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1.xml" ContentType="application/vnd.openxmlformats-officedocument.themeOverride+xml"/>
  <Override PartName="/xl/charts/chart43.xml" ContentType="application/vnd.openxmlformats-officedocument.drawingml.chart+xml"/>
  <Override PartName="/xl/charts/chart44.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40" yWindow="-150" windowWidth="15480" windowHeight="11490" activeTab="2"/>
  </bookViews>
  <sheets>
    <sheet name="Directory " sheetId="51" r:id="rId1"/>
    <sheet name="Data_development_revised" sheetId="87" r:id="rId2"/>
    <sheet name="Energy_weights (nat'l, regional" sheetId="101" r:id="rId3"/>
    <sheet name="General_inputs" sheetId="35" r:id="rId4"/>
    <sheet name="Residential_Total_LMDI_UtilAdj" sheetId="99" r:id="rId5"/>
    <sheet name="National" sheetId="47" r:id="rId6"/>
    <sheet name="Northeast" sheetId="76" r:id="rId7"/>
    <sheet name="Midwest" sheetId="83" r:id="rId8"/>
    <sheet name="South" sheetId="84" r:id="rId9"/>
    <sheet name="West" sheetId="85" r:id="rId10"/>
    <sheet name="Report_Tables" sheetId="92" r:id="rId11"/>
    <sheet name="Report_graphs" sheetId="93" r:id="rId12"/>
    <sheet name="Wgted_Floorspace" sheetId="81" r:id="rId13"/>
    <sheet name="Final Floorspace Estimates" sheetId="79" r:id="rId14"/>
    <sheet name="AER10_table2.1b" sheetId="82" r:id="rId15"/>
    <sheet name="AER10_Table2.1a" sheetId="94" r:id="rId16"/>
    <sheet name="AER11_table2.1b_update" sheetId="97" r:id="rId17"/>
    <sheet name="Annual Data_MERT2.2_July-2014" sheetId="102" r:id="rId18"/>
    <sheet name="Mon Data_MER2.2_12_2013" sheetId="103" r:id="rId19"/>
    <sheet name="mer_dataT02.02_Sept13" sheetId="100" r:id="rId20"/>
    <sheet name="RECS_data" sheetId="31" r:id="rId21"/>
    <sheet name="RECS_intensity_data" sheetId="105" r:id="rId22"/>
    <sheet name="SEDS_CensusRgn" sheetId="90" r:id="rId23"/>
    <sheet name="National_Calibration" sheetId="104" r:id="rId24"/>
    <sheet name="Conversion_Factors" sheetId="34" r:id="rId25"/>
    <sheet name="Regional_intensity (aggregate)" sheetId="91" r:id="rId26"/>
    <sheet name="Weather_Factors" sheetId="38" r:id="rId27"/>
    <sheet name="CDD_by_Division10" sheetId="75" r:id="rId28"/>
    <sheet name="HDD_by_Division10" sheetId="74" r:id="rId29"/>
    <sheet name="CDD_by_Division11_update" sheetId="95" r:id="rId30"/>
    <sheet name="HDD_by_Division11_update" sheetId="96" r:id="rId31"/>
    <sheet name="Extrapolate_Energy2010-not used" sheetId="88" r:id="rId32"/>
    <sheet name="Charts (www)" sheetId="59" r:id="rId33"/>
    <sheet name="Special_charts" sheetId="89"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j" localSheetId="15">#REF!</definedName>
    <definedName name="\j" localSheetId="1">#REF!</definedName>
    <definedName name="\j" localSheetId="13">#REF!</definedName>
    <definedName name="\j" localSheetId="19">#REF!</definedName>
    <definedName name="\j" localSheetId="7">#REF!</definedName>
    <definedName name="\j" localSheetId="23">#REF!</definedName>
    <definedName name="\j" localSheetId="21">#REF!</definedName>
    <definedName name="\j" localSheetId="4">#REF!</definedName>
    <definedName name="\j" localSheetId="8">#REF!</definedName>
    <definedName name="\j" localSheetId="9">#REF!</definedName>
    <definedName name="\j" localSheetId="12">#REF!</definedName>
    <definedName name="\j">#REF!</definedName>
    <definedName name="_1982" localSheetId="15">[1]RECS_2!#REF!</definedName>
    <definedName name="_1982" localSheetId="29">[1]RECS_2!#REF!</definedName>
    <definedName name="_1982" localSheetId="1">[2]RECS_2!#REF!</definedName>
    <definedName name="_1982" localSheetId="30">[1]RECS_2!#REF!</definedName>
    <definedName name="_1982" localSheetId="19">[1]RECS_2!#REF!</definedName>
    <definedName name="_1982" localSheetId="7">[2]RECS_2!#REF!</definedName>
    <definedName name="_1982" localSheetId="23">[1]RECS_2!#REF!</definedName>
    <definedName name="_1982" localSheetId="21">[2]RECS_2!#REF!</definedName>
    <definedName name="_1982" localSheetId="4">[1]RECS_2!#REF!</definedName>
    <definedName name="_1982" localSheetId="8">[2]RECS_2!#REF!</definedName>
    <definedName name="_1982" localSheetId="9">[2]RECS_2!#REF!</definedName>
    <definedName name="_1982" localSheetId="12">[2]RECS_2!#REF!</definedName>
    <definedName name="_1982">[1]RECS_2!#REF!</definedName>
    <definedName name="AllData" localSheetId="15">#REF!</definedName>
    <definedName name="AllData" localSheetId="1">#REF!</definedName>
    <definedName name="AllData" localSheetId="7">#REF!</definedName>
    <definedName name="AllData" localSheetId="23">#REF!</definedName>
    <definedName name="AllData" localSheetId="4">#REF!</definedName>
    <definedName name="AllData" localSheetId="8">#REF!</definedName>
    <definedName name="AllData" localSheetId="9">#REF!</definedName>
    <definedName name="AllData" localSheetId="12">#REF!</definedName>
    <definedName name="AllData">#REF!</definedName>
    <definedName name="base_label" localSheetId="19">[3]General_inputs!$N$6</definedName>
    <definedName name="base_label">General_inputs!$N$6</definedName>
    <definedName name="base_label_paren" localSheetId="19">[3]General_inputs!$O$6</definedName>
    <definedName name="base_label_paren">General_inputs!$O$6</definedName>
    <definedName name="base_label2">General_inputs!$N$7</definedName>
    <definedName name="base_row" localSheetId="15">[4]General_inputs!$M$6</definedName>
    <definedName name="base_row" localSheetId="29">[5]General_inputs!$M$6</definedName>
    <definedName name="base_row" localSheetId="30">[5]General_inputs!$M$6</definedName>
    <definedName name="Base_row" localSheetId="19">[3]All_Sectors!$K$73</definedName>
    <definedName name="base_row" localSheetId="21">[6]General_inputs!$M$6</definedName>
    <definedName name="base_row" localSheetId="4">[7]General_inputs!$M$6</definedName>
    <definedName name="base_row" localSheetId="12">[6]General_inputs!$M$6</definedName>
    <definedName name="base_row">General_inputs!$M$6</definedName>
    <definedName name="base_row2" localSheetId="19">[3]All_Sectors!$K$74</definedName>
    <definedName name="base_row2">General_inputs!$M$7</definedName>
    <definedName name="Base_year" localSheetId="15">[4]General_inputs!$F$6</definedName>
    <definedName name="Base_year" localSheetId="29">[5]General_inputs!$F$6</definedName>
    <definedName name="Base_year" localSheetId="30">[5]General_inputs!$F$6</definedName>
    <definedName name="Base_year" localSheetId="19">[3]General_inputs!$F$6</definedName>
    <definedName name="Base_year" localSheetId="21">[6]General_inputs!$F$6</definedName>
    <definedName name="Base_year" localSheetId="4">[7]General_inputs!$F$6</definedName>
    <definedName name="Base_year" localSheetId="12">[6]General_inputs!$F$6</definedName>
    <definedName name="Base_year">General_inputs!$F$6</definedName>
    <definedName name="base_year_paren">General_inputs!$O$6</definedName>
    <definedName name="Base_year2" localSheetId="15">[4]General_inputs!$F$7</definedName>
    <definedName name="Base_year2" localSheetId="29">[5]General_inputs!$F$7</definedName>
    <definedName name="Base_year2" localSheetId="30">[5]General_inputs!$F$7</definedName>
    <definedName name="Base_year2" localSheetId="19">[3]General_inputs!$F$7</definedName>
    <definedName name="Base_year2" localSheetId="21">[6]General_inputs!$F$7</definedName>
    <definedName name="Base_year2" localSheetId="4">[7]General_inputs!$F$7</definedName>
    <definedName name="Base_year2" localSheetId="12">[6]General_inputs!$F$7</definedName>
    <definedName name="Base_year2">General_inputs!$F$7</definedName>
    <definedName name="Begin_year_chart1" localSheetId="19">[3]General_inputs!$F$20</definedName>
    <definedName name="Begin_year_chart1">General_inputs!$F$20</definedName>
    <definedName name="EintenAdj">[3]General_inputs!$F$25</definedName>
    <definedName name="End_year_chart1" localSheetId="19">[3]General_inputs!$F$21</definedName>
    <definedName name="End_year_chart1">General_inputs!$F$21</definedName>
    <definedName name="Fuel_type" localSheetId="15">[8]General_inputs!$F$16</definedName>
    <definedName name="Fuel_type" localSheetId="29">[8]General_inputs!$F$16</definedName>
    <definedName name="Fuel_type" localSheetId="30">[8]General_inputs!$F$16</definedName>
    <definedName name="Fuel_type" localSheetId="4">[8]General_inputs!$F$16</definedName>
    <definedName name="Fuel_type">General_inputs!$F$16</definedName>
    <definedName name="HTML_CodePage" hidden="1">1252</definedName>
    <definedName name="HTML_Control" localSheetId="15" hidden="1">{"'Sheet1'!$A$1:$K$41"}</definedName>
    <definedName name="HTML_Control" localSheetId="29" hidden="1">{"'Sheet1'!$A$1:$K$41"}</definedName>
    <definedName name="HTML_Control" localSheetId="30" hidden="1">{"'Sheet1'!$A$1:$K$41"}</definedName>
    <definedName name="HTML_Control" localSheetId="19" hidden="1">{"'Sheet1'!$A$1:$K$41"}</definedName>
    <definedName name="HTML_Control" localSheetId="21" hidden="1">{"'Sheet1'!$A$1:$K$41"}</definedName>
    <definedName name="HTML_Control" localSheetId="4" hidden="1">{"'Sheet1'!$A$1:$K$41"}</definedName>
    <definedName name="HTML_Control" localSheetId="12" hidden="1">{"'Sheet1'!$A$1:$K$41"}</definedName>
    <definedName name="HTML_Control" hidden="1">{"'Sheet1'!$A$1:$K$41"}</definedName>
    <definedName name="HTML_Control_1" hidden="1">{"'Sheet1'!$A$1:$K$41"}</definedName>
    <definedName name="HTML_Control_2" hidden="1">{"'Sheet1'!$A$1:$K$41"}</definedName>
    <definedName name="HTML_Description" hidden="1">""</definedName>
    <definedName name="HTML_Email" hidden="1">""</definedName>
    <definedName name="HTML_Header" hidden="1">""</definedName>
    <definedName name="HTML_LastUpdate" hidden="1">"7/26/00"</definedName>
    <definedName name="HTML_LineAfter" hidden="1">FALSE</definedName>
    <definedName name="HTML_LineBefore" hidden="1">FALSE</definedName>
    <definedName name="HTML_Name" hidden="1">"Stephanie Battles"</definedName>
    <definedName name="HTML_OBDlg2" hidden="1">TRUE</definedName>
    <definedName name="HTML_OBDlg4" hidden="1">TRUE</definedName>
    <definedName name="HTML_OS" hidden="1">0</definedName>
    <definedName name="HTML_PathFile" hidden="1">"C:\WEBSHARE\WWWROOT\efficiency\spreadsheets\MyHTML.htm"</definedName>
    <definedName name="HTML_Title" hidden="1">"Total Square Feet in U.S. Housing Units"</definedName>
    <definedName name="index_label" localSheetId="15">[4]General_inputs!$U$6</definedName>
    <definedName name="index_label" localSheetId="29">[5]General_inputs!$U$6</definedName>
    <definedName name="index_label" localSheetId="0">General_inputs!$L$6</definedName>
    <definedName name="index_label" localSheetId="30">[5]General_inputs!$U$6</definedName>
    <definedName name="index_label" localSheetId="21">[6]General_inputs!$U$6</definedName>
    <definedName name="index_label" localSheetId="4">[7]General_inputs!$U$6</definedName>
    <definedName name="index_label" localSheetId="12">[6]General_inputs!$U$6</definedName>
    <definedName name="index_label">General_inputs!$U$6</definedName>
    <definedName name="index_label2">[9]General_inputs!$L$7</definedName>
    <definedName name="Inten1">[3]All_Sectors!$AH$10:$AN$71</definedName>
    <definedName name="Print_Area_MI" localSheetId="1">[10]Price!#REF!</definedName>
    <definedName name="Print_Area_MI" localSheetId="13">[10]Price!#REF!</definedName>
    <definedName name="Print_Area_MI" localSheetId="7">[10]Price!#REF!</definedName>
    <definedName name="Print_Area_MI" localSheetId="23">[10]Price!#REF!</definedName>
    <definedName name="Print_Area_MI" localSheetId="6">[10]Price!#REF!</definedName>
    <definedName name="Print_Area_MI" localSheetId="21">[11]Price!#REF!</definedName>
    <definedName name="Print_Area_MI" localSheetId="4">[10]Price!#REF!</definedName>
    <definedName name="Print_Area_MI" localSheetId="8">[10]Price!#REF!</definedName>
    <definedName name="Print_Area_MI" localSheetId="9">[10]Price!#REF!</definedName>
    <definedName name="Print_Area_MI" localSheetId="12">[10]Price!#REF!</definedName>
    <definedName name="Print_Area_MI">[10]Price!#REF!</definedName>
    <definedName name="QtrData" localSheetId="1">'[12]Authnot Prelim'!#REF!</definedName>
    <definedName name="QtrData" localSheetId="7">'[12]Authnot Prelim'!#REF!</definedName>
    <definedName name="QtrData" localSheetId="23">'[12]Authnot Prelim'!#REF!</definedName>
    <definedName name="QtrData" localSheetId="21">'[13]Authnot Prelim'!#REF!</definedName>
    <definedName name="QtrData" localSheetId="4">'[12]Authnot Prelim'!#REF!</definedName>
    <definedName name="QtrData" localSheetId="8">'[12]Authnot Prelim'!#REF!</definedName>
    <definedName name="QtrData" localSheetId="9">'[12]Authnot Prelim'!#REF!</definedName>
    <definedName name="QtrData">'[12]Authnot Prelim'!#REF!</definedName>
    <definedName name="Utility_Adj">General_inputs!$X$24</definedName>
  </definedNames>
  <calcPr calcId="145621"/>
</workbook>
</file>

<file path=xl/calcChain.xml><?xml version="1.0" encoding="utf-8"?>
<calcChain xmlns="http://schemas.openxmlformats.org/spreadsheetml/2006/main">
  <c r="O17" i="101" l="1"/>
  <c r="M17" i="101"/>
  <c r="J17" i="101"/>
  <c r="H17" i="101"/>
  <c r="O7" i="101"/>
  <c r="M7" i="101"/>
  <c r="J7" i="101"/>
  <c r="H7" i="101"/>
  <c r="I101" i="47" l="1"/>
  <c r="I102" i="47"/>
  <c r="I103" i="47"/>
  <c r="I104" i="47"/>
  <c r="I105" i="47"/>
  <c r="I106" i="47"/>
  <c r="I107" i="47"/>
  <c r="I108" i="47"/>
  <c r="I109" i="47"/>
  <c r="AE50" i="79" l="1"/>
  <c r="AD50" i="79"/>
  <c r="T103" i="59" l="1"/>
  <c r="Y19" i="92" l="1"/>
  <c r="W19" i="92"/>
  <c r="U19" i="92"/>
  <c r="Y18" i="92"/>
  <c r="W18" i="92"/>
  <c r="U18" i="92"/>
  <c r="C109" i="89" l="1"/>
  <c r="C31" i="89"/>
  <c r="GJ348" i="47"/>
  <c r="GJ349" i="47"/>
  <c r="T128" i="59"/>
  <c r="T129" i="59"/>
  <c r="R105" i="59"/>
  <c r="R106" i="59" s="1"/>
  <c r="R107" i="59" s="1"/>
  <c r="R108" i="59" s="1"/>
  <c r="R109" i="59" s="1"/>
  <c r="R110" i="59" s="1"/>
  <c r="R111" i="59" s="1"/>
  <c r="R112" i="59" s="1"/>
  <c r="R113" i="59" s="1"/>
  <c r="R114" i="59" s="1"/>
  <c r="R115" i="59" s="1"/>
  <c r="R116" i="59" s="1"/>
  <c r="R117" i="59" s="1"/>
  <c r="R118" i="59" s="1"/>
  <c r="R119" i="59" s="1"/>
  <c r="R120" i="59" s="1"/>
  <c r="R121" i="59" s="1"/>
  <c r="R122" i="59" s="1"/>
  <c r="R123" i="59" s="1"/>
  <c r="R124" i="59" s="1"/>
  <c r="R125" i="59" s="1"/>
  <c r="R126" i="59" s="1"/>
  <c r="R127" i="59" s="1"/>
  <c r="R128" i="59" s="1"/>
  <c r="R129" i="59" s="1"/>
  <c r="R104" i="59"/>
  <c r="N102" i="59"/>
  <c r="N55" i="59"/>
  <c r="AE6" i="91"/>
  <c r="AR6" i="91"/>
  <c r="AE7" i="91"/>
  <c r="AR7" i="91"/>
  <c r="R188" i="81" l="1"/>
  <c r="Q188" i="81"/>
  <c r="P188" i="81"/>
  <c r="J188" i="81"/>
  <c r="I188" i="81"/>
  <c r="H188" i="81"/>
  <c r="R139" i="81"/>
  <c r="Q139" i="81"/>
  <c r="P139" i="81"/>
  <c r="J139" i="81"/>
  <c r="I139" i="81"/>
  <c r="H139" i="81"/>
  <c r="R90" i="81"/>
  <c r="Q90" i="81"/>
  <c r="P90" i="81"/>
  <c r="J90" i="81"/>
  <c r="I90" i="81"/>
  <c r="H90" i="81"/>
  <c r="R41" i="81"/>
  <c r="Q41" i="81"/>
  <c r="P41" i="81"/>
  <c r="J41" i="81"/>
  <c r="I41" i="81"/>
  <c r="H41" i="81"/>
  <c r="F198" i="105"/>
  <c r="F197" i="105"/>
  <c r="F196" i="105"/>
  <c r="F195" i="105"/>
  <c r="F194" i="105"/>
  <c r="F193" i="105"/>
  <c r="F192" i="105"/>
  <c r="F191" i="105"/>
  <c r="F190" i="105"/>
  <c r="AC162" i="105"/>
  <c r="AC174" i="105" s="1"/>
  <c r="AB162" i="105"/>
  <c r="AB174" i="105" s="1"/>
  <c r="AA162" i="105"/>
  <c r="AA174" i="105" s="1"/>
  <c r="W162" i="105"/>
  <c r="W174" i="105" s="1"/>
  <c r="V162" i="105"/>
  <c r="V174" i="105" s="1"/>
  <c r="U162" i="105"/>
  <c r="U174" i="105" s="1"/>
  <c r="Q162" i="105"/>
  <c r="Q174" i="105" s="1"/>
  <c r="P162" i="105"/>
  <c r="P174" i="105" s="1"/>
  <c r="O162" i="105"/>
  <c r="O174" i="105" s="1"/>
  <c r="K162" i="105"/>
  <c r="K174" i="105" s="1"/>
  <c r="J162" i="105"/>
  <c r="J174" i="105" s="1"/>
  <c r="I162" i="105"/>
  <c r="I174" i="105" s="1"/>
  <c r="AC161" i="105"/>
  <c r="AC173" i="105" s="1"/>
  <c r="AB161" i="105"/>
  <c r="AB173" i="105" s="1"/>
  <c r="AA161" i="105"/>
  <c r="AA173" i="105" s="1"/>
  <c r="W161" i="105"/>
  <c r="W173" i="105" s="1"/>
  <c r="V161" i="105"/>
  <c r="V173" i="105" s="1"/>
  <c r="U161" i="105"/>
  <c r="U173" i="105" s="1"/>
  <c r="Q161" i="105"/>
  <c r="Q173" i="105" s="1"/>
  <c r="P161" i="105"/>
  <c r="P173" i="105" s="1"/>
  <c r="O161" i="105"/>
  <c r="O173" i="105" s="1"/>
  <c r="K161" i="105"/>
  <c r="K173" i="105" s="1"/>
  <c r="J161" i="105"/>
  <c r="J173" i="105" s="1"/>
  <c r="I161" i="105"/>
  <c r="I173" i="105" s="1"/>
  <c r="F158" i="105"/>
  <c r="E158" i="105"/>
  <c r="D158" i="105"/>
  <c r="C158" i="105"/>
  <c r="B158" i="105"/>
  <c r="F157" i="105"/>
  <c r="E157" i="105"/>
  <c r="D157" i="105"/>
  <c r="C157" i="105"/>
  <c r="B157" i="105"/>
  <c r="F156" i="105"/>
  <c r="E156" i="105"/>
  <c r="D156" i="105"/>
  <c r="C156" i="105"/>
  <c r="B156" i="105"/>
  <c r="F155" i="105"/>
  <c r="E155" i="105"/>
  <c r="D155" i="105"/>
  <c r="C155" i="105"/>
  <c r="B155" i="105"/>
  <c r="F154" i="105"/>
  <c r="E154" i="105"/>
  <c r="D154" i="105"/>
  <c r="C154" i="105"/>
  <c r="B154" i="105"/>
  <c r="F153" i="105"/>
  <c r="E153" i="105"/>
  <c r="D153" i="105"/>
  <c r="C153" i="105"/>
  <c r="B153" i="105"/>
  <c r="F152" i="105"/>
  <c r="E152" i="105"/>
  <c r="D152" i="105"/>
  <c r="C152" i="105"/>
  <c r="B152" i="105"/>
  <c r="F151" i="105"/>
  <c r="E151" i="105"/>
  <c r="D151" i="105"/>
  <c r="C151" i="105"/>
  <c r="B151" i="105"/>
  <c r="F150" i="105"/>
  <c r="E150" i="105"/>
  <c r="D150" i="105"/>
  <c r="C150" i="105"/>
  <c r="B150" i="105"/>
  <c r="F149" i="105"/>
  <c r="E149" i="105"/>
  <c r="D149" i="105"/>
  <c r="C149" i="105"/>
  <c r="B149" i="105"/>
  <c r="F148" i="105"/>
  <c r="E148" i="105"/>
  <c r="D148" i="105"/>
  <c r="C148" i="105"/>
  <c r="B148" i="105"/>
  <c r="AE142" i="105"/>
  <c r="AD142" i="105"/>
  <c r="AC142" i="105"/>
  <c r="AB142" i="105"/>
  <c r="AA142" i="105"/>
  <c r="Y142" i="105"/>
  <c r="X142" i="105"/>
  <c r="W142" i="105"/>
  <c r="V142" i="105"/>
  <c r="U142" i="105"/>
  <c r="S142" i="105"/>
  <c r="R142" i="105"/>
  <c r="Q142" i="105"/>
  <c r="P142" i="105"/>
  <c r="O142" i="105"/>
  <c r="M142" i="105"/>
  <c r="L142" i="105"/>
  <c r="K142" i="105"/>
  <c r="J142" i="105"/>
  <c r="I142" i="105"/>
  <c r="F142" i="105"/>
  <c r="E142" i="105"/>
  <c r="D142" i="105"/>
  <c r="C142" i="105"/>
  <c r="B142" i="105"/>
  <c r="X141" i="105"/>
  <c r="AE140" i="105"/>
  <c r="AD140" i="105"/>
  <c r="AC140" i="105"/>
  <c r="AB140" i="105"/>
  <c r="AA140" i="105"/>
  <c r="Y140" i="105"/>
  <c r="X140" i="105"/>
  <c r="W140" i="105"/>
  <c r="V140" i="105"/>
  <c r="U140" i="105"/>
  <c r="S140" i="105"/>
  <c r="R140" i="105"/>
  <c r="Q140" i="105"/>
  <c r="P140" i="105"/>
  <c r="O140" i="105"/>
  <c r="M140" i="105"/>
  <c r="L140" i="105"/>
  <c r="K140" i="105"/>
  <c r="J140" i="105"/>
  <c r="I140" i="105"/>
  <c r="F140" i="105"/>
  <c r="E140" i="105"/>
  <c r="D140" i="105"/>
  <c r="C140" i="105"/>
  <c r="B140" i="105"/>
  <c r="AE139" i="105"/>
  <c r="AD139" i="105"/>
  <c r="AC139" i="105"/>
  <c r="AB139" i="105"/>
  <c r="AA139" i="105"/>
  <c r="Y139" i="105"/>
  <c r="X139" i="105"/>
  <c r="W139" i="105"/>
  <c r="V139" i="105"/>
  <c r="U139" i="105"/>
  <c r="S139" i="105"/>
  <c r="R139" i="105"/>
  <c r="Q139" i="105"/>
  <c r="P139" i="105"/>
  <c r="O139" i="105"/>
  <c r="M139" i="105"/>
  <c r="L139" i="105"/>
  <c r="K139" i="105"/>
  <c r="J139" i="105"/>
  <c r="I139" i="105"/>
  <c r="F139" i="105"/>
  <c r="E139" i="105"/>
  <c r="D139" i="105"/>
  <c r="C139" i="105"/>
  <c r="B139" i="105"/>
  <c r="AE138" i="105"/>
  <c r="AD138" i="105"/>
  <c r="AC138" i="105"/>
  <c r="AB138" i="105"/>
  <c r="AA138" i="105"/>
  <c r="Y138" i="105"/>
  <c r="X138" i="105"/>
  <c r="W138" i="105"/>
  <c r="V138" i="105"/>
  <c r="U138" i="105"/>
  <c r="S138" i="105"/>
  <c r="R138" i="105"/>
  <c r="Q138" i="105"/>
  <c r="P138" i="105"/>
  <c r="O138" i="105"/>
  <c r="M138" i="105"/>
  <c r="L138" i="105"/>
  <c r="K138" i="105"/>
  <c r="J138" i="105"/>
  <c r="I138" i="105"/>
  <c r="F138" i="105"/>
  <c r="E138" i="105"/>
  <c r="D138" i="105"/>
  <c r="C138" i="105"/>
  <c r="B138" i="105"/>
  <c r="AE137" i="105"/>
  <c r="AD137" i="105"/>
  <c r="AC137" i="105"/>
  <c r="AB137" i="105"/>
  <c r="AA137" i="105"/>
  <c r="Y137" i="105"/>
  <c r="X137" i="105"/>
  <c r="W137" i="105"/>
  <c r="V137" i="105"/>
  <c r="U137" i="105"/>
  <c r="S137" i="105"/>
  <c r="R137" i="105"/>
  <c r="Q137" i="105"/>
  <c r="P137" i="105"/>
  <c r="O137" i="105"/>
  <c r="M137" i="105"/>
  <c r="L137" i="105"/>
  <c r="K137" i="105"/>
  <c r="J137" i="105"/>
  <c r="I137" i="105"/>
  <c r="F137" i="105"/>
  <c r="E137" i="105"/>
  <c r="D137" i="105"/>
  <c r="C137" i="105"/>
  <c r="B137" i="105"/>
  <c r="AE136" i="105"/>
  <c r="AD136" i="105"/>
  <c r="AC136" i="105"/>
  <c r="AB136" i="105"/>
  <c r="AA136" i="105"/>
  <c r="Y136" i="105"/>
  <c r="X136" i="105"/>
  <c r="W136" i="105"/>
  <c r="V136" i="105"/>
  <c r="U136" i="105"/>
  <c r="S136" i="105"/>
  <c r="R136" i="105"/>
  <c r="Q136" i="105"/>
  <c r="P136" i="105"/>
  <c r="O136" i="105"/>
  <c r="M136" i="105"/>
  <c r="L136" i="105"/>
  <c r="K136" i="105"/>
  <c r="J136" i="105"/>
  <c r="I136" i="105"/>
  <c r="F136" i="105"/>
  <c r="E136" i="105"/>
  <c r="D136" i="105"/>
  <c r="C136" i="105"/>
  <c r="B136" i="105"/>
  <c r="AE135" i="105"/>
  <c r="AD135" i="105"/>
  <c r="AC135" i="105"/>
  <c r="AB135" i="105"/>
  <c r="AA135" i="105"/>
  <c r="Y135" i="105"/>
  <c r="X135" i="105"/>
  <c r="W135" i="105"/>
  <c r="V135" i="105"/>
  <c r="U135" i="105"/>
  <c r="S135" i="105"/>
  <c r="R135" i="105"/>
  <c r="Q135" i="105"/>
  <c r="P135" i="105"/>
  <c r="O135" i="105"/>
  <c r="M135" i="105"/>
  <c r="L135" i="105"/>
  <c r="K135" i="105"/>
  <c r="J135" i="105"/>
  <c r="I135" i="105"/>
  <c r="F135" i="105"/>
  <c r="E135" i="105"/>
  <c r="D135" i="105"/>
  <c r="C135" i="105"/>
  <c r="B135" i="105"/>
  <c r="AE134" i="105"/>
  <c r="AD134" i="105"/>
  <c r="AC134" i="105"/>
  <c r="AB134" i="105"/>
  <c r="AA134" i="105"/>
  <c r="Y134" i="105"/>
  <c r="X134" i="105"/>
  <c r="W134" i="105"/>
  <c r="V134" i="105"/>
  <c r="U134" i="105"/>
  <c r="S134" i="105"/>
  <c r="R134" i="105"/>
  <c r="Q134" i="105"/>
  <c r="P134" i="105"/>
  <c r="O134" i="105"/>
  <c r="M134" i="105"/>
  <c r="L134" i="105"/>
  <c r="K134" i="105"/>
  <c r="J134" i="105"/>
  <c r="I134" i="105"/>
  <c r="F134" i="105"/>
  <c r="E134" i="105"/>
  <c r="D134" i="105"/>
  <c r="C134" i="105"/>
  <c r="B134" i="105"/>
  <c r="I113" i="105"/>
  <c r="AL110" i="105"/>
  <c r="AE110" i="105"/>
  <c r="AE127" i="105" s="1"/>
  <c r="AD110" i="105"/>
  <c r="AC110" i="105"/>
  <c r="AB110" i="105"/>
  <c r="AB127" i="105" s="1"/>
  <c r="AA110" i="105"/>
  <c r="Y110" i="105"/>
  <c r="Y127" i="105" s="1"/>
  <c r="X110" i="105"/>
  <c r="W110" i="105"/>
  <c r="V110" i="105"/>
  <c r="V127" i="105" s="1"/>
  <c r="U110" i="105"/>
  <c r="S110" i="105"/>
  <c r="S127" i="105" s="1"/>
  <c r="R110" i="105"/>
  <c r="Q110" i="105"/>
  <c r="P110" i="105"/>
  <c r="P127" i="105" s="1"/>
  <c r="O110" i="105"/>
  <c r="M110" i="105"/>
  <c r="M127" i="105" s="1"/>
  <c r="L110" i="105"/>
  <c r="K110" i="105"/>
  <c r="J110" i="105"/>
  <c r="J127" i="105" s="1"/>
  <c r="I110" i="105"/>
  <c r="F110" i="105"/>
  <c r="F127" i="105" s="1"/>
  <c r="E110" i="105"/>
  <c r="E127" i="105" s="1"/>
  <c r="D110" i="105"/>
  <c r="D127" i="105" s="1"/>
  <c r="C110" i="105"/>
  <c r="C127" i="105" s="1"/>
  <c r="B110" i="105"/>
  <c r="B127" i="105" s="1"/>
  <c r="AL109" i="105"/>
  <c r="AD109" i="105" s="1"/>
  <c r="AD126" i="105" s="1"/>
  <c r="AE109" i="105"/>
  <c r="AE126" i="105" s="1"/>
  <c r="AC109" i="105"/>
  <c r="AC126" i="105" s="1"/>
  <c r="AA109" i="105"/>
  <c r="AA126" i="105" s="1"/>
  <c r="Y109" i="105"/>
  <c r="Y126" i="105" s="1"/>
  <c r="W109" i="105"/>
  <c r="W126" i="105" s="1"/>
  <c r="V109" i="105"/>
  <c r="V126" i="105" s="1"/>
  <c r="U109" i="105"/>
  <c r="U126" i="105" s="1"/>
  <c r="S109" i="105"/>
  <c r="S126" i="105" s="1"/>
  <c r="R109" i="105"/>
  <c r="R126" i="105" s="1"/>
  <c r="Q109" i="105"/>
  <c r="Q126" i="105" s="1"/>
  <c r="P109" i="105"/>
  <c r="P126" i="105" s="1"/>
  <c r="O109" i="105"/>
  <c r="O126" i="105" s="1"/>
  <c r="T126" i="105" s="1"/>
  <c r="M109" i="105"/>
  <c r="M126" i="105" s="1"/>
  <c r="L109" i="105"/>
  <c r="L126" i="105" s="1"/>
  <c r="K109" i="105"/>
  <c r="K126" i="105" s="1"/>
  <c r="J109" i="105"/>
  <c r="J126" i="105" s="1"/>
  <c r="I109" i="105"/>
  <c r="I126" i="105" s="1"/>
  <c r="N126" i="105" s="1"/>
  <c r="F109" i="105"/>
  <c r="F126" i="105" s="1"/>
  <c r="E109" i="105"/>
  <c r="E126" i="105" s="1"/>
  <c r="D109" i="105"/>
  <c r="D126" i="105" s="1"/>
  <c r="C109" i="105"/>
  <c r="C126" i="105" s="1"/>
  <c r="B109" i="105"/>
  <c r="B126" i="105" s="1"/>
  <c r="G126" i="105" s="1"/>
  <c r="AH126" i="105" s="1"/>
  <c r="AL108" i="105"/>
  <c r="AE108" i="105"/>
  <c r="AE125" i="105" s="1"/>
  <c r="AD108" i="105"/>
  <c r="AC108" i="105"/>
  <c r="AB108" i="105"/>
  <c r="AB125" i="105" s="1"/>
  <c r="AA108" i="105"/>
  <c r="Y108" i="105"/>
  <c r="Y125" i="105" s="1"/>
  <c r="X108" i="105"/>
  <c r="W108" i="105"/>
  <c r="V108" i="105"/>
  <c r="V125" i="105" s="1"/>
  <c r="U108" i="105"/>
  <c r="S108" i="105"/>
  <c r="S125" i="105" s="1"/>
  <c r="R108" i="105"/>
  <c r="Q108" i="105"/>
  <c r="P108" i="105"/>
  <c r="P125" i="105" s="1"/>
  <c r="O108" i="105"/>
  <c r="M108" i="105"/>
  <c r="M125" i="105" s="1"/>
  <c r="L108" i="105"/>
  <c r="J176" i="105" s="1"/>
  <c r="J179" i="105" s="1"/>
  <c r="K108" i="105"/>
  <c r="K176" i="105" s="1"/>
  <c r="K179" i="105" s="1"/>
  <c r="J108" i="105"/>
  <c r="J125" i="105" s="1"/>
  <c r="I108" i="105"/>
  <c r="F108" i="105"/>
  <c r="F125" i="105" s="1"/>
  <c r="E108" i="105"/>
  <c r="E125" i="105" s="1"/>
  <c r="D108" i="105"/>
  <c r="D125" i="105" s="1"/>
  <c r="C108" i="105"/>
  <c r="C125" i="105" s="1"/>
  <c r="B108" i="105"/>
  <c r="B125" i="105" s="1"/>
  <c r="G125" i="105" s="1"/>
  <c r="AH125" i="105" s="1"/>
  <c r="AL107" i="105"/>
  <c r="AD107" i="105" s="1"/>
  <c r="AD124" i="105" s="1"/>
  <c r="AE107" i="105"/>
  <c r="AE124" i="105" s="1"/>
  <c r="AC107" i="105"/>
  <c r="AC124" i="105" s="1"/>
  <c r="AA107" i="105"/>
  <c r="AA124" i="105" s="1"/>
  <c r="Y107" i="105"/>
  <c r="Y124" i="105" s="1"/>
  <c r="W107" i="105"/>
  <c r="W124" i="105" s="1"/>
  <c r="U107" i="105"/>
  <c r="U124" i="105" s="1"/>
  <c r="S107" i="105"/>
  <c r="S124" i="105" s="1"/>
  <c r="Q107" i="105"/>
  <c r="Q124" i="105" s="1"/>
  <c r="O107" i="105"/>
  <c r="O124" i="105" s="1"/>
  <c r="M107" i="105"/>
  <c r="M124" i="105" s="1"/>
  <c r="K107" i="105"/>
  <c r="K124" i="105" s="1"/>
  <c r="I107" i="105"/>
  <c r="I124" i="105" s="1"/>
  <c r="F107" i="105"/>
  <c r="F124" i="105" s="1"/>
  <c r="D107" i="105"/>
  <c r="D124" i="105" s="1"/>
  <c r="B107" i="105"/>
  <c r="AL106" i="105"/>
  <c r="AE106" i="105"/>
  <c r="AE123" i="105" s="1"/>
  <c r="AD106" i="105"/>
  <c r="AD123" i="105" s="1"/>
  <c r="AC106" i="105"/>
  <c r="AC123" i="105" s="1"/>
  <c r="AB106" i="105"/>
  <c r="AB123" i="105" s="1"/>
  <c r="AA106" i="105"/>
  <c r="AA123" i="105" s="1"/>
  <c r="AF123" i="105" s="1"/>
  <c r="Y106" i="105"/>
  <c r="Y123" i="105" s="1"/>
  <c r="X106" i="105"/>
  <c r="X123" i="105" s="1"/>
  <c r="W106" i="105"/>
  <c r="W123" i="105" s="1"/>
  <c r="V106" i="105"/>
  <c r="V123" i="105" s="1"/>
  <c r="U106" i="105"/>
  <c r="U123" i="105" s="1"/>
  <c r="Z123" i="105" s="1"/>
  <c r="S106" i="105"/>
  <c r="S123" i="105" s="1"/>
  <c r="R106" i="105"/>
  <c r="R123" i="105" s="1"/>
  <c r="Q106" i="105"/>
  <c r="Q123" i="105" s="1"/>
  <c r="P106" i="105"/>
  <c r="P123" i="105" s="1"/>
  <c r="O106" i="105"/>
  <c r="O123" i="105" s="1"/>
  <c r="M106" i="105"/>
  <c r="M123" i="105" s="1"/>
  <c r="L106" i="105"/>
  <c r="L123" i="105" s="1"/>
  <c r="K106" i="105"/>
  <c r="K123" i="105" s="1"/>
  <c r="J106" i="105"/>
  <c r="J123" i="105" s="1"/>
  <c r="I106" i="105"/>
  <c r="I123" i="105" s="1"/>
  <c r="F106" i="105"/>
  <c r="F123" i="105" s="1"/>
  <c r="E106" i="105"/>
  <c r="E123" i="105" s="1"/>
  <c r="D106" i="105"/>
  <c r="D123" i="105" s="1"/>
  <c r="C106" i="105"/>
  <c r="C123" i="105" s="1"/>
  <c r="B106" i="105"/>
  <c r="B123" i="105" s="1"/>
  <c r="AL105" i="105"/>
  <c r="AE105" i="105" s="1"/>
  <c r="AE122" i="105" s="1"/>
  <c r="AD105" i="105"/>
  <c r="AD122" i="105" s="1"/>
  <c r="AB105" i="105"/>
  <c r="AB122" i="105" s="1"/>
  <c r="X105" i="105"/>
  <c r="X122" i="105" s="1"/>
  <c r="W105" i="105"/>
  <c r="W122" i="105" s="1"/>
  <c r="V105" i="105"/>
  <c r="V122" i="105" s="1"/>
  <c r="U105" i="105"/>
  <c r="U122" i="105" s="1"/>
  <c r="S105" i="105"/>
  <c r="S122" i="105" s="1"/>
  <c r="R105" i="105"/>
  <c r="R122" i="105" s="1"/>
  <c r="Q105" i="105"/>
  <c r="Q122" i="105" s="1"/>
  <c r="P105" i="105"/>
  <c r="P122" i="105" s="1"/>
  <c r="O105" i="105"/>
  <c r="O122" i="105" s="1"/>
  <c r="M105" i="105"/>
  <c r="M122" i="105" s="1"/>
  <c r="L105" i="105"/>
  <c r="L122" i="105" s="1"/>
  <c r="K105" i="105"/>
  <c r="K122" i="105" s="1"/>
  <c r="J105" i="105"/>
  <c r="J122" i="105" s="1"/>
  <c r="I105" i="105"/>
  <c r="I122" i="105" s="1"/>
  <c r="F105" i="105"/>
  <c r="F122" i="105" s="1"/>
  <c r="E105" i="105"/>
  <c r="E122" i="105" s="1"/>
  <c r="D105" i="105"/>
  <c r="D122" i="105" s="1"/>
  <c r="C105" i="105"/>
  <c r="C122" i="105" s="1"/>
  <c r="B105" i="105"/>
  <c r="B122" i="105" s="1"/>
  <c r="AL104" i="105"/>
  <c r="AE104" i="105"/>
  <c r="AE121" i="105" s="1"/>
  <c r="AD104" i="105"/>
  <c r="AD121" i="105" s="1"/>
  <c r="AC104" i="105"/>
  <c r="AC121" i="105" s="1"/>
  <c r="AB104" i="105"/>
  <c r="AB121" i="105" s="1"/>
  <c r="AA104" i="105"/>
  <c r="AA121" i="105" s="1"/>
  <c r="AF121" i="105" s="1"/>
  <c r="Y104" i="105"/>
  <c r="Y121" i="105" s="1"/>
  <c r="X104" i="105"/>
  <c r="X121" i="105" s="1"/>
  <c r="W104" i="105"/>
  <c r="W121" i="105" s="1"/>
  <c r="V104" i="105"/>
  <c r="V121" i="105" s="1"/>
  <c r="U104" i="105"/>
  <c r="U121" i="105" s="1"/>
  <c r="Z121" i="105" s="1"/>
  <c r="S104" i="105"/>
  <c r="S121" i="105" s="1"/>
  <c r="R104" i="105"/>
  <c r="R121" i="105" s="1"/>
  <c r="Q104" i="105"/>
  <c r="Q121" i="105" s="1"/>
  <c r="P104" i="105"/>
  <c r="P121" i="105" s="1"/>
  <c r="O104" i="105"/>
  <c r="O121" i="105" s="1"/>
  <c r="T121" i="105" s="1"/>
  <c r="M104" i="105"/>
  <c r="M121" i="105" s="1"/>
  <c r="L104" i="105"/>
  <c r="L121" i="105" s="1"/>
  <c r="K104" i="105"/>
  <c r="K121" i="105" s="1"/>
  <c r="J104" i="105"/>
  <c r="J121" i="105" s="1"/>
  <c r="I104" i="105"/>
  <c r="I121" i="105" s="1"/>
  <c r="N121" i="105" s="1"/>
  <c r="AI121" i="105" s="1"/>
  <c r="F104" i="105"/>
  <c r="F121" i="105" s="1"/>
  <c r="E104" i="105"/>
  <c r="E121" i="105" s="1"/>
  <c r="D104" i="105"/>
  <c r="D121" i="105" s="1"/>
  <c r="C104" i="105"/>
  <c r="C121" i="105" s="1"/>
  <c r="B104" i="105"/>
  <c r="B121" i="105" s="1"/>
  <c r="G121" i="105" s="1"/>
  <c r="AH121" i="105" s="1"/>
  <c r="AL103" i="105"/>
  <c r="AE103" i="105"/>
  <c r="AE120" i="105" s="1"/>
  <c r="AD103" i="105"/>
  <c r="AD120" i="105" s="1"/>
  <c r="AC103" i="105"/>
  <c r="AC120" i="105" s="1"/>
  <c r="AB103" i="105"/>
  <c r="AB120" i="105" s="1"/>
  <c r="AA103" i="105"/>
  <c r="AA120" i="105" s="1"/>
  <c r="Y103" i="105"/>
  <c r="Y120" i="105" s="1"/>
  <c r="X103" i="105"/>
  <c r="X120" i="105" s="1"/>
  <c r="W103" i="105"/>
  <c r="W120" i="105" s="1"/>
  <c r="V103" i="105"/>
  <c r="V120" i="105" s="1"/>
  <c r="U103" i="105"/>
  <c r="U120" i="105" s="1"/>
  <c r="S103" i="105"/>
  <c r="S120" i="105" s="1"/>
  <c r="R103" i="105"/>
  <c r="R120" i="105" s="1"/>
  <c r="Q103" i="105"/>
  <c r="Q120" i="105" s="1"/>
  <c r="P103" i="105"/>
  <c r="P120" i="105" s="1"/>
  <c r="O103" i="105"/>
  <c r="O120" i="105" s="1"/>
  <c r="M103" i="105"/>
  <c r="M120" i="105" s="1"/>
  <c r="L103" i="105"/>
  <c r="L120" i="105" s="1"/>
  <c r="K103" i="105"/>
  <c r="K120" i="105" s="1"/>
  <c r="J103" i="105"/>
  <c r="J120" i="105" s="1"/>
  <c r="I103" i="105"/>
  <c r="I120" i="105" s="1"/>
  <c r="F103" i="105"/>
  <c r="F120" i="105" s="1"/>
  <c r="E103" i="105"/>
  <c r="E120" i="105" s="1"/>
  <c r="D103" i="105"/>
  <c r="D120" i="105" s="1"/>
  <c r="C103" i="105"/>
  <c r="C120" i="105" s="1"/>
  <c r="B103" i="105"/>
  <c r="B120" i="105" s="1"/>
  <c r="AL102" i="105"/>
  <c r="AD102" i="105" s="1"/>
  <c r="AD119" i="105" s="1"/>
  <c r="AE102" i="105"/>
  <c r="AE119" i="105" s="1"/>
  <c r="AC102" i="105"/>
  <c r="AC119" i="105" s="1"/>
  <c r="AA102" i="105"/>
  <c r="AA119" i="105" s="1"/>
  <c r="Y102" i="105"/>
  <c r="Y119" i="105" s="1"/>
  <c r="W102" i="105"/>
  <c r="W119" i="105" s="1"/>
  <c r="U102" i="105"/>
  <c r="U119" i="105" s="1"/>
  <c r="S102" i="105"/>
  <c r="S119" i="105" s="1"/>
  <c r="Q102" i="105"/>
  <c r="Q119" i="105" s="1"/>
  <c r="P102" i="105"/>
  <c r="P119" i="105" s="1"/>
  <c r="O102" i="105"/>
  <c r="O119" i="105" s="1"/>
  <c r="M102" i="105"/>
  <c r="M119" i="105" s="1"/>
  <c r="L102" i="105"/>
  <c r="L119" i="105" s="1"/>
  <c r="K102" i="105"/>
  <c r="K119" i="105" s="1"/>
  <c r="J102" i="105"/>
  <c r="J119" i="105" s="1"/>
  <c r="I102" i="105"/>
  <c r="I119" i="105" s="1"/>
  <c r="N119" i="105" s="1"/>
  <c r="F102" i="105"/>
  <c r="F119" i="105" s="1"/>
  <c r="E102" i="105"/>
  <c r="E119" i="105" s="1"/>
  <c r="D102" i="105"/>
  <c r="D119" i="105" s="1"/>
  <c r="C102" i="105"/>
  <c r="C119" i="105" s="1"/>
  <c r="B102" i="105"/>
  <c r="B119" i="105" s="1"/>
  <c r="G119" i="105" s="1"/>
  <c r="AH119" i="105" s="1"/>
  <c r="AL101" i="105"/>
  <c r="AE101" i="105"/>
  <c r="AE118" i="105" s="1"/>
  <c r="AD101" i="105"/>
  <c r="AD118" i="105" s="1"/>
  <c r="AC101" i="105"/>
  <c r="AC118" i="105" s="1"/>
  <c r="AB101" i="105"/>
  <c r="AB118" i="105" s="1"/>
  <c r="AA101" i="105"/>
  <c r="AA118" i="105" s="1"/>
  <c r="Y101" i="105"/>
  <c r="Y118" i="105" s="1"/>
  <c r="X101" i="105"/>
  <c r="X118" i="105" s="1"/>
  <c r="W101" i="105"/>
  <c r="W118" i="105" s="1"/>
  <c r="V101" i="105"/>
  <c r="V118" i="105" s="1"/>
  <c r="U101" i="105"/>
  <c r="U118" i="105" s="1"/>
  <c r="S101" i="105"/>
  <c r="S118" i="105" s="1"/>
  <c r="R101" i="105"/>
  <c r="R118" i="105" s="1"/>
  <c r="Q101" i="105"/>
  <c r="Q118" i="105" s="1"/>
  <c r="P101" i="105"/>
  <c r="P118" i="105" s="1"/>
  <c r="O101" i="105"/>
  <c r="O118" i="105" s="1"/>
  <c r="M101" i="105"/>
  <c r="M118" i="105" s="1"/>
  <c r="L101" i="105"/>
  <c r="L118" i="105" s="1"/>
  <c r="K101" i="105"/>
  <c r="K118" i="105" s="1"/>
  <c r="J101" i="105"/>
  <c r="J118" i="105" s="1"/>
  <c r="I101" i="105"/>
  <c r="I118" i="105" s="1"/>
  <c r="F101" i="105"/>
  <c r="F118" i="105" s="1"/>
  <c r="E101" i="105"/>
  <c r="E118" i="105" s="1"/>
  <c r="D101" i="105"/>
  <c r="D118" i="105" s="1"/>
  <c r="C101" i="105"/>
  <c r="C118" i="105" s="1"/>
  <c r="B101" i="105"/>
  <c r="B118" i="105" s="1"/>
  <c r="AL100" i="105"/>
  <c r="AD100" i="105" s="1"/>
  <c r="AD117" i="105" s="1"/>
  <c r="AE100" i="105"/>
  <c r="AE117" i="105" s="1"/>
  <c r="AC100" i="105"/>
  <c r="AC117" i="105" s="1"/>
  <c r="AA100" i="105"/>
  <c r="AA117" i="105" s="1"/>
  <c r="Y100" i="105"/>
  <c r="Y117" i="105" s="1"/>
  <c r="W100" i="105"/>
  <c r="W117" i="105" s="1"/>
  <c r="U100" i="105"/>
  <c r="U117" i="105" s="1"/>
  <c r="S100" i="105"/>
  <c r="S117" i="105" s="1"/>
  <c r="Q100" i="105"/>
  <c r="Q117" i="105" s="1"/>
  <c r="O100" i="105"/>
  <c r="O117" i="105" s="1"/>
  <c r="M100" i="105"/>
  <c r="M117" i="105" s="1"/>
  <c r="K100" i="105"/>
  <c r="K117" i="105" s="1"/>
  <c r="I100" i="105"/>
  <c r="I117" i="105" s="1"/>
  <c r="F100" i="105"/>
  <c r="F117" i="105" s="1"/>
  <c r="D100" i="105"/>
  <c r="D117" i="105" s="1"/>
  <c r="B100" i="105"/>
  <c r="B117" i="105" s="1"/>
  <c r="AA96" i="105"/>
  <c r="U96" i="105"/>
  <c r="O96" i="105"/>
  <c r="I96" i="105"/>
  <c r="AH92" i="105"/>
  <c r="AF92" i="105"/>
  <c r="Z92" i="105"/>
  <c r="T92" i="105"/>
  <c r="N92" i="105"/>
  <c r="AI92" i="105" s="1"/>
  <c r="G92" i="105"/>
  <c r="AF91" i="105"/>
  <c r="Z91" i="105"/>
  <c r="T91" i="105"/>
  <c r="AI91" i="105" s="1"/>
  <c r="N91" i="105"/>
  <c r="G91" i="105"/>
  <c r="AH91" i="105" s="1"/>
  <c r="AH90" i="105"/>
  <c r="AF90" i="105"/>
  <c r="Z90" i="105"/>
  <c r="T90" i="105"/>
  <c r="N90" i="105"/>
  <c r="AI90" i="105" s="1"/>
  <c r="G90" i="105"/>
  <c r="AF89" i="105"/>
  <c r="Z89" i="105"/>
  <c r="T89" i="105"/>
  <c r="AI89" i="105" s="1"/>
  <c r="N89" i="105"/>
  <c r="G89" i="105"/>
  <c r="AH89" i="105" s="1"/>
  <c r="AH88" i="105"/>
  <c r="AF88" i="105"/>
  <c r="Z88" i="105"/>
  <c r="T88" i="105"/>
  <c r="N88" i="105"/>
  <c r="AI88" i="105" s="1"/>
  <c r="G88" i="105"/>
  <c r="AF87" i="105"/>
  <c r="Z87" i="105"/>
  <c r="T87" i="105"/>
  <c r="AI87" i="105" s="1"/>
  <c r="N87" i="105"/>
  <c r="G87" i="105"/>
  <c r="AH87" i="105" s="1"/>
  <c r="AH86" i="105"/>
  <c r="AF86" i="105"/>
  <c r="Z86" i="105"/>
  <c r="T86" i="105"/>
  <c r="N86" i="105"/>
  <c r="AI86" i="105" s="1"/>
  <c r="G86" i="105"/>
  <c r="AF85" i="105"/>
  <c r="Z85" i="105"/>
  <c r="T85" i="105"/>
  <c r="AI85" i="105" s="1"/>
  <c r="N85" i="105"/>
  <c r="G85" i="105"/>
  <c r="AH85" i="105" s="1"/>
  <c r="AH84" i="105"/>
  <c r="AF84" i="105"/>
  <c r="Z84" i="105"/>
  <c r="T84" i="105"/>
  <c r="N84" i="105"/>
  <c r="AI84" i="105" s="1"/>
  <c r="G84" i="105"/>
  <c r="AF83" i="105"/>
  <c r="Z83" i="105"/>
  <c r="T83" i="105"/>
  <c r="AI83" i="105" s="1"/>
  <c r="N83" i="105"/>
  <c r="G83" i="105"/>
  <c r="AH83" i="105" s="1"/>
  <c r="AH82" i="105"/>
  <c r="AF82" i="105"/>
  <c r="Z82" i="105"/>
  <c r="T82" i="105"/>
  <c r="N82" i="105"/>
  <c r="AI82" i="105" s="1"/>
  <c r="G82" i="105"/>
  <c r="I78" i="105"/>
  <c r="AH75" i="105"/>
  <c r="AF75" i="105"/>
  <c r="Z75" i="105"/>
  <c r="T75" i="105"/>
  <c r="N75" i="105"/>
  <c r="AI75" i="105" s="1"/>
  <c r="G75" i="105"/>
  <c r="AF74" i="105"/>
  <c r="Z74" i="105"/>
  <c r="T74" i="105"/>
  <c r="AI74" i="105" s="1"/>
  <c r="N74" i="105"/>
  <c r="G74" i="105"/>
  <c r="AH73" i="105"/>
  <c r="AF73" i="105"/>
  <c r="Z73" i="105"/>
  <c r="T73" i="105"/>
  <c r="N73" i="105"/>
  <c r="AI73" i="105" s="1"/>
  <c r="G73" i="105"/>
  <c r="AF72" i="105"/>
  <c r="Z72" i="105"/>
  <c r="T72" i="105"/>
  <c r="AI72" i="105" s="1"/>
  <c r="N72" i="105"/>
  <c r="G72" i="105"/>
  <c r="AH71" i="105"/>
  <c r="AF71" i="105"/>
  <c r="Z71" i="105"/>
  <c r="T71" i="105"/>
  <c r="N71" i="105"/>
  <c r="AI71" i="105" s="1"/>
  <c r="G71" i="105"/>
  <c r="AF70" i="105"/>
  <c r="Z70" i="105"/>
  <c r="T70" i="105"/>
  <c r="AI70" i="105" s="1"/>
  <c r="N70" i="105"/>
  <c r="G70" i="105"/>
  <c r="AH69" i="105"/>
  <c r="AF69" i="105"/>
  <c r="Z69" i="105"/>
  <c r="T69" i="105"/>
  <c r="N69" i="105"/>
  <c r="AI69" i="105" s="1"/>
  <c r="G69" i="105"/>
  <c r="AF68" i="105"/>
  <c r="Z68" i="105"/>
  <c r="T68" i="105"/>
  <c r="AI68" i="105" s="1"/>
  <c r="N68" i="105"/>
  <c r="G68" i="105"/>
  <c r="AH67" i="105"/>
  <c r="AF67" i="105"/>
  <c r="Z67" i="105"/>
  <c r="T67" i="105"/>
  <c r="N67" i="105"/>
  <c r="AI67" i="105" s="1"/>
  <c r="G67" i="105"/>
  <c r="AF66" i="105"/>
  <c r="Z66" i="105"/>
  <c r="T66" i="105"/>
  <c r="AI66" i="105" s="1"/>
  <c r="N66" i="105"/>
  <c r="G66" i="105"/>
  <c r="AH65" i="105"/>
  <c r="AF65" i="105"/>
  <c r="Z65" i="105"/>
  <c r="T65" i="105"/>
  <c r="N65" i="105"/>
  <c r="AI65" i="105" s="1"/>
  <c r="G65" i="105"/>
  <c r="AA61" i="105"/>
  <c r="U61" i="105"/>
  <c r="O61" i="105"/>
  <c r="I61" i="105"/>
  <c r="AE59" i="105"/>
  <c r="AD59" i="105"/>
  <c r="AC59" i="105"/>
  <c r="AB59" i="105"/>
  <c r="AA59" i="105"/>
  <c r="Y59" i="105"/>
  <c r="X59" i="105"/>
  <c r="W59" i="105"/>
  <c r="V59" i="105"/>
  <c r="U59" i="105"/>
  <c r="S59" i="105"/>
  <c r="R59" i="105"/>
  <c r="Q59" i="105"/>
  <c r="P59" i="105"/>
  <c r="O59" i="105"/>
  <c r="M59" i="105"/>
  <c r="L59" i="105"/>
  <c r="K59" i="105"/>
  <c r="J59" i="105"/>
  <c r="I59" i="105"/>
  <c r="G59" i="105"/>
  <c r="F59" i="105"/>
  <c r="E59" i="105"/>
  <c r="D59" i="105"/>
  <c r="C59" i="105"/>
  <c r="B59" i="105"/>
  <c r="AE58" i="105"/>
  <c r="AD58" i="105"/>
  <c r="AC58" i="105"/>
  <c r="AB58" i="105"/>
  <c r="AA58" i="105"/>
  <c r="Y58" i="105"/>
  <c r="X58" i="105"/>
  <c r="W58" i="105"/>
  <c r="V58" i="105"/>
  <c r="U58" i="105"/>
  <c r="S58" i="105"/>
  <c r="R58" i="105"/>
  <c r="Q58" i="105"/>
  <c r="P58" i="105"/>
  <c r="O58" i="105"/>
  <c r="M58" i="105"/>
  <c r="L58" i="105"/>
  <c r="K58" i="105"/>
  <c r="J58" i="105"/>
  <c r="I58" i="105"/>
  <c r="F58" i="105"/>
  <c r="E58" i="105"/>
  <c r="D58" i="105"/>
  <c r="C58" i="105"/>
  <c r="B58" i="105"/>
  <c r="AE57" i="105"/>
  <c r="AC57" i="105"/>
  <c r="AA57" i="105"/>
  <c r="X57" i="105"/>
  <c r="V57" i="105"/>
  <c r="S57" i="105"/>
  <c r="Q57" i="105"/>
  <c r="O57" i="105"/>
  <c r="L57" i="105"/>
  <c r="J57" i="105"/>
  <c r="F57" i="105"/>
  <c r="D57" i="105"/>
  <c r="B57" i="105"/>
  <c r="AE56" i="105"/>
  <c r="AD56" i="105"/>
  <c r="AD57" i="105" s="1"/>
  <c r="AD36" i="105" s="1"/>
  <c r="AD141" i="105" s="1"/>
  <c r="AC56" i="105"/>
  <c r="AB56" i="105"/>
  <c r="AB57" i="105" s="1"/>
  <c r="AB36" i="105" s="1"/>
  <c r="AB141" i="105" s="1"/>
  <c r="AA56" i="105"/>
  <c r="Y56" i="105"/>
  <c r="Y57" i="105" s="1"/>
  <c r="Y36" i="105" s="1"/>
  <c r="Y141" i="105" s="1"/>
  <c r="X56" i="105"/>
  <c r="W56" i="105"/>
  <c r="W57" i="105" s="1"/>
  <c r="W36" i="105" s="1"/>
  <c r="W141" i="105" s="1"/>
  <c r="V56" i="105"/>
  <c r="U56" i="105"/>
  <c r="U57" i="105" s="1"/>
  <c r="U36" i="105" s="1"/>
  <c r="U141" i="105" s="1"/>
  <c r="S56" i="105"/>
  <c r="R56" i="105"/>
  <c r="R57" i="105" s="1"/>
  <c r="R36" i="105" s="1"/>
  <c r="R141" i="105" s="1"/>
  <c r="Q56" i="105"/>
  <c r="P56" i="105"/>
  <c r="P57" i="105" s="1"/>
  <c r="P36" i="105" s="1"/>
  <c r="P141" i="105" s="1"/>
  <c r="O56" i="105"/>
  <c r="M56" i="105"/>
  <c r="M57" i="105" s="1"/>
  <c r="M36" i="105" s="1"/>
  <c r="M141" i="105" s="1"/>
  <c r="L56" i="105"/>
  <c r="K56" i="105"/>
  <c r="K57" i="105" s="1"/>
  <c r="K36" i="105" s="1"/>
  <c r="K141" i="105" s="1"/>
  <c r="J56" i="105"/>
  <c r="I56" i="105"/>
  <c r="I57" i="105" s="1"/>
  <c r="I36" i="105" s="1"/>
  <c r="I141" i="105" s="1"/>
  <c r="F56" i="105"/>
  <c r="E56" i="105"/>
  <c r="E57" i="105" s="1"/>
  <c r="E36" i="105" s="1"/>
  <c r="E141" i="105" s="1"/>
  <c r="D56" i="105"/>
  <c r="C56" i="105"/>
  <c r="C57" i="105" s="1"/>
  <c r="C36" i="105" s="1"/>
  <c r="B56" i="105"/>
  <c r="AE55" i="105"/>
  <c r="AD55" i="105"/>
  <c r="AC55" i="105"/>
  <c r="AB55" i="105"/>
  <c r="AA55" i="105"/>
  <c r="Y55" i="105"/>
  <c r="X55" i="105"/>
  <c r="W55" i="105"/>
  <c r="V55" i="105"/>
  <c r="U55" i="105"/>
  <c r="S55" i="105"/>
  <c r="R55" i="105"/>
  <c r="Q55" i="105"/>
  <c r="P55" i="105"/>
  <c r="O55" i="105"/>
  <c r="M55" i="105"/>
  <c r="L55" i="105"/>
  <c r="K55" i="105"/>
  <c r="J55" i="105"/>
  <c r="I55" i="105"/>
  <c r="F55" i="105"/>
  <c r="E55" i="105"/>
  <c r="D55" i="105"/>
  <c r="C55" i="105"/>
  <c r="B55" i="105"/>
  <c r="AE54" i="105"/>
  <c r="AD54" i="105"/>
  <c r="AC54" i="105"/>
  <c r="AB54" i="105"/>
  <c r="AA54" i="105"/>
  <c r="Y54" i="105"/>
  <c r="X54" i="105"/>
  <c r="W54" i="105"/>
  <c r="V54" i="105"/>
  <c r="U54" i="105"/>
  <c r="S54" i="105"/>
  <c r="R54" i="105"/>
  <c r="Q54" i="105"/>
  <c r="P54" i="105"/>
  <c r="O54" i="105"/>
  <c r="M54" i="105"/>
  <c r="L54" i="105"/>
  <c r="K54" i="105"/>
  <c r="J54" i="105"/>
  <c r="I54" i="105"/>
  <c r="F54" i="105"/>
  <c r="E54" i="105"/>
  <c r="D54" i="105"/>
  <c r="C54" i="105"/>
  <c r="B54" i="105"/>
  <c r="AE53" i="105"/>
  <c r="AD53" i="105"/>
  <c r="AC53" i="105"/>
  <c r="AB53" i="105"/>
  <c r="AA53" i="105"/>
  <c r="Y53" i="105"/>
  <c r="X53" i="105"/>
  <c r="W53" i="105"/>
  <c r="V53" i="105"/>
  <c r="U53" i="105"/>
  <c r="S53" i="105"/>
  <c r="R53" i="105"/>
  <c r="Q53" i="105"/>
  <c r="P53" i="105"/>
  <c r="O53" i="105"/>
  <c r="M53" i="105"/>
  <c r="L53" i="105"/>
  <c r="K53" i="105"/>
  <c r="J53" i="105"/>
  <c r="I53" i="105"/>
  <c r="F53" i="105"/>
  <c r="E53" i="105"/>
  <c r="D53" i="105"/>
  <c r="C53" i="105"/>
  <c r="B53" i="105"/>
  <c r="AE52" i="105"/>
  <c r="AD52" i="105"/>
  <c r="AC52" i="105"/>
  <c r="AB52" i="105"/>
  <c r="AA52" i="105"/>
  <c r="Y52" i="105"/>
  <c r="X52" i="105"/>
  <c r="W52" i="105"/>
  <c r="V52" i="105"/>
  <c r="U52" i="105"/>
  <c r="S52" i="105"/>
  <c r="R52" i="105"/>
  <c r="Q52" i="105"/>
  <c r="P52" i="105"/>
  <c r="O52" i="105"/>
  <c r="M52" i="105"/>
  <c r="L52" i="105"/>
  <c r="K52" i="105"/>
  <c r="J52" i="105"/>
  <c r="I52" i="105"/>
  <c r="F52" i="105"/>
  <c r="E52" i="105"/>
  <c r="D52" i="105"/>
  <c r="C52" i="105"/>
  <c r="B52" i="105"/>
  <c r="AE51" i="105"/>
  <c r="AD51" i="105"/>
  <c r="AC51" i="105"/>
  <c r="AB51" i="105"/>
  <c r="AA51" i="105"/>
  <c r="Y51" i="105"/>
  <c r="X51" i="105"/>
  <c r="W51" i="105"/>
  <c r="V51" i="105"/>
  <c r="U51" i="105"/>
  <c r="S51" i="105"/>
  <c r="R51" i="105"/>
  <c r="Q51" i="105"/>
  <c r="P51" i="105"/>
  <c r="O51" i="105"/>
  <c r="M51" i="105"/>
  <c r="L51" i="105"/>
  <c r="K51" i="105"/>
  <c r="J51" i="105"/>
  <c r="I51" i="105"/>
  <c r="F51" i="105"/>
  <c r="E51" i="105"/>
  <c r="D51" i="105"/>
  <c r="C51" i="105"/>
  <c r="B51" i="105"/>
  <c r="AE50" i="105"/>
  <c r="AD50" i="105"/>
  <c r="AC50" i="105"/>
  <c r="AB50" i="105"/>
  <c r="AA50" i="105"/>
  <c r="Y50" i="105"/>
  <c r="X50" i="105"/>
  <c r="W50" i="105"/>
  <c r="V50" i="105"/>
  <c r="U50" i="105"/>
  <c r="S50" i="105"/>
  <c r="R50" i="105"/>
  <c r="Q50" i="105"/>
  <c r="P50" i="105"/>
  <c r="O50" i="105"/>
  <c r="M50" i="105"/>
  <c r="L50" i="105"/>
  <c r="K50" i="105"/>
  <c r="J50" i="105"/>
  <c r="I50" i="105"/>
  <c r="F50" i="105"/>
  <c r="E50" i="105"/>
  <c r="D50" i="105"/>
  <c r="C50" i="105"/>
  <c r="B50" i="105"/>
  <c r="AE49" i="105"/>
  <c r="AD49" i="105"/>
  <c r="AC49" i="105"/>
  <c r="AB49" i="105"/>
  <c r="AA49" i="105"/>
  <c r="Y49" i="105"/>
  <c r="X49" i="105"/>
  <c r="W49" i="105"/>
  <c r="V49" i="105"/>
  <c r="U49" i="105"/>
  <c r="S49" i="105"/>
  <c r="R49" i="105"/>
  <c r="Q49" i="105"/>
  <c r="P49" i="105"/>
  <c r="O49" i="105"/>
  <c r="M49" i="105"/>
  <c r="L49" i="105"/>
  <c r="K49" i="105"/>
  <c r="J49" i="105"/>
  <c r="I49" i="105"/>
  <c r="F49" i="105"/>
  <c r="E49" i="105"/>
  <c r="D49" i="105"/>
  <c r="C49" i="105"/>
  <c r="B49" i="105"/>
  <c r="AE48" i="105"/>
  <c r="AD48" i="105"/>
  <c r="AC48" i="105"/>
  <c r="AB48" i="105"/>
  <c r="AA48" i="105"/>
  <c r="Y48" i="105"/>
  <c r="X48" i="105"/>
  <c r="W48" i="105"/>
  <c r="V48" i="105"/>
  <c r="U48" i="105"/>
  <c r="S48" i="105"/>
  <c r="R48" i="105"/>
  <c r="Q48" i="105"/>
  <c r="P48" i="105"/>
  <c r="O48" i="105"/>
  <c r="M48" i="105"/>
  <c r="L48" i="105"/>
  <c r="K48" i="105"/>
  <c r="J48" i="105"/>
  <c r="I48" i="105"/>
  <c r="F48" i="105"/>
  <c r="E48" i="105"/>
  <c r="D48" i="105"/>
  <c r="C48" i="105"/>
  <c r="B48" i="105"/>
  <c r="G37" i="105"/>
  <c r="G58" i="105" s="1"/>
  <c r="AE36" i="105"/>
  <c r="AE141" i="105" s="1"/>
  <c r="AC36" i="105"/>
  <c r="AC141" i="105" s="1"/>
  <c r="AA36" i="105"/>
  <c r="AA141" i="105" s="1"/>
  <c r="V36" i="105"/>
  <c r="V141" i="105" s="1"/>
  <c r="S36" i="105"/>
  <c r="S141" i="105" s="1"/>
  <c r="Q36" i="105"/>
  <c r="Q141" i="105" s="1"/>
  <c r="O36" i="105"/>
  <c r="O141" i="105" s="1"/>
  <c r="L36" i="105"/>
  <c r="L141" i="105" s="1"/>
  <c r="J36" i="105"/>
  <c r="J141" i="105" s="1"/>
  <c r="F36" i="105"/>
  <c r="F141" i="105" s="1"/>
  <c r="D36" i="105"/>
  <c r="D141" i="105" s="1"/>
  <c r="B36" i="105"/>
  <c r="B141" i="105" s="1"/>
  <c r="G35" i="105"/>
  <c r="G34" i="105"/>
  <c r="G55" i="105" s="1"/>
  <c r="G33" i="105"/>
  <c r="G32" i="105"/>
  <c r="G53" i="105" s="1"/>
  <c r="G31" i="105"/>
  <c r="G30" i="105"/>
  <c r="G51" i="105" s="1"/>
  <c r="G29" i="105"/>
  <c r="AE28" i="105"/>
  <c r="AE133" i="105" s="1"/>
  <c r="AD28" i="105"/>
  <c r="AD133" i="105" s="1"/>
  <c r="AC28" i="105"/>
  <c r="AC133" i="105" s="1"/>
  <c r="AB28" i="105"/>
  <c r="AB133" i="105" s="1"/>
  <c r="AA28" i="105"/>
  <c r="AA133" i="105" s="1"/>
  <c r="Y28" i="105"/>
  <c r="Y133" i="105" s="1"/>
  <c r="X28" i="105"/>
  <c r="X133" i="105" s="1"/>
  <c r="W28" i="105"/>
  <c r="W133" i="105" s="1"/>
  <c r="V28" i="105"/>
  <c r="V133" i="105" s="1"/>
  <c r="U28" i="105"/>
  <c r="U133" i="105" s="1"/>
  <c r="S28" i="105"/>
  <c r="S133" i="105" s="1"/>
  <c r="R28" i="105"/>
  <c r="R133" i="105" s="1"/>
  <c r="Q28" i="105"/>
  <c r="Q133" i="105" s="1"/>
  <c r="P28" i="105"/>
  <c r="P133" i="105" s="1"/>
  <c r="O28" i="105"/>
  <c r="O133" i="105" s="1"/>
  <c r="M28" i="105"/>
  <c r="M133" i="105" s="1"/>
  <c r="L28" i="105"/>
  <c r="L133" i="105" s="1"/>
  <c r="K28" i="105"/>
  <c r="K133" i="105" s="1"/>
  <c r="J28" i="105"/>
  <c r="J133" i="105" s="1"/>
  <c r="I28" i="105"/>
  <c r="I133" i="105" s="1"/>
  <c r="F28" i="105"/>
  <c r="F133" i="105" s="1"/>
  <c r="E28" i="105"/>
  <c r="E133" i="105" s="1"/>
  <c r="D28" i="105"/>
  <c r="D133" i="105" s="1"/>
  <c r="C28" i="105"/>
  <c r="C133" i="105" s="1"/>
  <c r="B28" i="105"/>
  <c r="B133" i="105" s="1"/>
  <c r="AE27" i="105"/>
  <c r="AE132" i="105" s="1"/>
  <c r="AD27" i="105"/>
  <c r="AD132" i="105" s="1"/>
  <c r="AC27" i="105"/>
  <c r="AC132" i="105" s="1"/>
  <c r="AB27" i="105"/>
  <c r="AB132" i="105" s="1"/>
  <c r="AA27" i="105"/>
  <c r="AA132" i="105" s="1"/>
  <c r="Y27" i="105"/>
  <c r="Y132" i="105" s="1"/>
  <c r="X27" i="105"/>
  <c r="X132" i="105" s="1"/>
  <c r="W27" i="105"/>
  <c r="W132" i="105" s="1"/>
  <c r="V27" i="105"/>
  <c r="V132" i="105" s="1"/>
  <c r="U27" i="105"/>
  <c r="U132" i="105" s="1"/>
  <c r="S27" i="105"/>
  <c r="S132" i="105" s="1"/>
  <c r="R27" i="105"/>
  <c r="R132" i="105" s="1"/>
  <c r="Q27" i="105"/>
  <c r="Q132" i="105" s="1"/>
  <c r="P27" i="105"/>
  <c r="P132" i="105" s="1"/>
  <c r="O27" i="105"/>
  <c r="O132" i="105" s="1"/>
  <c r="M27" i="105"/>
  <c r="M132" i="105" s="1"/>
  <c r="L27" i="105"/>
  <c r="L132" i="105" s="1"/>
  <c r="K27" i="105"/>
  <c r="K132" i="105" s="1"/>
  <c r="J27" i="105"/>
  <c r="J132" i="105" s="1"/>
  <c r="I27" i="105"/>
  <c r="I132" i="105" s="1"/>
  <c r="F27" i="105"/>
  <c r="F132" i="105" s="1"/>
  <c r="E27" i="105"/>
  <c r="E132" i="105" s="1"/>
  <c r="D27" i="105"/>
  <c r="D132" i="105" s="1"/>
  <c r="C27" i="105"/>
  <c r="C132" i="105" s="1"/>
  <c r="B27" i="105"/>
  <c r="B132" i="105" s="1"/>
  <c r="O20" i="105"/>
  <c r="I20" i="105"/>
  <c r="B20" i="105"/>
  <c r="AF18" i="105"/>
  <c r="G18" i="105"/>
  <c r="AG18" i="105" s="1"/>
  <c r="AF17" i="105"/>
  <c r="G17" i="105"/>
  <c r="AG17" i="105" s="1"/>
  <c r="AF16" i="105"/>
  <c r="G16" i="105"/>
  <c r="AG16" i="105" s="1"/>
  <c r="AF15" i="105"/>
  <c r="G15" i="105"/>
  <c r="AG15" i="105" s="1"/>
  <c r="AF14" i="105"/>
  <c r="G14" i="105"/>
  <c r="AG14" i="105" s="1"/>
  <c r="AF13" i="105"/>
  <c r="G13" i="105"/>
  <c r="AG13" i="105" s="1"/>
  <c r="AF12" i="105"/>
  <c r="G12" i="105"/>
  <c r="AG12" i="105" s="1"/>
  <c r="AF11" i="105"/>
  <c r="G11" i="105"/>
  <c r="AG11" i="105" s="1"/>
  <c r="AF10" i="105"/>
  <c r="G10" i="105"/>
  <c r="AG10" i="105" s="1"/>
  <c r="AF9" i="105"/>
  <c r="G9" i="105"/>
  <c r="AG9" i="105" s="1"/>
  <c r="AF8" i="105"/>
  <c r="G8" i="105"/>
  <c r="AG8" i="105" s="1"/>
  <c r="AA4" i="105"/>
  <c r="U4" i="105"/>
  <c r="O4" i="105"/>
  <c r="I4" i="105"/>
  <c r="H58" i="105" l="1"/>
  <c r="C141" i="105"/>
  <c r="G36" i="105"/>
  <c r="G191" i="105"/>
  <c r="G193" i="105"/>
  <c r="G195" i="105"/>
  <c r="G197" i="105"/>
  <c r="G50" i="105"/>
  <c r="G52" i="105"/>
  <c r="G54" i="105"/>
  <c r="G56" i="105"/>
  <c r="G149" i="105"/>
  <c r="G151" i="105"/>
  <c r="G153" i="105"/>
  <c r="G155" i="105"/>
  <c r="G157" i="105"/>
  <c r="G101" i="105"/>
  <c r="AH101" i="105" s="1"/>
  <c r="N101" i="105"/>
  <c r="T101" i="105"/>
  <c r="Z101" i="105"/>
  <c r="AF101" i="105"/>
  <c r="G103" i="105"/>
  <c r="AH103" i="105" s="1"/>
  <c r="N103" i="105"/>
  <c r="T103" i="105"/>
  <c r="Z103" i="105"/>
  <c r="AF103" i="105"/>
  <c r="G105" i="105"/>
  <c r="AH105" i="105" s="1"/>
  <c r="N105" i="105"/>
  <c r="T105" i="105"/>
  <c r="G106" i="105"/>
  <c r="AH106" i="105" s="1"/>
  <c r="N106" i="105"/>
  <c r="T106" i="105"/>
  <c r="Z106" i="105"/>
  <c r="AF106" i="105"/>
  <c r="G27" i="105"/>
  <c r="G48" i="105" s="1"/>
  <c r="G28" i="105"/>
  <c r="G192" i="105"/>
  <c r="G194" i="105"/>
  <c r="G196" i="105"/>
  <c r="G148" i="105"/>
  <c r="AH66" i="105"/>
  <c r="G150" i="105"/>
  <c r="AH68" i="105"/>
  <c r="G152" i="105"/>
  <c r="AH70" i="105"/>
  <c r="G154" i="105"/>
  <c r="AH72" i="105"/>
  <c r="G156" i="105"/>
  <c r="AH74" i="105"/>
  <c r="G158" i="105"/>
  <c r="C100" i="105"/>
  <c r="C117" i="105" s="1"/>
  <c r="G117" i="105" s="1"/>
  <c r="AH117" i="105" s="1"/>
  <c r="E100" i="105"/>
  <c r="E117" i="105" s="1"/>
  <c r="G100" i="105"/>
  <c r="AH100" i="105" s="1"/>
  <c r="J100" i="105"/>
  <c r="J117" i="105" s="1"/>
  <c r="N117" i="105" s="1"/>
  <c r="L100" i="105"/>
  <c r="L117" i="105" s="1"/>
  <c r="N100" i="105"/>
  <c r="P100" i="105"/>
  <c r="P117" i="105" s="1"/>
  <c r="T117" i="105" s="1"/>
  <c r="R100" i="105"/>
  <c r="R117" i="105" s="1"/>
  <c r="T100" i="105"/>
  <c r="V100" i="105"/>
  <c r="V117" i="105" s="1"/>
  <c r="Z117" i="105" s="1"/>
  <c r="X100" i="105"/>
  <c r="X117" i="105" s="1"/>
  <c r="Z100" i="105"/>
  <c r="AB100" i="105"/>
  <c r="AB117" i="105" s="1"/>
  <c r="AF117" i="105" s="1"/>
  <c r="G118" i="105"/>
  <c r="AH118" i="105" s="1"/>
  <c r="N118" i="105"/>
  <c r="T118" i="105"/>
  <c r="Z118" i="105"/>
  <c r="AF118" i="105"/>
  <c r="G102" i="105"/>
  <c r="AH102" i="105" s="1"/>
  <c r="N102" i="105"/>
  <c r="R102" i="105"/>
  <c r="R119" i="105" s="1"/>
  <c r="T119" i="105" s="1"/>
  <c r="T102" i="105"/>
  <c r="V102" i="105"/>
  <c r="V119" i="105" s="1"/>
  <c r="Z119" i="105" s="1"/>
  <c r="X102" i="105"/>
  <c r="X119" i="105" s="1"/>
  <c r="Z102" i="105"/>
  <c r="AB102" i="105"/>
  <c r="AB119" i="105" s="1"/>
  <c r="AF119" i="105" s="1"/>
  <c r="G120" i="105"/>
  <c r="AH120" i="105" s="1"/>
  <c r="N120" i="105"/>
  <c r="T120" i="105"/>
  <c r="Z120" i="105"/>
  <c r="AF120" i="105"/>
  <c r="G104" i="105"/>
  <c r="AH104" i="105" s="1"/>
  <c r="N104" i="105"/>
  <c r="T104" i="105"/>
  <c r="Z104" i="105"/>
  <c r="AF104" i="105"/>
  <c r="G122" i="105"/>
  <c r="AH122" i="105" s="1"/>
  <c r="N122" i="105"/>
  <c r="T122" i="105"/>
  <c r="Y105" i="105"/>
  <c r="Y122" i="105" s="1"/>
  <c r="Z122" i="105" s="1"/>
  <c r="AA105" i="105"/>
  <c r="AC105" i="105"/>
  <c r="AC122" i="105" s="1"/>
  <c r="G123" i="105"/>
  <c r="AH123" i="105" s="1"/>
  <c r="N123" i="105"/>
  <c r="AI123" i="105" s="1"/>
  <c r="T123" i="105"/>
  <c r="B124" i="105"/>
  <c r="G108" i="105"/>
  <c r="AH108" i="105" s="1"/>
  <c r="N108" i="105"/>
  <c r="P176" i="105"/>
  <c r="P179" i="105" s="1"/>
  <c r="R125" i="105"/>
  <c r="P164" i="105" s="1"/>
  <c r="P167" i="105" s="1"/>
  <c r="T108" i="105"/>
  <c r="V176" i="105"/>
  <c r="V179" i="105" s="1"/>
  <c r="X125" i="105"/>
  <c r="V164" i="105" s="1"/>
  <c r="V167" i="105" s="1"/>
  <c r="Z108" i="105"/>
  <c r="AB176" i="105"/>
  <c r="AB179" i="105" s="1"/>
  <c r="AD125" i="105"/>
  <c r="AB164" i="105" s="1"/>
  <c r="AB167" i="105" s="1"/>
  <c r="AF108" i="105"/>
  <c r="G110" i="105"/>
  <c r="AH110" i="105" s="1"/>
  <c r="J177" i="105"/>
  <c r="J180" i="105" s="1"/>
  <c r="J181" i="105" s="1"/>
  <c r="L127" i="105"/>
  <c r="J165" i="105" s="1"/>
  <c r="J168" i="105" s="1"/>
  <c r="N110" i="105"/>
  <c r="P177" i="105"/>
  <c r="P180" i="105" s="1"/>
  <c r="R127" i="105"/>
  <c r="P165" i="105" s="1"/>
  <c r="P168" i="105" s="1"/>
  <c r="T110" i="105"/>
  <c r="V177" i="105"/>
  <c r="V180" i="105" s="1"/>
  <c r="X127" i="105"/>
  <c r="V165" i="105" s="1"/>
  <c r="V168" i="105" s="1"/>
  <c r="Z110" i="105"/>
  <c r="AB177" i="105"/>
  <c r="AB180" i="105" s="1"/>
  <c r="AD127" i="105"/>
  <c r="AB165" i="105" s="1"/>
  <c r="AB168" i="105" s="1"/>
  <c r="AF110" i="105"/>
  <c r="L125" i="105"/>
  <c r="J164" i="105" s="1"/>
  <c r="J167" i="105" s="1"/>
  <c r="J169" i="105" s="1"/>
  <c r="C107" i="105"/>
  <c r="C124" i="105" s="1"/>
  <c r="E107" i="105"/>
  <c r="E124" i="105" s="1"/>
  <c r="J107" i="105"/>
  <c r="J124" i="105" s="1"/>
  <c r="N124" i="105" s="1"/>
  <c r="L107" i="105"/>
  <c r="L124" i="105" s="1"/>
  <c r="P107" i="105"/>
  <c r="P124" i="105" s="1"/>
  <c r="T124" i="105" s="1"/>
  <c r="R107" i="105"/>
  <c r="R124" i="105" s="1"/>
  <c r="T107" i="105"/>
  <c r="V107" i="105"/>
  <c r="V124" i="105" s="1"/>
  <c r="Z124" i="105" s="1"/>
  <c r="X107" i="105"/>
  <c r="X124" i="105" s="1"/>
  <c r="AB107" i="105"/>
  <c r="AB124" i="105" s="1"/>
  <c r="AF124" i="105" s="1"/>
  <c r="I176" i="105"/>
  <c r="I179" i="105" s="1"/>
  <c r="O176" i="105"/>
  <c r="O179" i="105" s="1"/>
  <c r="O125" i="105"/>
  <c r="Q176" i="105"/>
  <c r="Q179" i="105" s="1"/>
  <c r="Q125" i="105"/>
  <c r="Q164" i="105" s="1"/>
  <c r="Q167" i="105" s="1"/>
  <c r="U176" i="105"/>
  <c r="U179" i="105" s="1"/>
  <c r="U125" i="105"/>
  <c r="W176" i="105"/>
  <c r="W179" i="105" s="1"/>
  <c r="W125" i="105"/>
  <c r="W164" i="105" s="1"/>
  <c r="W167" i="105" s="1"/>
  <c r="AA176" i="105"/>
  <c r="AA179" i="105" s="1"/>
  <c r="AA125" i="105"/>
  <c r="AC176" i="105"/>
  <c r="AC179" i="105" s="1"/>
  <c r="AC125" i="105"/>
  <c r="AC164" i="105" s="1"/>
  <c r="AC167" i="105" s="1"/>
  <c r="G109" i="105"/>
  <c r="AH109" i="105" s="1"/>
  <c r="N109" i="105"/>
  <c r="T109" i="105"/>
  <c r="X109" i="105"/>
  <c r="X126" i="105" s="1"/>
  <c r="Z126" i="105" s="1"/>
  <c r="Z109" i="105"/>
  <c r="AB109" i="105"/>
  <c r="AB126" i="105" s="1"/>
  <c r="AF126" i="105" s="1"/>
  <c r="AF109" i="105"/>
  <c r="G127" i="105"/>
  <c r="AH127" i="105" s="1"/>
  <c r="I177" i="105"/>
  <c r="I180" i="105" s="1"/>
  <c r="I127" i="105"/>
  <c r="K177" i="105"/>
  <c r="K180" i="105" s="1"/>
  <c r="K181" i="105" s="1"/>
  <c r="K127" i="105"/>
  <c r="K165" i="105" s="1"/>
  <c r="K168" i="105" s="1"/>
  <c r="O177" i="105"/>
  <c r="O180" i="105" s="1"/>
  <c r="O127" i="105"/>
  <c r="Q177" i="105"/>
  <c r="Q180" i="105" s="1"/>
  <c r="Q127" i="105"/>
  <c r="Q165" i="105" s="1"/>
  <c r="Q168" i="105" s="1"/>
  <c r="U177" i="105"/>
  <c r="U180" i="105" s="1"/>
  <c r="U127" i="105"/>
  <c r="W177" i="105"/>
  <c r="W180" i="105" s="1"/>
  <c r="W127" i="105"/>
  <c r="W165" i="105" s="1"/>
  <c r="W168" i="105" s="1"/>
  <c r="AA177" i="105"/>
  <c r="AA180" i="105" s="1"/>
  <c r="AA127" i="105"/>
  <c r="AC177" i="105"/>
  <c r="AC180" i="105" s="1"/>
  <c r="AC127" i="105"/>
  <c r="AC165" i="105" s="1"/>
  <c r="AC168" i="105" s="1"/>
  <c r="I125" i="105"/>
  <c r="K125" i="105"/>
  <c r="K164" i="105" s="1"/>
  <c r="K167" i="105" s="1"/>
  <c r="K169" i="105" s="1"/>
  <c r="AI126" i="105" l="1"/>
  <c r="AI124" i="105"/>
  <c r="AI117" i="105"/>
  <c r="AI119" i="105"/>
  <c r="AA165" i="105"/>
  <c r="AA168" i="105" s="1"/>
  <c r="AF127" i="105"/>
  <c r="U165" i="105"/>
  <c r="U168" i="105" s="1"/>
  <c r="Z127" i="105"/>
  <c r="O165" i="105"/>
  <c r="O168" i="105" s="1"/>
  <c r="T127" i="105"/>
  <c r="I165" i="105"/>
  <c r="I168" i="105" s="1"/>
  <c r="N127" i="105"/>
  <c r="AI127" i="105" s="1"/>
  <c r="AI109" i="105"/>
  <c r="AC169" i="105"/>
  <c r="AA164" i="105"/>
  <c r="AA167" i="105" s="1"/>
  <c r="AA169" i="105" s="1"/>
  <c r="AF125" i="105"/>
  <c r="W169" i="105"/>
  <c r="U164" i="105"/>
  <c r="U167" i="105" s="1"/>
  <c r="U169" i="105" s="1"/>
  <c r="Z125" i="105"/>
  <c r="Q169" i="105"/>
  <c r="O164" i="105"/>
  <c r="O167" i="105" s="1"/>
  <c r="O169" i="105" s="1"/>
  <c r="T125" i="105"/>
  <c r="AF107" i="105"/>
  <c r="Z107" i="105"/>
  <c r="N107" i="105"/>
  <c r="AI107" i="105" s="1"/>
  <c r="AB181" i="105"/>
  <c r="V169" i="105"/>
  <c r="P181" i="105"/>
  <c r="G107" i="105"/>
  <c r="AH107" i="105" s="1"/>
  <c r="AA122" i="105"/>
  <c r="AF122" i="105" s="1"/>
  <c r="AF105" i="105"/>
  <c r="AI122" i="105"/>
  <c r="AI120" i="105"/>
  <c r="AF102" i="105"/>
  <c r="AI118" i="105"/>
  <c r="AF100" i="105"/>
  <c r="AI100" i="105"/>
  <c r="G190" i="105"/>
  <c r="G49" i="105"/>
  <c r="AI103" i="105"/>
  <c r="I164" i="105"/>
  <c r="I167" i="105" s="1"/>
  <c r="I169" i="105" s="1"/>
  <c r="N125" i="105"/>
  <c r="AI125" i="105" s="1"/>
  <c r="AC181" i="105"/>
  <c r="AA181" i="105"/>
  <c r="W181" i="105"/>
  <c r="U181" i="105"/>
  <c r="Q181" i="105"/>
  <c r="O181" i="105"/>
  <c r="I181" i="105"/>
  <c r="AI110" i="105"/>
  <c r="AB169" i="105"/>
  <c r="V181" i="105"/>
  <c r="P169" i="105"/>
  <c r="AI108" i="105"/>
  <c r="G124" i="105"/>
  <c r="AH124" i="105" s="1"/>
  <c r="AI104" i="105"/>
  <c r="AI102" i="105"/>
  <c r="AI106" i="105"/>
  <c r="Z105" i="105"/>
  <c r="AI105" i="105"/>
  <c r="AI101" i="105"/>
  <c r="H56" i="105"/>
  <c r="H59" i="105"/>
  <c r="G198" i="105"/>
  <c r="I198" i="105" s="1"/>
  <c r="G57" i="105"/>
  <c r="H57" i="105" s="1"/>
  <c r="I195" i="105" l="1"/>
  <c r="HS12" i="38" l="1"/>
  <c r="HS13" i="38"/>
  <c r="HS14" i="38"/>
  <c r="HS15" i="38"/>
  <c r="HS16" i="38"/>
  <c r="HS17" i="38"/>
  <c r="HS18" i="38"/>
  <c r="HS19" i="38"/>
  <c r="HS20" i="38"/>
  <c r="HS21" i="38"/>
  <c r="HS22" i="38"/>
  <c r="HS23" i="38"/>
  <c r="HS24" i="38"/>
  <c r="HS25" i="38"/>
  <c r="HS26" i="38"/>
  <c r="HS27" i="38"/>
  <c r="HS28" i="38"/>
  <c r="HS29" i="38"/>
  <c r="HS30" i="38"/>
  <c r="HS31" i="38"/>
  <c r="HS32" i="38"/>
  <c r="HS33" i="38"/>
  <c r="HS34" i="38"/>
  <c r="HS35" i="38"/>
  <c r="HS36" i="38"/>
  <c r="HS37" i="38"/>
  <c r="HS38" i="38"/>
  <c r="HS39" i="38"/>
  <c r="HS40" i="38"/>
  <c r="HS41" i="38"/>
  <c r="HS42" i="38"/>
  <c r="HS43" i="38"/>
  <c r="HS44" i="38"/>
  <c r="HS45" i="38"/>
  <c r="HS46" i="38"/>
  <c r="HS47" i="38"/>
  <c r="HS48" i="38"/>
  <c r="HS49" i="38"/>
  <c r="HS50" i="38"/>
  <c r="HS51" i="38"/>
  <c r="HS52" i="38"/>
  <c r="HS53" i="38"/>
  <c r="HS54" i="38"/>
  <c r="HS55" i="38"/>
  <c r="HS56" i="38"/>
  <c r="HS57" i="38"/>
  <c r="HS58" i="38"/>
  <c r="HS59" i="38"/>
  <c r="HS60" i="38"/>
  <c r="HS61" i="38"/>
  <c r="HS62" i="38"/>
  <c r="HS63" i="38"/>
  <c r="HS64" i="38"/>
  <c r="HS65" i="38"/>
  <c r="HS66" i="38"/>
  <c r="HS67" i="38"/>
  <c r="HS68" i="38"/>
  <c r="HS69" i="38"/>
  <c r="HS70" i="38"/>
  <c r="HS71" i="38"/>
  <c r="HS9" i="38"/>
  <c r="HS10" i="38"/>
  <c r="HS11" i="38"/>
  <c r="HS8" i="38"/>
  <c r="B152" i="47"/>
  <c r="D49" i="104" l="1"/>
  <c r="D50" i="104"/>
  <c r="D51" i="104"/>
  <c r="F47" i="104"/>
  <c r="F46" i="104"/>
  <c r="F45" i="104"/>
  <c r="B303" i="83" l="1"/>
  <c r="I60" i="90"/>
  <c r="U10" i="104"/>
  <c r="V10" i="104"/>
  <c r="U11" i="104"/>
  <c r="V11" i="104"/>
  <c r="U12" i="104"/>
  <c r="V12" i="104"/>
  <c r="U13" i="104"/>
  <c r="V13" i="104"/>
  <c r="U14" i="104"/>
  <c r="V14" i="104"/>
  <c r="U15" i="104"/>
  <c r="V15" i="104"/>
  <c r="U16" i="104"/>
  <c r="V16" i="104"/>
  <c r="V9" i="104"/>
  <c r="U9" i="104"/>
  <c r="M10" i="104"/>
  <c r="N10" i="104"/>
  <c r="M11" i="104"/>
  <c r="N11" i="104"/>
  <c r="M12" i="104"/>
  <c r="N12" i="104"/>
  <c r="M13" i="104"/>
  <c r="N13" i="104"/>
  <c r="M14" i="104"/>
  <c r="N14" i="104"/>
  <c r="M15" i="104"/>
  <c r="N15" i="104"/>
  <c r="M16" i="104"/>
  <c r="N16" i="104"/>
  <c r="N9" i="104"/>
  <c r="M9" i="104"/>
  <c r="V17" i="104"/>
  <c r="AE17" i="104"/>
  <c r="V18" i="104"/>
  <c r="AE18" i="104"/>
  <c r="V19" i="104"/>
  <c r="AE19" i="104"/>
  <c r="V20" i="104"/>
  <c r="AE20" i="104"/>
  <c r="V21" i="104"/>
  <c r="AE21" i="104"/>
  <c r="V22" i="104"/>
  <c r="AE22" i="104"/>
  <c r="V23" i="104"/>
  <c r="AE23" i="104"/>
  <c r="V24" i="104"/>
  <c r="AE24" i="104"/>
  <c r="V25" i="104"/>
  <c r="AE25" i="104"/>
  <c r="V26" i="104"/>
  <c r="AE26" i="104"/>
  <c r="V27" i="104"/>
  <c r="AE27" i="104"/>
  <c r="V28" i="104"/>
  <c r="AE28" i="104"/>
  <c r="V29" i="104"/>
  <c r="AE29" i="104"/>
  <c r="V30" i="104"/>
  <c r="AE30" i="104"/>
  <c r="V31" i="104"/>
  <c r="AE31" i="104"/>
  <c r="V32" i="104"/>
  <c r="AE32" i="104"/>
  <c r="V33" i="104"/>
  <c r="AE33" i="104"/>
  <c r="V34" i="104"/>
  <c r="AE34" i="104"/>
  <c r="V35" i="104"/>
  <c r="AE35" i="104"/>
  <c r="V36" i="104"/>
  <c r="AE36" i="104"/>
  <c r="V37" i="104"/>
  <c r="AE37" i="104"/>
  <c r="V38" i="104"/>
  <c r="AE38" i="104"/>
  <c r="V39" i="104"/>
  <c r="AE39" i="104"/>
  <c r="V40" i="104"/>
  <c r="AE40" i="104"/>
  <c r="V41" i="104"/>
  <c r="AE41" i="104"/>
  <c r="V42" i="104"/>
  <c r="AE42" i="104"/>
  <c r="V43" i="104"/>
  <c r="AE43" i="104"/>
  <c r="V44" i="104"/>
  <c r="AE44" i="104"/>
  <c r="V45" i="104"/>
  <c r="AE45" i="104"/>
  <c r="V46" i="104"/>
  <c r="AE46" i="104"/>
  <c r="V47" i="104"/>
  <c r="AE47" i="104"/>
  <c r="V48" i="104"/>
  <c r="AE48" i="104"/>
  <c r="V49" i="104"/>
  <c r="V50" i="104"/>
  <c r="V51" i="104"/>
  <c r="U17" i="104"/>
  <c r="U18" i="104"/>
  <c r="U19" i="104"/>
  <c r="U20" i="104"/>
  <c r="U21" i="104"/>
  <c r="U22" i="104"/>
  <c r="U23" i="104"/>
  <c r="U24" i="104"/>
  <c r="U25" i="104"/>
  <c r="U26" i="104"/>
  <c r="U27" i="104"/>
  <c r="U28" i="104"/>
  <c r="U29" i="104"/>
  <c r="U30" i="104"/>
  <c r="U31" i="104"/>
  <c r="U32" i="104"/>
  <c r="U33" i="104"/>
  <c r="U34" i="104"/>
  <c r="U35" i="104"/>
  <c r="U36" i="104"/>
  <c r="U37" i="104"/>
  <c r="U38" i="104"/>
  <c r="U39" i="104"/>
  <c r="U40" i="104"/>
  <c r="U41" i="104"/>
  <c r="U42" i="104"/>
  <c r="U43" i="104"/>
  <c r="U44" i="104"/>
  <c r="U45" i="104"/>
  <c r="U46" i="104"/>
  <c r="U47" i="104"/>
  <c r="U48" i="104"/>
  <c r="U49" i="104"/>
  <c r="U50"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17" i="104"/>
  <c r="E74" i="34"/>
  <c r="E73" i="34"/>
  <c r="E72" i="34"/>
  <c r="E71" i="34"/>
  <c r="E70" i="34"/>
  <c r="E69" i="34"/>
  <c r="E68" i="34"/>
  <c r="D68" i="34"/>
  <c r="D69" i="34"/>
  <c r="D70" i="34"/>
  <c r="D71" i="34"/>
  <c r="D72" i="34"/>
  <c r="D73" i="34"/>
  <c r="D74" i="34"/>
  <c r="G48" i="104"/>
  <c r="H48" i="104" s="1"/>
  <c r="D48" i="104"/>
  <c r="D47" i="104"/>
  <c r="E47" i="104" s="1"/>
  <c r="D46" i="104"/>
  <c r="E46" i="104" s="1"/>
  <c r="E45" i="104"/>
  <c r="E44" i="104"/>
  <c r="G44" i="104" s="1"/>
  <c r="H44" i="104" s="1"/>
  <c r="E43" i="104"/>
  <c r="E42" i="104"/>
  <c r="E41" i="104"/>
  <c r="F40" i="104"/>
  <c r="F43" i="104" s="1"/>
  <c r="E40" i="104"/>
  <c r="E39" i="104"/>
  <c r="D39" i="104"/>
  <c r="D38" i="104"/>
  <c r="E38" i="104" s="1"/>
  <c r="D37" i="104"/>
  <c r="E37" i="104" s="1"/>
  <c r="F36" i="104"/>
  <c r="F38" i="104" s="1"/>
  <c r="E36" i="104"/>
  <c r="E35" i="104"/>
  <c r="E34" i="104"/>
  <c r="E33" i="104"/>
  <c r="F32" i="104"/>
  <c r="E32" i="104"/>
  <c r="E31" i="104"/>
  <c r="E30" i="104"/>
  <c r="F29" i="104"/>
  <c r="E29" i="104"/>
  <c r="E28" i="104"/>
  <c r="E27" i="104"/>
  <c r="F26" i="104"/>
  <c r="F27" i="104" s="1"/>
  <c r="E26" i="104"/>
  <c r="E25" i="104"/>
  <c r="E24" i="104"/>
  <c r="F23" i="104"/>
  <c r="F25" i="104" s="1"/>
  <c r="E23" i="104"/>
  <c r="E22" i="104"/>
  <c r="F21" i="104"/>
  <c r="E21" i="104"/>
  <c r="F20" i="104"/>
  <c r="E20" i="104"/>
  <c r="T19" i="104"/>
  <c r="T20" i="104" s="1"/>
  <c r="T21" i="104" s="1"/>
  <c r="T22" i="104" s="1"/>
  <c r="T23" i="104" s="1"/>
  <c r="T24" i="104" s="1"/>
  <c r="T25" i="104" s="1"/>
  <c r="T26" i="104" s="1"/>
  <c r="T27" i="104" s="1"/>
  <c r="T28" i="104" s="1"/>
  <c r="T29" i="104" s="1"/>
  <c r="T30" i="104" s="1"/>
  <c r="T31" i="104" s="1"/>
  <c r="T32" i="104" s="1"/>
  <c r="T33" i="104" s="1"/>
  <c r="T34" i="104" s="1"/>
  <c r="T35" i="104" s="1"/>
  <c r="T36" i="104" s="1"/>
  <c r="T37" i="104" s="1"/>
  <c r="T38" i="104" s="1"/>
  <c r="T39" i="104" s="1"/>
  <c r="T40" i="104" s="1"/>
  <c r="T41" i="104" s="1"/>
  <c r="T42" i="104" s="1"/>
  <c r="T43" i="104" s="1"/>
  <c r="T44" i="104" s="1"/>
  <c r="T45" i="104" s="1"/>
  <c r="T46" i="104" s="1"/>
  <c r="T47" i="104" s="1"/>
  <c r="T48" i="104" s="1"/>
  <c r="T49" i="104" s="1"/>
  <c r="T50" i="104" s="1"/>
  <c r="T51" i="104" s="1"/>
  <c r="L19" i="104"/>
  <c r="L20" i="104" s="1"/>
  <c r="L21" i="104" s="1"/>
  <c r="L22" i="104" s="1"/>
  <c r="L23" i="104" s="1"/>
  <c r="L24" i="104" s="1"/>
  <c r="L25" i="104" s="1"/>
  <c r="L26" i="104" s="1"/>
  <c r="L27" i="104" s="1"/>
  <c r="L28" i="104" s="1"/>
  <c r="L29" i="104" s="1"/>
  <c r="L30" i="104" s="1"/>
  <c r="L31" i="104" s="1"/>
  <c r="L32" i="104" s="1"/>
  <c r="L33" i="104" s="1"/>
  <c r="L34" i="104" s="1"/>
  <c r="L35" i="104" s="1"/>
  <c r="L36" i="104" s="1"/>
  <c r="L37" i="104" s="1"/>
  <c r="L38" i="104" s="1"/>
  <c r="L39" i="104" s="1"/>
  <c r="L40" i="104" s="1"/>
  <c r="L41" i="104" s="1"/>
  <c r="L42" i="104" s="1"/>
  <c r="L43" i="104" s="1"/>
  <c r="L44" i="104" s="1"/>
  <c r="L45" i="104" s="1"/>
  <c r="L46" i="104" s="1"/>
  <c r="L47" i="104" s="1"/>
  <c r="L48" i="104" s="1"/>
  <c r="L49" i="104" s="1"/>
  <c r="L50" i="104" s="1"/>
  <c r="L51" i="104" s="1"/>
  <c r="F19" i="104"/>
  <c r="E19" i="104"/>
  <c r="B19" i="104"/>
  <c r="B20" i="104" s="1"/>
  <c r="B21" i="104" s="1"/>
  <c r="B22" i="104" s="1"/>
  <c r="B23" i="104" s="1"/>
  <c r="B24" i="104" s="1"/>
  <c r="B25" i="104" s="1"/>
  <c r="B26" i="104" s="1"/>
  <c r="B27" i="104" s="1"/>
  <c r="B28" i="104" s="1"/>
  <c r="B29" i="104" s="1"/>
  <c r="B30" i="104" s="1"/>
  <c r="B31" i="104" s="1"/>
  <c r="B32" i="104" s="1"/>
  <c r="B33" i="104" s="1"/>
  <c r="B34" i="104" s="1"/>
  <c r="B35" i="104" s="1"/>
  <c r="B36" i="104" s="1"/>
  <c r="B37" i="104" s="1"/>
  <c r="B38" i="104" s="1"/>
  <c r="B39" i="104" s="1"/>
  <c r="B40" i="104" s="1"/>
  <c r="B41" i="104" s="1"/>
  <c r="B42" i="104" s="1"/>
  <c r="B43" i="104" s="1"/>
  <c r="B44" i="104" s="1"/>
  <c r="B45" i="104" s="1"/>
  <c r="B46" i="104" s="1"/>
  <c r="B47" i="104" s="1"/>
  <c r="B48" i="104" s="1"/>
  <c r="B49" i="104" s="1"/>
  <c r="F18" i="104"/>
  <c r="E18" i="104"/>
  <c r="F17" i="104"/>
  <c r="E17" i="104"/>
  <c r="F34" i="104" l="1"/>
  <c r="G45" i="104"/>
  <c r="H45" i="104" s="1"/>
  <c r="G47" i="104"/>
  <c r="H47" i="104" s="1"/>
  <c r="G19" i="104"/>
  <c r="H19" i="104" s="1"/>
  <c r="F22" i="104"/>
  <c r="G23" i="104"/>
  <c r="H23" i="104" s="1"/>
  <c r="G29" i="104"/>
  <c r="H29" i="104" s="1"/>
  <c r="G36" i="104"/>
  <c r="H36" i="104" s="1"/>
  <c r="G20" i="104"/>
  <c r="H20" i="104" s="1"/>
  <c r="G46" i="104"/>
  <c r="H46" i="104" s="1"/>
  <c r="G32" i="104"/>
  <c r="H32" i="104" s="1"/>
  <c r="G21" i="104"/>
  <c r="H21" i="104" s="1"/>
  <c r="G26" i="104"/>
  <c r="H26" i="104" s="1"/>
  <c r="G40" i="104"/>
  <c r="H40" i="104" s="1"/>
  <c r="G17" i="104"/>
  <c r="H17" i="104" s="1"/>
  <c r="G18" i="104"/>
  <c r="H18" i="104" s="1"/>
  <c r="H34" i="104"/>
  <c r="H38" i="104"/>
  <c r="H22" i="104"/>
  <c r="H25" i="104"/>
  <c r="H27" i="104"/>
  <c r="F24" i="104"/>
  <c r="F28" i="104"/>
  <c r="F30" i="104"/>
  <c r="F33" i="104"/>
  <c r="F35" i="104"/>
  <c r="F37" i="104"/>
  <c r="G43" i="104"/>
  <c r="H43" i="104" s="1"/>
  <c r="F31" i="104"/>
  <c r="F39" i="104"/>
  <c r="F41" i="104"/>
  <c r="F42" i="104"/>
  <c r="H39" i="104" l="1"/>
  <c r="H33" i="104"/>
  <c r="H30" i="104"/>
  <c r="H28" i="104"/>
  <c r="H24" i="104"/>
  <c r="G41" i="104"/>
  <c r="H41" i="104" s="1"/>
  <c r="H31" i="104"/>
  <c r="G42" i="104"/>
  <c r="H42" i="104" s="1"/>
  <c r="H37" i="104"/>
  <c r="H35" i="104"/>
  <c r="P68" i="96" l="1"/>
  <c r="P67" i="96"/>
  <c r="P66" i="96"/>
  <c r="AB78" i="99"/>
  <c r="B78" i="99"/>
  <c r="Q19" i="92" l="1"/>
  <c r="EW123" i="38"/>
  <c r="EW124" i="38"/>
  <c r="H69" i="97"/>
  <c r="H70" i="97"/>
  <c r="H71" i="97"/>
  <c r="H72" i="97"/>
  <c r="H68" i="97"/>
  <c r="F69" i="97"/>
  <c r="F70" i="97"/>
  <c r="F71" i="97"/>
  <c r="F72" i="97"/>
  <c r="F68" i="97"/>
  <c r="D71" i="97"/>
  <c r="D72" i="97"/>
  <c r="D70" i="97"/>
  <c r="J32" i="38" l="1"/>
  <c r="J33" i="38"/>
  <c r="J34" i="38" s="1"/>
  <c r="J35" i="38" s="1"/>
  <c r="J36" i="38" s="1"/>
  <c r="J37" i="38" s="1"/>
  <c r="J38" i="38" s="1"/>
  <c r="J39" i="38" s="1"/>
  <c r="J40" i="38" s="1"/>
  <c r="J41" i="38" s="1"/>
  <c r="J42" i="38" s="1"/>
  <c r="J43" i="38" s="1"/>
  <c r="J44" i="38" s="1"/>
  <c r="J45" i="38" s="1"/>
  <c r="J46" i="38" s="1"/>
  <c r="J47" i="38" s="1"/>
  <c r="J48" i="38" s="1"/>
  <c r="J49" i="38" s="1"/>
  <c r="J50" i="38" s="1"/>
  <c r="J51" i="38" s="1"/>
  <c r="J52" i="38" s="1"/>
  <c r="J53" i="38" s="1"/>
  <c r="J54" i="38" s="1"/>
  <c r="J55" i="38" s="1"/>
  <c r="J56" i="38" s="1"/>
  <c r="J57" i="38" s="1"/>
  <c r="J58" i="38" s="1"/>
  <c r="J59" i="38" s="1"/>
  <c r="J60" i="38" s="1"/>
  <c r="J61" i="38" s="1"/>
  <c r="J62" i="38" s="1"/>
  <c r="J63" i="38" s="1"/>
  <c r="J64" i="38" s="1"/>
  <c r="J65" i="38" s="1"/>
  <c r="J66" i="38" s="1"/>
  <c r="J67" i="38" s="1"/>
  <c r="J68" i="38" s="1"/>
  <c r="J69" i="38" s="1"/>
  <c r="J70" i="38" s="1"/>
  <c r="J71" i="38" s="1"/>
  <c r="J31" i="38"/>
  <c r="J30" i="38"/>
  <c r="K505" i="103" l="1"/>
  <c r="J505" i="103"/>
  <c r="K504" i="103"/>
  <c r="J504" i="103"/>
  <c r="A4" i="103"/>
  <c r="B303" i="47"/>
  <c r="A4" i="102"/>
  <c r="IU71" i="38"/>
  <c r="GS71" i="38"/>
  <c r="GP71" i="38"/>
  <c r="GT71" i="38"/>
  <c r="GV71" i="38"/>
  <c r="FX71" i="38"/>
  <c r="FY71" i="38" s="1"/>
  <c r="FZ71" i="38"/>
  <c r="FS71" i="38"/>
  <c r="FW71" i="38"/>
  <c r="FI71" i="38"/>
  <c r="GJ71" i="38" s="1"/>
  <c r="GL71" i="38" s="1"/>
  <c r="FJ71" i="38"/>
  <c r="GK71" i="38" s="1"/>
  <c r="FK71" i="38"/>
  <c r="FT71" i="38" s="1"/>
  <c r="FM71" i="38"/>
  <c r="FN71" i="38"/>
  <c r="FO71" i="38" s="1"/>
  <c r="FU71" i="38" s="1"/>
  <c r="FV71" i="38" s="1"/>
  <c r="ET71" i="38"/>
  <c r="EU71" i="38" s="1"/>
  <c r="EQ71" i="38"/>
  <c r="EW71" i="38"/>
  <c r="EI71" i="38"/>
  <c r="DY71" i="38"/>
  <c r="DZ71" i="38" s="1"/>
  <c r="EA71" i="38" s="1"/>
  <c r="DU71" i="38"/>
  <c r="EB71" i="38"/>
  <c r="DI71" i="38"/>
  <c r="EJ71" i="38" s="1"/>
  <c r="DJ71" i="38"/>
  <c r="EK71" i="38" s="1"/>
  <c r="DK71" i="38"/>
  <c r="EL71" i="38" s="1"/>
  <c r="DN71" i="38"/>
  <c r="DO71" i="38"/>
  <c r="DP71" i="38"/>
  <c r="DQ71" i="38"/>
  <c r="DW71" i="38" s="1"/>
  <c r="DX71" i="38" s="1"/>
  <c r="M71" i="38"/>
  <c r="CU71" i="38"/>
  <c r="CV71" i="38" s="1"/>
  <c r="BZ71" i="38"/>
  <c r="CR71" i="38"/>
  <c r="CX71" i="38"/>
  <c r="BQ71" i="38"/>
  <c r="BR71" i="38"/>
  <c r="BM71" i="38"/>
  <c r="CL71" i="38" s="1"/>
  <c r="BN71" i="38"/>
  <c r="CM71" i="38" s="1"/>
  <c r="BW71" i="38"/>
  <c r="CA71" i="38"/>
  <c r="CB71" i="38" s="1"/>
  <c r="CC71" i="38"/>
  <c r="AX71" i="38"/>
  <c r="AU71" i="38"/>
  <c r="AY71" i="38"/>
  <c r="BA71" i="38"/>
  <c r="AE71" i="38"/>
  <c r="AF71" i="38" s="1"/>
  <c r="AR48" i="91"/>
  <c r="AR47" i="91"/>
  <c r="AE47" i="91"/>
  <c r="AE48" i="91"/>
  <c r="Q48" i="91"/>
  <c r="Q47" i="91"/>
  <c r="C48" i="91"/>
  <c r="C47" i="91"/>
  <c r="AB71" i="38"/>
  <c r="R71" i="38"/>
  <c r="AO71" i="38" s="1"/>
  <c r="S71" i="38"/>
  <c r="T71" i="38" s="1"/>
  <c r="AC71" i="38" s="1"/>
  <c r="V71" i="38"/>
  <c r="W71" i="38"/>
  <c r="BS71" i="38" l="1"/>
  <c r="BY71" i="38" s="1"/>
  <c r="BO71" i="38"/>
  <c r="BX71" i="38" s="1"/>
  <c r="DL71" i="38"/>
  <c r="DV71" i="38" s="1"/>
  <c r="CN71" i="38"/>
  <c r="CS71" i="38" s="1"/>
  <c r="EM71" i="38"/>
  <c r="ER71" i="38" s="1"/>
  <c r="ES71" i="38" s="1"/>
  <c r="GQ71" i="38"/>
  <c r="GR71" i="38" s="1"/>
  <c r="AP71" i="38"/>
  <c r="AQ71" i="38" s="1"/>
  <c r="AV71" i="38" s="1"/>
  <c r="AW71" i="38" s="1"/>
  <c r="X71" i="38"/>
  <c r="AD71" i="38" s="1"/>
  <c r="AG71" i="38"/>
  <c r="C48" i="93"/>
  <c r="C104" i="93"/>
  <c r="R104" i="93"/>
  <c r="R57" i="93"/>
  <c r="Z57" i="93"/>
  <c r="S104" i="93"/>
  <c r="T104" i="93"/>
  <c r="U104" i="93"/>
  <c r="V104" i="93"/>
  <c r="B232" i="81"/>
  <c r="B183" i="81"/>
  <c r="B134" i="81"/>
  <c r="B85" i="81"/>
  <c r="B35" i="81"/>
  <c r="CT71" i="38" l="1"/>
  <c r="AM142" i="99" l="1"/>
  <c r="DQ378" i="47"/>
  <c r="DR378" i="47"/>
  <c r="DS378" i="47"/>
  <c r="DT378" i="47"/>
  <c r="EG378" i="47"/>
  <c r="EH378" i="47"/>
  <c r="EI378" i="47"/>
  <c r="EJ378" i="47"/>
  <c r="EL378" i="47"/>
  <c r="EM378" i="47"/>
  <c r="EN378" i="47"/>
  <c r="EO378" i="47"/>
  <c r="EQ378" i="47"/>
  <c r="ER378" i="47"/>
  <c r="ES378" i="47"/>
  <c r="ET378" i="47"/>
  <c r="J144" i="59"/>
  <c r="AB77" i="99" l="1"/>
  <c r="B77" i="99"/>
  <c r="B378" i="47"/>
  <c r="B303" i="84"/>
  <c r="B304" i="84" s="1"/>
  <c r="B226" i="76"/>
  <c r="B227" i="76" s="1"/>
  <c r="B302" i="76" l="1"/>
  <c r="B303" i="76" s="1"/>
  <c r="B59" i="90" l="1"/>
  <c r="W9" i="104"/>
  <c r="X9" i="104" s="1"/>
  <c r="W10" i="104"/>
  <c r="X10" i="104" s="1"/>
  <c r="Y10" i="104" s="1"/>
  <c r="W11" i="104"/>
  <c r="X11" i="104" s="1"/>
  <c r="Y11" i="104" s="1"/>
  <c r="W12" i="104"/>
  <c r="X12" i="104" s="1"/>
  <c r="Y12" i="104" s="1"/>
  <c r="W13" i="104"/>
  <c r="X13" i="104" s="1"/>
  <c r="Y13" i="104" s="1"/>
  <c r="W14" i="104"/>
  <c r="X14" i="104" s="1"/>
  <c r="Y14" i="104" s="1"/>
  <c r="W15" i="104"/>
  <c r="X15" i="104" s="1"/>
  <c r="Y15" i="104" s="1"/>
  <c r="W16" i="104"/>
  <c r="X16" i="104" s="1"/>
  <c r="Y16" i="104" s="1"/>
  <c r="W17" i="104"/>
  <c r="X17" i="104" s="1"/>
  <c r="Y17" i="104" s="1"/>
  <c r="AC17" i="104" s="1"/>
  <c r="W18" i="104"/>
  <c r="X18" i="104" s="1"/>
  <c r="Y18" i="104" s="1"/>
  <c r="AC18" i="104" s="1"/>
  <c r="AD18" i="104" s="1"/>
  <c r="AF18" i="104" s="1"/>
  <c r="W19" i="104"/>
  <c r="X19" i="104" s="1"/>
  <c r="Y19" i="104" s="1"/>
  <c r="AC19" i="104" s="1"/>
  <c r="AD19" i="104" s="1"/>
  <c r="AF19" i="104" s="1"/>
  <c r="W20" i="104"/>
  <c r="X20" i="104" s="1"/>
  <c r="Y20" i="104" s="1"/>
  <c r="AC20" i="104" s="1"/>
  <c r="AD20" i="104" s="1"/>
  <c r="AF20" i="104" s="1"/>
  <c r="W21" i="104"/>
  <c r="X21" i="104" s="1"/>
  <c r="Y21" i="104" s="1"/>
  <c r="AC21" i="104" s="1"/>
  <c r="W22" i="104"/>
  <c r="X22" i="104" s="1"/>
  <c r="Y22" i="104" s="1"/>
  <c r="W23" i="104"/>
  <c r="X23" i="104" s="1"/>
  <c r="Y23" i="104" s="1"/>
  <c r="AC23" i="104" s="1"/>
  <c r="AD23" i="104" s="1"/>
  <c r="AF23" i="104" s="1"/>
  <c r="W24" i="104"/>
  <c r="X24" i="104" s="1"/>
  <c r="Y24" i="104" s="1"/>
  <c r="W25" i="104"/>
  <c r="X25" i="104" s="1"/>
  <c r="Y25" i="104" s="1"/>
  <c r="W26" i="104"/>
  <c r="X26" i="104" s="1"/>
  <c r="Y26" i="104" s="1"/>
  <c r="AC26" i="104" s="1"/>
  <c r="W27" i="104"/>
  <c r="X27" i="104" s="1"/>
  <c r="Y27" i="104" s="1"/>
  <c r="W28" i="104"/>
  <c r="X28" i="104" s="1"/>
  <c r="Y28" i="104" s="1"/>
  <c r="W29" i="104"/>
  <c r="X29" i="104" s="1"/>
  <c r="Y29" i="104" s="1"/>
  <c r="AC29" i="104" s="1"/>
  <c r="W30" i="104"/>
  <c r="X30" i="104" s="1"/>
  <c r="Y30" i="104" s="1"/>
  <c r="W31" i="104"/>
  <c r="X31" i="104" s="1"/>
  <c r="Y31" i="104" s="1"/>
  <c r="W32" i="104"/>
  <c r="X32" i="104" s="1"/>
  <c r="Y32" i="104" s="1"/>
  <c r="AC32" i="104" s="1"/>
  <c r="W33" i="104"/>
  <c r="X33" i="104" s="1"/>
  <c r="Y33" i="104" s="1"/>
  <c r="W34" i="104"/>
  <c r="X34" i="104" s="1"/>
  <c r="Y34" i="104" s="1"/>
  <c r="W35" i="104"/>
  <c r="X35" i="104" s="1"/>
  <c r="Y35" i="104" s="1"/>
  <c r="W36" i="104"/>
  <c r="X36" i="104" s="1"/>
  <c r="Y36" i="104" s="1"/>
  <c r="AC36" i="104" s="1"/>
  <c r="W37" i="104"/>
  <c r="X37" i="104" s="1"/>
  <c r="Y37" i="104" s="1"/>
  <c r="W38" i="104"/>
  <c r="X38" i="104" s="1"/>
  <c r="Y38" i="104" s="1"/>
  <c r="W39" i="104"/>
  <c r="X39" i="104" s="1"/>
  <c r="Y39" i="104" s="1"/>
  <c r="W40" i="104"/>
  <c r="X40" i="104" s="1"/>
  <c r="Y40" i="104" s="1"/>
  <c r="AC40" i="104" s="1"/>
  <c r="W41" i="104"/>
  <c r="X41" i="104" s="1"/>
  <c r="Y41" i="104" s="1"/>
  <c r="W42" i="104"/>
  <c r="X42" i="104" s="1"/>
  <c r="Y42" i="104" s="1"/>
  <c r="W43" i="104"/>
  <c r="X43" i="104" s="1"/>
  <c r="Y43" i="104" s="1"/>
  <c r="W44" i="104"/>
  <c r="X44" i="104" s="1"/>
  <c r="Y44" i="104" s="1"/>
  <c r="W45" i="104"/>
  <c r="X45" i="104" s="1"/>
  <c r="Y45" i="104" s="1"/>
  <c r="W46" i="104"/>
  <c r="X46" i="104" s="1"/>
  <c r="Y46" i="104" s="1"/>
  <c r="W47" i="104"/>
  <c r="X47" i="104" s="1"/>
  <c r="Y47" i="104" s="1"/>
  <c r="W48" i="104"/>
  <c r="X48" i="104" s="1"/>
  <c r="Y48" i="104" s="1"/>
  <c r="W49" i="104"/>
  <c r="X49" i="104" s="1"/>
  <c r="Y49" i="104" s="1"/>
  <c r="D176" i="83"/>
  <c r="D177" i="83"/>
  <c r="D178" i="83"/>
  <c r="D179" i="83"/>
  <c r="D180" i="83"/>
  <c r="D181" i="83"/>
  <c r="D182" i="83"/>
  <c r="D183" i="83"/>
  <c r="D184" i="83"/>
  <c r="O9" i="104"/>
  <c r="P9" i="104" s="1"/>
  <c r="Q9" i="104" s="1"/>
  <c r="O10" i="104"/>
  <c r="P10" i="104" s="1"/>
  <c r="Q10" i="104" s="1"/>
  <c r="O11" i="104"/>
  <c r="P11" i="104" s="1"/>
  <c r="Q11" i="104" s="1"/>
  <c r="D188" i="85"/>
  <c r="O12" i="104"/>
  <c r="P12" i="104" s="1"/>
  <c r="Q12" i="104" s="1"/>
  <c r="O13" i="104"/>
  <c r="P13" i="104" s="1"/>
  <c r="Q13" i="104" s="1"/>
  <c r="O14" i="104"/>
  <c r="P14" i="104" s="1"/>
  <c r="Q14" i="104" s="1"/>
  <c r="O15" i="104"/>
  <c r="P15" i="104" s="1"/>
  <c r="Q15" i="104" s="1"/>
  <c r="O16" i="104"/>
  <c r="P16" i="104" s="1"/>
  <c r="Q16" i="104" s="1"/>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P48" i="104" s="1"/>
  <c r="Q48" i="104" s="1"/>
  <c r="O49" i="104"/>
  <c r="P49" i="104" s="1"/>
  <c r="Q49" i="104" s="1"/>
  <c r="D287" i="85" l="1"/>
  <c r="D285" i="85"/>
  <c r="D283" i="85"/>
  <c r="D281" i="85"/>
  <c r="D279" i="85"/>
  <c r="D277" i="85"/>
  <c r="D275" i="85"/>
  <c r="D273" i="85"/>
  <c r="D271" i="85"/>
  <c r="D269" i="85"/>
  <c r="D265" i="85"/>
  <c r="D289" i="85"/>
  <c r="D286" i="83"/>
  <c r="D284" i="83"/>
  <c r="D282" i="83"/>
  <c r="D280" i="83"/>
  <c r="D278" i="83"/>
  <c r="D276" i="83"/>
  <c r="D274" i="83"/>
  <c r="D272" i="83"/>
  <c r="D270" i="83"/>
  <c r="D267" i="85"/>
  <c r="D263" i="85"/>
  <c r="D192" i="83"/>
  <c r="D192" i="85"/>
  <c r="D190" i="85"/>
  <c r="AD17" i="104"/>
  <c r="AF17" i="104" s="1"/>
  <c r="D225" i="85"/>
  <c r="D225" i="83"/>
  <c r="D225" i="84"/>
  <c r="D225" i="76"/>
  <c r="D224" i="84"/>
  <c r="D224" i="76"/>
  <c r="P46" i="104"/>
  <c r="Q46" i="104" s="1"/>
  <c r="AH46" i="104"/>
  <c r="D222" i="84"/>
  <c r="AH44" i="104"/>
  <c r="P44" i="104"/>
  <c r="Q44" i="104" s="1"/>
  <c r="P42" i="104"/>
  <c r="Q42" i="104" s="1"/>
  <c r="AH42" i="104"/>
  <c r="D218" i="84"/>
  <c r="D218" i="76"/>
  <c r="AH40" i="104"/>
  <c r="P40" i="104"/>
  <c r="Q40" i="104" s="1"/>
  <c r="AH38" i="104"/>
  <c r="P38" i="104"/>
  <c r="Q38" i="104" s="1"/>
  <c r="P36" i="104"/>
  <c r="Q36" i="104" s="1"/>
  <c r="AH36" i="104"/>
  <c r="D212" i="84"/>
  <c r="D212" i="76"/>
  <c r="AH34" i="104"/>
  <c r="P34" i="104"/>
  <c r="Q34" i="104" s="1"/>
  <c r="P32" i="104"/>
  <c r="Q32" i="104" s="1"/>
  <c r="AH32" i="104"/>
  <c r="D208" i="84"/>
  <c r="P30" i="104"/>
  <c r="Q30" i="104" s="1"/>
  <c r="AH30" i="104"/>
  <c r="D206" i="84"/>
  <c r="P28" i="104"/>
  <c r="Q28" i="104" s="1"/>
  <c r="AH28" i="104"/>
  <c r="D204" i="84"/>
  <c r="AH26" i="104"/>
  <c r="P26" i="104"/>
  <c r="Q26" i="104" s="1"/>
  <c r="P24" i="104"/>
  <c r="Q24" i="104" s="1"/>
  <c r="AH24" i="104"/>
  <c r="D200" i="84"/>
  <c r="P22" i="104"/>
  <c r="Q22" i="104" s="1"/>
  <c r="AH22" i="104"/>
  <c r="D198" i="84"/>
  <c r="P20" i="104"/>
  <c r="Q20" i="104" s="1"/>
  <c r="AH20" i="104"/>
  <c r="D196" i="84"/>
  <c r="P18" i="104"/>
  <c r="Q18" i="104" s="1"/>
  <c r="AH18" i="104"/>
  <c r="D194" i="84"/>
  <c r="D192" i="84"/>
  <c r="D192" i="76"/>
  <c r="D191" i="85"/>
  <c r="D191" i="83"/>
  <c r="D190" i="84"/>
  <c r="D190" i="76"/>
  <c r="D189" i="85"/>
  <c r="D189" i="83"/>
  <c r="D188" i="84"/>
  <c r="D188" i="76"/>
  <c r="D187" i="85"/>
  <c r="D187" i="83"/>
  <c r="D186" i="84"/>
  <c r="D186" i="76"/>
  <c r="D185" i="85"/>
  <c r="D185" i="83"/>
  <c r="D175" i="83"/>
  <c r="N60" i="90"/>
  <c r="W51" i="104" s="1"/>
  <c r="X51" i="104" s="1"/>
  <c r="Y51" i="104" s="1"/>
  <c r="W50" i="104"/>
  <c r="X50" i="104" s="1"/>
  <c r="Y50" i="104" s="1"/>
  <c r="L60" i="90"/>
  <c r="D304" i="84" s="1"/>
  <c r="F303" i="47" s="1"/>
  <c r="J60" i="90"/>
  <c r="D303" i="76" s="1"/>
  <c r="D303" i="47" s="1"/>
  <c r="D302" i="85"/>
  <c r="D301" i="83"/>
  <c r="E301" i="47" s="1"/>
  <c r="D301" i="84"/>
  <c r="D300" i="76"/>
  <c r="D300" i="85"/>
  <c r="D299" i="83"/>
  <c r="D299" i="84"/>
  <c r="D298" i="76"/>
  <c r="D298" i="85"/>
  <c r="D297" i="83"/>
  <c r="D297" i="84"/>
  <c r="D296" i="76"/>
  <c r="D296" i="85"/>
  <c r="D295" i="83"/>
  <c r="D295" i="84"/>
  <c r="D294" i="76"/>
  <c r="D294" i="85"/>
  <c r="D293" i="83"/>
  <c r="AC41" i="104"/>
  <c r="AC38" i="104"/>
  <c r="AD38" i="104" s="1"/>
  <c r="AF38" i="104" s="1"/>
  <c r="AD40" i="104"/>
  <c r="AF40" i="104" s="1"/>
  <c r="AC37" i="104"/>
  <c r="AD37" i="104" s="1"/>
  <c r="AF37" i="104" s="1"/>
  <c r="AC39" i="104"/>
  <c r="AD39" i="104" s="1"/>
  <c r="AF39" i="104" s="1"/>
  <c r="D293" i="84"/>
  <c r="D292" i="76"/>
  <c r="D292" i="85"/>
  <c r="D291" i="83"/>
  <c r="D291" i="84"/>
  <c r="D290" i="76"/>
  <c r="D290" i="85"/>
  <c r="D289" i="83"/>
  <c r="AC34" i="104"/>
  <c r="AD34" i="104" s="1"/>
  <c r="AF34" i="104" s="1"/>
  <c r="AD36" i="104"/>
  <c r="AF36" i="104" s="1"/>
  <c r="AC33" i="104"/>
  <c r="AD33" i="104" s="1"/>
  <c r="AF33" i="104" s="1"/>
  <c r="AC35" i="104"/>
  <c r="AD35" i="104" s="1"/>
  <c r="AF35" i="104" s="1"/>
  <c r="D289" i="84"/>
  <c r="D288" i="76"/>
  <c r="D288" i="85"/>
  <c r="D287" i="83"/>
  <c r="D287" i="84"/>
  <c r="D286" i="76"/>
  <c r="D286" i="85"/>
  <c r="D285" i="83"/>
  <c r="AC31" i="104"/>
  <c r="AD31" i="104" s="1"/>
  <c r="AF31" i="104" s="1"/>
  <c r="AC30" i="104"/>
  <c r="AD30" i="104" s="1"/>
  <c r="AF30" i="104" s="1"/>
  <c r="AD32" i="104"/>
  <c r="AF32" i="104" s="1"/>
  <c r="D285" i="84"/>
  <c r="D284" i="76"/>
  <c r="D284" i="85"/>
  <c r="D283" i="83"/>
  <c r="D283" i="84"/>
  <c r="D282" i="76"/>
  <c r="D282" i="85"/>
  <c r="D281" i="83"/>
  <c r="D281" i="84"/>
  <c r="D280" i="76"/>
  <c r="D280" i="85"/>
  <c r="D279" i="83"/>
  <c r="AC25" i="104"/>
  <c r="AD25" i="104" s="1"/>
  <c r="AF25" i="104" s="1"/>
  <c r="AC24" i="104"/>
  <c r="AD24" i="104" s="1"/>
  <c r="AF24" i="104" s="1"/>
  <c r="AD26" i="104"/>
  <c r="AF26" i="104" s="1"/>
  <c r="D279" i="84"/>
  <c r="D278" i="76"/>
  <c r="D278" i="85"/>
  <c r="D277" i="83"/>
  <c r="D277" i="84"/>
  <c r="D276" i="76"/>
  <c r="D276" i="85"/>
  <c r="D275" i="83"/>
  <c r="D275" i="84"/>
  <c r="D274" i="76"/>
  <c r="D274" i="85"/>
  <c r="D273" i="83"/>
  <c r="D273" i="84"/>
  <c r="D272" i="76"/>
  <c r="D272" i="85"/>
  <c r="D271" i="83"/>
  <c r="D271" i="84"/>
  <c r="D270" i="76"/>
  <c r="D270" i="85"/>
  <c r="D269" i="83"/>
  <c r="D269" i="84"/>
  <c r="D268" i="76"/>
  <c r="D268" i="85"/>
  <c r="D267" i="83"/>
  <c r="D267" i="84"/>
  <c r="D266" i="76"/>
  <c r="D266" i="85"/>
  <c r="D265" i="83"/>
  <c r="D265" i="84"/>
  <c r="D264" i="76"/>
  <c r="D264" i="85"/>
  <c r="D263" i="83"/>
  <c r="D263" i="84"/>
  <c r="D262" i="76"/>
  <c r="D262" i="85"/>
  <c r="D261" i="83"/>
  <c r="G60" i="90"/>
  <c r="O51" i="104" s="1"/>
  <c r="P51" i="104" s="1"/>
  <c r="Q51" i="104" s="1"/>
  <c r="O50" i="104"/>
  <c r="P50" i="104" s="1"/>
  <c r="Q50" i="104" s="1"/>
  <c r="E60" i="90"/>
  <c r="C60" i="90"/>
  <c r="D227" i="76" s="1"/>
  <c r="D224" i="85"/>
  <c r="D224" i="83"/>
  <c r="AH47" i="104"/>
  <c r="P47" i="104"/>
  <c r="Q47" i="104" s="1"/>
  <c r="D222" i="85"/>
  <c r="D222" i="83"/>
  <c r="AH45" i="104"/>
  <c r="P45" i="104"/>
  <c r="Q45" i="104" s="1"/>
  <c r="D220" i="85"/>
  <c r="D220" i="83"/>
  <c r="P43" i="104"/>
  <c r="Q43" i="104" s="1"/>
  <c r="AH43" i="104"/>
  <c r="D219" i="84"/>
  <c r="D218" i="85"/>
  <c r="D218" i="83"/>
  <c r="P41" i="104"/>
  <c r="Q41" i="104" s="1"/>
  <c r="AH41" i="104"/>
  <c r="D217" i="84"/>
  <c r="D216" i="85"/>
  <c r="D216" i="83"/>
  <c r="P39" i="104"/>
  <c r="Q39" i="104" s="1"/>
  <c r="AH39" i="104"/>
  <c r="D215" i="84"/>
  <c r="D214" i="85"/>
  <c r="D214" i="83"/>
  <c r="P37" i="104"/>
  <c r="Q37" i="104" s="1"/>
  <c r="AH37" i="104"/>
  <c r="D213" i="84"/>
  <c r="D212" i="85"/>
  <c r="D212" i="83"/>
  <c r="P35" i="104"/>
  <c r="Q35" i="104" s="1"/>
  <c r="AH35" i="104"/>
  <c r="D211" i="84"/>
  <c r="D210" i="85"/>
  <c r="D210" i="83"/>
  <c r="P33" i="104"/>
  <c r="Q33" i="104" s="1"/>
  <c r="AH33" i="104"/>
  <c r="D209" i="84"/>
  <c r="D208" i="85"/>
  <c r="D208" i="83"/>
  <c r="P31" i="104"/>
  <c r="Q31" i="104" s="1"/>
  <c r="AH31" i="104"/>
  <c r="D207" i="84"/>
  <c r="D206" i="85"/>
  <c r="D206" i="83"/>
  <c r="AH29" i="104"/>
  <c r="P29" i="104"/>
  <c r="Q29" i="104" s="1"/>
  <c r="D204" i="85"/>
  <c r="D204" i="83"/>
  <c r="P27" i="104"/>
  <c r="Q27" i="104" s="1"/>
  <c r="AH27" i="104"/>
  <c r="D203" i="84"/>
  <c r="D202" i="85"/>
  <c r="D202" i="83"/>
  <c r="AH25" i="104"/>
  <c r="P25" i="104"/>
  <c r="Q25" i="104" s="1"/>
  <c r="D200" i="85"/>
  <c r="D200" i="83"/>
  <c r="P23" i="104"/>
  <c r="Q23" i="104" s="1"/>
  <c r="AH23" i="104"/>
  <c r="D199" i="84"/>
  <c r="D198" i="85"/>
  <c r="D198" i="83"/>
  <c r="AH21" i="104"/>
  <c r="P21" i="104"/>
  <c r="Q21" i="104" s="1"/>
  <c r="D196" i="85"/>
  <c r="D196" i="83"/>
  <c r="P19" i="104"/>
  <c r="Q19" i="104" s="1"/>
  <c r="AH19" i="104"/>
  <c r="D195" i="84"/>
  <c r="D194" i="85"/>
  <c r="D194" i="83"/>
  <c r="AH17" i="104"/>
  <c r="P17" i="104"/>
  <c r="Q17" i="104" s="1"/>
  <c r="D191" i="84"/>
  <c r="D191" i="76"/>
  <c r="D190" i="83"/>
  <c r="D189" i="84"/>
  <c r="D189" i="76"/>
  <c r="D188" i="83"/>
  <c r="D187" i="84"/>
  <c r="D187" i="76"/>
  <c r="D186" i="85"/>
  <c r="D186" i="83"/>
  <c r="D185" i="84"/>
  <c r="D185" i="76"/>
  <c r="M60" i="90"/>
  <c r="D304" i="85" s="1"/>
  <c r="G303" i="47" s="1"/>
  <c r="K60" i="90"/>
  <c r="D303" i="83" s="1"/>
  <c r="E303" i="47" s="1"/>
  <c r="D302" i="84"/>
  <c r="D301" i="76"/>
  <c r="D301" i="47" s="1"/>
  <c r="D301" i="85"/>
  <c r="D300" i="83"/>
  <c r="D300" i="84"/>
  <c r="D299" i="76"/>
  <c r="D299" i="85"/>
  <c r="D298" i="83"/>
  <c r="D298" i="84"/>
  <c r="D297" i="76"/>
  <c r="D297" i="85"/>
  <c r="D296" i="83"/>
  <c r="D296" i="84"/>
  <c r="D295" i="76"/>
  <c r="D295" i="85"/>
  <c r="D294" i="83"/>
  <c r="D294" i="84"/>
  <c r="D293" i="76"/>
  <c r="D293" i="85"/>
  <c r="D292" i="83"/>
  <c r="D292" i="84"/>
  <c r="D291" i="76"/>
  <c r="D291" i="85"/>
  <c r="D290" i="83"/>
  <c r="D290" i="84"/>
  <c r="D289" i="76"/>
  <c r="D288" i="83"/>
  <c r="D288" i="84"/>
  <c r="D287" i="76"/>
  <c r="D286" i="84"/>
  <c r="D285" i="76"/>
  <c r="D284" i="84"/>
  <c r="D283" i="76"/>
  <c r="AC27" i="104"/>
  <c r="AD27" i="104" s="1"/>
  <c r="AF27" i="104" s="1"/>
  <c r="AD29" i="104"/>
  <c r="AF29" i="104" s="1"/>
  <c r="AC28" i="104"/>
  <c r="AD28" i="104" s="1"/>
  <c r="AF28" i="104" s="1"/>
  <c r="D282" i="84"/>
  <c r="D281" i="76"/>
  <c r="D280" i="84"/>
  <c r="D279" i="76"/>
  <c r="D278" i="84"/>
  <c r="D277" i="76"/>
  <c r="D276" i="84"/>
  <c r="D275" i="76"/>
  <c r="AC22" i="104"/>
  <c r="AD22" i="104" s="1"/>
  <c r="AF22" i="104" s="1"/>
  <c r="AD21" i="104"/>
  <c r="AF21" i="104" s="1"/>
  <c r="D274" i="84"/>
  <c r="D273" i="76"/>
  <c r="D272" i="84"/>
  <c r="D271" i="76"/>
  <c r="D270" i="84"/>
  <c r="D269" i="76"/>
  <c r="D268" i="83"/>
  <c r="D268" i="84"/>
  <c r="D267" i="76"/>
  <c r="D266" i="83"/>
  <c r="D266" i="84"/>
  <c r="D265" i="76"/>
  <c r="D264" i="83"/>
  <c r="D264" i="84"/>
  <c r="D263" i="76"/>
  <c r="D262" i="83"/>
  <c r="Y9" i="104"/>
  <c r="D262" i="84"/>
  <c r="D261" i="76"/>
  <c r="D226" i="85"/>
  <c r="F60" i="90"/>
  <c r="D227" i="85" s="1"/>
  <c r="D60" i="90"/>
  <c r="D227" i="83" s="1"/>
  <c r="G225" i="47"/>
  <c r="F74" i="34"/>
  <c r="G74" i="34" s="1"/>
  <c r="O74" i="34" s="1"/>
  <c r="M547" i="100"/>
  <c r="L547" i="100"/>
  <c r="K547" i="100"/>
  <c r="J547" i="100"/>
  <c r="I547" i="100"/>
  <c r="H547" i="100"/>
  <c r="G547" i="100"/>
  <c r="F547" i="100"/>
  <c r="E547" i="100"/>
  <c r="D547" i="100"/>
  <c r="C547" i="100"/>
  <c r="M546" i="100"/>
  <c r="L546" i="100"/>
  <c r="K546" i="100"/>
  <c r="J546" i="100"/>
  <c r="I546" i="100"/>
  <c r="H546" i="100"/>
  <c r="G546" i="100"/>
  <c r="F546" i="100"/>
  <c r="E546" i="100"/>
  <c r="D546" i="100"/>
  <c r="C546" i="100"/>
  <c r="M545" i="100"/>
  <c r="L545" i="100"/>
  <c r="K545" i="100"/>
  <c r="J545" i="100"/>
  <c r="I545" i="100"/>
  <c r="H545" i="100"/>
  <c r="G545" i="100"/>
  <c r="F545" i="100"/>
  <c r="E545" i="100"/>
  <c r="D545" i="100"/>
  <c r="C545" i="100"/>
  <c r="M544" i="100"/>
  <c r="L544" i="100"/>
  <c r="K544" i="100"/>
  <c r="J544" i="100"/>
  <c r="I544" i="100"/>
  <c r="H544" i="100"/>
  <c r="G544" i="100"/>
  <c r="F544" i="100"/>
  <c r="E544" i="100"/>
  <c r="D544" i="100"/>
  <c r="C544" i="100"/>
  <c r="M543" i="100"/>
  <c r="L543" i="100"/>
  <c r="K543" i="100"/>
  <c r="J543" i="100"/>
  <c r="I543" i="100"/>
  <c r="H543" i="100"/>
  <c r="G543" i="100"/>
  <c r="F543" i="100"/>
  <c r="E543" i="100"/>
  <c r="D543" i="100"/>
  <c r="C543" i="100"/>
  <c r="N542" i="100"/>
  <c r="N543" i="100" s="1"/>
  <c r="N544" i="100" s="1"/>
  <c r="N545" i="100" s="1"/>
  <c r="N546" i="100" s="1"/>
  <c r="N547" i="100" s="1"/>
  <c r="M542" i="100"/>
  <c r="L542" i="100"/>
  <c r="K542" i="100"/>
  <c r="J542" i="100"/>
  <c r="I542" i="100"/>
  <c r="H542" i="100"/>
  <c r="G542" i="100"/>
  <c r="F542" i="100"/>
  <c r="E542" i="100"/>
  <c r="D542" i="100"/>
  <c r="C542" i="100"/>
  <c r="M541" i="100"/>
  <c r="L541" i="100"/>
  <c r="K541" i="100"/>
  <c r="J541" i="100"/>
  <c r="I541" i="100"/>
  <c r="H541" i="100"/>
  <c r="G541" i="100"/>
  <c r="F541" i="100"/>
  <c r="E541" i="100"/>
  <c r="D541" i="100"/>
  <c r="C541" i="100"/>
  <c r="D197" i="76" l="1"/>
  <c r="D221" i="76"/>
  <c r="D202" i="76"/>
  <c r="D214" i="76"/>
  <c r="D193" i="76"/>
  <c r="D223" i="76"/>
  <c r="D202" i="84"/>
  <c r="D197" i="84"/>
  <c r="D220" i="76"/>
  <c r="D226" i="83"/>
  <c r="E225" i="47" s="1"/>
  <c r="D302" i="83"/>
  <c r="E302" i="47" s="1"/>
  <c r="D303" i="85"/>
  <c r="G302" i="47" s="1"/>
  <c r="D193" i="84"/>
  <c r="D221" i="84"/>
  <c r="D223" i="84"/>
  <c r="D226" i="84"/>
  <c r="F225" i="47" s="1"/>
  <c r="D302" i="76"/>
  <c r="D302" i="47" s="1"/>
  <c r="D204" i="76"/>
  <c r="D206" i="76"/>
  <c r="D208" i="76"/>
  <c r="D210" i="76"/>
  <c r="D216" i="76"/>
  <c r="D226" i="76"/>
  <c r="G226" i="47"/>
  <c r="D153" i="85"/>
  <c r="D226" i="47"/>
  <c r="D153" i="76"/>
  <c r="D210" i="84"/>
  <c r="D214" i="84"/>
  <c r="D216" i="84"/>
  <c r="D222" i="76"/>
  <c r="X53" i="104"/>
  <c r="D78" i="76"/>
  <c r="G152" i="47"/>
  <c r="G78" i="47"/>
  <c r="D78" i="47"/>
  <c r="D152" i="47"/>
  <c r="D201" i="76"/>
  <c r="D220" i="84"/>
  <c r="D201" i="84"/>
  <c r="D205" i="76"/>
  <c r="D152" i="83"/>
  <c r="D205" i="84"/>
  <c r="H303" i="47"/>
  <c r="D303" i="84"/>
  <c r="D193" i="83"/>
  <c r="D194" i="76"/>
  <c r="D195" i="83"/>
  <c r="D196" i="76"/>
  <c r="D197" i="83"/>
  <c r="D198" i="76"/>
  <c r="D199" i="83"/>
  <c r="D200" i="76"/>
  <c r="D201" i="83"/>
  <c r="D203" i="83"/>
  <c r="D205" i="83"/>
  <c r="D207" i="83"/>
  <c r="D209" i="83"/>
  <c r="D211" i="83"/>
  <c r="D213" i="83"/>
  <c r="D215" i="83"/>
  <c r="D217" i="83"/>
  <c r="D219" i="83"/>
  <c r="D221" i="83"/>
  <c r="D223" i="83"/>
  <c r="E226" i="47"/>
  <c r="D153" i="83"/>
  <c r="D195" i="76"/>
  <c r="D199" i="76"/>
  <c r="D203" i="76"/>
  <c r="D207" i="76"/>
  <c r="D209" i="76"/>
  <c r="D211" i="76"/>
  <c r="D213" i="76"/>
  <c r="D215" i="76"/>
  <c r="D217" i="76"/>
  <c r="D219" i="76"/>
  <c r="D227" i="84"/>
  <c r="AC42" i="104"/>
  <c r="AD41" i="104"/>
  <c r="AF41" i="104" s="1"/>
  <c r="D193" i="85"/>
  <c r="D195" i="85"/>
  <c r="D197" i="85"/>
  <c r="D199" i="85"/>
  <c r="D201" i="85"/>
  <c r="D203" i="85"/>
  <c r="D205" i="85"/>
  <c r="D207" i="85"/>
  <c r="D209" i="85"/>
  <c r="D211" i="85"/>
  <c r="D213" i="85"/>
  <c r="D215" i="85"/>
  <c r="D217" i="85"/>
  <c r="D219" i="85"/>
  <c r="D221" i="85"/>
  <c r="D223" i="85"/>
  <c r="D78" i="85"/>
  <c r="D78" i="83"/>
  <c r="E151" i="47"/>
  <c r="G151" i="47"/>
  <c r="O146" i="59"/>
  <c r="D152" i="76" l="1"/>
  <c r="D225" i="47"/>
  <c r="D152" i="85"/>
  <c r="F226" i="47"/>
  <c r="D153" i="84"/>
  <c r="D78" i="84"/>
  <c r="F78" i="47"/>
  <c r="F152" i="47"/>
  <c r="E78" i="47"/>
  <c r="E152" i="47"/>
  <c r="H152" i="47" s="1"/>
  <c r="H78" i="47"/>
  <c r="H226" i="47"/>
  <c r="AD42" i="104"/>
  <c r="AF42" i="104" s="1"/>
  <c r="AC43" i="104"/>
  <c r="D78" i="99"/>
  <c r="IQ71" i="38"/>
  <c r="F302" i="47"/>
  <c r="D152" i="84"/>
  <c r="AM101" i="99"/>
  <c r="DS393" i="99"/>
  <c r="DR393" i="99"/>
  <c r="DQ393" i="99"/>
  <c r="DP393" i="99"/>
  <c r="DS392" i="99"/>
  <c r="DR392" i="99"/>
  <c r="DQ392" i="99"/>
  <c r="DP392" i="99"/>
  <c r="DS391" i="99"/>
  <c r="DR391" i="99"/>
  <c r="DQ391" i="99"/>
  <c r="DP391" i="99"/>
  <c r="DS390" i="99"/>
  <c r="DR390" i="99"/>
  <c r="DQ390" i="99"/>
  <c r="DP390" i="99"/>
  <c r="DS389" i="99"/>
  <c r="DR389" i="99"/>
  <c r="DQ389" i="99"/>
  <c r="DP389" i="99"/>
  <c r="DS388" i="99"/>
  <c r="DR388" i="99"/>
  <c r="DQ388" i="99"/>
  <c r="DP388" i="99"/>
  <c r="DS387" i="99"/>
  <c r="DR387" i="99"/>
  <c r="DQ387" i="99"/>
  <c r="DP387" i="99"/>
  <c r="DS386" i="99"/>
  <c r="DR386" i="99"/>
  <c r="DQ386" i="99"/>
  <c r="DP386" i="99"/>
  <c r="DS385" i="99"/>
  <c r="DR385" i="99"/>
  <c r="DQ385" i="99"/>
  <c r="DP385" i="99"/>
  <c r="DS384" i="99"/>
  <c r="DR384" i="99"/>
  <c r="DQ384" i="99"/>
  <c r="DP384" i="99"/>
  <c r="DS383" i="99"/>
  <c r="DR383" i="99"/>
  <c r="DQ383" i="99"/>
  <c r="DP383" i="99"/>
  <c r="AM102" i="99"/>
  <c r="AM103" i="99" s="1"/>
  <c r="AM104" i="99" s="1"/>
  <c r="AM105" i="99" s="1"/>
  <c r="AM106" i="99" s="1"/>
  <c r="AM107" i="99" s="1"/>
  <c r="AM108" i="99" s="1"/>
  <c r="AM109" i="99" s="1"/>
  <c r="AM110" i="99" s="1"/>
  <c r="AM111" i="99" s="1"/>
  <c r="AM112" i="99" s="1"/>
  <c r="AM113" i="99" s="1"/>
  <c r="AM114" i="99" s="1"/>
  <c r="AM115" i="99" s="1"/>
  <c r="AM116" i="99" s="1"/>
  <c r="AM117" i="99" s="1"/>
  <c r="AM118" i="99" s="1"/>
  <c r="AM119" i="99" s="1"/>
  <c r="AM120" i="99" s="1"/>
  <c r="AM121" i="99" s="1"/>
  <c r="AM122" i="99" s="1"/>
  <c r="AM123" i="99" s="1"/>
  <c r="AM124" i="99" s="1"/>
  <c r="AM125" i="99" s="1"/>
  <c r="AM126" i="99" s="1"/>
  <c r="AM127" i="99" s="1"/>
  <c r="AM128" i="99" s="1"/>
  <c r="AM129" i="99" s="1"/>
  <c r="AM130" i="99" s="1"/>
  <c r="AM131" i="99" s="1"/>
  <c r="AM132" i="99" s="1"/>
  <c r="AM133" i="99" s="1"/>
  <c r="AM134" i="99" s="1"/>
  <c r="AM135" i="99" s="1"/>
  <c r="AM136" i="99" s="1"/>
  <c r="AM137" i="99" s="1"/>
  <c r="AM138" i="99" s="1"/>
  <c r="AM139" i="99" s="1"/>
  <c r="AM140" i="99" s="1"/>
  <c r="AM141" i="99" s="1"/>
  <c r="AR100" i="99"/>
  <c r="AQ100" i="99"/>
  <c r="AP100" i="99"/>
  <c r="AO100" i="99"/>
  <c r="BU76" i="99"/>
  <c r="BT76" i="99"/>
  <c r="BS76" i="99"/>
  <c r="BP76" i="99"/>
  <c r="BO76" i="99"/>
  <c r="BN76" i="99"/>
  <c r="AY76" i="99"/>
  <c r="AX76" i="99"/>
  <c r="AW76" i="99"/>
  <c r="BU75" i="99"/>
  <c r="CA75" i="99" s="1"/>
  <c r="BT75" i="99"/>
  <c r="BZ75" i="99" s="1"/>
  <c r="BS75" i="99"/>
  <c r="BY75" i="99" s="1"/>
  <c r="BP75" i="99"/>
  <c r="BO75" i="99"/>
  <c r="BN75" i="99"/>
  <c r="AY75" i="99"/>
  <c r="BD75" i="99" s="1"/>
  <c r="AX75" i="99"/>
  <c r="BC75" i="99" s="1"/>
  <c r="AW75" i="99"/>
  <c r="BB75" i="99" s="1"/>
  <c r="BU74" i="99"/>
  <c r="CA74" i="99" s="1"/>
  <c r="BT74" i="99"/>
  <c r="BZ74" i="99" s="1"/>
  <c r="BS74" i="99"/>
  <c r="BY74" i="99" s="1"/>
  <c r="BP74" i="99"/>
  <c r="BO74" i="99"/>
  <c r="BN74" i="99"/>
  <c r="AY74" i="99"/>
  <c r="BD74" i="99" s="1"/>
  <c r="AX74" i="99"/>
  <c r="BC74" i="99" s="1"/>
  <c r="AW74" i="99"/>
  <c r="BB74" i="99" s="1"/>
  <c r="BU73" i="99"/>
  <c r="CA73" i="99" s="1"/>
  <c r="BT73" i="99"/>
  <c r="BZ73" i="99" s="1"/>
  <c r="BS73" i="99"/>
  <c r="BY73" i="99" s="1"/>
  <c r="BP73" i="99"/>
  <c r="BO73" i="99"/>
  <c r="BN73" i="99"/>
  <c r="AY73" i="99"/>
  <c r="BD73" i="99" s="1"/>
  <c r="AX73" i="99"/>
  <c r="BC73" i="99" s="1"/>
  <c r="AW73" i="99"/>
  <c r="BB73" i="99" s="1"/>
  <c r="BU72" i="99"/>
  <c r="BT72" i="99"/>
  <c r="BS72" i="99"/>
  <c r="BP72" i="99"/>
  <c r="BO72" i="99"/>
  <c r="BN72" i="99"/>
  <c r="AY72" i="99"/>
  <c r="AX72" i="99"/>
  <c r="AW72" i="99"/>
  <c r="BU71" i="99"/>
  <c r="CA71" i="99" s="1"/>
  <c r="BT71" i="99"/>
  <c r="BZ71" i="99" s="1"/>
  <c r="BS71" i="99"/>
  <c r="BY71" i="99" s="1"/>
  <c r="BP71" i="99"/>
  <c r="BO71" i="99"/>
  <c r="BN71" i="99"/>
  <c r="AY71" i="99"/>
  <c r="BD71" i="99" s="1"/>
  <c r="AX71" i="99"/>
  <c r="BC71" i="99" s="1"/>
  <c r="AW71" i="99"/>
  <c r="BB71" i="99" s="1"/>
  <c r="BU70" i="99"/>
  <c r="CA70" i="99" s="1"/>
  <c r="BT70" i="99"/>
  <c r="BZ70" i="99" s="1"/>
  <c r="BS70" i="99"/>
  <c r="BY70" i="99" s="1"/>
  <c r="BP70" i="99"/>
  <c r="BO70" i="99"/>
  <c r="BN70" i="99"/>
  <c r="AY70" i="99"/>
  <c r="BD70" i="99" s="1"/>
  <c r="AX70" i="99"/>
  <c r="BC70" i="99" s="1"/>
  <c r="AW70" i="99"/>
  <c r="BB70" i="99" s="1"/>
  <c r="BU69" i="99"/>
  <c r="CA69" i="99" s="1"/>
  <c r="BT69" i="99"/>
  <c r="BZ69" i="99" s="1"/>
  <c r="BS69" i="99"/>
  <c r="BY69" i="99" s="1"/>
  <c r="BP69" i="99"/>
  <c r="BO69" i="99"/>
  <c r="BN69" i="99"/>
  <c r="AY69" i="99"/>
  <c r="BD69" i="99" s="1"/>
  <c r="AX69" i="99"/>
  <c r="BC69" i="99" s="1"/>
  <c r="AW69" i="99"/>
  <c r="BB69" i="99" s="1"/>
  <c r="BU68" i="99"/>
  <c r="BT68" i="99"/>
  <c r="BS68" i="99"/>
  <c r="BP68" i="99"/>
  <c r="BO68" i="99"/>
  <c r="BN68" i="99"/>
  <c r="AY68" i="99"/>
  <c r="AX68" i="99"/>
  <c r="AW68" i="99"/>
  <c r="CP67" i="99"/>
  <c r="CO67" i="99"/>
  <c r="CN67" i="99"/>
  <c r="CM67" i="99"/>
  <c r="CK67" i="99"/>
  <c r="CJ67" i="99"/>
  <c r="CI67" i="99"/>
  <c r="CH67" i="99"/>
  <c r="CF67" i="99"/>
  <c r="CE67" i="99"/>
  <c r="CD67" i="99"/>
  <c r="CC67" i="99"/>
  <c r="BU67" i="99"/>
  <c r="CA67" i="99" s="1"/>
  <c r="BT67" i="99"/>
  <c r="BZ67" i="99" s="1"/>
  <c r="BS67" i="99"/>
  <c r="BY67" i="99" s="1"/>
  <c r="BP67" i="99"/>
  <c r="BO67" i="99"/>
  <c r="BN67" i="99"/>
  <c r="BM67" i="99"/>
  <c r="AY67" i="99"/>
  <c r="BD67" i="99" s="1"/>
  <c r="AX67" i="99"/>
  <c r="BC67" i="99" s="1"/>
  <c r="AW67" i="99"/>
  <c r="BB67" i="99" s="1"/>
  <c r="CP66" i="99"/>
  <c r="CO66" i="99"/>
  <c r="CN66" i="99"/>
  <c r="CM66" i="99"/>
  <c r="CK66" i="99"/>
  <c r="CJ66" i="99"/>
  <c r="CI66" i="99"/>
  <c r="CH66" i="99"/>
  <c r="CF66" i="99"/>
  <c r="CE66" i="99"/>
  <c r="CD66" i="99"/>
  <c r="CC66" i="99"/>
  <c r="BU66" i="99"/>
  <c r="CA66" i="99" s="1"/>
  <c r="BT66" i="99"/>
  <c r="BZ66" i="99" s="1"/>
  <c r="BS66" i="99"/>
  <c r="BY66" i="99" s="1"/>
  <c r="BP66" i="99"/>
  <c r="BO66" i="99"/>
  <c r="BN66" i="99"/>
  <c r="BM66" i="99"/>
  <c r="AY66" i="99"/>
  <c r="BD66" i="99" s="1"/>
  <c r="AX66" i="99"/>
  <c r="BC66" i="99" s="1"/>
  <c r="AW66" i="99"/>
  <c r="BB66" i="99" s="1"/>
  <c r="CP65" i="99"/>
  <c r="CO65" i="99"/>
  <c r="CN65" i="99"/>
  <c r="CM65" i="99"/>
  <c r="CK65" i="99"/>
  <c r="CJ65" i="99"/>
  <c r="CI65" i="99"/>
  <c r="CH65" i="99"/>
  <c r="CF65" i="99"/>
  <c r="CE65" i="99"/>
  <c r="CD65" i="99"/>
  <c r="CC65" i="99"/>
  <c r="BU65" i="99"/>
  <c r="CA65" i="99" s="1"/>
  <c r="BT65" i="99"/>
  <c r="BZ65" i="99" s="1"/>
  <c r="BS65" i="99"/>
  <c r="BY65" i="99" s="1"/>
  <c r="BP65" i="99"/>
  <c r="BO65" i="99"/>
  <c r="BN65" i="99"/>
  <c r="BM65" i="99"/>
  <c r="AY65" i="99"/>
  <c r="BD65" i="99" s="1"/>
  <c r="AX65" i="99"/>
  <c r="BC65" i="99" s="1"/>
  <c r="AW65" i="99"/>
  <c r="BB65" i="99" s="1"/>
  <c r="CP64" i="99"/>
  <c r="CO64" i="99"/>
  <c r="CN64" i="99"/>
  <c r="CM64" i="99"/>
  <c r="CK64" i="99"/>
  <c r="CJ64" i="99"/>
  <c r="CI64" i="99"/>
  <c r="CH64" i="99"/>
  <c r="CF64" i="99"/>
  <c r="CE64" i="99"/>
  <c r="CD64" i="99"/>
  <c r="CC64" i="99"/>
  <c r="BU64" i="99"/>
  <c r="CA64" i="99" s="1"/>
  <c r="BT64" i="99"/>
  <c r="BZ64" i="99" s="1"/>
  <c r="BS64" i="99"/>
  <c r="BY64" i="99" s="1"/>
  <c r="BP64" i="99"/>
  <c r="BO64" i="99"/>
  <c r="BN64" i="99"/>
  <c r="BM64" i="99"/>
  <c r="AY64" i="99"/>
  <c r="BD64" i="99" s="1"/>
  <c r="AX64" i="99"/>
  <c r="BC64" i="99" s="1"/>
  <c r="AW64" i="99"/>
  <c r="BB64" i="99" s="1"/>
  <c r="CP63" i="99"/>
  <c r="CO63" i="99"/>
  <c r="CN63" i="99"/>
  <c r="CM63" i="99"/>
  <c r="CK63" i="99"/>
  <c r="CJ63" i="99"/>
  <c r="CI63" i="99"/>
  <c r="CH63" i="99"/>
  <c r="CF63" i="99"/>
  <c r="CE63" i="99"/>
  <c r="CD63" i="99"/>
  <c r="CC63" i="99"/>
  <c r="BU63" i="99"/>
  <c r="CA63" i="99" s="1"/>
  <c r="BT63" i="99"/>
  <c r="BZ63" i="99" s="1"/>
  <c r="BS63" i="99"/>
  <c r="BY63" i="99" s="1"/>
  <c r="BP63" i="99"/>
  <c r="BO63" i="99"/>
  <c r="BN63" i="99"/>
  <c r="BM63" i="99"/>
  <c r="AY63" i="99"/>
  <c r="BD63" i="99" s="1"/>
  <c r="AX63" i="99"/>
  <c r="BC63" i="99" s="1"/>
  <c r="AW63" i="99"/>
  <c r="BB63" i="99" s="1"/>
  <c r="CP62" i="99"/>
  <c r="CO62" i="99"/>
  <c r="CN62" i="99"/>
  <c r="CM62" i="99"/>
  <c r="CK62" i="99"/>
  <c r="CJ62" i="99"/>
  <c r="CI62" i="99"/>
  <c r="CH62" i="99"/>
  <c r="CF62" i="99"/>
  <c r="CE62" i="99"/>
  <c r="CD62" i="99"/>
  <c r="CC62" i="99"/>
  <c r="BU62" i="99"/>
  <c r="CA62" i="99" s="1"/>
  <c r="BT62" i="99"/>
  <c r="BZ62" i="99" s="1"/>
  <c r="BS62" i="99"/>
  <c r="BY62" i="99" s="1"/>
  <c r="BP62" i="99"/>
  <c r="BO62" i="99"/>
  <c r="BN62" i="99"/>
  <c r="BM62" i="99"/>
  <c r="AY62" i="99"/>
  <c r="BD62" i="99" s="1"/>
  <c r="AX62" i="99"/>
  <c r="BC62" i="99" s="1"/>
  <c r="AW62" i="99"/>
  <c r="BB62" i="99" s="1"/>
  <c r="CP61" i="99"/>
  <c r="CO61" i="99"/>
  <c r="CN61" i="99"/>
  <c r="CM61" i="99"/>
  <c r="CK61" i="99"/>
  <c r="CJ61" i="99"/>
  <c r="CI61" i="99"/>
  <c r="CH61" i="99"/>
  <c r="CF61" i="99"/>
  <c r="CE61" i="99"/>
  <c r="CD61" i="99"/>
  <c r="CC61" i="99"/>
  <c r="BU61" i="99"/>
  <c r="CA61" i="99" s="1"/>
  <c r="BT61" i="99"/>
  <c r="BZ61" i="99" s="1"/>
  <c r="BS61" i="99"/>
  <c r="BY61" i="99" s="1"/>
  <c r="BP61" i="99"/>
  <c r="BO61" i="99"/>
  <c r="BN61" i="99"/>
  <c r="BM61" i="99"/>
  <c r="AY61" i="99"/>
  <c r="BD61" i="99" s="1"/>
  <c r="AX61" i="99"/>
  <c r="BC61" i="99" s="1"/>
  <c r="AW61" i="99"/>
  <c r="BB61" i="99" s="1"/>
  <c r="CP60" i="99"/>
  <c r="CO60" i="99"/>
  <c r="CN60" i="99"/>
  <c r="CM60" i="99"/>
  <c r="CK60" i="99"/>
  <c r="CJ60" i="99"/>
  <c r="CI60" i="99"/>
  <c r="CH60" i="99"/>
  <c r="CF60" i="99"/>
  <c r="CE60" i="99"/>
  <c r="CD60" i="99"/>
  <c r="CC60" i="99"/>
  <c r="BU60" i="99"/>
  <c r="BT60" i="99"/>
  <c r="BS60" i="99"/>
  <c r="BP60" i="99"/>
  <c r="BO60" i="99"/>
  <c r="BN60" i="99"/>
  <c r="BM60" i="99"/>
  <c r="AY60" i="99"/>
  <c r="AX60" i="99"/>
  <c r="AW60" i="99"/>
  <c r="CP59" i="99"/>
  <c r="CO59" i="99"/>
  <c r="CN59" i="99"/>
  <c r="CM59" i="99"/>
  <c r="CK59" i="99"/>
  <c r="CJ59" i="99"/>
  <c r="CI59" i="99"/>
  <c r="CH59" i="99"/>
  <c r="CF59" i="99"/>
  <c r="CE59" i="99"/>
  <c r="CD59" i="99"/>
  <c r="CC59" i="99"/>
  <c r="BU59" i="99"/>
  <c r="CA59" i="99" s="1"/>
  <c r="BT59" i="99"/>
  <c r="BZ59" i="99" s="1"/>
  <c r="BS59" i="99"/>
  <c r="BY59" i="99" s="1"/>
  <c r="BP59" i="99"/>
  <c r="BO59" i="99"/>
  <c r="BN59" i="99"/>
  <c r="BM59" i="99"/>
  <c r="AY59" i="99"/>
  <c r="BD59" i="99" s="1"/>
  <c r="AX59" i="99"/>
  <c r="BC59" i="99" s="1"/>
  <c r="AW59" i="99"/>
  <c r="BB59" i="99" s="1"/>
  <c r="CP58" i="99"/>
  <c r="CO58" i="99"/>
  <c r="CN58" i="99"/>
  <c r="CM58" i="99"/>
  <c r="CK58" i="99"/>
  <c r="CJ58" i="99"/>
  <c r="CI58" i="99"/>
  <c r="CH58" i="99"/>
  <c r="CF58" i="99"/>
  <c r="CE58" i="99"/>
  <c r="CD58" i="99"/>
  <c r="CC58" i="99"/>
  <c r="BU58" i="99"/>
  <c r="CA58" i="99" s="1"/>
  <c r="BT58" i="99"/>
  <c r="BZ58" i="99" s="1"/>
  <c r="BS58" i="99"/>
  <c r="BY58" i="99" s="1"/>
  <c r="BP58" i="99"/>
  <c r="BO58" i="99"/>
  <c r="BN58" i="99"/>
  <c r="BM58" i="99"/>
  <c r="AY58" i="99"/>
  <c r="BD58" i="99" s="1"/>
  <c r="AX58" i="99"/>
  <c r="BC58" i="99" s="1"/>
  <c r="AW58" i="99"/>
  <c r="BB58" i="99" s="1"/>
  <c r="CP57" i="99"/>
  <c r="CO57" i="99"/>
  <c r="CN57" i="99"/>
  <c r="CM57" i="99"/>
  <c r="CK57" i="99"/>
  <c r="CJ57" i="99"/>
  <c r="CI57" i="99"/>
  <c r="CH57" i="99"/>
  <c r="CF57" i="99"/>
  <c r="CE57" i="99"/>
  <c r="CD57" i="99"/>
  <c r="CC57" i="99"/>
  <c r="BU57" i="99"/>
  <c r="CA57" i="99" s="1"/>
  <c r="BT57" i="99"/>
  <c r="BZ57" i="99" s="1"/>
  <c r="BS57" i="99"/>
  <c r="BY57" i="99" s="1"/>
  <c r="BP57" i="99"/>
  <c r="BO57" i="99"/>
  <c r="BN57" i="99"/>
  <c r="BM57" i="99"/>
  <c r="AY57" i="99"/>
  <c r="BD57" i="99" s="1"/>
  <c r="AX57" i="99"/>
  <c r="BC57" i="99" s="1"/>
  <c r="AW57" i="99"/>
  <c r="BB57" i="99" s="1"/>
  <c r="CP56" i="99"/>
  <c r="CO56" i="99"/>
  <c r="CN56" i="99"/>
  <c r="CM56" i="99"/>
  <c r="CK56" i="99"/>
  <c r="CJ56" i="99"/>
  <c r="CI56" i="99"/>
  <c r="CH56" i="99"/>
  <c r="CF56" i="99"/>
  <c r="CE56" i="99"/>
  <c r="CD56" i="99"/>
  <c r="CC56" i="99"/>
  <c r="BU56" i="99"/>
  <c r="CA56" i="99" s="1"/>
  <c r="BT56" i="99"/>
  <c r="BZ56" i="99" s="1"/>
  <c r="BS56" i="99"/>
  <c r="BY56" i="99" s="1"/>
  <c r="BP56" i="99"/>
  <c r="BO56" i="99"/>
  <c r="BN56" i="99"/>
  <c r="BM56" i="99"/>
  <c r="AY56" i="99"/>
  <c r="BD56" i="99" s="1"/>
  <c r="AX56" i="99"/>
  <c r="BC56" i="99" s="1"/>
  <c r="AW56" i="99"/>
  <c r="BB56" i="99" s="1"/>
  <c r="CP55" i="99"/>
  <c r="CO55" i="99"/>
  <c r="CN55" i="99"/>
  <c r="CM55" i="99"/>
  <c r="CK55" i="99"/>
  <c r="CJ55" i="99"/>
  <c r="CI55" i="99"/>
  <c r="CH55" i="99"/>
  <c r="CF55" i="99"/>
  <c r="CE55" i="99"/>
  <c r="CD55" i="99"/>
  <c r="CC55" i="99"/>
  <c r="BU55" i="99"/>
  <c r="CA55" i="99" s="1"/>
  <c r="BT55" i="99"/>
  <c r="BZ55" i="99" s="1"/>
  <c r="BS55" i="99"/>
  <c r="BY55" i="99" s="1"/>
  <c r="BP55" i="99"/>
  <c r="BO55" i="99"/>
  <c r="BN55" i="99"/>
  <c r="BM55" i="99"/>
  <c r="AY55" i="99"/>
  <c r="BD55" i="99" s="1"/>
  <c r="AX55" i="99"/>
  <c r="BC55" i="99" s="1"/>
  <c r="AW55" i="99"/>
  <c r="BB55" i="99" s="1"/>
  <c r="CP54" i="99"/>
  <c r="CO54" i="99"/>
  <c r="CN54" i="99"/>
  <c r="CM54" i="99"/>
  <c r="CK54" i="99"/>
  <c r="CJ54" i="99"/>
  <c r="CI54" i="99"/>
  <c r="CH54" i="99"/>
  <c r="CF54" i="99"/>
  <c r="CE54" i="99"/>
  <c r="CD54" i="99"/>
  <c r="CC54" i="99"/>
  <c r="BU54" i="99"/>
  <c r="CA54" i="99" s="1"/>
  <c r="BT54" i="99"/>
  <c r="BZ54" i="99" s="1"/>
  <c r="BS54" i="99"/>
  <c r="BY54" i="99" s="1"/>
  <c r="BP54" i="99"/>
  <c r="BO54" i="99"/>
  <c r="BN54" i="99"/>
  <c r="BM54" i="99"/>
  <c r="AY54" i="99"/>
  <c r="BD54" i="99" s="1"/>
  <c r="AX54" i="99"/>
  <c r="BC54" i="99" s="1"/>
  <c r="AW54" i="99"/>
  <c r="BB54" i="99" s="1"/>
  <c r="CP53" i="99"/>
  <c r="CO53" i="99"/>
  <c r="CN53" i="99"/>
  <c r="CM53" i="99"/>
  <c r="CK53" i="99"/>
  <c r="CJ53" i="99"/>
  <c r="CI53" i="99"/>
  <c r="CH53" i="99"/>
  <c r="CF53" i="99"/>
  <c r="CE53" i="99"/>
  <c r="CD53" i="99"/>
  <c r="CC53" i="99"/>
  <c r="BU53" i="99"/>
  <c r="CA53" i="99" s="1"/>
  <c r="BT53" i="99"/>
  <c r="BZ53" i="99" s="1"/>
  <c r="BS53" i="99"/>
  <c r="BY53" i="99" s="1"/>
  <c r="BP53" i="99"/>
  <c r="BO53" i="99"/>
  <c r="BN53" i="99"/>
  <c r="BM53" i="99"/>
  <c r="AY53" i="99"/>
  <c r="BD53" i="99" s="1"/>
  <c r="AX53" i="99"/>
  <c r="BC53" i="99" s="1"/>
  <c r="AW53" i="99"/>
  <c r="BB53" i="99" s="1"/>
  <c r="CP52" i="99"/>
  <c r="CO52" i="99"/>
  <c r="CN52" i="99"/>
  <c r="CM52" i="99"/>
  <c r="CK52" i="99"/>
  <c r="CJ52" i="99"/>
  <c r="CI52" i="99"/>
  <c r="CH52" i="99"/>
  <c r="CF52" i="99"/>
  <c r="CE52" i="99"/>
  <c r="CD52" i="99"/>
  <c r="CC52" i="99"/>
  <c r="BU52" i="99"/>
  <c r="BT52" i="99"/>
  <c r="BS52" i="99"/>
  <c r="BP52" i="99"/>
  <c r="BO52" i="99"/>
  <c r="BN52" i="99"/>
  <c r="BM52" i="99"/>
  <c r="AY52" i="99"/>
  <c r="AX52" i="99"/>
  <c r="AW52" i="99"/>
  <c r="CP51" i="99"/>
  <c r="CO51" i="99"/>
  <c r="CN51" i="99"/>
  <c r="CM51" i="99"/>
  <c r="CK51" i="99"/>
  <c r="CJ51" i="99"/>
  <c r="CI51" i="99"/>
  <c r="CH51" i="99"/>
  <c r="CF51" i="99"/>
  <c r="CE51" i="99"/>
  <c r="CD51" i="99"/>
  <c r="CC51" i="99"/>
  <c r="BU51" i="99"/>
  <c r="CA51" i="99" s="1"/>
  <c r="BT51" i="99"/>
  <c r="BZ51" i="99" s="1"/>
  <c r="BS51" i="99"/>
  <c r="BY51" i="99" s="1"/>
  <c r="BP51" i="99"/>
  <c r="BO51" i="99"/>
  <c r="BN51" i="99"/>
  <c r="BM51" i="99"/>
  <c r="AY51" i="99"/>
  <c r="BD51" i="99" s="1"/>
  <c r="AX51" i="99"/>
  <c r="BC51" i="99" s="1"/>
  <c r="AW51" i="99"/>
  <c r="BB51" i="99" s="1"/>
  <c r="CP50" i="99"/>
  <c r="CO50" i="99"/>
  <c r="CN50" i="99"/>
  <c r="CM50" i="99"/>
  <c r="CK50" i="99"/>
  <c r="CJ50" i="99"/>
  <c r="CI50" i="99"/>
  <c r="CH50" i="99"/>
  <c r="CF50" i="99"/>
  <c r="CE50" i="99"/>
  <c r="CD50" i="99"/>
  <c r="CC50" i="99"/>
  <c r="BU50" i="99"/>
  <c r="CA50" i="99" s="1"/>
  <c r="BT50" i="99"/>
  <c r="BZ50" i="99" s="1"/>
  <c r="BS50" i="99"/>
  <c r="BY50" i="99" s="1"/>
  <c r="BP50" i="99"/>
  <c r="BO50" i="99"/>
  <c r="BN50" i="99"/>
  <c r="BM50" i="99"/>
  <c r="AY50" i="99"/>
  <c r="BD50" i="99" s="1"/>
  <c r="AX50" i="99"/>
  <c r="BC50" i="99" s="1"/>
  <c r="AW50" i="99"/>
  <c r="BB50" i="99" s="1"/>
  <c r="CP49" i="99"/>
  <c r="CO49" i="99"/>
  <c r="CN49" i="99"/>
  <c r="CM49" i="99"/>
  <c r="CK49" i="99"/>
  <c r="CJ49" i="99"/>
  <c r="CI49" i="99"/>
  <c r="CH49" i="99"/>
  <c r="CF49" i="99"/>
  <c r="CE49" i="99"/>
  <c r="CD49" i="99"/>
  <c r="CC49" i="99"/>
  <c r="BU49" i="99"/>
  <c r="CA49" i="99" s="1"/>
  <c r="BT49" i="99"/>
  <c r="BZ49" i="99" s="1"/>
  <c r="BS49" i="99"/>
  <c r="BY49" i="99" s="1"/>
  <c r="BP49" i="99"/>
  <c r="BO49" i="99"/>
  <c r="BN49" i="99"/>
  <c r="BM49" i="99"/>
  <c r="AY49" i="99"/>
  <c r="BD49" i="99" s="1"/>
  <c r="AX49" i="99"/>
  <c r="BC49" i="99" s="1"/>
  <c r="AW49" i="99"/>
  <c r="BB49" i="99" s="1"/>
  <c r="CP48" i="99"/>
  <c r="CO48" i="99"/>
  <c r="CN48" i="99"/>
  <c r="CM48" i="99"/>
  <c r="CK48" i="99"/>
  <c r="CJ48" i="99"/>
  <c r="CI48" i="99"/>
  <c r="CH48" i="99"/>
  <c r="CF48" i="99"/>
  <c r="CE48" i="99"/>
  <c r="CD48" i="99"/>
  <c r="CC48" i="99"/>
  <c r="BU48" i="99"/>
  <c r="CA48" i="99" s="1"/>
  <c r="BT48" i="99"/>
  <c r="BZ48" i="99" s="1"/>
  <c r="BS48" i="99"/>
  <c r="BY48" i="99" s="1"/>
  <c r="BP48" i="99"/>
  <c r="BO48" i="99"/>
  <c r="BN48" i="99"/>
  <c r="BM48" i="99"/>
  <c r="AY48" i="99"/>
  <c r="BD48" i="99" s="1"/>
  <c r="AX48" i="99"/>
  <c r="BC48" i="99" s="1"/>
  <c r="AW48" i="99"/>
  <c r="BB48" i="99" s="1"/>
  <c r="CP47" i="99"/>
  <c r="CO47" i="99"/>
  <c r="CN47" i="99"/>
  <c r="CM47" i="99"/>
  <c r="CK47" i="99"/>
  <c r="CJ47" i="99"/>
  <c r="CI47" i="99"/>
  <c r="CH47" i="99"/>
  <c r="CF47" i="99"/>
  <c r="CE47" i="99"/>
  <c r="CD47" i="99"/>
  <c r="CC47" i="99"/>
  <c r="BU47" i="99"/>
  <c r="CA47" i="99" s="1"/>
  <c r="BT47" i="99"/>
  <c r="BZ47" i="99" s="1"/>
  <c r="BS47" i="99"/>
  <c r="BY47" i="99" s="1"/>
  <c r="BP47" i="99"/>
  <c r="BO47" i="99"/>
  <c r="BN47" i="99"/>
  <c r="BM47" i="99"/>
  <c r="AY47" i="99"/>
  <c r="BD47" i="99" s="1"/>
  <c r="AX47" i="99"/>
  <c r="BC47" i="99" s="1"/>
  <c r="AW47" i="99"/>
  <c r="BB47" i="99" s="1"/>
  <c r="CP46" i="99"/>
  <c r="CO46" i="99"/>
  <c r="CN46" i="99"/>
  <c r="CM46" i="99"/>
  <c r="CK46" i="99"/>
  <c r="CJ46" i="99"/>
  <c r="CI46" i="99"/>
  <c r="CH46" i="99"/>
  <c r="CF46" i="99"/>
  <c r="CE46" i="99"/>
  <c r="CD46" i="99"/>
  <c r="CC46" i="99"/>
  <c r="BU46" i="99"/>
  <c r="CA46" i="99" s="1"/>
  <c r="BT46" i="99"/>
  <c r="BZ46" i="99" s="1"/>
  <c r="BS46" i="99"/>
  <c r="BY46" i="99" s="1"/>
  <c r="BP46" i="99"/>
  <c r="BO46" i="99"/>
  <c r="BN46" i="99"/>
  <c r="BM46" i="99"/>
  <c r="AY46" i="99"/>
  <c r="BD46" i="99" s="1"/>
  <c r="AX46" i="99"/>
  <c r="BC46" i="99" s="1"/>
  <c r="AW46" i="99"/>
  <c r="BB46" i="99" s="1"/>
  <c r="CP45" i="99"/>
  <c r="CO45" i="99"/>
  <c r="CN45" i="99"/>
  <c r="CM45" i="99"/>
  <c r="CK45" i="99"/>
  <c r="CJ45" i="99"/>
  <c r="CI45" i="99"/>
  <c r="CH45" i="99"/>
  <c r="CF45" i="99"/>
  <c r="CE45" i="99"/>
  <c r="CD45" i="99"/>
  <c r="CC45" i="99"/>
  <c r="BU45" i="99"/>
  <c r="CA45" i="99" s="1"/>
  <c r="BT45" i="99"/>
  <c r="BZ45" i="99" s="1"/>
  <c r="BS45" i="99"/>
  <c r="BY45" i="99" s="1"/>
  <c r="BP45" i="99"/>
  <c r="BO45" i="99"/>
  <c r="BN45" i="99"/>
  <c r="BM45" i="99"/>
  <c r="AY45" i="99"/>
  <c r="BD45" i="99" s="1"/>
  <c r="AX45" i="99"/>
  <c r="BC45" i="99" s="1"/>
  <c r="AW45" i="99"/>
  <c r="BB45" i="99" s="1"/>
  <c r="CP44" i="99"/>
  <c r="CO44" i="99"/>
  <c r="CN44" i="99"/>
  <c r="CM44" i="99"/>
  <c r="CK44" i="99"/>
  <c r="CJ44" i="99"/>
  <c r="CI44" i="99"/>
  <c r="CH44" i="99"/>
  <c r="CF44" i="99"/>
  <c r="CE44" i="99"/>
  <c r="CD44" i="99"/>
  <c r="CC44" i="99"/>
  <c r="BU44" i="99"/>
  <c r="CA44" i="99" s="1"/>
  <c r="BT44" i="99"/>
  <c r="BZ44" i="99" s="1"/>
  <c r="BS44" i="99"/>
  <c r="BY44" i="99" s="1"/>
  <c r="BP44" i="99"/>
  <c r="BO44" i="99"/>
  <c r="BN44" i="99"/>
  <c r="BM44" i="99"/>
  <c r="AY44" i="99"/>
  <c r="BD44" i="99" s="1"/>
  <c r="AX44" i="99"/>
  <c r="BC44" i="99" s="1"/>
  <c r="AW44" i="99"/>
  <c r="BB44" i="99" s="1"/>
  <c r="CP43" i="99"/>
  <c r="CO43" i="99"/>
  <c r="CN43" i="99"/>
  <c r="CM43" i="99"/>
  <c r="CK43" i="99"/>
  <c r="CJ43" i="99"/>
  <c r="CI43" i="99"/>
  <c r="CH43" i="99"/>
  <c r="CF43" i="99"/>
  <c r="CE43" i="99"/>
  <c r="CD43" i="99"/>
  <c r="CC43" i="99"/>
  <c r="BU43" i="99"/>
  <c r="CA43" i="99" s="1"/>
  <c r="BT43" i="99"/>
  <c r="BZ43" i="99" s="1"/>
  <c r="BS43" i="99"/>
  <c r="BY43" i="99" s="1"/>
  <c r="BP43" i="99"/>
  <c r="BO43" i="99"/>
  <c r="BN43" i="99"/>
  <c r="BM43" i="99"/>
  <c r="AY43" i="99"/>
  <c r="BD43" i="99" s="1"/>
  <c r="AX43" i="99"/>
  <c r="BC43" i="99" s="1"/>
  <c r="AW43" i="99"/>
  <c r="BB43" i="99" s="1"/>
  <c r="CP42" i="99"/>
  <c r="CO42" i="99"/>
  <c r="CN42" i="99"/>
  <c r="CM42" i="99"/>
  <c r="CK42" i="99"/>
  <c r="CJ42" i="99"/>
  <c r="CI42" i="99"/>
  <c r="CH42" i="99"/>
  <c r="CF42" i="99"/>
  <c r="CE42" i="99"/>
  <c r="CD42" i="99"/>
  <c r="CC42" i="99"/>
  <c r="BU42" i="99"/>
  <c r="CA42" i="99" s="1"/>
  <c r="BT42" i="99"/>
  <c r="BZ42" i="99" s="1"/>
  <c r="BS42" i="99"/>
  <c r="BY42" i="99" s="1"/>
  <c r="BP42" i="99"/>
  <c r="BO42" i="99"/>
  <c r="BN42" i="99"/>
  <c r="BM42" i="99"/>
  <c r="AY42" i="99"/>
  <c r="BD42" i="99" s="1"/>
  <c r="AX42" i="99"/>
  <c r="BC42" i="99" s="1"/>
  <c r="AW42" i="99"/>
  <c r="BB42" i="99" s="1"/>
  <c r="CP41" i="99"/>
  <c r="CO41" i="99"/>
  <c r="CN41" i="99"/>
  <c r="CM41" i="99"/>
  <c r="CK41" i="99"/>
  <c r="CJ41" i="99"/>
  <c r="CI41" i="99"/>
  <c r="CH41" i="99"/>
  <c r="CF41" i="99"/>
  <c r="CE41" i="99"/>
  <c r="CD41" i="99"/>
  <c r="CC41" i="99"/>
  <c r="BU41" i="99"/>
  <c r="CA41" i="99" s="1"/>
  <c r="BT41" i="99"/>
  <c r="BZ41" i="99" s="1"/>
  <c r="BS41" i="99"/>
  <c r="BY41" i="99" s="1"/>
  <c r="BP41" i="99"/>
  <c r="BO41" i="99"/>
  <c r="BN41" i="99"/>
  <c r="BM41" i="99"/>
  <c r="AY41" i="99"/>
  <c r="BD41" i="99" s="1"/>
  <c r="AX41" i="99"/>
  <c r="BC41" i="99" s="1"/>
  <c r="AW41" i="99"/>
  <c r="BB41" i="99" s="1"/>
  <c r="CP40" i="99"/>
  <c r="CO40" i="99"/>
  <c r="CN40" i="99"/>
  <c r="CM40" i="99"/>
  <c r="CK40" i="99"/>
  <c r="CJ40" i="99"/>
  <c r="CI40" i="99"/>
  <c r="CH40" i="99"/>
  <c r="CF40" i="99"/>
  <c r="CE40" i="99"/>
  <c r="CD40" i="99"/>
  <c r="CC40" i="99"/>
  <c r="BU40" i="99"/>
  <c r="CA40" i="99" s="1"/>
  <c r="BT40" i="99"/>
  <c r="BZ40" i="99" s="1"/>
  <c r="BS40" i="99"/>
  <c r="BY40" i="99" s="1"/>
  <c r="BP40" i="99"/>
  <c r="BO40" i="99"/>
  <c r="BN40" i="99"/>
  <c r="BM40" i="99"/>
  <c r="AY40" i="99"/>
  <c r="BD40" i="99" s="1"/>
  <c r="AX40" i="99"/>
  <c r="BC40" i="99" s="1"/>
  <c r="AW40" i="99"/>
  <c r="BB40" i="99" s="1"/>
  <c r="CP39" i="99"/>
  <c r="CO39" i="99"/>
  <c r="CN39" i="99"/>
  <c r="CM39" i="99"/>
  <c r="CK39" i="99"/>
  <c r="CJ39" i="99"/>
  <c r="CI39" i="99"/>
  <c r="CH39" i="99"/>
  <c r="CF39" i="99"/>
  <c r="CE39" i="99"/>
  <c r="CD39" i="99"/>
  <c r="CC39" i="99"/>
  <c r="BU39" i="99"/>
  <c r="CA39" i="99" s="1"/>
  <c r="BT39" i="99"/>
  <c r="BZ39" i="99" s="1"/>
  <c r="BS39" i="99"/>
  <c r="BY39" i="99" s="1"/>
  <c r="BP39" i="99"/>
  <c r="BO39" i="99"/>
  <c r="BN39" i="99"/>
  <c r="BM39" i="99"/>
  <c r="AY39" i="99"/>
  <c r="BD39" i="99" s="1"/>
  <c r="AX39" i="99"/>
  <c r="BC39" i="99" s="1"/>
  <c r="AW39" i="99"/>
  <c r="BB39" i="99" s="1"/>
  <c r="CP38" i="99"/>
  <c r="CO38" i="99"/>
  <c r="CN38" i="99"/>
  <c r="CM38" i="99"/>
  <c r="CK38" i="99"/>
  <c r="CJ38" i="99"/>
  <c r="CI38" i="99"/>
  <c r="CH38" i="99"/>
  <c r="CF38" i="99"/>
  <c r="CE38" i="99"/>
  <c r="CD38" i="99"/>
  <c r="CC38" i="99"/>
  <c r="BU38" i="99"/>
  <c r="CA38" i="99" s="1"/>
  <c r="BT38" i="99"/>
  <c r="BZ38" i="99" s="1"/>
  <c r="BS38" i="99"/>
  <c r="BY38" i="99" s="1"/>
  <c r="BP38" i="99"/>
  <c r="BO38" i="99"/>
  <c r="BN38" i="99"/>
  <c r="BM38" i="99"/>
  <c r="AY38" i="99"/>
  <c r="BD38" i="99" s="1"/>
  <c r="AX38" i="99"/>
  <c r="BC38" i="99" s="1"/>
  <c r="AW38" i="99"/>
  <c r="BB38" i="99" s="1"/>
  <c r="CP37" i="99"/>
  <c r="CO37" i="99"/>
  <c r="CN37" i="99"/>
  <c r="CM37" i="99"/>
  <c r="CK37" i="99"/>
  <c r="CJ37" i="99"/>
  <c r="CI37" i="99"/>
  <c r="CH37" i="99"/>
  <c r="CF37" i="99"/>
  <c r="CE37" i="99"/>
  <c r="CD37" i="99"/>
  <c r="CC37" i="99"/>
  <c r="BU37" i="99"/>
  <c r="CA37" i="99" s="1"/>
  <c r="BT37" i="99"/>
  <c r="BZ37" i="99" s="1"/>
  <c r="BS37" i="99"/>
  <c r="BY37" i="99" s="1"/>
  <c r="BP37" i="99"/>
  <c r="BO37" i="99"/>
  <c r="BN37" i="99"/>
  <c r="BM37" i="99"/>
  <c r="AY37" i="99"/>
  <c r="BD37" i="99" s="1"/>
  <c r="AX37" i="99"/>
  <c r="BC37" i="99" s="1"/>
  <c r="AW37" i="99"/>
  <c r="BB37" i="99" s="1"/>
  <c r="CP36" i="99"/>
  <c r="CO36" i="99"/>
  <c r="CN36" i="99"/>
  <c r="CM36" i="99"/>
  <c r="CK36" i="99"/>
  <c r="CJ36" i="99"/>
  <c r="CI36" i="99"/>
  <c r="CH36" i="99"/>
  <c r="CF36" i="99"/>
  <c r="CE36" i="99"/>
  <c r="CD36" i="99"/>
  <c r="CC36" i="99"/>
  <c r="BU36" i="99"/>
  <c r="BT36" i="99"/>
  <c r="BS36" i="99"/>
  <c r="BP36" i="99"/>
  <c r="BO36" i="99"/>
  <c r="BN36" i="99"/>
  <c r="BM36" i="99"/>
  <c r="AY36" i="99"/>
  <c r="AX36" i="99"/>
  <c r="AW36" i="99"/>
  <c r="B16" i="99"/>
  <c r="CK12" i="99"/>
  <c r="CJ12" i="99"/>
  <c r="CI12" i="99"/>
  <c r="CH12" i="99"/>
  <c r="CA12" i="99"/>
  <c r="BZ12" i="99"/>
  <c r="BY12" i="99"/>
  <c r="BX12" i="99"/>
  <c r="BU12" i="99"/>
  <c r="BT12" i="99"/>
  <c r="BS12" i="99"/>
  <c r="BR12" i="99"/>
  <c r="BP12" i="99"/>
  <c r="BO12" i="99"/>
  <c r="BN12" i="99"/>
  <c r="BM12" i="99"/>
  <c r="BJ12" i="99"/>
  <c r="BI12" i="99"/>
  <c r="BH12" i="99"/>
  <c r="BG12" i="99"/>
  <c r="BD12" i="99"/>
  <c r="BC12" i="99"/>
  <c r="BB12" i="99"/>
  <c r="BA12" i="99"/>
  <c r="AY12" i="99"/>
  <c r="AX12" i="99"/>
  <c r="AW12" i="99"/>
  <c r="AK12" i="99"/>
  <c r="AJ12" i="99"/>
  <c r="AI12" i="99"/>
  <c r="AH12" i="99"/>
  <c r="AG12" i="99"/>
  <c r="AD12" i="99"/>
  <c r="AC12" i="99"/>
  <c r="Z12" i="99"/>
  <c r="W12" i="99"/>
  <c r="Q12" i="99"/>
  <c r="AV12" i="99" s="1"/>
  <c r="M12" i="99"/>
  <c r="Z7" i="99"/>
  <c r="W7" i="99"/>
  <c r="Q7" i="99"/>
  <c r="M7" i="99"/>
  <c r="D7" i="99"/>
  <c r="CK5" i="99"/>
  <c r="CJ5" i="99"/>
  <c r="CI5" i="99"/>
  <c r="CH5" i="99"/>
  <c r="CF5" i="99"/>
  <c r="CE5" i="99"/>
  <c r="CD5" i="99"/>
  <c r="CC5" i="99"/>
  <c r="CA5" i="99"/>
  <c r="BZ5" i="99"/>
  <c r="BY5" i="99"/>
  <c r="BX5" i="99"/>
  <c r="BU5" i="99"/>
  <c r="BT5" i="99"/>
  <c r="BS5" i="99"/>
  <c r="BR5" i="99"/>
  <c r="BP5" i="99"/>
  <c r="BO5" i="99"/>
  <c r="BN5" i="99"/>
  <c r="BM5" i="99"/>
  <c r="BJ5" i="99"/>
  <c r="BI5" i="99"/>
  <c r="BH5" i="99"/>
  <c r="BG5" i="99"/>
  <c r="BD5" i="99"/>
  <c r="BC5" i="99"/>
  <c r="BB5" i="99"/>
  <c r="BA5" i="99"/>
  <c r="AY5" i="99"/>
  <c r="AX5" i="99"/>
  <c r="AW5" i="99"/>
  <c r="AV5" i="99"/>
  <c r="Z5" i="99"/>
  <c r="Q5" i="99"/>
  <c r="M5" i="99"/>
  <c r="E78" i="99" l="1"/>
  <c r="I152" i="47"/>
  <c r="D151" i="47"/>
  <c r="H225" i="47"/>
  <c r="IO71" i="38"/>
  <c r="AC44" i="104"/>
  <c r="AD43" i="104"/>
  <c r="AF43" i="104" s="1"/>
  <c r="F151" i="47"/>
  <c r="H151" i="47" s="1"/>
  <c r="H302" i="47"/>
  <c r="EE78" i="99"/>
  <c r="EF78" i="99"/>
  <c r="F78" i="99"/>
  <c r="H78" i="99" s="1"/>
  <c r="DB151" i="47"/>
  <c r="CZ151" i="47"/>
  <c r="H9" i="92"/>
  <c r="B17" i="99"/>
  <c r="BC36" i="99"/>
  <c r="BY36" i="99"/>
  <c r="CA36" i="99"/>
  <c r="BB36" i="99"/>
  <c r="BD36" i="99"/>
  <c r="BZ36" i="99"/>
  <c r="BC52" i="99"/>
  <c r="BY52" i="99"/>
  <c r="CA52" i="99"/>
  <c r="BB52" i="99"/>
  <c r="BD52" i="99"/>
  <c r="BZ52" i="99"/>
  <c r="BC60" i="99"/>
  <c r="BY60" i="99"/>
  <c r="CA60" i="99"/>
  <c r="BB60" i="99"/>
  <c r="BD60" i="99"/>
  <c r="BZ60" i="99"/>
  <c r="BC68" i="99"/>
  <c r="BZ68" i="99"/>
  <c r="BB68" i="99"/>
  <c r="BD68" i="99"/>
  <c r="BY68" i="99"/>
  <c r="CA68" i="99"/>
  <c r="BB72" i="99"/>
  <c r="BD72" i="99"/>
  <c r="BY72" i="99"/>
  <c r="CA72" i="99"/>
  <c r="BC72" i="99"/>
  <c r="BZ72" i="99"/>
  <c r="BC76" i="99"/>
  <c r="BZ76" i="99"/>
  <c r="BB76" i="99"/>
  <c r="BD76" i="99"/>
  <c r="BY76" i="99"/>
  <c r="CA76" i="99"/>
  <c r="I151" i="47" l="1"/>
  <c r="IO70" i="38"/>
  <c r="E77" i="99"/>
  <c r="CZ225" i="47"/>
  <c r="DC225" i="47"/>
  <c r="H10" i="92"/>
  <c r="DA225" i="47"/>
  <c r="DB225" i="47"/>
  <c r="G78" i="99"/>
  <c r="H11" i="92"/>
  <c r="IQ70" i="38"/>
  <c r="DA302" i="47"/>
  <c r="DC302" i="47"/>
  <c r="H305" i="47"/>
  <c r="DB302" i="47"/>
  <c r="D77" i="99"/>
  <c r="CZ302" i="47"/>
  <c r="DA151" i="47"/>
  <c r="DC151" i="47"/>
  <c r="AC45" i="104"/>
  <c r="AD44" i="104"/>
  <c r="AF44" i="104" s="1"/>
  <c r="B18" i="99"/>
  <c r="DP78" i="99" l="1"/>
  <c r="DO78" i="99"/>
  <c r="AC46" i="104"/>
  <c r="AD45" i="104"/>
  <c r="AF45" i="104" s="1"/>
  <c r="EF77" i="99"/>
  <c r="EI78" i="99" s="1"/>
  <c r="EE77" i="99"/>
  <c r="EH78" i="99" s="1"/>
  <c r="B19" i="99"/>
  <c r="AC47" i="104" l="1"/>
  <c r="AD46" i="104"/>
  <c r="AF46" i="104" s="1"/>
  <c r="B20" i="99"/>
  <c r="AC48" i="104" l="1"/>
  <c r="AD48" i="104" s="1"/>
  <c r="AF48" i="104" s="1"/>
  <c r="AD47" i="104"/>
  <c r="AF47" i="104" s="1"/>
  <c r="B21" i="99"/>
  <c r="B22" i="99" l="1"/>
  <c r="B23" i="99" l="1"/>
  <c r="B24" i="99" l="1"/>
  <c r="B25" i="99" l="1"/>
  <c r="B26" i="99" l="1"/>
  <c r="B27" i="99" l="1"/>
  <c r="B28" i="99" l="1"/>
  <c r="B29" i="99" l="1"/>
  <c r="B30" i="99" l="1"/>
  <c r="D13" i="34"/>
  <c r="E13" i="34"/>
  <c r="D14" i="34"/>
  <c r="E14" i="34"/>
  <c r="D15" i="34"/>
  <c r="E15" i="34"/>
  <c r="D16" i="34"/>
  <c r="E16" i="34"/>
  <c r="D17" i="34"/>
  <c r="E17" i="34"/>
  <c r="D18" i="34"/>
  <c r="E18" i="34"/>
  <c r="D19" i="34"/>
  <c r="E19" i="34"/>
  <c r="D20" i="34"/>
  <c r="E20" i="34"/>
  <c r="D21" i="34"/>
  <c r="E21" i="34"/>
  <c r="D22" i="34"/>
  <c r="E22" i="34"/>
  <c r="D23" i="34"/>
  <c r="E23" i="34"/>
  <c r="D24" i="34"/>
  <c r="E24" i="34"/>
  <c r="D25" i="34"/>
  <c r="E25" i="34"/>
  <c r="D26" i="34"/>
  <c r="E26" i="34"/>
  <c r="D27" i="34"/>
  <c r="E27" i="34"/>
  <c r="D28" i="34"/>
  <c r="E28" i="34"/>
  <c r="D29" i="34"/>
  <c r="E29" i="34"/>
  <c r="D30" i="34"/>
  <c r="E30" i="34"/>
  <c r="D31" i="34"/>
  <c r="E31" i="34"/>
  <c r="D32" i="34"/>
  <c r="E32" i="34"/>
  <c r="D33" i="34"/>
  <c r="E33" i="34"/>
  <c r="D34" i="34"/>
  <c r="E34" i="34"/>
  <c r="D35" i="34"/>
  <c r="E35" i="34"/>
  <c r="D36" i="34"/>
  <c r="E36" i="34"/>
  <c r="D37" i="34"/>
  <c r="E37" i="34"/>
  <c r="D38" i="34"/>
  <c r="E38" i="34"/>
  <c r="D39" i="34"/>
  <c r="E39" i="34"/>
  <c r="D40" i="34"/>
  <c r="E40" i="34"/>
  <c r="D41" i="34"/>
  <c r="E41" i="34"/>
  <c r="D42" i="34"/>
  <c r="E42" i="34"/>
  <c r="D43" i="34"/>
  <c r="E43" i="34"/>
  <c r="D44" i="34"/>
  <c r="E44" i="34"/>
  <c r="D45" i="34"/>
  <c r="E45" i="34"/>
  <c r="D46" i="34"/>
  <c r="E46" i="34"/>
  <c r="D47" i="34"/>
  <c r="E47" i="34"/>
  <c r="D48" i="34"/>
  <c r="E48" i="34"/>
  <c r="D49" i="34"/>
  <c r="E49" i="34"/>
  <c r="D50" i="34"/>
  <c r="E50" i="34"/>
  <c r="D51" i="34"/>
  <c r="E51" i="34"/>
  <c r="D52" i="34"/>
  <c r="E52" i="34"/>
  <c r="D53" i="34"/>
  <c r="E53" i="34"/>
  <c r="D54" i="34"/>
  <c r="E54" i="34"/>
  <c r="D55" i="34"/>
  <c r="E55" i="34"/>
  <c r="D56" i="34"/>
  <c r="E56" i="34"/>
  <c r="D57" i="34"/>
  <c r="E57" i="34"/>
  <c r="D58" i="34"/>
  <c r="E58" i="34"/>
  <c r="D59" i="34"/>
  <c r="E59" i="34"/>
  <c r="D60" i="34"/>
  <c r="E60" i="34"/>
  <c r="D61" i="34"/>
  <c r="E61" i="34"/>
  <c r="D62" i="34"/>
  <c r="E62" i="34"/>
  <c r="D63" i="34"/>
  <c r="E63" i="34"/>
  <c r="D64" i="34"/>
  <c r="E64" i="34"/>
  <c r="D65" i="34"/>
  <c r="E65" i="34"/>
  <c r="D66" i="34"/>
  <c r="E66" i="34"/>
  <c r="D67" i="34"/>
  <c r="E67" i="34"/>
  <c r="F73" i="34"/>
  <c r="G73" i="34" s="1"/>
  <c r="D12" i="34"/>
  <c r="E12" i="34"/>
  <c r="E11" i="34"/>
  <c r="D11" i="34"/>
  <c r="EI70" i="38"/>
  <c r="FM10" i="38"/>
  <c r="FN10" i="38"/>
  <c r="FM11" i="38"/>
  <c r="FN11" i="38"/>
  <c r="FM12" i="38"/>
  <c r="FN12" i="38"/>
  <c r="FM13" i="38"/>
  <c r="FN13" i="38"/>
  <c r="FM14" i="38"/>
  <c r="FN14" i="38"/>
  <c r="FM15" i="38"/>
  <c r="FN15" i="38"/>
  <c r="FM16" i="38"/>
  <c r="FN16" i="38"/>
  <c r="FM17" i="38"/>
  <c r="FN17" i="38"/>
  <c r="FM18" i="38"/>
  <c r="FN18" i="38"/>
  <c r="FM19" i="38"/>
  <c r="FN19" i="38"/>
  <c r="FM20" i="38"/>
  <c r="FN20" i="38"/>
  <c r="FM21" i="38"/>
  <c r="FN21" i="38"/>
  <c r="FM22" i="38"/>
  <c r="FN22" i="38"/>
  <c r="FM23" i="38"/>
  <c r="FN23" i="38"/>
  <c r="FM24" i="38"/>
  <c r="FN24" i="38"/>
  <c r="FM25" i="38"/>
  <c r="FN25" i="38"/>
  <c r="FM26" i="38"/>
  <c r="FN26" i="38"/>
  <c r="FM27" i="38"/>
  <c r="FN27" i="38"/>
  <c r="FM28" i="38"/>
  <c r="FN28" i="38"/>
  <c r="FM29" i="38"/>
  <c r="FN29" i="38"/>
  <c r="FM30" i="38"/>
  <c r="FN30" i="38"/>
  <c r="FM31" i="38"/>
  <c r="FN31" i="38"/>
  <c r="FM32" i="38"/>
  <c r="FN32" i="38"/>
  <c r="FM33" i="38"/>
  <c r="FN33" i="38"/>
  <c r="FM34" i="38"/>
  <c r="FN34" i="38"/>
  <c r="FM35" i="38"/>
  <c r="FN35" i="38"/>
  <c r="FM36" i="38"/>
  <c r="FN36" i="38"/>
  <c r="FM37" i="38"/>
  <c r="FN37" i="38"/>
  <c r="FM38" i="38"/>
  <c r="FN38" i="38"/>
  <c r="FM39" i="38"/>
  <c r="FN39" i="38"/>
  <c r="FM40" i="38"/>
  <c r="FN40" i="38"/>
  <c r="FM41" i="38"/>
  <c r="FN41" i="38"/>
  <c r="FM42" i="38"/>
  <c r="FN42" i="38"/>
  <c r="FM43" i="38"/>
  <c r="FN43" i="38"/>
  <c r="FM44" i="38"/>
  <c r="FN44" i="38"/>
  <c r="FM45" i="38"/>
  <c r="FN45" i="38"/>
  <c r="FM46" i="38"/>
  <c r="FN46" i="38"/>
  <c r="FM47" i="38"/>
  <c r="FN47" i="38"/>
  <c r="FM48" i="38"/>
  <c r="FN48" i="38"/>
  <c r="FM49" i="38"/>
  <c r="FN49" i="38"/>
  <c r="FM50" i="38"/>
  <c r="FN50" i="38"/>
  <c r="FM51" i="38"/>
  <c r="FN51" i="38"/>
  <c r="FM52" i="38"/>
  <c r="FN52" i="38"/>
  <c r="FM53" i="38"/>
  <c r="FN53" i="38"/>
  <c r="FM54" i="38"/>
  <c r="FN54" i="38"/>
  <c r="FM55" i="38"/>
  <c r="FN55" i="38"/>
  <c r="FM56" i="38"/>
  <c r="FN56" i="38"/>
  <c r="FM57" i="38"/>
  <c r="FN57" i="38"/>
  <c r="FM58" i="38"/>
  <c r="FN58" i="38"/>
  <c r="FM59" i="38"/>
  <c r="FN59" i="38"/>
  <c r="FM60" i="38"/>
  <c r="FN60" i="38"/>
  <c r="FM61" i="38"/>
  <c r="FN61" i="38"/>
  <c r="FM62" i="38"/>
  <c r="FN62" i="38"/>
  <c r="FM63" i="38"/>
  <c r="FN63" i="38"/>
  <c r="FM64" i="38"/>
  <c r="FN64" i="38"/>
  <c r="FM65" i="38"/>
  <c r="FN65" i="38"/>
  <c r="FM66" i="38"/>
  <c r="FN66" i="38"/>
  <c r="FM67" i="38"/>
  <c r="FN67" i="38"/>
  <c r="FM68" i="38"/>
  <c r="FN68" i="38"/>
  <c r="FM69" i="38"/>
  <c r="FN69" i="38"/>
  <c r="FM70" i="38"/>
  <c r="FO70" i="38" s="1"/>
  <c r="FN70" i="38"/>
  <c r="FM72" i="38"/>
  <c r="FO72" i="38" s="1"/>
  <c r="FN72" i="38"/>
  <c r="FM9" i="38"/>
  <c r="FN9" i="38"/>
  <c r="FN8" i="38"/>
  <c r="FM8" i="38"/>
  <c r="FI9" i="38"/>
  <c r="FJ9" i="38"/>
  <c r="FI10" i="38"/>
  <c r="FJ10" i="38"/>
  <c r="FI11" i="38"/>
  <c r="FJ11" i="38"/>
  <c r="FI12" i="38"/>
  <c r="FJ12" i="38"/>
  <c r="FI13" i="38"/>
  <c r="FJ13" i="38"/>
  <c r="FI14" i="38"/>
  <c r="FJ14" i="38"/>
  <c r="FI15" i="38"/>
  <c r="FJ15" i="38"/>
  <c r="FI16" i="38"/>
  <c r="FJ16" i="38"/>
  <c r="FI17" i="38"/>
  <c r="FJ17" i="38"/>
  <c r="FI18" i="38"/>
  <c r="FJ18" i="38"/>
  <c r="FI19" i="38"/>
  <c r="FJ19" i="38"/>
  <c r="FI20" i="38"/>
  <c r="FJ20" i="38"/>
  <c r="FI21" i="38"/>
  <c r="FJ21" i="38"/>
  <c r="FI22" i="38"/>
  <c r="FJ22" i="38"/>
  <c r="FI23" i="38"/>
  <c r="FJ23" i="38"/>
  <c r="FI24" i="38"/>
  <c r="FJ24" i="38"/>
  <c r="FI25" i="38"/>
  <c r="FJ25" i="38"/>
  <c r="FI26" i="38"/>
  <c r="FJ26" i="38"/>
  <c r="FI27" i="38"/>
  <c r="FJ27" i="38"/>
  <c r="FI28" i="38"/>
  <c r="FJ28" i="38"/>
  <c r="FI29" i="38"/>
  <c r="FJ29" i="38"/>
  <c r="FI30" i="38"/>
  <c r="FJ30" i="38"/>
  <c r="FI31" i="38"/>
  <c r="FJ31" i="38"/>
  <c r="FI32" i="38"/>
  <c r="FJ32" i="38"/>
  <c r="FI33" i="38"/>
  <c r="FJ33" i="38"/>
  <c r="FI34" i="38"/>
  <c r="FJ34" i="38"/>
  <c r="FI35" i="38"/>
  <c r="FJ35" i="38"/>
  <c r="FI36" i="38"/>
  <c r="FJ36" i="38"/>
  <c r="FI37" i="38"/>
  <c r="FJ37" i="38"/>
  <c r="FI38" i="38"/>
  <c r="FJ38" i="38"/>
  <c r="FI39" i="38"/>
  <c r="FJ39" i="38"/>
  <c r="FI40" i="38"/>
  <c r="FJ40" i="38"/>
  <c r="FI41" i="38"/>
  <c r="FJ41" i="38"/>
  <c r="FI42" i="38"/>
  <c r="FJ42" i="38"/>
  <c r="FI43" i="38"/>
  <c r="FJ43" i="38"/>
  <c r="FI44" i="38"/>
  <c r="FJ44" i="38"/>
  <c r="FI45" i="38"/>
  <c r="FJ45" i="38"/>
  <c r="FI46" i="38"/>
  <c r="FJ46" i="38"/>
  <c r="FI47" i="38"/>
  <c r="FJ47" i="38"/>
  <c r="FI48" i="38"/>
  <c r="FJ48" i="38"/>
  <c r="FI49" i="38"/>
  <c r="FJ49" i="38"/>
  <c r="FI50" i="38"/>
  <c r="FJ50" i="38"/>
  <c r="FI51" i="38"/>
  <c r="FJ51" i="38"/>
  <c r="FI52" i="38"/>
  <c r="FJ52" i="38"/>
  <c r="FI53" i="38"/>
  <c r="FJ53" i="38"/>
  <c r="FI54" i="38"/>
  <c r="FJ54" i="38"/>
  <c r="FI55" i="38"/>
  <c r="FJ55" i="38"/>
  <c r="FI56" i="38"/>
  <c r="FJ56" i="38"/>
  <c r="FI57" i="38"/>
  <c r="FJ57" i="38"/>
  <c r="FI58" i="38"/>
  <c r="FJ58" i="38"/>
  <c r="FI59" i="38"/>
  <c r="FJ59" i="38"/>
  <c r="FI60" i="38"/>
  <c r="FJ60" i="38"/>
  <c r="FI61" i="38"/>
  <c r="FJ61" i="38"/>
  <c r="FI62" i="38"/>
  <c r="FJ62" i="38"/>
  <c r="FI63" i="38"/>
  <c r="FJ63" i="38"/>
  <c r="FI64" i="38"/>
  <c r="FJ64" i="38"/>
  <c r="FI65" i="38"/>
  <c r="FJ65" i="38"/>
  <c r="FI66" i="38"/>
  <c r="FJ66" i="38"/>
  <c r="FI67" i="38"/>
  <c r="FJ67" i="38"/>
  <c r="FI68" i="38"/>
  <c r="FJ68" i="38"/>
  <c r="FI69" i="38"/>
  <c r="FJ69" i="38"/>
  <c r="FI70" i="38"/>
  <c r="FK70" i="38" s="1"/>
  <c r="FT70" i="38" s="1"/>
  <c r="FJ70" i="38"/>
  <c r="GK70" i="38" s="1"/>
  <c r="FI72" i="38"/>
  <c r="FK72" i="38" s="1"/>
  <c r="FQ71" i="38" s="1"/>
  <c r="FJ72" i="38"/>
  <c r="FJ8" i="38"/>
  <c r="FI8" i="38"/>
  <c r="DN9" i="38"/>
  <c r="DO9" i="38"/>
  <c r="DP9" i="38"/>
  <c r="DN10" i="38"/>
  <c r="DO10" i="38"/>
  <c r="DP10" i="38"/>
  <c r="DN11" i="38"/>
  <c r="DO11" i="38"/>
  <c r="DP11" i="38"/>
  <c r="DN12" i="38"/>
  <c r="DO12" i="38"/>
  <c r="DP12" i="38"/>
  <c r="DN13" i="38"/>
  <c r="DO13" i="38"/>
  <c r="DP13" i="38"/>
  <c r="DN14" i="38"/>
  <c r="DO14" i="38"/>
  <c r="DP14" i="38"/>
  <c r="DN15" i="38"/>
  <c r="DO15" i="38"/>
  <c r="DP15" i="38"/>
  <c r="DN16" i="38"/>
  <c r="DO16" i="38"/>
  <c r="DP16" i="38"/>
  <c r="DN17" i="38"/>
  <c r="DO17" i="38"/>
  <c r="DP17" i="38"/>
  <c r="DN18" i="38"/>
  <c r="DO18" i="38"/>
  <c r="DP18" i="38"/>
  <c r="DN19" i="38"/>
  <c r="DO19" i="38"/>
  <c r="DP19" i="38"/>
  <c r="DN20" i="38"/>
  <c r="DO20" i="38"/>
  <c r="DP20" i="38"/>
  <c r="DN21" i="38"/>
  <c r="DO21" i="38"/>
  <c r="DP21" i="38"/>
  <c r="DN22" i="38"/>
  <c r="DO22" i="38"/>
  <c r="DP22" i="38"/>
  <c r="DN23" i="38"/>
  <c r="DO23" i="38"/>
  <c r="DP23" i="38"/>
  <c r="DN24" i="38"/>
  <c r="DO24" i="38"/>
  <c r="DP24" i="38"/>
  <c r="DN25" i="38"/>
  <c r="DO25" i="38"/>
  <c r="DP25" i="38"/>
  <c r="DN26" i="38"/>
  <c r="DO26" i="38"/>
  <c r="DP26" i="38"/>
  <c r="DN27" i="38"/>
  <c r="DO27" i="38"/>
  <c r="DP27" i="38"/>
  <c r="DN28" i="38"/>
  <c r="DO28" i="38"/>
  <c r="DP28" i="38"/>
  <c r="DN29" i="38"/>
  <c r="DO29" i="38"/>
  <c r="DP29" i="38"/>
  <c r="DN30" i="38"/>
  <c r="DO30" i="38"/>
  <c r="DP30" i="38"/>
  <c r="DN31" i="38"/>
  <c r="DO31" i="38"/>
  <c r="DP31" i="38"/>
  <c r="DN32" i="38"/>
  <c r="DO32" i="38"/>
  <c r="DP32" i="38"/>
  <c r="DN33" i="38"/>
  <c r="DO33" i="38"/>
  <c r="DP33" i="38"/>
  <c r="DN34" i="38"/>
  <c r="DO34" i="38"/>
  <c r="DP34" i="38"/>
  <c r="DN35" i="38"/>
  <c r="DO35" i="38"/>
  <c r="DP35" i="38"/>
  <c r="DN36" i="38"/>
  <c r="DO36" i="38"/>
  <c r="DP36" i="38"/>
  <c r="DN37" i="38"/>
  <c r="DO37" i="38"/>
  <c r="DP37" i="38"/>
  <c r="DN38" i="38"/>
  <c r="DO38" i="38"/>
  <c r="DP38" i="38"/>
  <c r="DN39" i="38"/>
  <c r="DO39" i="38"/>
  <c r="DP39" i="38"/>
  <c r="DN40" i="38"/>
  <c r="DO40" i="38"/>
  <c r="DP40" i="38"/>
  <c r="DN41" i="38"/>
  <c r="DO41" i="38"/>
  <c r="DP41" i="38"/>
  <c r="DN42" i="38"/>
  <c r="DO42" i="38"/>
  <c r="DP42" i="38"/>
  <c r="DN43" i="38"/>
  <c r="DO43" i="38"/>
  <c r="DP43" i="38"/>
  <c r="DN44" i="38"/>
  <c r="DO44" i="38"/>
  <c r="DP44" i="38"/>
  <c r="DN45" i="38"/>
  <c r="DO45" i="38"/>
  <c r="DP45" i="38"/>
  <c r="DN46" i="38"/>
  <c r="DO46" i="38"/>
  <c r="DP46" i="38"/>
  <c r="DN47" i="38"/>
  <c r="DO47" i="38"/>
  <c r="DP47" i="38"/>
  <c r="DN48" i="38"/>
  <c r="DO48" i="38"/>
  <c r="DP48" i="38"/>
  <c r="DN49" i="38"/>
  <c r="DO49" i="38"/>
  <c r="DP49" i="38"/>
  <c r="DN50" i="38"/>
  <c r="DO50" i="38"/>
  <c r="DP50" i="38"/>
  <c r="DN51" i="38"/>
  <c r="DO51" i="38"/>
  <c r="DP51" i="38"/>
  <c r="DN52" i="38"/>
  <c r="DO52" i="38"/>
  <c r="DP52" i="38"/>
  <c r="DN53" i="38"/>
  <c r="DO53" i="38"/>
  <c r="DP53" i="38"/>
  <c r="DN54" i="38"/>
  <c r="DO54" i="38"/>
  <c r="DP54" i="38"/>
  <c r="DN55" i="38"/>
  <c r="DO55" i="38"/>
  <c r="DP55" i="38"/>
  <c r="DN56" i="38"/>
  <c r="DO56" i="38"/>
  <c r="DP56" i="38"/>
  <c r="DN57" i="38"/>
  <c r="DO57" i="38"/>
  <c r="DP57" i="38"/>
  <c r="DN58" i="38"/>
  <c r="DO58" i="38"/>
  <c r="DP58" i="38"/>
  <c r="DN59" i="38"/>
  <c r="DO59" i="38"/>
  <c r="DP59" i="38"/>
  <c r="DN60" i="38"/>
  <c r="DO60" i="38"/>
  <c r="DP60" i="38"/>
  <c r="DN61" i="38"/>
  <c r="DO61" i="38"/>
  <c r="DP61" i="38"/>
  <c r="DN62" i="38"/>
  <c r="DO62" i="38"/>
  <c r="DP62" i="38"/>
  <c r="DN63" i="38"/>
  <c r="DO63" i="38"/>
  <c r="DP63" i="38"/>
  <c r="DN64" i="38"/>
  <c r="DO64" i="38"/>
  <c r="DP64" i="38"/>
  <c r="DN65" i="38"/>
  <c r="DO65" i="38"/>
  <c r="DP65" i="38"/>
  <c r="DN66" i="38"/>
  <c r="DO66" i="38"/>
  <c r="DP66" i="38"/>
  <c r="DN67" i="38"/>
  <c r="DO67" i="38"/>
  <c r="DP67" i="38"/>
  <c r="DN68" i="38"/>
  <c r="DO68" i="38"/>
  <c r="DP68" i="38"/>
  <c r="DN69" i="38"/>
  <c r="DO69" i="38"/>
  <c r="DP69" i="38"/>
  <c r="DN70" i="38"/>
  <c r="DO70" i="38"/>
  <c r="DP70" i="38"/>
  <c r="DN72" i="38"/>
  <c r="DO72" i="38"/>
  <c r="DP72" i="38"/>
  <c r="DP8" i="38"/>
  <c r="DO8" i="38"/>
  <c r="DN8" i="38"/>
  <c r="DI9" i="38"/>
  <c r="DJ9" i="38"/>
  <c r="DK9" i="38"/>
  <c r="DI10" i="38"/>
  <c r="DJ10" i="38"/>
  <c r="DK10" i="38"/>
  <c r="DI11" i="38"/>
  <c r="DJ11" i="38"/>
  <c r="DK11" i="38"/>
  <c r="DI12" i="38"/>
  <c r="DJ12" i="38"/>
  <c r="DK12" i="38"/>
  <c r="DI13" i="38"/>
  <c r="DJ13" i="38"/>
  <c r="DK13" i="38"/>
  <c r="DI14" i="38"/>
  <c r="DJ14" i="38"/>
  <c r="DK14" i="38"/>
  <c r="DI15" i="38"/>
  <c r="DJ15" i="38"/>
  <c r="DK15" i="38"/>
  <c r="DI16" i="38"/>
  <c r="DJ16" i="38"/>
  <c r="DK16" i="38"/>
  <c r="DI17" i="38"/>
  <c r="DJ17" i="38"/>
  <c r="DK17" i="38"/>
  <c r="DI18" i="38"/>
  <c r="DJ18" i="38"/>
  <c r="DK18" i="38"/>
  <c r="DI19" i="38"/>
  <c r="DJ19" i="38"/>
  <c r="DK19" i="38"/>
  <c r="DI20" i="38"/>
  <c r="DJ20" i="38"/>
  <c r="DK20" i="38"/>
  <c r="DI21" i="38"/>
  <c r="DJ21" i="38"/>
  <c r="DK21" i="38"/>
  <c r="DI22" i="38"/>
  <c r="DJ22" i="38"/>
  <c r="DK22" i="38"/>
  <c r="DI23" i="38"/>
  <c r="DJ23" i="38"/>
  <c r="DK23" i="38"/>
  <c r="DI24" i="38"/>
  <c r="DJ24" i="38"/>
  <c r="DK24" i="38"/>
  <c r="DI25" i="38"/>
  <c r="DJ25" i="38"/>
  <c r="DK25" i="38"/>
  <c r="DI26" i="38"/>
  <c r="DJ26" i="38"/>
  <c r="DK26" i="38"/>
  <c r="DI27" i="38"/>
  <c r="DJ27" i="38"/>
  <c r="DK27" i="38"/>
  <c r="DI28" i="38"/>
  <c r="DJ28" i="38"/>
  <c r="DK28" i="38"/>
  <c r="DI29" i="38"/>
  <c r="DJ29" i="38"/>
  <c r="DK29" i="38"/>
  <c r="DI30" i="38"/>
  <c r="DJ30" i="38"/>
  <c r="DK30" i="38"/>
  <c r="DI31" i="38"/>
  <c r="DJ31" i="38"/>
  <c r="DK31" i="38"/>
  <c r="DI32" i="38"/>
  <c r="DJ32" i="38"/>
  <c r="DK32" i="38"/>
  <c r="DI33" i="38"/>
  <c r="DJ33" i="38"/>
  <c r="DK33" i="38"/>
  <c r="DI34" i="38"/>
  <c r="DJ34" i="38"/>
  <c r="DK34" i="38"/>
  <c r="DI35" i="38"/>
  <c r="DJ35" i="38"/>
  <c r="DK35" i="38"/>
  <c r="DI36" i="38"/>
  <c r="DJ36" i="38"/>
  <c r="DK36" i="38"/>
  <c r="DI37" i="38"/>
  <c r="DJ37" i="38"/>
  <c r="DK37" i="38"/>
  <c r="DI38" i="38"/>
  <c r="DJ38" i="38"/>
  <c r="DK38" i="38"/>
  <c r="DI39" i="38"/>
  <c r="DJ39" i="38"/>
  <c r="DK39" i="38"/>
  <c r="DI40" i="38"/>
  <c r="DJ40" i="38"/>
  <c r="DK40" i="38"/>
  <c r="DI41" i="38"/>
  <c r="DJ41" i="38"/>
  <c r="DK41" i="38"/>
  <c r="DI42" i="38"/>
  <c r="DJ42" i="38"/>
  <c r="DK42" i="38"/>
  <c r="DI43" i="38"/>
  <c r="DJ43" i="38"/>
  <c r="DK43" i="38"/>
  <c r="DI44" i="38"/>
  <c r="DJ44" i="38"/>
  <c r="DK44" i="38"/>
  <c r="DI45" i="38"/>
  <c r="DJ45" i="38"/>
  <c r="DK45" i="38"/>
  <c r="DI46" i="38"/>
  <c r="DJ46" i="38"/>
  <c r="DK46" i="38"/>
  <c r="DI47" i="38"/>
  <c r="DJ47" i="38"/>
  <c r="DK47" i="38"/>
  <c r="DI48" i="38"/>
  <c r="DJ48" i="38"/>
  <c r="DK48" i="38"/>
  <c r="DI49" i="38"/>
  <c r="DJ49" i="38"/>
  <c r="DK49" i="38"/>
  <c r="DI50" i="38"/>
  <c r="DJ50" i="38"/>
  <c r="DK50" i="38"/>
  <c r="DI51" i="38"/>
  <c r="DJ51" i="38"/>
  <c r="DK51" i="38"/>
  <c r="DI52" i="38"/>
  <c r="DJ52" i="38"/>
  <c r="DK52" i="38"/>
  <c r="DI53" i="38"/>
  <c r="DJ53" i="38"/>
  <c r="DK53" i="38"/>
  <c r="DI54" i="38"/>
  <c r="DJ54" i="38"/>
  <c r="DK54" i="38"/>
  <c r="DI55" i="38"/>
  <c r="DJ55" i="38"/>
  <c r="DK55" i="38"/>
  <c r="DI56" i="38"/>
  <c r="DJ56" i="38"/>
  <c r="DK56" i="38"/>
  <c r="DI57" i="38"/>
  <c r="DJ57" i="38"/>
  <c r="DK57" i="38"/>
  <c r="DI58" i="38"/>
  <c r="DJ58" i="38"/>
  <c r="DK58" i="38"/>
  <c r="DI59" i="38"/>
  <c r="DJ59" i="38"/>
  <c r="DK59" i="38"/>
  <c r="DI60" i="38"/>
  <c r="DJ60" i="38"/>
  <c r="DK60" i="38"/>
  <c r="DI61" i="38"/>
  <c r="DJ61" i="38"/>
  <c r="DK61" i="38"/>
  <c r="DI62" i="38"/>
  <c r="DJ62" i="38"/>
  <c r="DK62" i="38"/>
  <c r="DI63" i="38"/>
  <c r="DJ63" i="38"/>
  <c r="DK63" i="38"/>
  <c r="DI64" i="38"/>
  <c r="DJ64" i="38"/>
  <c r="DK64" i="38"/>
  <c r="DI65" i="38"/>
  <c r="DJ65" i="38"/>
  <c r="DK65" i="38"/>
  <c r="DI66" i="38"/>
  <c r="DJ66" i="38"/>
  <c r="DK66" i="38"/>
  <c r="DI67" i="38"/>
  <c r="DJ67" i="38"/>
  <c r="DK67" i="38"/>
  <c r="DI68" i="38"/>
  <c r="DJ68" i="38"/>
  <c r="DK68" i="38"/>
  <c r="DI69" i="38"/>
  <c r="DJ69" i="38"/>
  <c r="DK69" i="38"/>
  <c r="DI70" i="38"/>
  <c r="DJ70" i="38"/>
  <c r="EK70" i="38" s="1"/>
  <c r="DK70" i="38"/>
  <c r="EL70" i="38" s="1"/>
  <c r="DI72" i="38"/>
  <c r="EJ72" i="38" s="1"/>
  <c r="DJ72" i="38"/>
  <c r="EK72" i="38" s="1"/>
  <c r="DK72" i="38"/>
  <c r="EL72" i="38" s="1"/>
  <c r="DK8" i="38"/>
  <c r="DJ8" i="38"/>
  <c r="DI8" i="38"/>
  <c r="BQ10" i="38"/>
  <c r="BR10" i="38"/>
  <c r="BQ11" i="38"/>
  <c r="BR11" i="38"/>
  <c r="BQ12" i="38"/>
  <c r="BR12" i="38"/>
  <c r="BQ13" i="38"/>
  <c r="BR13" i="38"/>
  <c r="BQ14" i="38"/>
  <c r="BR14" i="38"/>
  <c r="BQ15" i="38"/>
  <c r="BR15" i="38"/>
  <c r="BQ16" i="38"/>
  <c r="BR16" i="38"/>
  <c r="BQ17" i="38"/>
  <c r="BR17" i="38"/>
  <c r="BQ18" i="38"/>
  <c r="BR18" i="38"/>
  <c r="BQ19" i="38"/>
  <c r="BR19" i="38"/>
  <c r="BQ20" i="38"/>
  <c r="BR20" i="38"/>
  <c r="BQ21" i="38"/>
  <c r="BR21" i="38"/>
  <c r="BQ22" i="38"/>
  <c r="BR22" i="38"/>
  <c r="BQ23" i="38"/>
  <c r="BR23" i="38"/>
  <c r="BQ24" i="38"/>
  <c r="BR24" i="38"/>
  <c r="BQ25" i="38"/>
  <c r="BR25" i="38"/>
  <c r="BQ26" i="38"/>
  <c r="BR26" i="38"/>
  <c r="BQ27" i="38"/>
  <c r="BR27" i="38"/>
  <c r="BQ28" i="38"/>
  <c r="BR28" i="38"/>
  <c r="BQ29" i="38"/>
  <c r="BR29" i="38"/>
  <c r="BQ30" i="38"/>
  <c r="BR30" i="38"/>
  <c r="BQ31" i="38"/>
  <c r="BR31" i="38"/>
  <c r="BQ32" i="38"/>
  <c r="BR32" i="38"/>
  <c r="BQ33" i="38"/>
  <c r="BR33" i="38"/>
  <c r="BQ34" i="38"/>
  <c r="BR34" i="38"/>
  <c r="BQ35" i="38"/>
  <c r="BR35" i="38"/>
  <c r="BQ36" i="38"/>
  <c r="BR36" i="38"/>
  <c r="BQ37" i="38"/>
  <c r="BR37" i="38"/>
  <c r="BQ38" i="38"/>
  <c r="BR38" i="38"/>
  <c r="BQ39" i="38"/>
  <c r="BR39" i="38"/>
  <c r="BQ40" i="38"/>
  <c r="BQ41" i="38"/>
  <c r="BR41" i="38"/>
  <c r="BQ42" i="38"/>
  <c r="BR42" i="38"/>
  <c r="BQ43" i="38"/>
  <c r="BR43" i="38"/>
  <c r="BQ44" i="38"/>
  <c r="BR44" i="38"/>
  <c r="BQ45" i="38"/>
  <c r="BR45" i="38"/>
  <c r="BQ46" i="38"/>
  <c r="BR46" i="38"/>
  <c r="BQ47" i="38"/>
  <c r="BR47" i="38"/>
  <c r="BQ48" i="38"/>
  <c r="BR48" i="38"/>
  <c r="BQ49" i="38"/>
  <c r="BR49" i="38"/>
  <c r="BQ50" i="38"/>
  <c r="BR50" i="38"/>
  <c r="BQ51" i="38"/>
  <c r="BR51" i="38"/>
  <c r="BQ52" i="38"/>
  <c r="BR52" i="38"/>
  <c r="BQ53" i="38"/>
  <c r="BR53" i="38"/>
  <c r="BQ54" i="38"/>
  <c r="BR54" i="38"/>
  <c r="BQ55" i="38"/>
  <c r="BR55" i="38"/>
  <c r="BQ56" i="38"/>
  <c r="BR56" i="38"/>
  <c r="BQ57" i="38"/>
  <c r="BR57" i="38"/>
  <c r="BQ58" i="38"/>
  <c r="BR58" i="38"/>
  <c r="BQ59" i="38"/>
  <c r="BR59" i="38"/>
  <c r="BQ60" i="38"/>
  <c r="BR60" i="38"/>
  <c r="BQ61" i="38"/>
  <c r="BR61" i="38"/>
  <c r="BQ62" i="38"/>
  <c r="BR62" i="38"/>
  <c r="BQ63" i="38"/>
  <c r="BR63" i="38"/>
  <c r="BQ64" i="38"/>
  <c r="BR64" i="38"/>
  <c r="BQ65" i="38"/>
  <c r="BR65" i="38"/>
  <c r="BQ66" i="38"/>
  <c r="BR66" i="38"/>
  <c r="BQ67" i="38"/>
  <c r="BR67" i="38"/>
  <c r="BQ68" i="38"/>
  <c r="BR68" i="38"/>
  <c r="BQ69" i="38"/>
  <c r="BR69" i="38"/>
  <c r="BQ70" i="38"/>
  <c r="BS70" i="38" s="1"/>
  <c r="BY70" i="38" s="1"/>
  <c r="BR70" i="38"/>
  <c r="BQ72" i="38"/>
  <c r="BS72" i="38" s="1"/>
  <c r="BR72" i="38"/>
  <c r="BQ9" i="38"/>
  <c r="BR9" i="38"/>
  <c r="BR8" i="38"/>
  <c r="BQ8" i="38"/>
  <c r="BM9" i="38"/>
  <c r="BN9" i="38"/>
  <c r="BM10" i="38"/>
  <c r="BN10" i="38"/>
  <c r="BM11" i="38"/>
  <c r="BN11" i="38"/>
  <c r="BM12" i="38"/>
  <c r="BN12" i="38"/>
  <c r="BM13" i="38"/>
  <c r="BN13" i="38"/>
  <c r="BM14" i="38"/>
  <c r="BN14" i="38"/>
  <c r="BM15" i="38"/>
  <c r="BN15" i="38"/>
  <c r="BM16" i="38"/>
  <c r="BN16" i="38"/>
  <c r="BM17" i="38"/>
  <c r="BN17" i="38"/>
  <c r="BM18" i="38"/>
  <c r="BN18" i="38"/>
  <c r="BM19" i="38"/>
  <c r="BN19" i="38"/>
  <c r="BM20" i="38"/>
  <c r="BN20" i="38"/>
  <c r="BM21" i="38"/>
  <c r="BN21" i="38"/>
  <c r="BM22" i="38"/>
  <c r="BN22" i="38"/>
  <c r="BM23" i="38"/>
  <c r="BN23" i="38"/>
  <c r="BM24" i="38"/>
  <c r="BN24" i="38"/>
  <c r="BM25" i="38"/>
  <c r="BN25" i="38"/>
  <c r="BM26" i="38"/>
  <c r="BN26" i="38"/>
  <c r="BM27" i="38"/>
  <c r="BN27" i="38"/>
  <c r="BM28" i="38"/>
  <c r="BN28" i="38"/>
  <c r="BM29" i="38"/>
  <c r="BN29" i="38"/>
  <c r="BM30" i="38"/>
  <c r="BN30" i="38"/>
  <c r="BM31" i="38"/>
  <c r="BN31" i="38"/>
  <c r="BM32" i="38"/>
  <c r="BN32" i="38"/>
  <c r="BM33" i="38"/>
  <c r="BN33" i="38"/>
  <c r="BM34" i="38"/>
  <c r="BN34" i="38"/>
  <c r="BM35" i="38"/>
  <c r="BN35" i="38"/>
  <c r="BM36" i="38"/>
  <c r="BN36" i="38"/>
  <c r="BM37" i="38"/>
  <c r="BN37" i="38"/>
  <c r="BM38" i="38"/>
  <c r="BN38" i="38"/>
  <c r="BM39" i="38"/>
  <c r="BN39" i="38"/>
  <c r="BM40" i="38"/>
  <c r="BN40" i="38"/>
  <c r="BM41" i="38"/>
  <c r="BN41" i="38"/>
  <c r="BM42" i="38"/>
  <c r="BN42" i="38"/>
  <c r="BM43" i="38"/>
  <c r="BN43" i="38"/>
  <c r="BM44" i="38"/>
  <c r="BN44" i="38"/>
  <c r="BM45" i="38"/>
  <c r="BN45" i="38"/>
  <c r="BM46" i="38"/>
  <c r="BN46" i="38"/>
  <c r="BM47" i="38"/>
  <c r="BN47" i="38"/>
  <c r="BM48" i="38"/>
  <c r="BN48" i="38"/>
  <c r="BM49" i="38"/>
  <c r="BN49" i="38"/>
  <c r="BM50" i="38"/>
  <c r="BN50" i="38"/>
  <c r="BM51" i="38"/>
  <c r="BN51" i="38"/>
  <c r="BM52" i="38"/>
  <c r="BN52" i="38"/>
  <c r="BM53" i="38"/>
  <c r="BN53" i="38"/>
  <c r="BM54" i="38"/>
  <c r="BN54" i="38"/>
  <c r="BM55" i="38"/>
  <c r="BN55" i="38"/>
  <c r="BM56" i="38"/>
  <c r="BN56" i="38"/>
  <c r="BM57" i="38"/>
  <c r="BN57" i="38"/>
  <c r="BM58" i="38"/>
  <c r="BN58" i="38"/>
  <c r="BM59" i="38"/>
  <c r="BN59" i="38"/>
  <c r="BM60" i="38"/>
  <c r="BN60" i="38"/>
  <c r="BM61" i="38"/>
  <c r="BN61" i="38"/>
  <c r="BM62" i="38"/>
  <c r="BN62" i="38"/>
  <c r="BM63" i="38"/>
  <c r="BN63" i="38"/>
  <c r="BM64" i="38"/>
  <c r="BN64" i="38"/>
  <c r="BM65" i="38"/>
  <c r="BN65" i="38"/>
  <c r="BM66" i="38"/>
  <c r="BN66" i="38"/>
  <c r="BM67" i="38"/>
  <c r="BN67" i="38"/>
  <c r="BM68" i="38"/>
  <c r="BN68" i="38"/>
  <c r="BM69" i="38"/>
  <c r="BN69" i="38"/>
  <c r="BM70" i="38"/>
  <c r="BN70" i="38"/>
  <c r="CM70" i="38" s="1"/>
  <c r="BM72" i="38"/>
  <c r="BN72" i="38"/>
  <c r="BN8" i="38"/>
  <c r="BM8" i="38"/>
  <c r="V11" i="38"/>
  <c r="W11" i="38"/>
  <c r="V12" i="38"/>
  <c r="W12" i="38"/>
  <c r="V13" i="38"/>
  <c r="W13" i="38"/>
  <c r="V14" i="38"/>
  <c r="W14" i="38"/>
  <c r="V15" i="38"/>
  <c r="W15" i="38"/>
  <c r="V16" i="38"/>
  <c r="W16" i="38"/>
  <c r="V17" i="38"/>
  <c r="W17" i="38"/>
  <c r="V18" i="38"/>
  <c r="W18" i="38"/>
  <c r="V19" i="38"/>
  <c r="W19" i="38"/>
  <c r="V20" i="38"/>
  <c r="W20" i="38"/>
  <c r="V21" i="38"/>
  <c r="W21" i="38"/>
  <c r="V22" i="38"/>
  <c r="W22" i="38"/>
  <c r="V23" i="38"/>
  <c r="W23" i="38"/>
  <c r="V24" i="38"/>
  <c r="W24" i="38"/>
  <c r="V25" i="38"/>
  <c r="W25" i="38"/>
  <c r="V26" i="38"/>
  <c r="W26" i="38"/>
  <c r="V27" i="38"/>
  <c r="W27" i="38"/>
  <c r="V28" i="38"/>
  <c r="W28" i="38"/>
  <c r="V29" i="38"/>
  <c r="W29" i="38"/>
  <c r="V30" i="38"/>
  <c r="W30" i="38"/>
  <c r="V31" i="38"/>
  <c r="W31" i="38"/>
  <c r="V32" i="38"/>
  <c r="W32" i="38"/>
  <c r="V33" i="38"/>
  <c r="W33" i="38"/>
  <c r="V34" i="38"/>
  <c r="W34" i="38"/>
  <c r="V35" i="38"/>
  <c r="W35" i="38"/>
  <c r="V36" i="38"/>
  <c r="W36" i="38"/>
  <c r="V37" i="38"/>
  <c r="W37" i="38"/>
  <c r="V38" i="38"/>
  <c r="W38" i="38"/>
  <c r="V39" i="38"/>
  <c r="W39" i="38"/>
  <c r="V40" i="38"/>
  <c r="W40" i="38"/>
  <c r="V41" i="38"/>
  <c r="W41" i="38"/>
  <c r="V42" i="38"/>
  <c r="W42" i="38"/>
  <c r="V43" i="38"/>
  <c r="W43" i="38"/>
  <c r="V44" i="38"/>
  <c r="W44" i="38"/>
  <c r="V45" i="38"/>
  <c r="W45" i="38"/>
  <c r="V46" i="38"/>
  <c r="W46" i="38"/>
  <c r="V47" i="38"/>
  <c r="W47" i="38"/>
  <c r="V48" i="38"/>
  <c r="W48" i="38"/>
  <c r="V49" i="38"/>
  <c r="W49" i="38"/>
  <c r="V50" i="38"/>
  <c r="W50" i="38"/>
  <c r="V51" i="38"/>
  <c r="W51" i="38"/>
  <c r="V52" i="38"/>
  <c r="W52" i="38"/>
  <c r="V53" i="38"/>
  <c r="W53" i="38"/>
  <c r="V54" i="38"/>
  <c r="W54" i="38"/>
  <c r="V55" i="38"/>
  <c r="W55" i="38"/>
  <c r="V56" i="38"/>
  <c r="W56" i="38"/>
  <c r="V57" i="38"/>
  <c r="W57" i="38"/>
  <c r="V58" i="38"/>
  <c r="W58" i="38"/>
  <c r="V59" i="38"/>
  <c r="W59" i="38"/>
  <c r="V60" i="38"/>
  <c r="W60" i="38"/>
  <c r="V61" i="38"/>
  <c r="W61" i="38"/>
  <c r="V62" i="38"/>
  <c r="W62" i="38"/>
  <c r="V63" i="38"/>
  <c r="W63" i="38"/>
  <c r="V64" i="38"/>
  <c r="W64" i="38"/>
  <c r="V65" i="38"/>
  <c r="W65" i="38"/>
  <c r="V66" i="38"/>
  <c r="W66" i="38"/>
  <c r="V67" i="38"/>
  <c r="W67" i="38"/>
  <c r="V68" i="38"/>
  <c r="W68" i="38"/>
  <c r="V69" i="38"/>
  <c r="W69" i="38"/>
  <c r="V70" i="38"/>
  <c r="X70" i="38" s="1"/>
  <c r="W70" i="38"/>
  <c r="V72" i="38"/>
  <c r="W72" i="38"/>
  <c r="V10" i="38"/>
  <c r="W10" i="38"/>
  <c r="V9" i="38"/>
  <c r="W9" i="38"/>
  <c r="W8" i="38"/>
  <c r="V8" i="38"/>
  <c r="R9" i="38"/>
  <c r="S9" i="38"/>
  <c r="R10" i="38"/>
  <c r="S10" i="38"/>
  <c r="R11" i="38"/>
  <c r="S11" i="38"/>
  <c r="R12" i="38"/>
  <c r="S12" i="38"/>
  <c r="R13" i="38"/>
  <c r="S13" i="38"/>
  <c r="R14" i="38"/>
  <c r="S14" i="38"/>
  <c r="R15" i="38"/>
  <c r="S15" i="38"/>
  <c r="R16" i="38"/>
  <c r="S16" i="38"/>
  <c r="R17" i="38"/>
  <c r="S17" i="38"/>
  <c r="R18" i="38"/>
  <c r="S18" i="38"/>
  <c r="R19" i="38"/>
  <c r="S19" i="38"/>
  <c r="R20" i="38"/>
  <c r="S20" i="38"/>
  <c r="R21" i="38"/>
  <c r="S21" i="38"/>
  <c r="R22" i="38"/>
  <c r="S22" i="38"/>
  <c r="R23" i="38"/>
  <c r="S23" i="38"/>
  <c r="R24" i="38"/>
  <c r="S24" i="38"/>
  <c r="R25" i="38"/>
  <c r="S25" i="38"/>
  <c r="R26" i="38"/>
  <c r="S26" i="38"/>
  <c r="R27" i="38"/>
  <c r="S27" i="38"/>
  <c r="R28" i="38"/>
  <c r="S28" i="38"/>
  <c r="R29" i="38"/>
  <c r="S29" i="38"/>
  <c r="R30" i="38"/>
  <c r="S30" i="38"/>
  <c r="R31" i="38"/>
  <c r="S31" i="38"/>
  <c r="R32" i="38"/>
  <c r="S32" i="38"/>
  <c r="R33" i="38"/>
  <c r="S33" i="38"/>
  <c r="R34" i="38"/>
  <c r="S34" i="38"/>
  <c r="R35" i="38"/>
  <c r="S35" i="38"/>
  <c r="R36" i="38"/>
  <c r="S36" i="38"/>
  <c r="R37" i="38"/>
  <c r="S37" i="38"/>
  <c r="R38" i="38"/>
  <c r="S38" i="38"/>
  <c r="R39" i="38"/>
  <c r="S39" i="38"/>
  <c r="R40" i="38"/>
  <c r="S40" i="38"/>
  <c r="R41" i="38"/>
  <c r="S41" i="38"/>
  <c r="R42" i="38"/>
  <c r="S42" i="38"/>
  <c r="R43" i="38"/>
  <c r="S43" i="38"/>
  <c r="R44" i="38"/>
  <c r="S44" i="38"/>
  <c r="R45" i="38"/>
  <c r="S45" i="38"/>
  <c r="R46" i="38"/>
  <c r="S46" i="38"/>
  <c r="R47" i="38"/>
  <c r="S47" i="38"/>
  <c r="R48" i="38"/>
  <c r="S48" i="38"/>
  <c r="R49" i="38"/>
  <c r="S49" i="38"/>
  <c r="R50" i="38"/>
  <c r="S50" i="38"/>
  <c r="R51" i="38"/>
  <c r="S51" i="38"/>
  <c r="R52" i="38"/>
  <c r="S52" i="38"/>
  <c r="R53" i="38"/>
  <c r="S53" i="38"/>
  <c r="R54" i="38"/>
  <c r="S54" i="38"/>
  <c r="R55" i="38"/>
  <c r="S55" i="38"/>
  <c r="R56" i="38"/>
  <c r="S56" i="38"/>
  <c r="R57" i="38"/>
  <c r="S57" i="38"/>
  <c r="R58" i="38"/>
  <c r="S58" i="38"/>
  <c r="R59" i="38"/>
  <c r="S59" i="38"/>
  <c r="R60" i="38"/>
  <c r="S60" i="38"/>
  <c r="R61" i="38"/>
  <c r="S61" i="38"/>
  <c r="R62" i="38"/>
  <c r="S62" i="38"/>
  <c r="R63" i="38"/>
  <c r="S63" i="38"/>
  <c r="R64" i="38"/>
  <c r="S64" i="38"/>
  <c r="R65" i="38"/>
  <c r="S65" i="38"/>
  <c r="R66" i="38"/>
  <c r="S66" i="38"/>
  <c r="R67" i="38"/>
  <c r="S67" i="38"/>
  <c r="R68" i="38"/>
  <c r="S68" i="38"/>
  <c r="R69" i="38"/>
  <c r="S69" i="38"/>
  <c r="R70" i="38"/>
  <c r="AO70" i="38" s="1"/>
  <c r="S70" i="38"/>
  <c r="AP70" i="38" s="1"/>
  <c r="R72" i="38"/>
  <c r="AO72" i="38" s="1"/>
  <c r="S72" i="38"/>
  <c r="AP72" i="38" s="1"/>
  <c r="S8" i="38"/>
  <c r="R8" i="38"/>
  <c r="BO72" i="38" l="1"/>
  <c r="BU71" i="38" s="1"/>
  <c r="AQ70" i="38"/>
  <c r="AV70" i="38" s="1"/>
  <c r="BO70" i="38"/>
  <c r="BX70" i="38" s="1"/>
  <c r="DL70" i="38"/>
  <c r="DV70" i="38" s="1"/>
  <c r="EM72" i="38"/>
  <c r="EO71" i="38" s="1"/>
  <c r="AQ72" i="38"/>
  <c r="DL72" i="38"/>
  <c r="CL70" i="38"/>
  <c r="CN70" i="38" s="1"/>
  <c r="CS70" i="38" s="1"/>
  <c r="CS73" i="38" s="1"/>
  <c r="EJ70" i="38"/>
  <c r="EM70" i="38" s="1"/>
  <c r="ER70" i="38" s="1"/>
  <c r="GJ70" i="38"/>
  <c r="GL70" i="38" s="1"/>
  <c r="GQ70" i="38" s="1"/>
  <c r="T70" i="38"/>
  <c r="AC70" i="38" s="1"/>
  <c r="DQ70" i="38"/>
  <c r="DQ72" i="38"/>
  <c r="AD70" i="38"/>
  <c r="FQ70" i="38"/>
  <c r="FU70" i="38"/>
  <c r="B31" i="99"/>
  <c r="O73" i="34"/>
  <c r="O56" i="93"/>
  <c r="O31" i="93"/>
  <c r="Q24" i="92"/>
  <c r="O19" i="92"/>
  <c r="O24" i="92" s="1"/>
  <c r="M19" i="92"/>
  <c r="M24" i="92" s="1"/>
  <c r="AA69" i="94"/>
  <c r="Y69" i="94"/>
  <c r="Z69" i="94" s="1"/>
  <c r="X69" i="94"/>
  <c r="Y68" i="94"/>
  <c r="X68" i="94"/>
  <c r="Y67" i="94"/>
  <c r="X67" i="94"/>
  <c r="Y66" i="94"/>
  <c r="X66" i="94"/>
  <c r="Y65" i="94"/>
  <c r="X65" i="94"/>
  <c r="Y64" i="94"/>
  <c r="X64" i="94"/>
  <c r="Y63" i="94"/>
  <c r="X63" i="94"/>
  <c r="Y62" i="94"/>
  <c r="X62" i="94"/>
  <c r="Y61" i="94"/>
  <c r="X61" i="94"/>
  <c r="Y60" i="94"/>
  <c r="X60" i="94"/>
  <c r="Y59" i="94"/>
  <c r="X59" i="94"/>
  <c r="Y58" i="94"/>
  <c r="X58" i="94"/>
  <c r="Y57" i="94"/>
  <c r="X57" i="94"/>
  <c r="Y56" i="94"/>
  <c r="X56" i="94"/>
  <c r="Y55" i="94"/>
  <c r="X55" i="94"/>
  <c r="Y54" i="94"/>
  <c r="X54" i="94"/>
  <c r="Y53" i="94"/>
  <c r="X53" i="94"/>
  <c r="Y52" i="94"/>
  <c r="X52" i="94"/>
  <c r="Y51" i="94"/>
  <c r="X51" i="94"/>
  <c r="Y50" i="94"/>
  <c r="X50" i="94"/>
  <c r="Y49" i="94"/>
  <c r="X49" i="94"/>
  <c r="Y48" i="94"/>
  <c r="X48" i="94"/>
  <c r="Y47" i="94"/>
  <c r="X47" i="94"/>
  <c r="Y46" i="94"/>
  <c r="X46" i="94"/>
  <c r="Y45" i="94"/>
  <c r="X45" i="94"/>
  <c r="Y44" i="94"/>
  <c r="X44" i="94"/>
  <c r="Y43" i="94"/>
  <c r="X43" i="94"/>
  <c r="Y42" i="94"/>
  <c r="X42" i="94"/>
  <c r="Y41" i="94"/>
  <c r="X41" i="94"/>
  <c r="Y40" i="94"/>
  <c r="X40" i="94"/>
  <c r="Y39" i="94"/>
  <c r="X39" i="94"/>
  <c r="Y38" i="94"/>
  <c r="X38" i="94"/>
  <c r="Y37" i="94"/>
  <c r="X37" i="94"/>
  <c r="Y36" i="94"/>
  <c r="X36" i="94"/>
  <c r="Y35" i="94"/>
  <c r="X35" i="94"/>
  <c r="Y34" i="94"/>
  <c r="X34" i="94"/>
  <c r="Y33" i="94"/>
  <c r="X33" i="94"/>
  <c r="Y32" i="94"/>
  <c r="X32" i="94"/>
  <c r="Y31" i="94"/>
  <c r="X31" i="94"/>
  <c r="Y30" i="94"/>
  <c r="X30" i="94"/>
  <c r="Y29" i="94"/>
  <c r="X29" i="94"/>
  <c r="Y28" i="94"/>
  <c r="X28" i="94"/>
  <c r="Y27" i="94"/>
  <c r="X27" i="94"/>
  <c r="Y26" i="94"/>
  <c r="X26" i="94"/>
  <c r="Y25" i="94"/>
  <c r="X25" i="94"/>
  <c r="Y24" i="94"/>
  <c r="X24" i="94"/>
  <c r="Y23" i="94"/>
  <c r="X23" i="94"/>
  <c r="Y22" i="94"/>
  <c r="X22" i="94"/>
  <c r="Y21" i="94"/>
  <c r="X21" i="94"/>
  <c r="Y20" i="94"/>
  <c r="X20" i="94"/>
  <c r="Y19" i="94"/>
  <c r="X19" i="94"/>
  <c r="Y18" i="94"/>
  <c r="X18" i="94"/>
  <c r="Y17" i="94"/>
  <c r="X17" i="94"/>
  <c r="Y16" i="94"/>
  <c r="X16" i="94"/>
  <c r="Y15" i="94"/>
  <c r="X15" i="94"/>
  <c r="Y14" i="94"/>
  <c r="X14" i="94"/>
  <c r="Y13" i="94"/>
  <c r="X13" i="94"/>
  <c r="Y12" i="94"/>
  <c r="X12" i="94"/>
  <c r="Y11" i="94"/>
  <c r="X11" i="94"/>
  <c r="Y10" i="94"/>
  <c r="X10" i="94"/>
  <c r="Y9" i="94"/>
  <c r="X9" i="94"/>
  <c r="Y8" i="94"/>
  <c r="X8" i="94"/>
  <c r="BU70" i="38" l="1"/>
  <c r="DS71" i="38"/>
  <c r="AS70" i="38"/>
  <c r="AS71" i="38"/>
  <c r="DS70" i="38"/>
  <c r="EO70" i="38"/>
  <c r="DW70" i="38"/>
  <c r="D77" i="84"/>
  <c r="D77" i="76"/>
  <c r="D77" i="85"/>
  <c r="D77" i="83"/>
  <c r="F77" i="47"/>
  <c r="E77" i="47"/>
  <c r="G77" i="47"/>
  <c r="D77" i="47"/>
  <c r="F77" i="99"/>
  <c r="H77" i="99" s="1"/>
  <c r="EO78" i="99" s="1"/>
  <c r="B32" i="99"/>
  <c r="S63" i="93"/>
  <c r="T63" i="93"/>
  <c r="U63" i="93"/>
  <c r="V63" i="93"/>
  <c r="S64" i="93"/>
  <c r="T64" i="93"/>
  <c r="U64" i="93"/>
  <c r="V64" i="93"/>
  <c r="S65" i="93"/>
  <c r="T65" i="93"/>
  <c r="U65" i="93"/>
  <c r="V65" i="93"/>
  <c r="S66" i="93"/>
  <c r="T66" i="93"/>
  <c r="U66" i="93"/>
  <c r="V66" i="93"/>
  <c r="S67" i="93"/>
  <c r="T67" i="93"/>
  <c r="U67" i="93"/>
  <c r="V67" i="93"/>
  <c r="S68" i="93"/>
  <c r="T68" i="93"/>
  <c r="U68" i="93"/>
  <c r="V68" i="93"/>
  <c r="S69" i="93"/>
  <c r="T69" i="93"/>
  <c r="U69" i="93"/>
  <c r="V69" i="93"/>
  <c r="S70" i="93"/>
  <c r="T70" i="93"/>
  <c r="U70" i="93"/>
  <c r="V70" i="93"/>
  <c r="S71" i="93"/>
  <c r="T71" i="93"/>
  <c r="U71" i="93"/>
  <c r="V71" i="93"/>
  <c r="S72" i="93"/>
  <c r="T72" i="93"/>
  <c r="U72" i="93"/>
  <c r="V72" i="93"/>
  <c r="S73" i="93"/>
  <c r="T73" i="93"/>
  <c r="U73" i="93"/>
  <c r="V73" i="93"/>
  <c r="S74" i="93"/>
  <c r="T74" i="93"/>
  <c r="U74" i="93"/>
  <c r="V74" i="93"/>
  <c r="S75" i="93"/>
  <c r="T75" i="93"/>
  <c r="U75" i="93"/>
  <c r="V75" i="93"/>
  <c r="S76" i="93"/>
  <c r="T76" i="93"/>
  <c r="U76" i="93"/>
  <c r="V76" i="93"/>
  <c r="S77" i="93"/>
  <c r="T77" i="93"/>
  <c r="U77" i="93"/>
  <c r="V77" i="93"/>
  <c r="S78" i="93"/>
  <c r="T78" i="93"/>
  <c r="U78" i="93"/>
  <c r="V78" i="93"/>
  <c r="S79" i="93"/>
  <c r="T79" i="93"/>
  <c r="U79" i="93"/>
  <c r="V79" i="93"/>
  <c r="S80" i="93"/>
  <c r="T80" i="93"/>
  <c r="U80" i="93"/>
  <c r="V80" i="93"/>
  <c r="S81" i="93"/>
  <c r="T81" i="93"/>
  <c r="U81" i="93"/>
  <c r="V81" i="93"/>
  <c r="S82" i="93"/>
  <c r="T82" i="93"/>
  <c r="U82" i="93"/>
  <c r="V82" i="93"/>
  <c r="S83" i="93"/>
  <c r="T83" i="93"/>
  <c r="U83" i="93"/>
  <c r="V83" i="93"/>
  <c r="S84" i="93"/>
  <c r="T84" i="93"/>
  <c r="U84" i="93"/>
  <c r="V84" i="93"/>
  <c r="S85" i="93"/>
  <c r="T85" i="93"/>
  <c r="U85" i="93"/>
  <c r="V85" i="93"/>
  <c r="S86" i="93"/>
  <c r="T86" i="93"/>
  <c r="U86" i="93"/>
  <c r="V86" i="93"/>
  <c r="S87" i="93"/>
  <c r="T87" i="93"/>
  <c r="U87" i="93"/>
  <c r="V87" i="93"/>
  <c r="S88" i="93"/>
  <c r="T88" i="93"/>
  <c r="U88" i="93"/>
  <c r="V88" i="93"/>
  <c r="S89" i="93"/>
  <c r="T89" i="93"/>
  <c r="U89" i="93"/>
  <c r="V89" i="93"/>
  <c r="S90" i="93"/>
  <c r="T90" i="93"/>
  <c r="U90" i="93"/>
  <c r="V90" i="93"/>
  <c r="S91" i="93"/>
  <c r="T91" i="93"/>
  <c r="U91" i="93"/>
  <c r="V91" i="93"/>
  <c r="S92" i="93"/>
  <c r="T92" i="93"/>
  <c r="U92" i="93"/>
  <c r="V92" i="93"/>
  <c r="S93" i="93"/>
  <c r="T93" i="93"/>
  <c r="U93" i="93"/>
  <c r="V93" i="93"/>
  <c r="S94" i="93"/>
  <c r="T94" i="93"/>
  <c r="U94" i="93"/>
  <c r="V94" i="93"/>
  <c r="S95" i="93"/>
  <c r="T95" i="93"/>
  <c r="U95" i="93"/>
  <c r="V95" i="93"/>
  <c r="S96" i="93"/>
  <c r="T96" i="93"/>
  <c r="U96" i="93"/>
  <c r="V96" i="93"/>
  <c r="S97" i="93"/>
  <c r="T97" i="93"/>
  <c r="U97" i="93"/>
  <c r="V97" i="93"/>
  <c r="S98" i="93"/>
  <c r="T98" i="93"/>
  <c r="U98" i="93"/>
  <c r="V98" i="93"/>
  <c r="S99" i="93"/>
  <c r="T99" i="93"/>
  <c r="U99" i="93"/>
  <c r="V99" i="93"/>
  <c r="S100" i="93"/>
  <c r="T100" i="93"/>
  <c r="U100" i="93"/>
  <c r="V100" i="93"/>
  <c r="S101" i="93"/>
  <c r="T101" i="93"/>
  <c r="U101" i="93"/>
  <c r="V101" i="93"/>
  <c r="S102" i="93"/>
  <c r="T102" i="93"/>
  <c r="U102" i="93"/>
  <c r="V102" i="93"/>
  <c r="S103" i="93"/>
  <c r="T103" i="93"/>
  <c r="U103" i="93"/>
  <c r="V103" i="93"/>
  <c r="C64" i="93"/>
  <c r="C63" i="93"/>
  <c r="R8" i="93"/>
  <c r="R9" i="93" s="1"/>
  <c r="R10" i="93" s="1"/>
  <c r="R11" i="93" s="1"/>
  <c r="R12" i="93" s="1"/>
  <c r="R13" i="93" s="1"/>
  <c r="R14" i="93" s="1"/>
  <c r="R15" i="93" s="1"/>
  <c r="R16" i="93" s="1"/>
  <c r="R17" i="93" s="1"/>
  <c r="R18" i="93" s="1"/>
  <c r="R19" i="93" s="1"/>
  <c r="R20" i="93" s="1"/>
  <c r="R21" i="93" s="1"/>
  <c r="R22" i="93" s="1"/>
  <c r="R23" i="93" s="1"/>
  <c r="R24" i="93" s="1"/>
  <c r="R25" i="93" s="1"/>
  <c r="R26" i="93" s="1"/>
  <c r="R27" i="93" s="1"/>
  <c r="R28" i="93" s="1"/>
  <c r="R29" i="93" s="1"/>
  <c r="R30" i="93" s="1"/>
  <c r="R31" i="93" s="1"/>
  <c r="R32" i="93" s="1"/>
  <c r="R33" i="93" s="1"/>
  <c r="R34" i="93" s="1"/>
  <c r="R35" i="93" s="1"/>
  <c r="R36" i="93" s="1"/>
  <c r="R37" i="93" s="1"/>
  <c r="R38" i="93" s="1"/>
  <c r="R39" i="93" s="1"/>
  <c r="R40" i="93" s="1"/>
  <c r="R41" i="93" s="1"/>
  <c r="R42" i="93" s="1"/>
  <c r="R43" i="93" s="1"/>
  <c r="R44" i="93" s="1"/>
  <c r="R45" i="93" s="1"/>
  <c r="R46" i="93" s="1"/>
  <c r="R47" i="93" s="1"/>
  <c r="R48" i="93" s="1"/>
  <c r="R49" i="93" s="1"/>
  <c r="R50" i="93" s="1"/>
  <c r="R51" i="93" s="1"/>
  <c r="R52" i="93" s="1"/>
  <c r="R53" i="93" s="1"/>
  <c r="R54" i="93" s="1"/>
  <c r="R55" i="93" s="1"/>
  <c r="R102" i="93" s="1"/>
  <c r="R7" i="93"/>
  <c r="R6" i="93"/>
  <c r="C9" i="93"/>
  <c r="C10" i="93" s="1"/>
  <c r="C11" i="93" s="1"/>
  <c r="C12" i="93" s="1"/>
  <c r="C13" i="93" s="1"/>
  <c r="C14" i="93" s="1"/>
  <c r="C15" i="93" s="1"/>
  <c r="C16" i="93" s="1"/>
  <c r="C17" i="93" s="1"/>
  <c r="C18" i="93" s="1"/>
  <c r="C19" i="93" s="1"/>
  <c r="C20" i="93" s="1"/>
  <c r="C21" i="93" s="1"/>
  <c r="C22" i="93" s="1"/>
  <c r="C23" i="93" s="1"/>
  <c r="C24" i="93" s="1"/>
  <c r="C25" i="93" s="1"/>
  <c r="C26" i="93" s="1"/>
  <c r="C27" i="93" s="1"/>
  <c r="C28" i="93" s="1"/>
  <c r="C29" i="93" s="1"/>
  <c r="C30" i="93" s="1"/>
  <c r="C31" i="93" s="1"/>
  <c r="C32" i="93" s="1"/>
  <c r="C33" i="93" s="1"/>
  <c r="C34" i="93" s="1"/>
  <c r="C35" i="93" s="1"/>
  <c r="C36" i="93" s="1"/>
  <c r="C37" i="93" s="1"/>
  <c r="C38" i="93" s="1"/>
  <c r="C39" i="93" s="1"/>
  <c r="C40" i="93" s="1"/>
  <c r="C41" i="93" s="1"/>
  <c r="C42" i="93" s="1"/>
  <c r="C43" i="93" s="1"/>
  <c r="C44" i="93" s="1"/>
  <c r="C45" i="93" s="1"/>
  <c r="C46" i="93" s="1"/>
  <c r="C47" i="93" s="1"/>
  <c r="C103" i="93" s="1"/>
  <c r="C8" i="93"/>
  <c r="C7" i="93"/>
  <c r="R56" i="93" l="1"/>
  <c r="Z54" i="93"/>
  <c r="Z52" i="93"/>
  <c r="Z50" i="93"/>
  <c r="Z48" i="93"/>
  <c r="Z46" i="93"/>
  <c r="Z44" i="93"/>
  <c r="Z42" i="93"/>
  <c r="Z40" i="93"/>
  <c r="Z38" i="93"/>
  <c r="Z36" i="93"/>
  <c r="Z34" i="93"/>
  <c r="Z32" i="93"/>
  <c r="Z30" i="93"/>
  <c r="Z28" i="93"/>
  <c r="Z26" i="93"/>
  <c r="Z24" i="93"/>
  <c r="Z22" i="93"/>
  <c r="Z20" i="93"/>
  <c r="Z18" i="93"/>
  <c r="C102" i="93"/>
  <c r="C100" i="93"/>
  <c r="C98" i="93"/>
  <c r="C96" i="93"/>
  <c r="C94" i="93"/>
  <c r="C92" i="93"/>
  <c r="C90" i="93"/>
  <c r="C88" i="93"/>
  <c r="C86" i="93"/>
  <c r="C84" i="93"/>
  <c r="C82" i="93"/>
  <c r="C80" i="93"/>
  <c r="C78" i="93"/>
  <c r="C76" i="93"/>
  <c r="C74" i="93"/>
  <c r="C72" i="93"/>
  <c r="C70" i="93"/>
  <c r="C68" i="93"/>
  <c r="C66" i="93"/>
  <c r="R101" i="93"/>
  <c r="R99" i="93"/>
  <c r="R97" i="93"/>
  <c r="R95" i="93"/>
  <c r="R93" i="93"/>
  <c r="R91" i="93"/>
  <c r="R89" i="93"/>
  <c r="R87" i="93"/>
  <c r="R85" i="93"/>
  <c r="R83" i="93"/>
  <c r="R81" i="93"/>
  <c r="R79" i="93"/>
  <c r="R77" i="93"/>
  <c r="R75" i="93"/>
  <c r="R73" i="93"/>
  <c r="R71" i="93"/>
  <c r="R69" i="93"/>
  <c r="R67" i="93"/>
  <c r="R65" i="93"/>
  <c r="Z16" i="93"/>
  <c r="Z55" i="93"/>
  <c r="Z53" i="93"/>
  <c r="Z51" i="93"/>
  <c r="Z49" i="93"/>
  <c r="Z47" i="93"/>
  <c r="Z45" i="93"/>
  <c r="Z43" i="93"/>
  <c r="Z41" i="93"/>
  <c r="Z39" i="93"/>
  <c r="Z37" i="93"/>
  <c r="Z35" i="93"/>
  <c r="Z33" i="93"/>
  <c r="Z31" i="93"/>
  <c r="Z29" i="93"/>
  <c r="Z27" i="93"/>
  <c r="Z25" i="93"/>
  <c r="Z23" i="93"/>
  <c r="Z21" i="93"/>
  <c r="Z19" i="93"/>
  <c r="Z17" i="93"/>
  <c r="C101" i="93"/>
  <c r="C99" i="93"/>
  <c r="C97" i="93"/>
  <c r="C95" i="93"/>
  <c r="C93" i="93"/>
  <c r="C91" i="93"/>
  <c r="C89" i="93"/>
  <c r="C87" i="93"/>
  <c r="C85" i="93"/>
  <c r="C83" i="93"/>
  <c r="C81" i="93"/>
  <c r="C79" i="93"/>
  <c r="C77" i="93"/>
  <c r="C75" i="93"/>
  <c r="C73" i="93"/>
  <c r="C71" i="93"/>
  <c r="C69" i="93"/>
  <c r="C67" i="93"/>
  <c r="C65" i="93"/>
  <c r="R63" i="93"/>
  <c r="R100" i="93"/>
  <c r="R98" i="93"/>
  <c r="R96" i="93"/>
  <c r="R94" i="93"/>
  <c r="R92" i="93"/>
  <c r="R90" i="93"/>
  <c r="R88" i="93"/>
  <c r="R86" i="93"/>
  <c r="R84" i="93"/>
  <c r="R82" i="93"/>
  <c r="R80" i="93"/>
  <c r="R78" i="93"/>
  <c r="R76" i="93"/>
  <c r="R74" i="93"/>
  <c r="R72" i="93"/>
  <c r="R70" i="93"/>
  <c r="R68" i="93"/>
  <c r="R66" i="93"/>
  <c r="R64" i="93"/>
  <c r="H77" i="47"/>
  <c r="G77" i="99"/>
  <c r="B33" i="99"/>
  <c r="H12" i="92" l="1"/>
  <c r="CZ77" i="47"/>
  <c r="AF57" i="93"/>
  <c r="R103" i="93"/>
  <c r="Z56" i="93"/>
  <c r="DB77" i="47"/>
  <c r="DA77" i="47"/>
  <c r="DC77" i="47"/>
  <c r="DP77" i="99"/>
  <c r="DS78" i="99" s="1"/>
  <c r="DO77" i="99"/>
  <c r="DR78" i="99" s="1"/>
  <c r="B34" i="99"/>
  <c r="DT78" i="99" l="1"/>
  <c r="DW78" i="99" s="1"/>
  <c r="B35" i="99"/>
  <c r="DV78" i="99" l="1"/>
  <c r="B36" i="99"/>
  <c r="FA78" i="99" l="1"/>
  <c r="FK78" i="99"/>
  <c r="B37" i="99"/>
  <c r="AB36" i="99"/>
  <c r="B38" i="99" l="1"/>
  <c r="AB37" i="99"/>
  <c r="B39" i="99" l="1"/>
  <c r="AB38" i="99"/>
  <c r="B40" i="99" l="1"/>
  <c r="AB39" i="99"/>
  <c r="B41" i="99" l="1"/>
  <c r="AB40" i="99"/>
  <c r="B42" i="99" l="1"/>
  <c r="AB41" i="99"/>
  <c r="B43" i="99" l="1"/>
  <c r="AB42" i="99"/>
  <c r="B44" i="99" l="1"/>
  <c r="AB43" i="99"/>
  <c r="B45" i="99" l="1"/>
  <c r="AB44" i="99"/>
  <c r="B46" i="99" l="1"/>
  <c r="AB45" i="99"/>
  <c r="B47" i="99" l="1"/>
  <c r="AB46" i="99"/>
  <c r="B48" i="99" l="1"/>
  <c r="AB47" i="99"/>
  <c r="B49" i="99" l="1"/>
  <c r="AB48" i="99"/>
  <c r="B50" i="99" l="1"/>
  <c r="AB49" i="99"/>
  <c r="B51" i="99" l="1"/>
  <c r="AB50" i="99"/>
  <c r="B52" i="99" l="1"/>
  <c r="AB51" i="99"/>
  <c r="B53" i="99" l="1"/>
  <c r="AB52" i="99"/>
  <c r="B54" i="99" l="1"/>
  <c r="AB53" i="99"/>
  <c r="B55" i="99" l="1"/>
  <c r="AB54" i="99"/>
  <c r="B56" i="99" l="1"/>
  <c r="AB55" i="99"/>
  <c r="B57" i="99" l="1"/>
  <c r="AB56" i="99"/>
  <c r="C104" i="89"/>
  <c r="C105" i="89" s="1"/>
  <c r="C106" i="89" s="1"/>
  <c r="C107" i="89" s="1"/>
  <c r="C108" i="89" s="1"/>
  <c r="C70" i="89"/>
  <c r="C71" i="89" s="1"/>
  <c r="C72" i="89" s="1"/>
  <c r="C73" i="89" s="1"/>
  <c r="C74" i="89" s="1"/>
  <c r="C75" i="89" s="1"/>
  <c r="C76" i="89" s="1"/>
  <c r="C77" i="89" s="1"/>
  <c r="C78" i="89" s="1"/>
  <c r="C79" i="89" s="1"/>
  <c r="C80" i="89" s="1"/>
  <c r="C81" i="89" s="1"/>
  <c r="C82" i="89" s="1"/>
  <c r="C83" i="89" s="1"/>
  <c r="C84" i="89" s="1"/>
  <c r="C85" i="89" s="1"/>
  <c r="C86" i="89" s="1"/>
  <c r="C87" i="89" s="1"/>
  <c r="C88" i="89" s="1"/>
  <c r="C89" i="89" s="1"/>
  <c r="C90" i="89" s="1"/>
  <c r="C91" i="89" s="1"/>
  <c r="C92" i="89" s="1"/>
  <c r="C93" i="89" s="1"/>
  <c r="C94" i="89" s="1"/>
  <c r="C95" i="89" s="1"/>
  <c r="C96" i="89" s="1"/>
  <c r="C97" i="89" s="1"/>
  <c r="C98" i="89" s="1"/>
  <c r="C99" i="89" s="1"/>
  <c r="C100" i="89" s="1"/>
  <c r="C101" i="89" s="1"/>
  <c r="C102" i="89" s="1"/>
  <c r="C103" i="89" s="1"/>
  <c r="C69" i="89"/>
  <c r="C68" i="89"/>
  <c r="IU30" i="38"/>
  <c r="IU31" i="38"/>
  <c r="IU32" i="38"/>
  <c r="IU33" i="38"/>
  <c r="IU34" i="38"/>
  <c r="IU35" i="38"/>
  <c r="IU36" i="38"/>
  <c r="IU67" i="38"/>
  <c r="IU68" i="38"/>
  <c r="IU69" i="38"/>
  <c r="IU29" i="38"/>
  <c r="B58" i="99" l="1"/>
  <c r="AB57" i="99"/>
  <c r="J143" i="59"/>
  <c r="J104" i="59"/>
  <c r="J103" i="59"/>
  <c r="GA88" i="47"/>
  <c r="GA95" i="47"/>
  <c r="GA96" i="47"/>
  <c r="GA87" i="47"/>
  <c r="GH315" i="47"/>
  <c r="GH316" i="47" s="1"/>
  <c r="GH317" i="47" s="1"/>
  <c r="GH318" i="47" s="1"/>
  <c r="GH319" i="47" s="1"/>
  <c r="GH320" i="47" s="1"/>
  <c r="GH321" i="47" s="1"/>
  <c r="GH322" i="47" s="1"/>
  <c r="GH323" i="47" s="1"/>
  <c r="GA317" i="47"/>
  <c r="GA318" i="47" s="1"/>
  <c r="GA319" i="47" s="1"/>
  <c r="GA320" i="47" s="1"/>
  <c r="GA321" i="47" s="1"/>
  <c r="GA322" i="47" s="1"/>
  <c r="J110" i="59" s="1"/>
  <c r="GA316" i="47"/>
  <c r="EQ339" i="47"/>
  <c r="ER339" i="47"/>
  <c r="ES339" i="47"/>
  <c r="ET339" i="47"/>
  <c r="EQ340" i="47"/>
  <c r="ER340" i="47"/>
  <c r="ES340" i="47"/>
  <c r="ET340" i="47"/>
  <c r="EQ341" i="47"/>
  <c r="ER341" i="47"/>
  <c r="ES341" i="47"/>
  <c r="ET341" i="47"/>
  <c r="EQ342" i="47"/>
  <c r="ER342" i="47"/>
  <c r="ES342" i="47"/>
  <c r="ET342" i="47"/>
  <c r="EQ343" i="47"/>
  <c r="ER343" i="47"/>
  <c r="ES343" i="47"/>
  <c r="ET343" i="47"/>
  <c r="EQ344" i="47"/>
  <c r="ER344" i="47"/>
  <c r="ES344" i="47"/>
  <c r="ET344" i="47"/>
  <c r="EQ345" i="47"/>
  <c r="ER345" i="47"/>
  <c r="ES345" i="47"/>
  <c r="ET345" i="47"/>
  <c r="EQ346" i="47"/>
  <c r="ER346" i="47"/>
  <c r="ES346" i="47"/>
  <c r="ET346" i="47"/>
  <c r="EQ347" i="47"/>
  <c r="ER347" i="47"/>
  <c r="ES347" i="47"/>
  <c r="ET347" i="47"/>
  <c r="EQ348" i="47"/>
  <c r="ER348" i="47"/>
  <c r="ES348" i="47"/>
  <c r="ET348" i="47"/>
  <c r="EQ349" i="47"/>
  <c r="ER349" i="47"/>
  <c r="ES349" i="47"/>
  <c r="ET349" i="47"/>
  <c r="EQ350" i="47"/>
  <c r="ER350" i="47"/>
  <c r="ES350" i="47"/>
  <c r="ET350" i="47"/>
  <c r="EQ351" i="47"/>
  <c r="ER351" i="47"/>
  <c r="ES351" i="47"/>
  <c r="ET351" i="47"/>
  <c r="EL339" i="47"/>
  <c r="EM339" i="47"/>
  <c r="EN339" i="47"/>
  <c r="EO339" i="47"/>
  <c r="EL340" i="47"/>
  <c r="EM340" i="47"/>
  <c r="EN340" i="47"/>
  <c r="EO340" i="47"/>
  <c r="EL341" i="47"/>
  <c r="EM341" i="47"/>
  <c r="EN341" i="47"/>
  <c r="EO341" i="47"/>
  <c r="EL342" i="47"/>
  <c r="EM342" i="47"/>
  <c r="EN342" i="47"/>
  <c r="EO342" i="47"/>
  <c r="EL343" i="47"/>
  <c r="EM343" i="47"/>
  <c r="EN343" i="47"/>
  <c r="EO343" i="47"/>
  <c r="EL344" i="47"/>
  <c r="EM344" i="47"/>
  <c r="EN344" i="47"/>
  <c r="EO344" i="47"/>
  <c r="EL345" i="47"/>
  <c r="EM345" i="47"/>
  <c r="EN345" i="47"/>
  <c r="EO345" i="47"/>
  <c r="EL346" i="47"/>
  <c r="EM346" i="47"/>
  <c r="EN346" i="47"/>
  <c r="EO346" i="47"/>
  <c r="EL347" i="47"/>
  <c r="EM347" i="47"/>
  <c r="EN347" i="47"/>
  <c r="EO347" i="47"/>
  <c r="EL348" i="47"/>
  <c r="EM348" i="47"/>
  <c r="EN348" i="47"/>
  <c r="EO348" i="47"/>
  <c r="EL349" i="47"/>
  <c r="EM349" i="47"/>
  <c r="EN349" i="47"/>
  <c r="EO349" i="47"/>
  <c r="EL350" i="47"/>
  <c r="EM350" i="47"/>
  <c r="EN350" i="47"/>
  <c r="EO350" i="47"/>
  <c r="EL351" i="47"/>
  <c r="EM351" i="47"/>
  <c r="EN351" i="47"/>
  <c r="EO351" i="47"/>
  <c r="EG339" i="47"/>
  <c r="EH339" i="47"/>
  <c r="EI339" i="47"/>
  <c r="EJ339" i="47"/>
  <c r="EG340" i="47"/>
  <c r="EH340" i="47"/>
  <c r="EI340" i="47"/>
  <c r="EJ340" i="47"/>
  <c r="EG341" i="47"/>
  <c r="EH341" i="47"/>
  <c r="EI341" i="47"/>
  <c r="EJ341" i="47"/>
  <c r="EG342" i="47"/>
  <c r="EH342" i="47"/>
  <c r="EI342" i="47"/>
  <c r="EJ342" i="47"/>
  <c r="EG343" i="47"/>
  <c r="EH343" i="47"/>
  <c r="EI343" i="47"/>
  <c r="EJ343" i="47"/>
  <c r="EG344" i="47"/>
  <c r="EH344" i="47"/>
  <c r="EI344" i="47"/>
  <c r="EJ344" i="47"/>
  <c r="EG345" i="47"/>
  <c r="EH345" i="47"/>
  <c r="EI345" i="47"/>
  <c r="EJ345" i="47"/>
  <c r="EG346" i="47"/>
  <c r="EH346" i="47"/>
  <c r="EI346" i="47"/>
  <c r="EJ346" i="47"/>
  <c r="EG347" i="47"/>
  <c r="EH347" i="47"/>
  <c r="EI347" i="47"/>
  <c r="EJ347" i="47"/>
  <c r="EG348" i="47"/>
  <c r="EH348" i="47"/>
  <c r="EI348" i="47"/>
  <c r="EJ348" i="47"/>
  <c r="EG349" i="47"/>
  <c r="EH349" i="47"/>
  <c r="EI349" i="47"/>
  <c r="EJ349" i="47"/>
  <c r="EG350" i="47"/>
  <c r="EH350" i="47"/>
  <c r="EI350" i="47"/>
  <c r="EJ350" i="47"/>
  <c r="EG351" i="47"/>
  <c r="EH351" i="47"/>
  <c r="EI351" i="47"/>
  <c r="EJ351" i="47"/>
  <c r="DQ339" i="47"/>
  <c r="DR339" i="47"/>
  <c r="DS339" i="47"/>
  <c r="DT339" i="47"/>
  <c r="DQ340" i="47"/>
  <c r="DR340" i="47"/>
  <c r="DS340" i="47"/>
  <c r="DT340" i="47"/>
  <c r="DQ341" i="47"/>
  <c r="DR341" i="47"/>
  <c r="DS341" i="47"/>
  <c r="DT341" i="47"/>
  <c r="DQ342" i="47"/>
  <c r="DR342" i="47"/>
  <c r="DS342" i="47"/>
  <c r="DT342" i="47"/>
  <c r="DQ343" i="47"/>
  <c r="DR343" i="47"/>
  <c r="DS343" i="47"/>
  <c r="DT343" i="47"/>
  <c r="DQ344" i="47"/>
  <c r="DR344" i="47"/>
  <c r="DS344" i="47"/>
  <c r="DT344" i="47"/>
  <c r="DQ345" i="47"/>
  <c r="DR345" i="47"/>
  <c r="DS345" i="47"/>
  <c r="DT345" i="47"/>
  <c r="DQ346" i="47"/>
  <c r="DR346" i="47"/>
  <c r="DS346" i="47"/>
  <c r="DT346" i="47"/>
  <c r="DQ347" i="47"/>
  <c r="DR347" i="47"/>
  <c r="DS347" i="47"/>
  <c r="DT347" i="47"/>
  <c r="DQ348" i="47"/>
  <c r="DR348" i="47"/>
  <c r="DS348" i="47"/>
  <c r="DT348" i="47"/>
  <c r="DQ349" i="47"/>
  <c r="DR349" i="47"/>
  <c r="DS349" i="47"/>
  <c r="DT349" i="47"/>
  <c r="DQ350" i="47"/>
  <c r="DR350" i="47"/>
  <c r="DS350" i="47"/>
  <c r="DT350" i="47"/>
  <c r="DQ351" i="47"/>
  <c r="DR351" i="47"/>
  <c r="DS351" i="47"/>
  <c r="DT351" i="47"/>
  <c r="DT338" i="47"/>
  <c r="DS338" i="47"/>
  <c r="DR338" i="47"/>
  <c r="DQ338" i="47"/>
  <c r="FS89" i="47"/>
  <c r="FS90" i="47" s="1"/>
  <c r="FS91" i="47" s="1"/>
  <c r="FS92" i="47" s="1"/>
  <c r="FS93" i="47" s="1"/>
  <c r="FS94" i="47" s="1"/>
  <c r="GA94" i="47" s="1"/>
  <c r="FS88" i="47"/>
  <c r="J57" i="59"/>
  <c r="J58" i="59" s="1"/>
  <c r="J59" i="59" s="1"/>
  <c r="J60" i="59" s="1"/>
  <c r="J61" i="59" s="1"/>
  <c r="J62" i="59" s="1"/>
  <c r="J63" i="59" s="1"/>
  <c r="J64" i="59" s="1"/>
  <c r="J65" i="59" s="1"/>
  <c r="J66" i="59" s="1"/>
  <c r="J67" i="59" s="1"/>
  <c r="J68" i="59" s="1"/>
  <c r="J69" i="59" s="1"/>
  <c r="J70" i="59" s="1"/>
  <c r="J13" i="59"/>
  <c r="J14" i="59"/>
  <c r="J15" i="59"/>
  <c r="J16" i="59"/>
  <c r="J17" i="59"/>
  <c r="J18" i="59"/>
  <c r="J19" i="59"/>
  <c r="J20" i="59"/>
  <c r="J11" i="59"/>
  <c r="J12" i="59"/>
  <c r="GH15" i="47"/>
  <c r="GH16" i="47" s="1"/>
  <c r="GH17" i="47" s="1"/>
  <c r="GH18" i="47" s="1"/>
  <c r="GH19" i="47" s="1"/>
  <c r="GH20" i="47" s="1"/>
  <c r="GH21" i="47" s="1"/>
  <c r="GH22" i="47" s="1"/>
  <c r="GH23" i="47" s="1"/>
  <c r="GH24" i="47" s="1"/>
  <c r="GH25" i="47" s="1"/>
  <c r="GH26" i="47" s="1"/>
  <c r="GH27" i="47" s="1"/>
  <c r="GH28" i="47" s="1"/>
  <c r="GH29" i="47" s="1"/>
  <c r="GV29" i="38"/>
  <c r="GS29" i="38"/>
  <c r="GS30" i="38" s="1"/>
  <c r="GS31" i="38" s="1"/>
  <c r="GT31" i="38" s="1"/>
  <c r="GP30" i="38"/>
  <c r="GP31" i="38" s="1"/>
  <c r="GA92" i="47" l="1"/>
  <c r="GA90" i="47"/>
  <c r="J108" i="59"/>
  <c r="J106" i="59"/>
  <c r="GA93" i="47"/>
  <c r="GA91" i="47"/>
  <c r="GA89" i="47"/>
  <c r="J109" i="59"/>
  <c r="J107" i="59"/>
  <c r="J105" i="59"/>
  <c r="B59" i="99"/>
  <c r="AB58" i="99"/>
  <c r="GP32" i="38"/>
  <c r="GV31" i="38"/>
  <c r="GV30" i="38"/>
  <c r="GS32" i="38"/>
  <c r="GT30" i="38"/>
  <c r="GT29" i="38"/>
  <c r="FZ29" i="38"/>
  <c r="FW29" i="38"/>
  <c r="FW30" i="38" s="1"/>
  <c r="FW31" i="38" s="1"/>
  <c r="FX31" i="38" s="1"/>
  <c r="FY31" i="38" s="1"/>
  <c r="FS30" i="38"/>
  <c r="FS31" i="38" s="1"/>
  <c r="FS29" i="38"/>
  <c r="B60" i="99" l="1"/>
  <c r="AB59" i="99"/>
  <c r="FS32" i="38"/>
  <c r="FZ31" i="38"/>
  <c r="FZ30" i="38"/>
  <c r="GP33" i="38"/>
  <c r="GV32" i="38"/>
  <c r="GT32" i="38"/>
  <c r="GS33" i="38"/>
  <c r="FW32" i="38"/>
  <c r="FX30" i="38"/>
  <c r="FY30" i="38" s="1"/>
  <c r="FX29" i="38"/>
  <c r="FY29" i="38" s="1"/>
  <c r="EW29" i="38"/>
  <c r="ET29" i="38"/>
  <c r="ET30" i="38" s="1"/>
  <c r="ET31" i="38" s="1"/>
  <c r="EU31" i="38" s="1"/>
  <c r="EQ30" i="38"/>
  <c r="EW30" i="38" s="1"/>
  <c r="EI29" i="38"/>
  <c r="EI30" i="38"/>
  <c r="EI31" i="38"/>
  <c r="EI32" i="38"/>
  <c r="EI33" i="38"/>
  <c r="EI34" i="38"/>
  <c r="EI35" i="38"/>
  <c r="EI36" i="38"/>
  <c r="EI37" i="38"/>
  <c r="EI38" i="38"/>
  <c r="EI39" i="38"/>
  <c r="EI40" i="38"/>
  <c r="EI41" i="38"/>
  <c r="EI42" i="38"/>
  <c r="EI43" i="38"/>
  <c r="EB29" i="38"/>
  <c r="DY29" i="38"/>
  <c r="DY30" i="38" s="1"/>
  <c r="DU30" i="38"/>
  <c r="DU31" i="38" s="1"/>
  <c r="DU32" i="38" s="1"/>
  <c r="DU33" i="38" s="1"/>
  <c r="DU34" i="38" s="1"/>
  <c r="DU35" i="38" s="1"/>
  <c r="DU36" i="38" s="1"/>
  <c r="DU37" i="38" s="1"/>
  <c r="DU38" i="38" s="1"/>
  <c r="DU39" i="38" s="1"/>
  <c r="DU40" i="38" s="1"/>
  <c r="DU41" i="38" s="1"/>
  <c r="DU42" i="38" s="1"/>
  <c r="DU43" i="38" s="1"/>
  <c r="EB43" i="38" s="1"/>
  <c r="B61" i="99" l="1"/>
  <c r="AB60" i="99"/>
  <c r="FS33" i="38"/>
  <c r="FZ32" i="38"/>
  <c r="GP34" i="38"/>
  <c r="GV33" i="38"/>
  <c r="GT33" i="38"/>
  <c r="GS34" i="38"/>
  <c r="FX32" i="38"/>
  <c r="FW33" i="38"/>
  <c r="FY32" i="38"/>
  <c r="DY31" i="38"/>
  <c r="EB42" i="38"/>
  <c r="EB40" i="38"/>
  <c r="EB38" i="38"/>
  <c r="EB36" i="38"/>
  <c r="EB34" i="38"/>
  <c r="EB32" i="38"/>
  <c r="EB30" i="38"/>
  <c r="EB41" i="38"/>
  <c r="EB39" i="38"/>
  <c r="EB37" i="38"/>
  <c r="EB35" i="38"/>
  <c r="EB33" i="38"/>
  <c r="EB31" i="38"/>
  <c r="EQ31" i="38"/>
  <c r="ET32" i="38"/>
  <c r="EU30" i="38"/>
  <c r="EU29" i="38"/>
  <c r="DY32" i="38"/>
  <c r="DZ30" i="38"/>
  <c r="EA30" i="38" s="1"/>
  <c r="DZ29" i="38"/>
  <c r="EA29" i="38" s="1"/>
  <c r="CU29" i="38"/>
  <c r="CU30" i="38" s="1"/>
  <c r="CU31" i="38" s="1"/>
  <c r="CV31" i="38" s="1"/>
  <c r="CX29" i="38"/>
  <c r="CR29" i="38"/>
  <c r="CC29" i="38"/>
  <c r="CK29" i="38"/>
  <c r="EJ29" i="38"/>
  <c r="EK29" i="38"/>
  <c r="EL29" i="38"/>
  <c r="CK30" i="38"/>
  <c r="EJ30" i="38"/>
  <c r="EK30" i="38"/>
  <c r="EL30" i="38"/>
  <c r="CK31" i="38"/>
  <c r="EJ31" i="38"/>
  <c r="EK31" i="38"/>
  <c r="EL31" i="38"/>
  <c r="CK32" i="38"/>
  <c r="EJ32" i="38"/>
  <c r="EK32" i="38"/>
  <c r="EL32" i="38"/>
  <c r="CK33" i="38"/>
  <c r="EJ33" i="38"/>
  <c r="EK33" i="38"/>
  <c r="EL33" i="38"/>
  <c r="CK34" i="38"/>
  <c r="EJ34" i="38"/>
  <c r="EK34" i="38"/>
  <c r="EL34" i="38"/>
  <c r="CK35" i="38"/>
  <c r="EJ35" i="38"/>
  <c r="EK35" i="38"/>
  <c r="EL35" i="38"/>
  <c r="CK36" i="38"/>
  <c r="EJ36" i="38"/>
  <c r="EK36" i="38"/>
  <c r="EL36" i="38"/>
  <c r="CK37" i="38"/>
  <c r="EK37" i="38"/>
  <c r="EL37" i="38"/>
  <c r="CK38" i="38"/>
  <c r="EK38" i="38"/>
  <c r="EL38" i="38"/>
  <c r="CK39" i="38"/>
  <c r="EK39" i="38"/>
  <c r="EL39" i="38"/>
  <c r="CK40" i="38"/>
  <c r="EK40" i="38"/>
  <c r="EL40" i="38"/>
  <c r="CK41" i="38"/>
  <c r="EK41" i="38"/>
  <c r="EL41" i="38"/>
  <c r="CK42" i="38"/>
  <c r="EK42" i="38"/>
  <c r="EL42" i="38"/>
  <c r="CK43" i="38"/>
  <c r="EK43" i="38"/>
  <c r="EL43" i="38"/>
  <c r="CK44" i="38"/>
  <c r="CK45" i="38"/>
  <c r="CK46" i="38"/>
  <c r="CK47" i="38"/>
  <c r="CK48" i="38"/>
  <c r="CK49" i="38"/>
  <c r="CK50" i="38"/>
  <c r="CK51" i="38"/>
  <c r="CK52" i="38"/>
  <c r="CK53" i="38"/>
  <c r="CK54" i="38"/>
  <c r="CK55" i="38"/>
  <c r="CK56" i="38"/>
  <c r="CK57" i="38"/>
  <c r="CK58" i="38"/>
  <c r="CK59" i="38"/>
  <c r="CK60" i="38"/>
  <c r="CK61" i="38"/>
  <c r="CK62" i="38"/>
  <c r="CK63" i="38"/>
  <c r="CK64" i="38"/>
  <c r="CK65" i="38"/>
  <c r="CK66" i="38"/>
  <c r="CK67" i="38"/>
  <c r="BZ29" i="38"/>
  <c r="BZ30" i="38" s="1"/>
  <c r="BZ31" i="38" s="1"/>
  <c r="CA31" i="38" s="1"/>
  <c r="CB31" i="38" s="1"/>
  <c r="BW30" i="38"/>
  <c r="B62" i="99" l="1"/>
  <c r="AB61" i="99"/>
  <c r="GP35" i="38"/>
  <c r="GV34" i="38"/>
  <c r="FS34" i="38"/>
  <c r="FZ33" i="38"/>
  <c r="GT34" i="38"/>
  <c r="GS35" i="38"/>
  <c r="FX33" i="38"/>
  <c r="FY33" i="38" s="1"/>
  <c r="FW34" i="38"/>
  <c r="EJ43" i="38"/>
  <c r="EJ41" i="38"/>
  <c r="EJ39" i="38"/>
  <c r="EJ37" i="38"/>
  <c r="BW31" i="38"/>
  <c r="CX30" i="38"/>
  <c r="CR30" i="38"/>
  <c r="EJ42" i="38"/>
  <c r="EJ40" i="38"/>
  <c r="EJ38" i="38"/>
  <c r="CC30" i="38"/>
  <c r="EQ32" i="38"/>
  <c r="EW31" i="38"/>
  <c r="DZ31" i="38"/>
  <c r="EA31" i="38" s="1"/>
  <c r="EU32" i="38"/>
  <c r="ET33" i="38"/>
  <c r="DZ32" i="38"/>
  <c r="DY33" i="38"/>
  <c r="EA32" i="38"/>
  <c r="CU32" i="38"/>
  <c r="CV30" i="38"/>
  <c r="CV29" i="38"/>
  <c r="BZ32" i="38"/>
  <c r="CA30" i="38"/>
  <c r="CB30" i="38" s="1"/>
  <c r="CA29" i="38"/>
  <c r="CB29" i="38" s="1"/>
  <c r="AX29" i="38"/>
  <c r="AX30" i="38" s="1"/>
  <c r="AX31" i="38" s="1"/>
  <c r="AY31" i="38" s="1"/>
  <c r="AU29" i="38"/>
  <c r="BA29" i="38" s="1"/>
  <c r="AE29" i="38"/>
  <c r="AB30" i="38"/>
  <c r="AB31" i="38" s="1"/>
  <c r="AB32" i="38" s="1"/>
  <c r="AB33" i="38" s="1"/>
  <c r="AB34" i="38" s="1"/>
  <c r="AB35" i="38" s="1"/>
  <c r="AB36" i="38" s="1"/>
  <c r="AB37" i="38" s="1"/>
  <c r="AB38" i="38" s="1"/>
  <c r="AB39" i="38" s="1"/>
  <c r="AB40" i="38" s="1"/>
  <c r="AB41" i="38" s="1"/>
  <c r="AB42" i="38" s="1"/>
  <c r="AB43" i="38" s="1"/>
  <c r="B44" i="8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133" i="81" s="1"/>
  <c r="AR8" i="91"/>
  <c r="AR9" i="91" s="1"/>
  <c r="AR10" i="91" s="1"/>
  <c r="AR11" i="91" s="1"/>
  <c r="AR12" i="91" s="1"/>
  <c r="AR13" i="91" s="1"/>
  <c r="AR14" i="91" s="1"/>
  <c r="AR15" i="91" s="1"/>
  <c r="AR16" i="91" s="1"/>
  <c r="AR17" i="91" s="1"/>
  <c r="AR18" i="91" s="1"/>
  <c r="AR19" i="91" s="1"/>
  <c r="AR20" i="91" s="1"/>
  <c r="AR21" i="91" s="1"/>
  <c r="AR22" i="91" s="1"/>
  <c r="AR23" i="91" s="1"/>
  <c r="AR24" i="91" s="1"/>
  <c r="AR25" i="91" s="1"/>
  <c r="AR26" i="91" s="1"/>
  <c r="AR27" i="91" s="1"/>
  <c r="AR28" i="91" s="1"/>
  <c r="AR29" i="91" s="1"/>
  <c r="AR30" i="91" s="1"/>
  <c r="AR31" i="91" s="1"/>
  <c r="AR32" i="91" s="1"/>
  <c r="AR33" i="91" s="1"/>
  <c r="AR34" i="91" s="1"/>
  <c r="AR35" i="91" s="1"/>
  <c r="AR36" i="91" s="1"/>
  <c r="AR37" i="91" s="1"/>
  <c r="AR38" i="91" s="1"/>
  <c r="AR39" i="91" s="1"/>
  <c r="AR40" i="91" s="1"/>
  <c r="AR41" i="91" s="1"/>
  <c r="AR42" i="91" s="1"/>
  <c r="AR43" i="91" s="1"/>
  <c r="AR44" i="91" s="1"/>
  <c r="AR45" i="91" s="1"/>
  <c r="AR46" i="91" s="1"/>
  <c r="AE8" i="91"/>
  <c r="AE9" i="91" s="1"/>
  <c r="AE10" i="91" s="1"/>
  <c r="AE11" i="91" s="1"/>
  <c r="AE12" i="91" s="1"/>
  <c r="AE13" i="91" s="1"/>
  <c r="AE14" i="91" s="1"/>
  <c r="AE15" i="91" s="1"/>
  <c r="AE16" i="91" s="1"/>
  <c r="AE17" i="91" s="1"/>
  <c r="AE18" i="91" s="1"/>
  <c r="AE19" i="91" s="1"/>
  <c r="AE20" i="91" s="1"/>
  <c r="AE21" i="91" s="1"/>
  <c r="AE22" i="91" s="1"/>
  <c r="AE23" i="91" s="1"/>
  <c r="AE24" i="91" s="1"/>
  <c r="AE25" i="91" s="1"/>
  <c r="AE26" i="91" s="1"/>
  <c r="AE27" i="91" s="1"/>
  <c r="AE28" i="91" s="1"/>
  <c r="AE29" i="91" s="1"/>
  <c r="AE30" i="91" s="1"/>
  <c r="AE31" i="91" s="1"/>
  <c r="AE32" i="91" s="1"/>
  <c r="AE33" i="91" s="1"/>
  <c r="AE34" i="91" s="1"/>
  <c r="AE35" i="91" s="1"/>
  <c r="AE36" i="91" s="1"/>
  <c r="AE37" i="91" s="1"/>
  <c r="AE38" i="91" s="1"/>
  <c r="AE39" i="91" s="1"/>
  <c r="AE40" i="91" s="1"/>
  <c r="AE41" i="91" s="1"/>
  <c r="AE42" i="91" s="1"/>
  <c r="AE43" i="91" s="1"/>
  <c r="AE44" i="91" s="1"/>
  <c r="AE45" i="91" s="1"/>
  <c r="AE46" i="91" s="1"/>
  <c r="Q6" i="91"/>
  <c r="Q7" i="91" s="1"/>
  <c r="Q8" i="91" s="1"/>
  <c r="Q9" i="91" s="1"/>
  <c r="Q10" i="91" s="1"/>
  <c r="Q11" i="91" s="1"/>
  <c r="Q12" i="91" s="1"/>
  <c r="Q13" i="91" s="1"/>
  <c r="Q14" i="91" s="1"/>
  <c r="Q15" i="91" s="1"/>
  <c r="Q16" i="91" s="1"/>
  <c r="Q17" i="91" s="1"/>
  <c r="Q18" i="91" s="1"/>
  <c r="Q19" i="91" s="1"/>
  <c r="Q20" i="91" s="1"/>
  <c r="Q21" i="91" s="1"/>
  <c r="Q22" i="91" s="1"/>
  <c r="Q23" i="91" s="1"/>
  <c r="Q24" i="91" s="1"/>
  <c r="Q25" i="91" s="1"/>
  <c r="Q26" i="91" s="1"/>
  <c r="Q27" i="91" s="1"/>
  <c r="Q28" i="91" s="1"/>
  <c r="Q29" i="91" s="1"/>
  <c r="Q30" i="91" s="1"/>
  <c r="Q31" i="91" s="1"/>
  <c r="Q32" i="91" s="1"/>
  <c r="Q33" i="91" s="1"/>
  <c r="Q34" i="91" s="1"/>
  <c r="Q35" i="91" s="1"/>
  <c r="Q36" i="91" s="1"/>
  <c r="Q37" i="91" s="1"/>
  <c r="Q38" i="91" s="1"/>
  <c r="Q39" i="91" s="1"/>
  <c r="Q40" i="91" s="1"/>
  <c r="Q41" i="91" s="1"/>
  <c r="Q42" i="91" s="1"/>
  <c r="Q43" i="91" s="1"/>
  <c r="Q44" i="91" s="1"/>
  <c r="Q45" i="91" s="1"/>
  <c r="Q46" i="91" s="1"/>
  <c r="C8" i="91"/>
  <c r="C9" i="91" s="1"/>
  <c r="C10" i="91" s="1"/>
  <c r="C11" i="91" s="1"/>
  <c r="C12" i="91" s="1"/>
  <c r="C13" i="91" s="1"/>
  <c r="C14" i="91" s="1"/>
  <c r="C15" i="91" s="1"/>
  <c r="C16" i="91" s="1"/>
  <c r="C17" i="91" s="1"/>
  <c r="C18" i="91" s="1"/>
  <c r="C19" i="91" s="1"/>
  <c r="C20" i="91" s="1"/>
  <c r="C21" i="91" s="1"/>
  <c r="C22" i="91" s="1"/>
  <c r="C23" i="91" s="1"/>
  <c r="C24" i="91" s="1"/>
  <c r="C25" i="91" s="1"/>
  <c r="C26" i="91" s="1"/>
  <c r="C27" i="91" s="1"/>
  <c r="C28" i="91" s="1"/>
  <c r="C29" i="91" s="1"/>
  <c r="C30" i="91" s="1"/>
  <c r="C31" i="91" s="1"/>
  <c r="C32" i="91" s="1"/>
  <c r="C33" i="91" s="1"/>
  <c r="C34" i="91" s="1"/>
  <c r="C35" i="91" s="1"/>
  <c r="C36" i="91" s="1"/>
  <c r="C37" i="91" s="1"/>
  <c r="C38" i="91" s="1"/>
  <c r="C39" i="91" s="1"/>
  <c r="C40" i="91" s="1"/>
  <c r="C41" i="91" s="1"/>
  <c r="C42" i="91" s="1"/>
  <c r="C43" i="91" s="1"/>
  <c r="C44" i="91" s="1"/>
  <c r="C45" i="91" s="1"/>
  <c r="C46" i="91" s="1"/>
  <c r="C7" i="91"/>
  <c r="C6" i="91"/>
  <c r="G301" i="47"/>
  <c r="F301" i="47"/>
  <c r="D300" i="47"/>
  <c r="D230" i="84"/>
  <c r="AE226" i="84" s="1"/>
  <c r="E197" i="47"/>
  <c r="D270" i="47"/>
  <c r="E268" i="47"/>
  <c r="D268" i="47"/>
  <c r="E266" i="47"/>
  <c r="D266" i="47"/>
  <c r="E264" i="47"/>
  <c r="D264" i="47"/>
  <c r="E262" i="47"/>
  <c r="D262" i="47"/>
  <c r="E184" i="47"/>
  <c r="D261" i="85"/>
  <c r="G260" i="47" s="1"/>
  <c r="D261" i="84"/>
  <c r="F260" i="47" s="1"/>
  <c r="D260" i="83"/>
  <c r="E260" i="47" s="1"/>
  <c r="D260" i="76"/>
  <c r="D260" i="47" s="1"/>
  <c r="D184" i="85"/>
  <c r="G183" i="47" s="1"/>
  <c r="D184" i="84"/>
  <c r="F183" i="47" s="1"/>
  <c r="E183" i="47"/>
  <c r="D184" i="76"/>
  <c r="D183" i="47" s="1"/>
  <c r="D260" i="85"/>
  <c r="G259" i="47" s="1"/>
  <c r="D260" i="84"/>
  <c r="F259" i="47" s="1"/>
  <c r="D259" i="83"/>
  <c r="E259" i="47" s="1"/>
  <c r="D259" i="76"/>
  <c r="D259" i="47" s="1"/>
  <c r="D183" i="85"/>
  <c r="G182" i="47" s="1"/>
  <c r="D183" i="84"/>
  <c r="F182" i="47" s="1"/>
  <c r="F108" i="47" s="1"/>
  <c r="E182" i="47"/>
  <c r="D183" i="76"/>
  <c r="D182" i="47" s="1"/>
  <c r="D259" i="85"/>
  <c r="G258" i="47" s="1"/>
  <c r="D259" i="84"/>
  <c r="F258" i="47" s="1"/>
  <c r="D258" i="83"/>
  <c r="E258" i="47" s="1"/>
  <c r="D258" i="76"/>
  <c r="D258" i="47" s="1"/>
  <c r="D182" i="85"/>
  <c r="G181" i="47" s="1"/>
  <c r="D182" i="84"/>
  <c r="F181" i="47" s="1"/>
  <c r="F107" i="47" s="1"/>
  <c r="E181" i="47"/>
  <c r="D182" i="76"/>
  <c r="D181" i="47" s="1"/>
  <c r="D258" i="85"/>
  <c r="G257" i="47" s="1"/>
  <c r="D258" i="84"/>
  <c r="F257" i="47" s="1"/>
  <c r="D257" i="83"/>
  <c r="E257" i="47" s="1"/>
  <c r="D257" i="76"/>
  <c r="D257" i="47" s="1"/>
  <c r="D181" i="85"/>
  <c r="G180" i="47" s="1"/>
  <c r="D181" i="84"/>
  <c r="F180" i="47" s="1"/>
  <c r="F106" i="47" s="1"/>
  <c r="E180" i="47"/>
  <c r="D181" i="76"/>
  <c r="D180" i="47" s="1"/>
  <c r="D257" i="85"/>
  <c r="G256" i="47" s="1"/>
  <c r="D257" i="84"/>
  <c r="F256" i="47" s="1"/>
  <c r="D256" i="83"/>
  <c r="E256" i="47" s="1"/>
  <c r="D256" i="76"/>
  <c r="D256" i="47" s="1"/>
  <c r="D180" i="85"/>
  <c r="G179" i="47" s="1"/>
  <c r="D180" i="84"/>
  <c r="F179" i="47" s="1"/>
  <c r="E179" i="47"/>
  <c r="D180" i="76"/>
  <c r="D179" i="47" s="1"/>
  <c r="D256" i="85"/>
  <c r="G255" i="47" s="1"/>
  <c r="D256" i="84"/>
  <c r="F255" i="47" s="1"/>
  <c r="D255" i="83"/>
  <c r="E255" i="47" s="1"/>
  <c r="D255" i="76"/>
  <c r="D255" i="47" s="1"/>
  <c r="D179" i="85"/>
  <c r="G178" i="47" s="1"/>
  <c r="D179" i="84"/>
  <c r="F178" i="47" s="1"/>
  <c r="F104" i="47" s="1"/>
  <c r="E178" i="47"/>
  <c r="D179" i="76"/>
  <c r="D178" i="47" s="1"/>
  <c r="D104" i="47" s="1"/>
  <c r="D255" i="85"/>
  <c r="G254" i="47" s="1"/>
  <c r="D255" i="84"/>
  <c r="F254" i="47" s="1"/>
  <c r="D254" i="83"/>
  <c r="E254" i="47" s="1"/>
  <c r="D254" i="76"/>
  <c r="D254" i="47" s="1"/>
  <c r="D178" i="85"/>
  <c r="G177" i="47" s="1"/>
  <c r="D178" i="84"/>
  <c r="F177" i="47" s="1"/>
  <c r="F103" i="47" s="1"/>
  <c r="E177" i="47"/>
  <c r="D178" i="76"/>
  <c r="D177" i="47" s="1"/>
  <c r="D254" i="85"/>
  <c r="G253" i="47" s="1"/>
  <c r="D254" i="84"/>
  <c r="F253" i="47" s="1"/>
  <c r="D253" i="83"/>
  <c r="E253" i="47" s="1"/>
  <c r="D253" i="76"/>
  <c r="D253" i="47" s="1"/>
  <c r="D177" i="85"/>
  <c r="G176" i="47" s="1"/>
  <c r="D177" i="84"/>
  <c r="F176" i="47" s="1"/>
  <c r="F102" i="47" s="1"/>
  <c r="E176" i="47"/>
  <c r="D177" i="76"/>
  <c r="D176" i="47" s="1"/>
  <c r="D102" i="47" s="1"/>
  <c r="D253" i="85"/>
  <c r="G252" i="47" s="1"/>
  <c r="D253" i="84"/>
  <c r="F252" i="47" s="1"/>
  <c r="D252" i="83"/>
  <c r="E252" i="47" s="1"/>
  <c r="D252" i="76"/>
  <c r="D252" i="47" s="1"/>
  <c r="D176" i="85"/>
  <c r="G175" i="47" s="1"/>
  <c r="D176" i="84"/>
  <c r="F175" i="47" s="1"/>
  <c r="E175" i="47"/>
  <c r="D176" i="76"/>
  <c r="D175" i="47" s="1"/>
  <c r="D252" i="85"/>
  <c r="G251" i="47" s="1"/>
  <c r="D252" i="84"/>
  <c r="F251" i="47" s="1"/>
  <c r="D251" i="83"/>
  <c r="E251" i="47" s="1"/>
  <c r="D251" i="76"/>
  <c r="D251" i="47" s="1"/>
  <c r="I8" i="90"/>
  <c r="I9" i="90" s="1"/>
  <c r="I10" i="90" s="1"/>
  <c r="I11" i="90" s="1"/>
  <c r="I12" i="90" s="1"/>
  <c r="I13" i="90" s="1"/>
  <c r="I14" i="90" s="1"/>
  <c r="I15" i="90" s="1"/>
  <c r="I16" i="90" s="1"/>
  <c r="I17" i="90" s="1"/>
  <c r="I18" i="90" s="1"/>
  <c r="I19" i="90" s="1"/>
  <c r="I20" i="90" s="1"/>
  <c r="I21" i="90" s="1"/>
  <c r="I22" i="90" s="1"/>
  <c r="I23" i="90" s="1"/>
  <c r="I24" i="90" s="1"/>
  <c r="I25" i="90" s="1"/>
  <c r="I26" i="90" s="1"/>
  <c r="I27" i="90" s="1"/>
  <c r="I28" i="90" s="1"/>
  <c r="I29" i="90" s="1"/>
  <c r="I30" i="90" s="1"/>
  <c r="I31" i="90" s="1"/>
  <c r="I32" i="90" s="1"/>
  <c r="I33" i="90" s="1"/>
  <c r="I34" i="90" s="1"/>
  <c r="I35" i="90" s="1"/>
  <c r="I36" i="90" s="1"/>
  <c r="I37" i="90" s="1"/>
  <c r="I38" i="90" s="1"/>
  <c r="I39" i="90" s="1"/>
  <c r="I40" i="90" s="1"/>
  <c r="I41" i="90" s="1"/>
  <c r="I42" i="90" s="1"/>
  <c r="I43" i="90" s="1"/>
  <c r="I44" i="90" s="1"/>
  <c r="I45" i="90" s="1"/>
  <c r="I46" i="90" s="1"/>
  <c r="I47" i="90" s="1"/>
  <c r="I48" i="90" s="1"/>
  <c r="I49" i="90" s="1"/>
  <c r="I50" i="90" s="1"/>
  <c r="I51" i="90" s="1"/>
  <c r="I52" i="90" s="1"/>
  <c r="I53" i="90" s="1"/>
  <c r="I54" i="90" s="1"/>
  <c r="I55" i="90" s="1"/>
  <c r="I56" i="90" s="1"/>
  <c r="I57" i="90" s="1"/>
  <c r="I58" i="90" s="1"/>
  <c r="I59" i="90" s="1"/>
  <c r="D175" i="85"/>
  <c r="G174" i="47" s="1"/>
  <c r="D175" i="84"/>
  <c r="F174" i="47" s="1"/>
  <c r="E174" i="47"/>
  <c r="D175" i="76"/>
  <c r="D174" i="47" s="1"/>
  <c r="B8" i="90"/>
  <c r="B9" i="90" s="1"/>
  <c r="B10" i="90" s="1"/>
  <c r="B11" i="90" s="1"/>
  <c r="B12" i="90" s="1"/>
  <c r="B13" i="90" s="1"/>
  <c r="B14" i="90" s="1"/>
  <c r="B15" i="90" s="1"/>
  <c r="B16" i="90" s="1"/>
  <c r="B17" i="90" s="1"/>
  <c r="B18" i="90" s="1"/>
  <c r="B19" i="90" s="1"/>
  <c r="B20" i="90" s="1"/>
  <c r="B21" i="90" s="1"/>
  <c r="B22" i="90" s="1"/>
  <c r="B23" i="90" s="1"/>
  <c r="B24" i="90" s="1"/>
  <c r="B25" i="90" s="1"/>
  <c r="B26" i="90" s="1"/>
  <c r="B27" i="90" s="1"/>
  <c r="B28" i="90" s="1"/>
  <c r="B29" i="90" s="1"/>
  <c r="B30" i="90" s="1"/>
  <c r="B31" i="90" s="1"/>
  <c r="B32" i="90" s="1"/>
  <c r="B33" i="90" s="1"/>
  <c r="B34" i="90" s="1"/>
  <c r="B35" i="90" s="1"/>
  <c r="B36" i="90" s="1"/>
  <c r="B37" i="90" s="1"/>
  <c r="B38" i="90" s="1"/>
  <c r="B39" i="90" s="1"/>
  <c r="B40" i="90" s="1"/>
  <c r="B41" i="90" s="1"/>
  <c r="B42" i="90" s="1"/>
  <c r="B43" i="90" s="1"/>
  <c r="B44" i="90" s="1"/>
  <c r="B45" i="90" s="1"/>
  <c r="B46" i="90" s="1"/>
  <c r="B47" i="90" s="1"/>
  <c r="B48" i="90" s="1"/>
  <c r="B49" i="90" s="1"/>
  <c r="B50" i="90" s="1"/>
  <c r="B51" i="90" s="1"/>
  <c r="B52" i="90" s="1"/>
  <c r="B53" i="90" s="1"/>
  <c r="B54" i="90" s="1"/>
  <c r="B55" i="90" s="1"/>
  <c r="B56" i="90" s="1"/>
  <c r="B57" i="90" s="1"/>
  <c r="B58" i="90" s="1"/>
  <c r="B93" i="81" l="1"/>
  <c r="B142" i="81"/>
  <c r="B191" i="81"/>
  <c r="B204" i="81"/>
  <c r="B202" i="81"/>
  <c r="B200" i="81"/>
  <c r="B198" i="81"/>
  <c r="B196" i="81"/>
  <c r="B194" i="81"/>
  <c r="B192" i="81"/>
  <c r="B230" i="81"/>
  <c r="B228" i="81"/>
  <c r="B226" i="81"/>
  <c r="B224" i="81"/>
  <c r="B222" i="81"/>
  <c r="B220" i="81"/>
  <c r="B218" i="81"/>
  <c r="B216" i="81"/>
  <c r="B214" i="81"/>
  <c r="B212" i="81"/>
  <c r="B210" i="81"/>
  <c r="B208" i="81"/>
  <c r="B206" i="81"/>
  <c r="B94" i="81"/>
  <c r="B143" i="81"/>
  <c r="B205" i="81"/>
  <c r="B203" i="81"/>
  <c r="B201" i="81"/>
  <c r="B199" i="81"/>
  <c r="B197" i="81"/>
  <c r="B195" i="81"/>
  <c r="B193" i="81"/>
  <c r="B231" i="81"/>
  <c r="B229" i="81"/>
  <c r="B227" i="81"/>
  <c r="B225" i="81"/>
  <c r="B223" i="81"/>
  <c r="B221" i="81"/>
  <c r="B219" i="81"/>
  <c r="B217" i="81"/>
  <c r="B215" i="81"/>
  <c r="B213" i="81"/>
  <c r="B211" i="81"/>
  <c r="B209" i="81"/>
  <c r="B207" i="81"/>
  <c r="D150" i="76"/>
  <c r="D151" i="76"/>
  <c r="H301" i="47"/>
  <c r="F100" i="47"/>
  <c r="H253" i="47"/>
  <c r="H257" i="47"/>
  <c r="B63" i="99"/>
  <c r="AB62" i="99"/>
  <c r="H259" i="47"/>
  <c r="AE30" i="38"/>
  <c r="AE31" i="38" s="1"/>
  <c r="AF31" i="38" s="1"/>
  <c r="AG31" i="38" s="1"/>
  <c r="M31" i="38" s="1"/>
  <c r="AU30" i="38"/>
  <c r="BA30" i="38" s="1"/>
  <c r="FS35" i="38"/>
  <c r="FZ34" i="38"/>
  <c r="GP36" i="38"/>
  <c r="GV35" i="38"/>
  <c r="F105" i="47"/>
  <c r="E101" i="47"/>
  <c r="G101" i="47"/>
  <c r="E105" i="47"/>
  <c r="G105" i="47"/>
  <c r="E109" i="47"/>
  <c r="F101" i="47"/>
  <c r="D109" i="47"/>
  <c r="F109" i="47"/>
  <c r="D101" i="47"/>
  <c r="H175" i="47"/>
  <c r="D103" i="47"/>
  <c r="H177" i="47"/>
  <c r="H255" i="47"/>
  <c r="D105" i="47"/>
  <c r="H105" i="47" s="1"/>
  <c r="H179" i="47"/>
  <c r="D106" i="47"/>
  <c r="H180" i="47"/>
  <c r="D107" i="47"/>
  <c r="H181" i="47"/>
  <c r="D108" i="47"/>
  <c r="H182" i="47"/>
  <c r="D184" i="47"/>
  <c r="D111" i="76"/>
  <c r="E261" i="47"/>
  <c r="E110" i="47" s="1"/>
  <c r="G261" i="47"/>
  <c r="D185" i="47"/>
  <c r="D112" i="76"/>
  <c r="F185" i="47"/>
  <c r="D186" i="47"/>
  <c r="D113" i="76"/>
  <c r="E263" i="47"/>
  <c r="G263" i="47"/>
  <c r="D187" i="47"/>
  <c r="D114" i="76"/>
  <c r="F187" i="47"/>
  <c r="D188" i="47"/>
  <c r="D115" i="76"/>
  <c r="E265" i="47"/>
  <c r="D115" i="83"/>
  <c r="G265" i="47"/>
  <c r="D189" i="47"/>
  <c r="D116" i="76"/>
  <c r="F189" i="47"/>
  <c r="D190" i="47"/>
  <c r="D117" i="76"/>
  <c r="E267" i="47"/>
  <c r="G267" i="47"/>
  <c r="D191" i="47"/>
  <c r="D118" i="76"/>
  <c r="F191" i="47"/>
  <c r="D192" i="47"/>
  <c r="D119" i="76"/>
  <c r="E269" i="47"/>
  <c r="D119" i="83"/>
  <c r="G269" i="47"/>
  <c r="D193" i="47"/>
  <c r="D120" i="76"/>
  <c r="F193" i="47"/>
  <c r="D194" i="47"/>
  <c r="D195" i="47"/>
  <c r="F195" i="47"/>
  <c r="D196" i="47"/>
  <c r="D197" i="47"/>
  <c r="F197" i="47"/>
  <c r="D198" i="47"/>
  <c r="H251" i="47"/>
  <c r="H183" i="47"/>
  <c r="G109" i="47"/>
  <c r="H109" i="47" s="1"/>
  <c r="D261" i="47"/>
  <c r="F262" i="47"/>
  <c r="D263" i="47"/>
  <c r="E187" i="47"/>
  <c r="D114" i="83"/>
  <c r="D114" i="85"/>
  <c r="G187" i="47"/>
  <c r="D265" i="47"/>
  <c r="F266" i="47"/>
  <c r="D267" i="47"/>
  <c r="E191" i="47"/>
  <c r="D118" i="83"/>
  <c r="G191" i="47"/>
  <c r="D118" i="85"/>
  <c r="D269" i="47"/>
  <c r="F270" i="47"/>
  <c r="E195" i="47"/>
  <c r="G195" i="47"/>
  <c r="E100" i="47"/>
  <c r="G100" i="47"/>
  <c r="F184" i="47"/>
  <c r="G262" i="47"/>
  <c r="F186" i="47"/>
  <c r="G264" i="47"/>
  <c r="F188" i="47"/>
  <c r="G266" i="47"/>
  <c r="H266" i="47" s="1"/>
  <c r="F190" i="47"/>
  <c r="G268" i="47"/>
  <c r="F192" i="47"/>
  <c r="E270" i="47"/>
  <c r="H270" i="47" s="1"/>
  <c r="G270" i="47"/>
  <c r="F194" i="47"/>
  <c r="F196" i="47"/>
  <c r="F198" i="47"/>
  <c r="H174" i="47"/>
  <c r="I100" i="47" s="1"/>
  <c r="D100" i="47"/>
  <c r="H260" i="47"/>
  <c r="H258" i="47"/>
  <c r="H256" i="47"/>
  <c r="H254" i="47"/>
  <c r="H252" i="47"/>
  <c r="E193" i="47"/>
  <c r="D120" i="83"/>
  <c r="E189" i="47"/>
  <c r="D116" i="83"/>
  <c r="E185" i="47"/>
  <c r="D112" i="83"/>
  <c r="E107" i="47"/>
  <c r="E103" i="47"/>
  <c r="F268" i="47"/>
  <c r="F264" i="47"/>
  <c r="G197" i="47"/>
  <c r="D120" i="85"/>
  <c r="G193" i="47"/>
  <c r="G189" i="47"/>
  <c r="D116" i="85"/>
  <c r="G185" i="47"/>
  <c r="D112" i="85"/>
  <c r="G107" i="47"/>
  <c r="G103" i="47"/>
  <c r="H176" i="47"/>
  <c r="E102" i="47"/>
  <c r="G102" i="47"/>
  <c r="E104" i="47"/>
  <c r="H178" i="47"/>
  <c r="G104" i="47"/>
  <c r="E106" i="47"/>
  <c r="G106" i="47"/>
  <c r="E108" i="47"/>
  <c r="G108" i="47"/>
  <c r="G184" i="47"/>
  <c r="D111" i="85"/>
  <c r="F261" i="47"/>
  <c r="E186" i="47"/>
  <c r="G186" i="47"/>
  <c r="D113" i="85"/>
  <c r="F263" i="47"/>
  <c r="E188" i="47"/>
  <c r="G188" i="47"/>
  <c r="D115" i="85"/>
  <c r="F265" i="47"/>
  <c r="E190" i="47"/>
  <c r="G190" i="47"/>
  <c r="D117" i="85"/>
  <c r="F267" i="47"/>
  <c r="E192" i="47"/>
  <c r="G192" i="47"/>
  <c r="D119" i="85"/>
  <c r="F269" i="47"/>
  <c r="E194" i="47"/>
  <c r="G194" i="47"/>
  <c r="E196" i="47"/>
  <c r="G196" i="47"/>
  <c r="E198" i="47"/>
  <c r="G198" i="47"/>
  <c r="D111" i="83"/>
  <c r="D117" i="83"/>
  <c r="D113" i="83"/>
  <c r="GT35" i="38"/>
  <c r="GS36" i="38"/>
  <c r="FX34" i="38"/>
  <c r="FW35" i="38"/>
  <c r="FY34" i="38"/>
  <c r="AU31" i="38"/>
  <c r="EQ33" i="38"/>
  <c r="EW32" i="38"/>
  <c r="BW32" i="38"/>
  <c r="CR31" i="38"/>
  <c r="CX31" i="38"/>
  <c r="CC31" i="38"/>
  <c r="EU33" i="38"/>
  <c r="ET34" i="38"/>
  <c r="DZ33" i="38"/>
  <c r="EA33" i="38" s="1"/>
  <c r="DY34" i="38"/>
  <c r="CV32" i="38"/>
  <c r="CU33" i="38"/>
  <c r="CA32" i="38"/>
  <c r="BZ33" i="38"/>
  <c r="CB32" i="38"/>
  <c r="AX32" i="38"/>
  <c r="AY30" i="38"/>
  <c r="AY29" i="38"/>
  <c r="AE32" i="38"/>
  <c r="AF30" i="38"/>
  <c r="AG30" i="38" s="1"/>
  <c r="M30" i="38" s="1"/>
  <c r="AF29" i="38"/>
  <c r="AG29" i="38" s="1"/>
  <c r="M29" i="38" s="1"/>
  <c r="B155" i="81"/>
  <c r="B153" i="81"/>
  <c r="B151" i="81"/>
  <c r="B149" i="81"/>
  <c r="B147" i="81"/>
  <c r="B145" i="81"/>
  <c r="B181" i="81"/>
  <c r="B179" i="81"/>
  <c r="B177" i="81"/>
  <c r="B175" i="81"/>
  <c r="B173" i="81"/>
  <c r="B171" i="81"/>
  <c r="B169" i="81"/>
  <c r="B167" i="81"/>
  <c r="B165" i="81"/>
  <c r="B163" i="81"/>
  <c r="B161" i="81"/>
  <c r="B159" i="81"/>
  <c r="B157" i="81"/>
  <c r="B156" i="81"/>
  <c r="B154" i="81"/>
  <c r="B152" i="81"/>
  <c r="B150" i="81"/>
  <c r="B148" i="81"/>
  <c r="B146" i="81"/>
  <c r="B144" i="81"/>
  <c r="B182" i="81"/>
  <c r="B180" i="81"/>
  <c r="B178" i="81"/>
  <c r="B176" i="81"/>
  <c r="B174" i="81"/>
  <c r="B172" i="81"/>
  <c r="B170" i="81"/>
  <c r="B168" i="81"/>
  <c r="B166" i="81"/>
  <c r="B164" i="81"/>
  <c r="B162" i="81"/>
  <c r="B160" i="81"/>
  <c r="B158" i="81"/>
  <c r="B106" i="81"/>
  <c r="B104" i="81"/>
  <c r="B102" i="81"/>
  <c r="B100" i="81"/>
  <c r="B98" i="81"/>
  <c r="B96" i="81"/>
  <c r="B132" i="81"/>
  <c r="B130" i="81"/>
  <c r="B128" i="81"/>
  <c r="B126" i="81"/>
  <c r="B124" i="81"/>
  <c r="B122" i="81"/>
  <c r="B120" i="81"/>
  <c r="B118" i="81"/>
  <c r="B116" i="81"/>
  <c r="B114" i="81"/>
  <c r="B112" i="81"/>
  <c r="B110" i="81"/>
  <c r="B108" i="81"/>
  <c r="B107" i="81"/>
  <c r="B105" i="81"/>
  <c r="B103" i="81"/>
  <c r="B101" i="81"/>
  <c r="B99" i="81"/>
  <c r="B97" i="81"/>
  <c r="B95" i="81"/>
  <c r="B131" i="81"/>
  <c r="B129" i="81"/>
  <c r="B127" i="81"/>
  <c r="B125" i="81"/>
  <c r="B123" i="81"/>
  <c r="B121" i="81"/>
  <c r="B119" i="81"/>
  <c r="B117" i="81"/>
  <c r="B115" i="81"/>
  <c r="B113" i="81"/>
  <c r="B111" i="81"/>
  <c r="B109" i="81"/>
  <c r="CZ260" i="47" l="1"/>
  <c r="H100" i="47"/>
  <c r="D45" i="99"/>
  <c r="D41" i="99"/>
  <c r="AV41" i="99" s="1"/>
  <c r="I261" i="47"/>
  <c r="H262" i="47"/>
  <c r="DC262" i="47" s="1"/>
  <c r="H101" i="47"/>
  <c r="I263" i="47"/>
  <c r="DA270" i="47"/>
  <c r="DC266" i="47"/>
  <c r="DB270" i="47"/>
  <c r="DB262" i="47"/>
  <c r="DA266" i="47"/>
  <c r="DA262" i="47"/>
  <c r="DA260" i="47"/>
  <c r="DB260" i="47"/>
  <c r="AV45" i="99"/>
  <c r="DC270" i="47"/>
  <c r="DB266" i="47"/>
  <c r="DC260" i="47"/>
  <c r="CZ270" i="47"/>
  <c r="CZ266" i="47"/>
  <c r="B64" i="99"/>
  <c r="AB63" i="99"/>
  <c r="H102" i="47"/>
  <c r="I262" i="47"/>
  <c r="IQ30" i="38"/>
  <c r="IQ38" i="38"/>
  <c r="I264" i="47"/>
  <c r="IQ34" i="38"/>
  <c r="GP37" i="38"/>
  <c r="GV36" i="38"/>
  <c r="FS36" i="38"/>
  <c r="FZ35" i="38"/>
  <c r="H104" i="47"/>
  <c r="I270" i="47"/>
  <c r="I274" i="47"/>
  <c r="G118" i="47"/>
  <c r="E118" i="47"/>
  <c r="G114" i="47"/>
  <c r="H188" i="47"/>
  <c r="E114" i="47"/>
  <c r="H184" i="47"/>
  <c r="G110" i="47"/>
  <c r="G115" i="47"/>
  <c r="G119" i="47"/>
  <c r="H268" i="47"/>
  <c r="G117" i="47"/>
  <c r="H196" i="47"/>
  <c r="H195" i="47"/>
  <c r="F119" i="47"/>
  <c r="D119" i="47"/>
  <c r="H193" i="47"/>
  <c r="I119" i="47" s="1"/>
  <c r="D118" i="47"/>
  <c r="H192" i="47"/>
  <c r="H267" i="47"/>
  <c r="D116" i="47"/>
  <c r="H265" i="47"/>
  <c r="F113" i="47"/>
  <c r="D113" i="47"/>
  <c r="H187" i="47"/>
  <c r="F111" i="47"/>
  <c r="D111" i="47"/>
  <c r="H185" i="47"/>
  <c r="I111" i="47" s="1"/>
  <c r="H108" i="47"/>
  <c r="H107" i="47"/>
  <c r="H106" i="47"/>
  <c r="H103" i="47"/>
  <c r="H198" i="47"/>
  <c r="H194" i="47"/>
  <c r="H190" i="47"/>
  <c r="I116" i="47" s="1"/>
  <c r="G116" i="47"/>
  <c r="E116" i="47"/>
  <c r="H186" i="47"/>
  <c r="G112" i="47"/>
  <c r="E112" i="47"/>
  <c r="G111" i="47"/>
  <c r="E111" i="47"/>
  <c r="E115" i="47"/>
  <c r="E119" i="47"/>
  <c r="H264" i="47"/>
  <c r="F118" i="47"/>
  <c r="F116" i="47"/>
  <c r="F114" i="47"/>
  <c r="F112" i="47"/>
  <c r="F110" i="47"/>
  <c r="E117" i="47"/>
  <c r="G113" i="47"/>
  <c r="E113" i="47"/>
  <c r="H197" i="47"/>
  <c r="H269" i="47"/>
  <c r="F117" i="47"/>
  <c r="D117" i="47"/>
  <c r="H191" i="47"/>
  <c r="I117" i="47" s="1"/>
  <c r="F115" i="47"/>
  <c r="D115" i="47"/>
  <c r="H189" i="47"/>
  <c r="I115" i="47" s="1"/>
  <c r="D114" i="47"/>
  <c r="H114" i="47" s="1"/>
  <c r="H263" i="47"/>
  <c r="D112" i="47"/>
  <c r="H261" i="47"/>
  <c r="D110" i="47"/>
  <c r="H110" i="47" s="1"/>
  <c r="GT36" i="38"/>
  <c r="GS37" i="38"/>
  <c r="FX35" i="38"/>
  <c r="FY35" i="38" s="1"/>
  <c r="FW36" i="38"/>
  <c r="AU32" i="38"/>
  <c r="BA31" i="38"/>
  <c r="BW33" i="38"/>
  <c r="CX32" i="38"/>
  <c r="CR32" i="38"/>
  <c r="CC32" i="38"/>
  <c r="EQ34" i="38"/>
  <c r="EW33" i="38"/>
  <c r="EU34" i="38"/>
  <c r="ET35" i="38"/>
  <c r="DZ34" i="38"/>
  <c r="DY35" i="38"/>
  <c r="EA34" i="38"/>
  <c r="CV33" i="38"/>
  <c r="CU34" i="38"/>
  <c r="CA33" i="38"/>
  <c r="CB33" i="38" s="1"/>
  <c r="BZ34" i="38"/>
  <c r="AY32" i="38"/>
  <c r="AX33" i="38"/>
  <c r="AF32" i="38"/>
  <c r="AG32" i="38" s="1"/>
  <c r="M32" i="38" s="1"/>
  <c r="AE33" i="38"/>
  <c r="I112" i="47" l="1"/>
  <c r="I113" i="47"/>
  <c r="I118" i="47"/>
  <c r="I110" i="47"/>
  <c r="I114" i="47"/>
  <c r="H117" i="47"/>
  <c r="I266" i="47"/>
  <c r="CZ262" i="47"/>
  <c r="E41" i="99"/>
  <c r="EF41" i="99" s="1"/>
  <c r="E42" i="99"/>
  <c r="E50" i="99"/>
  <c r="E39" i="99"/>
  <c r="E44" i="99"/>
  <c r="E45" i="99"/>
  <c r="EF45" i="99" s="1"/>
  <c r="E48" i="99"/>
  <c r="E40" i="99"/>
  <c r="E43" i="99"/>
  <c r="E49" i="99"/>
  <c r="E38" i="99"/>
  <c r="E46" i="99"/>
  <c r="E47" i="99"/>
  <c r="E37" i="99"/>
  <c r="E36" i="99"/>
  <c r="D38" i="99"/>
  <c r="D44" i="99"/>
  <c r="D40" i="99"/>
  <c r="D42" i="99"/>
  <c r="EF42" i="99" s="1"/>
  <c r="EI42" i="99" s="1"/>
  <c r="D37" i="99"/>
  <c r="AV37" i="99" s="1"/>
  <c r="D9" i="92"/>
  <c r="D36" i="99"/>
  <c r="EE38" i="99"/>
  <c r="AV38" i="99"/>
  <c r="BA38" i="99" s="1"/>
  <c r="EE44" i="99"/>
  <c r="AV44" i="99"/>
  <c r="BA45" i="99" s="1"/>
  <c r="D39" i="99"/>
  <c r="DA264" i="47"/>
  <c r="CZ264" i="47"/>
  <c r="EF39" i="99"/>
  <c r="EF44" i="99"/>
  <c r="EI45" i="99" s="1"/>
  <c r="D43" i="99"/>
  <c r="DA268" i="47"/>
  <c r="CZ268" i="47"/>
  <c r="EF36" i="99"/>
  <c r="EI36" i="99" s="1"/>
  <c r="EF40" i="99"/>
  <c r="EI40" i="99" s="1"/>
  <c r="DA263" i="47"/>
  <c r="DA269" i="47"/>
  <c r="CZ261" i="47"/>
  <c r="EE37" i="99"/>
  <c r="DB261" i="47"/>
  <c r="DB265" i="47"/>
  <c r="DB269" i="47"/>
  <c r="DC263" i="47"/>
  <c r="DC265" i="47"/>
  <c r="CZ267" i="47"/>
  <c r="EE41" i="99"/>
  <c r="EF43" i="99"/>
  <c r="EF38" i="99"/>
  <c r="EE40" i="99"/>
  <c r="AV40" i="99"/>
  <c r="EE42" i="99"/>
  <c r="AV42" i="99"/>
  <c r="BA42" i="99" s="1"/>
  <c r="DC261" i="47"/>
  <c r="DC267" i="47"/>
  <c r="DC269" i="47"/>
  <c r="CZ263" i="47"/>
  <c r="GB267" i="47" s="1"/>
  <c r="IC35" i="38" s="1"/>
  <c r="CZ269" i="47"/>
  <c r="EE45" i="99"/>
  <c r="EH45" i="99" s="1"/>
  <c r="DB268" i="47"/>
  <c r="DB263" i="47"/>
  <c r="GD267" i="47" s="1"/>
  <c r="IE35" i="38" s="1"/>
  <c r="DB267" i="47"/>
  <c r="DA261" i="47"/>
  <c r="GC264" i="47" s="1"/>
  <c r="ID32" i="38" s="1"/>
  <c r="DA265" i="47"/>
  <c r="DA267" i="47"/>
  <c r="GC270" i="47" s="1"/>
  <c r="ID38" i="38" s="1"/>
  <c r="CZ265" i="47"/>
  <c r="GB269" i="47" s="1"/>
  <c r="IC37" i="38" s="1"/>
  <c r="DC264" i="47"/>
  <c r="GE268" i="47" s="1"/>
  <c r="IF36" i="38" s="1"/>
  <c r="DC268" i="47"/>
  <c r="BA41" i="99"/>
  <c r="BE41" i="99" s="1"/>
  <c r="DB264" i="47"/>
  <c r="GD268" i="47" s="1"/>
  <c r="IE36" i="38" s="1"/>
  <c r="B65" i="99"/>
  <c r="AB64" i="99"/>
  <c r="IO36" i="38"/>
  <c r="IO42" i="38"/>
  <c r="IO31" i="38"/>
  <c r="IO39" i="38"/>
  <c r="IO30" i="38"/>
  <c r="IQ33" i="38"/>
  <c r="IQ35" i="38"/>
  <c r="IO40" i="38"/>
  <c r="IQ29" i="38"/>
  <c r="D11" i="92"/>
  <c r="E11" i="92" s="1"/>
  <c r="IQ31" i="38"/>
  <c r="IO34" i="38"/>
  <c r="IQ37" i="38"/>
  <c r="IQ32" i="38"/>
  <c r="IO35" i="38"/>
  <c r="IO43" i="38"/>
  <c r="IO32" i="38"/>
  <c r="IO37" i="38"/>
  <c r="IO38" i="38"/>
  <c r="IO41" i="38"/>
  <c r="IQ36" i="38"/>
  <c r="IO29" i="38"/>
  <c r="D10" i="92"/>
  <c r="E10" i="92" s="1"/>
  <c r="IO33" i="38"/>
  <c r="FS37" i="38"/>
  <c r="FZ36" i="38"/>
  <c r="GP38" i="38"/>
  <c r="GV37" i="38"/>
  <c r="I267" i="47"/>
  <c r="I271" i="47"/>
  <c r="H115" i="47"/>
  <c r="I268" i="47"/>
  <c r="I272" i="47"/>
  <c r="I265" i="47"/>
  <c r="I269" i="47"/>
  <c r="I273" i="47"/>
  <c r="H111" i="47"/>
  <c r="H113" i="47"/>
  <c r="H112" i="47"/>
  <c r="H116" i="47"/>
  <c r="H118" i="47"/>
  <c r="H119" i="47"/>
  <c r="GT37" i="38"/>
  <c r="GS38" i="38"/>
  <c r="FX36" i="38"/>
  <c r="FW37" i="38"/>
  <c r="FY36" i="38"/>
  <c r="EQ35" i="38"/>
  <c r="EW34" i="38"/>
  <c r="BW34" i="38"/>
  <c r="CR33" i="38"/>
  <c r="CX33" i="38"/>
  <c r="CC33" i="38"/>
  <c r="AU33" i="38"/>
  <c r="BA32" i="38"/>
  <c r="EU35" i="38"/>
  <c r="ET36" i="38"/>
  <c r="DZ35" i="38"/>
  <c r="EA35" i="38" s="1"/>
  <c r="DY36" i="38"/>
  <c r="CV34" i="38"/>
  <c r="CU35" i="38"/>
  <c r="CA34" i="38"/>
  <c r="BZ35" i="38"/>
  <c r="CB34" i="38"/>
  <c r="AY33" i="38"/>
  <c r="AX34" i="38"/>
  <c r="AF33" i="38"/>
  <c r="AG33" i="38" s="1"/>
  <c r="M33" i="38" s="1"/>
  <c r="AE34" i="38"/>
  <c r="AB11" i="79"/>
  <c r="AB12" i="79"/>
  <c r="AB13" i="79"/>
  <c r="AB14" i="79"/>
  <c r="AB15" i="79"/>
  <c r="AB16" i="79"/>
  <c r="AB17" i="79"/>
  <c r="AB18" i="79"/>
  <c r="AB19" i="79"/>
  <c r="AB20" i="79"/>
  <c r="AB21" i="79"/>
  <c r="AB22" i="79"/>
  <c r="AB23" i="79"/>
  <c r="AB24" i="79"/>
  <c r="AB25" i="79"/>
  <c r="AB26" i="79"/>
  <c r="AB10" i="79"/>
  <c r="C191" i="81"/>
  <c r="D191" i="81"/>
  <c r="E191" i="81"/>
  <c r="C192" i="81"/>
  <c r="D192" i="81"/>
  <c r="E192" i="81"/>
  <c r="C193" i="81"/>
  <c r="D193" i="81"/>
  <c r="E193" i="81"/>
  <c r="G36" i="84"/>
  <c r="E142" i="81"/>
  <c r="E143" i="81"/>
  <c r="D144" i="81"/>
  <c r="E144" i="81"/>
  <c r="C163" i="79"/>
  <c r="C215" i="79" s="1"/>
  <c r="C164" i="79"/>
  <c r="C216" i="79" s="1"/>
  <c r="C165" i="79"/>
  <c r="C217" i="79" s="1"/>
  <c r="C166" i="79"/>
  <c r="C218" i="79" s="1"/>
  <c r="C167" i="79"/>
  <c r="C219" i="79" s="1"/>
  <c r="C168" i="79"/>
  <c r="C220" i="79" s="1"/>
  <c r="C169" i="79"/>
  <c r="C221" i="79" s="1"/>
  <c r="C170" i="79"/>
  <c r="C222" i="79" s="1"/>
  <c r="C171" i="79"/>
  <c r="C223" i="79" s="1"/>
  <c r="C172" i="79"/>
  <c r="C224" i="79" s="1"/>
  <c r="C173" i="79"/>
  <c r="C225" i="79" s="1"/>
  <c r="C174" i="79"/>
  <c r="C226" i="79" s="1"/>
  <c r="C175" i="79"/>
  <c r="C227" i="79" s="1"/>
  <c r="C176" i="79"/>
  <c r="C228" i="79" s="1"/>
  <c r="C162" i="79"/>
  <c r="C214" i="79" s="1"/>
  <c r="F36" i="83"/>
  <c r="F261" i="83" s="1"/>
  <c r="E93" i="81"/>
  <c r="E94" i="81"/>
  <c r="F38" i="83"/>
  <c r="F263" i="83" s="1"/>
  <c r="D95" i="81"/>
  <c r="E95" i="81"/>
  <c r="I10" i="79"/>
  <c r="K10" i="79"/>
  <c r="G37" i="76"/>
  <c r="H37" i="76"/>
  <c r="H38" i="76"/>
  <c r="H263" i="76" s="1"/>
  <c r="G12" i="79"/>
  <c r="T18" i="93" s="1"/>
  <c r="D93" i="81"/>
  <c r="EF37" i="99" l="1"/>
  <c r="EI38" i="99" s="1"/>
  <c r="EI43" i="99"/>
  <c r="GE270" i="47"/>
  <c r="IF38" i="38" s="1"/>
  <c r="GD264" i="47"/>
  <c r="IE32" i="38" s="1"/>
  <c r="GC266" i="47"/>
  <c r="ID34" i="38" s="1"/>
  <c r="GC269" i="47"/>
  <c r="ID37" i="38" s="1"/>
  <c r="GE265" i="47"/>
  <c r="IF33" i="38" s="1"/>
  <c r="GE260" i="47"/>
  <c r="IF28" i="38" s="1"/>
  <c r="GE267" i="47"/>
  <c r="IF35" i="38" s="1"/>
  <c r="GD269" i="47"/>
  <c r="IE37" i="38" s="1"/>
  <c r="GB268" i="47"/>
  <c r="IC36" i="38" s="1"/>
  <c r="GC262" i="47"/>
  <c r="ID30" i="38" s="1"/>
  <c r="GE261" i="47"/>
  <c r="IF29" i="38" s="1"/>
  <c r="GE263" i="47"/>
  <c r="IF31" i="38" s="1"/>
  <c r="GB270" i="47"/>
  <c r="IC38" i="38" s="1"/>
  <c r="GE266" i="47"/>
  <c r="IF34" i="38" s="1"/>
  <c r="GD262" i="47"/>
  <c r="IE30" i="38" s="1"/>
  <c r="GC265" i="47"/>
  <c r="ID33" i="38" s="1"/>
  <c r="GC260" i="47"/>
  <c r="ID28" i="38" s="1"/>
  <c r="GE269" i="47"/>
  <c r="IF37" i="38" s="1"/>
  <c r="GD265" i="47"/>
  <c r="IE33" i="38" s="1"/>
  <c r="GD260" i="47"/>
  <c r="IE28" i="38" s="1"/>
  <c r="GB265" i="47"/>
  <c r="IC33" i="38" s="1"/>
  <c r="GB260" i="47"/>
  <c r="IC28" i="38" s="1"/>
  <c r="GB264" i="47"/>
  <c r="IC32" i="38" s="1"/>
  <c r="GB262" i="47"/>
  <c r="IC30" i="38" s="1"/>
  <c r="GB263" i="47"/>
  <c r="IC31" i="38" s="1"/>
  <c r="GB261" i="47"/>
  <c r="IC29" i="38" s="1"/>
  <c r="GC267" i="47"/>
  <c r="ID35" i="38" s="1"/>
  <c r="GC268" i="47"/>
  <c r="ID36" i="38" s="1"/>
  <c r="GC261" i="47"/>
  <c r="ID29" i="38" s="1"/>
  <c r="GC263" i="47"/>
  <c r="ID31" i="38" s="1"/>
  <c r="GE262" i="47"/>
  <c r="IF30" i="38" s="1"/>
  <c r="GE264" i="47"/>
  <c r="IF32" i="38" s="1"/>
  <c r="GD266" i="47"/>
  <c r="IE34" i="38" s="1"/>
  <c r="GD261" i="47"/>
  <c r="IE29" i="38" s="1"/>
  <c r="GD263" i="47"/>
  <c r="IE31" i="38" s="1"/>
  <c r="GD270" i="47"/>
  <c r="IE38" i="38" s="1"/>
  <c r="GB266" i="47"/>
  <c r="IC34" i="38" s="1"/>
  <c r="EH42" i="99"/>
  <c r="EI37" i="99"/>
  <c r="BG41" i="99"/>
  <c r="BI41" i="99"/>
  <c r="BH41" i="99"/>
  <c r="BJ41" i="99"/>
  <c r="BE42" i="99"/>
  <c r="BG42" i="99" s="1"/>
  <c r="EI44" i="99"/>
  <c r="AV39" i="99"/>
  <c r="BA39" i="99" s="1"/>
  <c r="BE39" i="99" s="1"/>
  <c r="EE39" i="99"/>
  <c r="EH39" i="99" s="1"/>
  <c r="BE38" i="99"/>
  <c r="BG38" i="99" s="1"/>
  <c r="EH40" i="99"/>
  <c r="EH41" i="99"/>
  <c r="BE45" i="99"/>
  <c r="BG45" i="99" s="1"/>
  <c r="AV43" i="99"/>
  <c r="BA43" i="99" s="1"/>
  <c r="EE43" i="99"/>
  <c r="EH43" i="99" s="1"/>
  <c r="EI39" i="99"/>
  <c r="EI41" i="99"/>
  <c r="EH38" i="99"/>
  <c r="AV36" i="99"/>
  <c r="EE36" i="99"/>
  <c r="EH36" i="99" s="1"/>
  <c r="B66" i="99"/>
  <c r="AB65" i="99"/>
  <c r="GP39" i="38"/>
  <c r="GV38" i="38"/>
  <c r="FS38" i="38"/>
  <c r="FZ37" i="38"/>
  <c r="H36" i="76"/>
  <c r="H261" i="76" s="1"/>
  <c r="H38" i="83"/>
  <c r="H263" i="83" s="1"/>
  <c r="G38" i="84"/>
  <c r="G187" i="84" s="1"/>
  <c r="H38" i="85"/>
  <c r="H264" i="85" s="1"/>
  <c r="H36" i="85"/>
  <c r="H185" i="85" s="1"/>
  <c r="M215" i="79"/>
  <c r="O214" i="79"/>
  <c r="F38" i="76"/>
  <c r="F263" i="76" s="1"/>
  <c r="F36" i="76"/>
  <c r="F261" i="76" s="1"/>
  <c r="F38" i="85"/>
  <c r="F36" i="85"/>
  <c r="F185" i="85" s="1"/>
  <c r="H262" i="76"/>
  <c r="H186" i="76"/>
  <c r="H112" i="76"/>
  <c r="D94" i="81"/>
  <c r="C144" i="81"/>
  <c r="C143" i="81"/>
  <c r="C142" i="81"/>
  <c r="M214" i="79"/>
  <c r="N216" i="79"/>
  <c r="O215" i="79"/>
  <c r="J10" i="79"/>
  <c r="K12" i="79"/>
  <c r="I12" i="79"/>
  <c r="J11" i="79"/>
  <c r="G37" i="83"/>
  <c r="H36" i="83"/>
  <c r="H187" i="83"/>
  <c r="H37" i="84"/>
  <c r="H186" i="84" s="1"/>
  <c r="F37" i="84"/>
  <c r="F263" i="84" s="1"/>
  <c r="G37" i="85"/>
  <c r="G186" i="85" s="1"/>
  <c r="C95" i="81"/>
  <c r="C94" i="81"/>
  <c r="C93" i="81"/>
  <c r="N163" i="79"/>
  <c r="D143" i="81"/>
  <c r="N162" i="79"/>
  <c r="D142" i="81"/>
  <c r="F193" i="81"/>
  <c r="P193" i="81"/>
  <c r="F192" i="81"/>
  <c r="P192" i="81"/>
  <c r="F191" i="81"/>
  <c r="P191" i="81"/>
  <c r="N214" i="79"/>
  <c r="O216" i="79"/>
  <c r="M216" i="79"/>
  <c r="N215" i="79"/>
  <c r="J12" i="79"/>
  <c r="K11" i="79"/>
  <c r="I11" i="79"/>
  <c r="G38" i="76"/>
  <c r="G263" i="76" s="1"/>
  <c r="I263" i="76" s="1"/>
  <c r="F37" i="76"/>
  <c r="I37" i="76" s="1"/>
  <c r="G36" i="76"/>
  <c r="G261" i="76" s="1"/>
  <c r="G38" i="83"/>
  <c r="H37" i="83"/>
  <c r="H186" i="83" s="1"/>
  <c r="F37" i="83"/>
  <c r="F262" i="83" s="1"/>
  <c r="G36" i="83"/>
  <c r="F185" i="83"/>
  <c r="F187" i="83"/>
  <c r="H38" i="84"/>
  <c r="H264" i="84" s="1"/>
  <c r="F38" i="84"/>
  <c r="G37" i="84"/>
  <c r="G263" i="84" s="1"/>
  <c r="H36" i="84"/>
  <c r="H111" i="84" s="1"/>
  <c r="F36" i="84"/>
  <c r="F262" i="84" s="1"/>
  <c r="G38" i="85"/>
  <c r="G113" i="85" s="1"/>
  <c r="H37" i="85"/>
  <c r="H263" i="85" s="1"/>
  <c r="F37" i="85"/>
  <c r="F186" i="85" s="1"/>
  <c r="G36" i="85"/>
  <c r="G262" i="85" s="1"/>
  <c r="GT38" i="38"/>
  <c r="GS39" i="38"/>
  <c r="FX37" i="38"/>
  <c r="FY37" i="38" s="1"/>
  <c r="FW38" i="38"/>
  <c r="AU34" i="38"/>
  <c r="BA33" i="38"/>
  <c r="BW35" i="38"/>
  <c r="CX34" i="38"/>
  <c r="CR34" i="38"/>
  <c r="CC34" i="38"/>
  <c r="EQ36" i="38"/>
  <c r="EW35" i="38"/>
  <c r="EU36" i="38"/>
  <c r="ET37" i="38"/>
  <c r="DZ36" i="38"/>
  <c r="DY37" i="38"/>
  <c r="EA36" i="38"/>
  <c r="CV35" i="38"/>
  <c r="CU36" i="38"/>
  <c r="CA35" i="38"/>
  <c r="CB35" i="38" s="1"/>
  <c r="BZ36" i="38"/>
  <c r="AY34" i="38"/>
  <c r="AX35" i="38"/>
  <c r="AF34" i="38"/>
  <c r="AE35" i="38"/>
  <c r="AG34" i="38"/>
  <c r="M34" i="38" s="1"/>
  <c r="G262" i="76"/>
  <c r="G186" i="76"/>
  <c r="H111" i="76"/>
  <c r="H113" i="76"/>
  <c r="F113" i="76"/>
  <c r="H187" i="76"/>
  <c r="G187" i="76"/>
  <c r="G111" i="76"/>
  <c r="G112" i="76"/>
  <c r="F187" i="76"/>
  <c r="H262" i="83"/>
  <c r="F112" i="83"/>
  <c r="G111" i="83"/>
  <c r="F186" i="83"/>
  <c r="F187" i="84"/>
  <c r="H185" i="84"/>
  <c r="I36" i="83"/>
  <c r="F111" i="83"/>
  <c r="H111" i="83"/>
  <c r="F113" i="83"/>
  <c r="G264" i="84"/>
  <c r="H263" i="84"/>
  <c r="H112" i="84"/>
  <c r="F186" i="84"/>
  <c r="G262" i="84"/>
  <c r="G185" i="84"/>
  <c r="I37" i="84"/>
  <c r="G111" i="84"/>
  <c r="G264" i="85"/>
  <c r="G187" i="85"/>
  <c r="H186" i="85"/>
  <c r="F263" i="85"/>
  <c r="F112" i="85"/>
  <c r="G111" i="85"/>
  <c r="H187" i="85"/>
  <c r="F264" i="85"/>
  <c r="F187" i="85"/>
  <c r="I38" i="85"/>
  <c r="F113" i="85"/>
  <c r="G263" i="85"/>
  <c r="H111" i="85"/>
  <c r="F111" i="85"/>
  <c r="N113" i="79"/>
  <c r="M162" i="79"/>
  <c r="O162" i="79"/>
  <c r="N164" i="79"/>
  <c r="O163" i="79"/>
  <c r="M163" i="79"/>
  <c r="O164" i="79"/>
  <c r="M164" i="79"/>
  <c r="N111" i="79"/>
  <c r="N60" i="79"/>
  <c r="O113" i="79"/>
  <c r="M113" i="79"/>
  <c r="N112" i="79"/>
  <c r="O112" i="79"/>
  <c r="M112" i="79"/>
  <c r="O111" i="79"/>
  <c r="M111" i="79"/>
  <c r="N12" i="79"/>
  <c r="O12" i="79"/>
  <c r="G11" i="79"/>
  <c r="M12" i="79"/>
  <c r="M59" i="79"/>
  <c r="O59" i="79"/>
  <c r="N61" i="79"/>
  <c r="O60" i="79"/>
  <c r="M60" i="79"/>
  <c r="N59" i="79"/>
  <c r="O61" i="79"/>
  <c r="M61" i="79"/>
  <c r="Y10" i="82"/>
  <c r="Y11" i="82"/>
  <c r="Y12" i="82"/>
  <c r="Y13" i="82"/>
  <c r="Y14" i="82"/>
  <c r="Y15" i="82"/>
  <c r="Y16" i="82"/>
  <c r="Y17" i="82"/>
  <c r="Y18" i="82"/>
  <c r="Y19" i="82"/>
  <c r="Y20" i="82"/>
  <c r="Y21" i="82"/>
  <c r="Y22" i="82"/>
  <c r="Y23" i="82"/>
  <c r="Y24" i="82"/>
  <c r="Y25" i="82"/>
  <c r="Y26" i="82"/>
  <c r="Y27" i="82"/>
  <c r="Y28" i="82"/>
  <c r="Y29" i="82"/>
  <c r="Y30" i="82"/>
  <c r="Y31" i="82"/>
  <c r="Y32" i="82"/>
  <c r="Y33" i="82"/>
  <c r="Y34" i="82"/>
  <c r="Y35" i="82"/>
  <c r="Y36" i="82"/>
  <c r="Y37" i="82"/>
  <c r="Y38" i="82"/>
  <c r="Y39" i="82"/>
  <c r="Y40" i="82"/>
  <c r="Y41" i="82"/>
  <c r="Y42" i="82"/>
  <c r="Y43" i="82"/>
  <c r="Y44" i="82"/>
  <c r="Y45" i="82"/>
  <c r="Y46" i="82"/>
  <c r="Y47" i="82"/>
  <c r="Y48" i="82"/>
  <c r="Y49" i="82"/>
  <c r="Y50" i="82"/>
  <c r="Y51" i="82"/>
  <c r="Y52" i="82"/>
  <c r="Y53" i="82"/>
  <c r="Y54" i="82"/>
  <c r="Y55" i="82"/>
  <c r="Y56" i="82"/>
  <c r="Y57" i="82"/>
  <c r="Y58" i="82"/>
  <c r="Y59" i="82"/>
  <c r="Y60" i="82"/>
  <c r="Y61" i="82"/>
  <c r="Y62" i="82"/>
  <c r="Y63" i="82"/>
  <c r="Y64" i="82"/>
  <c r="Y65" i="82"/>
  <c r="Y66" i="82"/>
  <c r="Y67" i="82"/>
  <c r="Y68" i="82"/>
  <c r="Y69" i="82"/>
  <c r="Y70" i="82"/>
  <c r="Y9" i="82"/>
  <c r="X45" i="82"/>
  <c r="H262" i="85" l="1"/>
  <c r="G113" i="84"/>
  <c r="F185" i="84"/>
  <c r="G186" i="84"/>
  <c r="I186" i="84" s="1"/>
  <c r="P186" i="84" s="1"/>
  <c r="H187" i="84"/>
  <c r="F186" i="76"/>
  <c r="H185" i="76"/>
  <c r="I261" i="76"/>
  <c r="P261" i="76" s="1"/>
  <c r="F262" i="85"/>
  <c r="H113" i="85"/>
  <c r="I113" i="85" s="1"/>
  <c r="H113" i="83"/>
  <c r="F111" i="84"/>
  <c r="I111" i="84" s="1"/>
  <c r="G112" i="84"/>
  <c r="H113" i="84"/>
  <c r="I37" i="83"/>
  <c r="I187" i="76"/>
  <c r="P187" i="76" s="1"/>
  <c r="F185" i="76"/>
  <c r="F111" i="76"/>
  <c r="I36" i="85"/>
  <c r="I38" i="83"/>
  <c r="F143" i="81"/>
  <c r="BA44" i="99"/>
  <c r="DE45" i="99"/>
  <c r="DI45" i="99"/>
  <c r="CS45" i="99"/>
  <c r="CW45" i="99"/>
  <c r="DA45" i="99"/>
  <c r="DI38" i="99"/>
  <c r="CS38" i="99"/>
  <c r="CW38" i="99"/>
  <c r="DA38" i="99"/>
  <c r="DE38" i="99"/>
  <c r="DA42" i="99"/>
  <c r="DE42" i="99"/>
  <c r="DI42" i="99"/>
  <c r="CS42" i="99"/>
  <c r="CW42" i="99"/>
  <c r="BE44" i="99"/>
  <c r="BG44" i="99" s="1"/>
  <c r="EH44" i="99"/>
  <c r="BG39" i="99"/>
  <c r="BH39" i="99"/>
  <c r="BJ39" i="99"/>
  <c r="BI39" i="99"/>
  <c r="EH37" i="99"/>
  <c r="BA36" i="99"/>
  <c r="BA37" i="99"/>
  <c r="BE43" i="99"/>
  <c r="BG43" i="99" s="1"/>
  <c r="BJ45" i="99"/>
  <c r="BH45" i="99"/>
  <c r="BI45" i="99"/>
  <c r="BH38" i="99"/>
  <c r="BJ38" i="99"/>
  <c r="BI38" i="99"/>
  <c r="BA40" i="99"/>
  <c r="BE40" i="99" s="1"/>
  <c r="BJ42" i="99"/>
  <c r="BH42" i="99"/>
  <c r="BI42" i="99"/>
  <c r="DE41" i="99"/>
  <c r="DI41" i="99"/>
  <c r="CS41" i="99"/>
  <c r="CW41" i="99"/>
  <c r="DA41" i="99"/>
  <c r="B67" i="99"/>
  <c r="AB66" i="99"/>
  <c r="N11" i="79"/>
  <c r="T17" i="93"/>
  <c r="I38" i="84"/>
  <c r="FS39" i="38"/>
  <c r="FZ38" i="38"/>
  <c r="GP40" i="38"/>
  <c r="GV39" i="38"/>
  <c r="I37" i="85"/>
  <c r="M37" i="47" s="1"/>
  <c r="I263" i="84"/>
  <c r="M36" i="47"/>
  <c r="P263" i="76"/>
  <c r="P263" i="84"/>
  <c r="M38" i="47"/>
  <c r="L37" i="47"/>
  <c r="K36" i="47"/>
  <c r="K37" i="47"/>
  <c r="J37" i="47"/>
  <c r="L38" i="47"/>
  <c r="K38" i="47"/>
  <c r="G185" i="83"/>
  <c r="G261" i="83"/>
  <c r="H261" i="83"/>
  <c r="H185" i="83"/>
  <c r="G112" i="85"/>
  <c r="I187" i="85"/>
  <c r="G185" i="85"/>
  <c r="I185" i="85" s="1"/>
  <c r="H112" i="85"/>
  <c r="I185" i="84"/>
  <c r="F112" i="84"/>
  <c r="I112" i="84" s="1"/>
  <c r="I36" i="84"/>
  <c r="H262" i="84"/>
  <c r="I262" i="84" s="1"/>
  <c r="F113" i="84"/>
  <c r="F264" i="84"/>
  <c r="H112" i="83"/>
  <c r="I186" i="76"/>
  <c r="G185" i="76"/>
  <c r="G113" i="76"/>
  <c r="I38" i="76"/>
  <c r="I36" i="76"/>
  <c r="G187" i="83"/>
  <c r="I187" i="83" s="1"/>
  <c r="G263" i="83"/>
  <c r="I263" i="83" s="1"/>
  <c r="G113" i="83"/>
  <c r="I113" i="83" s="1"/>
  <c r="F262" i="76"/>
  <c r="I262" i="76" s="1"/>
  <c r="F112" i="76"/>
  <c r="I112" i="76" s="1"/>
  <c r="P93" i="81"/>
  <c r="F93" i="81"/>
  <c r="P94" i="81"/>
  <c r="F94" i="81"/>
  <c r="F95" i="81"/>
  <c r="P95" i="81"/>
  <c r="G186" i="83"/>
  <c r="I186" i="83" s="1"/>
  <c r="G262" i="83"/>
  <c r="I262" i="83" s="1"/>
  <c r="G112" i="83"/>
  <c r="I112" i="83" s="1"/>
  <c r="F142" i="81"/>
  <c r="P142" i="81"/>
  <c r="P143" i="81"/>
  <c r="F144" i="81"/>
  <c r="P144" i="81"/>
  <c r="GT39" i="38"/>
  <c r="GS40" i="38"/>
  <c r="FX38" i="38"/>
  <c r="FW39" i="38"/>
  <c r="FY38" i="38"/>
  <c r="EQ37" i="38"/>
  <c r="EW36" i="38"/>
  <c r="BW36" i="38"/>
  <c r="CR35" i="38"/>
  <c r="CX35" i="38"/>
  <c r="CC35" i="38"/>
  <c r="AU35" i="38"/>
  <c r="BA34" i="38"/>
  <c r="EU37" i="38"/>
  <c r="ET38" i="38"/>
  <c r="DZ37" i="38"/>
  <c r="EA37" i="38" s="1"/>
  <c r="DY38" i="38"/>
  <c r="CV36" i="38"/>
  <c r="CU37" i="38"/>
  <c r="CA36" i="38"/>
  <c r="BZ37" i="38"/>
  <c r="CB36" i="38"/>
  <c r="AY35" i="38"/>
  <c r="AX36" i="38"/>
  <c r="AF35" i="38"/>
  <c r="AG35" i="38" s="1"/>
  <c r="M35" i="38" s="1"/>
  <c r="AE36" i="38"/>
  <c r="I111" i="85"/>
  <c r="I112" i="85"/>
  <c r="I263" i="85"/>
  <c r="I187" i="84"/>
  <c r="I111" i="83"/>
  <c r="I113" i="76"/>
  <c r="I264" i="85"/>
  <c r="I186" i="85"/>
  <c r="I264" i="84"/>
  <c r="I185" i="76"/>
  <c r="I111" i="76"/>
  <c r="O11" i="79"/>
  <c r="M11" i="79"/>
  <c r="D38" i="89"/>
  <c r="E38" i="89"/>
  <c r="F38" i="89"/>
  <c r="G38" i="89"/>
  <c r="D39" i="89"/>
  <c r="E39" i="89"/>
  <c r="F39" i="89"/>
  <c r="G39" i="89"/>
  <c r="D40" i="89"/>
  <c r="E40" i="89"/>
  <c r="F40" i="89"/>
  <c r="G40" i="89"/>
  <c r="D41" i="89"/>
  <c r="E41" i="89"/>
  <c r="F41" i="89"/>
  <c r="G41" i="89"/>
  <c r="D42" i="89"/>
  <c r="E42" i="89"/>
  <c r="F42" i="89"/>
  <c r="G42" i="89"/>
  <c r="D43" i="89"/>
  <c r="E43" i="89"/>
  <c r="F43" i="89"/>
  <c r="G43" i="89"/>
  <c r="D44" i="89"/>
  <c r="E44" i="89"/>
  <c r="F44" i="89"/>
  <c r="G44" i="89"/>
  <c r="D45" i="89"/>
  <c r="E45" i="89"/>
  <c r="F45" i="89"/>
  <c r="G45" i="89"/>
  <c r="D46" i="89"/>
  <c r="E46" i="89"/>
  <c r="F46" i="89"/>
  <c r="G46" i="89"/>
  <c r="D47" i="89"/>
  <c r="E47" i="89"/>
  <c r="F47" i="89"/>
  <c r="G47" i="89"/>
  <c r="D48" i="89"/>
  <c r="E48" i="89"/>
  <c r="F48" i="89"/>
  <c r="G48" i="89"/>
  <c r="D49" i="89"/>
  <c r="E49" i="89"/>
  <c r="F49" i="89"/>
  <c r="G49" i="89"/>
  <c r="D50" i="89"/>
  <c r="E50" i="89"/>
  <c r="F50" i="89"/>
  <c r="G50" i="89"/>
  <c r="D51" i="89"/>
  <c r="E51" i="89"/>
  <c r="F51" i="89"/>
  <c r="G51" i="89"/>
  <c r="D52" i="89"/>
  <c r="E52" i="89"/>
  <c r="F52" i="89"/>
  <c r="G52" i="89"/>
  <c r="D53" i="89"/>
  <c r="E53" i="89"/>
  <c r="F53" i="89"/>
  <c r="G53" i="89"/>
  <c r="D54" i="89"/>
  <c r="E54" i="89"/>
  <c r="F54" i="89"/>
  <c r="G54" i="89"/>
  <c r="D55" i="89"/>
  <c r="E55" i="89"/>
  <c r="F55" i="89"/>
  <c r="G55" i="89"/>
  <c r="D56" i="89"/>
  <c r="E56" i="89"/>
  <c r="F56" i="89"/>
  <c r="G56" i="89"/>
  <c r="D57" i="89"/>
  <c r="E57" i="89"/>
  <c r="F57" i="89"/>
  <c r="G57" i="89"/>
  <c r="D58" i="89"/>
  <c r="E58" i="89"/>
  <c r="F58" i="89"/>
  <c r="G58" i="89"/>
  <c r="D59" i="89"/>
  <c r="E59" i="89"/>
  <c r="F59" i="89"/>
  <c r="G59" i="89"/>
  <c r="D60" i="89"/>
  <c r="E60" i="89"/>
  <c r="F60" i="89"/>
  <c r="G60" i="89"/>
  <c r="D61" i="89"/>
  <c r="E61" i="89"/>
  <c r="F61" i="89"/>
  <c r="G61" i="89"/>
  <c r="D62" i="89"/>
  <c r="E62" i="89"/>
  <c r="F62" i="89"/>
  <c r="G62" i="89"/>
  <c r="D63" i="89"/>
  <c r="E63" i="89"/>
  <c r="F63" i="89"/>
  <c r="G63" i="89"/>
  <c r="C40" i="89"/>
  <c r="C41" i="89" s="1"/>
  <c r="C42" i="89" s="1"/>
  <c r="C43" i="89" s="1"/>
  <c r="C44" i="89" s="1"/>
  <c r="C45" i="89" s="1"/>
  <c r="C46" i="89" s="1"/>
  <c r="C47" i="89" s="1"/>
  <c r="C48" i="89" s="1"/>
  <c r="C49" i="89" s="1"/>
  <c r="C50" i="89" s="1"/>
  <c r="C51" i="89" s="1"/>
  <c r="C52" i="89" s="1"/>
  <c r="C53" i="89" s="1"/>
  <c r="C54" i="89" s="1"/>
  <c r="C55" i="89" s="1"/>
  <c r="C56" i="89" s="1"/>
  <c r="C57" i="89" s="1"/>
  <c r="C58" i="89" s="1"/>
  <c r="C59" i="89" s="1"/>
  <c r="C60" i="89" s="1"/>
  <c r="C61" i="89" s="1"/>
  <c r="C62" i="89" s="1"/>
  <c r="C63" i="89" s="1"/>
  <c r="C39" i="89"/>
  <c r="C7" i="89"/>
  <c r="C8" i="89" s="1"/>
  <c r="C9" i="89" s="1"/>
  <c r="C10" i="89" s="1"/>
  <c r="C11" i="89" s="1"/>
  <c r="C12" i="89" s="1"/>
  <c r="C13" i="89" s="1"/>
  <c r="C14" i="89" s="1"/>
  <c r="C15" i="89" s="1"/>
  <c r="C16" i="89" s="1"/>
  <c r="C17" i="89" s="1"/>
  <c r="C18" i="89" s="1"/>
  <c r="C19" i="89" s="1"/>
  <c r="C20" i="89" s="1"/>
  <c r="C21" i="89" s="1"/>
  <c r="C22" i="89" s="1"/>
  <c r="C23" i="89" s="1"/>
  <c r="C24" i="89" s="1"/>
  <c r="C25" i="89" s="1"/>
  <c r="C26" i="89" s="1"/>
  <c r="C27" i="89" s="1"/>
  <c r="C28" i="89" s="1"/>
  <c r="C29" i="89" s="1"/>
  <c r="C30" i="89" s="1"/>
  <c r="C6" i="89"/>
  <c r="C5" i="89"/>
  <c r="I262" i="85" l="1"/>
  <c r="I113" i="84"/>
  <c r="BG40" i="99"/>
  <c r="BI40" i="99"/>
  <c r="BJ40" i="99"/>
  <c r="BH40" i="99"/>
  <c r="BJ43" i="99"/>
  <c r="BH43" i="99"/>
  <c r="BI43" i="99"/>
  <c r="BE36" i="99"/>
  <c r="BG36" i="99" s="1"/>
  <c r="BI44" i="99"/>
  <c r="BH44" i="99"/>
  <c r="BJ44" i="99"/>
  <c r="CW43" i="99"/>
  <c r="DA43" i="99"/>
  <c r="DE43" i="99"/>
  <c r="DI43" i="99"/>
  <c r="CS43" i="99"/>
  <c r="BE37" i="99"/>
  <c r="BG37" i="99" s="1"/>
  <c r="DE39" i="99"/>
  <c r="DI39" i="99"/>
  <c r="CS39" i="99"/>
  <c r="CW39" i="99"/>
  <c r="DA39" i="99"/>
  <c r="CW44" i="99"/>
  <c r="DA44" i="99"/>
  <c r="DE44" i="99"/>
  <c r="DI44" i="99"/>
  <c r="CS44" i="99"/>
  <c r="B68" i="99"/>
  <c r="AB67" i="99"/>
  <c r="GP41" i="38"/>
  <c r="GV40" i="38"/>
  <c r="FS40" i="38"/>
  <c r="FZ39" i="38"/>
  <c r="I185" i="83"/>
  <c r="P185" i="83" s="1"/>
  <c r="P262" i="83"/>
  <c r="P262" i="84"/>
  <c r="P186" i="83"/>
  <c r="P262" i="76"/>
  <c r="P187" i="83"/>
  <c r="P185" i="85"/>
  <c r="K339" i="47"/>
  <c r="K112" i="47"/>
  <c r="K186" i="47"/>
  <c r="K263" i="47"/>
  <c r="J338" i="47"/>
  <c r="J111" i="47"/>
  <c r="N37" i="47"/>
  <c r="J185" i="47"/>
  <c r="J262" i="47"/>
  <c r="K337" i="47"/>
  <c r="K110" i="47"/>
  <c r="K261" i="47"/>
  <c r="K184" i="47"/>
  <c r="W184" i="47" s="1"/>
  <c r="P112" i="84"/>
  <c r="L338" i="47"/>
  <c r="L111" i="47"/>
  <c r="L185" i="47"/>
  <c r="X185" i="47" s="1"/>
  <c r="L262" i="47"/>
  <c r="P185" i="76"/>
  <c r="P264" i="84"/>
  <c r="P186" i="85"/>
  <c r="P264" i="85"/>
  <c r="P263" i="85"/>
  <c r="P262" i="85"/>
  <c r="J38" i="47"/>
  <c r="P187" i="84"/>
  <c r="P263" i="83"/>
  <c r="J36" i="47"/>
  <c r="P186" i="76"/>
  <c r="L36" i="47"/>
  <c r="P185" i="84"/>
  <c r="P187" i="85"/>
  <c r="I261" i="83"/>
  <c r="L339" i="47"/>
  <c r="L112" i="47"/>
  <c r="L186" i="47"/>
  <c r="X186" i="47" s="1"/>
  <c r="L263" i="47"/>
  <c r="P113" i="76"/>
  <c r="K338" i="47"/>
  <c r="K111" i="47"/>
  <c r="K185" i="47"/>
  <c r="W185" i="47" s="1"/>
  <c r="K262" i="47"/>
  <c r="M339" i="47"/>
  <c r="M112" i="47"/>
  <c r="M186" i="47"/>
  <c r="Y186" i="47" s="1"/>
  <c r="M263" i="47"/>
  <c r="M338" i="47"/>
  <c r="M111" i="47"/>
  <c r="M185" i="47"/>
  <c r="Y185" i="47" s="1"/>
  <c r="M262" i="47"/>
  <c r="M337" i="47"/>
  <c r="M110" i="47"/>
  <c r="M184" i="47"/>
  <c r="Y184" i="47" s="1"/>
  <c r="M261" i="47"/>
  <c r="GT40" i="38"/>
  <c r="GS41" i="38"/>
  <c r="FX39" i="38"/>
  <c r="FY39" i="38" s="1"/>
  <c r="FW40" i="38"/>
  <c r="AU36" i="38"/>
  <c r="BA35" i="38"/>
  <c r="BW37" i="38"/>
  <c r="CX36" i="38"/>
  <c r="CR36" i="38"/>
  <c r="CC36" i="38"/>
  <c r="EQ38" i="38"/>
  <c r="EW37" i="38"/>
  <c r="EU38" i="38"/>
  <c r="ET39" i="38"/>
  <c r="DZ38" i="38"/>
  <c r="DY39" i="38"/>
  <c r="EA38" i="38"/>
  <c r="CV37" i="38"/>
  <c r="CU38" i="38"/>
  <c r="CA37" i="38"/>
  <c r="CB37" i="38" s="1"/>
  <c r="BZ38" i="38"/>
  <c r="AY36" i="38"/>
  <c r="AX37" i="38"/>
  <c r="AF36" i="38"/>
  <c r="AE37" i="38"/>
  <c r="AG36" i="38"/>
  <c r="M36" i="38" s="1"/>
  <c r="DI36" i="99" l="1"/>
  <c r="DJ36" i="99" s="1"/>
  <c r="CS36" i="99"/>
  <c r="CT36" i="99" s="1"/>
  <c r="CW36" i="99"/>
  <c r="CX36" i="99" s="1"/>
  <c r="DA36" i="99"/>
  <c r="DB36" i="99" s="1"/>
  <c r="DE36" i="99"/>
  <c r="DF36" i="99" s="1"/>
  <c r="BH37" i="99"/>
  <c r="BI37" i="99"/>
  <c r="BJ37" i="99"/>
  <c r="DA40" i="99"/>
  <c r="DE40" i="99"/>
  <c r="DI40" i="99"/>
  <c r="CS40" i="99"/>
  <c r="CW40" i="99"/>
  <c r="CW37" i="99"/>
  <c r="DA37" i="99"/>
  <c r="DE37" i="99"/>
  <c r="DI37" i="99"/>
  <c r="DJ37" i="99" s="1"/>
  <c r="CS37" i="99"/>
  <c r="CT37" i="99" s="1"/>
  <c r="BI36" i="99"/>
  <c r="BJ36" i="99"/>
  <c r="BH36" i="99"/>
  <c r="B69" i="99"/>
  <c r="AB68" i="99"/>
  <c r="FS41" i="38"/>
  <c r="FZ40" i="38"/>
  <c r="GP42" i="38"/>
  <c r="GV41" i="38"/>
  <c r="Y261" i="47"/>
  <c r="Y110" i="47" s="1"/>
  <c r="Y262" i="47"/>
  <c r="Y263" i="47"/>
  <c r="Y112" i="47" s="1"/>
  <c r="W262" i="47"/>
  <c r="W111" i="47" s="1"/>
  <c r="X263" i="47"/>
  <c r="X112" i="47" s="1"/>
  <c r="P261" i="83"/>
  <c r="P111" i="83" s="1"/>
  <c r="P113" i="85"/>
  <c r="P111" i="84"/>
  <c r="L337" i="47"/>
  <c r="L110" i="47"/>
  <c r="L184" i="47"/>
  <c r="X184" i="47" s="1"/>
  <c r="L261" i="47"/>
  <c r="P113" i="84"/>
  <c r="P112" i="85"/>
  <c r="W261" i="47"/>
  <c r="W110" i="47" s="1"/>
  <c r="N185" i="47"/>
  <c r="V185" i="47"/>
  <c r="N111" i="47"/>
  <c r="W186" i="47"/>
  <c r="P111" i="85"/>
  <c r="P112" i="83"/>
  <c r="Y111" i="47"/>
  <c r="P112" i="76"/>
  <c r="N36" i="47"/>
  <c r="J337" i="47"/>
  <c r="J110" i="47"/>
  <c r="N110" i="47" s="1"/>
  <c r="J184" i="47"/>
  <c r="J261" i="47"/>
  <c r="J339" i="47"/>
  <c r="N339" i="47" s="1"/>
  <c r="J112" i="47"/>
  <c r="N112" i="47" s="1"/>
  <c r="J186" i="47"/>
  <c r="V186" i="47" s="1"/>
  <c r="J263" i="47"/>
  <c r="N263" i="47" s="1"/>
  <c r="Z263" i="47" s="1"/>
  <c r="N38" i="47"/>
  <c r="P111" i="76"/>
  <c r="X262" i="47"/>
  <c r="X111" i="47" s="1"/>
  <c r="N262" i="47"/>
  <c r="Z262" i="47" s="1"/>
  <c r="V262" i="47"/>
  <c r="N338" i="47"/>
  <c r="W263" i="47"/>
  <c r="P113" i="83"/>
  <c r="GT41" i="38"/>
  <c r="GS42" i="38"/>
  <c r="FX40" i="38"/>
  <c r="FW41" i="38"/>
  <c r="FY40" i="38"/>
  <c r="EQ39" i="38"/>
  <c r="EW38" i="38"/>
  <c r="BW38" i="38"/>
  <c r="CR37" i="38"/>
  <c r="CX37" i="38"/>
  <c r="CC37" i="38"/>
  <c r="AU37" i="38"/>
  <c r="BA36" i="38"/>
  <c r="EU39" i="38"/>
  <c r="ET40" i="38"/>
  <c r="DZ39" i="38"/>
  <c r="EA39" i="38" s="1"/>
  <c r="DY40" i="38"/>
  <c r="CV38" i="38"/>
  <c r="CU39" i="38"/>
  <c r="CA38" i="38"/>
  <c r="BZ39" i="38"/>
  <c r="CB38" i="38"/>
  <c r="AY37" i="38"/>
  <c r="AX38" i="38"/>
  <c r="AF37" i="38"/>
  <c r="AG37" i="38" s="1"/>
  <c r="M37" i="38" s="1"/>
  <c r="AE38" i="38"/>
  <c r="J24" i="88"/>
  <c r="J25" i="88"/>
  <c r="H24" i="88"/>
  <c r="H25" i="88" s="1"/>
  <c r="H23" i="88"/>
  <c r="G24" i="88"/>
  <c r="G25" i="88" s="1"/>
  <c r="G23" i="88"/>
  <c r="F24" i="88"/>
  <c r="F25" i="88" s="1"/>
  <c r="F23" i="88"/>
  <c r="E23" i="88"/>
  <c r="E24" i="88"/>
  <c r="E25" i="88" s="1"/>
  <c r="DF37" i="99" l="1"/>
  <c r="DF38" i="99" s="1"/>
  <c r="CX37" i="99"/>
  <c r="DB37" i="99"/>
  <c r="DB38" i="99" s="1"/>
  <c r="K37" i="99"/>
  <c r="CT38" i="99"/>
  <c r="CX38" i="99"/>
  <c r="DJ38" i="99"/>
  <c r="B70" i="99"/>
  <c r="AB69" i="99"/>
  <c r="DV262" i="47"/>
  <c r="GP43" i="38"/>
  <c r="GV43" i="38" s="1"/>
  <c r="GV42" i="38"/>
  <c r="FS42" i="38"/>
  <c r="FZ41" i="38"/>
  <c r="DX262" i="47"/>
  <c r="DY262" i="47"/>
  <c r="DW262" i="47"/>
  <c r="DV263" i="47"/>
  <c r="EB263" i="47" s="1"/>
  <c r="V263" i="47"/>
  <c r="V112" i="47" s="1"/>
  <c r="N261" i="47"/>
  <c r="DX261" i="47" s="1"/>
  <c r="V261" i="47"/>
  <c r="W112" i="47"/>
  <c r="Z185" i="47"/>
  <c r="DX263" i="47"/>
  <c r="DY263" i="47"/>
  <c r="EE263" i="47" s="1"/>
  <c r="DW263" i="47"/>
  <c r="N184" i="47"/>
  <c r="V184" i="47"/>
  <c r="N337" i="47"/>
  <c r="N186" i="47"/>
  <c r="V111" i="47"/>
  <c r="X261" i="47"/>
  <c r="X110" i="47" s="1"/>
  <c r="GT42" i="38"/>
  <c r="GS43" i="38"/>
  <c r="FX41" i="38"/>
  <c r="FY41" i="38" s="1"/>
  <c r="FW42" i="38"/>
  <c r="AU38" i="38"/>
  <c r="BA37" i="38"/>
  <c r="BW39" i="38"/>
  <c r="CX38" i="38"/>
  <c r="CR38" i="38"/>
  <c r="CC38" i="38"/>
  <c r="EQ40" i="38"/>
  <c r="EW39" i="38"/>
  <c r="EU40" i="38"/>
  <c r="ET41" i="38"/>
  <c r="DZ40" i="38"/>
  <c r="DY41" i="38"/>
  <c r="EA40" i="38"/>
  <c r="CV39" i="38"/>
  <c r="CU40" i="38"/>
  <c r="CA39" i="38"/>
  <c r="CB39" i="38" s="1"/>
  <c r="BZ40" i="38"/>
  <c r="AY38" i="38"/>
  <c r="AX39" i="38"/>
  <c r="AF38" i="38"/>
  <c r="AE39" i="38"/>
  <c r="AG38" i="38"/>
  <c r="M38" i="38" s="1"/>
  <c r="I25" i="88"/>
  <c r="K25" i="88" s="1"/>
  <c r="I23" i="88"/>
  <c r="I24" i="88"/>
  <c r="ED263" i="47" l="1"/>
  <c r="ED262" i="47"/>
  <c r="EC263" i="47"/>
  <c r="V110" i="47"/>
  <c r="K38" i="99"/>
  <c r="K36" i="99"/>
  <c r="CX39" i="99"/>
  <c r="DF39" i="99"/>
  <c r="CT39" i="99"/>
  <c r="DB39" i="99"/>
  <c r="DJ39" i="99"/>
  <c r="B71" i="99"/>
  <c r="AB70" i="99"/>
  <c r="FS43" i="38"/>
  <c r="FZ43" i="38" s="1"/>
  <c r="FZ42" i="38"/>
  <c r="Z184" i="47"/>
  <c r="Z111" i="47"/>
  <c r="O37" i="99" s="1"/>
  <c r="Z261" i="47"/>
  <c r="DY261" i="47"/>
  <c r="EE262" i="47" s="1"/>
  <c r="DW261" i="47"/>
  <c r="EC262" i="47" s="1"/>
  <c r="Z186" i="47"/>
  <c r="DV261" i="47"/>
  <c r="EB262" i="47" s="1"/>
  <c r="GT43" i="38"/>
  <c r="GS44" i="38"/>
  <c r="FX42" i="38"/>
  <c r="FY42" i="38" s="1"/>
  <c r="FW43" i="38"/>
  <c r="FW44" i="38" s="1"/>
  <c r="EQ41" i="38"/>
  <c r="EW40" i="38"/>
  <c r="BW40" i="38"/>
  <c r="CR39" i="38"/>
  <c r="CX39" i="38"/>
  <c r="CC39" i="38"/>
  <c r="AU39" i="38"/>
  <c r="BA38" i="38"/>
  <c r="EU41" i="38"/>
  <c r="ET42" i="38"/>
  <c r="DZ41" i="38"/>
  <c r="EA41" i="38" s="1"/>
  <c r="DY42" i="38"/>
  <c r="CV40" i="38"/>
  <c r="CU41" i="38"/>
  <c r="CA40" i="38"/>
  <c r="BZ41" i="38"/>
  <c r="CB40" i="38"/>
  <c r="AY39" i="38"/>
  <c r="AX40" i="38"/>
  <c r="AF39" i="38"/>
  <c r="AG39" i="38" s="1"/>
  <c r="M39" i="38" s="1"/>
  <c r="AE40" i="38"/>
  <c r="H26" i="88"/>
  <c r="G26" i="88"/>
  <c r="E26" i="88"/>
  <c r="F26" i="88"/>
  <c r="CT40" i="99" l="1"/>
  <c r="DF40" i="99"/>
  <c r="CX40" i="99"/>
  <c r="DJ40" i="99"/>
  <c r="DB40" i="99"/>
  <c r="B72" i="99"/>
  <c r="AB71" i="99"/>
  <c r="FX44" i="38"/>
  <c r="FY44" i="38" s="1"/>
  <c r="FW45" i="38"/>
  <c r="Z112" i="47"/>
  <c r="O38" i="99" s="1"/>
  <c r="EB38" i="99" s="1"/>
  <c r="EC38" i="99" s="1"/>
  <c r="Z110" i="47"/>
  <c r="O36" i="99" s="1"/>
  <c r="EB36" i="99" s="1"/>
  <c r="EC36" i="99" s="1"/>
  <c r="GT44" i="38"/>
  <c r="GS45" i="38"/>
  <c r="FX43" i="38"/>
  <c r="FY43" i="38" s="1"/>
  <c r="AU40" i="38"/>
  <c r="BA39" i="38"/>
  <c r="BW41" i="38"/>
  <c r="CX40" i="38"/>
  <c r="CR40" i="38"/>
  <c r="CC40" i="38"/>
  <c r="EQ42" i="38"/>
  <c r="EW41" i="38"/>
  <c r="EU42" i="38"/>
  <c r="ET43" i="38"/>
  <c r="DZ42" i="38"/>
  <c r="DY43" i="38"/>
  <c r="EA42" i="38"/>
  <c r="CV41" i="38"/>
  <c r="CU42" i="38"/>
  <c r="CA41" i="38"/>
  <c r="CB41" i="38" s="1"/>
  <c r="BZ42" i="38"/>
  <c r="AY40" i="38"/>
  <c r="AX41" i="38"/>
  <c r="AF40" i="38"/>
  <c r="AE41" i="38"/>
  <c r="AG40" i="38"/>
  <c r="M40" i="38" s="1"/>
  <c r="I26" i="88"/>
  <c r="I10" i="88"/>
  <c r="F10" i="88"/>
  <c r="G10" i="88"/>
  <c r="H10" i="88"/>
  <c r="E10" i="88"/>
  <c r="K9" i="88"/>
  <c r="J8" i="88"/>
  <c r="J9" i="88"/>
  <c r="F9" i="88"/>
  <c r="G9" i="88"/>
  <c r="H9" i="88"/>
  <c r="E9" i="88"/>
  <c r="I9" i="88" s="1"/>
  <c r="I15" i="88"/>
  <c r="I14" i="88"/>
  <c r="H8" i="88"/>
  <c r="H7" i="88"/>
  <c r="G8" i="88"/>
  <c r="G7" i="88"/>
  <c r="F8" i="88"/>
  <c r="F7" i="88"/>
  <c r="E7" i="88"/>
  <c r="E8" i="88"/>
  <c r="DB41" i="99" l="1"/>
  <c r="DJ41" i="99"/>
  <c r="EB37" i="99"/>
  <c r="EC37" i="99" s="1"/>
  <c r="CX41" i="99"/>
  <c r="DF41" i="99"/>
  <c r="CT41" i="99"/>
  <c r="B73" i="99"/>
  <c r="AB72" i="99"/>
  <c r="FX45" i="38"/>
  <c r="FY45" i="38" s="1"/>
  <c r="FW46" i="38"/>
  <c r="I8" i="88"/>
  <c r="GT45" i="38"/>
  <c r="GS46" i="38"/>
  <c r="EQ43" i="38"/>
  <c r="EW43" i="38" s="1"/>
  <c r="EW42" i="38"/>
  <c r="BW42" i="38"/>
  <c r="CR41" i="38"/>
  <c r="CX41" i="38"/>
  <c r="CC41" i="38"/>
  <c r="AU41" i="38"/>
  <c r="BA40" i="38"/>
  <c r="EU43" i="38"/>
  <c r="ET44" i="38"/>
  <c r="DZ43" i="38"/>
  <c r="EA43" i="38" s="1"/>
  <c r="DY44" i="38"/>
  <c r="CV42" i="38"/>
  <c r="CU43" i="38"/>
  <c r="CA42" i="38"/>
  <c r="BZ43" i="38"/>
  <c r="CB42" i="38"/>
  <c r="AY41" i="38"/>
  <c r="AX42" i="38"/>
  <c r="AF41" i="38"/>
  <c r="AG41" i="38" s="1"/>
  <c r="M41" i="38" s="1"/>
  <c r="AE42" i="38"/>
  <c r="I7" i="88"/>
  <c r="B307" i="47"/>
  <c r="B306" i="47"/>
  <c r="D272" i="47"/>
  <c r="F272" i="47"/>
  <c r="D273" i="47"/>
  <c r="F273" i="47"/>
  <c r="D274" i="47"/>
  <c r="F274" i="47"/>
  <c r="D275" i="47"/>
  <c r="F275" i="47"/>
  <c r="D276" i="47"/>
  <c r="F276" i="47"/>
  <c r="D277" i="47"/>
  <c r="F277" i="47"/>
  <c r="D278" i="47"/>
  <c r="F278" i="47"/>
  <c r="D279" i="47"/>
  <c r="F279" i="47"/>
  <c r="D280" i="47"/>
  <c r="F280" i="47"/>
  <c r="D281" i="47"/>
  <c r="F281" i="47"/>
  <c r="D282" i="47"/>
  <c r="F282" i="47"/>
  <c r="D283" i="47"/>
  <c r="F283" i="47"/>
  <c r="D284" i="47"/>
  <c r="F284" i="47"/>
  <c r="D285" i="47"/>
  <c r="F285" i="47"/>
  <c r="D286" i="47"/>
  <c r="F286" i="47"/>
  <c r="D287" i="47"/>
  <c r="F287" i="47"/>
  <c r="D288" i="47"/>
  <c r="F288" i="47"/>
  <c r="D289" i="47"/>
  <c r="F289" i="47"/>
  <c r="D290" i="47"/>
  <c r="F290" i="47"/>
  <c r="D291" i="47"/>
  <c r="F291" i="47"/>
  <c r="D292" i="47"/>
  <c r="F292" i="47"/>
  <c r="D293" i="47"/>
  <c r="F293" i="47"/>
  <c r="D294" i="47"/>
  <c r="F294" i="47"/>
  <c r="D295" i="47"/>
  <c r="F295" i="47"/>
  <c r="D296" i="47"/>
  <c r="F296" i="47"/>
  <c r="D297" i="47"/>
  <c r="F297" i="47"/>
  <c r="D298" i="47"/>
  <c r="F298" i="47"/>
  <c r="D299" i="47"/>
  <c r="F299" i="47"/>
  <c r="F300" i="47"/>
  <c r="F271" i="47"/>
  <c r="D271" i="47"/>
  <c r="BQ306" i="47"/>
  <c r="BR306" i="47"/>
  <c r="BS306" i="47"/>
  <c r="BT306" i="47"/>
  <c r="BV306" i="47"/>
  <c r="BW306" i="47"/>
  <c r="BX306" i="47"/>
  <c r="BY306" i="47"/>
  <c r="CA306" i="47"/>
  <c r="CB306" i="47"/>
  <c r="CC306" i="47"/>
  <c r="CD306" i="47"/>
  <c r="CF306" i="47"/>
  <c r="CG306" i="47"/>
  <c r="CH306" i="47"/>
  <c r="CI306" i="47"/>
  <c r="BQ307" i="47"/>
  <c r="BR307" i="47"/>
  <c r="BS307" i="47"/>
  <c r="BT307" i="47"/>
  <c r="BV307" i="47"/>
  <c r="BW307" i="47"/>
  <c r="BX307" i="47"/>
  <c r="BY307" i="47"/>
  <c r="CA307" i="47"/>
  <c r="CB307" i="47"/>
  <c r="CC307" i="47"/>
  <c r="CD307" i="47"/>
  <c r="CF307" i="47"/>
  <c r="CG307" i="47"/>
  <c r="CH307" i="47"/>
  <c r="CI307" i="47"/>
  <c r="BQ308" i="47"/>
  <c r="BR308" i="47"/>
  <c r="BS308" i="47"/>
  <c r="BT308" i="47"/>
  <c r="BV308" i="47"/>
  <c r="BW308" i="47"/>
  <c r="BX308" i="47"/>
  <c r="BY308" i="47"/>
  <c r="CA308" i="47"/>
  <c r="CB308" i="47"/>
  <c r="CC308" i="47"/>
  <c r="CD308" i="47"/>
  <c r="CF308" i="47"/>
  <c r="CG308" i="47"/>
  <c r="CH308" i="47"/>
  <c r="CI30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G199" i="47"/>
  <c r="G200" i="47"/>
  <c r="G201" i="47"/>
  <c r="G202" i="47"/>
  <c r="G203" i="47"/>
  <c r="G204" i="47"/>
  <c r="G205" i="47"/>
  <c r="G206" i="47"/>
  <c r="G207" i="47"/>
  <c r="G208" i="47"/>
  <c r="G209" i="47"/>
  <c r="G210" i="47"/>
  <c r="G211" i="47"/>
  <c r="G212" i="47"/>
  <c r="G213" i="47"/>
  <c r="G214" i="47"/>
  <c r="G215" i="47"/>
  <c r="G216" i="47"/>
  <c r="G217" i="47"/>
  <c r="G218" i="47"/>
  <c r="G219" i="47"/>
  <c r="G220" i="47"/>
  <c r="G221" i="47"/>
  <c r="G222" i="47"/>
  <c r="G223" i="47"/>
  <c r="G224"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D199" i="47"/>
  <c r="D200" i="47"/>
  <c r="D126" i="47" s="1"/>
  <c r="D201" i="47"/>
  <c r="D202" i="47"/>
  <c r="D128" i="47" s="1"/>
  <c r="D203" i="47"/>
  <c r="D204" i="47"/>
  <c r="D130" i="47" s="1"/>
  <c r="D205" i="47"/>
  <c r="D206" i="47"/>
  <c r="D132" i="47" s="1"/>
  <c r="D207" i="47"/>
  <c r="D208" i="47"/>
  <c r="D134" i="47" s="1"/>
  <c r="D209" i="47"/>
  <c r="D210" i="47"/>
  <c r="D136" i="47" s="1"/>
  <c r="D211" i="47"/>
  <c r="D212" i="47"/>
  <c r="D138" i="47" s="1"/>
  <c r="D213" i="47"/>
  <c r="D214" i="47"/>
  <c r="D140" i="47" s="1"/>
  <c r="D215" i="47"/>
  <c r="D216" i="47"/>
  <c r="D142" i="47" s="1"/>
  <c r="D217" i="47"/>
  <c r="D218" i="47"/>
  <c r="D144" i="47" s="1"/>
  <c r="D219" i="47"/>
  <c r="D220" i="47"/>
  <c r="D146" i="47" s="1"/>
  <c r="D221" i="47"/>
  <c r="D222" i="47"/>
  <c r="D148" i="47" s="1"/>
  <c r="D223" i="47"/>
  <c r="D224" i="47"/>
  <c r="G271" i="47"/>
  <c r="G272" i="47"/>
  <c r="G273" i="47"/>
  <c r="G274" i="47"/>
  <c r="G275" i="47"/>
  <c r="G276" i="47"/>
  <c r="G277" i="47"/>
  <c r="G278" i="47"/>
  <c r="G279" i="47"/>
  <c r="G280" i="47"/>
  <c r="G281" i="47"/>
  <c r="G282" i="47"/>
  <c r="G131" i="47" s="1"/>
  <c r="G283" i="47"/>
  <c r="G132" i="47" s="1"/>
  <c r="G284" i="47"/>
  <c r="G133" i="47" s="1"/>
  <c r="G285" i="47"/>
  <c r="G134" i="47" s="1"/>
  <c r="G286" i="47"/>
  <c r="G135" i="47" s="1"/>
  <c r="G287" i="47"/>
  <c r="G136" i="47" s="1"/>
  <c r="G288" i="47"/>
  <c r="G137" i="47" s="1"/>
  <c r="G289" i="47"/>
  <c r="G138" i="47" s="1"/>
  <c r="G290" i="47"/>
  <c r="G139" i="47" s="1"/>
  <c r="G291" i="47"/>
  <c r="G140" i="47" s="1"/>
  <c r="G292" i="47"/>
  <c r="G141" i="47" s="1"/>
  <c r="G293" i="47"/>
  <c r="G142" i="47" s="1"/>
  <c r="G294" i="47"/>
  <c r="G143" i="47" s="1"/>
  <c r="G295" i="47"/>
  <c r="G144" i="47" s="1"/>
  <c r="G296" i="47"/>
  <c r="G145" i="47" s="1"/>
  <c r="G297" i="47"/>
  <c r="G146" i="47" s="1"/>
  <c r="G298" i="47"/>
  <c r="G147" i="47" s="1"/>
  <c r="G299" i="47"/>
  <c r="G148" i="47" s="1"/>
  <c r="G300" i="47"/>
  <c r="B308" i="85"/>
  <c r="B307" i="85"/>
  <c r="B242" i="85"/>
  <c r="B243" i="85" s="1"/>
  <c r="B244" i="85" s="1"/>
  <c r="B245" i="85" s="1"/>
  <c r="B246" i="85" s="1"/>
  <c r="B247" i="85" s="1"/>
  <c r="B248" i="85" s="1"/>
  <c r="B249" i="85" s="1"/>
  <c r="B250" i="85" s="1"/>
  <c r="B251" i="85" s="1"/>
  <c r="B252" i="85" s="1"/>
  <c r="B253" i="85" s="1"/>
  <c r="B254" i="85" s="1"/>
  <c r="B255" i="85" s="1"/>
  <c r="B256" i="85" s="1"/>
  <c r="B257" i="85" s="1"/>
  <c r="B258" i="85" s="1"/>
  <c r="B259" i="85" s="1"/>
  <c r="B260" i="85" s="1"/>
  <c r="B261" i="85" s="1"/>
  <c r="B262" i="85" s="1"/>
  <c r="B263" i="85" s="1"/>
  <c r="B264" i="85" s="1"/>
  <c r="B265" i="85" s="1"/>
  <c r="B266" i="85" s="1"/>
  <c r="B267" i="85" s="1"/>
  <c r="B268" i="85" s="1"/>
  <c r="B269" i="85" s="1"/>
  <c r="B270" i="85" s="1"/>
  <c r="B271" i="85" s="1"/>
  <c r="B272" i="85" s="1"/>
  <c r="B273" i="85" s="1"/>
  <c r="B274" i="85" s="1"/>
  <c r="B275" i="85" s="1"/>
  <c r="B276" i="85" s="1"/>
  <c r="B277" i="85" s="1"/>
  <c r="B278" i="85" s="1"/>
  <c r="B279" i="85" s="1"/>
  <c r="B280" i="85" s="1"/>
  <c r="B281" i="85" s="1"/>
  <c r="B282" i="85" s="1"/>
  <c r="B283" i="85" s="1"/>
  <c r="B284" i="85" s="1"/>
  <c r="B285" i="85" s="1"/>
  <c r="B286" i="85" s="1"/>
  <c r="B287" i="85" s="1"/>
  <c r="B288" i="85" s="1"/>
  <c r="B289" i="85" s="1"/>
  <c r="B290" i="85" s="1"/>
  <c r="B291" i="85" s="1"/>
  <c r="B292" i="85" s="1"/>
  <c r="B293" i="85" s="1"/>
  <c r="B294" i="85" s="1"/>
  <c r="B295" i="85" s="1"/>
  <c r="B296" i="85" s="1"/>
  <c r="B297" i="85" s="1"/>
  <c r="B298" i="85" s="1"/>
  <c r="B299" i="85" s="1"/>
  <c r="B300" i="85" s="1"/>
  <c r="B301" i="85" s="1"/>
  <c r="B302" i="85" s="1"/>
  <c r="B303" i="85" s="1"/>
  <c r="B304" i="85" s="1"/>
  <c r="Z238" i="85"/>
  <c r="Y238" i="85"/>
  <c r="X238" i="85"/>
  <c r="V238" i="85"/>
  <c r="T238" i="85"/>
  <c r="H238" i="85"/>
  <c r="M238" i="85" s="1"/>
  <c r="G238" i="85"/>
  <c r="L238" i="85" s="1"/>
  <c r="F238" i="85"/>
  <c r="K238" i="85" s="1"/>
  <c r="B231" i="85"/>
  <c r="D230" i="85"/>
  <c r="B230" i="85"/>
  <c r="AE220" i="85"/>
  <c r="B165" i="85"/>
  <c r="B166" i="85" s="1"/>
  <c r="B167" i="85" s="1"/>
  <c r="B168" i="85" s="1"/>
  <c r="B169" i="85" s="1"/>
  <c r="B170" i="85" s="1"/>
  <c r="B171" i="85" s="1"/>
  <c r="B172" i="85" s="1"/>
  <c r="B173" i="85" s="1"/>
  <c r="B174" i="85" s="1"/>
  <c r="B175" i="85" s="1"/>
  <c r="B176" i="85" s="1"/>
  <c r="B177" i="85" s="1"/>
  <c r="B178" i="85" s="1"/>
  <c r="B179" i="85" s="1"/>
  <c r="B180" i="85" s="1"/>
  <c r="B181" i="85" s="1"/>
  <c r="B182" i="85" s="1"/>
  <c r="B183" i="85" s="1"/>
  <c r="B184" i="85" s="1"/>
  <c r="B185" i="85" s="1"/>
  <c r="B186" i="85" s="1"/>
  <c r="B187" i="85" s="1"/>
  <c r="B188" i="85" s="1"/>
  <c r="B189" i="85" s="1"/>
  <c r="B190" i="85" s="1"/>
  <c r="B191" i="85" s="1"/>
  <c r="B192" i="85" s="1"/>
  <c r="B193" i="85" s="1"/>
  <c r="B194" i="85" s="1"/>
  <c r="B195" i="85" s="1"/>
  <c r="B196" i="85" s="1"/>
  <c r="B197" i="85" s="1"/>
  <c r="B198" i="85" s="1"/>
  <c r="B199" i="85" s="1"/>
  <c r="B200" i="85" s="1"/>
  <c r="B201" i="85" s="1"/>
  <c r="B202" i="85" s="1"/>
  <c r="B203" i="85" s="1"/>
  <c r="B204" i="85" s="1"/>
  <c r="B205" i="85" s="1"/>
  <c r="B206" i="85" s="1"/>
  <c r="B207" i="85" s="1"/>
  <c r="B208" i="85" s="1"/>
  <c r="B209" i="85" s="1"/>
  <c r="B210" i="85" s="1"/>
  <c r="B211" i="85" s="1"/>
  <c r="B212" i="85" s="1"/>
  <c r="B213" i="85" s="1"/>
  <c r="B214" i="85" s="1"/>
  <c r="B215" i="85" s="1"/>
  <c r="B216" i="85" s="1"/>
  <c r="B217" i="85" s="1"/>
  <c r="B218" i="85" s="1"/>
  <c r="B219" i="85" s="1"/>
  <c r="B220" i="85" s="1"/>
  <c r="B221" i="85" s="1"/>
  <c r="B222" i="85" s="1"/>
  <c r="B223" i="85" s="1"/>
  <c r="B224" i="85" s="1"/>
  <c r="B225" i="85" s="1"/>
  <c r="B226" i="85" s="1"/>
  <c r="B227" i="85" s="1"/>
  <c r="Z161" i="85"/>
  <c r="Y161" i="85"/>
  <c r="X161" i="85"/>
  <c r="V161" i="85"/>
  <c r="T161" i="85"/>
  <c r="AA161" i="85" s="1"/>
  <c r="H161" i="85"/>
  <c r="M161" i="85" s="1"/>
  <c r="G161" i="85"/>
  <c r="L161" i="85" s="1"/>
  <c r="F161" i="85"/>
  <c r="K161" i="85" s="1"/>
  <c r="B156" i="85"/>
  <c r="B155" i="85"/>
  <c r="D151" i="85"/>
  <c r="D150" i="85"/>
  <c r="D149" i="85"/>
  <c r="D148" i="85"/>
  <c r="D147" i="85"/>
  <c r="D146" i="85"/>
  <c r="D145" i="85"/>
  <c r="D144" i="85"/>
  <c r="D143" i="85"/>
  <c r="D142" i="85"/>
  <c r="D141" i="85"/>
  <c r="D140" i="85"/>
  <c r="D139" i="85"/>
  <c r="D138" i="85"/>
  <c r="D137" i="85"/>
  <c r="D136" i="85"/>
  <c r="D135" i="85"/>
  <c r="D134" i="85"/>
  <c r="D133" i="85"/>
  <c r="D132" i="85"/>
  <c r="D131" i="85"/>
  <c r="D130" i="85"/>
  <c r="D129" i="85"/>
  <c r="D128" i="85"/>
  <c r="D127" i="85"/>
  <c r="D126" i="85"/>
  <c r="D125" i="85"/>
  <c r="D124" i="85"/>
  <c r="D123" i="85"/>
  <c r="D122" i="85"/>
  <c r="D121" i="85"/>
  <c r="B91" i="85"/>
  <c r="B92" i="85" s="1"/>
  <c r="B93" i="85" s="1"/>
  <c r="B94" i="85" s="1"/>
  <c r="B95" i="85" s="1"/>
  <c r="B96" i="85" s="1"/>
  <c r="B97" i="85" s="1"/>
  <c r="B98" i="85" s="1"/>
  <c r="B99" i="85" s="1"/>
  <c r="B100" i="85" s="1"/>
  <c r="B101" i="85" s="1"/>
  <c r="B102" i="85" s="1"/>
  <c r="B103" i="85" s="1"/>
  <c r="B104" i="85" s="1"/>
  <c r="B105" i="85" s="1"/>
  <c r="B106" i="85" s="1"/>
  <c r="B107" i="85" s="1"/>
  <c r="B108" i="85" s="1"/>
  <c r="B109" i="85" s="1"/>
  <c r="B110" i="85" s="1"/>
  <c r="B111" i="85" s="1"/>
  <c r="B112" i="85" s="1"/>
  <c r="B113" i="85" s="1"/>
  <c r="B114" i="85" s="1"/>
  <c r="B115" i="85" s="1"/>
  <c r="B116" i="85" s="1"/>
  <c r="B117" i="85" s="1"/>
  <c r="B118" i="85" s="1"/>
  <c r="B119" i="85" s="1"/>
  <c r="B120" i="85" s="1"/>
  <c r="B121" i="85" s="1"/>
  <c r="B122" i="85" s="1"/>
  <c r="B123" i="85" s="1"/>
  <c r="B124" i="85" s="1"/>
  <c r="B125" i="85" s="1"/>
  <c r="B126" i="85" s="1"/>
  <c r="B127" i="85" s="1"/>
  <c r="B128" i="85" s="1"/>
  <c r="B129" i="85" s="1"/>
  <c r="B130" i="85" s="1"/>
  <c r="B131" i="85" s="1"/>
  <c r="B132" i="85" s="1"/>
  <c r="B133" i="85" s="1"/>
  <c r="B134" i="85" s="1"/>
  <c r="B135" i="85" s="1"/>
  <c r="B136" i="85" s="1"/>
  <c r="B137" i="85" s="1"/>
  <c r="B138" i="85" s="1"/>
  <c r="B139" i="85" s="1"/>
  <c r="B140" i="85" s="1"/>
  <c r="B141" i="85" s="1"/>
  <c r="B142" i="85" s="1"/>
  <c r="B143" i="85" s="1"/>
  <c r="B144" i="85" s="1"/>
  <c r="B145" i="85" s="1"/>
  <c r="B146" i="85" s="1"/>
  <c r="B147" i="85" s="1"/>
  <c r="B148" i="85" s="1"/>
  <c r="B149" i="85" s="1"/>
  <c r="B150" i="85" s="1"/>
  <c r="B151" i="85" s="1"/>
  <c r="B152" i="85" s="1"/>
  <c r="B153" i="85" s="1"/>
  <c r="Z87" i="85"/>
  <c r="Y87" i="85"/>
  <c r="X87" i="85"/>
  <c r="M87" i="85"/>
  <c r="L87" i="85"/>
  <c r="K87" i="85"/>
  <c r="H87" i="85"/>
  <c r="G87" i="85"/>
  <c r="F87" i="85"/>
  <c r="B81" i="85"/>
  <c r="B80" i="85"/>
  <c r="B16" i="85"/>
  <c r="B17" i="85" s="1"/>
  <c r="B18" i="85" s="1"/>
  <c r="B19" i="85" s="1"/>
  <c r="B20" i="85" s="1"/>
  <c r="B21" i="85" s="1"/>
  <c r="B22" i="85" s="1"/>
  <c r="B23" i="85" s="1"/>
  <c r="B24" i="85" s="1"/>
  <c r="B25" i="85" s="1"/>
  <c r="B26" i="85" s="1"/>
  <c r="B27" i="85" s="1"/>
  <c r="B28" i="85" s="1"/>
  <c r="B29" i="85" s="1"/>
  <c r="B30" i="85" s="1"/>
  <c r="B31" i="85" s="1"/>
  <c r="B32" i="85" s="1"/>
  <c r="B33" i="85" s="1"/>
  <c r="B34" i="85" s="1"/>
  <c r="B35" i="85" s="1"/>
  <c r="B36" i="85" s="1"/>
  <c r="B37" i="85" s="1"/>
  <c r="B38" i="85" s="1"/>
  <c r="B39" i="85" s="1"/>
  <c r="B40" i="85" s="1"/>
  <c r="B41" i="85" s="1"/>
  <c r="B42" i="85" s="1"/>
  <c r="B43" i="85" s="1"/>
  <c r="B44" i="85" s="1"/>
  <c r="B45" i="85" s="1"/>
  <c r="B46" i="85" s="1"/>
  <c r="B47" i="85" s="1"/>
  <c r="B48" i="85" s="1"/>
  <c r="B49" i="85" s="1"/>
  <c r="B50" i="85" s="1"/>
  <c r="B51" i="85" s="1"/>
  <c r="B52" i="85" s="1"/>
  <c r="B53" i="85" s="1"/>
  <c r="B54" i="85" s="1"/>
  <c r="B55" i="85" s="1"/>
  <c r="B56" i="85" s="1"/>
  <c r="B57" i="85" s="1"/>
  <c r="B58" i="85" s="1"/>
  <c r="B59" i="85" s="1"/>
  <c r="B60" i="85" s="1"/>
  <c r="B61" i="85" s="1"/>
  <c r="B62" i="85" s="1"/>
  <c r="B63" i="85" s="1"/>
  <c r="B64" i="85" s="1"/>
  <c r="B65" i="85" s="1"/>
  <c r="B66" i="85" s="1"/>
  <c r="B67" i="85" s="1"/>
  <c r="B68" i="85" s="1"/>
  <c r="B69" i="85" s="1"/>
  <c r="B70" i="85" s="1"/>
  <c r="B71" i="85" s="1"/>
  <c r="B72" i="85" s="1"/>
  <c r="B73" i="85" s="1"/>
  <c r="B74" i="85" s="1"/>
  <c r="B75" i="85" s="1"/>
  <c r="B76" i="85" s="1"/>
  <c r="B77" i="85" s="1"/>
  <c r="B78" i="85" s="1"/>
  <c r="H12" i="85"/>
  <c r="G12" i="85"/>
  <c r="F12" i="85"/>
  <c r="AH10" i="85"/>
  <c r="AC7" i="85"/>
  <c r="AA7" i="85"/>
  <c r="Z7" i="85"/>
  <c r="Y7" i="85"/>
  <c r="X7" i="85"/>
  <c r="V7" i="85"/>
  <c r="T7" i="85"/>
  <c r="R7" i="85"/>
  <c r="P7" i="85"/>
  <c r="N7" i="85"/>
  <c r="M7" i="85"/>
  <c r="L7" i="85"/>
  <c r="K7" i="85"/>
  <c r="I7" i="85"/>
  <c r="H7" i="85"/>
  <c r="G7" i="85"/>
  <c r="F7" i="85"/>
  <c r="D7" i="85"/>
  <c r="AA5" i="85"/>
  <c r="Z5" i="85"/>
  <c r="Y5" i="85"/>
  <c r="X5" i="85"/>
  <c r="V5" i="85"/>
  <c r="T5" i="85"/>
  <c r="R5" i="85"/>
  <c r="P5" i="85"/>
  <c r="N5" i="85"/>
  <c r="M5" i="85"/>
  <c r="L5" i="85"/>
  <c r="K5" i="85"/>
  <c r="I5" i="85"/>
  <c r="D5" i="85"/>
  <c r="AH3" i="85"/>
  <c r="B307" i="84"/>
  <c r="B306" i="84"/>
  <c r="B243" i="84"/>
  <c r="B244" i="84" s="1"/>
  <c r="B245" i="84" s="1"/>
  <c r="B246" i="84" s="1"/>
  <c r="B247" i="84" s="1"/>
  <c r="B248" i="84" s="1"/>
  <c r="B249" i="84" s="1"/>
  <c r="B250" i="84" s="1"/>
  <c r="B251" i="84" s="1"/>
  <c r="B252" i="84" s="1"/>
  <c r="B253" i="84" s="1"/>
  <c r="B254" i="84" s="1"/>
  <c r="B255" i="84" s="1"/>
  <c r="B256" i="84" s="1"/>
  <c r="B257" i="84" s="1"/>
  <c r="B258" i="84" s="1"/>
  <c r="B259" i="84" s="1"/>
  <c r="B260" i="84" s="1"/>
  <c r="B261" i="84" s="1"/>
  <c r="B262" i="84" s="1"/>
  <c r="B263" i="84" s="1"/>
  <c r="B264" i="84" s="1"/>
  <c r="B265" i="84" s="1"/>
  <c r="B266" i="84" s="1"/>
  <c r="B267" i="84" s="1"/>
  <c r="B268" i="84" s="1"/>
  <c r="B269" i="84" s="1"/>
  <c r="B270" i="84" s="1"/>
  <c r="B271" i="84" s="1"/>
  <c r="B272" i="84" s="1"/>
  <c r="B273" i="84" s="1"/>
  <c r="B274" i="84" s="1"/>
  <c r="B275" i="84" s="1"/>
  <c r="B276" i="84" s="1"/>
  <c r="B277" i="84" s="1"/>
  <c r="B278" i="84" s="1"/>
  <c r="B279" i="84" s="1"/>
  <c r="B280" i="84" s="1"/>
  <c r="B281" i="84" s="1"/>
  <c r="B282" i="84" s="1"/>
  <c r="B283" i="84" s="1"/>
  <c r="B284" i="84" s="1"/>
  <c r="B285" i="84" s="1"/>
  <c r="B286" i="84" s="1"/>
  <c r="B287" i="84" s="1"/>
  <c r="B288" i="84" s="1"/>
  <c r="B289" i="84" s="1"/>
  <c r="B290" i="84" s="1"/>
  <c r="B291" i="84" s="1"/>
  <c r="B292" i="84" s="1"/>
  <c r="B293" i="84" s="1"/>
  <c r="B294" i="84" s="1"/>
  <c r="B295" i="84" s="1"/>
  <c r="B296" i="84" s="1"/>
  <c r="B297" i="84" s="1"/>
  <c r="B298" i="84" s="1"/>
  <c r="B299" i="84" s="1"/>
  <c r="B300" i="84" s="1"/>
  <c r="B301" i="84" s="1"/>
  <c r="B302" i="84" s="1"/>
  <c r="B242" i="84"/>
  <c r="Z238" i="84"/>
  <c r="Y238" i="84"/>
  <c r="X238" i="84"/>
  <c r="V238" i="84"/>
  <c r="T238" i="84"/>
  <c r="L238" i="84"/>
  <c r="H238" i="84"/>
  <c r="M238" i="84" s="1"/>
  <c r="G238" i="84"/>
  <c r="F238" i="84"/>
  <c r="K238" i="84" s="1"/>
  <c r="B231" i="84"/>
  <c r="AE223" i="84"/>
  <c r="B230" i="84"/>
  <c r="AE212" i="84"/>
  <c r="AE202" i="84"/>
  <c r="B165" i="84"/>
  <c r="B166" i="84" s="1"/>
  <c r="B167" i="84" s="1"/>
  <c r="B168" i="84" s="1"/>
  <c r="B169" i="84" s="1"/>
  <c r="B170" i="84" s="1"/>
  <c r="B171" i="84" s="1"/>
  <c r="B172" i="84" s="1"/>
  <c r="B173" i="84" s="1"/>
  <c r="B174" i="84" s="1"/>
  <c r="B175" i="84" s="1"/>
  <c r="B176" i="84" s="1"/>
  <c r="B177" i="84" s="1"/>
  <c r="B178" i="84" s="1"/>
  <c r="B179" i="84" s="1"/>
  <c r="B180" i="84" s="1"/>
  <c r="B181" i="84" s="1"/>
  <c r="B182" i="84" s="1"/>
  <c r="B183" i="84" s="1"/>
  <c r="B184" i="84" s="1"/>
  <c r="B185" i="84" s="1"/>
  <c r="B186" i="84" s="1"/>
  <c r="B187" i="84" s="1"/>
  <c r="B188" i="84" s="1"/>
  <c r="B189" i="84" s="1"/>
  <c r="B190" i="84" s="1"/>
  <c r="B191" i="84" s="1"/>
  <c r="B192" i="84" s="1"/>
  <c r="B193" i="84" s="1"/>
  <c r="B194" i="84" s="1"/>
  <c r="B195" i="84" s="1"/>
  <c r="B196" i="84" s="1"/>
  <c r="B197" i="84" s="1"/>
  <c r="B198" i="84" s="1"/>
  <c r="B199" i="84" s="1"/>
  <c r="B200" i="84" s="1"/>
  <c r="B201" i="84" s="1"/>
  <c r="B202" i="84" s="1"/>
  <c r="B203" i="84" s="1"/>
  <c r="B204" i="84" s="1"/>
  <c r="B205" i="84" s="1"/>
  <c r="B206" i="84" s="1"/>
  <c r="B207" i="84" s="1"/>
  <c r="B208" i="84" s="1"/>
  <c r="B209" i="84" s="1"/>
  <c r="B210" i="84" s="1"/>
  <c r="B211" i="84" s="1"/>
  <c r="B212" i="84" s="1"/>
  <c r="B213" i="84" s="1"/>
  <c r="B214" i="84" s="1"/>
  <c r="B215" i="84" s="1"/>
  <c r="B216" i="84" s="1"/>
  <c r="B217" i="84" s="1"/>
  <c r="B218" i="84" s="1"/>
  <c r="B219" i="84" s="1"/>
  <c r="B220" i="84" s="1"/>
  <c r="B221" i="84" s="1"/>
  <c r="B222" i="84" s="1"/>
  <c r="B223" i="84" s="1"/>
  <c r="B224" i="84" s="1"/>
  <c r="B225" i="84" s="1"/>
  <c r="B226" i="84" s="1"/>
  <c r="B227" i="84" s="1"/>
  <c r="Z161" i="84"/>
  <c r="Y161" i="84"/>
  <c r="X161" i="84"/>
  <c r="V161" i="84"/>
  <c r="T161" i="84"/>
  <c r="AA161" i="84" s="1"/>
  <c r="H161" i="84"/>
  <c r="M161" i="84" s="1"/>
  <c r="G161" i="84"/>
  <c r="L161" i="84" s="1"/>
  <c r="F161" i="84"/>
  <c r="K161" i="84" s="1"/>
  <c r="B156" i="84"/>
  <c r="B155" i="84"/>
  <c r="D150" i="84"/>
  <c r="D149" i="84"/>
  <c r="D148" i="84"/>
  <c r="D147" i="84"/>
  <c r="D146" i="84"/>
  <c r="D145" i="84"/>
  <c r="D144" i="84"/>
  <c r="D143" i="84"/>
  <c r="D142" i="84"/>
  <c r="D141" i="84"/>
  <c r="D140" i="84"/>
  <c r="D139" i="84"/>
  <c r="D138" i="84"/>
  <c r="D137" i="84"/>
  <c r="D136" i="84"/>
  <c r="D135" i="84"/>
  <c r="D134" i="84"/>
  <c r="D133" i="84"/>
  <c r="D132" i="84"/>
  <c r="D131" i="84"/>
  <c r="D130" i="84"/>
  <c r="D129" i="84"/>
  <c r="D128" i="84"/>
  <c r="D127" i="84"/>
  <c r="D126" i="84"/>
  <c r="D125" i="84"/>
  <c r="D124" i="84"/>
  <c r="D123" i="84"/>
  <c r="D122" i="84"/>
  <c r="D121" i="84"/>
  <c r="B91" i="84"/>
  <c r="B92" i="84" s="1"/>
  <c r="B93" i="84" s="1"/>
  <c r="B94" i="84" s="1"/>
  <c r="B95" i="84" s="1"/>
  <c r="B96" i="84" s="1"/>
  <c r="B97" i="84" s="1"/>
  <c r="B98" i="84" s="1"/>
  <c r="B99" i="84" s="1"/>
  <c r="B100" i="84" s="1"/>
  <c r="B101" i="84" s="1"/>
  <c r="B102" i="84" s="1"/>
  <c r="B103" i="84" s="1"/>
  <c r="B104" i="84" s="1"/>
  <c r="B105" i="84" s="1"/>
  <c r="B106" i="84" s="1"/>
  <c r="B107" i="84" s="1"/>
  <c r="B108" i="84" s="1"/>
  <c r="B109" i="84" s="1"/>
  <c r="B110" i="84" s="1"/>
  <c r="B111" i="84" s="1"/>
  <c r="B112" i="84" s="1"/>
  <c r="B113" i="84" s="1"/>
  <c r="B114" i="84" s="1"/>
  <c r="B115" i="84" s="1"/>
  <c r="B116" i="84" s="1"/>
  <c r="B117" i="84" s="1"/>
  <c r="B118" i="84" s="1"/>
  <c r="B119" i="84" s="1"/>
  <c r="B120" i="84" s="1"/>
  <c r="B121" i="84" s="1"/>
  <c r="B122" i="84" s="1"/>
  <c r="B123" i="84" s="1"/>
  <c r="B124" i="84" s="1"/>
  <c r="B125" i="84" s="1"/>
  <c r="B126" i="84" s="1"/>
  <c r="B127" i="84" s="1"/>
  <c r="B128" i="84" s="1"/>
  <c r="B129" i="84" s="1"/>
  <c r="B130" i="84" s="1"/>
  <c r="B131" i="84" s="1"/>
  <c r="B132" i="84" s="1"/>
  <c r="B133" i="84" s="1"/>
  <c r="B134" i="84" s="1"/>
  <c r="B135" i="84" s="1"/>
  <c r="B136" i="84" s="1"/>
  <c r="B137" i="84" s="1"/>
  <c r="B138" i="84" s="1"/>
  <c r="B139" i="84" s="1"/>
  <c r="B140" i="84" s="1"/>
  <c r="B141" i="84" s="1"/>
  <c r="B142" i="84" s="1"/>
  <c r="B143" i="84" s="1"/>
  <c r="B144" i="84" s="1"/>
  <c r="B145" i="84" s="1"/>
  <c r="B146" i="84" s="1"/>
  <c r="B147" i="84" s="1"/>
  <c r="B148" i="84" s="1"/>
  <c r="B149" i="84" s="1"/>
  <c r="B150" i="84" s="1"/>
  <c r="B151" i="84" s="1"/>
  <c r="B152" i="84" s="1"/>
  <c r="B153" i="84" s="1"/>
  <c r="Z87" i="84"/>
  <c r="Y87" i="84"/>
  <c r="X87" i="84"/>
  <c r="M87" i="84"/>
  <c r="L87" i="84"/>
  <c r="K87" i="84"/>
  <c r="H87" i="84"/>
  <c r="G87" i="84"/>
  <c r="F87" i="84"/>
  <c r="B81" i="84"/>
  <c r="B80" i="84"/>
  <c r="B16" i="84"/>
  <c r="B17" i="84" s="1"/>
  <c r="B18" i="84" s="1"/>
  <c r="B19" i="84" s="1"/>
  <c r="B20" i="84" s="1"/>
  <c r="B21" i="84" s="1"/>
  <c r="B22" i="84" s="1"/>
  <c r="B23" i="84" s="1"/>
  <c r="B24" i="84" s="1"/>
  <c r="B25" i="84" s="1"/>
  <c r="B26" i="84" s="1"/>
  <c r="B27" i="84" s="1"/>
  <c r="B28" i="84" s="1"/>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H12" i="84"/>
  <c r="G12" i="84"/>
  <c r="F12" i="84"/>
  <c r="AH10" i="84"/>
  <c r="AC7" i="84"/>
  <c r="AA7" i="84"/>
  <c r="Z7" i="84"/>
  <c r="Y7" i="84"/>
  <c r="X7" i="84"/>
  <c r="V7" i="84"/>
  <c r="T7" i="84"/>
  <c r="R7" i="84"/>
  <c r="P7" i="84"/>
  <c r="N7" i="84"/>
  <c r="M7" i="84"/>
  <c r="L7" i="84"/>
  <c r="K7" i="84"/>
  <c r="I7" i="84"/>
  <c r="H7" i="84"/>
  <c r="G7" i="84"/>
  <c r="F7" i="84"/>
  <c r="D7" i="84"/>
  <c r="AA5" i="84"/>
  <c r="Z5" i="84"/>
  <c r="Y5" i="84"/>
  <c r="X5" i="84"/>
  <c r="V5" i="84"/>
  <c r="T5" i="84"/>
  <c r="R5" i="84"/>
  <c r="P5" i="84"/>
  <c r="N5" i="84"/>
  <c r="M5" i="84"/>
  <c r="L5" i="84"/>
  <c r="K5" i="84"/>
  <c r="I5" i="84"/>
  <c r="D5" i="84"/>
  <c r="AH3" i="84"/>
  <c r="E271" i="47"/>
  <c r="E272" i="47"/>
  <c r="E273" i="47"/>
  <c r="E274" i="47"/>
  <c r="E275" i="47"/>
  <c r="E276" i="47"/>
  <c r="E277" i="47"/>
  <c r="E278" i="47"/>
  <c r="E279" i="47"/>
  <c r="E280" i="47"/>
  <c r="E281" i="47"/>
  <c r="E282" i="47"/>
  <c r="E131" i="47" s="1"/>
  <c r="E283" i="47"/>
  <c r="E284" i="47"/>
  <c r="E133" i="47" s="1"/>
  <c r="E285" i="47"/>
  <c r="E286" i="47"/>
  <c r="E135" i="47" s="1"/>
  <c r="E287" i="47"/>
  <c r="E288" i="47"/>
  <c r="E137" i="47" s="1"/>
  <c r="E289" i="47"/>
  <c r="E290" i="47"/>
  <c r="E139" i="47" s="1"/>
  <c r="E291" i="47"/>
  <c r="E292" i="47"/>
  <c r="E141" i="47" s="1"/>
  <c r="E293" i="47"/>
  <c r="E294" i="47"/>
  <c r="E143" i="47" s="1"/>
  <c r="E295" i="47"/>
  <c r="E296" i="47"/>
  <c r="E145" i="47" s="1"/>
  <c r="E297" i="47"/>
  <c r="E298" i="47"/>
  <c r="E147" i="47" s="1"/>
  <c r="E299" i="47"/>
  <c r="E300" i="47"/>
  <c r="B307" i="83"/>
  <c r="B306" i="83"/>
  <c r="B241" i="83"/>
  <c r="B242" i="83" s="1"/>
  <c r="B243" i="83" s="1"/>
  <c r="B244" i="83" s="1"/>
  <c r="B245" i="83" s="1"/>
  <c r="B246" i="83" s="1"/>
  <c r="B247" i="83" s="1"/>
  <c r="B248" i="83" s="1"/>
  <c r="B249" i="83" s="1"/>
  <c r="B250" i="83" s="1"/>
  <c r="B251" i="83" s="1"/>
  <c r="B252" i="83" s="1"/>
  <c r="B253" i="83" s="1"/>
  <c r="B254" i="83" s="1"/>
  <c r="B255" i="83" s="1"/>
  <c r="B256" i="83" s="1"/>
  <c r="B257" i="83" s="1"/>
  <c r="B258" i="83" s="1"/>
  <c r="B259" i="83" s="1"/>
  <c r="B260" i="83" s="1"/>
  <c r="B261" i="83" s="1"/>
  <c r="B262" i="83" s="1"/>
  <c r="B263" i="83" s="1"/>
  <c r="B264" i="83" s="1"/>
  <c r="B265" i="83" s="1"/>
  <c r="B266" i="83" s="1"/>
  <c r="B267" i="83" s="1"/>
  <c r="B268" i="83" s="1"/>
  <c r="B269" i="83" s="1"/>
  <c r="B270" i="83" s="1"/>
  <c r="B271" i="83" s="1"/>
  <c r="B272" i="83" s="1"/>
  <c r="B273" i="83" s="1"/>
  <c r="B274" i="83" s="1"/>
  <c r="B275" i="83" s="1"/>
  <c r="B276" i="83" s="1"/>
  <c r="B277" i="83" s="1"/>
  <c r="B278" i="83" s="1"/>
  <c r="B279" i="83" s="1"/>
  <c r="B280" i="83" s="1"/>
  <c r="B281" i="83" s="1"/>
  <c r="B282" i="83" s="1"/>
  <c r="B283" i="83" s="1"/>
  <c r="B284" i="83" s="1"/>
  <c r="B285" i="83" s="1"/>
  <c r="B286" i="83" s="1"/>
  <c r="B287" i="83" s="1"/>
  <c r="B288" i="83" s="1"/>
  <c r="B289" i="83" s="1"/>
  <c r="B290" i="83" s="1"/>
  <c r="B291" i="83" s="1"/>
  <c r="B292" i="83" s="1"/>
  <c r="B293" i="83" s="1"/>
  <c r="B294" i="83" s="1"/>
  <c r="B295" i="83" s="1"/>
  <c r="B296" i="83" s="1"/>
  <c r="B297" i="83" s="1"/>
  <c r="B298" i="83" s="1"/>
  <c r="B299" i="83" s="1"/>
  <c r="B300" i="83" s="1"/>
  <c r="B301" i="83" s="1"/>
  <c r="B302" i="83" s="1"/>
  <c r="Z237" i="83"/>
  <c r="Y237" i="83"/>
  <c r="X237" i="83"/>
  <c r="V237" i="83"/>
  <c r="T237" i="83"/>
  <c r="H237" i="83"/>
  <c r="M237" i="83" s="1"/>
  <c r="G237" i="83"/>
  <c r="L237" i="83" s="1"/>
  <c r="F237" i="83"/>
  <c r="K237" i="83" s="1"/>
  <c r="B230" i="83"/>
  <c r="B229" i="83"/>
  <c r="B165" i="83"/>
  <c r="B166" i="83" s="1"/>
  <c r="B167" i="83" s="1"/>
  <c r="B168" i="83" s="1"/>
  <c r="B169" i="83" s="1"/>
  <c r="B170" i="83" s="1"/>
  <c r="B171" i="83" s="1"/>
  <c r="B172" i="83" s="1"/>
  <c r="B173" i="83" s="1"/>
  <c r="B174" i="83" s="1"/>
  <c r="B175" i="83" s="1"/>
  <c r="B176" i="83" s="1"/>
  <c r="B177" i="83" s="1"/>
  <c r="B178" i="83" s="1"/>
  <c r="B179" i="83" s="1"/>
  <c r="B180" i="83" s="1"/>
  <c r="B181" i="83" s="1"/>
  <c r="B182" i="83" s="1"/>
  <c r="B183" i="83" s="1"/>
  <c r="B184" i="83" s="1"/>
  <c r="B185" i="83" s="1"/>
  <c r="B186" i="83" s="1"/>
  <c r="B187" i="83" s="1"/>
  <c r="B188" i="83" s="1"/>
  <c r="B189" i="83" s="1"/>
  <c r="B190" i="83" s="1"/>
  <c r="B191" i="83" s="1"/>
  <c r="B192" i="83" s="1"/>
  <c r="B193" i="83" s="1"/>
  <c r="B194" i="83" s="1"/>
  <c r="B195" i="83" s="1"/>
  <c r="B196" i="83" s="1"/>
  <c r="B197" i="83" s="1"/>
  <c r="B198" i="83" s="1"/>
  <c r="B199" i="83" s="1"/>
  <c r="B200" i="83" s="1"/>
  <c r="B201" i="83" s="1"/>
  <c r="B202" i="83" s="1"/>
  <c r="B203" i="83" s="1"/>
  <c r="B204" i="83" s="1"/>
  <c r="B205" i="83" s="1"/>
  <c r="B206" i="83" s="1"/>
  <c r="B207" i="83" s="1"/>
  <c r="B208" i="83" s="1"/>
  <c r="B209" i="83" s="1"/>
  <c r="B210" i="83" s="1"/>
  <c r="B211" i="83" s="1"/>
  <c r="B212" i="83" s="1"/>
  <c r="B213" i="83" s="1"/>
  <c r="B214" i="83" s="1"/>
  <c r="B215" i="83" s="1"/>
  <c r="B216" i="83" s="1"/>
  <c r="B217" i="83" s="1"/>
  <c r="B218" i="83" s="1"/>
  <c r="B219" i="83" s="1"/>
  <c r="B220" i="83" s="1"/>
  <c r="B221" i="83" s="1"/>
  <c r="B222" i="83" s="1"/>
  <c r="B223" i="83" s="1"/>
  <c r="B224" i="83" s="1"/>
  <c r="B225" i="83" s="1"/>
  <c r="B226" i="83" s="1"/>
  <c r="B227" i="83" s="1"/>
  <c r="Z161" i="83"/>
  <c r="Y161" i="83"/>
  <c r="X161" i="83"/>
  <c r="V161" i="83"/>
  <c r="T161" i="83"/>
  <c r="AA161" i="83" s="1"/>
  <c r="H161" i="83"/>
  <c r="M161" i="83" s="1"/>
  <c r="G161" i="83"/>
  <c r="L161" i="83" s="1"/>
  <c r="F161" i="83"/>
  <c r="K161" i="83" s="1"/>
  <c r="B156" i="83"/>
  <c r="B155" i="83"/>
  <c r="D151" i="83"/>
  <c r="D150" i="83"/>
  <c r="D149" i="83"/>
  <c r="D148" i="83"/>
  <c r="D147" i="83"/>
  <c r="D146" i="83"/>
  <c r="D145" i="83"/>
  <c r="D144" i="83"/>
  <c r="D143" i="83"/>
  <c r="D142" i="83"/>
  <c r="D141" i="83"/>
  <c r="D140" i="83"/>
  <c r="D139" i="83"/>
  <c r="D138" i="83"/>
  <c r="D137" i="83"/>
  <c r="D136" i="83"/>
  <c r="D135" i="83"/>
  <c r="D134" i="83"/>
  <c r="D133" i="83"/>
  <c r="D132" i="83"/>
  <c r="D131" i="83"/>
  <c r="D130" i="83"/>
  <c r="D129" i="83"/>
  <c r="D128" i="83"/>
  <c r="D127" i="83"/>
  <c r="D126" i="83"/>
  <c r="D125" i="83"/>
  <c r="D124" i="83"/>
  <c r="D123" i="83"/>
  <c r="D122" i="83"/>
  <c r="D121" i="83"/>
  <c r="B91" i="83"/>
  <c r="B92" i="83" s="1"/>
  <c r="B93" i="83" s="1"/>
  <c r="B94" i="83" s="1"/>
  <c r="B95" i="83" s="1"/>
  <c r="B96" i="83" s="1"/>
  <c r="B97" i="83" s="1"/>
  <c r="B98" i="83" s="1"/>
  <c r="B99" i="83" s="1"/>
  <c r="B100" i="83" s="1"/>
  <c r="B101" i="83" s="1"/>
  <c r="B102" i="83" s="1"/>
  <c r="B103" i="83" s="1"/>
  <c r="B104" i="83" s="1"/>
  <c r="B105" i="83" s="1"/>
  <c r="B106" i="83" s="1"/>
  <c r="B107" i="83" s="1"/>
  <c r="B108" i="83" s="1"/>
  <c r="B109" i="83" s="1"/>
  <c r="B110" i="83" s="1"/>
  <c r="B111" i="83" s="1"/>
  <c r="B112" i="83" s="1"/>
  <c r="B113" i="83" s="1"/>
  <c r="B114" i="83" s="1"/>
  <c r="B115" i="83" s="1"/>
  <c r="B116" i="83" s="1"/>
  <c r="B117" i="83" s="1"/>
  <c r="B118" i="83" s="1"/>
  <c r="B119" i="83" s="1"/>
  <c r="B120" i="83" s="1"/>
  <c r="B121" i="83" s="1"/>
  <c r="B122" i="83" s="1"/>
  <c r="B123" i="83" s="1"/>
  <c r="B124" i="83" s="1"/>
  <c r="B125" i="83" s="1"/>
  <c r="B126" i="83" s="1"/>
  <c r="B127" i="83" s="1"/>
  <c r="B128" i="83" s="1"/>
  <c r="B129" i="83" s="1"/>
  <c r="B130" i="83" s="1"/>
  <c r="B131" i="83" s="1"/>
  <c r="B132" i="83" s="1"/>
  <c r="B133" i="83" s="1"/>
  <c r="B134" i="83" s="1"/>
  <c r="B135" i="83" s="1"/>
  <c r="B136" i="83" s="1"/>
  <c r="B137" i="83" s="1"/>
  <c r="B138" i="83" s="1"/>
  <c r="B139" i="83" s="1"/>
  <c r="B140" i="83" s="1"/>
  <c r="B141" i="83" s="1"/>
  <c r="B142" i="83" s="1"/>
  <c r="B143" i="83" s="1"/>
  <c r="B144" i="83" s="1"/>
  <c r="B145" i="83" s="1"/>
  <c r="B146" i="83" s="1"/>
  <c r="B147" i="83" s="1"/>
  <c r="B148" i="83" s="1"/>
  <c r="B149" i="83" s="1"/>
  <c r="B150" i="83" s="1"/>
  <c r="B151" i="83" s="1"/>
  <c r="B152" i="83" s="1"/>
  <c r="B153" i="83" s="1"/>
  <c r="Z87" i="83"/>
  <c r="Y87" i="83"/>
  <c r="X87" i="83"/>
  <c r="M87" i="83"/>
  <c r="L87" i="83"/>
  <c r="K87" i="83"/>
  <c r="H87" i="83"/>
  <c r="G87" i="83"/>
  <c r="F87" i="83"/>
  <c r="B81" i="83"/>
  <c r="B80" i="83"/>
  <c r="B16" i="83"/>
  <c r="B17" i="83" s="1"/>
  <c r="B18" i="83" s="1"/>
  <c r="B19" i="83" s="1"/>
  <c r="B20" i="83" s="1"/>
  <c r="B21" i="83" s="1"/>
  <c r="B22" i="83" s="1"/>
  <c r="B23" i="83" s="1"/>
  <c r="B24" i="83" s="1"/>
  <c r="B25" i="83" s="1"/>
  <c r="B26" i="83" s="1"/>
  <c r="B27" i="83" s="1"/>
  <c r="B28" i="83" s="1"/>
  <c r="B29" i="83" s="1"/>
  <c r="B30" i="83" s="1"/>
  <c r="B31" i="83" s="1"/>
  <c r="B32" i="83" s="1"/>
  <c r="B33" i="83" s="1"/>
  <c r="B34" i="83" s="1"/>
  <c r="B35" i="83" s="1"/>
  <c r="B36" i="83" s="1"/>
  <c r="B37" i="83" s="1"/>
  <c r="B38" i="83" s="1"/>
  <c r="B39" i="83" s="1"/>
  <c r="B40" i="83" s="1"/>
  <c r="B41" i="83" s="1"/>
  <c r="B42" i="83" s="1"/>
  <c r="B43" i="83" s="1"/>
  <c r="B44" i="83" s="1"/>
  <c r="B45" i="83" s="1"/>
  <c r="B46" i="83" s="1"/>
  <c r="B47" i="83" s="1"/>
  <c r="B48" i="83" s="1"/>
  <c r="B49" i="83" s="1"/>
  <c r="B50" i="83" s="1"/>
  <c r="B51" i="83" s="1"/>
  <c r="B52" i="83" s="1"/>
  <c r="B53" i="83" s="1"/>
  <c r="B54" i="83" s="1"/>
  <c r="B55" i="83" s="1"/>
  <c r="B56" i="83" s="1"/>
  <c r="B57" i="83" s="1"/>
  <c r="B58" i="83" s="1"/>
  <c r="B59" i="83" s="1"/>
  <c r="B60" i="83" s="1"/>
  <c r="B61" i="83" s="1"/>
  <c r="B62" i="83" s="1"/>
  <c r="B63" i="83" s="1"/>
  <c r="B64" i="83" s="1"/>
  <c r="B65" i="83" s="1"/>
  <c r="B66" i="83" s="1"/>
  <c r="B67" i="83" s="1"/>
  <c r="B68" i="83" s="1"/>
  <c r="B69" i="83" s="1"/>
  <c r="B70" i="83" s="1"/>
  <c r="B71" i="83" s="1"/>
  <c r="B72" i="83" s="1"/>
  <c r="B73" i="83" s="1"/>
  <c r="B74" i="83" s="1"/>
  <c r="B75" i="83" s="1"/>
  <c r="B76" i="83" s="1"/>
  <c r="B77" i="83" s="1"/>
  <c r="B78" i="83" s="1"/>
  <c r="H12" i="83"/>
  <c r="G12" i="83"/>
  <c r="F12" i="83"/>
  <c r="AH10" i="83"/>
  <c r="AC7" i="83"/>
  <c r="AA7" i="83"/>
  <c r="Z7" i="83"/>
  <c r="Y7" i="83"/>
  <c r="X7" i="83"/>
  <c r="V7" i="83"/>
  <c r="T7" i="83"/>
  <c r="R7" i="83"/>
  <c r="P7" i="83"/>
  <c r="N7" i="83"/>
  <c r="M7" i="83"/>
  <c r="L7" i="83"/>
  <c r="K7" i="83"/>
  <c r="I7" i="83"/>
  <c r="H7" i="83"/>
  <c r="G7" i="83"/>
  <c r="F7" i="83"/>
  <c r="D7" i="83"/>
  <c r="AA5" i="83"/>
  <c r="Z5" i="83"/>
  <c r="Y5" i="83"/>
  <c r="X5" i="83"/>
  <c r="V5" i="83"/>
  <c r="T5" i="83"/>
  <c r="R5" i="83"/>
  <c r="P5" i="83"/>
  <c r="N5" i="83"/>
  <c r="M5" i="83"/>
  <c r="L5" i="83"/>
  <c r="K5" i="83"/>
  <c r="I5" i="83"/>
  <c r="D5" i="83"/>
  <c r="AH3" i="83"/>
  <c r="AE223" i="85" l="1"/>
  <c r="AE226" i="85"/>
  <c r="CT42" i="99"/>
  <c r="DF42" i="99"/>
  <c r="CX42" i="99"/>
  <c r="DJ42" i="99"/>
  <c r="DB42" i="99"/>
  <c r="B74" i="99"/>
  <c r="AB73" i="99"/>
  <c r="FW47" i="38"/>
  <c r="FX46" i="38"/>
  <c r="FY46" i="38" s="1"/>
  <c r="E129" i="47"/>
  <c r="E127" i="47"/>
  <c r="E125" i="47"/>
  <c r="E123" i="47"/>
  <c r="E121" i="47"/>
  <c r="G130" i="47"/>
  <c r="G128" i="47"/>
  <c r="G126" i="47"/>
  <c r="G124" i="47"/>
  <c r="G122" i="47"/>
  <c r="G120" i="47"/>
  <c r="D120" i="47"/>
  <c r="D124" i="47"/>
  <c r="D123" i="47"/>
  <c r="D122" i="47"/>
  <c r="D121" i="47"/>
  <c r="E146" i="47"/>
  <c r="E144" i="47"/>
  <c r="E142" i="47"/>
  <c r="E140" i="47"/>
  <c r="E138" i="47"/>
  <c r="E136" i="47"/>
  <c r="E134" i="47"/>
  <c r="E132" i="47"/>
  <c r="E130" i="47"/>
  <c r="E128" i="47"/>
  <c r="E126" i="47"/>
  <c r="E124" i="47"/>
  <c r="E122" i="47"/>
  <c r="E120" i="47"/>
  <c r="G129" i="47"/>
  <c r="G127" i="47"/>
  <c r="G125" i="47"/>
  <c r="G123" i="47"/>
  <c r="G121" i="47"/>
  <c r="D149" i="47"/>
  <c r="D147" i="47"/>
  <c r="D145" i="47"/>
  <c r="D143" i="47"/>
  <c r="D141" i="47"/>
  <c r="D139" i="47"/>
  <c r="D137" i="47"/>
  <c r="D135" i="47"/>
  <c r="D133" i="47"/>
  <c r="D131" i="47"/>
  <c r="D129" i="47"/>
  <c r="D127" i="47"/>
  <c r="D125" i="47"/>
  <c r="F120" i="47"/>
  <c r="F124" i="47"/>
  <c r="F123" i="47"/>
  <c r="F122" i="47"/>
  <c r="F121" i="47"/>
  <c r="GT46" i="38"/>
  <c r="GS47" i="38"/>
  <c r="AU42" i="38"/>
  <c r="BA41" i="38"/>
  <c r="BW43" i="38"/>
  <c r="CX42" i="38"/>
  <c r="CR42" i="38"/>
  <c r="CC42" i="38"/>
  <c r="EU44" i="38"/>
  <c r="ET45" i="38"/>
  <c r="DZ44" i="38"/>
  <c r="DY45" i="38"/>
  <c r="EA44" i="38"/>
  <c r="CV43" i="38"/>
  <c r="CU44" i="38"/>
  <c r="CA43" i="38"/>
  <c r="CB43" i="38" s="1"/>
  <c r="BZ44" i="38"/>
  <c r="AY42" i="38"/>
  <c r="AX43" i="38"/>
  <c r="AX44" i="38" s="1"/>
  <c r="AF42" i="38"/>
  <c r="AE43" i="38"/>
  <c r="AG42" i="38"/>
  <c r="M42" i="38" s="1"/>
  <c r="AE204" i="85"/>
  <c r="F149" i="47"/>
  <c r="F148" i="47"/>
  <c r="F147" i="47"/>
  <c r="F146" i="47"/>
  <c r="F145" i="47"/>
  <c r="F144" i="47"/>
  <c r="F143" i="47"/>
  <c r="F142" i="47"/>
  <c r="F141" i="47"/>
  <c r="F140" i="47"/>
  <c r="F139" i="47"/>
  <c r="F138" i="47"/>
  <c r="F137" i="47"/>
  <c r="F136" i="47"/>
  <c r="F135" i="47"/>
  <c r="F134" i="47"/>
  <c r="F133" i="47"/>
  <c r="F132" i="47"/>
  <c r="F131" i="47"/>
  <c r="F130" i="47"/>
  <c r="F129" i="47"/>
  <c r="F128" i="47"/>
  <c r="F127" i="47"/>
  <c r="F126" i="47"/>
  <c r="F125" i="47"/>
  <c r="AE212" i="85"/>
  <c r="AE200" i="85"/>
  <c r="AE208" i="85"/>
  <c r="AE216" i="85"/>
  <c r="AE206" i="84"/>
  <c r="AE202" i="85"/>
  <c r="AE206" i="85"/>
  <c r="AE210" i="85"/>
  <c r="AE214" i="85"/>
  <c r="AE218" i="85"/>
  <c r="AE200" i="84"/>
  <c r="AE204" i="84"/>
  <c r="AE208" i="84"/>
  <c r="F150" i="47"/>
  <c r="D150" i="47"/>
  <c r="E150" i="47"/>
  <c r="E149" i="47"/>
  <c r="H300" i="47"/>
  <c r="E148" i="47"/>
  <c r="H299" i="47"/>
  <c r="G149" i="47"/>
  <c r="G150" i="47"/>
  <c r="AE218" i="84"/>
  <c r="AE222" i="85"/>
  <c r="D76" i="99"/>
  <c r="AE224" i="85"/>
  <c r="AE210" i="84"/>
  <c r="AE214" i="84"/>
  <c r="AE222" i="84"/>
  <c r="AE201" i="85"/>
  <c r="AE203" i="85"/>
  <c r="AE205" i="85"/>
  <c r="AE207" i="85"/>
  <c r="AE209" i="85"/>
  <c r="AE211" i="85"/>
  <c r="AE213" i="85"/>
  <c r="AE215" i="85"/>
  <c r="AE217" i="85"/>
  <c r="AE219" i="85"/>
  <c r="AE221" i="85"/>
  <c r="AE216" i="84"/>
  <c r="AE220" i="84"/>
  <c r="AE224" i="84"/>
  <c r="C230" i="85"/>
  <c r="C231" i="85"/>
  <c r="AE225" i="85"/>
  <c r="AE201" i="84"/>
  <c r="AE203" i="84"/>
  <c r="AE205" i="84"/>
  <c r="AE207" i="84"/>
  <c r="AE209" i="84"/>
  <c r="AE211" i="84"/>
  <c r="AE213" i="84"/>
  <c r="AE215" i="84"/>
  <c r="AE217" i="84"/>
  <c r="AE219" i="84"/>
  <c r="AE221" i="84"/>
  <c r="C230" i="84"/>
  <c r="C231" i="84"/>
  <c r="AE225" i="84"/>
  <c r="C230" i="83"/>
  <c r="C231" i="83"/>
  <c r="D122" i="76"/>
  <c r="D123" i="76"/>
  <c r="D124" i="76"/>
  <c r="D125" i="76"/>
  <c r="D126" i="76"/>
  <c r="D121" i="76"/>
  <c r="Y237" i="76"/>
  <c r="Z237" i="76"/>
  <c r="X237" i="76"/>
  <c r="Y161" i="76"/>
  <c r="Z161" i="76"/>
  <c r="X161" i="76"/>
  <c r="Y87" i="76"/>
  <c r="Z87" i="76"/>
  <c r="X87" i="76"/>
  <c r="G237" i="76"/>
  <c r="H237" i="76"/>
  <c r="F237" i="76"/>
  <c r="G12" i="76"/>
  <c r="H12" i="76"/>
  <c r="F12" i="76"/>
  <c r="G161" i="76"/>
  <c r="H161" i="76"/>
  <c r="G87" i="76"/>
  <c r="H87" i="76"/>
  <c r="F72" i="34"/>
  <c r="G72" i="34" s="1"/>
  <c r="L87" i="76"/>
  <c r="M87" i="76"/>
  <c r="K87" i="76"/>
  <c r="AD189" i="81"/>
  <c r="W189" i="81"/>
  <c r="P189" i="81"/>
  <c r="H189" i="81"/>
  <c r="Q189" i="81"/>
  <c r="J189" i="81"/>
  <c r="W188" i="81"/>
  <c r="AD140" i="81"/>
  <c r="W140" i="81"/>
  <c r="P140" i="81"/>
  <c r="H140" i="81"/>
  <c r="Q140" i="81"/>
  <c r="J140" i="81"/>
  <c r="W139" i="81"/>
  <c r="AD91" i="81"/>
  <c r="W91" i="81"/>
  <c r="P91" i="81"/>
  <c r="H91" i="81"/>
  <c r="Q91" i="81"/>
  <c r="AF90" i="81"/>
  <c r="AD90" i="81"/>
  <c r="AD42" i="81"/>
  <c r="W42" i="81"/>
  <c r="P42" i="81"/>
  <c r="H42" i="81"/>
  <c r="Q42" i="81"/>
  <c r="AF41" i="81"/>
  <c r="AD41" i="81"/>
  <c r="B10" i="81"/>
  <c r="B11" i="81" s="1"/>
  <c r="B12" i="81" s="1"/>
  <c r="B13" i="81" s="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H7" i="81"/>
  <c r="D149" i="76"/>
  <c r="D148" i="76"/>
  <c r="D147" i="76"/>
  <c r="D146" i="76"/>
  <c r="D145" i="76"/>
  <c r="D144" i="76"/>
  <c r="D143" i="76"/>
  <c r="D142" i="76"/>
  <c r="D141" i="76"/>
  <c r="D140" i="76"/>
  <c r="D139" i="76"/>
  <c r="D138" i="76"/>
  <c r="D137" i="76"/>
  <c r="D136" i="76"/>
  <c r="D135" i="76"/>
  <c r="D134" i="76"/>
  <c r="D133" i="76"/>
  <c r="D132" i="76"/>
  <c r="D131" i="76"/>
  <c r="D130" i="76"/>
  <c r="D129" i="76"/>
  <c r="D128" i="76"/>
  <c r="D127" i="76"/>
  <c r="D229" i="76"/>
  <c r="D74" i="99" l="1"/>
  <c r="H192" i="81"/>
  <c r="H191" i="81"/>
  <c r="H193" i="81"/>
  <c r="H95" i="81"/>
  <c r="H144" i="81"/>
  <c r="H93" i="81"/>
  <c r="H94" i="81"/>
  <c r="H142" i="81"/>
  <c r="H143" i="81"/>
  <c r="AD142" i="81"/>
  <c r="AD143" i="81"/>
  <c r="AD144" i="81"/>
  <c r="W94" i="81"/>
  <c r="W93" i="81"/>
  <c r="W95" i="81"/>
  <c r="W193" i="81"/>
  <c r="W192" i="81"/>
  <c r="W191" i="81"/>
  <c r="W142" i="81"/>
  <c r="W144" i="81"/>
  <c r="W143" i="81"/>
  <c r="AD94" i="81"/>
  <c r="AD93" i="81"/>
  <c r="AD95" i="81"/>
  <c r="AD193" i="81"/>
  <c r="AD191" i="81"/>
  <c r="AD192" i="81"/>
  <c r="AE202" i="76"/>
  <c r="AE226" i="76"/>
  <c r="AV74" i="99"/>
  <c r="D75" i="99"/>
  <c r="DB43" i="99"/>
  <c r="DJ43" i="99"/>
  <c r="CX43" i="99"/>
  <c r="DF43" i="99"/>
  <c r="CT43" i="99"/>
  <c r="AV76" i="99"/>
  <c r="B75" i="99"/>
  <c r="AB74" i="99"/>
  <c r="IQ67" i="38"/>
  <c r="FW48" i="38"/>
  <c r="FX47" i="38"/>
  <c r="FY47" i="38"/>
  <c r="CZ301" i="47"/>
  <c r="DE302" i="47" s="1"/>
  <c r="IQ69" i="38"/>
  <c r="DC300" i="47"/>
  <c r="IQ68" i="38"/>
  <c r="J192" i="81"/>
  <c r="J193" i="81"/>
  <c r="J191" i="81"/>
  <c r="H121" i="47"/>
  <c r="H123" i="47"/>
  <c r="H120" i="47"/>
  <c r="Q192" i="81"/>
  <c r="Q193" i="81"/>
  <c r="Q191" i="81"/>
  <c r="H122" i="47"/>
  <c r="H124" i="47"/>
  <c r="GT47" i="38"/>
  <c r="GS48" i="38"/>
  <c r="AY44" i="38"/>
  <c r="AX45" i="38"/>
  <c r="CR43" i="38"/>
  <c r="CX43" i="38"/>
  <c r="CC43" i="38"/>
  <c r="AU43" i="38"/>
  <c r="BA43" i="38" s="1"/>
  <c r="BA42" i="38"/>
  <c r="EU45" i="38"/>
  <c r="ET46" i="38"/>
  <c r="DZ45" i="38"/>
  <c r="EA45" i="38" s="1"/>
  <c r="DY46" i="38"/>
  <c r="CV44" i="38"/>
  <c r="CU45" i="38"/>
  <c r="CA44" i="38"/>
  <c r="BZ45" i="38"/>
  <c r="CB44" i="38"/>
  <c r="AY43" i="38"/>
  <c r="AF43" i="38"/>
  <c r="AG43" i="38" s="1"/>
  <c r="M43" i="38" s="1"/>
  <c r="AE44" i="38"/>
  <c r="J143" i="81"/>
  <c r="J144" i="81"/>
  <c r="J142" i="81"/>
  <c r="Q142" i="81"/>
  <c r="Q143" i="81"/>
  <c r="Q144" i="81"/>
  <c r="Q94" i="81"/>
  <c r="Q95" i="81"/>
  <c r="Q93" i="81"/>
  <c r="DC301" i="47"/>
  <c r="DB301" i="47"/>
  <c r="DG302" i="47" s="1"/>
  <c r="DA301" i="47"/>
  <c r="DF302" i="47" s="1"/>
  <c r="CZ300" i="47"/>
  <c r="DB300" i="47"/>
  <c r="DA300" i="47"/>
  <c r="H150" i="47"/>
  <c r="I42" i="81"/>
  <c r="R42" i="81"/>
  <c r="I91" i="81"/>
  <c r="R91" i="81"/>
  <c r="AE139" i="81"/>
  <c r="R140" i="81"/>
  <c r="AE188" i="81"/>
  <c r="R189" i="81"/>
  <c r="DE301" i="47"/>
  <c r="D151" i="84"/>
  <c r="O72" i="34"/>
  <c r="D76" i="76" s="1"/>
  <c r="AE225" i="76"/>
  <c r="W41" i="81"/>
  <c r="Y41" i="81"/>
  <c r="AE41" i="81"/>
  <c r="AE42" i="81" s="1"/>
  <c r="J42" i="81"/>
  <c r="X41" i="81"/>
  <c r="X42" i="81" s="1"/>
  <c r="W90" i="81"/>
  <c r="Y90" i="81"/>
  <c r="AE90" i="81"/>
  <c r="AE91" i="81" s="1"/>
  <c r="J91" i="81"/>
  <c r="X90" i="81"/>
  <c r="X139" i="81"/>
  <c r="X140" i="81" s="1"/>
  <c r="AD139" i="81"/>
  <c r="AE140" i="81" s="1"/>
  <c r="AF139" i="81"/>
  <c r="AF140" i="81" s="1"/>
  <c r="I140" i="81"/>
  <c r="Y139" i="81"/>
  <c r="X188" i="81"/>
  <c r="X189" i="81" s="1"/>
  <c r="AD188" i="81"/>
  <c r="AE189" i="81" s="1"/>
  <c r="AF188" i="81"/>
  <c r="AF189" i="81" s="1"/>
  <c r="I189" i="81"/>
  <c r="Y188" i="81"/>
  <c r="Y189" i="81" s="1"/>
  <c r="AE200" i="76"/>
  <c r="AE223" i="76"/>
  <c r="AE221" i="76"/>
  <c r="AE219" i="76"/>
  <c r="AE217" i="76"/>
  <c r="AE215" i="76"/>
  <c r="AE213" i="76"/>
  <c r="AE211" i="76"/>
  <c r="AE209" i="76"/>
  <c r="AE207" i="76"/>
  <c r="AE205" i="76"/>
  <c r="AE203" i="76"/>
  <c r="AE201" i="76"/>
  <c r="AE224" i="76"/>
  <c r="AE222" i="76"/>
  <c r="AE220" i="76"/>
  <c r="AE218" i="76"/>
  <c r="AE216" i="76"/>
  <c r="AE214" i="76"/>
  <c r="AE212" i="76"/>
  <c r="AE210" i="76"/>
  <c r="AE208" i="76"/>
  <c r="AE206" i="76"/>
  <c r="AE204" i="76"/>
  <c r="X91" i="81" l="1"/>
  <c r="DH301" i="47"/>
  <c r="DH302" i="47"/>
  <c r="DI302" i="47" s="1"/>
  <c r="CT44" i="99"/>
  <c r="DF44" i="99"/>
  <c r="CX44" i="99"/>
  <c r="DJ44" i="99"/>
  <c r="DB44" i="99"/>
  <c r="AV75" i="99"/>
  <c r="BA75" i="99" s="1"/>
  <c r="B76" i="99"/>
  <c r="AB76" i="99" s="1"/>
  <c r="AB75" i="99"/>
  <c r="I11" i="92"/>
  <c r="FX48" i="38"/>
  <c r="FY48" i="38" s="1"/>
  <c r="FW49" i="38"/>
  <c r="Y191" i="81"/>
  <c r="Y192" i="81"/>
  <c r="Y193" i="81"/>
  <c r="AF192" i="81"/>
  <c r="AF193" i="81"/>
  <c r="AF191" i="81"/>
  <c r="X192" i="81"/>
  <c r="X193" i="81"/>
  <c r="X191" i="81"/>
  <c r="Z191" i="81" s="1"/>
  <c r="R192" i="81"/>
  <c r="S192" i="81" s="1"/>
  <c r="R193" i="81"/>
  <c r="S193" i="81" s="1"/>
  <c r="R191" i="81"/>
  <c r="S191" i="81" s="1"/>
  <c r="I191" i="81"/>
  <c r="K191" i="81" s="1"/>
  <c r="I192" i="81"/>
  <c r="K192" i="81" s="1"/>
  <c r="I193" i="81"/>
  <c r="K193" i="81" s="1"/>
  <c r="AE192" i="81"/>
  <c r="AE193" i="81"/>
  <c r="AG193" i="81" s="1"/>
  <c r="AE191" i="81"/>
  <c r="D76" i="84"/>
  <c r="GT48" i="38"/>
  <c r="GS49" i="38"/>
  <c r="AY45" i="38"/>
  <c r="AX46" i="38"/>
  <c r="EU46" i="38"/>
  <c r="ET47" i="38"/>
  <c r="DZ46" i="38"/>
  <c r="DY47" i="38"/>
  <c r="EA46" i="38"/>
  <c r="CV45" i="38"/>
  <c r="CU46" i="38"/>
  <c r="CA45" i="38"/>
  <c r="CB45" i="38" s="1"/>
  <c r="BZ46" i="38"/>
  <c r="AF44" i="38"/>
  <c r="AE45" i="38"/>
  <c r="AG44" i="38"/>
  <c r="M44" i="38" s="1"/>
  <c r="Y143" i="81"/>
  <c r="Y144" i="81"/>
  <c r="Y142" i="81"/>
  <c r="X143" i="81"/>
  <c r="X144" i="81"/>
  <c r="X142" i="81"/>
  <c r="AF143" i="81"/>
  <c r="AF144" i="81"/>
  <c r="AF142" i="81"/>
  <c r="I143" i="81"/>
  <c r="K143" i="81" s="1"/>
  <c r="I144" i="81"/>
  <c r="K144" i="81" s="1"/>
  <c r="I142" i="81"/>
  <c r="K142" i="81" s="1"/>
  <c r="AE143" i="81"/>
  <c r="AG143" i="81" s="1"/>
  <c r="AE144" i="81"/>
  <c r="AG144" i="81" s="1"/>
  <c r="AE142" i="81"/>
  <c r="AG142" i="81" s="1"/>
  <c r="R143" i="81"/>
  <c r="S143" i="81" s="1"/>
  <c r="R144" i="81"/>
  <c r="S144" i="81" s="1"/>
  <c r="R142" i="81"/>
  <c r="S142" i="81" s="1"/>
  <c r="AE94" i="81"/>
  <c r="AE95" i="81"/>
  <c r="AE93" i="81"/>
  <c r="I94" i="81"/>
  <c r="I95" i="81"/>
  <c r="I93" i="81"/>
  <c r="X94" i="81"/>
  <c r="X95" i="81"/>
  <c r="X93" i="81"/>
  <c r="J94" i="81"/>
  <c r="J95" i="81"/>
  <c r="J93" i="81"/>
  <c r="R94" i="81"/>
  <c r="R95" i="81"/>
  <c r="S95" i="81" s="1"/>
  <c r="R93" i="81"/>
  <c r="S93" i="81" s="1"/>
  <c r="S94" i="81"/>
  <c r="DG301" i="47"/>
  <c r="Y140" i="81"/>
  <c r="D76" i="83"/>
  <c r="D76" i="85"/>
  <c r="D76" i="47"/>
  <c r="E76" i="47"/>
  <c r="F76" i="47"/>
  <c r="G76" i="47"/>
  <c r="DF301" i="47"/>
  <c r="Y91" i="81"/>
  <c r="Y42" i="81"/>
  <c r="AF91" i="81"/>
  <c r="AF42" i="81"/>
  <c r="DK302" i="47" l="1"/>
  <c r="DL302" i="47"/>
  <c r="DM302" i="47"/>
  <c r="DN302" i="47"/>
  <c r="BA76" i="99"/>
  <c r="BE76" i="99" s="1"/>
  <c r="BI76" i="99" s="1"/>
  <c r="BE75" i="99"/>
  <c r="BG75" i="99" s="1"/>
  <c r="DB45" i="99"/>
  <c r="DJ45" i="99"/>
  <c r="CX45" i="99"/>
  <c r="DF45" i="99"/>
  <c r="CT45" i="99"/>
  <c r="H76" i="47"/>
  <c r="Z193" i="81"/>
  <c r="FX49" i="38"/>
  <c r="FY49" i="38" s="1"/>
  <c r="FW50" i="38"/>
  <c r="DI301" i="47"/>
  <c r="DK301" i="47" s="1"/>
  <c r="Z144" i="81"/>
  <c r="Z142" i="81"/>
  <c r="Z143" i="81"/>
  <c r="AG191" i="81"/>
  <c r="AG192" i="81"/>
  <c r="Z192" i="81"/>
  <c r="GT49" i="38"/>
  <c r="GS50" i="38"/>
  <c r="AX47" i="38"/>
  <c r="AY46" i="38"/>
  <c r="EU47" i="38"/>
  <c r="ET48" i="38"/>
  <c r="DZ47" i="38"/>
  <c r="EA47" i="38" s="1"/>
  <c r="DY48" i="38"/>
  <c r="CV46" i="38"/>
  <c r="CU47" i="38"/>
  <c r="CA46" i="38"/>
  <c r="BZ47" i="38"/>
  <c r="CB46" i="38"/>
  <c r="AF45" i="38"/>
  <c r="AG45" i="38" s="1"/>
  <c r="M45" i="38" s="1"/>
  <c r="AE46" i="38"/>
  <c r="AF94" i="81"/>
  <c r="AF95" i="81"/>
  <c r="AF93" i="81"/>
  <c r="AG93" i="81" s="1"/>
  <c r="Y94" i="81"/>
  <c r="Z94" i="81" s="1"/>
  <c r="Y95" i="81"/>
  <c r="Z95" i="81" s="1"/>
  <c r="Y93" i="81"/>
  <c r="Z93" i="81" s="1"/>
  <c r="K93" i="81"/>
  <c r="K95" i="81"/>
  <c r="AG95" i="81"/>
  <c r="K94" i="81"/>
  <c r="AG94" i="81"/>
  <c r="DM301" i="47"/>
  <c r="AF56" i="93" l="1"/>
  <c r="DN301" i="47"/>
  <c r="DL301" i="47"/>
  <c r="BH76" i="99"/>
  <c r="BJ76" i="99"/>
  <c r="BG76" i="99"/>
  <c r="CS76" i="99" s="1"/>
  <c r="CS75" i="99"/>
  <c r="DE75" i="99"/>
  <c r="DA75" i="99"/>
  <c r="BI75" i="99"/>
  <c r="BJ75" i="99"/>
  <c r="BH75" i="99"/>
  <c r="DE76" i="99"/>
  <c r="DA76" i="99"/>
  <c r="FX50" i="38"/>
  <c r="FY50" i="38" s="1"/>
  <c r="FW51" i="38"/>
  <c r="GT50" i="38"/>
  <c r="GS51" i="38"/>
  <c r="AY47" i="38"/>
  <c r="AX48" i="38"/>
  <c r="EU48" i="38"/>
  <c r="ET49" i="38"/>
  <c r="DZ48" i="38"/>
  <c r="DY49" i="38"/>
  <c r="EA48" i="38"/>
  <c r="CV47" i="38"/>
  <c r="CU48" i="38"/>
  <c r="CA47" i="38"/>
  <c r="CB47" i="38" s="1"/>
  <c r="BZ48" i="38"/>
  <c r="AF46" i="38"/>
  <c r="AE47" i="38"/>
  <c r="AG46" i="38"/>
  <c r="M46" i="38" s="1"/>
  <c r="FX51" i="38" l="1"/>
  <c r="FY51" i="38" s="1"/>
  <c r="FW52" i="38"/>
  <c r="GT51" i="38"/>
  <c r="GS52" i="38"/>
  <c r="AY48" i="38"/>
  <c r="AX49" i="38"/>
  <c r="EU49" i="38"/>
  <c r="ET50" i="38"/>
  <c r="DZ49" i="38"/>
  <c r="EA49" i="38" s="1"/>
  <c r="DY50" i="38"/>
  <c r="CV48" i="38"/>
  <c r="CU49" i="38"/>
  <c r="CA48" i="38"/>
  <c r="BZ49" i="38"/>
  <c r="CB48" i="38"/>
  <c r="AF47" i="38"/>
  <c r="AG47" i="38" s="1"/>
  <c r="M47" i="38" s="1"/>
  <c r="AE48" i="38"/>
  <c r="FW53" i="38" l="1"/>
  <c r="FX52" i="38"/>
  <c r="FY52" i="38" s="1"/>
  <c r="GT52" i="38"/>
  <c r="GS53" i="38"/>
  <c r="AY49" i="38"/>
  <c r="AX50" i="38"/>
  <c r="EU50" i="38"/>
  <c r="ET51" i="38"/>
  <c r="DZ50" i="38"/>
  <c r="DY51" i="38"/>
  <c r="EA50" i="38"/>
  <c r="CV49" i="38"/>
  <c r="CU50" i="38"/>
  <c r="CA49" i="38"/>
  <c r="CB49" i="38" s="1"/>
  <c r="BZ50" i="38"/>
  <c r="AF48" i="38"/>
  <c r="AE49" i="38"/>
  <c r="AG48" i="38"/>
  <c r="M48" i="38" s="1"/>
  <c r="FW54" i="38" l="1"/>
  <c r="FX53" i="38"/>
  <c r="FY53" i="38" s="1"/>
  <c r="GT53" i="38"/>
  <c r="GS54" i="38"/>
  <c r="AY50" i="38"/>
  <c r="AX51" i="38"/>
  <c r="EU51" i="38"/>
  <c r="ET52" i="38"/>
  <c r="DZ51" i="38"/>
  <c r="EA51" i="38" s="1"/>
  <c r="DY52" i="38"/>
  <c r="CV50" i="38"/>
  <c r="CU51" i="38"/>
  <c r="CA50" i="38"/>
  <c r="BZ51" i="38"/>
  <c r="CB50" i="38"/>
  <c r="AF49" i="38"/>
  <c r="AG49" i="38" s="1"/>
  <c r="M49" i="38" s="1"/>
  <c r="AE50" i="38"/>
  <c r="FX54" i="38" l="1"/>
  <c r="FY54" i="38" s="1"/>
  <c r="FW55" i="38"/>
  <c r="GT54" i="38"/>
  <c r="GS55" i="38"/>
  <c r="AY51" i="38"/>
  <c r="AX52" i="38"/>
  <c r="EU52" i="38"/>
  <c r="ET53" i="38"/>
  <c r="DZ52" i="38"/>
  <c r="DY53" i="38"/>
  <c r="EA52" i="38"/>
  <c r="CV51" i="38"/>
  <c r="CU52" i="38"/>
  <c r="CA51" i="38"/>
  <c r="CB51" i="38" s="1"/>
  <c r="BZ52" i="38"/>
  <c r="AF50" i="38"/>
  <c r="AE51" i="38"/>
  <c r="AG50" i="38"/>
  <c r="M50" i="38" s="1"/>
  <c r="FX55" i="38" l="1"/>
  <c r="FY55" i="38" s="1"/>
  <c r="FW56" i="38"/>
  <c r="GT55" i="38"/>
  <c r="GS56" i="38"/>
  <c r="AX53" i="38"/>
  <c r="AY52" i="38"/>
  <c r="EU53" i="38"/>
  <c r="ET54" i="38"/>
  <c r="DZ53" i="38"/>
  <c r="EA53" i="38" s="1"/>
  <c r="DY54" i="38"/>
  <c r="CV52" i="38"/>
  <c r="CU53" i="38"/>
  <c r="CA52" i="38"/>
  <c r="BZ53" i="38"/>
  <c r="CB52" i="38"/>
  <c r="AF51" i="38"/>
  <c r="AG51" i="38" s="1"/>
  <c r="M51" i="38" s="1"/>
  <c r="AE52" i="38"/>
  <c r="FX56" i="38" l="1"/>
  <c r="FY56" i="38" s="1"/>
  <c r="FW57" i="38"/>
  <c r="GT56" i="38"/>
  <c r="GS57" i="38"/>
  <c r="AY53" i="38"/>
  <c r="AX54" i="38"/>
  <c r="EU54" i="38"/>
  <c r="ET55" i="38"/>
  <c r="DZ54" i="38"/>
  <c r="DY55" i="38"/>
  <c r="EA54" i="38"/>
  <c r="CV53" i="38"/>
  <c r="CU54" i="38"/>
  <c r="CA53" i="38"/>
  <c r="CB53" i="38" s="1"/>
  <c r="BZ54" i="38"/>
  <c r="AF52" i="38"/>
  <c r="AE53" i="38"/>
  <c r="AG52" i="38"/>
  <c r="M52" i="38" s="1"/>
  <c r="FW58" i="38" l="1"/>
  <c r="FX57" i="38"/>
  <c r="FY57" i="38" s="1"/>
  <c r="GT57" i="38"/>
  <c r="GS58" i="38"/>
  <c r="AY54" i="38"/>
  <c r="AX55" i="38"/>
  <c r="EU55" i="38"/>
  <c r="ET56" i="38"/>
  <c r="DZ55" i="38"/>
  <c r="EA55" i="38" s="1"/>
  <c r="DY56" i="38"/>
  <c r="CV54" i="38"/>
  <c r="CU55" i="38"/>
  <c r="CA54" i="38"/>
  <c r="BZ55" i="38"/>
  <c r="CB54" i="38"/>
  <c r="AF53" i="38"/>
  <c r="AG53" i="38" s="1"/>
  <c r="M53" i="38" s="1"/>
  <c r="AE54" i="38"/>
  <c r="FX58" i="38" l="1"/>
  <c r="FY58" i="38" s="1"/>
  <c r="FW59" i="38"/>
  <c r="GT58" i="38"/>
  <c r="GS59" i="38"/>
  <c r="AY55" i="38"/>
  <c r="AX56" i="38"/>
  <c r="EU56" i="38"/>
  <c r="ET57" i="38"/>
  <c r="DZ56" i="38"/>
  <c r="DY57" i="38"/>
  <c r="EA56" i="38"/>
  <c r="CV55" i="38"/>
  <c r="CU56" i="38"/>
  <c r="CA55" i="38"/>
  <c r="CB55" i="38" s="1"/>
  <c r="BZ56" i="38"/>
  <c r="AF54" i="38"/>
  <c r="AE55" i="38"/>
  <c r="AG54" i="38"/>
  <c r="M54" i="38" s="1"/>
  <c r="FX59" i="38" l="1"/>
  <c r="FY59" i="38" s="1"/>
  <c r="FW60" i="38"/>
  <c r="GT59" i="38"/>
  <c r="GS60" i="38"/>
  <c r="AY56" i="38"/>
  <c r="AX57" i="38"/>
  <c r="EU57" i="38"/>
  <c r="ET58" i="38"/>
  <c r="DZ57" i="38"/>
  <c r="EA57" i="38" s="1"/>
  <c r="DY58" i="38"/>
  <c r="CV56" i="38"/>
  <c r="CU57" i="38"/>
  <c r="CA56" i="38"/>
  <c r="BZ57" i="38"/>
  <c r="CB56" i="38"/>
  <c r="AF55" i="38"/>
  <c r="AG55" i="38" s="1"/>
  <c r="M55" i="38" s="1"/>
  <c r="AE56" i="38"/>
  <c r="FW61" i="38" l="1"/>
  <c r="FX60" i="38"/>
  <c r="FY60" i="38" s="1"/>
  <c r="GT60" i="38"/>
  <c r="GS61" i="38"/>
  <c r="AY57" i="38"/>
  <c r="AX58" i="38"/>
  <c r="EU58" i="38"/>
  <c r="ET59" i="38"/>
  <c r="DZ58" i="38"/>
  <c r="DY59" i="38"/>
  <c r="EA58" i="38"/>
  <c r="CV57" i="38"/>
  <c r="CU58" i="38"/>
  <c r="CA57" i="38"/>
  <c r="CB57" i="38" s="1"/>
  <c r="BZ58" i="38"/>
  <c r="AF56" i="38"/>
  <c r="AE57" i="38"/>
  <c r="AG56" i="38"/>
  <c r="M56" i="38" s="1"/>
  <c r="FW62" i="38" l="1"/>
  <c r="FX61" i="38"/>
  <c r="FY61" i="38" s="1"/>
  <c r="GT61" i="38"/>
  <c r="GS62" i="38"/>
  <c r="AX59" i="38"/>
  <c r="AY58" i="38"/>
  <c r="EU59" i="38"/>
  <c r="ET60" i="38"/>
  <c r="DZ59" i="38"/>
  <c r="EA59" i="38" s="1"/>
  <c r="DY60" i="38"/>
  <c r="CV58" i="38"/>
  <c r="CU59" i="38"/>
  <c r="CA58" i="38"/>
  <c r="BZ59" i="38"/>
  <c r="CB58" i="38"/>
  <c r="AF57" i="38"/>
  <c r="AG57" i="38" s="1"/>
  <c r="M57" i="38" s="1"/>
  <c r="AE58" i="38"/>
  <c r="FX62" i="38" l="1"/>
  <c r="FY62" i="38" s="1"/>
  <c r="FW63" i="38"/>
  <c r="GT62" i="38"/>
  <c r="GS63" i="38"/>
  <c r="AY59" i="38"/>
  <c r="AX60" i="38"/>
  <c r="EU60" i="38"/>
  <c r="ET61" i="38"/>
  <c r="DZ60" i="38"/>
  <c r="DY61" i="38"/>
  <c r="EA60" i="38"/>
  <c r="CV59" i="38"/>
  <c r="CU60" i="38"/>
  <c r="CA59" i="38"/>
  <c r="CB59" i="38" s="1"/>
  <c r="BZ60" i="38"/>
  <c r="AF58" i="38"/>
  <c r="AE59" i="38"/>
  <c r="AG58" i="38"/>
  <c r="M58" i="38" s="1"/>
  <c r="FX63" i="38" l="1"/>
  <c r="FY63" i="38" s="1"/>
  <c r="FW64" i="38"/>
  <c r="GT63" i="38"/>
  <c r="GS64" i="38"/>
  <c r="AX61" i="38"/>
  <c r="AY60" i="38"/>
  <c r="EU61" i="38"/>
  <c r="ET62" i="38"/>
  <c r="DZ61" i="38"/>
  <c r="EA61" i="38" s="1"/>
  <c r="DY62" i="38"/>
  <c r="CV60" i="38"/>
  <c r="CU61" i="38"/>
  <c r="CA60" i="38"/>
  <c r="BZ61" i="38"/>
  <c r="CB60" i="38"/>
  <c r="AF59" i="38"/>
  <c r="AG59" i="38" s="1"/>
  <c r="M59" i="38" s="1"/>
  <c r="AE60" i="38"/>
  <c r="FW65" i="38" l="1"/>
  <c r="FX64" i="38"/>
  <c r="FY64" i="38" s="1"/>
  <c r="GT64" i="38"/>
  <c r="GS65" i="38"/>
  <c r="AX62" i="38"/>
  <c r="AY61" i="38"/>
  <c r="EU62" i="38"/>
  <c r="ET63" i="38"/>
  <c r="DZ62" i="38"/>
  <c r="DY63" i="38"/>
  <c r="EA62" i="38"/>
  <c r="CV61" i="38"/>
  <c r="CU62" i="38"/>
  <c r="CA61" i="38"/>
  <c r="CB61" i="38" s="1"/>
  <c r="BZ62" i="38"/>
  <c r="AF60" i="38"/>
  <c r="AE61" i="38"/>
  <c r="AG60" i="38"/>
  <c r="M60" i="38" s="1"/>
  <c r="FW66" i="38" l="1"/>
  <c r="FX65" i="38"/>
  <c r="FY65" i="38"/>
  <c r="GT65" i="38"/>
  <c r="GS66" i="38"/>
  <c r="AX63" i="38"/>
  <c r="AY62" i="38"/>
  <c r="EU63" i="38"/>
  <c r="ET64" i="38"/>
  <c r="DZ63" i="38"/>
  <c r="EA63" i="38" s="1"/>
  <c r="DY64" i="38"/>
  <c r="CV62" i="38"/>
  <c r="CU63" i="38"/>
  <c r="CA62" i="38"/>
  <c r="BZ63" i="38"/>
  <c r="CB62" i="38"/>
  <c r="AF61" i="38"/>
  <c r="AG61" i="38" s="1"/>
  <c r="M61" i="38" s="1"/>
  <c r="AE62" i="38"/>
  <c r="FW67" i="38" l="1"/>
  <c r="FX66" i="38"/>
  <c r="FY66" i="38" s="1"/>
  <c r="GT66" i="38"/>
  <c r="GS67" i="38"/>
  <c r="AY63" i="38"/>
  <c r="AX64" i="38"/>
  <c r="EU64" i="38"/>
  <c r="ET65" i="38"/>
  <c r="DZ64" i="38"/>
  <c r="DY65" i="38"/>
  <c r="EA64" i="38"/>
  <c r="CV63" i="38"/>
  <c r="CU64" i="38"/>
  <c r="CA63" i="38"/>
  <c r="CB63" i="38" s="1"/>
  <c r="BZ64" i="38"/>
  <c r="AF62" i="38"/>
  <c r="AE63" i="38"/>
  <c r="AG62" i="38"/>
  <c r="M62" i="38" s="1"/>
  <c r="FW68" i="38" l="1"/>
  <c r="FX67" i="38"/>
  <c r="FY67" i="38" s="1"/>
  <c r="GT67" i="38"/>
  <c r="GS68" i="38"/>
  <c r="AX65" i="38"/>
  <c r="AY64" i="38"/>
  <c r="EU65" i="38"/>
  <c r="ET66" i="38"/>
  <c r="DZ65" i="38"/>
  <c r="EA65" i="38" s="1"/>
  <c r="DY66" i="38"/>
  <c r="CV64" i="38"/>
  <c r="CU65" i="38"/>
  <c r="CA64" i="38"/>
  <c r="BZ65" i="38"/>
  <c r="CB64" i="38"/>
  <c r="AF63" i="38"/>
  <c r="AG63" i="38" s="1"/>
  <c r="M63" i="38" s="1"/>
  <c r="AE64" i="38"/>
  <c r="FX68" i="38" l="1"/>
  <c r="FY68" i="38" s="1"/>
  <c r="FW69" i="38"/>
  <c r="GT68" i="38"/>
  <c r="GS69" i="38"/>
  <c r="GS70" i="38" s="1"/>
  <c r="AY65" i="38"/>
  <c r="AX66" i="38"/>
  <c r="EU66" i="38"/>
  <c r="ET67" i="38"/>
  <c r="DZ66" i="38"/>
  <c r="DY67" i="38"/>
  <c r="EA66" i="38"/>
  <c r="CV65" i="38"/>
  <c r="CU66" i="38"/>
  <c r="CA65" i="38"/>
  <c r="CB65" i="38" s="1"/>
  <c r="BZ66" i="38"/>
  <c r="AF64" i="38"/>
  <c r="AG64" i="38" s="1"/>
  <c r="M64" i="38" s="1"/>
  <c r="AE65" i="38"/>
  <c r="GR70" i="38" l="1"/>
  <c r="GT70" i="38"/>
  <c r="FX69" i="38"/>
  <c r="FY69" i="38" s="1"/>
  <c r="FW70" i="38"/>
  <c r="GT69" i="38"/>
  <c r="AY66" i="38"/>
  <c r="AX67" i="38"/>
  <c r="EU67" i="38"/>
  <c r="ET68" i="38"/>
  <c r="DZ67" i="38"/>
  <c r="EA67" i="38" s="1"/>
  <c r="DY68" i="38"/>
  <c r="CV66" i="38"/>
  <c r="CU67" i="38"/>
  <c r="CA66" i="38"/>
  <c r="BZ67" i="38"/>
  <c r="CB66" i="38"/>
  <c r="AF65" i="38"/>
  <c r="AG65" i="38" s="1"/>
  <c r="M65" i="38" s="1"/>
  <c r="AE66" i="38"/>
  <c r="FX70" i="38" l="1"/>
  <c r="FY70" i="38" s="1"/>
  <c r="FV70" i="38"/>
  <c r="AY67" i="38"/>
  <c r="AX68" i="38"/>
  <c r="EU68" i="38"/>
  <c r="ET69" i="38"/>
  <c r="ET70" i="38" s="1"/>
  <c r="DZ68" i="38"/>
  <c r="DY69" i="38"/>
  <c r="DY70" i="38" s="1"/>
  <c r="EA68" i="38"/>
  <c r="CV67" i="38"/>
  <c r="CU68" i="38"/>
  <c r="CA67" i="38"/>
  <c r="CB67" i="38" s="1"/>
  <c r="BZ68" i="38"/>
  <c r="AF66" i="38"/>
  <c r="AE67" i="38"/>
  <c r="AG66" i="38"/>
  <c r="M66" i="38" s="1"/>
  <c r="DZ70" i="38" l="1"/>
  <c r="EA70" i="38" s="1"/>
  <c r="DX70" i="38"/>
  <c r="ES70" i="38"/>
  <c r="EU70" i="38"/>
  <c r="AY68" i="38"/>
  <c r="AX69" i="38"/>
  <c r="EU69" i="38"/>
  <c r="DZ69" i="38"/>
  <c r="EA69" i="38" s="1"/>
  <c r="CV68" i="38"/>
  <c r="CU69" i="38"/>
  <c r="CU70" i="38" s="1"/>
  <c r="CA68" i="38"/>
  <c r="BZ69" i="38"/>
  <c r="BZ70" i="38" s="1"/>
  <c r="CA70" i="38" s="1"/>
  <c r="CB70" i="38" s="1"/>
  <c r="CB68" i="38"/>
  <c r="AF67" i="38"/>
  <c r="AG67" i="38" s="1"/>
  <c r="M67" i="38" s="1"/>
  <c r="AE68" i="38"/>
  <c r="CT70" i="38" l="1"/>
  <c r="CV70" i="38"/>
  <c r="AY69" i="38"/>
  <c r="AX70" i="38"/>
  <c r="CV69" i="38"/>
  <c r="CA69" i="38"/>
  <c r="CB69" i="38" s="1"/>
  <c r="AF68" i="38"/>
  <c r="AE69" i="38"/>
  <c r="AE70" i="38" s="1"/>
  <c r="AG68" i="38"/>
  <c r="M68" i="38" s="1"/>
  <c r="AF70" i="38" l="1"/>
  <c r="AG70" i="38" s="1"/>
  <c r="M70" i="38" s="1"/>
  <c r="AY70" i="38"/>
  <c r="AW70" i="38"/>
  <c r="AF69" i="38"/>
  <c r="AG69" i="38" s="1"/>
  <c r="M69" i="38" s="1"/>
  <c r="AC177" i="31" l="1"/>
  <c r="AB177" i="31"/>
  <c r="AA177" i="31"/>
  <c r="AC176" i="31"/>
  <c r="AB176" i="31"/>
  <c r="AA176" i="31"/>
  <c r="AC165" i="31"/>
  <c r="AC168" i="31" s="1"/>
  <c r="AB165" i="31"/>
  <c r="AB168" i="31" s="1"/>
  <c r="AA165" i="31"/>
  <c r="AA168" i="31" s="1"/>
  <c r="AC164" i="31"/>
  <c r="AC167" i="31" s="1"/>
  <c r="AC169" i="31" s="1"/>
  <c r="AB164" i="31"/>
  <c r="AB167" i="31" s="1"/>
  <c r="AB169" i="31" s="1"/>
  <c r="AA164" i="31"/>
  <c r="AA167" i="31" s="1"/>
  <c r="AA169" i="31" s="1"/>
  <c r="AC162" i="31"/>
  <c r="AC174" i="31" s="1"/>
  <c r="AB162" i="31"/>
  <c r="AB174" i="31" s="1"/>
  <c r="AA162" i="31"/>
  <c r="AA174" i="31" s="1"/>
  <c r="AC161" i="31"/>
  <c r="AC173" i="31" s="1"/>
  <c r="AB161" i="31"/>
  <c r="AB173" i="31" s="1"/>
  <c r="AA161" i="31"/>
  <c r="AA173" i="31" s="1"/>
  <c r="G198" i="31"/>
  <c r="I198" i="31" s="1"/>
  <c r="G197" i="31"/>
  <c r="G196" i="31"/>
  <c r="G195" i="31"/>
  <c r="I195" i="31" s="1"/>
  <c r="G194" i="31"/>
  <c r="G193" i="31"/>
  <c r="G192" i="31"/>
  <c r="G191" i="31"/>
  <c r="G190" i="31"/>
  <c r="W177" i="31"/>
  <c r="V177" i="31"/>
  <c r="U177" i="31"/>
  <c r="Q177" i="31"/>
  <c r="P177" i="31"/>
  <c r="O177" i="31"/>
  <c r="K177" i="31"/>
  <c r="J177" i="31"/>
  <c r="I177" i="31"/>
  <c r="W176" i="31"/>
  <c r="V176" i="31"/>
  <c r="U176" i="31"/>
  <c r="Q176" i="31"/>
  <c r="P176" i="31"/>
  <c r="O176" i="31"/>
  <c r="K176" i="31"/>
  <c r="J176" i="31"/>
  <c r="I176" i="31"/>
  <c r="W165" i="31"/>
  <c r="W168" i="31" s="1"/>
  <c r="V165" i="31"/>
  <c r="V168" i="31" s="1"/>
  <c r="U165" i="31"/>
  <c r="U168" i="31" s="1"/>
  <c r="Q165" i="31"/>
  <c r="Q168" i="31" s="1"/>
  <c r="P165" i="31"/>
  <c r="P168" i="31" s="1"/>
  <c r="O165" i="31"/>
  <c r="O168" i="31" s="1"/>
  <c r="K165" i="31"/>
  <c r="K168" i="31" s="1"/>
  <c r="J165" i="31"/>
  <c r="J168" i="31" s="1"/>
  <c r="I165" i="31"/>
  <c r="I168" i="31" s="1"/>
  <c r="W164" i="31"/>
  <c r="W167" i="31" s="1"/>
  <c r="W169" i="31" s="1"/>
  <c r="V164" i="31"/>
  <c r="V167" i="31" s="1"/>
  <c r="V169" i="31" s="1"/>
  <c r="U164" i="31"/>
  <c r="U167" i="31" s="1"/>
  <c r="U169" i="31" s="1"/>
  <c r="Q164" i="31"/>
  <c r="Q167" i="31" s="1"/>
  <c r="Q169" i="31" s="1"/>
  <c r="P164" i="31"/>
  <c r="P167" i="31" s="1"/>
  <c r="P169" i="31" s="1"/>
  <c r="O164" i="31"/>
  <c r="O167" i="31" s="1"/>
  <c r="O169" i="31" s="1"/>
  <c r="K164" i="31"/>
  <c r="K167" i="31" s="1"/>
  <c r="K169" i="31" s="1"/>
  <c r="J164" i="31"/>
  <c r="J167" i="31" s="1"/>
  <c r="J169" i="31" s="1"/>
  <c r="I164" i="31"/>
  <c r="I167" i="31" s="1"/>
  <c r="I169" i="31" s="1"/>
  <c r="W162" i="31"/>
  <c r="W174" i="31" s="1"/>
  <c r="V162" i="31"/>
  <c r="V174" i="31" s="1"/>
  <c r="U162" i="31"/>
  <c r="U174" i="31" s="1"/>
  <c r="Q162" i="31"/>
  <c r="Q174" i="31" s="1"/>
  <c r="P162" i="31"/>
  <c r="P174" i="31" s="1"/>
  <c r="O162" i="31"/>
  <c r="O174" i="31" s="1"/>
  <c r="K162" i="31"/>
  <c r="K174" i="31" s="1"/>
  <c r="J162" i="31"/>
  <c r="J174" i="31" s="1"/>
  <c r="I162" i="31"/>
  <c r="I174" i="31" s="1"/>
  <c r="W161" i="31"/>
  <c r="W173" i="31" s="1"/>
  <c r="V161" i="31"/>
  <c r="V173" i="31" s="1"/>
  <c r="U161" i="31"/>
  <c r="U173" i="31" s="1"/>
  <c r="Q161" i="31"/>
  <c r="Q173" i="31" s="1"/>
  <c r="P161" i="31"/>
  <c r="P173" i="31" s="1"/>
  <c r="O161" i="31"/>
  <c r="O173" i="31" s="1"/>
  <c r="K161" i="31"/>
  <c r="K173" i="31" s="1"/>
  <c r="J161" i="31"/>
  <c r="J173" i="31" s="1"/>
  <c r="I161" i="31"/>
  <c r="I173" i="31" s="1"/>
  <c r="AA179" i="31" l="1"/>
  <c r="AC179" i="31"/>
  <c r="AB180" i="31"/>
  <c r="AB179" i="31"/>
  <c r="AA180" i="31"/>
  <c r="AC180" i="31"/>
  <c r="J179" i="31"/>
  <c r="O179" i="31"/>
  <c r="Q179" i="31"/>
  <c r="V179" i="31"/>
  <c r="I180" i="31"/>
  <c r="K180" i="31"/>
  <c r="P180" i="31"/>
  <c r="U180" i="31"/>
  <c r="W180" i="31"/>
  <c r="I179" i="31"/>
  <c r="I181" i="31" s="1"/>
  <c r="K179" i="31"/>
  <c r="K181" i="31" s="1"/>
  <c r="P179" i="31"/>
  <c r="P181" i="31" s="1"/>
  <c r="U179" i="31"/>
  <c r="U181" i="31" s="1"/>
  <c r="W179" i="31"/>
  <c r="W181" i="31" s="1"/>
  <c r="J180" i="31"/>
  <c r="O180" i="31"/>
  <c r="Q180" i="31"/>
  <c r="V180" i="31"/>
  <c r="C126" i="79"/>
  <c r="C177" i="79" s="1"/>
  <c r="C229" i="79" s="1"/>
  <c r="C74" i="79"/>
  <c r="C26" i="79"/>
  <c r="AB181" i="31" l="1"/>
  <c r="AC181" i="31"/>
  <c r="AA181" i="31"/>
  <c r="V181" i="31"/>
  <c r="O181" i="31"/>
  <c r="Q181" i="31"/>
  <c r="J181" i="31"/>
  <c r="C127" i="79"/>
  <c r="C178" i="79" s="1"/>
  <c r="C230" i="79" s="1"/>
  <c r="C75" i="79"/>
  <c r="C27" i="79"/>
  <c r="AB27" i="79" s="1"/>
  <c r="C128" i="79" l="1"/>
  <c r="C179" i="79" s="1"/>
  <c r="C231" i="79" s="1"/>
  <c r="C76" i="79"/>
  <c r="C28" i="79"/>
  <c r="AB28" i="79" s="1"/>
  <c r="C129" i="79" l="1"/>
  <c r="C180" i="79" s="1"/>
  <c r="C232" i="79" s="1"/>
  <c r="C77" i="79"/>
  <c r="C29" i="79"/>
  <c r="AB29" i="79" s="1"/>
  <c r="C130" i="79" l="1"/>
  <c r="C181" i="79" s="1"/>
  <c r="C233" i="79" s="1"/>
  <c r="C78" i="79"/>
  <c r="C30" i="79"/>
  <c r="AB30" i="79" s="1"/>
  <c r="C131" i="79" l="1"/>
  <c r="C182" i="79" s="1"/>
  <c r="C234" i="79" s="1"/>
  <c r="C79" i="79"/>
  <c r="C31" i="79"/>
  <c r="AB31" i="79" s="1"/>
  <c r="C132" i="79" l="1"/>
  <c r="C183" i="79" s="1"/>
  <c r="C235" i="79" s="1"/>
  <c r="C80" i="79"/>
  <c r="C32" i="79"/>
  <c r="AB32" i="79" s="1"/>
  <c r="C133" i="79" l="1"/>
  <c r="C184" i="79" s="1"/>
  <c r="C236" i="79" s="1"/>
  <c r="C81" i="79"/>
  <c r="C33" i="79"/>
  <c r="AB33" i="79" s="1"/>
  <c r="C134" i="79" l="1"/>
  <c r="C185" i="79" s="1"/>
  <c r="C237" i="79" s="1"/>
  <c r="C82" i="79"/>
  <c r="C34" i="79"/>
  <c r="AB34" i="79" s="1"/>
  <c r="C135" i="79" l="1"/>
  <c r="C186" i="79" s="1"/>
  <c r="C238" i="79" s="1"/>
  <c r="C83" i="79"/>
  <c r="C35" i="79"/>
  <c r="AB35" i="79" s="1"/>
  <c r="C136" i="79" l="1"/>
  <c r="C187" i="79" s="1"/>
  <c r="C239" i="79" s="1"/>
  <c r="C84" i="79"/>
  <c r="C36" i="79"/>
  <c r="AB36" i="79" s="1"/>
  <c r="C137" i="79" l="1"/>
  <c r="C188" i="79" s="1"/>
  <c r="C240" i="79" s="1"/>
  <c r="C85" i="79"/>
  <c r="C37" i="79"/>
  <c r="AB37" i="79" s="1"/>
  <c r="C138" i="79" l="1"/>
  <c r="C189" i="79" s="1"/>
  <c r="C241" i="79" s="1"/>
  <c r="C86" i="79"/>
  <c r="C38" i="79"/>
  <c r="AB38" i="79" s="1"/>
  <c r="C139" i="79" l="1"/>
  <c r="C190" i="79" s="1"/>
  <c r="C242" i="79" s="1"/>
  <c r="C87" i="79"/>
  <c r="C39" i="79"/>
  <c r="AB39" i="79" s="1"/>
  <c r="C140" i="79" l="1"/>
  <c r="C191" i="79" s="1"/>
  <c r="C243" i="79" s="1"/>
  <c r="C88" i="79"/>
  <c r="C40" i="79"/>
  <c r="AB40" i="79" s="1"/>
  <c r="C141" i="79" l="1"/>
  <c r="C192" i="79" s="1"/>
  <c r="C244" i="79" s="1"/>
  <c r="C89" i="79"/>
  <c r="C41" i="79"/>
  <c r="AB41" i="79" s="1"/>
  <c r="C142" i="79" l="1"/>
  <c r="C193" i="79" s="1"/>
  <c r="C245" i="79" s="1"/>
  <c r="C90" i="79"/>
  <c r="C42" i="79"/>
  <c r="AB42" i="79" s="1"/>
  <c r="C143" i="79" l="1"/>
  <c r="C194" i="79" s="1"/>
  <c r="C246" i="79" s="1"/>
  <c r="C91" i="79"/>
  <c r="C43" i="79"/>
  <c r="AB43" i="79" s="1"/>
  <c r="C144" i="79" l="1"/>
  <c r="C195" i="79" s="1"/>
  <c r="C247" i="79" s="1"/>
  <c r="C92" i="79"/>
  <c r="C44" i="79"/>
  <c r="AB44" i="79" s="1"/>
  <c r="C145" i="79" l="1"/>
  <c r="C196" i="79" s="1"/>
  <c r="C248" i="79" s="1"/>
  <c r="C93" i="79"/>
  <c r="C45" i="79"/>
  <c r="AB45" i="79" s="1"/>
  <c r="C146" i="79" l="1"/>
  <c r="C197" i="79" s="1"/>
  <c r="C249" i="79" s="1"/>
  <c r="C94" i="79"/>
  <c r="C46" i="79"/>
  <c r="AB46" i="79" s="1"/>
  <c r="C147" i="79" l="1"/>
  <c r="C198" i="79" s="1"/>
  <c r="C250" i="79" s="1"/>
  <c r="C95" i="79"/>
  <c r="C47" i="79"/>
  <c r="AB47" i="79" s="1"/>
  <c r="C148" i="79" l="1"/>
  <c r="C199" i="79" s="1"/>
  <c r="C251" i="79" s="1"/>
  <c r="C96" i="79"/>
  <c r="C48" i="79"/>
  <c r="AB48" i="79" s="1"/>
  <c r="C149" i="79" l="1"/>
  <c r="C200" i="79" s="1"/>
  <c r="C252" i="79" s="1"/>
  <c r="C97" i="79"/>
  <c r="C49" i="79"/>
  <c r="AB49" i="79" s="1"/>
  <c r="C150" i="79" l="1"/>
  <c r="C201" i="79" s="1"/>
  <c r="C253" i="79" s="1"/>
  <c r="C98" i="79"/>
  <c r="C50" i="79"/>
  <c r="AB50" i="79" l="1"/>
  <c r="C51" i="79"/>
  <c r="C151" i="79"/>
  <c r="C202" i="79" s="1"/>
  <c r="C254" i="79" s="1"/>
  <c r="C99" i="79"/>
  <c r="C100" i="79" l="1"/>
  <c r="AB51" i="79"/>
  <c r="C152" i="79"/>
  <c r="C203" i="79" s="1"/>
  <c r="C255" i="79" s="1"/>
  <c r="B306" i="76"/>
  <c r="B305" i="76"/>
  <c r="B241" i="76"/>
  <c r="B242" i="76" s="1"/>
  <c r="B243" i="76" s="1"/>
  <c r="B244" i="76" s="1"/>
  <c r="B245" i="76" s="1"/>
  <c r="B246" i="76" s="1"/>
  <c r="B247" i="76" s="1"/>
  <c r="B248" i="76" s="1"/>
  <c r="B249" i="76" s="1"/>
  <c r="B250" i="76" s="1"/>
  <c r="B251" i="76" s="1"/>
  <c r="B252" i="76" s="1"/>
  <c r="B253" i="76" s="1"/>
  <c r="B254" i="76" s="1"/>
  <c r="B255" i="76" s="1"/>
  <c r="B256" i="76" s="1"/>
  <c r="B257" i="76" s="1"/>
  <c r="B258" i="76" s="1"/>
  <c r="B259" i="76" s="1"/>
  <c r="B260" i="76" s="1"/>
  <c r="B261" i="76" s="1"/>
  <c r="B262" i="76" s="1"/>
  <c r="B263" i="76" s="1"/>
  <c r="B264" i="76" s="1"/>
  <c r="B265" i="76" s="1"/>
  <c r="B266" i="76" s="1"/>
  <c r="B267" i="76" s="1"/>
  <c r="B268" i="76" s="1"/>
  <c r="B269" i="76" s="1"/>
  <c r="B270" i="76" s="1"/>
  <c r="B271" i="76" s="1"/>
  <c r="B272" i="76" s="1"/>
  <c r="B273" i="76" s="1"/>
  <c r="B274" i="76" s="1"/>
  <c r="B275" i="76" s="1"/>
  <c r="B276" i="76" s="1"/>
  <c r="B277" i="76" s="1"/>
  <c r="B278" i="76" s="1"/>
  <c r="B279" i="76" s="1"/>
  <c r="B280" i="76" s="1"/>
  <c r="B281" i="76" s="1"/>
  <c r="B282" i="76" s="1"/>
  <c r="B283" i="76" s="1"/>
  <c r="B284" i="76" s="1"/>
  <c r="B285" i="76" s="1"/>
  <c r="B286" i="76" s="1"/>
  <c r="B287" i="76" s="1"/>
  <c r="B288" i="76" s="1"/>
  <c r="B289" i="76" s="1"/>
  <c r="B290" i="76" s="1"/>
  <c r="B291" i="76" s="1"/>
  <c r="B292" i="76" s="1"/>
  <c r="B293" i="76" s="1"/>
  <c r="B294" i="76" s="1"/>
  <c r="B295" i="76" s="1"/>
  <c r="B296" i="76" s="1"/>
  <c r="B297" i="76" s="1"/>
  <c r="B298" i="76" s="1"/>
  <c r="B299" i="76" s="1"/>
  <c r="B300" i="76" s="1"/>
  <c r="B301" i="76" s="1"/>
  <c r="V237" i="76"/>
  <c r="T237" i="76"/>
  <c r="M237" i="76"/>
  <c r="L237" i="76"/>
  <c r="K237" i="76"/>
  <c r="B230" i="76"/>
  <c r="B229" i="76"/>
  <c r="B165" i="76"/>
  <c r="B166" i="76" s="1"/>
  <c r="B167" i="76" s="1"/>
  <c r="B168" i="76" s="1"/>
  <c r="B169" i="76" s="1"/>
  <c r="B170" i="76" s="1"/>
  <c r="B171" i="76" s="1"/>
  <c r="B172" i="76" s="1"/>
  <c r="B173" i="76" s="1"/>
  <c r="B174" i="76" s="1"/>
  <c r="B175" i="76" s="1"/>
  <c r="B176" i="76" s="1"/>
  <c r="B177" i="76" s="1"/>
  <c r="B178" i="76" s="1"/>
  <c r="B179" i="76" s="1"/>
  <c r="B180" i="76" s="1"/>
  <c r="B181" i="76" s="1"/>
  <c r="B182" i="76" s="1"/>
  <c r="B183" i="76" s="1"/>
  <c r="B184" i="76" s="1"/>
  <c r="B185" i="76" s="1"/>
  <c r="B186" i="76" s="1"/>
  <c r="B187" i="76" s="1"/>
  <c r="B188" i="76" s="1"/>
  <c r="B189" i="76" s="1"/>
  <c r="B190" i="76" s="1"/>
  <c r="B191" i="76" s="1"/>
  <c r="B192" i="76" s="1"/>
  <c r="B193" i="76" s="1"/>
  <c r="B194" i="76" s="1"/>
  <c r="B195" i="76" s="1"/>
  <c r="B196" i="76" s="1"/>
  <c r="B197" i="76" s="1"/>
  <c r="B198" i="76" s="1"/>
  <c r="B199" i="76" s="1"/>
  <c r="B200" i="76" s="1"/>
  <c r="B201" i="76" s="1"/>
  <c r="B202" i="76" s="1"/>
  <c r="B203" i="76" s="1"/>
  <c r="B204" i="76" s="1"/>
  <c r="B205" i="76" s="1"/>
  <c r="B206" i="76" s="1"/>
  <c r="B207" i="76" s="1"/>
  <c r="B208" i="76" s="1"/>
  <c r="B209" i="76" s="1"/>
  <c r="B210" i="76" s="1"/>
  <c r="B211" i="76" s="1"/>
  <c r="B212" i="76" s="1"/>
  <c r="B213" i="76" s="1"/>
  <c r="B214" i="76" s="1"/>
  <c r="B215" i="76" s="1"/>
  <c r="B216" i="76" s="1"/>
  <c r="B217" i="76" s="1"/>
  <c r="B218" i="76" s="1"/>
  <c r="B219" i="76" s="1"/>
  <c r="B220" i="76" s="1"/>
  <c r="B221" i="76" s="1"/>
  <c r="B222" i="76" s="1"/>
  <c r="B223" i="76" s="1"/>
  <c r="B224" i="76" s="1"/>
  <c r="B225" i="76" s="1"/>
  <c r="V161" i="76"/>
  <c r="T161" i="76"/>
  <c r="AA161" i="76" s="1"/>
  <c r="M161" i="76"/>
  <c r="L161" i="76"/>
  <c r="B156" i="76"/>
  <c r="B155" i="76"/>
  <c r="B91" i="76"/>
  <c r="B92" i="76" s="1"/>
  <c r="B93" i="76" s="1"/>
  <c r="B94" i="76" s="1"/>
  <c r="B95" i="76" s="1"/>
  <c r="B96" i="76" s="1"/>
  <c r="B97" i="76" s="1"/>
  <c r="B98" i="76" s="1"/>
  <c r="B99" i="76" s="1"/>
  <c r="B100" i="76" s="1"/>
  <c r="B101" i="76" s="1"/>
  <c r="B102" i="76" s="1"/>
  <c r="B103" i="76" s="1"/>
  <c r="B104" i="76" s="1"/>
  <c r="B105" i="76" s="1"/>
  <c r="B106" i="76" s="1"/>
  <c r="B107" i="76" s="1"/>
  <c r="B108" i="76" s="1"/>
  <c r="B109" i="76" s="1"/>
  <c r="B110" i="76" s="1"/>
  <c r="B111" i="76" s="1"/>
  <c r="B112" i="76" s="1"/>
  <c r="B113" i="76" s="1"/>
  <c r="B114" i="76" s="1"/>
  <c r="B115" i="76" s="1"/>
  <c r="B116" i="76" s="1"/>
  <c r="B117" i="76" s="1"/>
  <c r="B118" i="76" s="1"/>
  <c r="B119" i="76" s="1"/>
  <c r="B120" i="76" s="1"/>
  <c r="B121" i="76" s="1"/>
  <c r="B122" i="76" s="1"/>
  <c r="B123" i="76" s="1"/>
  <c r="B124" i="76" s="1"/>
  <c r="B125" i="76" s="1"/>
  <c r="B126" i="76" s="1"/>
  <c r="B127" i="76" s="1"/>
  <c r="B128" i="76" s="1"/>
  <c r="B129" i="76" s="1"/>
  <c r="B130" i="76" s="1"/>
  <c r="B131" i="76" s="1"/>
  <c r="B132" i="76" s="1"/>
  <c r="B133" i="76" s="1"/>
  <c r="B134" i="76" s="1"/>
  <c r="B135" i="76" s="1"/>
  <c r="B136" i="76" s="1"/>
  <c r="B137" i="76" s="1"/>
  <c r="B138" i="76" s="1"/>
  <c r="B139" i="76" s="1"/>
  <c r="B140" i="76" s="1"/>
  <c r="B141" i="76" s="1"/>
  <c r="B142" i="76" s="1"/>
  <c r="B143" i="76" s="1"/>
  <c r="B144" i="76" s="1"/>
  <c r="B145" i="76" s="1"/>
  <c r="B146" i="76" s="1"/>
  <c r="B147" i="76" s="1"/>
  <c r="B148" i="76" s="1"/>
  <c r="B149" i="76" s="1"/>
  <c r="B150" i="76" s="1"/>
  <c r="B151" i="76" s="1"/>
  <c r="B152" i="76" s="1"/>
  <c r="B153" i="76" s="1"/>
  <c r="B81" i="76"/>
  <c r="B80" i="76"/>
  <c r="B16" i="76"/>
  <c r="B17" i="76" s="1"/>
  <c r="B18" i="76" s="1"/>
  <c r="B19" i="76" s="1"/>
  <c r="B20" i="76" s="1"/>
  <c r="B21" i="76" s="1"/>
  <c r="B22" i="76" s="1"/>
  <c r="B23" i="76" s="1"/>
  <c r="B24" i="76" s="1"/>
  <c r="B25" i="76" s="1"/>
  <c r="B26" i="76" s="1"/>
  <c r="B27" i="76" s="1"/>
  <c r="B28" i="76" s="1"/>
  <c r="B29" i="76" s="1"/>
  <c r="B30" i="76" s="1"/>
  <c r="B31" i="76" s="1"/>
  <c r="B32" i="76" s="1"/>
  <c r="B33" i="76" s="1"/>
  <c r="B34" i="76" s="1"/>
  <c r="B35" i="76" s="1"/>
  <c r="B36" i="76" s="1"/>
  <c r="B37" i="76" s="1"/>
  <c r="B38" i="76" s="1"/>
  <c r="B39" i="76" s="1"/>
  <c r="B40" i="76" s="1"/>
  <c r="B41" i="76" s="1"/>
  <c r="B42" i="76" s="1"/>
  <c r="B43" i="76" s="1"/>
  <c r="B44" i="76" s="1"/>
  <c r="B45" i="76" s="1"/>
  <c r="B46" i="76" s="1"/>
  <c r="B47" i="76" s="1"/>
  <c r="B48" i="76" s="1"/>
  <c r="B49" i="76" s="1"/>
  <c r="B50" i="76" s="1"/>
  <c r="B51" i="76" s="1"/>
  <c r="B52" i="76" s="1"/>
  <c r="B53" i="76" s="1"/>
  <c r="B54" i="76" s="1"/>
  <c r="B55" i="76" s="1"/>
  <c r="B56" i="76" s="1"/>
  <c r="B57" i="76" s="1"/>
  <c r="B58" i="76" s="1"/>
  <c r="B59" i="76" s="1"/>
  <c r="B60" i="76" s="1"/>
  <c r="B61" i="76" s="1"/>
  <c r="B62" i="76" s="1"/>
  <c r="B63" i="76" s="1"/>
  <c r="B64" i="76" s="1"/>
  <c r="B65" i="76" s="1"/>
  <c r="B66" i="76" s="1"/>
  <c r="B67" i="76" s="1"/>
  <c r="B68" i="76" s="1"/>
  <c r="B69" i="76" s="1"/>
  <c r="B70" i="76" s="1"/>
  <c r="B71" i="76" s="1"/>
  <c r="B72" i="76" s="1"/>
  <c r="B73" i="76" s="1"/>
  <c r="B74" i="76" s="1"/>
  <c r="B75" i="76" s="1"/>
  <c r="B76" i="76" s="1"/>
  <c r="B77" i="76" s="1"/>
  <c r="B78" i="76" s="1"/>
  <c r="AH10" i="76"/>
  <c r="AC7" i="76"/>
  <c r="AA7" i="76"/>
  <c r="Z7" i="76"/>
  <c r="Y7" i="76"/>
  <c r="X7" i="76"/>
  <c r="V7" i="76"/>
  <c r="T7" i="76"/>
  <c r="R7" i="76"/>
  <c r="P7" i="76"/>
  <c r="N7" i="76"/>
  <c r="M7" i="76"/>
  <c r="L7" i="76"/>
  <c r="K7" i="76"/>
  <c r="I7" i="76"/>
  <c r="H7" i="76"/>
  <c r="G7" i="76"/>
  <c r="F7" i="76"/>
  <c r="D7" i="76"/>
  <c r="AA5" i="76"/>
  <c r="Z5" i="76"/>
  <c r="Y5" i="76"/>
  <c r="X5" i="76"/>
  <c r="V5" i="76"/>
  <c r="T5" i="76"/>
  <c r="R5" i="76"/>
  <c r="P5" i="76"/>
  <c r="N5" i="76"/>
  <c r="I5" i="76"/>
  <c r="D5" i="76"/>
  <c r="AH3" i="76"/>
  <c r="GP44" i="38"/>
  <c r="GP45" i="38" s="1"/>
  <c r="GI72" i="38"/>
  <c r="EQ44" i="38"/>
  <c r="EQ45" i="38" s="1"/>
  <c r="EI72" i="38"/>
  <c r="AU44" i="38"/>
  <c r="AU45" i="38" s="1"/>
  <c r="AU46" i="38" s="1"/>
  <c r="AU47" i="38" s="1"/>
  <c r="AU48" i="38" s="1"/>
  <c r="AU49" i="38" s="1"/>
  <c r="AU50" i="38" s="1"/>
  <c r="AU51" i="38" s="1"/>
  <c r="AU52" i="38" s="1"/>
  <c r="AU53" i="38" s="1"/>
  <c r="AU54" i="38" s="1"/>
  <c r="AU55" i="38" s="1"/>
  <c r="AU56" i="38" s="1"/>
  <c r="AU57" i="38" s="1"/>
  <c r="AU58" i="38" s="1"/>
  <c r="AU59" i="38" s="1"/>
  <c r="AU60" i="38" s="1"/>
  <c r="AU61" i="38" s="1"/>
  <c r="AU62" i="38" s="1"/>
  <c r="AU63" i="38" s="1"/>
  <c r="AU64" i="38" s="1"/>
  <c r="AU65" i="38" s="1"/>
  <c r="AU66" i="38" s="1"/>
  <c r="AU67" i="38" s="1"/>
  <c r="AU68" i="38" s="1"/>
  <c r="FS44" i="38"/>
  <c r="FS45" i="38" s="1"/>
  <c r="GK44" i="38"/>
  <c r="GK45" i="38"/>
  <c r="GK46" i="38"/>
  <c r="GK47" i="38"/>
  <c r="GK48" i="38"/>
  <c r="GK49" i="38"/>
  <c r="GK54" i="38"/>
  <c r="GK56" i="38"/>
  <c r="GK61" i="38"/>
  <c r="GK62" i="38"/>
  <c r="GK63" i="38"/>
  <c r="GK64" i="38"/>
  <c r="GK66" i="38"/>
  <c r="GK68" i="38"/>
  <c r="GJ72" i="38"/>
  <c r="GK72" i="38"/>
  <c r="H12" i="38"/>
  <c r="DU44" i="38"/>
  <c r="DU45" i="38"/>
  <c r="CL72" i="38"/>
  <c r="CM72" i="38"/>
  <c r="CL29" i="38"/>
  <c r="CM29" i="38"/>
  <c r="CL30" i="38"/>
  <c r="CM30" i="38"/>
  <c r="CL31" i="38"/>
  <c r="CM31" i="38"/>
  <c r="CL32" i="38"/>
  <c r="CM32" i="38"/>
  <c r="CL33" i="38"/>
  <c r="CM33" i="38"/>
  <c r="CL34" i="38"/>
  <c r="CM34" i="38"/>
  <c r="CL35" i="38"/>
  <c r="CM35" i="38"/>
  <c r="CL36" i="38"/>
  <c r="CM36" i="38"/>
  <c r="CL37" i="38"/>
  <c r="CM37" i="38"/>
  <c r="CL38" i="38"/>
  <c r="CM38" i="38"/>
  <c r="CL39" i="38"/>
  <c r="CM39" i="38"/>
  <c r="CL40" i="38"/>
  <c r="CM40" i="38"/>
  <c r="CL41" i="38"/>
  <c r="CM41" i="38"/>
  <c r="CL42" i="38"/>
  <c r="CM42" i="38"/>
  <c r="CL43" i="38"/>
  <c r="CM43" i="38"/>
  <c r="CL44" i="38"/>
  <c r="CM44" i="38"/>
  <c r="CL45" i="38"/>
  <c r="CM45" i="38"/>
  <c r="CL46" i="38"/>
  <c r="CM46" i="38"/>
  <c r="CL47" i="38"/>
  <c r="CM47" i="38"/>
  <c r="CL48" i="38"/>
  <c r="CM48" i="38"/>
  <c r="CL49" i="38"/>
  <c r="CM49" i="38"/>
  <c r="CL50" i="38"/>
  <c r="CM50" i="38"/>
  <c r="CL51" i="38"/>
  <c r="CM51" i="38"/>
  <c r="CL52" i="38"/>
  <c r="CM52" i="38"/>
  <c r="CL53" i="38"/>
  <c r="CM53" i="38"/>
  <c r="CL54" i="38"/>
  <c r="CM54" i="38"/>
  <c r="CL55" i="38"/>
  <c r="CM55" i="38"/>
  <c r="CL56" i="38"/>
  <c r="CM56" i="38"/>
  <c r="CL57" i="38"/>
  <c r="CM57" i="38"/>
  <c r="CL58" i="38"/>
  <c r="CM58" i="38"/>
  <c r="CL59" i="38"/>
  <c r="CM59" i="38"/>
  <c r="CL60" i="38"/>
  <c r="CM60" i="38"/>
  <c r="CL61" i="38"/>
  <c r="CM61" i="38"/>
  <c r="CL62" i="38"/>
  <c r="CM62" i="38"/>
  <c r="CL63" i="38"/>
  <c r="CM63" i="38"/>
  <c r="CL64" i="38"/>
  <c r="CM64" i="38"/>
  <c r="CL65" i="38"/>
  <c r="CM65" i="38"/>
  <c r="CL66" i="38"/>
  <c r="CM66" i="38"/>
  <c r="CL67" i="38"/>
  <c r="CM67" i="38"/>
  <c r="CL68" i="38"/>
  <c r="CM68" i="38"/>
  <c r="CL69" i="38"/>
  <c r="CM69" i="38"/>
  <c r="CM8" i="38"/>
  <c r="BW44" i="38"/>
  <c r="CR44" i="38" s="1"/>
  <c r="AB44" i="38"/>
  <c r="AB45" i="38" s="1"/>
  <c r="AB46" i="38" s="1"/>
  <c r="AB47" i="38" s="1"/>
  <c r="AB48" i="38" s="1"/>
  <c r="AB49" i="38" s="1"/>
  <c r="AB50" i="38" s="1"/>
  <c r="AB51" i="38" s="1"/>
  <c r="AB52" i="38" s="1"/>
  <c r="AB53" i="38" s="1"/>
  <c r="AB54" i="38" s="1"/>
  <c r="AB55" i="38" s="1"/>
  <c r="AB56" i="38" s="1"/>
  <c r="AB57" i="38" s="1"/>
  <c r="AB58" i="38" s="1"/>
  <c r="AB59" i="38" s="1"/>
  <c r="AB60" i="38" s="1"/>
  <c r="AB61" i="38" s="1"/>
  <c r="AB62" i="38" s="1"/>
  <c r="AB63" i="38" s="1"/>
  <c r="AB64" i="38" s="1"/>
  <c r="AB65" i="38" s="1"/>
  <c r="AB66" i="38" s="1"/>
  <c r="AB67" i="38" s="1"/>
  <c r="AB68" i="38" s="1"/>
  <c r="AB69" i="38" s="1"/>
  <c r="AB70" i="38" s="1"/>
  <c r="AP8" i="38"/>
  <c r="AP10" i="38"/>
  <c r="AP12" i="38"/>
  <c r="AP14" i="38"/>
  <c r="AP16" i="38"/>
  <c r="AP18" i="38"/>
  <c r="AP20" i="38"/>
  <c r="AP22" i="38"/>
  <c r="AP24" i="38"/>
  <c r="AP26" i="38"/>
  <c r="AP28" i="38"/>
  <c r="AP30" i="38"/>
  <c r="AP32" i="38"/>
  <c r="AP34" i="38"/>
  <c r="AP36" i="38"/>
  <c r="AP38" i="38"/>
  <c r="AP40" i="38"/>
  <c r="AP42" i="38"/>
  <c r="AP44" i="38"/>
  <c r="AP46" i="38"/>
  <c r="AP48" i="38"/>
  <c r="AP56" i="38"/>
  <c r="AP58" i="38"/>
  <c r="AP62" i="38"/>
  <c r="AP68" i="38"/>
  <c r="AP69" i="38"/>
  <c r="AO45" i="38"/>
  <c r="AO47" i="38"/>
  <c r="AO51" i="38"/>
  <c r="AO55" i="38"/>
  <c r="AO63" i="38"/>
  <c r="AO69" i="38"/>
  <c r="AO68" i="38"/>
  <c r="EJ69" i="38"/>
  <c r="EK69" i="38"/>
  <c r="EL69" i="38"/>
  <c r="EJ56" i="38"/>
  <c r="EK56" i="38"/>
  <c r="EL56" i="38"/>
  <c r="EJ68" i="38"/>
  <c r="EK68" i="38"/>
  <c r="EL68" i="38"/>
  <c r="GJ69" i="38"/>
  <c r="GK69" i="38"/>
  <c r="GJ68" i="38"/>
  <c r="AO46" i="38"/>
  <c r="AO43" i="38"/>
  <c r="AP43" i="38"/>
  <c r="AO44" i="38"/>
  <c r="EJ46" i="38"/>
  <c r="EK46" i="38"/>
  <c r="EL46" i="38"/>
  <c r="EJ44" i="38"/>
  <c r="EK44" i="38"/>
  <c r="EL44" i="38"/>
  <c r="GJ46" i="38"/>
  <c r="GJ43" i="38"/>
  <c r="GK43" i="38"/>
  <c r="GJ44" i="38"/>
  <c r="AO67" i="38"/>
  <c r="AP67" i="38"/>
  <c r="EJ67" i="38"/>
  <c r="EK67" i="38"/>
  <c r="EL67" i="38"/>
  <c r="GJ67" i="38"/>
  <c r="GK67" i="38"/>
  <c r="AO66" i="38"/>
  <c r="AP66" i="38"/>
  <c r="EJ66" i="38"/>
  <c r="EK66" i="38"/>
  <c r="EL66" i="38"/>
  <c r="GJ66" i="38"/>
  <c r="AO65" i="38"/>
  <c r="AP65" i="38"/>
  <c r="EJ65" i="38"/>
  <c r="EK65" i="38"/>
  <c r="EL65" i="38"/>
  <c r="GJ65" i="38"/>
  <c r="GK65" i="38"/>
  <c r="AO64" i="38"/>
  <c r="AP64" i="38"/>
  <c r="EJ64" i="38"/>
  <c r="EK64" i="38"/>
  <c r="EL64" i="38"/>
  <c r="GJ64" i="38"/>
  <c r="AP63" i="38"/>
  <c r="EJ63" i="38"/>
  <c r="EK63" i="38"/>
  <c r="EL63" i="38"/>
  <c r="GJ63" i="38"/>
  <c r="AO62" i="38"/>
  <c r="EJ62" i="38"/>
  <c r="EK62" i="38"/>
  <c r="EL62" i="38"/>
  <c r="AO61" i="38"/>
  <c r="AP61" i="38"/>
  <c r="EJ61" i="38"/>
  <c r="EK61" i="38"/>
  <c r="EL61" i="38"/>
  <c r="AO59" i="38"/>
  <c r="AP59" i="38"/>
  <c r="EJ59" i="38"/>
  <c r="EK59" i="38"/>
  <c r="EL59" i="38"/>
  <c r="GJ59" i="38"/>
  <c r="GK59" i="38"/>
  <c r="AO58" i="38"/>
  <c r="EJ58" i="38"/>
  <c r="EK58" i="38"/>
  <c r="EL58" i="38"/>
  <c r="GJ58" i="38"/>
  <c r="GK58" i="38"/>
  <c r="AO57" i="38"/>
  <c r="AP57" i="38"/>
  <c r="EJ57" i="38"/>
  <c r="EK57" i="38"/>
  <c r="EL57" i="38"/>
  <c r="GJ57" i="38"/>
  <c r="GK57" i="38"/>
  <c r="AO52" i="38"/>
  <c r="AP52" i="38"/>
  <c r="AP55" i="38"/>
  <c r="EJ52" i="38"/>
  <c r="EK52" i="38"/>
  <c r="EL52" i="38"/>
  <c r="EJ55" i="38"/>
  <c r="EK55" i="38"/>
  <c r="EL55" i="38"/>
  <c r="GJ52" i="38"/>
  <c r="GK52" i="38"/>
  <c r="GJ55" i="38"/>
  <c r="GK55" i="38"/>
  <c r="AO54" i="38"/>
  <c r="AP54" i="38"/>
  <c r="EJ54" i="38"/>
  <c r="EK54" i="38"/>
  <c r="EL54" i="38"/>
  <c r="GJ54" i="38"/>
  <c r="AO53" i="38"/>
  <c r="AP53" i="38"/>
  <c r="EJ53" i="38"/>
  <c r="EK53" i="38"/>
  <c r="EL53" i="38"/>
  <c r="GJ53" i="38"/>
  <c r="GK53" i="38"/>
  <c r="AO49" i="38"/>
  <c r="AP49" i="38"/>
  <c r="AO48" i="38"/>
  <c r="EJ49" i="38"/>
  <c r="EK49" i="38"/>
  <c r="EL49" i="38"/>
  <c r="EJ48" i="38"/>
  <c r="EK48" i="38"/>
  <c r="EL48" i="38"/>
  <c r="GJ49" i="38"/>
  <c r="GJ48" i="38"/>
  <c r="AP47" i="38"/>
  <c r="EJ47" i="38"/>
  <c r="EK47" i="38"/>
  <c r="EL47" i="38"/>
  <c r="GJ47" i="38"/>
  <c r="AP45" i="38"/>
  <c r="EJ45" i="38"/>
  <c r="EK45" i="38"/>
  <c r="EL45" i="38"/>
  <c r="GJ45" i="38"/>
  <c r="F71" i="34"/>
  <c r="G71" i="34" s="1"/>
  <c r="F47" i="34"/>
  <c r="G47" i="34" s="1"/>
  <c r="F70" i="34"/>
  <c r="G70" i="34" s="1"/>
  <c r="F69" i="34"/>
  <c r="G69" i="34" s="1"/>
  <c r="F68" i="34"/>
  <c r="G68" i="34" s="1"/>
  <c r="F67" i="34"/>
  <c r="G67" i="34" s="1"/>
  <c r="F66" i="34"/>
  <c r="G66" i="34" s="1"/>
  <c r="F65" i="34"/>
  <c r="G65" i="34" s="1"/>
  <c r="F64" i="34"/>
  <c r="G64" i="34" s="1"/>
  <c r="F63" i="34"/>
  <c r="G63" i="34" s="1"/>
  <c r="F62" i="34"/>
  <c r="G62" i="34" s="1"/>
  <c r="F61" i="34"/>
  <c r="G61" i="34" s="1"/>
  <c r="F60" i="34"/>
  <c r="G60" i="34" s="1"/>
  <c r="F59" i="34"/>
  <c r="G59" i="34" s="1"/>
  <c r="F58" i="34"/>
  <c r="G58" i="34" s="1"/>
  <c r="O58" i="34" s="1"/>
  <c r="F57" i="34"/>
  <c r="G57" i="34" s="1"/>
  <c r="F56" i="34"/>
  <c r="G56" i="34" s="1"/>
  <c r="F55" i="34"/>
  <c r="G55" i="34" s="1"/>
  <c r="F54" i="34"/>
  <c r="G54" i="34" s="1"/>
  <c r="F53" i="34"/>
  <c r="G53" i="34" s="1"/>
  <c r="F52" i="34"/>
  <c r="G52" i="34" s="1"/>
  <c r="O52" i="34" s="1"/>
  <c r="F51" i="34"/>
  <c r="G51" i="34" s="1"/>
  <c r="F50" i="34"/>
  <c r="G50" i="34" s="1"/>
  <c r="F49" i="34"/>
  <c r="G49" i="34" s="1"/>
  <c r="F48" i="34"/>
  <c r="G48" i="34" s="1"/>
  <c r="EJ50" i="38"/>
  <c r="EK50" i="38"/>
  <c r="EL50" i="38"/>
  <c r="EJ51" i="38"/>
  <c r="EK51" i="38"/>
  <c r="EL51" i="38"/>
  <c r="AO50" i="38"/>
  <c r="AP50" i="38"/>
  <c r="AP51" i="38"/>
  <c r="GJ50" i="38"/>
  <c r="GK50" i="38"/>
  <c r="GJ51" i="38"/>
  <c r="GK51" i="38"/>
  <c r="U235" i="47"/>
  <c r="J141" i="59"/>
  <c r="J142" i="59"/>
  <c r="M102" i="59"/>
  <c r="J111" i="59"/>
  <c r="GA324" i="47"/>
  <c r="J112" i="59" s="1"/>
  <c r="GA325" i="47"/>
  <c r="J113" i="59" s="1"/>
  <c r="GH324" i="47"/>
  <c r="BL376" i="47"/>
  <c r="BM376" i="47"/>
  <c r="BN376" i="47"/>
  <c r="BO376" i="47"/>
  <c r="DQ376" i="47"/>
  <c r="DR376" i="47"/>
  <c r="DS376" i="47"/>
  <c r="DT376" i="47"/>
  <c r="EG376" i="47"/>
  <c r="EH376" i="47"/>
  <c r="EI376" i="47"/>
  <c r="EJ376" i="47"/>
  <c r="EL376" i="47"/>
  <c r="EM376" i="47"/>
  <c r="EN376" i="47"/>
  <c r="EO376" i="47"/>
  <c r="EQ376" i="47"/>
  <c r="ER376" i="47"/>
  <c r="ES376" i="47"/>
  <c r="ET376" i="47"/>
  <c r="GJ9" i="38"/>
  <c r="GK9" i="38"/>
  <c r="GJ10" i="38"/>
  <c r="GK10" i="38"/>
  <c r="GJ11" i="38"/>
  <c r="GK11" i="38"/>
  <c r="GJ12" i="38"/>
  <c r="GK12" i="38"/>
  <c r="GJ13" i="38"/>
  <c r="GK13" i="38"/>
  <c r="GJ14" i="38"/>
  <c r="GK14" i="38"/>
  <c r="GJ15" i="38"/>
  <c r="GK15" i="38"/>
  <c r="GJ16" i="38"/>
  <c r="GK16" i="38"/>
  <c r="GJ17" i="38"/>
  <c r="GK17" i="38"/>
  <c r="GJ18" i="38"/>
  <c r="GK18" i="38"/>
  <c r="GJ19" i="38"/>
  <c r="GK19" i="38"/>
  <c r="GJ20" i="38"/>
  <c r="GK20" i="38"/>
  <c r="GJ21" i="38"/>
  <c r="GK21" i="38"/>
  <c r="GJ22" i="38"/>
  <c r="GK22" i="38"/>
  <c r="GJ23" i="38"/>
  <c r="GK23" i="38"/>
  <c r="GJ24" i="38"/>
  <c r="GK24" i="38"/>
  <c r="GJ25" i="38"/>
  <c r="GK25" i="38"/>
  <c r="GJ26" i="38"/>
  <c r="GK26" i="38"/>
  <c r="GJ27" i="38"/>
  <c r="GK27" i="38"/>
  <c r="GJ28" i="38"/>
  <c r="GK28" i="38"/>
  <c r="GJ29" i="38"/>
  <c r="GK29" i="38"/>
  <c r="GJ30" i="38"/>
  <c r="GK30" i="38"/>
  <c r="GJ31" i="38"/>
  <c r="GK31" i="38"/>
  <c r="GJ32" i="38"/>
  <c r="GK32" i="38"/>
  <c r="GJ33" i="38"/>
  <c r="GK33" i="38"/>
  <c r="GJ34" i="38"/>
  <c r="GK34" i="38"/>
  <c r="GJ35" i="38"/>
  <c r="GK35" i="38"/>
  <c r="GJ36" i="38"/>
  <c r="GK36" i="38"/>
  <c r="GJ37" i="38"/>
  <c r="GK37" i="38"/>
  <c r="GJ38" i="38"/>
  <c r="GK38" i="38"/>
  <c r="GJ39" i="38"/>
  <c r="GK39" i="38"/>
  <c r="GJ40" i="38"/>
  <c r="GK40" i="38"/>
  <c r="GJ41" i="38"/>
  <c r="GK41" i="38"/>
  <c r="GJ42" i="38"/>
  <c r="GK42" i="38"/>
  <c r="GJ8" i="38"/>
  <c r="GK8" i="38"/>
  <c r="EJ9" i="38"/>
  <c r="EK9" i="38"/>
  <c r="EL9" i="38"/>
  <c r="EJ10" i="38"/>
  <c r="EK10" i="38"/>
  <c r="EL10" i="38"/>
  <c r="EJ11" i="38"/>
  <c r="EK11" i="38"/>
  <c r="EL11" i="38"/>
  <c r="EJ12" i="38"/>
  <c r="EK12" i="38"/>
  <c r="EL12" i="38"/>
  <c r="EJ13" i="38"/>
  <c r="EK13" i="38"/>
  <c r="EL13" i="38"/>
  <c r="EJ14" i="38"/>
  <c r="EK14" i="38"/>
  <c r="EL14" i="38"/>
  <c r="EJ15" i="38"/>
  <c r="EK15" i="38"/>
  <c r="EL15" i="38"/>
  <c r="EJ16" i="38"/>
  <c r="EK16" i="38"/>
  <c r="EL16" i="38"/>
  <c r="EJ17" i="38"/>
  <c r="EK17" i="38"/>
  <c r="EL17" i="38"/>
  <c r="EJ18" i="38"/>
  <c r="EK18" i="38"/>
  <c r="EL18" i="38"/>
  <c r="EJ19" i="38"/>
  <c r="EK19" i="38"/>
  <c r="EL19" i="38"/>
  <c r="EJ20" i="38"/>
  <c r="EK20" i="38"/>
  <c r="EL20" i="38"/>
  <c r="EJ21" i="38"/>
  <c r="EK21" i="38"/>
  <c r="EL21" i="38"/>
  <c r="EJ22" i="38"/>
  <c r="EK22" i="38"/>
  <c r="EL22" i="38"/>
  <c r="EJ23" i="38"/>
  <c r="EK23" i="38"/>
  <c r="EL23" i="38"/>
  <c r="EJ24" i="38"/>
  <c r="EK24" i="38"/>
  <c r="EL24" i="38"/>
  <c r="EJ25" i="38"/>
  <c r="EK25" i="38"/>
  <c r="EL25" i="38"/>
  <c r="EJ26" i="38"/>
  <c r="EK26" i="38"/>
  <c r="EL26" i="38"/>
  <c r="EJ27" i="38"/>
  <c r="EK27" i="38"/>
  <c r="EL27" i="38"/>
  <c r="EJ28" i="38"/>
  <c r="EK28" i="38"/>
  <c r="EL28" i="38"/>
  <c r="EJ8" i="38"/>
  <c r="EK8" i="38"/>
  <c r="EL8" i="38"/>
  <c r="CL9" i="38"/>
  <c r="CM9" i="38"/>
  <c r="CL10" i="38"/>
  <c r="CM10" i="38"/>
  <c r="CL11" i="38"/>
  <c r="CM11" i="38"/>
  <c r="CL12" i="38"/>
  <c r="CM12" i="38"/>
  <c r="CL13" i="38"/>
  <c r="CM13" i="38"/>
  <c r="CL14" i="38"/>
  <c r="CM14" i="38"/>
  <c r="CL15" i="38"/>
  <c r="CM15" i="38"/>
  <c r="CL16" i="38"/>
  <c r="CM16" i="38"/>
  <c r="CL17" i="38"/>
  <c r="CM17" i="38"/>
  <c r="CL18" i="38"/>
  <c r="CM18" i="38"/>
  <c r="CL19" i="38"/>
  <c r="CM19" i="38"/>
  <c r="CL20" i="38"/>
  <c r="CM20" i="38"/>
  <c r="CL21" i="38"/>
  <c r="CM21" i="38"/>
  <c r="CL22" i="38"/>
  <c r="CM22" i="38"/>
  <c r="CL23" i="38"/>
  <c r="CM23" i="38"/>
  <c r="CL24" i="38"/>
  <c r="CM24" i="38"/>
  <c r="CL25" i="38"/>
  <c r="CM25" i="38"/>
  <c r="CL26" i="38"/>
  <c r="CM26" i="38"/>
  <c r="CL27" i="38"/>
  <c r="CM27" i="38"/>
  <c r="CL28" i="38"/>
  <c r="CM28" i="38"/>
  <c r="CL8" i="38"/>
  <c r="AO9" i="38"/>
  <c r="AP9" i="38"/>
  <c r="AO10" i="38"/>
  <c r="AO11" i="38"/>
  <c r="AP11" i="38"/>
  <c r="AO12" i="38"/>
  <c r="AO13" i="38"/>
  <c r="AP13" i="38"/>
  <c r="AO14" i="38"/>
  <c r="AO15" i="38"/>
  <c r="AP15" i="38"/>
  <c r="AO16" i="38"/>
  <c r="AO17" i="38"/>
  <c r="AP17" i="38"/>
  <c r="AO18" i="38"/>
  <c r="AO19" i="38"/>
  <c r="AP19" i="38"/>
  <c r="AO20" i="38"/>
  <c r="AO21" i="38"/>
  <c r="AP21" i="38"/>
  <c r="AO22" i="38"/>
  <c r="AO23" i="38"/>
  <c r="AP23" i="38"/>
  <c r="AO24" i="38"/>
  <c r="AO25" i="38"/>
  <c r="AP25" i="38"/>
  <c r="AO26" i="38"/>
  <c r="AO27" i="38"/>
  <c r="AP27" i="38"/>
  <c r="AO28" i="38"/>
  <c r="AO29" i="38"/>
  <c r="AP29" i="38"/>
  <c r="AO30" i="38"/>
  <c r="AO31" i="38"/>
  <c r="AP31" i="38"/>
  <c r="AO32" i="38"/>
  <c r="AO33" i="38"/>
  <c r="AP33" i="38"/>
  <c r="AO34" i="38"/>
  <c r="AO35" i="38"/>
  <c r="AP35" i="38"/>
  <c r="AO36" i="38"/>
  <c r="AO37" i="38"/>
  <c r="AP37" i="38"/>
  <c r="AO38" i="38"/>
  <c r="AO39" i="38"/>
  <c r="AP39" i="38"/>
  <c r="AO40" i="38"/>
  <c r="AO41" i="38"/>
  <c r="AP41" i="38"/>
  <c r="AO42" i="38"/>
  <c r="AO8" i="38"/>
  <c r="GI69" i="38"/>
  <c r="EI69" i="38"/>
  <c r="F40" i="34"/>
  <c r="G40" i="34" s="1"/>
  <c r="F46" i="34"/>
  <c r="G46" i="34"/>
  <c r="O46" i="34" s="1"/>
  <c r="F45" i="34"/>
  <c r="G45" i="34" s="1"/>
  <c r="F44" i="34"/>
  <c r="G44" i="34" s="1"/>
  <c r="F43" i="34"/>
  <c r="G43" i="34" s="1"/>
  <c r="F42" i="34"/>
  <c r="G42" i="34" s="1"/>
  <c r="F41" i="34"/>
  <c r="G41" i="34" s="1"/>
  <c r="F12" i="34"/>
  <c r="G12" i="34" s="1"/>
  <c r="F13" i="34"/>
  <c r="G13" i="34" s="1"/>
  <c r="F14" i="34"/>
  <c r="G14" i="34" s="1"/>
  <c r="F15" i="34"/>
  <c r="G15" i="34" s="1"/>
  <c r="F16" i="34"/>
  <c r="G16" i="34" s="1"/>
  <c r="F17" i="34"/>
  <c r="G17" i="34" s="1"/>
  <c r="F18" i="34"/>
  <c r="G18" i="34" s="1"/>
  <c r="F19" i="34"/>
  <c r="G19" i="34" s="1"/>
  <c r="F20" i="34"/>
  <c r="G20" i="34" s="1"/>
  <c r="F21" i="34"/>
  <c r="G21" i="34" s="1"/>
  <c r="F22" i="34"/>
  <c r="G22" i="34" s="1"/>
  <c r="F23" i="34"/>
  <c r="G23" i="34" s="1"/>
  <c r="F24" i="34"/>
  <c r="G24" i="34" s="1"/>
  <c r="F25" i="34"/>
  <c r="G25" i="34" s="1"/>
  <c r="F26" i="34"/>
  <c r="G26" i="34" s="1"/>
  <c r="F27" i="34"/>
  <c r="G27" i="34" s="1"/>
  <c r="F28" i="34"/>
  <c r="G28" i="34" s="1"/>
  <c r="F29" i="34"/>
  <c r="G29" i="34" s="1"/>
  <c r="F30" i="34"/>
  <c r="G30" i="34" s="1"/>
  <c r="F31" i="34"/>
  <c r="G31" i="34" s="1"/>
  <c r="F32" i="34"/>
  <c r="G32" i="34" s="1"/>
  <c r="F33" i="34"/>
  <c r="G33" i="34" s="1"/>
  <c r="F34" i="34"/>
  <c r="G34" i="34" s="1"/>
  <c r="F35" i="34"/>
  <c r="G35" i="34" s="1"/>
  <c r="F36" i="34"/>
  <c r="G36" i="34" s="1"/>
  <c r="F37" i="34"/>
  <c r="G37" i="34" s="1"/>
  <c r="F38" i="34"/>
  <c r="G38" i="34" s="1"/>
  <c r="F39" i="34"/>
  <c r="G39" i="34" s="1"/>
  <c r="F11" i="34"/>
  <c r="G11" i="34" s="1"/>
  <c r="B381" i="47"/>
  <c r="ET377" i="47"/>
  <c r="ES377" i="47"/>
  <c r="ER377" i="47"/>
  <c r="EQ377" i="47"/>
  <c r="EO377" i="47"/>
  <c r="EN377" i="47"/>
  <c r="EM377" i="47"/>
  <c r="EL377" i="47"/>
  <c r="EJ377" i="47"/>
  <c r="EI377" i="47"/>
  <c r="EH377" i="47"/>
  <c r="EG377" i="47"/>
  <c r="DT377" i="47"/>
  <c r="DS377" i="47"/>
  <c r="DR377" i="47"/>
  <c r="DQ377" i="47"/>
  <c r="BO377" i="47"/>
  <c r="BN377" i="47"/>
  <c r="BM377" i="47"/>
  <c r="BL377" i="47"/>
  <c r="B317" i="47"/>
  <c r="B318" i="47"/>
  <c r="B319" i="47" s="1"/>
  <c r="B320" i="47" s="1"/>
  <c r="B321" i="47" s="1"/>
  <c r="B322" i="47" s="1"/>
  <c r="B323" i="47" s="1"/>
  <c r="B324" i="47" s="1"/>
  <c r="B325" i="47" s="1"/>
  <c r="B326" i="47" s="1"/>
  <c r="B327" i="47" s="1"/>
  <c r="B328" i="47" s="1"/>
  <c r="B329" i="47" s="1"/>
  <c r="B330" i="47" s="1"/>
  <c r="B331" i="47" s="1"/>
  <c r="B332" i="47" s="1"/>
  <c r="B333" i="47" s="1"/>
  <c r="B334" i="47" s="1"/>
  <c r="B335" i="47" s="1"/>
  <c r="B336" i="47" s="1"/>
  <c r="B337" i="47" s="1"/>
  <c r="B338" i="47" s="1"/>
  <c r="B339" i="47" s="1"/>
  <c r="B340" i="47" s="1"/>
  <c r="B341" i="47" s="1"/>
  <c r="B342" i="47" s="1"/>
  <c r="B343" i="47" s="1"/>
  <c r="B344" i="47" s="1"/>
  <c r="B345" i="47" s="1"/>
  <c r="B346" i="47" s="1"/>
  <c r="B347" i="47" s="1"/>
  <c r="B348" i="47" s="1"/>
  <c r="B349" i="47" s="1"/>
  <c r="B350" i="47" s="1"/>
  <c r="B351" i="47" s="1"/>
  <c r="B352" i="47" s="1"/>
  <c r="B353" i="47" s="1"/>
  <c r="B354" i="47" s="1"/>
  <c r="B355" i="47" s="1"/>
  <c r="B356" i="47" s="1"/>
  <c r="B357" i="47" s="1"/>
  <c r="B358" i="47" s="1"/>
  <c r="B359" i="47" s="1"/>
  <c r="B360" i="47" s="1"/>
  <c r="B361" i="47" s="1"/>
  <c r="B362" i="47" s="1"/>
  <c r="B363" i="47" s="1"/>
  <c r="B364" i="47" s="1"/>
  <c r="B365" i="47" s="1"/>
  <c r="B366" i="47" s="1"/>
  <c r="B367" i="47" s="1"/>
  <c r="B368" i="47" s="1"/>
  <c r="B369" i="47" s="1"/>
  <c r="B370" i="47" s="1"/>
  <c r="B371" i="47" s="1"/>
  <c r="B372" i="47" s="1"/>
  <c r="B373" i="47" s="1"/>
  <c r="B374" i="47" s="1"/>
  <c r="B375" i="47" s="1"/>
  <c r="B376" i="47" s="1"/>
  <c r="B377" i="47" s="1"/>
  <c r="ET375" i="47"/>
  <c r="ES375" i="47"/>
  <c r="ER375" i="47"/>
  <c r="EQ375" i="47"/>
  <c r="EO375" i="47"/>
  <c r="EN375" i="47"/>
  <c r="EM375" i="47"/>
  <c r="EL375" i="47"/>
  <c r="EJ375" i="47"/>
  <c r="EI375" i="47"/>
  <c r="EH375" i="47"/>
  <c r="EG375" i="47"/>
  <c r="DT375" i="47"/>
  <c r="DS375" i="47"/>
  <c r="DR375" i="47"/>
  <c r="DQ375" i="47"/>
  <c r="BO375" i="47"/>
  <c r="BN375" i="47"/>
  <c r="BM375" i="47"/>
  <c r="BL375" i="47"/>
  <c r="ET374" i="47"/>
  <c r="ES374" i="47"/>
  <c r="ER374" i="47"/>
  <c r="EQ374" i="47"/>
  <c r="EO374" i="47"/>
  <c r="EN374" i="47"/>
  <c r="EM374" i="47"/>
  <c r="EL374" i="47"/>
  <c r="EJ374" i="47"/>
  <c r="EI374" i="47"/>
  <c r="EH374" i="47"/>
  <c r="EG374" i="47"/>
  <c r="DT374" i="47"/>
  <c r="DS374" i="47"/>
  <c r="DR374" i="47"/>
  <c r="DQ374" i="47"/>
  <c r="BO374" i="47"/>
  <c r="BN374" i="47"/>
  <c r="BM374" i="47"/>
  <c r="BL374" i="47"/>
  <c r="ET373" i="47"/>
  <c r="ES373" i="47"/>
  <c r="ER373" i="47"/>
  <c r="EQ373" i="47"/>
  <c r="EO373" i="47"/>
  <c r="EN373" i="47"/>
  <c r="EM373" i="47"/>
  <c r="EL373" i="47"/>
  <c r="EJ373" i="47"/>
  <c r="EI373" i="47"/>
  <c r="EH373" i="47"/>
  <c r="EG373" i="47"/>
  <c r="DT373" i="47"/>
  <c r="DS373" i="47"/>
  <c r="DR373" i="47"/>
  <c r="DQ373" i="47"/>
  <c r="BO373" i="47"/>
  <c r="BN373" i="47"/>
  <c r="BM373" i="47"/>
  <c r="BL373" i="47"/>
  <c r="ET372" i="47"/>
  <c r="ES372" i="47"/>
  <c r="ER372" i="47"/>
  <c r="EQ372" i="47"/>
  <c r="EO372" i="47"/>
  <c r="EN372" i="47"/>
  <c r="EM372" i="47"/>
  <c r="EL372" i="47"/>
  <c r="EJ372" i="47"/>
  <c r="EI372" i="47"/>
  <c r="EH372" i="47"/>
  <c r="EG372" i="47"/>
  <c r="DT372" i="47"/>
  <c r="DS372" i="47"/>
  <c r="DR372" i="47"/>
  <c r="DQ372" i="47"/>
  <c r="BO372" i="47"/>
  <c r="BN372" i="47"/>
  <c r="BM372" i="47"/>
  <c r="BL372" i="47"/>
  <c r="ET371" i="47"/>
  <c r="ES371" i="47"/>
  <c r="ER371" i="47"/>
  <c r="EQ371" i="47"/>
  <c r="EO371" i="47"/>
  <c r="EN371" i="47"/>
  <c r="EM371" i="47"/>
  <c r="EL371" i="47"/>
  <c r="EJ371" i="47"/>
  <c r="EI371" i="47"/>
  <c r="EH371" i="47"/>
  <c r="EG371" i="47"/>
  <c r="DT371" i="47"/>
  <c r="DS371" i="47"/>
  <c r="DR371" i="47"/>
  <c r="DQ371" i="47"/>
  <c r="BO371" i="47"/>
  <c r="BN371" i="47"/>
  <c r="BM371" i="47"/>
  <c r="BL371" i="47"/>
  <c r="ET370" i="47"/>
  <c r="ES370" i="47"/>
  <c r="ER370" i="47"/>
  <c r="EQ370" i="47"/>
  <c r="EO370" i="47"/>
  <c r="EN370" i="47"/>
  <c r="EM370" i="47"/>
  <c r="EL370" i="47"/>
  <c r="EJ370" i="47"/>
  <c r="EI370" i="47"/>
  <c r="EH370" i="47"/>
  <c r="EG370" i="47"/>
  <c r="DT370" i="47"/>
  <c r="DS370" i="47"/>
  <c r="DR370" i="47"/>
  <c r="DQ370" i="47"/>
  <c r="BO370" i="47"/>
  <c r="BN370" i="47"/>
  <c r="BM370" i="47"/>
  <c r="BL370" i="47"/>
  <c r="ET369" i="47"/>
  <c r="ES369" i="47"/>
  <c r="ER369" i="47"/>
  <c r="EQ369" i="47"/>
  <c r="EO369" i="47"/>
  <c r="EN369" i="47"/>
  <c r="EM369" i="47"/>
  <c r="EL369" i="47"/>
  <c r="EJ369" i="47"/>
  <c r="EI369" i="47"/>
  <c r="EH369" i="47"/>
  <c r="EG369" i="47"/>
  <c r="DT369" i="47"/>
  <c r="DS369" i="47"/>
  <c r="DR369" i="47"/>
  <c r="DQ369" i="47"/>
  <c r="BO369" i="47"/>
  <c r="BN369" i="47"/>
  <c r="BM369" i="47"/>
  <c r="BL369" i="47"/>
  <c r="ET368" i="47"/>
  <c r="ES368" i="47"/>
  <c r="ER368" i="47"/>
  <c r="EQ368" i="47"/>
  <c r="EO368" i="47"/>
  <c r="EN368" i="47"/>
  <c r="EM368" i="47"/>
  <c r="EL368" i="47"/>
  <c r="EJ368" i="47"/>
  <c r="EI368" i="47"/>
  <c r="EH368" i="47"/>
  <c r="EG368" i="47"/>
  <c r="DT368" i="47"/>
  <c r="DS368" i="47"/>
  <c r="DR368" i="47"/>
  <c r="DQ368" i="47"/>
  <c r="BO368" i="47"/>
  <c r="BN368" i="47"/>
  <c r="BM368" i="47"/>
  <c r="BL368" i="47"/>
  <c r="ET367" i="47"/>
  <c r="ES367" i="47"/>
  <c r="ER367" i="47"/>
  <c r="EQ367" i="47"/>
  <c r="EO367" i="47"/>
  <c r="EN367" i="47"/>
  <c r="EM367" i="47"/>
  <c r="EL367" i="47"/>
  <c r="EJ367" i="47"/>
  <c r="EI367" i="47"/>
  <c r="EH367" i="47"/>
  <c r="EG367" i="47"/>
  <c r="DT367" i="47"/>
  <c r="DS367" i="47"/>
  <c r="DR367" i="47"/>
  <c r="DQ367" i="47"/>
  <c r="ET366" i="47"/>
  <c r="ES366" i="47"/>
  <c r="ER366" i="47"/>
  <c r="EQ366" i="47"/>
  <c r="EO366" i="47"/>
  <c r="EN366" i="47"/>
  <c r="EM366" i="47"/>
  <c r="EL366" i="47"/>
  <c r="EJ366" i="47"/>
  <c r="EI366" i="47"/>
  <c r="EH366" i="47"/>
  <c r="EG366" i="47"/>
  <c r="DT366" i="47"/>
  <c r="DS366" i="47"/>
  <c r="DR366" i="47"/>
  <c r="DQ366" i="47"/>
  <c r="ET365" i="47"/>
  <c r="ES365" i="47"/>
  <c r="ER365" i="47"/>
  <c r="EQ365" i="47"/>
  <c r="EO365" i="47"/>
  <c r="EN365" i="47"/>
  <c r="EM365" i="47"/>
  <c r="EL365" i="47"/>
  <c r="EJ365" i="47"/>
  <c r="EI365" i="47"/>
  <c r="EH365" i="47"/>
  <c r="EG365" i="47"/>
  <c r="DT365" i="47"/>
  <c r="DS365" i="47"/>
  <c r="DR365" i="47"/>
  <c r="DQ365" i="47"/>
  <c r="ET364" i="47"/>
  <c r="ES364" i="47"/>
  <c r="ER364" i="47"/>
  <c r="EQ364" i="47"/>
  <c r="EO364" i="47"/>
  <c r="EN364" i="47"/>
  <c r="EM364" i="47"/>
  <c r="EL364" i="47"/>
  <c r="EJ364" i="47"/>
  <c r="EI364" i="47"/>
  <c r="EH364" i="47"/>
  <c r="EG364" i="47"/>
  <c r="DT364" i="47"/>
  <c r="DS364" i="47"/>
  <c r="DR364" i="47"/>
  <c r="DQ364" i="47"/>
  <c r="ET363" i="47"/>
  <c r="ES363" i="47"/>
  <c r="ER363" i="47"/>
  <c r="EQ363" i="47"/>
  <c r="EO363" i="47"/>
  <c r="EN363" i="47"/>
  <c r="EM363" i="47"/>
  <c r="EL363" i="47"/>
  <c r="EJ363" i="47"/>
  <c r="EI363" i="47"/>
  <c r="EH363" i="47"/>
  <c r="EG363" i="47"/>
  <c r="DT363" i="47"/>
  <c r="DS363" i="47"/>
  <c r="DR363" i="47"/>
  <c r="DQ363" i="47"/>
  <c r="ET362" i="47"/>
  <c r="ES362" i="47"/>
  <c r="ER362" i="47"/>
  <c r="EQ362" i="47"/>
  <c r="EO362" i="47"/>
  <c r="EN362" i="47"/>
  <c r="EM362" i="47"/>
  <c r="EL362" i="47"/>
  <c r="EJ362" i="47"/>
  <c r="EI362" i="47"/>
  <c r="EH362" i="47"/>
  <c r="EG362" i="47"/>
  <c r="DT362" i="47"/>
  <c r="DS362" i="47"/>
  <c r="DR362" i="47"/>
  <c r="DQ362" i="47"/>
  <c r="ET361" i="47"/>
  <c r="ES361" i="47"/>
  <c r="ER361" i="47"/>
  <c r="EQ361" i="47"/>
  <c r="EO361" i="47"/>
  <c r="EN361" i="47"/>
  <c r="EM361" i="47"/>
  <c r="EL361" i="47"/>
  <c r="EJ361" i="47"/>
  <c r="EI361" i="47"/>
  <c r="EH361" i="47"/>
  <c r="EG361" i="47"/>
  <c r="DT361" i="47"/>
  <c r="DS361" i="47"/>
  <c r="DR361" i="47"/>
  <c r="DQ361" i="47"/>
  <c r="ET360" i="47"/>
  <c r="ES360" i="47"/>
  <c r="ER360" i="47"/>
  <c r="EQ360" i="47"/>
  <c r="EO360" i="47"/>
  <c r="EN360" i="47"/>
  <c r="EM360" i="47"/>
  <c r="EL360" i="47"/>
  <c r="EJ360" i="47"/>
  <c r="EI360" i="47"/>
  <c r="EH360" i="47"/>
  <c r="EG360" i="47"/>
  <c r="DT360" i="47"/>
  <c r="DS360" i="47"/>
  <c r="DR360" i="47"/>
  <c r="DQ360" i="47"/>
  <c r="ET359" i="47"/>
  <c r="ES359" i="47"/>
  <c r="ER359" i="47"/>
  <c r="EQ359" i="47"/>
  <c r="EO359" i="47"/>
  <c r="EN359" i="47"/>
  <c r="EM359" i="47"/>
  <c r="EL359" i="47"/>
  <c r="EJ359" i="47"/>
  <c r="EI359" i="47"/>
  <c r="EH359" i="47"/>
  <c r="EG359" i="47"/>
  <c r="DT359" i="47"/>
  <c r="DS359" i="47"/>
  <c r="DR359" i="47"/>
  <c r="DQ359" i="47"/>
  <c r="ET358" i="47"/>
  <c r="ES358" i="47"/>
  <c r="ER358" i="47"/>
  <c r="EQ358" i="47"/>
  <c r="EO358" i="47"/>
  <c r="EN358" i="47"/>
  <c r="EM358" i="47"/>
  <c r="EL358" i="47"/>
  <c r="EJ358" i="47"/>
  <c r="EI358" i="47"/>
  <c r="EH358" i="47"/>
  <c r="EG358" i="47"/>
  <c r="DT358" i="47"/>
  <c r="DS358" i="47"/>
  <c r="DR358" i="47"/>
  <c r="DQ358" i="47"/>
  <c r="ET357" i="47"/>
  <c r="ES357" i="47"/>
  <c r="ER357" i="47"/>
  <c r="EQ357" i="47"/>
  <c r="EO357" i="47"/>
  <c r="EN357" i="47"/>
  <c r="EM357" i="47"/>
  <c r="EL357" i="47"/>
  <c r="EJ357" i="47"/>
  <c r="EI357" i="47"/>
  <c r="EH357" i="47"/>
  <c r="EG357" i="47"/>
  <c r="DT357" i="47"/>
  <c r="DS357" i="47"/>
  <c r="DR357" i="47"/>
  <c r="DQ357" i="47"/>
  <c r="ET356" i="47"/>
  <c r="ES356" i="47"/>
  <c r="ER356" i="47"/>
  <c r="EQ356" i="47"/>
  <c r="EO356" i="47"/>
  <c r="EN356" i="47"/>
  <c r="EM356" i="47"/>
  <c r="EL356" i="47"/>
  <c r="EJ356" i="47"/>
  <c r="EI356" i="47"/>
  <c r="EH356" i="47"/>
  <c r="EG356" i="47"/>
  <c r="DT356" i="47"/>
  <c r="DS356" i="47"/>
  <c r="DR356" i="47"/>
  <c r="DQ356" i="47"/>
  <c r="ET355" i="47"/>
  <c r="ES355" i="47"/>
  <c r="ER355" i="47"/>
  <c r="EQ355" i="47"/>
  <c r="EO355" i="47"/>
  <c r="EN355" i="47"/>
  <c r="EM355" i="47"/>
  <c r="EL355" i="47"/>
  <c r="EJ355" i="47"/>
  <c r="EI355" i="47"/>
  <c r="EH355" i="47"/>
  <c r="EG355" i="47"/>
  <c r="DT355" i="47"/>
  <c r="DS355" i="47"/>
  <c r="DR355" i="47"/>
  <c r="DQ355" i="47"/>
  <c r="ET354" i="47"/>
  <c r="ES354" i="47"/>
  <c r="ER354" i="47"/>
  <c r="EQ354" i="47"/>
  <c r="EO354" i="47"/>
  <c r="EN354" i="47"/>
  <c r="EM354" i="47"/>
  <c r="EL354" i="47"/>
  <c r="EJ354" i="47"/>
  <c r="EI354" i="47"/>
  <c r="EH354" i="47"/>
  <c r="EG354" i="47"/>
  <c r="DT354" i="47"/>
  <c r="DS354" i="47"/>
  <c r="DR354" i="47"/>
  <c r="DQ354" i="47"/>
  <c r="ET353" i="47"/>
  <c r="ES353" i="47"/>
  <c r="ER353" i="47"/>
  <c r="EQ353" i="47"/>
  <c r="EO353" i="47"/>
  <c r="EN353" i="47"/>
  <c r="EM353" i="47"/>
  <c r="EL353" i="47"/>
  <c r="EJ353" i="47"/>
  <c r="EI353" i="47"/>
  <c r="EH353" i="47"/>
  <c r="EG353" i="47"/>
  <c r="DT353" i="47"/>
  <c r="DS353" i="47"/>
  <c r="DR353" i="47"/>
  <c r="DQ353" i="47"/>
  <c r="ET352" i="47"/>
  <c r="ES352" i="47"/>
  <c r="ER352" i="47"/>
  <c r="EQ352" i="47"/>
  <c r="EO352" i="47"/>
  <c r="EN352" i="47"/>
  <c r="EM352" i="47"/>
  <c r="EL352" i="47"/>
  <c r="EJ352" i="47"/>
  <c r="EI352" i="47"/>
  <c r="EH352" i="47"/>
  <c r="EG352" i="47"/>
  <c r="DT352" i="47"/>
  <c r="DS352" i="47"/>
  <c r="DR352" i="47"/>
  <c r="DQ352" i="47"/>
  <c r="DY339" i="47"/>
  <c r="DX339" i="47"/>
  <c r="DW339" i="47"/>
  <c r="DV339" i="47"/>
  <c r="DY338" i="47"/>
  <c r="DX338" i="47"/>
  <c r="ED339" i="47" s="1"/>
  <c r="DW338" i="47"/>
  <c r="DV338" i="47"/>
  <c r="EB339" i="47" s="1"/>
  <c r="ET338" i="47"/>
  <c r="ES338" i="47"/>
  <c r="ER338" i="47"/>
  <c r="EQ338" i="47"/>
  <c r="EO338" i="47"/>
  <c r="EN338" i="47"/>
  <c r="EM338" i="47"/>
  <c r="EL338" i="47"/>
  <c r="EJ338" i="47"/>
  <c r="EI338" i="47"/>
  <c r="EH338" i="47"/>
  <c r="EG338" i="47"/>
  <c r="DY337" i="47"/>
  <c r="EE338" i="47" s="1"/>
  <c r="DX337" i="47"/>
  <c r="ED338" i="47" s="1"/>
  <c r="DW337" i="47"/>
  <c r="EC338" i="47" s="1"/>
  <c r="DV337" i="47"/>
  <c r="EB338" i="47" s="1"/>
  <c r="ET337" i="47"/>
  <c r="ES337" i="47"/>
  <c r="ER337" i="47"/>
  <c r="EQ337" i="47"/>
  <c r="EO337" i="47"/>
  <c r="EN337" i="47"/>
  <c r="EM337" i="47"/>
  <c r="EL337" i="47"/>
  <c r="EJ337" i="47"/>
  <c r="EI337" i="47"/>
  <c r="EH337" i="47"/>
  <c r="EG337" i="47"/>
  <c r="DY336" i="47"/>
  <c r="EE337" i="47" s="1"/>
  <c r="DX336" i="47"/>
  <c r="ED337" i="47" s="1"/>
  <c r="DW336" i="47"/>
  <c r="EC337" i="47" s="1"/>
  <c r="DV336" i="47"/>
  <c r="EB337" i="47" s="1"/>
  <c r="DT337" i="47"/>
  <c r="DS337" i="47"/>
  <c r="DR337" i="47"/>
  <c r="DQ337" i="47"/>
  <c r="ET336" i="47"/>
  <c r="ES336" i="47"/>
  <c r="ER336" i="47"/>
  <c r="EQ336" i="47"/>
  <c r="EO336" i="47"/>
  <c r="EN336" i="47"/>
  <c r="EM336" i="47"/>
  <c r="EL336" i="47"/>
  <c r="EJ336" i="47"/>
  <c r="EI336" i="47"/>
  <c r="EH336" i="47"/>
  <c r="EG336" i="47"/>
  <c r="DY335" i="47"/>
  <c r="EE336" i="47" s="1"/>
  <c r="DX335" i="47"/>
  <c r="ED336" i="47" s="1"/>
  <c r="DW335" i="47"/>
  <c r="EC336" i="47" s="1"/>
  <c r="DV335" i="47"/>
  <c r="EB336" i="47" s="1"/>
  <c r="ET335" i="47"/>
  <c r="ES335" i="47"/>
  <c r="ER335" i="47"/>
  <c r="EQ335" i="47"/>
  <c r="EO335" i="47"/>
  <c r="EN335" i="47"/>
  <c r="EM335" i="47"/>
  <c r="EL335" i="47"/>
  <c r="EJ335" i="47"/>
  <c r="EI335" i="47"/>
  <c r="EH335" i="47"/>
  <c r="EG335" i="47"/>
  <c r="DY334" i="47"/>
  <c r="EE335" i="47" s="1"/>
  <c r="DX334" i="47"/>
  <c r="ED335" i="47" s="1"/>
  <c r="DW334" i="47"/>
  <c r="EC335" i="47" s="1"/>
  <c r="DV334" i="47"/>
  <c r="EB335" i="47" s="1"/>
  <c r="ET334" i="47"/>
  <c r="ES334" i="47"/>
  <c r="ER334" i="47"/>
  <c r="EQ334" i="47"/>
  <c r="EO334" i="47"/>
  <c r="EN334" i="47"/>
  <c r="EM334" i="47"/>
  <c r="EL334" i="47"/>
  <c r="EJ334" i="47"/>
  <c r="EI334" i="47"/>
  <c r="EH334" i="47"/>
  <c r="EG334" i="47"/>
  <c r="DY333" i="47"/>
  <c r="EE334" i="47" s="1"/>
  <c r="DX333" i="47"/>
  <c r="ED334" i="47" s="1"/>
  <c r="DW333" i="47"/>
  <c r="EC334" i="47" s="1"/>
  <c r="DV333" i="47"/>
  <c r="EB334" i="47" s="1"/>
  <c r="ET333" i="47"/>
  <c r="ES333" i="47"/>
  <c r="ER333" i="47"/>
  <c r="EQ333" i="47"/>
  <c r="EO333" i="47"/>
  <c r="EN333" i="47"/>
  <c r="EM333" i="47"/>
  <c r="EL333" i="47"/>
  <c r="EJ333" i="47"/>
  <c r="EI333" i="47"/>
  <c r="EH333" i="47"/>
  <c r="EG333" i="47"/>
  <c r="DY332" i="47"/>
  <c r="EE333" i="47" s="1"/>
  <c r="DX332" i="47"/>
  <c r="ED333" i="47" s="1"/>
  <c r="DW332" i="47"/>
  <c r="EC333" i="47" s="1"/>
  <c r="DV332" i="47"/>
  <c r="EB333" i="47" s="1"/>
  <c r="ET332" i="47"/>
  <c r="ES332" i="47"/>
  <c r="ER332" i="47"/>
  <c r="EQ332" i="47"/>
  <c r="EO332" i="47"/>
  <c r="EN332" i="47"/>
  <c r="EM332" i="47"/>
  <c r="EL332" i="47"/>
  <c r="EJ332" i="47"/>
  <c r="EI332" i="47"/>
  <c r="EH332" i="47"/>
  <c r="EG332" i="47"/>
  <c r="DY331" i="47"/>
  <c r="EE332" i="47" s="1"/>
  <c r="DX331" i="47"/>
  <c r="ED332" i="47" s="1"/>
  <c r="DW331" i="47"/>
  <c r="EC332" i="47" s="1"/>
  <c r="DV331" i="47"/>
  <c r="EB332" i="47" s="1"/>
  <c r="ET331" i="47"/>
  <c r="ES331" i="47"/>
  <c r="ER331" i="47"/>
  <c r="EQ331" i="47"/>
  <c r="EO331" i="47"/>
  <c r="EN331" i="47"/>
  <c r="EM331" i="47"/>
  <c r="EL331" i="47"/>
  <c r="EJ331" i="47"/>
  <c r="EI331" i="47"/>
  <c r="EH331" i="47"/>
  <c r="EG331" i="47"/>
  <c r="DY330" i="47"/>
  <c r="EE331" i="47" s="1"/>
  <c r="DX330" i="47"/>
  <c r="ED331" i="47" s="1"/>
  <c r="DW330" i="47"/>
  <c r="EC331" i="47" s="1"/>
  <c r="DV330" i="47"/>
  <c r="EB331" i="47" s="1"/>
  <c r="ET330" i="47"/>
  <c r="ES330" i="47"/>
  <c r="ER330" i="47"/>
  <c r="EQ330" i="47"/>
  <c r="EO330" i="47"/>
  <c r="EN330" i="47"/>
  <c r="EM330" i="47"/>
  <c r="EL330" i="47"/>
  <c r="EJ330" i="47"/>
  <c r="EI330" i="47"/>
  <c r="EH330" i="47"/>
  <c r="EG330" i="47"/>
  <c r="DY329" i="47"/>
  <c r="EE330" i="47" s="1"/>
  <c r="DX329" i="47"/>
  <c r="ED330" i="47" s="1"/>
  <c r="DW329" i="47"/>
  <c r="EC330" i="47" s="1"/>
  <c r="DV329" i="47"/>
  <c r="EB330" i="47" s="1"/>
  <c r="ET329" i="47"/>
  <c r="ES329" i="47"/>
  <c r="ER329" i="47"/>
  <c r="EQ329" i="47"/>
  <c r="EO329" i="47"/>
  <c r="EN329" i="47"/>
  <c r="EM329" i="47"/>
  <c r="EL329" i="47"/>
  <c r="EJ329" i="47"/>
  <c r="EI329" i="47"/>
  <c r="EH329" i="47"/>
  <c r="EG329" i="47"/>
  <c r="DY328" i="47"/>
  <c r="EE329" i="47" s="1"/>
  <c r="DX328" i="47"/>
  <c r="ED329" i="47" s="1"/>
  <c r="DW328" i="47"/>
  <c r="EC329" i="47" s="1"/>
  <c r="DV328" i="47"/>
  <c r="EB329" i="47" s="1"/>
  <c r="ET328" i="47"/>
  <c r="ES328" i="47"/>
  <c r="ER328" i="47"/>
  <c r="EQ328" i="47"/>
  <c r="EO328" i="47"/>
  <c r="EN328" i="47"/>
  <c r="EM328" i="47"/>
  <c r="EL328" i="47"/>
  <c r="EJ328" i="47"/>
  <c r="EI328" i="47"/>
  <c r="EH328" i="47"/>
  <c r="EG328" i="47"/>
  <c r="DY327" i="47"/>
  <c r="EE328" i="47" s="1"/>
  <c r="DX327" i="47"/>
  <c r="ED328" i="47" s="1"/>
  <c r="DW327" i="47"/>
  <c r="EC328" i="47" s="1"/>
  <c r="DV327" i="47"/>
  <c r="EB328" i="47" s="1"/>
  <c r="ET327" i="47"/>
  <c r="ES327" i="47"/>
  <c r="ER327" i="47"/>
  <c r="EQ327" i="47"/>
  <c r="EO327" i="47"/>
  <c r="EN327" i="47"/>
  <c r="EM327" i="47"/>
  <c r="EL327" i="47"/>
  <c r="EJ327" i="47"/>
  <c r="EI327" i="47"/>
  <c r="EH327" i="47"/>
  <c r="EG327" i="47"/>
  <c r="EE327" i="47"/>
  <c r="ED327" i="47"/>
  <c r="EC327" i="47"/>
  <c r="EB327" i="47"/>
  <c r="ET326" i="47"/>
  <c r="ES326" i="47"/>
  <c r="ER326" i="47"/>
  <c r="EQ326" i="47"/>
  <c r="EO326" i="47"/>
  <c r="EN326" i="47"/>
  <c r="EM326" i="47"/>
  <c r="EL326" i="47"/>
  <c r="EJ326" i="47"/>
  <c r="EI326" i="47"/>
  <c r="EH326" i="47"/>
  <c r="EG326" i="47"/>
  <c r="EE326" i="47"/>
  <c r="ED326" i="47"/>
  <c r="EC326" i="47"/>
  <c r="EB326" i="47"/>
  <c r="ET325" i="47"/>
  <c r="ES325" i="47"/>
  <c r="ER325" i="47"/>
  <c r="EQ325" i="47"/>
  <c r="EO325" i="47"/>
  <c r="EN325" i="47"/>
  <c r="EM325" i="47"/>
  <c r="EL325" i="47"/>
  <c r="EJ325" i="47"/>
  <c r="EI325" i="47"/>
  <c r="EH325" i="47"/>
  <c r="EG325" i="47"/>
  <c r="EE325" i="47"/>
  <c r="ED325" i="47"/>
  <c r="EC325" i="47"/>
  <c r="EB325" i="47"/>
  <c r="ET324" i="47"/>
  <c r="ES324" i="47"/>
  <c r="ER324" i="47"/>
  <c r="EQ324" i="47"/>
  <c r="EO324" i="47"/>
  <c r="EN324" i="47"/>
  <c r="EM324" i="47"/>
  <c r="EL324" i="47"/>
  <c r="EJ324" i="47"/>
  <c r="EI324" i="47"/>
  <c r="EH324" i="47"/>
  <c r="EG324" i="47"/>
  <c r="EE324" i="47"/>
  <c r="ED324" i="47"/>
  <c r="EC324" i="47"/>
  <c r="EB324" i="47"/>
  <c r="ET323" i="47"/>
  <c r="ES323" i="47"/>
  <c r="ER323" i="47"/>
  <c r="EQ323" i="47"/>
  <c r="EO323" i="47"/>
  <c r="EN323" i="47"/>
  <c r="EM323" i="47"/>
  <c r="EL323" i="47"/>
  <c r="EJ323" i="47"/>
  <c r="EI323" i="47"/>
  <c r="EH323" i="47"/>
  <c r="EG323" i="47"/>
  <c r="EE323" i="47"/>
  <c r="ED323" i="47"/>
  <c r="EC323" i="47"/>
  <c r="EB323" i="47"/>
  <c r="ET322" i="47"/>
  <c r="ES322" i="47"/>
  <c r="ER322" i="47"/>
  <c r="EQ322" i="47"/>
  <c r="EO322" i="47"/>
  <c r="EN322" i="47"/>
  <c r="EM322" i="47"/>
  <c r="EL322" i="47"/>
  <c r="EJ322" i="47"/>
  <c r="EI322" i="47"/>
  <c r="EH322" i="47"/>
  <c r="EG322" i="47"/>
  <c r="EE322" i="47"/>
  <c r="ED322" i="47"/>
  <c r="EC322" i="47"/>
  <c r="EB322" i="47"/>
  <c r="ET321" i="47"/>
  <c r="ES321" i="47"/>
  <c r="ER321" i="47"/>
  <c r="EQ321" i="47"/>
  <c r="EO321" i="47"/>
  <c r="EN321" i="47"/>
  <c r="EM321" i="47"/>
  <c r="EL321" i="47"/>
  <c r="EJ321" i="47"/>
  <c r="EI321" i="47"/>
  <c r="EH321" i="47"/>
  <c r="EG321" i="47"/>
  <c r="EE321" i="47"/>
  <c r="ED321" i="47"/>
  <c r="EC321" i="47"/>
  <c r="EB321" i="47"/>
  <c r="ET320" i="47"/>
  <c r="ES320" i="47"/>
  <c r="ER320" i="47"/>
  <c r="EQ320" i="47"/>
  <c r="EO320" i="47"/>
  <c r="EN320" i="47"/>
  <c r="EM320" i="47"/>
  <c r="EL320" i="47"/>
  <c r="EJ320" i="47"/>
  <c r="EI320" i="47"/>
  <c r="EH320" i="47"/>
  <c r="EG320" i="47"/>
  <c r="EE320" i="47"/>
  <c r="ED320" i="47"/>
  <c r="EC320" i="47"/>
  <c r="EB320" i="47"/>
  <c r="ET319" i="47"/>
  <c r="ES319" i="47"/>
  <c r="ER319" i="47"/>
  <c r="EQ319" i="47"/>
  <c r="EO319" i="47"/>
  <c r="EN319" i="47"/>
  <c r="EM319" i="47"/>
  <c r="EL319" i="47"/>
  <c r="EJ319" i="47"/>
  <c r="EI319" i="47"/>
  <c r="EH319" i="47"/>
  <c r="EG319" i="47"/>
  <c r="EE319" i="47"/>
  <c r="ED319" i="47"/>
  <c r="EC319" i="47"/>
  <c r="EB319" i="47"/>
  <c r="ET318" i="47"/>
  <c r="ES318" i="47"/>
  <c r="ER318" i="47"/>
  <c r="EQ318" i="47"/>
  <c r="EO318" i="47"/>
  <c r="EN318" i="47"/>
  <c r="EM318" i="47"/>
  <c r="EL318" i="47"/>
  <c r="EJ318" i="47"/>
  <c r="EI318" i="47"/>
  <c r="EH318" i="47"/>
  <c r="EG318" i="47"/>
  <c r="EE318" i="47"/>
  <c r="ED318" i="47"/>
  <c r="EC318" i="47"/>
  <c r="EB318" i="47"/>
  <c r="ET317" i="47"/>
  <c r="ES317" i="47"/>
  <c r="ER317" i="47"/>
  <c r="EQ317" i="47"/>
  <c r="EO317" i="47"/>
  <c r="EN317" i="47"/>
  <c r="EM317" i="47"/>
  <c r="EL317" i="47"/>
  <c r="EJ317" i="47"/>
  <c r="EI317" i="47"/>
  <c r="EH317" i="47"/>
  <c r="EG317" i="47"/>
  <c r="EE317" i="47"/>
  <c r="ED317" i="47"/>
  <c r="EC317" i="47"/>
  <c r="EB317" i="47"/>
  <c r="EO313" i="47"/>
  <c r="EN313" i="47"/>
  <c r="EM313" i="47"/>
  <c r="EL313" i="47"/>
  <c r="EE313" i="47"/>
  <c r="ED313" i="47"/>
  <c r="EC313" i="47"/>
  <c r="EB313" i="47"/>
  <c r="DY313" i="47"/>
  <c r="DX313" i="47"/>
  <c r="DW313" i="47"/>
  <c r="DV313" i="47"/>
  <c r="DT313" i="47"/>
  <c r="DS313" i="47"/>
  <c r="DR313" i="47"/>
  <c r="DQ313" i="47"/>
  <c r="DN313" i="47"/>
  <c r="DM313" i="47"/>
  <c r="DL313" i="47"/>
  <c r="DK313" i="47"/>
  <c r="DH313" i="47"/>
  <c r="DG313" i="47"/>
  <c r="DF313" i="47"/>
  <c r="DE313" i="47"/>
  <c r="DC313" i="47"/>
  <c r="DB313" i="47"/>
  <c r="DA313" i="47"/>
  <c r="V313" i="47"/>
  <c r="CZ313" i="47"/>
  <c r="BE313" i="47"/>
  <c r="BD313" i="47"/>
  <c r="BC313" i="47"/>
  <c r="BB313" i="47"/>
  <c r="M313" i="47"/>
  <c r="AF313" i="47"/>
  <c r="L313" i="47"/>
  <c r="AE313" i="47"/>
  <c r="K313" i="47"/>
  <c r="AD313" i="47"/>
  <c r="J313" i="47"/>
  <c r="AC313" i="47"/>
  <c r="Y313" i="47"/>
  <c r="X313" i="47"/>
  <c r="W313" i="47"/>
  <c r="R313" i="47"/>
  <c r="P313" i="47"/>
  <c r="GI67" i="38"/>
  <c r="AN67" i="38"/>
  <c r="GJ60" i="38"/>
  <c r="GK60" i="38"/>
  <c r="GJ56" i="38"/>
  <c r="GJ61" i="38"/>
  <c r="GJ62" i="38"/>
  <c r="AN64" i="38"/>
  <c r="GI64" i="38"/>
  <c r="AN65" i="38"/>
  <c r="GI65" i="38"/>
  <c r="AN66" i="38"/>
  <c r="EI66" i="38"/>
  <c r="GI66" i="38"/>
  <c r="GI68" i="38"/>
  <c r="EJ60" i="38"/>
  <c r="EL60" i="38"/>
  <c r="AO56" i="38"/>
  <c r="AO60" i="38"/>
  <c r="EK60" i="38"/>
  <c r="AE58" i="31"/>
  <c r="X58" i="31"/>
  <c r="B158" i="31"/>
  <c r="C158" i="31"/>
  <c r="D158" i="31"/>
  <c r="E158" i="31"/>
  <c r="F158" i="31"/>
  <c r="B142" i="31"/>
  <c r="C142" i="31"/>
  <c r="D142" i="31"/>
  <c r="E142" i="31"/>
  <c r="F142" i="31"/>
  <c r="I142" i="31"/>
  <c r="J142" i="31"/>
  <c r="K142" i="31"/>
  <c r="L142" i="31"/>
  <c r="M142" i="31"/>
  <c r="O142" i="31"/>
  <c r="P142" i="31"/>
  <c r="Q142" i="31"/>
  <c r="R142" i="31"/>
  <c r="S142" i="31"/>
  <c r="U142" i="31"/>
  <c r="V142" i="31"/>
  <c r="W142" i="31"/>
  <c r="X142" i="31"/>
  <c r="Y142" i="31"/>
  <c r="AA142" i="31"/>
  <c r="AB142" i="31"/>
  <c r="AC142" i="31"/>
  <c r="AD142" i="31"/>
  <c r="AE142" i="31"/>
  <c r="AL110" i="31"/>
  <c r="C110" i="31"/>
  <c r="C127" i="31"/>
  <c r="B110" i="31"/>
  <c r="AF92" i="31"/>
  <c r="Z92" i="31"/>
  <c r="T92" i="31"/>
  <c r="N92" i="31"/>
  <c r="AI92" i="31"/>
  <c r="G92" i="31"/>
  <c r="AH92" i="31"/>
  <c r="AF75" i="31"/>
  <c r="Z75" i="31"/>
  <c r="T75" i="31"/>
  <c r="N75" i="31"/>
  <c r="AI75" i="31"/>
  <c r="G75" i="31"/>
  <c r="B58" i="31"/>
  <c r="C58" i="31"/>
  <c r="D58" i="31"/>
  <c r="E58" i="31"/>
  <c r="F58" i="31"/>
  <c r="I58" i="31"/>
  <c r="J58" i="31"/>
  <c r="K58" i="31"/>
  <c r="L58" i="31"/>
  <c r="M58" i="31"/>
  <c r="O58" i="31"/>
  <c r="P58" i="31"/>
  <c r="Q58" i="31"/>
  <c r="R58" i="31"/>
  <c r="S58" i="31"/>
  <c r="U58" i="31"/>
  <c r="V58" i="31"/>
  <c r="W58" i="31"/>
  <c r="Y58" i="31"/>
  <c r="AA58" i="31"/>
  <c r="AB58" i="31"/>
  <c r="AC58" i="31"/>
  <c r="AD58" i="31"/>
  <c r="B59" i="31"/>
  <c r="C59" i="31"/>
  <c r="D59" i="31"/>
  <c r="E59" i="31"/>
  <c r="F59" i="31"/>
  <c r="G59" i="31"/>
  <c r="I59" i="31"/>
  <c r="J59" i="31"/>
  <c r="K59" i="31"/>
  <c r="L59" i="31"/>
  <c r="M59" i="31"/>
  <c r="O59" i="31"/>
  <c r="P59" i="31"/>
  <c r="Q59" i="31"/>
  <c r="R59" i="31"/>
  <c r="S59" i="31"/>
  <c r="U59" i="31"/>
  <c r="V59" i="31"/>
  <c r="W59" i="31"/>
  <c r="X59" i="31"/>
  <c r="Y59" i="31"/>
  <c r="AA59" i="31"/>
  <c r="AB59" i="31"/>
  <c r="AC59" i="31"/>
  <c r="AD59" i="31"/>
  <c r="AE59" i="31"/>
  <c r="G37" i="31"/>
  <c r="O20" i="31"/>
  <c r="I20" i="31"/>
  <c r="AF14" i="31"/>
  <c r="AF13" i="31"/>
  <c r="M6" i="35"/>
  <c r="AF18" i="31"/>
  <c r="I56" i="31"/>
  <c r="AL109" i="31"/>
  <c r="I109" i="31"/>
  <c r="D51" i="38"/>
  <c r="R75" i="38" s="1"/>
  <c r="D52" i="38"/>
  <c r="S75" i="38" s="1"/>
  <c r="F51" i="38"/>
  <c r="V75" i="38" s="1"/>
  <c r="F52" i="38"/>
  <c r="W75" i="38" s="1"/>
  <c r="D10" i="38"/>
  <c r="F10" i="38" s="1"/>
  <c r="H10" i="38"/>
  <c r="J56" i="31"/>
  <c r="J109" i="31"/>
  <c r="K56" i="31"/>
  <c r="K109" i="31"/>
  <c r="L56" i="31"/>
  <c r="L109" i="31"/>
  <c r="M56" i="31"/>
  <c r="M109" i="31"/>
  <c r="O56" i="31"/>
  <c r="O109" i="31"/>
  <c r="D54" i="38"/>
  <c r="BM75" i="38" s="1"/>
  <c r="D55" i="38"/>
  <c r="BN75" i="38" s="1"/>
  <c r="F54" i="38"/>
  <c r="BQ75" i="38" s="1"/>
  <c r="F55" i="38"/>
  <c r="BR75" i="38" s="1"/>
  <c r="D11" i="38"/>
  <c r="F11" i="38" s="1"/>
  <c r="H11" i="38"/>
  <c r="P56" i="31"/>
  <c r="P109" i="31"/>
  <c r="Q56" i="31"/>
  <c r="Q109" i="31"/>
  <c r="R56" i="31"/>
  <c r="R109" i="31"/>
  <c r="S56" i="31"/>
  <c r="S109" i="31"/>
  <c r="U56" i="31"/>
  <c r="U109" i="31"/>
  <c r="D57" i="38"/>
  <c r="DI75" i="38" s="1"/>
  <c r="D58" i="38"/>
  <c r="DJ75" i="38" s="1"/>
  <c r="D59" i="38"/>
  <c r="DK75" i="38" s="1"/>
  <c r="F57" i="38"/>
  <c r="DN75" i="38" s="1"/>
  <c r="F58" i="38"/>
  <c r="DO75" i="38" s="1"/>
  <c r="D12" i="38"/>
  <c r="F12" i="38" s="1"/>
  <c r="V56" i="31"/>
  <c r="V109" i="31"/>
  <c r="W56" i="31"/>
  <c r="W109" i="31"/>
  <c r="X56" i="31"/>
  <c r="X109" i="31"/>
  <c r="Y56" i="31"/>
  <c r="Y109" i="31"/>
  <c r="AA56" i="31"/>
  <c r="AA109" i="31"/>
  <c r="D61" i="38"/>
  <c r="FI75" i="38" s="1"/>
  <c r="D62" i="38"/>
  <c r="FJ75" i="38" s="1"/>
  <c r="F61" i="38"/>
  <c r="FM75" i="38" s="1"/>
  <c r="F62" i="38"/>
  <c r="FN75" i="38" s="1"/>
  <c r="D13" i="38"/>
  <c r="F13" i="38" s="1"/>
  <c r="H13" i="38"/>
  <c r="AB56" i="31"/>
  <c r="AB109" i="31"/>
  <c r="AC56" i="31"/>
  <c r="AC109" i="31"/>
  <c r="AD56" i="31"/>
  <c r="AD109" i="31"/>
  <c r="AE56" i="31"/>
  <c r="AE109" i="31"/>
  <c r="I126" i="31"/>
  <c r="E83" i="38"/>
  <c r="E82" i="38"/>
  <c r="E84" i="38"/>
  <c r="F84" i="38" s="1"/>
  <c r="AP75" i="38" s="1"/>
  <c r="G29" i="38"/>
  <c r="D29" i="38"/>
  <c r="E29" i="38" s="1"/>
  <c r="J126" i="31"/>
  <c r="K126" i="31"/>
  <c r="L126" i="31"/>
  <c r="M126" i="31"/>
  <c r="O126" i="31"/>
  <c r="E86" i="38"/>
  <c r="E85" i="38"/>
  <c r="F86" i="38" s="1"/>
  <c r="CL75" i="38" s="1"/>
  <c r="E87" i="38"/>
  <c r="D30" i="38"/>
  <c r="E30" i="38" s="1"/>
  <c r="P126" i="31"/>
  <c r="Q126" i="31"/>
  <c r="R126" i="31"/>
  <c r="S126" i="31"/>
  <c r="U126" i="31"/>
  <c r="E89" i="38"/>
  <c r="E88" i="38"/>
  <c r="E90" i="38"/>
  <c r="E91" i="38"/>
  <c r="F91" i="38" s="1"/>
  <c r="EL75" i="38" s="1"/>
  <c r="G31" i="38"/>
  <c r="D31" i="38"/>
  <c r="E31" i="38"/>
  <c r="V126" i="31"/>
  <c r="W126" i="31"/>
  <c r="X126" i="31"/>
  <c r="Y126" i="31"/>
  <c r="AA126" i="31"/>
  <c r="E93" i="38"/>
  <c r="E92" i="38"/>
  <c r="E94" i="38"/>
  <c r="G32" i="38"/>
  <c r="D32" i="38"/>
  <c r="E32" i="38"/>
  <c r="AB126" i="31"/>
  <c r="AC126" i="31"/>
  <c r="AD126" i="31"/>
  <c r="AE126" i="31"/>
  <c r="AL106" i="31"/>
  <c r="B106" i="31"/>
  <c r="C106" i="31"/>
  <c r="E106" i="31"/>
  <c r="AL105" i="31"/>
  <c r="B105" i="31"/>
  <c r="C105" i="31"/>
  <c r="E105" i="31"/>
  <c r="I105" i="31"/>
  <c r="J105" i="31"/>
  <c r="K105" i="31"/>
  <c r="L105" i="31"/>
  <c r="M105" i="31"/>
  <c r="O105" i="31"/>
  <c r="P106" i="31"/>
  <c r="P105" i="31"/>
  <c r="Q106" i="31"/>
  <c r="Q105" i="31"/>
  <c r="R106" i="31"/>
  <c r="R105" i="31"/>
  <c r="S106" i="31"/>
  <c r="S105" i="31"/>
  <c r="U106" i="31"/>
  <c r="U105" i="31"/>
  <c r="V106" i="31"/>
  <c r="V105" i="31"/>
  <c r="W106" i="31"/>
  <c r="W105" i="31"/>
  <c r="X106" i="31"/>
  <c r="X105" i="31"/>
  <c r="Y106" i="31"/>
  <c r="Y105" i="31"/>
  <c r="AA106" i="31"/>
  <c r="AA105" i="31"/>
  <c r="AB106" i="31"/>
  <c r="AB105" i="31"/>
  <c r="AC106" i="31"/>
  <c r="AC105" i="31"/>
  <c r="AD106" i="31"/>
  <c r="AD105" i="31"/>
  <c r="AE106" i="31"/>
  <c r="AE105" i="31"/>
  <c r="C123" i="31"/>
  <c r="E123" i="31"/>
  <c r="C122" i="31"/>
  <c r="E122" i="31"/>
  <c r="I122" i="31"/>
  <c r="J122" i="31"/>
  <c r="K122" i="31"/>
  <c r="L122" i="31"/>
  <c r="M122" i="31"/>
  <c r="O122" i="31"/>
  <c r="P123" i="31"/>
  <c r="P122" i="31"/>
  <c r="Q123" i="31"/>
  <c r="Q122" i="31"/>
  <c r="R123" i="31"/>
  <c r="R122" i="31"/>
  <c r="S123" i="31"/>
  <c r="S122" i="31"/>
  <c r="U123" i="31"/>
  <c r="U122" i="31"/>
  <c r="V123" i="31"/>
  <c r="V122" i="31"/>
  <c r="W123" i="31"/>
  <c r="W122" i="31"/>
  <c r="X123" i="31"/>
  <c r="X122" i="31"/>
  <c r="Y123" i="31"/>
  <c r="Y122" i="31"/>
  <c r="AA123" i="31"/>
  <c r="AA122" i="31"/>
  <c r="AB123" i="31"/>
  <c r="AB122" i="31"/>
  <c r="AC123" i="31"/>
  <c r="AC122" i="31"/>
  <c r="AD123" i="31"/>
  <c r="AD122" i="31"/>
  <c r="AE123" i="31"/>
  <c r="AE122" i="31"/>
  <c r="GA97" i="47"/>
  <c r="GA98" i="47" s="1"/>
  <c r="GA99" i="47" s="1"/>
  <c r="GA100" i="47" s="1"/>
  <c r="GA101" i="47" s="1"/>
  <c r="GA102" i="47" s="1"/>
  <c r="GH30" i="47"/>
  <c r="GH31" i="47" s="1"/>
  <c r="GH32" i="47" s="1"/>
  <c r="GH33" i="47" s="1"/>
  <c r="GH34" i="47" s="1"/>
  <c r="GH35" i="47" s="1"/>
  <c r="GH36" i="47" s="1"/>
  <c r="GH37" i="47" s="1"/>
  <c r="GH38" i="47" s="1"/>
  <c r="GH39" i="47" s="1"/>
  <c r="GH40" i="47" s="1"/>
  <c r="GH41" i="47" s="1"/>
  <c r="GH42" i="47" s="1"/>
  <c r="GH43" i="47" s="1"/>
  <c r="GH44" i="47" s="1"/>
  <c r="GA24" i="47"/>
  <c r="GA25" i="47" s="1"/>
  <c r="GH96" i="47"/>
  <c r="GH97" i="47" s="1"/>
  <c r="GH98" i="47" s="1"/>
  <c r="GH99" i="47" s="1"/>
  <c r="GH100" i="47" s="1"/>
  <c r="GH101" i="47" s="1"/>
  <c r="GH102" i="47" s="1"/>
  <c r="GH103" i="47" s="1"/>
  <c r="GH104" i="47" s="1"/>
  <c r="GH105" i="47" s="1"/>
  <c r="GH106" i="47" s="1"/>
  <c r="GH107" i="47" s="1"/>
  <c r="GH108" i="47" s="1"/>
  <c r="GH109" i="47" s="1"/>
  <c r="GH110" i="47" s="1"/>
  <c r="GH111" i="47" s="1"/>
  <c r="GH112" i="47" s="1"/>
  <c r="GH113" i="47" s="1"/>
  <c r="GH114" i="47" s="1"/>
  <c r="GH115" i="47" s="1"/>
  <c r="GH116" i="47" s="1"/>
  <c r="FS96" i="47"/>
  <c r="FS97" i="47" s="1"/>
  <c r="FS98" i="47" s="1"/>
  <c r="FS99" i="47" s="1"/>
  <c r="FS100" i="47" s="1"/>
  <c r="FS101" i="47" s="1"/>
  <c r="FS102" i="47" s="1"/>
  <c r="FS103" i="47" s="1"/>
  <c r="FS104" i="47" s="1"/>
  <c r="FS105" i="47" s="1"/>
  <c r="FS106" i="47" s="1"/>
  <c r="FS107" i="47" s="1"/>
  <c r="FS108" i="47" s="1"/>
  <c r="FS109" i="47" s="1"/>
  <c r="FS110" i="47" s="1"/>
  <c r="FS111" i="47" s="1"/>
  <c r="FS112" i="47" s="1"/>
  <c r="FS113" i="47" s="1"/>
  <c r="FS114" i="47" s="1"/>
  <c r="FS115" i="47" s="1"/>
  <c r="FS116" i="47" s="1"/>
  <c r="FS117" i="47" s="1"/>
  <c r="FS118" i="47" s="1"/>
  <c r="FS119" i="47" s="1"/>
  <c r="FS120" i="47" s="1"/>
  <c r="FS121" i="47" s="1"/>
  <c r="FS122" i="47" s="1"/>
  <c r="FS123" i="47" s="1"/>
  <c r="FS124" i="47" s="1"/>
  <c r="AF16" i="31"/>
  <c r="AL108" i="31"/>
  <c r="B108" i="31"/>
  <c r="B125" i="31"/>
  <c r="C108" i="31"/>
  <c r="C125" i="31"/>
  <c r="D108" i="31"/>
  <c r="D125" i="31"/>
  <c r="E108" i="31"/>
  <c r="E125" i="31"/>
  <c r="F108" i="31"/>
  <c r="F125" i="31"/>
  <c r="I108" i="31"/>
  <c r="J108" i="31"/>
  <c r="K108" i="31"/>
  <c r="L108" i="31"/>
  <c r="M108" i="31"/>
  <c r="O108" i="31"/>
  <c r="P108" i="31"/>
  <c r="Q108" i="31"/>
  <c r="R108" i="31"/>
  <c r="S108" i="31"/>
  <c r="U108" i="31"/>
  <c r="V108" i="31"/>
  <c r="W108" i="31"/>
  <c r="X108" i="31"/>
  <c r="Y108" i="31"/>
  <c r="AA108" i="31"/>
  <c r="AB108" i="31"/>
  <c r="AC108" i="31"/>
  <c r="AD108" i="31"/>
  <c r="AE108" i="31"/>
  <c r="I53" i="31"/>
  <c r="J53" i="31"/>
  <c r="K53" i="31"/>
  <c r="I54" i="31"/>
  <c r="J54" i="31"/>
  <c r="K54" i="31"/>
  <c r="AF15" i="31"/>
  <c r="AL107" i="31"/>
  <c r="B107" i="31"/>
  <c r="Y107" i="31"/>
  <c r="AB107" i="31"/>
  <c r="AD107" i="31"/>
  <c r="I55" i="31"/>
  <c r="J55" i="31"/>
  <c r="K55" i="31"/>
  <c r="AF17" i="31"/>
  <c r="B109" i="31"/>
  <c r="B126" i="31"/>
  <c r="C109" i="31"/>
  <c r="C126" i="31"/>
  <c r="D109" i="31"/>
  <c r="D126" i="31"/>
  <c r="E109" i="31"/>
  <c r="E126" i="31"/>
  <c r="F109" i="31"/>
  <c r="F126" i="31"/>
  <c r="L53" i="31"/>
  <c r="M53" i="31"/>
  <c r="L54" i="31"/>
  <c r="M54" i="31"/>
  <c r="L55" i="31"/>
  <c r="M55" i="31"/>
  <c r="O53" i="31"/>
  <c r="P53" i="31"/>
  <c r="Q53" i="31"/>
  <c r="O54" i="31"/>
  <c r="P54" i="31"/>
  <c r="Q54" i="31"/>
  <c r="O55" i="31"/>
  <c r="P55" i="31"/>
  <c r="Q55" i="31"/>
  <c r="R53" i="31"/>
  <c r="S53" i="31"/>
  <c r="R54" i="31"/>
  <c r="S54" i="31"/>
  <c r="R55" i="31"/>
  <c r="S55" i="31"/>
  <c r="U53" i="31"/>
  <c r="V53" i="31"/>
  <c r="W53" i="31"/>
  <c r="U54" i="31"/>
  <c r="V54" i="31"/>
  <c r="W54" i="31"/>
  <c r="U55" i="31"/>
  <c r="V55" i="31"/>
  <c r="W55" i="31"/>
  <c r="X53" i="31"/>
  <c r="Y53" i="31"/>
  <c r="X54" i="31"/>
  <c r="Y54" i="31"/>
  <c r="X55" i="31"/>
  <c r="Y55" i="31"/>
  <c r="AA53" i="31"/>
  <c r="AB53" i="31"/>
  <c r="AC53" i="31"/>
  <c r="AA54" i="31"/>
  <c r="AB54" i="31"/>
  <c r="AC54" i="31"/>
  <c r="AA55" i="31"/>
  <c r="AB55" i="31"/>
  <c r="AC55" i="31"/>
  <c r="AD53" i="31"/>
  <c r="AE53" i="31"/>
  <c r="AD54" i="31"/>
  <c r="AE54" i="31"/>
  <c r="AD55" i="31"/>
  <c r="AE55" i="31"/>
  <c r="G108" i="31"/>
  <c r="G109" i="31"/>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HQ8" i="38"/>
  <c r="HQ9" i="38"/>
  <c r="HQ10" i="38" s="1"/>
  <c r="HQ11" i="38" s="1"/>
  <c r="HQ12" i="38" s="1"/>
  <c r="HQ13" i="38" s="1"/>
  <c r="HQ14" i="38" s="1"/>
  <c r="HQ15" i="38" s="1"/>
  <c r="HQ16" i="38" s="1"/>
  <c r="HQ17" i="38" s="1"/>
  <c r="HQ18" i="38" s="1"/>
  <c r="HQ19" i="38" s="1"/>
  <c r="HQ20" i="38" s="1"/>
  <c r="HQ21" i="38" s="1"/>
  <c r="HQ22" i="38" s="1"/>
  <c r="HQ23" i="38" s="1"/>
  <c r="HQ24" i="38" s="1"/>
  <c r="HQ25" i="38" s="1"/>
  <c r="HQ26" i="38" s="1"/>
  <c r="HQ27" i="38" s="1"/>
  <c r="HQ28" i="38" s="1"/>
  <c r="HQ29" i="38" s="1"/>
  <c r="HQ30" i="38" s="1"/>
  <c r="HQ31" i="38" s="1"/>
  <c r="HQ32" i="38" s="1"/>
  <c r="HQ33" i="38" s="1"/>
  <c r="HQ34" i="38" s="1"/>
  <c r="HQ35" i="38" s="1"/>
  <c r="HQ36" i="38" s="1"/>
  <c r="HQ37" i="38" s="1"/>
  <c r="GI61" i="38"/>
  <c r="GI62" i="38"/>
  <c r="GI63" i="38"/>
  <c r="EI61" i="38"/>
  <c r="EI62" i="38"/>
  <c r="AN39" i="38"/>
  <c r="AN63" i="38"/>
  <c r="AN62" i="38"/>
  <c r="AN61" i="38"/>
  <c r="K55" i="59"/>
  <c r="L55" i="59"/>
  <c r="M55" i="59"/>
  <c r="M87" i="51"/>
  <c r="C87" i="51"/>
  <c r="D87" i="51"/>
  <c r="E87" i="51"/>
  <c r="F87" i="51"/>
  <c r="G87" i="51"/>
  <c r="H87" i="51"/>
  <c r="I87" i="51"/>
  <c r="K87" i="51"/>
  <c r="U6" i="35"/>
  <c r="BD315" i="47"/>
  <c r="R7" i="35"/>
  <c r="Q7" i="35"/>
  <c r="R6" i="35"/>
  <c r="Q6" i="35"/>
  <c r="M7" i="35"/>
  <c r="N6" i="35"/>
  <c r="O7" i="35"/>
  <c r="O6" i="35"/>
  <c r="N7" i="35"/>
  <c r="AF12" i="31"/>
  <c r="AF11" i="31"/>
  <c r="AF10" i="31"/>
  <c r="AF9" i="31"/>
  <c r="AF8" i="31"/>
  <c r="O50" i="31"/>
  <c r="P50" i="31"/>
  <c r="Q50" i="31"/>
  <c r="R50" i="31"/>
  <c r="S50" i="31"/>
  <c r="S49" i="31"/>
  <c r="Q49" i="31"/>
  <c r="O49" i="31"/>
  <c r="O51" i="31"/>
  <c r="P51" i="31"/>
  <c r="Q51" i="31"/>
  <c r="R51" i="31"/>
  <c r="S51" i="31"/>
  <c r="O52" i="31"/>
  <c r="P52" i="31"/>
  <c r="Q52" i="31"/>
  <c r="R52" i="31"/>
  <c r="S52" i="31"/>
  <c r="AL104" i="31"/>
  <c r="B104" i="31"/>
  <c r="B121" i="31"/>
  <c r="C104" i="31"/>
  <c r="C121" i="31"/>
  <c r="D104" i="31"/>
  <c r="D121" i="31"/>
  <c r="E104" i="31"/>
  <c r="E121" i="31"/>
  <c r="F104" i="31"/>
  <c r="F121" i="31"/>
  <c r="I104" i="31"/>
  <c r="J104" i="31"/>
  <c r="K104" i="31"/>
  <c r="L104" i="31"/>
  <c r="M104" i="31"/>
  <c r="O104" i="31"/>
  <c r="P104" i="31"/>
  <c r="Q104" i="31"/>
  <c r="R104" i="31"/>
  <c r="S104" i="31"/>
  <c r="U104" i="31"/>
  <c r="V104" i="31"/>
  <c r="W104" i="31"/>
  <c r="X104" i="31"/>
  <c r="Y104" i="31"/>
  <c r="AA104" i="31"/>
  <c r="AB104" i="31"/>
  <c r="AC104" i="31"/>
  <c r="AD104" i="31"/>
  <c r="AE104" i="31"/>
  <c r="AL103" i="31"/>
  <c r="B103" i="31"/>
  <c r="B120" i="31"/>
  <c r="AL102" i="31"/>
  <c r="B102" i="31"/>
  <c r="B119" i="31"/>
  <c r="C102" i="31"/>
  <c r="C119" i="31"/>
  <c r="D102" i="31"/>
  <c r="D119" i="31"/>
  <c r="E102" i="31"/>
  <c r="E119" i="31"/>
  <c r="F102" i="31"/>
  <c r="F119" i="31"/>
  <c r="I102" i="31"/>
  <c r="J102" i="31"/>
  <c r="K102" i="31"/>
  <c r="L102" i="31"/>
  <c r="M102" i="31"/>
  <c r="O102" i="31"/>
  <c r="P102" i="31"/>
  <c r="Q102" i="31"/>
  <c r="R102" i="31"/>
  <c r="S102" i="31"/>
  <c r="U102" i="31"/>
  <c r="V102" i="31"/>
  <c r="W102" i="31"/>
  <c r="X102" i="31"/>
  <c r="Y102" i="31"/>
  <c r="AA102" i="31"/>
  <c r="AB102" i="31"/>
  <c r="AC102" i="31"/>
  <c r="AD102" i="31"/>
  <c r="AE102" i="31"/>
  <c r="AL101" i="31"/>
  <c r="B101" i="31"/>
  <c r="AL100" i="31"/>
  <c r="B100" i="31"/>
  <c r="D100" i="31"/>
  <c r="F100" i="31"/>
  <c r="J100" i="31"/>
  <c r="L100" i="31"/>
  <c r="O100" i="31"/>
  <c r="Q100" i="31"/>
  <c r="S100" i="31"/>
  <c r="V100" i="31"/>
  <c r="X100" i="31"/>
  <c r="AA100" i="31"/>
  <c r="AC100" i="31"/>
  <c r="AE100" i="31"/>
  <c r="D117" i="31"/>
  <c r="F117" i="31"/>
  <c r="J117" i="31"/>
  <c r="L117" i="31"/>
  <c r="O117" i="31"/>
  <c r="Q117" i="31"/>
  <c r="S117" i="31"/>
  <c r="V117" i="31"/>
  <c r="X117" i="31"/>
  <c r="AA117" i="31"/>
  <c r="AC117" i="31"/>
  <c r="AE117" i="31"/>
  <c r="N126" i="31"/>
  <c r="N122" i="31"/>
  <c r="AA61" i="31"/>
  <c r="I4" i="31"/>
  <c r="FS162" i="47"/>
  <c r="FS163" i="47"/>
  <c r="FS164" i="47" s="1"/>
  <c r="FS165" i="47" s="1"/>
  <c r="FS166" i="47" s="1"/>
  <c r="FS167" i="47" s="1"/>
  <c r="FS168" i="47" s="1"/>
  <c r="FS169" i="47" s="1"/>
  <c r="FS170" i="47" s="1"/>
  <c r="FS171" i="47" s="1"/>
  <c r="FS172" i="47" s="1"/>
  <c r="FS173" i="47" s="1"/>
  <c r="FS174" i="47" s="1"/>
  <c r="FS175" i="47" s="1"/>
  <c r="FS176" i="47" s="1"/>
  <c r="FS177" i="47" s="1"/>
  <c r="FS178" i="47" s="1"/>
  <c r="FS179" i="47" s="1"/>
  <c r="FS180" i="47" s="1"/>
  <c r="FS181" i="47" s="1"/>
  <c r="FS182" i="47" s="1"/>
  <c r="FS183" i="47" s="1"/>
  <c r="FS184" i="47" s="1"/>
  <c r="FS185" i="47" s="1"/>
  <c r="FS186" i="47" s="1"/>
  <c r="FS187" i="47" s="1"/>
  <c r="FS188" i="47" s="1"/>
  <c r="FS189" i="47" s="1"/>
  <c r="FS190" i="47" s="1"/>
  <c r="FS191" i="47" s="1"/>
  <c r="GT14" i="47"/>
  <c r="GT15" i="47"/>
  <c r="GT16" i="47" s="1"/>
  <c r="GT17" i="47" s="1"/>
  <c r="GT18" i="47" s="1"/>
  <c r="GT19" i="47" s="1"/>
  <c r="GT20" i="47" s="1"/>
  <c r="GT21" i="47" s="1"/>
  <c r="GT22" i="47" s="1"/>
  <c r="GT23" i="47" s="1"/>
  <c r="GT24" i="47" s="1"/>
  <c r="GT25" i="47" s="1"/>
  <c r="GT26" i="47" s="1"/>
  <c r="GT27" i="47" s="1"/>
  <c r="GT28" i="47" s="1"/>
  <c r="GT29" i="47" s="1"/>
  <c r="GT30" i="47" s="1"/>
  <c r="GT31" i="47" s="1"/>
  <c r="GT32" i="47" s="1"/>
  <c r="GT33" i="47" s="1"/>
  <c r="GT34" i="47" s="1"/>
  <c r="GT35" i="47" s="1"/>
  <c r="GT36" i="47" s="1"/>
  <c r="G65" i="31"/>
  <c r="G8" i="31"/>
  <c r="G148" i="31"/>
  <c r="G66" i="31"/>
  <c r="G9" i="31"/>
  <c r="G149" i="31"/>
  <c r="G67" i="31"/>
  <c r="G10" i="31"/>
  <c r="G150" i="31"/>
  <c r="G68" i="31"/>
  <c r="G11" i="31"/>
  <c r="G151" i="31"/>
  <c r="G69" i="31"/>
  <c r="G12" i="31"/>
  <c r="G152" i="31"/>
  <c r="G70" i="31"/>
  <c r="G13" i="31"/>
  <c r="G153" i="31"/>
  <c r="G71" i="31"/>
  <c r="G14" i="31"/>
  <c r="G154" i="31"/>
  <c r="AA127" i="47"/>
  <c r="G72" i="31"/>
  <c r="G15" i="31"/>
  <c r="G155" i="31"/>
  <c r="AA130" i="47"/>
  <c r="G73" i="31"/>
  <c r="G16" i="31"/>
  <c r="G156" i="31"/>
  <c r="AA133" i="47"/>
  <c r="G74" i="31"/>
  <c r="G17" i="31"/>
  <c r="G157" i="31"/>
  <c r="AA137" i="47"/>
  <c r="ET35" i="47"/>
  <c r="ES35" i="47"/>
  <c r="ER35" i="47"/>
  <c r="EQ35" i="47"/>
  <c r="ET34" i="47"/>
  <c r="ES34" i="47"/>
  <c r="ER34" i="47"/>
  <c r="EQ34" i="47"/>
  <c r="ET33" i="47"/>
  <c r="ES33" i="47"/>
  <c r="ER33" i="47"/>
  <c r="EQ33" i="47"/>
  <c r="ET32" i="47"/>
  <c r="ES32" i="47"/>
  <c r="ER32" i="47"/>
  <c r="EQ32" i="47"/>
  <c r="ET31" i="47"/>
  <c r="ES31" i="47"/>
  <c r="ER31" i="47"/>
  <c r="EQ31" i="47"/>
  <c r="ET30" i="47"/>
  <c r="ES30" i="47"/>
  <c r="ER30" i="47"/>
  <c r="EQ30" i="47"/>
  <c r="ET29" i="47"/>
  <c r="ES29" i="47"/>
  <c r="ER29" i="47"/>
  <c r="EQ29" i="47"/>
  <c r="ET28" i="47"/>
  <c r="ES28" i="47"/>
  <c r="ER28" i="47"/>
  <c r="EQ28" i="47"/>
  <c r="ET27" i="47"/>
  <c r="ES27" i="47"/>
  <c r="ER27" i="47"/>
  <c r="EQ27" i="47"/>
  <c r="ET26" i="47"/>
  <c r="ES26" i="47"/>
  <c r="ER26" i="47"/>
  <c r="EQ26" i="47"/>
  <c r="ET25" i="47"/>
  <c r="ES25" i="47"/>
  <c r="ER25" i="47"/>
  <c r="EQ25" i="47"/>
  <c r="ET24" i="47"/>
  <c r="ES24" i="47"/>
  <c r="ER24" i="47"/>
  <c r="EQ24" i="47"/>
  <c r="ET23" i="47"/>
  <c r="ES23" i="47"/>
  <c r="ER23" i="47"/>
  <c r="EQ23" i="47"/>
  <c r="ET22" i="47"/>
  <c r="ES22" i="47"/>
  <c r="ER22" i="47"/>
  <c r="EQ22" i="47"/>
  <c r="ET21" i="47"/>
  <c r="ES21" i="47"/>
  <c r="ER21" i="47"/>
  <c r="EQ21" i="47"/>
  <c r="ET20" i="47"/>
  <c r="ES20" i="47"/>
  <c r="ER20" i="47"/>
  <c r="EQ20" i="47"/>
  <c r="ET19" i="47"/>
  <c r="ES19" i="47"/>
  <c r="ER19" i="47"/>
  <c r="EQ19" i="47"/>
  <c r="ET18" i="47"/>
  <c r="ES18" i="47"/>
  <c r="ER18" i="47"/>
  <c r="EQ18" i="47"/>
  <c r="ET17" i="47"/>
  <c r="ES17" i="47"/>
  <c r="ER17" i="47"/>
  <c r="EQ17" i="47"/>
  <c r="ET16" i="47"/>
  <c r="ES16" i="47"/>
  <c r="ER16" i="47"/>
  <c r="EQ16" i="47"/>
  <c r="EO35" i="47"/>
  <c r="EN35" i="47"/>
  <c r="EM35" i="47"/>
  <c r="EL35" i="47"/>
  <c r="EO34" i="47"/>
  <c r="EN34" i="47"/>
  <c r="EM34" i="47"/>
  <c r="EL34" i="47"/>
  <c r="EO33" i="47"/>
  <c r="EN33" i="47"/>
  <c r="EM33" i="47"/>
  <c r="EL33" i="47"/>
  <c r="EO32" i="47"/>
  <c r="EN32" i="47"/>
  <c r="EM32" i="47"/>
  <c r="EL32" i="47"/>
  <c r="EO31" i="47"/>
  <c r="EN31" i="47"/>
  <c r="EM31" i="47"/>
  <c r="EL31" i="47"/>
  <c r="EO30" i="47"/>
  <c r="EN30" i="47"/>
  <c r="EM30" i="47"/>
  <c r="EL30" i="47"/>
  <c r="EO29" i="47"/>
  <c r="EN29" i="47"/>
  <c r="EM29" i="47"/>
  <c r="EL29" i="47"/>
  <c r="EO28" i="47"/>
  <c r="EN28" i="47"/>
  <c r="EM28" i="47"/>
  <c r="EL28" i="47"/>
  <c r="EO27" i="47"/>
  <c r="EN27" i="47"/>
  <c r="EM27" i="47"/>
  <c r="EL27" i="47"/>
  <c r="EO26" i="47"/>
  <c r="EN26" i="47"/>
  <c r="EM26" i="47"/>
  <c r="EL26" i="47"/>
  <c r="EO25" i="47"/>
  <c r="EN25" i="47"/>
  <c r="EM25" i="47"/>
  <c r="EL25" i="47"/>
  <c r="EO24" i="47"/>
  <c r="EN24" i="47"/>
  <c r="EM24" i="47"/>
  <c r="EL24" i="47"/>
  <c r="EO23" i="47"/>
  <c r="EN23" i="47"/>
  <c r="EM23" i="47"/>
  <c r="EL23" i="47"/>
  <c r="EO22" i="47"/>
  <c r="EN22" i="47"/>
  <c r="EM22" i="47"/>
  <c r="EL22" i="47"/>
  <c r="EO21" i="47"/>
  <c r="EN21" i="47"/>
  <c r="EM21" i="47"/>
  <c r="EL21" i="47"/>
  <c r="EO20" i="47"/>
  <c r="EN20" i="47"/>
  <c r="EM20" i="47"/>
  <c r="EL20" i="47"/>
  <c r="EO19" i="47"/>
  <c r="EN19" i="47"/>
  <c r="EM19" i="47"/>
  <c r="EL19" i="47"/>
  <c r="EO18" i="47"/>
  <c r="EN18" i="47"/>
  <c r="EM18" i="47"/>
  <c r="EL18" i="47"/>
  <c r="EO17" i="47"/>
  <c r="EN17" i="47"/>
  <c r="EM17" i="47"/>
  <c r="EL17" i="47"/>
  <c r="EO16" i="47"/>
  <c r="EN16" i="47"/>
  <c r="EM16" i="47"/>
  <c r="EL16" i="47"/>
  <c r="EJ35" i="47"/>
  <c r="EI35" i="47"/>
  <c r="EH35" i="47"/>
  <c r="EG35" i="47"/>
  <c r="EJ34" i="47"/>
  <c r="EI34" i="47"/>
  <c r="EH34" i="47"/>
  <c r="EG34" i="47"/>
  <c r="EJ33" i="47"/>
  <c r="EI33" i="47"/>
  <c r="EH33" i="47"/>
  <c r="EG33" i="47"/>
  <c r="EJ32" i="47"/>
  <c r="EI32" i="47"/>
  <c r="EH32" i="47"/>
  <c r="EG32" i="47"/>
  <c r="EJ31" i="47"/>
  <c r="EI31" i="47"/>
  <c r="EH31" i="47"/>
  <c r="EG31" i="47"/>
  <c r="EJ30" i="47"/>
  <c r="EI30" i="47"/>
  <c r="EH30" i="47"/>
  <c r="EG30" i="47"/>
  <c r="EJ29" i="47"/>
  <c r="EI29" i="47"/>
  <c r="EH29" i="47"/>
  <c r="EG29" i="47"/>
  <c r="EJ28" i="47"/>
  <c r="EI28" i="47"/>
  <c r="EH28" i="47"/>
  <c r="EG28" i="47"/>
  <c r="EJ27" i="47"/>
  <c r="EI27" i="47"/>
  <c r="EH27" i="47"/>
  <c r="EG27" i="47"/>
  <c r="EJ26" i="47"/>
  <c r="EI26" i="47"/>
  <c r="EH26" i="47"/>
  <c r="EG26" i="47"/>
  <c r="EJ25" i="47"/>
  <c r="EI25" i="47"/>
  <c r="EH25" i="47"/>
  <c r="EG25" i="47"/>
  <c r="EJ24" i="47"/>
  <c r="EI24" i="47"/>
  <c r="EH24" i="47"/>
  <c r="EG24" i="47"/>
  <c r="EJ23" i="47"/>
  <c r="EI23" i="47"/>
  <c r="EH23" i="47"/>
  <c r="EG23" i="47"/>
  <c r="EJ22" i="47"/>
  <c r="EI22" i="47"/>
  <c r="EH22" i="47"/>
  <c r="EG22" i="47"/>
  <c r="EJ21" i="47"/>
  <c r="EI21" i="47"/>
  <c r="EH21" i="47"/>
  <c r="EG21" i="47"/>
  <c r="EJ20" i="47"/>
  <c r="EI20" i="47"/>
  <c r="EH20" i="47"/>
  <c r="EG20" i="47"/>
  <c r="EJ19" i="47"/>
  <c r="EI19" i="47"/>
  <c r="EH19" i="47"/>
  <c r="EG19" i="47"/>
  <c r="EJ18" i="47"/>
  <c r="EI18" i="47"/>
  <c r="EH18" i="47"/>
  <c r="EG18" i="47"/>
  <c r="EJ17" i="47"/>
  <c r="EI17" i="47"/>
  <c r="EH17" i="47"/>
  <c r="EG17" i="47"/>
  <c r="EJ16" i="47"/>
  <c r="EI16" i="47"/>
  <c r="EH16" i="47"/>
  <c r="EG16" i="47"/>
  <c r="DT35" i="47"/>
  <c r="DS35" i="47"/>
  <c r="DR35" i="47"/>
  <c r="DQ35" i="47"/>
  <c r="DT34" i="47"/>
  <c r="DS34" i="47"/>
  <c r="DR34" i="47"/>
  <c r="DQ34" i="47"/>
  <c r="DT33" i="47"/>
  <c r="DS33" i="47"/>
  <c r="DR33" i="47"/>
  <c r="DQ33" i="47"/>
  <c r="DT32" i="47"/>
  <c r="DS32" i="47"/>
  <c r="DR32" i="47"/>
  <c r="DQ32" i="47"/>
  <c r="DT31" i="47"/>
  <c r="DS31" i="47"/>
  <c r="DR31" i="47"/>
  <c r="DQ31" i="47"/>
  <c r="DT30" i="47"/>
  <c r="DS30" i="47"/>
  <c r="DR30" i="47"/>
  <c r="DQ30" i="47"/>
  <c r="DT29" i="47"/>
  <c r="DS29" i="47"/>
  <c r="DR29" i="47"/>
  <c r="DQ29" i="47"/>
  <c r="DT28" i="47"/>
  <c r="DS28" i="47"/>
  <c r="DR28" i="47"/>
  <c r="DQ28" i="47"/>
  <c r="DT27" i="47"/>
  <c r="DS27" i="47"/>
  <c r="DR27" i="47"/>
  <c r="DQ27" i="47"/>
  <c r="DT26" i="47"/>
  <c r="DS26" i="47"/>
  <c r="DR26" i="47"/>
  <c r="DQ26" i="47"/>
  <c r="DT25" i="47"/>
  <c r="DS25" i="47"/>
  <c r="DR25" i="47"/>
  <c r="DQ25" i="47"/>
  <c r="DT24" i="47"/>
  <c r="DS24" i="47"/>
  <c r="DR24" i="47"/>
  <c r="DQ24" i="47"/>
  <c r="DT23" i="47"/>
  <c r="DS23" i="47"/>
  <c r="DR23" i="47"/>
  <c r="DQ23" i="47"/>
  <c r="DT22" i="47"/>
  <c r="DS22" i="47"/>
  <c r="DR22" i="47"/>
  <c r="DQ22" i="47"/>
  <c r="DT21" i="47"/>
  <c r="DS21" i="47"/>
  <c r="DR21" i="47"/>
  <c r="DQ21" i="47"/>
  <c r="DT20" i="47"/>
  <c r="DS20" i="47"/>
  <c r="DR20" i="47"/>
  <c r="DQ20" i="47"/>
  <c r="DT19" i="47"/>
  <c r="DS19" i="47"/>
  <c r="DR19" i="47"/>
  <c r="DQ19" i="47"/>
  <c r="DT18" i="47"/>
  <c r="DS18" i="47"/>
  <c r="DR18" i="47"/>
  <c r="DQ18" i="47"/>
  <c r="DT17" i="47"/>
  <c r="DS17" i="47"/>
  <c r="DR17" i="47"/>
  <c r="DQ17" i="47"/>
  <c r="DT16" i="47"/>
  <c r="DS16" i="47"/>
  <c r="DR16" i="47"/>
  <c r="DQ16" i="47"/>
  <c r="FS239" i="47"/>
  <c r="FS240" i="47"/>
  <c r="FS241" i="47" s="1"/>
  <c r="FS242" i="47" s="1"/>
  <c r="FS243" i="47" s="1"/>
  <c r="FS244" i="47" s="1"/>
  <c r="FS245" i="47" s="1"/>
  <c r="FS246" i="47" s="1"/>
  <c r="FS247" i="47" s="1"/>
  <c r="FS248" i="47" s="1"/>
  <c r="FS249" i="47" s="1"/>
  <c r="FS250" i="47" s="1"/>
  <c r="FS251" i="47" s="1"/>
  <c r="FS252" i="47" s="1"/>
  <c r="FS253" i="47" s="1"/>
  <c r="FS254" i="47" s="1"/>
  <c r="FS255" i="47" s="1"/>
  <c r="FS256" i="47" s="1"/>
  <c r="FS257" i="47" s="1"/>
  <c r="FS258" i="47" s="1"/>
  <c r="FS259" i="47" s="1"/>
  <c r="FS260" i="47" s="1"/>
  <c r="FS261" i="47" s="1"/>
  <c r="FC6" i="47"/>
  <c r="E5" i="47"/>
  <c r="EH5" i="47"/>
  <c r="F5" i="47"/>
  <c r="EI5" i="47"/>
  <c r="G5" i="47"/>
  <c r="EJ5" i="47"/>
  <c r="D5" i="47"/>
  <c r="EG5" i="47"/>
  <c r="CG237" i="47"/>
  <c r="CH237" i="47"/>
  <c r="CI237" i="47"/>
  <c r="CF237" i="47"/>
  <c r="CI239" i="47"/>
  <c r="CH239" i="47"/>
  <c r="CG239" i="47"/>
  <c r="CF239" i="47"/>
  <c r="BV5" i="47"/>
  <c r="CB237" i="47"/>
  <c r="CC237" i="47"/>
  <c r="CD237" i="47"/>
  <c r="CA237" i="47"/>
  <c r="CD239" i="47"/>
  <c r="CC239" i="47"/>
  <c r="CB239" i="47"/>
  <c r="CA239" i="47"/>
  <c r="BW237" i="47"/>
  <c r="BX237" i="47"/>
  <c r="BY237" i="47"/>
  <c r="BV237" i="47"/>
  <c r="BY239" i="47"/>
  <c r="BX239" i="47"/>
  <c r="BW239" i="47"/>
  <c r="BV239" i="47"/>
  <c r="BR239" i="47"/>
  <c r="BS239" i="47"/>
  <c r="BT239" i="47"/>
  <c r="BQ239" i="47"/>
  <c r="BC239" i="47"/>
  <c r="BD239" i="47"/>
  <c r="BE239" i="47"/>
  <c r="BB239" i="47"/>
  <c r="BT237" i="47"/>
  <c r="BS237" i="47"/>
  <c r="BR237" i="47"/>
  <c r="BQ237" i="47"/>
  <c r="BE237" i="47"/>
  <c r="BD237" i="47"/>
  <c r="BC237" i="47"/>
  <c r="BB237" i="47"/>
  <c r="BC12" i="47"/>
  <c r="BR5" i="47"/>
  <c r="BD12" i="47"/>
  <c r="BS5" i="47"/>
  <c r="BE12" i="47"/>
  <c r="BT5" i="47"/>
  <c r="BB12" i="47"/>
  <c r="BQ5" i="47"/>
  <c r="BC14" i="47"/>
  <c r="BC7" i="47" s="1"/>
  <c r="BD14" i="47"/>
  <c r="BD7" i="47" s="1"/>
  <c r="BE14" i="47"/>
  <c r="BE7" i="47" s="1"/>
  <c r="BB14" i="47"/>
  <c r="BB7" i="47" s="1"/>
  <c r="V12" i="47"/>
  <c r="CZ12" i="47"/>
  <c r="EY13" i="47"/>
  <c r="FO13" i="47"/>
  <c r="FK13" i="47"/>
  <c r="FG13" i="47"/>
  <c r="FO6" i="47"/>
  <c r="FK6" i="47"/>
  <c r="FG6" i="47"/>
  <c r="EY6" i="47"/>
  <c r="EN5" i="47"/>
  <c r="ED5" i="47"/>
  <c r="DX5" i="47"/>
  <c r="DS5" i="47"/>
  <c r="DM5" i="47"/>
  <c r="DG5" i="47"/>
  <c r="DB5" i="47"/>
  <c r="CN3" i="47"/>
  <c r="BD5" i="47"/>
  <c r="BB5" i="47"/>
  <c r="AY7" i="47"/>
  <c r="AX7" i="47"/>
  <c r="AW7" i="47"/>
  <c r="AV7" i="47"/>
  <c r="AU7" i="47"/>
  <c r="AY5" i="47"/>
  <c r="AX5" i="47"/>
  <c r="AW5" i="47"/>
  <c r="AV5" i="47"/>
  <c r="AU5" i="47"/>
  <c r="AS7" i="47"/>
  <c r="AR7" i="47"/>
  <c r="AQ7" i="47"/>
  <c r="AP7" i="47"/>
  <c r="AO7" i="47"/>
  <c r="AS5" i="47"/>
  <c r="AR5" i="47"/>
  <c r="AQ5" i="47"/>
  <c r="AP5" i="47"/>
  <c r="AO5" i="47"/>
  <c r="AM7" i="47"/>
  <c r="AL7" i="47"/>
  <c r="AK7" i="47"/>
  <c r="AJ7" i="47"/>
  <c r="AI7" i="47"/>
  <c r="AM5" i="47"/>
  <c r="AL5" i="47"/>
  <c r="AK5" i="47"/>
  <c r="AJ5" i="47"/>
  <c r="AI5" i="47"/>
  <c r="AG7" i="47"/>
  <c r="AF7" i="47"/>
  <c r="AE7" i="47"/>
  <c r="AD7" i="47"/>
  <c r="AC7" i="47"/>
  <c r="AG5" i="47"/>
  <c r="M12" i="47"/>
  <c r="AF12" i="47"/>
  <c r="AF5" i="47"/>
  <c r="L12" i="47"/>
  <c r="AE12" i="47"/>
  <c r="AE5" i="47"/>
  <c r="K12" i="47"/>
  <c r="AD12" i="47"/>
  <c r="AD5" i="47"/>
  <c r="J12" i="47"/>
  <c r="AC12" i="47"/>
  <c r="AC5" i="47"/>
  <c r="Z7" i="47"/>
  <c r="Y7" i="47"/>
  <c r="X7" i="47"/>
  <c r="W7" i="47"/>
  <c r="V7" i="47"/>
  <c r="Z5" i="47"/>
  <c r="Y12" i="47"/>
  <c r="Y5" i="47"/>
  <c r="X12" i="47"/>
  <c r="X5" i="47"/>
  <c r="W12" i="47"/>
  <c r="W5" i="47"/>
  <c r="T7" i="47"/>
  <c r="S7" i="47"/>
  <c r="R7" i="47"/>
  <c r="Q7" i="47"/>
  <c r="P7" i="47"/>
  <c r="T5" i="47"/>
  <c r="P12" i="47"/>
  <c r="N5" i="47"/>
  <c r="H5" i="47"/>
  <c r="E7" i="47"/>
  <c r="F7" i="47"/>
  <c r="G7" i="47"/>
  <c r="H7" i="47"/>
  <c r="D7" i="47"/>
  <c r="CN10" i="47"/>
  <c r="BE86" i="47"/>
  <c r="BD86" i="47"/>
  <c r="BC86" i="47"/>
  <c r="BB86" i="47"/>
  <c r="B230" i="47"/>
  <c r="B164" i="47"/>
  <c r="B165" i="47" s="1"/>
  <c r="B166" i="47" s="1"/>
  <c r="B167" i="47" s="1"/>
  <c r="B168" i="47" s="1"/>
  <c r="B169" i="47" s="1"/>
  <c r="B170" i="47" s="1"/>
  <c r="B171" i="47" s="1"/>
  <c r="B172" i="47" s="1"/>
  <c r="B173" i="47" s="1"/>
  <c r="B174" i="47" s="1"/>
  <c r="B175" i="47" s="1"/>
  <c r="B176" i="47" s="1"/>
  <c r="B177" i="47" s="1"/>
  <c r="B178" i="47" s="1"/>
  <c r="B179" i="47" s="1"/>
  <c r="B180" i="47" s="1"/>
  <c r="B181" i="47" s="1"/>
  <c r="B182" i="47" s="1"/>
  <c r="B183" i="47" s="1"/>
  <c r="B184" i="47" s="1"/>
  <c r="B185" i="47" s="1"/>
  <c r="B186" i="47" s="1"/>
  <c r="B187" i="47" s="1"/>
  <c r="B188" i="47" s="1"/>
  <c r="B189" i="47" s="1"/>
  <c r="B190" i="47" s="1"/>
  <c r="B191" i="47" s="1"/>
  <c r="B192" i="47" s="1"/>
  <c r="B193" i="47" s="1"/>
  <c r="B194" i="47" s="1"/>
  <c r="B195" i="47" s="1"/>
  <c r="B196" i="47" s="1"/>
  <c r="B197" i="47" s="1"/>
  <c r="B198" i="47" s="1"/>
  <c r="B199" i="47" s="1"/>
  <c r="B200" i="47" s="1"/>
  <c r="B201" i="47" s="1"/>
  <c r="B202" i="47" s="1"/>
  <c r="B203" i="47" s="1"/>
  <c r="B204" i="47" s="1"/>
  <c r="B205" i="47" s="1"/>
  <c r="B206" i="47" s="1"/>
  <c r="B207" i="47" s="1"/>
  <c r="B208" i="47" s="1"/>
  <c r="B209" i="47" s="1"/>
  <c r="B210" i="47" s="1"/>
  <c r="B211" i="47" s="1"/>
  <c r="B212" i="47" s="1"/>
  <c r="B213" i="47" s="1"/>
  <c r="B214" i="47" s="1"/>
  <c r="B215" i="47" s="1"/>
  <c r="B216" i="47" s="1"/>
  <c r="B217" i="47" s="1"/>
  <c r="B218" i="47" s="1"/>
  <c r="B219" i="47" s="1"/>
  <c r="B220" i="47" s="1"/>
  <c r="B221" i="47" s="1"/>
  <c r="B222" i="47" s="1"/>
  <c r="B223" i="47" s="1"/>
  <c r="B224" i="47" s="1"/>
  <c r="B225" i="47" s="1"/>
  <c r="B226" i="47" s="1"/>
  <c r="B229" i="47"/>
  <c r="DV16" i="47"/>
  <c r="DV15" i="47"/>
  <c r="DW16" i="47"/>
  <c r="DW15" i="47"/>
  <c r="DX16" i="47"/>
  <c r="DX15" i="47"/>
  <c r="DY16" i="47"/>
  <c r="DY15" i="47"/>
  <c r="EM12" i="47"/>
  <c r="EN12" i="47"/>
  <c r="EO12" i="47"/>
  <c r="EL12" i="47"/>
  <c r="BE160" i="47"/>
  <c r="BD160" i="47"/>
  <c r="BC160" i="47"/>
  <c r="BB160" i="47"/>
  <c r="AS237" i="47"/>
  <c r="AF237" i="47"/>
  <c r="AR237" i="47"/>
  <c r="AE237" i="47"/>
  <c r="AQ237" i="47"/>
  <c r="AD237" i="47"/>
  <c r="AP237" i="47"/>
  <c r="AC237" i="47"/>
  <c r="AO237" i="47"/>
  <c r="AM237" i="47"/>
  <c r="AK237" i="47"/>
  <c r="AM160" i="47"/>
  <c r="AY160" i="47"/>
  <c r="AF160" i="47"/>
  <c r="AL160" i="47"/>
  <c r="AX160" i="47"/>
  <c r="AE160" i="47"/>
  <c r="AK160" i="47"/>
  <c r="AW160" i="47"/>
  <c r="AD160" i="47"/>
  <c r="AJ160" i="47"/>
  <c r="AV160" i="47"/>
  <c r="AC160" i="47"/>
  <c r="AI160" i="47"/>
  <c r="AU160" i="47"/>
  <c r="AP160" i="47"/>
  <c r="AR160" i="47"/>
  <c r="AS160" i="47"/>
  <c r="B241" i="47"/>
  <c r="B242" i="47" s="1"/>
  <c r="B243" i="47" s="1"/>
  <c r="B244" i="47" s="1"/>
  <c r="B245" i="47" s="1"/>
  <c r="B246" i="47" s="1"/>
  <c r="B247" i="47" s="1"/>
  <c r="B248" i="47" s="1"/>
  <c r="B249" i="47" s="1"/>
  <c r="B250" i="47" s="1"/>
  <c r="B251" i="47" s="1"/>
  <c r="B252" i="47" s="1"/>
  <c r="B253" i="47" s="1"/>
  <c r="B254" i="47" s="1"/>
  <c r="B255" i="47" s="1"/>
  <c r="B256" i="47" s="1"/>
  <c r="B257" i="47" s="1"/>
  <c r="B258" i="47" s="1"/>
  <c r="B259" i="47" s="1"/>
  <c r="B260" i="47" s="1"/>
  <c r="B261" i="47" s="1"/>
  <c r="B262" i="47" s="1"/>
  <c r="B263" i="47" s="1"/>
  <c r="B264" i="47" s="1"/>
  <c r="B265" i="47" s="1"/>
  <c r="B266" i="47" s="1"/>
  <c r="B267" i="47" s="1"/>
  <c r="B268" i="47" s="1"/>
  <c r="B269" i="47" s="1"/>
  <c r="B270" i="47" s="1"/>
  <c r="B81" i="47"/>
  <c r="B80" i="47"/>
  <c r="B16" i="47"/>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50" i="47" s="1"/>
  <c r="B51" i="47" s="1"/>
  <c r="B52" i="47" s="1"/>
  <c r="B53" i="47" s="1"/>
  <c r="B54" i="47" s="1"/>
  <c r="B55" i="47" s="1"/>
  <c r="B56" i="47" s="1"/>
  <c r="B57" i="47" s="1"/>
  <c r="B58" i="47" s="1"/>
  <c r="B59" i="47" s="1"/>
  <c r="B60" i="47" s="1"/>
  <c r="B61" i="47" s="1"/>
  <c r="B62" i="47" s="1"/>
  <c r="B63" i="47" s="1"/>
  <c r="B64" i="47" s="1"/>
  <c r="B65" i="47" s="1"/>
  <c r="B66" i="47" s="1"/>
  <c r="B67" i="47" s="1"/>
  <c r="B68" i="47" s="1"/>
  <c r="B69" i="47" s="1"/>
  <c r="B70" i="47" s="1"/>
  <c r="B71" i="47" s="1"/>
  <c r="B72" i="47" s="1"/>
  <c r="B73" i="47" s="1"/>
  <c r="B74" i="47" s="1"/>
  <c r="B75" i="47" s="1"/>
  <c r="B76" i="47" s="1"/>
  <c r="B77" i="47" s="1"/>
  <c r="B78" i="47" s="1"/>
  <c r="B155" i="47"/>
  <c r="B154" i="47"/>
  <c r="B90" i="47"/>
  <c r="B91" i="47" s="1"/>
  <c r="B92" i="47" s="1"/>
  <c r="B93" i="47" s="1"/>
  <c r="B94" i="47" s="1"/>
  <c r="B95" i="47" s="1"/>
  <c r="B96" i="47" s="1"/>
  <c r="B97" i="47" s="1"/>
  <c r="B98" i="47" s="1"/>
  <c r="B99" i="47" s="1"/>
  <c r="B100" i="47" s="1"/>
  <c r="B101" i="47" s="1"/>
  <c r="B102" i="47" s="1"/>
  <c r="B103" i="47" s="1"/>
  <c r="B104" i="47" s="1"/>
  <c r="B105" i="47" s="1"/>
  <c r="B106" i="47" s="1"/>
  <c r="B107" i="47" s="1"/>
  <c r="B108" i="47" s="1"/>
  <c r="B109" i="47" s="1"/>
  <c r="B110" i="47" s="1"/>
  <c r="B111" i="47" s="1"/>
  <c r="B112" i="47" s="1"/>
  <c r="B113" i="47" s="1"/>
  <c r="B114" i="47" s="1"/>
  <c r="B115" i="47" s="1"/>
  <c r="B116" i="47" s="1"/>
  <c r="B117" i="47" s="1"/>
  <c r="B118" i="47" s="1"/>
  <c r="B119" i="47" s="1"/>
  <c r="B120" i="47" s="1"/>
  <c r="B121" i="47" s="1"/>
  <c r="B122" i="47" s="1"/>
  <c r="B123" i="47" s="1"/>
  <c r="B124" i="47" s="1"/>
  <c r="B125" i="47" s="1"/>
  <c r="B126" i="47" s="1"/>
  <c r="B127" i="47" s="1"/>
  <c r="B128" i="47" s="1"/>
  <c r="B129" i="47" s="1"/>
  <c r="B130" i="47" s="1"/>
  <c r="B131" i="47" s="1"/>
  <c r="B132" i="47" s="1"/>
  <c r="B133" i="47" s="1"/>
  <c r="B134" i="47" s="1"/>
  <c r="B135" i="47" s="1"/>
  <c r="B136" i="47" s="1"/>
  <c r="B137" i="47" s="1"/>
  <c r="B138" i="47" s="1"/>
  <c r="B139" i="47" s="1"/>
  <c r="B140" i="47" s="1"/>
  <c r="B141" i="47" s="1"/>
  <c r="B142" i="47" s="1"/>
  <c r="B143" i="47" s="1"/>
  <c r="B144" i="47" s="1"/>
  <c r="B145" i="47" s="1"/>
  <c r="B146" i="47" s="1"/>
  <c r="B147" i="47" s="1"/>
  <c r="B148" i="47" s="1"/>
  <c r="B149" i="47" s="1"/>
  <c r="B150" i="47" s="1"/>
  <c r="B151" i="47" s="1"/>
  <c r="AF86" i="47"/>
  <c r="AE86" i="47"/>
  <c r="AD86" i="47"/>
  <c r="AC86" i="47"/>
  <c r="Y237" i="47"/>
  <c r="X237" i="47"/>
  <c r="W237" i="47"/>
  <c r="V237" i="47"/>
  <c r="Y160" i="47"/>
  <c r="X160" i="47"/>
  <c r="W160" i="47"/>
  <c r="V160" i="47"/>
  <c r="Y86" i="47"/>
  <c r="X86" i="47"/>
  <c r="W86" i="47"/>
  <c r="V86" i="47"/>
  <c r="S237" i="47"/>
  <c r="R237" i="47"/>
  <c r="Q237" i="47"/>
  <c r="P237" i="47"/>
  <c r="S160" i="47"/>
  <c r="R160" i="47"/>
  <c r="Q160" i="47"/>
  <c r="P160" i="47"/>
  <c r="S86" i="47"/>
  <c r="R86" i="47"/>
  <c r="Q86" i="47"/>
  <c r="P86" i="47"/>
  <c r="CZ191" i="47"/>
  <c r="DC191" i="47"/>
  <c r="DB191" i="47"/>
  <c r="DA191" i="47"/>
  <c r="CZ190" i="47"/>
  <c r="DC190" i="47"/>
  <c r="DB190" i="47"/>
  <c r="DA190" i="47"/>
  <c r="CZ189" i="47"/>
  <c r="DC189" i="47"/>
  <c r="DB189" i="47"/>
  <c r="DA189" i="47"/>
  <c r="CZ188" i="47"/>
  <c r="DC188" i="47"/>
  <c r="DB188" i="47"/>
  <c r="DA188" i="47"/>
  <c r="CZ187" i="47"/>
  <c r="GB191" i="47" s="1"/>
  <c r="HW36" i="38" s="1"/>
  <c r="DC187" i="47"/>
  <c r="GE191" i="47" s="1"/>
  <c r="HZ36" i="38" s="1"/>
  <c r="DB187" i="47"/>
  <c r="GD191" i="47" s="1"/>
  <c r="HY36" i="38" s="1"/>
  <c r="DA187" i="47"/>
  <c r="GC191" i="47" s="1"/>
  <c r="HX36" i="38" s="1"/>
  <c r="DY186" i="47"/>
  <c r="DX186" i="47"/>
  <c r="DW186" i="47"/>
  <c r="DV186" i="47"/>
  <c r="CZ186" i="47"/>
  <c r="GB190" i="47" s="1"/>
  <c r="HW35" i="38" s="1"/>
  <c r="DC186" i="47"/>
  <c r="GE190" i="47" s="1"/>
  <c r="HZ35" i="38" s="1"/>
  <c r="DB186" i="47"/>
  <c r="DA186" i="47"/>
  <c r="GC190" i="47" s="1"/>
  <c r="HX35" i="38" s="1"/>
  <c r="DY185" i="47"/>
  <c r="DX185" i="47"/>
  <c r="DW185" i="47"/>
  <c r="DV185" i="47"/>
  <c r="CZ185" i="47"/>
  <c r="GB189" i="47" s="1"/>
  <c r="HW34" i="38" s="1"/>
  <c r="DC185" i="47"/>
  <c r="GE189" i="47" s="1"/>
  <c r="HZ34" i="38" s="1"/>
  <c r="DB185" i="47"/>
  <c r="GD189" i="47" s="1"/>
  <c r="HY34" i="38" s="1"/>
  <c r="DA185" i="47"/>
  <c r="GC189" i="47" s="1"/>
  <c r="HX34" i="38" s="1"/>
  <c r="DY184" i="47"/>
  <c r="DX184" i="47"/>
  <c r="DW184" i="47"/>
  <c r="DV184" i="47"/>
  <c r="CZ184" i="47"/>
  <c r="DC184" i="47"/>
  <c r="DB184" i="47"/>
  <c r="DG184" i="47" s="1"/>
  <c r="DA184" i="47"/>
  <c r="CZ183" i="47"/>
  <c r="DC183" i="47"/>
  <c r="DB183" i="47"/>
  <c r="DA183" i="47"/>
  <c r="CZ117" i="47"/>
  <c r="DC117" i="47"/>
  <c r="DB117" i="47"/>
  <c r="DA117" i="47"/>
  <c r="CZ116" i="47"/>
  <c r="DC116" i="47"/>
  <c r="DB116" i="47"/>
  <c r="DA116" i="47"/>
  <c r="CZ115" i="47"/>
  <c r="DE116" i="47" s="1"/>
  <c r="DC115" i="47"/>
  <c r="DB115" i="47"/>
  <c r="DA115" i="47"/>
  <c r="DF116" i="47" s="1"/>
  <c r="CZ114" i="47"/>
  <c r="DC114" i="47"/>
  <c r="DB114" i="47"/>
  <c r="DA114" i="47"/>
  <c r="CZ113" i="47"/>
  <c r="DC113" i="47"/>
  <c r="DB113" i="47"/>
  <c r="DA113" i="47"/>
  <c r="DY112" i="47"/>
  <c r="DX112" i="47"/>
  <c r="DW112" i="47"/>
  <c r="DV112" i="47"/>
  <c r="CZ112" i="47"/>
  <c r="DC112" i="47"/>
  <c r="DB112" i="47"/>
  <c r="DG113" i="47" s="1"/>
  <c r="DA112" i="47"/>
  <c r="DY111" i="47"/>
  <c r="DX111" i="47"/>
  <c r="DW111" i="47"/>
  <c r="DV111" i="47"/>
  <c r="CZ111" i="47"/>
  <c r="DC111" i="47"/>
  <c r="DB111" i="47"/>
  <c r="DA111" i="47"/>
  <c r="DY110" i="47"/>
  <c r="DX110" i="47"/>
  <c r="DW110" i="47"/>
  <c r="DV110" i="47"/>
  <c r="EB110" i="47" s="1"/>
  <c r="CZ110" i="47"/>
  <c r="DC110" i="47"/>
  <c r="DB110" i="47"/>
  <c r="DG111" i="47" s="1"/>
  <c r="DA110" i="47"/>
  <c r="CZ109" i="47"/>
  <c r="DC109" i="47"/>
  <c r="DB109" i="47"/>
  <c r="DA109" i="47"/>
  <c r="CZ108" i="47"/>
  <c r="DC108" i="47"/>
  <c r="DB108" i="47"/>
  <c r="DG109" i="47" s="1"/>
  <c r="DA108" i="47"/>
  <c r="CZ107" i="47"/>
  <c r="DC107" i="47"/>
  <c r="DB107" i="47"/>
  <c r="DA107" i="47"/>
  <c r="CZ106" i="47"/>
  <c r="DC106" i="47"/>
  <c r="DB106" i="47"/>
  <c r="DA106" i="47"/>
  <c r="DF107" i="47" s="1"/>
  <c r="CZ105" i="47"/>
  <c r="DC105" i="47"/>
  <c r="DB105" i="47"/>
  <c r="DA105" i="47"/>
  <c r="CZ104" i="47"/>
  <c r="DC104" i="47"/>
  <c r="DB104" i="47"/>
  <c r="DA104" i="47"/>
  <c r="CZ103" i="47"/>
  <c r="DC103" i="47"/>
  <c r="DB103" i="47"/>
  <c r="DA103" i="47"/>
  <c r="CZ102" i="47"/>
  <c r="DC102" i="47"/>
  <c r="DB102" i="47"/>
  <c r="DA102" i="47"/>
  <c r="DF103" i="47" s="1"/>
  <c r="CZ101" i="47"/>
  <c r="DC101" i="47"/>
  <c r="DB101" i="47"/>
  <c r="DA101" i="47"/>
  <c r="CZ100" i="47"/>
  <c r="DE100" i="47" s="1"/>
  <c r="DI100" i="47" s="1"/>
  <c r="DK100" i="47" s="1"/>
  <c r="DC100" i="47"/>
  <c r="DB100" i="47"/>
  <c r="DG101" i="47" s="1"/>
  <c r="DA100" i="47"/>
  <c r="CZ99" i="47"/>
  <c r="DC99" i="47"/>
  <c r="DB99" i="47"/>
  <c r="DA99" i="47"/>
  <c r="CZ98" i="47"/>
  <c r="DC98" i="47"/>
  <c r="DB98" i="47"/>
  <c r="DG99" i="47" s="1"/>
  <c r="DA98" i="47"/>
  <c r="CZ97" i="47"/>
  <c r="DC97" i="47"/>
  <c r="DB97" i="47"/>
  <c r="DA97" i="47"/>
  <c r="DF98" i="47" s="1"/>
  <c r="CZ96" i="47"/>
  <c r="DC96" i="47"/>
  <c r="DB96" i="47"/>
  <c r="DA96" i="47"/>
  <c r="DF97" i="47" s="1"/>
  <c r="CZ95" i="47"/>
  <c r="DC95" i="47"/>
  <c r="DB95" i="47"/>
  <c r="DA95" i="47"/>
  <c r="CZ94" i="47"/>
  <c r="DC94" i="47"/>
  <c r="DB94" i="47"/>
  <c r="DA94" i="47"/>
  <c r="DF95" i="47" s="1"/>
  <c r="CZ93" i="47"/>
  <c r="DC93" i="47"/>
  <c r="DB93" i="47"/>
  <c r="DA93" i="47"/>
  <c r="CZ92" i="47"/>
  <c r="DC92" i="47"/>
  <c r="DB92" i="47"/>
  <c r="DG93" i="47" s="1"/>
  <c r="DA92" i="47"/>
  <c r="CZ91" i="47"/>
  <c r="DC91" i="47"/>
  <c r="DB91" i="47"/>
  <c r="DA91" i="47"/>
  <c r="CZ90" i="47"/>
  <c r="DC90" i="47"/>
  <c r="DB90" i="47"/>
  <c r="DA90" i="47"/>
  <c r="DF91" i="47" s="1"/>
  <c r="CZ89" i="47"/>
  <c r="DC89" i="47"/>
  <c r="DB89" i="47"/>
  <c r="DA89" i="47"/>
  <c r="CZ15" i="47"/>
  <c r="DA15" i="47"/>
  <c r="DB15" i="47"/>
  <c r="DC15" i="47"/>
  <c r="CZ16" i="47"/>
  <c r="DE16" i="47" s="1"/>
  <c r="DA16" i="47"/>
  <c r="DF16" i="47" s="1"/>
  <c r="DB16" i="47"/>
  <c r="DG16" i="47" s="1"/>
  <c r="DC16" i="47"/>
  <c r="DH16" i="47" s="1"/>
  <c r="CZ17" i="47"/>
  <c r="DE17" i="47" s="1"/>
  <c r="DA17" i="47"/>
  <c r="DF17" i="47" s="1"/>
  <c r="DB17" i="47"/>
  <c r="DG17" i="47" s="1"/>
  <c r="DC17" i="47"/>
  <c r="DH17" i="47" s="1"/>
  <c r="DV17" i="47"/>
  <c r="DW17" i="47"/>
  <c r="EC17" i="47" s="1"/>
  <c r="DX17" i="47"/>
  <c r="ED17" i="47" s="1"/>
  <c r="DY17" i="47"/>
  <c r="EB17" i="47"/>
  <c r="CZ18" i="47"/>
  <c r="DE18" i="47" s="1"/>
  <c r="DI18" i="47" s="1"/>
  <c r="DA18" i="47"/>
  <c r="DB18" i="47"/>
  <c r="DG18" i="47" s="1"/>
  <c r="DC18" i="47"/>
  <c r="DV18" i="47"/>
  <c r="EB18" i="47" s="1"/>
  <c r="DW18" i="47"/>
  <c r="DX18" i="47"/>
  <c r="ED18" i="47" s="1"/>
  <c r="DY18" i="47"/>
  <c r="CZ19" i="47"/>
  <c r="DE19" i="47" s="1"/>
  <c r="DA19" i="47"/>
  <c r="DF19" i="47" s="1"/>
  <c r="DB19" i="47"/>
  <c r="DG19" i="47" s="1"/>
  <c r="DC19" i="47"/>
  <c r="DV19" i="47"/>
  <c r="DW19" i="47"/>
  <c r="EC19" i="47" s="1"/>
  <c r="DX19" i="47"/>
  <c r="DY19" i="47"/>
  <c r="EE19" i="47" s="1"/>
  <c r="CZ20" i="47"/>
  <c r="DA20" i="47"/>
  <c r="DF20" i="47" s="1"/>
  <c r="DB20" i="47"/>
  <c r="DC20" i="47"/>
  <c r="DH20" i="47" s="1"/>
  <c r="DG20" i="47"/>
  <c r="DV20" i="47"/>
  <c r="DW20" i="47"/>
  <c r="EC20" i="47" s="1"/>
  <c r="DX20" i="47"/>
  <c r="DY20" i="47"/>
  <c r="CZ21" i="47"/>
  <c r="DA21" i="47"/>
  <c r="DB21" i="47"/>
  <c r="DC21" i="47"/>
  <c r="DV21" i="47"/>
  <c r="EB21" i="47" s="1"/>
  <c r="DW21" i="47"/>
  <c r="DX21" i="47"/>
  <c r="DY21" i="47"/>
  <c r="ED21" i="47"/>
  <c r="CZ22" i="47"/>
  <c r="DE22" i="47" s="1"/>
  <c r="DI22" i="47" s="1"/>
  <c r="DK22" i="47" s="1"/>
  <c r="DA22" i="47"/>
  <c r="DB22" i="47"/>
  <c r="DG22" i="47" s="1"/>
  <c r="DM22" i="47" s="1"/>
  <c r="DC22" i="47"/>
  <c r="DV22" i="47"/>
  <c r="EB22" i="47" s="1"/>
  <c r="DW22" i="47"/>
  <c r="DX22" i="47"/>
  <c r="DY22" i="47"/>
  <c r="CZ23" i="47"/>
  <c r="DE23" i="47" s="1"/>
  <c r="DA23" i="47"/>
  <c r="DB23" i="47"/>
  <c r="DG23" i="47" s="1"/>
  <c r="DC23" i="47"/>
  <c r="DV23" i="47"/>
  <c r="EB23" i="47" s="1"/>
  <c r="DW23" i="47"/>
  <c r="DX23" i="47"/>
  <c r="DY23" i="47"/>
  <c r="ED23" i="47"/>
  <c r="CZ24" i="47"/>
  <c r="DA24" i="47"/>
  <c r="DB24" i="47"/>
  <c r="DC24" i="47"/>
  <c r="DH24" i="47" s="1"/>
  <c r="DV24" i="47"/>
  <c r="DW24" i="47"/>
  <c r="DX24" i="47"/>
  <c r="DY24" i="47"/>
  <c r="CZ25" i="47"/>
  <c r="DA25" i="47"/>
  <c r="DF25" i="47" s="1"/>
  <c r="DB25" i="47"/>
  <c r="DG25" i="47" s="1"/>
  <c r="DC25" i="47"/>
  <c r="DH25" i="47" s="1"/>
  <c r="DV25" i="47"/>
  <c r="DW25" i="47"/>
  <c r="EC25" i="47" s="1"/>
  <c r="DX25" i="47"/>
  <c r="DY25" i="47"/>
  <c r="EE25" i="47" s="1"/>
  <c r="ED25" i="47"/>
  <c r="DV26" i="47"/>
  <c r="DW26" i="47"/>
  <c r="DX26" i="47"/>
  <c r="DY26" i="47"/>
  <c r="DV27" i="47"/>
  <c r="EB27" i="47" s="1"/>
  <c r="DW27" i="47"/>
  <c r="EC27" i="47" s="1"/>
  <c r="DX27" i="47"/>
  <c r="DY27" i="47"/>
  <c r="ED27" i="47"/>
  <c r="DV28" i="47"/>
  <c r="DW28" i="47"/>
  <c r="EC28" i="47" s="1"/>
  <c r="DX28" i="47"/>
  <c r="DY28" i="47"/>
  <c r="EE28" i="47" s="1"/>
  <c r="DV29" i="47"/>
  <c r="DW29" i="47"/>
  <c r="EC29" i="47" s="1"/>
  <c r="DX29" i="47"/>
  <c r="DY29" i="47"/>
  <c r="ED29" i="47"/>
  <c r="DV30" i="47"/>
  <c r="EB30" i="47" s="1"/>
  <c r="DW30" i="47"/>
  <c r="DX30" i="47"/>
  <c r="DY30" i="47"/>
  <c r="DV31" i="47"/>
  <c r="EB31" i="47" s="1"/>
  <c r="DW31" i="47"/>
  <c r="DX31" i="47"/>
  <c r="DY31" i="47"/>
  <c r="ED31" i="47"/>
  <c r="DV32" i="47"/>
  <c r="DW32" i="47"/>
  <c r="DX32" i="47"/>
  <c r="DY32" i="47"/>
  <c r="DV33" i="47"/>
  <c r="DW33" i="47"/>
  <c r="EC33" i="47" s="1"/>
  <c r="DX33" i="47"/>
  <c r="DY33" i="47"/>
  <c r="EE34" i="47" s="1"/>
  <c r="ED33" i="47"/>
  <c r="DV34" i="47"/>
  <c r="EB34" i="47" s="1"/>
  <c r="DW34" i="47"/>
  <c r="DX34" i="47"/>
  <c r="DY34" i="47"/>
  <c r="DV35" i="47"/>
  <c r="EB35" i="47" s="1"/>
  <c r="DW35" i="47"/>
  <c r="EC35" i="47" s="1"/>
  <c r="DX35" i="47"/>
  <c r="DY35" i="47"/>
  <c r="EE35" i="47" s="1"/>
  <c r="DV36" i="47"/>
  <c r="DW36" i="47"/>
  <c r="DX36" i="47"/>
  <c r="ED36" i="47" s="1"/>
  <c r="DY36" i="47"/>
  <c r="DV37" i="47"/>
  <c r="DW37" i="47"/>
  <c r="EC37" i="47" s="1"/>
  <c r="DX37" i="47"/>
  <c r="DY37" i="47"/>
  <c r="EE37" i="47" s="1"/>
  <c r="ED37" i="47"/>
  <c r="DV38" i="47"/>
  <c r="DW38" i="47"/>
  <c r="DX38" i="47"/>
  <c r="DY38" i="47"/>
  <c r="ED12" i="47"/>
  <c r="EE12" i="47"/>
  <c r="DX12" i="47"/>
  <c r="DY12" i="47"/>
  <c r="DS12" i="47"/>
  <c r="DT12" i="47"/>
  <c r="DM12" i="47"/>
  <c r="DN12" i="47"/>
  <c r="DG12" i="47"/>
  <c r="DH12" i="47"/>
  <c r="DB12" i="47"/>
  <c r="DC12" i="47"/>
  <c r="EC12" i="47"/>
  <c r="EB12" i="47"/>
  <c r="DW12" i="47"/>
  <c r="DV12" i="47"/>
  <c r="DR12" i="47"/>
  <c r="DQ12" i="47"/>
  <c r="DL12" i="47"/>
  <c r="DK12" i="47"/>
  <c r="DF12" i="47"/>
  <c r="DE12" i="47"/>
  <c r="DA12" i="47"/>
  <c r="I52" i="31"/>
  <c r="J52" i="31"/>
  <c r="K52" i="31"/>
  <c r="L52" i="31"/>
  <c r="M52" i="31"/>
  <c r="U52" i="31"/>
  <c r="V52" i="31"/>
  <c r="W52" i="31"/>
  <c r="X52" i="31"/>
  <c r="Y52" i="31"/>
  <c r="AA52" i="31"/>
  <c r="AB52" i="31"/>
  <c r="AC52" i="31"/>
  <c r="AD52" i="31"/>
  <c r="AE52" i="31"/>
  <c r="I50" i="31"/>
  <c r="I49" i="31"/>
  <c r="J50" i="31"/>
  <c r="J49" i="31"/>
  <c r="K50" i="31"/>
  <c r="L50" i="31"/>
  <c r="M50" i="31"/>
  <c r="U50" i="31"/>
  <c r="V50" i="31"/>
  <c r="W50" i="31"/>
  <c r="X50" i="31"/>
  <c r="Y50" i="31"/>
  <c r="AA50" i="31"/>
  <c r="AB50" i="31"/>
  <c r="AC50" i="31"/>
  <c r="AD50" i="31"/>
  <c r="AE50" i="31"/>
  <c r="I51" i="31"/>
  <c r="J51" i="31"/>
  <c r="K51" i="31"/>
  <c r="L51" i="31"/>
  <c r="M51" i="31"/>
  <c r="U51" i="31"/>
  <c r="V51" i="31"/>
  <c r="W51" i="31"/>
  <c r="X51" i="31"/>
  <c r="Y51" i="31"/>
  <c r="AA51" i="31"/>
  <c r="AB51" i="31"/>
  <c r="AC51" i="31"/>
  <c r="AD51" i="31"/>
  <c r="AE51" i="31"/>
  <c r="I48" i="31"/>
  <c r="J48" i="31"/>
  <c r="K48" i="31"/>
  <c r="M48" i="31"/>
  <c r="V48" i="31"/>
  <c r="X48" i="31"/>
  <c r="AA48" i="31"/>
  <c r="AC48" i="31"/>
  <c r="AE48" i="31"/>
  <c r="G35" i="31"/>
  <c r="G56" i="31"/>
  <c r="H59" i="31"/>
  <c r="G32" i="31"/>
  <c r="G53" i="31"/>
  <c r="B50" i="31"/>
  <c r="B49" i="31"/>
  <c r="B28" i="31"/>
  <c r="C50" i="31"/>
  <c r="C49" i="31"/>
  <c r="C28" i="31"/>
  <c r="C133" i="31"/>
  <c r="D50" i="31"/>
  <c r="D49" i="31"/>
  <c r="D28" i="31"/>
  <c r="D133" i="31"/>
  <c r="E50" i="31"/>
  <c r="E49" i="31"/>
  <c r="E28" i="31"/>
  <c r="E133" i="31"/>
  <c r="F50" i="31"/>
  <c r="F49" i="31"/>
  <c r="F28" i="31"/>
  <c r="F133" i="31"/>
  <c r="G29" i="31"/>
  <c r="G50" i="31"/>
  <c r="G30" i="31"/>
  <c r="G51" i="31"/>
  <c r="G31" i="31"/>
  <c r="G52" i="31"/>
  <c r="G33" i="31"/>
  <c r="G54" i="31"/>
  <c r="G34" i="31"/>
  <c r="G55" i="31"/>
  <c r="B56" i="31"/>
  <c r="B57" i="31"/>
  <c r="B36" i="31"/>
  <c r="B141" i="31"/>
  <c r="C56" i="31"/>
  <c r="C57" i="31"/>
  <c r="C36" i="31"/>
  <c r="C141" i="31"/>
  <c r="E56" i="31"/>
  <c r="E57" i="31"/>
  <c r="E36" i="31"/>
  <c r="E141" i="31"/>
  <c r="F56" i="31"/>
  <c r="F57" i="31"/>
  <c r="F36" i="31"/>
  <c r="F141" i="31"/>
  <c r="C48" i="31"/>
  <c r="C27" i="31"/>
  <c r="D48" i="31"/>
  <c r="D27" i="31"/>
  <c r="E48" i="31"/>
  <c r="E27" i="31"/>
  <c r="E132" i="31"/>
  <c r="F48" i="31"/>
  <c r="F27" i="31"/>
  <c r="AG9" i="31"/>
  <c r="AG10" i="31"/>
  <c r="AG11" i="31"/>
  <c r="AG12" i="31"/>
  <c r="AG13" i="31"/>
  <c r="AG14" i="31"/>
  <c r="AG15" i="31"/>
  <c r="AG16" i="31"/>
  <c r="AG17" i="31"/>
  <c r="B20" i="31"/>
  <c r="G18" i="31"/>
  <c r="AG18" i="31"/>
  <c r="AG8" i="31"/>
  <c r="D148" i="31"/>
  <c r="D149" i="31"/>
  <c r="D150" i="31"/>
  <c r="D151" i="31"/>
  <c r="D152" i="31"/>
  <c r="D153" i="31"/>
  <c r="D154" i="31"/>
  <c r="D155" i="31"/>
  <c r="D156" i="31"/>
  <c r="D157" i="31"/>
  <c r="D132" i="31"/>
  <c r="D134" i="31"/>
  <c r="D135" i="31"/>
  <c r="D136" i="31"/>
  <c r="D137" i="31"/>
  <c r="D138" i="31"/>
  <c r="D139" i="31"/>
  <c r="D140" i="31"/>
  <c r="F190" i="31"/>
  <c r="F191" i="31"/>
  <c r="F192" i="31"/>
  <c r="F193" i="31"/>
  <c r="F194" i="31"/>
  <c r="F195" i="31"/>
  <c r="F196" i="31"/>
  <c r="F197" i="31"/>
  <c r="F198" i="31"/>
  <c r="AA96" i="31"/>
  <c r="U96" i="31"/>
  <c r="O96" i="31"/>
  <c r="T126" i="31"/>
  <c r="Z126" i="31"/>
  <c r="AF126" i="31"/>
  <c r="AI126" i="31"/>
  <c r="Z123" i="31"/>
  <c r="AF123" i="31"/>
  <c r="T122" i="31"/>
  <c r="AI122" i="31"/>
  <c r="Z122" i="31"/>
  <c r="AF122" i="31"/>
  <c r="I113" i="31"/>
  <c r="N83" i="31"/>
  <c r="N84" i="31"/>
  <c r="N85" i="31"/>
  <c r="N86" i="31"/>
  <c r="N87" i="31"/>
  <c r="N88" i="31"/>
  <c r="N89" i="31"/>
  <c r="N90" i="31"/>
  <c r="N91" i="31"/>
  <c r="N82" i="31"/>
  <c r="N109" i="31"/>
  <c r="T109" i="31"/>
  <c r="Z109" i="31"/>
  <c r="AF109" i="31"/>
  <c r="AI109" i="31"/>
  <c r="AH109" i="31"/>
  <c r="N108" i="31"/>
  <c r="T108" i="31"/>
  <c r="Z108" i="31"/>
  <c r="AF108" i="31"/>
  <c r="AI108" i="31"/>
  <c r="AH108" i="31"/>
  <c r="Z106" i="31"/>
  <c r="AF106" i="31"/>
  <c r="N105" i="31"/>
  <c r="T105" i="31"/>
  <c r="Z105" i="31"/>
  <c r="AF105" i="31"/>
  <c r="AI105" i="31"/>
  <c r="N104" i="31"/>
  <c r="T104" i="31"/>
  <c r="AI104" i="31"/>
  <c r="Z104" i="31"/>
  <c r="AF104" i="31"/>
  <c r="N102" i="31"/>
  <c r="T102" i="31"/>
  <c r="AI102" i="31"/>
  <c r="Z102" i="31"/>
  <c r="AF102" i="31"/>
  <c r="I96" i="31"/>
  <c r="T91" i="31"/>
  <c r="Z91" i="31"/>
  <c r="AF91" i="31"/>
  <c r="AI91" i="31"/>
  <c r="G91" i="31"/>
  <c r="AH91" i="31"/>
  <c r="T90" i="31"/>
  <c r="Z90" i="31"/>
  <c r="AF90" i="31"/>
  <c r="AI90" i="31"/>
  <c r="G90" i="31"/>
  <c r="AH90" i="31"/>
  <c r="T89" i="31"/>
  <c r="Z89" i="31"/>
  <c r="AF89" i="31"/>
  <c r="AI89" i="31"/>
  <c r="G89" i="31"/>
  <c r="AH89" i="31"/>
  <c r="T88" i="31"/>
  <c r="Z88" i="31"/>
  <c r="AF88" i="31"/>
  <c r="AI88" i="31"/>
  <c r="G88" i="31"/>
  <c r="AH88" i="31"/>
  <c r="T87" i="31"/>
  <c r="Z87" i="31"/>
  <c r="AF87" i="31"/>
  <c r="AI87" i="31"/>
  <c r="G87" i="31"/>
  <c r="AH87" i="31"/>
  <c r="T86" i="31"/>
  <c r="Z86" i="31"/>
  <c r="AF86" i="31"/>
  <c r="AI86" i="31"/>
  <c r="G86" i="31"/>
  <c r="AH86" i="31"/>
  <c r="T85" i="31"/>
  <c r="Z85" i="31"/>
  <c r="AF85" i="31"/>
  <c r="AI85" i="31"/>
  <c r="G85" i="31"/>
  <c r="AH85" i="31"/>
  <c r="T84" i="31"/>
  <c r="Z84" i="31"/>
  <c r="AF84" i="31"/>
  <c r="AI84" i="31"/>
  <c r="G84" i="31"/>
  <c r="AH84" i="31"/>
  <c r="T83" i="31"/>
  <c r="Z83" i="31"/>
  <c r="AF83" i="31"/>
  <c r="AI83" i="31"/>
  <c r="G83" i="31"/>
  <c r="AH83" i="31"/>
  <c r="AF82" i="31"/>
  <c r="T82" i="31"/>
  <c r="Z82" i="31"/>
  <c r="AI82" i="31"/>
  <c r="G82" i="31"/>
  <c r="AH82" i="31"/>
  <c r="I78" i="31"/>
  <c r="AH66" i="31"/>
  <c r="N66" i="31"/>
  <c r="T66" i="31"/>
  <c r="AI66" i="31"/>
  <c r="Z66" i="31"/>
  <c r="AF66" i="31"/>
  <c r="AH67" i="31"/>
  <c r="N67" i="31"/>
  <c r="T67" i="31"/>
  <c r="AI67" i="31"/>
  <c r="Z67" i="31"/>
  <c r="AF67" i="31"/>
  <c r="AH68" i="31"/>
  <c r="N68" i="31"/>
  <c r="T68" i="31"/>
  <c r="AI68" i="31"/>
  <c r="Z68" i="31"/>
  <c r="AF68" i="31"/>
  <c r="AH69" i="31"/>
  <c r="N69" i="31"/>
  <c r="T69" i="31"/>
  <c r="AI69" i="31"/>
  <c r="Z69" i="31"/>
  <c r="AF69" i="31"/>
  <c r="AH70" i="31"/>
  <c r="N70" i="31"/>
  <c r="T70" i="31"/>
  <c r="AI70" i="31"/>
  <c r="Z70" i="31"/>
  <c r="AF70" i="31"/>
  <c r="AH71" i="31"/>
  <c r="N71" i="31"/>
  <c r="T71" i="31"/>
  <c r="AI71" i="31"/>
  <c r="Z71" i="31"/>
  <c r="AF71" i="31"/>
  <c r="AH72" i="31"/>
  <c r="N72" i="31"/>
  <c r="T72" i="31"/>
  <c r="AI72" i="31"/>
  <c r="Z72" i="31"/>
  <c r="AF72" i="31"/>
  <c r="AH73" i="31"/>
  <c r="N73" i="31"/>
  <c r="T73" i="31"/>
  <c r="AI73" i="31"/>
  <c r="Z73" i="31"/>
  <c r="AF73" i="31"/>
  <c r="AH74" i="31"/>
  <c r="N74" i="31"/>
  <c r="T74" i="31"/>
  <c r="AI74" i="31"/>
  <c r="Z74" i="31"/>
  <c r="AF74" i="31"/>
  <c r="AF65" i="31"/>
  <c r="Z65" i="31"/>
  <c r="N65" i="31"/>
  <c r="T65" i="31"/>
  <c r="AI65" i="31"/>
  <c r="AH65" i="31"/>
  <c r="U61" i="31"/>
  <c r="O61" i="31"/>
  <c r="I61" i="31"/>
  <c r="AA4" i="31"/>
  <c r="U4" i="31"/>
  <c r="O4" i="31"/>
  <c r="D56" i="31"/>
  <c r="D57" i="31"/>
  <c r="D36" i="31"/>
  <c r="D141" i="31"/>
  <c r="C148" i="31"/>
  <c r="E148" i="31"/>
  <c r="F148" i="31"/>
  <c r="C149" i="31"/>
  <c r="E149" i="31"/>
  <c r="F149" i="31"/>
  <c r="C150" i="31"/>
  <c r="E150" i="31"/>
  <c r="F150" i="31"/>
  <c r="C151" i="31"/>
  <c r="E151" i="31"/>
  <c r="F151" i="31"/>
  <c r="C152" i="31"/>
  <c r="E152" i="31"/>
  <c r="F152" i="31"/>
  <c r="C153" i="31"/>
  <c r="E153" i="31"/>
  <c r="F153" i="31"/>
  <c r="C154" i="31"/>
  <c r="E154" i="31"/>
  <c r="F154" i="31"/>
  <c r="C155" i="31"/>
  <c r="E155" i="31"/>
  <c r="F155" i="31"/>
  <c r="C156" i="31"/>
  <c r="E156" i="31"/>
  <c r="F156" i="31"/>
  <c r="C157" i="31"/>
  <c r="E157" i="31"/>
  <c r="F157" i="31"/>
  <c r="B149" i="31"/>
  <c r="B150" i="31"/>
  <c r="B151" i="31"/>
  <c r="B152" i="31"/>
  <c r="B153" i="31"/>
  <c r="B154" i="31"/>
  <c r="B155" i="31"/>
  <c r="B156" i="31"/>
  <c r="B157" i="31"/>
  <c r="B148" i="31"/>
  <c r="I27" i="31"/>
  <c r="I132" i="31"/>
  <c r="J27" i="31"/>
  <c r="J132" i="31"/>
  <c r="K27" i="31"/>
  <c r="K132" i="31"/>
  <c r="M27" i="31"/>
  <c r="M132" i="31"/>
  <c r="V27" i="31"/>
  <c r="V132" i="31"/>
  <c r="X27" i="31"/>
  <c r="X132" i="31"/>
  <c r="AA27" i="31"/>
  <c r="AA132" i="31"/>
  <c r="AC27" i="31"/>
  <c r="AC132" i="31"/>
  <c r="AE27" i="31"/>
  <c r="AE132" i="31"/>
  <c r="I28" i="31"/>
  <c r="I133" i="31"/>
  <c r="J28" i="31"/>
  <c r="J133" i="31"/>
  <c r="O28" i="31"/>
  <c r="O133" i="31"/>
  <c r="Q28" i="31"/>
  <c r="Q133" i="31"/>
  <c r="S28" i="31"/>
  <c r="S133" i="31"/>
  <c r="I134" i="31"/>
  <c r="J134" i="31"/>
  <c r="K134" i="31"/>
  <c r="L134" i="31"/>
  <c r="M134" i="31"/>
  <c r="O134" i="31"/>
  <c r="P134" i="31"/>
  <c r="Q134" i="31"/>
  <c r="R134" i="31"/>
  <c r="S134" i="31"/>
  <c r="U134" i="31"/>
  <c r="V134" i="31"/>
  <c r="W134" i="31"/>
  <c r="X134" i="31"/>
  <c r="Y134" i="31"/>
  <c r="AA134" i="31"/>
  <c r="AB134" i="31"/>
  <c r="AC134" i="31"/>
  <c r="AD134" i="31"/>
  <c r="AE134" i="31"/>
  <c r="I135" i="31"/>
  <c r="J135" i="31"/>
  <c r="K135" i="31"/>
  <c r="L135" i="31"/>
  <c r="M135" i="31"/>
  <c r="O135" i="31"/>
  <c r="P135" i="31"/>
  <c r="Q135" i="31"/>
  <c r="R135" i="31"/>
  <c r="S135" i="31"/>
  <c r="U135" i="31"/>
  <c r="V135" i="31"/>
  <c r="W135" i="31"/>
  <c r="X135" i="31"/>
  <c r="Y135" i="31"/>
  <c r="AA135" i="31"/>
  <c r="AB135" i="31"/>
  <c r="AC135" i="31"/>
  <c r="AD135" i="31"/>
  <c r="AE135" i="31"/>
  <c r="I136" i="31"/>
  <c r="J136" i="31"/>
  <c r="K136" i="31"/>
  <c r="L136" i="31"/>
  <c r="M136" i="31"/>
  <c r="O136" i="31"/>
  <c r="P136" i="31"/>
  <c r="Q136" i="31"/>
  <c r="R136" i="31"/>
  <c r="S136" i="31"/>
  <c r="U136" i="31"/>
  <c r="V136" i="31"/>
  <c r="W136" i="31"/>
  <c r="X136" i="31"/>
  <c r="Y136" i="31"/>
  <c r="AA136" i="31"/>
  <c r="AB136" i="31"/>
  <c r="AC136" i="31"/>
  <c r="AD136" i="31"/>
  <c r="AE136" i="31"/>
  <c r="I137" i="31"/>
  <c r="J137" i="31"/>
  <c r="K137" i="31"/>
  <c r="L137" i="31"/>
  <c r="M137" i="31"/>
  <c r="O137" i="31"/>
  <c r="P137" i="31"/>
  <c r="Q137" i="31"/>
  <c r="R137" i="31"/>
  <c r="S137" i="31"/>
  <c r="U137" i="31"/>
  <c r="V137" i="31"/>
  <c r="W137" i="31"/>
  <c r="X137" i="31"/>
  <c r="Y137" i="31"/>
  <c r="AA137" i="31"/>
  <c r="AB137" i="31"/>
  <c r="AC137" i="31"/>
  <c r="AD137" i="31"/>
  <c r="AE137" i="31"/>
  <c r="I138" i="31"/>
  <c r="J138" i="31"/>
  <c r="K138" i="31"/>
  <c r="L138" i="31"/>
  <c r="M138" i="31"/>
  <c r="O138" i="31"/>
  <c r="P138" i="31"/>
  <c r="Q138" i="31"/>
  <c r="R138" i="31"/>
  <c r="S138" i="31"/>
  <c r="U138" i="31"/>
  <c r="V138" i="31"/>
  <c r="W138" i="31"/>
  <c r="X138" i="31"/>
  <c r="Y138" i="31"/>
  <c r="AA138" i="31"/>
  <c r="AB138" i="31"/>
  <c r="AC138" i="31"/>
  <c r="AD138" i="31"/>
  <c r="AE138" i="31"/>
  <c r="I139" i="31"/>
  <c r="J139" i="31"/>
  <c r="K139" i="31"/>
  <c r="L139" i="31"/>
  <c r="M139" i="31"/>
  <c r="O139" i="31"/>
  <c r="P139" i="31"/>
  <c r="Q139" i="31"/>
  <c r="R139" i="31"/>
  <c r="S139" i="31"/>
  <c r="U139" i="31"/>
  <c r="V139" i="31"/>
  <c r="W139" i="31"/>
  <c r="X139" i="31"/>
  <c r="Y139" i="31"/>
  <c r="AA139" i="31"/>
  <c r="AB139" i="31"/>
  <c r="AC139" i="31"/>
  <c r="AD139" i="31"/>
  <c r="AE139" i="31"/>
  <c r="I140" i="31"/>
  <c r="J140" i="31"/>
  <c r="K140" i="31"/>
  <c r="L140" i="31"/>
  <c r="M140" i="31"/>
  <c r="O140" i="31"/>
  <c r="P140" i="31"/>
  <c r="Q140" i="31"/>
  <c r="R140" i="31"/>
  <c r="S140" i="31"/>
  <c r="U140" i="31"/>
  <c r="V140" i="31"/>
  <c r="W140" i="31"/>
  <c r="X140" i="31"/>
  <c r="Y140" i="31"/>
  <c r="AA140" i="31"/>
  <c r="AB140" i="31"/>
  <c r="AC140" i="31"/>
  <c r="AD140" i="31"/>
  <c r="AE140" i="31"/>
  <c r="X141" i="31"/>
  <c r="C132" i="31"/>
  <c r="F132" i="31"/>
  <c r="B134" i="31"/>
  <c r="C134" i="31"/>
  <c r="E134" i="31"/>
  <c r="F134" i="31"/>
  <c r="B135" i="31"/>
  <c r="C135" i="31"/>
  <c r="E135" i="31"/>
  <c r="F135" i="31"/>
  <c r="B136" i="31"/>
  <c r="C136" i="31"/>
  <c r="E136" i="31"/>
  <c r="F136" i="31"/>
  <c r="B137" i="31"/>
  <c r="C137" i="31"/>
  <c r="E137" i="31"/>
  <c r="F137" i="31"/>
  <c r="B138" i="31"/>
  <c r="C138" i="31"/>
  <c r="E138" i="31"/>
  <c r="F138" i="31"/>
  <c r="B139" i="31"/>
  <c r="C139" i="31"/>
  <c r="E139" i="31"/>
  <c r="F139" i="31"/>
  <c r="B140" i="31"/>
  <c r="C140" i="31"/>
  <c r="E140" i="31"/>
  <c r="F140" i="31"/>
  <c r="F55" i="31"/>
  <c r="E55" i="31"/>
  <c r="C55" i="31"/>
  <c r="B55" i="31"/>
  <c r="D55" i="31"/>
  <c r="F54" i="31"/>
  <c r="E54" i="31"/>
  <c r="C54" i="31"/>
  <c r="B54" i="31"/>
  <c r="D54" i="31"/>
  <c r="F53" i="31"/>
  <c r="E53" i="31"/>
  <c r="C53" i="31"/>
  <c r="B53" i="31"/>
  <c r="D53" i="31"/>
  <c r="F52" i="31"/>
  <c r="E52" i="31"/>
  <c r="C52" i="31"/>
  <c r="B52" i="31"/>
  <c r="D52" i="31"/>
  <c r="F51" i="31"/>
  <c r="E51" i="31"/>
  <c r="C51" i="31"/>
  <c r="B51" i="31"/>
  <c r="D51" i="31"/>
  <c r="HL17" i="38"/>
  <c r="HM13" i="38" s="1"/>
  <c r="GI60" i="38"/>
  <c r="GI59" i="38"/>
  <c r="GI58" i="38"/>
  <c r="GI57" i="38"/>
  <c r="GI56" i="38"/>
  <c r="GI55" i="38"/>
  <c r="GI54" i="38"/>
  <c r="GI53" i="38"/>
  <c r="GI52" i="38"/>
  <c r="GI51" i="38"/>
  <c r="GI50" i="38"/>
  <c r="GI49" i="38"/>
  <c r="GI48" i="38"/>
  <c r="GI47" i="38"/>
  <c r="GI46" i="38"/>
  <c r="GI45" i="38"/>
  <c r="GI44" i="38"/>
  <c r="GI43" i="38"/>
  <c r="GI42" i="38"/>
  <c r="GI41" i="38"/>
  <c r="GI40" i="38"/>
  <c r="GI39" i="38"/>
  <c r="GI38" i="38"/>
  <c r="GI37" i="38"/>
  <c r="GI36" i="38"/>
  <c r="GI35" i="38"/>
  <c r="GI34" i="38"/>
  <c r="GI33" i="38"/>
  <c r="GI32" i="38"/>
  <c r="GI31" i="38"/>
  <c r="GI30" i="38"/>
  <c r="GI29" i="38"/>
  <c r="GI28" i="38"/>
  <c r="GI27" i="38"/>
  <c r="GI26" i="38"/>
  <c r="GI25" i="38"/>
  <c r="GI24" i="38"/>
  <c r="GI23" i="38"/>
  <c r="GI22" i="38"/>
  <c r="GI21" i="38"/>
  <c r="GI20" i="38"/>
  <c r="GI19" i="38"/>
  <c r="GI18" i="38"/>
  <c r="GI17" i="38"/>
  <c r="GI16" i="38"/>
  <c r="GI15" i="38"/>
  <c r="GI14" i="38"/>
  <c r="GI13" i="38"/>
  <c r="GI12" i="38"/>
  <c r="GI11" i="38"/>
  <c r="GI10" i="38"/>
  <c r="GI9" i="38"/>
  <c r="GI8" i="38"/>
  <c r="F59" i="38"/>
  <c r="DP75" i="38" s="1"/>
  <c r="EI60" i="38"/>
  <c r="EI59" i="38"/>
  <c r="EI58" i="38"/>
  <c r="EI57" i="38"/>
  <c r="EI56" i="38"/>
  <c r="EI55" i="38"/>
  <c r="EI54" i="38"/>
  <c r="EI53" i="38"/>
  <c r="EI52" i="38"/>
  <c r="EI51" i="38"/>
  <c r="EI50" i="38"/>
  <c r="EI49" i="38"/>
  <c r="EI48" i="38"/>
  <c r="EI47" i="38"/>
  <c r="EI46" i="38"/>
  <c r="EI45" i="38"/>
  <c r="EI44" i="38"/>
  <c r="EI28" i="38"/>
  <c r="EI27" i="38"/>
  <c r="EI26" i="38"/>
  <c r="EI25" i="38"/>
  <c r="EI24" i="38"/>
  <c r="EI23" i="38"/>
  <c r="EI22" i="38"/>
  <c r="EI21" i="38"/>
  <c r="EI20" i="38"/>
  <c r="EI19" i="38"/>
  <c r="EI18" i="38"/>
  <c r="EI17" i="38"/>
  <c r="EI16" i="38"/>
  <c r="EI15" i="38"/>
  <c r="EI14" i="38"/>
  <c r="EI13" i="38"/>
  <c r="EI12" i="38"/>
  <c r="EI11" i="38"/>
  <c r="EI10" i="38"/>
  <c r="EI9" i="38"/>
  <c r="EI8" i="38"/>
  <c r="CK28" i="38"/>
  <c r="CK27" i="38"/>
  <c r="CK26" i="38"/>
  <c r="CK25" i="38"/>
  <c r="CK24" i="38"/>
  <c r="CK23" i="38"/>
  <c r="CK22" i="38"/>
  <c r="CK21" i="38"/>
  <c r="CK20" i="38"/>
  <c r="CK19" i="38"/>
  <c r="CK18" i="38"/>
  <c r="CK17" i="38"/>
  <c r="CK16" i="38"/>
  <c r="CK15" i="38"/>
  <c r="CK14" i="38"/>
  <c r="CK13" i="38"/>
  <c r="CK12" i="38"/>
  <c r="CK11" i="38"/>
  <c r="CK10" i="38"/>
  <c r="CK9" i="38"/>
  <c r="CK8" i="38"/>
  <c r="AN9" i="38"/>
  <c r="AN10" i="38"/>
  <c r="AN11" i="38"/>
  <c r="AN12" i="38"/>
  <c r="AN13" i="38"/>
  <c r="AN14" i="38"/>
  <c r="AN15" i="38"/>
  <c r="AN16" i="38"/>
  <c r="AN17" i="38"/>
  <c r="AN18" i="38"/>
  <c r="AN19" i="38"/>
  <c r="AN20" i="38"/>
  <c r="AN21" i="38"/>
  <c r="AN22" i="38"/>
  <c r="AN23" i="38"/>
  <c r="AN24" i="38"/>
  <c r="AN25" i="38"/>
  <c r="AN26" i="38"/>
  <c r="AN27" i="38"/>
  <c r="AN28" i="38"/>
  <c r="AN29" i="38"/>
  <c r="AN30" i="38"/>
  <c r="AN31" i="38"/>
  <c r="AN32" i="38"/>
  <c r="AN33" i="38"/>
  <c r="AN34" i="38"/>
  <c r="AN35" i="38"/>
  <c r="AN36" i="38"/>
  <c r="AN37" i="38"/>
  <c r="AN38" i="38"/>
  <c r="AN40" i="38"/>
  <c r="AN41" i="38"/>
  <c r="AN42" i="38"/>
  <c r="AN43" i="38"/>
  <c r="AN44" i="38"/>
  <c r="AN45" i="38"/>
  <c r="AN46" i="38"/>
  <c r="AN47" i="38"/>
  <c r="AN48" i="38"/>
  <c r="AN49" i="38"/>
  <c r="AN50" i="38"/>
  <c r="AN51" i="38"/>
  <c r="AN52" i="38"/>
  <c r="AN53" i="38"/>
  <c r="AN54" i="38"/>
  <c r="AN55" i="38"/>
  <c r="AN56" i="38"/>
  <c r="AN57" i="38"/>
  <c r="AN58" i="38"/>
  <c r="AN59" i="38"/>
  <c r="AN60" i="38"/>
  <c r="AN8" i="38"/>
  <c r="AO7" i="38"/>
  <c r="AP7" i="38"/>
  <c r="C14" i="38"/>
  <c r="D14" i="38"/>
  <c r="E14" i="38"/>
  <c r="H14" i="38" s="1"/>
  <c r="G28" i="31"/>
  <c r="B133" i="31"/>
  <c r="G36" i="31"/>
  <c r="H56" i="31"/>
  <c r="B127" i="31"/>
  <c r="M49" i="31"/>
  <c r="L49" i="31"/>
  <c r="K49" i="31"/>
  <c r="G125" i="31"/>
  <c r="B122" i="31"/>
  <c r="B123" i="31"/>
  <c r="AE49" i="31"/>
  <c r="G119" i="31"/>
  <c r="G121" i="31"/>
  <c r="G58" i="31"/>
  <c r="H58" i="31"/>
  <c r="AE57" i="31"/>
  <c r="X57" i="31"/>
  <c r="Q12" i="47"/>
  <c r="S12" i="47"/>
  <c r="DA5" i="47"/>
  <c r="DC5" i="47"/>
  <c r="DF5" i="47"/>
  <c r="DH5" i="47"/>
  <c r="DL5" i="47"/>
  <c r="DN5" i="47"/>
  <c r="DR5" i="47"/>
  <c r="DT5" i="47"/>
  <c r="DW5" i="47"/>
  <c r="DY5" i="47"/>
  <c r="EC5" i="47"/>
  <c r="EE5" i="47"/>
  <c r="EM5" i="47"/>
  <c r="EO5" i="47"/>
  <c r="M5" i="47"/>
  <c r="K5" i="47"/>
  <c r="S5" i="47"/>
  <c r="Q5" i="47"/>
  <c r="BY5" i="47"/>
  <c r="BW5" i="47"/>
  <c r="CD5" i="47"/>
  <c r="CB5" i="47"/>
  <c r="CI5" i="47"/>
  <c r="CG5" i="47"/>
  <c r="G102" i="31"/>
  <c r="G104" i="31"/>
  <c r="AE125" i="31"/>
  <c r="AD125" i="31"/>
  <c r="AC125" i="31"/>
  <c r="AB125" i="31"/>
  <c r="AA125" i="31"/>
  <c r="Y125" i="31"/>
  <c r="X125" i="31"/>
  <c r="I57" i="31"/>
  <c r="K57" i="31"/>
  <c r="M57" i="31"/>
  <c r="P57" i="31"/>
  <c r="R57" i="31"/>
  <c r="U57" i="31"/>
  <c r="W57" i="31"/>
  <c r="AA57" i="31"/>
  <c r="AC57" i="31"/>
  <c r="G158" i="31"/>
  <c r="AD124" i="31"/>
  <c r="AB124" i="31"/>
  <c r="Y124" i="31"/>
  <c r="O106" i="31"/>
  <c r="M106" i="31"/>
  <c r="L106" i="31"/>
  <c r="K106" i="31"/>
  <c r="J106" i="31"/>
  <c r="I106" i="31"/>
  <c r="F105" i="31"/>
  <c r="F122" i="31"/>
  <c r="D105" i="31"/>
  <c r="F106" i="31"/>
  <c r="F123" i="31"/>
  <c r="G123" i="31"/>
  <c r="D106" i="31"/>
  <c r="J57" i="31"/>
  <c r="L57" i="31"/>
  <c r="O57" i="31"/>
  <c r="Q57" i="31"/>
  <c r="S57" i="31"/>
  <c r="V57" i="31"/>
  <c r="Y57" i="31"/>
  <c r="AB57" i="31"/>
  <c r="AD57" i="31"/>
  <c r="AH75" i="31"/>
  <c r="AE110" i="31"/>
  <c r="AE127" i="31"/>
  <c r="AC110" i="31"/>
  <c r="AC127" i="31"/>
  <c r="AA110" i="31"/>
  <c r="Y110" i="31"/>
  <c r="Y127" i="31"/>
  <c r="W110" i="31"/>
  <c r="W127" i="31"/>
  <c r="U110" i="31"/>
  <c r="S110" i="31"/>
  <c r="S127" i="31"/>
  <c r="Q110" i="31"/>
  <c r="Q127" i="31"/>
  <c r="O110" i="31"/>
  <c r="M110" i="31"/>
  <c r="M127" i="31"/>
  <c r="K110" i="31"/>
  <c r="K127" i="31"/>
  <c r="I110" i="31"/>
  <c r="F110" i="31"/>
  <c r="F127" i="31"/>
  <c r="D110" i="31"/>
  <c r="O127" i="31"/>
  <c r="AA127" i="31"/>
  <c r="AD36" i="31"/>
  <c r="AD141" i="31"/>
  <c r="Y36" i="31"/>
  <c r="Y141" i="31"/>
  <c r="S36" i="31"/>
  <c r="S141" i="31"/>
  <c r="O36" i="31"/>
  <c r="O141" i="31"/>
  <c r="J36" i="31"/>
  <c r="J141" i="31"/>
  <c r="D123" i="31"/>
  <c r="G106" i="31"/>
  <c r="D122" i="31"/>
  <c r="G105" i="31"/>
  <c r="I123" i="31"/>
  <c r="N106" i="31"/>
  <c r="K123" i="31"/>
  <c r="M123" i="31"/>
  <c r="D127" i="31"/>
  <c r="I127" i="31"/>
  <c r="U127" i="31"/>
  <c r="AB36" i="31"/>
  <c r="AB141" i="31"/>
  <c r="V36" i="31"/>
  <c r="V141" i="31"/>
  <c r="Q36" i="31"/>
  <c r="Q141" i="31"/>
  <c r="L36" i="31"/>
  <c r="L141" i="31"/>
  <c r="J123" i="31"/>
  <c r="L123" i="31"/>
  <c r="O123" i="31"/>
  <c r="T106" i="31"/>
  <c r="AA36" i="31"/>
  <c r="AA141" i="31"/>
  <c r="U36" i="31"/>
  <c r="U141" i="31"/>
  <c r="P36" i="31"/>
  <c r="P141" i="31"/>
  <c r="K36" i="31"/>
  <c r="K141" i="31"/>
  <c r="AF125" i="31"/>
  <c r="AE36" i="31"/>
  <c r="AE141" i="31"/>
  <c r="AE28" i="31"/>
  <c r="AE133" i="31"/>
  <c r="L28" i="31"/>
  <c r="L133" i="31"/>
  <c r="G122" i="31"/>
  <c r="AC36" i="31"/>
  <c r="AC141" i="31"/>
  <c r="W36" i="31"/>
  <c r="W141" i="31"/>
  <c r="R36" i="31"/>
  <c r="R141" i="31"/>
  <c r="M36" i="31"/>
  <c r="M141" i="31"/>
  <c r="I36" i="31"/>
  <c r="I141" i="31"/>
  <c r="AH104" i="31"/>
  <c r="AH102" i="31"/>
  <c r="AH121" i="31"/>
  <c r="AH119" i="31"/>
  <c r="AH125" i="31"/>
  <c r="K28" i="31"/>
  <c r="K133" i="31"/>
  <c r="M28" i="31"/>
  <c r="M133" i="31"/>
  <c r="G49" i="31"/>
  <c r="G57" i="31"/>
  <c r="H57" i="31"/>
  <c r="AH122" i="31"/>
  <c r="T123" i="31"/>
  <c r="AI106" i="31"/>
  <c r="N123" i="31"/>
  <c r="AH105" i="31"/>
  <c r="AH106" i="31"/>
  <c r="AI123" i="31"/>
  <c r="EB26" i="47"/>
  <c r="DE25" i="47"/>
  <c r="EB19" i="47"/>
  <c r="DH91" i="47"/>
  <c r="DH90" i="47"/>
  <c r="DH95" i="47"/>
  <c r="DH94" i="47"/>
  <c r="DH99" i="47"/>
  <c r="DH98" i="47"/>
  <c r="DH102" i="47"/>
  <c r="DH106" i="47"/>
  <c r="EE36" i="47"/>
  <c r="EC36" i="47"/>
  <c r="EE33" i="47"/>
  <c r="DH18" i="47"/>
  <c r="DF18" i="47"/>
  <c r="DF92" i="47"/>
  <c r="DF96" i="47"/>
  <c r="DF104" i="47"/>
  <c r="DH93" i="47"/>
  <c r="DH92" i="47"/>
  <c r="DH97" i="47"/>
  <c r="DH96" i="47"/>
  <c r="DH101" i="47"/>
  <c r="DH105" i="47"/>
  <c r="DH109" i="47"/>
  <c r="DF21" i="47"/>
  <c r="DG90" i="47"/>
  <c r="DE90" i="47"/>
  <c r="DE91" i="47"/>
  <c r="DG92" i="47"/>
  <c r="DE92" i="47"/>
  <c r="DE93" i="47"/>
  <c r="DG94" i="47"/>
  <c r="DE94" i="47"/>
  <c r="DE95" i="47"/>
  <c r="DG96" i="47"/>
  <c r="DE96" i="47"/>
  <c r="DE97" i="47"/>
  <c r="DG98" i="47"/>
  <c r="DE98" i="47"/>
  <c r="DE99" i="47"/>
  <c r="DG100" i="47"/>
  <c r="DM100" i="47" s="1"/>
  <c r="DE102" i="47"/>
  <c r="DG104" i="47"/>
  <c r="DE105" i="47"/>
  <c r="DE106" i="47"/>
  <c r="DG108" i="47"/>
  <c r="DE109" i="47"/>
  <c r="DE110" i="47"/>
  <c r="EC110" i="47"/>
  <c r="EE110" i="47"/>
  <c r="EC111" i="47"/>
  <c r="EE111" i="47"/>
  <c r="EC112" i="47"/>
  <c r="EE112" i="47"/>
  <c r="DE113" i="47"/>
  <c r="DH184" i="47"/>
  <c r="DH188" i="47"/>
  <c r="DG188" i="47"/>
  <c r="AQ160" i="47"/>
  <c r="AI237" i="47"/>
  <c r="R12" i="47"/>
  <c r="P5" i="47"/>
  <c r="CA5" i="47"/>
  <c r="ED110" i="47"/>
  <c r="ED111" i="47"/>
  <c r="ED112" i="47"/>
  <c r="DE191" i="47"/>
  <c r="DH23" i="47"/>
  <c r="DH19" i="47"/>
  <c r="DG185" i="47"/>
  <c r="EC185" i="47"/>
  <c r="EE185" i="47"/>
  <c r="EC186" i="47"/>
  <c r="EE186" i="47"/>
  <c r="DE187" i="47"/>
  <c r="EB185" i="47"/>
  <c r="EB186" i="47"/>
  <c r="AO160" i="47"/>
  <c r="AJ237" i="47"/>
  <c r="AL237" i="47"/>
  <c r="L5" i="47"/>
  <c r="R5" i="47"/>
  <c r="BX5" i="47"/>
  <c r="CC5" i="47"/>
  <c r="CH5" i="47"/>
  <c r="F89" i="38"/>
  <c r="EJ75" i="38" s="1"/>
  <c r="F87" i="38"/>
  <c r="CM75" i="38" s="1"/>
  <c r="HM16" i="38"/>
  <c r="F90" i="38"/>
  <c r="EK75" i="38" s="1"/>
  <c r="G13" i="38"/>
  <c r="G12" i="38"/>
  <c r="HM14" i="38"/>
  <c r="F93" i="38"/>
  <c r="GJ75" i="38" s="1"/>
  <c r="F83" i="38"/>
  <c r="AO75" i="38" s="1"/>
  <c r="G10" i="38"/>
  <c r="HM15" i="38"/>
  <c r="DI99" i="47"/>
  <c r="DK99" i="47" s="1"/>
  <c r="DI96" i="47"/>
  <c r="DK96" i="47"/>
  <c r="DI95" i="47"/>
  <c r="DK95" i="47"/>
  <c r="DI92" i="47"/>
  <c r="DK92" i="47"/>
  <c r="DI91" i="47"/>
  <c r="DK91" i="47"/>
  <c r="DN96" i="47"/>
  <c r="DN92" i="47"/>
  <c r="DL92" i="47"/>
  <c r="DN99" i="47"/>
  <c r="DN95" i="47"/>
  <c r="DN91" i="47"/>
  <c r="DI98" i="47"/>
  <c r="DK98" i="47"/>
  <c r="DI97" i="47"/>
  <c r="DK97" i="47" s="1"/>
  <c r="DI94" i="47"/>
  <c r="DK94" i="47" s="1"/>
  <c r="DI93" i="47"/>
  <c r="DK93" i="47"/>
  <c r="DI90" i="47"/>
  <c r="DK90" i="47"/>
  <c r="DM96" i="47"/>
  <c r="DM92" i="47"/>
  <c r="DN93" i="47"/>
  <c r="DL96" i="47"/>
  <c r="DN98" i="47"/>
  <c r="DN94" i="47"/>
  <c r="DN90" i="47"/>
  <c r="EW95" i="47"/>
  <c r="FI95" i="47"/>
  <c r="FA95" i="47"/>
  <c r="FM95" i="47"/>
  <c r="FE95" i="47"/>
  <c r="DL91" i="47"/>
  <c r="DM99" i="47"/>
  <c r="DM90" i="47"/>
  <c r="DM98" i="47"/>
  <c r="FM90" i="47"/>
  <c r="FN90" i="47" s="1"/>
  <c r="FI90" i="47"/>
  <c r="FJ90" i="47" s="1"/>
  <c r="FA90" i="47"/>
  <c r="FB90" i="47" s="1"/>
  <c r="EW90" i="47"/>
  <c r="EX90" i="47" s="1"/>
  <c r="FE90" i="47"/>
  <c r="FF90" i="47" s="1"/>
  <c r="FM93" i="47"/>
  <c r="FE93" i="47"/>
  <c r="EW93" i="47"/>
  <c r="FI93" i="47"/>
  <c r="FA93" i="47"/>
  <c r="FM98" i="47"/>
  <c r="FI98" i="47"/>
  <c r="FA98" i="47"/>
  <c r="EW98" i="47"/>
  <c r="FE98" i="47"/>
  <c r="EW91" i="47"/>
  <c r="EX91" i="47" s="1"/>
  <c r="FI91" i="47"/>
  <c r="FJ91" i="47" s="1"/>
  <c r="FA91" i="47"/>
  <c r="FB91" i="47" s="1"/>
  <c r="FM91" i="47"/>
  <c r="FE91" i="47"/>
  <c r="FF91" i="47" s="1"/>
  <c r="EW92" i="47"/>
  <c r="FE92" i="47"/>
  <c r="FF92" i="47" s="1"/>
  <c r="FF93" i="47" s="1"/>
  <c r="FM92" i="47"/>
  <c r="FI92" i="47"/>
  <c r="FJ92" i="47" s="1"/>
  <c r="FA92" i="47"/>
  <c r="FB92" i="47" s="1"/>
  <c r="DL95" i="47"/>
  <c r="FM96" i="47"/>
  <c r="FI96" i="47"/>
  <c r="FA96" i="47"/>
  <c r="EW96" i="47"/>
  <c r="FE96" i="47"/>
  <c r="FE164" i="47"/>
  <c r="FF164" i="47" s="1"/>
  <c r="FM164" i="47"/>
  <c r="FN164" i="47" s="1"/>
  <c r="FA164" i="47"/>
  <c r="FB164" i="47" s="1"/>
  <c r="FI164" i="47"/>
  <c r="FJ164" i="47" s="1"/>
  <c r="EW164" i="47"/>
  <c r="EX164" i="47" s="1"/>
  <c r="FA166" i="47"/>
  <c r="FI166" i="47"/>
  <c r="EW166" i="47"/>
  <c r="FE166" i="47"/>
  <c r="FM166" i="47"/>
  <c r="DM94" i="47"/>
  <c r="FE97" i="47"/>
  <c r="FI97" i="47"/>
  <c r="FM97" i="47"/>
  <c r="EW97" i="47"/>
  <c r="FA97" i="47"/>
  <c r="AH123" i="31"/>
  <c r="FA165" i="47"/>
  <c r="FB165" i="47" s="1"/>
  <c r="FB166" i="47" s="1"/>
  <c r="EW165" i="47"/>
  <c r="EX165" i="47" s="1"/>
  <c r="EX166" i="47" s="1"/>
  <c r="FM165" i="47"/>
  <c r="FI165" i="47"/>
  <c r="FJ165" i="47" s="1"/>
  <c r="FJ166" i="47" s="1"/>
  <c r="FE165" i="47"/>
  <c r="B117" i="31"/>
  <c r="BS60" i="38"/>
  <c r="BS69" i="38"/>
  <c r="BY69" i="38" s="1"/>
  <c r="BS56" i="38"/>
  <c r="BS68" i="38"/>
  <c r="BS43" i="38"/>
  <c r="BY43" i="38" s="1"/>
  <c r="BS44" i="38"/>
  <c r="BS46" i="38"/>
  <c r="BS67" i="38"/>
  <c r="BS66" i="38"/>
  <c r="BS63" i="38"/>
  <c r="BS65" i="38"/>
  <c r="BS64" i="38"/>
  <c r="BS59" i="38"/>
  <c r="BS62" i="38"/>
  <c r="BS61" i="38"/>
  <c r="BS58" i="38"/>
  <c r="BS57" i="38"/>
  <c r="BS52" i="38"/>
  <c r="BS55" i="38"/>
  <c r="BS53" i="38"/>
  <c r="BS54" i="38"/>
  <c r="BS47" i="38"/>
  <c r="BS49" i="38"/>
  <c r="BS48" i="38"/>
  <c r="BS45" i="38"/>
  <c r="BS50" i="38"/>
  <c r="BS51" i="38"/>
  <c r="BS10" i="38"/>
  <c r="BS12" i="38"/>
  <c r="BS14" i="38"/>
  <c r="BS16" i="38"/>
  <c r="BS18" i="38"/>
  <c r="BS20" i="38"/>
  <c r="BS22" i="38"/>
  <c r="BS24" i="38"/>
  <c r="BS26" i="38"/>
  <c r="BS28" i="38"/>
  <c r="BS30" i="38"/>
  <c r="BS32" i="38"/>
  <c r="BY32" i="38" s="1"/>
  <c r="BS34" i="38"/>
  <c r="BS36" i="38"/>
  <c r="BY36" i="38" s="1"/>
  <c r="BS38" i="38"/>
  <c r="BS40" i="38"/>
  <c r="BY40" i="38" s="1"/>
  <c r="BS42" i="38"/>
  <c r="BS8" i="38"/>
  <c r="BS9" i="38"/>
  <c r="BS11" i="38"/>
  <c r="BS13" i="38"/>
  <c r="BS15" i="38"/>
  <c r="BS17" i="38"/>
  <c r="BS19" i="38"/>
  <c r="BS21" i="38"/>
  <c r="BS23" i="38"/>
  <c r="BS25" i="38"/>
  <c r="BS27" i="38"/>
  <c r="BS29" i="38"/>
  <c r="BS31" i="38"/>
  <c r="BY31" i="38" s="1"/>
  <c r="BS33" i="38"/>
  <c r="BS35" i="38"/>
  <c r="BY35" i="38" s="1"/>
  <c r="BS37" i="38"/>
  <c r="BS39" i="38"/>
  <c r="BY39" i="38" s="1"/>
  <c r="BS41" i="38"/>
  <c r="BY41" i="38" s="1"/>
  <c r="BO69" i="38"/>
  <c r="BX69" i="38" s="1"/>
  <c r="BO60" i="38"/>
  <c r="BO56" i="38"/>
  <c r="BO68" i="38"/>
  <c r="BO46" i="38"/>
  <c r="BO43" i="38"/>
  <c r="BX43" i="38" s="1"/>
  <c r="BO44" i="38"/>
  <c r="BO67" i="38"/>
  <c r="BO65" i="38"/>
  <c r="BO64" i="38"/>
  <c r="BO66" i="38"/>
  <c r="BO63" i="38"/>
  <c r="BO62" i="38"/>
  <c r="BO58" i="38"/>
  <c r="BO61" i="38"/>
  <c r="BO59" i="38"/>
  <c r="BO54" i="38"/>
  <c r="BO57" i="38"/>
  <c r="BO52" i="38"/>
  <c r="BO55" i="38"/>
  <c r="BO53" i="38"/>
  <c r="BO49" i="38"/>
  <c r="BO48" i="38"/>
  <c r="BO45" i="38"/>
  <c r="BO47" i="38"/>
  <c r="BO50" i="38"/>
  <c r="BO51" i="38"/>
  <c r="BO9" i="38"/>
  <c r="BO11" i="38"/>
  <c r="BO13" i="38"/>
  <c r="BO15" i="38"/>
  <c r="BO17" i="38"/>
  <c r="BO19" i="38"/>
  <c r="BO21" i="38"/>
  <c r="BO23" i="38"/>
  <c r="BO25" i="38"/>
  <c r="BO27" i="38"/>
  <c r="BO29" i="38"/>
  <c r="BX29" i="38" s="1"/>
  <c r="BO31" i="38"/>
  <c r="BX31" i="38" s="1"/>
  <c r="BO33" i="38"/>
  <c r="BX33" i="38" s="1"/>
  <c r="BO35" i="38"/>
  <c r="BX35" i="38" s="1"/>
  <c r="BO37" i="38"/>
  <c r="BX37" i="38" s="1"/>
  <c r="BO39" i="38"/>
  <c r="BX39" i="38" s="1"/>
  <c r="BO41" i="38"/>
  <c r="BX41" i="38" s="1"/>
  <c r="BO10" i="38"/>
  <c r="BO12" i="38"/>
  <c r="BO14" i="38"/>
  <c r="BO16" i="38"/>
  <c r="BO18" i="38"/>
  <c r="BO20" i="38"/>
  <c r="BO22" i="38"/>
  <c r="BO24" i="38"/>
  <c r="BO26" i="38"/>
  <c r="BO28" i="38"/>
  <c r="BO30" i="38"/>
  <c r="BX30" i="38" s="1"/>
  <c r="BO32" i="38"/>
  <c r="BX32" i="38" s="1"/>
  <c r="BO34" i="38"/>
  <c r="BX34" i="38" s="1"/>
  <c r="BO36" i="38"/>
  <c r="BX36" i="38" s="1"/>
  <c r="BO38" i="38"/>
  <c r="BX38" i="38" s="1"/>
  <c r="BO40" i="38"/>
  <c r="BX40" i="38" s="1"/>
  <c r="BO42" i="38"/>
  <c r="BX42" i="38" s="1"/>
  <c r="BO8" i="38"/>
  <c r="B118" i="31"/>
  <c r="G126" i="31"/>
  <c r="B124" i="31"/>
  <c r="DL10" i="38"/>
  <c r="DL12" i="38"/>
  <c r="DL14" i="38"/>
  <c r="DL16" i="38"/>
  <c r="DL18" i="38"/>
  <c r="DL20" i="38"/>
  <c r="DL22" i="38"/>
  <c r="DL24" i="38"/>
  <c r="DL26" i="38"/>
  <c r="DL28" i="38"/>
  <c r="DL8" i="38"/>
  <c r="DL9" i="38"/>
  <c r="DL11" i="38"/>
  <c r="DL13" i="38"/>
  <c r="DL15" i="38"/>
  <c r="DL17" i="38"/>
  <c r="DL19" i="38"/>
  <c r="DL21" i="38"/>
  <c r="DL23" i="38"/>
  <c r="DL25" i="38"/>
  <c r="DL27" i="38"/>
  <c r="B48" i="31"/>
  <c r="B27" i="31"/>
  <c r="X60" i="38"/>
  <c r="X69" i="38"/>
  <c r="X56" i="38"/>
  <c r="X68" i="38"/>
  <c r="X43" i="38"/>
  <c r="X44" i="38"/>
  <c r="X46" i="38"/>
  <c r="AD46" i="38" s="1"/>
  <c r="X67" i="38"/>
  <c r="X66" i="38"/>
  <c r="AD66" i="38" s="1"/>
  <c r="X63" i="38"/>
  <c r="X62" i="38"/>
  <c r="AD62" i="38" s="1"/>
  <c r="X65" i="38"/>
  <c r="X64" i="38"/>
  <c r="X59" i="38"/>
  <c r="X61" i="38"/>
  <c r="AD61" i="38" s="1"/>
  <c r="X58" i="38"/>
  <c r="X57" i="38"/>
  <c r="X53" i="38"/>
  <c r="X52" i="38"/>
  <c r="X55" i="38"/>
  <c r="X54" i="38"/>
  <c r="AD54" i="38" s="1"/>
  <c r="X47" i="38"/>
  <c r="X49" i="38"/>
  <c r="AD49" i="38" s="1"/>
  <c r="X48" i="38"/>
  <c r="X45" i="38"/>
  <c r="X50" i="38"/>
  <c r="X51" i="38"/>
  <c r="AD51" i="38" s="1"/>
  <c r="X9" i="38"/>
  <c r="X11" i="38"/>
  <c r="X13" i="38"/>
  <c r="X15" i="38"/>
  <c r="X17" i="38"/>
  <c r="X19" i="38"/>
  <c r="X21" i="38"/>
  <c r="X23" i="38"/>
  <c r="X25" i="38"/>
  <c r="X27" i="38"/>
  <c r="X29" i="38"/>
  <c r="AD29" i="38" s="1"/>
  <c r="X31" i="38"/>
  <c r="X33" i="38"/>
  <c r="AD33" i="38" s="1"/>
  <c r="X35" i="38"/>
  <c r="X37" i="38"/>
  <c r="X39" i="38"/>
  <c r="X41" i="38"/>
  <c r="X10" i="38"/>
  <c r="X12" i="38"/>
  <c r="X14" i="38"/>
  <c r="X16" i="38"/>
  <c r="X18" i="38"/>
  <c r="X20" i="38"/>
  <c r="X22" i="38"/>
  <c r="X24" i="38"/>
  <c r="X26" i="38"/>
  <c r="X28" i="38"/>
  <c r="X30" i="38"/>
  <c r="AD30" i="38" s="1"/>
  <c r="X32" i="38"/>
  <c r="AD32" i="38" s="1"/>
  <c r="X34" i="38"/>
  <c r="AD34" i="38" s="1"/>
  <c r="X36" i="38"/>
  <c r="AD36" i="38" s="1"/>
  <c r="X38" i="38"/>
  <c r="X40" i="38"/>
  <c r="X42" i="38"/>
  <c r="X8" i="38"/>
  <c r="T69" i="38"/>
  <c r="T56" i="38"/>
  <c r="T68" i="38"/>
  <c r="T46" i="38"/>
  <c r="T43" i="38"/>
  <c r="T44" i="38"/>
  <c r="T67" i="38"/>
  <c r="T65" i="38"/>
  <c r="T64" i="38"/>
  <c r="T66" i="38"/>
  <c r="T63" i="38"/>
  <c r="T62" i="38"/>
  <c r="T61" i="38"/>
  <c r="T58" i="38"/>
  <c r="T59" i="38"/>
  <c r="T52" i="38"/>
  <c r="T55" i="38"/>
  <c r="T54" i="38"/>
  <c r="T57" i="38"/>
  <c r="T53" i="38"/>
  <c r="T49" i="38"/>
  <c r="T48" i="38"/>
  <c r="T45" i="38"/>
  <c r="T47" i="38"/>
  <c r="T50" i="38"/>
  <c r="T51" i="38"/>
  <c r="T10" i="38"/>
  <c r="T12" i="38"/>
  <c r="T14" i="38"/>
  <c r="T16" i="38"/>
  <c r="T18" i="38"/>
  <c r="T20" i="38"/>
  <c r="T22" i="38"/>
  <c r="T24" i="38"/>
  <c r="T26" i="38"/>
  <c r="T28" i="38"/>
  <c r="T30" i="38"/>
  <c r="AC30" i="38" s="1"/>
  <c r="T32" i="38"/>
  <c r="AC32" i="38" s="1"/>
  <c r="T34" i="38"/>
  <c r="AC34" i="38" s="1"/>
  <c r="T36" i="38"/>
  <c r="AC36" i="38" s="1"/>
  <c r="T38" i="38"/>
  <c r="T40" i="38"/>
  <c r="T42" i="38"/>
  <c r="T8" i="38"/>
  <c r="T9" i="38"/>
  <c r="T11" i="38"/>
  <c r="T13" i="38"/>
  <c r="T15" i="38"/>
  <c r="T17" i="38"/>
  <c r="T19" i="38"/>
  <c r="T21" i="38"/>
  <c r="T23" i="38"/>
  <c r="T25" i="38"/>
  <c r="T27" i="38"/>
  <c r="T29" i="38"/>
  <c r="AC29" i="38" s="1"/>
  <c r="T31" i="38"/>
  <c r="AC31" i="38" s="1"/>
  <c r="T33" i="38"/>
  <c r="AC33" i="38" s="1"/>
  <c r="T35" i="38"/>
  <c r="AC35" i="38" s="1"/>
  <c r="T37" i="38"/>
  <c r="T39" i="38"/>
  <c r="T41" i="38"/>
  <c r="Q313" i="47"/>
  <c r="S313" i="47"/>
  <c r="FG314" i="47"/>
  <c r="FO314" i="47"/>
  <c r="BC315" i="47"/>
  <c r="BE315" i="47"/>
  <c r="AD48" i="31"/>
  <c r="AB48" i="31"/>
  <c r="Y48" i="31"/>
  <c r="W48" i="31"/>
  <c r="U48" i="31"/>
  <c r="L48" i="31"/>
  <c r="AD49" i="31"/>
  <c r="AC49" i="31"/>
  <c r="AB49" i="31"/>
  <c r="AA49" i="31"/>
  <c r="Y49" i="31"/>
  <c r="X49" i="31"/>
  <c r="W49" i="31"/>
  <c r="V49" i="31"/>
  <c r="U49" i="31"/>
  <c r="EB33" i="47"/>
  <c r="EB25" i="47"/>
  <c r="DF114" i="47"/>
  <c r="V5" i="47"/>
  <c r="BC5" i="47"/>
  <c r="BE5" i="47"/>
  <c r="CZ5" i="47"/>
  <c r="DE5" i="47"/>
  <c r="DK5" i="47"/>
  <c r="DQ5" i="47"/>
  <c r="DV5" i="47"/>
  <c r="EB5" i="47"/>
  <c r="EL5" i="47"/>
  <c r="J5" i="47"/>
  <c r="CF5" i="47"/>
  <c r="AD100" i="31"/>
  <c r="AB100" i="31"/>
  <c r="Y100" i="31"/>
  <c r="W100" i="31"/>
  <c r="U100" i="31"/>
  <c r="R100" i="31"/>
  <c r="P100" i="31"/>
  <c r="M100" i="31"/>
  <c r="K100" i="31"/>
  <c r="I100" i="31"/>
  <c r="E100" i="31"/>
  <c r="E117" i="31"/>
  <c r="C100" i="31"/>
  <c r="C117" i="31"/>
  <c r="AE101" i="31"/>
  <c r="AD101" i="31"/>
  <c r="AC101" i="31"/>
  <c r="AB101" i="31"/>
  <c r="AA101" i="31"/>
  <c r="Y101" i="31"/>
  <c r="X101" i="31"/>
  <c r="W101" i="31"/>
  <c r="V101" i="31"/>
  <c r="U101" i="31"/>
  <c r="S101" i="31"/>
  <c r="R101" i="31"/>
  <c r="Q101" i="31"/>
  <c r="P101" i="31"/>
  <c r="O101" i="31"/>
  <c r="M101" i="31"/>
  <c r="L101" i="31"/>
  <c r="K101" i="31"/>
  <c r="J101" i="31"/>
  <c r="I101" i="31"/>
  <c r="F101" i="31"/>
  <c r="F118" i="31"/>
  <c r="E101" i="31"/>
  <c r="E118" i="31"/>
  <c r="D101" i="31"/>
  <c r="D118" i="31"/>
  <c r="C101" i="31"/>
  <c r="C118" i="31"/>
  <c r="AE119" i="31"/>
  <c r="AD119" i="31"/>
  <c r="AC119" i="31"/>
  <c r="AB119" i="31"/>
  <c r="AA119" i="31"/>
  <c r="Y119" i="31"/>
  <c r="X119" i="31"/>
  <c r="W119" i="31"/>
  <c r="V119" i="31"/>
  <c r="U119" i="31"/>
  <c r="S119" i="31"/>
  <c r="R119" i="31"/>
  <c r="Q119" i="31"/>
  <c r="P119" i="31"/>
  <c r="O119" i="31"/>
  <c r="M119" i="31"/>
  <c r="L119" i="31"/>
  <c r="K119" i="31"/>
  <c r="J119" i="31"/>
  <c r="I119" i="31"/>
  <c r="AE103" i="31"/>
  <c r="AD103" i="31"/>
  <c r="AC103" i="31"/>
  <c r="AB103" i="31"/>
  <c r="AA103" i="31"/>
  <c r="Y103" i="31"/>
  <c r="X103" i="31"/>
  <c r="W103" i="31"/>
  <c r="V103" i="31"/>
  <c r="U103" i="31"/>
  <c r="S103" i="31"/>
  <c r="R103" i="31"/>
  <c r="Q103" i="31"/>
  <c r="P103" i="31"/>
  <c r="O103" i="31"/>
  <c r="M103" i="31"/>
  <c r="L103" i="31"/>
  <c r="K103" i="31"/>
  <c r="J103" i="31"/>
  <c r="I103" i="31"/>
  <c r="F103" i="31"/>
  <c r="F120" i="31"/>
  <c r="E103" i="31"/>
  <c r="E120" i="31"/>
  <c r="D103" i="31"/>
  <c r="D120" i="31"/>
  <c r="C103" i="31"/>
  <c r="AE121" i="31"/>
  <c r="AD121" i="31"/>
  <c r="AC121" i="31"/>
  <c r="AB121" i="31"/>
  <c r="AA121" i="31"/>
  <c r="Y121" i="31"/>
  <c r="X121" i="31"/>
  <c r="W121" i="31"/>
  <c r="V121" i="31"/>
  <c r="U121" i="31"/>
  <c r="S121" i="31"/>
  <c r="R121" i="31"/>
  <c r="Q121" i="31"/>
  <c r="P121" i="31"/>
  <c r="O121" i="31"/>
  <c r="M121" i="31"/>
  <c r="L121" i="31"/>
  <c r="K121" i="31"/>
  <c r="J121" i="31"/>
  <c r="I121" i="31"/>
  <c r="P49" i="31"/>
  <c r="R49" i="31"/>
  <c r="S48" i="31"/>
  <c r="R48" i="31"/>
  <c r="Q48" i="31"/>
  <c r="P48" i="31"/>
  <c r="O48" i="31"/>
  <c r="AE107" i="31"/>
  <c r="AC107" i="31"/>
  <c r="AA107" i="31"/>
  <c r="X107" i="31"/>
  <c r="W107" i="31"/>
  <c r="V107" i="31"/>
  <c r="U107" i="31"/>
  <c r="S107" i="31"/>
  <c r="R107" i="31"/>
  <c r="Q107" i="31"/>
  <c r="P107" i="31"/>
  <c r="O107" i="31"/>
  <c r="M107" i="31"/>
  <c r="L107" i="31"/>
  <c r="K107" i="31"/>
  <c r="J107" i="31"/>
  <c r="I107" i="31"/>
  <c r="F107" i="31"/>
  <c r="F124" i="31"/>
  <c r="E107" i="31"/>
  <c r="E124" i="31"/>
  <c r="D107" i="31"/>
  <c r="D124" i="31"/>
  <c r="C107" i="31"/>
  <c r="C124" i="31"/>
  <c r="W125" i="31"/>
  <c r="V125" i="31"/>
  <c r="U125" i="31"/>
  <c r="S125" i="31"/>
  <c r="R125" i="31"/>
  <c r="Q125" i="31"/>
  <c r="P125" i="31"/>
  <c r="O125" i="31"/>
  <c r="M125" i="31"/>
  <c r="L125" i="31"/>
  <c r="K125" i="31"/>
  <c r="J125" i="31"/>
  <c r="I125" i="31"/>
  <c r="AD110" i="31"/>
  <c r="AD127" i="31"/>
  <c r="AB110" i="31"/>
  <c r="X110" i="31"/>
  <c r="X127" i="31"/>
  <c r="V110" i="31"/>
  <c r="R110" i="31"/>
  <c r="R127" i="31"/>
  <c r="P110" i="31"/>
  <c r="L110" i="31"/>
  <c r="L127" i="31"/>
  <c r="J110" i="31"/>
  <c r="E110" i="31"/>
  <c r="EY314" i="47"/>
  <c r="FK314" i="47"/>
  <c r="BB315" i="47"/>
  <c r="GH325" i="47"/>
  <c r="GA326" i="47"/>
  <c r="EW325" i="47"/>
  <c r="FA325" i="47"/>
  <c r="FE325" i="47"/>
  <c r="FI325" i="47"/>
  <c r="FM325" i="47"/>
  <c r="EW317" i="47"/>
  <c r="EX317" i="47" s="1"/>
  <c r="FA317" i="47"/>
  <c r="FB317" i="47" s="1"/>
  <c r="FE317" i="47"/>
  <c r="FF317" i="47" s="1"/>
  <c r="FI317" i="47"/>
  <c r="FJ317" i="47" s="1"/>
  <c r="FM317" i="47"/>
  <c r="FN317" i="47" s="1"/>
  <c r="EW321" i="47"/>
  <c r="FA321" i="47"/>
  <c r="FE321" i="47"/>
  <c r="FI321" i="47"/>
  <c r="FM321" i="47"/>
  <c r="J114" i="59"/>
  <c r="GA327" i="47"/>
  <c r="E127" i="31"/>
  <c r="G127" i="31"/>
  <c r="AH127" i="31"/>
  <c r="G110" i="31"/>
  <c r="AH110" i="31"/>
  <c r="N125" i="31"/>
  <c r="Z125" i="31"/>
  <c r="J124" i="31"/>
  <c r="L124" i="31"/>
  <c r="O124" i="31"/>
  <c r="T107" i="31"/>
  <c r="Q124" i="31"/>
  <c r="S124" i="31"/>
  <c r="V124" i="31"/>
  <c r="X124" i="31"/>
  <c r="AC124" i="31"/>
  <c r="P27" i="31"/>
  <c r="P132" i="31"/>
  <c r="R27" i="31"/>
  <c r="R132" i="31"/>
  <c r="R28" i="31"/>
  <c r="R133" i="31"/>
  <c r="N121" i="31"/>
  <c r="Z121" i="31"/>
  <c r="C120" i="31"/>
  <c r="G120" i="31"/>
  <c r="G103" i="31"/>
  <c r="N103" i="31"/>
  <c r="I120" i="31"/>
  <c r="K120" i="31"/>
  <c r="M120" i="31"/>
  <c r="P120" i="31"/>
  <c r="R120" i="31"/>
  <c r="Z103" i="31"/>
  <c r="U120" i="31"/>
  <c r="W120" i="31"/>
  <c r="Y120" i="31"/>
  <c r="AB120" i="31"/>
  <c r="AD120" i="31"/>
  <c r="N119" i="31"/>
  <c r="Z119" i="31"/>
  <c r="N101" i="31"/>
  <c r="I118" i="31"/>
  <c r="K118" i="31"/>
  <c r="M118" i="31"/>
  <c r="P118" i="31"/>
  <c r="R118" i="31"/>
  <c r="Z101" i="31"/>
  <c r="U118" i="31"/>
  <c r="W118" i="31"/>
  <c r="Y118" i="31"/>
  <c r="AB118" i="31"/>
  <c r="AD118" i="31"/>
  <c r="I117" i="31"/>
  <c r="N100" i="31"/>
  <c r="M117" i="31"/>
  <c r="R117" i="31"/>
  <c r="W117" i="31"/>
  <c r="AB117" i="31"/>
  <c r="AF100" i="31"/>
  <c r="V28" i="31"/>
  <c r="V133" i="31"/>
  <c r="X28" i="31"/>
  <c r="X133" i="31"/>
  <c r="AA28" i="31"/>
  <c r="AA133" i="31"/>
  <c r="AC28" i="31"/>
  <c r="AC133" i="31"/>
  <c r="L27" i="31"/>
  <c r="L132" i="31"/>
  <c r="W27" i="31"/>
  <c r="W132" i="31"/>
  <c r="AB27" i="31"/>
  <c r="AB132" i="31"/>
  <c r="EW326" i="47"/>
  <c r="FA326" i="47"/>
  <c r="FE326" i="47"/>
  <c r="FI326" i="47"/>
  <c r="FM326" i="47"/>
  <c r="EW322" i="47"/>
  <c r="FA322" i="47"/>
  <c r="FE322" i="47"/>
  <c r="FI322" i="47"/>
  <c r="FM322" i="47"/>
  <c r="EW318" i="47"/>
  <c r="FA318" i="47"/>
  <c r="FE318" i="47"/>
  <c r="FI318" i="47"/>
  <c r="FM318" i="47"/>
  <c r="G124" i="31"/>
  <c r="AH126" i="31"/>
  <c r="G118" i="31"/>
  <c r="EW323" i="47"/>
  <c r="FA323" i="47"/>
  <c r="FE323" i="47"/>
  <c r="FI323" i="47"/>
  <c r="FM323" i="47"/>
  <c r="EW319" i="47"/>
  <c r="FA319" i="47"/>
  <c r="FE319" i="47"/>
  <c r="FI319" i="47"/>
  <c r="FM319" i="47"/>
  <c r="G117" i="31"/>
  <c r="GH326" i="47"/>
  <c r="J127" i="31"/>
  <c r="N127" i="31"/>
  <c r="N110" i="31"/>
  <c r="P127" i="31"/>
  <c r="T127" i="31"/>
  <c r="T110" i="31"/>
  <c r="V127" i="31"/>
  <c r="Z127" i="31"/>
  <c r="Z110" i="31"/>
  <c r="AB127" i="31"/>
  <c r="AF127" i="31"/>
  <c r="AF110" i="31"/>
  <c r="T125" i="31"/>
  <c r="N107" i="31"/>
  <c r="I124" i="31"/>
  <c r="K124" i="31"/>
  <c r="M124" i="31"/>
  <c r="P124" i="31"/>
  <c r="R124" i="31"/>
  <c r="Z107" i="31"/>
  <c r="U124" i="31"/>
  <c r="W124" i="31"/>
  <c r="AF107" i="31"/>
  <c r="AA124" i="31"/>
  <c r="AE124" i="31"/>
  <c r="O27" i="31"/>
  <c r="O132" i="31"/>
  <c r="Q27" i="31"/>
  <c r="Q132" i="31"/>
  <c r="S27" i="31"/>
  <c r="S132" i="31"/>
  <c r="P28" i="31"/>
  <c r="P133" i="31"/>
  <c r="T121" i="31"/>
  <c r="AF121" i="31"/>
  <c r="J120" i="31"/>
  <c r="L120" i="31"/>
  <c r="O120" i="31"/>
  <c r="T103" i="31"/>
  <c r="Q120" i="31"/>
  <c r="S120" i="31"/>
  <c r="V120" i="31"/>
  <c r="X120" i="31"/>
  <c r="AA120" i="31"/>
  <c r="AF103" i="31"/>
  <c r="AC120" i="31"/>
  <c r="AE120" i="31"/>
  <c r="T119" i="31"/>
  <c r="AF119" i="31"/>
  <c r="J118" i="31"/>
  <c r="L118" i="31"/>
  <c r="O118" i="31"/>
  <c r="T101" i="31"/>
  <c r="Q118" i="31"/>
  <c r="S118" i="31"/>
  <c r="V118" i="31"/>
  <c r="X118" i="31"/>
  <c r="AA118" i="31"/>
  <c r="AF101" i="31"/>
  <c r="AC118" i="31"/>
  <c r="AE118" i="31"/>
  <c r="K117" i="31"/>
  <c r="P117" i="31"/>
  <c r="T100" i="31"/>
  <c r="U117" i="31"/>
  <c r="Z100" i="31"/>
  <c r="Y117" i="31"/>
  <c r="AD117" i="31"/>
  <c r="U28" i="31"/>
  <c r="U133" i="31"/>
  <c r="W28" i="31"/>
  <c r="W133" i="31"/>
  <c r="Y28" i="31"/>
  <c r="Y133" i="31"/>
  <c r="AB28" i="31"/>
  <c r="AB133" i="31"/>
  <c r="AD28" i="31"/>
  <c r="AD133" i="31"/>
  <c r="U27" i="31"/>
  <c r="U132" i="31"/>
  <c r="Y27" i="31"/>
  <c r="Y132" i="31"/>
  <c r="AD27" i="31"/>
  <c r="AD132" i="31"/>
  <c r="EW324" i="47"/>
  <c r="FA324" i="47"/>
  <c r="FE324" i="47"/>
  <c r="FI324" i="47"/>
  <c r="FM324" i="47"/>
  <c r="EW320" i="47"/>
  <c r="FA320" i="47"/>
  <c r="FE320" i="47"/>
  <c r="FI320" i="47"/>
  <c r="FM320" i="47"/>
  <c r="G27" i="31"/>
  <c r="G48" i="31"/>
  <c r="B132" i="31"/>
  <c r="G107" i="31"/>
  <c r="G101" i="31"/>
  <c r="G100" i="31"/>
  <c r="AH100" i="31"/>
  <c r="AH107" i="31"/>
  <c r="Z117" i="31"/>
  <c r="AF118" i="31"/>
  <c r="AF120" i="31"/>
  <c r="Z124" i="31"/>
  <c r="AI107" i="31"/>
  <c r="AI127" i="31"/>
  <c r="AH118" i="31"/>
  <c r="AF117" i="31"/>
  <c r="AI100" i="31"/>
  <c r="N118" i="31"/>
  <c r="N120" i="31"/>
  <c r="AH120" i="31"/>
  <c r="T124" i="31"/>
  <c r="AI125" i="31"/>
  <c r="AH101" i="31"/>
  <c r="T117" i="31"/>
  <c r="T118" i="31"/>
  <c r="T120" i="31"/>
  <c r="AF124" i="31"/>
  <c r="N124" i="31"/>
  <c r="AI110" i="31"/>
  <c r="GH327" i="47"/>
  <c r="AH117" i="31"/>
  <c r="AH124" i="31"/>
  <c r="N117" i="31"/>
  <c r="Z118" i="31"/>
  <c r="AI101" i="31"/>
  <c r="AI119" i="31"/>
  <c r="Z120" i="31"/>
  <c r="AI103" i="31"/>
  <c r="AH103" i="31"/>
  <c r="AI121" i="31"/>
  <c r="J115" i="59"/>
  <c r="GA328" i="47"/>
  <c r="AI117" i="31"/>
  <c r="AI124" i="31"/>
  <c r="AI120" i="31"/>
  <c r="J116" i="59"/>
  <c r="GA329" i="47"/>
  <c r="GH328" i="47"/>
  <c r="AI118" i="31"/>
  <c r="GH329" i="47"/>
  <c r="J117" i="59"/>
  <c r="GA330" i="47"/>
  <c r="J118" i="59"/>
  <c r="GA331" i="47"/>
  <c r="GH330" i="47"/>
  <c r="GH331" i="47"/>
  <c r="J119" i="59"/>
  <c r="GA332" i="47"/>
  <c r="H275" i="47"/>
  <c r="I124" i="47" s="1"/>
  <c r="H201" i="47"/>
  <c r="DB198" i="47"/>
  <c r="CZ198" i="47"/>
  <c r="J120" i="59"/>
  <c r="GA333" i="47"/>
  <c r="DA198" i="47"/>
  <c r="H207" i="47"/>
  <c r="DB207" i="47" s="1"/>
  <c r="CZ124" i="47"/>
  <c r="GH332" i="47"/>
  <c r="DB124" i="47"/>
  <c r="H278" i="47"/>
  <c r="DC198" i="47"/>
  <c r="H288" i="47"/>
  <c r="DC124" i="47"/>
  <c r="H211" i="47"/>
  <c r="J121" i="59"/>
  <c r="GA334" i="47"/>
  <c r="H224" i="47"/>
  <c r="I150" i="47" s="1"/>
  <c r="DA124" i="47"/>
  <c r="GH333" i="47"/>
  <c r="DA196" i="47"/>
  <c r="H127" i="47"/>
  <c r="CZ192" i="47"/>
  <c r="H271" i="47"/>
  <c r="I120" i="47" s="1"/>
  <c r="H137" i="47"/>
  <c r="DC192" i="47"/>
  <c r="DH261" i="47"/>
  <c r="DG261" i="47"/>
  <c r="DC195" i="47"/>
  <c r="H272" i="47"/>
  <c r="I121" i="47" s="1"/>
  <c r="GH334" i="47"/>
  <c r="CZ193" i="47"/>
  <c r="DF261" i="47"/>
  <c r="H284" i="47"/>
  <c r="DB284" i="47" s="1"/>
  <c r="DA224" i="47"/>
  <c r="DF225" i="47" s="1"/>
  <c r="J122" i="59"/>
  <c r="GA335" i="47"/>
  <c r="DB192" i="47"/>
  <c r="DA192" i="47"/>
  <c r="H204" i="47"/>
  <c r="H133" i="47"/>
  <c r="DA133" i="47" s="1"/>
  <c r="DC193" i="47"/>
  <c r="DC120" i="47"/>
  <c r="DA195" i="47"/>
  <c r="DA120" i="47"/>
  <c r="H282" i="47"/>
  <c r="H206" i="47"/>
  <c r="J123" i="59"/>
  <c r="GA336" i="47"/>
  <c r="CZ121" i="47"/>
  <c r="DB121" i="47"/>
  <c r="GH335" i="47"/>
  <c r="H281" i="47"/>
  <c r="DA281" i="47" s="1"/>
  <c r="H205" i="47"/>
  <c r="I131" i="47" s="1"/>
  <c r="DC121" i="47"/>
  <c r="DB204" i="47"/>
  <c r="DB193" i="47"/>
  <c r="H273" i="47"/>
  <c r="DB120" i="47"/>
  <c r="DB272" i="47"/>
  <c r="CZ195" i="47"/>
  <c r="DB195" i="47"/>
  <c r="DA193" i="47"/>
  <c r="DA150" i="47"/>
  <c r="CZ150" i="47"/>
  <c r="DB150" i="47"/>
  <c r="CZ119" i="47"/>
  <c r="CZ118" i="47"/>
  <c r="DB118" i="47"/>
  <c r="DG118" i="47" s="1"/>
  <c r="GH336" i="47"/>
  <c r="J124" i="59"/>
  <c r="GA337" i="47"/>
  <c r="DB273" i="47"/>
  <c r="CZ120" i="47"/>
  <c r="H130" i="47"/>
  <c r="DC130" i="47" s="1"/>
  <c r="M13" i="101" s="1"/>
  <c r="DC118" i="47"/>
  <c r="DH118" i="47" s="1"/>
  <c r="DB119" i="47"/>
  <c r="DA119" i="47"/>
  <c r="DC150" i="47"/>
  <c r="H131" i="47"/>
  <c r="DC131" i="47" s="1"/>
  <c r="DH131" i="47" s="1"/>
  <c r="H283" i="47"/>
  <c r="DA130" i="47"/>
  <c r="M11" i="101" s="1"/>
  <c r="DA121" i="47"/>
  <c r="CZ122" i="47"/>
  <c r="DA122" i="47"/>
  <c r="DC122" i="47"/>
  <c r="DH122" i="47" s="1"/>
  <c r="DB122" i="47"/>
  <c r="DB283" i="47"/>
  <c r="J125" i="59"/>
  <c r="GA338" i="47"/>
  <c r="H132" i="47"/>
  <c r="DC119" i="47"/>
  <c r="DH119" i="47" s="1"/>
  <c r="GH337" i="47"/>
  <c r="DA118" i="47"/>
  <c r="DF118" i="47" s="1"/>
  <c r="GH338" i="47"/>
  <c r="DA132" i="47"/>
  <c r="J126" i="59"/>
  <c r="GA339" i="47"/>
  <c r="DB132" i="47"/>
  <c r="J127" i="59"/>
  <c r="GA340" i="47"/>
  <c r="GH339" i="47"/>
  <c r="GH340" i="47"/>
  <c r="J128" i="59"/>
  <c r="GA341" i="47"/>
  <c r="J129" i="59"/>
  <c r="GA342" i="47"/>
  <c r="GH341" i="47"/>
  <c r="GH342" i="47"/>
  <c r="J130" i="59"/>
  <c r="GA343" i="47"/>
  <c r="GH343" i="47"/>
  <c r="J131" i="59"/>
  <c r="GA344" i="47"/>
  <c r="GH344" i="47"/>
  <c r="J132" i="59"/>
  <c r="GA345" i="47"/>
  <c r="J133" i="59"/>
  <c r="GA346" i="47"/>
  <c r="J134" i="59"/>
  <c r="GA347" i="47"/>
  <c r="J135" i="59"/>
  <c r="GA348" i="47"/>
  <c r="J136" i="59"/>
  <c r="GA349" i="47"/>
  <c r="J137" i="59"/>
  <c r="GA350" i="47"/>
  <c r="J138" i="59"/>
  <c r="GA351" i="47"/>
  <c r="J139" i="59"/>
  <c r="GA352" i="47"/>
  <c r="J140" i="59"/>
  <c r="K5" i="76"/>
  <c r="M5" i="76"/>
  <c r="L5" i="76"/>
  <c r="GP46" i="38"/>
  <c r="GV45" i="38"/>
  <c r="GV99" i="38"/>
  <c r="GV44" i="38"/>
  <c r="GV98" i="38"/>
  <c r="BA66" i="38"/>
  <c r="BA120" i="38" s="1"/>
  <c r="BA64" i="38"/>
  <c r="BA118" i="38" s="1"/>
  <c r="BA62" i="38"/>
  <c r="BA116" i="38" s="1"/>
  <c r="BA60" i="38"/>
  <c r="BA114" i="38" s="1"/>
  <c r="BA58" i="38"/>
  <c r="BA112" i="38" s="1"/>
  <c r="BA56" i="38"/>
  <c r="BA110" i="38" s="1"/>
  <c r="BA54" i="38"/>
  <c r="BA108" i="38" s="1"/>
  <c r="BA52" i="38"/>
  <c r="BA106" i="38" s="1"/>
  <c r="BA50" i="38"/>
  <c r="BA104" i="38" s="1"/>
  <c r="BA48" i="38"/>
  <c r="BA102" i="38" s="1"/>
  <c r="BA46" i="38"/>
  <c r="BA100" i="38" s="1"/>
  <c r="BA44" i="38"/>
  <c r="BA98" i="38"/>
  <c r="BA67" i="38"/>
  <c r="BA121" i="38" s="1"/>
  <c r="BA65" i="38"/>
  <c r="BA119" i="38" s="1"/>
  <c r="BA63" i="38"/>
  <c r="BA117" i="38" s="1"/>
  <c r="BA61" i="38"/>
  <c r="BA115" i="38" s="1"/>
  <c r="BA59" i="38"/>
  <c r="BA113" i="38" s="1"/>
  <c r="BA57" i="38"/>
  <c r="BA111" i="38" s="1"/>
  <c r="BA55" i="38"/>
  <c r="BA109" i="38" s="1"/>
  <c r="BA53" i="38"/>
  <c r="BA107" i="38"/>
  <c r="BA51" i="38"/>
  <c r="BA105" i="38" s="1"/>
  <c r="BA49" i="38"/>
  <c r="BA103" i="38" s="1"/>
  <c r="BA47" i="38"/>
  <c r="BA101" i="38" s="1"/>
  <c r="BA45" i="38"/>
  <c r="BA99" i="38" s="1"/>
  <c r="EW44" i="38"/>
  <c r="EW98" i="38" s="1"/>
  <c r="HN15" i="38"/>
  <c r="H31" i="38"/>
  <c r="F94" i="38"/>
  <c r="GK75" i="38" s="1"/>
  <c r="GL72" i="38" s="1"/>
  <c r="H32" i="38"/>
  <c r="HN16" i="38"/>
  <c r="G14" i="38"/>
  <c r="FS46" i="38"/>
  <c r="FZ45" i="38"/>
  <c r="FZ99" i="38" s="1"/>
  <c r="FZ44" i="38"/>
  <c r="FZ98" i="38"/>
  <c r="X72" i="38"/>
  <c r="G11" i="38"/>
  <c r="T60" i="38"/>
  <c r="CC44" i="38"/>
  <c r="CC98" i="38" s="1"/>
  <c r="DU46" i="38"/>
  <c r="EB45" i="38"/>
  <c r="EB99" i="38"/>
  <c r="EB44" i="38"/>
  <c r="EB98" i="38" s="1"/>
  <c r="T72" i="38"/>
  <c r="Z71" i="38" s="1"/>
  <c r="BX44" i="38"/>
  <c r="BY45" i="38"/>
  <c r="BX46" i="38"/>
  <c r="BX48" i="38"/>
  <c r="BY49" i="38"/>
  <c r="BX50" i="38"/>
  <c r="BY51" i="38"/>
  <c r="BX52" i="38"/>
  <c r="BX54" i="38"/>
  <c r="BY55" i="38"/>
  <c r="BX56" i="38"/>
  <c r="BY57" i="38"/>
  <c r="BX58" i="38"/>
  <c r="BY59" i="38"/>
  <c r="BX60" i="38"/>
  <c r="BY61" i="38"/>
  <c r="BX62" i="38"/>
  <c r="BX64" i="38"/>
  <c r="BY65" i="38"/>
  <c r="BX66" i="38"/>
  <c r="BX68" i="38"/>
  <c r="BX45" i="38"/>
  <c r="BY46" i="38"/>
  <c r="BX47" i="38"/>
  <c r="BX49" i="38"/>
  <c r="BX51" i="38"/>
  <c r="BX53" i="38"/>
  <c r="BY54" i="38"/>
  <c r="BX55" i="38"/>
  <c r="BY56" i="38"/>
  <c r="BX57" i="38"/>
  <c r="BX59" i="38"/>
  <c r="BY60" i="38"/>
  <c r="BX61" i="38"/>
  <c r="BX63" i="38"/>
  <c r="BX65" i="38"/>
  <c r="BY66" i="38"/>
  <c r="BX67" i="38"/>
  <c r="AD45" i="38"/>
  <c r="AD68" i="38"/>
  <c r="AD67" i="38"/>
  <c r="AD65" i="38"/>
  <c r="AD63" i="38"/>
  <c r="AD59" i="38"/>
  <c r="AD58" i="38"/>
  <c r="AD57" i="38"/>
  <c r="AD55" i="38"/>
  <c r="AD53" i="38"/>
  <c r="AD50" i="38"/>
  <c r="AD48" i="38"/>
  <c r="AD47" i="38"/>
  <c r="AC45" i="38"/>
  <c r="AC68" i="38"/>
  <c r="AC67" i="38"/>
  <c r="AC66" i="38"/>
  <c r="AC65" i="38"/>
  <c r="AC64" i="38"/>
  <c r="AC63" i="38"/>
  <c r="AC62" i="38"/>
  <c r="AC61" i="38"/>
  <c r="AC60" i="38"/>
  <c r="AC59" i="38"/>
  <c r="AC58" i="38"/>
  <c r="AC57" i="38"/>
  <c r="AC56" i="38"/>
  <c r="AC55" i="38"/>
  <c r="AC54" i="38"/>
  <c r="AC53" i="38"/>
  <c r="AC52" i="38"/>
  <c r="AC51" i="38"/>
  <c r="AC50" i="38"/>
  <c r="AC49" i="38"/>
  <c r="AC48" i="38"/>
  <c r="AC47" i="38"/>
  <c r="AC46" i="38"/>
  <c r="AD44" i="38"/>
  <c r="AC44" i="38"/>
  <c r="GL64" i="38"/>
  <c r="GL63" i="38"/>
  <c r="GL59" i="38"/>
  <c r="GL58" i="38"/>
  <c r="GL55" i="38"/>
  <c r="GL52" i="38"/>
  <c r="GL49" i="38"/>
  <c r="GL48" i="38"/>
  <c r="GL50" i="38"/>
  <c r="GL9" i="38"/>
  <c r="GL13" i="38"/>
  <c r="GL15" i="38"/>
  <c r="GL18" i="38"/>
  <c r="GL20" i="38"/>
  <c r="GL22" i="38"/>
  <c r="GL25" i="38"/>
  <c r="GL28" i="38"/>
  <c r="GL30" i="38"/>
  <c r="GQ30" i="38" s="1"/>
  <c r="GR30" i="38" s="1"/>
  <c r="GL32" i="38"/>
  <c r="GQ32" i="38" s="1"/>
  <c r="GR32" i="38" s="1"/>
  <c r="GL35" i="38"/>
  <c r="GQ35" i="38" s="1"/>
  <c r="GR35" i="38" s="1"/>
  <c r="GL37" i="38"/>
  <c r="GL40" i="38"/>
  <c r="GL42" i="38"/>
  <c r="GL60" i="38"/>
  <c r="GL56" i="38"/>
  <c r="GL44" i="38"/>
  <c r="GL43" i="38"/>
  <c r="GQ43" i="38" s="1"/>
  <c r="GR43" i="38" s="1"/>
  <c r="GL65" i="38"/>
  <c r="GL66" i="38"/>
  <c r="GL62" i="38"/>
  <c r="GL61" i="38"/>
  <c r="GL57" i="38"/>
  <c r="GL53" i="38"/>
  <c r="GL54" i="38"/>
  <c r="GL47" i="38"/>
  <c r="GL45" i="38"/>
  <c r="GL51" i="38"/>
  <c r="GL10" i="38"/>
  <c r="GL14" i="38"/>
  <c r="GL17" i="38"/>
  <c r="GL19" i="38"/>
  <c r="GL21" i="38"/>
  <c r="GL24" i="38"/>
  <c r="GL27" i="38"/>
  <c r="GL29" i="38"/>
  <c r="GQ29" i="38" s="1"/>
  <c r="GL31" i="38"/>
  <c r="GQ31" i="38" s="1"/>
  <c r="GR31" i="38" s="1"/>
  <c r="GL33" i="38"/>
  <c r="GQ33" i="38" s="1"/>
  <c r="GR33" i="38" s="1"/>
  <c r="GL36" i="38"/>
  <c r="GQ36" i="38" s="1"/>
  <c r="GR36" i="38" s="1"/>
  <c r="GL39" i="38"/>
  <c r="GL41" i="38"/>
  <c r="GL8" i="38"/>
  <c r="FK60" i="38"/>
  <c r="FT60" i="38" s="1"/>
  <c r="AQ56" i="38"/>
  <c r="AQ44" i="38"/>
  <c r="AQ43" i="38"/>
  <c r="AQ65" i="38"/>
  <c r="AQ66" i="38"/>
  <c r="AQ59" i="38"/>
  <c r="AQ61" i="38"/>
  <c r="AQ57" i="38"/>
  <c r="AQ53" i="38"/>
  <c r="AQ54" i="38"/>
  <c r="AQ47" i="38"/>
  <c r="AQ45" i="38"/>
  <c r="AQ51" i="38"/>
  <c r="AQ10" i="38"/>
  <c r="AQ12" i="38"/>
  <c r="AQ14" i="38"/>
  <c r="AQ16" i="38"/>
  <c r="AQ18" i="38"/>
  <c r="AQ20" i="38"/>
  <c r="AQ22" i="38"/>
  <c r="AQ24" i="38"/>
  <c r="AQ68" i="38"/>
  <c r="AQ46" i="38"/>
  <c r="AQ67" i="38"/>
  <c r="AQ64" i="38"/>
  <c r="AQ63" i="38"/>
  <c r="AQ62" i="38"/>
  <c r="AQ58" i="38"/>
  <c r="AQ52" i="38"/>
  <c r="AQ55" i="38"/>
  <c r="AQ49" i="38"/>
  <c r="AQ48" i="38"/>
  <c r="AQ50" i="38"/>
  <c r="AQ9" i="38"/>
  <c r="AQ11" i="38"/>
  <c r="AQ13" i="38"/>
  <c r="AQ15" i="38"/>
  <c r="AQ17" i="38"/>
  <c r="AQ19" i="38"/>
  <c r="AQ21" i="38"/>
  <c r="AQ23" i="38"/>
  <c r="AQ25" i="38"/>
  <c r="HN14" i="38"/>
  <c r="H29" i="38"/>
  <c r="HN13" i="38"/>
  <c r="F14" i="38"/>
  <c r="CN8" i="38"/>
  <c r="GL38" i="38"/>
  <c r="GQ38" i="38" s="1"/>
  <c r="GR38" i="38" s="1"/>
  <c r="GL26" i="38"/>
  <c r="GL23" i="38"/>
  <c r="EM18" i="38"/>
  <c r="GL34" i="38"/>
  <c r="GQ34" i="38" s="1"/>
  <c r="GR34" i="38" s="1"/>
  <c r="GL12" i="38"/>
  <c r="GN12" i="38" s="1"/>
  <c r="GL11" i="38"/>
  <c r="GL16" i="38"/>
  <c r="HQ38" i="38"/>
  <c r="IN37" i="38"/>
  <c r="IU37" i="38" s="1"/>
  <c r="GN23" i="38"/>
  <c r="GN38" i="38"/>
  <c r="GN8" i="38"/>
  <c r="GN33" i="38"/>
  <c r="GN29" i="38"/>
  <c r="GN24" i="38"/>
  <c r="GN19" i="38"/>
  <c r="GN14" i="38"/>
  <c r="GN32" i="38"/>
  <c r="GN28" i="38"/>
  <c r="GN22" i="38"/>
  <c r="GN18" i="38"/>
  <c r="GN13" i="38"/>
  <c r="GN16" i="38"/>
  <c r="GN11" i="38"/>
  <c r="GN34" i="38"/>
  <c r="GN26" i="38"/>
  <c r="GN36" i="38"/>
  <c r="GN31" i="38"/>
  <c r="GN27" i="38"/>
  <c r="GN21" i="38"/>
  <c r="GN17" i="38"/>
  <c r="GN10" i="38"/>
  <c r="GN44" i="38"/>
  <c r="GN60" i="38"/>
  <c r="GN35" i="38"/>
  <c r="GN30" i="38"/>
  <c r="GN25" i="38"/>
  <c r="GN20" i="38"/>
  <c r="GN15" i="38"/>
  <c r="GN9" i="38"/>
  <c r="GN48" i="38"/>
  <c r="GN52" i="38"/>
  <c r="GN63" i="38"/>
  <c r="GQ51" i="38"/>
  <c r="GQ47" i="38"/>
  <c r="GQ53" i="38"/>
  <c r="GQ61" i="38"/>
  <c r="GQ66" i="38"/>
  <c r="GQ56" i="38"/>
  <c r="GQ50" i="38"/>
  <c r="GQ49" i="38"/>
  <c r="GQ55" i="38"/>
  <c r="GQ59" i="38"/>
  <c r="GQ64" i="38"/>
  <c r="GN64" i="38"/>
  <c r="GN56" i="38"/>
  <c r="GN40" i="38"/>
  <c r="GN59" i="38"/>
  <c r="GN55" i="38"/>
  <c r="GN51" i="38"/>
  <c r="GN47" i="38"/>
  <c r="GN43" i="38"/>
  <c r="GN39" i="38"/>
  <c r="GQ45" i="38"/>
  <c r="GR45" i="38" s="1"/>
  <c r="GQ54" i="38"/>
  <c r="GQ57" i="38"/>
  <c r="GQ62" i="38"/>
  <c r="GQ65" i="38"/>
  <c r="GQ44" i="38"/>
  <c r="GQ60" i="38"/>
  <c r="GQ48" i="38"/>
  <c r="GQ52" i="38"/>
  <c r="GQ58" i="38"/>
  <c r="GQ63" i="38"/>
  <c r="GN66" i="38"/>
  <c r="GN62" i="38"/>
  <c r="GN58" i="38"/>
  <c r="GN54" i="38"/>
  <c r="GN50" i="38"/>
  <c r="GN42" i="38"/>
  <c r="GN65" i="38"/>
  <c r="GN61" i="38"/>
  <c r="GN57" i="38"/>
  <c r="GN53" i="38"/>
  <c r="GN49" i="38"/>
  <c r="GN45" i="38"/>
  <c r="GN41" i="38"/>
  <c r="GN37" i="38"/>
  <c r="GP47" i="38"/>
  <c r="GV46" i="38"/>
  <c r="GV100" i="38" s="1"/>
  <c r="AV50" i="38"/>
  <c r="AV49" i="38"/>
  <c r="AV52" i="38"/>
  <c r="AV62" i="38"/>
  <c r="AV64" i="38"/>
  <c r="AV46" i="38"/>
  <c r="AW46" i="38" s="1"/>
  <c r="AV45" i="38"/>
  <c r="AW45" i="38" s="1"/>
  <c r="AV54" i="38"/>
  <c r="AV57" i="38"/>
  <c r="AV59" i="38"/>
  <c r="AV65" i="38"/>
  <c r="AV44" i="38"/>
  <c r="AW44" i="38" s="1"/>
  <c r="AV48" i="38"/>
  <c r="AV55" i="38"/>
  <c r="AV58" i="38"/>
  <c r="AV63" i="38"/>
  <c r="AV67" i="38"/>
  <c r="AV68" i="38"/>
  <c r="AV51" i="38"/>
  <c r="AV47" i="38"/>
  <c r="AV53" i="38"/>
  <c r="AV61" i="38"/>
  <c r="AV66" i="38"/>
  <c r="AV56" i="38"/>
  <c r="FS47" i="38"/>
  <c r="FZ46" i="38"/>
  <c r="FZ100" i="38"/>
  <c r="DU47" i="38"/>
  <c r="EB46" i="38"/>
  <c r="EB100" i="38"/>
  <c r="BU12" i="38"/>
  <c r="BU16" i="38"/>
  <c r="BU20" i="38"/>
  <c r="BU24" i="38"/>
  <c r="BU28" i="38"/>
  <c r="BU32" i="38"/>
  <c r="BU36" i="38"/>
  <c r="BU40" i="38"/>
  <c r="BU11" i="38"/>
  <c r="BU15" i="38"/>
  <c r="BU19" i="38"/>
  <c r="BU23" i="38"/>
  <c r="BU27" i="38"/>
  <c r="BU31" i="38"/>
  <c r="BU35" i="38"/>
  <c r="BU39" i="38"/>
  <c r="BU46" i="38"/>
  <c r="BU52" i="38"/>
  <c r="BU54" i="38"/>
  <c r="BU56" i="38"/>
  <c r="BU60" i="38"/>
  <c r="BU64" i="38"/>
  <c r="BU66" i="38"/>
  <c r="BU68" i="38"/>
  <c r="BU72" i="38"/>
  <c r="BU41" i="38"/>
  <c r="BU43" i="38"/>
  <c r="BU45" i="38"/>
  <c r="BU49" i="38"/>
  <c r="BU51" i="38"/>
  <c r="BU55" i="38"/>
  <c r="BU57" i="38"/>
  <c r="BU59" i="38"/>
  <c r="BU61" i="38"/>
  <c r="BU65" i="38"/>
  <c r="BU8" i="38"/>
  <c r="Z9" i="38"/>
  <c r="Z13" i="38"/>
  <c r="Z17" i="38"/>
  <c r="Z21" i="38"/>
  <c r="Z25" i="38"/>
  <c r="Z29" i="38"/>
  <c r="Z33" i="38"/>
  <c r="Z37" i="38"/>
  <c r="Z41" i="38"/>
  <c r="Z45" i="38"/>
  <c r="Z47" i="38"/>
  <c r="Z49" i="38"/>
  <c r="Z53" i="38"/>
  <c r="Z55" i="38"/>
  <c r="Z59" i="38"/>
  <c r="Z63" i="38"/>
  <c r="Z65" i="38"/>
  <c r="Z67" i="38"/>
  <c r="Z69" i="38"/>
  <c r="Z8" i="38"/>
  <c r="Z12" i="38"/>
  <c r="Z16" i="38"/>
  <c r="Z20" i="38"/>
  <c r="Z24" i="38"/>
  <c r="Z28" i="38"/>
  <c r="Z32" i="38"/>
  <c r="Z36" i="38"/>
  <c r="Z40" i="38"/>
  <c r="Z44" i="38"/>
  <c r="Z48" i="38"/>
  <c r="Z50" i="38"/>
  <c r="Z54" i="38"/>
  <c r="Z58" i="38"/>
  <c r="Z62" i="38"/>
  <c r="Z68" i="38"/>
  <c r="Z72" i="38"/>
  <c r="HN17" i="38"/>
  <c r="HO13" i="38" s="1"/>
  <c r="HQ39" i="38"/>
  <c r="IN38" i="38"/>
  <c r="IU38" i="38" s="1"/>
  <c r="GP48" i="38"/>
  <c r="GV47" i="38"/>
  <c r="GV101" i="38" s="1"/>
  <c r="HO14" i="38"/>
  <c r="AW47" i="38"/>
  <c r="AW48" i="38"/>
  <c r="FS48" i="38"/>
  <c r="FZ47" i="38"/>
  <c r="FZ101" i="38" s="1"/>
  <c r="DU48" i="38"/>
  <c r="EB47" i="38"/>
  <c r="EB101" i="38" s="1"/>
  <c r="HO16" i="38"/>
  <c r="HO15" i="38"/>
  <c r="IN39" i="38"/>
  <c r="IU39" i="38" s="1"/>
  <c r="HQ40" i="38"/>
  <c r="GP49" i="38"/>
  <c r="GV48" i="38"/>
  <c r="GV102" i="38" s="1"/>
  <c r="GR47" i="38"/>
  <c r="AW49" i="38"/>
  <c r="FS49" i="38"/>
  <c r="FZ48" i="38"/>
  <c r="FZ102" i="38" s="1"/>
  <c r="DU49" i="38"/>
  <c r="EB48" i="38"/>
  <c r="EB102" i="38" s="1"/>
  <c r="HO17" i="38"/>
  <c r="HQ41" i="38"/>
  <c r="IN40" i="38"/>
  <c r="IU40" i="38" s="1"/>
  <c r="GP50" i="38"/>
  <c r="GV49" i="38"/>
  <c r="GV103" i="38" s="1"/>
  <c r="GR48" i="38"/>
  <c r="AW50" i="38"/>
  <c r="FS50" i="38"/>
  <c r="FZ49" i="38"/>
  <c r="FZ103" i="38" s="1"/>
  <c r="DU50" i="38"/>
  <c r="EB49" i="38"/>
  <c r="EB103" i="38" s="1"/>
  <c r="HQ42" i="38"/>
  <c r="IN41" i="38"/>
  <c r="IU41" i="38" s="1"/>
  <c r="GP51" i="38"/>
  <c r="GV50" i="38"/>
  <c r="GV104" i="38" s="1"/>
  <c r="GR49" i="38"/>
  <c r="AW51" i="38"/>
  <c r="FS51" i="38"/>
  <c r="FZ50" i="38"/>
  <c r="FZ104" i="38" s="1"/>
  <c r="DU51" i="38"/>
  <c r="EB50" i="38"/>
  <c r="EB104" i="38" s="1"/>
  <c r="IN42" i="38"/>
  <c r="IU42" i="38" s="1"/>
  <c r="HQ43" i="38"/>
  <c r="GR50" i="38"/>
  <c r="GP52" i="38"/>
  <c r="GV51" i="38"/>
  <c r="GV105" i="38"/>
  <c r="AW52" i="38"/>
  <c r="FS52" i="38"/>
  <c r="FZ51" i="38"/>
  <c r="FZ105" i="38" s="1"/>
  <c r="DU52" i="38"/>
  <c r="EB51" i="38"/>
  <c r="EB105" i="38" s="1"/>
  <c r="IN43" i="38"/>
  <c r="IU43" i="38" s="1"/>
  <c r="HQ44" i="38"/>
  <c r="GR51" i="38"/>
  <c r="GP53" i="38"/>
  <c r="GV52" i="38"/>
  <c r="GV106" i="38" s="1"/>
  <c r="AW53" i="38"/>
  <c r="FS53" i="38"/>
  <c r="FZ52" i="38"/>
  <c r="FZ106" i="38" s="1"/>
  <c r="DU53" i="38"/>
  <c r="EB52" i="38"/>
  <c r="EB106" i="38" s="1"/>
  <c r="HQ45" i="38"/>
  <c r="IN44" i="38"/>
  <c r="IU44" i="38" s="1"/>
  <c r="GP54" i="38"/>
  <c r="GV53" i="38"/>
  <c r="GV107" i="38"/>
  <c r="GR52" i="38"/>
  <c r="AW54" i="38"/>
  <c r="FS54" i="38"/>
  <c r="FZ53" i="38"/>
  <c r="FZ107" i="38"/>
  <c r="DU54" i="38"/>
  <c r="EB53" i="38"/>
  <c r="EB107" i="38"/>
  <c r="HQ46" i="38"/>
  <c r="IN45" i="38"/>
  <c r="IU45" i="38" s="1"/>
  <c r="GR53" i="38"/>
  <c r="GP55" i="38"/>
  <c r="GV54" i="38"/>
  <c r="GV108" i="38"/>
  <c r="AW55" i="38"/>
  <c r="FS55" i="38"/>
  <c r="FZ54" i="38"/>
  <c r="FZ108" i="38"/>
  <c r="DU55" i="38"/>
  <c r="EB54" i="38"/>
  <c r="EB108" i="38" s="1"/>
  <c r="H208" i="47"/>
  <c r="H209" i="47"/>
  <c r="DC209" i="47" s="1"/>
  <c r="H210" i="47"/>
  <c r="DB197" i="47"/>
  <c r="H287" i="47"/>
  <c r="H274" i="47"/>
  <c r="H280" i="47"/>
  <c r="H215" i="47"/>
  <c r="H279" i="47"/>
  <c r="DA279" i="47" s="1"/>
  <c r="DA274" i="47"/>
  <c r="H276" i="47"/>
  <c r="H277" i="47"/>
  <c r="DA277" i="47" s="1"/>
  <c r="H285" i="47"/>
  <c r="DC215" i="47"/>
  <c r="HQ47" i="38"/>
  <c r="IN46" i="38"/>
  <c r="IU46" i="38" s="1"/>
  <c r="GP56" i="38"/>
  <c r="GV55" i="38"/>
  <c r="GV109" i="38"/>
  <c r="GR54" i="38"/>
  <c r="DA208" i="47"/>
  <c r="AW56" i="38"/>
  <c r="FS56" i="38"/>
  <c r="FZ55" i="38"/>
  <c r="FZ109" i="38" s="1"/>
  <c r="DU56" i="38"/>
  <c r="EB55" i="38"/>
  <c r="EB109" i="38"/>
  <c r="H199" i="47"/>
  <c r="I125" i="47" s="1"/>
  <c r="H202" i="47"/>
  <c r="DB202" i="47" s="1"/>
  <c r="H203" i="47"/>
  <c r="I129" i="47" s="1"/>
  <c r="H200" i="47"/>
  <c r="DC276" i="47"/>
  <c r="H220" i="47"/>
  <c r="H221" i="47"/>
  <c r="DB276" i="47"/>
  <c r="H136" i="47"/>
  <c r="H216" i="47"/>
  <c r="H218" i="47"/>
  <c r="H222" i="47"/>
  <c r="I148" i="47" s="1"/>
  <c r="H125" i="47"/>
  <c r="DB125" i="47" s="1"/>
  <c r="H213" i="47"/>
  <c r="H126" i="47"/>
  <c r="DC126" i="47" s="1"/>
  <c r="H286" i="47"/>
  <c r="DA286" i="47" s="1"/>
  <c r="H219" i="47"/>
  <c r="H128" i="47"/>
  <c r="H223" i="47"/>
  <c r="I149" i="47" s="1"/>
  <c r="DB277" i="47"/>
  <c r="H134" i="47"/>
  <c r="H214" i="47"/>
  <c r="H217" i="47"/>
  <c r="H212" i="47"/>
  <c r="DB280" i="47"/>
  <c r="H129" i="47"/>
  <c r="CZ274" i="47"/>
  <c r="CZ287" i="47"/>
  <c r="HQ48" i="38"/>
  <c r="IN47" i="38"/>
  <c r="IU47" i="38" s="1"/>
  <c r="GR55" i="38"/>
  <c r="GP57" i="38"/>
  <c r="GV56" i="38"/>
  <c r="GV110" i="38" s="1"/>
  <c r="AW57" i="38"/>
  <c r="DC216" i="47"/>
  <c r="FS57" i="38"/>
  <c r="FZ56" i="38"/>
  <c r="FZ110" i="38"/>
  <c r="DU57" i="38"/>
  <c r="EB56" i="38"/>
  <c r="EB110" i="38" s="1"/>
  <c r="CZ123" i="47"/>
  <c r="CZ136" i="47"/>
  <c r="CZ128" i="47"/>
  <c r="DB217" i="47"/>
  <c r="H298" i="47"/>
  <c r="DB298" i="47" s="1"/>
  <c r="H296" i="47"/>
  <c r="DB296" i="47" s="1"/>
  <c r="H293" i="47"/>
  <c r="DB293" i="47" s="1"/>
  <c r="H135" i="47"/>
  <c r="DB135" i="47" s="1"/>
  <c r="H291" i="47"/>
  <c r="DB291" i="47" s="1"/>
  <c r="H289" i="47"/>
  <c r="DA289" i="47" s="1"/>
  <c r="DC213" i="47"/>
  <c r="CZ125" i="47"/>
  <c r="H294" i="47"/>
  <c r="DA294" i="47" s="1"/>
  <c r="DC123" i="47"/>
  <c r="H290" i="47"/>
  <c r="DA128" i="47"/>
  <c r="H140" i="47"/>
  <c r="DB222" i="47"/>
  <c r="DB126" i="47"/>
  <c r="DC220" i="47"/>
  <c r="H292" i="47"/>
  <c r="DB292" i="47" s="1"/>
  <c r="DA298" i="47"/>
  <c r="H297" i="47"/>
  <c r="DC297" i="47" s="1"/>
  <c r="DC217" i="47"/>
  <c r="DB299" i="47"/>
  <c r="DA214" i="47"/>
  <c r="DB286" i="47"/>
  <c r="DA299" i="47"/>
  <c r="DA123" i="47"/>
  <c r="DB219" i="47"/>
  <c r="DC218" i="47"/>
  <c r="DA126" i="47"/>
  <c r="DC299" i="47"/>
  <c r="DA216" i="47"/>
  <c r="DB123" i="47"/>
  <c r="DG123" i="47" s="1"/>
  <c r="DB129" i="47"/>
  <c r="H295" i="47"/>
  <c r="DC289" i="47"/>
  <c r="DB134" i="47"/>
  <c r="DB216" i="47"/>
  <c r="DB213" i="47"/>
  <c r="HQ49" i="38"/>
  <c r="IN48" i="38"/>
  <c r="IU48" i="38" s="1"/>
  <c r="GP58" i="38"/>
  <c r="GV57" i="38"/>
  <c r="GV111" i="38"/>
  <c r="GR56" i="38"/>
  <c r="AW58" i="38"/>
  <c r="FS58" i="38"/>
  <c r="FZ57" i="38"/>
  <c r="FZ111" i="38"/>
  <c r="DU58" i="38"/>
  <c r="EB57" i="38"/>
  <c r="EB111" i="38"/>
  <c r="DB290" i="47"/>
  <c r="DA290" i="47"/>
  <c r="H149" i="47"/>
  <c r="DC149" i="47" s="1"/>
  <c r="H146" i="47"/>
  <c r="DA146" i="47" s="1"/>
  <c r="H141" i="47"/>
  <c r="DA141" i="47" s="1"/>
  <c r="CZ299" i="47"/>
  <c r="DE300" i="47" s="1"/>
  <c r="H139" i="47"/>
  <c r="H138" i="47"/>
  <c r="DH123" i="47"/>
  <c r="CZ294" i="47"/>
  <c r="DA291" i="47"/>
  <c r="H148" i="47"/>
  <c r="CZ135" i="47"/>
  <c r="DB295" i="47"/>
  <c r="H144" i="47"/>
  <c r="DA144" i="47" s="1"/>
  <c r="H145" i="47"/>
  <c r="H147" i="47"/>
  <c r="CW147" i="47" s="1"/>
  <c r="DF123" i="47"/>
  <c r="DB146" i="47"/>
  <c r="H143" i="47"/>
  <c r="DB294" i="47"/>
  <c r="H142" i="47"/>
  <c r="DC142" i="47" s="1"/>
  <c r="DB138" i="47"/>
  <c r="DC141" i="47"/>
  <c r="DC294" i="47"/>
  <c r="DC138" i="47"/>
  <c r="HQ50" i="38"/>
  <c r="IN49" i="38"/>
  <c r="IU49" i="38" s="1"/>
  <c r="GR57" i="38"/>
  <c r="GP59" i="38"/>
  <c r="GV58" i="38"/>
  <c r="GV112" i="38"/>
  <c r="AW59" i="38"/>
  <c r="FS59" i="38"/>
  <c r="FZ58" i="38"/>
  <c r="FZ112" i="38"/>
  <c r="DU59" i="38"/>
  <c r="EB58" i="38"/>
  <c r="EB112" i="38"/>
  <c r="DC145" i="47"/>
  <c r="CZ148" i="47"/>
  <c r="CZ139" i="47"/>
  <c r="DC144" i="47"/>
  <c r="DA138" i="47"/>
  <c r="CZ138" i="47"/>
  <c r="CW149" i="47"/>
  <c r="DA149" i="47"/>
  <c r="DF150" i="47" s="1"/>
  <c r="HQ51" i="38"/>
  <c r="IN50" i="38"/>
  <c r="IU50" i="38" s="1"/>
  <c r="GP60" i="38"/>
  <c r="GV59" i="38"/>
  <c r="GV113" i="38"/>
  <c r="GR58" i="38"/>
  <c r="FS60" i="38"/>
  <c r="FZ59" i="38"/>
  <c r="FZ113" i="38" s="1"/>
  <c r="DU60" i="38"/>
  <c r="EB59" i="38"/>
  <c r="EB113" i="38" s="1"/>
  <c r="HQ52" i="38"/>
  <c r="IN51" i="38"/>
  <c r="IU51" i="38" s="1"/>
  <c r="GR59" i="38"/>
  <c r="GP61" i="38"/>
  <c r="GV60" i="38"/>
  <c r="GV114" i="38"/>
  <c r="AW61" i="38"/>
  <c r="FS61" i="38"/>
  <c r="FZ60" i="38"/>
  <c r="FZ114" i="38" s="1"/>
  <c r="DU61" i="38"/>
  <c r="EB60" i="38"/>
  <c r="EB114" i="38" s="1"/>
  <c r="IN52" i="38"/>
  <c r="IU52" i="38" s="1"/>
  <c r="HQ53" i="38"/>
  <c r="GP62" i="38"/>
  <c r="GV61" i="38"/>
  <c r="GV115" i="38"/>
  <c r="GR60" i="38"/>
  <c r="AW62" i="38"/>
  <c r="FS62" i="38"/>
  <c r="FZ61" i="38"/>
  <c r="FZ115" i="38"/>
  <c r="DU62" i="38"/>
  <c r="EB61" i="38"/>
  <c r="EB115" i="38"/>
  <c r="HQ54" i="38"/>
  <c r="IN53" i="38"/>
  <c r="IU53" i="38" s="1"/>
  <c r="GR61" i="38"/>
  <c r="GP63" i="38"/>
  <c r="GV62" i="38"/>
  <c r="GV116" i="38"/>
  <c r="AW63" i="38"/>
  <c r="FS63" i="38"/>
  <c r="FZ62" i="38"/>
  <c r="FZ116" i="38" s="1"/>
  <c r="DU63" i="38"/>
  <c r="EB62" i="38"/>
  <c r="EB116" i="38" s="1"/>
  <c r="HQ55" i="38"/>
  <c r="IN54" i="38"/>
  <c r="IU54" i="38" s="1"/>
  <c r="GR62" i="38"/>
  <c r="GP64" i="38"/>
  <c r="GV63" i="38"/>
  <c r="GV117" i="38"/>
  <c r="AW64" i="38"/>
  <c r="FS64" i="38"/>
  <c r="FZ63" i="38"/>
  <c r="FZ117" i="38"/>
  <c r="DU64" i="38"/>
  <c r="EB63" i="38"/>
  <c r="EB117" i="38" s="1"/>
  <c r="HQ56" i="38"/>
  <c r="IN55" i="38"/>
  <c r="IU55" i="38" s="1"/>
  <c r="GR63" i="38"/>
  <c r="GP65" i="38"/>
  <c r="GV64" i="38"/>
  <c r="GV118" i="38"/>
  <c r="AW65" i="38"/>
  <c r="FS65" i="38"/>
  <c r="FZ64" i="38"/>
  <c r="FZ118" i="38"/>
  <c r="DU65" i="38"/>
  <c r="EB64" i="38"/>
  <c r="EB118" i="38" s="1"/>
  <c r="HQ57" i="38"/>
  <c r="IN56" i="38"/>
  <c r="IU56" i="38" s="1"/>
  <c r="GR64" i="38"/>
  <c r="GP66" i="38"/>
  <c r="GV65" i="38"/>
  <c r="GV119" i="38" s="1"/>
  <c r="AW66" i="38"/>
  <c r="FS66" i="38"/>
  <c r="FZ65" i="38"/>
  <c r="FZ119" i="38"/>
  <c r="DU66" i="38"/>
  <c r="EB65" i="38"/>
  <c r="EB119" i="38"/>
  <c r="HQ58" i="38"/>
  <c r="IN57" i="38"/>
  <c r="IU57" i="38" s="1"/>
  <c r="GR65" i="38"/>
  <c r="GP67" i="38"/>
  <c r="GV66" i="38"/>
  <c r="GV120" i="38" s="1"/>
  <c r="AW67" i="38"/>
  <c r="FS67" i="38"/>
  <c r="FZ66" i="38"/>
  <c r="FZ120" i="38" s="1"/>
  <c r="DU67" i="38"/>
  <c r="EB66" i="38"/>
  <c r="EB120" i="38" s="1"/>
  <c r="HQ59" i="38"/>
  <c r="IN58" i="38"/>
  <c r="IU58" i="38" s="1"/>
  <c r="GR66" i="38"/>
  <c r="GP68" i="38"/>
  <c r="GP69" i="38" s="1"/>
  <c r="GV67" i="38"/>
  <c r="GV121" i="38"/>
  <c r="AW68" i="38"/>
  <c r="FS68" i="38"/>
  <c r="FS69" i="38" s="1"/>
  <c r="FZ67" i="38"/>
  <c r="FZ121" i="38"/>
  <c r="DU68" i="38"/>
  <c r="DU69" i="38" s="1"/>
  <c r="EB68" i="38"/>
  <c r="EB122" i="38" s="1"/>
  <c r="EB67" i="38"/>
  <c r="EB121" i="38" s="1"/>
  <c r="HQ60" i="38"/>
  <c r="IN59" i="38"/>
  <c r="IU59" i="38" s="1"/>
  <c r="HQ61" i="38"/>
  <c r="IN60" i="38"/>
  <c r="IU60" i="38" s="1"/>
  <c r="IN61" i="38"/>
  <c r="IU61" i="38" s="1"/>
  <c r="HQ62" i="38"/>
  <c r="HQ63" i="38"/>
  <c r="HQ64" i="38" s="1"/>
  <c r="IN62" i="38"/>
  <c r="IU62" i="38" s="1"/>
  <c r="IN63" i="38"/>
  <c r="IU63" i="38" s="1"/>
  <c r="I139" i="47" l="1"/>
  <c r="I133" i="47"/>
  <c r="I127" i="47"/>
  <c r="DG121" i="47"/>
  <c r="DE114" i="47"/>
  <c r="DG186" i="47"/>
  <c r="DE189" i="47"/>
  <c r="DC147" i="47"/>
  <c r="DB149" i="47"/>
  <c r="H154" i="47"/>
  <c r="CW144" i="47"/>
  <c r="DB142" i="47"/>
  <c r="CZ298" i="47"/>
  <c r="DE299" i="47" s="1"/>
  <c r="DC291" i="47"/>
  <c r="CZ291" i="47"/>
  <c r="CZ297" i="47"/>
  <c r="DC286" i="47"/>
  <c r="DC298" i="47"/>
  <c r="GE301" i="47" s="1"/>
  <c r="IF69" i="38" s="1"/>
  <c r="DA222" i="47"/>
  <c r="CZ213" i="47"/>
  <c r="DA202" i="47"/>
  <c r="I143" i="47"/>
  <c r="DC219" i="47"/>
  <c r="I145" i="47"/>
  <c r="I144" i="47"/>
  <c r="I147" i="47"/>
  <c r="I136" i="47"/>
  <c r="I134" i="47"/>
  <c r="DC281" i="47"/>
  <c r="DF193" i="47"/>
  <c r="DA273" i="47"/>
  <c r="I122" i="47"/>
  <c r="I130" i="47"/>
  <c r="DA207" i="47"/>
  <c r="DG112" i="47"/>
  <c r="DE101" i="47"/>
  <c r="DA212" i="47"/>
  <c r="I138" i="47"/>
  <c r="I140" i="47"/>
  <c r="I142" i="47"/>
  <c r="DB220" i="47"/>
  <c r="I146" i="47"/>
  <c r="DA200" i="47"/>
  <c r="I126" i="47"/>
  <c r="DC202" i="47"/>
  <c r="I128" i="47"/>
  <c r="DA215" i="47"/>
  <c r="I141" i="47"/>
  <c r="DC274" i="47"/>
  <c r="I123" i="47"/>
  <c r="DA209" i="47"/>
  <c r="I135" i="47"/>
  <c r="I132" i="47"/>
  <c r="DA211" i="47"/>
  <c r="I137" i="47"/>
  <c r="HR71" i="38"/>
  <c r="IP71" i="38" s="1"/>
  <c r="IV71" i="38" s="1"/>
  <c r="DG293" i="47"/>
  <c r="DF290" i="47"/>
  <c r="DG217" i="47"/>
  <c r="DG126" i="47"/>
  <c r="DH120" i="47"/>
  <c r="DG291" i="47"/>
  <c r="DE123" i="47"/>
  <c r="DF124" i="47"/>
  <c r="DH124" i="47"/>
  <c r="DG102" i="47"/>
  <c r="DE103" i="47"/>
  <c r="DE104" i="47"/>
  <c r="DG106" i="47"/>
  <c r="DE107" i="47"/>
  <c r="DE108" i="47"/>
  <c r="DE111" i="47"/>
  <c r="DE112" i="47"/>
  <c r="DG114" i="47"/>
  <c r="DG115" i="47"/>
  <c r="DE117" i="47"/>
  <c r="DE184" i="47"/>
  <c r="DE188" i="47"/>
  <c r="DG189" i="47"/>
  <c r="CW146" i="47"/>
  <c r="DB147" i="47"/>
  <c r="CZ142" i="47"/>
  <c r="GB302" i="47"/>
  <c r="DA135" i="47"/>
  <c r="DC135" i="47"/>
  <c r="DC125" i="47"/>
  <c r="CZ219" i="47"/>
  <c r="DB279" i="47"/>
  <c r="DG280" i="47" s="1"/>
  <c r="DA125" i="47"/>
  <c r="DF125" i="47" s="1"/>
  <c r="DC279" i="47"/>
  <c r="CZ209" i="47"/>
  <c r="DB274" i="47"/>
  <c r="CZ131" i="47"/>
  <c r="DA131" i="47"/>
  <c r="DB130" i="47"/>
  <c r="DE118" i="47"/>
  <c r="DE186" i="47"/>
  <c r="DE185" i="47"/>
  <c r="DE115" i="47"/>
  <c r="DG110" i="47"/>
  <c r="DA278" i="47"/>
  <c r="DC284" i="47"/>
  <c r="E69" i="99"/>
  <c r="E65" i="99"/>
  <c r="E74" i="99"/>
  <c r="E73" i="99"/>
  <c r="E62" i="99"/>
  <c r="E60" i="99"/>
  <c r="DC206" i="47"/>
  <c r="E63" i="99"/>
  <c r="E64" i="99"/>
  <c r="DB214" i="47"/>
  <c r="DC223" i="47"/>
  <c r="E71" i="99"/>
  <c r="E70" i="99"/>
  <c r="E68" i="99"/>
  <c r="E72" i="99"/>
  <c r="E52" i="99"/>
  <c r="E54" i="99"/>
  <c r="E67" i="99"/>
  <c r="E61" i="99"/>
  <c r="E56" i="99"/>
  <c r="E59" i="99"/>
  <c r="DA201" i="47"/>
  <c r="CW142" i="47"/>
  <c r="DB143" i="47"/>
  <c r="DA147" i="47"/>
  <c r="DB144" i="47"/>
  <c r="CZ146" i="47"/>
  <c r="I301" i="47"/>
  <c r="I302" i="47"/>
  <c r="DC129" i="47"/>
  <c r="DH130" i="47" s="1"/>
  <c r="DC134" i="47"/>
  <c r="DC128" i="47"/>
  <c r="DC285" i="47"/>
  <c r="D58" i="99"/>
  <c r="DB131" i="47"/>
  <c r="DG132" i="47" s="1"/>
  <c r="D48" i="99"/>
  <c r="DC133" i="47"/>
  <c r="DA272" i="47"/>
  <c r="DA137" i="47"/>
  <c r="DB145" i="47"/>
  <c r="DB148" i="47"/>
  <c r="DB139" i="47"/>
  <c r="DB141" i="47"/>
  <c r="CZ149" i="47"/>
  <c r="DC295" i="47"/>
  <c r="DC292" i="47"/>
  <c r="DB289" i="47"/>
  <c r="DC296" i="47"/>
  <c r="F9" i="92"/>
  <c r="CZ132" i="47"/>
  <c r="DB281" i="47"/>
  <c r="DG281" i="47" s="1"/>
  <c r="DC272" i="47"/>
  <c r="G62" i="47"/>
  <c r="D62" i="47"/>
  <c r="F62" i="47"/>
  <c r="E62" i="47"/>
  <c r="E56" i="47"/>
  <c r="F56" i="47"/>
  <c r="G56" i="47"/>
  <c r="O42" i="34"/>
  <c r="F46" i="99" s="1"/>
  <c r="H46" i="99" s="1"/>
  <c r="I42" i="34"/>
  <c r="K42" i="34" s="1"/>
  <c r="O54" i="34"/>
  <c r="D58" i="84" s="1"/>
  <c r="I54" i="34"/>
  <c r="K54" i="34" s="1"/>
  <c r="M74" i="34"/>
  <c r="I74" i="34"/>
  <c r="K74" i="34" s="1"/>
  <c r="I58" i="34"/>
  <c r="K58" i="34" s="1"/>
  <c r="I52" i="34"/>
  <c r="K52" i="34" s="1"/>
  <c r="I47" i="34"/>
  <c r="K47" i="34" s="1"/>
  <c r="I46" i="34"/>
  <c r="K46" i="34" s="1"/>
  <c r="E76" i="99"/>
  <c r="H228" i="47"/>
  <c r="GB303" i="47"/>
  <c r="IC71" i="38" s="1"/>
  <c r="IC70" i="38"/>
  <c r="DG294" i="47"/>
  <c r="DG292" i="47"/>
  <c r="GD296" i="47"/>
  <c r="IE64" i="38" s="1"/>
  <c r="DG296" i="47"/>
  <c r="GD294" i="47"/>
  <c r="IE62" i="38" s="1"/>
  <c r="DG220" i="47"/>
  <c r="DF212" i="47"/>
  <c r="GE299" i="47"/>
  <c r="IF67" i="38" s="1"/>
  <c r="GE302" i="47"/>
  <c r="DH217" i="47"/>
  <c r="DH220" i="47"/>
  <c r="GD293" i="47"/>
  <c r="IE61" i="38" s="1"/>
  <c r="GE300" i="47"/>
  <c r="IF68" i="38" s="1"/>
  <c r="GE220" i="47"/>
  <c r="HZ65" i="38" s="1"/>
  <c r="DF208" i="47"/>
  <c r="DG274" i="47"/>
  <c r="DF273" i="47"/>
  <c r="DH193" i="47"/>
  <c r="DH192" i="47"/>
  <c r="DE192" i="47"/>
  <c r="GC187" i="47"/>
  <c r="HX32" i="38" s="1"/>
  <c r="GC186" i="47"/>
  <c r="HX31" i="38" s="1"/>
  <c r="GC185" i="47"/>
  <c r="HX30" i="38" s="1"/>
  <c r="GC184" i="47"/>
  <c r="HX29" i="38" s="1"/>
  <c r="GE187" i="47"/>
  <c r="HZ32" i="38" s="1"/>
  <c r="GE186" i="47"/>
  <c r="HZ31" i="38" s="1"/>
  <c r="GE185" i="47"/>
  <c r="HZ30" i="38" s="1"/>
  <c r="GE184" i="47"/>
  <c r="HZ29" i="38" s="1"/>
  <c r="GC188" i="47"/>
  <c r="HX33" i="38" s="1"/>
  <c r="GC183" i="47"/>
  <c r="HX28" i="38" s="1"/>
  <c r="GE188" i="47"/>
  <c r="HZ33" i="38" s="1"/>
  <c r="GE183" i="47"/>
  <c r="HZ28" i="38" s="1"/>
  <c r="GC192" i="47"/>
  <c r="HX37" i="38" s="1"/>
  <c r="DH189" i="47"/>
  <c r="GE192" i="47"/>
  <c r="HZ37" i="38" s="1"/>
  <c r="GC193" i="47"/>
  <c r="HX38" i="38" s="1"/>
  <c r="GE193" i="47"/>
  <c r="HZ38" i="38" s="1"/>
  <c r="GB301" i="47"/>
  <c r="IC69" i="38" s="1"/>
  <c r="DF216" i="47"/>
  <c r="DH218" i="47"/>
  <c r="GD295" i="47"/>
  <c r="IE63" i="38" s="1"/>
  <c r="DF215" i="47"/>
  <c r="GC302" i="47"/>
  <c r="GD302" i="47"/>
  <c r="GE219" i="47"/>
  <c r="HZ64" i="38" s="1"/>
  <c r="DF274" i="47"/>
  <c r="DG284" i="47"/>
  <c r="DG273" i="47"/>
  <c r="DF192" i="47"/>
  <c r="DG192" i="47"/>
  <c r="DE193" i="47"/>
  <c r="GD187" i="47"/>
  <c r="HY32" i="38" s="1"/>
  <c r="GD186" i="47"/>
  <c r="HY31" i="38" s="1"/>
  <c r="GD185" i="47"/>
  <c r="HY30" i="38" s="1"/>
  <c r="GD184" i="47"/>
  <c r="HY29" i="38" s="1"/>
  <c r="GB187" i="47"/>
  <c r="HW32" i="38" s="1"/>
  <c r="GB186" i="47"/>
  <c r="HW31" i="38" s="1"/>
  <c r="GB185" i="47"/>
  <c r="HW30" i="38" s="1"/>
  <c r="GB184" i="47"/>
  <c r="HW29" i="38" s="1"/>
  <c r="GD188" i="47"/>
  <c r="HY33" i="38" s="1"/>
  <c r="GD183" i="47"/>
  <c r="HY28" i="38" s="1"/>
  <c r="GB188" i="47"/>
  <c r="HW33" i="38" s="1"/>
  <c r="GB183" i="47"/>
  <c r="HW28" i="38" s="1"/>
  <c r="DG187" i="47"/>
  <c r="GD190" i="47"/>
  <c r="HY35" i="38" s="1"/>
  <c r="GD192" i="47"/>
  <c r="HY37" i="38" s="1"/>
  <c r="GB192" i="47"/>
  <c r="HW37" i="38" s="1"/>
  <c r="DG190" i="47"/>
  <c r="GD193" i="47"/>
  <c r="HY38" i="38" s="1"/>
  <c r="DE190" i="47"/>
  <c r="GB193" i="47"/>
  <c r="HW38" i="38" s="1"/>
  <c r="DG191" i="47"/>
  <c r="GN70" i="38"/>
  <c r="GN71" i="38"/>
  <c r="GR44" i="38"/>
  <c r="FZ69" i="38"/>
  <c r="FS70" i="38"/>
  <c r="FZ70" i="38" s="1"/>
  <c r="GV69" i="38"/>
  <c r="GP70" i="38"/>
  <c r="GV70" i="38" s="1"/>
  <c r="Z70" i="38"/>
  <c r="EB69" i="38"/>
  <c r="DU70" i="38"/>
  <c r="EB70" i="38" s="1"/>
  <c r="BU25" i="38"/>
  <c r="BU21" i="38"/>
  <c r="BU17" i="38"/>
  <c r="BU13" i="38"/>
  <c r="BU9" i="38"/>
  <c r="BU26" i="38"/>
  <c r="BU22" i="38"/>
  <c r="BU18" i="38"/>
  <c r="BU14" i="38"/>
  <c r="BU10" i="38"/>
  <c r="BU48" i="38"/>
  <c r="BU53" i="38"/>
  <c r="BU44" i="38"/>
  <c r="Z42" i="38"/>
  <c r="Z38" i="38"/>
  <c r="Z26" i="38"/>
  <c r="Z22" i="38"/>
  <c r="Z18" i="38"/>
  <c r="Z14" i="38"/>
  <c r="Z10" i="38"/>
  <c r="Z57" i="38"/>
  <c r="Z66" i="38"/>
  <c r="Z46" i="38"/>
  <c r="Z34" i="38"/>
  <c r="Z30" i="38"/>
  <c r="Z61" i="38"/>
  <c r="BU69" i="38"/>
  <c r="Z39" i="38"/>
  <c r="Z27" i="38"/>
  <c r="Z23" i="38"/>
  <c r="Z19" i="38"/>
  <c r="Z15" i="38"/>
  <c r="Z11" i="38"/>
  <c r="Z51" i="38"/>
  <c r="Z43" i="38"/>
  <c r="AD35" i="38"/>
  <c r="Z35" i="38"/>
  <c r="AD31" i="38"/>
  <c r="Z31" i="38"/>
  <c r="AD52" i="38"/>
  <c r="Z52" i="38"/>
  <c r="AD64" i="38"/>
  <c r="Z64" i="38"/>
  <c r="AD56" i="38"/>
  <c r="Z56" i="38"/>
  <c r="AD60" i="38"/>
  <c r="Z60" i="38"/>
  <c r="BY37" i="38"/>
  <c r="BU37" i="38"/>
  <c r="BY33" i="38"/>
  <c r="BU33" i="38"/>
  <c r="BY29" i="38"/>
  <c r="BU29" i="38"/>
  <c r="BY42" i="38"/>
  <c r="BU42" i="38"/>
  <c r="BY38" i="38"/>
  <c r="BU38" i="38"/>
  <c r="BY34" i="38"/>
  <c r="BU34" i="38"/>
  <c r="BY30" i="38"/>
  <c r="BU30" i="38"/>
  <c r="BY50" i="38"/>
  <c r="BU50" i="38"/>
  <c r="BY48" i="38"/>
  <c r="BY47" i="38"/>
  <c r="BU47" i="38"/>
  <c r="BY53" i="38"/>
  <c r="BY52" i="38"/>
  <c r="BY58" i="38"/>
  <c r="BU58" i="38"/>
  <c r="BY62" i="38"/>
  <c r="BU62" i="38"/>
  <c r="BY64" i="38"/>
  <c r="BY63" i="38"/>
  <c r="BU63" i="38"/>
  <c r="BY67" i="38"/>
  <c r="BU67" i="38"/>
  <c r="BY44" i="38"/>
  <c r="BY68" i="38"/>
  <c r="DA221" i="47"/>
  <c r="DG151" i="47"/>
  <c r="O12" i="101"/>
  <c r="DF151" i="47"/>
  <c r="O11" i="101"/>
  <c r="DH151" i="47"/>
  <c r="O13" i="101"/>
  <c r="DE151" i="47"/>
  <c r="DI151" i="47" s="1"/>
  <c r="DK151" i="47" s="1"/>
  <c r="O10" i="101"/>
  <c r="EE18" i="47"/>
  <c r="EC18" i="47"/>
  <c r="EC16" i="47"/>
  <c r="EB16" i="47"/>
  <c r="C229" i="47"/>
  <c r="C230" i="47"/>
  <c r="CZ224" i="47"/>
  <c r="DE225" i="47" s="1"/>
  <c r="FE94" i="47"/>
  <c r="FI94" i="47"/>
  <c r="EW94" i="47"/>
  <c r="FM94" i="47"/>
  <c r="FA94" i="47"/>
  <c r="DL98" i="47"/>
  <c r="DF99" i="47"/>
  <c r="DL99" i="47" s="1"/>
  <c r="DG97" i="47"/>
  <c r="DM97" i="47" s="1"/>
  <c r="FN91" i="47"/>
  <c r="FN92" i="47" s="1"/>
  <c r="FN93" i="47" s="1"/>
  <c r="FN94" i="47" s="1"/>
  <c r="FN95" i="47" s="1"/>
  <c r="FN96" i="47" s="1"/>
  <c r="FN97" i="47" s="1"/>
  <c r="FN98" i="47" s="1"/>
  <c r="DF100" i="47"/>
  <c r="DH100" i="47"/>
  <c r="DG148" i="47"/>
  <c r="DH298" i="47"/>
  <c r="DG131" i="47"/>
  <c r="DG124" i="47"/>
  <c r="EE17" i="47"/>
  <c r="DE139" i="47"/>
  <c r="DC143" i="47"/>
  <c r="DG290" i="47"/>
  <c r="DH126" i="47"/>
  <c r="DF119" i="47"/>
  <c r="DF278" i="47"/>
  <c r="DE21" i="47"/>
  <c r="DH285" i="47"/>
  <c r="DH286" i="47"/>
  <c r="DF202" i="47"/>
  <c r="DC136" i="47"/>
  <c r="DA136" i="47"/>
  <c r="DF137" i="47" s="1"/>
  <c r="E51" i="99"/>
  <c r="CZ199" i="47"/>
  <c r="DC282" i="47"/>
  <c r="CZ282" i="47"/>
  <c r="DA282" i="47"/>
  <c r="CZ127" i="47"/>
  <c r="DE128" i="47" s="1"/>
  <c r="DB127" i="47"/>
  <c r="DG127" i="47" s="1"/>
  <c r="DC127" i="47"/>
  <c r="DH127" i="47" s="1"/>
  <c r="DA127" i="47"/>
  <c r="DF127" i="47" s="1"/>
  <c r="DB278" i="47"/>
  <c r="GD280" i="47" s="1"/>
  <c r="IE48" i="38" s="1"/>
  <c r="CZ278" i="47"/>
  <c r="EE29" i="47"/>
  <c r="EE30" i="47"/>
  <c r="DI21" i="47"/>
  <c r="DL21" i="47" s="1"/>
  <c r="DG149" i="47"/>
  <c r="DA139" i="47"/>
  <c r="DF139" i="47" s="1"/>
  <c r="DG147" i="47"/>
  <c r="CZ145" i="47"/>
  <c r="DA143" i="47"/>
  <c r="DF144" i="47" s="1"/>
  <c r="DC148" i="47"/>
  <c r="DH149" i="47" s="1"/>
  <c r="CW148" i="47"/>
  <c r="DG295" i="47"/>
  <c r="CZ144" i="47"/>
  <c r="CW145" i="47"/>
  <c r="DH142" i="47"/>
  <c r="DC139" i="47"/>
  <c r="DH139" i="47" s="1"/>
  <c r="DE298" i="47"/>
  <c r="DH219" i="47"/>
  <c r="DH292" i="47"/>
  <c r="DA148" i="47"/>
  <c r="DF149" i="47" s="1"/>
  <c r="DC146" i="47"/>
  <c r="DH147" i="47" s="1"/>
  <c r="DG135" i="47"/>
  <c r="DI123" i="47"/>
  <c r="DN123" i="47" s="1"/>
  <c r="DE136" i="47"/>
  <c r="DF291" i="47"/>
  <c r="DA296" i="47"/>
  <c r="DH297" i="47"/>
  <c r="DC212" i="47"/>
  <c r="DH135" i="47"/>
  <c r="DH125" i="47"/>
  <c r="DA134" i="47"/>
  <c r="DF134" i="47" s="1"/>
  <c r="DB212" i="47"/>
  <c r="DG213" i="47" s="1"/>
  <c r="DA223" i="47"/>
  <c r="DF223" i="47" s="1"/>
  <c r="DC222" i="47"/>
  <c r="DH223" i="47" s="1"/>
  <c r="D73" i="99"/>
  <c r="H229" i="47"/>
  <c r="DH216" i="47"/>
  <c r="DG277" i="47"/>
  <c r="DA280" i="47"/>
  <c r="DC280" i="47"/>
  <c r="DC287" i="47"/>
  <c r="DA287" i="47"/>
  <c r="DF121" i="47"/>
  <c r="DB282" i="47"/>
  <c r="GD284" i="47" s="1"/>
  <c r="IE52" i="38" s="1"/>
  <c r="DF281" i="47"/>
  <c r="E57" i="99"/>
  <c r="DA205" i="47"/>
  <c r="DC275" i="47"/>
  <c r="DH276" i="47" s="1"/>
  <c r="DB275" i="47"/>
  <c r="DA275" i="47"/>
  <c r="EE26" i="47"/>
  <c r="DG139" i="47"/>
  <c r="DF201" i="47"/>
  <c r="CZ129" i="47"/>
  <c r="DE129" i="47" s="1"/>
  <c r="DA129" i="47"/>
  <c r="E66" i="99"/>
  <c r="DC214" i="47"/>
  <c r="GE218" i="47" s="1"/>
  <c r="HZ63" i="38" s="1"/>
  <c r="E55" i="99"/>
  <c r="DC203" i="47"/>
  <c r="CZ203" i="47"/>
  <c r="CZ285" i="47"/>
  <c r="DB285" i="47"/>
  <c r="DF131" i="47"/>
  <c r="DF132" i="47"/>
  <c r="E58" i="99"/>
  <c r="DB206" i="47"/>
  <c r="DA206" i="47"/>
  <c r="DF120" i="47"/>
  <c r="CZ133" i="47"/>
  <c r="DB133" i="47"/>
  <c r="DG133" i="47" s="1"/>
  <c r="CW150" i="47"/>
  <c r="DC288" i="47"/>
  <c r="DB288" i="47"/>
  <c r="GD292" i="47" s="1"/>
  <c r="IE60" i="38" s="1"/>
  <c r="DA288" i="47"/>
  <c r="E53" i="99"/>
  <c r="DC201" i="47"/>
  <c r="DB201" i="47"/>
  <c r="DG202" i="47" s="1"/>
  <c r="EE21" i="47"/>
  <c r="EE22" i="47"/>
  <c r="DF128" i="47"/>
  <c r="DG289" i="47"/>
  <c r="DG279" i="47"/>
  <c r="DG125" i="47"/>
  <c r="DF279" i="47"/>
  <c r="DF133" i="47"/>
  <c r="DF122" i="47"/>
  <c r="DH121" i="47"/>
  <c r="DI25" i="47"/>
  <c r="DM25" i="47" s="1"/>
  <c r="DH103" i="47"/>
  <c r="DH104" i="47"/>
  <c r="DI104" i="47" s="1"/>
  <c r="DH107" i="47"/>
  <c r="DF108" i="47"/>
  <c r="DH108" i="47"/>
  <c r="DH110" i="47"/>
  <c r="EB111" i="47"/>
  <c r="DH112" i="47"/>
  <c r="EB112" i="47"/>
  <c r="DH115" i="47"/>
  <c r="DH114" i="47"/>
  <c r="ED185" i="47"/>
  <c r="DH186" i="47"/>
  <c r="ED186" i="47"/>
  <c r="DF188" i="47"/>
  <c r="ED32" i="47"/>
  <c r="EB32" i="47"/>
  <c r="ED24" i="47"/>
  <c r="EB24" i="47"/>
  <c r="EC22" i="47"/>
  <c r="DH22" i="47"/>
  <c r="DN22" i="47" s="1"/>
  <c r="DF22" i="47"/>
  <c r="ED20" i="47"/>
  <c r="EB20" i="47"/>
  <c r="EE16" i="47"/>
  <c r="ED16" i="47"/>
  <c r="EE32" i="47"/>
  <c r="EW99" i="47"/>
  <c r="FA99" i="47"/>
  <c r="FE99" i="47"/>
  <c r="FI99" i="47"/>
  <c r="FM99" i="47"/>
  <c r="ED34" i="47"/>
  <c r="EC32" i="47"/>
  <c r="EC339" i="47"/>
  <c r="EE339" i="47"/>
  <c r="ED30" i="47"/>
  <c r="EE24" i="47"/>
  <c r="EC24" i="47"/>
  <c r="ED35" i="47"/>
  <c r="ED28" i="47"/>
  <c r="EE27" i="47"/>
  <c r="ED26" i="47"/>
  <c r="DF24" i="47"/>
  <c r="ED22" i="47"/>
  <c r="DH21" i="47"/>
  <c r="DN21" i="47" s="1"/>
  <c r="DF93" i="47"/>
  <c r="DL93" i="47" s="1"/>
  <c r="B271" i="47"/>
  <c r="B272" i="47" s="1"/>
  <c r="B273" i="47" s="1"/>
  <c r="B274" i="47" s="1"/>
  <c r="B275" i="47" s="1"/>
  <c r="B276" i="47" s="1"/>
  <c r="B277" i="47" s="1"/>
  <c r="B278" i="47" s="1"/>
  <c r="B279" i="47" s="1"/>
  <c r="B280" i="47" s="1"/>
  <c r="B281" i="47" s="1"/>
  <c r="B282" i="47" s="1"/>
  <c r="B283" i="47" s="1"/>
  <c r="B284" i="47" s="1"/>
  <c r="B285" i="47" s="1"/>
  <c r="B286" i="47" s="1"/>
  <c r="B287" i="47" s="1"/>
  <c r="B288" i="47" s="1"/>
  <c r="B289" i="47" s="1"/>
  <c r="B290" i="47" s="1"/>
  <c r="B291" i="47" s="1"/>
  <c r="B292" i="47" s="1"/>
  <c r="B293" i="47" s="1"/>
  <c r="B294" i="47" s="1"/>
  <c r="B295" i="47" s="1"/>
  <c r="B296" i="47" s="1"/>
  <c r="B297" i="47" s="1"/>
  <c r="B298" i="47" s="1"/>
  <c r="B299" i="47" s="1"/>
  <c r="B300" i="47" s="1"/>
  <c r="B301" i="47" s="1"/>
  <c r="B302" i="47" s="1"/>
  <c r="GA26" i="47"/>
  <c r="J21" i="59"/>
  <c r="DG91" i="47"/>
  <c r="DM91" i="47" s="1"/>
  <c r="DF101" i="47"/>
  <c r="DI101" i="47" s="1"/>
  <c r="DK101" i="47" s="1"/>
  <c r="ED38" i="47"/>
  <c r="DL100" i="47"/>
  <c r="DK123" i="47"/>
  <c r="DG145" i="47"/>
  <c r="DG146" i="47"/>
  <c r="DH295" i="47"/>
  <c r="DH296" i="47"/>
  <c r="DM123" i="47"/>
  <c r="DG150" i="47"/>
  <c r="DH145" i="47"/>
  <c r="DH144" i="47"/>
  <c r="DL123" i="47"/>
  <c r="CW143" i="47"/>
  <c r="DA145" i="47"/>
  <c r="DG142" i="47"/>
  <c r="CZ143" i="47"/>
  <c r="DE143" i="47" s="1"/>
  <c r="DA295" i="47"/>
  <c r="DF136" i="47"/>
  <c r="DA220" i="47"/>
  <c r="DN100" i="47"/>
  <c r="DG214" i="47"/>
  <c r="D72" i="99"/>
  <c r="EF72" i="99" s="1"/>
  <c r="D69" i="99"/>
  <c r="EF69" i="99" s="1"/>
  <c r="D64" i="99"/>
  <c r="EF64" i="99" s="1"/>
  <c r="D68" i="99"/>
  <c r="DB128" i="47"/>
  <c r="E75" i="99"/>
  <c r="D61" i="99"/>
  <c r="EF61" i="99" s="1"/>
  <c r="EF74" i="99"/>
  <c r="EE74" i="99"/>
  <c r="EF68" i="99"/>
  <c r="EF73" i="99"/>
  <c r="D52" i="99"/>
  <c r="EF52" i="99" s="1"/>
  <c r="D51" i="99"/>
  <c r="EF51" i="99" s="1"/>
  <c r="CK259" i="47"/>
  <c r="D54" i="99"/>
  <c r="D49" i="99"/>
  <c r="EE58" i="99"/>
  <c r="AV58" i="99"/>
  <c r="EE48" i="99"/>
  <c r="AV48" i="99"/>
  <c r="EF48" i="99"/>
  <c r="D59" i="99"/>
  <c r="EF59" i="99" s="1"/>
  <c r="EF76" i="99"/>
  <c r="EI77" i="99" s="1"/>
  <c r="EE76" i="99"/>
  <c r="EH77" i="99" s="1"/>
  <c r="F76" i="99"/>
  <c r="H76" i="99" s="1"/>
  <c r="D70" i="99"/>
  <c r="EF70" i="99" s="1"/>
  <c r="D67" i="99"/>
  <c r="EF67" i="99" s="1"/>
  <c r="D65" i="99"/>
  <c r="EF65" i="99" s="1"/>
  <c r="D66" i="99"/>
  <c r="D71" i="99"/>
  <c r="EF71" i="99" s="1"/>
  <c r="EE73" i="99"/>
  <c r="AV73" i="99"/>
  <c r="DH136" i="47"/>
  <c r="D60" i="99"/>
  <c r="EF60" i="99" s="1"/>
  <c r="D55" i="99"/>
  <c r="D62" i="99"/>
  <c r="D56" i="99"/>
  <c r="EF58" i="99"/>
  <c r="D57" i="99"/>
  <c r="D47" i="99"/>
  <c r="D46" i="99"/>
  <c r="DA271" i="47"/>
  <c r="DC271" i="47"/>
  <c r="DB271" i="47"/>
  <c r="CZ271" i="47"/>
  <c r="D63" i="99"/>
  <c r="D53" i="99"/>
  <c r="EF53" i="99" s="1"/>
  <c r="D50" i="99"/>
  <c r="F62" i="99"/>
  <c r="H62" i="99" s="1"/>
  <c r="I33" i="34"/>
  <c r="K33" i="34" s="1"/>
  <c r="O33" i="34"/>
  <c r="O21" i="34"/>
  <c r="I21" i="34"/>
  <c r="K21" i="34" s="1"/>
  <c r="O15" i="34"/>
  <c r="I15" i="34"/>
  <c r="K15" i="34" s="1"/>
  <c r="O44" i="34"/>
  <c r="D48" i="84" s="1"/>
  <c r="I44" i="34"/>
  <c r="K44" i="34" s="1"/>
  <c r="O49" i="34"/>
  <c r="D53" i="85" s="1"/>
  <c r="I49" i="34"/>
  <c r="K49" i="34" s="1"/>
  <c r="O51" i="34"/>
  <c r="D55" i="85" s="1"/>
  <c r="I51" i="34"/>
  <c r="K51" i="34" s="1"/>
  <c r="F58" i="99"/>
  <c r="H58" i="99" s="1"/>
  <c r="O60" i="34"/>
  <c r="I60" i="34"/>
  <c r="K60" i="34" s="1"/>
  <c r="O34" i="34"/>
  <c r="I34" i="34"/>
  <c r="K34" i="34" s="1"/>
  <c r="O20" i="34"/>
  <c r="I20" i="34"/>
  <c r="K20" i="34" s="1"/>
  <c r="I14" i="34"/>
  <c r="K14" i="34" s="1"/>
  <c r="O14" i="34"/>
  <c r="F56" i="99"/>
  <c r="H56" i="99" s="1"/>
  <c r="D56" i="47"/>
  <c r="H56" i="47" s="1"/>
  <c r="O63" i="34"/>
  <c r="I63" i="34"/>
  <c r="K63" i="34" s="1"/>
  <c r="O67" i="34"/>
  <c r="I67" i="34"/>
  <c r="K67" i="34" s="1"/>
  <c r="F50" i="99"/>
  <c r="H50" i="99" s="1"/>
  <c r="DH129" i="47"/>
  <c r="IO59" i="38"/>
  <c r="IO58" i="38"/>
  <c r="IO63" i="38"/>
  <c r="IO61" i="38"/>
  <c r="IO45" i="38"/>
  <c r="IO47" i="38"/>
  <c r="F11" i="92"/>
  <c r="G11" i="92" s="1"/>
  <c r="IO53" i="38"/>
  <c r="CZ273" i="47"/>
  <c r="IO50" i="38"/>
  <c r="IO49" i="38"/>
  <c r="IO56" i="38"/>
  <c r="IO52" i="38"/>
  <c r="IO46" i="38"/>
  <c r="DH143" i="47"/>
  <c r="DA142" i="47"/>
  <c r="DF142" i="47" s="1"/>
  <c r="DB297" i="47"/>
  <c r="GD301" i="47" s="1"/>
  <c r="IE69" i="38" s="1"/>
  <c r="DA293" i="47"/>
  <c r="DC293" i="47"/>
  <c r="IQ66" i="38"/>
  <c r="DA218" i="47"/>
  <c r="IO57" i="38"/>
  <c r="IO62" i="38"/>
  <c r="DB218" i="47"/>
  <c r="DB136" i="47"/>
  <c r="DG136" i="47" s="1"/>
  <c r="IO64" i="38"/>
  <c r="IO67" i="38"/>
  <c r="CZ276" i="47"/>
  <c r="IO66" i="38"/>
  <c r="IO65" i="38"/>
  <c r="IO48" i="38"/>
  <c r="IO44" i="38"/>
  <c r="F10" i="92"/>
  <c r="G10" i="92" s="1"/>
  <c r="DF209" i="47"/>
  <c r="DC277" i="47"/>
  <c r="IO60" i="38"/>
  <c r="IO55" i="38"/>
  <c r="IO54" i="38"/>
  <c r="DC283" i="47"/>
  <c r="DG120" i="47"/>
  <c r="DH282" i="47"/>
  <c r="IO51" i="38"/>
  <c r="IO69" i="38"/>
  <c r="I10" i="92"/>
  <c r="I37" i="34"/>
  <c r="K37" i="34" s="1"/>
  <c r="O37" i="34"/>
  <c r="O35" i="34"/>
  <c r="G39" i="47" s="1"/>
  <c r="I35" i="34"/>
  <c r="K35" i="34" s="1"/>
  <c r="I29" i="34"/>
  <c r="K29" i="34" s="1"/>
  <c r="O29" i="34"/>
  <c r="O25" i="34"/>
  <c r="G29" i="47" s="1"/>
  <c r="I25" i="34"/>
  <c r="K25" i="34" s="1"/>
  <c r="O19" i="34"/>
  <c r="I19" i="34"/>
  <c r="K19" i="34" s="1"/>
  <c r="O41" i="34"/>
  <c r="G45" i="47" s="1"/>
  <c r="I41" i="34"/>
  <c r="K41" i="34" s="1"/>
  <c r="O48" i="34"/>
  <c r="F52" i="99" s="1"/>
  <c r="H52" i="99" s="1"/>
  <c r="I48" i="34"/>
  <c r="K48" i="34" s="1"/>
  <c r="O56" i="34"/>
  <c r="F60" i="99" s="1"/>
  <c r="H60" i="99" s="1"/>
  <c r="I56" i="34"/>
  <c r="K56" i="34" s="1"/>
  <c r="O38" i="34"/>
  <c r="F42" i="47" s="1"/>
  <c r="I38" i="34"/>
  <c r="K38" i="34" s="1"/>
  <c r="O30" i="34"/>
  <c r="F34" i="47" s="1"/>
  <c r="I30" i="34"/>
  <c r="K30" i="34" s="1"/>
  <c r="O24" i="34"/>
  <c r="G28" i="47" s="1"/>
  <c r="I24" i="34"/>
  <c r="K24" i="34" s="1"/>
  <c r="O18" i="34"/>
  <c r="I18" i="34"/>
  <c r="K18" i="34" s="1"/>
  <c r="G50" i="47"/>
  <c r="F50" i="47"/>
  <c r="E50" i="47"/>
  <c r="D50" i="47"/>
  <c r="O65" i="34"/>
  <c r="F69" i="99" s="1"/>
  <c r="H69" i="99" s="1"/>
  <c r="I65" i="34"/>
  <c r="K65" i="34" s="1"/>
  <c r="O69" i="34"/>
  <c r="F73" i="99" s="1"/>
  <c r="H73" i="99" s="1"/>
  <c r="I69" i="34"/>
  <c r="K69" i="34" s="1"/>
  <c r="O47" i="34"/>
  <c r="F51" i="99" s="1"/>
  <c r="H51" i="99" s="1"/>
  <c r="M73" i="34"/>
  <c r="I73" i="34"/>
  <c r="K73" i="34" s="1"/>
  <c r="M12" i="34"/>
  <c r="M14" i="34"/>
  <c r="M16" i="34"/>
  <c r="M18" i="34"/>
  <c r="M20" i="34"/>
  <c r="M22" i="34"/>
  <c r="M24" i="34"/>
  <c r="M26" i="34"/>
  <c r="M28" i="34"/>
  <c r="M30" i="34"/>
  <c r="M32" i="34"/>
  <c r="M34" i="34"/>
  <c r="M36" i="34"/>
  <c r="M38" i="34"/>
  <c r="M40" i="34"/>
  <c r="M42" i="34"/>
  <c r="M44" i="34"/>
  <c r="M46" i="34"/>
  <c r="M48" i="34"/>
  <c r="M50" i="34"/>
  <c r="M52" i="34"/>
  <c r="M54" i="34"/>
  <c r="M56" i="34"/>
  <c r="M58" i="34"/>
  <c r="M60" i="34"/>
  <c r="M62" i="34"/>
  <c r="M64" i="34"/>
  <c r="M66" i="34"/>
  <c r="M68" i="34"/>
  <c r="M70" i="34"/>
  <c r="M72" i="34"/>
  <c r="M13" i="34"/>
  <c r="M15" i="34"/>
  <c r="M17" i="34"/>
  <c r="M19" i="34"/>
  <c r="M21" i="34"/>
  <c r="M23" i="34"/>
  <c r="M25" i="34"/>
  <c r="M27" i="34"/>
  <c r="M29" i="34"/>
  <c r="M31" i="34"/>
  <c r="M33" i="34"/>
  <c r="M35" i="34"/>
  <c r="M37" i="34"/>
  <c r="M39" i="34"/>
  <c r="M41" i="34"/>
  <c r="M43" i="34"/>
  <c r="M45" i="34"/>
  <c r="M47" i="34"/>
  <c r="M49" i="34"/>
  <c r="M51" i="34"/>
  <c r="M53" i="34"/>
  <c r="M55" i="34"/>
  <c r="M57" i="34"/>
  <c r="M59" i="34"/>
  <c r="M61" i="34"/>
  <c r="M63" i="34"/>
  <c r="M65" i="34"/>
  <c r="M67" i="34"/>
  <c r="M69" i="34"/>
  <c r="M71" i="34"/>
  <c r="M11" i="34"/>
  <c r="I72" i="34"/>
  <c r="K72" i="34" s="1"/>
  <c r="EM24" i="38"/>
  <c r="EM22" i="38"/>
  <c r="EM21" i="38"/>
  <c r="EM15" i="38"/>
  <c r="EM20" i="38"/>
  <c r="EM8" i="38"/>
  <c r="EM23" i="38"/>
  <c r="EM16" i="38"/>
  <c r="EM17" i="38"/>
  <c r="CN72" i="38"/>
  <c r="CN9" i="38"/>
  <c r="CN24" i="38"/>
  <c r="CN27" i="38"/>
  <c r="GL68" i="38"/>
  <c r="GL67" i="38"/>
  <c r="GL69" i="38"/>
  <c r="GL46" i="38"/>
  <c r="EW45" i="38"/>
  <c r="EW99" i="38" s="1"/>
  <c r="EQ46" i="38"/>
  <c r="HM17" i="38"/>
  <c r="G30" i="38"/>
  <c r="H30" i="38" s="1"/>
  <c r="BW45" i="38"/>
  <c r="DH284" i="47"/>
  <c r="IQ65" i="38"/>
  <c r="CZ292" i="47"/>
  <c r="IQ60" i="38"/>
  <c r="I296" i="47"/>
  <c r="CZ289" i="47"/>
  <c r="IQ57" i="38"/>
  <c r="I293" i="47"/>
  <c r="CZ293" i="47"/>
  <c r="IQ61" i="38"/>
  <c r="I297" i="47"/>
  <c r="DA217" i="47"/>
  <c r="IQ53" i="38"/>
  <c r="I289" i="47"/>
  <c r="IQ42" i="38"/>
  <c r="I278" i="47"/>
  <c r="DA283" i="47"/>
  <c r="DG122" i="47"/>
  <c r="DB205" i="47"/>
  <c r="DG193" i="47"/>
  <c r="DG119" i="47"/>
  <c r="DB137" i="47"/>
  <c r="DG137" i="47" s="1"/>
  <c r="CZ205" i="47"/>
  <c r="IQ49" i="38"/>
  <c r="I285" i="47"/>
  <c r="IQ50" i="38"/>
  <c r="I286" i="47"/>
  <c r="DC137" i="47"/>
  <c r="DH137" i="47" s="1"/>
  <c r="IQ52" i="38"/>
  <c r="I288" i="47"/>
  <c r="IQ40" i="38"/>
  <c r="I276" i="47"/>
  <c r="IQ39" i="38"/>
  <c r="I275" i="47"/>
  <c r="IQ46" i="38"/>
  <c r="I282" i="47"/>
  <c r="DF138" i="47"/>
  <c r="DH138" i="47"/>
  <c r="IQ63" i="38"/>
  <c r="I299" i="47"/>
  <c r="CZ290" i="47"/>
  <c r="GB294" i="47" s="1"/>
  <c r="IC62" i="38" s="1"/>
  <c r="IQ58" i="38"/>
  <c r="I294" i="47"/>
  <c r="IQ62" i="38"/>
  <c r="I298" i="47"/>
  <c r="IQ59" i="38"/>
  <c r="I295" i="47"/>
  <c r="IQ64" i="38"/>
  <c r="I300" i="47"/>
  <c r="DE274" i="47"/>
  <c r="CZ223" i="47"/>
  <c r="IO68" i="38"/>
  <c r="IQ54" i="38"/>
  <c r="I290" i="47"/>
  <c r="IQ45" i="38"/>
  <c r="I281" i="47"/>
  <c r="IQ44" i="38"/>
  <c r="I280" i="47"/>
  <c r="IQ47" i="38"/>
  <c r="I283" i="47"/>
  <c r="IQ48" i="38"/>
  <c r="I284" i="47"/>
  <c r="IQ55" i="38"/>
  <c r="I291" i="47"/>
  <c r="IQ51" i="38"/>
  <c r="I287" i="47"/>
  <c r="IQ41" i="38"/>
  <c r="I277" i="47"/>
  <c r="IQ56" i="38"/>
  <c r="I292" i="47"/>
  <c r="IQ43" i="38"/>
  <c r="I279" i="47"/>
  <c r="GQ41" i="38"/>
  <c r="GR41" i="38" s="1"/>
  <c r="GQ42" i="38"/>
  <c r="GR42" i="38" s="1"/>
  <c r="GQ37" i="38"/>
  <c r="GR37" i="38" s="1"/>
  <c r="GQ39" i="38"/>
  <c r="GR39" i="38" s="1"/>
  <c r="GR29" i="38"/>
  <c r="GQ40" i="38"/>
  <c r="GR40" i="38" s="1"/>
  <c r="DA292" i="47"/>
  <c r="GC296" i="47" s="1"/>
  <c r="ID64" i="38" s="1"/>
  <c r="DF270" i="47"/>
  <c r="DE270" i="47"/>
  <c r="DH270" i="47"/>
  <c r="DG270" i="47"/>
  <c r="DC273" i="47"/>
  <c r="CZ272" i="47"/>
  <c r="DH262" i="47"/>
  <c r="DG262" i="47"/>
  <c r="DF262" i="47"/>
  <c r="DE261" i="47"/>
  <c r="DF275" i="47"/>
  <c r="DH116" i="47"/>
  <c r="DF189" i="47"/>
  <c r="DI189" i="47" s="1"/>
  <c r="DH190" i="47"/>
  <c r="DH264" i="47"/>
  <c r="DF264" i="47"/>
  <c r="DG264" i="47"/>
  <c r="DE273" i="47"/>
  <c r="DH271" i="47"/>
  <c r="DE271" i="47"/>
  <c r="DE268" i="47"/>
  <c r="DG268" i="47"/>
  <c r="DG275" i="47"/>
  <c r="DH275" i="47"/>
  <c r="CZ275" i="47"/>
  <c r="DH265" i="47"/>
  <c r="DE265" i="47"/>
  <c r="DF265" i="47"/>
  <c r="V37" i="47"/>
  <c r="X37" i="47"/>
  <c r="Z37" i="47"/>
  <c r="E37" i="47"/>
  <c r="G37" i="47"/>
  <c r="D37" i="84"/>
  <c r="P37" i="84" s="1"/>
  <c r="W37" i="47"/>
  <c r="Y37" i="47"/>
  <c r="D37" i="47"/>
  <c r="F37" i="47"/>
  <c r="D37" i="85"/>
  <c r="P37" i="85" s="1"/>
  <c r="D37" i="76"/>
  <c r="P37" i="76" s="1"/>
  <c r="D37" i="83"/>
  <c r="P37" i="83" s="1"/>
  <c r="D42" i="47"/>
  <c r="D42" i="85"/>
  <c r="G42" i="47"/>
  <c r="D42" i="76"/>
  <c r="E39" i="47"/>
  <c r="D39" i="84"/>
  <c r="F39" i="47"/>
  <c r="D39" i="76"/>
  <c r="D34" i="47"/>
  <c r="E34" i="47"/>
  <c r="E29" i="47"/>
  <c r="D29" i="47"/>
  <c r="E45" i="47"/>
  <c r="D45" i="47"/>
  <c r="D45" i="85"/>
  <c r="D45" i="76"/>
  <c r="D33" i="47"/>
  <c r="F33" i="47"/>
  <c r="E33" i="47"/>
  <c r="G33" i="47"/>
  <c r="E41" i="47"/>
  <c r="G41" i="47"/>
  <c r="D41" i="84"/>
  <c r="D41" i="47"/>
  <c r="F41" i="47"/>
  <c r="D41" i="85"/>
  <c r="D41" i="76"/>
  <c r="D41" i="83"/>
  <c r="E28" i="47"/>
  <c r="D28" i="47"/>
  <c r="V38" i="47"/>
  <c r="X38" i="47"/>
  <c r="Z38" i="47"/>
  <c r="D38" i="47"/>
  <c r="F38" i="47"/>
  <c r="D38" i="85"/>
  <c r="P38" i="85" s="1"/>
  <c r="W38" i="47"/>
  <c r="Y38" i="47"/>
  <c r="E38" i="47"/>
  <c r="G38" i="47"/>
  <c r="D38" i="84"/>
  <c r="P38" i="84" s="1"/>
  <c r="D38" i="76"/>
  <c r="P38" i="76" s="1"/>
  <c r="D38" i="83"/>
  <c r="P38" i="83" s="1"/>
  <c r="FB318" i="47"/>
  <c r="FB319" i="47" s="1"/>
  <c r="FB320" i="47" s="1"/>
  <c r="FB321" i="47" s="1"/>
  <c r="FB322" i="47" s="1"/>
  <c r="FB323" i="47" s="1"/>
  <c r="FB324" i="47" s="1"/>
  <c r="FB325" i="47" s="1"/>
  <c r="FB326" i="47" s="1"/>
  <c r="FJ318" i="47"/>
  <c r="FJ319" i="47" s="1"/>
  <c r="EX318" i="47"/>
  <c r="EX319" i="47" s="1"/>
  <c r="EX320" i="47" s="1"/>
  <c r="EX321" i="47" s="1"/>
  <c r="EX322" i="47" s="1"/>
  <c r="EX323" i="47" s="1"/>
  <c r="EX324" i="47" s="1"/>
  <c r="EX325" i="47" s="1"/>
  <c r="EX326" i="47" s="1"/>
  <c r="FJ320" i="47"/>
  <c r="FJ321" i="47" s="1"/>
  <c r="FJ322" i="47" s="1"/>
  <c r="FJ323" i="47" s="1"/>
  <c r="FJ324" i="47" s="1"/>
  <c r="FJ325" i="47" s="1"/>
  <c r="FJ326" i="47" s="1"/>
  <c r="FN318" i="47"/>
  <c r="FN319" i="47" s="1"/>
  <c r="FN320" i="47" s="1"/>
  <c r="FN321" i="47" s="1"/>
  <c r="FN322" i="47" s="1"/>
  <c r="FN323" i="47" s="1"/>
  <c r="FN324" i="47" s="1"/>
  <c r="FN325" i="47" s="1"/>
  <c r="FN326" i="47" s="1"/>
  <c r="FF318" i="47"/>
  <c r="FF319" i="47" s="1"/>
  <c r="FF320" i="47" s="1"/>
  <c r="FF321" i="47" s="1"/>
  <c r="FF322" i="47" s="1"/>
  <c r="FF323" i="47" s="1"/>
  <c r="FF324" i="47" s="1"/>
  <c r="FF325" i="47" s="1"/>
  <c r="FF326" i="47" s="1"/>
  <c r="GA103" i="47"/>
  <c r="J71" i="59"/>
  <c r="EX92" i="47"/>
  <c r="DG116" i="47"/>
  <c r="DI114" i="47"/>
  <c r="DG105" i="47"/>
  <c r="DG107" i="47"/>
  <c r="EW100" i="47"/>
  <c r="FM100" i="47"/>
  <c r="FA100" i="47"/>
  <c r="FE100" i="47"/>
  <c r="FI100" i="47"/>
  <c r="DI188" i="47"/>
  <c r="DF186" i="47"/>
  <c r="IN64" i="38"/>
  <c r="IU64" i="38" s="1"/>
  <c r="HQ65" i="38"/>
  <c r="FZ68" i="38"/>
  <c r="FZ122" i="38" s="1"/>
  <c r="GV68" i="38"/>
  <c r="GV122" i="38" s="1"/>
  <c r="AV43" i="38"/>
  <c r="AW43" i="38" s="1"/>
  <c r="GN72" i="38"/>
  <c r="EM29" i="38"/>
  <c r="ER29" i="38" s="1"/>
  <c r="EM30" i="38"/>
  <c r="EM32" i="38"/>
  <c r="EM34" i="38"/>
  <c r="EM36" i="38"/>
  <c r="EM38" i="38"/>
  <c r="EM40" i="38"/>
  <c r="EM42" i="38"/>
  <c r="EM31" i="38"/>
  <c r="EM33" i="38"/>
  <c r="EM35" i="38"/>
  <c r="EM37" i="38"/>
  <c r="EM39" i="38"/>
  <c r="EM41" i="38"/>
  <c r="EM43" i="38"/>
  <c r="EM12" i="38"/>
  <c r="EM26" i="38"/>
  <c r="EM60" i="38"/>
  <c r="EM27" i="38"/>
  <c r="EM13" i="38"/>
  <c r="EM51" i="38"/>
  <c r="EM47" i="38"/>
  <c r="EM49" i="38"/>
  <c r="EM53" i="38"/>
  <c r="EM52" i="38"/>
  <c r="EM54" i="38"/>
  <c r="EM61" i="38"/>
  <c r="EM69" i="38"/>
  <c r="EM67" i="38"/>
  <c r="EM56" i="38"/>
  <c r="EM44" i="38"/>
  <c r="EM65" i="38"/>
  <c r="EM19" i="38"/>
  <c r="EM62" i="38"/>
  <c r="EM58" i="38"/>
  <c r="EM59" i="38"/>
  <c r="EM57" i="38"/>
  <c r="EM55" i="38"/>
  <c r="EM45" i="38"/>
  <c r="EM48" i="38"/>
  <c r="EM50" i="38"/>
  <c r="EM10" i="38"/>
  <c r="EM14" i="38"/>
  <c r="EM28" i="38"/>
  <c r="EM25" i="38"/>
  <c r="EM11" i="38"/>
  <c r="EM68" i="38"/>
  <c r="EM66" i="38"/>
  <c r="EM64" i="38"/>
  <c r="EM46" i="38"/>
  <c r="EM63" i="38"/>
  <c r="EM9" i="38"/>
  <c r="CN30" i="38"/>
  <c r="CN33" i="38"/>
  <c r="CN39" i="38"/>
  <c r="CN41" i="38"/>
  <c r="CN43" i="38"/>
  <c r="CN47" i="38"/>
  <c r="CN69" i="38"/>
  <c r="CN29" i="38"/>
  <c r="CN32" i="38"/>
  <c r="CN38" i="38"/>
  <c r="CN40" i="38"/>
  <c r="CN42" i="38"/>
  <c r="CN44" i="38"/>
  <c r="CN45" i="38"/>
  <c r="CN48" i="38"/>
  <c r="CN25" i="38"/>
  <c r="CP25" i="38" s="1"/>
  <c r="CN22" i="38"/>
  <c r="CP22" i="38" s="1"/>
  <c r="CN20" i="38"/>
  <c r="CP20" i="38" s="1"/>
  <c r="CN18" i="38"/>
  <c r="CP18" i="38" s="1"/>
  <c r="CN16" i="38"/>
  <c r="CP16" i="38" s="1"/>
  <c r="CN14" i="38"/>
  <c r="CP14" i="38" s="1"/>
  <c r="CN12" i="38"/>
  <c r="CP12" i="38" s="1"/>
  <c r="CN10" i="38"/>
  <c r="CP10" i="38" s="1"/>
  <c r="CN26" i="38"/>
  <c r="CP26" i="38" s="1"/>
  <c r="CN28" i="38"/>
  <c r="CP28" i="38" s="1"/>
  <c r="CN23" i="38"/>
  <c r="CP23" i="38" s="1"/>
  <c r="CN21" i="38"/>
  <c r="CP21" i="38" s="1"/>
  <c r="CN19" i="38"/>
  <c r="CP19" i="38" s="1"/>
  <c r="CN17" i="38"/>
  <c r="CP17" i="38" s="1"/>
  <c r="CN15" i="38"/>
  <c r="CP15" i="38" s="1"/>
  <c r="CN13" i="38"/>
  <c r="CP13" i="38" s="1"/>
  <c r="CN11" i="38"/>
  <c r="CP11" i="38" s="1"/>
  <c r="FO29" i="38"/>
  <c r="FU29" i="38" s="1"/>
  <c r="FV29" i="38" s="1"/>
  <c r="FO42" i="38"/>
  <c r="FU42" i="38" s="1"/>
  <c r="FV42" i="38" s="1"/>
  <c r="FO38" i="38"/>
  <c r="FU38" i="38" s="1"/>
  <c r="FV38" i="38" s="1"/>
  <c r="FO34" i="38"/>
  <c r="FU34" i="38" s="1"/>
  <c r="FV34" i="38" s="1"/>
  <c r="FO30" i="38"/>
  <c r="FO41" i="38"/>
  <c r="FU41" i="38" s="1"/>
  <c r="FV41" i="38" s="1"/>
  <c r="FO37" i="38"/>
  <c r="FU37" i="38" s="1"/>
  <c r="FV37" i="38" s="1"/>
  <c r="FO33" i="38"/>
  <c r="FU33" i="38" s="1"/>
  <c r="FV33" i="38" s="1"/>
  <c r="FO43" i="38"/>
  <c r="FU43" i="38" s="1"/>
  <c r="FV43" i="38" s="1"/>
  <c r="FO40" i="38"/>
  <c r="FU40" i="38" s="1"/>
  <c r="FV40" i="38" s="1"/>
  <c r="FO36" i="38"/>
  <c r="FU36" i="38" s="1"/>
  <c r="FV36" i="38" s="1"/>
  <c r="FO32" i="38"/>
  <c r="FU32" i="38" s="1"/>
  <c r="FV32" i="38" s="1"/>
  <c r="FO39" i="38"/>
  <c r="FU39" i="38" s="1"/>
  <c r="FV39" i="38" s="1"/>
  <c r="FO35" i="38"/>
  <c r="FU35" i="38" s="1"/>
  <c r="FV35" i="38" s="1"/>
  <c r="FO31" i="38"/>
  <c r="FO69" i="38"/>
  <c r="FO56" i="38"/>
  <c r="FO68" i="38"/>
  <c r="FO60" i="38"/>
  <c r="FO46" i="38"/>
  <c r="FO67" i="38"/>
  <c r="FO11" i="38"/>
  <c r="FO15" i="38"/>
  <c r="FO19" i="38"/>
  <c r="FO23" i="38"/>
  <c r="FO27" i="38"/>
  <c r="FO10" i="38"/>
  <c r="FO14" i="38"/>
  <c r="FO18" i="38"/>
  <c r="FO22" i="38"/>
  <c r="FO26" i="38"/>
  <c r="FO44" i="38"/>
  <c r="FO65" i="38"/>
  <c r="FO64" i="38"/>
  <c r="FO66" i="38"/>
  <c r="FO63" i="38"/>
  <c r="FO58" i="38"/>
  <c r="FO62" i="38"/>
  <c r="FO61" i="38"/>
  <c r="FO59" i="38"/>
  <c r="FO52" i="38"/>
  <c r="FO55" i="38"/>
  <c r="FO54" i="38"/>
  <c r="FO57" i="38"/>
  <c r="FO53" i="38"/>
  <c r="FO45" i="38"/>
  <c r="FO49" i="38"/>
  <c r="FO48" i="38"/>
  <c r="FO47" i="38"/>
  <c r="FO50" i="38"/>
  <c r="FO51" i="38"/>
  <c r="FO9" i="38"/>
  <c r="FO13" i="38"/>
  <c r="FO17" i="38"/>
  <c r="FO21" i="38"/>
  <c r="FO25" i="38"/>
  <c r="FO12" i="38"/>
  <c r="FO16" i="38"/>
  <c r="FO20" i="38"/>
  <c r="FO24" i="38"/>
  <c r="FO28" i="38"/>
  <c r="FO8" i="38"/>
  <c r="DQ11" i="38"/>
  <c r="DQ15" i="38"/>
  <c r="DQ19" i="38"/>
  <c r="DQ23" i="38"/>
  <c r="DQ27" i="38"/>
  <c r="DQ10" i="38"/>
  <c r="DQ14" i="38"/>
  <c r="DQ18" i="38"/>
  <c r="DQ22" i="38"/>
  <c r="DQ26" i="38"/>
  <c r="DQ9" i="38"/>
  <c r="DQ13" i="38"/>
  <c r="DQ17" i="38"/>
  <c r="DQ21" i="38"/>
  <c r="DQ25" i="38"/>
  <c r="DQ12" i="38"/>
  <c r="DQ16" i="38"/>
  <c r="DQ20" i="38"/>
  <c r="DQ24" i="38"/>
  <c r="DQ28" i="38"/>
  <c r="DQ8" i="38"/>
  <c r="AQ27" i="38"/>
  <c r="AS27" i="38" s="1"/>
  <c r="AQ29" i="38"/>
  <c r="AQ31" i="38"/>
  <c r="AQ33" i="38"/>
  <c r="AQ35" i="38"/>
  <c r="AQ37" i="38"/>
  <c r="AQ38" i="38"/>
  <c r="AQ39" i="38"/>
  <c r="AQ40" i="38"/>
  <c r="AQ41" i="38"/>
  <c r="AQ42" i="38"/>
  <c r="AQ8" i="38"/>
  <c r="AS8" i="38" s="1"/>
  <c r="AQ69" i="38"/>
  <c r="AQ26" i="38"/>
  <c r="AS26" i="38" s="1"/>
  <c r="AQ28" i="38"/>
  <c r="AS28" i="38" s="1"/>
  <c r="AQ30" i="38"/>
  <c r="AQ32" i="38"/>
  <c r="AQ34" i="38"/>
  <c r="AQ36" i="38"/>
  <c r="AQ60" i="38"/>
  <c r="FK44" i="38"/>
  <c r="FK67" i="38"/>
  <c r="FK66" i="38"/>
  <c r="FK63" i="38"/>
  <c r="FK65" i="38"/>
  <c r="FK64" i="38"/>
  <c r="FK62" i="38"/>
  <c r="FK61" i="38"/>
  <c r="FK59" i="38"/>
  <c r="FK58" i="38"/>
  <c r="FK57" i="38"/>
  <c r="FK53" i="38"/>
  <c r="FK52" i="38"/>
  <c r="FK55" i="38"/>
  <c r="FK54" i="38"/>
  <c r="FK49" i="38"/>
  <c r="FK48" i="38"/>
  <c r="FK47" i="38"/>
  <c r="FK45" i="38"/>
  <c r="FK50" i="38"/>
  <c r="FK51" i="38"/>
  <c r="FK10" i="38"/>
  <c r="FK14" i="38"/>
  <c r="FK18" i="38"/>
  <c r="FK22" i="38"/>
  <c r="FK26" i="38"/>
  <c r="FK9" i="38"/>
  <c r="FK13" i="38"/>
  <c r="FK17" i="38"/>
  <c r="FK21" i="38"/>
  <c r="FK25" i="38"/>
  <c r="FK56" i="38"/>
  <c r="FK68" i="38"/>
  <c r="FK46" i="38"/>
  <c r="FK12" i="38"/>
  <c r="FK16" i="38"/>
  <c r="FK20" i="38"/>
  <c r="FK24" i="38"/>
  <c r="FK28" i="38"/>
  <c r="FK8" i="38"/>
  <c r="FK11" i="38"/>
  <c r="FK15" i="38"/>
  <c r="FK19" i="38"/>
  <c r="FK23" i="38"/>
  <c r="FK27" i="38"/>
  <c r="EO29" i="38"/>
  <c r="AC41" i="38"/>
  <c r="AC39" i="38"/>
  <c r="AC37" i="38"/>
  <c r="AD42" i="38"/>
  <c r="AD40" i="38"/>
  <c r="AD38" i="38"/>
  <c r="AD41" i="38"/>
  <c r="AD39" i="38"/>
  <c r="AD37" i="38"/>
  <c r="AD43" i="38"/>
  <c r="AD69" i="38"/>
  <c r="FK29" i="38"/>
  <c r="FT29" i="38" s="1"/>
  <c r="FK31" i="38"/>
  <c r="FT31" i="38" s="1"/>
  <c r="FK33" i="38"/>
  <c r="FT33" i="38" s="1"/>
  <c r="FK35" i="38"/>
  <c r="FT35" i="38" s="1"/>
  <c r="FK37" i="38"/>
  <c r="FK39" i="38"/>
  <c r="FK41" i="38"/>
  <c r="FK30" i="38"/>
  <c r="FT30" i="38" s="1"/>
  <c r="FK32" i="38"/>
  <c r="FT32" i="38" s="1"/>
  <c r="FK34" i="38"/>
  <c r="FT34" i="38" s="1"/>
  <c r="FK36" i="38"/>
  <c r="FT36" i="38" s="1"/>
  <c r="FK38" i="38"/>
  <c r="FK40" i="38"/>
  <c r="FK42" i="38"/>
  <c r="FK43" i="38"/>
  <c r="DL30" i="38"/>
  <c r="DL31" i="38"/>
  <c r="DL33" i="38"/>
  <c r="DL34" i="38"/>
  <c r="DL35" i="38"/>
  <c r="DL36" i="38"/>
  <c r="DL68" i="38"/>
  <c r="DL29" i="38"/>
  <c r="DL32" i="38"/>
  <c r="DL48" i="38"/>
  <c r="DL49" i="38"/>
  <c r="DL50" i="38"/>
  <c r="DL51" i="38"/>
  <c r="DL52" i="38"/>
  <c r="DL53" i="38"/>
  <c r="DL54" i="38"/>
  <c r="DL55" i="38"/>
  <c r="DL56" i="38"/>
  <c r="DL57" i="38"/>
  <c r="DL58" i="38"/>
  <c r="DL59" i="38"/>
  <c r="DL60" i="38"/>
  <c r="DL61" i="38"/>
  <c r="DL62" i="38"/>
  <c r="DL63" i="38"/>
  <c r="DL64" i="38"/>
  <c r="DL65" i="38"/>
  <c r="DL66" i="38"/>
  <c r="DL67" i="38"/>
  <c r="DL69" i="38"/>
  <c r="DL44" i="38"/>
  <c r="DL41" i="38"/>
  <c r="DL37" i="38"/>
  <c r="DL42" i="38"/>
  <c r="DL38" i="38"/>
  <c r="DL47" i="38"/>
  <c r="DL45" i="38"/>
  <c r="DL43" i="38"/>
  <c r="DL39" i="38"/>
  <c r="DL46" i="38"/>
  <c r="DL40" i="38"/>
  <c r="AU69" i="38"/>
  <c r="BA68" i="38"/>
  <c r="BA122" i="38" s="1"/>
  <c r="AC42" i="38"/>
  <c r="AC40" i="38"/>
  <c r="AC38" i="38"/>
  <c r="AC43" i="38"/>
  <c r="AC69" i="38"/>
  <c r="FK69" i="38"/>
  <c r="DQ30" i="38"/>
  <c r="DW30" i="38" s="1"/>
  <c r="DX30" i="38" s="1"/>
  <c r="DQ31" i="38"/>
  <c r="DW31" i="38" s="1"/>
  <c r="DX31" i="38" s="1"/>
  <c r="DQ33" i="38"/>
  <c r="DW33" i="38" s="1"/>
  <c r="DX33" i="38" s="1"/>
  <c r="DQ34" i="38"/>
  <c r="DW34" i="38" s="1"/>
  <c r="DX34" i="38" s="1"/>
  <c r="DQ35" i="38"/>
  <c r="DW35" i="38" s="1"/>
  <c r="DX35" i="38" s="1"/>
  <c r="DQ36" i="38"/>
  <c r="DW36" i="38" s="1"/>
  <c r="DX36" i="38" s="1"/>
  <c r="DQ68" i="38"/>
  <c r="DQ29" i="38"/>
  <c r="DW29" i="38" s="1"/>
  <c r="DX29" i="38" s="1"/>
  <c r="DQ32" i="38"/>
  <c r="DW32" i="38" s="1"/>
  <c r="DX32" i="38" s="1"/>
  <c r="DQ45" i="38"/>
  <c r="DQ48" i="38"/>
  <c r="DQ49" i="38"/>
  <c r="DQ50" i="38"/>
  <c r="DQ51" i="38"/>
  <c r="DQ52" i="38"/>
  <c r="DQ53" i="38"/>
  <c r="DQ54" i="38"/>
  <c r="DQ55" i="38"/>
  <c r="DQ56" i="38"/>
  <c r="DQ57" i="38"/>
  <c r="DQ58" i="38"/>
  <c r="DQ59" i="38"/>
  <c r="DQ60" i="38"/>
  <c r="DQ61" i="38"/>
  <c r="DQ62" i="38"/>
  <c r="DQ63" i="38"/>
  <c r="DQ64" i="38"/>
  <c r="DQ65" i="38"/>
  <c r="DQ66" i="38"/>
  <c r="DQ67" i="38"/>
  <c r="DQ46" i="38"/>
  <c r="DQ40" i="38"/>
  <c r="DQ47" i="38"/>
  <c r="DQ44" i="38"/>
  <c r="DQ41" i="38"/>
  <c r="DQ37" i="38"/>
  <c r="DQ42" i="38"/>
  <c r="DQ38" i="38"/>
  <c r="DQ69" i="38"/>
  <c r="DQ43" i="38"/>
  <c r="DQ39" i="38"/>
  <c r="CN68" i="38"/>
  <c r="CN67" i="38"/>
  <c r="CN66" i="38"/>
  <c r="CN65" i="38"/>
  <c r="CN64" i="38"/>
  <c r="CN63" i="38"/>
  <c r="CN62" i="38"/>
  <c r="CN61" i="38"/>
  <c r="CN60" i="38"/>
  <c r="CP60" i="38" s="1"/>
  <c r="CN59" i="38"/>
  <c r="CP59" i="38" s="1"/>
  <c r="CN58" i="38"/>
  <c r="CN57" i="38"/>
  <c r="CP57" i="38" s="1"/>
  <c r="CN56" i="38"/>
  <c r="CP56" i="38" s="1"/>
  <c r="CN55" i="38"/>
  <c r="CP55" i="38" s="1"/>
  <c r="CN54" i="38"/>
  <c r="CP54" i="38" s="1"/>
  <c r="CN53" i="38"/>
  <c r="CP53" i="38" s="1"/>
  <c r="CN52" i="38"/>
  <c r="CN51" i="38"/>
  <c r="CP51" i="38" s="1"/>
  <c r="CN50" i="38"/>
  <c r="CP50" i="38" s="1"/>
  <c r="CN49" i="38"/>
  <c r="CP49" i="38" s="1"/>
  <c r="CN46" i="38"/>
  <c r="CN37" i="38"/>
  <c r="CN36" i="38"/>
  <c r="CN35" i="38"/>
  <c r="CN34" i="38"/>
  <c r="CN31" i="38"/>
  <c r="CX44" i="38"/>
  <c r="CX98" i="38" s="1"/>
  <c r="CR45" i="38"/>
  <c r="DE290" i="47"/>
  <c r="DE293" i="47"/>
  <c r="DE292" i="47"/>
  <c r="DC132" i="47"/>
  <c r="DF224" i="47"/>
  <c r="DE224" i="47"/>
  <c r="D46" i="85"/>
  <c r="D46" i="83"/>
  <c r="D48" i="85"/>
  <c r="D48" i="83"/>
  <c r="D50" i="85"/>
  <c r="D50" i="84"/>
  <c r="D50" i="83"/>
  <c r="D50" i="76"/>
  <c r="D52" i="85"/>
  <c r="D52" i="83"/>
  <c r="D56" i="85"/>
  <c r="D56" i="84"/>
  <c r="D56" i="83"/>
  <c r="D56" i="76"/>
  <c r="D58" i="85"/>
  <c r="D58" i="83"/>
  <c r="D60" i="85"/>
  <c r="D60" i="83"/>
  <c r="D62" i="85"/>
  <c r="D62" i="84"/>
  <c r="D62" i="83"/>
  <c r="D62" i="76"/>
  <c r="D64" i="85"/>
  <c r="D64" i="84"/>
  <c r="D64" i="83"/>
  <c r="D64" i="76"/>
  <c r="D69" i="85"/>
  <c r="D69" i="83"/>
  <c r="D51" i="84"/>
  <c r="D51" i="85"/>
  <c r="D53" i="83"/>
  <c r="D53" i="84"/>
  <c r="D55" i="83"/>
  <c r="D55" i="84"/>
  <c r="D67" i="83"/>
  <c r="D67" i="85"/>
  <c r="D67" i="84"/>
  <c r="D67" i="76"/>
  <c r="D71" i="85"/>
  <c r="D71" i="84"/>
  <c r="D71" i="83"/>
  <c r="D71" i="76"/>
  <c r="D73" i="85"/>
  <c r="D73" i="83"/>
  <c r="CZ147" i="47"/>
  <c r="DE148" i="47" s="1"/>
  <c r="DE132" i="47"/>
  <c r="DC278" i="47"/>
  <c r="DH150" i="47"/>
  <c r="DE150" i="47"/>
  <c r="DE149" i="47"/>
  <c r="DE133" i="47"/>
  <c r="DH299" i="47"/>
  <c r="DH300" i="47"/>
  <c r="DF299" i="47"/>
  <c r="DF300" i="47"/>
  <c r="DG299" i="47"/>
  <c r="DG300" i="47"/>
  <c r="DE124" i="47"/>
  <c r="DI124" i="47" s="1"/>
  <c r="DN124" i="47" s="1"/>
  <c r="DE121" i="47"/>
  <c r="DE122" i="47"/>
  <c r="DE125" i="47"/>
  <c r="DI125" i="47" s="1"/>
  <c r="DK125" i="47" s="1"/>
  <c r="EE38" i="47"/>
  <c r="EB36" i="47"/>
  <c r="EC30" i="47"/>
  <c r="EB28" i="47"/>
  <c r="EE20" i="47"/>
  <c r="DF187" i="47"/>
  <c r="DH187" i="47"/>
  <c r="EC38" i="47"/>
  <c r="EB37" i="47"/>
  <c r="EC31" i="47"/>
  <c r="EB29" i="47"/>
  <c r="EC23" i="47"/>
  <c r="DF23" i="47"/>
  <c r="DG21" i="47"/>
  <c r="DM21" i="47" s="1"/>
  <c r="DE20" i="47"/>
  <c r="ED19" i="47"/>
  <c r="DF90" i="47"/>
  <c r="DF105" i="47"/>
  <c r="DF106" i="47"/>
  <c r="DF111" i="47"/>
  <c r="DH111" i="47"/>
  <c r="DF113" i="47"/>
  <c r="DH113" i="47"/>
  <c r="DF115" i="47"/>
  <c r="DH117" i="47"/>
  <c r="DF185" i="47"/>
  <c r="DH185" i="47"/>
  <c r="DF191" i="47"/>
  <c r="FM169" i="47"/>
  <c r="FE169" i="47"/>
  <c r="EW169" i="47"/>
  <c r="FI169" i="47"/>
  <c r="FA169" i="47"/>
  <c r="FE171" i="47"/>
  <c r="EW171" i="47"/>
  <c r="FI171" i="47"/>
  <c r="FA171" i="47"/>
  <c r="FM171" i="47"/>
  <c r="FM173" i="47"/>
  <c r="FE173" i="47"/>
  <c r="EW173" i="47"/>
  <c r="FI173" i="47"/>
  <c r="FA173" i="47"/>
  <c r="FE183" i="47"/>
  <c r="EW183" i="47"/>
  <c r="FI183" i="47"/>
  <c r="FA183" i="47"/>
  <c r="FM183" i="47"/>
  <c r="DB140" i="47"/>
  <c r="DA140" i="47"/>
  <c r="CZ140" i="47"/>
  <c r="DE140" i="47" s="1"/>
  <c r="DC140" i="47"/>
  <c r="DH140" i="47" s="1"/>
  <c r="DE119" i="47"/>
  <c r="DI119" i="47" s="1"/>
  <c r="DM119" i="47" s="1"/>
  <c r="FA167" i="47"/>
  <c r="FM167" i="47"/>
  <c r="FE167" i="47"/>
  <c r="EW167" i="47"/>
  <c r="FI167" i="47"/>
  <c r="EW170" i="47"/>
  <c r="FI170" i="47"/>
  <c r="FA170" i="47"/>
  <c r="FM170" i="47"/>
  <c r="FE170" i="47"/>
  <c r="FA172" i="47"/>
  <c r="FM172" i="47"/>
  <c r="FE172" i="47"/>
  <c r="EW172" i="47"/>
  <c r="FI172" i="47"/>
  <c r="FA174" i="47"/>
  <c r="FM174" i="47"/>
  <c r="FE174" i="47"/>
  <c r="EW174" i="47"/>
  <c r="FI174" i="47"/>
  <c r="DE120" i="47"/>
  <c r="DI120" i="47" s="1"/>
  <c r="DK120" i="47" s="1"/>
  <c r="FF165" i="47"/>
  <c r="FF166" i="47" s="1"/>
  <c r="FF167" i="47" s="1"/>
  <c r="FN165" i="47"/>
  <c r="FN166" i="47" s="1"/>
  <c r="FN167" i="47" s="1"/>
  <c r="FB167" i="47"/>
  <c r="DN97" i="47"/>
  <c r="DI23" i="47"/>
  <c r="DK23" i="47" s="1"/>
  <c r="DI17" i="47"/>
  <c r="DM17" i="47" s="1"/>
  <c r="CZ134" i="47"/>
  <c r="CZ130" i="47"/>
  <c r="M10" i="101" s="1"/>
  <c r="FJ167" i="47"/>
  <c r="EX167" i="47"/>
  <c r="DI20" i="47"/>
  <c r="DN20" i="47" s="1"/>
  <c r="DN17" i="47"/>
  <c r="DL17" i="47"/>
  <c r="DL18" i="47"/>
  <c r="DL25" i="47"/>
  <c r="EB38" i="47"/>
  <c r="EE31" i="47"/>
  <c r="DE24" i="47"/>
  <c r="DG24" i="47"/>
  <c r="EE23" i="47"/>
  <c r="EC21" i="47"/>
  <c r="DF94" i="47"/>
  <c r="DG95" i="47"/>
  <c r="DM95" i="47" s="1"/>
  <c r="DF102" i="47"/>
  <c r="DI102" i="47" s="1"/>
  <c r="DG103" i="47"/>
  <c r="DF112" i="47"/>
  <c r="FE176" i="47"/>
  <c r="DL94" i="47"/>
  <c r="DN23" i="47"/>
  <c r="DN18" i="47"/>
  <c r="EC34" i="47"/>
  <c r="EC26" i="47"/>
  <c r="DL22" i="47"/>
  <c r="DL90" i="47"/>
  <c r="DM93" i="47"/>
  <c r="DL97" i="47"/>
  <c r="DF109" i="47"/>
  <c r="DF110" i="47"/>
  <c r="DF117" i="47"/>
  <c r="DF184" i="47"/>
  <c r="DF190" i="47"/>
  <c r="DI190" i="47" s="1"/>
  <c r="DN190" i="47" s="1"/>
  <c r="DH191" i="47"/>
  <c r="CZ288" i="47"/>
  <c r="DE276" i="47"/>
  <c r="DE146" i="47"/>
  <c r="DG144" i="47"/>
  <c r="DG143" i="47"/>
  <c r="DF147" i="47"/>
  <c r="DF148" i="47"/>
  <c r="DE291" i="47"/>
  <c r="CZ295" i="47"/>
  <c r="CZ286" i="47"/>
  <c r="CZ126" i="47"/>
  <c r="DA285" i="47"/>
  <c r="CZ277" i="47"/>
  <c r="DA276" i="47"/>
  <c r="CZ279" i="47"/>
  <c r="CZ141" i="47"/>
  <c r="DA297" i="47"/>
  <c r="DC290" i="47"/>
  <c r="GE293" i="47" s="1"/>
  <c r="IF61" i="38" s="1"/>
  <c r="CZ296" i="47"/>
  <c r="CZ280" i="47"/>
  <c r="DB287" i="47"/>
  <c r="DI118" i="47"/>
  <c r="DL118" i="47" s="1"/>
  <c r="DI121" i="47"/>
  <c r="DN121" i="47" s="1"/>
  <c r="CZ281" i="47"/>
  <c r="FF94" i="47"/>
  <c r="FF95" i="47" s="1"/>
  <c r="FF96" i="47" s="1"/>
  <c r="FF97" i="47" s="1"/>
  <c r="FF98" i="47" s="1"/>
  <c r="FF99" i="47" s="1"/>
  <c r="FB93" i="47"/>
  <c r="EX93" i="47"/>
  <c r="FI22" i="47"/>
  <c r="FA22" i="47"/>
  <c r="FM22" i="47"/>
  <c r="EW22" i="47"/>
  <c r="FE22" i="47"/>
  <c r="DK18" i="47"/>
  <c r="DM18" i="47"/>
  <c r="DI16" i="47"/>
  <c r="DN16" i="47" s="1"/>
  <c r="DI116" i="47"/>
  <c r="CZ283" i="47"/>
  <c r="DA284" i="47"/>
  <c r="CZ137" i="47"/>
  <c r="FB94" i="47"/>
  <c r="FB95" i="47" s="1"/>
  <c r="FB96" i="47" s="1"/>
  <c r="FB97" i="47" s="1"/>
  <c r="FB98" i="47" s="1"/>
  <c r="FB99" i="47" s="1"/>
  <c r="FB100" i="47" s="1"/>
  <c r="EX94" i="47"/>
  <c r="EX95" i="47" s="1"/>
  <c r="EX96" i="47" s="1"/>
  <c r="EX97" i="47" s="1"/>
  <c r="EX98" i="47" s="1"/>
  <c r="EX99" i="47" s="1"/>
  <c r="EX100" i="47" s="1"/>
  <c r="FJ93" i="47"/>
  <c r="FJ94" i="47" s="1"/>
  <c r="FJ95" i="47" s="1"/>
  <c r="FJ96" i="47" s="1"/>
  <c r="FJ97" i="47" s="1"/>
  <c r="FJ98" i="47" s="1"/>
  <c r="FJ99" i="47" s="1"/>
  <c r="DI19" i="47"/>
  <c r="DN19" i="47" s="1"/>
  <c r="DL16" i="47"/>
  <c r="DG117" i="47"/>
  <c r="DB209" i="47"/>
  <c r="CZ201" i="47"/>
  <c r="CZ212" i="47"/>
  <c r="CZ217" i="47"/>
  <c r="CZ214" i="47"/>
  <c r="DB223" i="47"/>
  <c r="DG223" i="47" s="1"/>
  <c r="DA219" i="47"/>
  <c r="GC223" i="47" s="1"/>
  <c r="HX68" i="38" s="1"/>
  <c r="CZ222" i="47"/>
  <c r="DE223" i="47" s="1"/>
  <c r="CZ216" i="47"/>
  <c r="CZ220" i="47"/>
  <c r="DC208" i="47"/>
  <c r="CZ208" i="47"/>
  <c r="DB208" i="47"/>
  <c r="CZ197" i="47"/>
  <c r="DC197" i="47"/>
  <c r="DA197" i="47"/>
  <c r="DA56" i="47"/>
  <c r="H11" i="101" s="1"/>
  <c r="DF196" i="47"/>
  <c r="DC211" i="47"/>
  <c r="CZ211" i="47"/>
  <c r="DB211" i="47"/>
  <c r="CZ196" i="47"/>
  <c r="GB199" i="47" s="1"/>
  <c r="HW44" i="38" s="1"/>
  <c r="DC196" i="47"/>
  <c r="DB196" i="47"/>
  <c r="DA213" i="47"/>
  <c r="GC217" i="47" s="1"/>
  <c r="HX62" i="38" s="1"/>
  <c r="CZ218" i="47"/>
  <c r="DC200" i="47"/>
  <c r="DG197" i="47"/>
  <c r="CZ204" i="47"/>
  <c r="DA204" i="47"/>
  <c r="DC204" i="47"/>
  <c r="DC224" i="47"/>
  <c r="DB224" i="47"/>
  <c r="DG225" i="47" s="1"/>
  <c r="DA203" i="47"/>
  <c r="CZ202" i="47"/>
  <c r="DG205" i="47"/>
  <c r="DC205" i="47"/>
  <c r="CZ206" i="47"/>
  <c r="DC207" i="47"/>
  <c r="CZ284" i="47"/>
  <c r="DB203" i="47"/>
  <c r="GD207" i="47" s="1"/>
  <c r="HY52" i="38" s="1"/>
  <c r="DH203" i="47"/>
  <c r="CZ207" i="47"/>
  <c r="DG198" i="47"/>
  <c r="DI192" i="47"/>
  <c r="DK192" i="47" s="1"/>
  <c r="CZ200" i="47"/>
  <c r="DB200" i="47"/>
  <c r="GD204" i="47" s="1"/>
  <c r="HY49" i="38" s="1"/>
  <c r="DB210" i="47"/>
  <c r="DA210" i="47"/>
  <c r="GC214" i="47" s="1"/>
  <c r="HX59" i="38" s="1"/>
  <c r="DC210" i="47"/>
  <c r="CZ210" i="47"/>
  <c r="GB214" i="47" s="1"/>
  <c r="HW59" i="38" s="1"/>
  <c r="CZ221" i="47"/>
  <c r="GB225" i="47" s="1"/>
  <c r="DB221" i="47"/>
  <c r="GD225" i="47" s="1"/>
  <c r="DC221" i="47"/>
  <c r="DA199" i="47"/>
  <c r="GC203" i="47" s="1"/>
  <c r="HX48" i="38" s="1"/>
  <c r="DB199" i="47"/>
  <c r="DC199" i="47"/>
  <c r="CZ215" i="47"/>
  <c r="GB219" i="47" s="1"/>
  <c r="HW64" i="38" s="1"/>
  <c r="DB215" i="47"/>
  <c r="GD218" i="47" s="1"/>
  <c r="HY63" i="38" s="1"/>
  <c r="I39" i="34"/>
  <c r="K39" i="34" s="1"/>
  <c r="O39" i="34"/>
  <c r="O36" i="34"/>
  <c r="I36" i="34"/>
  <c r="K36" i="34" s="1"/>
  <c r="I31" i="34"/>
  <c r="K31" i="34" s="1"/>
  <c r="O31" i="34"/>
  <c r="O28" i="34"/>
  <c r="I28" i="34"/>
  <c r="K28" i="34" s="1"/>
  <c r="O26" i="34"/>
  <c r="I26" i="34"/>
  <c r="K26" i="34" s="1"/>
  <c r="I23" i="34"/>
  <c r="K23" i="34" s="1"/>
  <c r="O23" i="34"/>
  <c r="O17" i="34"/>
  <c r="I17" i="34"/>
  <c r="K17" i="34" s="1"/>
  <c r="O53" i="34"/>
  <c r="F57" i="99" s="1"/>
  <c r="H57" i="99" s="1"/>
  <c r="I53" i="34"/>
  <c r="K53" i="34" s="1"/>
  <c r="O55" i="34"/>
  <c r="F59" i="99" s="1"/>
  <c r="H59" i="99" s="1"/>
  <c r="I55" i="34"/>
  <c r="K55" i="34" s="1"/>
  <c r="O57" i="34"/>
  <c r="F61" i="99" s="1"/>
  <c r="H61" i="99" s="1"/>
  <c r="I57" i="34"/>
  <c r="K57" i="34" s="1"/>
  <c r="O59" i="34"/>
  <c r="F63" i="99" s="1"/>
  <c r="H63" i="99" s="1"/>
  <c r="I59" i="34"/>
  <c r="K59" i="34" s="1"/>
  <c r="O61" i="34"/>
  <c r="F65" i="99" s="1"/>
  <c r="H65" i="99" s="1"/>
  <c r="I61" i="34"/>
  <c r="K61" i="34" s="1"/>
  <c r="O64" i="34"/>
  <c r="F68" i="99" s="1"/>
  <c r="H68" i="99" s="1"/>
  <c r="I64" i="34"/>
  <c r="K64" i="34" s="1"/>
  <c r="O70" i="34"/>
  <c r="F74" i="99" s="1"/>
  <c r="H74" i="99" s="1"/>
  <c r="I70" i="34"/>
  <c r="K70" i="34" s="1"/>
  <c r="O32" i="34"/>
  <c r="I32" i="34"/>
  <c r="K32" i="34" s="1"/>
  <c r="I27" i="34"/>
  <c r="K27" i="34" s="1"/>
  <c r="O27" i="34"/>
  <c r="I22" i="34"/>
  <c r="K22" i="34" s="1"/>
  <c r="O22" i="34"/>
  <c r="I16" i="34"/>
  <c r="K16" i="34" s="1"/>
  <c r="O16" i="34"/>
  <c r="O13" i="34"/>
  <c r="I13" i="34"/>
  <c r="K13" i="34" s="1"/>
  <c r="O43" i="34"/>
  <c r="I43" i="34"/>
  <c r="K43" i="34" s="1"/>
  <c r="O45" i="34"/>
  <c r="I45" i="34"/>
  <c r="K45" i="34" s="1"/>
  <c r="O40" i="34"/>
  <c r="I40" i="34"/>
  <c r="K40" i="34" s="1"/>
  <c r="O50" i="34"/>
  <c r="F54" i="99" s="1"/>
  <c r="H54" i="99" s="1"/>
  <c r="I50" i="34"/>
  <c r="K50" i="34" s="1"/>
  <c r="O62" i="34"/>
  <c r="I62" i="34"/>
  <c r="K62" i="34" s="1"/>
  <c r="O66" i="34"/>
  <c r="F70" i="99" s="1"/>
  <c r="H70" i="99" s="1"/>
  <c r="I66" i="34"/>
  <c r="K66" i="34" s="1"/>
  <c r="O68" i="34"/>
  <c r="F72" i="99" s="1"/>
  <c r="H72" i="99" s="1"/>
  <c r="I68" i="34"/>
  <c r="K68" i="34" s="1"/>
  <c r="O71" i="34"/>
  <c r="F75" i="99" s="1"/>
  <c r="H75" i="99" s="1"/>
  <c r="I71" i="34"/>
  <c r="K71" i="34" s="1"/>
  <c r="I12" i="34"/>
  <c r="K12" i="34" s="1"/>
  <c r="O12" i="34"/>
  <c r="I11" i="34"/>
  <c r="K11" i="34" s="1"/>
  <c r="O11" i="34"/>
  <c r="GE214" i="47" l="1"/>
  <c r="HZ59" i="38" s="1"/>
  <c r="GD214" i="47"/>
  <c r="HY59" i="38" s="1"/>
  <c r="GB204" i="47"/>
  <c r="HW49" i="38" s="1"/>
  <c r="DB56" i="47"/>
  <c r="H12" i="101" s="1"/>
  <c r="H62" i="47"/>
  <c r="DC62" i="47" s="1"/>
  <c r="D73" i="76"/>
  <c r="D73" i="84"/>
  <c r="D55" i="76"/>
  <c r="D53" i="76"/>
  <c r="D51" i="76"/>
  <c r="D51" i="83"/>
  <c r="D69" i="76"/>
  <c r="D69" i="84"/>
  <c r="D60" i="76"/>
  <c r="D60" i="84"/>
  <c r="D58" i="76"/>
  <c r="D52" i="76"/>
  <c r="D52" i="84"/>
  <c r="D48" i="76"/>
  <c r="D46" i="76"/>
  <c r="D46" i="84"/>
  <c r="F28" i="47"/>
  <c r="D45" i="83"/>
  <c r="D45" i="84"/>
  <c r="F45" i="47"/>
  <c r="F29" i="47"/>
  <c r="G34" i="47"/>
  <c r="D39" i="83"/>
  <c r="D39" i="85"/>
  <c r="D39" i="47"/>
  <c r="D42" i="83"/>
  <c r="D42" i="84"/>
  <c r="E42" i="47"/>
  <c r="HR70" i="38"/>
  <c r="IP70" i="38" s="1"/>
  <c r="IV70" i="38" s="1"/>
  <c r="M12" i="101"/>
  <c r="DG130" i="47"/>
  <c r="DF126" i="47"/>
  <c r="GE298" i="47"/>
  <c r="IF66" i="38" s="1"/>
  <c r="G62" i="99"/>
  <c r="AF42" i="93"/>
  <c r="AF36" i="93"/>
  <c r="DH134" i="47"/>
  <c r="GB206" i="47"/>
  <c r="HW51" i="38" s="1"/>
  <c r="E378" i="47"/>
  <c r="D378" i="47"/>
  <c r="G378" i="47"/>
  <c r="F378" i="47"/>
  <c r="D58" i="47"/>
  <c r="F58" i="47"/>
  <c r="G58" i="47"/>
  <c r="E58" i="47"/>
  <c r="F46" i="47"/>
  <c r="G46" i="47"/>
  <c r="E46" i="47"/>
  <c r="GE210" i="47"/>
  <c r="HZ55" i="38" s="1"/>
  <c r="GD211" i="47"/>
  <c r="HY56" i="38" s="1"/>
  <c r="GC220" i="47"/>
  <c r="HX65" i="38" s="1"/>
  <c r="GC277" i="47"/>
  <c r="ID45" i="38" s="1"/>
  <c r="GC290" i="47"/>
  <c r="ID58" i="38" s="1"/>
  <c r="GE283" i="47"/>
  <c r="IF51" i="38" s="1"/>
  <c r="GB202" i="47"/>
  <c r="HW47" i="38" s="1"/>
  <c r="DG199" i="47"/>
  <c r="GD203" i="47"/>
  <c r="HY48" i="38" s="1"/>
  <c r="DH221" i="47"/>
  <c r="GE225" i="47"/>
  <c r="GB226" i="47"/>
  <c r="HW71" i="38" s="1"/>
  <c r="HW70" i="38"/>
  <c r="DE285" i="47"/>
  <c r="GB288" i="47"/>
  <c r="IC56" i="38" s="1"/>
  <c r="DE206" i="47"/>
  <c r="GB210" i="47"/>
  <c r="HW55" i="38" s="1"/>
  <c r="DF203" i="47"/>
  <c r="GC207" i="47"/>
  <c r="HX52" i="38" s="1"/>
  <c r="DF205" i="47"/>
  <c r="GC208" i="47"/>
  <c r="HX53" i="38" s="1"/>
  <c r="DH201" i="47"/>
  <c r="GE204" i="47"/>
  <c r="HZ49" i="38" s="1"/>
  <c r="DH196" i="47"/>
  <c r="GE200" i="47"/>
  <c r="HZ45" i="38" s="1"/>
  <c r="DG212" i="47"/>
  <c r="GD215" i="47"/>
  <c r="HY60" i="38" s="1"/>
  <c r="DH212" i="47"/>
  <c r="GE215" i="47"/>
  <c r="HZ60" i="38" s="1"/>
  <c r="GC201" i="47"/>
  <c r="HX46" i="38" s="1"/>
  <c r="DE198" i="47"/>
  <c r="GB201" i="47"/>
  <c r="HW46" i="38" s="1"/>
  <c r="DE209" i="47"/>
  <c r="GB212" i="47"/>
  <c r="HW57" i="38" s="1"/>
  <c r="DE220" i="47"/>
  <c r="GB224" i="47"/>
  <c r="HW69" i="38" s="1"/>
  <c r="GB221" i="47"/>
  <c r="HW66" i="38" s="1"/>
  <c r="GB205" i="47"/>
  <c r="HW50" i="38" s="1"/>
  <c r="DE283" i="47"/>
  <c r="GB287" i="47"/>
  <c r="IC55" i="38" s="1"/>
  <c r="DG287" i="47"/>
  <c r="GD291" i="47"/>
  <c r="IE59" i="38" s="1"/>
  <c r="DE297" i="47"/>
  <c r="GB300" i="47"/>
  <c r="IC68" i="38" s="1"/>
  <c r="DF298" i="47"/>
  <c r="GC301" i="47"/>
  <c r="ID69" i="38" s="1"/>
  <c r="DE279" i="47"/>
  <c r="GB283" i="47"/>
  <c r="IC51" i="38" s="1"/>
  <c r="DE278" i="47"/>
  <c r="GB281" i="47"/>
  <c r="IC49" i="38" s="1"/>
  <c r="DE295" i="47"/>
  <c r="GB299" i="47"/>
  <c r="IC67" i="38" s="1"/>
  <c r="DE288" i="47"/>
  <c r="GB292" i="47"/>
  <c r="IC60" i="38" s="1"/>
  <c r="DE275" i="47"/>
  <c r="GB279" i="47"/>
  <c r="IC47" i="38" s="1"/>
  <c r="DH273" i="47"/>
  <c r="GE277" i="47"/>
  <c r="IF45" i="38" s="1"/>
  <c r="GB209" i="47"/>
  <c r="HW54" i="38" s="1"/>
  <c r="GD209" i="47"/>
  <c r="HY54" i="38" s="1"/>
  <c r="DF283" i="47"/>
  <c r="GC287" i="47"/>
  <c r="ID55" i="38" s="1"/>
  <c r="DE294" i="47"/>
  <c r="GB297" i="47"/>
  <c r="IC65" i="38" s="1"/>
  <c r="GB296" i="47"/>
  <c r="IC64" i="38" s="1"/>
  <c r="DH283" i="47"/>
  <c r="GE287" i="47"/>
  <c r="IF55" i="38" s="1"/>
  <c r="GB280" i="47"/>
  <c r="IC48" i="38" s="1"/>
  <c r="DG219" i="47"/>
  <c r="GD222" i="47"/>
  <c r="HY67" i="38" s="1"/>
  <c r="DH293" i="47"/>
  <c r="GE297" i="47"/>
  <c r="IF65" i="38" s="1"/>
  <c r="GB277" i="47"/>
  <c r="IC45" i="38" s="1"/>
  <c r="DG271" i="47"/>
  <c r="GD275" i="47"/>
  <c r="IE43" i="38" s="1"/>
  <c r="GD274" i="47"/>
  <c r="IE42" i="38" s="1"/>
  <c r="GD272" i="47"/>
  <c r="IE40" i="38" s="1"/>
  <c r="GD271" i="47"/>
  <c r="IE39" i="38" s="1"/>
  <c r="GD273" i="47"/>
  <c r="IE41" i="38" s="1"/>
  <c r="DF271" i="47"/>
  <c r="GC275" i="47"/>
  <c r="ID43" i="38" s="1"/>
  <c r="GC274" i="47"/>
  <c r="ID42" i="38" s="1"/>
  <c r="GC273" i="47"/>
  <c r="ID41" i="38" s="1"/>
  <c r="GC271" i="47"/>
  <c r="ID39" i="38" s="1"/>
  <c r="GC272" i="47"/>
  <c r="ID40" i="38" s="1"/>
  <c r="DF221" i="47"/>
  <c r="GC224" i="47"/>
  <c r="HX69" i="38" s="1"/>
  <c r="GC299" i="47"/>
  <c r="ID67" i="38" s="1"/>
  <c r="DH202" i="47"/>
  <c r="GE205" i="47"/>
  <c r="HZ50" i="38" s="1"/>
  <c r="DF288" i="47"/>
  <c r="GC292" i="47"/>
  <c r="ID60" i="38" s="1"/>
  <c r="DH288" i="47"/>
  <c r="GE292" i="47"/>
  <c r="IF60" i="38" s="1"/>
  <c r="DG207" i="47"/>
  <c r="GD210" i="47"/>
  <c r="HY55" i="38" s="1"/>
  <c r="DG285" i="47"/>
  <c r="GD289" i="47"/>
  <c r="IE57" i="38" s="1"/>
  <c r="GB207" i="47"/>
  <c r="HW52" i="38" s="1"/>
  <c r="DG276" i="47"/>
  <c r="GD279" i="47"/>
  <c r="IE47" i="38" s="1"/>
  <c r="GC209" i="47"/>
  <c r="HX54" i="38" s="1"/>
  <c r="DH287" i="47"/>
  <c r="GE291" i="47"/>
  <c r="IF59" i="38" s="1"/>
  <c r="DF280" i="47"/>
  <c r="GC284" i="47"/>
  <c r="ID52" i="38" s="1"/>
  <c r="GB282" i="47"/>
  <c r="IC50" i="38" s="1"/>
  <c r="DF282" i="47"/>
  <c r="GC286" i="47"/>
  <c r="ID54" i="38" s="1"/>
  <c r="GE286" i="47"/>
  <c r="IF54" i="38" s="1"/>
  <c r="DF222" i="47"/>
  <c r="GC225" i="47"/>
  <c r="GC205" i="47"/>
  <c r="HX50" i="38" s="1"/>
  <c r="GC211" i="47"/>
  <c r="HX56" i="38" s="1"/>
  <c r="GC282" i="47"/>
  <c r="ID50" i="38" s="1"/>
  <c r="GE199" i="47"/>
  <c r="HZ44" i="38" s="1"/>
  <c r="GE276" i="47"/>
  <c r="IF44" i="38" s="1"/>
  <c r="GC285" i="47"/>
  <c r="ID53" i="38" s="1"/>
  <c r="GD287" i="47"/>
  <c r="IE55" i="38" s="1"/>
  <c r="GC278" i="47"/>
  <c r="ID46" i="38" s="1"/>
  <c r="GB213" i="47"/>
  <c r="HW58" i="38" s="1"/>
  <c r="GB291" i="47"/>
  <c r="IC59" i="38" s="1"/>
  <c r="GE223" i="47"/>
  <c r="HZ68" i="38" s="1"/>
  <c r="GB223" i="47"/>
  <c r="HW68" i="38" s="1"/>
  <c r="GD303" i="47"/>
  <c r="IE71" i="38" s="1"/>
  <c r="IE70" i="38"/>
  <c r="GC303" i="47"/>
  <c r="ID71" i="38" s="1"/>
  <c r="ID70" i="38"/>
  <c r="GE222" i="47"/>
  <c r="HZ67" i="38" s="1"/>
  <c r="GE290" i="47"/>
  <c r="IF58" i="38" s="1"/>
  <c r="GC294" i="47"/>
  <c r="ID62" i="38" s="1"/>
  <c r="GC295" i="47"/>
  <c r="ID63" i="38" s="1"/>
  <c r="GE288" i="47"/>
  <c r="IF56" i="38" s="1"/>
  <c r="GD288" i="47"/>
  <c r="IE56" i="38" s="1"/>
  <c r="GD201" i="47"/>
  <c r="HY46" i="38" s="1"/>
  <c r="GD278" i="47"/>
  <c r="IE46" i="38" s="1"/>
  <c r="GE289" i="47"/>
  <c r="IF57" i="38" s="1"/>
  <c r="GC212" i="47"/>
  <c r="HX57" i="38" s="1"/>
  <c r="GE213" i="47"/>
  <c r="HZ58" i="38" s="1"/>
  <c r="GC206" i="47"/>
  <c r="HX51" i="38" s="1"/>
  <c r="GE217" i="47"/>
  <c r="HZ62" i="38" s="1"/>
  <c r="GD297" i="47"/>
  <c r="IE65" i="38" s="1"/>
  <c r="GD300" i="47"/>
  <c r="IE68" i="38" s="1"/>
  <c r="GD224" i="47"/>
  <c r="HY69" i="38" s="1"/>
  <c r="GD299" i="47"/>
  <c r="IE67" i="38" s="1"/>
  <c r="GD298" i="47"/>
  <c r="IE66" i="38" s="1"/>
  <c r="GB295" i="47"/>
  <c r="IC63" i="38" s="1"/>
  <c r="DG215" i="47"/>
  <c r="GD219" i="47"/>
  <c r="HY64" i="38" s="1"/>
  <c r="DH199" i="47"/>
  <c r="GE203" i="47"/>
  <c r="HZ48" i="38" s="1"/>
  <c r="GD226" i="47"/>
  <c r="HY71" i="38" s="1"/>
  <c r="HY70" i="38"/>
  <c r="GB211" i="47"/>
  <c r="HW56" i="38" s="1"/>
  <c r="DH207" i="47"/>
  <c r="GE211" i="47"/>
  <c r="HZ56" i="38" s="1"/>
  <c r="DH206" i="47"/>
  <c r="GE209" i="47"/>
  <c r="HZ54" i="38" s="1"/>
  <c r="DH204" i="47"/>
  <c r="GE208" i="47"/>
  <c r="HZ53" i="38" s="1"/>
  <c r="DE205" i="47"/>
  <c r="GB208" i="47"/>
  <c r="HW53" i="38" s="1"/>
  <c r="GB222" i="47"/>
  <c r="HW67" i="38" s="1"/>
  <c r="DG196" i="47"/>
  <c r="GD200" i="47"/>
  <c r="HY45" i="38" s="1"/>
  <c r="DE196" i="47"/>
  <c r="GB200" i="47"/>
  <c r="HW45" i="38" s="1"/>
  <c r="GB215" i="47"/>
  <c r="HW60" i="38" s="1"/>
  <c r="GE201" i="47"/>
  <c r="HZ46" i="38" s="1"/>
  <c r="DG208" i="47"/>
  <c r="GD212" i="47"/>
  <c r="HY57" i="38" s="1"/>
  <c r="DH209" i="47"/>
  <c r="GE212" i="47"/>
  <c r="HZ57" i="38" s="1"/>
  <c r="GB220" i="47"/>
  <c r="HW65" i="38" s="1"/>
  <c r="DE214" i="47"/>
  <c r="GB218" i="47"/>
  <c r="HW63" i="38" s="1"/>
  <c r="GB216" i="47"/>
  <c r="HW61" i="38" s="1"/>
  <c r="GD213" i="47"/>
  <c r="HY58" i="38" s="1"/>
  <c r="DF284" i="47"/>
  <c r="GC288" i="47"/>
  <c r="ID56" i="38" s="1"/>
  <c r="GB285" i="47"/>
  <c r="IC53" i="38" s="1"/>
  <c r="GB284" i="47"/>
  <c r="IC52" i="38" s="1"/>
  <c r="DH291" i="47"/>
  <c r="DI291" i="47" s="1"/>
  <c r="DN291" i="47" s="1"/>
  <c r="GE294" i="47"/>
  <c r="IF62" i="38" s="1"/>
  <c r="DF277" i="47"/>
  <c r="GC280" i="47"/>
  <c r="ID48" i="38" s="1"/>
  <c r="DF286" i="47"/>
  <c r="GC289" i="47"/>
  <c r="ID57" i="38" s="1"/>
  <c r="DE287" i="47"/>
  <c r="GB290" i="47"/>
  <c r="IC58" i="38" s="1"/>
  <c r="DH278" i="47"/>
  <c r="GE282" i="47"/>
  <c r="IF50" i="38" s="1"/>
  <c r="GB276" i="47"/>
  <c r="IC44" i="38" s="1"/>
  <c r="GC221" i="47"/>
  <c r="HX66" i="38" s="1"/>
  <c r="GB293" i="47"/>
  <c r="IC61" i="38" s="1"/>
  <c r="DH277" i="47"/>
  <c r="GE281" i="47"/>
  <c r="IF49" i="38" s="1"/>
  <c r="GC222" i="47"/>
  <c r="HX67" i="38" s="1"/>
  <c r="DF294" i="47"/>
  <c r="GC297" i="47"/>
  <c r="ID65" i="38" s="1"/>
  <c r="GB275" i="47"/>
  <c r="IC43" i="38" s="1"/>
  <c r="GB274" i="47"/>
  <c r="IC42" i="38" s="1"/>
  <c r="GB273" i="47"/>
  <c r="IC41" i="38" s="1"/>
  <c r="GB271" i="47"/>
  <c r="IC39" i="38" s="1"/>
  <c r="GB272" i="47"/>
  <c r="IC40" i="38" s="1"/>
  <c r="GE275" i="47"/>
  <c r="IF43" i="38" s="1"/>
  <c r="GE274" i="47"/>
  <c r="IF42" i="38" s="1"/>
  <c r="GE272" i="47"/>
  <c r="IF40" i="38" s="1"/>
  <c r="GE273" i="47"/>
  <c r="IF41" i="38" s="1"/>
  <c r="GE271" i="47"/>
  <c r="IF39" i="38" s="1"/>
  <c r="GD205" i="47"/>
  <c r="HY50" i="38" s="1"/>
  <c r="GC210" i="47"/>
  <c r="HX55" i="38" s="1"/>
  <c r="GB289" i="47"/>
  <c r="IC57" i="38" s="1"/>
  <c r="GE207" i="47"/>
  <c r="HZ52" i="38" s="1"/>
  <c r="GC279" i="47"/>
  <c r="ID47" i="38" s="1"/>
  <c r="GE279" i="47"/>
  <c r="IF47" i="38" s="1"/>
  <c r="GD286" i="47"/>
  <c r="IE54" i="38" s="1"/>
  <c r="DF287" i="47"/>
  <c r="GC291" i="47"/>
  <c r="ID59" i="38" s="1"/>
  <c r="DH280" i="47"/>
  <c r="GE284" i="47"/>
  <c r="IF52" i="38" s="1"/>
  <c r="GD216" i="47"/>
  <c r="HY61" i="38" s="1"/>
  <c r="DH213" i="47"/>
  <c r="GE216" i="47"/>
  <c r="HZ61" i="38" s="1"/>
  <c r="GC300" i="47"/>
  <c r="ID68" i="38" s="1"/>
  <c r="DG278" i="47"/>
  <c r="GD282" i="47"/>
  <c r="IE50" i="38" s="1"/>
  <c r="GB286" i="47"/>
  <c r="IC54" i="38" s="1"/>
  <c r="DE199" i="47"/>
  <c r="GB203" i="47"/>
  <c r="HW48" i="38" s="1"/>
  <c r="GD202" i="47"/>
  <c r="HY47" i="38" s="1"/>
  <c r="GC202" i="47"/>
  <c r="HX47" i="38" s="1"/>
  <c r="GE202" i="47"/>
  <c r="HZ47" i="38" s="1"/>
  <c r="GC200" i="47"/>
  <c r="HX45" i="38" s="1"/>
  <c r="GC276" i="47"/>
  <c r="ID44" i="38" s="1"/>
  <c r="GD208" i="47"/>
  <c r="HY53" i="38" s="1"/>
  <c r="GD276" i="47"/>
  <c r="IE44" i="38" s="1"/>
  <c r="GD277" i="47"/>
  <c r="IE45" i="38" s="1"/>
  <c r="GE285" i="47"/>
  <c r="IF53" i="38" s="1"/>
  <c r="GC213" i="47"/>
  <c r="HX58" i="38" s="1"/>
  <c r="GC219" i="47"/>
  <c r="HX64" i="38" s="1"/>
  <c r="GD283" i="47"/>
  <c r="IE51" i="38" s="1"/>
  <c r="GC204" i="47"/>
  <c r="HX49" i="38" s="1"/>
  <c r="GE206" i="47"/>
  <c r="HZ51" i="38" s="1"/>
  <c r="GB217" i="47"/>
  <c r="HW62" i="38" s="1"/>
  <c r="GC298" i="47"/>
  <c r="ID66" i="38" s="1"/>
  <c r="GC218" i="47"/>
  <c r="HX63" i="38" s="1"/>
  <c r="GD223" i="47"/>
  <c r="HY68" i="38" s="1"/>
  <c r="GD220" i="47"/>
  <c r="HY65" i="38" s="1"/>
  <c r="GB298" i="47"/>
  <c r="IC66" i="38" s="1"/>
  <c r="GC215" i="47"/>
  <c r="HX60" i="38" s="1"/>
  <c r="GC199" i="47"/>
  <c r="HX44" i="38" s="1"/>
  <c r="GD285" i="47"/>
  <c r="IE53" i="38" s="1"/>
  <c r="GD199" i="47"/>
  <c r="HY44" i="38" s="1"/>
  <c r="GE278" i="47"/>
  <c r="IF46" i="38" s="1"/>
  <c r="GC283" i="47"/>
  <c r="ID51" i="38" s="1"/>
  <c r="GE280" i="47"/>
  <c r="IF48" i="38" s="1"/>
  <c r="GD281" i="47"/>
  <c r="IE49" i="38" s="1"/>
  <c r="GC281" i="47"/>
  <c r="ID49" i="38" s="1"/>
  <c r="GB278" i="47"/>
  <c r="IC46" i="38" s="1"/>
  <c r="GD206" i="47"/>
  <c r="HY51" i="38" s="1"/>
  <c r="GD221" i="47"/>
  <c r="HY66" i="38" s="1"/>
  <c r="GE224" i="47"/>
  <c r="HZ69" i="38" s="1"/>
  <c r="GE296" i="47"/>
  <c r="IF64" i="38" s="1"/>
  <c r="GE221" i="47"/>
  <c r="HZ66" i="38" s="1"/>
  <c r="GE303" i="47"/>
  <c r="IF71" i="38" s="1"/>
  <c r="IF70" i="38"/>
  <c r="GD290" i="47"/>
  <c r="IE58" i="38" s="1"/>
  <c r="GC216" i="47"/>
  <c r="HX61" i="38" s="1"/>
  <c r="GD217" i="47"/>
  <c r="HY62" i="38" s="1"/>
  <c r="GC293" i="47"/>
  <c r="ID61" i="38" s="1"/>
  <c r="GE295" i="47"/>
  <c r="IF63" i="38" s="1"/>
  <c r="CP70" i="38"/>
  <c r="IR70" i="38" s="1"/>
  <c r="IX70" i="38" s="1"/>
  <c r="CP71" i="38"/>
  <c r="IR71" i="38" s="1"/>
  <c r="IX71" i="38" s="1"/>
  <c r="BA69" i="38"/>
  <c r="AU70" i="38"/>
  <c r="BA70" i="38" s="1"/>
  <c r="BV68" i="38"/>
  <c r="H41" i="47"/>
  <c r="DP62" i="99"/>
  <c r="DL151" i="47"/>
  <c r="DG288" i="47"/>
  <c r="DM151" i="47"/>
  <c r="DN151" i="47"/>
  <c r="DL104" i="47"/>
  <c r="DK104" i="47"/>
  <c r="DE218" i="47"/>
  <c r="DH224" i="47"/>
  <c r="DH225" i="47"/>
  <c r="DI225" i="47" s="1"/>
  <c r="DE145" i="47"/>
  <c r="FN99" i="47"/>
  <c r="FN100" i="47" s="1"/>
  <c r="EI59" i="99"/>
  <c r="EF66" i="99"/>
  <c r="DH281" i="47"/>
  <c r="DK21" i="47"/>
  <c r="DH146" i="47"/>
  <c r="DI139" i="47"/>
  <c r="DL139" i="47" s="1"/>
  <c r="DI149" i="47"/>
  <c r="DF289" i="47"/>
  <c r="FA21" i="47"/>
  <c r="FE21" i="47"/>
  <c r="FI21" i="47"/>
  <c r="EW21" i="47"/>
  <c r="FM21" i="47"/>
  <c r="DN25" i="47"/>
  <c r="DG134" i="47"/>
  <c r="DG286" i="47"/>
  <c r="F66" i="99"/>
  <c r="H66" i="99" s="1"/>
  <c r="CZ56" i="47"/>
  <c r="H10" i="101" s="1"/>
  <c r="DE277" i="47"/>
  <c r="DC56" i="47"/>
  <c r="H13" i="101" s="1"/>
  <c r="FF100" i="47"/>
  <c r="DE282" i="47"/>
  <c r="DM101" i="47"/>
  <c r="DE130" i="47"/>
  <c r="DI122" i="47"/>
  <c r="DN122" i="47" s="1"/>
  <c r="DI150" i="47"/>
  <c r="DK150" i="47" s="1"/>
  <c r="DG206" i="47"/>
  <c r="DH128" i="47"/>
  <c r="EF57" i="99"/>
  <c r="DH148" i="47"/>
  <c r="DI108" i="47"/>
  <c r="DK25" i="47"/>
  <c r="DF207" i="47"/>
  <c r="DF206" i="47"/>
  <c r="DH215" i="47"/>
  <c r="DH214" i="47"/>
  <c r="DF130" i="47"/>
  <c r="DF129" i="47"/>
  <c r="DF135" i="47"/>
  <c r="DG282" i="47"/>
  <c r="DG283" i="47"/>
  <c r="DI283" i="47" s="1"/>
  <c r="DH289" i="47"/>
  <c r="C306" i="47"/>
  <c r="DK19" i="47"/>
  <c r="DM104" i="47"/>
  <c r="GA27" i="47"/>
  <c r="J22" i="59"/>
  <c r="C307" i="47"/>
  <c r="H39" i="47"/>
  <c r="H37" i="47"/>
  <c r="DI299" i="47"/>
  <c r="DN299" i="47" s="1"/>
  <c r="DF297" i="47"/>
  <c r="DE280" i="47"/>
  <c r="DN104" i="47"/>
  <c r="DE144" i="47"/>
  <c r="DE207" i="47"/>
  <c r="DE197" i="47"/>
  <c r="DE202" i="47"/>
  <c r="DI202" i="47" s="1"/>
  <c r="DL202" i="47" s="1"/>
  <c r="DG224" i="47"/>
  <c r="H50" i="47"/>
  <c r="CZ50" i="47" s="1"/>
  <c r="DF145" i="47"/>
  <c r="DI145" i="47" s="1"/>
  <c r="DL145" i="47" s="1"/>
  <c r="DF146" i="47"/>
  <c r="DI146" i="47" s="1"/>
  <c r="DF295" i="47"/>
  <c r="DF296" i="47"/>
  <c r="DG209" i="47"/>
  <c r="FI104" i="47"/>
  <c r="DL101" i="47"/>
  <c r="DN101" i="47"/>
  <c r="EI72" i="99"/>
  <c r="DL189" i="47"/>
  <c r="DN189" i="47"/>
  <c r="FE104" i="47"/>
  <c r="DI273" i="47"/>
  <c r="DM273" i="47" s="1"/>
  <c r="DH274" i="47"/>
  <c r="DI274" i="47" s="1"/>
  <c r="EI65" i="99"/>
  <c r="DE203" i="47"/>
  <c r="DE204" i="47"/>
  <c r="EI67" i="99"/>
  <c r="EI69" i="99"/>
  <c r="EI52" i="99"/>
  <c r="DI207" i="47"/>
  <c r="DM207" i="47" s="1"/>
  <c r="DE296" i="47"/>
  <c r="DE284" i="47"/>
  <c r="DH279" i="47"/>
  <c r="DI279" i="47" s="1"/>
  <c r="DB62" i="47"/>
  <c r="EE50" i="99"/>
  <c r="AV50" i="99"/>
  <c r="EF50" i="99"/>
  <c r="EI51" i="99" s="1"/>
  <c r="EI53" i="99"/>
  <c r="EE53" i="99"/>
  <c r="AV53" i="99"/>
  <c r="EE63" i="99"/>
  <c r="AV63" i="99"/>
  <c r="EF63" i="99"/>
  <c r="EI64" i="99" s="1"/>
  <c r="EE56" i="99"/>
  <c r="AV56" i="99"/>
  <c r="EE62" i="99"/>
  <c r="AV62" i="99"/>
  <c r="EE55" i="99"/>
  <c r="AV55" i="99"/>
  <c r="EE60" i="99"/>
  <c r="AV60" i="99"/>
  <c r="EI70" i="99"/>
  <c r="EI71" i="99"/>
  <c r="EE59" i="99"/>
  <c r="EH59" i="99" s="1"/>
  <c r="AV59" i="99"/>
  <c r="BA59" i="99" s="1"/>
  <c r="BE59" i="99" s="1"/>
  <c r="EF56" i="99"/>
  <c r="EI57" i="99" s="1"/>
  <c r="EI61" i="99"/>
  <c r="AV49" i="99"/>
  <c r="BA49" i="99" s="1"/>
  <c r="EE49" i="99"/>
  <c r="EH49" i="99" s="1"/>
  <c r="EF49" i="99"/>
  <c r="EI49" i="99" s="1"/>
  <c r="EE51" i="99"/>
  <c r="AV51" i="99"/>
  <c r="EI68" i="99"/>
  <c r="EI74" i="99"/>
  <c r="EE46" i="99"/>
  <c r="EH46" i="99" s="1"/>
  <c r="AV46" i="99"/>
  <c r="BA46" i="99" s="1"/>
  <c r="EF46" i="99"/>
  <c r="EI46" i="99" s="1"/>
  <c r="AV47" i="99"/>
  <c r="BA47" i="99" s="1"/>
  <c r="EE47" i="99"/>
  <c r="EH47" i="99" s="1"/>
  <c r="EF47" i="99"/>
  <c r="EI48" i="99" s="1"/>
  <c r="EE57" i="99"/>
  <c r="EH57" i="99" s="1"/>
  <c r="AV57" i="99"/>
  <c r="BA57" i="99" s="1"/>
  <c r="BE57" i="99" s="1"/>
  <c r="EI58" i="99"/>
  <c r="EI60" i="99"/>
  <c r="EF55" i="99"/>
  <c r="EI66" i="99"/>
  <c r="BA74" i="99"/>
  <c r="BE74" i="99" s="1"/>
  <c r="EE71" i="99"/>
  <c r="AV71" i="99"/>
  <c r="EE66" i="99"/>
  <c r="AV66" i="99"/>
  <c r="EE65" i="99"/>
  <c r="AV65" i="99"/>
  <c r="EE67" i="99"/>
  <c r="EH67" i="99" s="1"/>
  <c r="AV67" i="99"/>
  <c r="BA67" i="99" s="1"/>
  <c r="EE70" i="99"/>
  <c r="AV70" i="99"/>
  <c r="G76" i="99"/>
  <c r="EO77" i="99"/>
  <c r="DP76" i="99"/>
  <c r="DS77" i="99" s="1"/>
  <c r="EH58" i="99"/>
  <c r="EF62" i="99"/>
  <c r="EI62" i="99" s="1"/>
  <c r="EE54" i="99"/>
  <c r="EH54" i="99" s="1"/>
  <c r="AV54" i="99"/>
  <c r="AV52" i="99"/>
  <c r="BA52" i="99" s="1"/>
  <c r="EE52" i="99"/>
  <c r="EF54" i="99"/>
  <c r="EI54" i="99" s="1"/>
  <c r="EI73" i="99"/>
  <c r="EH74" i="99"/>
  <c r="EE61" i="99"/>
  <c r="AV61" i="99"/>
  <c r="BA61" i="99" s="1"/>
  <c r="BE61" i="99" s="1"/>
  <c r="EF75" i="99"/>
  <c r="EI75" i="99" s="1"/>
  <c r="EE75" i="99"/>
  <c r="EH75" i="99" s="1"/>
  <c r="DG128" i="47"/>
  <c r="DI128" i="47" s="1"/>
  <c r="DG129" i="47"/>
  <c r="EE68" i="99"/>
  <c r="AV68" i="99"/>
  <c r="BA68" i="99" s="1"/>
  <c r="BE68" i="99" s="1"/>
  <c r="EE64" i="99"/>
  <c r="AV64" i="99"/>
  <c r="BA64" i="99" s="1"/>
  <c r="EE69" i="99"/>
  <c r="EH69" i="99" s="1"/>
  <c r="AV69" i="99"/>
  <c r="BA69" i="99" s="1"/>
  <c r="BE69" i="99" s="1"/>
  <c r="EE72" i="99"/>
  <c r="AV72" i="99"/>
  <c r="BA72" i="99" s="1"/>
  <c r="G74" i="99"/>
  <c r="G68" i="99"/>
  <c r="G65" i="99"/>
  <c r="DP65" i="99" s="1"/>
  <c r="G63" i="99"/>
  <c r="EO63" i="99"/>
  <c r="DP63" i="99"/>
  <c r="DS63" i="99" s="1"/>
  <c r="G61" i="99"/>
  <c r="EO62" i="99"/>
  <c r="DP61" i="99"/>
  <c r="G59" i="99"/>
  <c r="G57" i="99"/>
  <c r="F40" i="99"/>
  <c r="H40" i="99" s="1"/>
  <c r="H38" i="47"/>
  <c r="H42" i="47"/>
  <c r="G51" i="99"/>
  <c r="F41" i="99"/>
  <c r="H41" i="99" s="1"/>
  <c r="G50" i="99"/>
  <c r="G46" i="99"/>
  <c r="F71" i="99"/>
  <c r="H71" i="99" s="1"/>
  <c r="D71" i="47"/>
  <c r="F71" i="47"/>
  <c r="G71" i="47"/>
  <c r="E71" i="47"/>
  <c r="F67" i="99"/>
  <c r="H67" i="99" s="1"/>
  <c r="E67" i="47"/>
  <c r="G67" i="47"/>
  <c r="F67" i="47"/>
  <c r="D67" i="47"/>
  <c r="G56" i="99"/>
  <c r="F38" i="99"/>
  <c r="H38" i="99" s="1"/>
  <c r="F64" i="99"/>
  <c r="H64" i="99" s="1"/>
  <c r="E64" i="47"/>
  <c r="D64" i="47"/>
  <c r="G64" i="47"/>
  <c r="F64" i="47"/>
  <c r="EO58" i="99"/>
  <c r="G58" i="99"/>
  <c r="F55" i="99"/>
  <c r="H55" i="99" s="1"/>
  <c r="D55" i="47"/>
  <c r="E55" i="47"/>
  <c r="G55" i="47"/>
  <c r="F55" i="47"/>
  <c r="F53" i="99"/>
  <c r="H53" i="99" s="1"/>
  <c r="F53" i="47"/>
  <c r="E53" i="47"/>
  <c r="D53" i="47"/>
  <c r="G53" i="47"/>
  <c r="F48" i="99"/>
  <c r="H48" i="99" s="1"/>
  <c r="G48" i="47"/>
  <c r="F48" i="47"/>
  <c r="E48" i="47"/>
  <c r="D48" i="47"/>
  <c r="DA62" i="47"/>
  <c r="G75" i="99"/>
  <c r="G72" i="99"/>
  <c r="G70" i="99"/>
  <c r="G66" i="99"/>
  <c r="G54" i="99"/>
  <c r="F44" i="99"/>
  <c r="H44" i="99" s="1"/>
  <c r="F49" i="99"/>
  <c r="H49" i="99" s="1"/>
  <c r="F47" i="99"/>
  <c r="H47" i="99" s="1"/>
  <c r="F36" i="99"/>
  <c r="F43" i="99"/>
  <c r="H43" i="99" s="1"/>
  <c r="H28" i="47"/>
  <c r="H33" i="47"/>
  <c r="H45" i="47"/>
  <c r="H29" i="47"/>
  <c r="H34" i="47"/>
  <c r="G73" i="99"/>
  <c r="G69" i="99"/>
  <c r="EO69" i="99"/>
  <c r="DP69" i="99"/>
  <c r="F42" i="99"/>
  <c r="H42" i="99" s="1"/>
  <c r="G60" i="99"/>
  <c r="DP60" i="99" s="1"/>
  <c r="EO52" i="99"/>
  <c r="G52" i="99"/>
  <c r="F45" i="99"/>
  <c r="H45" i="99" s="1"/>
  <c r="F39" i="99"/>
  <c r="H39" i="99" s="1"/>
  <c r="DS62" i="99"/>
  <c r="DO62" i="99"/>
  <c r="F37" i="99"/>
  <c r="DI136" i="47"/>
  <c r="DM136" i="47" s="1"/>
  <c r="DG218" i="47"/>
  <c r="DG297" i="47"/>
  <c r="DG298" i="47"/>
  <c r="DI298" i="47" s="1"/>
  <c r="DM298" i="47" s="1"/>
  <c r="DH294" i="47"/>
  <c r="DI294" i="47" s="1"/>
  <c r="DE147" i="47"/>
  <c r="DI147" i="47" s="1"/>
  <c r="DF143" i="47"/>
  <c r="G374" i="47"/>
  <c r="D374" i="47"/>
  <c r="E374" i="47"/>
  <c r="F374" i="47"/>
  <c r="D370" i="47"/>
  <c r="E370" i="47"/>
  <c r="G370" i="47"/>
  <c r="F370" i="47"/>
  <c r="E354" i="47"/>
  <c r="D354" i="47"/>
  <c r="G354" i="47"/>
  <c r="F354" i="47"/>
  <c r="D363" i="47"/>
  <c r="G363" i="47"/>
  <c r="F363" i="47"/>
  <c r="E363" i="47"/>
  <c r="D359" i="47"/>
  <c r="E359" i="47"/>
  <c r="F359" i="47"/>
  <c r="G359" i="47"/>
  <c r="D51" i="47"/>
  <c r="E51" i="47"/>
  <c r="G51" i="47"/>
  <c r="F51" i="47"/>
  <c r="G372" i="47"/>
  <c r="D372" i="47"/>
  <c r="E372" i="47"/>
  <c r="F372" i="47"/>
  <c r="D368" i="47"/>
  <c r="F368" i="47"/>
  <c r="E368" i="47"/>
  <c r="G368" i="47"/>
  <c r="F356" i="47"/>
  <c r="E356" i="47"/>
  <c r="D356" i="47"/>
  <c r="G356" i="47"/>
  <c r="E352" i="47"/>
  <c r="G352" i="47"/>
  <c r="F352" i="47"/>
  <c r="D352" i="47"/>
  <c r="E377" i="47"/>
  <c r="F377" i="47"/>
  <c r="D377" i="47"/>
  <c r="G377" i="47"/>
  <c r="E365" i="47"/>
  <c r="G365" i="47"/>
  <c r="F365" i="47"/>
  <c r="D365" i="47"/>
  <c r="E361" i="47"/>
  <c r="D361" i="47"/>
  <c r="G361" i="47"/>
  <c r="F361" i="47"/>
  <c r="D357" i="47"/>
  <c r="E357" i="47"/>
  <c r="F357" i="47"/>
  <c r="G357" i="47"/>
  <c r="D353" i="47"/>
  <c r="E353" i="47"/>
  <c r="G353" i="47"/>
  <c r="F353" i="47"/>
  <c r="F73" i="47"/>
  <c r="G73" i="47"/>
  <c r="E73" i="47"/>
  <c r="D73" i="47"/>
  <c r="D69" i="47"/>
  <c r="E69" i="47"/>
  <c r="F69" i="47"/>
  <c r="G69" i="47"/>
  <c r="F60" i="47"/>
  <c r="E60" i="47"/>
  <c r="D60" i="47"/>
  <c r="G60" i="47"/>
  <c r="E52" i="47"/>
  <c r="F52" i="47"/>
  <c r="D52" i="47"/>
  <c r="G52" i="47"/>
  <c r="AS9" i="38"/>
  <c r="AS13" i="38"/>
  <c r="AS17" i="38"/>
  <c r="AS21" i="38"/>
  <c r="AS25" i="38"/>
  <c r="AS45" i="38"/>
  <c r="AS49" i="38"/>
  <c r="AS53" i="38"/>
  <c r="AS57" i="38"/>
  <c r="AS61" i="38"/>
  <c r="AS65" i="38"/>
  <c r="AS72" i="38"/>
  <c r="AS12" i="38"/>
  <c r="AS16" i="38"/>
  <c r="AS20" i="38"/>
  <c r="AS24" i="38"/>
  <c r="AS46" i="38"/>
  <c r="AS50" i="38"/>
  <c r="AS54" i="38"/>
  <c r="AS58" i="38"/>
  <c r="AS64" i="38"/>
  <c r="AS68" i="38"/>
  <c r="AS11" i="38"/>
  <c r="AS15" i="38"/>
  <c r="AS19" i="38"/>
  <c r="AS23" i="38"/>
  <c r="AS43" i="38"/>
  <c r="AS47" i="38"/>
  <c r="AS51" i="38"/>
  <c r="AS55" i="38"/>
  <c r="AS59" i="38"/>
  <c r="AS63" i="38"/>
  <c r="AS67" i="38"/>
  <c r="AS10" i="38"/>
  <c r="AS14" i="38"/>
  <c r="AS18" i="38"/>
  <c r="AS22" i="38"/>
  <c r="AS44" i="38"/>
  <c r="AS48" i="38"/>
  <c r="AS52" i="38"/>
  <c r="AS56" i="38"/>
  <c r="AS62" i="38"/>
  <c r="AS66" i="38"/>
  <c r="BW46" i="38"/>
  <c r="CC45" i="38"/>
  <c r="CC99" i="38" s="1"/>
  <c r="GQ69" i="38"/>
  <c r="GR69" i="38" s="1"/>
  <c r="GN69" i="38"/>
  <c r="GN68" i="38"/>
  <c r="GQ68" i="38"/>
  <c r="GR68" i="38" s="1"/>
  <c r="CP9" i="38"/>
  <c r="CP8" i="38"/>
  <c r="CP72" i="38"/>
  <c r="CP27" i="38"/>
  <c r="CP24" i="38"/>
  <c r="EW46" i="38"/>
  <c r="EW100" i="38" s="1"/>
  <c r="EQ47" i="38"/>
  <c r="GQ46" i="38"/>
  <c r="GN46" i="38"/>
  <c r="GN67" i="38"/>
  <c r="GQ67" i="38"/>
  <c r="GR67" i="38" s="1"/>
  <c r="DH205" i="47"/>
  <c r="DF276" i="47"/>
  <c r="DI276" i="47" s="1"/>
  <c r="DE286" i="47"/>
  <c r="DH290" i="47"/>
  <c r="DI290" i="47" s="1"/>
  <c r="DN290" i="47" s="1"/>
  <c r="DI148" i="47"/>
  <c r="DG266" i="47"/>
  <c r="DE266" i="47"/>
  <c r="DF267" i="47"/>
  <c r="DH267" i="47"/>
  <c r="DG138" i="47"/>
  <c r="DE281" i="47"/>
  <c r="DF285" i="47"/>
  <c r="DE262" i="47"/>
  <c r="DH272" i="47"/>
  <c r="DF272" i="47"/>
  <c r="DI193" i="47"/>
  <c r="DM193" i="47" s="1"/>
  <c r="DF218" i="47"/>
  <c r="DF217" i="47"/>
  <c r="FT42" i="38"/>
  <c r="FT38" i="38"/>
  <c r="FT39" i="38"/>
  <c r="FT43" i="38"/>
  <c r="FT40" i="38"/>
  <c r="FT41" i="38"/>
  <c r="FT37" i="38"/>
  <c r="FQ31" i="38"/>
  <c r="FU31" i="38"/>
  <c r="FV31" i="38" s="1"/>
  <c r="FQ30" i="38"/>
  <c r="FU30" i="38"/>
  <c r="FV30" i="38" s="1"/>
  <c r="DG272" i="47"/>
  <c r="DI262" i="47"/>
  <c r="DM262" i="47" s="1"/>
  <c r="DE263" i="47"/>
  <c r="DG263" i="47"/>
  <c r="DI270" i="47"/>
  <c r="DM270" i="47" s="1"/>
  <c r="DG269" i="47"/>
  <c r="DE269" i="47"/>
  <c r="DL190" i="47"/>
  <c r="FJ100" i="47"/>
  <c r="DE141" i="47"/>
  <c r="DL102" i="47"/>
  <c r="DI105" i="47"/>
  <c r="DM105" i="47" s="1"/>
  <c r="DK136" i="47"/>
  <c r="DG265" i="47"/>
  <c r="DH268" i="47"/>
  <c r="DF268" i="47"/>
  <c r="DI271" i="47"/>
  <c r="DM271" i="47" s="1"/>
  <c r="DE264" i="47"/>
  <c r="DI275" i="47"/>
  <c r="DI261" i="47"/>
  <c r="DE272" i="47"/>
  <c r="DF263" i="47"/>
  <c r="DH263" i="47"/>
  <c r="DF269" i="47"/>
  <c r="DH269" i="47"/>
  <c r="DH266" i="47"/>
  <c r="DF266" i="47"/>
  <c r="DG267" i="47"/>
  <c r="DE267" i="47"/>
  <c r="DF293" i="47"/>
  <c r="DI293" i="47" s="1"/>
  <c r="DK293" i="47" s="1"/>
  <c r="DF292" i="47"/>
  <c r="DI292" i="47" s="1"/>
  <c r="DK292" i="47" s="1"/>
  <c r="G26" i="47"/>
  <c r="E26" i="47"/>
  <c r="F26" i="47"/>
  <c r="D26" i="47"/>
  <c r="D31" i="47"/>
  <c r="F31" i="47"/>
  <c r="E31" i="47"/>
  <c r="G31" i="47"/>
  <c r="D375" i="47"/>
  <c r="G375" i="47"/>
  <c r="E375" i="47"/>
  <c r="F375" i="47"/>
  <c r="E369" i="47"/>
  <c r="G369" i="47"/>
  <c r="D369" i="47"/>
  <c r="F369" i="47"/>
  <c r="F366" i="47"/>
  <c r="D366" i="47"/>
  <c r="G366" i="47"/>
  <c r="E366" i="47"/>
  <c r="G364" i="47"/>
  <c r="D364" i="47"/>
  <c r="E364" i="47"/>
  <c r="F364" i="47"/>
  <c r="G362" i="47"/>
  <c r="F362" i="47"/>
  <c r="D362" i="47"/>
  <c r="E362" i="47"/>
  <c r="G360" i="47"/>
  <c r="F360" i="47"/>
  <c r="E360" i="47"/>
  <c r="D360" i="47"/>
  <c r="E358" i="47"/>
  <c r="F358" i="47"/>
  <c r="D358" i="47"/>
  <c r="G358" i="47"/>
  <c r="E30" i="47"/>
  <c r="G30" i="47"/>
  <c r="D30" i="47"/>
  <c r="F30" i="47"/>
  <c r="E32" i="47"/>
  <c r="G32" i="47"/>
  <c r="D32" i="47"/>
  <c r="F32" i="47"/>
  <c r="D40" i="47"/>
  <c r="F40" i="47"/>
  <c r="D40" i="85"/>
  <c r="E40" i="47"/>
  <c r="G40" i="47"/>
  <c r="D40" i="84"/>
  <c r="D40" i="76"/>
  <c r="D40" i="83"/>
  <c r="DB28" i="47"/>
  <c r="E329" i="47"/>
  <c r="G329" i="47"/>
  <c r="D329" i="47"/>
  <c r="F329" i="47"/>
  <c r="D342" i="47"/>
  <c r="F342" i="47"/>
  <c r="E342" i="47"/>
  <c r="G342" i="47"/>
  <c r="DB29" i="47"/>
  <c r="E330" i="47"/>
  <c r="G330" i="47"/>
  <c r="D330" i="47"/>
  <c r="F330" i="47"/>
  <c r="DA34" i="47"/>
  <c r="CZ39" i="47"/>
  <c r="G376" i="47"/>
  <c r="F376" i="47"/>
  <c r="D376" i="47"/>
  <c r="E376" i="47"/>
  <c r="E367" i="47"/>
  <c r="G367" i="47"/>
  <c r="D367" i="47"/>
  <c r="F367" i="47"/>
  <c r="D44" i="47"/>
  <c r="F44" i="47"/>
  <c r="D44" i="85"/>
  <c r="E44" i="47"/>
  <c r="G44" i="47"/>
  <c r="D44" i="76"/>
  <c r="D44" i="84"/>
  <c r="D44" i="83"/>
  <c r="Y36" i="47"/>
  <c r="W36" i="47"/>
  <c r="D36" i="47"/>
  <c r="F36" i="47"/>
  <c r="D36" i="85"/>
  <c r="P36" i="85" s="1"/>
  <c r="Z36" i="47"/>
  <c r="X36" i="47"/>
  <c r="V36" i="47"/>
  <c r="E36" i="47"/>
  <c r="G36" i="47"/>
  <c r="D36" i="76"/>
  <c r="P36" i="76" s="1"/>
  <c r="D36" i="84"/>
  <c r="P36" i="84" s="1"/>
  <c r="D36" i="83"/>
  <c r="P36" i="83" s="1"/>
  <c r="D27" i="47"/>
  <c r="F27" i="47"/>
  <c r="E27" i="47"/>
  <c r="G27" i="47"/>
  <c r="E35" i="47"/>
  <c r="G35" i="47"/>
  <c r="D35" i="47"/>
  <c r="F35" i="47"/>
  <c r="E43" i="47"/>
  <c r="G43" i="47"/>
  <c r="D43" i="84"/>
  <c r="D43" i="47"/>
  <c r="F43" i="47"/>
  <c r="D43" i="85"/>
  <c r="D43" i="76"/>
  <c r="D43" i="83"/>
  <c r="F351" i="47"/>
  <c r="E351" i="47"/>
  <c r="G351" i="47"/>
  <c r="D351" i="47"/>
  <c r="G349" i="47"/>
  <c r="F349" i="47"/>
  <c r="D349" i="47"/>
  <c r="E349" i="47"/>
  <c r="G347" i="47"/>
  <c r="F347" i="47"/>
  <c r="E347" i="47"/>
  <c r="CZ38" i="47"/>
  <c r="D339" i="47"/>
  <c r="F339" i="47"/>
  <c r="E339" i="47"/>
  <c r="G339" i="47"/>
  <c r="CZ28" i="47"/>
  <c r="DA41" i="47"/>
  <c r="DA33" i="47"/>
  <c r="E334" i="47"/>
  <c r="D334" i="47"/>
  <c r="F334" i="47"/>
  <c r="G334" i="47"/>
  <c r="D346" i="47"/>
  <c r="F346" i="47"/>
  <c r="E346" i="47"/>
  <c r="G346" i="47"/>
  <c r="CZ29" i="47"/>
  <c r="DE29" i="47" s="1"/>
  <c r="DA29" i="47"/>
  <c r="DC34" i="47"/>
  <c r="D335" i="47"/>
  <c r="F335" i="47"/>
  <c r="E335" i="47"/>
  <c r="G335" i="47"/>
  <c r="DB39" i="47"/>
  <c r="DA39" i="47"/>
  <c r="E340" i="47"/>
  <c r="G340" i="47"/>
  <c r="D340" i="47"/>
  <c r="F340" i="47"/>
  <c r="E343" i="47"/>
  <c r="G343" i="47"/>
  <c r="D343" i="47"/>
  <c r="F343" i="47"/>
  <c r="DA37" i="47"/>
  <c r="E338" i="47"/>
  <c r="G338" i="47"/>
  <c r="D338" i="47"/>
  <c r="F338" i="47"/>
  <c r="J72" i="59"/>
  <c r="GA104" i="47"/>
  <c r="DI117" i="47"/>
  <c r="DL117" i="47" s="1"/>
  <c r="DI110" i="47"/>
  <c r="DL110" i="47" s="1"/>
  <c r="DI112" i="47"/>
  <c r="DL112" i="47" s="1"/>
  <c r="DI103" i="47"/>
  <c r="DM103" i="47" s="1"/>
  <c r="DI115" i="47"/>
  <c r="DL115" i="47" s="1"/>
  <c r="DI113" i="47"/>
  <c r="DL113" i="47" s="1"/>
  <c r="DI111" i="47"/>
  <c r="DL111" i="47" s="1"/>
  <c r="DI107" i="47"/>
  <c r="DM107" i="47" s="1"/>
  <c r="DN114" i="47"/>
  <c r="DK114" i="47"/>
  <c r="DM114" i="47"/>
  <c r="FE101" i="47"/>
  <c r="FF101" i="47" s="1"/>
  <c r="DI109" i="47"/>
  <c r="DL109" i="47" s="1"/>
  <c r="DK102" i="47"/>
  <c r="DN102" i="47"/>
  <c r="DM102" i="47"/>
  <c r="DI106" i="47"/>
  <c r="DL106" i="47" s="1"/>
  <c r="DL114" i="47"/>
  <c r="FA101" i="47"/>
  <c r="FB101" i="47" s="1"/>
  <c r="DI184" i="47"/>
  <c r="DL184" i="47" s="1"/>
  <c r="FA176" i="47"/>
  <c r="EW176" i="47"/>
  <c r="DI187" i="47"/>
  <c r="DL187" i="47" s="1"/>
  <c r="DK188" i="47"/>
  <c r="DN188" i="47"/>
  <c r="DM188" i="47"/>
  <c r="FM176" i="47"/>
  <c r="FI176" i="47"/>
  <c r="DI191" i="47"/>
  <c r="DL191" i="47" s="1"/>
  <c r="DI185" i="47"/>
  <c r="DL185" i="47" s="1"/>
  <c r="DI186" i="47"/>
  <c r="DL186" i="47" s="1"/>
  <c r="DL188" i="47"/>
  <c r="DM189" i="47"/>
  <c r="DK189" i="47"/>
  <c r="CP34" i="38"/>
  <c r="CS34" i="38"/>
  <c r="CT34" i="38" s="1"/>
  <c r="CS46" i="38"/>
  <c r="CT46" i="38" s="1"/>
  <c r="CS52" i="38"/>
  <c r="CT52" i="38" s="1"/>
  <c r="CS58" i="38"/>
  <c r="CT58" i="38" s="1"/>
  <c r="CS62" i="38"/>
  <c r="CT62" i="38" s="1"/>
  <c r="CS66" i="38"/>
  <c r="CT66" i="38" s="1"/>
  <c r="DW38" i="38"/>
  <c r="DX38" i="38" s="1"/>
  <c r="DW44" i="38"/>
  <c r="DX44" i="38" s="1"/>
  <c r="DW67" i="38"/>
  <c r="DX67" i="38" s="1"/>
  <c r="DW63" i="38"/>
  <c r="DX63" i="38" s="1"/>
  <c r="DW59" i="38"/>
  <c r="DX59" i="38" s="1"/>
  <c r="DW55" i="38"/>
  <c r="DX55" i="38" s="1"/>
  <c r="DW51" i="38"/>
  <c r="DX51" i="38" s="1"/>
  <c r="DW49" i="38"/>
  <c r="DX49" i="38" s="1"/>
  <c r="DW45" i="38"/>
  <c r="DX45" i="38" s="1"/>
  <c r="DV47" i="38"/>
  <c r="DS47" i="38"/>
  <c r="CX45" i="38"/>
  <c r="CX99" i="38" s="1"/>
  <c r="CR46" i="38"/>
  <c r="CP31" i="38"/>
  <c r="CS31" i="38"/>
  <c r="CT31" i="38" s="1"/>
  <c r="CP35" i="38"/>
  <c r="CS35" i="38"/>
  <c r="CT35" i="38" s="1"/>
  <c r="CP37" i="38"/>
  <c r="CS37" i="38"/>
  <c r="CT37" i="38" s="1"/>
  <c r="CS49" i="38"/>
  <c r="CT49" i="38" s="1"/>
  <c r="CS51" i="38"/>
  <c r="CT51" i="38" s="1"/>
  <c r="CS53" i="38"/>
  <c r="CT53" i="38" s="1"/>
  <c r="CS55" i="38"/>
  <c r="CT55" i="38" s="1"/>
  <c r="CS57" i="38"/>
  <c r="CT57" i="38" s="1"/>
  <c r="CS59" i="38"/>
  <c r="CT59" i="38" s="1"/>
  <c r="CS61" i="38"/>
  <c r="CT61" i="38" s="1"/>
  <c r="CS63" i="38"/>
  <c r="CT63" i="38" s="1"/>
  <c r="CS65" i="38"/>
  <c r="CT65" i="38" s="1"/>
  <c r="CS67" i="38"/>
  <c r="CT67" i="38" s="1"/>
  <c r="DW39" i="38"/>
  <c r="DX39" i="38" s="1"/>
  <c r="DW69" i="38"/>
  <c r="DX69" i="38" s="1"/>
  <c r="DW42" i="38"/>
  <c r="DX42" i="38" s="1"/>
  <c r="DW41" i="38"/>
  <c r="DX41" i="38" s="1"/>
  <c r="DW47" i="38"/>
  <c r="DX47" i="38" s="1"/>
  <c r="DW46" i="38"/>
  <c r="DX46" i="38" s="1"/>
  <c r="DW66" i="38"/>
  <c r="DX66" i="38" s="1"/>
  <c r="DW64" i="38"/>
  <c r="DX64" i="38" s="1"/>
  <c r="DW62" i="38"/>
  <c r="DX62" i="38" s="1"/>
  <c r="DW60" i="38"/>
  <c r="DX60" i="38" s="1"/>
  <c r="DW58" i="38"/>
  <c r="DX58" i="38" s="1"/>
  <c r="DW56" i="38"/>
  <c r="DX56" i="38" s="1"/>
  <c r="DW54" i="38"/>
  <c r="DX54" i="38" s="1"/>
  <c r="DW52" i="38"/>
  <c r="DX52" i="38" s="1"/>
  <c r="DW50" i="38"/>
  <c r="DX50" i="38" s="1"/>
  <c r="DW48" i="38"/>
  <c r="DX48" i="38" s="1"/>
  <c r="DW68" i="38"/>
  <c r="DX68" i="38" s="1"/>
  <c r="DV40" i="38"/>
  <c r="DS40" i="38"/>
  <c r="DV39" i="38"/>
  <c r="DS39" i="38"/>
  <c r="DS45" i="38"/>
  <c r="DV45" i="38"/>
  <c r="DV38" i="38"/>
  <c r="DS38" i="38"/>
  <c r="DV37" i="38"/>
  <c r="DS37" i="38"/>
  <c r="DV44" i="38"/>
  <c r="DS44" i="38"/>
  <c r="DV67" i="38"/>
  <c r="DS67" i="38"/>
  <c r="DS65" i="38"/>
  <c r="DV65" i="38"/>
  <c r="DV63" i="38"/>
  <c r="DS63" i="38"/>
  <c r="DS61" i="38"/>
  <c r="DV61" i="38"/>
  <c r="DV59" i="38"/>
  <c r="DS59" i="38"/>
  <c r="DS57" i="38"/>
  <c r="DV57" i="38"/>
  <c r="DV55" i="38"/>
  <c r="DS55" i="38"/>
  <c r="DS53" i="38"/>
  <c r="DV53" i="38"/>
  <c r="DV51" i="38"/>
  <c r="DS51" i="38"/>
  <c r="DS49" i="38"/>
  <c r="DV49" i="38"/>
  <c r="DV32" i="38"/>
  <c r="DS32" i="38"/>
  <c r="DV68" i="38"/>
  <c r="DS68" i="38"/>
  <c r="DV35" i="38"/>
  <c r="DS35" i="38"/>
  <c r="DV33" i="38"/>
  <c r="DS33" i="38"/>
  <c r="DV30" i="38"/>
  <c r="DS30" i="38"/>
  <c r="FQ9" i="38"/>
  <c r="FQ13" i="38"/>
  <c r="FQ17" i="38"/>
  <c r="FQ21" i="38"/>
  <c r="FQ25" i="38"/>
  <c r="FQ45" i="38"/>
  <c r="FQ49" i="38"/>
  <c r="FQ53" i="38"/>
  <c r="FQ57" i="38"/>
  <c r="FQ61" i="38"/>
  <c r="FQ65" i="38"/>
  <c r="FQ69" i="38"/>
  <c r="FQ10" i="38"/>
  <c r="FQ14" i="38"/>
  <c r="FQ18" i="38"/>
  <c r="FQ22" i="38"/>
  <c r="FQ26" i="38"/>
  <c r="FQ44" i="38"/>
  <c r="FQ48" i="38"/>
  <c r="FQ52" i="38"/>
  <c r="FQ56" i="38"/>
  <c r="FQ60" i="38"/>
  <c r="FQ64" i="38"/>
  <c r="FQ68" i="38"/>
  <c r="FQ11" i="38"/>
  <c r="FQ15" i="38"/>
  <c r="FQ19" i="38"/>
  <c r="FQ23" i="38"/>
  <c r="FQ27" i="38"/>
  <c r="FQ47" i="38"/>
  <c r="FQ51" i="38"/>
  <c r="FQ55" i="38"/>
  <c r="FQ59" i="38"/>
  <c r="FQ63" i="38"/>
  <c r="FQ67" i="38"/>
  <c r="FQ8" i="38"/>
  <c r="FQ12" i="38"/>
  <c r="FQ16" i="38"/>
  <c r="FQ20" i="38"/>
  <c r="FQ24" i="38"/>
  <c r="FQ28" i="38"/>
  <c r="FQ46" i="38"/>
  <c r="FQ50" i="38"/>
  <c r="FQ54" i="38"/>
  <c r="FQ58" i="38"/>
  <c r="FQ62" i="38"/>
  <c r="FQ66" i="38"/>
  <c r="FQ72" i="38"/>
  <c r="FT46" i="38"/>
  <c r="FT56" i="38"/>
  <c r="FT50" i="38"/>
  <c r="FT47" i="38"/>
  <c r="FT49" i="38"/>
  <c r="FT55" i="38"/>
  <c r="FT53" i="38"/>
  <c r="FT58" i="38"/>
  <c r="FT61" i="38"/>
  <c r="FT64" i="38"/>
  <c r="FT63" i="38"/>
  <c r="FT67" i="38"/>
  <c r="AV60" i="38"/>
  <c r="AS60" i="38"/>
  <c r="AV34" i="38"/>
  <c r="AW34" i="38" s="1"/>
  <c r="AS34" i="38"/>
  <c r="AV30" i="38"/>
  <c r="AW30" i="38" s="1"/>
  <c r="AS30" i="38"/>
  <c r="AV41" i="38"/>
  <c r="AW41" i="38" s="1"/>
  <c r="AS41" i="38"/>
  <c r="AV39" i="38"/>
  <c r="AW39" i="38" s="1"/>
  <c r="AS39" i="38"/>
  <c r="AV37" i="38"/>
  <c r="AW37" i="38" s="1"/>
  <c r="AS37" i="38"/>
  <c r="AV33" i="38"/>
  <c r="AW33" i="38" s="1"/>
  <c r="AS33" i="38"/>
  <c r="AV29" i="38"/>
  <c r="AS29" i="38"/>
  <c r="DS9" i="38"/>
  <c r="HR9" i="38" s="1"/>
  <c r="DS13" i="38"/>
  <c r="HR13" i="38" s="1"/>
  <c r="DS17" i="38"/>
  <c r="HR17" i="38" s="1"/>
  <c r="DS21" i="38"/>
  <c r="HR21" i="38" s="1"/>
  <c r="DS25" i="38"/>
  <c r="HR25" i="38" s="1"/>
  <c r="DS10" i="38"/>
  <c r="HR10" i="38" s="1"/>
  <c r="DS14" i="38"/>
  <c r="HR14" i="38" s="1"/>
  <c r="DS18" i="38"/>
  <c r="HR18" i="38" s="1"/>
  <c r="DS22" i="38"/>
  <c r="HR22" i="38" s="1"/>
  <c r="DS26" i="38"/>
  <c r="HR26" i="38" s="1"/>
  <c r="DS72" i="38"/>
  <c r="DS11" i="38"/>
  <c r="HR11" i="38" s="1"/>
  <c r="DS15" i="38"/>
  <c r="HR15" i="38" s="1"/>
  <c r="DS19" i="38"/>
  <c r="HR19" i="38" s="1"/>
  <c r="DS23" i="38"/>
  <c r="HR23" i="38" s="1"/>
  <c r="DS27" i="38"/>
  <c r="HR27" i="38" s="1"/>
  <c r="DS8" i="38"/>
  <c r="HR8" i="38" s="1"/>
  <c r="DS12" i="38"/>
  <c r="HR12" i="38" s="1"/>
  <c r="DS16" i="38"/>
  <c r="HR16" i="38" s="1"/>
  <c r="DS20" i="38"/>
  <c r="HR20" i="38" s="1"/>
  <c r="DS24" i="38"/>
  <c r="HR24" i="38" s="1"/>
  <c r="DS28" i="38"/>
  <c r="HR28" i="38" s="1"/>
  <c r="FU51" i="38"/>
  <c r="FV51" i="38" s="1"/>
  <c r="FU47" i="38"/>
  <c r="FV47" i="38" s="1"/>
  <c r="FU49" i="38"/>
  <c r="FV49" i="38" s="1"/>
  <c r="FU53" i="38"/>
  <c r="FV53" i="38" s="1"/>
  <c r="FU54" i="38"/>
  <c r="FV54" i="38" s="1"/>
  <c r="FU52" i="38"/>
  <c r="FV52" i="38" s="1"/>
  <c r="FU61" i="38"/>
  <c r="FV61" i="38" s="1"/>
  <c r="FU58" i="38"/>
  <c r="FV58" i="38" s="1"/>
  <c r="FU66" i="38"/>
  <c r="FV66" i="38" s="1"/>
  <c r="FU65" i="38"/>
  <c r="FV65" i="38" s="1"/>
  <c r="FU46" i="38"/>
  <c r="FV46" i="38" s="1"/>
  <c r="FU68" i="38"/>
  <c r="FV68" i="38" s="1"/>
  <c r="FU69" i="38"/>
  <c r="FV69" i="38" s="1"/>
  <c r="FQ35" i="38"/>
  <c r="FQ32" i="38"/>
  <c r="FQ40" i="38"/>
  <c r="FQ33" i="38"/>
  <c r="FQ41" i="38"/>
  <c r="FQ34" i="38"/>
  <c r="FQ42" i="38"/>
  <c r="FQ29" i="38"/>
  <c r="CP48" i="38"/>
  <c r="CS48" i="38"/>
  <c r="CT48" i="38" s="1"/>
  <c r="CP44" i="38"/>
  <c r="CS44" i="38"/>
  <c r="CP40" i="38"/>
  <c r="CS40" i="38"/>
  <c r="CT40" i="38" s="1"/>
  <c r="CP32" i="38"/>
  <c r="CS32" i="38"/>
  <c r="CT32" i="38" s="1"/>
  <c r="CP69" i="38"/>
  <c r="CS69" i="38"/>
  <c r="CT69" i="38" s="1"/>
  <c r="CP43" i="38"/>
  <c r="CS43" i="38"/>
  <c r="CT43" i="38" s="1"/>
  <c r="CP39" i="38"/>
  <c r="CS39" i="38"/>
  <c r="CT39" i="38" s="1"/>
  <c r="CP30" i="38"/>
  <c r="CS30" i="38"/>
  <c r="CT30" i="38" s="1"/>
  <c r="ER63" i="38"/>
  <c r="ES63" i="38" s="1"/>
  <c r="ER64" i="38"/>
  <c r="ES64" i="38" s="1"/>
  <c r="ER68" i="38"/>
  <c r="ES68" i="38" s="1"/>
  <c r="ER50" i="38"/>
  <c r="ES50" i="38" s="1"/>
  <c r="ER45" i="38"/>
  <c r="ES45" i="38" s="1"/>
  <c r="ER57" i="38"/>
  <c r="ES57" i="38" s="1"/>
  <c r="ER58" i="38"/>
  <c r="ES58" i="38" s="1"/>
  <c r="ER44" i="38"/>
  <c r="ER67" i="38"/>
  <c r="ES67" i="38" s="1"/>
  <c r="EO11" i="38"/>
  <c r="EO15" i="38"/>
  <c r="EO19" i="38"/>
  <c r="EO23" i="38"/>
  <c r="EO27" i="38"/>
  <c r="EO47" i="38"/>
  <c r="EO51" i="38"/>
  <c r="EO55" i="38"/>
  <c r="EO59" i="38"/>
  <c r="EO63" i="38"/>
  <c r="EO67" i="38"/>
  <c r="EO10" i="38"/>
  <c r="EO14" i="38"/>
  <c r="EO18" i="38"/>
  <c r="EO22" i="38"/>
  <c r="EO26" i="38"/>
  <c r="EO44" i="38"/>
  <c r="EO48" i="38"/>
  <c r="EO52" i="38"/>
  <c r="EO56" i="38"/>
  <c r="EO60" i="38"/>
  <c r="EO64" i="38"/>
  <c r="EO68" i="38"/>
  <c r="EO8" i="38"/>
  <c r="EO9" i="38"/>
  <c r="EO13" i="38"/>
  <c r="EO17" i="38"/>
  <c r="EO21" i="38"/>
  <c r="EO25" i="38"/>
  <c r="EO45" i="38"/>
  <c r="EO49" i="38"/>
  <c r="EO53" i="38"/>
  <c r="EO57" i="38"/>
  <c r="EO61" i="38"/>
  <c r="EO65" i="38"/>
  <c r="EO69" i="38"/>
  <c r="EO12" i="38"/>
  <c r="EO16" i="38"/>
  <c r="EO20" i="38"/>
  <c r="EO24" i="38"/>
  <c r="EO28" i="38"/>
  <c r="EO46" i="38"/>
  <c r="EO50" i="38"/>
  <c r="EO54" i="38"/>
  <c r="EO58" i="38"/>
  <c r="EO62" i="38"/>
  <c r="EO66" i="38"/>
  <c r="EO72" i="38"/>
  <c r="ER54" i="38"/>
  <c r="ES54" i="38" s="1"/>
  <c r="ER53" i="38"/>
  <c r="ES53" i="38" s="1"/>
  <c r="ER47" i="38"/>
  <c r="ES47" i="38" s="1"/>
  <c r="ER60" i="38"/>
  <c r="ES60" i="38" s="1"/>
  <c r="EO41" i="38"/>
  <c r="ER41" i="38"/>
  <c r="ES41" i="38" s="1"/>
  <c r="EO37" i="38"/>
  <c r="ER37" i="38"/>
  <c r="ES37" i="38" s="1"/>
  <c r="EO33" i="38"/>
  <c r="ER33" i="38"/>
  <c r="ES33" i="38" s="1"/>
  <c r="EO42" i="38"/>
  <c r="ER42" i="38"/>
  <c r="ES42" i="38" s="1"/>
  <c r="EO38" i="38"/>
  <c r="ER38" i="38"/>
  <c r="ES38" i="38" s="1"/>
  <c r="EO34" i="38"/>
  <c r="ER34" i="38"/>
  <c r="ES34" i="38" s="1"/>
  <c r="EO30" i="38"/>
  <c r="ER30" i="38"/>
  <c r="ES30" i="38" s="1"/>
  <c r="CP67" i="38"/>
  <c r="CP52" i="38"/>
  <c r="CP58" i="38"/>
  <c r="CP61" i="38"/>
  <c r="CP63" i="38"/>
  <c r="CP65" i="38"/>
  <c r="HQ66" i="38"/>
  <c r="IN66" i="38" s="1"/>
  <c r="IU66" i="38" s="1"/>
  <c r="IN65" i="38"/>
  <c r="IU65" i="38" s="1"/>
  <c r="CP36" i="38"/>
  <c r="CS36" i="38"/>
  <c r="CT36" i="38" s="1"/>
  <c r="CS50" i="38"/>
  <c r="CT50" i="38" s="1"/>
  <c r="CS54" i="38"/>
  <c r="CT54" i="38" s="1"/>
  <c r="CS56" i="38"/>
  <c r="CT56" i="38" s="1"/>
  <c r="CS60" i="38"/>
  <c r="CT60" i="38" s="1"/>
  <c r="CS64" i="38"/>
  <c r="CT64" i="38" s="1"/>
  <c r="CS68" i="38"/>
  <c r="CT68" i="38" s="1"/>
  <c r="DW43" i="38"/>
  <c r="DX43" i="38" s="1"/>
  <c r="DW37" i="38"/>
  <c r="DX37" i="38" s="1"/>
  <c r="DW40" i="38"/>
  <c r="DX40" i="38" s="1"/>
  <c r="DW65" i="38"/>
  <c r="DX65" i="38" s="1"/>
  <c r="DW61" i="38"/>
  <c r="DX61" i="38" s="1"/>
  <c r="DW57" i="38"/>
  <c r="DX57" i="38" s="1"/>
  <c r="DW53" i="38"/>
  <c r="DX53" i="38" s="1"/>
  <c r="FT69" i="38"/>
  <c r="DV46" i="38"/>
  <c r="DS46" i="38"/>
  <c r="HR46" i="38" s="1"/>
  <c r="DV43" i="38"/>
  <c r="DS43" i="38"/>
  <c r="DV42" i="38"/>
  <c r="DS42" i="38"/>
  <c r="HR42" i="38" s="1"/>
  <c r="DV41" i="38"/>
  <c r="DS41" i="38"/>
  <c r="HR41" i="38" s="1"/>
  <c r="DV69" i="38"/>
  <c r="DS69" i="38"/>
  <c r="HR69" i="38" s="1"/>
  <c r="DV66" i="38"/>
  <c r="DS66" i="38"/>
  <c r="HR66" i="38" s="1"/>
  <c r="DV64" i="38"/>
  <c r="DS64" i="38"/>
  <c r="HR64" i="38" s="1"/>
  <c r="DV62" i="38"/>
  <c r="DS62" i="38"/>
  <c r="HR62" i="38" s="1"/>
  <c r="DV60" i="38"/>
  <c r="DS60" i="38"/>
  <c r="HR60" i="38" s="1"/>
  <c r="DV58" i="38"/>
  <c r="DS58" i="38"/>
  <c r="HR58" i="38" s="1"/>
  <c r="DV56" i="38"/>
  <c r="DS56" i="38"/>
  <c r="IR56" i="38" s="1"/>
  <c r="IX56" i="38" s="1"/>
  <c r="DV54" i="38"/>
  <c r="DS54" i="38"/>
  <c r="HR54" i="38" s="1"/>
  <c r="DV52" i="38"/>
  <c r="DS52" i="38"/>
  <c r="HR52" i="38" s="1"/>
  <c r="DV50" i="38"/>
  <c r="DS50" i="38"/>
  <c r="HR50" i="38" s="1"/>
  <c r="DV48" i="38"/>
  <c r="DS48" i="38"/>
  <c r="HR48" i="38" s="1"/>
  <c r="DV29" i="38"/>
  <c r="DS29" i="38"/>
  <c r="HR29" i="38" s="1"/>
  <c r="DV36" i="38"/>
  <c r="DS36" i="38"/>
  <c r="DV34" i="38"/>
  <c r="DS34" i="38"/>
  <c r="HR34" i="38" s="1"/>
  <c r="DV31" i="38"/>
  <c r="DS31" i="38"/>
  <c r="HR31" i="38" s="1"/>
  <c r="FT68" i="38"/>
  <c r="FT51" i="38"/>
  <c r="FT45" i="38"/>
  <c r="FT48" i="38"/>
  <c r="FT54" i="38"/>
  <c r="FT52" i="38"/>
  <c r="FT57" i="38"/>
  <c r="FT59" i="38"/>
  <c r="FT62" i="38"/>
  <c r="FT65" i="38"/>
  <c r="FT66" i="38"/>
  <c r="FT44" i="38"/>
  <c r="AV36" i="38"/>
  <c r="AW36" i="38" s="1"/>
  <c r="AS36" i="38"/>
  <c r="IR36" i="38" s="1"/>
  <c r="IX36" i="38" s="1"/>
  <c r="AV32" i="38"/>
  <c r="AW32" i="38" s="1"/>
  <c r="AS32" i="38"/>
  <c r="IR32" i="38" s="1"/>
  <c r="IX32" i="38" s="1"/>
  <c r="AV69" i="38"/>
  <c r="AW69" i="38" s="1"/>
  <c r="AS69" i="38"/>
  <c r="IR69" i="38" s="1"/>
  <c r="IX69" i="38" s="1"/>
  <c r="AV42" i="38"/>
  <c r="AW42" i="38" s="1"/>
  <c r="AS42" i="38"/>
  <c r="AV40" i="38"/>
  <c r="AW40" i="38" s="1"/>
  <c r="AS40" i="38"/>
  <c r="AV38" i="38"/>
  <c r="AW38" i="38" s="1"/>
  <c r="AS38" i="38"/>
  <c r="AV35" i="38"/>
  <c r="AW35" i="38" s="1"/>
  <c r="AS35" i="38"/>
  <c r="IR35" i="38" s="1"/>
  <c r="IX35" i="38" s="1"/>
  <c r="AV31" i="38"/>
  <c r="AW31" i="38" s="1"/>
  <c r="AS31" i="38"/>
  <c r="FU50" i="38"/>
  <c r="FV50" i="38" s="1"/>
  <c r="FU48" i="38"/>
  <c r="FV48" i="38" s="1"/>
  <c r="FU45" i="38"/>
  <c r="FV45" i="38" s="1"/>
  <c r="FU57" i="38"/>
  <c r="FV57" i="38" s="1"/>
  <c r="FU55" i="38"/>
  <c r="FV55" i="38" s="1"/>
  <c r="FU59" i="38"/>
  <c r="FV59" i="38" s="1"/>
  <c r="FU62" i="38"/>
  <c r="FV62" i="38" s="1"/>
  <c r="FU63" i="38"/>
  <c r="FV63" i="38" s="1"/>
  <c r="FU64" i="38"/>
  <c r="FV64" i="38" s="1"/>
  <c r="FU44" i="38"/>
  <c r="FV44" i="38" s="1"/>
  <c r="FU67" i="38"/>
  <c r="FV67" i="38" s="1"/>
  <c r="FU60" i="38"/>
  <c r="FV60" i="38" s="1"/>
  <c r="FU56" i="38"/>
  <c r="FV56" i="38" s="1"/>
  <c r="FQ39" i="38"/>
  <c r="FQ36" i="38"/>
  <c r="FQ43" i="38"/>
  <c r="FQ37" i="38"/>
  <c r="FQ38" i="38"/>
  <c r="CP45" i="38"/>
  <c r="CS45" i="38"/>
  <c r="CT45" i="38" s="1"/>
  <c r="CP42" i="38"/>
  <c r="CS42" i="38"/>
  <c r="CT42" i="38" s="1"/>
  <c r="CP38" i="38"/>
  <c r="CS38" i="38"/>
  <c r="CT38" i="38" s="1"/>
  <c r="CP29" i="38"/>
  <c r="CS29" i="38"/>
  <c r="CP47" i="38"/>
  <c r="CS47" i="38"/>
  <c r="CT47" i="38" s="1"/>
  <c r="CP41" i="38"/>
  <c r="CS41" i="38"/>
  <c r="CT41" i="38" s="1"/>
  <c r="CP33" i="38"/>
  <c r="CS33" i="38"/>
  <c r="CT33" i="38" s="1"/>
  <c r="ER46" i="38"/>
  <c r="ES46" i="38" s="1"/>
  <c r="ER66" i="38"/>
  <c r="ES66" i="38" s="1"/>
  <c r="ER48" i="38"/>
  <c r="ES48" i="38" s="1"/>
  <c r="ER55" i="38"/>
  <c r="ES55" i="38" s="1"/>
  <c r="ER59" i="38"/>
  <c r="ES59" i="38" s="1"/>
  <c r="EN59" i="38"/>
  <c r="ER62" i="38"/>
  <c r="ES62" i="38" s="1"/>
  <c r="ER65" i="38"/>
  <c r="ES65" i="38" s="1"/>
  <c r="ER56" i="38"/>
  <c r="ES56" i="38" s="1"/>
  <c r="ER69" i="38"/>
  <c r="ES69" i="38" s="1"/>
  <c r="ER61" i="38"/>
  <c r="ES61" i="38" s="1"/>
  <c r="ER52" i="38"/>
  <c r="ES52" i="38" s="1"/>
  <c r="ER49" i="38"/>
  <c r="ES49" i="38" s="1"/>
  <c r="ER51" i="38"/>
  <c r="ES51" i="38" s="1"/>
  <c r="EO43" i="38"/>
  <c r="ER43" i="38"/>
  <c r="ES43" i="38" s="1"/>
  <c r="EO39" i="38"/>
  <c r="ER39" i="38"/>
  <c r="ES39" i="38" s="1"/>
  <c r="EO35" i="38"/>
  <c r="ER35" i="38"/>
  <c r="ES35" i="38" s="1"/>
  <c r="EO31" i="38"/>
  <c r="ER31" i="38"/>
  <c r="ES31" i="38" s="1"/>
  <c r="EO40" i="38"/>
  <c r="ER40" i="38"/>
  <c r="ES40" i="38" s="1"/>
  <c r="EO36" i="38"/>
  <c r="ER36" i="38"/>
  <c r="ES36" i="38" s="1"/>
  <c r="EO32" i="38"/>
  <c r="ER32" i="38"/>
  <c r="ES32" i="38" s="1"/>
  <c r="ES29" i="38"/>
  <c r="CP46" i="38"/>
  <c r="IR49" i="38"/>
  <c r="IX49" i="38" s="1"/>
  <c r="IR51" i="38"/>
  <c r="IX51" i="38" s="1"/>
  <c r="IR53" i="38"/>
  <c r="IX53" i="38" s="1"/>
  <c r="IR55" i="38"/>
  <c r="IX55" i="38" s="1"/>
  <c r="IR57" i="38"/>
  <c r="IX57" i="38" s="1"/>
  <c r="IR59" i="38"/>
  <c r="IX59" i="38" s="1"/>
  <c r="CP68" i="38"/>
  <c r="CP62" i="38"/>
  <c r="CP64" i="38"/>
  <c r="CP66" i="38"/>
  <c r="DI223" i="47"/>
  <c r="DK223" i="47" s="1"/>
  <c r="DI206" i="47"/>
  <c r="DK206" i="47" s="1"/>
  <c r="DH141" i="47"/>
  <c r="DE215" i="47"/>
  <c r="DI215" i="47" s="1"/>
  <c r="DM215" i="47" s="1"/>
  <c r="DF204" i="47"/>
  <c r="DI224" i="47"/>
  <c r="DK224" i="47" s="1"/>
  <c r="DH133" i="47"/>
  <c r="DH132" i="47"/>
  <c r="D74" i="83"/>
  <c r="D74" i="85"/>
  <c r="D74" i="84"/>
  <c r="D74" i="76"/>
  <c r="D68" i="83"/>
  <c r="D68" i="85"/>
  <c r="D68" i="84"/>
  <c r="D68" i="76"/>
  <c r="D65" i="83"/>
  <c r="D65" i="85"/>
  <c r="D65" i="84"/>
  <c r="D65" i="76"/>
  <c r="D63" i="83"/>
  <c r="D63" i="85"/>
  <c r="D63" i="84"/>
  <c r="D63" i="76"/>
  <c r="D61" i="83"/>
  <c r="D61" i="85"/>
  <c r="D61" i="84"/>
  <c r="D61" i="76"/>
  <c r="D59" i="83"/>
  <c r="D59" i="85"/>
  <c r="D59" i="84"/>
  <c r="D59" i="76"/>
  <c r="D57" i="83"/>
  <c r="D57" i="85"/>
  <c r="D57" i="84"/>
  <c r="D57" i="76"/>
  <c r="F75" i="47"/>
  <c r="D75" i="47"/>
  <c r="D75" i="85"/>
  <c r="D75" i="84"/>
  <c r="D75" i="83"/>
  <c r="E75" i="47"/>
  <c r="G75" i="47"/>
  <c r="D75" i="76"/>
  <c r="D72" i="83"/>
  <c r="D72" i="85"/>
  <c r="D72" i="84"/>
  <c r="D72" i="76"/>
  <c r="D70" i="83"/>
  <c r="D70" i="85"/>
  <c r="D70" i="84"/>
  <c r="D70" i="76"/>
  <c r="D66" i="85"/>
  <c r="D66" i="84"/>
  <c r="D66" i="83"/>
  <c r="D66" i="76"/>
  <c r="D54" i="85"/>
  <c r="D54" i="84"/>
  <c r="D54" i="83"/>
  <c r="D54" i="76"/>
  <c r="D49" i="84"/>
  <c r="D49" i="83"/>
  <c r="D49" i="85"/>
  <c r="D49" i="76"/>
  <c r="D47" i="84"/>
  <c r="D47" i="83"/>
  <c r="D47" i="85"/>
  <c r="D47" i="76"/>
  <c r="DL124" i="47"/>
  <c r="DK298" i="47"/>
  <c r="DI300" i="47"/>
  <c r="DK300" i="47" s="1"/>
  <c r="DL150" i="47"/>
  <c r="DN150" i="47"/>
  <c r="DM124" i="47"/>
  <c r="DK149" i="47"/>
  <c r="DL149" i="47"/>
  <c r="DN149" i="47"/>
  <c r="DM149" i="47"/>
  <c r="DL298" i="47"/>
  <c r="DI133" i="47"/>
  <c r="DK133" i="47" s="1"/>
  <c r="DK124" i="47"/>
  <c r="DM150" i="47"/>
  <c r="DK118" i="47"/>
  <c r="DM118" i="47"/>
  <c r="DK190" i="47"/>
  <c r="DM190" i="47"/>
  <c r="DI24" i="47"/>
  <c r="DL20" i="47"/>
  <c r="DM20" i="47"/>
  <c r="EW23" i="47"/>
  <c r="FM23" i="47"/>
  <c r="FI23" i="47"/>
  <c r="FE23" i="47"/>
  <c r="FA23" i="47"/>
  <c r="DG141" i="47"/>
  <c r="DG140" i="47"/>
  <c r="DM145" i="47"/>
  <c r="DM24" i="47"/>
  <c r="DK20" i="47"/>
  <c r="DE134" i="47"/>
  <c r="DE135" i="47"/>
  <c r="DK17" i="47"/>
  <c r="DM23" i="47"/>
  <c r="DL23" i="47"/>
  <c r="DE131" i="47"/>
  <c r="DF141" i="47"/>
  <c r="DF140" i="47"/>
  <c r="DK145" i="47"/>
  <c r="DN145" i="47"/>
  <c r="DN298" i="47"/>
  <c r="DE289" i="47"/>
  <c r="DI289" i="47" s="1"/>
  <c r="DK289" i="47" s="1"/>
  <c r="DI285" i="47"/>
  <c r="DM285" i="47" s="1"/>
  <c r="DM148" i="47"/>
  <c r="DN148" i="47"/>
  <c r="DK148" i="47"/>
  <c r="FA19" i="47"/>
  <c r="EW19" i="47"/>
  <c r="FM19" i="47"/>
  <c r="FI19" i="47"/>
  <c r="FE19" i="47"/>
  <c r="DE137" i="47"/>
  <c r="DE138" i="47"/>
  <c r="FA168" i="47"/>
  <c r="FB168" i="47" s="1"/>
  <c r="FB169" i="47" s="1"/>
  <c r="FB170" i="47" s="1"/>
  <c r="FB171" i="47" s="1"/>
  <c r="FB172" i="47" s="1"/>
  <c r="FB173" i="47" s="1"/>
  <c r="FB174" i="47" s="1"/>
  <c r="FI168" i="47"/>
  <c r="FJ168" i="47" s="1"/>
  <c r="FJ169" i="47" s="1"/>
  <c r="FJ170" i="47" s="1"/>
  <c r="FJ171" i="47" s="1"/>
  <c r="FJ172" i="47" s="1"/>
  <c r="FJ173" i="47" s="1"/>
  <c r="FJ174" i="47" s="1"/>
  <c r="EW168" i="47"/>
  <c r="EX168" i="47" s="1"/>
  <c r="EX169" i="47" s="1"/>
  <c r="EX170" i="47" s="1"/>
  <c r="EX171" i="47" s="1"/>
  <c r="EX172" i="47" s="1"/>
  <c r="EX173" i="47" s="1"/>
  <c r="EX174" i="47" s="1"/>
  <c r="FE168" i="47"/>
  <c r="FF168" i="47" s="1"/>
  <c r="FF169" i="47" s="1"/>
  <c r="FF170" i="47" s="1"/>
  <c r="FF171" i="47" s="1"/>
  <c r="FF172" i="47" s="1"/>
  <c r="FF173" i="47" s="1"/>
  <c r="FF174" i="47" s="1"/>
  <c r="FM168" i="47"/>
  <c r="FN168" i="47" s="1"/>
  <c r="FN169" i="47" s="1"/>
  <c r="FN170" i="47" s="1"/>
  <c r="FN171" i="47" s="1"/>
  <c r="FN172" i="47" s="1"/>
  <c r="FN173" i="47" s="1"/>
  <c r="FN174" i="47" s="1"/>
  <c r="DL116" i="47"/>
  <c r="DM116" i="47"/>
  <c r="DK121" i="47"/>
  <c r="DL121" i="47"/>
  <c r="DM121" i="47"/>
  <c r="DN118" i="47"/>
  <c r="DL119" i="47"/>
  <c r="DK119" i="47"/>
  <c r="DN119" i="47"/>
  <c r="DM122" i="47"/>
  <c r="DE126" i="47"/>
  <c r="DE127" i="47"/>
  <c r="DI295" i="47"/>
  <c r="DI144" i="47"/>
  <c r="DM144" i="47" s="1"/>
  <c r="DE142" i="47"/>
  <c r="DM19" i="47"/>
  <c r="DL19" i="47"/>
  <c r="DK116" i="47"/>
  <c r="DN116" i="47"/>
  <c r="DK16" i="47"/>
  <c r="FI18" i="47"/>
  <c r="EW18" i="47"/>
  <c r="FM18" i="47"/>
  <c r="FE18" i="47"/>
  <c r="FA18" i="47"/>
  <c r="DM16" i="47"/>
  <c r="DL122" i="47"/>
  <c r="DN120" i="47"/>
  <c r="DM120" i="47"/>
  <c r="DL120" i="47"/>
  <c r="DL148" i="47"/>
  <c r="DM125" i="47"/>
  <c r="DN125" i="47"/>
  <c r="DL125" i="47"/>
  <c r="DI143" i="47"/>
  <c r="DI205" i="47"/>
  <c r="DN205" i="47" s="1"/>
  <c r="DH197" i="47"/>
  <c r="DH198" i="47"/>
  <c r="DE217" i="47"/>
  <c r="DE212" i="47"/>
  <c r="DI212" i="47" s="1"/>
  <c r="DN212" i="47" s="1"/>
  <c r="DE219" i="47"/>
  <c r="DF214" i="47"/>
  <c r="DF213" i="47"/>
  <c r="DF197" i="47"/>
  <c r="DF198" i="47"/>
  <c r="DH208" i="47"/>
  <c r="DF219" i="47"/>
  <c r="DF220" i="47"/>
  <c r="DI220" i="47" s="1"/>
  <c r="DN220" i="47" s="1"/>
  <c r="DE213" i="47"/>
  <c r="DI213" i="47" s="1"/>
  <c r="DK213" i="47" s="1"/>
  <c r="DL273" i="47"/>
  <c r="DI284" i="47"/>
  <c r="DK284" i="47" s="1"/>
  <c r="DK299" i="47"/>
  <c r="DM299" i="47"/>
  <c r="DL299" i="47"/>
  <c r="DI286" i="47"/>
  <c r="DK286" i="47" s="1"/>
  <c r="DN292" i="47"/>
  <c r="DN274" i="47"/>
  <c r="DM292" i="47"/>
  <c r="DK291" i="47"/>
  <c r="DL291" i="47"/>
  <c r="DM291" i="47"/>
  <c r="DK290" i="47"/>
  <c r="DL290" i="47"/>
  <c r="DI278" i="47"/>
  <c r="DK278" i="47" s="1"/>
  <c r="DN273" i="47"/>
  <c r="DK273" i="47"/>
  <c r="DI287" i="47"/>
  <c r="DM287" i="47" s="1"/>
  <c r="DI280" i="47"/>
  <c r="DI277" i="47"/>
  <c r="DI288" i="47"/>
  <c r="DM288" i="47" s="1"/>
  <c r="DI281" i="47"/>
  <c r="DK281" i="47" s="1"/>
  <c r="DN224" i="47"/>
  <c r="DL224" i="47"/>
  <c r="DL206" i="47"/>
  <c r="DI196" i="47"/>
  <c r="DK196" i="47" s="1"/>
  <c r="DG204" i="47"/>
  <c r="DI204" i="47" s="1"/>
  <c r="DG203" i="47"/>
  <c r="DE208" i="47"/>
  <c r="DL223" i="47"/>
  <c r="DN223" i="47"/>
  <c r="DM223" i="47"/>
  <c r="DM192" i="47"/>
  <c r="DL192" i="47"/>
  <c r="DN192" i="47"/>
  <c r="DF199" i="47"/>
  <c r="DF200" i="47"/>
  <c r="DG222" i="47"/>
  <c r="DG221" i="47"/>
  <c r="DL207" i="47"/>
  <c r="DI209" i="47"/>
  <c r="DM209" i="47" s="1"/>
  <c r="DH211" i="47"/>
  <c r="DH210" i="47"/>
  <c r="DF211" i="47"/>
  <c r="DF210" i="47"/>
  <c r="DE201" i="47"/>
  <c r="DE200" i="47"/>
  <c r="DG216" i="47"/>
  <c r="DE222" i="47"/>
  <c r="DE221" i="47"/>
  <c r="DN207" i="47"/>
  <c r="DE211" i="47"/>
  <c r="DE210" i="47"/>
  <c r="DG211" i="47"/>
  <c r="DG210" i="47"/>
  <c r="DG201" i="47"/>
  <c r="DG200" i="47"/>
  <c r="DH200" i="47"/>
  <c r="DE216" i="47"/>
  <c r="DH222" i="47"/>
  <c r="DM202" i="47"/>
  <c r="DC76" i="47"/>
  <c r="F66" i="47"/>
  <c r="D66" i="47"/>
  <c r="G66" i="47"/>
  <c r="E66" i="47"/>
  <c r="F54" i="47"/>
  <c r="D54" i="47"/>
  <c r="G54" i="47"/>
  <c r="E54" i="47"/>
  <c r="G49" i="47"/>
  <c r="F49" i="47"/>
  <c r="E49" i="47"/>
  <c r="D49" i="47"/>
  <c r="E47" i="47"/>
  <c r="D47" i="47"/>
  <c r="F47" i="47"/>
  <c r="G47" i="47"/>
  <c r="E68" i="47"/>
  <c r="G68" i="47"/>
  <c r="F68" i="47"/>
  <c r="D68" i="47"/>
  <c r="G72" i="47"/>
  <c r="E72" i="47"/>
  <c r="F72" i="47"/>
  <c r="D72" i="47"/>
  <c r="D70" i="47"/>
  <c r="E70" i="47"/>
  <c r="G70" i="47"/>
  <c r="F70" i="47"/>
  <c r="G74" i="47"/>
  <c r="D74" i="47"/>
  <c r="F74" i="47"/>
  <c r="E74" i="47"/>
  <c r="D65" i="47"/>
  <c r="E65" i="47"/>
  <c r="F65" i="47"/>
  <c r="G65" i="47"/>
  <c r="D63" i="47"/>
  <c r="E63" i="47"/>
  <c r="F63" i="47"/>
  <c r="G63" i="47"/>
  <c r="F61" i="47"/>
  <c r="D61" i="47"/>
  <c r="G61" i="47"/>
  <c r="E61" i="47"/>
  <c r="E59" i="47"/>
  <c r="G59" i="47"/>
  <c r="F59" i="47"/>
  <c r="D59" i="47"/>
  <c r="E57" i="47"/>
  <c r="F57" i="47"/>
  <c r="G57" i="47"/>
  <c r="D57" i="47"/>
  <c r="C78" i="99" l="1"/>
  <c r="C77" i="99"/>
  <c r="C76" i="99"/>
  <c r="CZ62" i="47"/>
  <c r="HR33" i="38"/>
  <c r="HR35" i="38"/>
  <c r="HR51" i="38"/>
  <c r="HR63" i="38"/>
  <c r="HR67" i="38"/>
  <c r="HR44" i="38"/>
  <c r="HR37" i="38"/>
  <c r="HR38" i="38"/>
  <c r="HR39" i="38"/>
  <c r="HR43" i="38"/>
  <c r="HR53" i="38"/>
  <c r="HR57" i="38"/>
  <c r="HR61" i="38"/>
  <c r="HR47" i="38"/>
  <c r="HR68" i="38"/>
  <c r="HR32" i="38"/>
  <c r="HR55" i="38"/>
  <c r="HR59" i="38"/>
  <c r="HR40" i="38"/>
  <c r="HR30" i="38"/>
  <c r="IP30" i="38" s="1"/>
  <c r="IV30" i="38" s="1"/>
  <c r="IP31" i="38"/>
  <c r="IV31" i="38" s="1"/>
  <c r="IP34" i="38"/>
  <c r="IV34" i="38" s="1"/>
  <c r="HR36" i="38"/>
  <c r="IP29" i="38"/>
  <c r="IV29" i="38" s="1"/>
  <c r="HR49" i="38"/>
  <c r="HR65" i="38"/>
  <c r="HR45" i="38"/>
  <c r="HR56" i="38"/>
  <c r="DK283" i="47"/>
  <c r="DN283" i="47"/>
  <c r="DL283" i="47"/>
  <c r="DN270" i="47"/>
  <c r="DB34" i="47"/>
  <c r="DA28" i="47"/>
  <c r="DF29" i="47" s="1"/>
  <c r="AF18" i="93"/>
  <c r="DA50" i="47"/>
  <c r="AF21" i="93"/>
  <c r="AF25" i="93"/>
  <c r="AF22" i="93"/>
  <c r="AF19" i="93"/>
  <c r="AF17" i="93"/>
  <c r="H58" i="47"/>
  <c r="H378" i="47"/>
  <c r="DC378" i="47" s="1"/>
  <c r="HX70" i="38"/>
  <c r="GC226" i="47"/>
  <c r="HX71" i="38" s="1"/>
  <c r="HZ70" i="38"/>
  <c r="GE226" i="47"/>
  <c r="HZ71" i="38" s="1"/>
  <c r="GR46" i="38"/>
  <c r="IR31" i="38"/>
  <c r="IX31" i="38" s="1"/>
  <c r="DP70" i="99"/>
  <c r="DL212" i="47"/>
  <c r="DP73" i="99"/>
  <c r="DP54" i="99"/>
  <c r="DP66" i="99"/>
  <c r="DS66" i="99" s="1"/>
  <c r="DP58" i="99"/>
  <c r="DP56" i="99"/>
  <c r="DP50" i="99"/>
  <c r="DP57" i="99"/>
  <c r="DP68" i="99"/>
  <c r="DH77" i="47"/>
  <c r="J13" i="101"/>
  <c r="DP52" i="99"/>
  <c r="DP46" i="99"/>
  <c r="DP51" i="99"/>
  <c r="DP59" i="99"/>
  <c r="DS59" i="99" s="1"/>
  <c r="DP74" i="99"/>
  <c r="DK225" i="47"/>
  <c r="DL225" i="47"/>
  <c r="DM225" i="47"/>
  <c r="DI130" i="47"/>
  <c r="DK130" i="47" s="1"/>
  <c r="DN225" i="47"/>
  <c r="EW101" i="47"/>
  <c r="EX101" i="47" s="1"/>
  <c r="DK207" i="47"/>
  <c r="DI297" i="47"/>
  <c r="DK297" i="47" s="1"/>
  <c r="FA104" i="47"/>
  <c r="DM283" i="47"/>
  <c r="DK108" i="47"/>
  <c r="DM108" i="47"/>
  <c r="DL108" i="47"/>
  <c r="DN108" i="47"/>
  <c r="DN202" i="47"/>
  <c r="DK202" i="47"/>
  <c r="DI203" i="47"/>
  <c r="DN203" i="47" s="1"/>
  <c r="DN206" i="47"/>
  <c r="DM206" i="47"/>
  <c r="DM224" i="47"/>
  <c r="DM290" i="47"/>
  <c r="DL292" i="47"/>
  <c r="DI217" i="47"/>
  <c r="DN217" i="47" s="1"/>
  <c r="DK122" i="47"/>
  <c r="DI135" i="47"/>
  <c r="DK135" i="47" s="1"/>
  <c r="FI101" i="47"/>
  <c r="DB37" i="47"/>
  <c r="DA42" i="47"/>
  <c r="DF42" i="47" s="1"/>
  <c r="DB45" i="47"/>
  <c r="CZ37" i="47"/>
  <c r="DI218" i="47"/>
  <c r="DI296" i="47"/>
  <c r="EW104" i="47"/>
  <c r="FM104" i="47"/>
  <c r="FM25" i="47"/>
  <c r="EW25" i="47"/>
  <c r="FA25" i="47"/>
  <c r="FE25" i="47"/>
  <c r="FI25" i="47"/>
  <c r="DI282" i="47"/>
  <c r="DN139" i="47"/>
  <c r="DM139" i="47"/>
  <c r="DK139" i="47"/>
  <c r="GA28" i="47"/>
  <c r="J23" i="59"/>
  <c r="FM101" i="47"/>
  <c r="FN101" i="47" s="1"/>
  <c r="AF30" i="93"/>
  <c r="DC50" i="47"/>
  <c r="DB50" i="47"/>
  <c r="DL213" i="47"/>
  <c r="DK285" i="47"/>
  <c r="DI198" i="47"/>
  <c r="DM198" i="47" s="1"/>
  <c r="DM220" i="47"/>
  <c r="DM289" i="47"/>
  <c r="DL205" i="47"/>
  <c r="DL220" i="47"/>
  <c r="DI141" i="47"/>
  <c r="DL300" i="47"/>
  <c r="DN262" i="47"/>
  <c r="DM205" i="47"/>
  <c r="DK205" i="47"/>
  <c r="DK220" i="47"/>
  <c r="DN289" i="47"/>
  <c r="DL289" i="47"/>
  <c r="DI272" i="47"/>
  <c r="DL262" i="47"/>
  <c r="EO60" i="99"/>
  <c r="EO66" i="99"/>
  <c r="EH72" i="99"/>
  <c r="EH64" i="99"/>
  <c r="EH68" i="99"/>
  <c r="EH51" i="99"/>
  <c r="H59" i="47"/>
  <c r="H68" i="47"/>
  <c r="DN285" i="47"/>
  <c r="DL285" i="47"/>
  <c r="DN300" i="47"/>
  <c r="DM300" i="47"/>
  <c r="H43" i="47"/>
  <c r="DL270" i="47"/>
  <c r="EH61" i="99"/>
  <c r="EH52" i="99"/>
  <c r="BA54" i="99"/>
  <c r="BE54" i="99" s="1"/>
  <c r="BJ54" i="99" s="1"/>
  <c r="EH48" i="99"/>
  <c r="BA51" i="99"/>
  <c r="BE51" i="99" s="1"/>
  <c r="BH51" i="99" s="1"/>
  <c r="DS60" i="99"/>
  <c r="EI47" i="99"/>
  <c r="H57" i="47"/>
  <c r="DA57" i="47" s="1"/>
  <c r="H49" i="47"/>
  <c r="DM217" i="47"/>
  <c r="DM213" i="47"/>
  <c r="DN213" i="47"/>
  <c r="DI140" i="47"/>
  <c r="DN140" i="47" s="1"/>
  <c r="FJ101" i="47"/>
  <c r="H32" i="47"/>
  <c r="CZ32" i="47" s="1"/>
  <c r="H30" i="47"/>
  <c r="DN128" i="47"/>
  <c r="DM128" i="47"/>
  <c r="DL128" i="47"/>
  <c r="DK128" i="47"/>
  <c r="DL279" i="47"/>
  <c r="DN279" i="47"/>
  <c r="DK279" i="47"/>
  <c r="DM279" i="47"/>
  <c r="DS69" i="99"/>
  <c r="EI76" i="99"/>
  <c r="BA70" i="99"/>
  <c r="BE70" i="99" s="1"/>
  <c r="BE67" i="99"/>
  <c r="BA65" i="99"/>
  <c r="BE65" i="99" s="1"/>
  <c r="BA66" i="99"/>
  <c r="BA71" i="99"/>
  <c r="BE71" i="99" s="1"/>
  <c r="BG74" i="99"/>
  <c r="BH74" i="99"/>
  <c r="BI74" i="99"/>
  <c r="BJ74" i="99"/>
  <c r="BG57" i="99"/>
  <c r="BI57" i="99"/>
  <c r="BH57" i="99"/>
  <c r="BJ57" i="99"/>
  <c r="BE47" i="99"/>
  <c r="BG47" i="99" s="1"/>
  <c r="BE46" i="99"/>
  <c r="BG46" i="99" s="1"/>
  <c r="BG51" i="99"/>
  <c r="BI51" i="99"/>
  <c r="BJ51" i="99"/>
  <c r="BA48" i="99"/>
  <c r="BG59" i="99"/>
  <c r="BH59" i="99"/>
  <c r="BJ59" i="99"/>
  <c r="BI59" i="99"/>
  <c r="EH76" i="99"/>
  <c r="BA60" i="99"/>
  <c r="BA55" i="99"/>
  <c r="BE55" i="99" s="1"/>
  <c r="BA62" i="99"/>
  <c r="BA56" i="99"/>
  <c r="BE56" i="99" s="1"/>
  <c r="EI63" i="99"/>
  <c r="EH63" i="99"/>
  <c r="EH53" i="99"/>
  <c r="EI50" i="99"/>
  <c r="EH50" i="99"/>
  <c r="BE72" i="99"/>
  <c r="BG69" i="99"/>
  <c r="BI69" i="99"/>
  <c r="BH69" i="99"/>
  <c r="BJ69" i="99"/>
  <c r="BE64" i="99"/>
  <c r="BG68" i="99"/>
  <c r="BJ68" i="99"/>
  <c r="BH68" i="99"/>
  <c r="BI68" i="99"/>
  <c r="DI129" i="47"/>
  <c r="BG61" i="99"/>
  <c r="BH61" i="99"/>
  <c r="BJ61" i="99"/>
  <c r="BI61" i="99"/>
  <c r="BE52" i="99"/>
  <c r="DO76" i="99"/>
  <c r="DR77" i="99" s="1"/>
  <c r="EH70" i="99"/>
  <c r="EH65" i="99"/>
  <c r="EH66" i="99"/>
  <c r="EH71" i="99"/>
  <c r="BA73" i="99"/>
  <c r="EI55" i="99"/>
  <c r="BE49" i="99"/>
  <c r="BG49" i="99" s="1"/>
  <c r="BA58" i="99"/>
  <c r="BE58" i="99" s="1"/>
  <c r="EI56" i="99"/>
  <c r="EH73" i="99"/>
  <c r="EH60" i="99"/>
  <c r="EH55" i="99"/>
  <c r="EH62" i="99"/>
  <c r="EH56" i="99"/>
  <c r="BA63" i="99"/>
  <c r="BE63" i="99" s="1"/>
  <c r="BA53" i="99"/>
  <c r="BE53" i="99" s="1"/>
  <c r="BA50" i="99"/>
  <c r="EO73" i="99"/>
  <c r="H61" i="47"/>
  <c r="H47" i="47"/>
  <c r="H66" i="47"/>
  <c r="DA66" i="47" s="1"/>
  <c r="H36" i="47"/>
  <c r="H44" i="47"/>
  <c r="DA44" i="47" s="1"/>
  <c r="H40" i="47"/>
  <c r="H52" i="47"/>
  <c r="DB52" i="47" s="1"/>
  <c r="H60" i="47"/>
  <c r="H69" i="47"/>
  <c r="H37" i="99"/>
  <c r="G37" i="99"/>
  <c r="DS52" i="99"/>
  <c r="DO69" i="99"/>
  <c r="DS74" i="99"/>
  <c r="DO54" i="99"/>
  <c r="DS70" i="99"/>
  <c r="DO70" i="99"/>
  <c r="DR70" i="99" s="1"/>
  <c r="DO72" i="99"/>
  <c r="DP75" i="99"/>
  <c r="DO75" i="99"/>
  <c r="H48" i="47"/>
  <c r="EO53" i="99"/>
  <c r="G53" i="99"/>
  <c r="H55" i="47"/>
  <c r="DA55" i="47" s="1"/>
  <c r="DF56" i="47" s="1"/>
  <c r="H64" i="47"/>
  <c r="G64" i="99"/>
  <c r="EO64" i="99"/>
  <c r="DP64" i="99"/>
  <c r="DS64" i="99" s="1"/>
  <c r="G38" i="99"/>
  <c r="DO56" i="99"/>
  <c r="G71" i="99"/>
  <c r="EO71" i="99"/>
  <c r="DP71" i="99"/>
  <c r="DO46" i="99"/>
  <c r="G41" i="99"/>
  <c r="EO51" i="99"/>
  <c r="H80" i="99"/>
  <c r="G40" i="99"/>
  <c r="EO57" i="99"/>
  <c r="EO59" i="99"/>
  <c r="EO61" i="99"/>
  <c r="DO63" i="99"/>
  <c r="DR63" i="99" s="1"/>
  <c r="EO65" i="99"/>
  <c r="DO68" i="99"/>
  <c r="H63" i="47"/>
  <c r="H65" i="47"/>
  <c r="DC65" i="47" s="1"/>
  <c r="H74" i="47"/>
  <c r="H70" i="47"/>
  <c r="H72" i="47"/>
  <c r="CZ72" i="47" s="1"/>
  <c r="H54" i="47"/>
  <c r="H75" i="47"/>
  <c r="H35" i="47"/>
  <c r="H27" i="47"/>
  <c r="DB27" i="47" s="1"/>
  <c r="H31" i="47"/>
  <c r="H73" i="47"/>
  <c r="CZ73" i="47" s="1"/>
  <c r="H51" i="47"/>
  <c r="EO39" i="99"/>
  <c r="G39" i="99"/>
  <c r="G45" i="99"/>
  <c r="DO52" i="99"/>
  <c r="DO60" i="99"/>
  <c r="EO42" i="99"/>
  <c r="G42" i="99"/>
  <c r="DO73" i="99"/>
  <c r="G43" i="99"/>
  <c r="G36" i="99"/>
  <c r="H36" i="99"/>
  <c r="EO36" i="99" s="1"/>
  <c r="EO47" i="99"/>
  <c r="G47" i="99"/>
  <c r="G49" i="99"/>
  <c r="EO44" i="99"/>
  <c r="G44" i="99"/>
  <c r="EO54" i="99"/>
  <c r="DO66" i="99"/>
  <c r="EO70" i="99"/>
  <c r="DP72" i="99"/>
  <c r="EO72" i="99"/>
  <c r="EO75" i="99"/>
  <c r="EO76" i="99"/>
  <c r="EO48" i="99"/>
  <c r="G48" i="99"/>
  <c r="H53" i="47"/>
  <c r="DB55" i="47"/>
  <c r="DG56" i="47" s="1"/>
  <c r="EO55" i="99"/>
  <c r="G55" i="99"/>
  <c r="DO58" i="99"/>
  <c r="H67" i="47"/>
  <c r="EO67" i="99"/>
  <c r="G67" i="99"/>
  <c r="H71" i="47"/>
  <c r="DO50" i="99"/>
  <c r="DO51" i="99"/>
  <c r="DO57" i="99"/>
  <c r="DO59" i="99"/>
  <c r="DS61" i="99"/>
  <c r="DO61" i="99"/>
  <c r="DO65" i="99"/>
  <c r="DO74" i="99"/>
  <c r="DR74" i="99" s="1"/>
  <c r="EO74" i="99"/>
  <c r="DL294" i="47"/>
  <c r="DK294" i="47"/>
  <c r="DN294" i="47"/>
  <c r="DM294" i="47"/>
  <c r="DN271" i="47"/>
  <c r="DI268" i="47"/>
  <c r="DL136" i="47"/>
  <c r="DN136" i="47"/>
  <c r="DB69" i="47"/>
  <c r="H353" i="47"/>
  <c r="DA353" i="47" s="1"/>
  <c r="H377" i="47"/>
  <c r="DC377" i="47" s="1"/>
  <c r="H356" i="47"/>
  <c r="DC356" i="47" s="1"/>
  <c r="H368" i="47"/>
  <c r="DC368" i="47" s="1"/>
  <c r="H354" i="47"/>
  <c r="H374" i="47"/>
  <c r="DA69" i="47"/>
  <c r="DB73" i="47"/>
  <c r="DC73" i="47"/>
  <c r="H357" i="47"/>
  <c r="H361" i="47"/>
  <c r="H365" i="47"/>
  <c r="DB377" i="47"/>
  <c r="H352" i="47"/>
  <c r="DB368" i="47"/>
  <c r="H372" i="47"/>
  <c r="F12" i="92"/>
  <c r="H359" i="47"/>
  <c r="H363" i="47"/>
  <c r="DA354" i="47"/>
  <c r="H370" i="47"/>
  <c r="DA45" i="47"/>
  <c r="EQ48" i="38"/>
  <c r="EW47" i="38"/>
  <c r="EW101" i="38" s="1"/>
  <c r="BW47" i="38"/>
  <c r="CC46" i="38"/>
  <c r="CC100" i="38" s="1"/>
  <c r="DC37" i="47"/>
  <c r="DI267" i="47"/>
  <c r="DN267" i="47" s="1"/>
  <c r="DK270" i="47"/>
  <c r="DK193" i="47"/>
  <c r="DN193" i="47"/>
  <c r="DL193" i="47"/>
  <c r="EP43" i="38"/>
  <c r="DK268" i="47"/>
  <c r="DM268" i="47"/>
  <c r="DL267" i="47"/>
  <c r="DI269" i="47"/>
  <c r="DL269" i="47" s="1"/>
  <c r="DI263" i="47"/>
  <c r="DL263" i="47" s="1"/>
  <c r="DL261" i="47"/>
  <c r="DM261" i="47"/>
  <c r="DN261" i="47"/>
  <c r="DM275" i="47"/>
  <c r="DN275" i="47"/>
  <c r="DL275" i="47"/>
  <c r="DI264" i="47"/>
  <c r="DK264" i="47" s="1"/>
  <c r="DN268" i="47"/>
  <c r="DK105" i="47"/>
  <c r="DN105" i="47"/>
  <c r="DL105" i="47"/>
  <c r="DM263" i="47"/>
  <c r="DK262" i="47"/>
  <c r="DK271" i="47"/>
  <c r="DI265" i="47"/>
  <c r="DK267" i="47"/>
  <c r="DK261" i="47"/>
  <c r="DL271" i="47"/>
  <c r="DL268" i="47"/>
  <c r="DI266" i="47"/>
  <c r="DM272" i="47"/>
  <c r="DK275" i="47"/>
  <c r="DB33" i="47"/>
  <c r="DG34" i="47" s="1"/>
  <c r="DC33" i="47"/>
  <c r="DH34" i="47" s="1"/>
  <c r="DE38" i="47"/>
  <c r="CZ34" i="47"/>
  <c r="DC39" i="47"/>
  <c r="DC29" i="47"/>
  <c r="DF34" i="47"/>
  <c r="X338" i="47"/>
  <c r="Y338" i="47"/>
  <c r="H343" i="47"/>
  <c r="CZ45" i="47"/>
  <c r="H334" i="47"/>
  <c r="DC41" i="47"/>
  <c r="CZ41" i="47"/>
  <c r="W339" i="47"/>
  <c r="V339" i="47"/>
  <c r="H339" i="47"/>
  <c r="DB339" i="47" s="1"/>
  <c r="DC38" i="47"/>
  <c r="H349" i="47"/>
  <c r="DA349" i="47" s="1"/>
  <c r="D344" i="47"/>
  <c r="F344" i="47"/>
  <c r="E344" i="47"/>
  <c r="G344" i="47"/>
  <c r="D328" i="47"/>
  <c r="F328" i="47"/>
  <c r="E328" i="47"/>
  <c r="G328" i="47"/>
  <c r="D337" i="47"/>
  <c r="F337" i="47"/>
  <c r="E337" i="47"/>
  <c r="G337" i="47"/>
  <c r="E348" i="47"/>
  <c r="D348" i="47"/>
  <c r="F348" i="47"/>
  <c r="G348" i="47"/>
  <c r="D355" i="47"/>
  <c r="E355" i="47"/>
  <c r="G355" i="47"/>
  <c r="F355" i="47"/>
  <c r="G371" i="47"/>
  <c r="D371" i="47"/>
  <c r="F371" i="47"/>
  <c r="E371" i="47"/>
  <c r="D373" i="47"/>
  <c r="G373" i="47"/>
  <c r="E373" i="47"/>
  <c r="F373" i="47"/>
  <c r="DB42" i="47"/>
  <c r="H330" i="47"/>
  <c r="CZ33" i="47"/>
  <c r="DB41" i="47"/>
  <c r="H329" i="47"/>
  <c r="DC28" i="47"/>
  <c r="DB38" i="47"/>
  <c r="DA38" i="47"/>
  <c r="DF38" i="47" s="1"/>
  <c r="DC40" i="47"/>
  <c r="E341" i="47"/>
  <c r="G341" i="47"/>
  <c r="D341" i="47"/>
  <c r="F341" i="47"/>
  <c r="D331" i="47"/>
  <c r="F331" i="47"/>
  <c r="E331" i="47"/>
  <c r="G331" i="47"/>
  <c r="H358" i="47"/>
  <c r="DB358" i="47" s="1"/>
  <c r="H362" i="47"/>
  <c r="H369" i="47"/>
  <c r="H375" i="47"/>
  <c r="DA31" i="47"/>
  <c r="H26" i="47"/>
  <c r="F327" i="47"/>
  <c r="D327" i="47"/>
  <c r="G327" i="47"/>
  <c r="E327" i="47"/>
  <c r="V338" i="47"/>
  <c r="H338" i="47"/>
  <c r="W338" i="47"/>
  <c r="CZ42" i="47"/>
  <c r="DC42" i="47"/>
  <c r="H340" i="47"/>
  <c r="DF39" i="47"/>
  <c r="H335" i="47"/>
  <c r="H346" i="47"/>
  <c r="DA334" i="47"/>
  <c r="Y339" i="47"/>
  <c r="X339" i="47"/>
  <c r="H351" i="47"/>
  <c r="DB43" i="47"/>
  <c r="DC35" i="47"/>
  <c r="DH35" i="47" s="1"/>
  <c r="E336" i="47"/>
  <c r="G336" i="47"/>
  <c r="D336" i="47"/>
  <c r="F336" i="47"/>
  <c r="D350" i="47"/>
  <c r="G350" i="47"/>
  <c r="F350" i="47"/>
  <c r="E350" i="47"/>
  <c r="D345" i="47"/>
  <c r="F345" i="47"/>
  <c r="E345" i="47"/>
  <c r="G345" i="47"/>
  <c r="H367" i="47"/>
  <c r="H376" i="47"/>
  <c r="DE39" i="47"/>
  <c r="DB330" i="47"/>
  <c r="DG29" i="47"/>
  <c r="DC45" i="47"/>
  <c r="H342" i="47"/>
  <c r="CZ329" i="47"/>
  <c r="D333" i="47"/>
  <c r="F333" i="47"/>
  <c r="E333" i="47"/>
  <c r="G333" i="47"/>
  <c r="DC30" i="47"/>
  <c r="H360" i="47"/>
  <c r="DB362" i="47"/>
  <c r="H364" i="47"/>
  <c r="H366" i="47"/>
  <c r="DB31" i="47"/>
  <c r="E332" i="47"/>
  <c r="G332" i="47"/>
  <c r="D332" i="47"/>
  <c r="F332" i="47"/>
  <c r="DC26" i="47"/>
  <c r="DH26" i="47" s="1"/>
  <c r="J73" i="59"/>
  <c r="GA105" i="47"/>
  <c r="DN109" i="47"/>
  <c r="DK109" i="47"/>
  <c r="DM109" i="47"/>
  <c r="DK106" i="47"/>
  <c r="DN106" i="47"/>
  <c r="DM106" i="47"/>
  <c r="FE102" i="47"/>
  <c r="FF102" i="47" s="1"/>
  <c r="FI102" i="47"/>
  <c r="FJ102" i="47" s="1"/>
  <c r="EW102" i="47"/>
  <c r="EX102" i="47" s="1"/>
  <c r="FM102" i="47"/>
  <c r="FN102" i="47" s="1"/>
  <c r="FA102" i="47"/>
  <c r="FB102" i="47" s="1"/>
  <c r="DK107" i="47"/>
  <c r="DN107" i="47"/>
  <c r="DL107" i="47"/>
  <c r="DK111" i="47"/>
  <c r="DN111" i="47"/>
  <c r="DM111" i="47"/>
  <c r="DK113" i="47"/>
  <c r="DM113" i="47"/>
  <c r="DN113" i="47"/>
  <c r="DK115" i="47"/>
  <c r="DM115" i="47"/>
  <c r="DN115" i="47"/>
  <c r="DN103" i="47"/>
  <c r="DK103" i="47"/>
  <c r="DL103" i="47"/>
  <c r="DN112" i="47"/>
  <c r="DK112" i="47"/>
  <c r="DM112" i="47"/>
  <c r="DN110" i="47"/>
  <c r="DM110" i="47"/>
  <c r="DK110" i="47"/>
  <c r="DK117" i="47"/>
  <c r="DN117" i="47"/>
  <c r="DM117" i="47"/>
  <c r="DI197" i="47"/>
  <c r="DK186" i="47"/>
  <c r="DM186" i="47"/>
  <c r="DN186" i="47"/>
  <c r="DK185" i="47"/>
  <c r="DM185" i="47"/>
  <c r="DK191" i="47"/>
  <c r="DM191" i="47"/>
  <c r="DK187" i="47"/>
  <c r="DN187" i="47"/>
  <c r="DM187" i="47"/>
  <c r="DN185" i="47"/>
  <c r="DK184" i="47"/>
  <c r="DM184" i="47"/>
  <c r="DN184" i="47"/>
  <c r="DN191" i="47"/>
  <c r="FE179" i="47"/>
  <c r="FI179" i="47"/>
  <c r="FM179" i="47"/>
  <c r="EW179" i="47"/>
  <c r="FA179" i="47"/>
  <c r="IR66" i="38"/>
  <c r="IX66" i="38" s="1"/>
  <c r="IR62" i="38"/>
  <c r="IX62" i="38" s="1"/>
  <c r="IR46" i="38"/>
  <c r="IX46" i="38" s="1"/>
  <c r="CT29" i="38"/>
  <c r="IR45" i="38"/>
  <c r="IX45" i="38" s="1"/>
  <c r="IR38" i="38"/>
  <c r="IX38" i="38" s="1"/>
  <c r="IR40" i="38"/>
  <c r="IX40" i="38" s="1"/>
  <c r="IR42" i="38"/>
  <c r="IX42" i="38" s="1"/>
  <c r="CE32" i="38" a="1"/>
  <c r="CE30" i="38" a="1"/>
  <c r="CE31" i="38" a="1"/>
  <c r="CE33" i="38" a="1"/>
  <c r="CE34" i="38" a="1"/>
  <c r="CE35" i="38" a="1"/>
  <c r="CE36" i="38" a="1"/>
  <c r="CE37" i="38" a="1"/>
  <c r="CE38" i="38" a="1"/>
  <c r="CE39" i="38" a="1"/>
  <c r="CE40" i="38" a="1"/>
  <c r="CE41" i="38" a="1"/>
  <c r="CE42" i="38" a="1"/>
  <c r="CE43" i="38" a="1"/>
  <c r="CE29" i="38" a="1"/>
  <c r="IP50" i="38"/>
  <c r="IV50" i="38" s="1"/>
  <c r="IP54" i="38"/>
  <c r="IV54" i="38" s="1"/>
  <c r="IP58" i="38"/>
  <c r="IV58" i="38" s="1"/>
  <c r="IP62" i="38"/>
  <c r="IV62" i="38" s="1"/>
  <c r="IP66" i="38"/>
  <c r="IV66" i="38" s="1"/>
  <c r="IP41" i="38"/>
  <c r="IV41" i="38" s="1"/>
  <c r="IP43" i="38"/>
  <c r="IV43" i="38" s="1"/>
  <c r="IR63" i="38"/>
  <c r="IX63" i="38" s="1"/>
  <c r="IR58" i="38"/>
  <c r="IX58" i="38" s="1"/>
  <c r="IR67" i="38"/>
  <c r="IX67" i="38" s="1"/>
  <c r="EP59" i="38"/>
  <c r="IR43" i="38"/>
  <c r="IX43" i="38" s="1"/>
  <c r="CT44" i="38"/>
  <c r="IR48" i="38"/>
  <c r="IX48" i="38" s="1"/>
  <c r="IR29" i="38"/>
  <c r="IX29" i="38" s="1"/>
  <c r="IR33" i="38"/>
  <c r="IX33" i="38" s="1"/>
  <c r="IR37" i="38"/>
  <c r="IX37" i="38" s="1"/>
  <c r="IR39" i="38"/>
  <c r="IX39" i="38" s="1"/>
  <c r="IR41" i="38"/>
  <c r="IX41" i="38" s="1"/>
  <c r="IR30" i="38"/>
  <c r="IX30" i="38" s="1"/>
  <c r="IR34" i="38"/>
  <c r="IX34" i="38" s="1"/>
  <c r="IR60" i="38"/>
  <c r="IX60" i="38" s="1"/>
  <c r="IP33" i="38"/>
  <c r="IV33" i="38" s="1"/>
  <c r="IP35" i="38"/>
  <c r="IV35" i="38" s="1"/>
  <c r="HR73" i="38"/>
  <c r="IP68" i="38"/>
  <c r="IV68" i="38" s="1"/>
  <c r="IP49" i="38"/>
  <c r="IV49" i="38" s="1"/>
  <c r="IP51" i="38"/>
  <c r="IV51" i="38" s="1"/>
  <c r="IP53" i="38"/>
  <c r="IV53" i="38" s="1"/>
  <c r="IP55" i="38"/>
  <c r="IV55" i="38" s="1"/>
  <c r="IP57" i="38"/>
  <c r="IV57" i="38" s="1"/>
  <c r="IP59" i="38"/>
  <c r="IV59" i="38" s="1"/>
  <c r="IP61" i="38"/>
  <c r="IV61" i="38" s="1"/>
  <c r="IP63" i="38"/>
  <c r="IV63" i="38" s="1"/>
  <c r="IP65" i="38"/>
  <c r="IV65" i="38" s="1"/>
  <c r="IP67" i="38"/>
  <c r="IV67" i="38" s="1"/>
  <c r="IP37" i="38"/>
  <c r="IV37" i="38" s="1"/>
  <c r="IP40" i="38"/>
  <c r="IV40" i="38" s="1"/>
  <c r="CX46" i="38"/>
  <c r="CX100" i="38" s="1"/>
  <c r="CR47" i="38"/>
  <c r="IR54" i="38"/>
  <c r="IX54" i="38" s="1"/>
  <c r="IR50" i="38"/>
  <c r="IX50" i="38" s="1"/>
  <c r="IR64" i="38"/>
  <c r="IX64" i="38" s="1"/>
  <c r="IR68" i="38"/>
  <c r="IX68" i="38" s="1"/>
  <c r="HS73" i="38"/>
  <c r="IR47" i="38"/>
  <c r="IX47" i="38" s="1"/>
  <c r="IP36" i="38"/>
  <c r="IV36" i="38" s="1"/>
  <c r="IP48" i="38"/>
  <c r="IV48" i="38" s="1"/>
  <c r="IP52" i="38"/>
  <c r="IV52" i="38" s="1"/>
  <c r="IP56" i="38"/>
  <c r="IV56" i="38" s="1"/>
  <c r="IP60" i="38"/>
  <c r="IV60" i="38" s="1"/>
  <c r="IP64" i="38"/>
  <c r="IV64" i="38" s="1"/>
  <c r="HR74" i="38"/>
  <c r="IP69" i="38"/>
  <c r="IV69" i="38" s="1"/>
  <c r="IP42" i="38"/>
  <c r="IV42" i="38" s="1"/>
  <c r="IP46" i="38"/>
  <c r="IV46" i="38" s="1"/>
  <c r="IR65" i="38"/>
  <c r="IX65" i="38" s="1"/>
  <c r="IR61" i="38"/>
  <c r="IX61" i="38" s="1"/>
  <c r="IR52" i="38"/>
  <c r="IX52" i="38" s="1"/>
  <c r="ES44" i="38"/>
  <c r="HS74" i="38"/>
  <c r="IR44" i="38"/>
  <c r="IX44" i="38" s="1"/>
  <c r="AW29" i="38"/>
  <c r="AW60" i="38"/>
  <c r="IP32" i="38"/>
  <c r="IV32" i="38" s="1"/>
  <c r="IP44" i="38"/>
  <c r="IV44" i="38" s="1"/>
  <c r="IP38" i="38"/>
  <c r="IV38" i="38" s="1"/>
  <c r="IP45" i="38"/>
  <c r="IV45" i="38" s="1"/>
  <c r="IP39" i="38"/>
  <c r="IV39" i="38" s="1"/>
  <c r="IP47" i="38"/>
  <c r="IV47" i="38" s="1"/>
  <c r="DL293" i="47"/>
  <c r="DM293" i="47"/>
  <c r="DN293" i="47"/>
  <c r="DI132" i="47"/>
  <c r="DN132" i="47" s="1"/>
  <c r="DL133" i="47"/>
  <c r="DM133" i="47"/>
  <c r="DN133" i="47"/>
  <c r="DK140" i="47"/>
  <c r="DI131" i="47"/>
  <c r="DK131" i="47" s="1"/>
  <c r="DM135" i="47"/>
  <c r="DL135" i="47"/>
  <c r="FA20" i="47"/>
  <c r="FI20" i="47"/>
  <c r="FM20" i="47"/>
  <c r="FE20" i="47"/>
  <c r="EW20" i="47"/>
  <c r="DM140" i="47"/>
  <c r="DL24" i="47"/>
  <c r="DN24" i="47"/>
  <c r="FI17" i="47"/>
  <c r="FE17" i="47"/>
  <c r="FA17" i="47"/>
  <c r="EW17" i="47"/>
  <c r="FM17" i="47"/>
  <c r="DI134" i="47"/>
  <c r="DK134" i="47" s="1"/>
  <c r="DM130" i="47"/>
  <c r="DL130" i="47"/>
  <c r="DN130" i="47"/>
  <c r="DK24" i="47"/>
  <c r="DK143" i="47"/>
  <c r="DL143" i="47"/>
  <c r="DN143" i="47"/>
  <c r="DL146" i="47"/>
  <c r="DN146" i="47"/>
  <c r="DM146" i="47"/>
  <c r="DM141" i="47"/>
  <c r="DL141" i="47"/>
  <c r="DN141" i="47"/>
  <c r="DM147" i="47"/>
  <c r="DN147" i="47"/>
  <c r="DL147" i="47"/>
  <c r="DL295" i="47"/>
  <c r="DM295" i="47"/>
  <c r="DN295" i="47"/>
  <c r="DI127" i="47"/>
  <c r="DK127" i="47" s="1"/>
  <c r="DI138" i="47"/>
  <c r="DK138" i="47" s="1"/>
  <c r="DK146" i="47"/>
  <c r="DM143" i="47"/>
  <c r="DK141" i="47"/>
  <c r="FI16" i="47"/>
  <c r="FJ16" i="47" s="1"/>
  <c r="FJ17" i="47" s="1"/>
  <c r="FJ18" i="47" s="1"/>
  <c r="FJ19" i="47" s="1"/>
  <c r="FJ20" i="47" s="1"/>
  <c r="FJ21" i="47" s="1"/>
  <c r="FJ22" i="47" s="1"/>
  <c r="FJ23" i="47" s="1"/>
  <c r="EW16" i="47"/>
  <c r="EX16" i="47" s="1"/>
  <c r="FM16" i="47"/>
  <c r="FN16" i="47" s="1"/>
  <c r="FN17" i="47" s="1"/>
  <c r="FN18" i="47" s="1"/>
  <c r="FN19" i="47" s="1"/>
  <c r="FN20" i="47" s="1"/>
  <c r="FN21" i="47" s="1"/>
  <c r="FN22" i="47" s="1"/>
  <c r="FN23" i="47" s="1"/>
  <c r="FE16" i="47"/>
  <c r="FF16" i="47" s="1"/>
  <c r="FA16" i="47"/>
  <c r="FB16" i="47" s="1"/>
  <c r="FB17" i="47" s="1"/>
  <c r="FB18" i="47" s="1"/>
  <c r="FB19" i="47" s="1"/>
  <c r="FB20" i="47" s="1"/>
  <c r="FB21" i="47" s="1"/>
  <c r="FB22" i="47" s="1"/>
  <c r="FB23" i="47" s="1"/>
  <c r="DI142" i="47"/>
  <c r="DK147" i="47"/>
  <c r="DK144" i="47"/>
  <c r="DN144" i="47"/>
  <c r="DL144" i="47"/>
  <c r="DK295" i="47"/>
  <c r="DI126" i="47"/>
  <c r="DK126" i="47" s="1"/>
  <c r="DI137" i="47"/>
  <c r="DK137" i="47" s="1"/>
  <c r="DI219" i="47"/>
  <c r="DK212" i="47"/>
  <c r="DM212" i="47"/>
  <c r="DI214" i="47"/>
  <c r="DL214" i="47" s="1"/>
  <c r="DM284" i="47"/>
  <c r="DN284" i="47"/>
  <c r="DL284" i="47"/>
  <c r="DK274" i="47"/>
  <c r="DM274" i="47"/>
  <c r="DL274" i="47"/>
  <c r="DM297" i="47"/>
  <c r="DN297" i="47"/>
  <c r="DL297" i="47"/>
  <c r="DM286" i="47"/>
  <c r="DN286" i="47"/>
  <c r="DL286" i="47"/>
  <c r="DM277" i="47"/>
  <c r="DN277" i="47"/>
  <c r="DM280" i="47"/>
  <c r="DL280" i="47"/>
  <c r="DN280" i="47"/>
  <c r="DM276" i="47"/>
  <c r="DK276" i="47"/>
  <c r="DN276" i="47"/>
  <c r="DM281" i="47"/>
  <c r="DN281" i="47"/>
  <c r="DL281" i="47"/>
  <c r="DL288" i="47"/>
  <c r="DN288" i="47"/>
  <c r="DK288" i="47"/>
  <c r="DK277" i="47"/>
  <c r="DL277" i="47"/>
  <c r="DK280" i="47"/>
  <c r="DK287" i="47"/>
  <c r="DN287" i="47"/>
  <c r="DL287" i="47"/>
  <c r="DM278" i="47"/>
  <c r="DL278" i="47"/>
  <c r="DN278" i="47"/>
  <c r="DL276" i="47"/>
  <c r="DN196" i="47"/>
  <c r="DM196" i="47"/>
  <c r="DL196" i="47"/>
  <c r="DN204" i="47"/>
  <c r="DK204" i="47"/>
  <c r="DL204" i="47"/>
  <c r="DM204" i="47"/>
  <c r="DK215" i="47"/>
  <c r="DN198" i="47"/>
  <c r="DK203" i="47"/>
  <c r="DM203" i="47"/>
  <c r="DI208" i="47"/>
  <c r="DI211" i="47"/>
  <c r="DM211" i="47" s="1"/>
  <c r="DI222" i="47"/>
  <c r="DL222" i="47" s="1"/>
  <c r="DI200" i="47"/>
  <c r="DN200" i="47" s="1"/>
  <c r="DI199" i="47"/>
  <c r="DL199" i="47" s="1"/>
  <c r="DI216" i="47"/>
  <c r="DI210" i="47"/>
  <c r="DN210" i="47" s="1"/>
  <c r="DI221" i="47"/>
  <c r="DL215" i="47"/>
  <c r="DN215" i="47"/>
  <c r="DI201" i="47"/>
  <c r="DN211" i="47"/>
  <c r="DN209" i="47"/>
  <c r="DL209" i="47"/>
  <c r="DK209" i="47"/>
  <c r="DM221" i="47"/>
  <c r="DA76" i="47"/>
  <c r="CZ76" i="47"/>
  <c r="DB76" i="47"/>
  <c r="DC57" i="47"/>
  <c r="DB74" i="47"/>
  <c r="DB47" i="47"/>
  <c r="DB68" i="47"/>
  <c r="DL203" i="47" l="1"/>
  <c r="DL198" i="47"/>
  <c r="DK198" i="47"/>
  <c r="DL140" i="47"/>
  <c r="DN135" i="47"/>
  <c r="DG38" i="47"/>
  <c r="DK217" i="47"/>
  <c r="DL217" i="47"/>
  <c r="DS51" i="99"/>
  <c r="DS58" i="99"/>
  <c r="DH40" i="47"/>
  <c r="DR51" i="99"/>
  <c r="DB32" i="47"/>
  <c r="DE42" i="47"/>
  <c r="DS57" i="99"/>
  <c r="DS71" i="99"/>
  <c r="BI54" i="99"/>
  <c r="DM267" i="47"/>
  <c r="DB329" i="47"/>
  <c r="DG330" i="47" s="1"/>
  <c r="CZ330" i="47"/>
  <c r="DC334" i="47"/>
  <c r="DH335" i="47" s="1"/>
  <c r="DC31" i="47"/>
  <c r="CZ35" i="47"/>
  <c r="DE35" i="47" s="1"/>
  <c r="DC335" i="47"/>
  <c r="DC32" i="47"/>
  <c r="DH32" i="47" s="1"/>
  <c r="CZ26" i="47"/>
  <c r="DE26" i="47" s="1"/>
  <c r="DI26" i="47" s="1"/>
  <c r="DK26" i="47" s="1"/>
  <c r="DC362" i="47"/>
  <c r="DB343" i="47"/>
  <c r="DC354" i="47"/>
  <c r="AF51" i="93"/>
  <c r="AF43" i="93"/>
  <c r="AF35" i="93"/>
  <c r="AF49" i="93"/>
  <c r="CZ52" i="47"/>
  <c r="AF24" i="93"/>
  <c r="AF46" i="93"/>
  <c r="AF41" i="93"/>
  <c r="BG54" i="99"/>
  <c r="AF29" i="93"/>
  <c r="AF48" i="93"/>
  <c r="CZ364" i="47"/>
  <c r="CZ358" i="47"/>
  <c r="DC357" i="47"/>
  <c r="DH357" i="47" s="1"/>
  <c r="AF47" i="93"/>
  <c r="DB53" i="47"/>
  <c r="DG53" i="47" s="1"/>
  <c r="AF31" i="93"/>
  <c r="AF34" i="93"/>
  <c r="AF50" i="93"/>
  <c r="AF45" i="93"/>
  <c r="CZ64" i="47"/>
  <c r="CZ48" i="47"/>
  <c r="DB60" i="47"/>
  <c r="AF20" i="93"/>
  <c r="AF27" i="93"/>
  <c r="AF37" i="93"/>
  <c r="AF23" i="93"/>
  <c r="AF39" i="93"/>
  <c r="DA58" i="47"/>
  <c r="AF16" i="93"/>
  <c r="AF53" i="93"/>
  <c r="AF55" i="93"/>
  <c r="AF52" i="93"/>
  <c r="AF54" i="93"/>
  <c r="DH378" i="47"/>
  <c r="DH39" i="47"/>
  <c r="DN263" i="47"/>
  <c r="DF354" i="47"/>
  <c r="V57" i="93"/>
  <c r="H13" i="92"/>
  <c r="DA378" i="47"/>
  <c r="CZ378" i="47"/>
  <c r="DB378" i="47"/>
  <c r="DH29" i="47"/>
  <c r="DI29" i="47" s="1"/>
  <c r="DG378" i="47"/>
  <c r="DB54" i="47"/>
  <c r="DG55" i="47" s="1"/>
  <c r="DC68" i="47"/>
  <c r="DC61" i="47"/>
  <c r="DH62" i="47" s="1"/>
  <c r="DC66" i="47"/>
  <c r="CZ49" i="47"/>
  <c r="DE50" i="47" s="1"/>
  <c r="CZ61" i="47"/>
  <c r="DA362" i="47"/>
  <c r="DG43" i="47"/>
  <c r="DC69" i="47"/>
  <c r="DS65" i="99"/>
  <c r="DR57" i="99"/>
  <c r="DR73" i="99"/>
  <c r="DC58" i="47"/>
  <c r="DH58" i="47" s="1"/>
  <c r="CZ58" i="47"/>
  <c r="AF38" i="93"/>
  <c r="DB58" i="47"/>
  <c r="DT57" i="99"/>
  <c r="DV57" i="99" s="1"/>
  <c r="DA358" i="47"/>
  <c r="V55" i="93"/>
  <c r="DB369" i="47"/>
  <c r="DG369" i="47" s="1"/>
  <c r="V41" i="93"/>
  <c r="CZ370" i="47"/>
  <c r="CZ352" i="47"/>
  <c r="CZ365" i="47"/>
  <c r="DA357" i="47"/>
  <c r="CZ374" i="47"/>
  <c r="DP47" i="99"/>
  <c r="DS47" i="99" s="1"/>
  <c r="DP43" i="99"/>
  <c r="DP45" i="99"/>
  <c r="DS46" i="99" s="1"/>
  <c r="DP38" i="99"/>
  <c r="DP37" i="99"/>
  <c r="DE77" i="47"/>
  <c r="J10" i="101"/>
  <c r="DG77" i="47"/>
  <c r="J12" i="101"/>
  <c r="DF77" i="47"/>
  <c r="J11" i="101"/>
  <c r="DB375" i="47"/>
  <c r="DC343" i="47"/>
  <c r="DB372" i="47"/>
  <c r="V33" i="93"/>
  <c r="V47" i="93"/>
  <c r="CZ356" i="47"/>
  <c r="CZ353" i="47"/>
  <c r="DP55" i="99"/>
  <c r="DS55" i="99" s="1"/>
  <c r="DP48" i="99"/>
  <c r="DP44" i="99"/>
  <c r="DP49" i="99"/>
  <c r="DS49" i="99" s="1"/>
  <c r="DP36" i="99"/>
  <c r="DS36" i="99" s="1"/>
  <c r="DP42" i="99"/>
  <c r="DP39" i="99"/>
  <c r="DP40" i="99"/>
  <c r="DP53" i="99"/>
  <c r="DS53" i="99" s="1"/>
  <c r="DT77" i="99"/>
  <c r="DW77" i="99" s="1"/>
  <c r="BH54" i="99"/>
  <c r="FM108" i="47"/>
  <c r="FF17" i="47"/>
  <c r="FF18" i="47" s="1"/>
  <c r="FF19" i="47" s="1"/>
  <c r="FF20" i="47" s="1"/>
  <c r="FF21" i="47" s="1"/>
  <c r="FF22" i="47" s="1"/>
  <c r="FF23" i="47" s="1"/>
  <c r="EX17" i="47"/>
  <c r="EX18" i="47" s="1"/>
  <c r="EX19" i="47" s="1"/>
  <c r="EX20" i="47" s="1"/>
  <c r="EX21" i="47" s="1"/>
  <c r="EX22" i="47" s="1"/>
  <c r="EX23" i="47" s="1"/>
  <c r="DK282" i="47"/>
  <c r="DM282" i="47"/>
  <c r="DL282" i="47"/>
  <c r="DN282" i="47"/>
  <c r="DL296" i="47"/>
  <c r="DN296" i="47"/>
  <c r="DM296" i="47"/>
  <c r="DK296" i="47"/>
  <c r="DM218" i="47"/>
  <c r="DK218" i="47"/>
  <c r="DL218" i="47"/>
  <c r="DN218" i="47"/>
  <c r="FA108" i="47"/>
  <c r="EW108" i="47"/>
  <c r="FI108" i="47"/>
  <c r="FE108" i="47"/>
  <c r="GA29" i="47"/>
  <c r="J24" i="59"/>
  <c r="DC374" i="47"/>
  <c r="DR61" i="99"/>
  <c r="DT61" i="99" s="1"/>
  <c r="DW61" i="99" s="1"/>
  <c r="DS72" i="99"/>
  <c r="CZ368" i="47"/>
  <c r="DL272" i="47"/>
  <c r="DN272" i="47"/>
  <c r="DK272" i="47"/>
  <c r="DC369" i="47"/>
  <c r="DC67" i="47"/>
  <c r="DH67" i="47" s="1"/>
  <c r="DH30" i="47"/>
  <c r="DH38" i="47"/>
  <c r="DI38" i="47" s="1"/>
  <c r="EO45" i="99"/>
  <c r="BG53" i="99"/>
  <c r="BH53" i="99"/>
  <c r="BJ53" i="99"/>
  <c r="BI53" i="99"/>
  <c r="BG58" i="99"/>
  <c r="BI58" i="99"/>
  <c r="BH58" i="99"/>
  <c r="BJ58" i="99"/>
  <c r="BJ49" i="99"/>
  <c r="BH49" i="99"/>
  <c r="BI49" i="99"/>
  <c r="BE73" i="99"/>
  <c r="BG73" i="99" s="1"/>
  <c r="BJ52" i="99"/>
  <c r="BH52" i="99"/>
  <c r="BI52" i="99"/>
  <c r="DE61" i="99"/>
  <c r="DI61" i="99"/>
  <c r="CS61" i="99"/>
  <c r="CW61" i="99"/>
  <c r="DA61" i="99"/>
  <c r="DK129" i="47"/>
  <c r="DN129" i="47"/>
  <c r="DL129" i="47"/>
  <c r="DA68" i="99"/>
  <c r="CS68" i="99"/>
  <c r="DE68" i="99"/>
  <c r="BI64" i="99"/>
  <c r="BH64" i="99"/>
  <c r="BJ64" i="99"/>
  <c r="DE69" i="99"/>
  <c r="DA69" i="99"/>
  <c r="CS69" i="99"/>
  <c r="BH72" i="99"/>
  <c r="BI72" i="99"/>
  <c r="BJ72" i="99"/>
  <c r="BG56" i="99"/>
  <c r="BH56" i="99"/>
  <c r="BJ56" i="99"/>
  <c r="BI56" i="99"/>
  <c r="BG55" i="99"/>
  <c r="BI55" i="99"/>
  <c r="BH55" i="99"/>
  <c r="BJ55" i="99"/>
  <c r="CW59" i="99"/>
  <c r="DA59" i="99"/>
  <c r="DE59" i="99"/>
  <c r="DI59" i="99"/>
  <c r="CS59" i="99"/>
  <c r="DE46" i="99"/>
  <c r="DF46" i="99" s="1"/>
  <c r="DI46" i="99"/>
  <c r="DJ46" i="99" s="1"/>
  <c r="CS46" i="99"/>
  <c r="CT46" i="99" s="1"/>
  <c r="CW46" i="99"/>
  <c r="CX46" i="99" s="1"/>
  <c r="DA46" i="99"/>
  <c r="DB46" i="99" s="1"/>
  <c r="CW47" i="99"/>
  <c r="CX47" i="99" s="1"/>
  <c r="DA47" i="99"/>
  <c r="DB47" i="99" s="1"/>
  <c r="DE47" i="99"/>
  <c r="DI47" i="99"/>
  <c r="CS47" i="99"/>
  <c r="BG71" i="99"/>
  <c r="BJ71" i="99"/>
  <c r="BI71" i="99"/>
  <c r="BH71" i="99"/>
  <c r="BG65" i="99"/>
  <c r="BI65" i="99"/>
  <c r="BH65" i="99"/>
  <c r="BJ65" i="99"/>
  <c r="BI67" i="99"/>
  <c r="BH67" i="99"/>
  <c r="BJ67" i="99"/>
  <c r="DE54" i="99"/>
  <c r="DI54" i="99"/>
  <c r="CS54" i="99"/>
  <c r="CW54" i="99"/>
  <c r="DA54" i="99"/>
  <c r="FM105" i="47"/>
  <c r="DR59" i="99"/>
  <c r="DT59" i="99" s="1"/>
  <c r="DW59" i="99" s="1"/>
  <c r="EO46" i="99"/>
  <c r="EO56" i="99"/>
  <c r="EO49" i="99"/>
  <c r="EO38" i="99"/>
  <c r="BE50" i="99"/>
  <c r="BG50" i="99" s="1"/>
  <c r="BG63" i="99"/>
  <c r="BH63" i="99"/>
  <c r="BJ63" i="99"/>
  <c r="BI63" i="99"/>
  <c r="DE49" i="99"/>
  <c r="DI49" i="99"/>
  <c r="CS49" i="99"/>
  <c r="CW49" i="99"/>
  <c r="DA49" i="99"/>
  <c r="BG52" i="99"/>
  <c r="DM129" i="47"/>
  <c r="BG64" i="99"/>
  <c r="BG72" i="99"/>
  <c r="BE62" i="99"/>
  <c r="BG62" i="99" s="1"/>
  <c r="BE60" i="99"/>
  <c r="BG60" i="99" s="1"/>
  <c r="BE48" i="99"/>
  <c r="BG48" i="99" s="1"/>
  <c r="DE51" i="99"/>
  <c r="DI51" i="99"/>
  <c r="CS51" i="99"/>
  <c r="CW51" i="99"/>
  <c r="DA51" i="99"/>
  <c r="BI46" i="99"/>
  <c r="BJ46" i="99"/>
  <c r="BH46" i="99"/>
  <c r="BI47" i="99"/>
  <c r="BH47" i="99"/>
  <c r="BJ47" i="99"/>
  <c r="CW57" i="99"/>
  <c r="DA57" i="99"/>
  <c r="DE57" i="99"/>
  <c r="DI57" i="99"/>
  <c r="CS57" i="99"/>
  <c r="DE74" i="99"/>
  <c r="DA74" i="99"/>
  <c r="CS74" i="99"/>
  <c r="BE66" i="99"/>
  <c r="BG66" i="99" s="1"/>
  <c r="BG67" i="99"/>
  <c r="BG70" i="99"/>
  <c r="BJ70" i="99"/>
  <c r="BI70" i="99"/>
  <c r="BH70" i="99"/>
  <c r="DC352" i="47"/>
  <c r="DT74" i="99"/>
  <c r="DW74" i="99" s="1"/>
  <c r="DT51" i="99"/>
  <c r="DW51" i="99" s="1"/>
  <c r="CZ71" i="47"/>
  <c r="DC71" i="47"/>
  <c r="CZ67" i="47"/>
  <c r="DO55" i="99"/>
  <c r="DR55" i="99" s="1"/>
  <c r="CZ53" i="47"/>
  <c r="DE53" i="47" s="1"/>
  <c r="DR66" i="99"/>
  <c r="DT66" i="99" s="1"/>
  <c r="DO49" i="99"/>
  <c r="Q36" i="99"/>
  <c r="DO36" i="99"/>
  <c r="DR36" i="99" s="1"/>
  <c r="EO43" i="99"/>
  <c r="DO42" i="99"/>
  <c r="DR60" i="99"/>
  <c r="DT60" i="99" s="1"/>
  <c r="DO45" i="99"/>
  <c r="DR46" i="99" s="1"/>
  <c r="DR62" i="99"/>
  <c r="DT62" i="99" s="1"/>
  <c r="DO40" i="99"/>
  <c r="EO41" i="99"/>
  <c r="DO71" i="99"/>
  <c r="DR71" i="99" s="1"/>
  <c r="DT71" i="99" s="1"/>
  <c r="DV71" i="99" s="1"/>
  <c r="DA71" i="47"/>
  <c r="DB67" i="47"/>
  <c r="DG68" i="47" s="1"/>
  <c r="DR56" i="99"/>
  <c r="CZ55" i="47"/>
  <c r="DE56" i="47" s="1"/>
  <c r="DC55" i="47"/>
  <c r="DH56" i="47" s="1"/>
  <c r="DO53" i="99"/>
  <c r="DR53" i="99" s="1"/>
  <c r="AF28" i="93"/>
  <c r="DB48" i="47"/>
  <c r="DG48" i="47" s="1"/>
  <c r="DC48" i="47"/>
  <c r="DA48" i="47"/>
  <c r="DT70" i="99"/>
  <c r="DW70" i="99" s="1"/>
  <c r="DS73" i="99"/>
  <c r="DT73" i="99" s="1"/>
  <c r="DW73" i="99" s="1"/>
  <c r="DR69" i="99"/>
  <c r="DT69" i="99" s="1"/>
  <c r="DO37" i="99"/>
  <c r="Q37" i="99"/>
  <c r="DP67" i="99"/>
  <c r="DO67" i="99"/>
  <c r="DR67" i="99" s="1"/>
  <c r="DR58" i="99"/>
  <c r="DT58" i="99" s="1"/>
  <c r="AF33" i="93"/>
  <c r="DA53" i="47"/>
  <c r="DO48" i="99"/>
  <c r="DO44" i="99"/>
  <c r="DO47" i="99"/>
  <c r="DR47" i="99" s="1"/>
  <c r="DO43" i="99"/>
  <c r="DR52" i="99"/>
  <c r="DT52" i="99" s="1"/>
  <c r="DV52" i="99" s="1"/>
  <c r="DO39" i="99"/>
  <c r="EO68" i="99"/>
  <c r="DT63" i="99"/>
  <c r="DW63" i="99" s="1"/>
  <c r="EO40" i="99"/>
  <c r="DP41" i="99"/>
  <c r="DO41" i="99"/>
  <c r="DR41" i="99" s="1"/>
  <c r="EO50" i="99"/>
  <c r="DB71" i="47"/>
  <c r="DA67" i="47"/>
  <c r="Q38" i="99"/>
  <c r="DO38" i="99"/>
  <c r="DO64" i="99"/>
  <c r="DR64" i="99" s="1"/>
  <c r="DT64" i="99" s="1"/>
  <c r="DV64" i="99" s="1"/>
  <c r="AF44" i="93"/>
  <c r="DA64" i="47"/>
  <c r="DB64" i="47"/>
  <c r="DC64" i="47"/>
  <c r="DH65" i="47" s="1"/>
  <c r="DC53" i="47"/>
  <c r="DR75" i="99"/>
  <c r="DR76" i="99"/>
  <c r="DS75" i="99"/>
  <c r="DS76" i="99"/>
  <c r="DR54" i="99"/>
  <c r="EO37" i="99"/>
  <c r="AF40" i="93"/>
  <c r="CZ60" i="47"/>
  <c r="DA60" i="47"/>
  <c r="DC60" i="47"/>
  <c r="AF32" i="93"/>
  <c r="DC52" i="47"/>
  <c r="DA52" i="47"/>
  <c r="FA105" i="47"/>
  <c r="DC375" i="47"/>
  <c r="DB35" i="47"/>
  <c r="DG35" i="47" s="1"/>
  <c r="DB334" i="47"/>
  <c r="DK263" i="47"/>
  <c r="DM269" i="47"/>
  <c r="DN269" i="47"/>
  <c r="DK269" i="47"/>
  <c r="EW105" i="47"/>
  <c r="CZ354" i="47"/>
  <c r="DB356" i="47"/>
  <c r="DB61" i="47"/>
  <c r="DG62" i="47" s="1"/>
  <c r="DG74" i="47"/>
  <c r="V43" i="93"/>
  <c r="DA360" i="47"/>
  <c r="V39" i="93"/>
  <c r="DB367" i="47"/>
  <c r="DG368" i="47" s="1"/>
  <c r="V46" i="93"/>
  <c r="DB340" i="47"/>
  <c r="V19" i="93"/>
  <c r="DA375" i="47"/>
  <c r="V54" i="93"/>
  <c r="V37" i="93"/>
  <c r="DA343" i="47"/>
  <c r="V22" i="93"/>
  <c r="CZ363" i="47"/>
  <c r="V42" i="93"/>
  <c r="DB363" i="47"/>
  <c r="DG363" i="47" s="1"/>
  <c r="V38" i="93"/>
  <c r="DC359" i="47"/>
  <c r="CZ359" i="47"/>
  <c r="DE359" i="47" s="1"/>
  <c r="DB359" i="47"/>
  <c r="DG359" i="47" s="1"/>
  <c r="DA359" i="47"/>
  <c r="DF359" i="47" s="1"/>
  <c r="CZ51" i="47"/>
  <c r="DC51" i="47"/>
  <c r="CZ372" i="47"/>
  <c r="DC365" i="47"/>
  <c r="V44" i="93"/>
  <c r="CZ361" i="47"/>
  <c r="V40" i="93"/>
  <c r="DB361" i="47"/>
  <c r="DG362" i="47" s="1"/>
  <c r="V36" i="93"/>
  <c r="DA374" i="47"/>
  <c r="V53" i="93"/>
  <c r="DB374" i="47"/>
  <c r="DC363" i="47"/>
  <c r="DA363" i="47"/>
  <c r="DF363" i="47" s="1"/>
  <c r="DA51" i="47"/>
  <c r="DA368" i="47"/>
  <c r="DA356" i="47"/>
  <c r="V35" i="93"/>
  <c r="V56" i="93"/>
  <c r="DA377" i="47"/>
  <c r="CZ377" i="47"/>
  <c r="DA365" i="47"/>
  <c r="DB365" i="47"/>
  <c r="DC361" i="47"/>
  <c r="DB357" i="47"/>
  <c r="DA73" i="47"/>
  <c r="CZ69" i="47"/>
  <c r="V45" i="93"/>
  <c r="DB364" i="47"/>
  <c r="DB360" i="47"/>
  <c r="DA342" i="47"/>
  <c r="V21" i="93"/>
  <c r="DA367" i="47"/>
  <c r="DA351" i="47"/>
  <c r="V30" i="93"/>
  <c r="DC346" i="47"/>
  <c r="V25" i="93"/>
  <c r="DB338" i="47"/>
  <c r="DG339" i="47" s="1"/>
  <c r="V17" i="93"/>
  <c r="CZ369" i="47"/>
  <c r="V48" i="93"/>
  <c r="DC36" i="47"/>
  <c r="DH36" i="47" s="1"/>
  <c r="D12" i="92"/>
  <c r="H21" i="92" s="1"/>
  <c r="DC349" i="47"/>
  <c r="V28" i="93"/>
  <c r="DC339" i="47"/>
  <c r="V18" i="93"/>
  <c r="DB370" i="47"/>
  <c r="V49" i="93"/>
  <c r="DC370" i="47"/>
  <c r="V51" i="93"/>
  <c r="DB352" i="47"/>
  <c r="F13" i="92"/>
  <c r="V31" i="93"/>
  <c r="DA370" i="47"/>
  <c r="DB354" i="47"/>
  <c r="DB51" i="47"/>
  <c r="DG51" i="47" s="1"/>
  <c r="DC372" i="47"/>
  <c r="DA372" i="47"/>
  <c r="DA352" i="47"/>
  <c r="DF353" i="47" s="1"/>
  <c r="DA361" i="47"/>
  <c r="CZ357" i="47"/>
  <c r="DE357" i="47" s="1"/>
  <c r="DB353" i="47"/>
  <c r="V32" i="93"/>
  <c r="DC353" i="47"/>
  <c r="DE34" i="47"/>
  <c r="DI34" i="47" s="1"/>
  <c r="BW48" i="38"/>
  <c r="CC47" i="38"/>
  <c r="CC101" i="38" s="1"/>
  <c r="GX30" i="38" a="1"/>
  <c r="GX32" i="38" a="1"/>
  <c r="GX34" i="38" a="1"/>
  <c r="GX36" i="38" a="1"/>
  <c r="GX38" i="38" a="1"/>
  <c r="GX40" i="38" a="1"/>
  <c r="GX42" i="38" a="1"/>
  <c r="GX29" i="38" a="1"/>
  <c r="GX31" i="38" a="1"/>
  <c r="GX33" i="38" a="1"/>
  <c r="GX35" i="38" a="1"/>
  <c r="GX37" i="38" a="1"/>
  <c r="GX39" i="38" a="1"/>
  <c r="GX41" i="38" a="1"/>
  <c r="GX43" i="38" a="1"/>
  <c r="EQ49" i="38"/>
  <c r="EW48" i="38"/>
  <c r="EW102" i="38" s="1"/>
  <c r="DC74" i="47"/>
  <c r="DH74" i="47" s="1"/>
  <c r="DA65" i="47"/>
  <c r="DC72" i="47"/>
  <c r="DH72" i="47" s="1"/>
  <c r="DL211" i="47"/>
  <c r="FI105" i="47"/>
  <c r="FE105" i="47"/>
  <c r="DB26" i="47"/>
  <c r="DG26" i="47" s="1"/>
  <c r="DM26" i="47" s="1"/>
  <c r="CZ366" i="47"/>
  <c r="DC358" i="47"/>
  <c r="DH358" i="47" s="1"/>
  <c r="DB40" i="47"/>
  <c r="DG40" i="47" s="1"/>
  <c r="DA40" i="47"/>
  <c r="DF40" i="47" s="1"/>
  <c r="DA329" i="47"/>
  <c r="DC330" i="47"/>
  <c r="DB36" i="47"/>
  <c r="DA36" i="47"/>
  <c r="DF37" i="47" s="1"/>
  <c r="DC43" i="47"/>
  <c r="DH43" i="47" s="1"/>
  <c r="DB349" i="47"/>
  <c r="DH42" i="47"/>
  <c r="DA330" i="47"/>
  <c r="DF330" i="47" s="1"/>
  <c r="CZ367" i="47"/>
  <c r="FA263" i="47"/>
  <c r="DB72" i="47"/>
  <c r="DL200" i="47"/>
  <c r="DM200" i="47"/>
  <c r="DM222" i="47"/>
  <c r="DA366" i="47"/>
  <c r="CZ334" i="47"/>
  <c r="DM266" i="47"/>
  <c r="DK266" i="47"/>
  <c r="DL266" i="47"/>
  <c r="DL265" i="47"/>
  <c r="DK265" i="47"/>
  <c r="DN265" i="47"/>
  <c r="FA262" i="47"/>
  <c r="FB262" i="47" s="1"/>
  <c r="DM265" i="47"/>
  <c r="DN264" i="47"/>
  <c r="DL264" i="47"/>
  <c r="DM264" i="47"/>
  <c r="DN266" i="47"/>
  <c r="CZ31" i="47"/>
  <c r="DE32" i="47" s="1"/>
  <c r="DC329" i="47"/>
  <c r="CZ36" i="47"/>
  <c r="DE37" i="47" s="1"/>
  <c r="DH330" i="47"/>
  <c r="CZ44" i="47"/>
  <c r="DC44" i="47"/>
  <c r="DH44" i="47" s="1"/>
  <c r="DG340" i="47"/>
  <c r="DA26" i="47"/>
  <c r="DF26" i="47" s="1"/>
  <c r="DL26" i="47" s="1"/>
  <c r="DA32" i="47"/>
  <c r="DF33" i="47" s="1"/>
  <c r="DE330" i="47"/>
  <c r="DF361" i="47"/>
  <c r="DG28" i="47"/>
  <c r="FE26" i="47"/>
  <c r="FI26" i="47"/>
  <c r="FA26" i="47"/>
  <c r="FM26" i="47"/>
  <c r="EW26" i="47"/>
  <c r="DN26" i="47"/>
  <c r="DF362" i="47"/>
  <c r="CZ360" i="47"/>
  <c r="DA30" i="47"/>
  <c r="DF30" i="47" s="1"/>
  <c r="CZ30" i="47"/>
  <c r="DE30" i="47" s="1"/>
  <c r="H333" i="47"/>
  <c r="DB333" i="47" s="1"/>
  <c r="DG334" i="47" s="1"/>
  <c r="DG32" i="47"/>
  <c r="CZ342" i="47"/>
  <c r="DB376" i="47"/>
  <c r="DA376" i="47"/>
  <c r="CZ376" i="47"/>
  <c r="DC376" i="47"/>
  <c r="H350" i="47"/>
  <c r="CZ27" i="47"/>
  <c r="CZ43" i="47"/>
  <c r="DE43" i="47" s="1"/>
  <c r="CZ351" i="47"/>
  <c r="DA346" i="47"/>
  <c r="CZ335" i="47"/>
  <c r="DC340" i="47"/>
  <c r="DA338" i="47"/>
  <c r="DA49" i="47"/>
  <c r="DF49" i="47" s="1"/>
  <c r="DC47" i="47"/>
  <c r="CZ375" i="47"/>
  <c r="DE375" i="47" s="1"/>
  <c r="DA369" i="47"/>
  <c r="DB366" i="47"/>
  <c r="DG366" i="47" s="1"/>
  <c r="DC364" i="47"/>
  <c r="DA364" i="47"/>
  <c r="CZ362" i="47"/>
  <c r="DC360" i="47"/>
  <c r="H331" i="47"/>
  <c r="DB30" i="47"/>
  <c r="DG30" i="47" s="1"/>
  <c r="CZ40" i="47"/>
  <c r="DE40" i="47" s="1"/>
  <c r="DG41" i="47"/>
  <c r="DC342" i="47"/>
  <c r="H373" i="47"/>
  <c r="DB373" i="47" s="1"/>
  <c r="H355" i="47"/>
  <c r="DB44" i="47"/>
  <c r="DG44" i="47" s="1"/>
  <c r="W337" i="47"/>
  <c r="V337" i="47"/>
  <c r="H337" i="47"/>
  <c r="DC337" i="47" s="1"/>
  <c r="H328" i="47"/>
  <c r="DB328" i="47" s="1"/>
  <c r="DC27" i="47"/>
  <c r="DH27" i="47" s="1"/>
  <c r="H344" i="47"/>
  <c r="CZ344" i="47" s="1"/>
  <c r="DC351" i="47"/>
  <c r="CZ349" i="47"/>
  <c r="Z339" i="47"/>
  <c r="CZ339" i="47"/>
  <c r="DH41" i="47"/>
  <c r="DB335" i="47"/>
  <c r="DG335" i="47" s="1"/>
  <c r="DG39" i="47"/>
  <c r="CZ343" i="47"/>
  <c r="DB49" i="47"/>
  <c r="DG50" i="47" s="1"/>
  <c r="DA47" i="47"/>
  <c r="H332" i="47"/>
  <c r="DH31" i="47"/>
  <c r="DH369" i="47"/>
  <c r="DE368" i="47"/>
  <c r="H345" i="47"/>
  <c r="DC350" i="47"/>
  <c r="DA27" i="47"/>
  <c r="H336" i="47"/>
  <c r="CZ346" i="47"/>
  <c r="DA335" i="47"/>
  <c r="DF335" i="47" s="1"/>
  <c r="Z338" i="47"/>
  <c r="CZ338" i="47"/>
  <c r="DC49" i="47"/>
  <c r="DH50" i="47" s="1"/>
  <c r="CZ47" i="47"/>
  <c r="H327" i="47"/>
  <c r="DE31" i="47"/>
  <c r="DC366" i="47"/>
  <c r="DB331" i="47"/>
  <c r="DG331" i="47" s="1"/>
  <c r="H341" i="47"/>
  <c r="DB342" i="47"/>
  <c r="DE33" i="47"/>
  <c r="DG42" i="47"/>
  <c r="H371" i="47"/>
  <c r="DC367" i="47"/>
  <c r="H348" i="47"/>
  <c r="Y337" i="47"/>
  <c r="X337" i="47"/>
  <c r="DC328" i="47"/>
  <c r="DA35" i="47"/>
  <c r="DF35" i="47" s="1"/>
  <c r="DA43" i="47"/>
  <c r="DF43" i="47" s="1"/>
  <c r="DB351" i="47"/>
  <c r="DA339" i="47"/>
  <c r="DF339" i="47" s="1"/>
  <c r="DG33" i="47"/>
  <c r="DB346" i="47"/>
  <c r="DA340" i="47"/>
  <c r="CZ340" i="47"/>
  <c r="DC338" i="47"/>
  <c r="GA106" i="47"/>
  <c r="J74" i="59"/>
  <c r="FA110" i="47"/>
  <c r="FA112" i="47"/>
  <c r="FE109" i="47"/>
  <c r="EW109" i="47"/>
  <c r="FM109" i="47"/>
  <c r="FA109" i="47"/>
  <c r="FI109" i="47"/>
  <c r="EW103" i="47"/>
  <c r="EX103" i="47" s="1"/>
  <c r="EX104" i="47" s="1"/>
  <c r="FA103" i="47"/>
  <c r="FB103" i="47" s="1"/>
  <c r="FB104" i="47" s="1"/>
  <c r="FB105" i="47" s="1"/>
  <c r="FE103" i="47"/>
  <c r="FF103" i="47" s="1"/>
  <c r="FF104" i="47" s="1"/>
  <c r="FI103" i="47"/>
  <c r="FJ103" i="47" s="1"/>
  <c r="FJ104" i="47" s="1"/>
  <c r="FM103" i="47"/>
  <c r="FN103" i="47" s="1"/>
  <c r="FN104" i="47" s="1"/>
  <c r="FA111" i="47"/>
  <c r="FI107" i="47"/>
  <c r="FM107" i="47"/>
  <c r="EW107" i="47"/>
  <c r="FA107" i="47"/>
  <c r="FE107" i="47"/>
  <c r="FM106" i="47"/>
  <c r="FA106" i="47"/>
  <c r="FE106" i="47"/>
  <c r="FI106" i="47"/>
  <c r="EW106" i="47"/>
  <c r="FI178" i="47"/>
  <c r="FM178" i="47"/>
  <c r="EW178" i="47"/>
  <c r="FA178" i="47"/>
  <c r="FE178" i="47"/>
  <c r="FE175" i="47"/>
  <c r="FF175" i="47" s="1"/>
  <c r="FF176" i="47" s="1"/>
  <c r="FI175" i="47"/>
  <c r="FJ175" i="47" s="1"/>
  <c r="FJ176" i="47" s="1"/>
  <c r="FM175" i="47"/>
  <c r="FN175" i="47" s="1"/>
  <c r="FN176" i="47" s="1"/>
  <c r="EW175" i="47"/>
  <c r="EX175" i="47" s="1"/>
  <c r="EX176" i="47" s="1"/>
  <c r="FA175" i="47"/>
  <c r="FB175" i="47" s="1"/>
  <c r="FB176" i="47" s="1"/>
  <c r="FA186" i="47"/>
  <c r="DK197" i="47"/>
  <c r="DN197" i="47"/>
  <c r="DL197" i="47"/>
  <c r="DM197" i="47"/>
  <c r="FE184" i="47"/>
  <c r="FI184" i="47"/>
  <c r="FM184" i="47"/>
  <c r="EW184" i="47"/>
  <c r="FA184" i="47"/>
  <c r="FM182" i="47"/>
  <c r="EW182" i="47"/>
  <c r="FA182" i="47"/>
  <c r="FE182" i="47"/>
  <c r="FI182" i="47"/>
  <c r="FA185" i="47"/>
  <c r="FE177" i="47"/>
  <c r="FI177" i="47"/>
  <c r="FM177" i="47"/>
  <c r="EW177" i="47"/>
  <c r="FA177" i="47"/>
  <c r="FE181" i="47"/>
  <c r="FI181" i="47"/>
  <c r="FM181" i="47"/>
  <c r="EW181" i="47"/>
  <c r="FA181" i="47"/>
  <c r="FA180" i="47"/>
  <c r="FE180" i="47"/>
  <c r="FI180" i="47"/>
  <c r="FM180" i="47"/>
  <c r="EW180" i="47"/>
  <c r="CX47" i="38"/>
  <c r="CX101" i="38" s="1"/>
  <c r="CR48" i="38"/>
  <c r="DM132" i="47"/>
  <c r="DK132" i="47"/>
  <c r="DL132" i="47"/>
  <c r="FA24" i="47"/>
  <c r="FB24" i="47" s="1"/>
  <c r="FB25" i="47" s="1"/>
  <c r="FI24" i="47"/>
  <c r="FJ24" i="47" s="1"/>
  <c r="FJ25" i="47" s="1"/>
  <c r="FM24" i="47"/>
  <c r="FN24" i="47" s="1"/>
  <c r="FN25" i="47" s="1"/>
  <c r="FE24" i="47"/>
  <c r="FF24" i="47" s="1"/>
  <c r="FF25" i="47" s="1"/>
  <c r="EW24" i="47"/>
  <c r="EX24" i="47" s="1"/>
  <c r="EX25" i="47" s="1"/>
  <c r="DN134" i="47"/>
  <c r="DM134" i="47"/>
  <c r="DL134" i="47"/>
  <c r="DN131" i="47"/>
  <c r="DL131" i="47"/>
  <c r="DM131" i="47"/>
  <c r="DN142" i="47"/>
  <c r="DL142" i="47"/>
  <c r="DM142" i="47"/>
  <c r="DN137" i="47"/>
  <c r="DM137" i="47"/>
  <c r="DL137" i="47"/>
  <c r="DL126" i="47"/>
  <c r="DM126" i="47"/>
  <c r="DN126" i="47"/>
  <c r="DK142" i="47"/>
  <c r="DL138" i="47"/>
  <c r="DN138" i="47"/>
  <c r="DM138" i="47"/>
  <c r="DL127" i="47"/>
  <c r="DN127" i="47"/>
  <c r="DM127" i="47"/>
  <c r="DC70" i="47"/>
  <c r="DH70" i="47" s="1"/>
  <c r="DB59" i="47"/>
  <c r="DG60" i="47" s="1"/>
  <c r="DK219" i="47"/>
  <c r="DN219" i="47"/>
  <c r="DM219" i="47"/>
  <c r="DL219" i="47"/>
  <c r="CZ54" i="47"/>
  <c r="DB63" i="47"/>
  <c r="DG64" i="47" s="1"/>
  <c r="DA74" i="47"/>
  <c r="CZ65" i="47"/>
  <c r="DE65" i="47" s="1"/>
  <c r="CZ57" i="47"/>
  <c r="DK214" i="47"/>
  <c r="DN214" i="47"/>
  <c r="DM214" i="47"/>
  <c r="DB57" i="47"/>
  <c r="DG57" i="47" s="1"/>
  <c r="DK200" i="47"/>
  <c r="DK211" i="47"/>
  <c r="DN208" i="47"/>
  <c r="DM208" i="47"/>
  <c r="DL208" i="47"/>
  <c r="CZ74" i="47"/>
  <c r="DE74" i="47" s="1"/>
  <c r="DK208" i="47"/>
  <c r="DN201" i="47"/>
  <c r="DL201" i="47"/>
  <c r="DL221" i="47"/>
  <c r="DN221" i="47"/>
  <c r="DL216" i="47"/>
  <c r="DN216" i="47"/>
  <c r="DL210" i="47"/>
  <c r="DM216" i="47"/>
  <c r="DK222" i="47"/>
  <c r="DK201" i="47"/>
  <c r="DK221" i="47"/>
  <c r="DK210" i="47"/>
  <c r="DM210" i="47"/>
  <c r="DK216" i="47"/>
  <c r="DK199" i="47"/>
  <c r="DN199" i="47"/>
  <c r="DM199" i="47"/>
  <c r="DM201" i="47"/>
  <c r="DN222" i="47"/>
  <c r="DC59" i="47"/>
  <c r="CZ59" i="47"/>
  <c r="DE59" i="47" s="1"/>
  <c r="DH66" i="47"/>
  <c r="DF67" i="47"/>
  <c r="DF66" i="47"/>
  <c r="DH69" i="47"/>
  <c r="DG69" i="47"/>
  <c r="CZ63" i="47"/>
  <c r="DA63" i="47"/>
  <c r="DG61" i="47"/>
  <c r="DF57" i="47"/>
  <c r="DF58" i="47"/>
  <c r="DH57" i="47"/>
  <c r="DG73" i="47"/>
  <c r="DE72" i="47"/>
  <c r="DE73" i="47"/>
  <c r="DE57" i="47"/>
  <c r="DC54" i="47"/>
  <c r="DA54" i="47"/>
  <c r="CZ70" i="47"/>
  <c r="DA70" i="47"/>
  <c r="DB70" i="47"/>
  <c r="DB66" i="47"/>
  <c r="CZ66" i="47"/>
  <c r="DA68" i="47"/>
  <c r="CZ68" i="47"/>
  <c r="DA72" i="47"/>
  <c r="DB65" i="47"/>
  <c r="DC63" i="47"/>
  <c r="DE62" i="47"/>
  <c r="DA61" i="47"/>
  <c r="DA59" i="47"/>
  <c r="DH71" i="47" l="1"/>
  <c r="DG49" i="47"/>
  <c r="DG54" i="47"/>
  <c r="DG58" i="47"/>
  <c r="DH73" i="47"/>
  <c r="DH45" i="47"/>
  <c r="EX26" i="47"/>
  <c r="FB26" i="47"/>
  <c r="DH350" i="47"/>
  <c r="DH37" i="47"/>
  <c r="DE378" i="47"/>
  <c r="DH363" i="47"/>
  <c r="DF367" i="47"/>
  <c r="DE354" i="47"/>
  <c r="DE370" i="47"/>
  <c r="DI77" i="47"/>
  <c r="DM77" i="47" s="1"/>
  <c r="DS43" i="99"/>
  <c r="DG45" i="47"/>
  <c r="DH68" i="47"/>
  <c r="DE58" i="47"/>
  <c r="FF26" i="47"/>
  <c r="FN105" i="47"/>
  <c r="EX105" i="47"/>
  <c r="DB337" i="47"/>
  <c r="DC373" i="47"/>
  <c r="DF48" i="47"/>
  <c r="DE343" i="47"/>
  <c r="DG36" i="47"/>
  <c r="DE366" i="47"/>
  <c r="DG370" i="47"/>
  <c r="DG375" i="47"/>
  <c r="DH375" i="47"/>
  <c r="DS50" i="99"/>
  <c r="DR38" i="99"/>
  <c r="DS41" i="99"/>
  <c r="DS40" i="99"/>
  <c r="DS38" i="99"/>
  <c r="DF358" i="47"/>
  <c r="DE344" i="47"/>
  <c r="DI330" i="47"/>
  <c r="DG365" i="47"/>
  <c r="DE60" i="47"/>
  <c r="DH343" i="47"/>
  <c r="DE365" i="47"/>
  <c r="DK34" i="47"/>
  <c r="DN34" i="47"/>
  <c r="DM34" i="47"/>
  <c r="DL34" i="47"/>
  <c r="DK38" i="47"/>
  <c r="DL38" i="47"/>
  <c r="DM38" i="47"/>
  <c r="DI35" i="47"/>
  <c r="DE61" i="47"/>
  <c r="DF50" i="47"/>
  <c r="DE55" i="47"/>
  <c r="DE49" i="47"/>
  <c r="DH60" i="47"/>
  <c r="FN26" i="47"/>
  <c r="FJ105" i="47"/>
  <c r="FJ106" i="47" s="1"/>
  <c r="FJ107" i="47" s="1"/>
  <c r="FJ108" i="47" s="1"/>
  <c r="FJ109" i="47" s="1"/>
  <c r="DH366" i="47"/>
  <c r="DH33" i="47"/>
  <c r="DE36" i="47"/>
  <c r="DE335" i="47"/>
  <c r="DG27" i="47"/>
  <c r="DF65" i="47"/>
  <c r="DE369" i="47"/>
  <c r="DH362" i="47"/>
  <c r="DF378" i="47"/>
  <c r="DS37" i="99"/>
  <c r="DW52" i="99"/>
  <c r="FA52" i="99" s="1"/>
  <c r="DS45" i="99"/>
  <c r="DR43" i="99"/>
  <c r="DW57" i="99"/>
  <c r="FA57" i="99" s="1"/>
  <c r="DC336" i="47"/>
  <c r="DH336" i="47" s="1"/>
  <c r="DC332" i="47"/>
  <c r="DA331" i="47"/>
  <c r="DF331" i="47" s="1"/>
  <c r="DA333" i="47"/>
  <c r="CZ328" i="47"/>
  <c r="DC327" i="47"/>
  <c r="DH327" i="47" s="1"/>
  <c r="DE353" i="47"/>
  <c r="DH61" i="47"/>
  <c r="DI39" i="47"/>
  <c r="DK39" i="47" s="1"/>
  <c r="DE364" i="47"/>
  <c r="DH338" i="47"/>
  <c r="DB344" i="47"/>
  <c r="DG344" i="47" s="1"/>
  <c r="DE340" i="47"/>
  <c r="DA344" i="47"/>
  <c r="DF352" i="47"/>
  <c r="DF41" i="47"/>
  <c r="DH359" i="47"/>
  <c r="DH340" i="47"/>
  <c r="DF366" i="47"/>
  <c r="DI366" i="47" s="1"/>
  <c r="DF357" i="47"/>
  <c r="DG357" i="47"/>
  <c r="DS54" i="99"/>
  <c r="DT54" i="99" s="1"/>
  <c r="DT53" i="99"/>
  <c r="DT46" i="99"/>
  <c r="DV46" i="99" s="1"/>
  <c r="DS56" i="99"/>
  <c r="DT56" i="99" s="1"/>
  <c r="CT47" i="99"/>
  <c r="DF47" i="99"/>
  <c r="DS48" i="99"/>
  <c r="DS39" i="99"/>
  <c r="DI378" i="47"/>
  <c r="DK378" i="47" s="1"/>
  <c r="DS44" i="99"/>
  <c r="DG358" i="47"/>
  <c r="V50" i="93"/>
  <c r="V20" i="93"/>
  <c r="V23" i="93"/>
  <c r="V52" i="93"/>
  <c r="DA350" i="47"/>
  <c r="DF351" i="47" s="1"/>
  <c r="V27" i="93"/>
  <c r="DB345" i="47"/>
  <c r="DG345" i="47" s="1"/>
  <c r="V34" i="93"/>
  <c r="DN378" i="47"/>
  <c r="DM378" i="47"/>
  <c r="DV77" i="99"/>
  <c r="FA77" i="99" s="1"/>
  <c r="DK77" i="47"/>
  <c r="DN77" i="47"/>
  <c r="DL77" i="47"/>
  <c r="GA30" i="47"/>
  <c r="J25" i="59"/>
  <c r="DH49" i="47"/>
  <c r="DF368" i="47"/>
  <c r="DG364" i="47"/>
  <c r="DF343" i="47"/>
  <c r="DF360" i="47"/>
  <c r="DG72" i="47"/>
  <c r="DN38" i="47"/>
  <c r="DH370" i="47"/>
  <c r="DI359" i="47"/>
  <c r="DG65" i="47"/>
  <c r="DE54" i="47"/>
  <c r="DG59" i="47"/>
  <c r="DF74" i="47"/>
  <c r="DI74" i="47" s="1"/>
  <c r="FJ26" i="47"/>
  <c r="FF105" i="47"/>
  <c r="DE41" i="47"/>
  <c r="DF344" i="47"/>
  <c r="DA355" i="47"/>
  <c r="DF355" i="47" s="1"/>
  <c r="DB355" i="47"/>
  <c r="DG356" i="47" s="1"/>
  <c r="DN39" i="47"/>
  <c r="DF32" i="47"/>
  <c r="DI32" i="47" s="1"/>
  <c r="DC331" i="47"/>
  <c r="DH331" i="47" s="1"/>
  <c r="DG37" i="47"/>
  <c r="DL39" i="47"/>
  <c r="DE367" i="47"/>
  <c r="DC333" i="47"/>
  <c r="DH334" i="47" s="1"/>
  <c r="DH353" i="47"/>
  <c r="DG353" i="47"/>
  <c r="DR72" i="99"/>
  <c r="DT72" i="99" s="1"/>
  <c r="DV72" i="99" s="1"/>
  <c r="DR37" i="99"/>
  <c r="DG63" i="47"/>
  <c r="DV51" i="99"/>
  <c r="FA51" i="99" s="1"/>
  <c r="DV61" i="99"/>
  <c r="FK61" i="99" s="1"/>
  <c r="DV73" i="99"/>
  <c r="FA73" i="99" s="1"/>
  <c r="DV70" i="99"/>
  <c r="FK70" i="99" s="1"/>
  <c r="DW46" i="99"/>
  <c r="DE73" i="99"/>
  <c r="DA73" i="99"/>
  <c r="CS73" i="99"/>
  <c r="DE66" i="99"/>
  <c r="DI66" i="99"/>
  <c r="CS66" i="99"/>
  <c r="CW66" i="99"/>
  <c r="DA66" i="99"/>
  <c r="DE70" i="99"/>
  <c r="DA70" i="99"/>
  <c r="CS70" i="99"/>
  <c r="BI48" i="99"/>
  <c r="BH48" i="99"/>
  <c r="BJ48" i="99"/>
  <c r="BJ60" i="99"/>
  <c r="BH60" i="99"/>
  <c r="BI60" i="99"/>
  <c r="BH62" i="99"/>
  <c r="BJ62" i="99"/>
  <c r="BI62" i="99"/>
  <c r="DA72" i="99"/>
  <c r="CS72" i="99"/>
  <c r="DE72" i="99"/>
  <c r="CW63" i="99"/>
  <c r="DA63" i="99"/>
  <c r="DE63" i="99"/>
  <c r="DI63" i="99"/>
  <c r="CS63" i="99"/>
  <c r="BI50" i="99"/>
  <c r="BJ50" i="99"/>
  <c r="BH50" i="99"/>
  <c r="DE65" i="99"/>
  <c r="DI65" i="99"/>
  <c r="CS65" i="99"/>
  <c r="CW65" i="99"/>
  <c r="DA65" i="99"/>
  <c r="DE71" i="99"/>
  <c r="DA71" i="99"/>
  <c r="CS71" i="99"/>
  <c r="DJ47" i="99"/>
  <c r="DV63" i="99"/>
  <c r="FK63" i="99" s="1"/>
  <c r="DV59" i="99"/>
  <c r="FA59" i="99" s="1"/>
  <c r="DE67" i="99"/>
  <c r="DI67" i="99"/>
  <c r="CS67" i="99"/>
  <c r="CW67" i="99"/>
  <c r="DA67" i="99"/>
  <c r="BH66" i="99"/>
  <c r="BJ66" i="99"/>
  <c r="BI66" i="99"/>
  <c r="CW48" i="99"/>
  <c r="CX48" i="99" s="1"/>
  <c r="CX49" i="99" s="1"/>
  <c r="DA48" i="99"/>
  <c r="DB48" i="99" s="1"/>
  <c r="DB49" i="99" s="1"/>
  <c r="DE48" i="99"/>
  <c r="DI48" i="99"/>
  <c r="CS48" i="99"/>
  <c r="CT48" i="99" s="1"/>
  <c r="CW60" i="99"/>
  <c r="DA60" i="99"/>
  <c r="DE60" i="99"/>
  <c r="DI60" i="99"/>
  <c r="CS60" i="99"/>
  <c r="DE62" i="99"/>
  <c r="DI62" i="99"/>
  <c r="CS62" i="99"/>
  <c r="CW62" i="99"/>
  <c r="DA62" i="99"/>
  <c r="CW64" i="99"/>
  <c r="DA64" i="99"/>
  <c r="DE64" i="99"/>
  <c r="DI64" i="99"/>
  <c r="CS64" i="99"/>
  <c r="CW52" i="99"/>
  <c r="DA52" i="99"/>
  <c r="DE52" i="99"/>
  <c r="DI52" i="99"/>
  <c r="CS52" i="99"/>
  <c r="DE50" i="99"/>
  <c r="DI50" i="99"/>
  <c r="CS50" i="99"/>
  <c r="CW50" i="99"/>
  <c r="DA50" i="99"/>
  <c r="CW55" i="99"/>
  <c r="DA55" i="99"/>
  <c r="DE55" i="99"/>
  <c r="DI55" i="99"/>
  <c r="CS55" i="99"/>
  <c r="DE56" i="99"/>
  <c r="DI56" i="99"/>
  <c r="CS56" i="99"/>
  <c r="CW56" i="99"/>
  <c r="DA56" i="99"/>
  <c r="BH73" i="99"/>
  <c r="BI73" i="99"/>
  <c r="BJ73" i="99"/>
  <c r="DE58" i="99"/>
  <c r="DI58" i="99"/>
  <c r="CS58" i="99"/>
  <c r="CW58" i="99"/>
  <c r="DA58" i="99"/>
  <c r="CW53" i="99"/>
  <c r="DA53" i="99"/>
  <c r="DE53" i="99"/>
  <c r="DI53" i="99"/>
  <c r="CS53" i="99"/>
  <c r="DT76" i="99"/>
  <c r="DW76" i="99" s="1"/>
  <c r="DW64" i="99"/>
  <c r="DR68" i="99"/>
  <c r="DR39" i="99"/>
  <c r="DT39" i="99" s="1"/>
  <c r="FK52" i="99"/>
  <c r="DS42" i="99"/>
  <c r="DR44" i="99"/>
  <c r="DS67" i="99"/>
  <c r="DS68" i="99"/>
  <c r="FK57" i="99"/>
  <c r="DI56" i="47"/>
  <c r="DW71" i="99"/>
  <c r="FK71" i="99" s="1"/>
  <c r="DR45" i="99"/>
  <c r="DR42" i="99"/>
  <c r="DT36" i="99"/>
  <c r="DW36" i="99" s="1"/>
  <c r="DR49" i="99"/>
  <c r="DV66" i="99"/>
  <c r="DW66" i="99"/>
  <c r="DT55" i="99"/>
  <c r="DW55" i="99" s="1"/>
  <c r="DV74" i="99"/>
  <c r="DT75" i="99"/>
  <c r="DW75" i="99" s="1"/>
  <c r="DH53" i="47"/>
  <c r="DT38" i="99"/>
  <c r="DW38" i="99" s="1"/>
  <c r="DT41" i="99"/>
  <c r="DW41" i="99" s="1"/>
  <c r="FA63" i="99"/>
  <c r="FK73" i="99"/>
  <c r="DT43" i="99"/>
  <c r="DW43" i="99" s="1"/>
  <c r="DT47" i="99"/>
  <c r="DW47" i="99" s="1"/>
  <c r="DR48" i="99"/>
  <c r="DF53" i="47"/>
  <c r="DI53" i="47" s="1"/>
  <c r="DV58" i="99"/>
  <c r="DW58" i="99"/>
  <c r="DT67" i="99"/>
  <c r="DV67" i="99" s="1"/>
  <c r="FK59" i="99"/>
  <c r="DR65" i="99"/>
  <c r="DT65" i="99" s="1"/>
  <c r="DV69" i="99"/>
  <c r="DW69" i="99"/>
  <c r="FA70" i="99"/>
  <c r="DN56" i="47"/>
  <c r="DR40" i="99"/>
  <c r="DT40" i="99" s="1"/>
  <c r="DV40" i="99" s="1"/>
  <c r="DV62" i="99"/>
  <c r="DW62" i="99"/>
  <c r="DV60" i="99"/>
  <c r="DW60" i="99"/>
  <c r="DR50" i="99"/>
  <c r="DT50" i="99" s="1"/>
  <c r="FK51" i="99"/>
  <c r="FA61" i="99"/>
  <c r="DF340" i="47"/>
  <c r="DA345" i="47"/>
  <c r="DF345" i="47" s="1"/>
  <c r="V24" i="93"/>
  <c r="V16" i="93"/>
  <c r="D13" i="92"/>
  <c r="H22" i="92" s="1"/>
  <c r="H23" i="92" s="1"/>
  <c r="DI357" i="47"/>
  <c r="DK357" i="47" s="1"/>
  <c r="DG361" i="47"/>
  <c r="DG360" i="47"/>
  <c r="DF51" i="47"/>
  <c r="DF52" i="47"/>
  <c r="DH51" i="47"/>
  <c r="DH52" i="47"/>
  <c r="DE358" i="47"/>
  <c r="DF375" i="47"/>
  <c r="DI375" i="47" s="1"/>
  <c r="DB350" i="47"/>
  <c r="DG350" i="47" s="1"/>
  <c r="V29" i="93"/>
  <c r="DG354" i="47"/>
  <c r="DG52" i="47"/>
  <c r="DE51" i="47"/>
  <c r="DE52" i="47"/>
  <c r="DH354" i="47"/>
  <c r="EW49" i="38"/>
  <c r="EW103" i="38" s="1"/>
  <c r="EQ50" i="38"/>
  <c r="BW49" i="38"/>
  <c r="CC48" i="38"/>
  <c r="CC102" i="38" s="1"/>
  <c r="DA336" i="47"/>
  <c r="DF336" i="47" s="1"/>
  <c r="DA332" i="47"/>
  <c r="DF333" i="47" s="1"/>
  <c r="CZ332" i="47"/>
  <c r="DM53" i="47"/>
  <c r="DK53" i="47"/>
  <c r="DL53" i="47"/>
  <c r="DN53" i="47"/>
  <c r="FB263" i="47"/>
  <c r="CZ336" i="47"/>
  <c r="DE336" i="47" s="1"/>
  <c r="CZ327" i="47"/>
  <c r="DE327" i="47" s="1"/>
  <c r="DI327" i="47" s="1"/>
  <c r="DK327" i="47" s="1"/>
  <c r="FA327" i="47" s="1"/>
  <c r="FB327" i="47" s="1"/>
  <c r="DA327" i="47"/>
  <c r="DF327" i="47" s="1"/>
  <c r="DC345" i="47"/>
  <c r="DH332" i="47"/>
  <c r="CZ331" i="47"/>
  <c r="DE331" i="47" s="1"/>
  <c r="DE329" i="47"/>
  <c r="DM35" i="47"/>
  <c r="DK35" i="47"/>
  <c r="DN35" i="47"/>
  <c r="DL330" i="47"/>
  <c r="DM330" i="47"/>
  <c r="DN330" i="47"/>
  <c r="DK330" i="47"/>
  <c r="DF334" i="47"/>
  <c r="DG352" i="47"/>
  <c r="CZ348" i="47"/>
  <c r="DE349" i="47" s="1"/>
  <c r="DH367" i="47"/>
  <c r="DH368" i="47"/>
  <c r="DA371" i="47"/>
  <c r="DH373" i="47"/>
  <c r="DH374" i="47"/>
  <c r="DG373" i="47"/>
  <c r="DG374" i="47"/>
  <c r="DI33" i="47"/>
  <c r="DL33" i="47" s="1"/>
  <c r="DG329" i="47"/>
  <c r="CZ341" i="47"/>
  <c r="DE341" i="47" s="1"/>
  <c r="FM327" i="47"/>
  <c r="FN327" i="47" s="1"/>
  <c r="DH339" i="47"/>
  <c r="DF36" i="47"/>
  <c r="DM39" i="47"/>
  <c r="DH351" i="47"/>
  <c r="DH352" i="47"/>
  <c r="DA328" i="47"/>
  <c r="Z337" i="47"/>
  <c r="CZ337" i="47"/>
  <c r="DE338" i="47" s="1"/>
  <c r="DA348" i="47"/>
  <c r="DF349" i="47" s="1"/>
  <c r="DB371" i="47"/>
  <c r="DC341" i="47"/>
  <c r="DH341" i="47" s="1"/>
  <c r="DF364" i="47"/>
  <c r="DF365" i="47"/>
  <c r="DF370" i="47"/>
  <c r="DI370" i="47" s="1"/>
  <c r="DF369" i="47"/>
  <c r="DB327" i="47"/>
  <c r="DG327" i="47" s="1"/>
  <c r="DM327" i="47" s="1"/>
  <c r="DI43" i="47"/>
  <c r="DK43" i="47" s="1"/>
  <c r="DB336" i="47"/>
  <c r="DG336" i="47" s="1"/>
  <c r="DH376" i="47"/>
  <c r="DH377" i="47"/>
  <c r="DF376" i="47"/>
  <c r="DF377" i="47"/>
  <c r="FM34" i="47"/>
  <c r="DM29" i="47"/>
  <c r="DN29" i="47"/>
  <c r="DK29" i="47"/>
  <c r="DL29" i="47"/>
  <c r="CZ333" i="47"/>
  <c r="DI30" i="47"/>
  <c r="DN30" i="47" s="1"/>
  <c r="DG31" i="47"/>
  <c r="DB332" i="47"/>
  <c r="DG332" i="47" s="1"/>
  <c r="DF31" i="47"/>
  <c r="DI340" i="47"/>
  <c r="DM340" i="47" s="1"/>
  <c r="DL35" i="47"/>
  <c r="DH328" i="47"/>
  <c r="DC348" i="47"/>
  <c r="DH349" i="47" s="1"/>
  <c r="DF356" i="47"/>
  <c r="DG355" i="47"/>
  <c r="CZ371" i="47"/>
  <c r="DH329" i="47"/>
  <c r="DA341" i="47"/>
  <c r="DI335" i="47"/>
  <c r="DN335" i="47" s="1"/>
  <c r="DF27" i="47"/>
  <c r="DF28" i="47"/>
  <c r="DI37" i="47"/>
  <c r="DN37" i="47" s="1"/>
  <c r="DH333" i="47"/>
  <c r="DE339" i="47"/>
  <c r="DC344" i="47"/>
  <c r="DH344" i="47" s="1"/>
  <c r="DA337" i="47"/>
  <c r="DF337" i="47" s="1"/>
  <c r="DB348" i="47"/>
  <c r="DG349" i="47" s="1"/>
  <c r="CZ355" i="47"/>
  <c r="DC355" i="47"/>
  <c r="DC371" i="47"/>
  <c r="CZ373" i="47"/>
  <c r="DA373" i="47"/>
  <c r="DH28" i="47"/>
  <c r="DI40" i="47"/>
  <c r="DK40" i="47" s="1"/>
  <c r="DB341" i="47"/>
  <c r="DG341" i="47" s="1"/>
  <c r="DH361" i="47"/>
  <c r="DH360" i="47"/>
  <c r="DE362" i="47"/>
  <c r="DE363" i="47"/>
  <c r="DH364" i="47"/>
  <c r="DH365" i="47"/>
  <c r="DG343" i="47"/>
  <c r="DI42" i="47"/>
  <c r="DE352" i="47"/>
  <c r="DE27" i="47"/>
  <c r="DE28" i="47"/>
  <c r="CZ350" i="47"/>
  <c r="DE350" i="47" s="1"/>
  <c r="CZ345" i="47"/>
  <c r="DE345" i="47" s="1"/>
  <c r="DE376" i="47"/>
  <c r="DE377" i="47"/>
  <c r="DG376" i="47"/>
  <c r="DG377" i="47"/>
  <c r="FI34" i="47"/>
  <c r="DL30" i="47"/>
  <c r="DE361" i="47"/>
  <c r="DE360" i="47"/>
  <c r="DG338" i="47"/>
  <c r="DH346" i="47"/>
  <c r="DG367" i="47"/>
  <c r="J75" i="59"/>
  <c r="GA107" i="47"/>
  <c r="FN106" i="47"/>
  <c r="FN107" i="47" s="1"/>
  <c r="FN108" i="47" s="1"/>
  <c r="FN109" i="47" s="1"/>
  <c r="FF106" i="47"/>
  <c r="FF107" i="47" s="1"/>
  <c r="FF108" i="47" s="1"/>
  <c r="FF109" i="47" s="1"/>
  <c r="EX106" i="47"/>
  <c r="EX107" i="47" s="1"/>
  <c r="EX108" i="47" s="1"/>
  <c r="EX109" i="47" s="1"/>
  <c r="FB106" i="47"/>
  <c r="FB107" i="47" s="1"/>
  <c r="FB108" i="47" s="1"/>
  <c r="FB109" i="47" s="1"/>
  <c r="FB110" i="47" s="1"/>
  <c r="FB111" i="47" s="1"/>
  <c r="FB112" i="47" s="1"/>
  <c r="EX177" i="47"/>
  <c r="EX178" i="47" s="1"/>
  <c r="EX179" i="47" s="1"/>
  <c r="EX180" i="47" s="1"/>
  <c r="EX181" i="47" s="1"/>
  <c r="EX182" i="47" s="1"/>
  <c r="EX183" i="47" s="1"/>
  <c r="EX184" i="47" s="1"/>
  <c r="FJ177" i="47"/>
  <c r="FJ178" i="47" s="1"/>
  <c r="FJ179" i="47" s="1"/>
  <c r="FJ180" i="47" s="1"/>
  <c r="FJ181" i="47" s="1"/>
  <c r="FJ182" i="47" s="1"/>
  <c r="FJ183" i="47" s="1"/>
  <c r="FJ184" i="47" s="1"/>
  <c r="FB177" i="47"/>
  <c r="FB178" i="47" s="1"/>
  <c r="FB179" i="47" s="1"/>
  <c r="FB180" i="47" s="1"/>
  <c r="FB181" i="47" s="1"/>
  <c r="FB182" i="47" s="1"/>
  <c r="FB183" i="47" s="1"/>
  <c r="FB184" i="47" s="1"/>
  <c r="FB185" i="47" s="1"/>
  <c r="FB186" i="47" s="1"/>
  <c r="FN177" i="47"/>
  <c r="FN178" i="47" s="1"/>
  <c r="FN179" i="47" s="1"/>
  <c r="FN180" i="47" s="1"/>
  <c r="FN181" i="47" s="1"/>
  <c r="FN182" i="47" s="1"/>
  <c r="FN183" i="47" s="1"/>
  <c r="FN184" i="47" s="1"/>
  <c r="FF177" i="47"/>
  <c r="FF178" i="47" s="1"/>
  <c r="FF179" i="47" s="1"/>
  <c r="FF180" i="47" s="1"/>
  <c r="FF181" i="47" s="1"/>
  <c r="FF182" i="47" s="1"/>
  <c r="FF183" i="47" s="1"/>
  <c r="FF184" i="47" s="1"/>
  <c r="CR49" i="38"/>
  <c r="CX48" i="38"/>
  <c r="CX102" i="38" s="1"/>
  <c r="DH59" i="47"/>
  <c r="DF62" i="47"/>
  <c r="DF61" i="47"/>
  <c r="DI62" i="47"/>
  <c r="DK62" i="47" s="1"/>
  <c r="DF59" i="47"/>
  <c r="DF60" i="47"/>
  <c r="DH63" i="47"/>
  <c r="DH64" i="47"/>
  <c r="DE68" i="47"/>
  <c r="DE69" i="47"/>
  <c r="DE67" i="47"/>
  <c r="DE66" i="47"/>
  <c r="DG66" i="47"/>
  <c r="DG67" i="47"/>
  <c r="DG70" i="47"/>
  <c r="DG71" i="47"/>
  <c r="DF55" i="47"/>
  <c r="DF54" i="47"/>
  <c r="DI58" i="47"/>
  <c r="DK58" i="47" s="1"/>
  <c r="DI49" i="47"/>
  <c r="DL49" i="47" s="1"/>
  <c r="DE44" i="47"/>
  <c r="DE45" i="47"/>
  <c r="DA75" i="47"/>
  <c r="DI60" i="47"/>
  <c r="DN60" i="47" s="1"/>
  <c r="DE63" i="47"/>
  <c r="DE64" i="47"/>
  <c r="DC75" i="47"/>
  <c r="DF73" i="47"/>
  <c r="DF72" i="47"/>
  <c r="DF68" i="47"/>
  <c r="DF69" i="47"/>
  <c r="DH48" i="47"/>
  <c r="DF44" i="47"/>
  <c r="DF45" i="47"/>
  <c r="DF70" i="47"/>
  <c r="DF71" i="47"/>
  <c r="DE70" i="47"/>
  <c r="DE71" i="47"/>
  <c r="DH54" i="47"/>
  <c r="DH55" i="47"/>
  <c r="DI57" i="47"/>
  <c r="DM57" i="47" s="1"/>
  <c r="DE48" i="47"/>
  <c r="DI50" i="47"/>
  <c r="DM50" i="47" s="1"/>
  <c r="DB75" i="47"/>
  <c r="DI59" i="47"/>
  <c r="DM59" i="47" s="1"/>
  <c r="DN62" i="47"/>
  <c r="DF63" i="47"/>
  <c r="DF64" i="47"/>
  <c r="DL378" i="47" l="1"/>
  <c r="DH342" i="47"/>
  <c r="FE327" i="47"/>
  <c r="FF327" i="47" s="1"/>
  <c r="DV54" i="99"/>
  <c r="DW54" i="99"/>
  <c r="DJ48" i="99"/>
  <c r="DJ49" i="99" s="1"/>
  <c r="DJ50" i="99" s="1"/>
  <c r="DJ51" i="99" s="1"/>
  <c r="DT37" i="99"/>
  <c r="DW37" i="99" s="1"/>
  <c r="DF350" i="47"/>
  <c r="FA38" i="47"/>
  <c r="FK46" i="99"/>
  <c r="FA54" i="99"/>
  <c r="DN33" i="47"/>
  <c r="EW34" i="47"/>
  <c r="DL32" i="47"/>
  <c r="DN32" i="47"/>
  <c r="DM62" i="47"/>
  <c r="DI61" i="47"/>
  <c r="DK61" i="47" s="1"/>
  <c r="FA34" i="47"/>
  <c r="DI352" i="47"/>
  <c r="DK352" i="47" s="1"/>
  <c r="DI344" i="47"/>
  <c r="DK344" i="47" s="1"/>
  <c r="DI339" i="47"/>
  <c r="DK339" i="47" s="1"/>
  <c r="DH337" i="47"/>
  <c r="DF346" i="47"/>
  <c r="DF332" i="47"/>
  <c r="DI331" i="47"/>
  <c r="DG346" i="47"/>
  <c r="DW72" i="99"/>
  <c r="FA72" i="99" s="1"/>
  <c r="DF48" i="99"/>
  <c r="FA46" i="99"/>
  <c r="DI353" i="47"/>
  <c r="DN353" i="47" s="1"/>
  <c r="DI41" i="47"/>
  <c r="DM41" i="47" s="1"/>
  <c r="DI65" i="47"/>
  <c r="DM65" i="47" s="1"/>
  <c r="FE34" i="47"/>
  <c r="FI327" i="47"/>
  <c r="FJ327" i="47" s="1"/>
  <c r="EW327" i="47"/>
  <c r="EX327" i="47" s="1"/>
  <c r="DL43" i="47"/>
  <c r="DE328" i="47"/>
  <c r="DE342" i="47"/>
  <c r="DL331" i="47"/>
  <c r="DM331" i="47"/>
  <c r="DL327" i="47"/>
  <c r="DV56" i="99"/>
  <c r="DW56" i="99"/>
  <c r="DK366" i="47"/>
  <c r="DM366" i="47"/>
  <c r="DL366" i="47"/>
  <c r="DN366" i="47"/>
  <c r="DV53" i="99"/>
  <c r="DW53" i="99"/>
  <c r="DI72" i="47"/>
  <c r="DM72" i="47" s="1"/>
  <c r="DM58" i="47"/>
  <c r="DL370" i="47"/>
  <c r="DK370" i="47"/>
  <c r="DI368" i="47"/>
  <c r="DK368" i="47" s="1"/>
  <c r="DL57" i="47"/>
  <c r="DM49" i="47"/>
  <c r="DM339" i="47"/>
  <c r="DI365" i="47"/>
  <c r="DG351" i="47"/>
  <c r="DM60" i="47"/>
  <c r="DN49" i="47"/>
  <c r="DN340" i="47"/>
  <c r="DE337" i="47"/>
  <c r="DT44" i="99"/>
  <c r="EW378" i="47"/>
  <c r="FE378" i="47"/>
  <c r="FM378" i="47"/>
  <c r="FI378" i="47"/>
  <c r="FK77" i="99"/>
  <c r="J26" i="59"/>
  <c r="GA31" i="47"/>
  <c r="DN74" i="47"/>
  <c r="DM74" i="47"/>
  <c r="DK74" i="47"/>
  <c r="DL74" i="47"/>
  <c r="DM359" i="47"/>
  <c r="DL359" i="47"/>
  <c r="DK359" i="47"/>
  <c r="DN359" i="47"/>
  <c r="DM335" i="47"/>
  <c r="CX50" i="99"/>
  <c r="CX51" i="99" s="1"/>
  <c r="DN58" i="47"/>
  <c r="DN357" i="47"/>
  <c r="DM357" i="47"/>
  <c r="DL357" i="47"/>
  <c r="FI357" i="47" s="1"/>
  <c r="DV47" i="99"/>
  <c r="DV43" i="99"/>
  <c r="FK43" i="99" s="1"/>
  <c r="DV41" i="99"/>
  <c r="DV38" i="99"/>
  <c r="FK38" i="99" s="1"/>
  <c r="DV75" i="99"/>
  <c r="DV36" i="99"/>
  <c r="FK36" i="99" s="1"/>
  <c r="FK64" i="99"/>
  <c r="DF49" i="99"/>
  <c r="DF50" i="99" s="1"/>
  <c r="DI52" i="47"/>
  <c r="DK52" i="47" s="1"/>
  <c r="FA64" i="99"/>
  <c r="DB50" i="99"/>
  <c r="CT49" i="99"/>
  <c r="DV76" i="99"/>
  <c r="DV50" i="99"/>
  <c r="DW50" i="99"/>
  <c r="FK62" i="99"/>
  <c r="FA62" i="99"/>
  <c r="FK56" i="99"/>
  <c r="FA69" i="99"/>
  <c r="DV65" i="99"/>
  <c r="DW65" i="99"/>
  <c r="FK47" i="99"/>
  <c r="FA47" i="99"/>
  <c r="FA41" i="99"/>
  <c r="FK41" i="99"/>
  <c r="FK75" i="99"/>
  <c r="FA75" i="99"/>
  <c r="FK72" i="99"/>
  <c r="FK66" i="99"/>
  <c r="DK56" i="47"/>
  <c r="DM56" i="47"/>
  <c r="DL56" i="47"/>
  <c r="DV44" i="99"/>
  <c r="DW44" i="99"/>
  <c r="DV39" i="99"/>
  <c r="DW39" i="99"/>
  <c r="DW40" i="99"/>
  <c r="FA60" i="99"/>
  <c r="FK60" i="99"/>
  <c r="FK69" i="99"/>
  <c r="DV37" i="99"/>
  <c r="FA58" i="99"/>
  <c r="FK58" i="99"/>
  <c r="DT48" i="99"/>
  <c r="DW48" i="99" s="1"/>
  <c r="FA74" i="99"/>
  <c r="FK74" i="99"/>
  <c r="DV55" i="99"/>
  <c r="FA66" i="99"/>
  <c r="DT49" i="99"/>
  <c r="DW49" i="99" s="1"/>
  <c r="DT42" i="99"/>
  <c r="DW42" i="99" s="1"/>
  <c r="DT45" i="99"/>
  <c r="DW45" i="99" s="1"/>
  <c r="FA71" i="99"/>
  <c r="DW67" i="99"/>
  <c r="FA67" i="99" s="1"/>
  <c r="DT68" i="99"/>
  <c r="DV68" i="99" s="1"/>
  <c r="DI354" i="47"/>
  <c r="DM354" i="47" s="1"/>
  <c r="DM52" i="47"/>
  <c r="DM353" i="47"/>
  <c r="DL52" i="47"/>
  <c r="DL353" i="47"/>
  <c r="DI51" i="47"/>
  <c r="DK51" i="47" s="1"/>
  <c r="DI358" i="47"/>
  <c r="DK358" i="47" s="1"/>
  <c r="DL51" i="47"/>
  <c r="FM357" i="47"/>
  <c r="FE357" i="47"/>
  <c r="DI27" i="47"/>
  <c r="DK27" i="47" s="1"/>
  <c r="BW50" i="38"/>
  <c r="CC49" i="38"/>
  <c r="CC103" i="38" s="1"/>
  <c r="EQ51" i="38"/>
  <c r="EW50" i="38"/>
  <c r="EW104" i="38" s="1"/>
  <c r="DK340" i="47"/>
  <c r="DK33" i="47"/>
  <c r="DM370" i="47"/>
  <c r="DK30" i="47"/>
  <c r="DE332" i="47"/>
  <c r="DN327" i="47"/>
  <c r="DM344" i="47"/>
  <c r="DL365" i="47"/>
  <c r="DK365" i="47"/>
  <c r="DI360" i="47"/>
  <c r="DK360" i="47" s="1"/>
  <c r="DI377" i="47"/>
  <c r="DE351" i="47"/>
  <c r="DL42" i="47"/>
  <c r="DN42" i="47"/>
  <c r="DK42" i="47"/>
  <c r="DM375" i="47"/>
  <c r="DN375" i="47"/>
  <c r="DL375" i="47"/>
  <c r="DN365" i="47"/>
  <c r="DI362" i="47"/>
  <c r="DK362" i="47" s="1"/>
  <c r="DF373" i="47"/>
  <c r="DF374" i="47"/>
  <c r="DH371" i="47"/>
  <c r="DH372" i="47"/>
  <c r="DE356" i="47"/>
  <c r="DE355" i="47"/>
  <c r="DI349" i="47"/>
  <c r="DM349" i="47" s="1"/>
  <c r="DL41" i="47"/>
  <c r="DI28" i="47"/>
  <c r="DM28" i="47" s="1"/>
  <c r="DL352" i="47"/>
  <c r="DE346" i="47"/>
  <c r="DF341" i="47"/>
  <c r="DI341" i="47" s="1"/>
  <c r="DF342" i="47"/>
  <c r="DE371" i="47"/>
  <c r="DE372" i="47"/>
  <c r="DK41" i="47"/>
  <c r="DE333" i="47"/>
  <c r="DE334" i="47"/>
  <c r="DL368" i="47"/>
  <c r="DK335" i="47"/>
  <c r="DG372" i="47"/>
  <c r="DG371" i="47"/>
  <c r="DN352" i="47"/>
  <c r="DM365" i="47"/>
  <c r="DH345" i="47"/>
  <c r="DI345" i="47" s="1"/>
  <c r="DN339" i="47"/>
  <c r="DN331" i="47"/>
  <c r="DF371" i="47"/>
  <c r="DF372" i="47"/>
  <c r="DG337" i="47"/>
  <c r="DL339" i="47"/>
  <c r="DL340" i="47"/>
  <c r="DN50" i="47"/>
  <c r="DN57" i="47"/>
  <c r="DI361" i="47"/>
  <c r="DK361" i="47" s="1"/>
  <c r="DI376" i="47"/>
  <c r="DM376" i="47" s="1"/>
  <c r="DI350" i="47"/>
  <c r="DK375" i="47"/>
  <c r="DI363" i="47"/>
  <c r="DM40" i="47"/>
  <c r="DL40" i="47"/>
  <c r="DN40" i="47"/>
  <c r="DE374" i="47"/>
  <c r="DE373" i="47"/>
  <c r="DH355" i="47"/>
  <c r="DH356" i="47"/>
  <c r="DN41" i="47"/>
  <c r="DI343" i="47"/>
  <c r="DM343" i="47" s="1"/>
  <c r="DK37" i="47"/>
  <c r="DL37" i="47"/>
  <c r="DL335" i="47"/>
  <c r="DM37" i="47"/>
  <c r="DK32" i="47"/>
  <c r="DM42" i="47"/>
  <c r="DM368" i="47"/>
  <c r="DI364" i="47"/>
  <c r="DN364" i="47" s="1"/>
  <c r="DM32" i="47"/>
  <c r="FI29" i="47"/>
  <c r="FM29" i="47"/>
  <c r="EW29" i="47"/>
  <c r="FA29" i="47"/>
  <c r="FE29" i="47"/>
  <c r="DN43" i="47"/>
  <c r="DM43" i="47"/>
  <c r="DF338" i="47"/>
  <c r="DI369" i="47"/>
  <c r="DK331" i="47"/>
  <c r="DM30" i="47"/>
  <c r="DL349" i="47"/>
  <c r="DF328" i="47"/>
  <c r="DF329" i="47"/>
  <c r="DI329" i="47" s="1"/>
  <c r="DK329" i="47" s="1"/>
  <c r="DN370" i="47"/>
  <c r="EW370" i="47" s="1"/>
  <c r="DG333" i="47"/>
  <c r="DI367" i="47"/>
  <c r="DI36" i="47"/>
  <c r="DL36" i="47" s="1"/>
  <c r="DI336" i="47"/>
  <c r="DI31" i="47"/>
  <c r="DG342" i="47"/>
  <c r="DN368" i="47"/>
  <c r="DG328" i="47"/>
  <c r="DM352" i="47"/>
  <c r="DM33" i="47"/>
  <c r="FA33" i="47" s="1"/>
  <c r="FE330" i="47"/>
  <c r="EW330" i="47"/>
  <c r="FI330" i="47"/>
  <c r="FM330" i="47"/>
  <c r="FA330" i="47"/>
  <c r="FI366" i="47"/>
  <c r="FE366" i="47"/>
  <c r="FI35" i="47"/>
  <c r="FM35" i="47"/>
  <c r="EW35" i="47"/>
  <c r="FA35" i="47"/>
  <c r="FE35" i="47"/>
  <c r="J76" i="59"/>
  <c r="GA108" i="47"/>
  <c r="CR50" i="38"/>
  <c r="CX49" i="38"/>
  <c r="CX103" i="38" s="1"/>
  <c r="DI55" i="47"/>
  <c r="DM55" i="47" s="1"/>
  <c r="DM61" i="47"/>
  <c r="DN61" i="47"/>
  <c r="DL58" i="47"/>
  <c r="DK60" i="47"/>
  <c r="DK59" i="47"/>
  <c r="DK50" i="47"/>
  <c r="DI48" i="47"/>
  <c r="DK48" i="47" s="1"/>
  <c r="DK57" i="47"/>
  <c r="DL50" i="47"/>
  <c r="DI70" i="47"/>
  <c r="DN70" i="47" s="1"/>
  <c r="DN59" i="47"/>
  <c r="DI63" i="47"/>
  <c r="DM63" i="47" s="1"/>
  <c r="DF76" i="47"/>
  <c r="DF75" i="47"/>
  <c r="DI44" i="47"/>
  <c r="DK44" i="47" s="1"/>
  <c r="DK49" i="47"/>
  <c r="CZ75" i="47"/>
  <c r="DI67" i="47"/>
  <c r="DM67" i="47" s="1"/>
  <c r="DI69" i="47"/>
  <c r="DK69" i="47" s="1"/>
  <c r="DL60" i="47"/>
  <c r="DL62" i="47"/>
  <c r="DG76" i="47"/>
  <c r="DG75" i="47"/>
  <c r="DL65" i="47"/>
  <c r="DK65" i="47"/>
  <c r="DI71" i="47"/>
  <c r="DN71" i="47" s="1"/>
  <c r="DN48" i="47"/>
  <c r="DH76" i="47"/>
  <c r="DH75" i="47"/>
  <c r="DI64" i="47"/>
  <c r="DM64" i="47" s="1"/>
  <c r="DI45" i="47"/>
  <c r="DK45" i="47" s="1"/>
  <c r="DI73" i="47"/>
  <c r="DI54" i="47"/>
  <c r="DI66" i="47"/>
  <c r="DK66" i="47" s="1"/>
  <c r="DI68" i="47"/>
  <c r="DL68" i="47" s="1"/>
  <c r="DL59" i="47"/>
  <c r="DL61" i="47"/>
  <c r="FK54" i="99" l="1"/>
  <c r="FA36" i="99"/>
  <c r="DL376" i="47"/>
  <c r="FG38" i="99"/>
  <c r="FM366" i="47"/>
  <c r="DN65" i="47"/>
  <c r="DM70" i="47"/>
  <c r="DK72" i="47"/>
  <c r="EW366" i="47"/>
  <c r="FE30" i="47"/>
  <c r="DN344" i="47"/>
  <c r="FE340" i="47"/>
  <c r="DI346" i="47"/>
  <c r="DL346" i="47" s="1"/>
  <c r="DL344" i="47"/>
  <c r="FM344" i="47" s="1"/>
  <c r="DI332" i="47"/>
  <c r="EW357" i="47"/>
  <c r="DK353" i="47"/>
  <c r="FA38" i="99"/>
  <c r="FA43" i="99"/>
  <c r="FA56" i="99"/>
  <c r="FK53" i="99"/>
  <c r="FA53" i="99"/>
  <c r="DL72" i="47"/>
  <c r="DN72" i="47"/>
  <c r="FK76" i="99"/>
  <c r="FA76" i="99"/>
  <c r="J27" i="59"/>
  <c r="GA32" i="47"/>
  <c r="FI359" i="47"/>
  <c r="EW359" i="47"/>
  <c r="FE359" i="47"/>
  <c r="FM359" i="47"/>
  <c r="DN360" i="47"/>
  <c r="DN346" i="47"/>
  <c r="DL55" i="47"/>
  <c r="DN349" i="47"/>
  <c r="DL27" i="47"/>
  <c r="DM27" i="47"/>
  <c r="DN27" i="47"/>
  <c r="DN52" i="47"/>
  <c r="DL354" i="47"/>
  <c r="FG36" i="99"/>
  <c r="DN354" i="47"/>
  <c r="DK354" i="47"/>
  <c r="DK51" i="99"/>
  <c r="DK37" i="99"/>
  <c r="DK36" i="99"/>
  <c r="DK38" i="99"/>
  <c r="DK39" i="99"/>
  <c r="DK40" i="99"/>
  <c r="DK41" i="99"/>
  <c r="DK42" i="99"/>
  <c r="DK43" i="99"/>
  <c r="DK44" i="99"/>
  <c r="DK45" i="99"/>
  <c r="DK46" i="99"/>
  <c r="DK48" i="99"/>
  <c r="DJ52" i="99"/>
  <c r="DF51" i="99"/>
  <c r="DB51" i="99"/>
  <c r="CY51" i="99"/>
  <c r="CY37" i="99"/>
  <c r="CY36" i="99"/>
  <c r="CY38" i="99"/>
  <c r="CY39" i="99"/>
  <c r="CY40" i="99"/>
  <c r="CY41" i="99"/>
  <c r="CY42" i="99"/>
  <c r="CY43" i="99"/>
  <c r="CY44" i="99"/>
  <c r="CY45" i="99"/>
  <c r="CY46" i="99"/>
  <c r="CY47" i="99"/>
  <c r="DK49" i="99"/>
  <c r="CY50" i="99"/>
  <c r="DV48" i="99"/>
  <c r="FK48" i="99" s="1"/>
  <c r="DK47" i="99"/>
  <c r="CY49" i="99"/>
  <c r="CT50" i="99"/>
  <c r="CY48" i="99"/>
  <c r="CX52" i="99"/>
  <c r="DK50" i="99"/>
  <c r="DV45" i="99"/>
  <c r="DV42" i="99"/>
  <c r="DV49" i="99"/>
  <c r="FK67" i="99"/>
  <c r="FA39" i="99"/>
  <c r="FK39" i="99"/>
  <c r="DW68" i="99"/>
  <c r="FK40" i="99"/>
  <c r="FK55" i="99"/>
  <c r="FA55" i="99"/>
  <c r="FG37" i="99"/>
  <c r="FH37" i="99" s="1"/>
  <c r="FK37" i="99"/>
  <c r="FL37" i="99" s="1"/>
  <c r="FA37" i="99"/>
  <c r="FB37" i="99" s="1"/>
  <c r="FK44" i="99"/>
  <c r="FA44" i="99"/>
  <c r="FK65" i="99"/>
  <c r="FA65" i="99"/>
  <c r="FA40" i="99"/>
  <c r="FA50" i="99"/>
  <c r="FK50" i="99"/>
  <c r="DN55" i="47"/>
  <c r="DM358" i="47"/>
  <c r="DN358" i="47"/>
  <c r="DL358" i="47"/>
  <c r="DN51" i="47"/>
  <c r="DM51" i="47"/>
  <c r="EW353" i="47"/>
  <c r="FE353" i="47"/>
  <c r="FI353" i="47"/>
  <c r="FM353" i="47"/>
  <c r="DL69" i="47"/>
  <c r="DN64" i="47"/>
  <c r="DM71" i="47"/>
  <c r="DN63" i="47"/>
  <c r="EW51" i="38"/>
  <c r="EW105" i="38" s="1"/>
  <c r="EQ52" i="38"/>
  <c r="BW51" i="38"/>
  <c r="CC50" i="38"/>
  <c r="CC104" i="38" s="1"/>
  <c r="DK341" i="47"/>
  <c r="DN341" i="47"/>
  <c r="DM341" i="47"/>
  <c r="DL70" i="47"/>
  <c r="FE352" i="47"/>
  <c r="DN376" i="47"/>
  <c r="DK376" i="47"/>
  <c r="FM339" i="47"/>
  <c r="DN332" i="47"/>
  <c r="DL332" i="47"/>
  <c r="DK332" i="47"/>
  <c r="DM332" i="47"/>
  <c r="DI328" i="47"/>
  <c r="DK328" i="47" s="1"/>
  <c r="DK349" i="47"/>
  <c r="FE349" i="47" s="1"/>
  <c r="FI368" i="47"/>
  <c r="FE344" i="47"/>
  <c r="FE339" i="47"/>
  <c r="DL328" i="47"/>
  <c r="DN345" i="47"/>
  <c r="DL345" i="47"/>
  <c r="DM345" i="47"/>
  <c r="DK345" i="47"/>
  <c r="FI33" i="47"/>
  <c r="EW33" i="47"/>
  <c r="DK31" i="47"/>
  <c r="DN31" i="47"/>
  <c r="DK367" i="47"/>
  <c r="DL367" i="47"/>
  <c r="FA331" i="47"/>
  <c r="EW331" i="47"/>
  <c r="FM331" i="47"/>
  <c r="FI331" i="47"/>
  <c r="FE331" i="47"/>
  <c r="DM369" i="47"/>
  <c r="DK369" i="47"/>
  <c r="DN369" i="47"/>
  <c r="DM31" i="47"/>
  <c r="FM370" i="47"/>
  <c r="FE370" i="47"/>
  <c r="FA37" i="47"/>
  <c r="DI373" i="47"/>
  <c r="DK373" i="47" s="1"/>
  <c r="DN363" i="47"/>
  <c r="DL363" i="47"/>
  <c r="DM363" i="47"/>
  <c r="FI352" i="47"/>
  <c r="FM352" i="47"/>
  <c r="DM350" i="47"/>
  <c r="DL350" i="47"/>
  <c r="DN350" i="47"/>
  <c r="FI376" i="47"/>
  <c r="DN367" i="47"/>
  <c r="DI337" i="47"/>
  <c r="EW335" i="47"/>
  <c r="FM335" i="47"/>
  <c r="FI335" i="47"/>
  <c r="FE335" i="47"/>
  <c r="FA335" i="47"/>
  <c r="DI334" i="47"/>
  <c r="DK334" i="47" s="1"/>
  <c r="FA30" i="47"/>
  <c r="EW30" i="47"/>
  <c r="FI30" i="47"/>
  <c r="FM340" i="47"/>
  <c r="FI340" i="47"/>
  <c r="DI372" i="47"/>
  <c r="DK372" i="47" s="1"/>
  <c r="DN329" i="47"/>
  <c r="DL341" i="47"/>
  <c r="FM368" i="47"/>
  <c r="EW368" i="47"/>
  <c r="FA339" i="47"/>
  <c r="FI339" i="47"/>
  <c r="EW339" i="47"/>
  <c r="DI356" i="47"/>
  <c r="DK356" i="47" s="1"/>
  <c r="DL373" i="47"/>
  <c r="DI351" i="47"/>
  <c r="DK351" i="47" s="1"/>
  <c r="DN377" i="47"/>
  <c r="DK377" i="47"/>
  <c r="DM377" i="47"/>
  <c r="DL377" i="47"/>
  <c r="DL360" i="47"/>
  <c r="DM360" i="47"/>
  <c r="DM367" i="47"/>
  <c r="DM328" i="47"/>
  <c r="FE33" i="47"/>
  <c r="FM33" i="47"/>
  <c r="DM336" i="47"/>
  <c r="DN336" i="47"/>
  <c r="DK336" i="47"/>
  <c r="DM36" i="47"/>
  <c r="DK36" i="47"/>
  <c r="DN36" i="47"/>
  <c r="DL329" i="47"/>
  <c r="DL369" i="47"/>
  <c r="DI342" i="47"/>
  <c r="DM342" i="47" s="1"/>
  <c r="DM364" i="47"/>
  <c r="DK364" i="47"/>
  <c r="FI370" i="47"/>
  <c r="DL31" i="47"/>
  <c r="FI32" i="47"/>
  <c r="FM32" i="47"/>
  <c r="FA32" i="47"/>
  <c r="FE32" i="47"/>
  <c r="EW32" i="47"/>
  <c r="DI338" i="47"/>
  <c r="DL338" i="47" s="1"/>
  <c r="DK343" i="47"/>
  <c r="DL343" i="47"/>
  <c r="DN343" i="47"/>
  <c r="DI374" i="47"/>
  <c r="DK374" i="47" s="1"/>
  <c r="DK363" i="47"/>
  <c r="EW375" i="47"/>
  <c r="FM375" i="47"/>
  <c r="FE375" i="47"/>
  <c r="FI375" i="47"/>
  <c r="EW352" i="47"/>
  <c r="DK350" i="47"/>
  <c r="FE350" i="47" s="1"/>
  <c r="DM361" i="47"/>
  <c r="DL361" i="47"/>
  <c r="DM329" i="47"/>
  <c r="DL336" i="47"/>
  <c r="DL364" i="47"/>
  <c r="DI333" i="47"/>
  <c r="FM30" i="47"/>
  <c r="EW340" i="47"/>
  <c r="DI371" i="47"/>
  <c r="DK371" i="47" s="1"/>
  <c r="DL342" i="47"/>
  <c r="DK346" i="47"/>
  <c r="DM346" i="47"/>
  <c r="DL28" i="47"/>
  <c r="FE368" i="47"/>
  <c r="FI349" i="47"/>
  <c r="DI355" i="47"/>
  <c r="DN355" i="47" s="1"/>
  <c r="DN372" i="47"/>
  <c r="DN28" i="47"/>
  <c r="DN361" i="47"/>
  <c r="DL362" i="47"/>
  <c r="DM362" i="47"/>
  <c r="DN362" i="47"/>
  <c r="DK28" i="47"/>
  <c r="EW365" i="47"/>
  <c r="FE365" i="47"/>
  <c r="FM365" i="47"/>
  <c r="FI365" i="47"/>
  <c r="FI332" i="47"/>
  <c r="FI344" i="47"/>
  <c r="GA109" i="47"/>
  <c r="J77" i="59"/>
  <c r="CR51" i="38"/>
  <c r="CX50" i="38"/>
  <c r="CX104" i="38" s="1"/>
  <c r="DK55" i="47"/>
  <c r="DK63" i="47"/>
  <c r="DL44" i="47"/>
  <c r="DK64" i="47"/>
  <c r="DK68" i="47"/>
  <c r="DL66" i="47"/>
  <c r="DN66" i="47"/>
  <c r="DM54" i="47"/>
  <c r="DK54" i="47"/>
  <c r="DK73" i="47"/>
  <c r="DN73" i="47"/>
  <c r="DM73" i="47"/>
  <c r="DM45" i="47"/>
  <c r="DN45" i="47"/>
  <c r="DL73" i="47"/>
  <c r="DL64" i="47"/>
  <c r="DN67" i="47"/>
  <c r="DL67" i="47"/>
  <c r="DE76" i="47"/>
  <c r="DE75" i="47"/>
  <c r="DN54" i="47"/>
  <c r="DL63" i="47"/>
  <c r="DN68" i="47"/>
  <c r="DM68" i="47"/>
  <c r="DL71" i="47"/>
  <c r="DK71" i="47"/>
  <c r="DM69" i="47"/>
  <c r="DN69" i="47"/>
  <c r="DK67" i="47"/>
  <c r="DM66" i="47"/>
  <c r="DL54" i="47"/>
  <c r="DM44" i="47"/>
  <c r="DN44" i="47"/>
  <c r="DL45" i="47"/>
  <c r="DK70" i="47"/>
  <c r="DM48" i="47"/>
  <c r="DL48" i="47"/>
  <c r="FA48" i="99" l="1"/>
  <c r="FB38" i="99"/>
  <c r="FB39" i="99" s="1"/>
  <c r="FH38" i="99"/>
  <c r="FI358" i="47"/>
  <c r="FE360" i="47"/>
  <c r="EW354" i="47"/>
  <c r="FE376" i="47"/>
  <c r="EW344" i="47"/>
  <c r="DL374" i="47"/>
  <c r="EW349" i="47"/>
  <c r="FM341" i="47"/>
  <c r="EW332" i="47"/>
  <c r="FM376" i="47"/>
  <c r="FI354" i="47"/>
  <c r="FI27" i="47"/>
  <c r="FJ27" i="47" s="1"/>
  <c r="DN328" i="47"/>
  <c r="FM349" i="47"/>
  <c r="DL372" i="47"/>
  <c r="EW27" i="47"/>
  <c r="EX27" i="47" s="1"/>
  <c r="EW376" i="47"/>
  <c r="FM27" i="47"/>
  <c r="FN27" i="47" s="1"/>
  <c r="FM358" i="47"/>
  <c r="J28" i="59"/>
  <c r="GA33" i="47"/>
  <c r="EW358" i="47"/>
  <c r="FM360" i="47"/>
  <c r="FM354" i="47"/>
  <c r="FA27" i="47"/>
  <c r="FB27" i="47" s="1"/>
  <c r="FA332" i="47"/>
  <c r="FI341" i="47"/>
  <c r="FE332" i="47"/>
  <c r="FM332" i="47"/>
  <c r="FI360" i="47"/>
  <c r="EW360" i="47"/>
  <c r="EW341" i="47"/>
  <c r="FE27" i="47"/>
  <c r="FF27" i="47" s="1"/>
  <c r="FM31" i="47"/>
  <c r="FE341" i="47"/>
  <c r="FE354" i="47"/>
  <c r="FE358" i="47"/>
  <c r="DK355" i="47"/>
  <c r="DB52" i="99"/>
  <c r="DF52" i="99"/>
  <c r="DK52" i="99"/>
  <c r="DJ53" i="99"/>
  <c r="CY52" i="99"/>
  <c r="CX53" i="99"/>
  <c r="CT51" i="99"/>
  <c r="FK42" i="99"/>
  <c r="FA42" i="99"/>
  <c r="FK68" i="99"/>
  <c r="FL38" i="99"/>
  <c r="FL39" i="99" s="1"/>
  <c r="FK49" i="99"/>
  <c r="FA49" i="99"/>
  <c r="FK45" i="99"/>
  <c r="FA45" i="99"/>
  <c r="FA68" i="99"/>
  <c r="EQ53" i="38"/>
  <c r="EW52" i="38"/>
  <c r="EW106" i="38" s="1"/>
  <c r="BW52" i="38"/>
  <c r="CC51" i="38"/>
  <c r="CC105" i="38" s="1"/>
  <c r="DM371" i="47"/>
  <c r="FE345" i="47"/>
  <c r="FE343" i="47"/>
  <c r="FE362" i="47"/>
  <c r="FE346" i="47"/>
  <c r="EW361" i="47"/>
  <c r="FA329" i="47"/>
  <c r="DK333" i="47"/>
  <c r="DL333" i="47"/>
  <c r="DN333" i="47"/>
  <c r="FA36" i="47"/>
  <c r="EW336" i="47"/>
  <c r="FM336" i="47"/>
  <c r="FI336" i="47"/>
  <c r="FE336" i="47"/>
  <c r="FA336" i="47"/>
  <c r="FI329" i="47"/>
  <c r="EW329" i="47"/>
  <c r="FE329" i="47"/>
  <c r="EW377" i="47"/>
  <c r="FM377" i="47"/>
  <c r="FE377" i="47"/>
  <c r="FI377" i="47"/>
  <c r="DL334" i="47"/>
  <c r="DM334" i="47"/>
  <c r="DN334" i="47"/>
  <c r="DM372" i="47"/>
  <c r="FM372" i="47" s="1"/>
  <c r="DK337" i="47"/>
  <c r="DN337" i="47"/>
  <c r="DL337" i="47"/>
  <c r="FM361" i="47"/>
  <c r="FE361" i="47"/>
  <c r="EW369" i="47"/>
  <c r="FM369" i="47"/>
  <c r="FE369" i="47"/>
  <c r="FI369" i="47"/>
  <c r="FM362" i="47"/>
  <c r="FI362" i="47"/>
  <c r="FE328" i="47"/>
  <c r="FF328" i="47" s="1"/>
  <c r="FF329" i="47" s="1"/>
  <c r="FF330" i="47" s="1"/>
  <c r="FF331" i="47" s="1"/>
  <c r="FF332" i="47" s="1"/>
  <c r="FA328" i="47"/>
  <c r="FB328" i="47" s="1"/>
  <c r="FB329" i="47" s="1"/>
  <c r="FB330" i="47" s="1"/>
  <c r="FB331" i="47" s="1"/>
  <c r="FB332" i="47" s="1"/>
  <c r="EW328" i="47"/>
  <c r="EX328" i="47" s="1"/>
  <c r="FM328" i="47"/>
  <c r="FN328" i="47" s="1"/>
  <c r="FI328" i="47"/>
  <c r="FJ328" i="47" s="1"/>
  <c r="FA28" i="47"/>
  <c r="FB28" i="47" s="1"/>
  <c r="FB29" i="47" s="1"/>
  <c r="FB30" i="47" s="1"/>
  <c r="FM28" i="47"/>
  <c r="EW28" i="47"/>
  <c r="EX28" i="47" s="1"/>
  <c r="EX29" i="47" s="1"/>
  <c r="EX30" i="47" s="1"/>
  <c r="FI28" i="47"/>
  <c r="FE28" i="47"/>
  <c r="FF28" i="47" s="1"/>
  <c r="FF29" i="47" s="1"/>
  <c r="FF30" i="47" s="1"/>
  <c r="DL355" i="47"/>
  <c r="DM355" i="47"/>
  <c r="FI346" i="47"/>
  <c r="EW346" i="47"/>
  <c r="FM346" i="47"/>
  <c r="FM350" i="47"/>
  <c r="FI350" i="47"/>
  <c r="EW350" i="47"/>
  <c r="FM363" i="47"/>
  <c r="FI363" i="47"/>
  <c r="EW363" i="47"/>
  <c r="DN374" i="47"/>
  <c r="DM374" i="47"/>
  <c r="DM338" i="47"/>
  <c r="DN338" i="47"/>
  <c r="DK338" i="47"/>
  <c r="FI364" i="47"/>
  <c r="FE364" i="47"/>
  <c r="EW364" i="47"/>
  <c r="FM364" i="47"/>
  <c r="DN342" i="47"/>
  <c r="DK342" i="47"/>
  <c r="FM329" i="47"/>
  <c r="DL351" i="47"/>
  <c r="DM351" i="47"/>
  <c r="DN351" i="47"/>
  <c r="DN371" i="47"/>
  <c r="DM356" i="47"/>
  <c r="DL356" i="47"/>
  <c r="EW334" i="47"/>
  <c r="DL371" i="47"/>
  <c r="DM337" i="47"/>
  <c r="FI361" i="47"/>
  <c r="FE363" i="47"/>
  <c r="DN373" i="47"/>
  <c r="DM373" i="47"/>
  <c r="DN356" i="47"/>
  <c r="DM333" i="47"/>
  <c r="EW367" i="47"/>
  <c r="FM367" i="47"/>
  <c r="FE367" i="47"/>
  <c r="FI367" i="47"/>
  <c r="FI31" i="47"/>
  <c r="EW31" i="47"/>
  <c r="FA31" i="47"/>
  <c r="FE31" i="47"/>
  <c r="EW362" i="47"/>
  <c r="FI345" i="47"/>
  <c r="FM345" i="47"/>
  <c r="EW345" i="47"/>
  <c r="J78" i="59"/>
  <c r="GA110" i="47"/>
  <c r="CR52" i="38"/>
  <c r="CX51" i="38"/>
  <c r="CX105" i="38" s="1"/>
  <c r="DI75" i="47"/>
  <c r="DI76" i="47"/>
  <c r="DK76" i="47" s="1"/>
  <c r="FJ329" i="47" l="1"/>
  <c r="FE334" i="47"/>
  <c r="FI334" i="47"/>
  <c r="FJ28" i="47"/>
  <c r="FJ29" i="47" s="1"/>
  <c r="FJ30" i="47" s="1"/>
  <c r="FJ31" i="47" s="1"/>
  <c r="FJ32" i="47" s="1"/>
  <c r="FJ33" i="47" s="1"/>
  <c r="FJ34" i="47" s="1"/>
  <c r="FJ35" i="47" s="1"/>
  <c r="FN28" i="47"/>
  <c r="FN29" i="47" s="1"/>
  <c r="FN30" i="47" s="1"/>
  <c r="EX329" i="47"/>
  <c r="EX330" i="47" s="1"/>
  <c r="EX331" i="47" s="1"/>
  <c r="EX332" i="47" s="1"/>
  <c r="GA34" i="47"/>
  <c r="J29" i="59"/>
  <c r="FA334" i="47"/>
  <c r="FM334" i="47"/>
  <c r="FN31" i="47"/>
  <c r="FN32" i="47" s="1"/>
  <c r="FN33" i="47" s="1"/>
  <c r="FN34" i="47" s="1"/>
  <c r="FN35" i="47" s="1"/>
  <c r="EW373" i="47"/>
  <c r="FE371" i="47"/>
  <c r="FE374" i="47"/>
  <c r="DG51" i="99"/>
  <c r="DG37" i="99"/>
  <c r="DG36" i="99"/>
  <c r="DG38" i="99"/>
  <c r="DG39" i="99"/>
  <c r="DG40" i="99"/>
  <c r="DG41" i="99"/>
  <c r="DG42" i="99"/>
  <c r="DG43" i="99"/>
  <c r="DG44" i="99"/>
  <c r="DG45" i="99"/>
  <c r="DG46" i="99"/>
  <c r="DG47" i="99"/>
  <c r="DG48" i="99"/>
  <c r="DG50" i="99"/>
  <c r="DG49" i="99"/>
  <c r="DC51" i="99"/>
  <c r="DC36" i="99"/>
  <c r="DC37" i="99"/>
  <c r="DC38" i="99"/>
  <c r="DC39" i="99"/>
  <c r="DC40" i="99"/>
  <c r="DC41" i="99"/>
  <c r="DC42" i="99"/>
  <c r="DC43" i="99"/>
  <c r="DC44" i="99"/>
  <c r="DC45" i="99"/>
  <c r="DC46" i="99"/>
  <c r="DC47" i="99"/>
  <c r="DC49" i="99"/>
  <c r="DC48" i="99"/>
  <c r="DC50" i="99"/>
  <c r="CT52" i="99"/>
  <c r="CY53" i="99"/>
  <c r="CX54" i="99"/>
  <c r="DK53" i="99"/>
  <c r="DJ54" i="99"/>
  <c r="DG52" i="99"/>
  <c r="DF53" i="99"/>
  <c r="DC52" i="99"/>
  <c r="DB53" i="99"/>
  <c r="FL40" i="99"/>
  <c r="FM355" i="47"/>
  <c r="FB40" i="99"/>
  <c r="BW53" i="38"/>
  <c r="CC52" i="38"/>
  <c r="CC106" i="38" s="1"/>
  <c r="EQ54" i="38"/>
  <c r="EW53" i="38"/>
  <c r="EW107" i="38" s="1"/>
  <c r="FI351" i="47"/>
  <c r="EW356" i="47"/>
  <c r="FE342" i="47"/>
  <c r="FF31" i="47"/>
  <c r="FF32" i="47" s="1"/>
  <c r="FF33" i="47" s="1"/>
  <c r="FF34" i="47" s="1"/>
  <c r="FF35" i="47" s="1"/>
  <c r="FE351" i="47"/>
  <c r="FA338" i="47"/>
  <c r="EW338" i="47"/>
  <c r="FM338" i="47"/>
  <c r="FI338" i="47"/>
  <c r="FE338" i="47"/>
  <c r="EX31" i="47"/>
  <c r="EX32" i="47" s="1"/>
  <c r="EX33" i="47" s="1"/>
  <c r="EX34" i="47" s="1"/>
  <c r="EX35" i="47" s="1"/>
  <c r="FM371" i="47"/>
  <c r="EW371" i="47"/>
  <c r="FN329" i="47"/>
  <c r="FN330" i="47" s="1"/>
  <c r="FN331" i="47" s="1"/>
  <c r="FN332" i="47" s="1"/>
  <c r="FI373" i="47"/>
  <c r="FM373" i="47"/>
  <c r="EW337" i="47"/>
  <c r="FM337" i="47"/>
  <c r="FI337" i="47"/>
  <c r="FE337" i="47"/>
  <c r="FA337" i="47"/>
  <c r="FI356" i="47"/>
  <c r="FM356" i="47"/>
  <c r="EW351" i="47"/>
  <c r="FM351" i="47"/>
  <c r="EW374" i="47"/>
  <c r="FM374" i="47"/>
  <c r="FI355" i="47"/>
  <c r="EW355" i="47"/>
  <c r="FE372" i="47"/>
  <c r="EW372" i="47"/>
  <c r="FB31" i="47"/>
  <c r="FB32" i="47" s="1"/>
  <c r="FB33" i="47" s="1"/>
  <c r="FB34" i="47" s="1"/>
  <c r="FB35" i="47" s="1"/>
  <c r="FB36" i="47" s="1"/>
  <c r="FB37" i="47" s="1"/>
  <c r="FB38" i="47" s="1"/>
  <c r="FI371" i="47"/>
  <c r="FE373" i="47"/>
  <c r="FE356" i="47"/>
  <c r="FI374" i="47"/>
  <c r="FI333" i="47"/>
  <c r="FE333" i="47"/>
  <c r="FF333" i="47" s="1"/>
  <c r="FF334" i="47" s="1"/>
  <c r="FF335" i="47" s="1"/>
  <c r="FF336" i="47" s="1"/>
  <c r="FA333" i="47"/>
  <c r="FB333" i="47" s="1"/>
  <c r="FB334" i="47" s="1"/>
  <c r="FB335" i="47" s="1"/>
  <c r="FB336" i="47" s="1"/>
  <c r="EW333" i="47"/>
  <c r="EX333" i="47" s="1"/>
  <c r="EX334" i="47" s="1"/>
  <c r="EX335" i="47" s="1"/>
  <c r="EX336" i="47" s="1"/>
  <c r="FM333" i="47"/>
  <c r="FE355" i="47"/>
  <c r="FI372" i="47"/>
  <c r="J79" i="59"/>
  <c r="GA111" i="47"/>
  <c r="CR53" i="38"/>
  <c r="CX52" i="38"/>
  <c r="CX106" i="38" s="1"/>
  <c r="DM75" i="47"/>
  <c r="DL75" i="47"/>
  <c r="DN75" i="47"/>
  <c r="DL76" i="47"/>
  <c r="DM76" i="47"/>
  <c r="DN76" i="47"/>
  <c r="DK75" i="47"/>
  <c r="FJ330" i="47" l="1"/>
  <c r="EX337" i="47"/>
  <c r="EX338" i="47" s="1"/>
  <c r="EX339" i="47" s="1"/>
  <c r="EX340" i="47" s="1"/>
  <c r="EX341" i="47" s="1"/>
  <c r="GA35" i="47"/>
  <c r="J30" i="59"/>
  <c r="FF337" i="47"/>
  <c r="FF338" i="47" s="1"/>
  <c r="FF339" i="47" s="1"/>
  <c r="FF340" i="47" s="1"/>
  <c r="FF341" i="47" s="1"/>
  <c r="FF342" i="47" s="1"/>
  <c r="FF343" i="47" s="1"/>
  <c r="FF344" i="47" s="1"/>
  <c r="FF345" i="47" s="1"/>
  <c r="FF346" i="47" s="1"/>
  <c r="DC53" i="99"/>
  <c r="DB54" i="99"/>
  <c r="DG53" i="99"/>
  <c r="DF54" i="99"/>
  <c r="DK54" i="99"/>
  <c r="DJ55" i="99"/>
  <c r="CY54" i="99"/>
  <c r="CX55" i="99"/>
  <c r="CU52" i="99"/>
  <c r="CT53" i="99"/>
  <c r="CU51" i="99"/>
  <c r="CU37" i="99"/>
  <c r="CU36" i="99"/>
  <c r="CU38" i="99"/>
  <c r="CU39" i="99"/>
  <c r="CU40" i="99"/>
  <c r="CU41" i="99"/>
  <c r="CU42" i="99"/>
  <c r="CU43" i="99"/>
  <c r="CU44" i="99"/>
  <c r="CU45" i="99"/>
  <c r="CU46" i="99"/>
  <c r="CU47" i="99"/>
  <c r="CU48" i="99"/>
  <c r="CU49" i="99"/>
  <c r="CU50" i="99"/>
  <c r="FL41" i="99"/>
  <c r="FB41" i="99"/>
  <c r="EQ55" i="38"/>
  <c r="EW54" i="38"/>
  <c r="EW108" i="38" s="1"/>
  <c r="BW54" i="38"/>
  <c r="CC53" i="38"/>
  <c r="CC107" i="38" s="1"/>
  <c r="FB337" i="47"/>
  <c r="FB338" i="47" s="1"/>
  <c r="FB339" i="47" s="1"/>
  <c r="FN333" i="47"/>
  <c r="FN334" i="47" s="1"/>
  <c r="FN335" i="47" s="1"/>
  <c r="FN336" i="47" s="1"/>
  <c r="FN337" i="47" s="1"/>
  <c r="FN338" i="47" s="1"/>
  <c r="FN339" i="47" s="1"/>
  <c r="FN340" i="47" s="1"/>
  <c r="FN341" i="47" s="1"/>
  <c r="J80" i="59"/>
  <c r="GA112" i="47"/>
  <c r="CR54" i="38"/>
  <c r="CX53" i="38"/>
  <c r="CX107" i="38" s="1"/>
  <c r="FJ331" i="47" l="1"/>
  <c r="J31" i="59"/>
  <c r="GA36" i="47"/>
  <c r="CU53" i="99"/>
  <c r="CT54" i="99"/>
  <c r="CY55" i="99"/>
  <c r="CX56" i="99"/>
  <c r="DK55" i="99"/>
  <c r="DJ56" i="99"/>
  <c r="DG54" i="99"/>
  <c r="DF55" i="99"/>
  <c r="DC54" i="99"/>
  <c r="DB55" i="99"/>
  <c r="FB42" i="99"/>
  <c r="FL42" i="99"/>
  <c r="BW55" i="38"/>
  <c r="CC54" i="38"/>
  <c r="CC108" i="38" s="1"/>
  <c r="EW55" i="38"/>
  <c r="EW109" i="38" s="1"/>
  <c r="EQ56" i="38"/>
  <c r="GA113" i="47"/>
  <c r="J81" i="59"/>
  <c r="CR55" i="38"/>
  <c r="CX54" i="38"/>
  <c r="CX108" i="38" s="1"/>
  <c r="FJ332" i="47" l="1"/>
  <c r="J32" i="59"/>
  <c r="GA37" i="47"/>
  <c r="DC55" i="99"/>
  <c r="DB56" i="99"/>
  <c r="DG55" i="99"/>
  <c r="DF56" i="99"/>
  <c r="DK56" i="99"/>
  <c r="DJ57" i="99"/>
  <c r="CY56" i="99"/>
  <c r="CX57" i="99"/>
  <c r="CU54" i="99"/>
  <c r="CT55" i="99"/>
  <c r="FL43" i="99"/>
  <c r="FB43" i="99"/>
  <c r="BW56" i="38"/>
  <c r="CC55" i="38"/>
  <c r="CC109" i="38" s="1"/>
  <c r="EW56" i="38"/>
  <c r="EW110" i="38" s="1"/>
  <c r="EQ57" i="38"/>
  <c r="GA114" i="47"/>
  <c r="J82" i="59"/>
  <c r="CR56" i="38"/>
  <c r="CX55" i="38"/>
  <c r="CX109" i="38" s="1"/>
  <c r="FJ333" i="47" l="1"/>
  <c r="J33" i="59"/>
  <c r="GA38" i="47"/>
  <c r="CU55" i="99"/>
  <c r="CT56" i="99"/>
  <c r="CY57" i="99"/>
  <c r="CX58" i="99"/>
  <c r="DK57" i="99"/>
  <c r="DJ58" i="99"/>
  <c r="DG56" i="99"/>
  <c r="DF57" i="99"/>
  <c r="DC56" i="99"/>
  <c r="DB57" i="99"/>
  <c r="FB44" i="99"/>
  <c r="FL44" i="99"/>
  <c r="EQ58" i="38"/>
  <c r="EW57" i="38"/>
  <c r="EW111" i="38" s="1"/>
  <c r="BW57" i="38"/>
  <c r="CC56" i="38"/>
  <c r="CC110" i="38" s="1"/>
  <c r="J83" i="59"/>
  <c r="GA115" i="47"/>
  <c r="CR57" i="38"/>
  <c r="CX56" i="38"/>
  <c r="CX110" i="38" s="1"/>
  <c r="FJ334" i="47" l="1"/>
  <c r="GA39" i="47"/>
  <c r="J34" i="59"/>
  <c r="DC57" i="99"/>
  <c r="DB58" i="99"/>
  <c r="DG57" i="99"/>
  <c r="DF58" i="99"/>
  <c r="DK58" i="99"/>
  <c r="DJ59" i="99"/>
  <c r="CY58" i="99"/>
  <c r="CX59" i="99"/>
  <c r="CU56" i="99"/>
  <c r="CT57" i="99"/>
  <c r="FL45" i="99"/>
  <c r="FB45" i="99"/>
  <c r="BW58" i="38"/>
  <c r="CC57" i="38"/>
  <c r="CC111" i="38" s="1"/>
  <c r="EQ59" i="38"/>
  <c r="EW58" i="38"/>
  <c r="EW112" i="38" s="1"/>
  <c r="J84" i="59"/>
  <c r="GA116" i="47"/>
  <c r="CR58" i="38"/>
  <c r="CX57" i="38"/>
  <c r="CX111" i="38" s="1"/>
  <c r="FJ335" i="47" l="1"/>
  <c r="GA40" i="47"/>
  <c r="J35" i="59"/>
  <c r="CU57" i="99"/>
  <c r="CT58" i="99"/>
  <c r="CY59" i="99"/>
  <c r="CX60" i="99"/>
  <c r="DK59" i="99"/>
  <c r="DJ60" i="99"/>
  <c r="DG58" i="99"/>
  <c r="DF59" i="99"/>
  <c r="DC58" i="99"/>
  <c r="DB59" i="99"/>
  <c r="FB46" i="99"/>
  <c r="FL46" i="99"/>
  <c r="EQ60" i="38"/>
  <c r="EW59" i="38"/>
  <c r="EW113" i="38" s="1"/>
  <c r="BW59" i="38"/>
  <c r="CC58" i="38"/>
  <c r="CC112" i="38" s="1"/>
  <c r="J85" i="59"/>
  <c r="GA117" i="47"/>
  <c r="CR59" i="38"/>
  <c r="CX58" i="38"/>
  <c r="CX112" i="38" s="1"/>
  <c r="FM343" i="47"/>
  <c r="FM342" i="47"/>
  <c r="FN342" i="47" s="1"/>
  <c r="FJ336" i="47" l="1"/>
  <c r="J36" i="59"/>
  <c r="GA41" i="47"/>
  <c r="DC59" i="99"/>
  <c r="DB60" i="99"/>
  <c r="DG59" i="99"/>
  <c r="DF60" i="99"/>
  <c r="DK60" i="99"/>
  <c r="DJ61" i="99"/>
  <c r="CY60" i="99"/>
  <c r="CX61" i="99"/>
  <c r="CU58" i="99"/>
  <c r="CT59" i="99"/>
  <c r="FL47" i="99"/>
  <c r="FB47" i="99"/>
  <c r="BW60" i="38"/>
  <c r="CC59" i="38"/>
  <c r="CC113" i="38" s="1"/>
  <c r="EQ61" i="38"/>
  <c r="EW60" i="38"/>
  <c r="EW114" i="38" s="1"/>
  <c r="GA118" i="47"/>
  <c r="J86" i="59"/>
  <c r="CR60" i="38"/>
  <c r="CX59" i="38"/>
  <c r="CX113" i="38" s="1"/>
  <c r="FN343" i="47"/>
  <c r="FN344" i="47" s="1"/>
  <c r="EW343" i="47"/>
  <c r="EW342" i="47"/>
  <c r="EX342" i="47" s="1"/>
  <c r="FJ337" i="47" l="1"/>
  <c r="GA42" i="47"/>
  <c r="J37" i="59"/>
  <c r="CU59" i="99"/>
  <c r="CT60" i="99"/>
  <c r="CY61" i="99"/>
  <c r="CX62" i="99"/>
  <c r="DK61" i="99"/>
  <c r="DJ62" i="99"/>
  <c r="DG60" i="99"/>
  <c r="DF61" i="99"/>
  <c r="DC60" i="99"/>
  <c r="DB61" i="99"/>
  <c r="FB48" i="99"/>
  <c r="FL48" i="99"/>
  <c r="EQ62" i="38"/>
  <c r="EW61" i="38"/>
  <c r="EW115" i="38" s="1"/>
  <c r="BW61" i="38"/>
  <c r="CC60" i="38"/>
  <c r="CC114" i="38" s="1"/>
  <c r="J87" i="59"/>
  <c r="GA119" i="47"/>
  <c r="CR61" i="38"/>
  <c r="CX60" i="38"/>
  <c r="CX114" i="38" s="1"/>
  <c r="EX343" i="47"/>
  <c r="EX344" i="47" s="1"/>
  <c r="EX345" i="47" s="1"/>
  <c r="EX346" i="47" s="1"/>
  <c r="FN345" i="47"/>
  <c r="FJ338" i="47" l="1"/>
  <c r="J38" i="59"/>
  <c r="GA43" i="47"/>
  <c r="DC61" i="99"/>
  <c r="DB62" i="99"/>
  <c r="DG61" i="99"/>
  <c r="DF62" i="99"/>
  <c r="DK62" i="99"/>
  <c r="DJ63" i="99"/>
  <c r="CY62" i="99"/>
  <c r="CX63" i="99"/>
  <c r="CU60" i="99"/>
  <c r="CT61" i="99"/>
  <c r="FL49" i="99"/>
  <c r="FB49" i="99"/>
  <c r="BW62" i="38"/>
  <c r="CC61" i="38"/>
  <c r="CC115" i="38" s="1"/>
  <c r="EW62" i="38"/>
  <c r="EW116" i="38" s="1"/>
  <c r="EQ63" i="38"/>
  <c r="GA120" i="47"/>
  <c r="J88" i="59"/>
  <c r="CR62" i="38"/>
  <c r="CX61" i="38"/>
  <c r="CX115" i="38" s="1"/>
  <c r="FN346" i="47"/>
  <c r="FI342" i="47"/>
  <c r="FI343" i="47"/>
  <c r="FJ339" i="47" l="1"/>
  <c r="J39" i="59"/>
  <c r="GA44" i="47"/>
  <c r="CU61" i="99"/>
  <c r="CT62" i="99"/>
  <c r="CY63" i="99"/>
  <c r="CX64" i="99"/>
  <c r="DK63" i="99"/>
  <c r="DJ64" i="99"/>
  <c r="DG62" i="99"/>
  <c r="DF63" i="99"/>
  <c r="DC62" i="99"/>
  <c r="DB63" i="99"/>
  <c r="FB50" i="99"/>
  <c r="FL50" i="99"/>
  <c r="EW63" i="38"/>
  <c r="EW117" i="38" s="1"/>
  <c r="EQ64" i="38"/>
  <c r="BW63" i="38"/>
  <c r="CC62" i="38"/>
  <c r="CC116" i="38" s="1"/>
  <c r="J89" i="59"/>
  <c r="GA121" i="47"/>
  <c r="CR63" i="38"/>
  <c r="CX62" i="38"/>
  <c r="CX116" i="38" s="1"/>
  <c r="FJ340" i="47" l="1"/>
  <c r="GA45" i="47"/>
  <c r="J40" i="59"/>
  <c r="DC63" i="99"/>
  <c r="DB64" i="99"/>
  <c r="DG63" i="99"/>
  <c r="DF64" i="99"/>
  <c r="DK64" i="99"/>
  <c r="DJ65" i="99"/>
  <c r="CY64" i="99"/>
  <c r="CX65" i="99"/>
  <c r="CU62" i="99"/>
  <c r="CT63" i="99"/>
  <c r="FL51" i="99"/>
  <c r="FB51" i="99"/>
  <c r="EQ65" i="38"/>
  <c r="EW64" i="38"/>
  <c r="EW118" i="38" s="1"/>
  <c r="BW64" i="38"/>
  <c r="CC63" i="38"/>
  <c r="CC117" i="38" s="1"/>
  <c r="GA122" i="47"/>
  <c r="J90" i="59"/>
  <c r="CR64" i="38"/>
  <c r="CX63" i="38"/>
  <c r="CX117" i="38" s="1"/>
  <c r="FJ341" i="47" l="1"/>
  <c r="GA46" i="47"/>
  <c r="J41" i="59"/>
  <c r="CU63" i="99"/>
  <c r="CT64" i="99"/>
  <c r="CY65" i="99"/>
  <c r="CX66" i="99"/>
  <c r="DK65" i="99"/>
  <c r="DJ66" i="99"/>
  <c r="DG64" i="99"/>
  <c r="DF65" i="99"/>
  <c r="DC64" i="99"/>
  <c r="DB65" i="99"/>
  <c r="FB80" i="99"/>
  <c r="FB52" i="99"/>
  <c r="FL80" i="99"/>
  <c r="FL52" i="99"/>
  <c r="BW65" i="38"/>
  <c r="CC64" i="38"/>
  <c r="CC118" i="38" s="1"/>
  <c r="EW65" i="38"/>
  <c r="EW119" i="38" s="1"/>
  <c r="EQ66" i="38"/>
  <c r="GA123" i="47"/>
  <c r="J91" i="59"/>
  <c r="CR65" i="38"/>
  <c r="CX64" i="38"/>
  <c r="CX118" i="38" s="1"/>
  <c r="FJ342" i="47" l="1"/>
  <c r="GA47" i="47"/>
  <c r="J42" i="59"/>
  <c r="DC65" i="99"/>
  <c r="DB66" i="99"/>
  <c r="DG65" i="99"/>
  <c r="DF66" i="99"/>
  <c r="DK66" i="99"/>
  <c r="DJ67" i="99"/>
  <c r="DK67" i="99" s="1"/>
  <c r="CY66" i="99"/>
  <c r="CX67" i="99"/>
  <c r="CY67" i="99" s="1"/>
  <c r="CU64" i="99"/>
  <c r="CT65" i="99"/>
  <c r="FM52" i="99"/>
  <c r="AP52" i="99" s="1"/>
  <c r="AP117" i="99" s="1"/>
  <c r="FL53" i="99"/>
  <c r="FC52" i="99"/>
  <c r="FB53" i="99"/>
  <c r="FM51" i="99"/>
  <c r="AP51" i="99" s="1"/>
  <c r="AP116" i="99" s="1"/>
  <c r="FM36" i="99"/>
  <c r="AP36" i="99" s="1"/>
  <c r="AP101" i="99" s="1"/>
  <c r="FM37" i="99"/>
  <c r="AP37" i="99" s="1"/>
  <c r="AP102" i="99" s="1"/>
  <c r="FM39" i="99"/>
  <c r="AP39" i="99" s="1"/>
  <c r="AP104" i="99" s="1"/>
  <c r="FM38" i="99"/>
  <c r="AP38" i="99" s="1"/>
  <c r="AP103" i="99" s="1"/>
  <c r="FM40" i="99"/>
  <c r="AP40" i="99" s="1"/>
  <c r="AP105" i="99" s="1"/>
  <c r="FM41" i="99"/>
  <c r="AP41" i="99" s="1"/>
  <c r="AP106" i="99" s="1"/>
  <c r="FM42" i="99"/>
  <c r="AP42" i="99" s="1"/>
  <c r="AP107" i="99" s="1"/>
  <c r="FM43" i="99"/>
  <c r="AP43" i="99" s="1"/>
  <c r="AP108" i="99" s="1"/>
  <c r="FM44" i="99"/>
  <c r="AP44" i="99" s="1"/>
  <c r="AP109" i="99" s="1"/>
  <c r="FM45" i="99"/>
  <c r="AP45" i="99" s="1"/>
  <c r="AP110" i="99" s="1"/>
  <c r="FM46" i="99"/>
  <c r="AP46" i="99" s="1"/>
  <c r="AP111" i="99" s="1"/>
  <c r="FM47" i="99"/>
  <c r="AP47" i="99" s="1"/>
  <c r="AP112" i="99" s="1"/>
  <c r="FM48" i="99"/>
  <c r="AP48" i="99" s="1"/>
  <c r="AP113" i="99" s="1"/>
  <c r="FM49" i="99"/>
  <c r="AP49" i="99" s="1"/>
  <c r="AP114" i="99" s="1"/>
  <c r="FM50" i="99"/>
  <c r="AP50" i="99" s="1"/>
  <c r="AP115" i="99" s="1"/>
  <c r="FC51" i="99"/>
  <c r="FC36" i="99"/>
  <c r="FC37" i="99"/>
  <c r="FC38" i="99"/>
  <c r="FC39" i="99"/>
  <c r="FC40" i="99"/>
  <c r="FC41" i="99"/>
  <c r="FC42" i="99"/>
  <c r="FC43" i="99"/>
  <c r="FC44" i="99"/>
  <c r="FC45" i="99"/>
  <c r="FC46" i="99"/>
  <c r="FC47" i="99"/>
  <c r="FC48" i="99"/>
  <c r="FC49" i="99"/>
  <c r="FC50" i="99"/>
  <c r="EW66" i="38"/>
  <c r="EW120" i="38" s="1"/>
  <c r="EQ67" i="38"/>
  <c r="BW66" i="38"/>
  <c r="CC65" i="38"/>
  <c r="CC119" i="38" s="1"/>
  <c r="GA124" i="47"/>
  <c r="J93" i="59" s="1"/>
  <c r="J92" i="59"/>
  <c r="CR66" i="38"/>
  <c r="CX65" i="38"/>
  <c r="CX119" i="38" s="1"/>
  <c r="FJ343" i="47" l="1"/>
  <c r="GA48" i="47"/>
  <c r="J43" i="59"/>
  <c r="CU65" i="99"/>
  <c r="CT66" i="99"/>
  <c r="DG66" i="99"/>
  <c r="DF67" i="99"/>
  <c r="DC66" i="99"/>
  <c r="DB67" i="99"/>
  <c r="AQ50" i="99"/>
  <c r="AQ115" i="99" s="1"/>
  <c r="AF50" i="99"/>
  <c r="AQ48" i="99"/>
  <c r="AQ113" i="99" s="1"/>
  <c r="AF48" i="99"/>
  <c r="AQ46" i="99"/>
  <c r="AQ111" i="99" s="1"/>
  <c r="AF46" i="99"/>
  <c r="AQ44" i="99"/>
  <c r="AQ109" i="99" s="1"/>
  <c r="AF44" i="99"/>
  <c r="AQ42" i="99"/>
  <c r="AQ107" i="99" s="1"/>
  <c r="AF42" i="99"/>
  <c r="AQ40" i="99"/>
  <c r="AQ105" i="99" s="1"/>
  <c r="AF40" i="99"/>
  <c r="AQ38" i="99"/>
  <c r="AQ103" i="99" s="1"/>
  <c r="AF38" i="99"/>
  <c r="AQ36" i="99"/>
  <c r="AQ101" i="99" s="1"/>
  <c r="AF36" i="99"/>
  <c r="FC53" i="99"/>
  <c r="FB54" i="99"/>
  <c r="FM53" i="99"/>
  <c r="AP53" i="99" s="1"/>
  <c r="AP118" i="99" s="1"/>
  <c r="FL54" i="99"/>
  <c r="AF49" i="99"/>
  <c r="AQ49" i="99"/>
  <c r="AQ114" i="99" s="1"/>
  <c r="AQ47" i="99"/>
  <c r="AQ112" i="99" s="1"/>
  <c r="AF47" i="99"/>
  <c r="AF45" i="99"/>
  <c r="AQ45" i="99"/>
  <c r="AQ110" i="99" s="1"/>
  <c r="AQ43" i="99"/>
  <c r="AQ108" i="99" s="1"/>
  <c r="AF43" i="99"/>
  <c r="AF41" i="99"/>
  <c r="AQ41" i="99"/>
  <c r="AQ106" i="99" s="1"/>
  <c r="AQ39" i="99"/>
  <c r="AQ104" i="99" s="1"/>
  <c r="AF39" i="99"/>
  <c r="AF37" i="99"/>
  <c r="AQ37" i="99"/>
  <c r="AQ102" i="99" s="1"/>
  <c r="AQ51" i="99"/>
  <c r="AQ116" i="99" s="1"/>
  <c r="AF51" i="99"/>
  <c r="AQ52" i="99"/>
  <c r="AQ117" i="99" s="1"/>
  <c r="AF52" i="99"/>
  <c r="EW67" i="38"/>
  <c r="EW121" i="38" s="1"/>
  <c r="EQ68" i="38"/>
  <c r="BW67" i="38"/>
  <c r="CC66" i="38"/>
  <c r="CC120" i="38" s="1"/>
  <c r="CR67" i="38"/>
  <c r="CX66" i="38"/>
  <c r="CX120" i="38" s="1"/>
  <c r="FJ344" i="47" l="1"/>
  <c r="AG32" i="93"/>
  <c r="AH32" i="93" s="1"/>
  <c r="AG31" i="93"/>
  <c r="AH31" i="93" s="1"/>
  <c r="AG19" i="93"/>
  <c r="AH19" i="93" s="1"/>
  <c r="AG23" i="93"/>
  <c r="AH23" i="93" s="1"/>
  <c r="AG27" i="93"/>
  <c r="AH27" i="93" s="1"/>
  <c r="AG16" i="93"/>
  <c r="AH16" i="93" s="1"/>
  <c r="AG18" i="93"/>
  <c r="AH18" i="93" s="1"/>
  <c r="AG20" i="93"/>
  <c r="AH20" i="93" s="1"/>
  <c r="AG22" i="93"/>
  <c r="AH22" i="93" s="1"/>
  <c r="AG24" i="93"/>
  <c r="AH24" i="93" s="1"/>
  <c r="AG26" i="93"/>
  <c r="AG28" i="93"/>
  <c r="AH28" i="93" s="1"/>
  <c r="AG30" i="93"/>
  <c r="AH30" i="93" s="1"/>
  <c r="AG17" i="93"/>
  <c r="AH17" i="93" s="1"/>
  <c r="AG21" i="93"/>
  <c r="AH21" i="93" s="1"/>
  <c r="AG25" i="93"/>
  <c r="AH25" i="93" s="1"/>
  <c r="AG29" i="93"/>
  <c r="AH29" i="93" s="1"/>
  <c r="J44" i="59"/>
  <c r="GA49" i="47"/>
  <c r="DC67" i="99"/>
  <c r="DB68" i="99"/>
  <c r="DG67" i="99"/>
  <c r="DF68" i="99"/>
  <c r="CU66" i="99"/>
  <c r="CT67" i="99"/>
  <c r="FM54" i="99"/>
  <c r="AP54" i="99" s="1"/>
  <c r="AP119" i="99" s="1"/>
  <c r="FL55" i="99"/>
  <c r="FC54" i="99"/>
  <c r="FB55" i="99"/>
  <c r="AF53" i="99"/>
  <c r="AQ53" i="99"/>
  <c r="AQ118" i="99" s="1"/>
  <c r="BW68" i="38"/>
  <c r="CC67" i="38"/>
  <c r="CC121" i="38" s="1"/>
  <c r="EQ69" i="38"/>
  <c r="EW68" i="38"/>
  <c r="EW122" i="38" s="1"/>
  <c r="CX67" i="38"/>
  <c r="CX121" i="38" s="1"/>
  <c r="CR68" i="38"/>
  <c r="FJ345" i="47" l="1"/>
  <c r="AG33" i="93"/>
  <c r="AH33" i="93" s="1"/>
  <c r="EW69" i="38"/>
  <c r="EQ70" i="38"/>
  <c r="EW70" i="38" s="1"/>
  <c r="GA50" i="47"/>
  <c r="J45" i="59"/>
  <c r="CU67" i="99"/>
  <c r="CT68" i="99"/>
  <c r="DG68" i="99"/>
  <c r="DF69" i="99"/>
  <c r="DC68" i="99"/>
  <c r="DB69" i="99"/>
  <c r="FC55" i="99"/>
  <c r="FB56" i="99"/>
  <c r="FM55" i="99"/>
  <c r="AP55" i="99" s="1"/>
  <c r="AP120" i="99" s="1"/>
  <c r="FL56" i="99"/>
  <c r="AQ54" i="99"/>
  <c r="AQ119" i="99" s="1"/>
  <c r="AF54" i="99"/>
  <c r="CC68" i="38"/>
  <c r="CC122" i="38" s="1"/>
  <c r="BW69" i="38"/>
  <c r="CX68" i="38"/>
  <c r="CX122" i="38" s="1"/>
  <c r="CR69" i="38"/>
  <c r="FJ346" i="47" l="1"/>
  <c r="AG34" i="93"/>
  <c r="AH34" i="93" s="1"/>
  <c r="CX69" i="38"/>
  <c r="CR70" i="38"/>
  <c r="CX70" i="38" s="1"/>
  <c r="CC69" i="38"/>
  <c r="BW70" i="38"/>
  <c r="CC70" i="38" s="1"/>
  <c r="J46" i="59"/>
  <c r="GA51" i="47"/>
  <c r="DC69" i="99"/>
  <c r="DB70" i="99"/>
  <c r="DG69" i="99"/>
  <c r="DF70" i="99"/>
  <c r="CU68" i="99"/>
  <c r="CT69" i="99"/>
  <c r="FM56" i="99"/>
  <c r="AP56" i="99" s="1"/>
  <c r="AP121" i="99" s="1"/>
  <c r="FL57" i="99"/>
  <c r="FC56" i="99"/>
  <c r="FB57" i="99"/>
  <c r="AF55" i="99"/>
  <c r="AQ55" i="99"/>
  <c r="AQ120" i="99" s="1"/>
  <c r="AG35" i="93" l="1"/>
  <c r="AH35" i="93" s="1"/>
  <c r="GA52" i="47"/>
  <c r="J48" i="59" s="1"/>
  <c r="J47" i="59"/>
  <c r="CU69" i="99"/>
  <c r="CT70" i="99"/>
  <c r="DG70" i="99"/>
  <c r="DF71" i="99"/>
  <c r="DC70" i="99"/>
  <c r="DB71" i="99"/>
  <c r="FC57" i="99"/>
  <c r="FB58" i="99"/>
  <c r="FM57" i="99"/>
  <c r="AP57" i="99" s="1"/>
  <c r="AP122" i="99" s="1"/>
  <c r="FL58" i="99"/>
  <c r="AQ56" i="99"/>
  <c r="AQ121" i="99" s="1"/>
  <c r="AF56" i="99"/>
  <c r="AG36" i="93" l="1"/>
  <c r="AH36" i="93" s="1"/>
  <c r="DC71" i="99"/>
  <c r="DB72" i="99"/>
  <c r="DG71" i="99"/>
  <c r="DF72" i="99"/>
  <c r="CU70" i="99"/>
  <c r="CT71" i="99"/>
  <c r="FM58" i="99"/>
  <c r="AP58" i="99" s="1"/>
  <c r="AP123" i="99" s="1"/>
  <c r="FL59" i="99"/>
  <c r="FC58" i="99"/>
  <c r="FB59" i="99"/>
  <c r="AF57" i="99"/>
  <c r="AQ57" i="99"/>
  <c r="AQ122" i="99" s="1"/>
  <c r="AG37" i="93" l="1"/>
  <c r="AH37" i="93" s="1"/>
  <c r="CU71" i="99"/>
  <c r="CT72" i="99"/>
  <c r="DG72" i="99"/>
  <c r="DF73" i="99"/>
  <c r="DC72" i="99"/>
  <c r="DB73" i="99"/>
  <c r="AQ58" i="99"/>
  <c r="AQ123" i="99" s="1"/>
  <c r="AF58" i="99"/>
  <c r="FC59" i="99"/>
  <c r="FB60" i="99"/>
  <c r="FM59" i="99"/>
  <c r="AP59" i="99" s="1"/>
  <c r="AP124" i="99" s="1"/>
  <c r="FL60" i="99"/>
  <c r="AG38" i="93" l="1"/>
  <c r="AH38" i="93" s="1"/>
  <c r="DC73" i="99"/>
  <c r="DB74" i="99"/>
  <c r="DG73" i="99"/>
  <c r="DF74" i="99"/>
  <c r="CU72" i="99"/>
  <c r="CT73" i="99"/>
  <c r="AF59" i="99"/>
  <c r="AQ59" i="99"/>
  <c r="AQ124" i="99" s="1"/>
  <c r="FM60" i="99"/>
  <c r="AP60" i="99" s="1"/>
  <c r="AP125" i="99" s="1"/>
  <c r="FL61" i="99"/>
  <c r="FC60" i="99"/>
  <c r="FB61" i="99"/>
  <c r="AG39" i="93" l="1"/>
  <c r="AH39" i="93" s="1"/>
  <c r="CU73" i="99"/>
  <c r="CT74" i="99"/>
  <c r="DG74" i="99"/>
  <c r="DF75" i="99"/>
  <c r="DC74" i="99"/>
  <c r="DB75" i="99"/>
  <c r="FC61" i="99"/>
  <c r="FB62" i="99"/>
  <c r="FM61" i="99"/>
  <c r="AP61" i="99" s="1"/>
  <c r="AP126" i="99" s="1"/>
  <c r="FL62" i="99"/>
  <c r="AF60" i="99"/>
  <c r="AQ60" i="99"/>
  <c r="AQ125" i="99" s="1"/>
  <c r="AG40" i="93" l="1"/>
  <c r="AH40" i="93" s="1"/>
  <c r="DB76" i="99"/>
  <c r="DC76" i="99" s="1"/>
  <c r="DC75" i="99"/>
  <c r="DF76" i="99"/>
  <c r="DG76" i="99" s="1"/>
  <c r="DG75" i="99"/>
  <c r="CU74" i="99"/>
  <c r="CT75" i="99"/>
  <c r="FM62" i="99"/>
  <c r="AP62" i="99" s="1"/>
  <c r="AP127" i="99" s="1"/>
  <c r="FL63" i="99"/>
  <c r="FC62" i="99"/>
  <c r="FB63" i="99"/>
  <c r="AF61" i="99"/>
  <c r="AQ61" i="99"/>
  <c r="AQ126" i="99" s="1"/>
  <c r="AG41" i="93" l="1"/>
  <c r="AH41" i="93" s="1"/>
  <c r="CU75" i="99"/>
  <c r="CT76" i="99"/>
  <c r="CU76" i="99" s="1"/>
  <c r="FC63" i="99"/>
  <c r="FB64" i="99"/>
  <c r="FM63" i="99"/>
  <c r="AP63" i="99" s="1"/>
  <c r="AP128" i="99" s="1"/>
  <c r="FL64" i="99"/>
  <c r="AF62" i="99"/>
  <c r="AQ62" i="99"/>
  <c r="AQ127" i="99" s="1"/>
  <c r="AG42" i="93" l="1"/>
  <c r="AH42" i="93" s="1"/>
  <c r="FM64" i="99"/>
  <c r="AP64" i="99" s="1"/>
  <c r="AP129" i="99" s="1"/>
  <c r="FL65" i="99"/>
  <c r="FC64" i="99"/>
  <c r="FB65" i="99"/>
  <c r="AF63" i="99"/>
  <c r="AQ63" i="99"/>
  <c r="AQ128" i="99" s="1"/>
  <c r="AG43" i="93" l="1"/>
  <c r="AH43" i="93" s="1"/>
  <c r="FC65" i="99"/>
  <c r="FB66" i="99"/>
  <c r="FM65" i="99"/>
  <c r="AP65" i="99" s="1"/>
  <c r="AP130" i="99" s="1"/>
  <c r="FL66" i="99"/>
  <c r="AQ64" i="99"/>
  <c r="AQ129" i="99" s="1"/>
  <c r="AF64" i="99"/>
  <c r="AG44" i="93" l="1"/>
  <c r="AH44" i="93" s="1"/>
  <c r="FM66" i="99"/>
  <c r="AP66" i="99" s="1"/>
  <c r="AP131" i="99" s="1"/>
  <c r="FL67" i="99"/>
  <c r="FC66" i="99"/>
  <c r="FB67" i="99"/>
  <c r="AF65" i="99"/>
  <c r="AQ65" i="99"/>
  <c r="AQ130" i="99" s="1"/>
  <c r="AG45" i="93" l="1"/>
  <c r="AH45" i="93" s="1"/>
  <c r="FC67" i="99"/>
  <c r="FB68" i="99"/>
  <c r="FM67" i="99"/>
  <c r="AP67" i="99" s="1"/>
  <c r="AP132" i="99" s="1"/>
  <c r="FL68" i="99"/>
  <c r="AQ66" i="99"/>
  <c r="AQ131" i="99" s="1"/>
  <c r="AF66" i="99"/>
  <c r="AG46" i="93" l="1"/>
  <c r="AH46" i="93" s="1"/>
  <c r="FM68" i="99"/>
  <c r="AP68" i="99" s="1"/>
  <c r="AP133" i="99" s="1"/>
  <c r="FL69" i="99"/>
  <c r="FC68" i="99"/>
  <c r="FB69" i="99"/>
  <c r="AF67" i="99"/>
  <c r="AQ67" i="99"/>
  <c r="AQ132" i="99" s="1"/>
  <c r="AG47" i="93" l="1"/>
  <c r="AH47" i="93" s="1"/>
  <c r="FC69" i="99"/>
  <c r="FB70" i="99"/>
  <c r="FM69" i="99"/>
  <c r="AP69" i="99" s="1"/>
  <c r="AP134" i="99" s="1"/>
  <c r="FL70" i="99"/>
  <c r="AQ68" i="99"/>
  <c r="AQ133" i="99" s="1"/>
  <c r="AF68" i="99"/>
  <c r="AG48" i="93" l="1"/>
  <c r="AH48" i="93" s="1"/>
  <c r="FM70" i="99"/>
  <c r="AP70" i="99" s="1"/>
  <c r="AP135" i="99" s="1"/>
  <c r="FL71" i="99"/>
  <c r="FC70" i="99"/>
  <c r="FB71" i="99"/>
  <c r="AF69" i="99"/>
  <c r="AQ69" i="99"/>
  <c r="AQ134" i="99" s="1"/>
  <c r="AG49" i="93" l="1"/>
  <c r="AH49" i="93" s="1"/>
  <c r="FC71" i="99"/>
  <c r="FB72" i="99"/>
  <c r="FM71" i="99"/>
  <c r="AP71" i="99" s="1"/>
  <c r="AP136" i="99" s="1"/>
  <c r="FL72" i="99"/>
  <c r="AQ70" i="99"/>
  <c r="AQ135" i="99" s="1"/>
  <c r="AF70" i="99"/>
  <c r="AG50" i="93" l="1"/>
  <c r="AH50" i="93" s="1"/>
  <c r="FM72" i="99"/>
  <c r="AP72" i="99" s="1"/>
  <c r="AP137" i="99" s="1"/>
  <c r="FL73" i="99"/>
  <c r="FC72" i="99"/>
  <c r="FB73" i="99"/>
  <c r="AF71" i="99"/>
  <c r="AQ71" i="99"/>
  <c r="AQ136" i="99" s="1"/>
  <c r="AG51" i="93" l="1"/>
  <c r="AH51" i="93" s="1"/>
  <c r="FC73" i="99"/>
  <c r="FB74" i="99"/>
  <c r="FM73" i="99"/>
  <c r="AP73" i="99" s="1"/>
  <c r="AP138" i="99" s="1"/>
  <c r="FL74" i="99"/>
  <c r="AQ72" i="99"/>
  <c r="AQ137" i="99" s="1"/>
  <c r="AF72" i="99"/>
  <c r="AG52" i="93" l="1"/>
  <c r="AH52" i="93" s="1"/>
  <c r="FM74" i="99"/>
  <c r="AP74" i="99" s="1"/>
  <c r="AP139" i="99" s="1"/>
  <c r="FL75" i="99"/>
  <c r="FC74" i="99"/>
  <c r="FB75" i="99"/>
  <c r="FB76" i="99" s="1"/>
  <c r="AQ73" i="99"/>
  <c r="AQ138" i="99" s="1"/>
  <c r="AF73" i="99"/>
  <c r="AG53" i="93" l="1"/>
  <c r="AH53" i="93" s="1"/>
  <c r="FC76" i="99"/>
  <c r="FB77" i="99"/>
  <c r="FC75" i="99"/>
  <c r="FM75" i="99"/>
  <c r="AP75" i="99" s="1"/>
  <c r="AP140" i="99" s="1"/>
  <c r="FL76" i="99"/>
  <c r="AF74" i="99"/>
  <c r="AQ74" i="99"/>
  <c r="AQ139" i="99" s="1"/>
  <c r="AG54" i="93" l="1"/>
  <c r="AH54" i="93" s="1"/>
  <c r="FC77" i="99"/>
  <c r="FB78" i="99"/>
  <c r="FC78" i="99" s="1"/>
  <c r="FM76" i="99"/>
  <c r="AP76" i="99" s="1"/>
  <c r="AP141" i="99" s="1"/>
  <c r="FL77" i="99"/>
  <c r="FO80" i="99"/>
  <c r="AF76" i="99"/>
  <c r="AQ76" i="99"/>
  <c r="AQ141" i="99" s="1"/>
  <c r="AF75" i="99"/>
  <c r="AQ75" i="99"/>
  <c r="AQ140" i="99" s="1"/>
  <c r="FM77" i="99" l="1"/>
  <c r="AP77" i="99" s="1"/>
  <c r="AP142" i="99" s="1"/>
  <c r="FL78" i="99"/>
  <c r="FM78" i="99" s="1"/>
  <c r="AP78" i="99" s="1"/>
  <c r="AF78" i="99"/>
  <c r="AQ78" i="99"/>
  <c r="AG55" i="93"/>
  <c r="AH55" i="93" s="1"/>
  <c r="AG56" i="93"/>
  <c r="AH56" i="93" s="1"/>
  <c r="AF77" i="99"/>
  <c r="AQ77" i="99"/>
  <c r="AQ142" i="99" s="1"/>
  <c r="AG57" i="93" l="1"/>
  <c r="AH57" i="93" s="1"/>
  <c r="F161" i="76" l="1"/>
  <c r="K161" i="76" s="1"/>
  <c r="F87" i="76"/>
  <c r="D347" i="47" l="1"/>
  <c r="DC194" i="47"/>
  <c r="D46" i="47"/>
  <c r="H46" i="47" s="1"/>
  <c r="AF26" i="93" l="1"/>
  <c r="AH26" i="93" s="1"/>
  <c r="GE198" i="47"/>
  <c r="HZ43" i="38" s="1"/>
  <c r="GE197" i="47"/>
  <c r="HZ42" i="38" s="1"/>
  <c r="GE194" i="47"/>
  <c r="HZ39" i="38" s="1"/>
  <c r="GE195" i="47"/>
  <c r="HZ40" i="38" s="1"/>
  <c r="GE196" i="47"/>
  <c r="HZ41" i="38" s="1"/>
  <c r="DH195" i="47"/>
  <c r="DH194" i="47"/>
  <c r="DA194" i="47"/>
  <c r="CZ194" i="47"/>
  <c r="DB194" i="47"/>
  <c r="H347" i="47"/>
  <c r="GD198" i="47" l="1"/>
  <c r="HY43" i="38" s="1"/>
  <c r="GD196" i="47"/>
  <c r="HY41" i="38" s="1"/>
  <c r="GD197" i="47"/>
  <c r="HY42" i="38" s="1"/>
  <c r="GD194" i="47"/>
  <c r="HY39" i="38" s="1"/>
  <c r="GD195" i="47"/>
  <c r="HY40" i="38" s="1"/>
  <c r="GC198" i="47"/>
  <c r="HX43" i="38" s="1"/>
  <c r="GC197" i="47"/>
  <c r="HX42" i="38" s="1"/>
  <c r="GC196" i="47"/>
  <c r="HX41" i="38" s="1"/>
  <c r="GC194" i="47"/>
  <c r="HX39" i="38" s="1"/>
  <c r="GC195" i="47"/>
  <c r="HX40" i="38" s="1"/>
  <c r="GB198" i="47"/>
  <c r="HW43" i="38" s="1"/>
  <c r="GB194" i="47"/>
  <c r="HW39" i="38" s="1"/>
  <c r="GB195" i="47"/>
  <c r="HW40" i="38" s="1"/>
  <c r="GB196" i="47"/>
  <c r="HW41" i="38" s="1"/>
  <c r="GB197" i="47"/>
  <c r="HW42" i="38" s="1"/>
  <c r="V26" i="93"/>
  <c r="DC347" i="47"/>
  <c r="DB347" i="47"/>
  <c r="DA347" i="47"/>
  <c r="DA46" i="47"/>
  <c r="DC46" i="47"/>
  <c r="DB46" i="47"/>
  <c r="CZ46" i="47"/>
  <c r="CZ347" i="47"/>
  <c r="DE194" i="47"/>
  <c r="DE195" i="47"/>
  <c r="DG194" i="47"/>
  <c r="DG195" i="47"/>
  <c r="DF195" i="47"/>
  <c r="DF194" i="47"/>
  <c r="DE46" i="47" l="1"/>
  <c r="DE47" i="47"/>
  <c r="DE347" i="47"/>
  <c r="DE348" i="47"/>
  <c r="DF47" i="47"/>
  <c r="DF46" i="47"/>
  <c r="DI194" i="47"/>
  <c r="DN194" i="47" s="1"/>
  <c r="DF348" i="47"/>
  <c r="DF347" i="47"/>
  <c r="DG47" i="47"/>
  <c r="DG46" i="47"/>
  <c r="DH47" i="47"/>
  <c r="DH46" i="47"/>
  <c r="DI195" i="47"/>
  <c r="DN195" i="47" s="1"/>
  <c r="DG348" i="47"/>
  <c r="DG347" i="47"/>
  <c r="DH348" i="47"/>
  <c r="DH347" i="47"/>
  <c r="DM194" i="47" l="1"/>
  <c r="DK194" i="47"/>
  <c r="DK195" i="47"/>
  <c r="DI347" i="47"/>
  <c r="DM347" i="47" s="1"/>
  <c r="DL194" i="47"/>
  <c r="DI46" i="47"/>
  <c r="DN46" i="47" s="1"/>
  <c r="DI348" i="47"/>
  <c r="DN348" i="47" s="1"/>
  <c r="DM195" i="47"/>
  <c r="DI47" i="47"/>
  <c r="DN47" i="47" s="1"/>
  <c r="DL195" i="47"/>
  <c r="DL46" i="47" l="1"/>
  <c r="DL347" i="47"/>
  <c r="DK348" i="47"/>
  <c r="DK46" i="47"/>
  <c r="DM47" i="47"/>
  <c r="DM348" i="47"/>
  <c r="DK347" i="47"/>
  <c r="DL47" i="47"/>
  <c r="DM46" i="47"/>
  <c r="DN347" i="47"/>
  <c r="DK47" i="47"/>
  <c r="DL348" i="47"/>
  <c r="FE347" i="47" l="1"/>
  <c r="FF347" i="47" s="1"/>
  <c r="FE348" i="47"/>
  <c r="EW348" i="47"/>
  <c r="FI348" i="47"/>
  <c r="EW347" i="47"/>
  <c r="EX347" i="47" s="1"/>
  <c r="FM347" i="47"/>
  <c r="FN347" i="47" s="1"/>
  <c r="FI347" i="47"/>
  <c r="FJ347" i="47" s="1"/>
  <c r="FM348" i="47"/>
  <c r="FF348" i="47" l="1"/>
  <c r="FF349" i="47" s="1"/>
  <c r="FF350" i="47" s="1"/>
  <c r="FF351" i="47" s="1"/>
  <c r="FF352" i="47" s="1"/>
  <c r="FN348" i="47"/>
  <c r="FN349" i="47" s="1"/>
  <c r="FJ348" i="47"/>
  <c r="EX348" i="47"/>
  <c r="EX349" i="47" l="1"/>
  <c r="FN350" i="47"/>
  <c r="FJ349" i="47"/>
  <c r="FN351" i="47" l="1"/>
  <c r="EX350" i="47"/>
  <c r="FJ350" i="47"/>
  <c r="FN352" i="47" l="1"/>
  <c r="FJ351" i="47"/>
  <c r="EX351" i="47"/>
  <c r="FN381" i="47" l="1"/>
  <c r="FO352" i="47" s="1"/>
  <c r="CP352" i="47" s="1"/>
  <c r="FN353" i="47"/>
  <c r="EX352" i="47"/>
  <c r="FJ352" i="47"/>
  <c r="FF381" i="47" l="1"/>
  <c r="FF353" i="47"/>
  <c r="FJ381" i="47"/>
  <c r="FJ353" i="47"/>
  <c r="EX381" i="47"/>
  <c r="EX353" i="47"/>
  <c r="FO353" i="47"/>
  <c r="CP353" i="47" s="1"/>
  <c r="FN354" i="47"/>
  <c r="FO324" i="47"/>
  <c r="FO334" i="47"/>
  <c r="FO325" i="47"/>
  <c r="FO344" i="47"/>
  <c r="CP344" i="47" s="1"/>
  <c r="FO321" i="47"/>
  <c r="FO339" i="47"/>
  <c r="CP339" i="47" s="1"/>
  <c r="FO322" i="47"/>
  <c r="FO340" i="47"/>
  <c r="CP340" i="47" s="1"/>
  <c r="FO341" i="47"/>
  <c r="CP341" i="47" s="1"/>
  <c r="FO323" i="47"/>
  <c r="FO335" i="47"/>
  <c r="FO336" i="47"/>
  <c r="FO327" i="47"/>
  <c r="FO328" i="47"/>
  <c r="FO319" i="47"/>
  <c r="FO329" i="47"/>
  <c r="FO317" i="47"/>
  <c r="FO330" i="47"/>
  <c r="FO316" i="47"/>
  <c r="FO326" i="47"/>
  <c r="FO320" i="47"/>
  <c r="FO342" i="47"/>
  <c r="CP342" i="47" s="1"/>
  <c r="FO331" i="47"/>
  <c r="FO332" i="47"/>
  <c r="FO333" i="47"/>
  <c r="FO318" i="47"/>
  <c r="FO343" i="47"/>
  <c r="CP343" i="47" s="1"/>
  <c r="FO337" i="47"/>
  <c r="CP337" i="47" s="1"/>
  <c r="FO338" i="47"/>
  <c r="CP338" i="47" s="1"/>
  <c r="FO346" i="47"/>
  <c r="CP346" i="47" s="1"/>
  <c r="FO345" i="47"/>
  <c r="CP345" i="47" s="1"/>
  <c r="FO348" i="47"/>
  <c r="CP348" i="47" s="1"/>
  <c r="FO347" i="47"/>
  <c r="CP347" i="47" s="1"/>
  <c r="FO349" i="47"/>
  <c r="CP349" i="47" s="1"/>
  <c r="FO350" i="47"/>
  <c r="CP350" i="47" s="1"/>
  <c r="FO351" i="47"/>
  <c r="CP351" i="47" s="1"/>
  <c r="FK318" i="47" l="1"/>
  <c r="FK320" i="47"/>
  <c r="FK322" i="47"/>
  <c r="FK324" i="47"/>
  <c r="FK326" i="47"/>
  <c r="FK317" i="47"/>
  <c r="FK319" i="47"/>
  <c r="FK321" i="47"/>
  <c r="FK323" i="47"/>
  <c r="FK325" i="47"/>
  <c r="FK316" i="47"/>
  <c r="FK327" i="47"/>
  <c r="FK328" i="47"/>
  <c r="FK329" i="47"/>
  <c r="FK330" i="47"/>
  <c r="FK331" i="47"/>
  <c r="FK332" i="47"/>
  <c r="FK333" i="47"/>
  <c r="FK334" i="47"/>
  <c r="FK335" i="47"/>
  <c r="FK336" i="47"/>
  <c r="FK337" i="47"/>
  <c r="FK338" i="47"/>
  <c r="FK339" i="47"/>
  <c r="FK340" i="47"/>
  <c r="FK341" i="47"/>
  <c r="FK342" i="47"/>
  <c r="FK343" i="47"/>
  <c r="FK344" i="47"/>
  <c r="FK345" i="47"/>
  <c r="FK346" i="47"/>
  <c r="FK347" i="47"/>
  <c r="FK348" i="47"/>
  <c r="FK349" i="47"/>
  <c r="FK350" i="47"/>
  <c r="FK351" i="47"/>
  <c r="FK353" i="47"/>
  <c r="FK352" i="47"/>
  <c r="FG339" i="47"/>
  <c r="CN339" i="47" s="1"/>
  <c r="FG340" i="47"/>
  <c r="FG341" i="47"/>
  <c r="CN341" i="47" s="1"/>
  <c r="FG342" i="47"/>
  <c r="CN342" i="47" s="1"/>
  <c r="FG343" i="47"/>
  <c r="CN343" i="47" s="1"/>
  <c r="FG344" i="47"/>
  <c r="FG345" i="47"/>
  <c r="CN345" i="47" s="1"/>
  <c r="FG346" i="47"/>
  <c r="CN346" i="47" s="1"/>
  <c r="FG347" i="47"/>
  <c r="CN347" i="47" s="1"/>
  <c r="FG348" i="47"/>
  <c r="CN348" i="47" s="1"/>
  <c r="FG349" i="47"/>
  <c r="CN349" i="47" s="1"/>
  <c r="FG350" i="47"/>
  <c r="CN350" i="47" s="1"/>
  <c r="FG351" i="47"/>
  <c r="CN351" i="47" s="1"/>
  <c r="FG352" i="47"/>
  <c r="EY332" i="47"/>
  <c r="EY323" i="47"/>
  <c r="EY333" i="47"/>
  <c r="EY319" i="47"/>
  <c r="EY329" i="47"/>
  <c r="EY325" i="47"/>
  <c r="EY336" i="47"/>
  <c r="EY321" i="47"/>
  <c r="EY322" i="47"/>
  <c r="EY318" i="47"/>
  <c r="EY341" i="47"/>
  <c r="CQ341" i="47" s="1"/>
  <c r="EY320" i="47"/>
  <c r="EY331" i="47"/>
  <c r="EY342" i="47"/>
  <c r="CQ342" i="47" s="1"/>
  <c r="EY327" i="47"/>
  <c r="EY337" i="47"/>
  <c r="CQ337" i="47" s="1"/>
  <c r="EY328" i="47"/>
  <c r="EY338" i="47"/>
  <c r="CQ338" i="47" s="1"/>
  <c r="EY324" i="47"/>
  <c r="EY334" i="47"/>
  <c r="EY344" i="47"/>
  <c r="CQ344" i="47" s="1"/>
  <c r="EY343" i="47"/>
  <c r="CQ343" i="47" s="1"/>
  <c r="EY339" i="47"/>
  <c r="CQ339" i="47" s="1"/>
  <c r="EY335" i="47"/>
  <c r="EY330" i="47"/>
  <c r="EY316" i="47"/>
  <c r="EY340" i="47"/>
  <c r="CQ340" i="47" s="1"/>
  <c r="EY326" i="47"/>
  <c r="EY317" i="47"/>
  <c r="EY345" i="47"/>
  <c r="EY346" i="47"/>
  <c r="CQ346" i="47" s="1"/>
  <c r="EY347" i="47"/>
  <c r="EY348" i="47"/>
  <c r="EY349" i="47"/>
  <c r="EY350" i="47"/>
  <c r="EY351" i="47"/>
  <c r="FJ354" i="47"/>
  <c r="FK354" i="47" s="1"/>
  <c r="FG338" i="47"/>
  <c r="CN338" i="47" s="1"/>
  <c r="FG321" i="47"/>
  <c r="FG336" i="47"/>
  <c r="CN344" i="47"/>
  <c r="FG328" i="47"/>
  <c r="FG331" i="47"/>
  <c r="FG325" i="47"/>
  <c r="FG323" i="47"/>
  <c r="FG319" i="47"/>
  <c r="FG332" i="47"/>
  <c r="FG333" i="47"/>
  <c r="FG329" i="47"/>
  <c r="FG317" i="47"/>
  <c r="FG324" i="47"/>
  <c r="FG316" i="47"/>
  <c r="FG320" i="47"/>
  <c r="FG326" i="47"/>
  <c r="FG330" i="47"/>
  <c r="FG318" i="47"/>
  <c r="FG334" i="47"/>
  <c r="FG335" i="47"/>
  <c r="FG337" i="47"/>
  <c r="CN337" i="47" s="1"/>
  <c r="CN340" i="47"/>
  <c r="FG322" i="47"/>
  <c r="FG327" i="47"/>
  <c r="FO354" i="47"/>
  <c r="CP354" i="47" s="1"/>
  <c r="FN355" i="47"/>
  <c r="EY353" i="47"/>
  <c r="CQ353" i="47" s="1"/>
  <c r="EX354" i="47"/>
  <c r="EY352" i="47"/>
  <c r="CQ352" i="47" s="1"/>
  <c r="FG353" i="47"/>
  <c r="CN353" i="47" s="1"/>
  <c r="FF354" i="47"/>
  <c r="GF318" i="47" l="1"/>
  <c r="GF317" i="47"/>
  <c r="GF319" i="47"/>
  <c r="GF321" i="47"/>
  <c r="GF316" i="47"/>
  <c r="GF315" i="47"/>
  <c r="GF320" i="47"/>
  <c r="D5" i="89"/>
  <c r="GF330" i="47"/>
  <c r="D6" i="89"/>
  <c r="GF331" i="47"/>
  <c r="GF324" i="47"/>
  <c r="GF322" i="47"/>
  <c r="CQ351" i="47"/>
  <c r="CQ349" i="47"/>
  <c r="CQ347" i="47"/>
  <c r="CQ345" i="47"/>
  <c r="CQ350" i="47"/>
  <c r="CQ348" i="47"/>
  <c r="CN352" i="47"/>
  <c r="FJ355" i="47"/>
  <c r="FK355" i="47" s="1"/>
  <c r="FG354" i="47"/>
  <c r="CN354" i="47" s="1"/>
  <c r="FF355" i="47"/>
  <c r="EY354" i="47"/>
  <c r="CQ354" i="47" s="1"/>
  <c r="EX355" i="47"/>
  <c r="FO355" i="47"/>
  <c r="CP355" i="47" s="1"/>
  <c r="FN356" i="47"/>
  <c r="GF328" i="47" l="1"/>
  <c r="GF323" i="47"/>
  <c r="GF327" i="47"/>
  <c r="D7" i="89"/>
  <c r="GF332" i="47"/>
  <c r="GF326" i="47"/>
  <c r="GF325" i="47"/>
  <c r="GF329" i="47"/>
  <c r="FO356" i="47"/>
  <c r="CP356" i="47" s="1"/>
  <c r="FN357" i="47"/>
  <c r="EY355" i="47"/>
  <c r="CQ355" i="47" s="1"/>
  <c r="EX356" i="47"/>
  <c r="FG355" i="47"/>
  <c r="CN355" i="47" s="1"/>
  <c r="FF356" i="47"/>
  <c r="FJ356" i="47"/>
  <c r="FK356" i="47" s="1"/>
  <c r="D8" i="89" l="1"/>
  <c r="GF333" i="47"/>
  <c r="FJ357" i="47"/>
  <c r="FK357" i="47" s="1"/>
  <c r="FG356" i="47"/>
  <c r="CN356" i="47" s="1"/>
  <c r="FF357" i="47"/>
  <c r="EY356" i="47"/>
  <c r="CQ356" i="47" s="1"/>
  <c r="EX357" i="47"/>
  <c r="FO357" i="47"/>
  <c r="CP357" i="47" s="1"/>
  <c r="FN358" i="47"/>
  <c r="D9" i="89" l="1"/>
  <c r="GF334" i="47"/>
  <c r="FO358" i="47"/>
  <c r="CP358" i="47" s="1"/>
  <c r="FN359" i="47"/>
  <c r="EY357" i="47"/>
  <c r="CQ357" i="47" s="1"/>
  <c r="EX358" i="47"/>
  <c r="FG357" i="47"/>
  <c r="CN357" i="47" s="1"/>
  <c r="FF358" i="47"/>
  <c r="FJ358" i="47"/>
  <c r="FK358" i="47" s="1"/>
  <c r="D10" i="89" l="1"/>
  <c r="GF335" i="47"/>
  <c r="FJ359" i="47"/>
  <c r="FK359" i="47" s="1"/>
  <c r="FG358" i="47"/>
  <c r="CN358" i="47" s="1"/>
  <c r="FF359" i="47"/>
  <c r="EY358" i="47"/>
  <c r="CQ358" i="47" s="1"/>
  <c r="EX359" i="47"/>
  <c r="FO359" i="47"/>
  <c r="CP359" i="47" s="1"/>
  <c r="FN360" i="47"/>
  <c r="D11" i="89" l="1"/>
  <c r="GF336" i="47"/>
  <c r="FO360" i="47"/>
  <c r="CP360" i="47" s="1"/>
  <c r="FN361" i="47"/>
  <c r="EY359" i="47"/>
  <c r="CQ359" i="47" s="1"/>
  <c r="EX360" i="47"/>
  <c r="FG359" i="47"/>
  <c r="CN359" i="47" s="1"/>
  <c r="FF360" i="47"/>
  <c r="FJ360" i="47"/>
  <c r="FK360" i="47" s="1"/>
  <c r="D12" i="89" l="1"/>
  <c r="GF337" i="47"/>
  <c r="FJ361" i="47"/>
  <c r="FK361" i="47" s="1"/>
  <c r="FG360" i="47"/>
  <c r="CN360" i="47" s="1"/>
  <c r="FF361" i="47"/>
  <c r="EY360" i="47"/>
  <c r="CQ360" i="47" s="1"/>
  <c r="EX361" i="47"/>
  <c r="FO361" i="47"/>
  <c r="CP361" i="47" s="1"/>
  <c r="FN362" i="47"/>
  <c r="D13" i="89" l="1"/>
  <c r="GF338" i="47"/>
  <c r="FO362" i="47"/>
  <c r="CP362" i="47" s="1"/>
  <c r="FN363" i="47"/>
  <c r="EY361" i="47"/>
  <c r="CQ361" i="47" s="1"/>
  <c r="EX362" i="47"/>
  <c r="FG361" i="47"/>
  <c r="CN361" i="47" s="1"/>
  <c r="FF362" i="47"/>
  <c r="FJ362" i="47"/>
  <c r="FK362" i="47" s="1"/>
  <c r="D14" i="89" l="1"/>
  <c r="GF339" i="47"/>
  <c r="FJ363" i="47"/>
  <c r="FK363" i="47" s="1"/>
  <c r="FG362" i="47"/>
  <c r="CN362" i="47" s="1"/>
  <c r="FF363" i="47"/>
  <c r="EY362" i="47"/>
  <c r="CQ362" i="47" s="1"/>
  <c r="EX363" i="47"/>
  <c r="FO363" i="47"/>
  <c r="CP363" i="47" s="1"/>
  <c r="FN364" i="47"/>
  <c r="D15" i="89" l="1"/>
  <c r="GF340" i="47"/>
  <c r="FO364" i="47"/>
  <c r="CP364" i="47" s="1"/>
  <c r="FN365" i="47"/>
  <c r="EY363" i="47"/>
  <c r="CQ363" i="47" s="1"/>
  <c r="EX364" i="47"/>
  <c r="FG363" i="47"/>
  <c r="CN363" i="47" s="1"/>
  <c r="FF364" i="47"/>
  <c r="FJ364" i="47"/>
  <c r="FK364" i="47" s="1"/>
  <c r="D16" i="89" l="1"/>
  <c r="GF341" i="47"/>
  <c r="FJ365" i="47"/>
  <c r="FK365" i="47" s="1"/>
  <c r="FG364" i="47"/>
  <c r="CN364" i="47" s="1"/>
  <c r="FF365" i="47"/>
  <c r="EY364" i="47"/>
  <c r="CQ364" i="47" s="1"/>
  <c r="EX365" i="47"/>
  <c r="FO365" i="47"/>
  <c r="CP365" i="47" s="1"/>
  <c r="FN366" i="47"/>
  <c r="D17" i="89" l="1"/>
  <c r="GF342" i="47"/>
  <c r="FO366" i="47"/>
  <c r="CP366" i="47" s="1"/>
  <c r="FN367" i="47"/>
  <c r="EY365" i="47"/>
  <c r="CQ365" i="47" s="1"/>
  <c r="EX366" i="47"/>
  <c r="FG365" i="47"/>
  <c r="CN365" i="47" s="1"/>
  <c r="FF366" i="47"/>
  <c r="FJ366" i="47"/>
  <c r="FK366" i="47" s="1"/>
  <c r="D18" i="89" l="1"/>
  <c r="GF343" i="47"/>
  <c r="FJ367" i="47"/>
  <c r="FK367" i="47" s="1"/>
  <c r="FG366" i="47"/>
  <c r="CN366" i="47" s="1"/>
  <c r="FF367" i="47"/>
  <c r="EY366" i="47"/>
  <c r="CQ366" i="47" s="1"/>
  <c r="EX367" i="47"/>
  <c r="FO367" i="47"/>
  <c r="CP367" i="47" s="1"/>
  <c r="FN368" i="47"/>
  <c r="D19" i="89" l="1"/>
  <c r="GF344" i="47"/>
  <c r="FO368" i="47"/>
  <c r="CP368" i="47" s="1"/>
  <c r="FN369" i="47"/>
  <c r="EY367" i="47"/>
  <c r="CQ367" i="47" s="1"/>
  <c r="EX368" i="47"/>
  <c r="FG367" i="47"/>
  <c r="CN367" i="47" s="1"/>
  <c r="FF368" i="47"/>
  <c r="FJ368" i="47"/>
  <c r="FK368" i="47" s="1"/>
  <c r="D20" i="89" l="1"/>
  <c r="GF345" i="47"/>
  <c r="FJ369" i="47"/>
  <c r="FK369" i="47" s="1"/>
  <c r="FG368" i="47"/>
  <c r="CN368" i="47" s="1"/>
  <c r="FF369" i="47"/>
  <c r="EY368" i="47"/>
  <c r="CQ368" i="47" s="1"/>
  <c r="EX369" i="47"/>
  <c r="FO369" i="47"/>
  <c r="CP369" i="47" s="1"/>
  <c r="FN370" i="47"/>
  <c r="D21" i="89" l="1"/>
  <c r="GF346" i="47"/>
  <c r="FO370" i="47"/>
  <c r="CP370" i="47" s="1"/>
  <c r="FN371" i="47"/>
  <c r="EY369" i="47"/>
  <c r="CQ369" i="47" s="1"/>
  <c r="EX370" i="47"/>
  <c r="FG369" i="47"/>
  <c r="CN369" i="47" s="1"/>
  <c r="FF370" i="47"/>
  <c r="FJ370" i="47"/>
  <c r="FK370" i="47" s="1"/>
  <c r="D22" i="89" l="1"/>
  <c r="GF347" i="47"/>
  <c r="FJ371" i="47"/>
  <c r="FK371" i="47" s="1"/>
  <c r="FG370" i="47"/>
  <c r="CN370" i="47" s="1"/>
  <c r="FF371" i="47"/>
  <c r="EY370" i="47"/>
  <c r="CQ370" i="47" s="1"/>
  <c r="EX371" i="47"/>
  <c r="FO371" i="47"/>
  <c r="CP371" i="47" s="1"/>
  <c r="FN372" i="47"/>
  <c r="D23" i="89" l="1"/>
  <c r="GF348" i="47"/>
  <c r="FO372" i="47"/>
  <c r="CP372" i="47" s="1"/>
  <c r="FN373" i="47"/>
  <c r="EY371" i="47"/>
  <c r="CQ371" i="47" s="1"/>
  <c r="EX372" i="47"/>
  <c r="FG371" i="47"/>
  <c r="CN371" i="47" s="1"/>
  <c r="FF372" i="47"/>
  <c r="FJ372" i="47"/>
  <c r="FK372" i="47" s="1"/>
  <c r="D24" i="89" l="1"/>
  <c r="GF349" i="47"/>
  <c r="FG372" i="47"/>
  <c r="CN372" i="47" s="1"/>
  <c r="FF373" i="47"/>
  <c r="EY372" i="47"/>
  <c r="CQ372" i="47" s="1"/>
  <c r="EX373" i="47"/>
  <c r="FO373" i="47"/>
  <c r="CP373" i="47" s="1"/>
  <c r="FN374" i="47"/>
  <c r="FJ373" i="47"/>
  <c r="FK373" i="47" s="1"/>
  <c r="D25" i="89" l="1"/>
  <c r="GF350" i="47"/>
  <c r="FJ374" i="47"/>
  <c r="FK374" i="47" s="1"/>
  <c r="FO374" i="47"/>
  <c r="CP374" i="47" s="1"/>
  <c r="FN375" i="47"/>
  <c r="EY373" i="47"/>
  <c r="CQ373" i="47" s="1"/>
  <c r="EX374" i="47"/>
  <c r="FG373" i="47"/>
  <c r="CN373" i="47" s="1"/>
  <c r="FF374" i="47"/>
  <c r="D26" i="89" l="1"/>
  <c r="GF351" i="47"/>
  <c r="FG374" i="47"/>
  <c r="CN374" i="47" s="1"/>
  <c r="FF375" i="47"/>
  <c r="EY374" i="47"/>
  <c r="CQ374" i="47" s="1"/>
  <c r="EX375" i="47"/>
  <c r="FO375" i="47"/>
  <c r="CP375" i="47" s="1"/>
  <c r="FN376" i="47"/>
  <c r="FJ375" i="47"/>
  <c r="FK375" i="47" s="1"/>
  <c r="D27" i="89" l="1"/>
  <c r="GF352" i="47"/>
  <c r="FO376" i="47"/>
  <c r="CP376" i="47" s="1"/>
  <c r="FN377" i="47"/>
  <c r="EY375" i="47"/>
  <c r="CQ375" i="47" s="1"/>
  <c r="EX376" i="47"/>
  <c r="FF376" i="47"/>
  <c r="FG375" i="47"/>
  <c r="CN375" i="47" s="1"/>
  <c r="FJ376" i="47"/>
  <c r="FK376" i="47" s="1"/>
  <c r="FO377" i="47" l="1"/>
  <c r="CP377" i="47" s="1"/>
  <c r="FN378" i="47"/>
  <c r="FO378" i="47" s="1"/>
  <c r="CP378" i="47" s="1"/>
  <c r="D28" i="89"/>
  <c r="GF353" i="47"/>
  <c r="FJ377" i="47"/>
  <c r="FK377" i="47" s="1"/>
  <c r="EY376" i="47"/>
  <c r="CQ376" i="47" s="1"/>
  <c r="EX377" i="47"/>
  <c r="FF377" i="47"/>
  <c r="FG376" i="47"/>
  <c r="CN376" i="47" s="1"/>
  <c r="EY377" i="47" l="1"/>
  <c r="CQ377" i="47" s="1"/>
  <c r="EX378" i="47"/>
  <c r="EY378" i="47" s="1"/>
  <c r="CQ378" i="47" s="1"/>
  <c r="D31" i="89" s="1"/>
  <c r="FG377" i="47"/>
  <c r="CN377" i="47" s="1"/>
  <c r="FF378" i="47"/>
  <c r="FG378" i="47" s="1"/>
  <c r="CN378" i="47" s="1"/>
  <c r="FJ378" i="47"/>
  <c r="FK378" i="47" s="1"/>
  <c r="D29" i="89"/>
  <c r="GF354" i="47"/>
  <c r="D30" i="89" l="1"/>
  <c r="GF355" i="47"/>
  <c r="GF356" i="47"/>
  <c r="G10" i="79"/>
  <c r="T16" i="93" s="1"/>
  <c r="M18" i="92" l="1"/>
  <c r="N10" i="79"/>
  <c r="M10" i="79"/>
  <c r="O10" i="79"/>
  <c r="H77" i="85" l="1"/>
  <c r="E232" i="81"/>
  <c r="F77" i="85" l="1"/>
  <c r="C232" i="81"/>
  <c r="J232" i="81"/>
  <c r="Y232" i="81"/>
  <c r="R232" i="81"/>
  <c r="AF232" i="81"/>
  <c r="H78" i="85"/>
  <c r="H303" i="85"/>
  <c r="H152" i="85"/>
  <c r="H226" i="85"/>
  <c r="H227" i="85" l="1"/>
  <c r="H153" i="85"/>
  <c r="H304" i="85"/>
  <c r="H77" i="76"/>
  <c r="K51" i="79"/>
  <c r="F77" i="83"/>
  <c r="C134" i="81"/>
  <c r="F78" i="85"/>
  <c r="F226" i="85"/>
  <c r="F152" i="85"/>
  <c r="F303" i="85"/>
  <c r="C183" i="81"/>
  <c r="F77" i="84"/>
  <c r="E134" i="81"/>
  <c r="H77" i="83"/>
  <c r="H77" i="84"/>
  <c r="E183" i="81"/>
  <c r="P232" i="81"/>
  <c r="AD232" i="81"/>
  <c r="H232" i="81"/>
  <c r="W232" i="81"/>
  <c r="Z77" i="76"/>
  <c r="Z77" i="84"/>
  <c r="Z77" i="83"/>
  <c r="Z302" i="83" l="1"/>
  <c r="Z226" i="83"/>
  <c r="Z152" i="83"/>
  <c r="F227" i="85"/>
  <c r="F153" i="85"/>
  <c r="F304" i="85"/>
  <c r="W152" i="79"/>
  <c r="M77" i="83" s="1"/>
  <c r="Z38" i="83"/>
  <c r="W113" i="79"/>
  <c r="M38" i="83" s="1"/>
  <c r="Z152" i="84"/>
  <c r="Z303" i="84"/>
  <c r="Z226" i="84"/>
  <c r="Z77" i="85"/>
  <c r="W255" i="79"/>
  <c r="M77" i="85" s="1"/>
  <c r="J183" i="81"/>
  <c r="Y183" i="81"/>
  <c r="R183" i="81"/>
  <c r="AF183" i="81"/>
  <c r="M78" i="83"/>
  <c r="M226" i="83"/>
  <c r="M302" i="83"/>
  <c r="F77" i="76"/>
  <c r="I51" i="79"/>
  <c r="Z302" i="76"/>
  <c r="Z152" i="76"/>
  <c r="Z226" i="76"/>
  <c r="W203" i="79"/>
  <c r="M77" i="84" s="1"/>
  <c r="H78" i="84"/>
  <c r="H152" i="84"/>
  <c r="H303" i="84"/>
  <c r="H226" i="84"/>
  <c r="H78" i="83"/>
  <c r="H302" i="83"/>
  <c r="H226" i="83"/>
  <c r="R134" i="81"/>
  <c r="AF134" i="81"/>
  <c r="J134" i="81"/>
  <c r="Y134" i="81"/>
  <c r="F78" i="84"/>
  <c r="F152" i="84"/>
  <c r="F303" i="84"/>
  <c r="F226" i="84"/>
  <c r="P183" i="81"/>
  <c r="AD183" i="81"/>
  <c r="H183" i="81"/>
  <c r="W183" i="81"/>
  <c r="P134" i="81"/>
  <c r="AD134" i="81"/>
  <c r="H134" i="81"/>
  <c r="W134" i="81"/>
  <c r="F78" i="83"/>
  <c r="F302" i="83"/>
  <c r="F226" i="83"/>
  <c r="W100" i="79"/>
  <c r="H78" i="76"/>
  <c r="H152" i="76"/>
  <c r="H226" i="76"/>
  <c r="H302" i="76"/>
  <c r="H153" i="76" l="1"/>
  <c r="H303" i="76"/>
  <c r="H227" i="76"/>
  <c r="F227" i="84"/>
  <c r="F153" i="84"/>
  <c r="F304" i="84"/>
  <c r="Z152" i="85"/>
  <c r="H227" i="84"/>
  <c r="H153" i="84"/>
  <c r="H304" i="84"/>
  <c r="H303" i="83"/>
  <c r="H153" i="83"/>
  <c r="F303" i="83"/>
  <c r="F153" i="83"/>
  <c r="M303" i="83"/>
  <c r="M153" i="83"/>
  <c r="Z37" i="83"/>
  <c r="W112" i="79"/>
  <c r="M37" i="83" s="1"/>
  <c r="Z38" i="76"/>
  <c r="W61" i="79"/>
  <c r="M78" i="84"/>
  <c r="M152" i="84"/>
  <c r="M303" i="84"/>
  <c r="M226" i="84"/>
  <c r="Z38" i="85"/>
  <c r="W216" i="79"/>
  <c r="M38" i="85" s="1"/>
  <c r="M78" i="85"/>
  <c r="M152" i="85"/>
  <c r="M226" i="85"/>
  <c r="M303" i="85"/>
  <c r="M113" i="83"/>
  <c r="M187" i="83"/>
  <c r="M263" i="83"/>
  <c r="W215" i="79"/>
  <c r="M37" i="85" s="1"/>
  <c r="Z37" i="85"/>
  <c r="Z38" i="84"/>
  <c r="W164" i="79"/>
  <c r="M38" i="84" s="1"/>
  <c r="Z37" i="76"/>
  <c r="W60" i="79"/>
  <c r="M77" i="76"/>
  <c r="E85" i="81"/>
  <c r="W51" i="79"/>
  <c r="F78" i="76"/>
  <c r="F226" i="76"/>
  <c r="F302" i="76"/>
  <c r="F152" i="76"/>
  <c r="Z226" i="85"/>
  <c r="Z303" i="85"/>
  <c r="Z37" i="84"/>
  <c r="W163" i="79"/>
  <c r="M37" i="84" s="1"/>
  <c r="Z113" i="83"/>
  <c r="Z187" i="83"/>
  <c r="Z263" i="83"/>
  <c r="F153" i="76" l="1"/>
  <c r="F303" i="76"/>
  <c r="F227" i="76"/>
  <c r="M227" i="85"/>
  <c r="M153" i="85"/>
  <c r="M304" i="85"/>
  <c r="M304" i="84"/>
  <c r="M227" i="84"/>
  <c r="M153" i="84"/>
  <c r="Z36" i="83"/>
  <c r="W111" i="79"/>
  <c r="M36" i="83" s="1"/>
  <c r="W214" i="79"/>
  <c r="M36" i="85" s="1"/>
  <c r="Z36" i="85"/>
  <c r="M263" i="84"/>
  <c r="M186" i="84"/>
  <c r="M112" i="84"/>
  <c r="E35" i="81"/>
  <c r="F48" i="93"/>
  <c r="S51" i="79"/>
  <c r="M78" i="76"/>
  <c r="M152" i="76"/>
  <c r="M226" i="76"/>
  <c r="M302" i="76"/>
  <c r="Z262" i="76"/>
  <c r="Z112" i="76"/>
  <c r="Z186" i="76"/>
  <c r="Z264" i="84"/>
  <c r="Z113" i="84"/>
  <c r="Z187" i="84"/>
  <c r="M263" i="85"/>
  <c r="M186" i="85"/>
  <c r="M112" i="85"/>
  <c r="M264" i="85"/>
  <c r="M187" i="85"/>
  <c r="M113" i="85"/>
  <c r="E46" i="81"/>
  <c r="W12" i="79"/>
  <c r="M38" i="76"/>
  <c r="M112" i="83"/>
  <c r="M262" i="83"/>
  <c r="M186" i="83"/>
  <c r="Z36" i="76"/>
  <c r="W59" i="79"/>
  <c r="Z36" i="84"/>
  <c r="W162" i="79"/>
  <c r="M36" i="84" s="1"/>
  <c r="Z263" i="84"/>
  <c r="Z112" i="84"/>
  <c r="Z186" i="84"/>
  <c r="J85" i="81"/>
  <c r="Y85" i="81"/>
  <c r="R85" i="81"/>
  <c r="AF85" i="81"/>
  <c r="E45" i="81"/>
  <c r="M37" i="76"/>
  <c r="W11" i="79"/>
  <c r="M264" i="84"/>
  <c r="M187" i="84"/>
  <c r="M113" i="84"/>
  <c r="Z263" i="85"/>
  <c r="Z112" i="85"/>
  <c r="Z186" i="85"/>
  <c r="Z264" i="85"/>
  <c r="Z113" i="85"/>
  <c r="Z187" i="85"/>
  <c r="Z263" i="76"/>
  <c r="Z113" i="76"/>
  <c r="Z187" i="76"/>
  <c r="Z186" i="83"/>
  <c r="Z262" i="83"/>
  <c r="Z112" i="83"/>
  <c r="M153" i="76" l="1"/>
  <c r="M303" i="76"/>
  <c r="M227" i="76"/>
  <c r="M112" i="76"/>
  <c r="M186" i="76"/>
  <c r="M262" i="76"/>
  <c r="Z185" i="84"/>
  <c r="Z262" i="84"/>
  <c r="Z111" i="84"/>
  <c r="Z185" i="76"/>
  <c r="Z261" i="76"/>
  <c r="Z111" i="76"/>
  <c r="M187" i="76"/>
  <c r="M113" i="76"/>
  <c r="M263" i="76"/>
  <c r="R46" i="81"/>
  <c r="J46" i="81"/>
  <c r="Y46" i="81"/>
  <c r="AF46" i="81"/>
  <c r="M262" i="85"/>
  <c r="M185" i="85"/>
  <c r="M111" i="85"/>
  <c r="Z111" i="83"/>
  <c r="Z185" i="83"/>
  <c r="Z261" i="83"/>
  <c r="F8" i="93"/>
  <c r="S11" i="79"/>
  <c r="J45" i="81"/>
  <c r="R45" i="81"/>
  <c r="AF45" i="81"/>
  <c r="Y45" i="81"/>
  <c r="M185" i="84"/>
  <c r="M262" i="84"/>
  <c r="M111" i="84"/>
  <c r="E44" i="81"/>
  <c r="M36" i="76"/>
  <c r="W10" i="79"/>
  <c r="F9" i="93"/>
  <c r="S12" i="79"/>
  <c r="Z262" i="85"/>
  <c r="Z111" i="85"/>
  <c r="Z185" i="85"/>
  <c r="M185" i="83"/>
  <c r="M111" i="83"/>
  <c r="M261" i="83"/>
  <c r="X77" i="76" l="1"/>
  <c r="U100" i="79"/>
  <c r="X77" i="83"/>
  <c r="U152" i="79"/>
  <c r="F7" i="93"/>
  <c r="S10" i="79"/>
  <c r="J44" i="81"/>
  <c r="R44" i="81"/>
  <c r="AF44" i="81"/>
  <c r="Y44" i="81"/>
  <c r="X77" i="85"/>
  <c r="U255" i="79"/>
  <c r="X77" i="84"/>
  <c r="U203" i="79"/>
  <c r="M185" i="76"/>
  <c r="M261" i="76"/>
  <c r="M111" i="76"/>
  <c r="X152" i="85" l="1"/>
  <c r="X302" i="83"/>
  <c r="X226" i="83"/>
  <c r="X152" i="83"/>
  <c r="K77" i="84"/>
  <c r="K77" i="85"/>
  <c r="K77" i="83"/>
  <c r="K77" i="76"/>
  <c r="C85" i="81"/>
  <c r="U51" i="79"/>
  <c r="X226" i="84"/>
  <c r="X152" i="84"/>
  <c r="X303" i="84"/>
  <c r="X226" i="85"/>
  <c r="X303" i="85"/>
  <c r="X226" i="76"/>
  <c r="X302" i="76"/>
  <c r="X152" i="76"/>
  <c r="P85" i="81" l="1"/>
  <c r="AD85" i="81"/>
  <c r="H85" i="81"/>
  <c r="W85" i="81"/>
  <c r="D48" i="93"/>
  <c r="Q51" i="79"/>
  <c r="C35" i="81"/>
  <c r="K78" i="76"/>
  <c r="K226" i="76"/>
  <c r="K302" i="76"/>
  <c r="K152" i="76"/>
  <c r="K78" i="83"/>
  <c r="K226" i="83"/>
  <c r="K302" i="83"/>
  <c r="K78" i="85"/>
  <c r="K226" i="85"/>
  <c r="K152" i="85"/>
  <c r="K303" i="85"/>
  <c r="K78" i="84"/>
  <c r="K226" i="84"/>
  <c r="K152" i="84"/>
  <c r="K303" i="84"/>
  <c r="K153" i="76" l="1"/>
  <c r="K303" i="76"/>
  <c r="K227" i="76"/>
  <c r="K304" i="84"/>
  <c r="K227" i="84"/>
  <c r="K153" i="84"/>
  <c r="K227" i="85"/>
  <c r="K153" i="85"/>
  <c r="K304" i="85"/>
  <c r="K303" i="83"/>
  <c r="K153" i="83"/>
  <c r="X38" i="83"/>
  <c r="U113" i="79"/>
  <c r="X38" i="84"/>
  <c r="U164" i="79"/>
  <c r="X38" i="76"/>
  <c r="U61" i="79"/>
  <c r="X38" i="85"/>
  <c r="U216" i="79"/>
  <c r="X37" i="76" l="1"/>
  <c r="U60" i="79"/>
  <c r="X37" i="85"/>
  <c r="U215" i="79"/>
  <c r="K38" i="85"/>
  <c r="K38" i="76"/>
  <c r="C46" i="81"/>
  <c r="U12" i="79"/>
  <c r="K38" i="84"/>
  <c r="K38" i="83"/>
  <c r="X37" i="84"/>
  <c r="U163" i="79"/>
  <c r="X37" i="83"/>
  <c r="U112" i="79"/>
  <c r="X264" i="85"/>
  <c r="X187" i="85"/>
  <c r="X113" i="85"/>
  <c r="X263" i="76"/>
  <c r="X187" i="76"/>
  <c r="X113" i="76"/>
  <c r="X264" i="84"/>
  <c r="X187" i="84"/>
  <c r="X113" i="84"/>
  <c r="X187" i="83"/>
  <c r="X263" i="83"/>
  <c r="X113" i="83"/>
  <c r="X36" i="76" l="1"/>
  <c r="U59" i="79"/>
  <c r="K37" i="83"/>
  <c r="K37" i="84"/>
  <c r="P46" i="81"/>
  <c r="H46" i="81"/>
  <c r="AD46" i="81"/>
  <c r="W46" i="81"/>
  <c r="K37" i="85"/>
  <c r="U11" i="79"/>
  <c r="C45" i="81"/>
  <c r="K37" i="76"/>
  <c r="X36" i="83"/>
  <c r="U111" i="79"/>
  <c r="X36" i="85"/>
  <c r="U214" i="79"/>
  <c r="X36" i="84"/>
  <c r="U162" i="79"/>
  <c r="X262" i="83"/>
  <c r="X186" i="83"/>
  <c r="X112" i="83"/>
  <c r="X263" i="84"/>
  <c r="X186" i="84"/>
  <c r="X112" i="84"/>
  <c r="K187" i="83"/>
  <c r="K263" i="83"/>
  <c r="K113" i="83"/>
  <c r="K113" i="84"/>
  <c r="K187" i="84"/>
  <c r="K264" i="84"/>
  <c r="D9" i="93"/>
  <c r="Q12" i="79"/>
  <c r="K187" i="76"/>
  <c r="K263" i="76"/>
  <c r="K113" i="76"/>
  <c r="K264" i="85"/>
  <c r="K187" i="85"/>
  <c r="K113" i="85"/>
  <c r="X112" i="85"/>
  <c r="X263" i="85"/>
  <c r="X186" i="85"/>
  <c r="X262" i="76"/>
  <c r="X186" i="76"/>
  <c r="X112" i="76"/>
  <c r="X111" i="84" l="1"/>
  <c r="X262" i="84"/>
  <c r="X185" i="84"/>
  <c r="X185" i="85"/>
  <c r="X111" i="85"/>
  <c r="X262" i="85"/>
  <c r="X185" i="83"/>
  <c r="X111" i="83"/>
  <c r="X261" i="83"/>
  <c r="K186" i="76"/>
  <c r="K262" i="76"/>
  <c r="K112" i="76"/>
  <c r="Q11" i="79"/>
  <c r="D8" i="93"/>
  <c r="K263" i="85"/>
  <c r="K112" i="85"/>
  <c r="K186" i="85"/>
  <c r="K36" i="76"/>
  <c r="U10" i="79"/>
  <c r="C44" i="81"/>
  <c r="K36" i="84"/>
  <c r="K36" i="85"/>
  <c r="K36" i="83"/>
  <c r="H45" i="81"/>
  <c r="AD45" i="81"/>
  <c r="P45" i="81"/>
  <c r="W45" i="81"/>
  <c r="K112" i="84"/>
  <c r="K186" i="84"/>
  <c r="K263" i="84"/>
  <c r="K262" i="83"/>
  <c r="K112" i="83"/>
  <c r="K186" i="83"/>
  <c r="X261" i="76"/>
  <c r="X185" i="76"/>
  <c r="X111" i="76"/>
  <c r="K261" i="83" l="1"/>
  <c r="K111" i="83"/>
  <c r="K185" i="83"/>
  <c r="K111" i="85"/>
  <c r="K262" i="85"/>
  <c r="K185" i="85"/>
  <c r="K262" i="84"/>
  <c r="K111" i="84"/>
  <c r="K185" i="84"/>
  <c r="H44" i="81"/>
  <c r="AD44" i="81"/>
  <c r="P44" i="81"/>
  <c r="W44" i="81"/>
  <c r="K185" i="76"/>
  <c r="K261" i="76"/>
  <c r="K111" i="76"/>
  <c r="Q10" i="79"/>
  <c r="D7" i="93"/>
  <c r="E180" i="81" l="1"/>
  <c r="H74" i="84"/>
  <c r="C180" i="81"/>
  <c r="F74" i="84"/>
  <c r="F72" i="76"/>
  <c r="I46" i="79"/>
  <c r="F70" i="76"/>
  <c r="I44" i="79"/>
  <c r="C230" i="81"/>
  <c r="F75" i="85"/>
  <c r="F73" i="76"/>
  <c r="I47" i="79"/>
  <c r="E129" i="81"/>
  <c r="H72" i="83"/>
  <c r="E227" i="81"/>
  <c r="H72" i="85"/>
  <c r="C178" i="81"/>
  <c r="F72" i="84"/>
  <c r="C226" i="81"/>
  <c r="F71" i="85"/>
  <c r="C225" i="81"/>
  <c r="F70" i="85"/>
  <c r="F69" i="76"/>
  <c r="I43" i="79"/>
  <c r="E174" i="81"/>
  <c r="H68" i="84"/>
  <c r="C174" i="81"/>
  <c r="F68" i="84"/>
  <c r="C222" i="81"/>
  <c r="F67" i="85"/>
  <c r="C221" i="81"/>
  <c r="F66" i="85"/>
  <c r="C220" i="81"/>
  <c r="F65" i="85"/>
  <c r="C219" i="81"/>
  <c r="F64" i="85"/>
  <c r="C218" i="81"/>
  <c r="F63" i="85"/>
  <c r="C217" i="81"/>
  <c r="F62" i="85"/>
  <c r="C216" i="81"/>
  <c r="F61" i="85"/>
  <c r="C215" i="81"/>
  <c r="F60" i="85"/>
  <c r="C214" i="81"/>
  <c r="F59" i="85"/>
  <c r="C213" i="81"/>
  <c r="F58" i="85"/>
  <c r="C212" i="81"/>
  <c r="F57" i="85"/>
  <c r="C211" i="81"/>
  <c r="F56" i="85"/>
  <c r="C210" i="81"/>
  <c r="F55" i="85"/>
  <c r="C209" i="81"/>
  <c r="F54" i="85"/>
  <c r="C208" i="81"/>
  <c r="F53" i="85"/>
  <c r="C207" i="81"/>
  <c r="F52" i="85"/>
  <c r="C206" i="81"/>
  <c r="F51" i="85"/>
  <c r="E133" i="81"/>
  <c r="H76" i="83"/>
  <c r="E231" i="81"/>
  <c r="H76" i="85"/>
  <c r="C133" i="81"/>
  <c r="F76" i="83"/>
  <c r="E131" i="81"/>
  <c r="H74" i="83"/>
  <c r="E229" i="81"/>
  <c r="H74" i="85"/>
  <c r="C131" i="81"/>
  <c r="F74" i="83"/>
  <c r="E181" i="81"/>
  <c r="H75" i="84"/>
  <c r="C181" i="81"/>
  <c r="F75" i="84"/>
  <c r="C228" i="81"/>
  <c r="F73" i="85"/>
  <c r="C227" i="81"/>
  <c r="F72" i="85"/>
  <c r="E127" i="81"/>
  <c r="H70" i="83"/>
  <c r="E225" i="81"/>
  <c r="H70" i="85"/>
  <c r="C176" i="81"/>
  <c r="F70" i="84"/>
  <c r="C224" i="81"/>
  <c r="F69" i="85"/>
  <c r="C223" i="81"/>
  <c r="F68" i="85"/>
  <c r="F67" i="76"/>
  <c r="I41" i="79"/>
  <c r="E172" i="81"/>
  <c r="H66" i="84"/>
  <c r="C172" i="81"/>
  <c r="F66" i="84"/>
  <c r="F65" i="76"/>
  <c r="I39" i="79"/>
  <c r="E170" i="81"/>
  <c r="H64" i="84"/>
  <c r="C170" i="81"/>
  <c r="F64" i="84"/>
  <c r="F63" i="76"/>
  <c r="I37" i="79"/>
  <c r="E168" i="81"/>
  <c r="H62" i="84"/>
  <c r="C168" i="81"/>
  <c r="F62" i="84"/>
  <c r="F61" i="76"/>
  <c r="I35" i="79"/>
  <c r="E166" i="81"/>
  <c r="H60" i="84"/>
  <c r="C166" i="81"/>
  <c r="F60" i="84"/>
  <c r="F59" i="76"/>
  <c r="I33" i="79"/>
  <c r="E164" i="81"/>
  <c r="H58" i="84"/>
  <c r="C164" i="81"/>
  <c r="F58" i="84"/>
  <c r="F57" i="76"/>
  <c r="I31" i="79"/>
  <c r="E162" i="81"/>
  <c r="H56" i="84"/>
  <c r="C162" i="81"/>
  <c r="F56" i="84"/>
  <c r="F55" i="76"/>
  <c r="I29" i="79"/>
  <c r="E160" i="81"/>
  <c r="H54" i="84"/>
  <c r="C160" i="81"/>
  <c r="F54" i="84"/>
  <c r="F53" i="76"/>
  <c r="I27" i="79"/>
  <c r="F52" i="76"/>
  <c r="F51" i="76"/>
  <c r="I25" i="79"/>
  <c r="F71" i="76"/>
  <c r="I45" i="79"/>
  <c r="F76" i="76"/>
  <c r="I50" i="79"/>
  <c r="F74" i="76"/>
  <c r="I48" i="79"/>
  <c r="E132" i="81"/>
  <c r="H75" i="83"/>
  <c r="E230" i="81"/>
  <c r="H75" i="85"/>
  <c r="C132" i="81"/>
  <c r="F75" i="83"/>
  <c r="E179" i="81"/>
  <c r="H73" i="84"/>
  <c r="C179" i="81"/>
  <c r="F73" i="84"/>
  <c r="E177" i="81"/>
  <c r="H71" i="84"/>
  <c r="C128" i="81"/>
  <c r="F71" i="83"/>
  <c r="E176" i="81"/>
  <c r="H70" i="84"/>
  <c r="C127" i="81"/>
  <c r="F70" i="83"/>
  <c r="E126" i="81"/>
  <c r="H69" i="83"/>
  <c r="E224" i="81"/>
  <c r="H69" i="85"/>
  <c r="C175" i="81"/>
  <c r="F69" i="84"/>
  <c r="F68" i="76"/>
  <c r="I42" i="79"/>
  <c r="E124" i="81"/>
  <c r="H67" i="83"/>
  <c r="E222" i="81"/>
  <c r="H67" i="85"/>
  <c r="C124" i="81"/>
  <c r="F67" i="83"/>
  <c r="E123" i="81"/>
  <c r="H66" i="83"/>
  <c r="E221" i="81"/>
  <c r="H66" i="85"/>
  <c r="C123" i="81"/>
  <c r="F66" i="83"/>
  <c r="E122" i="81"/>
  <c r="H65" i="83"/>
  <c r="E220" i="81"/>
  <c r="H65" i="85"/>
  <c r="C122" i="81"/>
  <c r="F65" i="83"/>
  <c r="E121" i="81"/>
  <c r="H64" i="83"/>
  <c r="E219" i="81"/>
  <c r="H64" i="85"/>
  <c r="C121" i="81"/>
  <c r="F64" i="83"/>
  <c r="E120" i="81"/>
  <c r="H63" i="83"/>
  <c r="E218" i="81"/>
  <c r="H63" i="85"/>
  <c r="C120" i="81"/>
  <c r="F63" i="83"/>
  <c r="E119" i="81"/>
  <c r="H62" i="83"/>
  <c r="E217" i="81"/>
  <c r="H62" i="85"/>
  <c r="C119" i="81"/>
  <c r="F62" i="83"/>
  <c r="E118" i="81"/>
  <c r="H61" i="83"/>
  <c r="E216" i="81"/>
  <c r="H61" i="85"/>
  <c r="C118" i="81"/>
  <c r="F61" i="83"/>
  <c r="E117" i="81"/>
  <c r="H60" i="83"/>
  <c r="E215" i="81"/>
  <c r="H60" i="85"/>
  <c r="C117" i="81"/>
  <c r="F60" i="83"/>
  <c r="E116" i="81"/>
  <c r="H59" i="83"/>
  <c r="E214" i="81"/>
  <c r="H59" i="85"/>
  <c r="C116" i="81"/>
  <c r="F59" i="83"/>
  <c r="E115" i="81"/>
  <c r="H58" i="83"/>
  <c r="E213" i="81"/>
  <c r="H58" i="85"/>
  <c r="C115" i="81"/>
  <c r="F58" i="83"/>
  <c r="E114" i="81"/>
  <c r="H57" i="83"/>
  <c r="E212" i="81"/>
  <c r="H57" i="85"/>
  <c r="C114" i="81"/>
  <c r="F57" i="83"/>
  <c r="E113" i="81"/>
  <c r="H56" i="83"/>
  <c r="E211" i="81"/>
  <c r="H56" i="85"/>
  <c r="C113" i="81"/>
  <c r="F56" i="83"/>
  <c r="E112" i="81"/>
  <c r="H55" i="83"/>
  <c r="E210" i="81"/>
  <c r="H55" i="85"/>
  <c r="C112" i="81"/>
  <c r="F55" i="83"/>
  <c r="E111" i="81"/>
  <c r="H54" i="83"/>
  <c r="E209" i="81"/>
  <c r="H54" i="85"/>
  <c r="C111" i="81"/>
  <c r="F54" i="83"/>
  <c r="E159" i="81"/>
  <c r="H53" i="84"/>
  <c r="E208" i="81"/>
  <c r="H53" i="85"/>
  <c r="C159" i="81"/>
  <c r="F53" i="84"/>
  <c r="C109" i="81"/>
  <c r="F52" i="83"/>
  <c r="C157" i="81"/>
  <c r="F51" i="84"/>
  <c r="E182" i="81"/>
  <c r="H76" i="84"/>
  <c r="C182" i="81"/>
  <c r="F76" i="84"/>
  <c r="C231" i="81"/>
  <c r="F76" i="85"/>
  <c r="C229" i="81"/>
  <c r="F74" i="85"/>
  <c r="F75" i="76"/>
  <c r="I49" i="79"/>
  <c r="E130" i="81"/>
  <c r="H73" i="83"/>
  <c r="E228" i="81"/>
  <c r="H73" i="85"/>
  <c r="C130" i="81"/>
  <c r="F73" i="83"/>
  <c r="E178" i="81"/>
  <c r="H72" i="84"/>
  <c r="C129" i="81"/>
  <c r="F72" i="83"/>
  <c r="E128" i="81"/>
  <c r="H71" i="83"/>
  <c r="E226" i="81"/>
  <c r="H71" i="85"/>
  <c r="C177" i="81"/>
  <c r="F71" i="84"/>
  <c r="E175" i="81"/>
  <c r="H69" i="84"/>
  <c r="C126" i="81"/>
  <c r="F69" i="83"/>
  <c r="E125" i="81"/>
  <c r="H68" i="83"/>
  <c r="E223" i="81"/>
  <c r="H68" i="85"/>
  <c r="C125" i="81"/>
  <c r="F68" i="83"/>
  <c r="E173" i="81"/>
  <c r="H67" i="84"/>
  <c r="C173" i="81"/>
  <c r="F67" i="84"/>
  <c r="F66" i="76"/>
  <c r="I40" i="79"/>
  <c r="E171" i="81"/>
  <c r="H65" i="84"/>
  <c r="C171" i="81"/>
  <c r="F65" i="84"/>
  <c r="F64" i="76"/>
  <c r="I38" i="79"/>
  <c r="E169" i="81"/>
  <c r="H63" i="84"/>
  <c r="C169" i="81"/>
  <c r="F63" i="84"/>
  <c r="F62" i="76"/>
  <c r="I36" i="79"/>
  <c r="E167" i="81"/>
  <c r="H61" i="84"/>
  <c r="C167" i="81"/>
  <c r="F61" i="84"/>
  <c r="F60" i="76"/>
  <c r="I34" i="79"/>
  <c r="E165" i="81"/>
  <c r="H59" i="84"/>
  <c r="C165" i="81"/>
  <c r="F59" i="84"/>
  <c r="F58" i="76"/>
  <c r="I32" i="79"/>
  <c r="E163" i="81"/>
  <c r="H57" i="84"/>
  <c r="C163" i="81"/>
  <c r="F57" i="84"/>
  <c r="F56" i="76"/>
  <c r="I30" i="79"/>
  <c r="E161" i="81"/>
  <c r="H55" i="84"/>
  <c r="C161" i="81"/>
  <c r="F55" i="84"/>
  <c r="F54" i="76"/>
  <c r="I28" i="79"/>
  <c r="E110" i="81"/>
  <c r="H53" i="83"/>
  <c r="C110" i="81"/>
  <c r="F53" i="83"/>
  <c r="C108" i="81"/>
  <c r="F51" i="83"/>
  <c r="H54" i="76" l="1"/>
  <c r="K28" i="79"/>
  <c r="H58" i="76"/>
  <c r="K32" i="79"/>
  <c r="H62" i="76"/>
  <c r="K36" i="79"/>
  <c r="H66" i="76"/>
  <c r="K40" i="79"/>
  <c r="H70" i="76"/>
  <c r="K44" i="79"/>
  <c r="H68" i="76"/>
  <c r="K42" i="79"/>
  <c r="H74" i="76"/>
  <c r="K48" i="79"/>
  <c r="E108" i="81"/>
  <c r="H51" i="83"/>
  <c r="H55" i="76"/>
  <c r="K29" i="79"/>
  <c r="E158" i="81"/>
  <c r="H52" i="84"/>
  <c r="H57" i="76"/>
  <c r="K31" i="79"/>
  <c r="H61" i="76"/>
  <c r="K35" i="79"/>
  <c r="H65" i="76"/>
  <c r="K39" i="79"/>
  <c r="H69" i="76"/>
  <c r="K43" i="79"/>
  <c r="H76" i="76"/>
  <c r="K50" i="79"/>
  <c r="E157" i="81"/>
  <c r="H51" i="84"/>
  <c r="E207" i="81"/>
  <c r="H52" i="85"/>
  <c r="E109" i="81"/>
  <c r="H52" i="83"/>
  <c r="C158" i="81"/>
  <c r="F52" i="84"/>
  <c r="P108" i="81"/>
  <c r="W108" i="81"/>
  <c r="AD108" i="81"/>
  <c r="H108" i="81"/>
  <c r="P110" i="81"/>
  <c r="AD110" i="81"/>
  <c r="H110" i="81"/>
  <c r="W110" i="81"/>
  <c r="J110" i="81"/>
  <c r="R110" i="81"/>
  <c r="Y110" i="81"/>
  <c r="AF110" i="81"/>
  <c r="F279" i="76"/>
  <c r="F129" i="76"/>
  <c r="F203" i="76"/>
  <c r="P161" i="81"/>
  <c r="AD161" i="81"/>
  <c r="H161" i="81"/>
  <c r="W161" i="81"/>
  <c r="J161" i="81"/>
  <c r="AF161" i="81"/>
  <c r="Y161" i="81"/>
  <c r="R161" i="81"/>
  <c r="F281" i="76"/>
  <c r="F131" i="76"/>
  <c r="F205" i="76"/>
  <c r="P163" i="81"/>
  <c r="AD163" i="81"/>
  <c r="H163" i="81"/>
  <c r="W163" i="81"/>
  <c r="J163" i="81"/>
  <c r="R163" i="81"/>
  <c r="AF163" i="81"/>
  <c r="Y163" i="81"/>
  <c r="F283" i="76"/>
  <c r="F133" i="76"/>
  <c r="F207" i="76"/>
  <c r="P165" i="81"/>
  <c r="AD165" i="81"/>
  <c r="H165" i="81"/>
  <c r="W165" i="81"/>
  <c r="J165" i="81"/>
  <c r="AF165" i="81"/>
  <c r="Y165" i="81"/>
  <c r="R165" i="81"/>
  <c r="F285" i="76"/>
  <c r="F135" i="76"/>
  <c r="F209" i="76"/>
  <c r="P167" i="81"/>
  <c r="AD167" i="81"/>
  <c r="H167" i="81"/>
  <c r="W167" i="81"/>
  <c r="J167" i="81"/>
  <c r="R167" i="81"/>
  <c r="AF167" i="81"/>
  <c r="Y167" i="81"/>
  <c r="F287" i="76"/>
  <c r="F137" i="76"/>
  <c r="F211" i="76"/>
  <c r="P169" i="81"/>
  <c r="AD169" i="81"/>
  <c r="H169" i="81"/>
  <c r="W169" i="81"/>
  <c r="J169" i="81"/>
  <c r="AF169" i="81"/>
  <c r="Y169" i="81"/>
  <c r="R169" i="81"/>
  <c r="F289" i="76"/>
  <c r="F139" i="76"/>
  <c r="F213" i="76"/>
  <c r="P171" i="81"/>
  <c r="AD171" i="81"/>
  <c r="H171" i="81"/>
  <c r="W171" i="81"/>
  <c r="J171" i="81"/>
  <c r="R171" i="81"/>
  <c r="AF171" i="81"/>
  <c r="Y171" i="81"/>
  <c r="F291" i="76"/>
  <c r="F141" i="76"/>
  <c r="F215" i="76"/>
  <c r="P173" i="81"/>
  <c r="AD173" i="81"/>
  <c r="H173" i="81"/>
  <c r="W173" i="81"/>
  <c r="J173" i="81"/>
  <c r="AF173" i="81"/>
  <c r="Y173" i="81"/>
  <c r="R173" i="81"/>
  <c r="P125" i="81"/>
  <c r="H125" i="81"/>
  <c r="W125" i="81"/>
  <c r="AD125" i="81"/>
  <c r="J223" i="81"/>
  <c r="R223" i="81"/>
  <c r="Y223" i="81"/>
  <c r="AF223" i="81"/>
  <c r="R125" i="81"/>
  <c r="J125" i="81"/>
  <c r="AF125" i="81"/>
  <c r="Y125" i="81"/>
  <c r="P126" i="81"/>
  <c r="AD126" i="81"/>
  <c r="H126" i="81"/>
  <c r="W126" i="81"/>
  <c r="J175" i="81"/>
  <c r="R175" i="81"/>
  <c r="AF175" i="81"/>
  <c r="Y175" i="81"/>
  <c r="P177" i="81"/>
  <c r="AD177" i="81"/>
  <c r="H177" i="81"/>
  <c r="W177" i="81"/>
  <c r="J226" i="81"/>
  <c r="Y226" i="81"/>
  <c r="AF226" i="81"/>
  <c r="R226" i="81"/>
  <c r="R128" i="81"/>
  <c r="Y128" i="81"/>
  <c r="J128" i="81"/>
  <c r="AF128" i="81"/>
  <c r="P129" i="81"/>
  <c r="H129" i="81"/>
  <c r="W129" i="81"/>
  <c r="AD129" i="81"/>
  <c r="R178" i="81"/>
  <c r="J178" i="81"/>
  <c r="AF178" i="81"/>
  <c r="Y178" i="81"/>
  <c r="P130" i="81"/>
  <c r="AD130" i="81"/>
  <c r="H130" i="81"/>
  <c r="W130" i="81"/>
  <c r="J228" i="81"/>
  <c r="R228" i="81"/>
  <c r="Y228" i="81"/>
  <c r="AF228" i="81"/>
  <c r="J130" i="81"/>
  <c r="R130" i="81"/>
  <c r="Y130" i="81"/>
  <c r="AF130" i="81"/>
  <c r="F300" i="76"/>
  <c r="F150" i="76"/>
  <c r="F224" i="76"/>
  <c r="P229" i="81"/>
  <c r="H229" i="81"/>
  <c r="W229" i="81"/>
  <c r="AD229" i="81"/>
  <c r="P231" i="81"/>
  <c r="H231" i="81"/>
  <c r="W231" i="81"/>
  <c r="AD231" i="81"/>
  <c r="P182" i="81"/>
  <c r="H182" i="81"/>
  <c r="W182" i="81"/>
  <c r="AD182" i="81"/>
  <c r="R182" i="81"/>
  <c r="J182" i="81"/>
  <c r="AF182" i="81"/>
  <c r="Y182" i="81"/>
  <c r="P157" i="81"/>
  <c r="AD157" i="81"/>
  <c r="H157" i="81"/>
  <c r="W157" i="81"/>
  <c r="P109" i="81"/>
  <c r="H109" i="81"/>
  <c r="W109" i="81"/>
  <c r="AD109" i="81"/>
  <c r="P159" i="81"/>
  <c r="AD159" i="81"/>
  <c r="H159" i="81"/>
  <c r="W159" i="81"/>
  <c r="J208" i="81"/>
  <c r="R208" i="81"/>
  <c r="Y208" i="81"/>
  <c r="AF208" i="81"/>
  <c r="J159" i="81"/>
  <c r="R159" i="81"/>
  <c r="AF159" i="81"/>
  <c r="Y159" i="81"/>
  <c r="P111" i="81"/>
  <c r="H111" i="81"/>
  <c r="W111" i="81"/>
  <c r="AD111" i="81"/>
  <c r="J209" i="81"/>
  <c r="R209" i="81"/>
  <c r="Y209" i="81"/>
  <c r="AF209" i="81"/>
  <c r="R111" i="81"/>
  <c r="J111" i="81"/>
  <c r="Y111" i="81"/>
  <c r="AF111" i="81"/>
  <c r="P112" i="81"/>
  <c r="AD112" i="81"/>
  <c r="H112" i="81"/>
  <c r="W112" i="81"/>
  <c r="J210" i="81"/>
  <c r="Y210" i="81"/>
  <c r="AF210" i="81"/>
  <c r="R210" i="81"/>
  <c r="R112" i="81"/>
  <c r="Y112" i="81"/>
  <c r="J112" i="81"/>
  <c r="AF112" i="81"/>
  <c r="P113" i="81"/>
  <c r="H113" i="81"/>
  <c r="W113" i="81"/>
  <c r="AD113" i="81"/>
  <c r="J211" i="81"/>
  <c r="R211" i="81"/>
  <c r="Y211" i="81"/>
  <c r="AF211" i="81"/>
  <c r="R113" i="81"/>
  <c r="J113" i="81"/>
  <c r="AF113" i="81"/>
  <c r="Y113" i="81"/>
  <c r="P114" i="81"/>
  <c r="AD114" i="81"/>
  <c r="H114" i="81"/>
  <c r="W114" i="81"/>
  <c r="J212" i="81"/>
  <c r="R212" i="81"/>
  <c r="Y212" i="81"/>
  <c r="AF212" i="81"/>
  <c r="J114" i="81"/>
  <c r="R114" i="81"/>
  <c r="Y114" i="81"/>
  <c r="AF114" i="81"/>
  <c r="P115" i="81"/>
  <c r="H115" i="81"/>
  <c r="W115" i="81"/>
  <c r="AD115" i="81"/>
  <c r="J213" i="81"/>
  <c r="R213" i="81"/>
  <c r="Y213" i="81"/>
  <c r="AF213" i="81"/>
  <c r="R115" i="81"/>
  <c r="J115" i="81"/>
  <c r="Y115" i="81"/>
  <c r="AF115" i="81"/>
  <c r="P116" i="81"/>
  <c r="AD116" i="81"/>
  <c r="H116" i="81"/>
  <c r="W116" i="81"/>
  <c r="J214" i="81"/>
  <c r="Y214" i="81"/>
  <c r="AF214" i="81"/>
  <c r="R214" i="81"/>
  <c r="R116" i="81"/>
  <c r="Y116" i="81"/>
  <c r="J116" i="81"/>
  <c r="AF116" i="81"/>
  <c r="P117" i="81"/>
  <c r="H117" i="81"/>
  <c r="W117" i="81"/>
  <c r="AD117" i="81"/>
  <c r="J215" i="81"/>
  <c r="R215" i="81"/>
  <c r="Y215" i="81"/>
  <c r="AF215" i="81"/>
  <c r="R117" i="81"/>
  <c r="J117" i="81"/>
  <c r="AF117" i="81"/>
  <c r="Y117" i="81"/>
  <c r="P118" i="81"/>
  <c r="AD118" i="81"/>
  <c r="H118" i="81"/>
  <c r="W118" i="81"/>
  <c r="J216" i="81"/>
  <c r="R216" i="81"/>
  <c r="Y216" i="81"/>
  <c r="AF216" i="81"/>
  <c r="J118" i="81"/>
  <c r="R118" i="81"/>
  <c r="Y118" i="81"/>
  <c r="AF118" i="81"/>
  <c r="P119" i="81"/>
  <c r="H119" i="81"/>
  <c r="W119" i="81"/>
  <c r="AD119" i="81"/>
  <c r="J217" i="81"/>
  <c r="R217" i="81"/>
  <c r="Y217" i="81"/>
  <c r="AF217" i="81"/>
  <c r="R119" i="81"/>
  <c r="J119" i="81"/>
  <c r="Y119" i="81"/>
  <c r="AF119" i="81"/>
  <c r="P120" i="81"/>
  <c r="AD120" i="81"/>
  <c r="H120" i="81"/>
  <c r="W120" i="81"/>
  <c r="J218" i="81"/>
  <c r="Y218" i="81"/>
  <c r="AF218" i="81"/>
  <c r="R218" i="81"/>
  <c r="R120" i="81"/>
  <c r="Y120" i="81"/>
  <c r="J120" i="81"/>
  <c r="AF120" i="81"/>
  <c r="P121" i="81"/>
  <c r="H121" i="81"/>
  <c r="W121" i="81"/>
  <c r="AD121" i="81"/>
  <c r="J219" i="81"/>
  <c r="R219" i="81"/>
  <c r="Y219" i="81"/>
  <c r="AF219" i="81"/>
  <c r="R121" i="81"/>
  <c r="J121" i="81"/>
  <c r="AF121" i="81"/>
  <c r="Y121" i="81"/>
  <c r="P122" i="81"/>
  <c r="AD122" i="81"/>
  <c r="H122" i="81"/>
  <c r="W122" i="81"/>
  <c r="J220" i="81"/>
  <c r="R220" i="81"/>
  <c r="Y220" i="81"/>
  <c r="AF220" i="81"/>
  <c r="J122" i="81"/>
  <c r="R122" i="81"/>
  <c r="Y122" i="81"/>
  <c r="AF122" i="81"/>
  <c r="P123" i="81"/>
  <c r="H123" i="81"/>
  <c r="W123" i="81"/>
  <c r="AD123" i="81"/>
  <c r="J221" i="81"/>
  <c r="R221" i="81"/>
  <c r="Y221" i="81"/>
  <c r="AF221" i="81"/>
  <c r="R123" i="81"/>
  <c r="J123" i="81"/>
  <c r="Y123" i="81"/>
  <c r="AF123" i="81"/>
  <c r="P124" i="81"/>
  <c r="AD124" i="81"/>
  <c r="H124" i="81"/>
  <c r="W124" i="81"/>
  <c r="J222" i="81"/>
  <c r="Y222" i="81"/>
  <c r="AF222" i="81"/>
  <c r="R222" i="81"/>
  <c r="R124" i="81"/>
  <c r="Y124" i="81"/>
  <c r="J124" i="81"/>
  <c r="AF124" i="81"/>
  <c r="F293" i="76"/>
  <c r="F143" i="76"/>
  <c r="F217" i="76"/>
  <c r="P175" i="81"/>
  <c r="AD175" i="81"/>
  <c r="H175" i="81"/>
  <c r="W175" i="81"/>
  <c r="J224" i="81"/>
  <c r="R224" i="81"/>
  <c r="Y224" i="81"/>
  <c r="AF224" i="81"/>
  <c r="J126" i="81"/>
  <c r="R126" i="81"/>
  <c r="Y126" i="81"/>
  <c r="AF126" i="81"/>
  <c r="P127" i="81"/>
  <c r="H127" i="81"/>
  <c r="W127" i="81"/>
  <c r="AD127" i="81"/>
  <c r="J176" i="81"/>
  <c r="R176" i="81"/>
  <c r="AF176" i="81"/>
  <c r="Y176" i="81"/>
  <c r="P128" i="81"/>
  <c r="AD128" i="81"/>
  <c r="H128" i="81"/>
  <c r="W128" i="81"/>
  <c r="J177" i="81"/>
  <c r="AF177" i="81"/>
  <c r="Y177" i="81"/>
  <c r="R177" i="81"/>
  <c r="P179" i="81"/>
  <c r="AD179" i="81"/>
  <c r="H179" i="81"/>
  <c r="W179" i="81"/>
  <c r="J179" i="81"/>
  <c r="R179" i="81"/>
  <c r="AF179" i="81"/>
  <c r="Y179" i="81"/>
  <c r="P132" i="81"/>
  <c r="AD132" i="81"/>
  <c r="H132" i="81"/>
  <c r="W132" i="81"/>
  <c r="J230" i="81"/>
  <c r="R230" i="81"/>
  <c r="Y230" i="81"/>
  <c r="AF230" i="81"/>
  <c r="R132" i="81"/>
  <c r="Y132" i="81"/>
  <c r="J132" i="81"/>
  <c r="AF132" i="81"/>
  <c r="F299" i="76"/>
  <c r="F149" i="76"/>
  <c r="F223" i="76"/>
  <c r="F301" i="76"/>
  <c r="F225" i="76"/>
  <c r="F151" i="76"/>
  <c r="F296" i="76"/>
  <c r="F146" i="76"/>
  <c r="F220" i="76"/>
  <c r="F276" i="76"/>
  <c r="F200" i="76"/>
  <c r="F126" i="76"/>
  <c r="F277" i="76"/>
  <c r="F127" i="76"/>
  <c r="F201" i="76"/>
  <c r="F202" i="76"/>
  <c r="F278" i="76"/>
  <c r="F128" i="76"/>
  <c r="P160" i="81"/>
  <c r="H160" i="81"/>
  <c r="W160" i="81"/>
  <c r="AD160" i="81"/>
  <c r="J160" i="81"/>
  <c r="R160" i="81"/>
  <c r="AF160" i="81"/>
  <c r="Y160" i="81"/>
  <c r="F204" i="76"/>
  <c r="F280" i="76"/>
  <c r="F130" i="76"/>
  <c r="P162" i="81"/>
  <c r="H162" i="81"/>
  <c r="W162" i="81"/>
  <c r="AD162" i="81"/>
  <c r="R162" i="81"/>
  <c r="J162" i="81"/>
  <c r="AF162" i="81"/>
  <c r="Y162" i="81"/>
  <c r="F206" i="76"/>
  <c r="F282" i="76"/>
  <c r="F132" i="76"/>
  <c r="P164" i="81"/>
  <c r="H164" i="81"/>
  <c r="W164" i="81"/>
  <c r="AD164" i="81"/>
  <c r="J164" i="81"/>
  <c r="R164" i="81"/>
  <c r="AF164" i="81"/>
  <c r="Y164" i="81"/>
  <c r="F208" i="76"/>
  <c r="F284" i="76"/>
  <c r="F134" i="76"/>
  <c r="P166" i="81"/>
  <c r="H166" i="81"/>
  <c r="W166" i="81"/>
  <c r="AD166" i="81"/>
  <c r="R166" i="81"/>
  <c r="J166" i="81"/>
  <c r="AF166" i="81"/>
  <c r="Y166" i="81"/>
  <c r="F210" i="76"/>
  <c r="F286" i="76"/>
  <c r="F136" i="76"/>
  <c r="P168" i="81"/>
  <c r="H168" i="81"/>
  <c r="W168" i="81"/>
  <c r="AD168" i="81"/>
  <c r="J168" i="81"/>
  <c r="R168" i="81"/>
  <c r="AF168" i="81"/>
  <c r="Y168" i="81"/>
  <c r="F288" i="76"/>
  <c r="F138" i="76"/>
  <c r="F212" i="76"/>
  <c r="P170" i="81"/>
  <c r="H170" i="81"/>
  <c r="W170" i="81"/>
  <c r="AD170" i="81"/>
  <c r="R170" i="81"/>
  <c r="J170" i="81"/>
  <c r="AF170" i="81"/>
  <c r="Y170" i="81"/>
  <c r="F290" i="76"/>
  <c r="F140" i="76"/>
  <c r="F214" i="76"/>
  <c r="P172" i="81"/>
  <c r="H172" i="81"/>
  <c r="W172" i="81"/>
  <c r="AD172" i="81"/>
  <c r="J172" i="81"/>
  <c r="R172" i="81"/>
  <c r="AF172" i="81"/>
  <c r="Y172" i="81"/>
  <c r="F292" i="76"/>
  <c r="F142" i="76"/>
  <c r="F216" i="76"/>
  <c r="P223" i="81"/>
  <c r="H223" i="81"/>
  <c r="W223" i="81"/>
  <c r="AD223" i="81"/>
  <c r="P224" i="81"/>
  <c r="H224" i="81"/>
  <c r="W224" i="81"/>
  <c r="AD224" i="81"/>
  <c r="P176" i="81"/>
  <c r="H176" i="81"/>
  <c r="W176" i="81"/>
  <c r="AD176" i="81"/>
  <c r="J225" i="81"/>
  <c r="R225" i="81"/>
  <c r="Y225" i="81"/>
  <c r="AF225" i="81"/>
  <c r="R127" i="81"/>
  <c r="J127" i="81"/>
  <c r="Y127" i="81"/>
  <c r="AF127" i="81"/>
  <c r="P227" i="81"/>
  <c r="H227" i="81"/>
  <c r="W227" i="81"/>
  <c r="AD227" i="81"/>
  <c r="P228" i="81"/>
  <c r="H228" i="81"/>
  <c r="W228" i="81"/>
  <c r="AD228" i="81"/>
  <c r="P181" i="81"/>
  <c r="AD181" i="81"/>
  <c r="H181" i="81"/>
  <c r="W181" i="81"/>
  <c r="J181" i="81"/>
  <c r="AF181" i="81"/>
  <c r="Y181" i="81"/>
  <c r="R181" i="81"/>
  <c r="P131" i="81"/>
  <c r="H131" i="81"/>
  <c r="W131" i="81"/>
  <c r="AD131" i="81"/>
  <c r="J229" i="81"/>
  <c r="R229" i="81"/>
  <c r="Y229" i="81"/>
  <c r="AF229" i="81"/>
  <c r="R131" i="81"/>
  <c r="J131" i="81"/>
  <c r="Y131" i="81"/>
  <c r="AF131" i="81"/>
  <c r="P133" i="81"/>
  <c r="H133" i="81"/>
  <c r="W133" i="81"/>
  <c r="AD133" i="81"/>
  <c r="J231" i="81"/>
  <c r="R231" i="81"/>
  <c r="Y231" i="81"/>
  <c r="AF231" i="81"/>
  <c r="R133" i="81"/>
  <c r="J133" i="81"/>
  <c r="Y133" i="81"/>
  <c r="AF133" i="81"/>
  <c r="P206" i="81"/>
  <c r="AD206" i="81"/>
  <c r="H206" i="81"/>
  <c r="W206" i="81"/>
  <c r="P207" i="81"/>
  <c r="H207" i="81"/>
  <c r="W207" i="81"/>
  <c r="AD207" i="81"/>
  <c r="P208" i="81"/>
  <c r="AD208" i="81"/>
  <c r="H208" i="81"/>
  <c r="W208" i="81"/>
  <c r="P209" i="81"/>
  <c r="H209" i="81"/>
  <c r="W209" i="81"/>
  <c r="AD209" i="81"/>
  <c r="P210" i="81"/>
  <c r="AD210" i="81"/>
  <c r="H210" i="81"/>
  <c r="W210" i="81"/>
  <c r="P211" i="81"/>
  <c r="H211" i="81"/>
  <c r="W211" i="81"/>
  <c r="AD211" i="81"/>
  <c r="P212" i="81"/>
  <c r="AD212" i="81"/>
  <c r="H212" i="81"/>
  <c r="W212" i="81"/>
  <c r="P213" i="81"/>
  <c r="H213" i="81"/>
  <c r="W213" i="81"/>
  <c r="AD213" i="81"/>
  <c r="P214" i="81"/>
  <c r="AD214" i="81"/>
  <c r="H214" i="81"/>
  <c r="W214" i="81"/>
  <c r="P215" i="81"/>
  <c r="H215" i="81"/>
  <c r="W215" i="81"/>
  <c r="AD215" i="81"/>
  <c r="P216" i="81"/>
  <c r="AD216" i="81"/>
  <c r="H216" i="81"/>
  <c r="W216" i="81"/>
  <c r="P217" i="81"/>
  <c r="H217" i="81"/>
  <c r="W217" i="81"/>
  <c r="AD217" i="81"/>
  <c r="P218" i="81"/>
  <c r="H218" i="81"/>
  <c r="W218" i="81"/>
  <c r="AD218" i="81"/>
  <c r="P219" i="81"/>
  <c r="H219" i="81"/>
  <c r="W219" i="81"/>
  <c r="AD219" i="81"/>
  <c r="P220" i="81"/>
  <c r="H220" i="81"/>
  <c r="W220" i="81"/>
  <c r="AD220" i="81"/>
  <c r="P221" i="81"/>
  <c r="H221" i="81"/>
  <c r="W221" i="81"/>
  <c r="AD221" i="81"/>
  <c r="P222" i="81"/>
  <c r="H222" i="81"/>
  <c r="W222" i="81"/>
  <c r="AD222" i="81"/>
  <c r="P174" i="81"/>
  <c r="H174" i="81"/>
  <c r="W174" i="81"/>
  <c r="AD174" i="81"/>
  <c r="R174" i="81"/>
  <c r="J174" i="81"/>
  <c r="AF174" i="81"/>
  <c r="Y174" i="81"/>
  <c r="F145" i="85"/>
  <c r="F296" i="85"/>
  <c r="F219" i="85"/>
  <c r="F297" i="85"/>
  <c r="F220" i="85"/>
  <c r="F146" i="85"/>
  <c r="F298" i="84"/>
  <c r="F221" i="84"/>
  <c r="F147" i="84"/>
  <c r="H221" i="85"/>
  <c r="H147" i="85"/>
  <c r="H298" i="85"/>
  <c r="H297" i="83"/>
  <c r="H221" i="83"/>
  <c r="H147" i="83"/>
  <c r="F150" i="85"/>
  <c r="F301" i="85"/>
  <c r="F224" i="85"/>
  <c r="F300" i="84"/>
  <c r="F223" i="84"/>
  <c r="F149" i="84"/>
  <c r="H223" i="84"/>
  <c r="H149" i="84"/>
  <c r="H300" i="84"/>
  <c r="E156" i="81"/>
  <c r="H50" i="84"/>
  <c r="H56" i="76"/>
  <c r="K30" i="79"/>
  <c r="H60" i="76"/>
  <c r="K34" i="79"/>
  <c r="H64" i="76"/>
  <c r="K38" i="79"/>
  <c r="H75" i="76"/>
  <c r="K49" i="79"/>
  <c r="H72" i="76"/>
  <c r="K46" i="79"/>
  <c r="E206" i="81"/>
  <c r="H51" i="85"/>
  <c r="E205" i="81"/>
  <c r="H50" i="85"/>
  <c r="E107" i="81"/>
  <c r="H50" i="83"/>
  <c r="H73" i="76"/>
  <c r="K47" i="79"/>
  <c r="H53" i="76"/>
  <c r="K27" i="79"/>
  <c r="H52" i="76"/>
  <c r="K26" i="79"/>
  <c r="H59" i="76"/>
  <c r="K33" i="79"/>
  <c r="H63" i="76"/>
  <c r="K37" i="79"/>
  <c r="H67" i="76"/>
  <c r="K41" i="79"/>
  <c r="H71" i="76"/>
  <c r="K45" i="79"/>
  <c r="H51" i="76"/>
  <c r="K25" i="79"/>
  <c r="F50" i="76"/>
  <c r="F126" i="83"/>
  <c r="F276" i="83"/>
  <c r="F200" i="83"/>
  <c r="F278" i="83"/>
  <c r="F202" i="83"/>
  <c r="F128" i="83"/>
  <c r="H278" i="83"/>
  <c r="H202" i="83"/>
  <c r="H128" i="83"/>
  <c r="F281" i="84"/>
  <c r="F204" i="84"/>
  <c r="F130" i="84"/>
  <c r="H281" i="84"/>
  <c r="H204" i="84"/>
  <c r="H130" i="84"/>
  <c r="F206" i="84"/>
  <c r="F132" i="84"/>
  <c r="F283" i="84"/>
  <c r="H132" i="84"/>
  <c r="H283" i="84"/>
  <c r="H206" i="84"/>
  <c r="F285" i="84"/>
  <c r="F208" i="84"/>
  <c r="F134" i="84"/>
  <c r="H285" i="84"/>
  <c r="H208" i="84"/>
  <c r="H134" i="84"/>
  <c r="F210" i="84"/>
  <c r="F136" i="84"/>
  <c r="F287" i="84"/>
  <c r="H136" i="84"/>
  <c r="H287" i="84"/>
  <c r="H210" i="84"/>
  <c r="F289" i="84"/>
  <c r="F212" i="84"/>
  <c r="F138" i="84"/>
  <c r="H289" i="84"/>
  <c r="H212" i="84"/>
  <c r="H138" i="84"/>
  <c r="F214" i="84"/>
  <c r="F140" i="84"/>
  <c r="F291" i="84"/>
  <c r="H140" i="84"/>
  <c r="H291" i="84"/>
  <c r="H214" i="84"/>
  <c r="F293" i="84"/>
  <c r="F216" i="84"/>
  <c r="F142" i="84"/>
  <c r="H293" i="84"/>
  <c r="H216" i="84"/>
  <c r="H142" i="84"/>
  <c r="F217" i="83"/>
  <c r="F143" i="83"/>
  <c r="F293" i="83"/>
  <c r="H217" i="85"/>
  <c r="H143" i="85"/>
  <c r="H294" i="85"/>
  <c r="H143" i="83"/>
  <c r="H293" i="83"/>
  <c r="H217" i="83"/>
  <c r="F218" i="83"/>
  <c r="F144" i="83"/>
  <c r="F294" i="83"/>
  <c r="H144" i="84"/>
  <c r="H295" i="84"/>
  <c r="H218" i="84"/>
  <c r="F297" i="84"/>
  <c r="F220" i="84"/>
  <c r="F146" i="84"/>
  <c r="H297" i="85"/>
  <c r="H220" i="85"/>
  <c r="H146" i="85"/>
  <c r="H296" i="83"/>
  <c r="H220" i="83"/>
  <c r="H146" i="83"/>
  <c r="F297" i="83"/>
  <c r="F221" i="83"/>
  <c r="F147" i="83"/>
  <c r="H298" i="84"/>
  <c r="H221" i="84"/>
  <c r="H147" i="84"/>
  <c r="F298" i="83"/>
  <c r="F222" i="83"/>
  <c r="F148" i="83"/>
  <c r="H299" i="85"/>
  <c r="H222" i="85"/>
  <c r="H148" i="85"/>
  <c r="H298" i="83"/>
  <c r="H222" i="83"/>
  <c r="H148" i="83"/>
  <c r="F300" i="85"/>
  <c r="F223" i="85"/>
  <c r="F149" i="85"/>
  <c r="F151" i="85"/>
  <c r="F302" i="85"/>
  <c r="F225" i="85"/>
  <c r="F151" i="84"/>
  <c r="F302" i="84"/>
  <c r="F225" i="84"/>
  <c r="H302" i="84"/>
  <c r="H225" i="84"/>
  <c r="H151" i="84"/>
  <c r="F200" i="84"/>
  <c r="F277" i="84"/>
  <c r="F126" i="84"/>
  <c r="F277" i="83"/>
  <c r="F201" i="83"/>
  <c r="F127" i="83"/>
  <c r="F202" i="84"/>
  <c r="F128" i="84"/>
  <c r="F279" i="84"/>
  <c r="H128" i="85"/>
  <c r="H279" i="85"/>
  <c r="H202" i="85"/>
  <c r="H128" i="84"/>
  <c r="H279" i="84"/>
  <c r="H202" i="84"/>
  <c r="F279" i="83"/>
  <c r="F203" i="83"/>
  <c r="F129" i="83"/>
  <c r="H203" i="85"/>
  <c r="H129" i="85"/>
  <c r="H280" i="85"/>
  <c r="H279" i="83"/>
  <c r="H203" i="83"/>
  <c r="H129" i="83"/>
  <c r="F280" i="83"/>
  <c r="F204" i="83"/>
  <c r="F130" i="83"/>
  <c r="H281" i="85"/>
  <c r="H204" i="85"/>
  <c r="H130" i="85"/>
  <c r="H280" i="83"/>
  <c r="H204" i="83"/>
  <c r="H130" i="83"/>
  <c r="F281" i="83"/>
  <c r="F205" i="83"/>
  <c r="F131" i="83"/>
  <c r="H205" i="85"/>
  <c r="H131" i="85"/>
  <c r="H282" i="85"/>
  <c r="H281" i="83"/>
  <c r="H205" i="83"/>
  <c r="H131" i="83"/>
  <c r="F282" i="83"/>
  <c r="F206" i="83"/>
  <c r="F132" i="83"/>
  <c r="H132" i="85"/>
  <c r="H283" i="85"/>
  <c r="H206" i="85"/>
  <c r="H282" i="83"/>
  <c r="H206" i="83"/>
  <c r="H132" i="83"/>
  <c r="F283" i="83"/>
  <c r="F207" i="83"/>
  <c r="F133" i="83"/>
  <c r="H207" i="85"/>
  <c r="H133" i="85"/>
  <c r="H284" i="85"/>
  <c r="H283" i="83"/>
  <c r="H207" i="83"/>
  <c r="H133" i="83"/>
  <c r="F284" i="83"/>
  <c r="F208" i="83"/>
  <c r="F134" i="83"/>
  <c r="H285" i="85"/>
  <c r="H208" i="85"/>
  <c r="H134" i="85"/>
  <c r="H284" i="83"/>
  <c r="H208" i="83"/>
  <c r="H134" i="83"/>
  <c r="F285" i="83"/>
  <c r="F209" i="83"/>
  <c r="F135" i="83"/>
  <c r="H209" i="85"/>
  <c r="H135" i="85"/>
  <c r="H286" i="85"/>
  <c r="H285" i="83"/>
  <c r="H209" i="83"/>
  <c r="H135" i="83"/>
  <c r="F286" i="83"/>
  <c r="F210" i="83"/>
  <c r="F136" i="83"/>
  <c r="H136" i="85"/>
  <c r="H287" i="85"/>
  <c r="H210" i="85"/>
  <c r="H286" i="83"/>
  <c r="H210" i="83"/>
  <c r="H136" i="83"/>
  <c r="F287" i="83"/>
  <c r="F211" i="83"/>
  <c r="F137" i="83"/>
  <c r="H211" i="85"/>
  <c r="H137" i="85"/>
  <c r="H288" i="85"/>
  <c r="H287" i="83"/>
  <c r="H211" i="83"/>
  <c r="H137" i="83"/>
  <c r="F288" i="83"/>
  <c r="F212" i="83"/>
  <c r="F138" i="83"/>
  <c r="H289" i="85"/>
  <c r="H212" i="85"/>
  <c r="H138" i="85"/>
  <c r="H288" i="83"/>
  <c r="H212" i="83"/>
  <c r="H138" i="83"/>
  <c r="F289" i="83"/>
  <c r="F213" i="83"/>
  <c r="F139" i="83"/>
  <c r="H213" i="85"/>
  <c r="H139" i="85"/>
  <c r="H290" i="85"/>
  <c r="H289" i="83"/>
  <c r="H213" i="83"/>
  <c r="H139" i="83"/>
  <c r="F290" i="83"/>
  <c r="F214" i="83"/>
  <c r="F140" i="83"/>
  <c r="H140" i="85"/>
  <c r="H291" i="85"/>
  <c r="H214" i="85"/>
  <c r="H290" i="83"/>
  <c r="H214" i="83"/>
  <c r="H140" i="83"/>
  <c r="F291" i="83"/>
  <c r="F215" i="83"/>
  <c r="F141" i="83"/>
  <c r="H215" i="85"/>
  <c r="H141" i="85"/>
  <c r="H292" i="85"/>
  <c r="H291" i="83"/>
  <c r="H215" i="83"/>
  <c r="H141" i="83"/>
  <c r="F292" i="83"/>
  <c r="F216" i="83"/>
  <c r="F142" i="83"/>
  <c r="H293" i="85"/>
  <c r="H216" i="85"/>
  <c r="H142" i="85"/>
  <c r="H142" i="83"/>
  <c r="H216" i="83"/>
  <c r="H292" i="83"/>
  <c r="F218" i="84"/>
  <c r="F144" i="84"/>
  <c r="F295" i="84"/>
  <c r="H295" i="85"/>
  <c r="H218" i="85"/>
  <c r="H144" i="85"/>
  <c r="H144" i="83"/>
  <c r="H294" i="83"/>
  <c r="H218" i="83"/>
  <c r="F295" i="83"/>
  <c r="F219" i="83"/>
  <c r="F145" i="83"/>
  <c r="H296" i="84"/>
  <c r="H219" i="84"/>
  <c r="H145" i="84"/>
  <c r="F296" i="83"/>
  <c r="F220" i="83"/>
  <c r="F146" i="83"/>
  <c r="H297" i="84"/>
  <c r="H220" i="84"/>
  <c r="H146" i="84"/>
  <c r="F299" i="84"/>
  <c r="F222" i="84"/>
  <c r="F148" i="84"/>
  <c r="H299" i="84"/>
  <c r="H222" i="84"/>
  <c r="H148" i="84"/>
  <c r="F300" i="83"/>
  <c r="F224" i="83"/>
  <c r="F150" i="83"/>
  <c r="H224" i="85"/>
  <c r="H150" i="85"/>
  <c r="H301" i="85"/>
  <c r="H224" i="83"/>
  <c r="H150" i="83"/>
  <c r="H300" i="83"/>
  <c r="I26" i="79"/>
  <c r="F203" i="84"/>
  <c r="F129" i="84"/>
  <c r="F280" i="84"/>
  <c r="H129" i="84"/>
  <c r="H280" i="84"/>
  <c r="H203" i="84"/>
  <c r="F205" i="84"/>
  <c r="F131" i="84"/>
  <c r="F282" i="84"/>
  <c r="H131" i="84"/>
  <c r="H282" i="84"/>
  <c r="H205" i="84"/>
  <c r="F207" i="84"/>
  <c r="F133" i="84"/>
  <c r="F284" i="84"/>
  <c r="H133" i="84"/>
  <c r="H284" i="84"/>
  <c r="H207" i="84"/>
  <c r="F286" i="84"/>
  <c r="F209" i="84"/>
  <c r="F135" i="84"/>
  <c r="H135" i="84"/>
  <c r="H209" i="84"/>
  <c r="H286" i="84"/>
  <c r="F211" i="84"/>
  <c r="F137" i="84"/>
  <c r="F288" i="84"/>
  <c r="H137" i="84"/>
  <c r="H288" i="84"/>
  <c r="H211" i="84"/>
  <c r="F213" i="84"/>
  <c r="F139" i="84"/>
  <c r="F290" i="84"/>
  <c r="H139" i="84"/>
  <c r="H290" i="84"/>
  <c r="H213" i="84"/>
  <c r="F215" i="84"/>
  <c r="F141" i="84"/>
  <c r="F292" i="84"/>
  <c r="H141" i="84"/>
  <c r="H292" i="84"/>
  <c r="H215" i="84"/>
  <c r="F143" i="85"/>
  <c r="F294" i="85"/>
  <c r="F217" i="85"/>
  <c r="F295" i="85"/>
  <c r="F218" i="85"/>
  <c r="F144" i="85"/>
  <c r="F296" i="84"/>
  <c r="F219" i="84"/>
  <c r="F145" i="84"/>
  <c r="H219" i="85"/>
  <c r="H145" i="85"/>
  <c r="H296" i="85"/>
  <c r="H295" i="83"/>
  <c r="H219" i="83"/>
  <c r="H145" i="83"/>
  <c r="F147" i="85"/>
  <c r="F298" i="85"/>
  <c r="F221" i="85"/>
  <c r="F299" i="85"/>
  <c r="F222" i="85"/>
  <c r="F148" i="85"/>
  <c r="F301" i="84"/>
  <c r="F224" i="84"/>
  <c r="F150" i="84"/>
  <c r="H224" i="84"/>
  <c r="H150" i="84"/>
  <c r="H301" i="84"/>
  <c r="F299" i="83"/>
  <c r="F223" i="83"/>
  <c r="F149" i="83"/>
  <c r="H300" i="85"/>
  <c r="H223" i="85"/>
  <c r="H149" i="85"/>
  <c r="H223" i="83"/>
  <c r="H149" i="83"/>
  <c r="H299" i="83"/>
  <c r="F152" i="83"/>
  <c r="F151" i="83"/>
  <c r="F301" i="83"/>
  <c r="F225" i="83"/>
  <c r="H225" i="85"/>
  <c r="H151" i="85"/>
  <c r="H302" i="85"/>
  <c r="H152" i="83"/>
  <c r="H301" i="83"/>
  <c r="H225" i="83"/>
  <c r="H151" i="83"/>
  <c r="F277" i="85"/>
  <c r="F200" i="85"/>
  <c r="F126" i="85"/>
  <c r="F127" i="85"/>
  <c r="F278" i="85"/>
  <c r="F201" i="85"/>
  <c r="F202" i="85"/>
  <c r="F128" i="85"/>
  <c r="F279" i="85"/>
  <c r="F129" i="85"/>
  <c r="F280" i="85"/>
  <c r="F203" i="85"/>
  <c r="F281" i="85"/>
  <c r="F204" i="85"/>
  <c r="F130" i="85"/>
  <c r="F131" i="85"/>
  <c r="F282" i="85"/>
  <c r="F205" i="85"/>
  <c r="F206" i="85"/>
  <c r="F132" i="85"/>
  <c r="F283" i="85"/>
  <c r="F133" i="85"/>
  <c r="F284" i="85"/>
  <c r="F207" i="85"/>
  <c r="F285" i="85"/>
  <c r="F208" i="85"/>
  <c r="F134" i="85"/>
  <c r="F135" i="85"/>
  <c r="F286" i="85"/>
  <c r="F209" i="85"/>
  <c r="F210" i="85"/>
  <c r="F136" i="85"/>
  <c r="F287" i="85"/>
  <c r="F137" i="85"/>
  <c r="F288" i="85"/>
  <c r="F211" i="85"/>
  <c r="F289" i="85"/>
  <c r="F212" i="85"/>
  <c r="F138" i="85"/>
  <c r="F139" i="85"/>
  <c r="F290" i="85"/>
  <c r="F213" i="85"/>
  <c r="F214" i="85"/>
  <c r="F140" i="85"/>
  <c r="F291" i="85"/>
  <c r="F141" i="85"/>
  <c r="F292" i="85"/>
  <c r="F215" i="85"/>
  <c r="F293" i="85"/>
  <c r="F216" i="85"/>
  <c r="F142" i="85"/>
  <c r="F217" i="84"/>
  <c r="F143" i="84"/>
  <c r="F294" i="84"/>
  <c r="H143" i="84"/>
  <c r="H294" i="84"/>
  <c r="H217" i="84"/>
  <c r="F294" i="76"/>
  <c r="F144" i="76"/>
  <c r="F218" i="76"/>
  <c r="P225" i="81"/>
  <c r="H225" i="81"/>
  <c r="W225" i="81"/>
  <c r="AD225" i="81"/>
  <c r="P226" i="81"/>
  <c r="H226" i="81"/>
  <c r="W226" i="81"/>
  <c r="AD226" i="81"/>
  <c r="P178" i="81"/>
  <c r="H178" i="81"/>
  <c r="W178" i="81"/>
  <c r="AD178" i="81"/>
  <c r="J227" i="81"/>
  <c r="R227" i="81"/>
  <c r="Y227" i="81"/>
  <c r="AF227" i="81"/>
  <c r="R129" i="81"/>
  <c r="J129" i="81"/>
  <c r="AF129" i="81"/>
  <c r="Y129" i="81"/>
  <c r="F298" i="76"/>
  <c r="F148" i="76"/>
  <c r="F222" i="76"/>
  <c r="P230" i="81"/>
  <c r="H230" i="81"/>
  <c r="W230" i="81"/>
  <c r="AD230" i="81"/>
  <c r="F295" i="76"/>
  <c r="F145" i="76"/>
  <c r="F219" i="76"/>
  <c r="F297" i="76"/>
  <c r="F147" i="76"/>
  <c r="F221" i="76"/>
  <c r="P180" i="81"/>
  <c r="H180" i="81"/>
  <c r="W180" i="81"/>
  <c r="AD180" i="81"/>
  <c r="J180" i="81"/>
  <c r="R180" i="81"/>
  <c r="AF180" i="81"/>
  <c r="Y180" i="81"/>
  <c r="Z52" i="83"/>
  <c r="Z58" i="76"/>
  <c r="Z62" i="76"/>
  <c r="Z66" i="76"/>
  <c r="Z70" i="76"/>
  <c r="Z68" i="76"/>
  <c r="Z53" i="76"/>
  <c r="Z52" i="76"/>
  <c r="Z56" i="76"/>
  <c r="Z57" i="76"/>
  <c r="Z65" i="76"/>
  <c r="Z76" i="76"/>
  <c r="Z78" i="76" s="1"/>
  <c r="Z227" i="76" l="1"/>
  <c r="Z153" i="76"/>
  <c r="Z303" i="76"/>
  <c r="Z301" i="76"/>
  <c r="Z225" i="76"/>
  <c r="Z151" i="76"/>
  <c r="Z69" i="83"/>
  <c r="W144" i="79"/>
  <c r="M69" i="83" s="1"/>
  <c r="Z65" i="85"/>
  <c r="W243" i="79"/>
  <c r="M65" i="85" s="1"/>
  <c r="Z282" i="76"/>
  <c r="Z132" i="76"/>
  <c r="Z206" i="76"/>
  <c r="Z74" i="83"/>
  <c r="W149" i="79"/>
  <c r="M74" i="83" s="1"/>
  <c r="Z73" i="85"/>
  <c r="W251" i="79"/>
  <c r="M73" i="85" s="1"/>
  <c r="Z72" i="85"/>
  <c r="W250" i="79"/>
  <c r="M72" i="85" s="1"/>
  <c r="Z64" i="83"/>
  <c r="W139" i="79"/>
  <c r="M64" i="83" s="1"/>
  <c r="Z60" i="84"/>
  <c r="W186" i="79"/>
  <c r="M60" i="84" s="1"/>
  <c r="Z56" i="85"/>
  <c r="W234" i="79"/>
  <c r="M56" i="85" s="1"/>
  <c r="C205" i="81"/>
  <c r="F50" i="85"/>
  <c r="F50" i="83"/>
  <c r="C107" i="81"/>
  <c r="E106" i="81"/>
  <c r="H49" i="83"/>
  <c r="Z67" i="83"/>
  <c r="W142" i="79"/>
  <c r="M67" i="83" s="1"/>
  <c r="Z63" i="85"/>
  <c r="W241" i="79"/>
  <c r="M63" i="85" s="1"/>
  <c r="Z59" i="84"/>
  <c r="W185" i="79"/>
  <c r="M59" i="84" s="1"/>
  <c r="Z202" i="76"/>
  <c r="Z278" i="76"/>
  <c r="Z128" i="76"/>
  <c r="Z217" i="76"/>
  <c r="Z293" i="76"/>
  <c r="Z143" i="76"/>
  <c r="Z70" i="84"/>
  <c r="W196" i="79"/>
  <c r="M70" i="84" s="1"/>
  <c r="Z211" i="76"/>
  <c r="Z287" i="76"/>
  <c r="Z137" i="76"/>
  <c r="Z207" i="76"/>
  <c r="Z283" i="76"/>
  <c r="Z133" i="76"/>
  <c r="Z54" i="83"/>
  <c r="W129" i="79"/>
  <c r="M54" i="83" s="1"/>
  <c r="C204" i="81"/>
  <c r="F49" i="85"/>
  <c r="H49" i="76"/>
  <c r="E155" i="81"/>
  <c r="H49" i="84"/>
  <c r="C106" i="81"/>
  <c r="F49" i="83"/>
  <c r="Z277" i="83"/>
  <c r="Z127" i="83"/>
  <c r="Z201" i="83"/>
  <c r="Z69" i="85"/>
  <c r="W247" i="79"/>
  <c r="M69" i="85" s="1"/>
  <c r="Z61" i="85"/>
  <c r="W239" i="79"/>
  <c r="M61" i="85" s="1"/>
  <c r="Z55" i="85"/>
  <c r="W233" i="79"/>
  <c r="M55" i="85" s="1"/>
  <c r="Z68" i="85"/>
  <c r="W246" i="79"/>
  <c r="M68" i="85" s="1"/>
  <c r="Z66" i="85"/>
  <c r="W244" i="79"/>
  <c r="M66" i="85" s="1"/>
  <c r="Z58" i="85"/>
  <c r="W236" i="79"/>
  <c r="M58" i="85" s="1"/>
  <c r="Z67" i="85"/>
  <c r="W245" i="79"/>
  <c r="M67" i="85" s="1"/>
  <c r="Z59" i="85"/>
  <c r="W237" i="79"/>
  <c r="M59" i="85" s="1"/>
  <c r="Z73" i="84"/>
  <c r="W199" i="79"/>
  <c r="M73" i="84" s="1"/>
  <c r="Z75" i="84"/>
  <c r="W201" i="79"/>
  <c r="M75" i="84" s="1"/>
  <c r="Z60" i="85"/>
  <c r="W238" i="79"/>
  <c r="M60" i="85" s="1"/>
  <c r="F275" i="76"/>
  <c r="F125" i="76"/>
  <c r="F199" i="76"/>
  <c r="H276" i="76"/>
  <c r="H126" i="76"/>
  <c r="H200" i="76"/>
  <c r="H292" i="76"/>
  <c r="H216" i="76"/>
  <c r="H142" i="76"/>
  <c r="H284" i="76"/>
  <c r="H134" i="76"/>
  <c r="H208" i="76"/>
  <c r="W76" i="79"/>
  <c r="H278" i="76"/>
  <c r="H128" i="76"/>
  <c r="H202" i="76"/>
  <c r="J107" i="81"/>
  <c r="R107" i="81"/>
  <c r="AF107" i="81"/>
  <c r="Y107" i="81"/>
  <c r="H199" i="85"/>
  <c r="H276" i="85"/>
  <c r="H125" i="85"/>
  <c r="J205" i="81"/>
  <c r="Y205" i="81"/>
  <c r="AF205" i="81"/>
  <c r="R205" i="81"/>
  <c r="J206" i="81"/>
  <c r="Y206" i="81"/>
  <c r="AF206" i="81"/>
  <c r="R206" i="81"/>
  <c r="H221" i="76"/>
  <c r="H297" i="76"/>
  <c r="H147" i="76"/>
  <c r="H139" i="76"/>
  <c r="H289" i="76"/>
  <c r="H213" i="76"/>
  <c r="W79" i="79"/>
  <c r="H205" i="76"/>
  <c r="H281" i="76"/>
  <c r="H131" i="76"/>
  <c r="P158" i="81"/>
  <c r="H158" i="81"/>
  <c r="W158" i="81"/>
  <c r="AD158" i="81"/>
  <c r="H277" i="83"/>
  <c r="H201" i="83"/>
  <c r="H127" i="83"/>
  <c r="H201" i="85"/>
  <c r="H127" i="85"/>
  <c r="H278" i="85"/>
  <c r="H200" i="84"/>
  <c r="H277" i="84"/>
  <c r="H126" i="84"/>
  <c r="H218" i="76"/>
  <c r="H294" i="76"/>
  <c r="H144" i="76"/>
  <c r="H286" i="76"/>
  <c r="H136" i="76"/>
  <c r="H210" i="76"/>
  <c r="R158" i="81"/>
  <c r="J158" i="81"/>
  <c r="AF158" i="81"/>
  <c r="Y158" i="81"/>
  <c r="H280" i="76"/>
  <c r="H130" i="76"/>
  <c r="H204" i="76"/>
  <c r="H276" i="83"/>
  <c r="H200" i="83"/>
  <c r="H126" i="83"/>
  <c r="W91" i="79"/>
  <c r="H143" i="76"/>
  <c r="H293" i="76"/>
  <c r="H217" i="76"/>
  <c r="W89" i="79"/>
  <c r="H141" i="76"/>
  <c r="H291" i="76"/>
  <c r="H215" i="76"/>
  <c r="W81" i="79"/>
  <c r="H207" i="76"/>
  <c r="H283" i="76"/>
  <c r="H133" i="76"/>
  <c r="Z76" i="84"/>
  <c r="Z78" i="84" s="1"/>
  <c r="W202" i="79"/>
  <c r="M76" i="84" s="1"/>
  <c r="Z290" i="76"/>
  <c r="Z140" i="76"/>
  <c r="Z214" i="76"/>
  <c r="Z61" i="83"/>
  <c r="W136" i="79"/>
  <c r="M61" i="83" s="1"/>
  <c r="Z57" i="84"/>
  <c r="W183" i="79"/>
  <c r="M57" i="84" s="1"/>
  <c r="Z55" i="84"/>
  <c r="W181" i="79"/>
  <c r="M55" i="84" s="1"/>
  <c r="Z74" i="85"/>
  <c r="W252" i="79"/>
  <c r="M74" i="85" s="1"/>
  <c r="Z72" i="83"/>
  <c r="W147" i="79"/>
  <c r="M72" i="83" s="1"/>
  <c r="Z75" i="85"/>
  <c r="W253" i="79"/>
  <c r="M75" i="85" s="1"/>
  <c r="Z64" i="85"/>
  <c r="W242" i="79"/>
  <c r="M64" i="85" s="1"/>
  <c r="Z205" i="76"/>
  <c r="Z281" i="76"/>
  <c r="Z131" i="76"/>
  <c r="C155" i="81"/>
  <c r="F49" i="84"/>
  <c r="Z71" i="85"/>
  <c r="W249" i="79"/>
  <c r="M71" i="85" s="1"/>
  <c r="Z67" i="84"/>
  <c r="W193" i="79"/>
  <c r="M67" i="84" s="1"/>
  <c r="Z59" i="83"/>
  <c r="W134" i="79"/>
  <c r="M59" i="83" s="1"/>
  <c r="Z277" i="76"/>
  <c r="Z127" i="76"/>
  <c r="Z201" i="76"/>
  <c r="Z53" i="84"/>
  <c r="W179" i="79"/>
  <c r="M53" i="84" s="1"/>
  <c r="Z219" i="76"/>
  <c r="Z295" i="76"/>
  <c r="Z145" i="76"/>
  <c r="Z215" i="76"/>
  <c r="Z291" i="76"/>
  <c r="Z141" i="76"/>
  <c r="Z62" i="84"/>
  <c r="W188" i="79"/>
  <c r="M62" i="84" s="1"/>
  <c r="Z54" i="84"/>
  <c r="W180" i="79"/>
  <c r="M54" i="84" s="1"/>
  <c r="H50" i="76"/>
  <c r="K24" i="79"/>
  <c r="C156" i="81"/>
  <c r="F50" i="84"/>
  <c r="Z76" i="85"/>
  <c r="Z78" i="85" s="1"/>
  <c r="W254" i="79"/>
  <c r="M76" i="85" s="1"/>
  <c r="Z65" i="84"/>
  <c r="W191" i="79"/>
  <c r="M65" i="84" s="1"/>
  <c r="Z57" i="85"/>
  <c r="W235" i="79"/>
  <c r="M57" i="85" s="1"/>
  <c r="Z74" i="84"/>
  <c r="W200" i="79"/>
  <c r="M74" i="84" s="1"/>
  <c r="Z70" i="85"/>
  <c r="W248" i="79"/>
  <c r="M70" i="85" s="1"/>
  <c r="Z62" i="85"/>
  <c r="W240" i="79"/>
  <c r="M62" i="85" s="1"/>
  <c r="Z54" i="85"/>
  <c r="W232" i="79"/>
  <c r="M54" i="85" s="1"/>
  <c r="Z71" i="84"/>
  <c r="W197" i="79"/>
  <c r="M71" i="84" s="1"/>
  <c r="Z63" i="84"/>
  <c r="W189" i="79"/>
  <c r="M63" i="84" s="1"/>
  <c r="Z53" i="85"/>
  <c r="W231" i="79"/>
  <c r="M53" i="85" s="1"/>
  <c r="Z72" i="84"/>
  <c r="W198" i="79"/>
  <c r="M72" i="84" s="1"/>
  <c r="Z64" i="84"/>
  <c r="W190" i="79"/>
  <c r="M64" i="84" s="1"/>
  <c r="Z56" i="83"/>
  <c r="W131" i="79"/>
  <c r="M56" i="83" s="1"/>
  <c r="I24" i="79"/>
  <c r="H220" i="76"/>
  <c r="H296" i="76"/>
  <c r="H146" i="76"/>
  <c r="H288" i="76"/>
  <c r="H212" i="76"/>
  <c r="H138" i="76"/>
  <c r="W75" i="79"/>
  <c r="H201" i="76"/>
  <c r="H277" i="76"/>
  <c r="H127" i="76"/>
  <c r="H222" i="76"/>
  <c r="H298" i="76"/>
  <c r="H148" i="76"/>
  <c r="H199" i="83"/>
  <c r="H125" i="83"/>
  <c r="H275" i="83"/>
  <c r="H277" i="85"/>
  <c r="H200" i="85"/>
  <c r="H126" i="85"/>
  <c r="H224" i="76"/>
  <c r="H300" i="76"/>
  <c r="H150" i="76"/>
  <c r="H209" i="76"/>
  <c r="H285" i="76"/>
  <c r="H135" i="76"/>
  <c r="H125" i="84"/>
  <c r="H276" i="84"/>
  <c r="H199" i="84"/>
  <c r="J156" i="81"/>
  <c r="Y156" i="81"/>
  <c r="AF156" i="81"/>
  <c r="R156" i="81"/>
  <c r="F127" i="84"/>
  <c r="F278" i="84"/>
  <c r="F201" i="84"/>
  <c r="W127" i="79"/>
  <c r="M52" i="83" s="1"/>
  <c r="R109" i="81"/>
  <c r="J109" i="81"/>
  <c r="AF109" i="81"/>
  <c r="Y109" i="81"/>
  <c r="J207" i="81"/>
  <c r="R207" i="81"/>
  <c r="Y207" i="81"/>
  <c r="AF207" i="81"/>
  <c r="J157" i="81"/>
  <c r="AF157" i="81"/>
  <c r="Y157" i="81"/>
  <c r="R157" i="81"/>
  <c r="W99" i="79"/>
  <c r="H301" i="76"/>
  <c r="H225" i="76"/>
  <c r="H151" i="76"/>
  <c r="W88" i="79"/>
  <c r="H290" i="76"/>
  <c r="H214" i="76"/>
  <c r="H140" i="76"/>
  <c r="W80" i="79"/>
  <c r="H282" i="76"/>
  <c r="H132" i="76"/>
  <c r="H206" i="76"/>
  <c r="H201" i="84"/>
  <c r="H127" i="84"/>
  <c r="H278" i="84"/>
  <c r="R108" i="81"/>
  <c r="Y108" i="81"/>
  <c r="J108" i="81"/>
  <c r="AF108" i="81"/>
  <c r="H223" i="76"/>
  <c r="H299" i="76"/>
  <c r="H149" i="76"/>
  <c r="W93" i="79"/>
  <c r="H219" i="76"/>
  <c r="H295" i="76"/>
  <c r="H145" i="76"/>
  <c r="W85" i="79"/>
  <c r="H211" i="76"/>
  <c r="H287" i="76"/>
  <c r="H137" i="76"/>
  <c r="H203" i="76"/>
  <c r="H279" i="76"/>
  <c r="H129" i="76"/>
  <c r="Z304" i="84" l="1"/>
  <c r="Z227" i="84"/>
  <c r="Z153" i="84"/>
  <c r="Z304" i="85"/>
  <c r="Z227" i="85"/>
  <c r="Z153" i="85"/>
  <c r="Z51" i="83"/>
  <c r="W126" i="79"/>
  <c r="M51" i="83" s="1"/>
  <c r="Z51" i="85"/>
  <c r="W229" i="79"/>
  <c r="M51" i="85" s="1"/>
  <c r="E96" i="81"/>
  <c r="H39" i="83"/>
  <c r="E204" i="81"/>
  <c r="H49" i="85"/>
  <c r="E145" i="81"/>
  <c r="H39" i="84"/>
  <c r="Z50" i="83"/>
  <c r="W125" i="79"/>
  <c r="M50" i="83" s="1"/>
  <c r="C145" i="81"/>
  <c r="F39" i="84"/>
  <c r="Z52" i="84"/>
  <c r="W178" i="79"/>
  <c r="M52" i="84" s="1"/>
  <c r="Z58" i="83"/>
  <c r="W133" i="79"/>
  <c r="M58" i="83" s="1"/>
  <c r="Z68" i="83"/>
  <c r="W143" i="79"/>
  <c r="M68" i="83" s="1"/>
  <c r="Z63" i="83"/>
  <c r="W138" i="79"/>
  <c r="M63" i="83" s="1"/>
  <c r="Z60" i="83"/>
  <c r="W135" i="79"/>
  <c r="M60" i="83" s="1"/>
  <c r="Z73" i="83"/>
  <c r="W148" i="79"/>
  <c r="M73" i="83" s="1"/>
  <c r="Z61" i="76"/>
  <c r="W84" i="79"/>
  <c r="Z50" i="85"/>
  <c r="W228" i="79"/>
  <c r="M50" i="85" s="1"/>
  <c r="Z58" i="84"/>
  <c r="W184" i="79"/>
  <c r="M58" i="84" s="1"/>
  <c r="Z66" i="84"/>
  <c r="W192" i="79"/>
  <c r="M66" i="84" s="1"/>
  <c r="Z68" i="84"/>
  <c r="W194" i="79"/>
  <c r="M68" i="84" s="1"/>
  <c r="Z59" i="76"/>
  <c r="W82" i="79"/>
  <c r="Z67" i="76"/>
  <c r="W90" i="79"/>
  <c r="Z56" i="84"/>
  <c r="W182" i="79"/>
  <c r="M56" i="84" s="1"/>
  <c r="Z64" i="76"/>
  <c r="W87" i="79"/>
  <c r="Z72" i="76"/>
  <c r="W95" i="79"/>
  <c r="Z74" i="76"/>
  <c r="W97" i="79"/>
  <c r="Z57" i="83"/>
  <c r="W132" i="79"/>
  <c r="M57" i="83" s="1"/>
  <c r="Z65" i="83"/>
  <c r="W140" i="79"/>
  <c r="M65" i="83" s="1"/>
  <c r="Z76" i="83"/>
  <c r="Z78" i="83" s="1"/>
  <c r="W151" i="79"/>
  <c r="M76" i="83" s="1"/>
  <c r="M201" i="83"/>
  <c r="M127" i="83"/>
  <c r="M277" i="83"/>
  <c r="M52" i="76"/>
  <c r="E60" i="81"/>
  <c r="M205" i="83"/>
  <c r="M131" i="83"/>
  <c r="M281" i="83"/>
  <c r="M139" i="84"/>
  <c r="M290" i="84"/>
  <c r="M213" i="84"/>
  <c r="M298" i="84"/>
  <c r="M221" i="84"/>
  <c r="M147" i="84"/>
  <c r="M279" i="85"/>
  <c r="M202" i="85"/>
  <c r="M128" i="85"/>
  <c r="M289" i="84"/>
  <c r="M212" i="84"/>
  <c r="M138" i="84"/>
  <c r="M146" i="84"/>
  <c r="M297" i="84"/>
  <c r="M220" i="84"/>
  <c r="M280" i="85"/>
  <c r="M203" i="85"/>
  <c r="M129" i="85"/>
  <c r="M288" i="85"/>
  <c r="M211" i="85"/>
  <c r="M137" i="85"/>
  <c r="M296" i="85"/>
  <c r="M219" i="85"/>
  <c r="M145" i="85"/>
  <c r="M149" i="84"/>
  <c r="M300" i="84"/>
  <c r="M223" i="84"/>
  <c r="M206" i="85"/>
  <c r="M132" i="85"/>
  <c r="M283" i="85"/>
  <c r="M291" i="84"/>
  <c r="M214" i="84"/>
  <c r="M140" i="84"/>
  <c r="M302" i="85"/>
  <c r="M225" i="85"/>
  <c r="M151" i="85"/>
  <c r="F199" i="84"/>
  <c r="F125" i="84"/>
  <c r="F276" i="84"/>
  <c r="M280" i="84"/>
  <c r="M203" i="84"/>
  <c r="M129" i="84"/>
  <c r="M288" i="84"/>
  <c r="M211" i="84"/>
  <c r="M137" i="84"/>
  <c r="M202" i="84"/>
  <c r="M128" i="84"/>
  <c r="M279" i="84"/>
  <c r="Z208" i="83"/>
  <c r="Z284" i="83"/>
  <c r="Z134" i="83"/>
  <c r="Z293" i="84"/>
  <c r="Z142" i="84"/>
  <c r="Z216" i="84"/>
  <c r="Z220" i="85"/>
  <c r="Z146" i="85"/>
  <c r="Z297" i="85"/>
  <c r="P155" i="81"/>
  <c r="AD155" i="81"/>
  <c r="H155" i="81"/>
  <c r="W155" i="81"/>
  <c r="M139" i="85"/>
  <c r="M290" i="85"/>
  <c r="M213" i="85"/>
  <c r="M301" i="85"/>
  <c r="M224" i="85"/>
  <c r="M150" i="85"/>
  <c r="M221" i="83"/>
  <c r="M147" i="83"/>
  <c r="M297" i="83"/>
  <c r="M223" i="85"/>
  <c r="M149" i="85"/>
  <c r="M300" i="85"/>
  <c r="M130" i="84"/>
  <c r="M281" i="84"/>
  <c r="M204" i="84"/>
  <c r="M206" i="84"/>
  <c r="M132" i="84"/>
  <c r="M283" i="84"/>
  <c r="M286" i="83"/>
  <c r="M210" i="83"/>
  <c r="M136" i="83"/>
  <c r="Z225" i="84"/>
  <c r="Z302" i="84"/>
  <c r="Z151" i="84"/>
  <c r="M53" i="76"/>
  <c r="E61" i="81"/>
  <c r="M135" i="85"/>
  <c r="M286" i="85"/>
  <c r="M209" i="85"/>
  <c r="M301" i="84"/>
  <c r="M224" i="84"/>
  <c r="M150" i="84"/>
  <c r="M299" i="84"/>
  <c r="M222" i="84"/>
  <c r="M148" i="84"/>
  <c r="M134" i="85"/>
  <c r="M285" i="85"/>
  <c r="M208" i="85"/>
  <c r="M142" i="85"/>
  <c r="M293" i="85"/>
  <c r="M216" i="85"/>
  <c r="M284" i="85"/>
  <c r="M207" i="85"/>
  <c r="M133" i="85"/>
  <c r="M292" i="85"/>
  <c r="M215" i="85"/>
  <c r="M141" i="85"/>
  <c r="M294" i="85"/>
  <c r="M217" i="85"/>
  <c r="M143" i="85"/>
  <c r="M130" i="85"/>
  <c r="M281" i="85"/>
  <c r="M204" i="85"/>
  <c r="M210" i="85"/>
  <c r="M136" i="85"/>
  <c r="M287" i="85"/>
  <c r="M218" i="85"/>
  <c r="M144" i="85"/>
  <c r="M295" i="85"/>
  <c r="P106" i="81"/>
  <c r="AD106" i="81"/>
  <c r="H106" i="81"/>
  <c r="W106" i="81"/>
  <c r="H124" i="84"/>
  <c r="H198" i="84"/>
  <c r="H275" i="84"/>
  <c r="K23" i="79"/>
  <c r="F198" i="85"/>
  <c r="F275" i="85"/>
  <c r="F124" i="85"/>
  <c r="M203" i="83"/>
  <c r="M129" i="83"/>
  <c r="M279" i="83"/>
  <c r="M145" i="84"/>
  <c r="M296" i="84"/>
  <c r="M219" i="84"/>
  <c r="M208" i="84"/>
  <c r="M134" i="84"/>
  <c r="M285" i="84"/>
  <c r="M138" i="85"/>
  <c r="M289" i="85"/>
  <c r="M212" i="85"/>
  <c r="M216" i="83"/>
  <c r="M142" i="83"/>
  <c r="M292" i="83"/>
  <c r="H274" i="83"/>
  <c r="H198" i="83"/>
  <c r="H124" i="83"/>
  <c r="P107" i="81"/>
  <c r="H107" i="81"/>
  <c r="AD107" i="81"/>
  <c r="W107" i="81"/>
  <c r="F276" i="85"/>
  <c r="F125" i="85"/>
  <c r="F199" i="85"/>
  <c r="M131" i="85"/>
  <c r="M282" i="85"/>
  <c r="M205" i="85"/>
  <c r="M286" i="84"/>
  <c r="M209" i="84"/>
  <c r="M135" i="84"/>
  <c r="M213" i="83"/>
  <c r="M139" i="83"/>
  <c r="M289" i="83"/>
  <c r="M298" i="85"/>
  <c r="M221" i="85"/>
  <c r="M147" i="85"/>
  <c r="M222" i="85"/>
  <c r="M148" i="85"/>
  <c r="M299" i="85"/>
  <c r="M299" i="83"/>
  <c r="M223" i="83"/>
  <c r="M149" i="83"/>
  <c r="Z214" i="85"/>
  <c r="Z140" i="85"/>
  <c r="Z291" i="85"/>
  <c r="Z294" i="83"/>
  <c r="Z144" i="83"/>
  <c r="Z218" i="83"/>
  <c r="Z51" i="76"/>
  <c r="W74" i="79"/>
  <c r="Z51" i="84"/>
  <c r="W177" i="79"/>
  <c r="M51" i="84" s="1"/>
  <c r="I23" i="79"/>
  <c r="F49" i="76"/>
  <c r="F39" i="76"/>
  <c r="Z66" i="83"/>
  <c r="W141" i="79"/>
  <c r="M66" i="83" s="1"/>
  <c r="Z52" i="85"/>
  <c r="W230" i="79"/>
  <c r="M52" i="85" s="1"/>
  <c r="Z71" i="83"/>
  <c r="W146" i="79"/>
  <c r="M71" i="83" s="1"/>
  <c r="Z75" i="83"/>
  <c r="W150" i="79"/>
  <c r="M75" i="83" s="1"/>
  <c r="Z55" i="83"/>
  <c r="W130" i="79"/>
  <c r="M55" i="83" s="1"/>
  <c r="Z69" i="76"/>
  <c r="W92" i="79"/>
  <c r="Z54" i="76"/>
  <c r="W77" i="79"/>
  <c r="Z62" i="83"/>
  <c r="W137" i="79"/>
  <c r="M62" i="83" s="1"/>
  <c r="Z70" i="83"/>
  <c r="W145" i="79"/>
  <c r="M70" i="83" s="1"/>
  <c r="Z53" i="83"/>
  <c r="W128" i="79"/>
  <c r="M53" i="83" s="1"/>
  <c r="Z63" i="76"/>
  <c r="W86" i="79"/>
  <c r="Z71" i="76"/>
  <c r="W94" i="79"/>
  <c r="Z60" i="76"/>
  <c r="W83" i="79"/>
  <c r="Z75" i="76"/>
  <c r="W98" i="79"/>
  <c r="Z73" i="76"/>
  <c r="W96" i="79"/>
  <c r="Z55" i="76"/>
  <c r="W78" i="79"/>
  <c r="Z61" i="84"/>
  <c r="W187" i="79"/>
  <c r="M61" i="84" s="1"/>
  <c r="Z69" i="84"/>
  <c r="W195" i="79"/>
  <c r="M69" i="84" s="1"/>
  <c r="M62" i="76"/>
  <c r="E70" i="81"/>
  <c r="M70" i="76"/>
  <c r="E78" i="81"/>
  <c r="M57" i="76"/>
  <c r="E65" i="81"/>
  <c r="W31" i="79"/>
  <c r="M65" i="76"/>
  <c r="E73" i="81"/>
  <c r="W39" i="79"/>
  <c r="M76" i="76"/>
  <c r="W50" i="79"/>
  <c r="E84" i="81"/>
  <c r="Z281" i="83"/>
  <c r="Z131" i="83"/>
  <c r="Z205" i="83"/>
  <c r="Z290" i="84"/>
  <c r="Z139" i="84"/>
  <c r="Z213" i="84"/>
  <c r="Z298" i="84"/>
  <c r="Z147" i="84"/>
  <c r="Z221" i="84"/>
  <c r="Z202" i="85"/>
  <c r="Z128" i="85"/>
  <c r="Z279" i="85"/>
  <c r="Z289" i="84"/>
  <c r="Z138" i="84"/>
  <c r="Z212" i="84"/>
  <c r="Z297" i="84"/>
  <c r="Z146" i="84"/>
  <c r="Z220" i="84"/>
  <c r="Z203" i="85"/>
  <c r="Z129" i="85"/>
  <c r="Z280" i="85"/>
  <c r="Z211" i="85"/>
  <c r="Z137" i="85"/>
  <c r="Z288" i="85"/>
  <c r="Z296" i="85"/>
  <c r="Z219" i="85"/>
  <c r="Z145" i="85"/>
  <c r="Z223" i="84"/>
  <c r="Z300" i="84"/>
  <c r="Z149" i="84"/>
  <c r="Z206" i="85"/>
  <c r="Z132" i="85"/>
  <c r="Z283" i="85"/>
  <c r="Z214" i="84"/>
  <c r="Z291" i="84"/>
  <c r="Z140" i="84"/>
  <c r="Z225" i="85"/>
  <c r="Z151" i="85"/>
  <c r="Z302" i="85"/>
  <c r="P156" i="81"/>
  <c r="H156" i="81"/>
  <c r="W156" i="81"/>
  <c r="AD156" i="81"/>
  <c r="H275" i="76"/>
  <c r="H199" i="76"/>
  <c r="H125" i="76"/>
  <c r="Z280" i="84"/>
  <c r="Z129" i="84"/>
  <c r="Z203" i="84"/>
  <c r="Z288" i="84"/>
  <c r="Z137" i="84"/>
  <c r="Z211" i="84"/>
  <c r="Z279" i="84"/>
  <c r="Z128" i="84"/>
  <c r="Z202" i="84"/>
  <c r="M208" i="83"/>
  <c r="M134" i="83"/>
  <c r="M284" i="83"/>
  <c r="M216" i="84"/>
  <c r="M142" i="84"/>
  <c r="M293" i="84"/>
  <c r="M220" i="85"/>
  <c r="M297" i="85"/>
  <c r="M146" i="85"/>
  <c r="F124" i="84"/>
  <c r="F198" i="84"/>
  <c r="F275" i="84"/>
  <c r="Z139" i="85"/>
  <c r="Z290" i="85"/>
  <c r="Z213" i="85"/>
  <c r="Z224" i="85"/>
  <c r="Z150" i="85"/>
  <c r="Z301" i="85"/>
  <c r="Z297" i="83"/>
  <c r="Z147" i="83"/>
  <c r="Z221" i="83"/>
  <c r="Z300" i="85"/>
  <c r="Z223" i="85"/>
  <c r="Z149" i="85"/>
  <c r="Z281" i="84"/>
  <c r="Z130" i="84"/>
  <c r="Z204" i="84"/>
  <c r="Z206" i="84"/>
  <c r="Z283" i="84"/>
  <c r="Z132" i="84"/>
  <c r="Z286" i="83"/>
  <c r="Z136" i="83"/>
  <c r="Z210" i="83"/>
  <c r="M302" i="84"/>
  <c r="M225" i="84"/>
  <c r="M151" i="84"/>
  <c r="M58" i="76"/>
  <c r="E66" i="81"/>
  <c r="W32" i="79"/>
  <c r="M66" i="76"/>
  <c r="E74" i="81"/>
  <c r="W40" i="79"/>
  <c r="M68" i="76"/>
  <c r="W42" i="79"/>
  <c r="E76" i="81"/>
  <c r="M56" i="76"/>
  <c r="W30" i="79"/>
  <c r="E64" i="81"/>
  <c r="Z135" i="85"/>
  <c r="Z286" i="85"/>
  <c r="Z209" i="85"/>
  <c r="Z224" i="84"/>
  <c r="Z301" i="84"/>
  <c r="Z150" i="84"/>
  <c r="Z222" i="84"/>
  <c r="Z299" i="84"/>
  <c r="Z148" i="84"/>
  <c r="Z285" i="85"/>
  <c r="Z208" i="85"/>
  <c r="Z134" i="85"/>
  <c r="Z216" i="85"/>
  <c r="Z142" i="85"/>
  <c r="Z293" i="85"/>
  <c r="Z207" i="85"/>
  <c r="Z133" i="85"/>
  <c r="Z284" i="85"/>
  <c r="Z215" i="85"/>
  <c r="Z141" i="85"/>
  <c r="Z292" i="85"/>
  <c r="Z294" i="85"/>
  <c r="Z217" i="85"/>
  <c r="Z143" i="85"/>
  <c r="Z281" i="85"/>
  <c r="Z204" i="85"/>
  <c r="Z130" i="85"/>
  <c r="Z210" i="85"/>
  <c r="Z136" i="85"/>
  <c r="Z287" i="85"/>
  <c r="Z218" i="85"/>
  <c r="Z144" i="85"/>
  <c r="Z295" i="85"/>
  <c r="F274" i="83"/>
  <c r="F198" i="83"/>
  <c r="F124" i="83"/>
  <c r="J155" i="81"/>
  <c r="R155" i="81"/>
  <c r="Y155" i="81"/>
  <c r="AF155" i="81"/>
  <c r="H198" i="76"/>
  <c r="H274" i="76"/>
  <c r="H124" i="76"/>
  <c r="P204" i="81"/>
  <c r="H204" i="81"/>
  <c r="W204" i="81"/>
  <c r="AD204" i="81"/>
  <c r="Z279" i="83"/>
  <c r="Z129" i="83"/>
  <c r="Z203" i="83"/>
  <c r="Z296" i="84"/>
  <c r="Z145" i="84"/>
  <c r="Z219" i="84"/>
  <c r="Z285" i="84"/>
  <c r="Z134" i="84"/>
  <c r="Z208" i="84"/>
  <c r="Z289" i="85"/>
  <c r="Z212" i="85"/>
  <c r="Z138" i="85"/>
  <c r="Z216" i="83"/>
  <c r="Z292" i="83"/>
  <c r="Z142" i="83"/>
  <c r="J106" i="81"/>
  <c r="R106" i="81"/>
  <c r="AF106" i="81"/>
  <c r="Y106" i="81"/>
  <c r="F199" i="83"/>
  <c r="F125" i="83"/>
  <c r="F275" i="83"/>
  <c r="P205" i="81"/>
  <c r="W205" i="81"/>
  <c r="H205" i="81"/>
  <c r="AD205" i="81"/>
  <c r="Z131" i="85"/>
  <c r="Z282" i="85"/>
  <c r="Z205" i="85"/>
  <c r="Z286" i="84"/>
  <c r="Z135" i="84"/>
  <c r="Z209" i="84"/>
  <c r="Z289" i="83"/>
  <c r="Z139" i="83"/>
  <c r="Z213" i="83"/>
  <c r="Z298" i="85"/>
  <c r="Z221" i="85"/>
  <c r="Z147" i="85"/>
  <c r="Z299" i="85"/>
  <c r="Z222" i="85"/>
  <c r="Z148" i="85"/>
  <c r="Z223" i="83"/>
  <c r="Z299" i="83"/>
  <c r="Z149" i="83"/>
  <c r="M214" i="85"/>
  <c r="M140" i="85"/>
  <c r="M291" i="85"/>
  <c r="M144" i="83"/>
  <c r="M294" i="83"/>
  <c r="M218" i="83"/>
  <c r="Z49" i="85"/>
  <c r="W44" i="79" l="1"/>
  <c r="W36" i="79"/>
  <c r="E20" i="81" s="1"/>
  <c r="Z303" i="83"/>
  <c r="Z227" i="83"/>
  <c r="Z153" i="83"/>
  <c r="E194" i="81"/>
  <c r="H39" i="85"/>
  <c r="X50" i="76"/>
  <c r="U73" i="79"/>
  <c r="X50" i="85"/>
  <c r="U228" i="79"/>
  <c r="Z49" i="83"/>
  <c r="W124" i="79"/>
  <c r="M49" i="83" s="1"/>
  <c r="Z275" i="85"/>
  <c r="Z124" i="85"/>
  <c r="Z198" i="85"/>
  <c r="C194" i="81"/>
  <c r="F39" i="85"/>
  <c r="Z50" i="84"/>
  <c r="W176" i="79"/>
  <c r="M50" i="84" s="1"/>
  <c r="R64" i="81"/>
  <c r="Y64" i="81"/>
  <c r="J64" i="81"/>
  <c r="AF64" i="81"/>
  <c r="M205" i="76"/>
  <c r="M281" i="76"/>
  <c r="M131" i="76"/>
  <c r="F39" i="93"/>
  <c r="E26" i="81"/>
  <c r="S42" i="79"/>
  <c r="F37" i="93"/>
  <c r="S40" i="79"/>
  <c r="E24" i="81"/>
  <c r="M215" i="76"/>
  <c r="M141" i="76"/>
  <c r="M291" i="76"/>
  <c r="R66" i="81"/>
  <c r="AF66" i="81"/>
  <c r="J66" i="81"/>
  <c r="Y66" i="81"/>
  <c r="J84" i="81"/>
  <c r="Y84" i="81"/>
  <c r="R84" i="81"/>
  <c r="AF84" i="81"/>
  <c r="M301" i="76"/>
  <c r="M225" i="76"/>
  <c r="M151" i="76"/>
  <c r="R73" i="81"/>
  <c r="Y73" i="81"/>
  <c r="J73" i="81"/>
  <c r="AF73" i="81"/>
  <c r="F28" i="93"/>
  <c r="E15" i="81"/>
  <c r="S31" i="79"/>
  <c r="M206" i="76"/>
  <c r="M132" i="76"/>
  <c r="M282" i="76"/>
  <c r="R78" i="81"/>
  <c r="Y78" i="81"/>
  <c r="J78" i="81"/>
  <c r="AF78" i="81"/>
  <c r="F33" i="93"/>
  <c r="S36" i="79"/>
  <c r="M211" i="76"/>
  <c r="M137" i="76"/>
  <c r="M287" i="76"/>
  <c r="Z218" i="84"/>
  <c r="Z295" i="84"/>
  <c r="Z144" i="84"/>
  <c r="Z210" i="84"/>
  <c r="Z287" i="84"/>
  <c r="Z136" i="84"/>
  <c r="Z204" i="76"/>
  <c r="Z280" i="76"/>
  <c r="Z130" i="76"/>
  <c r="Z298" i="76"/>
  <c r="Z148" i="76"/>
  <c r="Z222" i="76"/>
  <c r="Z300" i="76"/>
  <c r="Z150" i="76"/>
  <c r="Z224" i="76"/>
  <c r="Z209" i="76"/>
  <c r="Z285" i="76"/>
  <c r="Z135" i="76"/>
  <c r="Z220" i="76"/>
  <c r="Z296" i="76"/>
  <c r="Z146" i="76"/>
  <c r="Z212" i="76"/>
  <c r="Z288" i="76"/>
  <c r="Z138" i="76"/>
  <c r="Z202" i="83"/>
  <c r="Z278" i="83"/>
  <c r="Z128" i="83"/>
  <c r="Z219" i="83"/>
  <c r="Z295" i="83"/>
  <c r="Z145" i="83"/>
  <c r="Z287" i="83"/>
  <c r="Z137" i="83"/>
  <c r="Z211" i="83"/>
  <c r="Z203" i="76"/>
  <c r="Z279" i="76"/>
  <c r="Z129" i="76"/>
  <c r="Z294" i="76"/>
  <c r="Z144" i="76"/>
  <c r="Z218" i="76"/>
  <c r="Z204" i="83"/>
  <c r="Z280" i="83"/>
  <c r="Z130" i="83"/>
  <c r="Z300" i="83"/>
  <c r="Z150" i="83"/>
  <c r="Z224" i="83"/>
  <c r="Z220" i="83"/>
  <c r="Z296" i="83"/>
  <c r="Z146" i="83"/>
  <c r="Z127" i="85"/>
  <c r="Z278" i="85"/>
  <c r="Z201" i="85"/>
  <c r="Z291" i="83"/>
  <c r="Z141" i="83"/>
  <c r="Z215" i="83"/>
  <c r="Z277" i="84"/>
  <c r="Z126" i="84"/>
  <c r="Z200" i="84"/>
  <c r="Z200" i="76"/>
  <c r="Z276" i="76"/>
  <c r="Z126" i="76"/>
  <c r="J61" i="81"/>
  <c r="AF61" i="81"/>
  <c r="R61" i="81"/>
  <c r="Y61" i="81"/>
  <c r="M202" i="76"/>
  <c r="M128" i="76"/>
  <c r="M278" i="76"/>
  <c r="J60" i="81"/>
  <c r="AF60" i="81"/>
  <c r="R60" i="81"/>
  <c r="Y60" i="81"/>
  <c r="M201" i="76"/>
  <c r="M277" i="76"/>
  <c r="M127" i="76"/>
  <c r="M152" i="83"/>
  <c r="M225" i="83"/>
  <c r="M151" i="83"/>
  <c r="M301" i="83"/>
  <c r="M290" i="83"/>
  <c r="M214" i="83"/>
  <c r="M140" i="83"/>
  <c r="M282" i="83"/>
  <c r="M206" i="83"/>
  <c r="M132" i="83"/>
  <c r="M74" i="76"/>
  <c r="E82" i="81"/>
  <c r="W48" i="79"/>
  <c r="M72" i="76"/>
  <c r="W46" i="79"/>
  <c r="E80" i="81"/>
  <c r="M64" i="76"/>
  <c r="W38" i="79"/>
  <c r="E72" i="81"/>
  <c r="M131" i="84"/>
  <c r="M282" i="84"/>
  <c r="M205" i="84"/>
  <c r="M67" i="76"/>
  <c r="W41" i="79"/>
  <c r="E75" i="81"/>
  <c r="M59" i="76"/>
  <c r="W33" i="79"/>
  <c r="E67" i="81"/>
  <c r="M294" i="84"/>
  <c r="M217" i="84"/>
  <c r="M143" i="84"/>
  <c r="M215" i="84"/>
  <c r="M141" i="84"/>
  <c r="M292" i="84"/>
  <c r="M207" i="84"/>
  <c r="M133" i="84"/>
  <c r="M284" i="84"/>
  <c r="M276" i="85"/>
  <c r="M125" i="85"/>
  <c r="M199" i="85"/>
  <c r="M61" i="76"/>
  <c r="E69" i="81"/>
  <c r="W35" i="79"/>
  <c r="M298" i="83"/>
  <c r="M222" i="83"/>
  <c r="M148" i="83"/>
  <c r="M209" i="83"/>
  <c r="M135" i="83"/>
  <c r="M285" i="83"/>
  <c r="M212" i="83"/>
  <c r="M138" i="83"/>
  <c r="M288" i="83"/>
  <c r="M293" i="83"/>
  <c r="M217" i="83"/>
  <c r="M143" i="83"/>
  <c r="M207" i="83"/>
  <c r="M133" i="83"/>
  <c r="M283" i="83"/>
  <c r="M201" i="84"/>
  <c r="M127" i="84"/>
  <c r="M278" i="84"/>
  <c r="F188" i="84"/>
  <c r="F265" i="84"/>
  <c r="F114" i="84"/>
  <c r="M125" i="83"/>
  <c r="M199" i="83"/>
  <c r="M275" i="83"/>
  <c r="H188" i="84"/>
  <c r="H265" i="84"/>
  <c r="H114" i="84"/>
  <c r="W227" i="79"/>
  <c r="M49" i="85" s="1"/>
  <c r="H188" i="83"/>
  <c r="H114" i="83"/>
  <c r="H264" i="83"/>
  <c r="M126" i="85"/>
  <c r="M277" i="85"/>
  <c r="M200" i="85"/>
  <c r="M200" i="83"/>
  <c r="M126" i="83"/>
  <c r="M276" i="83"/>
  <c r="H39" i="76"/>
  <c r="K13" i="79"/>
  <c r="X50" i="84"/>
  <c r="U176" i="79"/>
  <c r="X50" i="83"/>
  <c r="U125" i="79"/>
  <c r="Z49" i="76"/>
  <c r="W72" i="79"/>
  <c r="Z49" i="84"/>
  <c r="W175" i="79"/>
  <c r="M49" i="84" s="1"/>
  <c r="Z50" i="76"/>
  <c r="W73" i="79"/>
  <c r="F27" i="93"/>
  <c r="E14" i="81"/>
  <c r="S30" i="79"/>
  <c r="R76" i="81"/>
  <c r="AF76" i="81"/>
  <c r="J76" i="81"/>
  <c r="Y76" i="81"/>
  <c r="M217" i="76"/>
  <c r="M143" i="76"/>
  <c r="M293" i="76"/>
  <c r="R74" i="81"/>
  <c r="Y74" i="81"/>
  <c r="J74" i="81"/>
  <c r="AF74" i="81"/>
  <c r="F29" i="93"/>
  <c r="S32" i="79"/>
  <c r="E16" i="81"/>
  <c r="M207" i="76"/>
  <c r="M283" i="76"/>
  <c r="M133" i="76"/>
  <c r="F47" i="93"/>
  <c r="S50" i="79"/>
  <c r="E34" i="81"/>
  <c r="F36" i="93"/>
  <c r="E23" i="81"/>
  <c r="S39" i="79"/>
  <c r="M214" i="76"/>
  <c r="M290" i="76"/>
  <c r="M140" i="76"/>
  <c r="R65" i="81"/>
  <c r="Y65" i="81"/>
  <c r="J65" i="81"/>
  <c r="AF65" i="81"/>
  <c r="F41" i="93"/>
  <c r="E28" i="81"/>
  <c r="S44" i="79"/>
  <c r="M219" i="76"/>
  <c r="M295" i="76"/>
  <c r="M145" i="76"/>
  <c r="R70" i="81"/>
  <c r="Y70" i="81"/>
  <c r="J70" i="81"/>
  <c r="AF70" i="81"/>
  <c r="M295" i="84"/>
  <c r="M218" i="84"/>
  <c r="M144" i="84"/>
  <c r="M136" i="84"/>
  <c r="M287" i="84"/>
  <c r="M210" i="84"/>
  <c r="M55" i="76"/>
  <c r="E63" i="81"/>
  <c r="W29" i="79"/>
  <c r="M73" i="76"/>
  <c r="E81" i="81"/>
  <c r="W47" i="79"/>
  <c r="E83" i="81"/>
  <c r="W49" i="79"/>
  <c r="M75" i="76"/>
  <c r="M60" i="76"/>
  <c r="W34" i="79"/>
  <c r="E68" i="81"/>
  <c r="M71" i="76"/>
  <c r="E79" i="81"/>
  <c r="W45" i="79"/>
  <c r="M63" i="76"/>
  <c r="E71" i="81"/>
  <c r="W37" i="79"/>
  <c r="M202" i="83"/>
  <c r="M128" i="83"/>
  <c r="M278" i="83"/>
  <c r="M219" i="83"/>
  <c r="M145" i="83"/>
  <c r="M295" i="83"/>
  <c r="M211" i="83"/>
  <c r="M137" i="83"/>
  <c r="M287" i="83"/>
  <c r="M54" i="76"/>
  <c r="E62" i="81"/>
  <c r="W28" i="79"/>
  <c r="M69" i="76"/>
  <c r="E77" i="81"/>
  <c r="W43" i="79"/>
  <c r="M204" i="83"/>
  <c r="M130" i="83"/>
  <c r="M280" i="83"/>
  <c r="M224" i="83"/>
  <c r="M150" i="83"/>
  <c r="M300" i="83"/>
  <c r="M220" i="83"/>
  <c r="M146" i="83"/>
  <c r="M296" i="83"/>
  <c r="M127" i="85"/>
  <c r="M278" i="85"/>
  <c r="M201" i="85"/>
  <c r="M215" i="83"/>
  <c r="M141" i="83"/>
  <c r="M291" i="83"/>
  <c r="F188" i="76"/>
  <c r="F114" i="76"/>
  <c r="F264" i="76"/>
  <c r="F124" i="76"/>
  <c r="F274" i="76"/>
  <c r="F198" i="76"/>
  <c r="M277" i="84"/>
  <c r="M126" i="84"/>
  <c r="M200" i="84"/>
  <c r="M51" i="76"/>
  <c r="W25" i="79"/>
  <c r="E59" i="81"/>
  <c r="W27" i="79"/>
  <c r="W26" i="79"/>
  <c r="Z225" i="83"/>
  <c r="Z301" i="83"/>
  <c r="Z151" i="83"/>
  <c r="Z290" i="83"/>
  <c r="Z140" i="83"/>
  <c r="Z214" i="83"/>
  <c r="Z282" i="83"/>
  <c r="Z132" i="83"/>
  <c r="Z206" i="83"/>
  <c r="Z299" i="76"/>
  <c r="Z149" i="76"/>
  <c r="Z223" i="76"/>
  <c r="Z221" i="76"/>
  <c r="Z297" i="76"/>
  <c r="Z147" i="76"/>
  <c r="Z213" i="76"/>
  <c r="Z289" i="76"/>
  <c r="Z139" i="76"/>
  <c r="Z282" i="84"/>
  <c r="Z131" i="84"/>
  <c r="Z205" i="84"/>
  <c r="Z216" i="76"/>
  <c r="Z292" i="76"/>
  <c r="Z142" i="76"/>
  <c r="Z208" i="76"/>
  <c r="Z284" i="76"/>
  <c r="Z134" i="76"/>
  <c r="Z294" i="84"/>
  <c r="Z143" i="84"/>
  <c r="Z217" i="84"/>
  <c r="Z292" i="84"/>
  <c r="Z141" i="84"/>
  <c r="Z215" i="84"/>
  <c r="Z284" i="84"/>
  <c r="Z133" i="84"/>
  <c r="Z207" i="84"/>
  <c r="Z276" i="85"/>
  <c r="Z125" i="85"/>
  <c r="Z199" i="85"/>
  <c r="Z286" i="76"/>
  <c r="Z136" i="76"/>
  <c r="Z210" i="76"/>
  <c r="Z222" i="83"/>
  <c r="Z298" i="83"/>
  <c r="Z148" i="83"/>
  <c r="Z285" i="83"/>
  <c r="Z135" i="83"/>
  <c r="Z209" i="83"/>
  <c r="Z212" i="83"/>
  <c r="Z288" i="83"/>
  <c r="Z138" i="83"/>
  <c r="Z293" i="83"/>
  <c r="Z143" i="83"/>
  <c r="Z217" i="83"/>
  <c r="Z283" i="83"/>
  <c r="Z133" i="83"/>
  <c r="Z207" i="83"/>
  <c r="Z201" i="84"/>
  <c r="Z278" i="84"/>
  <c r="Z127" i="84"/>
  <c r="P145" i="81"/>
  <c r="H145" i="81"/>
  <c r="AD145" i="81"/>
  <c r="W145" i="81"/>
  <c r="Z199" i="83"/>
  <c r="Z275" i="83"/>
  <c r="Z125" i="83"/>
  <c r="J145" i="81"/>
  <c r="R145" i="81"/>
  <c r="Y145" i="81"/>
  <c r="AF145" i="81"/>
  <c r="H275" i="85"/>
  <c r="H198" i="85"/>
  <c r="H124" i="85"/>
  <c r="J204" i="81"/>
  <c r="Y204" i="81"/>
  <c r="AF204" i="81"/>
  <c r="R204" i="81"/>
  <c r="J96" i="81"/>
  <c r="R96" i="81"/>
  <c r="Y96" i="81"/>
  <c r="AF96" i="81"/>
  <c r="Z126" i="85"/>
  <c r="Z277" i="85"/>
  <c r="Z200" i="85"/>
  <c r="Z276" i="83"/>
  <c r="Z126" i="83"/>
  <c r="Z200" i="83"/>
  <c r="Z39" i="85"/>
  <c r="F41" i="76" l="1"/>
  <c r="F40" i="83"/>
  <c r="C97" i="81"/>
  <c r="X49" i="76"/>
  <c r="U72" i="79"/>
  <c r="X49" i="84"/>
  <c r="U175" i="79"/>
  <c r="C195" i="81"/>
  <c r="F40" i="85"/>
  <c r="X51" i="84"/>
  <c r="U177" i="79"/>
  <c r="X51" i="85"/>
  <c r="U229" i="79"/>
  <c r="X55" i="84"/>
  <c r="U181" i="79"/>
  <c r="X55" i="85"/>
  <c r="U233" i="79"/>
  <c r="X57" i="84"/>
  <c r="U183" i="79"/>
  <c r="X57" i="85"/>
  <c r="U235" i="79"/>
  <c r="X59" i="85"/>
  <c r="U237" i="79"/>
  <c r="X59" i="84"/>
  <c r="U185" i="79"/>
  <c r="X63" i="85"/>
  <c r="U241" i="79"/>
  <c r="X63" i="84"/>
  <c r="U189" i="79"/>
  <c r="X65" i="85"/>
  <c r="U243" i="79"/>
  <c r="X65" i="84"/>
  <c r="U191" i="79"/>
  <c r="X67" i="85"/>
  <c r="U245" i="79"/>
  <c r="X67" i="84"/>
  <c r="U193" i="79"/>
  <c r="X52" i="76"/>
  <c r="U75" i="79"/>
  <c r="X52" i="84"/>
  <c r="U178" i="79"/>
  <c r="X54" i="76"/>
  <c r="U77" i="79"/>
  <c r="X54" i="84"/>
  <c r="U180" i="79"/>
  <c r="X60" i="85"/>
  <c r="U238" i="79"/>
  <c r="X60" i="76"/>
  <c r="U83" i="79"/>
  <c r="X62" i="85"/>
  <c r="U240" i="79"/>
  <c r="X62" i="76"/>
  <c r="U85" i="79"/>
  <c r="X53" i="76"/>
  <c r="U76" i="79"/>
  <c r="X53" i="83"/>
  <c r="U128" i="79"/>
  <c r="X58" i="76"/>
  <c r="U81" i="79"/>
  <c r="X58" i="84"/>
  <c r="U184" i="79"/>
  <c r="X64" i="85"/>
  <c r="U242" i="79"/>
  <c r="X64" i="76"/>
  <c r="U87" i="79"/>
  <c r="X56" i="76"/>
  <c r="U79" i="79"/>
  <c r="X56" i="84"/>
  <c r="U182" i="79"/>
  <c r="X61" i="76"/>
  <c r="U84" i="79"/>
  <c r="X61" i="83"/>
  <c r="U136" i="79"/>
  <c r="X66" i="85"/>
  <c r="U244" i="79"/>
  <c r="X66" i="76"/>
  <c r="U89" i="79"/>
  <c r="F24" i="93"/>
  <c r="S27" i="79"/>
  <c r="E11" i="81"/>
  <c r="F22" i="93"/>
  <c r="S25" i="79"/>
  <c r="E9" i="81"/>
  <c r="J9" i="81" s="1"/>
  <c r="F40" i="93"/>
  <c r="S43" i="79"/>
  <c r="E27" i="81"/>
  <c r="M218" i="76"/>
  <c r="M294" i="76"/>
  <c r="M144" i="76"/>
  <c r="R62" i="81"/>
  <c r="AF62" i="81"/>
  <c r="J62" i="81"/>
  <c r="Y62" i="81"/>
  <c r="J71" i="81"/>
  <c r="Y71" i="81"/>
  <c r="R71" i="81"/>
  <c r="AF71" i="81"/>
  <c r="F42" i="93"/>
  <c r="E29" i="81"/>
  <c r="S45" i="79"/>
  <c r="M220" i="76"/>
  <c r="M296" i="76"/>
  <c r="M146" i="76"/>
  <c r="E18" i="81"/>
  <c r="F31" i="93"/>
  <c r="S34" i="79"/>
  <c r="M224" i="76"/>
  <c r="M300" i="76"/>
  <c r="M150" i="76"/>
  <c r="R83" i="81"/>
  <c r="AF83" i="81"/>
  <c r="J83" i="81"/>
  <c r="Y83" i="81"/>
  <c r="R81" i="81"/>
  <c r="Y81" i="81"/>
  <c r="J81" i="81"/>
  <c r="AF81" i="81"/>
  <c r="F26" i="93"/>
  <c r="E13" i="81"/>
  <c r="S29" i="79"/>
  <c r="M204" i="76"/>
  <c r="M130" i="76"/>
  <c r="M280" i="76"/>
  <c r="E58" i="81"/>
  <c r="W24" i="79"/>
  <c r="M50" i="76"/>
  <c r="M124" i="84"/>
  <c r="M275" i="84"/>
  <c r="M198" i="84"/>
  <c r="M49" i="76"/>
  <c r="E57" i="81"/>
  <c r="W23" i="79"/>
  <c r="K50" i="83"/>
  <c r="K50" i="84"/>
  <c r="F32" i="93"/>
  <c r="S35" i="79"/>
  <c r="E19" i="81"/>
  <c r="M210" i="76"/>
  <c r="M136" i="76"/>
  <c r="M286" i="76"/>
  <c r="F30" i="93"/>
  <c r="S33" i="79"/>
  <c r="E17" i="81"/>
  <c r="J75" i="81"/>
  <c r="Y75" i="81"/>
  <c r="R75" i="81"/>
  <c r="AF75" i="81"/>
  <c r="M216" i="76"/>
  <c r="M292" i="76"/>
  <c r="M142" i="76"/>
  <c r="R72" i="81"/>
  <c r="AF72" i="81"/>
  <c r="J72" i="81"/>
  <c r="Y72" i="81"/>
  <c r="M213" i="76"/>
  <c r="M139" i="76"/>
  <c r="M289" i="76"/>
  <c r="F43" i="93"/>
  <c r="S46" i="79"/>
  <c r="E30" i="81"/>
  <c r="F45" i="93"/>
  <c r="S48" i="79"/>
  <c r="E32" i="81"/>
  <c r="M223" i="76"/>
  <c r="M299" i="76"/>
  <c r="M149" i="76"/>
  <c r="M276" i="84"/>
  <c r="M199" i="84"/>
  <c r="M125" i="84"/>
  <c r="F188" i="85"/>
  <c r="F114" i="85"/>
  <c r="F265" i="85"/>
  <c r="Z198" i="83"/>
  <c r="Z274" i="83"/>
  <c r="Z124" i="83"/>
  <c r="X125" i="85"/>
  <c r="X276" i="85"/>
  <c r="X199" i="85"/>
  <c r="X275" i="76"/>
  <c r="X199" i="76"/>
  <c r="X125" i="76"/>
  <c r="W217" i="79"/>
  <c r="M39" i="85" s="1"/>
  <c r="F42" i="76"/>
  <c r="F44" i="76"/>
  <c r="Z265" i="85"/>
  <c r="Z114" i="85"/>
  <c r="Z188" i="85"/>
  <c r="X49" i="83"/>
  <c r="U124" i="79"/>
  <c r="X49" i="85"/>
  <c r="U227" i="79"/>
  <c r="F40" i="76"/>
  <c r="C96" i="81"/>
  <c r="F39" i="83"/>
  <c r="I13" i="79"/>
  <c r="E97" i="81"/>
  <c r="H40" i="83"/>
  <c r="E146" i="81"/>
  <c r="H40" i="84"/>
  <c r="F43" i="76"/>
  <c r="Z39" i="84"/>
  <c r="W165" i="79"/>
  <c r="M39" i="84" s="1"/>
  <c r="X51" i="76"/>
  <c r="U74" i="79"/>
  <c r="X51" i="83"/>
  <c r="U126" i="79"/>
  <c r="X55" i="76"/>
  <c r="U78" i="79"/>
  <c r="X55" i="83"/>
  <c r="U130" i="79"/>
  <c r="X57" i="76"/>
  <c r="U80" i="79"/>
  <c r="X57" i="83"/>
  <c r="U132" i="79"/>
  <c r="X59" i="76"/>
  <c r="U82" i="79"/>
  <c r="X59" i="83"/>
  <c r="U134" i="79"/>
  <c r="X63" i="76"/>
  <c r="U86" i="79"/>
  <c r="X63" i="83"/>
  <c r="U138" i="79"/>
  <c r="X65" i="76"/>
  <c r="U88" i="79"/>
  <c r="X65" i="83"/>
  <c r="U140" i="79"/>
  <c r="X67" i="76"/>
  <c r="U90" i="79"/>
  <c r="X67" i="83"/>
  <c r="U142" i="79"/>
  <c r="X52" i="85"/>
  <c r="U230" i="79"/>
  <c r="X52" i="83"/>
  <c r="U127" i="79"/>
  <c r="X54" i="85"/>
  <c r="U232" i="79"/>
  <c r="X54" i="83"/>
  <c r="U129" i="79"/>
  <c r="X60" i="83"/>
  <c r="U135" i="79"/>
  <c r="X60" i="84"/>
  <c r="U186" i="79"/>
  <c r="X62" i="83"/>
  <c r="U137" i="79"/>
  <c r="X62" i="84"/>
  <c r="U188" i="79"/>
  <c r="X53" i="84"/>
  <c r="U179" i="79"/>
  <c r="X53" i="85"/>
  <c r="U231" i="79"/>
  <c r="X58" i="85"/>
  <c r="U236" i="79"/>
  <c r="X58" i="83"/>
  <c r="U133" i="79"/>
  <c r="X64" i="83"/>
  <c r="U139" i="79"/>
  <c r="X64" i="84"/>
  <c r="U190" i="79"/>
  <c r="X56" i="85"/>
  <c r="U234" i="79"/>
  <c r="X56" i="83"/>
  <c r="U131" i="79"/>
  <c r="X61" i="85"/>
  <c r="U239" i="79"/>
  <c r="X61" i="84"/>
  <c r="U187" i="79"/>
  <c r="X66" i="83"/>
  <c r="U141" i="79"/>
  <c r="X66" i="84"/>
  <c r="U192" i="79"/>
  <c r="E10" i="81"/>
  <c r="S26" i="79"/>
  <c r="F23" i="93"/>
  <c r="R59" i="81"/>
  <c r="AF59" i="81"/>
  <c r="J59" i="81"/>
  <c r="Y59" i="81"/>
  <c r="M200" i="76"/>
  <c r="M126" i="76"/>
  <c r="M276" i="76"/>
  <c r="R77" i="81"/>
  <c r="Y77" i="81"/>
  <c r="J77" i="81"/>
  <c r="AF77" i="81"/>
  <c r="F25" i="93"/>
  <c r="E12" i="81"/>
  <c r="S28" i="79"/>
  <c r="M203" i="76"/>
  <c r="M279" i="76"/>
  <c r="M129" i="76"/>
  <c r="F34" i="93"/>
  <c r="E21" i="81"/>
  <c r="S37" i="79"/>
  <c r="M212" i="76"/>
  <c r="M288" i="76"/>
  <c r="M138" i="76"/>
  <c r="J79" i="81"/>
  <c r="Y79" i="81"/>
  <c r="R79" i="81"/>
  <c r="AF79" i="81"/>
  <c r="R68" i="81"/>
  <c r="Y68" i="81"/>
  <c r="J68" i="81"/>
  <c r="AF68" i="81"/>
  <c r="M209" i="76"/>
  <c r="M285" i="76"/>
  <c r="M135" i="76"/>
  <c r="E33" i="81"/>
  <c r="F46" i="93"/>
  <c r="S49" i="79"/>
  <c r="F44" i="93"/>
  <c r="E31" i="81"/>
  <c r="S47" i="79"/>
  <c r="M222" i="76"/>
  <c r="M298" i="76"/>
  <c r="M148" i="76"/>
  <c r="J63" i="81"/>
  <c r="Y63" i="81"/>
  <c r="R63" i="81"/>
  <c r="AF63" i="81"/>
  <c r="Z275" i="76"/>
  <c r="Z125" i="76"/>
  <c r="Z199" i="76"/>
  <c r="Z198" i="84"/>
  <c r="Z275" i="84"/>
  <c r="Z124" i="84"/>
  <c r="Z274" i="76"/>
  <c r="Z124" i="76"/>
  <c r="Z198" i="76"/>
  <c r="X199" i="83"/>
  <c r="X125" i="83"/>
  <c r="X275" i="83"/>
  <c r="X125" i="84"/>
  <c r="X276" i="84"/>
  <c r="X199" i="84"/>
  <c r="H264" i="76"/>
  <c r="H114" i="76"/>
  <c r="H188" i="76"/>
  <c r="M275" i="85"/>
  <c r="M198" i="85"/>
  <c r="M124" i="85"/>
  <c r="R69" i="81"/>
  <c r="Y69" i="81"/>
  <c r="J69" i="81"/>
  <c r="AF69" i="81"/>
  <c r="J67" i="81"/>
  <c r="Y67" i="81"/>
  <c r="R67" i="81"/>
  <c r="AF67" i="81"/>
  <c r="M208" i="76"/>
  <c r="M134" i="76"/>
  <c r="M284" i="76"/>
  <c r="F38" i="93"/>
  <c r="S41" i="79"/>
  <c r="E25" i="81"/>
  <c r="F35" i="93"/>
  <c r="S38" i="79"/>
  <c r="E22" i="81"/>
  <c r="R80" i="81"/>
  <c r="AF80" i="81"/>
  <c r="J80" i="81"/>
  <c r="Y80" i="81"/>
  <c r="M221" i="76"/>
  <c r="M297" i="76"/>
  <c r="M147" i="76"/>
  <c r="R82" i="81"/>
  <c r="Y82" i="81"/>
  <c r="J82" i="81"/>
  <c r="AF82" i="81"/>
  <c r="Z276" i="84"/>
  <c r="Z125" i="84"/>
  <c r="Z199" i="84"/>
  <c r="P194" i="81"/>
  <c r="H194" i="81"/>
  <c r="AD194" i="81"/>
  <c r="W194" i="81"/>
  <c r="M198" i="83"/>
  <c r="M124" i="83"/>
  <c r="M274" i="83"/>
  <c r="K50" i="85"/>
  <c r="U24" i="79"/>
  <c r="C58" i="81"/>
  <c r="K50" i="76"/>
  <c r="H265" i="85"/>
  <c r="H188" i="85"/>
  <c r="H114" i="85"/>
  <c r="J194" i="81"/>
  <c r="Y194" i="81"/>
  <c r="AF194" i="81"/>
  <c r="R194" i="81"/>
  <c r="H40" i="76" l="1"/>
  <c r="K14" i="79"/>
  <c r="E195" i="81"/>
  <c r="H40" i="85"/>
  <c r="F45" i="76"/>
  <c r="C197" i="81"/>
  <c r="F42" i="85"/>
  <c r="Z39" i="83"/>
  <c r="W114" i="79"/>
  <c r="M39" i="83" s="1"/>
  <c r="X76" i="84"/>
  <c r="X78" i="84" s="1"/>
  <c r="U202" i="79"/>
  <c r="X76" i="85"/>
  <c r="X78" i="85" s="1"/>
  <c r="U254" i="79"/>
  <c r="X70" i="85"/>
  <c r="U248" i="79"/>
  <c r="X70" i="84"/>
  <c r="U196" i="79"/>
  <c r="X75" i="85"/>
  <c r="U253" i="79"/>
  <c r="X75" i="84"/>
  <c r="U201" i="79"/>
  <c r="X74" i="85"/>
  <c r="U252" i="79"/>
  <c r="X74" i="84"/>
  <c r="U200" i="79"/>
  <c r="X68" i="85"/>
  <c r="U246" i="79"/>
  <c r="X68" i="84"/>
  <c r="U194" i="79"/>
  <c r="X69" i="84"/>
  <c r="U195" i="79"/>
  <c r="X69" i="85"/>
  <c r="U247" i="79"/>
  <c r="X72" i="76"/>
  <c r="U95" i="79"/>
  <c r="X72" i="85"/>
  <c r="U250" i="79"/>
  <c r="X73" i="84"/>
  <c r="U199" i="79"/>
  <c r="X73" i="85"/>
  <c r="U251" i="79"/>
  <c r="X71" i="76"/>
  <c r="U94" i="79"/>
  <c r="X71" i="84"/>
  <c r="U197" i="79"/>
  <c r="W58" i="81"/>
  <c r="AD58" i="81"/>
  <c r="P58" i="81"/>
  <c r="H58" i="81"/>
  <c r="K66" i="84"/>
  <c r="K66" i="83"/>
  <c r="K61" i="84"/>
  <c r="K61" i="85"/>
  <c r="K56" i="83"/>
  <c r="K56" i="85"/>
  <c r="K64" i="84"/>
  <c r="K64" i="83"/>
  <c r="K58" i="83"/>
  <c r="K58" i="85"/>
  <c r="K53" i="85"/>
  <c r="K53" i="84"/>
  <c r="K62" i="84"/>
  <c r="K62" i="83"/>
  <c r="K60" i="84"/>
  <c r="K60" i="83"/>
  <c r="K54" i="83"/>
  <c r="K54" i="85"/>
  <c r="K52" i="83"/>
  <c r="K52" i="85"/>
  <c r="K67" i="83"/>
  <c r="K67" i="76"/>
  <c r="C75" i="81"/>
  <c r="U41" i="79"/>
  <c r="K65" i="83"/>
  <c r="K65" i="76"/>
  <c r="U39" i="79"/>
  <c r="C73" i="81"/>
  <c r="K63" i="83"/>
  <c r="K63" i="76"/>
  <c r="C71" i="81"/>
  <c r="U37" i="79"/>
  <c r="K59" i="83"/>
  <c r="K59" i="76"/>
  <c r="C67" i="81"/>
  <c r="U33" i="79"/>
  <c r="K57" i="83"/>
  <c r="K57" i="76"/>
  <c r="U31" i="79"/>
  <c r="C65" i="81"/>
  <c r="K55" i="83"/>
  <c r="K55" i="76"/>
  <c r="C63" i="81"/>
  <c r="U29" i="79"/>
  <c r="K51" i="83"/>
  <c r="C59" i="81"/>
  <c r="K51" i="76"/>
  <c r="U25" i="79"/>
  <c r="M188" i="84"/>
  <c r="M265" i="84"/>
  <c r="M114" i="84"/>
  <c r="F268" i="76"/>
  <c r="F192" i="76"/>
  <c r="F118" i="76"/>
  <c r="H265" i="83"/>
  <c r="H189" i="83"/>
  <c r="H115" i="83"/>
  <c r="P96" i="81"/>
  <c r="W96" i="81"/>
  <c r="H96" i="81"/>
  <c r="AD96" i="81"/>
  <c r="F265" i="76"/>
  <c r="F115" i="76"/>
  <c r="F189" i="76"/>
  <c r="X124" i="85"/>
  <c r="X275" i="85"/>
  <c r="X198" i="85"/>
  <c r="X274" i="83"/>
  <c r="X198" i="83"/>
  <c r="X124" i="83"/>
  <c r="M265" i="85"/>
  <c r="M114" i="85"/>
  <c r="M188" i="85"/>
  <c r="K125" i="84"/>
  <c r="K276" i="84"/>
  <c r="K199" i="84"/>
  <c r="K275" i="83"/>
  <c r="K125" i="83"/>
  <c r="K199" i="83"/>
  <c r="R57" i="81"/>
  <c r="J57" i="81"/>
  <c r="AF57" i="81"/>
  <c r="Y57" i="81"/>
  <c r="F21" i="93"/>
  <c r="S24" i="79"/>
  <c r="K66" i="76"/>
  <c r="C74" i="81"/>
  <c r="U40" i="79"/>
  <c r="K66" i="85"/>
  <c r="K61" i="83"/>
  <c r="K61" i="76"/>
  <c r="U35" i="79"/>
  <c r="C69" i="81"/>
  <c r="K56" i="84"/>
  <c r="K56" i="76"/>
  <c r="C64" i="81"/>
  <c r="U30" i="79"/>
  <c r="K64" i="76"/>
  <c r="C72" i="81"/>
  <c r="U38" i="79"/>
  <c r="K64" i="85"/>
  <c r="K58" i="84"/>
  <c r="K58" i="76"/>
  <c r="C66" i="81"/>
  <c r="U32" i="79"/>
  <c r="K53" i="83"/>
  <c r="K53" i="76"/>
  <c r="U27" i="79"/>
  <c r="C61" i="81"/>
  <c r="K62" i="76"/>
  <c r="C70" i="81"/>
  <c r="U36" i="79"/>
  <c r="K62" i="85"/>
  <c r="K60" i="76"/>
  <c r="U34" i="79"/>
  <c r="C68" i="81"/>
  <c r="K60" i="85"/>
  <c r="K54" i="84"/>
  <c r="K54" i="76"/>
  <c r="U28" i="79"/>
  <c r="C62" i="81"/>
  <c r="K52" i="84"/>
  <c r="K52" i="76"/>
  <c r="C60" i="81"/>
  <c r="U26" i="79"/>
  <c r="K67" i="84"/>
  <c r="K67" i="85"/>
  <c r="K65" i="84"/>
  <c r="K65" i="85"/>
  <c r="K63" i="84"/>
  <c r="K63" i="85"/>
  <c r="K59" i="84"/>
  <c r="K59" i="85"/>
  <c r="K57" i="85"/>
  <c r="K57" i="84"/>
  <c r="K55" i="85"/>
  <c r="K55" i="84"/>
  <c r="K51" i="85"/>
  <c r="K51" i="84"/>
  <c r="F189" i="85"/>
  <c r="F266" i="85"/>
  <c r="F115" i="85"/>
  <c r="K49" i="84"/>
  <c r="U23" i="79"/>
  <c r="C57" i="81"/>
  <c r="K49" i="76"/>
  <c r="P97" i="81"/>
  <c r="H97" i="81"/>
  <c r="W97" i="81"/>
  <c r="AD97" i="81"/>
  <c r="F116" i="76"/>
  <c r="F266" i="76"/>
  <c r="F190" i="76"/>
  <c r="E147" i="81"/>
  <c r="H41" i="84"/>
  <c r="E98" i="81"/>
  <c r="H41" i="83"/>
  <c r="C147" i="81"/>
  <c r="F41" i="84"/>
  <c r="C196" i="81"/>
  <c r="F41" i="85"/>
  <c r="C98" i="81"/>
  <c r="F41" i="83"/>
  <c r="Z39" i="76"/>
  <c r="W62" i="79"/>
  <c r="X76" i="76"/>
  <c r="X78" i="76" s="1"/>
  <c r="U99" i="79"/>
  <c r="X76" i="83"/>
  <c r="X78" i="83" s="1"/>
  <c r="U151" i="79"/>
  <c r="X70" i="83"/>
  <c r="U145" i="79"/>
  <c r="X70" i="76"/>
  <c r="U93" i="79"/>
  <c r="X75" i="76"/>
  <c r="U98" i="79"/>
  <c r="X75" i="83"/>
  <c r="U150" i="79"/>
  <c r="X74" i="83"/>
  <c r="U149" i="79"/>
  <c r="X74" i="76"/>
  <c r="U97" i="79"/>
  <c r="X68" i="83"/>
  <c r="U143" i="79"/>
  <c r="X68" i="76"/>
  <c r="U91" i="79"/>
  <c r="X69" i="83"/>
  <c r="U144" i="79"/>
  <c r="U92" i="79"/>
  <c r="X69" i="76"/>
  <c r="X72" i="84"/>
  <c r="U198" i="79"/>
  <c r="X72" i="83"/>
  <c r="U147" i="79"/>
  <c r="X73" i="83"/>
  <c r="U148" i="79"/>
  <c r="X73" i="76"/>
  <c r="U96" i="79"/>
  <c r="X71" i="85"/>
  <c r="U249" i="79"/>
  <c r="X71" i="83"/>
  <c r="U146" i="79"/>
  <c r="K275" i="76"/>
  <c r="K199" i="76"/>
  <c r="K125" i="76"/>
  <c r="Q24" i="79"/>
  <c r="D21" i="93"/>
  <c r="K276" i="85"/>
  <c r="K125" i="85"/>
  <c r="K199" i="85"/>
  <c r="X215" i="84"/>
  <c r="X292" i="84"/>
  <c r="X141" i="84"/>
  <c r="X215" i="83"/>
  <c r="X291" i="83"/>
  <c r="X141" i="83"/>
  <c r="X287" i="84"/>
  <c r="X136" i="84"/>
  <c r="X210" i="84"/>
  <c r="X136" i="85"/>
  <c r="X287" i="85"/>
  <c r="X210" i="85"/>
  <c r="X281" i="83"/>
  <c r="X131" i="83"/>
  <c r="X205" i="83"/>
  <c r="X282" i="85"/>
  <c r="X205" i="85"/>
  <c r="X131" i="85"/>
  <c r="X290" i="84"/>
  <c r="X139" i="84"/>
  <c r="X213" i="84"/>
  <c r="X289" i="83"/>
  <c r="X139" i="83"/>
  <c r="X213" i="83"/>
  <c r="X207" i="83"/>
  <c r="X283" i="83"/>
  <c r="X133" i="83"/>
  <c r="X133" i="85"/>
  <c r="X284" i="85"/>
  <c r="X207" i="85"/>
  <c r="X128" i="85"/>
  <c r="X279" i="85"/>
  <c r="X202" i="85"/>
  <c r="X279" i="84"/>
  <c r="X128" i="84"/>
  <c r="X202" i="84"/>
  <c r="X211" i="84"/>
  <c r="X288" i="84"/>
  <c r="X137" i="84"/>
  <c r="X211" i="83"/>
  <c r="X287" i="83"/>
  <c r="X137" i="83"/>
  <c r="X286" i="84"/>
  <c r="X135" i="84"/>
  <c r="X209" i="84"/>
  <c r="X285" i="83"/>
  <c r="X135" i="83"/>
  <c r="X209" i="83"/>
  <c r="X279" i="83"/>
  <c r="X129" i="83"/>
  <c r="X203" i="83"/>
  <c r="X129" i="85"/>
  <c r="X280" i="85"/>
  <c r="X203" i="85"/>
  <c r="X201" i="83"/>
  <c r="X277" i="83"/>
  <c r="X127" i="83"/>
  <c r="X201" i="85"/>
  <c r="X127" i="85"/>
  <c r="X278" i="85"/>
  <c r="X216" i="83"/>
  <c r="X292" i="83"/>
  <c r="X142" i="83"/>
  <c r="W67" i="83"/>
  <c r="X216" i="76"/>
  <c r="X292" i="76"/>
  <c r="X142" i="76"/>
  <c r="W67" i="76"/>
  <c r="X214" i="83"/>
  <c r="X290" i="83"/>
  <c r="X140" i="83"/>
  <c r="X214" i="76"/>
  <c r="X290" i="76"/>
  <c r="X140" i="76"/>
  <c r="X212" i="83"/>
  <c r="X288" i="83"/>
  <c r="X138" i="83"/>
  <c r="X212" i="76"/>
  <c r="X288" i="76"/>
  <c r="X138" i="76"/>
  <c r="X208" i="83"/>
  <c r="X284" i="83"/>
  <c r="X134" i="83"/>
  <c r="X208" i="76"/>
  <c r="X284" i="76"/>
  <c r="X134" i="76"/>
  <c r="X206" i="83"/>
  <c r="X282" i="83"/>
  <c r="X132" i="83"/>
  <c r="X206" i="76"/>
  <c r="X282" i="76"/>
  <c r="X132" i="76"/>
  <c r="X204" i="83"/>
  <c r="X280" i="83"/>
  <c r="X130" i="83"/>
  <c r="X204" i="76"/>
  <c r="X280" i="76"/>
  <c r="X130" i="76"/>
  <c r="X276" i="83"/>
  <c r="X126" i="83"/>
  <c r="X200" i="83"/>
  <c r="X200" i="76"/>
  <c r="X276" i="76"/>
  <c r="X126" i="76"/>
  <c r="Z188" i="84"/>
  <c r="Z265" i="84"/>
  <c r="Z114" i="84"/>
  <c r="H266" i="84"/>
  <c r="H189" i="84"/>
  <c r="H115" i="84"/>
  <c r="J146" i="81"/>
  <c r="Y146" i="81"/>
  <c r="AF146" i="81"/>
  <c r="R146" i="81"/>
  <c r="R97" i="81"/>
  <c r="J97" i="81"/>
  <c r="AF97" i="81"/>
  <c r="Y97" i="81"/>
  <c r="F264" i="83"/>
  <c r="F188" i="83"/>
  <c r="F114" i="83"/>
  <c r="K49" i="85"/>
  <c r="K49" i="83"/>
  <c r="F269" i="76"/>
  <c r="F119" i="76"/>
  <c r="F193" i="76"/>
  <c r="F267" i="76"/>
  <c r="F117" i="76"/>
  <c r="F191" i="76"/>
  <c r="F20" i="93"/>
  <c r="S23" i="79"/>
  <c r="M274" i="76"/>
  <c r="M198" i="76"/>
  <c r="M124" i="76"/>
  <c r="M275" i="76"/>
  <c r="M199" i="76"/>
  <c r="M125" i="76"/>
  <c r="R58" i="81"/>
  <c r="J58" i="81"/>
  <c r="Y58" i="81"/>
  <c r="AF58" i="81"/>
  <c r="X291" i="76"/>
  <c r="X141" i="76"/>
  <c r="X215" i="76"/>
  <c r="X141" i="85"/>
  <c r="X292" i="85"/>
  <c r="X215" i="85"/>
  <c r="X210" i="83"/>
  <c r="X286" i="83"/>
  <c r="X136" i="83"/>
  <c r="X210" i="76"/>
  <c r="X286" i="76"/>
  <c r="X136" i="76"/>
  <c r="X282" i="84"/>
  <c r="X131" i="84"/>
  <c r="X205" i="84"/>
  <c r="X205" i="76"/>
  <c r="X281" i="76"/>
  <c r="X131" i="76"/>
  <c r="X213" i="76"/>
  <c r="X289" i="76"/>
  <c r="X139" i="76"/>
  <c r="X290" i="85"/>
  <c r="X213" i="85"/>
  <c r="X139" i="85"/>
  <c r="X207" i="84"/>
  <c r="X284" i="84"/>
  <c r="X133" i="84"/>
  <c r="X283" i="76"/>
  <c r="X133" i="76"/>
  <c r="X207" i="76"/>
  <c r="X202" i="83"/>
  <c r="X278" i="83"/>
  <c r="X128" i="83"/>
  <c r="X202" i="76"/>
  <c r="X278" i="76"/>
  <c r="X128" i="76"/>
  <c r="X287" i="76"/>
  <c r="X137" i="76"/>
  <c r="X211" i="76"/>
  <c r="X137" i="85"/>
  <c r="X288" i="85"/>
  <c r="X211" i="85"/>
  <c r="X209" i="76"/>
  <c r="X285" i="76"/>
  <c r="X135" i="76"/>
  <c r="X286" i="85"/>
  <c r="X209" i="85"/>
  <c r="X135" i="85"/>
  <c r="X280" i="84"/>
  <c r="X129" i="84"/>
  <c r="X203" i="84"/>
  <c r="X203" i="76"/>
  <c r="X279" i="76"/>
  <c r="X129" i="76"/>
  <c r="X278" i="84"/>
  <c r="X127" i="84"/>
  <c r="X201" i="84"/>
  <c r="X201" i="76"/>
  <c r="X277" i="76"/>
  <c r="X127" i="76"/>
  <c r="X293" i="84"/>
  <c r="X142" i="84"/>
  <c r="W67" i="84"/>
  <c r="X216" i="84"/>
  <c r="W67" i="85"/>
  <c r="X142" i="85"/>
  <c r="X293" i="85"/>
  <c r="X216" i="85"/>
  <c r="X291" i="84"/>
  <c r="X140" i="84"/>
  <c r="X214" i="84"/>
  <c r="X140" i="85"/>
  <c r="X291" i="85"/>
  <c r="X214" i="85"/>
  <c r="X289" i="84"/>
  <c r="X138" i="84"/>
  <c r="X212" i="84"/>
  <c r="X212" i="85"/>
  <c r="X138" i="85"/>
  <c r="X289" i="85"/>
  <c r="X285" i="84"/>
  <c r="X134" i="84"/>
  <c r="X208" i="84"/>
  <c r="X208" i="85"/>
  <c r="X134" i="85"/>
  <c r="X285" i="85"/>
  <c r="X132" i="85"/>
  <c r="X283" i="85"/>
  <c r="X206" i="85"/>
  <c r="X283" i="84"/>
  <c r="X132" i="84"/>
  <c r="X206" i="84"/>
  <c r="X204" i="85"/>
  <c r="X130" i="85"/>
  <c r="X281" i="85"/>
  <c r="X281" i="84"/>
  <c r="X130" i="84"/>
  <c r="X204" i="84"/>
  <c r="X200" i="85"/>
  <c r="X126" i="85"/>
  <c r="X277" i="85"/>
  <c r="X277" i="84"/>
  <c r="X126" i="84"/>
  <c r="X200" i="84"/>
  <c r="P195" i="81"/>
  <c r="W195" i="81"/>
  <c r="AD195" i="81"/>
  <c r="H195" i="81"/>
  <c r="X275" i="84"/>
  <c r="X198" i="84"/>
  <c r="X124" i="84"/>
  <c r="X274" i="76"/>
  <c r="X198" i="76"/>
  <c r="X124" i="76"/>
  <c r="F265" i="83"/>
  <c r="F189" i="83"/>
  <c r="F115" i="83"/>
  <c r="I15" i="79"/>
  <c r="X41" i="85"/>
  <c r="X41" i="84"/>
  <c r="X41" i="83"/>
  <c r="Z40" i="85"/>
  <c r="Z40" i="76"/>
  <c r="X304" i="85" l="1"/>
  <c r="X227" i="85"/>
  <c r="X153" i="85"/>
  <c r="X304" i="84"/>
  <c r="X227" i="84"/>
  <c r="X153" i="84"/>
  <c r="X303" i="83"/>
  <c r="X227" i="83"/>
  <c r="X153" i="83"/>
  <c r="X227" i="76"/>
  <c r="X153" i="76"/>
  <c r="X303" i="76"/>
  <c r="C146" i="81"/>
  <c r="F40" i="84"/>
  <c r="I14" i="79"/>
  <c r="E99" i="81"/>
  <c r="H42" i="83"/>
  <c r="E148" i="81"/>
  <c r="H42" i="84"/>
  <c r="Z266" i="85"/>
  <c r="Z115" i="85"/>
  <c r="Z189" i="85"/>
  <c r="X39" i="83"/>
  <c r="U114" i="79"/>
  <c r="X39" i="85"/>
  <c r="U217" i="79"/>
  <c r="H41" i="76"/>
  <c r="K15" i="79"/>
  <c r="E196" i="81"/>
  <c r="H41" i="85"/>
  <c r="F46" i="76"/>
  <c r="X41" i="76"/>
  <c r="U64" i="79"/>
  <c r="X190" i="84"/>
  <c r="X116" i="84"/>
  <c r="X267" i="84"/>
  <c r="Z40" i="83"/>
  <c r="W115" i="79"/>
  <c r="M40" i="83" s="1"/>
  <c r="X220" i="83"/>
  <c r="X296" i="83"/>
  <c r="X146" i="83"/>
  <c r="X297" i="85"/>
  <c r="X220" i="85"/>
  <c r="X146" i="85"/>
  <c r="X222" i="76"/>
  <c r="X298" i="76"/>
  <c r="X148" i="76"/>
  <c r="X298" i="83"/>
  <c r="X148" i="83"/>
  <c r="X222" i="83"/>
  <c r="X297" i="83"/>
  <c r="X147" i="83"/>
  <c r="X221" i="83"/>
  <c r="X298" i="84"/>
  <c r="X147" i="84"/>
  <c r="X221" i="84"/>
  <c r="C77" i="81"/>
  <c r="K69" i="76"/>
  <c r="X218" i="83"/>
  <c r="X144" i="83"/>
  <c r="X294" i="83"/>
  <c r="X217" i="76"/>
  <c r="X293" i="76"/>
  <c r="X143" i="76"/>
  <c r="X293" i="83"/>
  <c r="X143" i="83"/>
  <c r="X217" i="83"/>
  <c r="X223" i="76"/>
  <c r="X299" i="76"/>
  <c r="X149" i="76"/>
  <c r="X299" i="83"/>
  <c r="X149" i="83"/>
  <c r="X223" i="83"/>
  <c r="X224" i="83"/>
  <c r="X300" i="83"/>
  <c r="X150" i="83"/>
  <c r="X300" i="76"/>
  <c r="X150" i="76"/>
  <c r="X224" i="76"/>
  <c r="X145" i="76"/>
  <c r="X295" i="76"/>
  <c r="X219" i="76"/>
  <c r="X219" i="83"/>
  <c r="X145" i="83"/>
  <c r="X295" i="83"/>
  <c r="X301" i="83"/>
  <c r="X151" i="83"/>
  <c r="X225" i="83"/>
  <c r="X151" i="76"/>
  <c r="X301" i="76"/>
  <c r="X225" i="76"/>
  <c r="Z188" i="76"/>
  <c r="Z264" i="76"/>
  <c r="Z114" i="76"/>
  <c r="U116" i="79"/>
  <c r="P98" i="81"/>
  <c r="H98" i="81"/>
  <c r="W98" i="81"/>
  <c r="AD98" i="81"/>
  <c r="U219" i="79"/>
  <c r="P196" i="81"/>
  <c r="H196" i="81"/>
  <c r="W196" i="81"/>
  <c r="AD196" i="81"/>
  <c r="U167" i="79"/>
  <c r="P147" i="81"/>
  <c r="AD147" i="81"/>
  <c r="H147" i="81"/>
  <c r="W147" i="81"/>
  <c r="H190" i="83"/>
  <c r="H266" i="83"/>
  <c r="H116" i="83"/>
  <c r="H267" i="84"/>
  <c r="H116" i="84"/>
  <c r="H190" i="84"/>
  <c r="K198" i="76"/>
  <c r="K124" i="76"/>
  <c r="K274" i="76"/>
  <c r="Q23" i="79"/>
  <c r="D20" i="93"/>
  <c r="K124" i="84"/>
  <c r="K275" i="84"/>
  <c r="K198" i="84"/>
  <c r="K200" i="84"/>
  <c r="K277" i="84"/>
  <c r="K126" i="84"/>
  <c r="K200" i="85"/>
  <c r="K126" i="85"/>
  <c r="K277" i="85"/>
  <c r="K204" i="84"/>
  <c r="K130" i="84"/>
  <c r="K281" i="84"/>
  <c r="K281" i="85"/>
  <c r="K204" i="85"/>
  <c r="K130" i="85"/>
  <c r="K283" i="84"/>
  <c r="K206" i="84"/>
  <c r="K132" i="84"/>
  <c r="K132" i="85"/>
  <c r="K283" i="85"/>
  <c r="K206" i="85"/>
  <c r="K285" i="85"/>
  <c r="K208" i="85"/>
  <c r="K134" i="85"/>
  <c r="K134" i="84"/>
  <c r="K285" i="84"/>
  <c r="K208" i="84"/>
  <c r="K289" i="85"/>
  <c r="K212" i="85"/>
  <c r="K138" i="85"/>
  <c r="K289" i="84"/>
  <c r="K212" i="84"/>
  <c r="K138" i="84"/>
  <c r="K140" i="85"/>
  <c r="K291" i="85"/>
  <c r="K214" i="85"/>
  <c r="K214" i="84"/>
  <c r="K140" i="84"/>
  <c r="K291" i="84"/>
  <c r="K293" i="85"/>
  <c r="K216" i="85"/>
  <c r="K142" i="85"/>
  <c r="K142" i="84"/>
  <c r="K293" i="84"/>
  <c r="K216" i="84"/>
  <c r="D23" i="93"/>
  <c r="C10" i="81"/>
  <c r="Q26" i="79"/>
  <c r="K201" i="76"/>
  <c r="K277" i="76"/>
  <c r="K127" i="76"/>
  <c r="K201" i="84"/>
  <c r="K127" i="84"/>
  <c r="K278" i="84"/>
  <c r="AD62" i="81"/>
  <c r="H62" i="81"/>
  <c r="P62" i="81"/>
  <c r="W62" i="81"/>
  <c r="K203" i="76"/>
  <c r="K279" i="76"/>
  <c r="K129" i="76"/>
  <c r="K129" i="84"/>
  <c r="K280" i="84"/>
  <c r="K203" i="84"/>
  <c r="K286" i="85"/>
  <c r="K209" i="85"/>
  <c r="K135" i="85"/>
  <c r="W68" i="81"/>
  <c r="AD68" i="81"/>
  <c r="P68" i="81"/>
  <c r="H68" i="81"/>
  <c r="K209" i="76"/>
  <c r="K285" i="76"/>
  <c r="K135" i="76"/>
  <c r="K137" i="85"/>
  <c r="K288" i="85"/>
  <c r="K211" i="85"/>
  <c r="C20" i="81"/>
  <c r="D33" i="93"/>
  <c r="Q36" i="79"/>
  <c r="K211" i="76"/>
  <c r="K287" i="76"/>
  <c r="K137" i="76"/>
  <c r="P61" i="81"/>
  <c r="AD61" i="81"/>
  <c r="H61" i="81"/>
  <c r="W61" i="81"/>
  <c r="K202" i="76"/>
  <c r="K128" i="76"/>
  <c r="K278" i="76"/>
  <c r="K128" i="83"/>
  <c r="K278" i="83"/>
  <c r="K202" i="83"/>
  <c r="C16" i="81"/>
  <c r="D29" i="93"/>
  <c r="Q32" i="79"/>
  <c r="K207" i="76"/>
  <c r="K283" i="76"/>
  <c r="K133" i="76"/>
  <c r="K133" i="84"/>
  <c r="K284" i="84"/>
  <c r="K207" i="84"/>
  <c r="K290" i="85"/>
  <c r="K213" i="85"/>
  <c r="K139" i="85"/>
  <c r="C22" i="81"/>
  <c r="D35" i="93"/>
  <c r="Q38" i="79"/>
  <c r="K213" i="76"/>
  <c r="K289" i="76"/>
  <c r="K139" i="76"/>
  <c r="C14" i="81"/>
  <c r="D27" i="93"/>
  <c r="Q30" i="79"/>
  <c r="K205" i="76"/>
  <c r="K281" i="76"/>
  <c r="K131" i="76"/>
  <c r="K205" i="84"/>
  <c r="K131" i="84"/>
  <c r="K282" i="84"/>
  <c r="P69" i="81"/>
  <c r="AD69" i="81"/>
  <c r="W69" i="81"/>
  <c r="H69" i="81"/>
  <c r="K210" i="76"/>
  <c r="K136" i="76"/>
  <c r="K286" i="76"/>
  <c r="K286" i="83"/>
  <c r="K210" i="83"/>
  <c r="K136" i="83"/>
  <c r="K141" i="85"/>
  <c r="K292" i="85"/>
  <c r="K215" i="85"/>
  <c r="C24" i="81"/>
  <c r="D37" i="93"/>
  <c r="Q40" i="79"/>
  <c r="K215" i="76"/>
  <c r="K291" i="76"/>
  <c r="K141" i="76"/>
  <c r="D22" i="93"/>
  <c r="Q25" i="79"/>
  <c r="C9" i="81"/>
  <c r="H9" i="81" s="1"/>
  <c r="P59" i="81"/>
  <c r="H59" i="81"/>
  <c r="W59" i="81"/>
  <c r="AD59" i="81"/>
  <c r="K126" i="83"/>
  <c r="K276" i="83"/>
  <c r="K200" i="83"/>
  <c r="C13" i="81"/>
  <c r="D26" i="93"/>
  <c r="Q29" i="79"/>
  <c r="K204" i="76"/>
  <c r="K130" i="76"/>
  <c r="K280" i="76"/>
  <c r="K280" i="83"/>
  <c r="K204" i="83"/>
  <c r="K130" i="83"/>
  <c r="P65" i="81"/>
  <c r="AD65" i="81"/>
  <c r="H65" i="81"/>
  <c r="W65" i="81"/>
  <c r="K206" i="76"/>
  <c r="K132" i="76"/>
  <c r="K282" i="76"/>
  <c r="K282" i="83"/>
  <c r="K206" i="83"/>
  <c r="K132" i="83"/>
  <c r="C17" i="81"/>
  <c r="D30" i="93"/>
  <c r="Q33" i="79"/>
  <c r="K208" i="76"/>
  <c r="K134" i="76"/>
  <c r="K284" i="76"/>
  <c r="K284" i="83"/>
  <c r="K208" i="83"/>
  <c r="K134" i="83"/>
  <c r="C21" i="81"/>
  <c r="D34" i="93"/>
  <c r="Q37" i="79"/>
  <c r="K212" i="76"/>
  <c r="K288" i="76"/>
  <c r="K138" i="76"/>
  <c r="K288" i="83"/>
  <c r="K212" i="83"/>
  <c r="K138" i="83"/>
  <c r="P73" i="81"/>
  <c r="W73" i="81"/>
  <c r="H73" i="81"/>
  <c r="AD73" i="81"/>
  <c r="K214" i="76"/>
  <c r="K290" i="76"/>
  <c r="K140" i="76"/>
  <c r="K290" i="83"/>
  <c r="K214" i="83"/>
  <c r="K140" i="83"/>
  <c r="C25" i="81"/>
  <c r="D38" i="93"/>
  <c r="Q41" i="79"/>
  <c r="K216" i="76"/>
  <c r="K292" i="76"/>
  <c r="K142" i="76"/>
  <c r="K292" i="83"/>
  <c r="K216" i="83"/>
  <c r="K142" i="83"/>
  <c r="K278" i="85"/>
  <c r="K201" i="85"/>
  <c r="K127" i="85"/>
  <c r="K277" i="83"/>
  <c r="K201" i="83"/>
  <c r="K127" i="83"/>
  <c r="K129" i="85"/>
  <c r="K280" i="85"/>
  <c r="K203" i="85"/>
  <c r="K279" i="83"/>
  <c r="K203" i="83"/>
  <c r="K129" i="83"/>
  <c r="K285" i="83"/>
  <c r="K209" i="83"/>
  <c r="K135" i="83"/>
  <c r="K286" i="84"/>
  <c r="K209" i="84"/>
  <c r="K135" i="84"/>
  <c r="K287" i="83"/>
  <c r="K211" i="83"/>
  <c r="K137" i="83"/>
  <c r="K137" i="84"/>
  <c r="K288" i="84"/>
  <c r="K211" i="84"/>
  <c r="K128" i="84"/>
  <c r="K279" i="84"/>
  <c r="K202" i="84"/>
  <c r="K279" i="85"/>
  <c r="K202" i="85"/>
  <c r="K128" i="85"/>
  <c r="K133" i="85"/>
  <c r="K284" i="85"/>
  <c r="K207" i="85"/>
  <c r="K283" i="83"/>
  <c r="K207" i="83"/>
  <c r="K133" i="83"/>
  <c r="K289" i="83"/>
  <c r="K213" i="83"/>
  <c r="K139" i="83"/>
  <c r="K213" i="84"/>
  <c r="K139" i="84"/>
  <c r="K290" i="84"/>
  <c r="K282" i="85"/>
  <c r="K205" i="85"/>
  <c r="K131" i="85"/>
  <c r="K281" i="83"/>
  <c r="K205" i="83"/>
  <c r="K131" i="83"/>
  <c r="K136" i="85"/>
  <c r="K287" i="85"/>
  <c r="K210" i="85"/>
  <c r="K287" i="84"/>
  <c r="K210" i="84"/>
  <c r="K136" i="84"/>
  <c r="K291" i="83"/>
  <c r="K215" i="83"/>
  <c r="K141" i="83"/>
  <c r="K292" i="84"/>
  <c r="K215" i="84"/>
  <c r="K141" i="84"/>
  <c r="K71" i="84"/>
  <c r="K71" i="76"/>
  <c r="C79" i="81"/>
  <c r="U45" i="79"/>
  <c r="K73" i="85"/>
  <c r="K73" i="84"/>
  <c r="K72" i="85"/>
  <c r="K72" i="76"/>
  <c r="C80" i="81"/>
  <c r="U46" i="79"/>
  <c r="K69" i="85"/>
  <c r="K69" i="84"/>
  <c r="K68" i="84"/>
  <c r="K68" i="85"/>
  <c r="K74" i="84"/>
  <c r="K74" i="85"/>
  <c r="K75" i="84"/>
  <c r="K75" i="85"/>
  <c r="K70" i="84"/>
  <c r="K70" i="85"/>
  <c r="K76" i="85"/>
  <c r="K76" i="84"/>
  <c r="M264" i="83"/>
  <c r="M188" i="83"/>
  <c r="M114" i="83"/>
  <c r="F268" i="85"/>
  <c r="F117" i="85"/>
  <c r="F191" i="85"/>
  <c r="F120" i="76"/>
  <c r="F270" i="76"/>
  <c r="F194" i="76"/>
  <c r="W218" i="79"/>
  <c r="M40" i="85" s="1"/>
  <c r="C198" i="81"/>
  <c r="F43" i="85"/>
  <c r="Z189" i="76"/>
  <c r="Z265" i="76"/>
  <c r="Z115" i="76"/>
  <c r="X39" i="76"/>
  <c r="U62" i="79"/>
  <c r="X39" i="84"/>
  <c r="U165" i="79"/>
  <c r="C148" i="81"/>
  <c r="F42" i="84"/>
  <c r="X116" i="83"/>
  <c r="X266" i="83"/>
  <c r="X190" i="83"/>
  <c r="X267" i="85"/>
  <c r="X190" i="85"/>
  <c r="X116" i="85"/>
  <c r="K198" i="83"/>
  <c r="K274" i="83"/>
  <c r="K124" i="83"/>
  <c r="K124" i="85"/>
  <c r="K275" i="85"/>
  <c r="K198" i="85"/>
  <c r="K71" i="83"/>
  <c r="K71" i="85"/>
  <c r="K73" i="76"/>
  <c r="U47" i="79"/>
  <c r="C81" i="81"/>
  <c r="K73" i="83"/>
  <c r="K72" i="83"/>
  <c r="K72" i="84"/>
  <c r="X294" i="76"/>
  <c r="X218" i="76"/>
  <c r="X144" i="76"/>
  <c r="U43" i="79"/>
  <c r="K69" i="83"/>
  <c r="K68" i="76"/>
  <c r="U42" i="79"/>
  <c r="C76" i="81"/>
  <c r="K68" i="83"/>
  <c r="K74" i="76"/>
  <c r="C82" i="81"/>
  <c r="U48" i="79"/>
  <c r="K74" i="83"/>
  <c r="K75" i="83"/>
  <c r="K75" i="76"/>
  <c r="C83" i="81"/>
  <c r="U49" i="79"/>
  <c r="K70" i="76"/>
  <c r="U44" i="79"/>
  <c r="C78" i="81"/>
  <c r="K70" i="83"/>
  <c r="K76" i="83"/>
  <c r="K76" i="76"/>
  <c r="C84" i="81"/>
  <c r="U50" i="79"/>
  <c r="E47" i="81"/>
  <c r="W13" i="79"/>
  <c r="M39" i="76"/>
  <c r="F116" i="83"/>
  <c r="F190" i="83"/>
  <c r="F266" i="83"/>
  <c r="F190" i="85"/>
  <c r="F267" i="85"/>
  <c r="F116" i="85"/>
  <c r="F267" i="84"/>
  <c r="F190" i="84"/>
  <c r="F116" i="84"/>
  <c r="J98" i="81"/>
  <c r="R98" i="81"/>
  <c r="Y98" i="81"/>
  <c r="AF98" i="81"/>
  <c r="J147" i="81"/>
  <c r="R147" i="81"/>
  <c r="Y147" i="81"/>
  <c r="AF147" i="81"/>
  <c r="AD57" i="81"/>
  <c r="W57" i="81"/>
  <c r="P57" i="81"/>
  <c r="H57" i="81"/>
  <c r="W60" i="81"/>
  <c r="AD60" i="81"/>
  <c r="P60" i="81"/>
  <c r="H60" i="81"/>
  <c r="C12" i="81"/>
  <c r="D25" i="93"/>
  <c r="Q28" i="79"/>
  <c r="D31" i="93"/>
  <c r="C18" i="81"/>
  <c r="Q34" i="79"/>
  <c r="P70" i="81"/>
  <c r="W70" i="81"/>
  <c r="H70" i="81"/>
  <c r="AD70" i="81"/>
  <c r="C11" i="81"/>
  <c r="D24" i="93"/>
  <c r="Q27" i="79"/>
  <c r="P66" i="81"/>
  <c r="W66" i="81"/>
  <c r="AD66" i="81"/>
  <c r="H66" i="81"/>
  <c r="H72" i="81"/>
  <c r="AD72" i="81"/>
  <c r="P72" i="81"/>
  <c r="W72" i="81"/>
  <c r="W64" i="81"/>
  <c r="AD64" i="81"/>
  <c r="P64" i="81"/>
  <c r="H64" i="81"/>
  <c r="C19" i="81"/>
  <c r="D32" i="93"/>
  <c r="Q35" i="79"/>
  <c r="P74" i="81"/>
  <c r="W74" i="81"/>
  <c r="H74" i="81"/>
  <c r="AD74" i="81"/>
  <c r="K276" i="76"/>
  <c r="K200" i="76"/>
  <c r="K126" i="76"/>
  <c r="P63" i="81"/>
  <c r="H63" i="81"/>
  <c r="W63" i="81"/>
  <c r="AD63" i="81"/>
  <c r="C15" i="81"/>
  <c r="D28" i="93"/>
  <c r="Q31" i="79"/>
  <c r="P67" i="81"/>
  <c r="H67" i="81"/>
  <c r="W67" i="81"/>
  <c r="AD67" i="81"/>
  <c r="P71" i="81"/>
  <c r="W71" i="81"/>
  <c r="H71" i="81"/>
  <c r="AD71" i="81"/>
  <c r="C23" i="81"/>
  <c r="D36" i="93"/>
  <c r="Q39" i="79"/>
  <c r="P75" i="81"/>
  <c r="W75" i="81"/>
  <c r="H75" i="81"/>
  <c r="AD75" i="81"/>
  <c r="X297" i="84"/>
  <c r="X146" i="84"/>
  <c r="X220" i="84"/>
  <c r="X220" i="76"/>
  <c r="X296" i="76"/>
  <c r="X146" i="76"/>
  <c r="X299" i="85"/>
  <c r="X222" i="85"/>
  <c r="X148" i="85"/>
  <c r="X299" i="84"/>
  <c r="X148" i="84"/>
  <c r="X222" i="84"/>
  <c r="X147" i="85"/>
  <c r="X298" i="85"/>
  <c r="X221" i="85"/>
  <c r="X221" i="76"/>
  <c r="X297" i="76"/>
  <c r="X147" i="76"/>
  <c r="X295" i="85"/>
  <c r="X144" i="85"/>
  <c r="X218" i="85"/>
  <c r="X295" i="84"/>
  <c r="X218" i="84"/>
  <c r="X144" i="84"/>
  <c r="X294" i="84"/>
  <c r="X143" i="84"/>
  <c r="X217" i="84"/>
  <c r="X143" i="85"/>
  <c r="X294" i="85"/>
  <c r="X217" i="85"/>
  <c r="X300" i="84"/>
  <c r="X149" i="84"/>
  <c r="X223" i="84"/>
  <c r="X149" i="85"/>
  <c r="X300" i="85"/>
  <c r="X223" i="85"/>
  <c r="X224" i="84"/>
  <c r="X301" i="84"/>
  <c r="X150" i="84"/>
  <c r="X301" i="85"/>
  <c r="X150" i="85"/>
  <c r="X224" i="85"/>
  <c r="X296" i="84"/>
  <c r="X219" i="84"/>
  <c r="X145" i="84"/>
  <c r="X145" i="85"/>
  <c r="X219" i="85"/>
  <c r="X296" i="85"/>
  <c r="X302" i="85"/>
  <c r="X225" i="85"/>
  <c r="X151" i="85"/>
  <c r="X302" i="84"/>
  <c r="X151" i="84"/>
  <c r="X225" i="84"/>
  <c r="Z264" i="83"/>
  <c r="Z114" i="83"/>
  <c r="Z188" i="83"/>
  <c r="P197" i="81"/>
  <c r="H197" i="81"/>
  <c r="W197" i="81"/>
  <c r="AD197" i="81"/>
  <c r="H189" i="85"/>
  <c r="H266" i="85"/>
  <c r="H115" i="85"/>
  <c r="J195" i="81"/>
  <c r="Y195" i="81"/>
  <c r="AF195" i="81"/>
  <c r="R195" i="81"/>
  <c r="W63" i="79"/>
  <c r="H265" i="76"/>
  <c r="H189" i="76"/>
  <c r="H115" i="76"/>
  <c r="F42" i="83" l="1"/>
  <c r="C99" i="81"/>
  <c r="I16" i="79"/>
  <c r="E149" i="81"/>
  <c r="H43" i="84"/>
  <c r="F47" i="76"/>
  <c r="H42" i="76"/>
  <c r="K16" i="79"/>
  <c r="E197" i="81"/>
  <c r="H42" i="85"/>
  <c r="E100" i="81"/>
  <c r="H43" i="83"/>
  <c r="F48" i="76"/>
  <c r="C100" i="81"/>
  <c r="F43" i="83"/>
  <c r="I17" i="79"/>
  <c r="Z40" i="84"/>
  <c r="W166" i="79"/>
  <c r="M40" i="84" s="1"/>
  <c r="E48" i="81"/>
  <c r="M40" i="76"/>
  <c r="F10" i="93"/>
  <c r="S13" i="79"/>
  <c r="P84" i="81"/>
  <c r="W84" i="81"/>
  <c r="H84" i="81"/>
  <c r="AD84" i="81"/>
  <c r="C28" i="81"/>
  <c r="D41" i="93"/>
  <c r="Q44" i="79"/>
  <c r="P83" i="81"/>
  <c r="W83" i="81"/>
  <c r="H83" i="81"/>
  <c r="AD83" i="81"/>
  <c r="H82" i="81"/>
  <c r="AD82" i="81"/>
  <c r="P82" i="81"/>
  <c r="W82" i="81"/>
  <c r="C26" i="81"/>
  <c r="Q42" i="79"/>
  <c r="D39" i="93"/>
  <c r="Q43" i="79"/>
  <c r="C27" i="81"/>
  <c r="D40" i="93"/>
  <c r="C31" i="81"/>
  <c r="D44" i="93"/>
  <c r="Q47" i="79"/>
  <c r="P148" i="81"/>
  <c r="W148" i="81"/>
  <c r="H148" i="81"/>
  <c r="AD148" i="81"/>
  <c r="K39" i="84"/>
  <c r="K39" i="76"/>
  <c r="U13" i="79"/>
  <c r="C47" i="81"/>
  <c r="P198" i="81"/>
  <c r="H198" i="81"/>
  <c r="AD198" i="81"/>
  <c r="W198" i="81"/>
  <c r="K225" i="84"/>
  <c r="K151" i="84"/>
  <c r="K302" i="84"/>
  <c r="K151" i="85"/>
  <c r="K302" i="85"/>
  <c r="K225" i="85"/>
  <c r="K296" i="85"/>
  <c r="K145" i="85"/>
  <c r="K219" i="85"/>
  <c r="K219" i="84"/>
  <c r="K296" i="84"/>
  <c r="K145" i="84"/>
  <c r="K150" i="85"/>
  <c r="K301" i="85"/>
  <c r="K224" i="85"/>
  <c r="K224" i="84"/>
  <c r="K150" i="84"/>
  <c r="K301" i="84"/>
  <c r="K149" i="85"/>
  <c r="K300" i="85"/>
  <c r="K223" i="85"/>
  <c r="K223" i="84"/>
  <c r="K149" i="84"/>
  <c r="K300" i="84"/>
  <c r="K143" i="85"/>
  <c r="K294" i="85"/>
  <c r="K217" i="85"/>
  <c r="K143" i="84"/>
  <c r="K294" i="84"/>
  <c r="K217" i="84"/>
  <c r="K218" i="84"/>
  <c r="K295" i="84"/>
  <c r="K144" i="84"/>
  <c r="K295" i="85"/>
  <c r="K144" i="85"/>
  <c r="K218" i="85"/>
  <c r="C30" i="81"/>
  <c r="D43" i="93"/>
  <c r="Q46" i="79"/>
  <c r="K221" i="76"/>
  <c r="K297" i="76"/>
  <c r="K147" i="76"/>
  <c r="K147" i="85"/>
  <c r="K298" i="85"/>
  <c r="K221" i="85"/>
  <c r="K299" i="84"/>
  <c r="K222" i="84"/>
  <c r="K148" i="84"/>
  <c r="K148" i="85"/>
  <c r="K299" i="85"/>
  <c r="K222" i="85"/>
  <c r="C29" i="81"/>
  <c r="D42" i="93"/>
  <c r="Q45" i="79"/>
  <c r="K220" i="76"/>
  <c r="K296" i="76"/>
  <c r="K146" i="76"/>
  <c r="K220" i="84"/>
  <c r="K146" i="84"/>
  <c r="K297" i="84"/>
  <c r="K41" i="84"/>
  <c r="K41" i="85"/>
  <c r="K41" i="83"/>
  <c r="H77" i="81"/>
  <c r="P77" i="81"/>
  <c r="AD77" i="81"/>
  <c r="W77" i="81"/>
  <c r="Z189" i="83"/>
  <c r="Z115" i="83"/>
  <c r="Z265" i="83"/>
  <c r="K41" i="76"/>
  <c r="U15" i="79"/>
  <c r="C49" i="81"/>
  <c r="K39" i="85"/>
  <c r="K39" i="83"/>
  <c r="H268" i="84"/>
  <c r="H191" i="84"/>
  <c r="H117" i="84"/>
  <c r="J148" i="81"/>
  <c r="Y148" i="81"/>
  <c r="AF148" i="81"/>
  <c r="R148" i="81"/>
  <c r="R99" i="81"/>
  <c r="J99" i="81"/>
  <c r="AF99" i="81"/>
  <c r="Y99" i="81"/>
  <c r="F266" i="84"/>
  <c r="F189" i="84"/>
  <c r="F115" i="84"/>
  <c r="C199" i="81"/>
  <c r="F44" i="85"/>
  <c r="C149" i="81"/>
  <c r="F43" i="84"/>
  <c r="M188" i="76"/>
  <c r="M114" i="76"/>
  <c r="M264" i="76"/>
  <c r="J47" i="81"/>
  <c r="R47" i="81"/>
  <c r="AF47" i="81"/>
  <c r="Y47" i="81"/>
  <c r="C34" i="81"/>
  <c r="Q50" i="79"/>
  <c r="D47" i="93"/>
  <c r="K225" i="76"/>
  <c r="K301" i="76"/>
  <c r="K151" i="76"/>
  <c r="K152" i="83"/>
  <c r="K301" i="83"/>
  <c r="K225" i="83"/>
  <c r="K151" i="83"/>
  <c r="K295" i="83"/>
  <c r="K145" i="83"/>
  <c r="K219" i="83"/>
  <c r="H78" i="81"/>
  <c r="P78" i="81"/>
  <c r="AD78" i="81"/>
  <c r="W78" i="81"/>
  <c r="K219" i="76"/>
  <c r="K295" i="76"/>
  <c r="K145" i="76"/>
  <c r="D46" i="93"/>
  <c r="Q49" i="79"/>
  <c r="C33" i="81"/>
  <c r="K224" i="76"/>
  <c r="K300" i="76"/>
  <c r="K150" i="76"/>
  <c r="K150" i="83"/>
  <c r="K300" i="83"/>
  <c r="K224" i="83"/>
  <c r="K299" i="83"/>
  <c r="K223" i="83"/>
  <c r="K149" i="83"/>
  <c r="C32" i="81"/>
  <c r="D45" i="93"/>
  <c r="Q48" i="79"/>
  <c r="K223" i="76"/>
  <c r="K299" i="76"/>
  <c r="K149" i="76"/>
  <c r="K217" i="83"/>
  <c r="K143" i="83"/>
  <c r="K293" i="83"/>
  <c r="H76" i="81"/>
  <c r="AD76" i="81"/>
  <c r="P76" i="81"/>
  <c r="W76" i="81"/>
  <c r="K217" i="76"/>
  <c r="K293" i="76"/>
  <c r="K143" i="76"/>
  <c r="K218" i="83"/>
  <c r="K294" i="83"/>
  <c r="K144" i="83"/>
  <c r="K221" i="84"/>
  <c r="K147" i="84"/>
  <c r="K298" i="84"/>
  <c r="K297" i="83"/>
  <c r="K221" i="83"/>
  <c r="K147" i="83"/>
  <c r="K298" i="83"/>
  <c r="K222" i="83"/>
  <c r="K148" i="83"/>
  <c r="P81" i="81"/>
  <c r="W81" i="81"/>
  <c r="H81" i="81"/>
  <c r="AD81" i="81"/>
  <c r="K222" i="76"/>
  <c r="K298" i="76"/>
  <c r="K148" i="76"/>
  <c r="K146" i="85"/>
  <c r="K297" i="85"/>
  <c r="K220" i="85"/>
  <c r="K296" i="83"/>
  <c r="K220" i="83"/>
  <c r="K146" i="83"/>
  <c r="F191" i="84"/>
  <c r="F268" i="84"/>
  <c r="F117" i="84"/>
  <c r="X188" i="84"/>
  <c r="X114" i="84"/>
  <c r="X265" i="84"/>
  <c r="X114" i="76"/>
  <c r="X264" i="76"/>
  <c r="X188" i="76"/>
  <c r="F192" i="85"/>
  <c r="F118" i="85"/>
  <c r="F269" i="85"/>
  <c r="M266" i="85"/>
  <c r="M189" i="85"/>
  <c r="M115" i="85"/>
  <c r="H80" i="81"/>
  <c r="AD80" i="81"/>
  <c r="P80" i="81"/>
  <c r="W80" i="81"/>
  <c r="P79" i="81"/>
  <c r="W79" i="81"/>
  <c r="H79" i="81"/>
  <c r="AD79" i="81"/>
  <c r="K218" i="76"/>
  <c r="K144" i="76"/>
  <c r="K294" i="76"/>
  <c r="M115" i="83"/>
  <c r="M265" i="83"/>
  <c r="M189" i="83"/>
  <c r="X116" i="76"/>
  <c r="X266" i="76"/>
  <c r="X190" i="76"/>
  <c r="F271" i="76"/>
  <c r="F121" i="76"/>
  <c r="F195" i="76"/>
  <c r="H267" i="85"/>
  <c r="H190" i="85"/>
  <c r="H116" i="85"/>
  <c r="J196" i="81"/>
  <c r="Y196" i="81"/>
  <c r="AF196" i="81"/>
  <c r="R196" i="81"/>
  <c r="H190" i="76"/>
  <c r="H266" i="76"/>
  <c r="H116" i="76"/>
  <c r="X265" i="85"/>
  <c r="X188" i="85"/>
  <c r="X114" i="85"/>
  <c r="X114" i="83"/>
  <c r="X264" i="83"/>
  <c r="X188" i="83"/>
  <c r="H267" i="83"/>
  <c r="H191" i="83"/>
  <c r="H117" i="83"/>
  <c r="P146" i="81"/>
  <c r="H146" i="81"/>
  <c r="W146" i="81"/>
  <c r="AD146" i="81"/>
  <c r="X40" i="84" l="1"/>
  <c r="U166" i="79"/>
  <c r="X40" i="83"/>
  <c r="U115" i="79"/>
  <c r="Z41" i="76"/>
  <c r="W64" i="79"/>
  <c r="Z41" i="84"/>
  <c r="W167" i="79"/>
  <c r="M41" i="84" s="1"/>
  <c r="E101" i="81"/>
  <c r="H44" i="83"/>
  <c r="E198" i="81"/>
  <c r="H43" i="85"/>
  <c r="C150" i="81"/>
  <c r="F44" i="84"/>
  <c r="F192" i="84"/>
  <c r="F118" i="84"/>
  <c r="F269" i="84"/>
  <c r="P199" i="81"/>
  <c r="AD199" i="81"/>
  <c r="H199" i="81"/>
  <c r="W199" i="81"/>
  <c r="D12" i="93"/>
  <c r="Q15" i="79"/>
  <c r="P47" i="81"/>
  <c r="AD47" i="81"/>
  <c r="H47" i="81"/>
  <c r="W47" i="81"/>
  <c r="K188" i="76"/>
  <c r="K264" i="76"/>
  <c r="K114" i="76"/>
  <c r="K265" i="84"/>
  <c r="K114" i="84"/>
  <c r="K188" i="84"/>
  <c r="M265" i="76"/>
  <c r="M189" i="76"/>
  <c r="M115" i="76"/>
  <c r="M189" i="84"/>
  <c r="M115" i="84"/>
  <c r="M266" i="84"/>
  <c r="P100" i="81"/>
  <c r="H100" i="81"/>
  <c r="AD100" i="81"/>
  <c r="W100" i="81"/>
  <c r="F273" i="76"/>
  <c r="F123" i="76"/>
  <c r="F197" i="76"/>
  <c r="J100" i="81"/>
  <c r="R100" i="81"/>
  <c r="Y100" i="81"/>
  <c r="AF100" i="81"/>
  <c r="H191" i="85"/>
  <c r="H268" i="85"/>
  <c r="H117" i="85"/>
  <c r="J197" i="81"/>
  <c r="Y197" i="81"/>
  <c r="AF197" i="81"/>
  <c r="R197" i="81"/>
  <c r="H267" i="76"/>
  <c r="H191" i="76"/>
  <c r="H117" i="76"/>
  <c r="J149" i="81"/>
  <c r="R149" i="81"/>
  <c r="Y149" i="81"/>
  <c r="AF149" i="81"/>
  <c r="P99" i="81"/>
  <c r="H99" i="81"/>
  <c r="W99" i="81"/>
  <c r="AD99" i="81"/>
  <c r="X40" i="76"/>
  <c r="U63" i="79"/>
  <c r="X40" i="85"/>
  <c r="U218" i="79"/>
  <c r="Z41" i="83"/>
  <c r="W116" i="79"/>
  <c r="M41" i="83" s="1"/>
  <c r="Z41" i="85"/>
  <c r="W219" i="79"/>
  <c r="M41" i="85" s="1"/>
  <c r="H43" i="76"/>
  <c r="K17" i="79"/>
  <c r="C200" i="81"/>
  <c r="F45" i="85"/>
  <c r="F44" i="83"/>
  <c r="C101" i="81"/>
  <c r="I18" i="79"/>
  <c r="E150" i="81"/>
  <c r="H44" i="84"/>
  <c r="P149" i="81"/>
  <c r="H149" i="81"/>
  <c r="AD149" i="81"/>
  <c r="W149" i="81"/>
  <c r="F270" i="85"/>
  <c r="F193" i="85"/>
  <c r="F119" i="85"/>
  <c r="K188" i="83"/>
  <c r="K264" i="83"/>
  <c r="K114" i="83"/>
  <c r="K265" i="85"/>
  <c r="K114" i="85"/>
  <c r="K188" i="85"/>
  <c r="P49" i="81"/>
  <c r="H49" i="81"/>
  <c r="AD49" i="81"/>
  <c r="W49" i="81"/>
  <c r="K116" i="76"/>
  <c r="K190" i="76"/>
  <c r="K266" i="76"/>
  <c r="K190" i="83"/>
  <c r="K266" i="83"/>
  <c r="K116" i="83"/>
  <c r="K267" i="85"/>
  <c r="K190" i="85"/>
  <c r="K116" i="85"/>
  <c r="K190" i="84"/>
  <c r="K116" i="84"/>
  <c r="K267" i="84"/>
  <c r="D10" i="93"/>
  <c r="Q13" i="79"/>
  <c r="W14" i="79"/>
  <c r="R48" i="81"/>
  <c r="J48" i="81"/>
  <c r="Y48" i="81"/>
  <c r="AF48" i="81"/>
  <c r="Z189" i="84"/>
  <c r="Z266" i="84"/>
  <c r="Z115" i="84"/>
  <c r="F192" i="83"/>
  <c r="F118" i="83"/>
  <c r="F268" i="83"/>
  <c r="H192" i="83"/>
  <c r="H268" i="83"/>
  <c r="H118" i="83"/>
  <c r="F272" i="76"/>
  <c r="F196" i="76"/>
  <c r="F122" i="76"/>
  <c r="H269" i="84"/>
  <c r="H118" i="84"/>
  <c r="H192" i="84"/>
  <c r="F267" i="83"/>
  <c r="F191" i="83"/>
  <c r="F117" i="83"/>
  <c r="X42" i="84" l="1"/>
  <c r="U168" i="79"/>
  <c r="X42" i="83"/>
  <c r="U117" i="79"/>
  <c r="X43" i="76"/>
  <c r="U66" i="79"/>
  <c r="X43" i="84"/>
  <c r="U169" i="79"/>
  <c r="H44" i="76"/>
  <c r="K18" i="79"/>
  <c r="E151" i="81"/>
  <c r="H45" i="84"/>
  <c r="Z42" i="84"/>
  <c r="W168" i="79"/>
  <c r="M42" i="84" s="1"/>
  <c r="Z42" i="83"/>
  <c r="W117" i="79"/>
  <c r="M42" i="83" s="1"/>
  <c r="C201" i="81"/>
  <c r="F46" i="85"/>
  <c r="C102" i="81"/>
  <c r="F45" i="83"/>
  <c r="I19" i="79"/>
  <c r="F269" i="83"/>
  <c r="F193" i="83"/>
  <c r="F119" i="83"/>
  <c r="P200" i="81"/>
  <c r="H200" i="81"/>
  <c r="W200" i="81"/>
  <c r="AD200" i="81"/>
  <c r="H268" i="76"/>
  <c r="H118" i="76"/>
  <c r="H192" i="76"/>
  <c r="Z267" i="85"/>
  <c r="Z116" i="85"/>
  <c r="Z190" i="85"/>
  <c r="Z190" i="83"/>
  <c r="Z266" i="83"/>
  <c r="Z116" i="83"/>
  <c r="X115" i="85"/>
  <c r="X266" i="85"/>
  <c r="X189" i="85"/>
  <c r="X189" i="76"/>
  <c r="X115" i="76"/>
  <c r="X265" i="76"/>
  <c r="F193" i="84"/>
  <c r="F270" i="84"/>
  <c r="F119" i="84"/>
  <c r="H269" i="83"/>
  <c r="H193" i="83"/>
  <c r="H119" i="83"/>
  <c r="Z267" i="84"/>
  <c r="Z116" i="84"/>
  <c r="Z190" i="84"/>
  <c r="Z266" i="76"/>
  <c r="Z116" i="76"/>
  <c r="Z190" i="76"/>
  <c r="X115" i="83"/>
  <c r="X265" i="83"/>
  <c r="X189" i="83"/>
  <c r="X115" i="84"/>
  <c r="X266" i="84"/>
  <c r="X189" i="84"/>
  <c r="X42" i="76"/>
  <c r="U65" i="79"/>
  <c r="X42" i="85"/>
  <c r="U220" i="79"/>
  <c r="X43" i="83"/>
  <c r="U118" i="79"/>
  <c r="X43" i="85"/>
  <c r="U221" i="79"/>
  <c r="E199" i="81"/>
  <c r="H44" i="85"/>
  <c r="E102" i="81"/>
  <c r="H45" i="83"/>
  <c r="Z42" i="76"/>
  <c r="W65" i="79"/>
  <c r="Z42" i="85"/>
  <c r="W220" i="79"/>
  <c r="M42" i="85" s="1"/>
  <c r="C151" i="81"/>
  <c r="F45" i="84"/>
  <c r="F11" i="93"/>
  <c r="S14" i="79"/>
  <c r="H193" i="84"/>
  <c r="H270" i="84"/>
  <c r="H119" i="84"/>
  <c r="J150" i="81"/>
  <c r="Y150" i="81"/>
  <c r="AF150" i="81"/>
  <c r="R150" i="81"/>
  <c r="P101" i="81"/>
  <c r="AD101" i="81"/>
  <c r="H101" i="81"/>
  <c r="W101" i="81"/>
  <c r="F194" i="85"/>
  <c r="F271" i="85"/>
  <c r="F120" i="85"/>
  <c r="M267" i="85"/>
  <c r="M190" i="85"/>
  <c r="M116" i="85"/>
  <c r="M266" i="83"/>
  <c r="M190" i="83"/>
  <c r="M116" i="83"/>
  <c r="K40" i="85"/>
  <c r="C48" i="81"/>
  <c r="U14" i="79"/>
  <c r="K40" i="76"/>
  <c r="P150" i="81"/>
  <c r="H150" i="81"/>
  <c r="W150" i="81"/>
  <c r="AD150" i="81"/>
  <c r="H269" i="85"/>
  <c r="H192" i="85"/>
  <c r="H118" i="85"/>
  <c r="J198" i="81"/>
  <c r="Y198" i="81"/>
  <c r="AF198" i="81"/>
  <c r="R198" i="81"/>
  <c r="R101" i="81"/>
  <c r="J101" i="81"/>
  <c r="AF101" i="81"/>
  <c r="Y101" i="81"/>
  <c r="M267" i="84"/>
  <c r="M190" i="84"/>
  <c r="M116" i="84"/>
  <c r="M41" i="76"/>
  <c r="E49" i="81"/>
  <c r="W15" i="79"/>
  <c r="K40" i="83"/>
  <c r="K40" i="84"/>
  <c r="X44" i="76" l="1"/>
  <c r="U67" i="79"/>
  <c r="X44" i="85"/>
  <c r="U222" i="79"/>
  <c r="C203" i="81"/>
  <c r="F48" i="85"/>
  <c r="Z43" i="83"/>
  <c r="W118" i="79"/>
  <c r="M43" i="83" s="1"/>
  <c r="Z43" i="85"/>
  <c r="W221" i="79"/>
  <c r="M43" i="85" s="1"/>
  <c r="H45" i="76"/>
  <c r="K19" i="79"/>
  <c r="K189" i="84"/>
  <c r="K266" i="84"/>
  <c r="K115" i="84"/>
  <c r="K265" i="83"/>
  <c r="K115" i="83"/>
  <c r="K189" i="83"/>
  <c r="R49" i="81"/>
  <c r="J49" i="81"/>
  <c r="AF49" i="81"/>
  <c r="Y49" i="81"/>
  <c r="K115" i="76"/>
  <c r="K189" i="76"/>
  <c r="K265" i="76"/>
  <c r="P48" i="81"/>
  <c r="AD48" i="81"/>
  <c r="H48" i="81"/>
  <c r="W48" i="81"/>
  <c r="K189" i="85"/>
  <c r="K266" i="85"/>
  <c r="K115" i="85"/>
  <c r="P151" i="81"/>
  <c r="AD151" i="81"/>
  <c r="H151" i="81"/>
  <c r="W151" i="81"/>
  <c r="Z268" i="85"/>
  <c r="Z191" i="85"/>
  <c r="Z117" i="85"/>
  <c r="Z267" i="76"/>
  <c r="Z117" i="76"/>
  <c r="Z191" i="76"/>
  <c r="H270" i="83"/>
  <c r="H194" i="83"/>
  <c r="H120" i="83"/>
  <c r="K43" i="85"/>
  <c r="K43" i="83"/>
  <c r="K42" i="85"/>
  <c r="C50" i="81"/>
  <c r="U16" i="79"/>
  <c r="K42" i="76"/>
  <c r="F120" i="83"/>
  <c r="F270" i="83"/>
  <c r="F194" i="83"/>
  <c r="F272" i="85"/>
  <c r="F121" i="85"/>
  <c r="F195" i="85"/>
  <c r="M191" i="83"/>
  <c r="M267" i="83"/>
  <c r="M117" i="83"/>
  <c r="M268" i="84"/>
  <c r="M191" i="84"/>
  <c r="M117" i="84"/>
  <c r="H194" i="84"/>
  <c r="H120" i="84"/>
  <c r="H271" i="84"/>
  <c r="K43" i="84"/>
  <c r="U17" i="79"/>
  <c r="C51" i="81"/>
  <c r="K43" i="76"/>
  <c r="K42" i="83"/>
  <c r="K42" i="84"/>
  <c r="X44" i="84"/>
  <c r="U170" i="79"/>
  <c r="X44" i="83"/>
  <c r="U119" i="79"/>
  <c r="E152" i="81"/>
  <c r="H46" i="84"/>
  <c r="C152" i="81"/>
  <c r="F46" i="84"/>
  <c r="Z43" i="76"/>
  <c r="W66" i="79"/>
  <c r="Z43" i="84"/>
  <c r="W169" i="79"/>
  <c r="M43" i="84" s="1"/>
  <c r="E103" i="81"/>
  <c r="H46" i="83"/>
  <c r="E200" i="81"/>
  <c r="H45" i="85"/>
  <c r="C202" i="81"/>
  <c r="F47" i="85"/>
  <c r="F12" i="93"/>
  <c r="S15" i="79"/>
  <c r="M190" i="76"/>
  <c r="M266" i="76"/>
  <c r="M116" i="76"/>
  <c r="D11" i="93"/>
  <c r="Q14" i="79"/>
  <c r="F194" i="84"/>
  <c r="F271" i="84"/>
  <c r="F120" i="84"/>
  <c r="M268" i="85"/>
  <c r="M191" i="85"/>
  <c r="M117" i="85"/>
  <c r="M42" i="76"/>
  <c r="W16" i="79"/>
  <c r="E50" i="81"/>
  <c r="J102" i="81"/>
  <c r="R102" i="81"/>
  <c r="Y102" i="81"/>
  <c r="AF102" i="81"/>
  <c r="H270" i="85"/>
  <c r="H193" i="85"/>
  <c r="H119" i="85"/>
  <c r="J199" i="81"/>
  <c r="Y199" i="81"/>
  <c r="AF199" i="81"/>
  <c r="R199" i="81"/>
  <c r="X269" i="85"/>
  <c r="X192" i="85"/>
  <c r="X118" i="85"/>
  <c r="X118" i="83"/>
  <c r="X268" i="83"/>
  <c r="X192" i="83"/>
  <c r="X268" i="85"/>
  <c r="X191" i="85"/>
  <c r="X117" i="85"/>
  <c r="X267" i="76"/>
  <c r="X191" i="76"/>
  <c r="X117" i="76"/>
  <c r="P102" i="81"/>
  <c r="W102" i="81"/>
  <c r="H102" i="81"/>
  <c r="AD102" i="81"/>
  <c r="P201" i="81"/>
  <c r="W201" i="81"/>
  <c r="H201" i="81"/>
  <c r="AD201" i="81"/>
  <c r="Z117" i="83"/>
  <c r="Z191" i="83"/>
  <c r="Z267" i="83"/>
  <c r="Z268" i="84"/>
  <c r="Z117" i="84"/>
  <c r="Z191" i="84"/>
  <c r="J151" i="81"/>
  <c r="R151" i="81"/>
  <c r="Y151" i="81"/>
  <c r="AF151" i="81"/>
  <c r="H269" i="76"/>
  <c r="H193" i="76"/>
  <c r="H119" i="76"/>
  <c r="X269" i="84"/>
  <c r="X192" i="84"/>
  <c r="X118" i="84"/>
  <c r="X268" i="76"/>
  <c r="X192" i="76"/>
  <c r="X118" i="76"/>
  <c r="X191" i="83"/>
  <c r="X267" i="83"/>
  <c r="X117" i="83"/>
  <c r="X268" i="84"/>
  <c r="X191" i="84"/>
  <c r="X117" i="84"/>
  <c r="H46" i="76" l="1"/>
  <c r="K20" i="79"/>
  <c r="Z44" i="84"/>
  <c r="W170" i="79"/>
  <c r="M44" i="84" s="1"/>
  <c r="Z44" i="83"/>
  <c r="W119" i="79"/>
  <c r="M44" i="83" s="1"/>
  <c r="X45" i="76"/>
  <c r="U68" i="79"/>
  <c r="X45" i="84"/>
  <c r="U171" i="79"/>
  <c r="F46" i="83"/>
  <c r="C103" i="81"/>
  <c r="I20" i="79"/>
  <c r="F13" i="93"/>
  <c r="S16" i="79"/>
  <c r="P202" i="81"/>
  <c r="H202" i="81"/>
  <c r="AD202" i="81"/>
  <c r="W202" i="81"/>
  <c r="H271" i="83"/>
  <c r="H195" i="83"/>
  <c r="H121" i="83"/>
  <c r="M192" i="84"/>
  <c r="M118" i="84"/>
  <c r="M269" i="84"/>
  <c r="M43" i="76"/>
  <c r="W17" i="79"/>
  <c r="E51" i="81"/>
  <c r="F272" i="84"/>
  <c r="F121" i="84"/>
  <c r="F195" i="84"/>
  <c r="K44" i="83"/>
  <c r="K44" i="84"/>
  <c r="P51" i="81"/>
  <c r="H51" i="81"/>
  <c r="AD51" i="81"/>
  <c r="W51" i="81"/>
  <c r="K191" i="76"/>
  <c r="K117" i="76"/>
  <c r="K267" i="76"/>
  <c r="P50" i="81"/>
  <c r="W50" i="81"/>
  <c r="AD50" i="81"/>
  <c r="H50" i="81"/>
  <c r="K268" i="85"/>
  <c r="K117" i="85"/>
  <c r="K191" i="85"/>
  <c r="K268" i="83"/>
  <c r="K118" i="83"/>
  <c r="K192" i="83"/>
  <c r="K269" i="85"/>
  <c r="K192" i="85"/>
  <c r="K118" i="85"/>
  <c r="M269" i="85"/>
  <c r="M192" i="85"/>
  <c r="M118" i="85"/>
  <c r="M118" i="83"/>
  <c r="M268" i="83"/>
  <c r="M192" i="83"/>
  <c r="F197" i="85"/>
  <c r="F274" i="85"/>
  <c r="F123" i="85"/>
  <c r="K44" i="85"/>
  <c r="K44" i="76"/>
  <c r="C52" i="81"/>
  <c r="U18" i="79"/>
  <c r="E201" i="81"/>
  <c r="H46" i="85"/>
  <c r="E105" i="81"/>
  <c r="H48" i="83"/>
  <c r="E154" i="81"/>
  <c r="H48" i="84"/>
  <c r="C154" i="81"/>
  <c r="F48" i="84"/>
  <c r="E104" i="81"/>
  <c r="H47" i="83"/>
  <c r="E153" i="81"/>
  <c r="H47" i="84"/>
  <c r="Z44" i="76"/>
  <c r="W67" i="79"/>
  <c r="Z44" i="85"/>
  <c r="W222" i="79"/>
  <c r="M44" i="85" s="1"/>
  <c r="X45" i="83"/>
  <c r="U120" i="79"/>
  <c r="X45" i="85"/>
  <c r="U223" i="79"/>
  <c r="C153" i="81"/>
  <c r="F47" i="84"/>
  <c r="R50" i="81"/>
  <c r="J50" i="81"/>
  <c r="Y50" i="81"/>
  <c r="AF50" i="81"/>
  <c r="M267" i="76"/>
  <c r="M191" i="76"/>
  <c r="M117" i="76"/>
  <c r="F196" i="85"/>
  <c r="F122" i="85"/>
  <c r="F273" i="85"/>
  <c r="H271" i="85"/>
  <c r="H194" i="85"/>
  <c r="H120" i="85"/>
  <c r="J200" i="81"/>
  <c r="Y200" i="81"/>
  <c r="AF200" i="81"/>
  <c r="R200" i="81"/>
  <c r="R103" i="81"/>
  <c r="J103" i="81"/>
  <c r="AF103" i="81"/>
  <c r="Y103" i="81"/>
  <c r="Z192" i="84"/>
  <c r="Z269" i="84"/>
  <c r="Z118" i="84"/>
  <c r="Z192" i="76"/>
  <c r="Z268" i="76"/>
  <c r="Z118" i="76"/>
  <c r="P152" i="81"/>
  <c r="W152" i="81"/>
  <c r="H152" i="81"/>
  <c r="AD152" i="81"/>
  <c r="H195" i="84"/>
  <c r="H272" i="84"/>
  <c r="H121" i="84"/>
  <c r="J152" i="81"/>
  <c r="Y152" i="81"/>
  <c r="AF152" i="81"/>
  <c r="R152" i="81"/>
  <c r="X119" i="83"/>
  <c r="X269" i="83"/>
  <c r="X193" i="83"/>
  <c r="X119" i="84"/>
  <c r="X270" i="84"/>
  <c r="X193" i="84"/>
  <c r="K117" i="84"/>
  <c r="K268" i="84"/>
  <c r="K191" i="84"/>
  <c r="K191" i="83"/>
  <c r="K267" i="83"/>
  <c r="K117" i="83"/>
  <c r="K192" i="76"/>
  <c r="K268" i="76"/>
  <c r="K118" i="76"/>
  <c r="D14" i="93"/>
  <c r="Q17" i="79"/>
  <c r="K269" i="84"/>
  <c r="K118" i="84"/>
  <c r="K192" i="84"/>
  <c r="D13" i="93"/>
  <c r="Q16" i="79"/>
  <c r="H194" i="76"/>
  <c r="H270" i="76"/>
  <c r="H120" i="76"/>
  <c r="Z269" i="85"/>
  <c r="Z118" i="85"/>
  <c r="Z192" i="85"/>
  <c r="Z268" i="83"/>
  <c r="Z118" i="83"/>
  <c r="Z192" i="83"/>
  <c r="P203" i="81"/>
  <c r="AD203" i="81"/>
  <c r="H203" i="81"/>
  <c r="W203" i="81"/>
  <c r="X270" i="85"/>
  <c r="X193" i="85"/>
  <c r="X119" i="85"/>
  <c r="X269" i="76"/>
  <c r="X193" i="76"/>
  <c r="X119" i="76"/>
  <c r="E203" i="81" l="1"/>
  <c r="H48" i="85"/>
  <c r="Z45" i="83"/>
  <c r="W120" i="79"/>
  <c r="M45" i="83" s="1"/>
  <c r="Z45" i="85"/>
  <c r="W223" i="79"/>
  <c r="M45" i="85" s="1"/>
  <c r="F48" i="83"/>
  <c r="C105" i="81"/>
  <c r="I22" i="79"/>
  <c r="E202" i="81"/>
  <c r="H47" i="85"/>
  <c r="P153" i="81"/>
  <c r="H153" i="81"/>
  <c r="AD153" i="81"/>
  <c r="W153" i="81"/>
  <c r="X120" i="85"/>
  <c r="X271" i="85"/>
  <c r="X194" i="85"/>
  <c r="X270" i="83"/>
  <c r="X194" i="83"/>
  <c r="X120" i="83"/>
  <c r="Z270" i="85"/>
  <c r="Z119" i="85"/>
  <c r="Z193" i="85"/>
  <c r="Z193" i="76"/>
  <c r="Z269" i="76"/>
  <c r="Z119" i="76"/>
  <c r="J153" i="81"/>
  <c r="R153" i="81"/>
  <c r="Y153" i="81"/>
  <c r="AF153" i="81"/>
  <c r="J104" i="81"/>
  <c r="R104" i="81"/>
  <c r="AF104" i="81"/>
  <c r="Y104" i="81"/>
  <c r="P154" i="81"/>
  <c r="H154" i="81"/>
  <c r="W154" i="81"/>
  <c r="AD154" i="81"/>
  <c r="H123" i="84"/>
  <c r="H197" i="84"/>
  <c r="H274" i="84"/>
  <c r="J154" i="81"/>
  <c r="Y154" i="81"/>
  <c r="AF154" i="81"/>
  <c r="R154" i="81"/>
  <c r="R105" i="81"/>
  <c r="J105" i="81"/>
  <c r="AF105" i="81"/>
  <c r="Y105" i="81"/>
  <c r="H195" i="85"/>
  <c r="H272" i="85"/>
  <c r="H121" i="85"/>
  <c r="J201" i="81"/>
  <c r="Y201" i="81"/>
  <c r="AF201" i="81"/>
  <c r="R201" i="81"/>
  <c r="D15" i="93"/>
  <c r="Q18" i="79"/>
  <c r="K193" i="76"/>
  <c r="K119" i="76"/>
  <c r="K269" i="76"/>
  <c r="K270" i="85"/>
  <c r="K193" i="85"/>
  <c r="K119" i="85"/>
  <c r="K270" i="84"/>
  <c r="K193" i="84"/>
  <c r="K119" i="84"/>
  <c r="K193" i="83"/>
  <c r="K119" i="83"/>
  <c r="K269" i="83"/>
  <c r="F14" i="93"/>
  <c r="S17" i="79"/>
  <c r="P103" i="81"/>
  <c r="H103" i="81"/>
  <c r="W103" i="81"/>
  <c r="AD103" i="81"/>
  <c r="K45" i="84"/>
  <c r="U19" i="79"/>
  <c r="C53" i="81"/>
  <c r="K45" i="76"/>
  <c r="M119" i="83"/>
  <c r="M193" i="83"/>
  <c r="M269" i="83"/>
  <c r="M270" i="84"/>
  <c r="M193" i="84"/>
  <c r="M119" i="84"/>
  <c r="H48" i="76"/>
  <c r="K22" i="79"/>
  <c r="C104" i="81"/>
  <c r="F47" i="83"/>
  <c r="I21" i="79"/>
  <c r="Z45" i="76"/>
  <c r="W68" i="79"/>
  <c r="Z45" i="84"/>
  <c r="W171" i="79"/>
  <c r="M45" i="84" s="1"/>
  <c r="H47" i="76"/>
  <c r="K21" i="79"/>
  <c r="F273" i="84"/>
  <c r="F196" i="84"/>
  <c r="F122" i="84"/>
  <c r="K45" i="85"/>
  <c r="K45" i="83"/>
  <c r="M270" i="85"/>
  <c r="M193" i="85"/>
  <c r="M119" i="85"/>
  <c r="M44" i="76"/>
  <c r="E52" i="81"/>
  <c r="W18" i="79"/>
  <c r="H196" i="84"/>
  <c r="H122" i="84"/>
  <c r="H273" i="84"/>
  <c r="H272" i="83"/>
  <c r="H196" i="83"/>
  <c r="H122" i="83"/>
  <c r="F197" i="84"/>
  <c r="F274" i="84"/>
  <c r="F123" i="84"/>
  <c r="H273" i="83"/>
  <c r="H123" i="83"/>
  <c r="H197" i="83"/>
  <c r="P52" i="81"/>
  <c r="AD52" i="81"/>
  <c r="H52" i="81"/>
  <c r="W52" i="81"/>
  <c r="J51" i="81"/>
  <c r="R51" i="81"/>
  <c r="AF51" i="81"/>
  <c r="Y51" i="81"/>
  <c r="M268" i="76"/>
  <c r="M192" i="76"/>
  <c r="M118" i="76"/>
  <c r="F195" i="83"/>
  <c r="F121" i="83"/>
  <c r="F271" i="83"/>
  <c r="X194" i="84"/>
  <c r="X120" i="84"/>
  <c r="X271" i="84"/>
  <c r="X120" i="76"/>
  <c r="X270" i="76"/>
  <c r="X194" i="76"/>
  <c r="Z193" i="83"/>
  <c r="Z119" i="83"/>
  <c r="Z269" i="83"/>
  <c r="Z193" i="84"/>
  <c r="Z270" i="84"/>
  <c r="Z119" i="84"/>
  <c r="H271" i="76"/>
  <c r="H195" i="76"/>
  <c r="H121" i="76"/>
  <c r="Z46" i="84" l="1"/>
  <c r="W172" i="79"/>
  <c r="M46" i="84" s="1"/>
  <c r="Z46" i="83"/>
  <c r="W121" i="79"/>
  <c r="M46" i="83" s="1"/>
  <c r="X46" i="84"/>
  <c r="U172" i="79"/>
  <c r="X46" i="83"/>
  <c r="U121" i="79"/>
  <c r="F15" i="93"/>
  <c r="S18" i="79"/>
  <c r="M193" i="76"/>
  <c r="M119" i="76"/>
  <c r="M269" i="76"/>
  <c r="H272" i="76"/>
  <c r="H122" i="76"/>
  <c r="H196" i="76"/>
  <c r="Z271" i="84"/>
  <c r="Z120" i="84"/>
  <c r="Z194" i="84"/>
  <c r="Z270" i="76"/>
  <c r="Z120" i="76"/>
  <c r="Z194" i="76"/>
  <c r="F122" i="83"/>
  <c r="F272" i="83"/>
  <c r="F196" i="83"/>
  <c r="H53" i="81"/>
  <c r="W53" i="81"/>
  <c r="P53" i="81"/>
  <c r="AD53" i="81"/>
  <c r="F273" i="83"/>
  <c r="F123" i="83"/>
  <c r="F197" i="83"/>
  <c r="Z271" i="85"/>
  <c r="Z120" i="85"/>
  <c r="Z194" i="85"/>
  <c r="Z194" i="83"/>
  <c r="Z270" i="83"/>
  <c r="Z120" i="83"/>
  <c r="Z46" i="76"/>
  <c r="W69" i="79"/>
  <c r="Z46" i="85"/>
  <c r="W224" i="79"/>
  <c r="M46" i="85" s="1"/>
  <c r="X46" i="76"/>
  <c r="U69" i="79"/>
  <c r="X46" i="85"/>
  <c r="U224" i="79"/>
  <c r="R52" i="81"/>
  <c r="J52" i="81"/>
  <c r="Y52" i="81"/>
  <c r="AF52" i="81"/>
  <c r="K194" i="83"/>
  <c r="K270" i="83"/>
  <c r="K120" i="83"/>
  <c r="K271" i="85"/>
  <c r="K194" i="85"/>
  <c r="K120" i="85"/>
  <c r="M194" i="84"/>
  <c r="M120" i="84"/>
  <c r="M271" i="84"/>
  <c r="M45" i="76"/>
  <c r="E53" i="81"/>
  <c r="W19" i="79"/>
  <c r="P104" i="81"/>
  <c r="W104" i="81"/>
  <c r="AD104" i="81"/>
  <c r="H104" i="81"/>
  <c r="H273" i="76"/>
  <c r="H197" i="76"/>
  <c r="H123" i="76"/>
  <c r="K270" i="76"/>
  <c r="K194" i="76"/>
  <c r="K120" i="76"/>
  <c r="Q19" i="79"/>
  <c r="D16" i="93"/>
  <c r="K271" i="84"/>
  <c r="K194" i="84"/>
  <c r="K120" i="84"/>
  <c r="H273" i="85"/>
  <c r="H196" i="85"/>
  <c r="H122" i="85"/>
  <c r="J202" i="81"/>
  <c r="Y202" i="81"/>
  <c r="AF202" i="81"/>
  <c r="R202" i="81"/>
  <c r="P105" i="81"/>
  <c r="H105" i="81"/>
  <c r="W105" i="81"/>
  <c r="AD105" i="81"/>
  <c r="M271" i="85"/>
  <c r="M194" i="85"/>
  <c r="M120" i="85"/>
  <c r="M194" i="83"/>
  <c r="M120" i="83"/>
  <c r="M270" i="83"/>
  <c r="H197" i="85"/>
  <c r="H274" i="85"/>
  <c r="H123" i="85"/>
  <c r="J203" i="81"/>
  <c r="Y203" i="81"/>
  <c r="AF203" i="81"/>
  <c r="R203" i="81"/>
  <c r="Z48" i="84" l="1"/>
  <c r="W174" i="79"/>
  <c r="M48" i="84" s="1"/>
  <c r="Z48" i="83"/>
  <c r="W123" i="79"/>
  <c r="M48" i="83" s="1"/>
  <c r="Z47" i="76"/>
  <c r="W70" i="79"/>
  <c r="Z47" i="84"/>
  <c r="W173" i="79"/>
  <c r="M47" i="84" s="1"/>
  <c r="X47" i="76"/>
  <c r="U70" i="79"/>
  <c r="X47" i="84"/>
  <c r="U173" i="79"/>
  <c r="X48" i="84"/>
  <c r="U174" i="79"/>
  <c r="X48" i="83"/>
  <c r="U123" i="79"/>
  <c r="R53" i="81"/>
  <c r="J53" i="81"/>
  <c r="AF53" i="81"/>
  <c r="Y53" i="81"/>
  <c r="X272" i="85"/>
  <c r="X195" i="85"/>
  <c r="X121" i="85"/>
  <c r="X271" i="76"/>
  <c r="X195" i="76"/>
  <c r="X121" i="76"/>
  <c r="Z272" i="85"/>
  <c r="Z195" i="85"/>
  <c r="Z121" i="85"/>
  <c r="Z271" i="76"/>
  <c r="Z121" i="76"/>
  <c r="Z195" i="76"/>
  <c r="K46" i="83"/>
  <c r="K46" i="84"/>
  <c r="M195" i="83"/>
  <c r="M121" i="83"/>
  <c r="M271" i="83"/>
  <c r="M195" i="84"/>
  <c r="M272" i="84"/>
  <c r="M121" i="84"/>
  <c r="Z48" i="76"/>
  <c r="W71" i="79"/>
  <c r="Z48" i="85"/>
  <c r="W226" i="79"/>
  <c r="M48" i="85" s="1"/>
  <c r="Z47" i="83"/>
  <c r="W122" i="79"/>
  <c r="M47" i="83" s="1"/>
  <c r="Z47" i="85"/>
  <c r="W225" i="79"/>
  <c r="M47" i="85" s="1"/>
  <c r="X47" i="83"/>
  <c r="U122" i="79"/>
  <c r="X47" i="85"/>
  <c r="U225" i="79"/>
  <c r="X48" i="76"/>
  <c r="U71" i="79"/>
  <c r="X48" i="85"/>
  <c r="U226" i="79"/>
  <c r="F16" i="93"/>
  <c r="S19" i="79"/>
  <c r="M270" i="76"/>
  <c r="M194" i="76"/>
  <c r="M120" i="76"/>
  <c r="K46" i="85"/>
  <c r="K46" i="76"/>
  <c r="C54" i="81"/>
  <c r="U20" i="79"/>
  <c r="M272" i="85"/>
  <c r="M195" i="85"/>
  <c r="M121" i="85"/>
  <c r="M46" i="76"/>
  <c r="W20" i="79"/>
  <c r="E54" i="81"/>
  <c r="X195" i="83"/>
  <c r="X121" i="83"/>
  <c r="X271" i="83"/>
  <c r="X121" i="84"/>
  <c r="X272" i="84"/>
  <c r="X195" i="84"/>
  <c r="Z195" i="83"/>
  <c r="Z271" i="83"/>
  <c r="Z121" i="83"/>
  <c r="Z272" i="84"/>
  <c r="Z121" i="84"/>
  <c r="Z195" i="84"/>
  <c r="R54" i="81" l="1"/>
  <c r="J54" i="81"/>
  <c r="Y54" i="81"/>
  <c r="AF54" i="81"/>
  <c r="M121" i="76"/>
  <c r="M271" i="76"/>
  <c r="M195" i="76"/>
  <c r="P54" i="81"/>
  <c r="W54" i="81"/>
  <c r="H54" i="81"/>
  <c r="AD54" i="81"/>
  <c r="K48" i="85"/>
  <c r="K48" i="76"/>
  <c r="U22" i="79"/>
  <c r="C56" i="81"/>
  <c r="K47" i="85"/>
  <c r="K47" i="83"/>
  <c r="M273" i="85"/>
  <c r="M196" i="85"/>
  <c r="M122" i="85"/>
  <c r="M272" i="83"/>
  <c r="M196" i="83"/>
  <c r="M122" i="83"/>
  <c r="M274" i="85"/>
  <c r="M197" i="85"/>
  <c r="M123" i="85"/>
  <c r="W22" i="79"/>
  <c r="M48" i="76"/>
  <c r="E56" i="81"/>
  <c r="K48" i="83"/>
  <c r="K48" i="84"/>
  <c r="K47" i="84"/>
  <c r="K47" i="76"/>
  <c r="U21" i="79"/>
  <c r="C55" i="81"/>
  <c r="M122" i="84"/>
  <c r="M273" i="84"/>
  <c r="M196" i="84"/>
  <c r="M47" i="76"/>
  <c r="W21" i="79"/>
  <c r="E55" i="81"/>
  <c r="M123" i="83"/>
  <c r="M273" i="83"/>
  <c r="M197" i="83"/>
  <c r="M123" i="84"/>
  <c r="M274" i="84"/>
  <c r="M197" i="84"/>
  <c r="F17" i="93"/>
  <c r="S20" i="79"/>
  <c r="D17" i="93"/>
  <c r="Q20" i="79"/>
  <c r="K271" i="76"/>
  <c r="K195" i="76"/>
  <c r="K121" i="76"/>
  <c r="K121" i="85"/>
  <c r="K272" i="85"/>
  <c r="K195" i="85"/>
  <c r="X123" i="85"/>
  <c r="X274" i="85"/>
  <c r="X197" i="85"/>
  <c r="X197" i="76"/>
  <c r="X123" i="76"/>
  <c r="X273" i="76"/>
  <c r="X122" i="85"/>
  <c r="X273" i="85"/>
  <c r="X196" i="85"/>
  <c r="X272" i="83"/>
  <c r="X196" i="83"/>
  <c r="X122" i="83"/>
  <c r="Z273" i="85"/>
  <c r="Z122" i="85"/>
  <c r="Z196" i="85"/>
  <c r="Z272" i="83"/>
  <c r="Z122" i="83"/>
  <c r="Z196" i="83"/>
  <c r="Z274" i="85"/>
  <c r="Z197" i="85"/>
  <c r="Z123" i="85"/>
  <c r="Z197" i="76"/>
  <c r="Z273" i="76"/>
  <c r="Z123" i="76"/>
  <c r="K195" i="84"/>
  <c r="K121" i="84"/>
  <c r="K272" i="84"/>
  <c r="K271" i="83"/>
  <c r="K121" i="83"/>
  <c r="K195" i="83"/>
  <c r="X197" i="83"/>
  <c r="X123" i="83"/>
  <c r="X273" i="83"/>
  <c r="X123" i="84"/>
  <c r="X274" i="84"/>
  <c r="X197" i="84"/>
  <c r="X273" i="84"/>
  <c r="X196" i="84"/>
  <c r="X122" i="84"/>
  <c r="X272" i="76"/>
  <c r="X196" i="76"/>
  <c r="X122" i="76"/>
  <c r="Z273" i="84"/>
  <c r="Z122" i="84"/>
  <c r="Z196" i="84"/>
  <c r="Z196" i="76"/>
  <c r="Z272" i="76"/>
  <c r="Z122" i="76"/>
  <c r="Z273" i="83"/>
  <c r="Z123" i="83"/>
  <c r="Z197" i="83"/>
  <c r="Z197" i="84"/>
  <c r="Z274" i="84"/>
  <c r="Z123" i="84"/>
  <c r="J55" i="81" l="1"/>
  <c r="R55" i="81"/>
  <c r="AF55" i="81"/>
  <c r="Y55" i="81"/>
  <c r="M122" i="76"/>
  <c r="M272" i="76"/>
  <c r="M196" i="76"/>
  <c r="D18" i="93"/>
  <c r="Q21" i="79"/>
  <c r="R56" i="81"/>
  <c r="J56" i="81"/>
  <c r="Y56" i="81"/>
  <c r="AF56" i="81"/>
  <c r="F19" i="93"/>
  <c r="S22" i="79"/>
  <c r="D19" i="93"/>
  <c r="Q22" i="79"/>
  <c r="F18" i="93"/>
  <c r="S21" i="79"/>
  <c r="P55" i="81"/>
  <c r="AD55" i="81"/>
  <c r="H55" i="81"/>
  <c r="W55" i="81"/>
  <c r="K272" i="76"/>
  <c r="K196" i="76"/>
  <c r="K122" i="76"/>
  <c r="K196" i="84"/>
  <c r="K122" i="84"/>
  <c r="K273" i="84"/>
  <c r="K274" i="84"/>
  <c r="K197" i="84"/>
  <c r="K123" i="84"/>
  <c r="K273" i="83"/>
  <c r="K123" i="83"/>
  <c r="K197" i="83"/>
  <c r="M123" i="76"/>
  <c r="M273" i="76"/>
  <c r="M197" i="76"/>
  <c r="K122" i="83"/>
  <c r="K272" i="83"/>
  <c r="K196" i="83"/>
  <c r="K273" i="85"/>
  <c r="K196" i="85"/>
  <c r="K122" i="85"/>
  <c r="P56" i="81"/>
  <c r="H56" i="81"/>
  <c r="W56" i="81"/>
  <c r="AD56" i="81"/>
  <c r="K123" i="76"/>
  <c r="K273" i="76"/>
  <c r="K197" i="76"/>
  <c r="K274" i="85"/>
  <c r="K123" i="85"/>
  <c r="K197" i="85"/>
  <c r="G25" i="79" l="1"/>
  <c r="D157" i="81" l="1"/>
  <c r="G51" i="84"/>
  <c r="N25" i="79"/>
  <c r="T31" i="93"/>
  <c r="M25" i="79"/>
  <c r="O25" i="79"/>
  <c r="G51" i="85"/>
  <c r="D206" i="81"/>
  <c r="J25" i="79"/>
  <c r="G51" i="76"/>
  <c r="D108" i="81"/>
  <c r="G51" i="83"/>
  <c r="M126" i="79" l="1"/>
  <c r="O126" i="79"/>
  <c r="M177" i="79"/>
  <c r="O177" i="79"/>
  <c r="N126" i="79"/>
  <c r="G276" i="76"/>
  <c r="I276" i="76" s="1"/>
  <c r="G200" i="76"/>
  <c r="I200" i="76" s="1"/>
  <c r="G126" i="76"/>
  <c r="I126" i="76" s="1"/>
  <c r="I155" i="76" s="1"/>
  <c r="I51" i="76"/>
  <c r="AE206" i="81"/>
  <c r="AG206" i="81" s="1"/>
  <c r="X206" i="81"/>
  <c r="Z206" i="81" s="1"/>
  <c r="Q206" i="81"/>
  <c r="S206" i="81" s="1"/>
  <c r="I206" i="81"/>
  <c r="K206" i="81" s="1"/>
  <c r="F206" i="81"/>
  <c r="P31" i="93"/>
  <c r="O18" i="92"/>
  <c r="N177" i="79"/>
  <c r="M74" i="79"/>
  <c r="O74" i="79"/>
  <c r="M229" i="79"/>
  <c r="O229" i="79"/>
  <c r="G276" i="83"/>
  <c r="I276" i="83" s="1"/>
  <c r="G200" i="83"/>
  <c r="I200" i="83" s="1"/>
  <c r="G126" i="83"/>
  <c r="I126" i="83" s="1"/>
  <c r="I155" i="83" s="1"/>
  <c r="I51" i="83"/>
  <c r="Q108" i="81"/>
  <c r="S108" i="81" s="1"/>
  <c r="X108" i="81"/>
  <c r="Z108" i="81" s="1"/>
  <c r="I108" i="81"/>
  <c r="K108" i="81" s="1"/>
  <c r="AE108" i="81"/>
  <c r="AG108" i="81" s="1"/>
  <c r="F108" i="81"/>
  <c r="N74" i="79"/>
  <c r="N229" i="79"/>
  <c r="G200" i="85"/>
  <c r="I200" i="85" s="1"/>
  <c r="G277" i="85"/>
  <c r="I277" i="85" s="1"/>
  <c r="G126" i="85"/>
  <c r="I126" i="85" s="1"/>
  <c r="I155" i="85" s="1"/>
  <c r="I51" i="85"/>
  <c r="G277" i="84"/>
  <c r="I277" i="84" s="1"/>
  <c r="G200" i="84"/>
  <c r="I200" i="84" s="1"/>
  <c r="G126" i="84"/>
  <c r="I126" i="84" s="1"/>
  <c r="I155" i="84" s="1"/>
  <c r="I51" i="84"/>
  <c r="Q157" i="81"/>
  <c r="S157" i="81" s="1"/>
  <c r="AE157" i="81"/>
  <c r="AG157" i="81" s="1"/>
  <c r="X157" i="81"/>
  <c r="Z157" i="81" s="1"/>
  <c r="I157" i="81"/>
  <c r="K157" i="81" s="1"/>
  <c r="F157" i="81"/>
  <c r="I80" i="84" l="1"/>
  <c r="L51" i="47"/>
  <c r="P51" i="84"/>
  <c r="P80" i="84" s="1"/>
  <c r="P200" i="84"/>
  <c r="I230" i="84"/>
  <c r="M51" i="47"/>
  <c r="P51" i="85"/>
  <c r="I80" i="85"/>
  <c r="P277" i="85"/>
  <c r="P307" i="85" s="1"/>
  <c r="I307" i="85"/>
  <c r="AA91" i="81"/>
  <c r="AA108" i="81" s="1"/>
  <c r="AB108" i="81" s="1"/>
  <c r="AH126" i="83" s="1"/>
  <c r="AH91" i="81"/>
  <c r="T91" i="81"/>
  <c r="L91" i="81"/>
  <c r="T108" i="81"/>
  <c r="U108" i="81" s="1"/>
  <c r="AH276" i="83" s="1"/>
  <c r="AF126" i="83"/>
  <c r="AF111" i="83"/>
  <c r="AF113" i="83"/>
  <c r="AF112" i="83"/>
  <c r="I306" i="83"/>
  <c r="P276" i="83"/>
  <c r="P306" i="83" s="1"/>
  <c r="AF276" i="83"/>
  <c r="T189" i="81"/>
  <c r="AA189" i="81"/>
  <c r="AH189" i="81"/>
  <c r="L189" i="81"/>
  <c r="AH206" i="81"/>
  <c r="AI206" i="81" s="1"/>
  <c r="AH51" i="85" s="1"/>
  <c r="AF126" i="76"/>
  <c r="AF113" i="76"/>
  <c r="AF112" i="76"/>
  <c r="AF111" i="76"/>
  <c r="J305" i="76"/>
  <c r="P276" i="76"/>
  <c r="Q305" i="76" s="1"/>
  <c r="T140" i="81"/>
  <c r="AH140" i="81"/>
  <c r="L140" i="81"/>
  <c r="AA140" i="81"/>
  <c r="AA157" i="81" s="1"/>
  <c r="AB157" i="81" s="1"/>
  <c r="AH126" i="84" s="1"/>
  <c r="AF126" i="84"/>
  <c r="BF120" i="84" s="1"/>
  <c r="AF112" i="84"/>
  <c r="AF113" i="84"/>
  <c r="AF111" i="84"/>
  <c r="I306" i="84"/>
  <c r="P277" i="84"/>
  <c r="AF126" i="85"/>
  <c r="BF120" i="85" s="1"/>
  <c r="AF112" i="85"/>
  <c r="AF113" i="85"/>
  <c r="AF111" i="85"/>
  <c r="P200" i="85"/>
  <c r="I230" i="85"/>
  <c r="K51" i="47"/>
  <c r="P51" i="83"/>
  <c r="P80" i="83" s="1"/>
  <c r="I80" i="83"/>
  <c r="AF51" i="83" s="1"/>
  <c r="BF45" i="83" s="1"/>
  <c r="P200" i="83"/>
  <c r="I229" i="83"/>
  <c r="AA206" i="81"/>
  <c r="AB206" i="81" s="1"/>
  <c r="AH126" i="85" s="1"/>
  <c r="I80" i="76"/>
  <c r="P51" i="76"/>
  <c r="P80" i="76" s="1"/>
  <c r="J51" i="47"/>
  <c r="I229" i="76"/>
  <c r="P200" i="76"/>
  <c r="AF200" i="76" l="1"/>
  <c r="AF185" i="76"/>
  <c r="AF187" i="76"/>
  <c r="AF186" i="76"/>
  <c r="AG51" i="76"/>
  <c r="AG38" i="76"/>
  <c r="AG37" i="76"/>
  <c r="AG36" i="76"/>
  <c r="BY125" i="47"/>
  <c r="AF200" i="83"/>
  <c r="AF186" i="83"/>
  <c r="AF185" i="83"/>
  <c r="AF187" i="83"/>
  <c r="AG51" i="83"/>
  <c r="AG38" i="83"/>
  <c r="AG36" i="83"/>
  <c r="AG37" i="83"/>
  <c r="BW125" i="47"/>
  <c r="AF186" i="85"/>
  <c r="AF185" i="85"/>
  <c r="AF187" i="85"/>
  <c r="P306" i="84"/>
  <c r="AG277" i="84" s="1"/>
  <c r="AF262" i="84"/>
  <c r="AF263" i="84"/>
  <c r="AF264" i="84"/>
  <c r="BX125" i="47"/>
  <c r="L144" i="81"/>
  <c r="M144" i="81" s="1"/>
  <c r="AH187" i="84" s="1"/>
  <c r="L142" i="81"/>
  <c r="M142" i="81" s="1"/>
  <c r="AH185" i="84" s="1"/>
  <c r="L143" i="81"/>
  <c r="M143" i="81" s="1"/>
  <c r="AH186" i="84" s="1"/>
  <c r="T143" i="81"/>
  <c r="U143" i="81" s="1"/>
  <c r="AH263" i="84" s="1"/>
  <c r="T142" i="81"/>
  <c r="U142" i="81" s="1"/>
  <c r="AH262" i="84" s="1"/>
  <c r="T144" i="81"/>
  <c r="U144" i="81" s="1"/>
  <c r="AH264" i="84" s="1"/>
  <c r="AF276" i="76"/>
  <c r="AF261" i="76"/>
  <c r="AF263" i="76"/>
  <c r="AF262" i="76"/>
  <c r="BF120" i="76"/>
  <c r="L191" i="81"/>
  <c r="M191" i="81" s="1"/>
  <c r="AH185" i="85" s="1"/>
  <c r="L193" i="81"/>
  <c r="M193" i="81" s="1"/>
  <c r="AH187" i="85" s="1"/>
  <c r="L192" i="81"/>
  <c r="M192" i="81" s="1"/>
  <c r="AH186" i="85" s="1"/>
  <c r="AA193" i="81"/>
  <c r="AB193" i="81" s="1"/>
  <c r="AH113" i="85" s="1"/>
  <c r="AA192" i="81"/>
  <c r="AB192" i="81" s="1"/>
  <c r="AH112" i="85" s="1"/>
  <c r="AA191" i="81"/>
  <c r="AB191" i="81" s="1"/>
  <c r="AH111" i="85" s="1"/>
  <c r="AF263" i="83"/>
  <c r="AF262" i="83"/>
  <c r="AF261" i="83"/>
  <c r="BF120" i="83"/>
  <c r="L108" i="81"/>
  <c r="M108" i="81" s="1"/>
  <c r="AH200" i="83" s="1"/>
  <c r="L94" i="81"/>
  <c r="M94" i="81" s="1"/>
  <c r="AH186" i="83" s="1"/>
  <c r="L95" i="81"/>
  <c r="M95" i="81" s="1"/>
  <c r="AH187" i="83" s="1"/>
  <c r="L93" i="81"/>
  <c r="M93" i="81" s="1"/>
  <c r="AH185" i="83" s="1"/>
  <c r="AH108" i="81"/>
  <c r="AI108" i="81" s="1"/>
  <c r="AH51" i="83" s="1"/>
  <c r="AH94" i="81"/>
  <c r="AI94" i="81" s="1"/>
  <c r="AH37" i="83" s="1"/>
  <c r="AH93" i="81"/>
  <c r="AI93" i="81" s="1"/>
  <c r="AH36" i="83" s="1"/>
  <c r="AH95" i="81"/>
  <c r="AI95" i="81" s="1"/>
  <c r="AH38" i="83" s="1"/>
  <c r="AF277" i="85"/>
  <c r="AF262" i="85"/>
  <c r="AF264" i="85"/>
  <c r="AF263" i="85"/>
  <c r="AF51" i="85"/>
  <c r="BF45" i="85" s="1"/>
  <c r="AF36" i="85"/>
  <c r="AF37" i="85"/>
  <c r="AF38" i="85"/>
  <c r="M352" i="47"/>
  <c r="M199" i="47"/>
  <c r="M125" i="47"/>
  <c r="M276" i="47"/>
  <c r="P230" i="84"/>
  <c r="P126" i="84"/>
  <c r="AG200" i="84"/>
  <c r="L199" i="47"/>
  <c r="L352" i="47"/>
  <c r="L125" i="47"/>
  <c r="L276" i="47"/>
  <c r="AF37" i="84"/>
  <c r="AF36" i="84"/>
  <c r="AF38" i="84"/>
  <c r="L157" i="81"/>
  <c r="M157" i="81" s="1"/>
  <c r="AH200" i="84" s="1"/>
  <c r="P229" i="76"/>
  <c r="AG200" i="76" s="1"/>
  <c r="P126" i="76"/>
  <c r="P155" i="76" s="1"/>
  <c r="N51" i="47"/>
  <c r="J125" i="47"/>
  <c r="DV51" i="47"/>
  <c r="J199" i="47"/>
  <c r="J276" i="47"/>
  <c r="J352" i="47"/>
  <c r="AF51" i="76"/>
  <c r="AF37" i="76"/>
  <c r="AF38" i="76"/>
  <c r="AF36" i="76"/>
  <c r="L206" i="81"/>
  <c r="M206" i="81" s="1"/>
  <c r="AH200" i="85" s="1"/>
  <c r="P229" i="83"/>
  <c r="AG200" i="83" s="1"/>
  <c r="P126" i="83"/>
  <c r="P155" i="83" s="1"/>
  <c r="AF36" i="83"/>
  <c r="AF37" i="83"/>
  <c r="AF38" i="83"/>
  <c r="K125" i="47"/>
  <c r="K276" i="47"/>
  <c r="K352" i="47"/>
  <c r="K199" i="47"/>
  <c r="DW51" i="47"/>
  <c r="AF200" i="85"/>
  <c r="P230" i="85"/>
  <c r="P126" i="85"/>
  <c r="P155" i="85" s="1"/>
  <c r="AF277" i="84"/>
  <c r="T157" i="81"/>
  <c r="U157" i="81" s="1"/>
  <c r="AH277" i="84" s="1"/>
  <c r="AA144" i="81"/>
  <c r="AB144" i="81" s="1"/>
  <c r="AH113" i="84" s="1"/>
  <c r="AA143" i="81"/>
  <c r="AB143" i="81" s="1"/>
  <c r="AH112" i="84" s="1"/>
  <c r="AA142" i="81"/>
  <c r="AB142" i="81" s="1"/>
  <c r="AH111" i="84" s="1"/>
  <c r="AH144" i="81"/>
  <c r="AI144" i="81" s="1"/>
  <c r="AH38" i="84" s="1"/>
  <c r="AH143" i="81"/>
  <c r="AI143" i="81" s="1"/>
  <c r="AH37" i="84" s="1"/>
  <c r="AH142" i="81"/>
  <c r="AI142" i="81" s="1"/>
  <c r="AH36" i="84" s="1"/>
  <c r="AG276" i="76"/>
  <c r="AG263" i="76"/>
  <c r="AG261" i="76"/>
  <c r="AG262" i="76"/>
  <c r="BY51" i="47"/>
  <c r="AH193" i="81"/>
  <c r="AI193" i="81" s="1"/>
  <c r="AH38" i="85" s="1"/>
  <c r="AH192" i="81"/>
  <c r="AI192" i="81" s="1"/>
  <c r="AH37" i="85" s="1"/>
  <c r="AH191" i="81"/>
  <c r="AI191" i="81" s="1"/>
  <c r="AH36" i="85" s="1"/>
  <c r="T206" i="81"/>
  <c r="U206" i="81" s="1"/>
  <c r="AH277" i="85" s="1"/>
  <c r="T191" i="81"/>
  <c r="U191" i="81" s="1"/>
  <c r="AH262" i="85" s="1"/>
  <c r="T192" i="81"/>
  <c r="U192" i="81" s="1"/>
  <c r="AH263" i="85" s="1"/>
  <c r="T193" i="81"/>
  <c r="U193" i="81" s="1"/>
  <c r="AH264" i="85" s="1"/>
  <c r="AG276" i="83"/>
  <c r="AG261" i="83"/>
  <c r="AG262" i="83"/>
  <c r="AG263" i="83"/>
  <c r="BW276" i="47"/>
  <c r="T95" i="81"/>
  <c r="U95" i="81" s="1"/>
  <c r="AH263" i="83" s="1"/>
  <c r="T93" i="81"/>
  <c r="U93" i="81" s="1"/>
  <c r="AH261" i="83" s="1"/>
  <c r="T94" i="81"/>
  <c r="U94" i="81" s="1"/>
  <c r="AH262" i="83" s="1"/>
  <c r="AA95" i="81"/>
  <c r="AB95" i="81" s="1"/>
  <c r="AH113" i="83" s="1"/>
  <c r="AA93" i="81"/>
  <c r="AB93" i="81" s="1"/>
  <c r="AH111" i="83" s="1"/>
  <c r="AA94" i="81"/>
  <c r="AB94" i="81" s="1"/>
  <c r="AH112" i="83" s="1"/>
  <c r="AG277" i="85"/>
  <c r="AG262" i="85"/>
  <c r="AG263" i="85"/>
  <c r="AG264" i="85"/>
  <c r="P80" i="85"/>
  <c r="AF200" i="84"/>
  <c r="AF186" i="84"/>
  <c r="AF185" i="84"/>
  <c r="AF187" i="84"/>
  <c r="AG51" i="84"/>
  <c r="AG38" i="84"/>
  <c r="AG37" i="84"/>
  <c r="AG36" i="84"/>
  <c r="AF51" i="84"/>
  <c r="BF45" i="84" s="1"/>
  <c r="AH157" i="81"/>
  <c r="AI157" i="81" s="1"/>
  <c r="AH51" i="84" s="1"/>
  <c r="G26" i="79"/>
  <c r="N80" i="47" l="1"/>
  <c r="CK339" i="47" s="1"/>
  <c r="AM277" i="84"/>
  <c r="AM200" i="76"/>
  <c r="N26" i="79"/>
  <c r="A26" i="79"/>
  <c r="T32" i="93"/>
  <c r="M26" i="79"/>
  <c r="O26" i="79"/>
  <c r="D207" i="81"/>
  <c r="G52" i="85"/>
  <c r="BX51" i="47"/>
  <c r="AM36" i="84"/>
  <c r="AM38" i="84"/>
  <c r="AG37" i="85"/>
  <c r="AG38" i="85"/>
  <c r="AG36" i="85"/>
  <c r="AM264" i="85"/>
  <c r="AM262" i="85"/>
  <c r="BW111" i="47"/>
  <c r="BW112" i="47"/>
  <c r="BW261" i="47"/>
  <c r="AM261" i="83"/>
  <c r="BY263" i="47"/>
  <c r="BY261" i="47"/>
  <c r="BY36" i="47"/>
  <c r="EJ36" i="47" s="1"/>
  <c r="BY38" i="47"/>
  <c r="AM261" i="76"/>
  <c r="AM276" i="76"/>
  <c r="BX37" i="47"/>
  <c r="BX110" i="47"/>
  <c r="EI110" i="47" s="1"/>
  <c r="BX112" i="47"/>
  <c r="AG126" i="85"/>
  <c r="AG111" i="85"/>
  <c r="AG112" i="85"/>
  <c r="AG113" i="85"/>
  <c r="W199" i="47"/>
  <c r="W276" i="47"/>
  <c r="W306" i="47" s="1"/>
  <c r="AM200" i="83"/>
  <c r="BY199" i="47"/>
  <c r="BF45" i="76"/>
  <c r="N276" i="47"/>
  <c r="DV276" i="47" s="1"/>
  <c r="V276" i="47"/>
  <c r="V306" i="47" s="1"/>
  <c r="CK51" i="47"/>
  <c r="CK38" i="47"/>
  <c r="CK36" i="47"/>
  <c r="CK337" i="47"/>
  <c r="BX199" i="47"/>
  <c r="DX51" i="47"/>
  <c r="X199" i="47"/>
  <c r="P155" i="84"/>
  <c r="AG126" i="84" s="1"/>
  <c r="Y276" i="47"/>
  <c r="Y306" i="47" s="1"/>
  <c r="DY51" i="47"/>
  <c r="Y352" i="47"/>
  <c r="Y381" i="47" s="1"/>
  <c r="BW36" i="47"/>
  <c r="EH36" i="47" s="1"/>
  <c r="BW51" i="47"/>
  <c r="BW186" i="47"/>
  <c r="BW199" i="47"/>
  <c r="AM263" i="83"/>
  <c r="BY110" i="47"/>
  <c r="EJ110" i="47" s="1"/>
  <c r="BY112" i="47"/>
  <c r="BY186" i="47"/>
  <c r="AM263" i="76"/>
  <c r="BX261" i="47"/>
  <c r="BX185" i="47"/>
  <c r="BX186" i="47"/>
  <c r="EI186" i="47" s="1"/>
  <c r="AM37" i="83"/>
  <c r="AM38" i="83"/>
  <c r="AM36" i="76"/>
  <c r="AM38" i="76"/>
  <c r="G52" i="76"/>
  <c r="J26" i="79"/>
  <c r="G52" i="84"/>
  <c r="D158" i="81"/>
  <c r="G52" i="83"/>
  <c r="D109" i="81"/>
  <c r="AM37" i="84"/>
  <c r="AM51" i="84"/>
  <c r="BE45" i="84" s="1"/>
  <c r="AG51" i="85"/>
  <c r="AM277" i="85"/>
  <c r="BW110" i="47"/>
  <c r="EH110" i="47" s="1"/>
  <c r="BW262" i="47"/>
  <c r="BW263" i="47"/>
  <c r="AM262" i="83"/>
  <c r="AM276" i="83"/>
  <c r="BY262" i="47"/>
  <c r="EJ262" i="47" s="1"/>
  <c r="BY276" i="47"/>
  <c r="BY37" i="47"/>
  <c r="EJ37" i="47" s="1"/>
  <c r="AM262" i="76"/>
  <c r="BX36" i="47"/>
  <c r="EI36" i="47" s="1"/>
  <c r="BX38" i="47"/>
  <c r="EI38" i="47" s="1"/>
  <c r="BX111" i="47"/>
  <c r="EI111" i="47" s="1"/>
  <c r="BX276" i="47"/>
  <c r="AG200" i="85"/>
  <c r="AG186" i="85"/>
  <c r="AG187" i="85"/>
  <c r="AG185" i="85"/>
  <c r="W352" i="47"/>
  <c r="W381" i="47" s="1"/>
  <c r="AG126" i="83"/>
  <c r="AG113" i="83"/>
  <c r="AG111" i="83"/>
  <c r="AG112" i="83"/>
  <c r="AG186" i="83"/>
  <c r="AG187" i="83"/>
  <c r="AG185" i="83"/>
  <c r="V352" i="47"/>
  <c r="V381" i="47" s="1"/>
  <c r="N352" i="47"/>
  <c r="DW352" i="47" s="1"/>
  <c r="V199" i="47"/>
  <c r="N199" i="47"/>
  <c r="DV199" i="47" s="1"/>
  <c r="N125" i="47"/>
  <c r="AI24" i="104" s="1"/>
  <c r="AJ24" i="104" s="1"/>
  <c r="AG126" i="76"/>
  <c r="AG112" i="76"/>
  <c r="AG113" i="76"/>
  <c r="AG111" i="76"/>
  <c r="AG187" i="76"/>
  <c r="AG185" i="76"/>
  <c r="AG186" i="76"/>
  <c r="X276" i="47"/>
  <c r="X306" i="47" s="1"/>
  <c r="X352" i="47"/>
  <c r="X381" i="47" s="1"/>
  <c r="DX352" i="47"/>
  <c r="AM200" i="84"/>
  <c r="AG187" i="84"/>
  <c r="AG186" i="84"/>
  <c r="AG185" i="84"/>
  <c r="Y199" i="47"/>
  <c r="DY199" i="47"/>
  <c r="AM263" i="85"/>
  <c r="BW38" i="47"/>
  <c r="BW37" i="47"/>
  <c r="EH37" i="47" s="1"/>
  <c r="BW184" i="47"/>
  <c r="BW185" i="47"/>
  <c r="BY111" i="47"/>
  <c r="EJ111" i="47" s="1"/>
  <c r="BY185" i="47"/>
  <c r="BY184" i="47"/>
  <c r="BX263" i="47"/>
  <c r="BX262" i="47"/>
  <c r="EI262" i="47" s="1"/>
  <c r="BX184" i="47"/>
  <c r="AG263" i="84"/>
  <c r="AG262" i="84"/>
  <c r="AG264" i="84"/>
  <c r="AM36" i="83"/>
  <c r="AM51" i="83"/>
  <c r="BE45" i="83" s="1"/>
  <c r="AM37" i="76"/>
  <c r="AM51" i="76"/>
  <c r="BE45" i="76" s="1"/>
  <c r="AM187" i="76"/>
  <c r="G24" i="79"/>
  <c r="DY125" i="47" l="1"/>
  <c r="DY276" i="47"/>
  <c r="DX276" i="47"/>
  <c r="CK338" i="47"/>
  <c r="CK37" i="47"/>
  <c r="GC16" i="47" s="1"/>
  <c r="L12" i="59" s="1"/>
  <c r="EH112" i="47"/>
  <c r="EH185" i="47"/>
  <c r="EH263" i="47"/>
  <c r="M127" i="79"/>
  <c r="O127" i="79"/>
  <c r="G50" i="76"/>
  <c r="J24" i="79"/>
  <c r="N24" i="79"/>
  <c r="T30" i="93"/>
  <c r="O24" i="79"/>
  <c r="M24" i="79"/>
  <c r="O178" i="79"/>
  <c r="M178" i="79"/>
  <c r="D205" i="81"/>
  <c r="G50" i="85"/>
  <c r="D159" i="81"/>
  <c r="G53" i="84"/>
  <c r="M75" i="79"/>
  <c r="O75" i="79"/>
  <c r="AM262" i="84"/>
  <c r="Y125" i="47"/>
  <c r="Y154" i="47" s="1"/>
  <c r="Y229" i="47"/>
  <c r="Y51" i="47"/>
  <c r="Y80" i="47" s="1"/>
  <c r="AM185" i="84"/>
  <c r="AM185" i="76"/>
  <c r="AM111" i="76"/>
  <c r="AM112" i="76"/>
  <c r="DV125" i="47"/>
  <c r="N154" i="47"/>
  <c r="N229" i="47"/>
  <c r="K51" i="99"/>
  <c r="Z199" i="47"/>
  <c r="DV352" i="47"/>
  <c r="AM187" i="83"/>
  <c r="AM112" i="83"/>
  <c r="AM113" i="83"/>
  <c r="AM187" i="85"/>
  <c r="AM200" i="85"/>
  <c r="AM51" i="85"/>
  <c r="BE45" i="85" s="1"/>
  <c r="N127" i="79"/>
  <c r="G277" i="83"/>
  <c r="I277" i="83" s="1"/>
  <c r="G127" i="83"/>
  <c r="I127" i="83" s="1"/>
  <c r="AF127" i="83" s="1"/>
  <c r="G201" i="83"/>
  <c r="I201" i="83" s="1"/>
  <c r="I52" i="83"/>
  <c r="N178" i="79"/>
  <c r="G127" i="84"/>
  <c r="I127" i="84" s="1"/>
  <c r="AF127" i="84" s="1"/>
  <c r="G201" i="84"/>
  <c r="I201" i="84" s="1"/>
  <c r="G278" i="84"/>
  <c r="I278" i="84" s="1"/>
  <c r="I52" i="84"/>
  <c r="N75" i="79"/>
  <c r="G127" i="76"/>
  <c r="I127" i="76" s="1"/>
  <c r="AF127" i="76" s="1"/>
  <c r="BF121" i="76" s="1"/>
  <c r="G201" i="76"/>
  <c r="I201" i="76" s="1"/>
  <c r="G277" i="76"/>
  <c r="I277" i="76" s="1"/>
  <c r="I52" i="76"/>
  <c r="EJ186" i="47"/>
  <c r="EJ112" i="47"/>
  <c r="AM126" i="84"/>
  <c r="BE120" i="84" s="1"/>
  <c r="DX199" i="47"/>
  <c r="DX125" i="47"/>
  <c r="GC316" i="47"/>
  <c r="L104" i="59" s="1"/>
  <c r="GC317" i="47"/>
  <c r="L105" i="59" s="1"/>
  <c r="W229" i="47"/>
  <c r="W51" i="47"/>
  <c r="W80" i="47" s="1"/>
  <c r="W125" i="47"/>
  <c r="W154" i="47" s="1"/>
  <c r="AM113" i="85"/>
  <c r="AM111" i="85"/>
  <c r="EI112" i="47"/>
  <c r="EI37" i="47"/>
  <c r="EH262" i="47"/>
  <c r="EH111" i="47"/>
  <c r="AM38" i="85"/>
  <c r="AM187" i="84"/>
  <c r="G201" i="85"/>
  <c r="I201" i="85" s="1"/>
  <c r="G127" i="85"/>
  <c r="I127" i="85" s="1"/>
  <c r="AF127" i="85" s="1"/>
  <c r="G278" i="85"/>
  <c r="I278" i="85" s="1"/>
  <c r="I52" i="85"/>
  <c r="Q207" i="81"/>
  <c r="S207" i="81" s="1"/>
  <c r="T207" i="81" s="1"/>
  <c r="AE207" i="81"/>
  <c r="AG207" i="81" s="1"/>
  <c r="AH207" i="81" s="1"/>
  <c r="X207" i="81"/>
  <c r="Z207" i="81" s="1"/>
  <c r="AA207" i="81" s="1"/>
  <c r="I207" i="81"/>
  <c r="K207" i="81" s="1"/>
  <c r="L207" i="81" s="1"/>
  <c r="F207" i="81"/>
  <c r="M230" i="79"/>
  <c r="O230" i="79"/>
  <c r="G50" i="84"/>
  <c r="D156" i="81"/>
  <c r="G53" i="85"/>
  <c r="D208" i="81"/>
  <c r="D107" i="81"/>
  <c r="G50" i="83"/>
  <c r="D110" i="81"/>
  <c r="G53" i="83"/>
  <c r="AM264" i="84"/>
  <c r="AM263" i="84"/>
  <c r="EI263" i="47"/>
  <c r="EJ185" i="47"/>
  <c r="EH38" i="47"/>
  <c r="AM186" i="84"/>
  <c r="AM186" i="76"/>
  <c r="AM113" i="76"/>
  <c r="AM126" i="76"/>
  <c r="BE120" i="76" s="1"/>
  <c r="V229" i="47"/>
  <c r="V125" i="47"/>
  <c r="V154" i="47" s="1"/>
  <c r="V51" i="47"/>
  <c r="V80" i="47" s="1"/>
  <c r="Z352" i="47"/>
  <c r="CK352" i="47"/>
  <c r="N381" i="47"/>
  <c r="AM185" i="83"/>
  <c r="AM186" i="83"/>
  <c r="AM111" i="83"/>
  <c r="AM126" i="83"/>
  <c r="BE120" i="83" s="1"/>
  <c r="DW125" i="47"/>
  <c r="AM185" i="85"/>
  <c r="AM186" i="85"/>
  <c r="I109" i="81"/>
  <c r="K109" i="81" s="1"/>
  <c r="L109" i="81" s="1"/>
  <c r="AE109" i="81"/>
  <c r="AG109" i="81" s="1"/>
  <c r="AH109" i="81" s="1"/>
  <c r="Q109" i="81"/>
  <c r="S109" i="81" s="1"/>
  <c r="T109" i="81" s="1"/>
  <c r="X109" i="81"/>
  <c r="Z109" i="81" s="1"/>
  <c r="AA109" i="81" s="1"/>
  <c r="F109" i="81"/>
  <c r="AE158" i="81"/>
  <c r="AG158" i="81" s="1"/>
  <c r="AH158" i="81" s="1"/>
  <c r="X158" i="81"/>
  <c r="Z158" i="81" s="1"/>
  <c r="AA158" i="81" s="1"/>
  <c r="Q158" i="81"/>
  <c r="S158" i="81" s="1"/>
  <c r="T158" i="81" s="1"/>
  <c r="I158" i="81"/>
  <c r="K158" i="81" s="1"/>
  <c r="L158" i="81" s="1"/>
  <c r="F158" i="81"/>
  <c r="EI185" i="47"/>
  <c r="EH186" i="47"/>
  <c r="DY352" i="47"/>
  <c r="AG113" i="84"/>
  <c r="AG112" i="84"/>
  <c r="AG111" i="84"/>
  <c r="X125" i="47"/>
  <c r="X154" i="47" s="1"/>
  <c r="X51" i="47"/>
  <c r="X80" i="47" s="1"/>
  <c r="X229" i="47"/>
  <c r="GC315" i="47"/>
  <c r="GC15" i="47"/>
  <c r="L11" i="59" s="1"/>
  <c r="GC17" i="47"/>
  <c r="L13" i="59" s="1"/>
  <c r="GJ23" i="47"/>
  <c r="GV13" i="47"/>
  <c r="GC30" i="47"/>
  <c r="L26" i="59" s="1"/>
  <c r="N306" i="47"/>
  <c r="Z276" i="47"/>
  <c r="DW276" i="47"/>
  <c r="DW199" i="47"/>
  <c r="AM112" i="85"/>
  <c r="AM126" i="85"/>
  <c r="BE120" i="85" s="1"/>
  <c r="EJ38" i="47"/>
  <c r="EJ263" i="47"/>
  <c r="AM36" i="85"/>
  <c r="AM37" i="85"/>
  <c r="N230" i="79"/>
  <c r="N73" i="79"/>
  <c r="N128" i="79"/>
  <c r="G27" i="79"/>
  <c r="G23" i="79"/>
  <c r="M158" i="81" l="1"/>
  <c r="AH201" i="84" s="1"/>
  <c r="AB158" i="81"/>
  <c r="AH127" i="84" s="1"/>
  <c r="BX126" i="47" s="1"/>
  <c r="EI126" i="47" s="1"/>
  <c r="O228" i="79"/>
  <c r="M228" i="79"/>
  <c r="N23" i="79"/>
  <c r="T29" i="93"/>
  <c r="O23" i="79"/>
  <c r="M23" i="79"/>
  <c r="D155" i="81"/>
  <c r="G49" i="84"/>
  <c r="N27" i="79"/>
  <c r="T33" i="93"/>
  <c r="A27" i="79"/>
  <c r="M27" i="79"/>
  <c r="O27" i="79"/>
  <c r="O125" i="79"/>
  <c r="M125" i="79"/>
  <c r="CK276" i="47"/>
  <c r="CK263" i="47"/>
  <c r="CK262" i="47"/>
  <c r="CK261" i="47"/>
  <c r="AM111" i="84"/>
  <c r="AM113" i="84"/>
  <c r="BX200" i="47"/>
  <c r="EI200" i="47" s="1"/>
  <c r="U109" i="81"/>
  <c r="AH277" i="83" s="1"/>
  <c r="M109" i="81"/>
  <c r="AH201" i="83" s="1"/>
  <c r="GJ323" i="47"/>
  <c r="GC330" i="47"/>
  <c r="L118" i="59" s="1"/>
  <c r="N125" i="79"/>
  <c r="AE208" i="81"/>
  <c r="AG208" i="81" s="1"/>
  <c r="AH208" i="81" s="1"/>
  <c r="X208" i="81"/>
  <c r="Z208" i="81" s="1"/>
  <c r="AA208" i="81" s="1"/>
  <c r="Q208" i="81"/>
  <c r="S208" i="81" s="1"/>
  <c r="T208" i="81" s="1"/>
  <c r="I208" i="81"/>
  <c r="K208" i="81" s="1"/>
  <c r="L208" i="81" s="1"/>
  <c r="F208" i="81"/>
  <c r="Q156" i="81"/>
  <c r="S156" i="81" s="1"/>
  <c r="T156" i="81" s="1"/>
  <c r="I156" i="81"/>
  <c r="K156" i="81" s="1"/>
  <c r="L156" i="81" s="1"/>
  <c r="X156" i="81"/>
  <c r="Z156" i="81" s="1"/>
  <c r="AA156" i="81" s="1"/>
  <c r="AE156" i="81"/>
  <c r="AG156" i="81" s="1"/>
  <c r="AH156" i="81" s="1"/>
  <c r="F156" i="81"/>
  <c r="AB207" i="81"/>
  <c r="AH127" i="85" s="1"/>
  <c r="U207" i="81"/>
  <c r="AH278" i="85" s="1"/>
  <c r="AF278" i="85"/>
  <c r="P278" i="85"/>
  <c r="AG278" i="85" s="1"/>
  <c r="AF201" i="85"/>
  <c r="P201" i="85"/>
  <c r="J52" i="47"/>
  <c r="AF52" i="76"/>
  <c r="P52" i="76"/>
  <c r="AG52" i="76" s="1"/>
  <c r="AF201" i="76"/>
  <c r="P201" i="76"/>
  <c r="P278" i="84"/>
  <c r="AG278" i="84" s="1"/>
  <c r="AF278" i="84"/>
  <c r="BF121" i="84"/>
  <c r="K52" i="47"/>
  <c r="P52" i="83"/>
  <c r="AG52" i="83" s="1"/>
  <c r="AF52" i="83"/>
  <c r="BF46" i="83" s="1"/>
  <c r="BF121" i="83"/>
  <c r="Z51" i="47"/>
  <c r="Z125" i="47"/>
  <c r="Z229" i="47"/>
  <c r="CK125" i="47"/>
  <c r="CK110" i="47"/>
  <c r="CK112" i="47"/>
  <c r="CK111" i="47"/>
  <c r="G128" i="84"/>
  <c r="I128" i="84" s="1"/>
  <c r="AF128" i="84" s="1"/>
  <c r="G202" i="84"/>
  <c r="I202" i="84" s="1"/>
  <c r="G279" i="84"/>
  <c r="I279" i="84" s="1"/>
  <c r="I53" i="84"/>
  <c r="Q159" i="81"/>
  <c r="S159" i="81" s="1"/>
  <c r="T159" i="81" s="1"/>
  <c r="AE159" i="81"/>
  <c r="AG159" i="81" s="1"/>
  <c r="AH159" i="81" s="1"/>
  <c r="X159" i="81"/>
  <c r="Z159" i="81" s="1"/>
  <c r="AA159" i="81" s="1"/>
  <c r="I159" i="81"/>
  <c r="K159" i="81" s="1"/>
  <c r="L159" i="81" s="1"/>
  <c r="F159" i="81"/>
  <c r="G125" i="85"/>
  <c r="I125" i="85" s="1"/>
  <c r="AF125" i="85" s="1"/>
  <c r="G199" i="85"/>
  <c r="I199" i="85" s="1"/>
  <c r="G276" i="85"/>
  <c r="I276" i="85" s="1"/>
  <c r="I50" i="85"/>
  <c r="N228" i="79"/>
  <c r="G199" i="76"/>
  <c r="I199" i="76" s="1"/>
  <c r="G275" i="76"/>
  <c r="I275" i="76" s="1"/>
  <c r="G125" i="76"/>
  <c r="I125" i="76" s="1"/>
  <c r="AF125" i="76" s="1"/>
  <c r="I50" i="76"/>
  <c r="O179" i="79"/>
  <c r="M179" i="79"/>
  <c r="M231" i="79"/>
  <c r="O231" i="79"/>
  <c r="D106" i="81"/>
  <c r="G49" i="83"/>
  <c r="G49" i="76"/>
  <c r="J23" i="79"/>
  <c r="G49" i="85"/>
  <c r="D204" i="81"/>
  <c r="G53" i="76"/>
  <c r="J27" i="79"/>
  <c r="O128" i="79"/>
  <c r="M128" i="79"/>
  <c r="O176" i="79"/>
  <c r="M176" i="79"/>
  <c r="M73" i="79"/>
  <c r="O73" i="79"/>
  <c r="Z306" i="47"/>
  <c r="GJ315" i="47"/>
  <c r="L103" i="59"/>
  <c r="AM112" i="84"/>
  <c r="U158" i="81"/>
  <c r="AH278" i="84" s="1"/>
  <c r="AI158" i="81"/>
  <c r="AH52" i="84" s="1"/>
  <c r="AB109" i="81"/>
  <c r="AH127" i="83" s="1"/>
  <c r="AI109" i="81"/>
  <c r="AH52" i="83" s="1"/>
  <c r="Z381" i="47"/>
  <c r="CL352" i="47" s="1"/>
  <c r="CS352" i="47" s="1"/>
  <c r="GI323" i="47" s="1"/>
  <c r="S103" i="59" s="1"/>
  <c r="G278" i="83"/>
  <c r="I278" i="83" s="1"/>
  <c r="G128" i="83"/>
  <c r="I128" i="83" s="1"/>
  <c r="AF128" i="83" s="1"/>
  <c r="BF122" i="83" s="1"/>
  <c r="G202" i="83"/>
  <c r="I202" i="83" s="1"/>
  <c r="I53" i="83"/>
  <c r="I110" i="81"/>
  <c r="K110" i="81" s="1"/>
  <c r="L110" i="81" s="1"/>
  <c r="AE110" i="81"/>
  <c r="AG110" i="81" s="1"/>
  <c r="AH110" i="81" s="1"/>
  <c r="Q110" i="81"/>
  <c r="S110" i="81" s="1"/>
  <c r="T110" i="81" s="1"/>
  <c r="X110" i="81"/>
  <c r="Z110" i="81" s="1"/>
  <c r="AA110" i="81" s="1"/>
  <c r="F110" i="81"/>
  <c r="G275" i="83"/>
  <c r="I275" i="83" s="1"/>
  <c r="G199" i="83"/>
  <c r="I199" i="83" s="1"/>
  <c r="G125" i="83"/>
  <c r="I125" i="83" s="1"/>
  <c r="AF125" i="83" s="1"/>
  <c r="I50" i="83"/>
  <c r="X107" i="81"/>
  <c r="Z107" i="81" s="1"/>
  <c r="AA107" i="81" s="1"/>
  <c r="I107" i="81"/>
  <c r="K107" i="81" s="1"/>
  <c r="L107" i="81" s="1"/>
  <c r="Q107" i="81"/>
  <c r="S107" i="81" s="1"/>
  <c r="T107" i="81" s="1"/>
  <c r="AE107" i="81"/>
  <c r="AG107" i="81" s="1"/>
  <c r="AH107" i="81" s="1"/>
  <c r="F107" i="81"/>
  <c r="N231" i="79"/>
  <c r="G202" i="85"/>
  <c r="I202" i="85" s="1"/>
  <c r="G128" i="85"/>
  <c r="I128" i="85" s="1"/>
  <c r="AF128" i="85" s="1"/>
  <c r="G279" i="85"/>
  <c r="I279" i="85" s="1"/>
  <c r="I53" i="85"/>
  <c r="N176" i="79"/>
  <c r="G199" i="84"/>
  <c r="I199" i="84" s="1"/>
  <c r="G125" i="84"/>
  <c r="I125" i="84" s="1"/>
  <c r="AF125" i="84" s="1"/>
  <c r="G276" i="84"/>
  <c r="I276" i="84" s="1"/>
  <c r="I50" i="84"/>
  <c r="M207" i="81"/>
  <c r="AH201" i="85" s="1"/>
  <c r="AI207" i="81"/>
  <c r="AH52" i="85" s="1"/>
  <c r="AF52" i="85"/>
  <c r="M52" i="47"/>
  <c r="P52" i="85"/>
  <c r="AG52" i="85" s="1"/>
  <c r="BF121" i="85"/>
  <c r="AF277" i="76"/>
  <c r="P277" i="76"/>
  <c r="AG277" i="76" s="1"/>
  <c r="L52" i="47"/>
  <c r="P52" i="84"/>
  <c r="AG52" i="84" s="1"/>
  <c r="AF52" i="84"/>
  <c r="AF201" i="84"/>
  <c r="P201" i="84"/>
  <c r="P201" i="83"/>
  <c r="AF201" i="83"/>
  <c r="P277" i="83"/>
  <c r="AG277" i="83" s="1"/>
  <c r="AF277" i="83"/>
  <c r="Q51" i="99"/>
  <c r="CK199" i="47"/>
  <c r="CK185" i="47"/>
  <c r="CK184" i="47"/>
  <c r="CK186" i="47"/>
  <c r="N179" i="79"/>
  <c r="I205" i="81"/>
  <c r="K205" i="81" s="1"/>
  <c r="L205" i="81" s="1"/>
  <c r="AE205" i="81"/>
  <c r="AG205" i="81" s="1"/>
  <c r="AH205" i="81" s="1"/>
  <c r="Q205" i="81"/>
  <c r="S205" i="81" s="1"/>
  <c r="T205" i="81" s="1"/>
  <c r="X205" i="81"/>
  <c r="Z205" i="81" s="1"/>
  <c r="AA205" i="81" s="1"/>
  <c r="F205" i="81"/>
  <c r="N175" i="79"/>
  <c r="N227" i="79"/>
  <c r="AB110" i="81" l="1"/>
  <c r="AH128" i="83" s="1"/>
  <c r="AB205" i="81"/>
  <c r="AH125" i="85" s="1"/>
  <c r="AI205" i="81"/>
  <c r="AH50" i="85" s="1"/>
  <c r="BY50" i="47" s="1"/>
  <c r="M208" i="81"/>
  <c r="AH202" i="85" s="1"/>
  <c r="AI110" i="81"/>
  <c r="AH53" i="83" s="1"/>
  <c r="BW53" i="47" s="1"/>
  <c r="AB208" i="81"/>
  <c r="AH128" i="85" s="1"/>
  <c r="M76" i="79"/>
  <c r="O76" i="79"/>
  <c r="G54" i="84"/>
  <c r="D160" i="81"/>
  <c r="O72" i="79"/>
  <c r="M72" i="79"/>
  <c r="G54" i="83"/>
  <c r="D111" i="81"/>
  <c r="BY124" i="47"/>
  <c r="AC38" i="99"/>
  <c r="AC36" i="99"/>
  <c r="AC37" i="99"/>
  <c r="AM277" i="83"/>
  <c r="P127" i="83"/>
  <c r="AG127" i="83" s="1"/>
  <c r="AG201" i="83"/>
  <c r="AM52" i="84"/>
  <c r="BE46" i="84" s="1"/>
  <c r="M277" i="47"/>
  <c r="M200" i="47"/>
  <c r="M353" i="47"/>
  <c r="Y353" i="47" s="1"/>
  <c r="M126" i="47"/>
  <c r="BY52" i="47"/>
  <c r="EJ52" i="47" s="1"/>
  <c r="L50" i="47"/>
  <c r="P50" i="84"/>
  <c r="AG50" i="84" s="1"/>
  <c r="AF50" i="84"/>
  <c r="P279" i="85"/>
  <c r="AG279" i="85" s="1"/>
  <c r="AF279" i="85"/>
  <c r="AF202" i="85"/>
  <c r="P202" i="85"/>
  <c r="U107" i="81"/>
  <c r="AH275" i="83" s="1"/>
  <c r="AB107" i="81"/>
  <c r="AH125" i="83" s="1"/>
  <c r="AF275" i="83"/>
  <c r="P275" i="83"/>
  <c r="AG275" i="83" s="1"/>
  <c r="BW127" i="47"/>
  <c r="K53" i="47"/>
  <c r="P53" i="83"/>
  <c r="AG53" i="83" s="1"/>
  <c r="AF53" i="83"/>
  <c r="BW52" i="47"/>
  <c r="EH52" i="47" s="1"/>
  <c r="BX52" i="47"/>
  <c r="EI52" i="47" s="1"/>
  <c r="CL262" i="47"/>
  <c r="CS262" i="47" s="1"/>
  <c r="CL261" i="47"/>
  <c r="CS261" i="47" s="1"/>
  <c r="CL263" i="47"/>
  <c r="CS263" i="47" s="1"/>
  <c r="N76" i="79"/>
  <c r="G128" i="76"/>
  <c r="I128" i="76" s="1"/>
  <c r="AF128" i="76" s="1"/>
  <c r="BF122" i="76" s="1"/>
  <c r="G202" i="76"/>
  <c r="I202" i="76" s="1"/>
  <c r="G278" i="76"/>
  <c r="I278" i="76" s="1"/>
  <c r="I53" i="76"/>
  <c r="G275" i="85"/>
  <c r="I275" i="85" s="1"/>
  <c r="G198" i="85"/>
  <c r="I198" i="85" s="1"/>
  <c r="G124" i="85"/>
  <c r="I124" i="85" s="1"/>
  <c r="AF124" i="85" s="1"/>
  <c r="I49" i="85"/>
  <c r="N72" i="79"/>
  <c r="G124" i="76"/>
  <c r="I124" i="76" s="1"/>
  <c r="AF124" i="76" s="1"/>
  <c r="G274" i="76"/>
  <c r="I274" i="76" s="1"/>
  <c r="G198" i="76"/>
  <c r="I198" i="76" s="1"/>
  <c r="I49" i="76"/>
  <c r="G124" i="83"/>
  <c r="I124" i="83" s="1"/>
  <c r="AF124" i="83" s="1"/>
  <c r="G198" i="83"/>
  <c r="I198" i="83" s="1"/>
  <c r="G274" i="83"/>
  <c r="I274" i="83" s="1"/>
  <c r="I49" i="83"/>
  <c r="AE106" i="81"/>
  <c r="AG106" i="81" s="1"/>
  <c r="AH106" i="81" s="1"/>
  <c r="X106" i="81"/>
  <c r="Z106" i="81" s="1"/>
  <c r="AA106" i="81" s="1"/>
  <c r="Q106" i="81"/>
  <c r="S106" i="81" s="1"/>
  <c r="T106" i="81" s="1"/>
  <c r="I106" i="81"/>
  <c r="K106" i="81" s="1"/>
  <c r="L106" i="81" s="1"/>
  <c r="F106" i="81"/>
  <c r="P199" i="76"/>
  <c r="AF199" i="76"/>
  <c r="M50" i="47"/>
  <c r="P50" i="85"/>
  <c r="AG50" i="85" s="1"/>
  <c r="AF50" i="85"/>
  <c r="P199" i="85"/>
  <c r="AF199" i="85"/>
  <c r="AB159" i="81"/>
  <c r="AH128" i="84" s="1"/>
  <c r="U159" i="81"/>
  <c r="AH279" i="84" s="1"/>
  <c r="P279" i="84"/>
  <c r="AG279" i="84" s="1"/>
  <c r="AF279" i="84"/>
  <c r="BF122" i="84"/>
  <c r="GC88" i="47"/>
  <c r="L57" i="59" s="1"/>
  <c r="GC87" i="47"/>
  <c r="L56" i="59" s="1"/>
  <c r="CL185" i="47"/>
  <c r="CS185" i="47" s="1"/>
  <c r="CL184" i="47"/>
  <c r="CS184" i="47" s="1"/>
  <c r="CL186" i="47"/>
  <c r="CS186" i="47" s="1"/>
  <c r="Z80" i="47"/>
  <c r="AM52" i="83"/>
  <c r="BE46" i="83" s="1"/>
  <c r="P127" i="76"/>
  <c r="AG127" i="76" s="1"/>
  <c r="AG201" i="76"/>
  <c r="J277" i="47"/>
  <c r="J200" i="47"/>
  <c r="N52" i="47"/>
  <c r="DX52" i="47" s="1"/>
  <c r="ED52" i="47" s="1"/>
  <c r="J353" i="47"/>
  <c r="J126" i="47"/>
  <c r="P127" i="85"/>
  <c r="AG127" i="85" s="1"/>
  <c r="AG201" i="85"/>
  <c r="BY277" i="47"/>
  <c r="EJ277" i="47" s="1"/>
  <c r="AB156" i="81"/>
  <c r="AH125" i="84" s="1"/>
  <c r="U156" i="81"/>
  <c r="AH276" i="84" s="1"/>
  <c r="BY201" i="47"/>
  <c r="BY127" i="47"/>
  <c r="BW277" i="47"/>
  <c r="EH277" i="47" s="1"/>
  <c r="G39" i="85"/>
  <c r="D194" i="81"/>
  <c r="G39" i="84"/>
  <c r="D145" i="81"/>
  <c r="G39" i="83"/>
  <c r="D96" i="81"/>
  <c r="M227" i="79"/>
  <c r="O227" i="79"/>
  <c r="D209" i="81"/>
  <c r="G54" i="85"/>
  <c r="M175" i="79"/>
  <c r="O175" i="79"/>
  <c r="M124" i="79"/>
  <c r="O124" i="79"/>
  <c r="U205" i="81"/>
  <c r="AH276" i="85" s="1"/>
  <c r="M205" i="81"/>
  <c r="AH199" i="85" s="1"/>
  <c r="AC51" i="99"/>
  <c r="AD51" i="99"/>
  <c r="AD37" i="99"/>
  <c r="AI37" i="99" s="1"/>
  <c r="AD38" i="99"/>
  <c r="AI38" i="99" s="1"/>
  <c r="AD36" i="99"/>
  <c r="P127" i="84"/>
  <c r="AG127" i="84" s="1"/>
  <c r="AG201" i="84"/>
  <c r="BF46" i="84"/>
  <c r="L200" i="47"/>
  <c r="L277" i="47"/>
  <c r="L353" i="47"/>
  <c r="L126" i="47"/>
  <c r="AM277" i="76"/>
  <c r="BF46" i="85"/>
  <c r="AM52" i="85"/>
  <c r="BE46" i="85" s="1"/>
  <c r="BY200" i="47"/>
  <c r="EJ200" i="47" s="1"/>
  <c r="AF276" i="84"/>
  <c r="P276" i="84"/>
  <c r="AG276" i="84" s="1"/>
  <c r="AF199" i="84"/>
  <c r="P199" i="84"/>
  <c r="AF53" i="85"/>
  <c r="M53" i="47"/>
  <c r="P53" i="85"/>
  <c r="AG53" i="85" s="1"/>
  <c r="BF122" i="85"/>
  <c r="AI107" i="81"/>
  <c r="AH50" i="83" s="1"/>
  <c r="M107" i="81"/>
  <c r="AH199" i="83" s="1"/>
  <c r="AF50" i="83"/>
  <c r="K50" i="47"/>
  <c r="P50" i="83"/>
  <c r="AG50" i="83" s="1"/>
  <c r="AF199" i="83"/>
  <c r="P199" i="83"/>
  <c r="U110" i="81"/>
  <c r="AH278" i="83" s="1"/>
  <c r="M110" i="81"/>
  <c r="AH202" i="83" s="1"/>
  <c r="P202" i="83"/>
  <c r="AF202" i="83"/>
  <c r="AF278" i="83"/>
  <c r="P278" i="83"/>
  <c r="AG278" i="83" s="1"/>
  <c r="CL338" i="47"/>
  <c r="CS338" i="47" s="1"/>
  <c r="CL337" i="47"/>
  <c r="CS337" i="47" s="1"/>
  <c r="CL339" i="47"/>
  <c r="CS339" i="47" s="1"/>
  <c r="BW126" i="47"/>
  <c r="EH126" i="47" s="1"/>
  <c r="BX277" i="47"/>
  <c r="EI277" i="47" s="1"/>
  <c r="CL276" i="47"/>
  <c r="FT245" i="47" s="1"/>
  <c r="Q204" i="81"/>
  <c r="S204" i="81" s="1"/>
  <c r="T204" i="81" s="1"/>
  <c r="I204" i="81"/>
  <c r="K204" i="81" s="1"/>
  <c r="L204" i="81" s="1"/>
  <c r="X204" i="81"/>
  <c r="Z204" i="81" s="1"/>
  <c r="AA204" i="81" s="1"/>
  <c r="AE204" i="81"/>
  <c r="AG204" i="81" s="1"/>
  <c r="AH204" i="81" s="1"/>
  <c r="F204" i="81"/>
  <c r="N124" i="79"/>
  <c r="P50" i="76"/>
  <c r="AG50" i="76" s="1"/>
  <c r="J50" i="47"/>
  <c r="AF50" i="76"/>
  <c r="P275" i="76"/>
  <c r="AG275" i="76" s="1"/>
  <c r="AF275" i="76"/>
  <c r="AF276" i="85"/>
  <c r="P276" i="85"/>
  <c r="AG276" i="85" s="1"/>
  <c r="M159" i="81"/>
  <c r="AH202" i="84" s="1"/>
  <c r="AI159" i="81"/>
  <c r="AH53" i="84" s="1"/>
  <c r="AF53" i="84"/>
  <c r="P53" i="84"/>
  <c r="AG53" i="84" s="1"/>
  <c r="L53" i="47"/>
  <c r="P202" i="84"/>
  <c r="AF202" i="84"/>
  <c r="GC89" i="47"/>
  <c r="L58" i="59" s="1"/>
  <c r="GJ95" i="47"/>
  <c r="GC102" i="47"/>
  <c r="L71" i="59" s="1"/>
  <c r="CL199" i="47"/>
  <c r="FT168" i="47" s="1"/>
  <c r="Z154" i="47"/>
  <c r="O51" i="99"/>
  <c r="K126" i="47"/>
  <c r="K353" i="47"/>
  <c r="DW52" i="47"/>
  <c r="EC52" i="47" s="1"/>
  <c r="K277" i="47"/>
  <c r="K200" i="47"/>
  <c r="AM278" i="84"/>
  <c r="BF46" i="76"/>
  <c r="AM52" i="76"/>
  <c r="BE46" i="76" s="1"/>
  <c r="AM278" i="85"/>
  <c r="BY126" i="47"/>
  <c r="EJ126" i="47" s="1"/>
  <c r="AI156" i="81"/>
  <c r="AH50" i="84" s="1"/>
  <c r="M156" i="81"/>
  <c r="AH199" i="84" s="1"/>
  <c r="U208" i="81"/>
  <c r="AH279" i="85" s="1"/>
  <c r="AI208" i="81"/>
  <c r="AH53" i="85" s="1"/>
  <c r="BW200" i="47"/>
  <c r="EH200" i="47" s="1"/>
  <c r="CS276" i="47"/>
  <c r="G275" i="84"/>
  <c r="I275" i="84" s="1"/>
  <c r="G198" i="84"/>
  <c r="I198" i="84" s="1"/>
  <c r="G124" i="84"/>
  <c r="I124" i="84" s="1"/>
  <c r="AF124" i="84" s="1"/>
  <c r="I49" i="84"/>
  <c r="Q155" i="81"/>
  <c r="S155" i="81" s="1"/>
  <c r="T155" i="81" s="1"/>
  <c r="X155" i="81"/>
  <c r="Z155" i="81" s="1"/>
  <c r="AA155" i="81" s="1"/>
  <c r="AE155" i="81"/>
  <c r="AG155" i="81" s="1"/>
  <c r="AH155" i="81" s="1"/>
  <c r="I155" i="81"/>
  <c r="K155" i="81" s="1"/>
  <c r="L155" i="81" s="1"/>
  <c r="F155" i="81"/>
  <c r="G28" i="79"/>
  <c r="G13" i="79"/>
  <c r="AI36" i="99" l="1"/>
  <c r="CK52" i="47"/>
  <c r="GV14" i="47" s="1"/>
  <c r="M106" i="81"/>
  <c r="AH198" i="83" s="1"/>
  <c r="DV52" i="47"/>
  <c r="EB52" i="47" s="1"/>
  <c r="AI204" i="81"/>
  <c r="AH49" i="85" s="1"/>
  <c r="M204" i="81"/>
  <c r="AH198" i="85" s="1"/>
  <c r="BY197" i="47" s="1"/>
  <c r="AI51" i="99"/>
  <c r="AB106" i="81"/>
  <c r="AH124" i="83" s="1"/>
  <c r="O129" i="79"/>
  <c r="M129" i="79"/>
  <c r="M232" i="79"/>
  <c r="O232" i="79"/>
  <c r="G54" i="76"/>
  <c r="J28" i="79"/>
  <c r="O217" i="79"/>
  <c r="M217" i="79"/>
  <c r="AI155" i="81"/>
  <c r="AH49" i="84" s="1"/>
  <c r="U155" i="81"/>
  <c r="AH275" i="84" s="1"/>
  <c r="AF275" i="84"/>
  <c r="P275" i="84"/>
  <c r="AG275" i="84" s="1"/>
  <c r="BY278" i="47"/>
  <c r="EJ278" i="47" s="1"/>
  <c r="BX50" i="47"/>
  <c r="W277" i="47"/>
  <c r="W353" i="47"/>
  <c r="CL125" i="47"/>
  <c r="CL112" i="47"/>
  <c r="CL110" i="47"/>
  <c r="CL111" i="47"/>
  <c r="AG202" i="84"/>
  <c r="P128" i="84"/>
  <c r="AG128" i="84" s="1"/>
  <c r="AM53" i="84"/>
  <c r="BE47" i="84" s="1"/>
  <c r="BX53" i="47"/>
  <c r="EI53" i="47" s="1"/>
  <c r="AM276" i="85"/>
  <c r="J198" i="47"/>
  <c r="J124" i="47"/>
  <c r="J351" i="47"/>
  <c r="N50" i="47"/>
  <c r="DX50" i="47" s="1"/>
  <c r="J275" i="47"/>
  <c r="DV50" i="47"/>
  <c r="EB51" i="47" s="1"/>
  <c r="BY49" i="47"/>
  <c r="EJ50" i="47" s="1"/>
  <c r="BW201" i="47"/>
  <c r="EH201" i="47" s="1"/>
  <c r="AG199" i="83"/>
  <c r="P125" i="83"/>
  <c r="AG125" i="83" s="1"/>
  <c r="AM50" i="83"/>
  <c r="BW50" i="47"/>
  <c r="M127" i="47"/>
  <c r="M354" i="47"/>
  <c r="M201" i="47"/>
  <c r="M278" i="47"/>
  <c r="P125" i="84"/>
  <c r="AG125" i="84" s="1"/>
  <c r="AG199" i="84"/>
  <c r="X353" i="47"/>
  <c r="X200" i="47"/>
  <c r="AM127" i="84"/>
  <c r="BE121" i="84" s="1"/>
  <c r="BY198" i="47"/>
  <c r="EJ199" i="47" s="1"/>
  <c r="N232" i="79"/>
  <c r="Q96" i="81"/>
  <c r="S96" i="81" s="1"/>
  <c r="T96" i="81" s="1"/>
  <c r="I96" i="81"/>
  <c r="K96" i="81" s="1"/>
  <c r="L96" i="81" s="1"/>
  <c r="AE96" i="81"/>
  <c r="AG96" i="81" s="1"/>
  <c r="AH96" i="81" s="1"/>
  <c r="X96" i="81"/>
  <c r="Z96" i="81" s="1"/>
  <c r="AA96" i="81" s="1"/>
  <c r="F96" i="81"/>
  <c r="G265" i="84"/>
  <c r="I265" i="84" s="1"/>
  <c r="G188" i="84"/>
  <c r="I188" i="84" s="1"/>
  <c r="G114" i="84"/>
  <c r="I114" i="84" s="1"/>
  <c r="AF114" i="84" s="1"/>
  <c r="I39" i="84"/>
  <c r="X194" i="81"/>
  <c r="Z194" i="81" s="1"/>
  <c r="AA194" i="81" s="1"/>
  <c r="I194" i="81"/>
  <c r="K194" i="81" s="1"/>
  <c r="L194" i="81" s="1"/>
  <c r="Q194" i="81"/>
  <c r="S194" i="81" s="1"/>
  <c r="T194" i="81" s="1"/>
  <c r="AE194" i="81"/>
  <c r="AG194" i="81" s="1"/>
  <c r="AH194" i="81" s="1"/>
  <c r="F194" i="81"/>
  <c r="BX275" i="47"/>
  <c r="AM127" i="85"/>
  <c r="BE121" i="85" s="1"/>
  <c r="N353" i="47"/>
  <c r="V353" i="47"/>
  <c r="DV353" i="47"/>
  <c r="EB353" i="47" s="1"/>
  <c r="N277" i="47"/>
  <c r="V277" i="47"/>
  <c r="DV277" i="47"/>
  <c r="EB277" i="47" s="1"/>
  <c r="AM201" i="76"/>
  <c r="CL37" i="47"/>
  <c r="CS37" i="47" s="1"/>
  <c r="CL38" i="47"/>
  <c r="CS38" i="47" s="1"/>
  <c r="CL36" i="47"/>
  <c r="CS36" i="47" s="1"/>
  <c r="BX127" i="47"/>
  <c r="EI127" i="47" s="1"/>
  <c r="P125" i="85"/>
  <c r="AG125" i="85" s="1"/>
  <c r="AG199" i="85"/>
  <c r="BW197" i="47"/>
  <c r="BW123" i="47"/>
  <c r="K49" i="47"/>
  <c r="P49" i="83"/>
  <c r="AG49" i="83" s="1"/>
  <c r="AF49" i="83"/>
  <c r="AF198" i="83"/>
  <c r="P198" i="83"/>
  <c r="J49" i="47"/>
  <c r="AF49" i="76"/>
  <c r="P49" i="76"/>
  <c r="AG49" i="76" s="1"/>
  <c r="P274" i="76"/>
  <c r="AG274" i="76" s="1"/>
  <c r="AF274" i="76"/>
  <c r="AF275" i="85"/>
  <c r="P275" i="85"/>
  <c r="AG275" i="85" s="1"/>
  <c r="P278" i="76"/>
  <c r="AG278" i="76" s="1"/>
  <c r="AF278" i="76"/>
  <c r="AM53" i="83"/>
  <c r="BE47" i="83" s="1"/>
  <c r="BW275" i="47"/>
  <c r="EH276" i="47" s="1"/>
  <c r="AM50" i="84"/>
  <c r="L351" i="47"/>
  <c r="L124" i="47"/>
  <c r="L198" i="47"/>
  <c r="X198" i="47" s="1"/>
  <c r="L275" i="47"/>
  <c r="Y200" i="47"/>
  <c r="AM201" i="83"/>
  <c r="CS199" i="47"/>
  <c r="I111" i="81"/>
  <c r="K111" i="81" s="1"/>
  <c r="L111" i="81" s="1"/>
  <c r="AE111" i="81"/>
  <c r="AG111" i="81" s="1"/>
  <c r="AH111" i="81" s="1"/>
  <c r="Q111" i="81"/>
  <c r="S111" i="81" s="1"/>
  <c r="T111" i="81" s="1"/>
  <c r="X111" i="81"/>
  <c r="Z111" i="81" s="1"/>
  <c r="AA111" i="81" s="1"/>
  <c r="F111" i="81"/>
  <c r="Q160" i="81"/>
  <c r="S160" i="81" s="1"/>
  <c r="T160" i="81" s="1"/>
  <c r="I160" i="81"/>
  <c r="K160" i="81" s="1"/>
  <c r="L160" i="81" s="1"/>
  <c r="AE160" i="81"/>
  <c r="AG160" i="81" s="1"/>
  <c r="AH160" i="81" s="1"/>
  <c r="X160" i="81"/>
  <c r="Z160" i="81" s="1"/>
  <c r="AA160" i="81" s="1"/>
  <c r="F160" i="81"/>
  <c r="J13" i="79"/>
  <c r="G39" i="76"/>
  <c r="N13" i="79"/>
  <c r="T19" i="93"/>
  <c r="O13" i="79"/>
  <c r="M13" i="79"/>
  <c r="O180" i="79"/>
  <c r="M180" i="79"/>
  <c r="N28" i="79"/>
  <c r="T34" i="93"/>
  <c r="A28" i="79"/>
  <c r="M28" i="79"/>
  <c r="O28" i="79"/>
  <c r="O114" i="79"/>
  <c r="M114" i="79"/>
  <c r="O165" i="79"/>
  <c r="M165" i="79"/>
  <c r="M155" i="81"/>
  <c r="AH198" i="84" s="1"/>
  <c r="AB155" i="81"/>
  <c r="AH124" i="84" s="1"/>
  <c r="L49" i="47"/>
  <c r="P49" i="84"/>
  <c r="AG49" i="84" s="1"/>
  <c r="AF49" i="84"/>
  <c r="P198" i="84"/>
  <c r="AF198" i="84"/>
  <c r="BY53" i="47"/>
  <c r="EJ53" i="47" s="1"/>
  <c r="BX198" i="47"/>
  <c r="W200" i="47"/>
  <c r="L354" i="47"/>
  <c r="L127" i="47"/>
  <c r="L201" i="47"/>
  <c r="L278" i="47"/>
  <c r="BF47" i="84"/>
  <c r="BX201" i="47"/>
  <c r="EI201" i="47" s="1"/>
  <c r="AM275" i="76"/>
  <c r="AM50" i="76"/>
  <c r="AB204" i="81"/>
  <c r="AH124" i="85" s="1"/>
  <c r="U204" i="81"/>
  <c r="AH275" i="85" s="1"/>
  <c r="AM278" i="83"/>
  <c r="AG202" i="83"/>
  <c r="P128" i="83"/>
  <c r="AG128" i="83" s="1"/>
  <c r="BW278" i="47"/>
  <c r="EH278" i="47" s="1"/>
  <c r="K275" i="47"/>
  <c r="K198" i="47"/>
  <c r="K351" i="47"/>
  <c r="K124" i="47"/>
  <c r="DW50" i="47"/>
  <c r="BW198" i="47"/>
  <c r="BF47" i="85"/>
  <c r="AM53" i="85"/>
  <c r="BE47" i="85" s="1"/>
  <c r="AM276" i="84"/>
  <c r="X277" i="47"/>
  <c r="DX277" i="47"/>
  <c r="ED277" i="47" s="1"/>
  <c r="AM201" i="84"/>
  <c r="BY275" i="47"/>
  <c r="G203" i="85"/>
  <c r="I203" i="85" s="1"/>
  <c r="G129" i="85"/>
  <c r="I129" i="85" s="1"/>
  <c r="AF129" i="85" s="1"/>
  <c r="BF123" i="85" s="1"/>
  <c r="G280" i="85"/>
  <c r="I280" i="85" s="1"/>
  <c r="I54" i="85"/>
  <c r="X209" i="81"/>
  <c r="Z209" i="81" s="1"/>
  <c r="AA209" i="81" s="1"/>
  <c r="I209" i="81"/>
  <c r="K209" i="81" s="1"/>
  <c r="L209" i="81" s="1"/>
  <c r="Q209" i="81"/>
  <c r="S209" i="81" s="1"/>
  <c r="T209" i="81" s="1"/>
  <c r="AE209" i="81"/>
  <c r="AG209" i="81" s="1"/>
  <c r="AH209" i="81" s="1"/>
  <c r="F209" i="81"/>
  <c r="N114" i="79"/>
  <c r="G264" i="83"/>
  <c r="I264" i="83" s="1"/>
  <c r="G114" i="83"/>
  <c r="I114" i="83" s="1"/>
  <c r="AF114" i="83" s="1"/>
  <c r="G188" i="83"/>
  <c r="I188" i="83" s="1"/>
  <c r="I39" i="83"/>
  <c r="AE145" i="81"/>
  <c r="AG145" i="81" s="1"/>
  <c r="AH145" i="81" s="1"/>
  <c r="I145" i="81"/>
  <c r="K145" i="81" s="1"/>
  <c r="L145" i="81" s="1"/>
  <c r="Q145" i="81"/>
  <c r="S145" i="81" s="1"/>
  <c r="T145" i="81" s="1"/>
  <c r="X145" i="81"/>
  <c r="Z145" i="81" s="1"/>
  <c r="AA145" i="81" s="1"/>
  <c r="F145" i="81"/>
  <c r="N165" i="79"/>
  <c r="N217" i="79"/>
  <c r="G265" i="85"/>
  <c r="I265" i="85" s="1"/>
  <c r="G114" i="85"/>
  <c r="I114" i="85" s="1"/>
  <c r="AF114" i="85" s="1"/>
  <c r="G188" i="85"/>
  <c r="I188" i="85" s="1"/>
  <c r="I39" i="85"/>
  <c r="EJ127" i="47"/>
  <c r="EJ201" i="47"/>
  <c r="BX124" i="47"/>
  <c r="AM201" i="85"/>
  <c r="N126" i="47"/>
  <c r="GJ24" i="47"/>
  <c r="N200" i="47"/>
  <c r="DW200" i="47" s="1"/>
  <c r="EC200" i="47" s="1"/>
  <c r="V200" i="47"/>
  <c r="AM127" i="76"/>
  <c r="BE121" i="76" s="1"/>
  <c r="CL51" i="47"/>
  <c r="AM279" i="84"/>
  <c r="BX278" i="47"/>
  <c r="EI278" i="47" s="1"/>
  <c r="AM50" i="85"/>
  <c r="M275" i="47"/>
  <c r="M198" i="47"/>
  <c r="M351" i="47"/>
  <c r="M124" i="47"/>
  <c r="AG199" i="76"/>
  <c r="P125" i="76"/>
  <c r="AG125" i="76" s="1"/>
  <c r="U106" i="81"/>
  <c r="AH274" i="83" s="1"/>
  <c r="AI106" i="81"/>
  <c r="AH49" i="83" s="1"/>
  <c r="P274" i="83"/>
  <c r="AG274" i="83" s="1"/>
  <c r="AF274" i="83"/>
  <c r="P198" i="76"/>
  <c r="AF198" i="76"/>
  <c r="M49" i="47"/>
  <c r="P49" i="85"/>
  <c r="AG49" i="85" s="1"/>
  <c r="AF49" i="85"/>
  <c r="AF198" i="85"/>
  <c r="P198" i="85"/>
  <c r="P53" i="76"/>
  <c r="AG53" i="76" s="1"/>
  <c r="J53" i="47"/>
  <c r="AF53" i="76"/>
  <c r="P202" i="76"/>
  <c r="AF202" i="76"/>
  <c r="BF47" i="83"/>
  <c r="K354" i="47"/>
  <c r="K127" i="47"/>
  <c r="K201" i="47"/>
  <c r="K278" i="47"/>
  <c r="EH53" i="47"/>
  <c r="EH127" i="47"/>
  <c r="AM275" i="83"/>
  <c r="BW124" i="47"/>
  <c r="EH125" i="47" s="1"/>
  <c r="P128" i="85"/>
  <c r="AG128" i="85" s="1"/>
  <c r="AG202" i="85"/>
  <c r="AM279" i="85"/>
  <c r="DY52" i="47"/>
  <c r="EE52" i="47" s="1"/>
  <c r="Y277" i="47"/>
  <c r="DY277" i="47"/>
  <c r="EE277" i="47" s="1"/>
  <c r="AM127" i="83"/>
  <c r="BE121" i="83" s="1"/>
  <c r="EJ51" i="47"/>
  <c r="EJ125" i="47"/>
  <c r="N129" i="79"/>
  <c r="G129" i="83"/>
  <c r="I129" i="83" s="1"/>
  <c r="AF129" i="83" s="1"/>
  <c r="G203" i="83"/>
  <c r="I203" i="83" s="1"/>
  <c r="G279" i="83"/>
  <c r="I279" i="83" s="1"/>
  <c r="I54" i="83"/>
  <c r="N180" i="79"/>
  <c r="G203" i="84"/>
  <c r="I203" i="84" s="1"/>
  <c r="G280" i="84"/>
  <c r="I280" i="84" s="1"/>
  <c r="G129" i="84"/>
  <c r="I129" i="84" s="1"/>
  <c r="AF129" i="84" s="1"/>
  <c r="I54" i="84"/>
  <c r="N77" i="79"/>
  <c r="FA52" i="47" l="1"/>
  <c r="GC31" i="47"/>
  <c r="L27" i="59" s="1"/>
  <c r="DY50" i="47"/>
  <c r="DX126" i="47"/>
  <c r="ED126" i="47" s="1"/>
  <c r="AI25" i="104"/>
  <c r="AJ25" i="104" s="1"/>
  <c r="CK50" i="47"/>
  <c r="AB145" i="81"/>
  <c r="AH114" i="84" s="1"/>
  <c r="M145" i="81"/>
  <c r="AH188" i="84" s="1"/>
  <c r="AI209" i="81"/>
  <c r="AH54" i="85" s="1"/>
  <c r="AB111" i="81"/>
  <c r="AH129" i="83" s="1"/>
  <c r="AI111" i="81"/>
  <c r="AH54" i="83" s="1"/>
  <c r="AB96" i="81"/>
  <c r="AH114" i="83" s="1"/>
  <c r="M96" i="81"/>
  <c r="AH188" i="83" s="1"/>
  <c r="D195" i="81"/>
  <c r="G40" i="85"/>
  <c r="D146" i="81"/>
  <c r="G40" i="84"/>
  <c r="M62" i="79"/>
  <c r="O62" i="79"/>
  <c r="D97" i="81"/>
  <c r="G40" i="83"/>
  <c r="BF123" i="84"/>
  <c r="AF203" i="84"/>
  <c r="P203" i="84"/>
  <c r="K54" i="47"/>
  <c r="P54" i="83"/>
  <c r="AG54" i="83" s="1"/>
  <c r="AF54" i="83"/>
  <c r="AF203" i="83"/>
  <c r="P203" i="83"/>
  <c r="AM128" i="85"/>
  <c r="BE122" i="85" s="1"/>
  <c r="W278" i="47"/>
  <c r="BF47" i="76"/>
  <c r="AM53" i="76"/>
  <c r="BE47" i="76" s="1"/>
  <c r="AG198" i="76"/>
  <c r="P124" i="76"/>
  <c r="AG124" i="76" s="1"/>
  <c r="AM274" i="83"/>
  <c r="BW49" i="47"/>
  <c r="EH50" i="47" s="1"/>
  <c r="AM125" i="76"/>
  <c r="EE51" i="47"/>
  <c r="Y351" i="47"/>
  <c r="Y275" i="47"/>
  <c r="GW13" i="47"/>
  <c r="CS51" i="47"/>
  <c r="GU13" i="47" s="1"/>
  <c r="DV200" i="47"/>
  <c r="EB200" i="47" s="1"/>
  <c r="M39" i="47"/>
  <c r="P39" i="85"/>
  <c r="AG39" i="85" s="1"/>
  <c r="AF39" i="85"/>
  <c r="U145" i="81"/>
  <c r="AH265" i="84" s="1"/>
  <c r="AI145" i="81"/>
  <c r="AH39" i="84" s="1"/>
  <c r="AF188" i="83"/>
  <c r="P188" i="83"/>
  <c r="AF264" i="83"/>
  <c r="P264" i="83"/>
  <c r="AG264" i="83" s="1"/>
  <c r="U209" i="81"/>
  <c r="AH280" i="85" s="1"/>
  <c r="AB209" i="81"/>
  <c r="AH129" i="85" s="1"/>
  <c r="P280" i="85"/>
  <c r="AG280" i="85" s="1"/>
  <c r="AF280" i="85"/>
  <c r="P203" i="85"/>
  <c r="AF203" i="85"/>
  <c r="EJ276" i="47"/>
  <c r="EC51" i="47"/>
  <c r="W351" i="47"/>
  <c r="W275" i="47"/>
  <c r="AM128" i="83"/>
  <c r="BE122" i="83" s="1"/>
  <c r="BY274" i="47"/>
  <c r="X201" i="47"/>
  <c r="X354" i="47"/>
  <c r="AM49" i="84"/>
  <c r="L350" i="47"/>
  <c r="L123" i="47"/>
  <c r="L274" i="47"/>
  <c r="L197" i="47"/>
  <c r="BX197" i="47"/>
  <c r="G264" i="76"/>
  <c r="I264" i="76" s="1"/>
  <c r="G188" i="76"/>
  <c r="I188" i="76" s="1"/>
  <c r="G114" i="76"/>
  <c r="I114" i="76" s="1"/>
  <c r="AF114" i="76" s="1"/>
  <c r="I39" i="76"/>
  <c r="AI160" i="81"/>
  <c r="AH54" i="84" s="1"/>
  <c r="U160" i="81"/>
  <c r="AH280" i="84" s="1"/>
  <c r="BW128" i="47"/>
  <c r="EH128" i="47" s="1"/>
  <c r="BW54" i="47"/>
  <c r="EH54" i="47" s="1"/>
  <c r="Y126" i="47"/>
  <c r="Y52" i="47"/>
  <c r="ED51" i="47"/>
  <c r="X351" i="47"/>
  <c r="AM275" i="85"/>
  <c r="AM274" i="76"/>
  <c r="J197" i="47"/>
  <c r="J274" i="47"/>
  <c r="J123" i="47"/>
  <c r="J350" i="47"/>
  <c r="N49" i="47"/>
  <c r="AM125" i="85"/>
  <c r="U194" i="81"/>
  <c r="AH265" i="85" s="1"/>
  <c r="AB194" i="81"/>
  <c r="AH114" i="85" s="1"/>
  <c r="P265" i="84"/>
  <c r="AG265" i="84" s="1"/>
  <c r="AF265" i="84"/>
  <c r="BW113" i="47"/>
  <c r="EH113" i="47" s="1"/>
  <c r="BW187" i="47"/>
  <c r="EH187" i="47" s="1"/>
  <c r="X126" i="47"/>
  <c r="X52" i="47"/>
  <c r="AM199" i="84"/>
  <c r="Y201" i="47"/>
  <c r="EH51" i="47"/>
  <c r="AM125" i="83"/>
  <c r="GJ22" i="47"/>
  <c r="GC29" i="47"/>
  <c r="L25" i="59" s="1"/>
  <c r="N124" i="47"/>
  <c r="AI23" i="104" s="1"/>
  <c r="AJ23" i="104" s="1"/>
  <c r="AM202" i="84"/>
  <c r="FT87" i="47"/>
  <c r="CS110" i="47"/>
  <c r="FT102" i="47"/>
  <c r="GK95" i="47"/>
  <c r="CS125" i="47"/>
  <c r="GI95" i="47" s="1"/>
  <c r="EI51" i="47"/>
  <c r="AM275" i="84"/>
  <c r="BX274" i="47"/>
  <c r="M77" i="79"/>
  <c r="O77" i="79"/>
  <c r="D210" i="81"/>
  <c r="G55" i="85"/>
  <c r="D112" i="81"/>
  <c r="G55" i="83"/>
  <c r="D161" i="81"/>
  <c r="G55" i="84"/>
  <c r="AF54" i="84"/>
  <c r="L54" i="47"/>
  <c r="P54" i="84"/>
  <c r="AG54" i="84" s="1"/>
  <c r="P280" i="84"/>
  <c r="AG280" i="84" s="1"/>
  <c r="AF280" i="84"/>
  <c r="AF279" i="83"/>
  <c r="P279" i="83"/>
  <c r="AG279" i="83" s="1"/>
  <c r="BF123" i="83"/>
  <c r="W201" i="47"/>
  <c r="W354" i="47"/>
  <c r="AG202" i="76"/>
  <c r="P128" i="76"/>
  <c r="AG128" i="76" s="1"/>
  <c r="N53" i="47"/>
  <c r="J201" i="47"/>
  <c r="J354" i="47"/>
  <c r="J127" i="47"/>
  <c r="J278" i="47"/>
  <c r="AG198" i="85"/>
  <c r="AM198" i="85" s="1"/>
  <c r="P124" i="85"/>
  <c r="AG124" i="85" s="1"/>
  <c r="AM49" i="85"/>
  <c r="M350" i="47"/>
  <c r="M123" i="47"/>
  <c r="M197" i="47"/>
  <c r="M274" i="47"/>
  <c r="BW274" i="47"/>
  <c r="Y198" i="47"/>
  <c r="V52" i="47"/>
  <c r="V126" i="47"/>
  <c r="K52" i="99"/>
  <c r="Z200" i="47"/>
  <c r="CK200" i="47"/>
  <c r="DV126" i="47"/>
  <c r="EB126" i="47" s="1"/>
  <c r="CK126" i="47"/>
  <c r="EI125" i="47"/>
  <c r="AF188" i="85"/>
  <c r="P188" i="85"/>
  <c r="AF265" i="85"/>
  <c r="P265" i="85"/>
  <c r="AG265" i="85" s="1"/>
  <c r="BX113" i="47"/>
  <c r="EI113" i="47" s="1"/>
  <c r="BX187" i="47"/>
  <c r="EI187" i="47" s="1"/>
  <c r="AF39" i="83"/>
  <c r="K39" i="47"/>
  <c r="P39" i="83"/>
  <c r="AG39" i="83" s="1"/>
  <c r="BY54" i="47"/>
  <c r="EJ54" i="47" s="1"/>
  <c r="M209" i="81"/>
  <c r="AH203" i="85" s="1"/>
  <c r="AF54" i="85"/>
  <c r="M54" i="47"/>
  <c r="P54" i="85"/>
  <c r="AG54" i="85" s="1"/>
  <c r="EH198" i="47"/>
  <c r="EH199" i="47"/>
  <c r="W198" i="47"/>
  <c r="AM202" i="83"/>
  <c r="BY123" i="47"/>
  <c r="X278" i="47"/>
  <c r="DW126" i="47"/>
  <c r="EC126" i="47" s="1"/>
  <c r="W126" i="47"/>
  <c r="W52" i="47"/>
  <c r="EI198" i="47"/>
  <c r="EI199" i="47"/>
  <c r="P124" i="84"/>
  <c r="AG124" i="84" s="1"/>
  <c r="AG198" i="84"/>
  <c r="BX123" i="47"/>
  <c r="N62" i="79"/>
  <c r="AB160" i="81"/>
  <c r="AH129" i="84" s="1"/>
  <c r="M160" i="81"/>
  <c r="AH203" i="84" s="1"/>
  <c r="U111" i="81"/>
  <c r="AH279" i="83" s="1"/>
  <c r="M111" i="81"/>
  <c r="AH203" i="83" s="1"/>
  <c r="DY200" i="47"/>
  <c r="EE200" i="47" s="1"/>
  <c r="DY126" i="47"/>
  <c r="EE126" i="47" s="1"/>
  <c r="X275" i="47"/>
  <c r="X124" i="47" s="1"/>
  <c r="DX124" i="47"/>
  <c r="AM202" i="85"/>
  <c r="AM278" i="76"/>
  <c r="AM49" i="76"/>
  <c r="AG198" i="83"/>
  <c r="P124" i="83"/>
  <c r="AG124" i="83" s="1"/>
  <c r="AM49" i="83"/>
  <c r="K274" i="47"/>
  <c r="W274" i="47" s="1"/>
  <c r="K197" i="47"/>
  <c r="K123" i="47"/>
  <c r="K350" i="47"/>
  <c r="EH124" i="47"/>
  <c r="AM199" i="76"/>
  <c r="AM199" i="85"/>
  <c r="Z277" i="47"/>
  <c r="CL277" i="47" s="1"/>
  <c r="FT246" i="47" s="1"/>
  <c r="CK277" i="47"/>
  <c r="DY353" i="47"/>
  <c r="EE353" i="47" s="1"/>
  <c r="CK353" i="47"/>
  <c r="Z353" i="47"/>
  <c r="CL353" i="47" s="1"/>
  <c r="EI276" i="47"/>
  <c r="AI194" i="81"/>
  <c r="AH39" i="85" s="1"/>
  <c r="M194" i="81"/>
  <c r="AH188" i="85" s="1"/>
  <c r="AF39" i="84"/>
  <c r="L39" i="47"/>
  <c r="P39" i="84"/>
  <c r="AG39" i="84" s="1"/>
  <c r="AF188" i="84"/>
  <c r="P188" i="84"/>
  <c r="AI96" i="81"/>
  <c r="AH39" i="83" s="1"/>
  <c r="U96" i="81"/>
  <c r="AH264" i="83" s="1"/>
  <c r="DX200" i="47"/>
  <c r="ED200" i="47" s="1"/>
  <c r="DX353" i="47"/>
  <c r="ED353" i="47" s="1"/>
  <c r="AM125" i="84"/>
  <c r="Y278" i="47"/>
  <c r="Y354" i="47"/>
  <c r="AM199" i="83"/>
  <c r="EJ198" i="47"/>
  <c r="N275" i="47"/>
  <c r="DX275" i="47" s="1"/>
  <c r="ED276" i="47" s="1"/>
  <c r="V275" i="47"/>
  <c r="N351" i="47"/>
  <c r="V351" i="47"/>
  <c r="DV351" i="47"/>
  <c r="N198" i="47"/>
  <c r="DW198" i="47" s="1"/>
  <c r="V198" i="47"/>
  <c r="AM128" i="84"/>
  <c r="BE122" i="84" s="1"/>
  <c r="FT88" i="47"/>
  <c r="CS111" i="47"/>
  <c r="FT89" i="47"/>
  <c r="CS112" i="47"/>
  <c r="DW353" i="47"/>
  <c r="EC353" i="47" s="1"/>
  <c r="DW277" i="47"/>
  <c r="EC277" i="47" s="1"/>
  <c r="FA277" i="47" s="1"/>
  <c r="BX49" i="47"/>
  <c r="G279" i="76"/>
  <c r="I279" i="76" s="1"/>
  <c r="G203" i="76"/>
  <c r="I203" i="76" s="1"/>
  <c r="G129" i="76"/>
  <c r="I129" i="76" s="1"/>
  <c r="AF129" i="76" s="1"/>
  <c r="I54" i="76"/>
  <c r="G14" i="79"/>
  <c r="DW124" i="47" l="1"/>
  <c r="DY124" i="47"/>
  <c r="DV124" i="47"/>
  <c r="EB125" i="47" s="1"/>
  <c r="Y50" i="47"/>
  <c r="DV275" i="47"/>
  <c r="EB276" i="47" s="1"/>
  <c r="CK49" i="47"/>
  <c r="FA353" i="47"/>
  <c r="DV198" i="47"/>
  <c r="X50" i="47"/>
  <c r="W124" i="47"/>
  <c r="G41" i="84"/>
  <c r="D147" i="81"/>
  <c r="G40" i="76"/>
  <c r="J14" i="79"/>
  <c r="M233" i="79"/>
  <c r="O233" i="79"/>
  <c r="M115" i="79"/>
  <c r="O115" i="79"/>
  <c r="G29" i="79"/>
  <c r="N29" i="79" s="1"/>
  <c r="D196" i="81"/>
  <c r="G41" i="85"/>
  <c r="G41" i="83"/>
  <c r="D98" i="81"/>
  <c r="M218" i="79"/>
  <c r="O218" i="79"/>
  <c r="BF123" i="76"/>
  <c r="P279" i="76"/>
  <c r="AG279" i="76" s="1"/>
  <c r="AF279" i="76"/>
  <c r="EB199" i="47"/>
  <c r="EB352" i="47"/>
  <c r="Z351" i="47"/>
  <c r="CL351" i="47" s="1"/>
  <c r="CK351" i="47"/>
  <c r="BW39" i="47"/>
  <c r="EH39" i="47" s="1"/>
  <c r="L187" i="47"/>
  <c r="L264" i="47"/>
  <c r="L340" i="47"/>
  <c r="L113" i="47"/>
  <c r="BY187" i="47"/>
  <c r="EJ187" i="47" s="1"/>
  <c r="CS277" i="47"/>
  <c r="W350" i="47"/>
  <c r="W197" i="47"/>
  <c r="AM124" i="83"/>
  <c r="ED125" i="47"/>
  <c r="BW279" i="47"/>
  <c r="EH279" i="47" s="1"/>
  <c r="BX128" i="47"/>
  <c r="EI128" i="47" s="1"/>
  <c r="AM124" i="84"/>
  <c r="EJ124" i="47"/>
  <c r="EC199" i="47"/>
  <c r="BF48" i="85"/>
  <c r="AM54" i="85"/>
  <c r="BE48" i="85" s="1"/>
  <c r="K113" i="47"/>
  <c r="K340" i="47"/>
  <c r="K264" i="47"/>
  <c r="K187" i="47"/>
  <c r="P114" i="85"/>
  <c r="AG114" i="85" s="1"/>
  <c r="AG188" i="85"/>
  <c r="Q52" i="99"/>
  <c r="AD52" i="99" s="1"/>
  <c r="AC52" i="99"/>
  <c r="EH275" i="47"/>
  <c r="Y197" i="47"/>
  <c r="AM124" i="85"/>
  <c r="N278" i="47"/>
  <c r="V278" i="47"/>
  <c r="DV278" i="47"/>
  <c r="EB278" i="47" s="1"/>
  <c r="V354" i="47"/>
  <c r="N354" i="47"/>
  <c r="DV354" i="47" s="1"/>
  <c r="EB354" i="47" s="1"/>
  <c r="DV53" i="47"/>
  <c r="EB53" i="47" s="1"/>
  <c r="CK53" i="47"/>
  <c r="DW53" i="47"/>
  <c r="EC53" i="47" s="1"/>
  <c r="DY53" i="47"/>
  <c r="EE53" i="47" s="1"/>
  <c r="DX53" i="47"/>
  <c r="ED53" i="47" s="1"/>
  <c r="AM202" i="76"/>
  <c r="W53" i="47"/>
  <c r="W127" i="47"/>
  <c r="AM280" i="84"/>
  <c r="BF48" i="84"/>
  <c r="AM54" i="84"/>
  <c r="BE48" i="84" s="1"/>
  <c r="G204" i="84"/>
  <c r="I204" i="84" s="1"/>
  <c r="G281" i="84"/>
  <c r="I281" i="84" s="1"/>
  <c r="G130" i="84"/>
  <c r="I130" i="84" s="1"/>
  <c r="AF130" i="84" s="1"/>
  <c r="I55" i="84"/>
  <c r="Q161" i="81"/>
  <c r="S161" i="81" s="1"/>
  <c r="T161" i="81" s="1"/>
  <c r="AE161" i="81"/>
  <c r="AG161" i="81" s="1"/>
  <c r="AH161" i="81" s="1"/>
  <c r="X161" i="81"/>
  <c r="Z161" i="81" s="1"/>
  <c r="AA161" i="81" s="1"/>
  <c r="I161" i="81"/>
  <c r="K161" i="81" s="1"/>
  <c r="L161" i="81" s="1"/>
  <c r="F161" i="81"/>
  <c r="G204" i="83"/>
  <c r="I204" i="83" s="1"/>
  <c r="G130" i="83"/>
  <c r="I130" i="83" s="1"/>
  <c r="AF130" i="83" s="1"/>
  <c r="G280" i="83"/>
  <c r="I280" i="83" s="1"/>
  <c r="I55" i="83"/>
  <c r="I112" i="81"/>
  <c r="K112" i="81" s="1"/>
  <c r="L112" i="81" s="1"/>
  <c r="AE112" i="81"/>
  <c r="AG112" i="81" s="1"/>
  <c r="AH112" i="81" s="1"/>
  <c r="Q112" i="81"/>
  <c r="S112" i="81" s="1"/>
  <c r="T112" i="81" s="1"/>
  <c r="X112" i="81"/>
  <c r="Z112" i="81" s="1"/>
  <c r="AA112" i="81" s="1"/>
  <c r="F112" i="81"/>
  <c r="G281" i="85"/>
  <c r="I281" i="85" s="1"/>
  <c r="G130" i="85"/>
  <c r="I130" i="85" s="1"/>
  <c r="AF130" i="85" s="1"/>
  <c r="BF124" i="85" s="1"/>
  <c r="G204" i="85"/>
  <c r="I204" i="85" s="1"/>
  <c r="I55" i="85"/>
  <c r="Q210" i="81"/>
  <c r="S210" i="81" s="1"/>
  <c r="T210" i="81" s="1"/>
  <c r="I210" i="81"/>
  <c r="K210" i="81" s="1"/>
  <c r="L210" i="81" s="1"/>
  <c r="AE210" i="81"/>
  <c r="AG210" i="81" s="1"/>
  <c r="AH210" i="81" s="1"/>
  <c r="X210" i="81"/>
  <c r="Z210" i="81" s="1"/>
  <c r="AA210" i="81" s="1"/>
  <c r="F210" i="81"/>
  <c r="EI50" i="47"/>
  <c r="AM265" i="84"/>
  <c r="BY264" i="47"/>
  <c r="EJ264" i="47" s="1"/>
  <c r="GJ21" i="47"/>
  <c r="GC28" i="47"/>
  <c r="L24" i="59" s="1"/>
  <c r="N123" i="47"/>
  <c r="DW123" i="47" s="1"/>
  <c r="V197" i="47"/>
  <c r="N197" i="47"/>
  <c r="DW197" i="47" s="1"/>
  <c r="DX351" i="47"/>
  <c r="BX54" i="47"/>
  <c r="EI54" i="47" s="1"/>
  <c r="AF264" i="76"/>
  <c r="P264" i="76"/>
  <c r="AG264" i="76" s="1"/>
  <c r="X274" i="47"/>
  <c r="X127" i="47"/>
  <c r="X53" i="47"/>
  <c r="DW351" i="47"/>
  <c r="AG203" i="85"/>
  <c r="P129" i="85"/>
  <c r="AG129" i="85" s="1"/>
  <c r="AM280" i="85"/>
  <c r="BY279" i="47"/>
  <c r="EJ279" i="47" s="1"/>
  <c r="AM264" i="83"/>
  <c r="BX264" i="47"/>
  <c r="EI264" i="47" s="1"/>
  <c r="AM39" i="85"/>
  <c r="M113" i="47"/>
  <c r="M340" i="47"/>
  <c r="M264" i="47"/>
  <c r="M187" i="47"/>
  <c r="Y124" i="47"/>
  <c r="DY351" i="47"/>
  <c r="AM124" i="76"/>
  <c r="AG203" i="83"/>
  <c r="P129" i="83"/>
  <c r="AG129" i="83" s="1"/>
  <c r="BF48" i="83"/>
  <c r="AM54" i="83"/>
  <c r="BE48" i="83" s="1"/>
  <c r="K355" i="47"/>
  <c r="K128" i="47"/>
  <c r="K202" i="47"/>
  <c r="K279" i="47"/>
  <c r="G265" i="83"/>
  <c r="I265" i="83" s="1"/>
  <c r="G115" i="83"/>
  <c r="I115" i="83" s="1"/>
  <c r="AF115" i="83" s="1"/>
  <c r="G189" i="83"/>
  <c r="I189" i="83" s="1"/>
  <c r="I40" i="83"/>
  <c r="Q97" i="81"/>
  <c r="S97" i="81" s="1"/>
  <c r="T97" i="81" s="1"/>
  <c r="I97" i="81"/>
  <c r="K97" i="81" s="1"/>
  <c r="L97" i="81" s="1"/>
  <c r="AE97" i="81"/>
  <c r="AG97" i="81" s="1"/>
  <c r="AH97" i="81" s="1"/>
  <c r="X97" i="81"/>
  <c r="Z97" i="81" s="1"/>
  <c r="AA97" i="81" s="1"/>
  <c r="F97" i="81"/>
  <c r="G189" i="84"/>
  <c r="I189" i="84" s="1"/>
  <c r="G115" i="84"/>
  <c r="I115" i="84" s="1"/>
  <c r="AF115" i="84" s="1"/>
  <c r="G266" i="84"/>
  <c r="I266" i="84" s="1"/>
  <c r="I40" i="84"/>
  <c r="X146" i="81"/>
  <c r="Z146" i="81" s="1"/>
  <c r="AA146" i="81" s="1"/>
  <c r="AE146" i="81"/>
  <c r="AG146" i="81" s="1"/>
  <c r="AH146" i="81" s="1"/>
  <c r="Q146" i="81"/>
  <c r="S146" i="81" s="1"/>
  <c r="T146" i="81" s="1"/>
  <c r="I146" i="81"/>
  <c r="K146" i="81" s="1"/>
  <c r="L146" i="81" s="1"/>
  <c r="F146" i="81"/>
  <c r="N218" i="79"/>
  <c r="I195" i="81"/>
  <c r="K195" i="81" s="1"/>
  <c r="L195" i="81" s="1"/>
  <c r="AE195" i="81"/>
  <c r="AG195" i="81" s="1"/>
  <c r="AH195" i="81" s="1"/>
  <c r="Q195" i="81"/>
  <c r="S195" i="81" s="1"/>
  <c r="T195" i="81" s="1"/>
  <c r="X195" i="81"/>
  <c r="Z195" i="81" s="1"/>
  <c r="AA195" i="81" s="1"/>
  <c r="F195" i="81"/>
  <c r="N14" i="79"/>
  <c r="T20" i="93"/>
  <c r="O14" i="79"/>
  <c r="M14" i="79"/>
  <c r="O181" i="79"/>
  <c r="M181" i="79"/>
  <c r="G55" i="76"/>
  <c r="J29" i="79"/>
  <c r="O130" i="79"/>
  <c r="M130" i="79"/>
  <c r="O166" i="79"/>
  <c r="M166" i="79"/>
  <c r="P54" i="76"/>
  <c r="AG54" i="76" s="1"/>
  <c r="J54" i="47"/>
  <c r="AF54" i="76"/>
  <c r="P203" i="76"/>
  <c r="AF203" i="76"/>
  <c r="V50" i="47"/>
  <c r="V124" i="47"/>
  <c r="DX198" i="47"/>
  <c r="K50" i="99"/>
  <c r="Z198" i="47"/>
  <c r="CK198" i="47"/>
  <c r="CK275" i="47"/>
  <c r="Z275" i="47"/>
  <c r="CL275" i="47" s="1"/>
  <c r="FT244" i="47" s="1"/>
  <c r="BW264" i="47"/>
  <c r="EH264" i="47" s="1"/>
  <c r="AG188" i="84"/>
  <c r="P114" i="84"/>
  <c r="AG114" i="84" s="1"/>
  <c r="AM39" i="84"/>
  <c r="BY39" i="47"/>
  <c r="EJ39" i="47" s="1"/>
  <c r="EI275" i="47"/>
  <c r="GJ324" i="47"/>
  <c r="T104" i="59" s="1"/>
  <c r="CS353" i="47"/>
  <c r="GI324" i="47" s="1"/>
  <c r="S104" i="59" s="1"/>
  <c r="GC331" i="47"/>
  <c r="L119" i="59" s="1"/>
  <c r="DW49" i="47"/>
  <c r="AM198" i="83"/>
  <c r="BW202" i="47"/>
  <c r="EH202" i="47" s="1"/>
  <c r="BX202" i="47"/>
  <c r="EI202" i="47" s="1"/>
  <c r="AM198" i="84"/>
  <c r="FA126" i="47"/>
  <c r="W50" i="47"/>
  <c r="EC125" i="47"/>
  <c r="M202" i="47"/>
  <c r="M279" i="47"/>
  <c r="M128" i="47"/>
  <c r="M355" i="47"/>
  <c r="BY202" i="47"/>
  <c r="EJ202" i="47" s="1"/>
  <c r="AM39" i="83"/>
  <c r="AM265" i="85"/>
  <c r="EI124" i="47"/>
  <c r="GJ96" i="47"/>
  <c r="GC103" i="47"/>
  <c r="L72" i="59" s="1"/>
  <c r="Z52" i="47"/>
  <c r="CL52" i="47" s="1"/>
  <c r="Z126" i="47"/>
  <c r="CL200" i="47"/>
  <c r="FT169" i="47" s="1"/>
  <c r="DY198" i="47"/>
  <c r="EE125" i="47"/>
  <c r="Y274" i="47"/>
  <c r="DY49" i="47"/>
  <c r="Y350" i="47"/>
  <c r="N127" i="47"/>
  <c r="AI26" i="104" s="1"/>
  <c r="AJ26" i="104" s="1"/>
  <c r="N201" i="47"/>
  <c r="V201" i="47"/>
  <c r="AM128" i="76"/>
  <c r="BE122" i="76" s="1"/>
  <c r="AM279" i="83"/>
  <c r="L355" i="47"/>
  <c r="L128" i="47"/>
  <c r="L279" i="47"/>
  <c r="L202" i="47"/>
  <c r="N181" i="79"/>
  <c r="N130" i="79"/>
  <c r="N233" i="79"/>
  <c r="CK124" i="47"/>
  <c r="Y127" i="47"/>
  <c r="Y53" i="47"/>
  <c r="BY113" i="47"/>
  <c r="EJ113" i="47" s="1"/>
  <c r="DV49" i="47"/>
  <c r="N350" i="47"/>
  <c r="DW350" i="47" s="1"/>
  <c r="V350" i="47"/>
  <c r="N274" i="47"/>
  <c r="DY274" i="47" s="1"/>
  <c r="V274" i="47"/>
  <c r="DV274" i="47"/>
  <c r="BX279" i="47"/>
  <c r="EI279" i="47" s="1"/>
  <c r="P39" i="76"/>
  <c r="AG39" i="76" s="1"/>
  <c r="J39" i="47"/>
  <c r="AF39" i="76"/>
  <c r="P188" i="76"/>
  <c r="AF188" i="76"/>
  <c r="X197" i="47"/>
  <c r="X49" i="47" s="1"/>
  <c r="DX49" i="47"/>
  <c r="X350" i="47"/>
  <c r="DW275" i="47"/>
  <c r="FA51" i="47"/>
  <c r="EJ275" i="47"/>
  <c r="AM203" i="85"/>
  <c r="BY128" i="47"/>
  <c r="EJ128" i="47" s="1"/>
  <c r="P114" i="83"/>
  <c r="AG114" i="83" s="1"/>
  <c r="AG188" i="83"/>
  <c r="BX39" i="47"/>
  <c r="EI39" i="47" s="1"/>
  <c r="FA200" i="47"/>
  <c r="DY275" i="47"/>
  <c r="AM198" i="76"/>
  <c r="AG203" i="84"/>
  <c r="P129" i="84"/>
  <c r="AG129" i="84" s="1"/>
  <c r="N115" i="79"/>
  <c r="N166" i="79"/>
  <c r="G266" i="85"/>
  <c r="I266" i="85" s="1"/>
  <c r="G189" i="85"/>
  <c r="I189" i="85" s="1"/>
  <c r="G115" i="85"/>
  <c r="I115" i="85" s="1"/>
  <c r="AF115" i="85" s="1"/>
  <c r="I40" i="85"/>
  <c r="N116" i="79"/>
  <c r="N78" i="79"/>
  <c r="AB97" i="81" l="1"/>
  <c r="AH115" i="83" s="1"/>
  <c r="EC124" i="47"/>
  <c r="DX197" i="47"/>
  <c r="ED198" i="47" s="1"/>
  <c r="M97" i="81"/>
  <c r="AH189" i="83" s="1"/>
  <c r="DX350" i="47"/>
  <c r="ED351" i="47" s="1"/>
  <c r="DV350" i="47"/>
  <c r="DY123" i="47"/>
  <c r="EE124" i="47" s="1"/>
  <c r="AI22" i="104"/>
  <c r="AJ22" i="104" s="1"/>
  <c r="AB210" i="81"/>
  <c r="AH130" i="85" s="1"/>
  <c r="M210" i="81"/>
  <c r="AH204" i="85" s="1"/>
  <c r="M161" i="81"/>
  <c r="AH204" i="84" s="1"/>
  <c r="AI161" i="81"/>
  <c r="AH55" i="84" s="1"/>
  <c r="EC198" i="47"/>
  <c r="G56" i="85"/>
  <c r="D211" i="81"/>
  <c r="M219" i="79"/>
  <c r="O219" i="79"/>
  <c r="D148" i="81"/>
  <c r="G42" i="84"/>
  <c r="G15" i="79"/>
  <c r="N15" i="79" s="1"/>
  <c r="M167" i="79"/>
  <c r="O167" i="79"/>
  <c r="G56" i="83"/>
  <c r="D113" i="81"/>
  <c r="M63" i="79"/>
  <c r="O63" i="79"/>
  <c r="AF40" i="85"/>
  <c r="M40" i="47"/>
  <c r="P40" i="85"/>
  <c r="AG40" i="85" s="1"/>
  <c r="P189" i="85"/>
  <c r="AF189" i="85"/>
  <c r="AM203" i="84"/>
  <c r="EE275" i="47"/>
  <c r="EE276" i="47"/>
  <c r="AM188" i="83"/>
  <c r="EC276" i="47"/>
  <c r="FA276" i="47" s="1"/>
  <c r="AM39" i="76"/>
  <c r="X279" i="47"/>
  <c r="X355" i="47"/>
  <c r="V53" i="47"/>
  <c r="V127" i="47"/>
  <c r="K53" i="99"/>
  <c r="CK201" i="47"/>
  <c r="Z201" i="47"/>
  <c r="DX201" i="47"/>
  <c r="ED201" i="47" s="1"/>
  <c r="DW201" i="47"/>
  <c r="EC201" i="47" s="1"/>
  <c r="DY201" i="47"/>
  <c r="EE201" i="47" s="1"/>
  <c r="CK127" i="47"/>
  <c r="DW127" i="47"/>
  <c r="EC127" i="47" s="1"/>
  <c r="DY127" i="47"/>
  <c r="EE127" i="47" s="1"/>
  <c r="DX127" i="47"/>
  <c r="ED127" i="47" s="1"/>
  <c r="DY350" i="47"/>
  <c r="EE351" i="47" s="1"/>
  <c r="EE50" i="47"/>
  <c r="GW14" i="47"/>
  <c r="CS52" i="47"/>
  <c r="GU14" i="47" s="1"/>
  <c r="CS200" i="47"/>
  <c r="Y202" i="47"/>
  <c r="AM114" i="84"/>
  <c r="Z124" i="47"/>
  <c r="Z50" i="47"/>
  <c r="CL50" i="47" s="1"/>
  <c r="CS50" i="47" s="1"/>
  <c r="CL198" i="47"/>
  <c r="FT167" i="47" s="1"/>
  <c r="ED199" i="47"/>
  <c r="P129" i="76"/>
  <c r="AG129" i="76" s="1"/>
  <c r="AG203" i="76"/>
  <c r="J202" i="47"/>
  <c r="J279" i="47"/>
  <c r="N54" i="47"/>
  <c r="J355" i="47"/>
  <c r="J128" i="47"/>
  <c r="U195" i="81"/>
  <c r="AH266" i="85" s="1"/>
  <c r="M195" i="81"/>
  <c r="AH189" i="85" s="1"/>
  <c r="U146" i="81"/>
  <c r="AH266" i="84" s="1"/>
  <c r="AB146" i="81"/>
  <c r="AH115" i="84" s="1"/>
  <c r="AF266" i="84"/>
  <c r="P266" i="84"/>
  <c r="AG266" i="84" s="1"/>
  <c r="AF189" i="84"/>
  <c r="P189" i="84"/>
  <c r="BW114" i="47"/>
  <c r="EH114" i="47" s="1"/>
  <c r="BW188" i="47"/>
  <c r="EH188" i="47" s="1"/>
  <c r="K40" i="47"/>
  <c r="P40" i="83"/>
  <c r="AG40" i="83" s="1"/>
  <c r="AF40" i="83"/>
  <c r="W279" i="47"/>
  <c r="AM129" i="83"/>
  <c r="BE123" i="83" s="1"/>
  <c r="EE352" i="47"/>
  <c r="Y264" i="47"/>
  <c r="AM129" i="85"/>
  <c r="BE123" i="85" s="1"/>
  <c r="EC351" i="47"/>
  <c r="EC352" i="47"/>
  <c r="X123" i="47"/>
  <c r="AM264" i="76"/>
  <c r="ED352" i="47"/>
  <c r="V49" i="47"/>
  <c r="V123" i="47"/>
  <c r="DV123" i="47"/>
  <c r="FA125" i="47"/>
  <c r="AI210" i="81"/>
  <c r="AH55" i="85" s="1"/>
  <c r="U210" i="81"/>
  <c r="AH281" i="85" s="1"/>
  <c r="P204" i="85"/>
  <c r="AF204" i="85"/>
  <c r="P281" i="85"/>
  <c r="AG281" i="85" s="1"/>
  <c r="AF281" i="85"/>
  <c r="AB112" i="81"/>
  <c r="AH130" i="83" s="1"/>
  <c r="AI112" i="81"/>
  <c r="AH55" i="83" s="1"/>
  <c r="K55" i="47"/>
  <c r="P55" i="83"/>
  <c r="AG55" i="83" s="1"/>
  <c r="AF55" i="83"/>
  <c r="BF49" i="83" s="1"/>
  <c r="BF124" i="83"/>
  <c r="AB161" i="81"/>
  <c r="AH130" i="84" s="1"/>
  <c r="U161" i="81"/>
  <c r="AH281" i="84" s="1"/>
  <c r="BF124" i="84"/>
  <c r="P204" i="84"/>
  <c r="AF204" i="84"/>
  <c r="GJ25" i="47"/>
  <c r="GV15" i="47"/>
  <c r="GC32" i="47"/>
  <c r="L28" i="59" s="1"/>
  <c r="Y123" i="47"/>
  <c r="Y49" i="47"/>
  <c r="AM114" i="85"/>
  <c r="W264" i="47"/>
  <c r="X264" i="47"/>
  <c r="GC329" i="47"/>
  <c r="L117" i="59" s="1"/>
  <c r="CS351" i="47"/>
  <c r="GI322" i="47" s="1"/>
  <c r="GJ322" i="47"/>
  <c r="G190" i="83"/>
  <c r="I190" i="83" s="1"/>
  <c r="G266" i="83"/>
  <c r="I266" i="83" s="1"/>
  <c r="G116" i="83"/>
  <c r="I116" i="83" s="1"/>
  <c r="AF116" i="83" s="1"/>
  <c r="I41" i="83"/>
  <c r="G267" i="85"/>
  <c r="I267" i="85" s="1"/>
  <c r="G190" i="85"/>
  <c r="I190" i="85" s="1"/>
  <c r="G116" i="85"/>
  <c r="I116" i="85" s="1"/>
  <c r="AF116" i="85" s="1"/>
  <c r="I41" i="85"/>
  <c r="X196" i="81"/>
  <c r="Z196" i="81" s="1"/>
  <c r="AA196" i="81" s="1"/>
  <c r="I196" i="81"/>
  <c r="K196" i="81" s="1"/>
  <c r="L196" i="81" s="1"/>
  <c r="Q196" i="81"/>
  <c r="S196" i="81" s="1"/>
  <c r="T196" i="81" s="1"/>
  <c r="AE196" i="81"/>
  <c r="AG196" i="81" s="1"/>
  <c r="AH196" i="81" s="1"/>
  <c r="F196" i="81"/>
  <c r="N63" i="79"/>
  <c r="G265" i="76"/>
  <c r="I265" i="76" s="1"/>
  <c r="G189" i="76"/>
  <c r="I189" i="76" s="1"/>
  <c r="G115" i="76"/>
  <c r="I115" i="76" s="1"/>
  <c r="AF115" i="76" s="1"/>
  <c r="I40" i="76"/>
  <c r="AE147" i="81"/>
  <c r="AG147" i="81" s="1"/>
  <c r="AH147" i="81" s="1"/>
  <c r="I147" i="81"/>
  <c r="K147" i="81" s="1"/>
  <c r="L147" i="81" s="1"/>
  <c r="Q147" i="81"/>
  <c r="S147" i="81" s="1"/>
  <c r="T147" i="81" s="1"/>
  <c r="X147" i="81"/>
  <c r="Z147" i="81" s="1"/>
  <c r="AA147" i="81" s="1"/>
  <c r="F147" i="81"/>
  <c r="N167" i="79"/>
  <c r="M78" i="79"/>
  <c r="O78" i="79"/>
  <c r="G41" i="76"/>
  <c r="J15" i="79"/>
  <c r="G42" i="83"/>
  <c r="D99" i="81"/>
  <c r="D197" i="81"/>
  <c r="G42" i="85"/>
  <c r="M116" i="79"/>
  <c r="O116" i="79"/>
  <c r="D162" i="81"/>
  <c r="G56" i="84"/>
  <c r="P266" i="85"/>
  <c r="AG266" i="85" s="1"/>
  <c r="AF266" i="85"/>
  <c r="AM129" i="84"/>
  <c r="BE123" i="84" s="1"/>
  <c r="AM114" i="83"/>
  <c r="ED50" i="47"/>
  <c r="AG188" i="76"/>
  <c r="P114" i="76"/>
  <c r="AG114" i="76" s="1"/>
  <c r="J187" i="47"/>
  <c r="J264" i="47"/>
  <c r="J340" i="47"/>
  <c r="J113" i="47"/>
  <c r="N39" i="47"/>
  <c r="DW274" i="47"/>
  <c r="CK274" i="47"/>
  <c r="Z274" i="47"/>
  <c r="CL274" i="47" s="1"/>
  <c r="FT243" i="47" s="1"/>
  <c r="CK350" i="47"/>
  <c r="Z350" i="47"/>
  <c r="CL350" i="47" s="1"/>
  <c r="EB50" i="47"/>
  <c r="GC101" i="47"/>
  <c r="L70" i="59" s="1"/>
  <c r="GJ94" i="47"/>
  <c r="X202" i="47"/>
  <c r="DV201" i="47"/>
  <c r="EB201" i="47" s="1"/>
  <c r="FA201" i="47" s="1"/>
  <c r="DV127" i="47"/>
  <c r="EB127" i="47" s="1"/>
  <c r="EE199" i="47"/>
  <c r="FA199" i="47" s="1"/>
  <c r="CL126" i="47"/>
  <c r="O52" i="99"/>
  <c r="EB52" i="99" s="1"/>
  <c r="EC52" i="99" s="1"/>
  <c r="FG52" i="99" s="1"/>
  <c r="Y355" i="47"/>
  <c r="Y279" i="47"/>
  <c r="EC50" i="47"/>
  <c r="CS275" i="47"/>
  <c r="EB275" i="47"/>
  <c r="Q50" i="99"/>
  <c r="AD50" i="99" s="1"/>
  <c r="AC50" i="99"/>
  <c r="BF48" i="76"/>
  <c r="AM54" i="76"/>
  <c r="BE48" i="76" s="1"/>
  <c r="G130" i="76"/>
  <c r="I130" i="76" s="1"/>
  <c r="AF130" i="76" s="1"/>
  <c r="G280" i="76"/>
  <c r="I280" i="76" s="1"/>
  <c r="G204" i="76"/>
  <c r="I204" i="76" s="1"/>
  <c r="I55" i="76"/>
  <c r="AB195" i="81"/>
  <c r="AH115" i="85" s="1"/>
  <c r="AI195" i="81"/>
  <c r="AH40" i="85" s="1"/>
  <c r="M146" i="81"/>
  <c r="AH189" i="84" s="1"/>
  <c r="AI146" i="81"/>
  <c r="AH40" i="84" s="1"/>
  <c r="AF40" i="84"/>
  <c r="L40" i="47"/>
  <c r="P40" i="84"/>
  <c r="AG40" i="84" s="1"/>
  <c r="AI97" i="81"/>
  <c r="AH40" i="83" s="1"/>
  <c r="U97" i="81"/>
  <c r="AH265" i="83" s="1"/>
  <c r="P189" i="83"/>
  <c r="AF189" i="83"/>
  <c r="P265" i="83"/>
  <c r="AG265" i="83" s="1"/>
  <c r="AF265" i="83"/>
  <c r="W202" i="47"/>
  <c r="W355" i="47"/>
  <c r="AM203" i="83"/>
  <c r="Y187" i="47"/>
  <c r="Y340" i="47"/>
  <c r="DX274" i="47"/>
  <c r="DV197" i="47"/>
  <c r="K49" i="99"/>
  <c r="Z197" i="47"/>
  <c r="CK197" i="47"/>
  <c r="DX123" i="47"/>
  <c r="CK123" i="47"/>
  <c r="BY129" i="47"/>
  <c r="EJ129" i="47" s="1"/>
  <c r="BY203" i="47"/>
  <c r="EJ203" i="47" s="1"/>
  <c r="AF55" i="85"/>
  <c r="M55" i="47"/>
  <c r="P55" i="85"/>
  <c r="AG55" i="85" s="1"/>
  <c r="U112" i="81"/>
  <c r="AH280" i="83" s="1"/>
  <c r="M112" i="81"/>
  <c r="AH204" i="83" s="1"/>
  <c r="AF280" i="83"/>
  <c r="P280" i="83"/>
  <c r="AG280" i="83" s="1"/>
  <c r="AF204" i="83"/>
  <c r="P204" i="83"/>
  <c r="BX203" i="47"/>
  <c r="EI203" i="47" s="1"/>
  <c r="BX55" i="47"/>
  <c r="EI55" i="47" s="1"/>
  <c r="L55" i="47"/>
  <c r="AF55" i="84"/>
  <c r="P55" i="84"/>
  <c r="AG55" i="84" s="1"/>
  <c r="P281" i="84"/>
  <c r="AG281" i="84" s="1"/>
  <c r="AF281" i="84"/>
  <c r="FA53" i="47"/>
  <c r="CK354" i="47"/>
  <c r="Z354" i="47"/>
  <c r="CL354" i="47" s="1"/>
  <c r="DX354" i="47"/>
  <c r="ED354" i="47" s="1"/>
  <c r="DW354" i="47"/>
  <c r="EC354" i="47" s="1"/>
  <c r="DY354" i="47"/>
  <c r="EE354" i="47" s="1"/>
  <c r="Z278" i="47"/>
  <c r="CL278" i="47" s="1"/>
  <c r="FT247" i="47" s="1"/>
  <c r="CK278" i="47"/>
  <c r="DX278" i="47"/>
  <c r="ED278" i="47" s="1"/>
  <c r="DY278" i="47"/>
  <c r="EE278" i="47" s="1"/>
  <c r="DW278" i="47"/>
  <c r="EC278" i="47" s="1"/>
  <c r="DY197" i="47"/>
  <c r="AI52" i="99"/>
  <c r="AM188" i="85"/>
  <c r="W187" i="47"/>
  <c r="W340" i="47"/>
  <c r="W49" i="47"/>
  <c r="W123" i="47"/>
  <c r="X340" i="47"/>
  <c r="X187" i="47"/>
  <c r="AM188" i="84"/>
  <c r="EB351" i="47"/>
  <c r="AM279" i="76"/>
  <c r="AE98" i="81"/>
  <c r="AG98" i="81" s="1"/>
  <c r="AH98" i="81" s="1"/>
  <c r="X98" i="81"/>
  <c r="Z98" i="81" s="1"/>
  <c r="AA98" i="81" s="1"/>
  <c r="Q98" i="81"/>
  <c r="S98" i="81" s="1"/>
  <c r="T98" i="81" s="1"/>
  <c r="I98" i="81"/>
  <c r="K98" i="81" s="1"/>
  <c r="L98" i="81" s="1"/>
  <c r="F98" i="81"/>
  <c r="N219" i="79"/>
  <c r="T35" i="93"/>
  <c r="A29" i="79"/>
  <c r="M29" i="79"/>
  <c r="O29" i="79"/>
  <c r="G267" i="84"/>
  <c r="I267" i="84" s="1"/>
  <c r="G190" i="84"/>
  <c r="I190" i="84" s="1"/>
  <c r="G116" i="84"/>
  <c r="I116" i="84" s="1"/>
  <c r="AF116" i="84" s="1"/>
  <c r="I41" i="84"/>
  <c r="N220" i="79"/>
  <c r="N131" i="79"/>
  <c r="G16" i="79"/>
  <c r="G30" i="79"/>
  <c r="FA278" i="47" l="1"/>
  <c r="FA354" i="47"/>
  <c r="FA50" i="47"/>
  <c r="FA127" i="47"/>
  <c r="AB147" i="81"/>
  <c r="AH116" i="84" s="1"/>
  <c r="M147" i="81"/>
  <c r="AH190" i="84" s="1"/>
  <c r="AI196" i="81"/>
  <c r="AH41" i="85" s="1"/>
  <c r="M196" i="81"/>
  <c r="AH190" i="85" s="1"/>
  <c r="N30" i="79"/>
  <c r="T36" i="93"/>
  <c r="A30" i="79"/>
  <c r="M30" i="79"/>
  <c r="O30" i="79"/>
  <c r="O117" i="79"/>
  <c r="M117" i="79"/>
  <c r="G43" i="84"/>
  <c r="D149" i="81"/>
  <c r="G56" i="76"/>
  <c r="J30" i="79"/>
  <c r="M234" i="79"/>
  <c r="O234" i="79"/>
  <c r="N16" i="79"/>
  <c r="T22" i="93"/>
  <c r="M16" i="79"/>
  <c r="O16" i="79"/>
  <c r="O182" i="79"/>
  <c r="M182" i="79"/>
  <c r="G43" i="83"/>
  <c r="D100" i="81"/>
  <c r="M64" i="79"/>
  <c r="O64" i="79"/>
  <c r="L41" i="47"/>
  <c r="P41" i="84"/>
  <c r="AG41" i="84" s="1"/>
  <c r="AF41" i="84"/>
  <c r="P190" i="84"/>
  <c r="AF190" i="84"/>
  <c r="M98" i="81"/>
  <c r="AH190" i="83" s="1"/>
  <c r="AB98" i="81"/>
  <c r="AH116" i="83" s="1"/>
  <c r="CS278" i="47"/>
  <c r="BF49" i="84"/>
  <c r="AG204" i="83"/>
  <c r="P130" i="83"/>
  <c r="AG130" i="83" s="1"/>
  <c r="BW203" i="47"/>
  <c r="EH203" i="47" s="1"/>
  <c r="BF49" i="85"/>
  <c r="AM55" i="85"/>
  <c r="BE49" i="85" s="1"/>
  <c r="EB198" i="47"/>
  <c r="ED275" i="47"/>
  <c r="AM265" i="83"/>
  <c r="BW265" i="47"/>
  <c r="EH265" i="47" s="1"/>
  <c r="L114" i="47"/>
  <c r="L341" i="47"/>
  <c r="L265" i="47"/>
  <c r="L188" i="47"/>
  <c r="BX40" i="47"/>
  <c r="EI40" i="47" s="1"/>
  <c r="BY40" i="47"/>
  <c r="EJ40" i="47" s="1"/>
  <c r="J55" i="47"/>
  <c r="AF55" i="76"/>
  <c r="P55" i="76"/>
  <c r="AG55" i="76" s="1"/>
  <c r="P280" i="76"/>
  <c r="AG280" i="76" s="1"/>
  <c r="AF280" i="76"/>
  <c r="AI50" i="99"/>
  <c r="FT103" i="47"/>
  <c r="GK96" i="47"/>
  <c r="CS126" i="47"/>
  <c r="GI96" i="47" s="1"/>
  <c r="DV39" i="47"/>
  <c r="EB39" i="47" s="1"/>
  <c r="CK39" i="47"/>
  <c r="DX39" i="47"/>
  <c r="ED39" i="47" s="1"/>
  <c r="DW39" i="47"/>
  <c r="EC39" i="47" s="1"/>
  <c r="DY39" i="47"/>
  <c r="EE39" i="47" s="1"/>
  <c r="N340" i="47"/>
  <c r="V340" i="47"/>
  <c r="DV340" i="47"/>
  <c r="EB340" i="47" s="1"/>
  <c r="N187" i="47"/>
  <c r="V187" i="47"/>
  <c r="AM188" i="76"/>
  <c r="AM266" i="85"/>
  <c r="G205" i="84"/>
  <c r="I205" i="84" s="1"/>
  <c r="G131" i="84"/>
  <c r="I131" i="84" s="1"/>
  <c r="AF131" i="84" s="1"/>
  <c r="G282" i="84"/>
  <c r="I282" i="84" s="1"/>
  <c r="I56" i="84"/>
  <c r="Q162" i="81"/>
  <c r="S162" i="81" s="1"/>
  <c r="T162" i="81" s="1"/>
  <c r="I162" i="81"/>
  <c r="K162" i="81" s="1"/>
  <c r="L162" i="81" s="1"/>
  <c r="AE162" i="81"/>
  <c r="AG162" i="81" s="1"/>
  <c r="AH162" i="81" s="1"/>
  <c r="X162" i="81"/>
  <c r="Z162" i="81" s="1"/>
  <c r="AA162" i="81" s="1"/>
  <c r="F162" i="81"/>
  <c r="G191" i="85"/>
  <c r="I191" i="85" s="1"/>
  <c r="G117" i="85"/>
  <c r="I117" i="85" s="1"/>
  <c r="AF117" i="85" s="1"/>
  <c r="G268" i="85"/>
  <c r="I268" i="85" s="1"/>
  <c r="I42" i="85"/>
  <c r="N117" i="79"/>
  <c r="G191" i="83"/>
  <c r="I191" i="83" s="1"/>
  <c r="G117" i="83"/>
  <c r="I117" i="83" s="1"/>
  <c r="AF117" i="83" s="1"/>
  <c r="G267" i="83"/>
  <c r="I267" i="83" s="1"/>
  <c r="I42" i="83"/>
  <c r="G190" i="76"/>
  <c r="I190" i="76" s="1"/>
  <c r="G116" i="76"/>
  <c r="I116" i="76" s="1"/>
  <c r="AF116" i="76" s="1"/>
  <c r="G266" i="76"/>
  <c r="I266" i="76" s="1"/>
  <c r="I41" i="76"/>
  <c r="U147" i="81"/>
  <c r="AH267" i="84" s="1"/>
  <c r="AI147" i="81"/>
  <c r="AH41" i="84" s="1"/>
  <c r="P265" i="76"/>
  <c r="AG265" i="76" s="1"/>
  <c r="AF265" i="76"/>
  <c r="U196" i="81"/>
  <c r="AH267" i="85" s="1"/>
  <c r="AB196" i="81"/>
  <c r="AH116" i="85" s="1"/>
  <c r="P267" i="85"/>
  <c r="AG267" i="85" s="1"/>
  <c r="AF267" i="85"/>
  <c r="P190" i="83"/>
  <c r="AF190" i="83"/>
  <c r="BX280" i="47"/>
  <c r="EI280" i="47" s="1"/>
  <c r="K129" i="47"/>
  <c r="K356" i="47"/>
  <c r="K203" i="47"/>
  <c r="K280" i="47"/>
  <c r="BW129" i="47"/>
  <c r="EH129" i="47" s="1"/>
  <c r="AG204" i="85"/>
  <c r="P130" i="85"/>
  <c r="AG130" i="85" s="1"/>
  <c r="BY55" i="47"/>
  <c r="EJ55" i="47" s="1"/>
  <c r="EB124" i="47"/>
  <c r="AG189" i="84"/>
  <c r="P115" i="84"/>
  <c r="AG115" i="84" s="1"/>
  <c r="BX114" i="47"/>
  <c r="EI114" i="47" s="1"/>
  <c r="BY188" i="47"/>
  <c r="EJ188" i="47" s="1"/>
  <c r="N128" i="47"/>
  <c r="DV54" i="47"/>
  <c r="EB54" i="47" s="1"/>
  <c r="CK54" i="47"/>
  <c r="DW54" i="47"/>
  <c r="EC54" i="47" s="1"/>
  <c r="DY54" i="47"/>
  <c r="EE54" i="47" s="1"/>
  <c r="DX54" i="47"/>
  <c r="ED54" i="47" s="1"/>
  <c r="V202" i="47"/>
  <c r="N202" i="47"/>
  <c r="DV202" i="47" s="1"/>
  <c r="EB202" i="47" s="1"/>
  <c r="AM129" i="76"/>
  <c r="BE123" i="76" s="1"/>
  <c r="Y128" i="47"/>
  <c r="Y54" i="47"/>
  <c r="GC104" i="47"/>
  <c r="L73" i="59" s="1"/>
  <c r="GJ97" i="47"/>
  <c r="Z127" i="47"/>
  <c r="Z53" i="47"/>
  <c r="CL53" i="47" s="1"/>
  <c r="CL201" i="47"/>
  <c r="FT170" i="47" s="1"/>
  <c r="AM40" i="85"/>
  <c r="G205" i="83"/>
  <c r="I205" i="83" s="1"/>
  <c r="G131" i="83"/>
  <c r="I131" i="83" s="1"/>
  <c r="AF131" i="83" s="1"/>
  <c r="G281" i="83"/>
  <c r="I281" i="83" s="1"/>
  <c r="I56" i="83"/>
  <c r="G191" i="84"/>
  <c r="I191" i="84" s="1"/>
  <c r="G117" i="84"/>
  <c r="I117" i="84" s="1"/>
  <c r="AF117" i="84" s="1"/>
  <c r="G268" i="84"/>
  <c r="I268" i="84" s="1"/>
  <c r="I42" i="84"/>
  <c r="Q148" i="81"/>
  <c r="S148" i="81" s="1"/>
  <c r="T148" i="81" s="1"/>
  <c r="I148" i="81"/>
  <c r="K148" i="81" s="1"/>
  <c r="L148" i="81" s="1"/>
  <c r="X148" i="81"/>
  <c r="Z148" i="81" s="1"/>
  <c r="AA148" i="81" s="1"/>
  <c r="AE148" i="81"/>
  <c r="AG148" i="81" s="1"/>
  <c r="AH148" i="81" s="1"/>
  <c r="F148" i="81"/>
  <c r="N234" i="79"/>
  <c r="G205" i="85"/>
  <c r="I205" i="85" s="1"/>
  <c r="G282" i="85"/>
  <c r="I282" i="85" s="1"/>
  <c r="G131" i="85"/>
  <c r="I131" i="85" s="1"/>
  <c r="AF131" i="85" s="1"/>
  <c r="I56" i="85"/>
  <c r="J16" i="79"/>
  <c r="G42" i="76"/>
  <c r="D198" i="81"/>
  <c r="G43" i="85"/>
  <c r="O131" i="79"/>
  <c r="M131" i="79"/>
  <c r="M220" i="79"/>
  <c r="O220" i="79"/>
  <c r="O168" i="79"/>
  <c r="M168" i="79"/>
  <c r="AF267" i="84"/>
  <c r="P267" i="84"/>
  <c r="AG267" i="84" s="1"/>
  <c r="U98" i="81"/>
  <c r="AH266" i="83" s="1"/>
  <c r="AI98" i="81"/>
  <c r="AH41" i="83" s="1"/>
  <c r="X39" i="47"/>
  <c r="X113" i="47"/>
  <c r="W39" i="47"/>
  <c r="W113" i="47"/>
  <c r="GC332" i="47"/>
  <c r="L120" i="59" s="1"/>
  <c r="CS354" i="47"/>
  <c r="GI325" i="47" s="1"/>
  <c r="S105" i="59" s="1"/>
  <c r="GJ325" i="47"/>
  <c r="T105" i="59" s="1"/>
  <c r="AM281" i="84"/>
  <c r="AM55" i="84"/>
  <c r="BE49" i="84" s="1"/>
  <c r="L356" i="47"/>
  <c r="L129" i="47"/>
  <c r="L203" i="47"/>
  <c r="L280" i="47"/>
  <c r="AM280" i="83"/>
  <c r="BW280" i="47"/>
  <c r="EH280" i="47" s="1"/>
  <c r="M129" i="47"/>
  <c r="M356" i="47"/>
  <c r="M203" i="47"/>
  <c r="M280" i="47"/>
  <c r="GC100" i="47"/>
  <c r="L69" i="59" s="1"/>
  <c r="GJ93" i="47"/>
  <c r="ED124" i="47"/>
  <c r="CL197" i="47"/>
  <c r="FT166" i="47" s="1"/>
  <c r="Z123" i="47"/>
  <c r="Z49" i="47"/>
  <c r="CL49" i="47" s="1"/>
  <c r="CS49" i="47" s="1"/>
  <c r="Q49" i="99"/>
  <c r="AD49" i="99" s="1"/>
  <c r="AC49" i="99"/>
  <c r="Y113" i="47"/>
  <c r="Y39" i="47"/>
  <c r="W54" i="47"/>
  <c r="W128" i="47"/>
  <c r="P115" i="83"/>
  <c r="AG115" i="83" s="1"/>
  <c r="AG189" i="83"/>
  <c r="BW40" i="47"/>
  <c r="EH40" i="47" s="1"/>
  <c r="AM40" i="84"/>
  <c r="BX188" i="47"/>
  <c r="EI188" i="47" s="1"/>
  <c r="BY114" i="47"/>
  <c r="EJ114" i="47" s="1"/>
  <c r="P204" i="76"/>
  <c r="AF204" i="76"/>
  <c r="BF124" i="76"/>
  <c r="EE198" i="47"/>
  <c r="X54" i="47"/>
  <c r="X128" i="47"/>
  <c r="GC328" i="47"/>
  <c r="L116" i="59" s="1"/>
  <c r="CS350" i="47"/>
  <c r="GI321" i="47" s="1"/>
  <c r="GJ321" i="47"/>
  <c r="CS274" i="47"/>
  <c r="N113" i="47"/>
  <c r="DV113" i="47" s="1"/>
  <c r="EB113" i="47" s="1"/>
  <c r="N264" i="47"/>
  <c r="DV264" i="47" s="1"/>
  <c r="EB264" i="47" s="1"/>
  <c r="V264" i="47"/>
  <c r="AM114" i="76"/>
  <c r="N182" i="79"/>
  <c r="Q197" i="81"/>
  <c r="S197" i="81" s="1"/>
  <c r="T197" i="81" s="1"/>
  <c r="X197" i="81"/>
  <c r="Z197" i="81" s="1"/>
  <c r="AA197" i="81" s="1"/>
  <c r="I197" i="81"/>
  <c r="K197" i="81" s="1"/>
  <c r="L197" i="81" s="1"/>
  <c r="AE197" i="81"/>
  <c r="AG197" i="81" s="1"/>
  <c r="AH197" i="81" s="1"/>
  <c r="F197" i="81"/>
  <c r="AE99" i="81"/>
  <c r="AG99" i="81" s="1"/>
  <c r="AH99" i="81" s="1"/>
  <c r="X99" i="81"/>
  <c r="Z99" i="81" s="1"/>
  <c r="AA99" i="81" s="1"/>
  <c r="Q99" i="81"/>
  <c r="S99" i="81" s="1"/>
  <c r="T99" i="81" s="1"/>
  <c r="I99" i="81"/>
  <c r="K99" i="81" s="1"/>
  <c r="L99" i="81" s="1"/>
  <c r="F99" i="81"/>
  <c r="N64" i="79"/>
  <c r="BX115" i="47"/>
  <c r="EI115" i="47" s="1"/>
  <c r="BX189" i="47"/>
  <c r="P40" i="76"/>
  <c r="AG40" i="76" s="1"/>
  <c r="J40" i="47"/>
  <c r="AF40" i="76"/>
  <c r="AF189" i="76"/>
  <c r="P189" i="76"/>
  <c r="BY41" i="47"/>
  <c r="EJ41" i="47" s="1"/>
  <c r="BY189" i="47"/>
  <c r="EJ189" i="47" s="1"/>
  <c r="AF41" i="85"/>
  <c r="M41" i="47"/>
  <c r="P41" i="85"/>
  <c r="AG41" i="85" s="1"/>
  <c r="AF190" i="85"/>
  <c r="P190" i="85"/>
  <c r="AF41" i="83"/>
  <c r="K41" i="47"/>
  <c r="P41" i="83"/>
  <c r="AG41" i="83" s="1"/>
  <c r="P266" i="83"/>
  <c r="AG266" i="83" s="1"/>
  <c r="AF266" i="83"/>
  <c r="P130" i="84"/>
  <c r="AG130" i="84" s="1"/>
  <c r="AG204" i="84"/>
  <c r="BX129" i="47"/>
  <c r="EI129" i="47" s="1"/>
  <c r="AM55" i="83"/>
  <c r="BE49" i="83" s="1"/>
  <c r="BW55" i="47"/>
  <c r="EH55" i="47" s="1"/>
  <c r="AM281" i="85"/>
  <c r="BY280" i="47"/>
  <c r="EJ280" i="47" s="1"/>
  <c r="FA351" i="47"/>
  <c r="FA352" i="47"/>
  <c r="AM40" i="83"/>
  <c r="K341" i="47"/>
  <c r="K114" i="47"/>
  <c r="K188" i="47"/>
  <c r="K265" i="47"/>
  <c r="AM266" i="84"/>
  <c r="BX265" i="47"/>
  <c r="EI265" i="47" s="1"/>
  <c r="BY265" i="47"/>
  <c r="EJ265" i="47" s="1"/>
  <c r="N355" i="47"/>
  <c r="V355" i="47"/>
  <c r="DV355" i="47"/>
  <c r="EB355" i="47" s="1"/>
  <c r="N279" i="47"/>
  <c r="DV279" i="47" s="1"/>
  <c r="EB279" i="47" s="1"/>
  <c r="V279" i="47"/>
  <c r="AM203" i="76"/>
  <c r="CL124" i="47"/>
  <c r="O50" i="99"/>
  <c r="CS198" i="47"/>
  <c r="Q53" i="99"/>
  <c r="AD53" i="99" s="1"/>
  <c r="AC53" i="99"/>
  <c r="EC275" i="47"/>
  <c r="AG189" i="85"/>
  <c r="P115" i="85"/>
  <c r="AG115" i="85" s="1"/>
  <c r="M265" i="47"/>
  <c r="M188" i="47"/>
  <c r="M114" i="47"/>
  <c r="M341" i="47"/>
  <c r="Q113" i="81"/>
  <c r="S113" i="81" s="1"/>
  <c r="T113" i="81" s="1"/>
  <c r="X113" i="81"/>
  <c r="Z113" i="81" s="1"/>
  <c r="AA113" i="81" s="1"/>
  <c r="I113" i="81"/>
  <c r="K113" i="81" s="1"/>
  <c r="L113" i="81" s="1"/>
  <c r="AE113" i="81"/>
  <c r="AG113" i="81" s="1"/>
  <c r="AH113" i="81" s="1"/>
  <c r="F113" i="81"/>
  <c r="T21" i="93"/>
  <c r="M15" i="79"/>
  <c r="O15" i="79"/>
  <c r="N168" i="79"/>
  <c r="X211" i="81"/>
  <c r="Z211" i="81" s="1"/>
  <c r="AA211" i="81" s="1"/>
  <c r="I211" i="81"/>
  <c r="K211" i="81" s="1"/>
  <c r="L211" i="81" s="1"/>
  <c r="Q211" i="81"/>
  <c r="S211" i="81" s="1"/>
  <c r="T211" i="81" s="1"/>
  <c r="AE211" i="81"/>
  <c r="AG211" i="81" s="1"/>
  <c r="AH211" i="81" s="1"/>
  <c r="F211" i="81"/>
  <c r="N118" i="79"/>
  <c r="N79" i="79"/>
  <c r="EI189" i="47" l="1"/>
  <c r="AI113" i="81"/>
  <c r="AH56" i="83" s="1"/>
  <c r="BW56" i="47" s="1"/>
  <c r="EH56" i="47" s="1"/>
  <c r="FA275" i="47"/>
  <c r="AI197" i="81"/>
  <c r="AH42" i="85" s="1"/>
  <c r="BY42" i="47" s="1"/>
  <c r="EJ42" i="47" s="1"/>
  <c r="DV128" i="47"/>
  <c r="EB128" i="47" s="1"/>
  <c r="AI27" i="104"/>
  <c r="AJ27" i="104" s="1"/>
  <c r="AB162" i="81"/>
  <c r="AH131" i="84" s="1"/>
  <c r="AB197" i="81"/>
  <c r="AH117" i="85" s="1"/>
  <c r="M162" i="81"/>
  <c r="AH205" i="84" s="1"/>
  <c r="FA39" i="47"/>
  <c r="FB39" i="47" s="1"/>
  <c r="AI148" i="81"/>
  <c r="AH42" i="84" s="1"/>
  <c r="M148" i="81"/>
  <c r="AH191" i="84" s="1"/>
  <c r="BX190" i="47" s="1"/>
  <c r="EI190" i="47" s="1"/>
  <c r="G44" i="84"/>
  <c r="D150" i="81"/>
  <c r="M221" i="79"/>
  <c r="O221" i="79"/>
  <c r="G17" i="79"/>
  <c r="N17" i="79" s="1"/>
  <c r="D114" i="81"/>
  <c r="G57" i="83"/>
  <c r="D212" i="81"/>
  <c r="G57" i="85"/>
  <c r="O169" i="79"/>
  <c r="M169" i="79"/>
  <c r="D199" i="81"/>
  <c r="G44" i="85"/>
  <c r="AI211" i="81"/>
  <c r="AH56" i="85" s="1"/>
  <c r="M211" i="81"/>
  <c r="AH205" i="85" s="1"/>
  <c r="M113" i="81"/>
  <c r="AH205" i="83" s="1"/>
  <c r="U113" i="81"/>
  <c r="AH281" i="83" s="1"/>
  <c r="Y341" i="47"/>
  <c r="Y188" i="47"/>
  <c r="AM115" i="85"/>
  <c r="AI53" i="99"/>
  <c r="GK94" i="47"/>
  <c r="FT101" i="47"/>
  <c r="CS124" i="47"/>
  <c r="GI94" i="47" s="1"/>
  <c r="CK355" i="47"/>
  <c r="Z355" i="47"/>
  <c r="CL355" i="47" s="1"/>
  <c r="DY355" i="47"/>
  <c r="EE355" i="47" s="1"/>
  <c r="DX355" i="47"/>
  <c r="ED355" i="47" s="1"/>
  <c r="DW355" i="47"/>
  <c r="EC355" i="47" s="1"/>
  <c r="W188" i="47"/>
  <c r="W341" i="47"/>
  <c r="AM130" i="84"/>
  <c r="BE124" i="84" s="1"/>
  <c r="K266" i="47"/>
  <c r="K189" i="47"/>
  <c r="K115" i="47"/>
  <c r="K342" i="47"/>
  <c r="P116" i="85"/>
  <c r="AG116" i="85" s="1"/>
  <c r="AG190" i="85"/>
  <c r="AM41" i="85"/>
  <c r="J341" i="47"/>
  <c r="N40" i="47"/>
  <c r="J265" i="47"/>
  <c r="J188" i="47"/>
  <c r="J114" i="47"/>
  <c r="DV40" i="47"/>
  <c r="EB40" i="47" s="1"/>
  <c r="M99" i="81"/>
  <c r="AH191" i="83" s="1"/>
  <c r="AB99" i="81"/>
  <c r="AH117" i="83" s="1"/>
  <c r="M197" i="81"/>
  <c r="AH191" i="85" s="1"/>
  <c r="U197" i="81"/>
  <c r="AH268" i="85" s="1"/>
  <c r="AM115" i="83"/>
  <c r="AI49" i="99"/>
  <c r="Y280" i="47"/>
  <c r="Y356" i="47"/>
  <c r="X280" i="47"/>
  <c r="BW41" i="47"/>
  <c r="EH41" i="47" s="1"/>
  <c r="AM267" i="84"/>
  <c r="G269" i="85"/>
  <c r="I269" i="85" s="1"/>
  <c r="G192" i="85"/>
  <c r="I192" i="85" s="1"/>
  <c r="G118" i="85"/>
  <c r="I118" i="85" s="1"/>
  <c r="AF118" i="85" s="1"/>
  <c r="I43" i="85"/>
  <c r="Q198" i="81"/>
  <c r="S198" i="81" s="1"/>
  <c r="T198" i="81" s="1"/>
  <c r="AE198" i="81"/>
  <c r="AG198" i="81" s="1"/>
  <c r="AH198" i="81" s="1"/>
  <c r="X198" i="81"/>
  <c r="Z198" i="81" s="1"/>
  <c r="AA198" i="81" s="1"/>
  <c r="I198" i="81"/>
  <c r="K198" i="81" s="1"/>
  <c r="L198" i="81" s="1"/>
  <c r="F198" i="81"/>
  <c r="G117" i="76"/>
  <c r="I117" i="76" s="1"/>
  <c r="AF117" i="76" s="1"/>
  <c r="G191" i="76"/>
  <c r="I191" i="76" s="1"/>
  <c r="G267" i="76"/>
  <c r="I267" i="76" s="1"/>
  <c r="I42" i="76"/>
  <c r="BF125" i="85"/>
  <c r="P205" i="85"/>
  <c r="AF205" i="85"/>
  <c r="AB148" i="81"/>
  <c r="AH117" i="84" s="1"/>
  <c r="U148" i="81"/>
  <c r="AH268" i="84" s="1"/>
  <c r="P268" i="84"/>
  <c r="AG268" i="84" s="1"/>
  <c r="AF268" i="84"/>
  <c r="P191" i="84"/>
  <c r="AF191" i="84"/>
  <c r="AF281" i="83"/>
  <c r="P281" i="83"/>
  <c r="AG281" i="83" s="1"/>
  <c r="P205" i="83"/>
  <c r="AF205" i="83"/>
  <c r="CS201" i="47"/>
  <c r="GW15" i="47"/>
  <c r="CS53" i="47"/>
  <c r="GU15" i="47" s="1"/>
  <c r="Z202" i="47"/>
  <c r="CK202" i="47"/>
  <c r="K54" i="99"/>
  <c r="DY202" i="47"/>
  <c r="EE202" i="47" s="1"/>
  <c r="DX202" i="47"/>
  <c r="ED202" i="47" s="1"/>
  <c r="DW202" i="47"/>
  <c r="EC202" i="47" s="1"/>
  <c r="FA54" i="47"/>
  <c r="CK128" i="47"/>
  <c r="DY128" i="47"/>
  <c r="EE128" i="47" s="1"/>
  <c r="DW128" i="47"/>
  <c r="EC128" i="47" s="1"/>
  <c r="DX128" i="47"/>
  <c r="ED128" i="47" s="1"/>
  <c r="AM115" i="84"/>
  <c r="AM204" i="85"/>
  <c r="W203" i="47"/>
  <c r="BY115" i="47"/>
  <c r="EJ115" i="47" s="1"/>
  <c r="AM265" i="76"/>
  <c r="BX266" i="47"/>
  <c r="EI266" i="47" s="1"/>
  <c r="P266" i="76"/>
  <c r="AG266" i="76" s="1"/>
  <c r="AF266" i="76"/>
  <c r="P190" i="76"/>
  <c r="AF190" i="76"/>
  <c r="AF267" i="83"/>
  <c r="P267" i="83"/>
  <c r="AG267" i="83" s="1"/>
  <c r="P191" i="83"/>
  <c r="AF191" i="83"/>
  <c r="AF42" i="85"/>
  <c r="M42" i="47"/>
  <c r="P42" i="85"/>
  <c r="AG42" i="85" s="1"/>
  <c r="AI162" i="81"/>
  <c r="AH56" i="84" s="1"/>
  <c r="U162" i="81"/>
  <c r="AH282" i="84" s="1"/>
  <c r="P282" i="84"/>
  <c r="AG282" i="84" s="1"/>
  <c r="AF282" i="84"/>
  <c r="AF205" i="84"/>
  <c r="P205" i="84"/>
  <c r="DV187" i="47"/>
  <c r="EB187" i="47" s="1"/>
  <c r="CK187" i="47"/>
  <c r="K39" i="99"/>
  <c r="Z187" i="47"/>
  <c r="DY187" i="47"/>
  <c r="EE187" i="47" s="1"/>
  <c r="DW187" i="47"/>
  <c r="EC187" i="47" s="1"/>
  <c r="DX187" i="47"/>
  <c r="ED187" i="47" s="1"/>
  <c r="AM280" i="76"/>
  <c r="BF49" i="76"/>
  <c r="AM55" i="76"/>
  <c r="BE49" i="76" s="1"/>
  <c r="X265" i="47"/>
  <c r="FA198" i="47"/>
  <c r="AM204" i="83"/>
  <c r="BW115" i="47"/>
  <c r="EH115" i="47" s="1"/>
  <c r="AM41" i="84"/>
  <c r="L342" i="47"/>
  <c r="L115" i="47"/>
  <c r="L189" i="47"/>
  <c r="L266" i="47"/>
  <c r="G268" i="83"/>
  <c r="I268" i="83" s="1"/>
  <c r="G118" i="83"/>
  <c r="I118" i="83" s="1"/>
  <c r="AF118" i="83" s="1"/>
  <c r="G192" i="83"/>
  <c r="I192" i="83" s="1"/>
  <c r="I43" i="83"/>
  <c r="G131" i="76"/>
  <c r="I131" i="76" s="1"/>
  <c r="AF131" i="76" s="1"/>
  <c r="G205" i="76"/>
  <c r="I205" i="76" s="1"/>
  <c r="G281" i="76"/>
  <c r="I281" i="76" s="1"/>
  <c r="I56" i="76"/>
  <c r="AE149" i="81"/>
  <c r="AG149" i="81" s="1"/>
  <c r="AH149" i="81" s="1"/>
  <c r="I149" i="81"/>
  <c r="K149" i="81" s="1"/>
  <c r="L149" i="81" s="1"/>
  <c r="Q149" i="81"/>
  <c r="S149" i="81" s="1"/>
  <c r="T149" i="81" s="1"/>
  <c r="X149" i="81"/>
  <c r="Z149" i="81" s="1"/>
  <c r="AA149" i="81" s="1"/>
  <c r="F149" i="81"/>
  <c r="N169" i="79"/>
  <c r="D163" i="81"/>
  <c r="G57" i="84"/>
  <c r="G43" i="76"/>
  <c r="J17" i="79"/>
  <c r="M79" i="79"/>
  <c r="O79" i="79"/>
  <c r="O118" i="79"/>
  <c r="M118" i="79"/>
  <c r="M65" i="79"/>
  <c r="O65" i="79"/>
  <c r="G44" i="83"/>
  <c r="D101" i="81"/>
  <c r="U211" i="81"/>
  <c r="AH282" i="85" s="1"/>
  <c r="AB211" i="81"/>
  <c r="AH131" i="85" s="1"/>
  <c r="AB113" i="81"/>
  <c r="AH131" i="83" s="1"/>
  <c r="Y265" i="47"/>
  <c r="AM189" i="85"/>
  <c r="EB51" i="99"/>
  <c r="Z279" i="47"/>
  <c r="CL279" i="47" s="1"/>
  <c r="FT248" i="47" s="1"/>
  <c r="CK279" i="47"/>
  <c r="DY279" i="47"/>
  <c r="EE279" i="47" s="1"/>
  <c r="DX279" i="47"/>
  <c r="ED279" i="47" s="1"/>
  <c r="DW279" i="47"/>
  <c r="EC279" i="47" s="1"/>
  <c r="W265" i="47"/>
  <c r="AM204" i="84"/>
  <c r="AM266" i="83"/>
  <c r="AM41" i="83"/>
  <c r="M266" i="47"/>
  <c r="M189" i="47"/>
  <c r="M115" i="47"/>
  <c r="M342" i="47"/>
  <c r="P115" i="76"/>
  <c r="AG115" i="76" s="1"/>
  <c r="AG189" i="76"/>
  <c r="AM40" i="76"/>
  <c r="U99" i="81"/>
  <c r="AH267" i="83" s="1"/>
  <c r="AI99" i="81"/>
  <c r="AH42" i="83" s="1"/>
  <c r="BY116" i="47"/>
  <c r="EJ116" i="47" s="1"/>
  <c r="Z264" i="47"/>
  <c r="CL264" i="47" s="1"/>
  <c r="CK264" i="47"/>
  <c r="DY264" i="47"/>
  <c r="EE264" i="47" s="1"/>
  <c r="DW264" i="47"/>
  <c r="EC264" i="47" s="1"/>
  <c r="DX264" i="47"/>
  <c r="ED264" i="47" s="1"/>
  <c r="CK113" i="47"/>
  <c r="DX113" i="47"/>
  <c r="ED113" i="47" s="1"/>
  <c r="DY113" i="47"/>
  <c r="EE113" i="47" s="1"/>
  <c r="DW113" i="47"/>
  <c r="EC113" i="47" s="1"/>
  <c r="P130" i="76"/>
  <c r="AG130" i="76" s="1"/>
  <c r="AG204" i="76"/>
  <c r="AM189" i="83"/>
  <c r="CL123" i="47"/>
  <c r="O49" i="99"/>
  <c r="Y203" i="47"/>
  <c r="X203" i="47"/>
  <c r="X356" i="47"/>
  <c r="BW266" i="47"/>
  <c r="EH266" i="47" s="1"/>
  <c r="N221" i="79"/>
  <c r="N65" i="79"/>
  <c r="AF56" i="85"/>
  <c r="M56" i="47"/>
  <c r="P56" i="85"/>
  <c r="AG56" i="85" s="1"/>
  <c r="AF282" i="85"/>
  <c r="P282" i="85"/>
  <c r="AG282" i="85" s="1"/>
  <c r="BX42" i="47"/>
  <c r="AF42" i="84"/>
  <c r="L42" i="47"/>
  <c r="P42" i="84"/>
  <c r="AG42" i="84" s="1"/>
  <c r="K56" i="47"/>
  <c r="P56" i="83"/>
  <c r="AG56" i="83" s="1"/>
  <c r="AF56" i="83"/>
  <c r="BF125" i="83"/>
  <c r="O53" i="99"/>
  <c r="EB53" i="99" s="1"/>
  <c r="EC53" i="99" s="1"/>
  <c r="FG53" i="99" s="1"/>
  <c r="CL127" i="47"/>
  <c r="V54" i="47"/>
  <c r="V128" i="47"/>
  <c r="GC33" i="47"/>
  <c r="L29" i="59" s="1"/>
  <c r="GJ26" i="47"/>
  <c r="GV16" i="47"/>
  <c r="AM189" i="84"/>
  <c r="FA124" i="47"/>
  <c r="AM130" i="85"/>
  <c r="BE124" i="85" s="1"/>
  <c r="W280" i="47"/>
  <c r="W356" i="47"/>
  <c r="P116" i="83"/>
  <c r="AG116" i="83" s="1"/>
  <c r="AG190" i="83"/>
  <c r="AM267" i="85"/>
  <c r="BY266" i="47"/>
  <c r="EJ266" i="47" s="1"/>
  <c r="BX41" i="47"/>
  <c r="EI41" i="47" s="1"/>
  <c r="P41" i="76"/>
  <c r="AG41" i="76" s="1"/>
  <c r="J41" i="47"/>
  <c r="AF41" i="76"/>
  <c r="AF42" i="83"/>
  <c r="K42" i="47"/>
  <c r="P42" i="83"/>
  <c r="AG42" i="83" s="1"/>
  <c r="AF268" i="85"/>
  <c r="P268" i="85"/>
  <c r="AG268" i="85" s="1"/>
  <c r="P191" i="85"/>
  <c r="AF191" i="85"/>
  <c r="BX130" i="47"/>
  <c r="EI130" i="47" s="1"/>
  <c r="BX204" i="47"/>
  <c r="EI204" i="47" s="1"/>
  <c r="AF56" i="84"/>
  <c r="L56" i="47"/>
  <c r="P56" i="84"/>
  <c r="AG56" i="84" s="1"/>
  <c r="BF125" i="84"/>
  <c r="V113" i="47"/>
  <c r="V39" i="47"/>
  <c r="Z340" i="47"/>
  <c r="CL340" i="47" s="1"/>
  <c r="CK340" i="47"/>
  <c r="DY340" i="47"/>
  <c r="EE340" i="47" s="1"/>
  <c r="DW340" i="47"/>
  <c r="EC340" i="47" s="1"/>
  <c r="DX340" i="47"/>
  <c r="ED340" i="47" s="1"/>
  <c r="GC18" i="47"/>
  <c r="L14" i="59" s="1"/>
  <c r="N55" i="47"/>
  <c r="J356" i="47"/>
  <c r="J129" i="47"/>
  <c r="J280" i="47"/>
  <c r="J203" i="47"/>
  <c r="X188" i="47"/>
  <c r="X341" i="47"/>
  <c r="CS197" i="47"/>
  <c r="AM130" i="83"/>
  <c r="BE124" i="83" s="1"/>
  <c r="BW189" i="47"/>
  <c r="EH189" i="47" s="1"/>
  <c r="P116" i="84"/>
  <c r="AG116" i="84" s="1"/>
  <c r="AG190" i="84"/>
  <c r="Q100" i="81"/>
  <c r="S100" i="81" s="1"/>
  <c r="T100" i="81" s="1"/>
  <c r="I100" i="81"/>
  <c r="K100" i="81" s="1"/>
  <c r="L100" i="81" s="1"/>
  <c r="AE100" i="81"/>
  <c r="AG100" i="81" s="1"/>
  <c r="AH100" i="81" s="1"/>
  <c r="X100" i="81"/>
  <c r="Z100" i="81" s="1"/>
  <c r="AA100" i="81" s="1"/>
  <c r="F100" i="81"/>
  <c r="G269" i="84"/>
  <c r="I269" i="84" s="1"/>
  <c r="G192" i="84"/>
  <c r="I192" i="84" s="1"/>
  <c r="G118" i="84"/>
  <c r="I118" i="84" s="1"/>
  <c r="AF118" i="84" s="1"/>
  <c r="I43" i="84"/>
  <c r="N170" i="79"/>
  <c r="N119" i="79"/>
  <c r="X40" i="47" l="1"/>
  <c r="FA340" i="47"/>
  <c r="FB340" i="47" s="1"/>
  <c r="FA202" i="47"/>
  <c r="FA113" i="47"/>
  <c r="FB113" i="47" s="1"/>
  <c r="FA279" i="47"/>
  <c r="CS355" i="47"/>
  <c r="GI326" i="47" s="1"/>
  <c r="S106" i="59" s="1"/>
  <c r="FA355" i="47"/>
  <c r="G31" i="79"/>
  <c r="N31" i="79" s="1"/>
  <c r="M66" i="79"/>
  <c r="O66" i="79"/>
  <c r="G18" i="79"/>
  <c r="N18" i="79" s="1"/>
  <c r="M222" i="79"/>
  <c r="O222" i="79"/>
  <c r="O132" i="79"/>
  <c r="M132" i="79"/>
  <c r="L43" i="47"/>
  <c r="P43" i="84"/>
  <c r="AG43" i="84" s="1"/>
  <c r="AF43" i="84"/>
  <c r="P192" i="84"/>
  <c r="AF192" i="84"/>
  <c r="AI100" i="81"/>
  <c r="AH43" i="83" s="1"/>
  <c r="U100" i="81"/>
  <c r="AH268" i="83" s="1"/>
  <c r="AM190" i="84"/>
  <c r="N203" i="47"/>
  <c r="DV203" i="47" s="1"/>
  <c r="EB203" i="47" s="1"/>
  <c r="V203" i="47"/>
  <c r="N129" i="47"/>
  <c r="CK55" i="47"/>
  <c r="DX55" i="47"/>
  <c r="ED55" i="47" s="1"/>
  <c r="DY55" i="47"/>
  <c r="EE55" i="47" s="1"/>
  <c r="DW55" i="47"/>
  <c r="EC55" i="47" s="1"/>
  <c r="BF50" i="84"/>
  <c r="AM56" i="84"/>
  <c r="BE50" i="84" s="1"/>
  <c r="AG191" i="85"/>
  <c r="P117" i="85"/>
  <c r="AG117" i="85" s="1"/>
  <c r="AM268" i="85"/>
  <c r="AM42" i="83"/>
  <c r="AM41" i="76"/>
  <c r="AM190" i="83"/>
  <c r="GK97" i="47"/>
  <c r="FT104" i="47"/>
  <c r="CS127" i="47"/>
  <c r="GI97" i="47" s="1"/>
  <c r="BF50" i="83"/>
  <c r="AM56" i="83"/>
  <c r="BE50" i="83" s="1"/>
  <c r="K130" i="47"/>
  <c r="K357" i="47"/>
  <c r="K281" i="47"/>
  <c r="K204" i="47"/>
  <c r="AM42" i="84"/>
  <c r="EI42" i="47"/>
  <c r="AM282" i="85"/>
  <c r="M357" i="47"/>
  <c r="M130" i="47"/>
  <c r="M281" i="47"/>
  <c r="M204" i="47"/>
  <c r="X55" i="47"/>
  <c r="X129" i="47"/>
  <c r="AM204" i="76"/>
  <c r="BW267" i="47"/>
  <c r="EH267" i="47" s="1"/>
  <c r="AM189" i="76"/>
  <c r="Y266" i="47"/>
  <c r="CS279" i="47"/>
  <c r="EC51" i="99"/>
  <c r="FG51" i="99" s="1"/>
  <c r="BW130" i="47"/>
  <c r="EH130" i="47" s="1"/>
  <c r="BY281" i="47"/>
  <c r="EJ281" i="47" s="1"/>
  <c r="G193" i="83"/>
  <c r="I193" i="83" s="1"/>
  <c r="G269" i="83"/>
  <c r="I269" i="83" s="1"/>
  <c r="G119" i="83"/>
  <c r="I119" i="83" s="1"/>
  <c r="AF119" i="83" s="1"/>
  <c r="I44" i="83"/>
  <c r="G192" i="76"/>
  <c r="I192" i="76" s="1"/>
  <c r="G268" i="76"/>
  <c r="I268" i="76" s="1"/>
  <c r="G118" i="76"/>
  <c r="I118" i="76" s="1"/>
  <c r="AF118" i="76" s="1"/>
  <c r="I43" i="76"/>
  <c r="G132" i="84"/>
  <c r="I132" i="84" s="1"/>
  <c r="AF132" i="84" s="1"/>
  <c r="G283" i="84"/>
  <c r="I283" i="84" s="1"/>
  <c r="G206" i="84"/>
  <c r="I206" i="84" s="1"/>
  <c r="I57" i="84"/>
  <c r="Q163" i="81"/>
  <c r="S163" i="81" s="1"/>
  <c r="T163" i="81" s="1"/>
  <c r="AE163" i="81"/>
  <c r="AG163" i="81" s="1"/>
  <c r="AH163" i="81" s="1"/>
  <c r="X163" i="81"/>
  <c r="Z163" i="81" s="1"/>
  <c r="AA163" i="81" s="1"/>
  <c r="I163" i="81"/>
  <c r="K163" i="81" s="1"/>
  <c r="L163" i="81" s="1"/>
  <c r="F163" i="81"/>
  <c r="U149" i="81"/>
  <c r="AH269" i="84" s="1"/>
  <c r="AI149" i="81"/>
  <c r="AH43" i="84" s="1"/>
  <c r="AF281" i="76"/>
  <c r="P281" i="76"/>
  <c r="AG281" i="76" s="1"/>
  <c r="BF125" i="76"/>
  <c r="P192" i="83"/>
  <c r="AF192" i="83"/>
  <c r="AF268" i="83"/>
  <c r="P268" i="83"/>
  <c r="AG268" i="83" s="1"/>
  <c r="X266" i="47"/>
  <c r="X114" i="47"/>
  <c r="Z113" i="47"/>
  <c r="CL187" i="47"/>
  <c r="CS187" i="47" s="1"/>
  <c r="Z39" i="47"/>
  <c r="CL39" i="47" s="1"/>
  <c r="CS39" i="47" s="1"/>
  <c r="FA187" i="47"/>
  <c r="FB187" i="47" s="1"/>
  <c r="BX56" i="47"/>
  <c r="EI56" i="47" s="1"/>
  <c r="AM42" i="85"/>
  <c r="P117" i="83"/>
  <c r="AG117" i="83" s="1"/>
  <c r="AG191" i="83"/>
  <c r="AM267" i="83"/>
  <c r="P116" i="76"/>
  <c r="AG116" i="76" s="1"/>
  <c r="AG190" i="76"/>
  <c r="Z128" i="47"/>
  <c r="CL202" i="47"/>
  <c r="FT171" i="47" s="1"/>
  <c r="Z54" i="47"/>
  <c r="CL54" i="47" s="1"/>
  <c r="AM268" i="84"/>
  <c r="BX267" i="47"/>
  <c r="EI267" i="47" s="1"/>
  <c r="P42" i="76"/>
  <c r="AG42" i="76" s="1"/>
  <c r="J42" i="47"/>
  <c r="AF42" i="76"/>
  <c r="AF191" i="76"/>
  <c r="P191" i="76"/>
  <c r="AB198" i="81"/>
  <c r="AH118" i="85" s="1"/>
  <c r="U198" i="81"/>
  <c r="AH269" i="85" s="1"/>
  <c r="AF269" i="85"/>
  <c r="P269" i="85"/>
  <c r="AG269" i="85" s="1"/>
  <c r="BY190" i="47"/>
  <c r="EJ190" i="47" s="1"/>
  <c r="BW190" i="47"/>
  <c r="EH190" i="47" s="1"/>
  <c r="N114" i="47"/>
  <c r="DV114" i="47" s="1"/>
  <c r="EB114" i="47" s="1"/>
  <c r="N265" i="47"/>
  <c r="DV265" i="47" s="1"/>
  <c r="EB265" i="47" s="1"/>
  <c r="V265" i="47"/>
  <c r="V341" i="47"/>
  <c r="N341" i="47"/>
  <c r="AM116" i="85"/>
  <c r="W342" i="47"/>
  <c r="W189" i="47"/>
  <c r="W40" i="47"/>
  <c r="W114" i="47"/>
  <c r="Y114" i="47"/>
  <c r="Y40" i="47"/>
  <c r="BW204" i="47"/>
  <c r="EH204" i="47" s="1"/>
  <c r="BY56" i="47"/>
  <c r="EJ56" i="47" s="1"/>
  <c r="N222" i="79"/>
  <c r="X199" i="81"/>
  <c r="Z199" i="81" s="1"/>
  <c r="AA199" i="81" s="1"/>
  <c r="AE199" i="81"/>
  <c r="AG199" i="81" s="1"/>
  <c r="AH199" i="81" s="1"/>
  <c r="Q199" i="81"/>
  <c r="S199" i="81" s="1"/>
  <c r="T199" i="81" s="1"/>
  <c r="I199" i="81"/>
  <c r="K199" i="81" s="1"/>
  <c r="L199" i="81" s="1"/>
  <c r="M199" i="81" s="1"/>
  <c r="AH193" i="85" s="1"/>
  <c r="F199" i="81"/>
  <c r="G132" i="85"/>
  <c r="I132" i="85" s="1"/>
  <c r="AF132" i="85" s="1"/>
  <c r="BF126" i="85" s="1"/>
  <c r="G283" i="85"/>
  <c r="I283" i="85" s="1"/>
  <c r="G206" i="85"/>
  <c r="I206" i="85" s="1"/>
  <c r="I57" i="85"/>
  <c r="Q212" i="81"/>
  <c r="S212" i="81" s="1"/>
  <c r="T212" i="81" s="1"/>
  <c r="I212" i="81"/>
  <c r="K212" i="81" s="1"/>
  <c r="L212" i="81" s="1"/>
  <c r="AE212" i="81"/>
  <c r="AG212" i="81" s="1"/>
  <c r="AH212" i="81" s="1"/>
  <c r="X212" i="81"/>
  <c r="Z212" i="81" s="1"/>
  <c r="AA212" i="81" s="1"/>
  <c r="F212" i="81"/>
  <c r="G132" i="83"/>
  <c r="I132" i="83" s="1"/>
  <c r="AF132" i="83" s="1"/>
  <c r="G206" i="83"/>
  <c r="I206" i="83" s="1"/>
  <c r="G282" i="83"/>
  <c r="I282" i="83" s="1"/>
  <c r="I57" i="83"/>
  <c r="Q114" i="81"/>
  <c r="S114" i="81" s="1"/>
  <c r="T114" i="81" s="1"/>
  <c r="X114" i="81"/>
  <c r="Z114" i="81" s="1"/>
  <c r="AA114" i="81" s="1"/>
  <c r="I114" i="81"/>
  <c r="K114" i="81" s="1"/>
  <c r="L114" i="81" s="1"/>
  <c r="AE114" i="81"/>
  <c r="AG114" i="81" s="1"/>
  <c r="AH114" i="81" s="1"/>
  <c r="F114" i="81"/>
  <c r="G119" i="84"/>
  <c r="I119" i="84" s="1"/>
  <c r="AF119" i="84" s="1"/>
  <c r="G193" i="84"/>
  <c r="I193" i="84" s="1"/>
  <c r="G270" i="84"/>
  <c r="I270" i="84" s="1"/>
  <c r="I44" i="84"/>
  <c r="M235" i="79"/>
  <c r="O235" i="79"/>
  <c r="G45" i="85"/>
  <c r="D200" i="81"/>
  <c r="G57" i="76"/>
  <c r="J31" i="79"/>
  <c r="M119" i="79"/>
  <c r="O119" i="79"/>
  <c r="G45" i="83"/>
  <c r="D102" i="81"/>
  <c r="M170" i="79"/>
  <c r="O170" i="79"/>
  <c r="G44" i="76"/>
  <c r="J18" i="79"/>
  <c r="G45" i="84"/>
  <c r="D151" i="81"/>
  <c r="O183" i="79"/>
  <c r="M183" i="79"/>
  <c r="AF269" i="84"/>
  <c r="P269" i="84"/>
  <c r="AG269" i="84" s="1"/>
  <c r="AB100" i="81"/>
  <c r="AH118" i="83" s="1"/>
  <c r="M100" i="81"/>
  <c r="AH192" i="83" s="1"/>
  <c r="AM116" i="84"/>
  <c r="DV55" i="47"/>
  <c r="EB55" i="47" s="1"/>
  <c r="FA55" i="47" s="1"/>
  <c r="V280" i="47"/>
  <c r="N280" i="47"/>
  <c r="DV280" i="47" s="1"/>
  <c r="EB280" i="47" s="1"/>
  <c r="N356" i="47"/>
  <c r="DV356" i="47" s="1"/>
  <c r="EB356" i="47" s="1"/>
  <c r="V356" i="47"/>
  <c r="CS340" i="47"/>
  <c r="GC318" i="47"/>
  <c r="L106" i="59" s="1"/>
  <c r="L357" i="47"/>
  <c r="L130" i="47"/>
  <c r="L204" i="47"/>
  <c r="L281" i="47"/>
  <c r="K116" i="47"/>
  <c r="K343" i="47"/>
  <c r="K267" i="47"/>
  <c r="K190" i="47"/>
  <c r="J189" i="47"/>
  <c r="J115" i="47"/>
  <c r="N115" i="47" s="1"/>
  <c r="DY115" i="47" s="1"/>
  <c r="J342" i="47"/>
  <c r="N41" i="47"/>
  <c r="J266" i="47"/>
  <c r="AM116" i="83"/>
  <c r="L343" i="47"/>
  <c r="L116" i="47"/>
  <c r="L190" i="47"/>
  <c r="L267" i="47"/>
  <c r="BF50" i="85"/>
  <c r="AM56" i="85"/>
  <c r="BE50" i="85" s="1"/>
  <c r="Y55" i="47"/>
  <c r="Y129" i="47"/>
  <c r="FT100" i="47"/>
  <c r="GK93" i="47"/>
  <c r="CS123" i="47"/>
  <c r="GI93" i="47" s="1"/>
  <c r="AM130" i="76"/>
  <c r="BE124" i="76" s="1"/>
  <c r="GC90" i="47"/>
  <c r="L59" i="59" s="1"/>
  <c r="FA264" i="47"/>
  <c r="FB264" i="47" s="1"/>
  <c r="CS264" i="47"/>
  <c r="BW42" i="47"/>
  <c r="EH42" i="47" s="1"/>
  <c r="AM115" i="76"/>
  <c r="Y342" i="47"/>
  <c r="Y189" i="47"/>
  <c r="Y41" i="47" s="1"/>
  <c r="EB50" i="99"/>
  <c r="EC50" i="99" s="1"/>
  <c r="FG50" i="99" s="1"/>
  <c r="BY130" i="47"/>
  <c r="EJ130" i="47" s="1"/>
  <c r="AE101" i="81"/>
  <c r="AG101" i="81" s="1"/>
  <c r="AH101" i="81" s="1"/>
  <c r="X101" i="81"/>
  <c r="Z101" i="81" s="1"/>
  <c r="AA101" i="81" s="1"/>
  <c r="Q101" i="81"/>
  <c r="S101" i="81" s="1"/>
  <c r="T101" i="81" s="1"/>
  <c r="I101" i="81"/>
  <c r="K101" i="81" s="1"/>
  <c r="L101" i="81" s="1"/>
  <c r="F101" i="81"/>
  <c r="N66" i="79"/>
  <c r="N183" i="79"/>
  <c r="AB149" i="81"/>
  <c r="AH118" i="84" s="1"/>
  <c r="M149" i="81"/>
  <c r="AH192" i="84" s="1"/>
  <c r="J56" i="47"/>
  <c r="AF56" i="76"/>
  <c r="P56" i="76"/>
  <c r="AG56" i="76" s="1"/>
  <c r="AF205" i="76"/>
  <c r="P205" i="76"/>
  <c r="K43" i="47"/>
  <c r="P43" i="83"/>
  <c r="AG43" i="83" s="1"/>
  <c r="AF43" i="83"/>
  <c r="X189" i="47"/>
  <c r="X342" i="47"/>
  <c r="AC39" i="99"/>
  <c r="Q39" i="99"/>
  <c r="AD39" i="99" s="1"/>
  <c r="P131" i="84"/>
  <c r="AG131" i="84" s="1"/>
  <c r="AG205" i="84"/>
  <c r="AM282" i="84"/>
  <c r="BX281" i="47"/>
  <c r="EI281" i="47" s="1"/>
  <c r="M116" i="47"/>
  <c r="M343" i="47"/>
  <c r="M267" i="47"/>
  <c r="M190" i="47"/>
  <c r="AM190" i="76"/>
  <c r="AM266" i="76"/>
  <c r="W129" i="47"/>
  <c r="W55" i="47"/>
  <c r="FA128" i="47"/>
  <c r="GJ98" i="47"/>
  <c r="GC105" i="47"/>
  <c r="L74" i="59" s="1"/>
  <c r="AC54" i="99"/>
  <c r="Q54" i="99"/>
  <c r="AD54" i="99" s="1"/>
  <c r="CS202" i="47"/>
  <c r="AG205" i="83"/>
  <c r="P131" i="83"/>
  <c r="AG131" i="83" s="1"/>
  <c r="AM281" i="83"/>
  <c r="P117" i="84"/>
  <c r="AG117" i="84" s="1"/>
  <c r="AG191" i="84"/>
  <c r="BX116" i="47"/>
  <c r="EI116" i="47" s="1"/>
  <c r="P131" i="85"/>
  <c r="AG131" i="85" s="1"/>
  <c r="AG205" i="85"/>
  <c r="P267" i="76"/>
  <c r="AG267" i="76" s="1"/>
  <c r="AF267" i="76"/>
  <c r="M198" i="81"/>
  <c r="AH192" i="85" s="1"/>
  <c r="AI198" i="81"/>
  <c r="AH43" i="85" s="1"/>
  <c r="M43" i="47"/>
  <c r="P43" i="85"/>
  <c r="AG43" i="85" s="1"/>
  <c r="AF43" i="85"/>
  <c r="AF192" i="85"/>
  <c r="P192" i="85"/>
  <c r="BY267" i="47"/>
  <c r="EJ267" i="47" s="1"/>
  <c r="BW116" i="47"/>
  <c r="EH116" i="47" s="1"/>
  <c r="V188" i="47"/>
  <c r="N188" i="47"/>
  <c r="CK40" i="47"/>
  <c r="DY40" i="47"/>
  <c r="EE40" i="47" s="1"/>
  <c r="DX40" i="47"/>
  <c r="ED40" i="47" s="1"/>
  <c r="DW40" i="47"/>
  <c r="EC40" i="47" s="1"/>
  <c r="AM190" i="85"/>
  <c r="W266" i="47"/>
  <c r="W115" i="47" s="1"/>
  <c r="GJ326" i="47"/>
  <c r="T106" i="59" s="1"/>
  <c r="GC333" i="47"/>
  <c r="L121" i="59" s="1"/>
  <c r="BW281" i="47"/>
  <c r="EH281" i="47" s="1"/>
  <c r="BY204" i="47"/>
  <c r="EJ204" i="47" s="1"/>
  <c r="G119" i="85"/>
  <c r="I119" i="85" s="1"/>
  <c r="AF119" i="85" s="1"/>
  <c r="G193" i="85"/>
  <c r="I193" i="85" s="1"/>
  <c r="G270" i="85"/>
  <c r="I270" i="85" s="1"/>
  <c r="I44" i="85"/>
  <c r="N235" i="79"/>
  <c r="N132" i="79"/>
  <c r="T23" i="93"/>
  <c r="M17" i="79"/>
  <c r="O17" i="79"/>
  <c r="Q150" i="81"/>
  <c r="S150" i="81" s="1"/>
  <c r="T150" i="81" s="1"/>
  <c r="I150" i="81"/>
  <c r="K150" i="81" s="1"/>
  <c r="L150" i="81" s="1"/>
  <c r="X150" i="81"/>
  <c r="Z150" i="81" s="1"/>
  <c r="AA150" i="81" s="1"/>
  <c r="AE150" i="81"/>
  <c r="AG150" i="81" s="1"/>
  <c r="AH150" i="81" s="1"/>
  <c r="F150" i="81"/>
  <c r="G19" i="79"/>
  <c r="DW115" i="47" l="1"/>
  <c r="AI114" i="81"/>
  <c r="AH57" i="83" s="1"/>
  <c r="AB114" i="81"/>
  <c r="AH132" i="83" s="1"/>
  <c r="BW131" i="47" s="1"/>
  <c r="EH131" i="47" s="1"/>
  <c r="AI199" i="81"/>
  <c r="AH44" i="85" s="1"/>
  <c r="DV129" i="47"/>
  <c r="EB129" i="47" s="1"/>
  <c r="AI28" i="104"/>
  <c r="AJ28" i="104" s="1"/>
  <c r="AI39" i="99"/>
  <c r="AI150" i="81"/>
  <c r="AH44" i="84" s="1"/>
  <c r="M150" i="81"/>
  <c r="AH193" i="84" s="1"/>
  <c r="FA40" i="47"/>
  <c r="FB40" i="47" s="1"/>
  <c r="D213" i="81"/>
  <c r="G58" i="85"/>
  <c r="M120" i="79"/>
  <c r="O120" i="79"/>
  <c r="M223" i="79"/>
  <c r="O223" i="79"/>
  <c r="D201" i="81"/>
  <c r="G46" i="85"/>
  <c r="G58" i="84"/>
  <c r="D164" i="81"/>
  <c r="M67" i="79"/>
  <c r="O67" i="79"/>
  <c r="D115" i="81"/>
  <c r="G58" i="83"/>
  <c r="M80" i="79"/>
  <c r="O80" i="79"/>
  <c r="G45" i="76"/>
  <c r="J19" i="79"/>
  <c r="AB150" i="81"/>
  <c r="AH119" i="84" s="1"/>
  <c r="U150" i="81"/>
  <c r="AH270" i="84" s="1"/>
  <c r="M44" i="47"/>
  <c r="P44" i="85"/>
  <c r="AG44" i="85" s="1"/>
  <c r="AF44" i="85"/>
  <c r="P193" i="85"/>
  <c r="AF193" i="85"/>
  <c r="DV188" i="47"/>
  <c r="EB188" i="47" s="1"/>
  <c r="K40" i="99"/>
  <c r="Z188" i="47"/>
  <c r="CK188" i="47"/>
  <c r="DY188" i="47"/>
  <c r="EE188" i="47" s="1"/>
  <c r="DW188" i="47"/>
  <c r="EC188" i="47" s="1"/>
  <c r="DX188" i="47"/>
  <c r="ED188" i="47" s="1"/>
  <c r="BY43" i="47"/>
  <c r="EJ43" i="47" s="1"/>
  <c r="AM131" i="85"/>
  <c r="BE125" i="85" s="1"/>
  <c r="AM191" i="84"/>
  <c r="AM131" i="83"/>
  <c r="BE125" i="83" s="1"/>
  <c r="AI54" i="99"/>
  <c r="Y267" i="47"/>
  <c r="AM131" i="84"/>
  <c r="BE125" i="84" s="1"/>
  <c r="P131" i="76"/>
  <c r="AG131" i="76" s="1"/>
  <c r="AG205" i="76"/>
  <c r="AM56" i="76"/>
  <c r="BE50" i="76" s="1"/>
  <c r="N56" i="47"/>
  <c r="DV56" i="47" s="1"/>
  <c r="EB56" i="47" s="1"/>
  <c r="J281" i="47"/>
  <c r="J357" i="47"/>
  <c r="J204" i="47"/>
  <c r="J130" i="47"/>
  <c r="BX117" i="47"/>
  <c r="EI117" i="47" s="1"/>
  <c r="M101" i="81"/>
  <c r="AH193" i="83" s="1"/>
  <c r="AB101" i="81"/>
  <c r="AH119" i="83" s="1"/>
  <c r="X267" i="47"/>
  <c r="N266" i="47"/>
  <c r="DV266" i="47" s="1"/>
  <c r="EB266" i="47" s="1"/>
  <c r="V266" i="47"/>
  <c r="V342" i="47"/>
  <c r="N342" i="47"/>
  <c r="DV342" i="47" s="1"/>
  <c r="V189" i="47"/>
  <c r="N189" i="47"/>
  <c r="DV189" i="47" s="1"/>
  <c r="EB189" i="47" s="1"/>
  <c r="W190" i="47"/>
  <c r="W343" i="47"/>
  <c r="X204" i="47"/>
  <c r="X357" i="47"/>
  <c r="Z356" i="47"/>
  <c r="CL356" i="47" s="1"/>
  <c r="CK356" i="47"/>
  <c r="DX356" i="47"/>
  <c r="ED356" i="47" s="1"/>
  <c r="DY356" i="47"/>
  <c r="EE356" i="47" s="1"/>
  <c r="DW356" i="47"/>
  <c r="EC356" i="47" s="1"/>
  <c r="Z280" i="47"/>
  <c r="CL280" i="47" s="1"/>
  <c r="FT249" i="47" s="1"/>
  <c r="CK280" i="47"/>
  <c r="DY280" i="47"/>
  <c r="EE280" i="47" s="1"/>
  <c r="DX280" i="47"/>
  <c r="ED280" i="47" s="1"/>
  <c r="DW280" i="47"/>
  <c r="EC280" i="47" s="1"/>
  <c r="BW117" i="47"/>
  <c r="EH117" i="47" s="1"/>
  <c r="AM269" i="84"/>
  <c r="G194" i="84"/>
  <c r="I194" i="84" s="1"/>
  <c r="G271" i="84"/>
  <c r="I271" i="84" s="1"/>
  <c r="G120" i="84"/>
  <c r="I120" i="84" s="1"/>
  <c r="AF120" i="84" s="1"/>
  <c r="I45" i="84"/>
  <c r="Q102" i="81"/>
  <c r="S102" i="81" s="1"/>
  <c r="T102" i="81" s="1"/>
  <c r="I102" i="81"/>
  <c r="K102" i="81" s="1"/>
  <c r="L102" i="81" s="1"/>
  <c r="AE102" i="81"/>
  <c r="AG102" i="81" s="1"/>
  <c r="AH102" i="81" s="1"/>
  <c r="X102" i="81"/>
  <c r="Z102" i="81" s="1"/>
  <c r="AA102" i="81" s="1"/>
  <c r="F102" i="81"/>
  <c r="N80" i="79"/>
  <c r="X200" i="81"/>
  <c r="Z200" i="81" s="1"/>
  <c r="AA200" i="81" s="1"/>
  <c r="AE200" i="81"/>
  <c r="AG200" i="81" s="1"/>
  <c r="AH200" i="81" s="1"/>
  <c r="Q200" i="81"/>
  <c r="S200" i="81" s="1"/>
  <c r="T200" i="81" s="1"/>
  <c r="I200" i="81"/>
  <c r="K200" i="81" s="1"/>
  <c r="L200" i="81" s="1"/>
  <c r="F200" i="81"/>
  <c r="L44" i="47"/>
  <c r="P44" i="84"/>
  <c r="AG44" i="84" s="1"/>
  <c r="AF44" i="84"/>
  <c r="P193" i="84"/>
  <c r="AF193" i="84"/>
  <c r="M114" i="81"/>
  <c r="AH206" i="83" s="1"/>
  <c r="U114" i="81"/>
  <c r="AH282" i="83" s="1"/>
  <c r="AF282" i="83"/>
  <c r="P282" i="83"/>
  <c r="AG282" i="83" s="1"/>
  <c r="BF126" i="83"/>
  <c r="AB212" i="81"/>
  <c r="AH132" i="85" s="1"/>
  <c r="M212" i="81"/>
  <c r="AH206" i="85" s="1"/>
  <c r="M57" i="47"/>
  <c r="P57" i="85"/>
  <c r="AG57" i="85" s="1"/>
  <c r="AF57" i="85"/>
  <c r="BF51" i="85" s="1"/>
  <c r="P283" i="85"/>
  <c r="AG283" i="85" s="1"/>
  <c r="AF283" i="85"/>
  <c r="U199" i="81"/>
  <c r="AH270" i="85" s="1"/>
  <c r="AB199" i="81"/>
  <c r="AH119" i="85" s="1"/>
  <c r="DV341" i="47"/>
  <c r="EB341" i="47" s="1"/>
  <c r="Z341" i="47"/>
  <c r="CL341" i="47" s="1"/>
  <c r="CK341" i="47"/>
  <c r="DY341" i="47"/>
  <c r="EE341" i="47" s="1"/>
  <c r="DW341" i="47"/>
  <c r="EC341" i="47" s="1"/>
  <c r="DX341" i="47"/>
  <c r="ED341" i="47" s="1"/>
  <c r="CK265" i="47"/>
  <c r="Z265" i="47"/>
  <c r="CL265" i="47" s="1"/>
  <c r="DX265" i="47"/>
  <c r="ED265" i="47" s="1"/>
  <c r="DY265" i="47"/>
  <c r="EE265" i="47" s="1"/>
  <c r="DW265" i="47"/>
  <c r="EC265" i="47" s="1"/>
  <c r="CK114" i="47"/>
  <c r="DY114" i="47"/>
  <c r="EE114" i="47" s="1"/>
  <c r="DX114" i="47"/>
  <c r="ED114" i="47" s="1"/>
  <c r="DW114" i="47"/>
  <c r="EC114" i="47" s="1"/>
  <c r="AM269" i="85"/>
  <c r="BY268" i="47"/>
  <c r="EJ268" i="47" s="1"/>
  <c r="AG191" i="76"/>
  <c r="P117" i="76"/>
  <c r="AG117" i="76" s="1"/>
  <c r="AM42" i="76"/>
  <c r="AM191" i="83"/>
  <c r="CL113" i="47"/>
  <c r="O39" i="99"/>
  <c r="EB39" i="99" s="1"/>
  <c r="EC39" i="99" s="1"/>
  <c r="FG39" i="99" s="1"/>
  <c r="FH39" i="99" s="1"/>
  <c r="DX115" i="47"/>
  <c r="AM268" i="83"/>
  <c r="P118" i="83"/>
  <c r="AG118" i="83" s="1"/>
  <c r="AG192" i="83"/>
  <c r="AM281" i="76"/>
  <c r="BX268" i="47"/>
  <c r="EI268" i="47" s="1"/>
  <c r="M163" i="81"/>
  <c r="AH206" i="84" s="1"/>
  <c r="AI163" i="81"/>
  <c r="AH57" i="84" s="1"/>
  <c r="L57" i="47"/>
  <c r="P57" i="84"/>
  <c r="AG57" i="84" s="1"/>
  <c r="AF57" i="84"/>
  <c r="P283" i="84"/>
  <c r="AG283" i="84" s="1"/>
  <c r="AF283" i="84"/>
  <c r="P43" i="76"/>
  <c r="AG43" i="76" s="1"/>
  <c r="J43" i="47"/>
  <c r="AF43" i="76"/>
  <c r="AF268" i="76"/>
  <c r="P268" i="76"/>
  <c r="AG268" i="76" s="1"/>
  <c r="K44" i="47"/>
  <c r="P44" i="83"/>
  <c r="AG44" i="83" s="1"/>
  <c r="AF44" i="83"/>
  <c r="P269" i="83"/>
  <c r="AG269" i="83" s="1"/>
  <c r="AF269" i="83"/>
  <c r="Y281" i="47"/>
  <c r="Y357" i="47"/>
  <c r="W204" i="47"/>
  <c r="W357" i="47"/>
  <c r="AM191" i="85"/>
  <c r="GV17" i="47"/>
  <c r="GJ27" i="47"/>
  <c r="GC34" i="47"/>
  <c r="L30" i="59" s="1"/>
  <c r="CK129" i="47"/>
  <c r="DX129" i="47"/>
  <c r="ED129" i="47" s="1"/>
  <c r="DW129" i="47"/>
  <c r="EC129" i="47" s="1"/>
  <c r="DY129" i="47"/>
  <c r="EE129" i="47" s="1"/>
  <c r="BW268" i="47"/>
  <c r="EH268" i="47" s="1"/>
  <c r="AM43" i="84"/>
  <c r="L117" i="47"/>
  <c r="L344" i="47"/>
  <c r="L191" i="47"/>
  <c r="L268" i="47"/>
  <c r="G46" i="83"/>
  <c r="D103" i="81"/>
  <c r="M171" i="79"/>
  <c r="O171" i="79"/>
  <c r="D152" i="81"/>
  <c r="G46" i="84"/>
  <c r="N19" i="79"/>
  <c r="T25" i="93"/>
  <c r="M19" i="79"/>
  <c r="O19" i="79"/>
  <c r="BX44" i="47"/>
  <c r="BX192" i="47"/>
  <c r="AF270" i="85"/>
  <c r="P270" i="85"/>
  <c r="AG270" i="85" s="1"/>
  <c r="GC19" i="47"/>
  <c r="L15" i="59" s="1"/>
  <c r="V40" i="47"/>
  <c r="V114" i="47"/>
  <c r="AG192" i="85"/>
  <c r="P118" i="85"/>
  <c r="AG118" i="85" s="1"/>
  <c r="AM43" i="85"/>
  <c r="M117" i="47"/>
  <c r="M344" i="47"/>
  <c r="M268" i="47"/>
  <c r="M191" i="47"/>
  <c r="BY191" i="47"/>
  <c r="EJ191" i="47" s="1"/>
  <c r="AM267" i="76"/>
  <c r="AM205" i="85"/>
  <c r="AM117" i="84"/>
  <c r="AM205" i="83"/>
  <c r="Y190" i="47"/>
  <c r="Y343" i="47"/>
  <c r="AM205" i="84"/>
  <c r="X41" i="47"/>
  <c r="X115" i="47"/>
  <c r="AM43" i="83"/>
  <c r="K117" i="47"/>
  <c r="K344" i="47"/>
  <c r="K268" i="47"/>
  <c r="K191" i="47"/>
  <c r="AM205" i="76"/>
  <c r="BF50" i="76"/>
  <c r="BX191" i="47"/>
  <c r="EI191" i="47" s="1"/>
  <c r="U101" i="81"/>
  <c r="AH269" i="83" s="1"/>
  <c r="AI101" i="81"/>
  <c r="AH44" i="83" s="1"/>
  <c r="X190" i="47"/>
  <c r="X343" i="47"/>
  <c r="DV41" i="47"/>
  <c r="EB41" i="47" s="1"/>
  <c r="CK41" i="47"/>
  <c r="DW41" i="47"/>
  <c r="EC41" i="47" s="1"/>
  <c r="DX41" i="47"/>
  <c r="ED41" i="47" s="1"/>
  <c r="DY41" i="47"/>
  <c r="EE41" i="47" s="1"/>
  <c r="DV115" i="47"/>
  <c r="EB115" i="47" s="1"/>
  <c r="CK115" i="47"/>
  <c r="W267" i="47"/>
  <c r="W116" i="47" s="1"/>
  <c r="X281" i="47"/>
  <c r="BW191" i="47"/>
  <c r="EH191" i="47" s="1"/>
  <c r="AE151" i="81"/>
  <c r="AG151" i="81" s="1"/>
  <c r="AH151" i="81" s="1"/>
  <c r="I151" i="81"/>
  <c r="K151" i="81" s="1"/>
  <c r="L151" i="81" s="1"/>
  <c r="Q151" i="81"/>
  <c r="S151" i="81" s="1"/>
  <c r="T151" i="81" s="1"/>
  <c r="X151" i="81"/>
  <c r="Z151" i="81" s="1"/>
  <c r="AA151" i="81" s="1"/>
  <c r="F151" i="81"/>
  <c r="N171" i="79"/>
  <c r="N67" i="79"/>
  <c r="G269" i="76"/>
  <c r="I269" i="76" s="1"/>
  <c r="G193" i="76"/>
  <c r="I193" i="76" s="1"/>
  <c r="G119" i="76"/>
  <c r="I119" i="76" s="1"/>
  <c r="AF119" i="76" s="1"/>
  <c r="I44" i="76"/>
  <c r="N120" i="79"/>
  <c r="G120" i="83"/>
  <c r="I120" i="83" s="1"/>
  <c r="AF120" i="83" s="1"/>
  <c r="G194" i="83"/>
  <c r="I194" i="83" s="1"/>
  <c r="G270" i="83"/>
  <c r="I270" i="83" s="1"/>
  <c r="I45" i="83"/>
  <c r="G206" i="76"/>
  <c r="I206" i="76" s="1"/>
  <c r="G282" i="76"/>
  <c r="I282" i="76" s="1"/>
  <c r="G132" i="76"/>
  <c r="I132" i="76" s="1"/>
  <c r="AF132" i="76" s="1"/>
  <c r="BF126" i="76" s="1"/>
  <c r="I57" i="76"/>
  <c r="N223" i="79"/>
  <c r="G271" i="85"/>
  <c r="I271" i="85" s="1"/>
  <c r="G120" i="85"/>
  <c r="I120" i="85" s="1"/>
  <c r="AF120" i="85" s="1"/>
  <c r="G194" i="85"/>
  <c r="I194" i="85" s="1"/>
  <c r="I45" i="85"/>
  <c r="AF270" i="84"/>
  <c r="P270" i="84"/>
  <c r="AG270" i="84" s="1"/>
  <c r="BW57" i="47"/>
  <c r="EH57" i="47" s="1"/>
  <c r="K57" i="47"/>
  <c r="P57" i="83"/>
  <c r="AG57" i="83" s="1"/>
  <c r="AF57" i="83"/>
  <c r="P206" i="83"/>
  <c r="AF206" i="83"/>
  <c r="AI212" i="81"/>
  <c r="AH57" i="85" s="1"/>
  <c r="U212" i="81"/>
  <c r="AH283" i="85" s="1"/>
  <c r="P206" i="85"/>
  <c r="AF206" i="85"/>
  <c r="BY192" i="47"/>
  <c r="EJ192" i="47" s="1"/>
  <c r="BY44" i="47"/>
  <c r="EJ44" i="47" s="1"/>
  <c r="W41" i="47"/>
  <c r="FA265" i="47"/>
  <c r="FB265" i="47" s="1"/>
  <c r="BY117" i="47"/>
  <c r="EJ117" i="47" s="1"/>
  <c r="AM191" i="76"/>
  <c r="J267" i="47"/>
  <c r="J190" i="47"/>
  <c r="J116" i="47"/>
  <c r="J343" i="47"/>
  <c r="N42" i="47"/>
  <c r="GW16" i="47"/>
  <c r="CS54" i="47"/>
  <c r="GU16" i="47" s="1"/>
  <c r="O54" i="99"/>
  <c r="EB54" i="99" s="1"/>
  <c r="CL128" i="47"/>
  <c r="AM116" i="76"/>
  <c r="AM117" i="83"/>
  <c r="BX43" i="47"/>
  <c r="EI43" i="47" s="1"/>
  <c r="AB163" i="81"/>
  <c r="AH132" i="84" s="1"/>
  <c r="U163" i="81"/>
  <c r="AH283" i="84" s="1"/>
  <c r="P206" i="84"/>
  <c r="AF206" i="84"/>
  <c r="BF126" i="84"/>
  <c r="AF192" i="76"/>
  <c r="P192" i="76"/>
  <c r="P193" i="83"/>
  <c r="AF193" i="83"/>
  <c r="Y115" i="47"/>
  <c r="Y204" i="47"/>
  <c r="W281" i="47"/>
  <c r="AM117" i="85"/>
  <c r="V55" i="47"/>
  <c r="V129" i="47"/>
  <c r="Z203" i="47"/>
  <c r="CK203" i="47"/>
  <c r="K55" i="99"/>
  <c r="DX203" i="47"/>
  <c r="ED203" i="47" s="1"/>
  <c r="DW203" i="47"/>
  <c r="EC203" i="47" s="1"/>
  <c r="DY203" i="47"/>
  <c r="EE203" i="47" s="1"/>
  <c r="BW43" i="47"/>
  <c r="EH43" i="47" s="1"/>
  <c r="P118" i="84"/>
  <c r="AG118" i="84" s="1"/>
  <c r="AG192" i="84"/>
  <c r="T24" i="93"/>
  <c r="M18" i="79"/>
  <c r="O18" i="79"/>
  <c r="T37" i="93"/>
  <c r="A31" i="79"/>
  <c r="M31" i="79"/>
  <c r="O31" i="79"/>
  <c r="G20" i="79"/>
  <c r="N172" i="79"/>
  <c r="N184" i="79"/>
  <c r="FA114" i="47" l="1"/>
  <c r="FB114" i="47" s="1"/>
  <c r="FA356" i="47"/>
  <c r="FA129" i="47"/>
  <c r="EC115" i="47"/>
  <c r="M200" i="81"/>
  <c r="AH194" i="85" s="1"/>
  <c r="AI200" i="81"/>
  <c r="AH45" i="85" s="1"/>
  <c r="AB102" i="81"/>
  <c r="AH120" i="83" s="1"/>
  <c r="BW119" i="47" s="1"/>
  <c r="AB151" i="81"/>
  <c r="AH120" i="84" s="1"/>
  <c r="M151" i="81"/>
  <c r="AH194" i="84" s="1"/>
  <c r="M102" i="81"/>
  <c r="AH194" i="83" s="1"/>
  <c r="ED115" i="47"/>
  <c r="FA341" i="47"/>
  <c r="FB341" i="47" s="1"/>
  <c r="D153" i="81"/>
  <c r="G47" i="84"/>
  <c r="D202" i="81"/>
  <c r="G47" i="85"/>
  <c r="O133" i="79"/>
  <c r="M133" i="79"/>
  <c r="M236" i="79"/>
  <c r="O236" i="79"/>
  <c r="G48" i="84"/>
  <c r="D154" i="81"/>
  <c r="G58" i="76"/>
  <c r="J32" i="79"/>
  <c r="D203" i="81"/>
  <c r="G48" i="85"/>
  <c r="G46" i="76"/>
  <c r="J20" i="79"/>
  <c r="M224" i="79"/>
  <c r="O224" i="79"/>
  <c r="AM118" i="84"/>
  <c r="FA203" i="47"/>
  <c r="Q55" i="99"/>
  <c r="AD55" i="99" s="1"/>
  <c r="AC55" i="99"/>
  <c r="Y56" i="47"/>
  <c r="Y130" i="47"/>
  <c r="BX282" i="47"/>
  <c r="EI282" i="47" s="1"/>
  <c r="EC54" i="99"/>
  <c r="FG54" i="99" s="1"/>
  <c r="N343" i="47"/>
  <c r="V343" i="47"/>
  <c r="N190" i="47"/>
  <c r="DV190" i="47" s="1"/>
  <c r="EB190" i="47" s="1"/>
  <c r="V190" i="47"/>
  <c r="BY282" i="47"/>
  <c r="EJ282" i="47" s="1"/>
  <c r="BF51" i="83"/>
  <c r="AM57" i="83"/>
  <c r="BE51" i="83" s="1"/>
  <c r="K131" i="47"/>
  <c r="K358" i="47"/>
  <c r="K282" i="47"/>
  <c r="K205" i="47"/>
  <c r="M45" i="47"/>
  <c r="P45" i="85"/>
  <c r="AG45" i="85" s="1"/>
  <c r="AF45" i="85"/>
  <c r="P206" i="76"/>
  <c r="AF206" i="76"/>
  <c r="AF270" i="83"/>
  <c r="P270" i="83"/>
  <c r="AG270" i="83" s="1"/>
  <c r="J44" i="47"/>
  <c r="AF44" i="76"/>
  <c r="P44" i="76"/>
  <c r="AG44" i="76" s="1"/>
  <c r="P193" i="76"/>
  <c r="AF193" i="76"/>
  <c r="U151" i="81"/>
  <c r="AH271" i="84" s="1"/>
  <c r="AI151" i="81"/>
  <c r="AH45" i="84" s="1"/>
  <c r="GC92" i="47"/>
  <c r="L61" i="59" s="1"/>
  <c r="FA41" i="47"/>
  <c r="FB41" i="47" s="1"/>
  <c r="X116" i="47"/>
  <c r="X42" i="47"/>
  <c r="BW44" i="47"/>
  <c r="EH44" i="47" s="1"/>
  <c r="W268" i="47"/>
  <c r="Y42" i="47"/>
  <c r="Y116" i="47"/>
  <c r="Y191" i="47"/>
  <c r="Y344" i="47"/>
  <c r="AM118" i="85"/>
  <c r="AE103" i="81"/>
  <c r="AG103" i="81" s="1"/>
  <c r="AH103" i="81" s="1"/>
  <c r="X103" i="81"/>
  <c r="Z103" i="81" s="1"/>
  <c r="AA103" i="81" s="1"/>
  <c r="Q103" i="81"/>
  <c r="S103" i="81" s="1"/>
  <c r="T103" i="81" s="1"/>
  <c r="I103" i="81"/>
  <c r="K103" i="81" s="1"/>
  <c r="L103" i="81" s="1"/>
  <c r="F103" i="81"/>
  <c r="X268" i="47"/>
  <c r="AM269" i="83"/>
  <c r="AM44" i="83"/>
  <c r="K269" i="47"/>
  <c r="K192" i="47"/>
  <c r="K345" i="47"/>
  <c r="K118" i="47"/>
  <c r="AM268" i="76"/>
  <c r="N43" i="47"/>
  <c r="J344" i="47"/>
  <c r="J117" i="47"/>
  <c r="J268" i="47"/>
  <c r="J191" i="47"/>
  <c r="AM283" i="84"/>
  <c r="BF51" i="84"/>
  <c r="AM57" i="84"/>
  <c r="BE51" i="84" s="1"/>
  <c r="L131" i="47"/>
  <c r="L358" i="47"/>
  <c r="L282" i="47"/>
  <c r="L205" i="47"/>
  <c r="BX205" i="47"/>
  <c r="EI205" i="47" s="1"/>
  <c r="AM118" i="83"/>
  <c r="GC91" i="47"/>
  <c r="L60" i="59" s="1"/>
  <c r="BY118" i="47"/>
  <c r="EJ118" i="47" s="1"/>
  <c r="AM283" i="85"/>
  <c r="M131" i="47"/>
  <c r="M358" i="47"/>
  <c r="M205" i="47"/>
  <c r="M282" i="47"/>
  <c r="BY131" i="47"/>
  <c r="EJ131" i="47" s="1"/>
  <c r="AM282" i="83"/>
  <c r="BW205" i="47"/>
  <c r="EH205" i="47" s="1"/>
  <c r="P119" i="84"/>
  <c r="AG119" i="84" s="1"/>
  <c r="AG193" i="84"/>
  <c r="U200" i="81"/>
  <c r="AH271" i="85" s="1"/>
  <c r="AB200" i="81"/>
  <c r="AH120" i="85" s="1"/>
  <c r="AI102" i="81"/>
  <c r="AH45" i="83" s="1"/>
  <c r="U102" i="81"/>
  <c r="AH270" i="83" s="1"/>
  <c r="P194" i="84"/>
  <c r="AF194" i="84"/>
  <c r="FA280" i="47"/>
  <c r="GC334" i="47"/>
  <c r="L122" i="59" s="1"/>
  <c r="GJ327" i="47"/>
  <c r="T107" i="59" s="1"/>
  <c r="CS356" i="47"/>
  <c r="GI327" i="47" s="1"/>
  <c r="S107" i="59" s="1"/>
  <c r="V41" i="47"/>
  <c r="V115" i="47"/>
  <c r="Z342" i="47"/>
  <c r="CL342" i="47" s="1"/>
  <c r="CK342" i="47"/>
  <c r="DY342" i="47"/>
  <c r="EE342" i="47" s="1"/>
  <c r="DW342" i="47"/>
  <c r="EC342" i="47" s="1"/>
  <c r="DX342" i="47"/>
  <c r="ED342" i="47" s="1"/>
  <c r="Z266" i="47"/>
  <c r="CL266" i="47" s="1"/>
  <c r="CK266" i="47"/>
  <c r="DX266" i="47"/>
  <c r="ED266" i="47" s="1"/>
  <c r="DW266" i="47"/>
  <c r="EC266" i="47" s="1"/>
  <c r="DY266" i="47"/>
  <c r="EE266" i="47" s="1"/>
  <c r="BW192" i="47"/>
  <c r="EH192" i="47" s="1"/>
  <c r="N130" i="47"/>
  <c r="V357" i="47"/>
  <c r="N357" i="47"/>
  <c r="CK56" i="47"/>
  <c r="DW56" i="47"/>
  <c r="EC56" i="47" s="1"/>
  <c r="DY56" i="47"/>
  <c r="EE56" i="47" s="1"/>
  <c r="DX56" i="47"/>
  <c r="ED56" i="47" s="1"/>
  <c r="AM131" i="76"/>
  <c r="BE125" i="76" s="1"/>
  <c r="Z40" i="47"/>
  <c r="CL40" i="47" s="1"/>
  <c r="CS40" i="47" s="1"/>
  <c r="Z114" i="47"/>
  <c r="CL188" i="47"/>
  <c r="CS188" i="47" s="1"/>
  <c r="Q40" i="99"/>
  <c r="AD40" i="99" s="1"/>
  <c r="AC40" i="99"/>
  <c r="AM44" i="85"/>
  <c r="M118" i="47"/>
  <c r="M345" i="47"/>
  <c r="M192" i="47"/>
  <c r="M269" i="47"/>
  <c r="BX118" i="47"/>
  <c r="EI118" i="47" s="1"/>
  <c r="G270" i="76"/>
  <c r="I270" i="76" s="1"/>
  <c r="G194" i="76"/>
  <c r="I194" i="76" s="1"/>
  <c r="G120" i="76"/>
  <c r="I120" i="76" s="1"/>
  <c r="AF120" i="76" s="1"/>
  <c r="I45" i="76"/>
  <c r="G283" i="83"/>
  <c r="I283" i="83" s="1"/>
  <c r="G133" i="83"/>
  <c r="I133" i="83" s="1"/>
  <c r="AF133" i="83" s="1"/>
  <c r="G207" i="83"/>
  <c r="I207" i="83" s="1"/>
  <c r="I58" i="83"/>
  <c r="I115" i="81"/>
  <c r="K115" i="81" s="1"/>
  <c r="L115" i="81" s="1"/>
  <c r="AE115" i="81"/>
  <c r="AG115" i="81" s="1"/>
  <c r="AH115" i="81" s="1"/>
  <c r="Q115" i="81"/>
  <c r="S115" i="81" s="1"/>
  <c r="T115" i="81" s="1"/>
  <c r="X115" i="81"/>
  <c r="Z115" i="81" s="1"/>
  <c r="AA115" i="81" s="1"/>
  <c r="F115" i="81"/>
  <c r="G207" i="84"/>
  <c r="I207" i="84" s="1"/>
  <c r="G284" i="84"/>
  <c r="I284" i="84" s="1"/>
  <c r="G133" i="84"/>
  <c r="I133" i="84" s="1"/>
  <c r="AF133" i="84" s="1"/>
  <c r="BF127" i="84" s="1"/>
  <c r="I58" i="84"/>
  <c r="N224" i="79"/>
  <c r="I201" i="81"/>
  <c r="K201" i="81" s="1"/>
  <c r="L201" i="81" s="1"/>
  <c r="AE201" i="81"/>
  <c r="AG201" i="81" s="1"/>
  <c r="AH201" i="81" s="1"/>
  <c r="Q201" i="81"/>
  <c r="S201" i="81" s="1"/>
  <c r="T201" i="81" s="1"/>
  <c r="X201" i="81"/>
  <c r="Z201" i="81" s="1"/>
  <c r="AA201" i="81" s="1"/>
  <c r="F201" i="81"/>
  <c r="G133" i="85"/>
  <c r="I133" i="85" s="1"/>
  <c r="AF133" i="85" s="1"/>
  <c r="G284" i="85"/>
  <c r="I284" i="85" s="1"/>
  <c r="G207" i="85"/>
  <c r="I207" i="85" s="1"/>
  <c r="I58" i="85"/>
  <c r="Q213" i="81"/>
  <c r="S213" i="81" s="1"/>
  <c r="T213" i="81" s="1"/>
  <c r="AE213" i="81"/>
  <c r="AG213" i="81" s="1"/>
  <c r="AH213" i="81" s="1"/>
  <c r="X213" i="81"/>
  <c r="Z213" i="81" s="1"/>
  <c r="AA213" i="81" s="1"/>
  <c r="I213" i="81"/>
  <c r="K213" i="81" s="1"/>
  <c r="L213" i="81" s="1"/>
  <c r="F213" i="81"/>
  <c r="G47" i="83"/>
  <c r="D104" i="81"/>
  <c r="O184" i="79"/>
  <c r="M184" i="79"/>
  <c r="O121" i="79"/>
  <c r="M121" i="79"/>
  <c r="G32" i="79"/>
  <c r="N32" i="79" s="1"/>
  <c r="M68" i="79"/>
  <c r="O68" i="79"/>
  <c r="D105" i="81"/>
  <c r="G48" i="83"/>
  <c r="O172" i="79"/>
  <c r="M172" i="79"/>
  <c r="N20" i="79"/>
  <c r="T26" i="93"/>
  <c r="M20" i="79"/>
  <c r="O20" i="79"/>
  <c r="AM192" i="84"/>
  <c r="Z55" i="47"/>
  <c r="CL55" i="47" s="1"/>
  <c r="Z129" i="47"/>
  <c r="CL203" i="47"/>
  <c r="FT172" i="47" s="1"/>
  <c r="P119" i="83"/>
  <c r="AG119" i="83" s="1"/>
  <c r="AG193" i="83"/>
  <c r="AG192" i="76"/>
  <c r="P118" i="76"/>
  <c r="AG118" i="76" s="1"/>
  <c r="P132" i="84"/>
  <c r="AG132" i="84" s="1"/>
  <c r="AG206" i="84"/>
  <c r="BX131" i="47"/>
  <c r="EI131" i="47" s="1"/>
  <c r="GK98" i="47"/>
  <c r="FT105" i="47"/>
  <c r="CS128" i="47"/>
  <c r="GI98" i="47" s="1"/>
  <c r="DV42" i="47"/>
  <c r="EB42" i="47" s="1"/>
  <c r="CK42" i="47"/>
  <c r="DW42" i="47"/>
  <c r="EC42" i="47" s="1"/>
  <c r="DX42" i="47"/>
  <c r="ED42" i="47" s="1"/>
  <c r="DY42" i="47"/>
  <c r="EE42" i="47" s="1"/>
  <c r="N116" i="47"/>
  <c r="DV116" i="47" s="1"/>
  <c r="EB116" i="47" s="1"/>
  <c r="N267" i="47"/>
  <c r="V267" i="47"/>
  <c r="P132" i="85"/>
  <c r="AG132" i="85" s="1"/>
  <c r="AG206" i="85"/>
  <c r="BY57" i="47"/>
  <c r="EJ57" i="47" s="1"/>
  <c r="P132" i="83"/>
  <c r="AG132" i="83" s="1"/>
  <c r="AG206" i="83"/>
  <c r="AM270" i="84"/>
  <c r="AF194" i="85"/>
  <c r="P194" i="85"/>
  <c r="AF271" i="85"/>
  <c r="P271" i="85"/>
  <c r="AG271" i="85" s="1"/>
  <c r="P57" i="76"/>
  <c r="AG57" i="76" s="1"/>
  <c r="J57" i="47"/>
  <c r="AF57" i="76"/>
  <c r="BF51" i="76" s="1"/>
  <c r="P282" i="76"/>
  <c r="AG282" i="76" s="1"/>
  <c r="AF282" i="76"/>
  <c r="K45" i="47"/>
  <c r="P45" i="83"/>
  <c r="AG45" i="83" s="1"/>
  <c r="AF45" i="83"/>
  <c r="P194" i="83"/>
  <c r="AF194" i="83"/>
  <c r="P269" i="76"/>
  <c r="AG269" i="76" s="1"/>
  <c r="AF269" i="76"/>
  <c r="BX119" i="47"/>
  <c r="EI119" i="47" s="1"/>
  <c r="BX193" i="47"/>
  <c r="EI193" i="47" s="1"/>
  <c r="GC20" i="47"/>
  <c r="L16" i="59" s="1"/>
  <c r="BW269" i="47"/>
  <c r="EH269" i="47" s="1"/>
  <c r="W191" i="47"/>
  <c r="W344" i="47"/>
  <c r="Y268" i="47"/>
  <c r="AM192" i="85"/>
  <c r="AM270" i="85"/>
  <c r="EI192" i="47"/>
  <c r="EI44" i="47"/>
  <c r="G121" i="84"/>
  <c r="I121" i="84" s="1"/>
  <c r="AF121" i="84" s="1"/>
  <c r="G195" i="84"/>
  <c r="I195" i="84" s="1"/>
  <c r="G272" i="84"/>
  <c r="I272" i="84" s="1"/>
  <c r="I46" i="84"/>
  <c r="X152" i="81"/>
  <c r="Z152" i="81" s="1"/>
  <c r="AA152" i="81" s="1"/>
  <c r="AE152" i="81"/>
  <c r="AG152" i="81" s="1"/>
  <c r="AH152" i="81" s="1"/>
  <c r="Q152" i="81"/>
  <c r="S152" i="81" s="1"/>
  <c r="T152" i="81" s="1"/>
  <c r="I152" i="81"/>
  <c r="K152" i="81" s="1"/>
  <c r="L152" i="81" s="1"/>
  <c r="F152" i="81"/>
  <c r="N121" i="79"/>
  <c r="G121" i="83"/>
  <c r="I121" i="83" s="1"/>
  <c r="AF121" i="83" s="1"/>
  <c r="G271" i="83"/>
  <c r="I271" i="83" s="1"/>
  <c r="G195" i="83"/>
  <c r="I195" i="83" s="1"/>
  <c r="I46" i="83"/>
  <c r="X191" i="47"/>
  <c r="X344" i="47"/>
  <c r="GJ99" i="47"/>
  <c r="GC106" i="47"/>
  <c r="L75" i="59" s="1"/>
  <c r="W56" i="47"/>
  <c r="W130" i="47"/>
  <c r="AM43" i="76"/>
  <c r="BX57" i="47"/>
  <c r="EI57" i="47" s="1"/>
  <c r="AM192" i="83"/>
  <c r="FT90" i="47"/>
  <c r="CS113" i="47"/>
  <c r="AM117" i="76"/>
  <c r="CS265" i="47"/>
  <c r="GC319" i="47"/>
  <c r="L107" i="59" s="1"/>
  <c r="CS341" i="47"/>
  <c r="BY269" i="47"/>
  <c r="EJ269" i="47" s="1"/>
  <c r="AM57" i="85"/>
  <c r="BE51" i="85" s="1"/>
  <c r="BY205" i="47"/>
  <c r="EJ205" i="47" s="1"/>
  <c r="BW282" i="47"/>
  <c r="EH282" i="47" s="1"/>
  <c r="AM44" i="84"/>
  <c r="L118" i="47"/>
  <c r="L345" i="47"/>
  <c r="L269" i="47"/>
  <c r="L192" i="47"/>
  <c r="BY193" i="47"/>
  <c r="EJ193" i="47" s="1"/>
  <c r="BY45" i="47"/>
  <c r="EJ45" i="47" s="1"/>
  <c r="BW193" i="47"/>
  <c r="EH193" i="47" s="1"/>
  <c r="L45" i="47"/>
  <c r="P45" i="84"/>
  <c r="AG45" i="84" s="1"/>
  <c r="AF45" i="84"/>
  <c r="AF271" i="84"/>
  <c r="P271" i="84"/>
  <c r="AG271" i="84" s="1"/>
  <c r="CS280" i="47"/>
  <c r="X56" i="47"/>
  <c r="X130" i="47"/>
  <c r="W42" i="47"/>
  <c r="K41" i="99"/>
  <c r="Z189" i="47"/>
  <c r="CK189" i="47"/>
  <c r="DY189" i="47"/>
  <c r="EE189" i="47" s="1"/>
  <c r="DW189" i="47"/>
  <c r="EC189" i="47" s="1"/>
  <c r="DX189" i="47"/>
  <c r="ED189" i="47" s="1"/>
  <c r="EB342" i="47"/>
  <c r="BW118" i="47"/>
  <c r="EH118" i="47" s="1"/>
  <c r="N204" i="47"/>
  <c r="DV204" i="47" s="1"/>
  <c r="EB204" i="47" s="1"/>
  <c r="V204" i="47"/>
  <c r="V281" i="47"/>
  <c r="N281" i="47"/>
  <c r="DV281" i="47" s="1"/>
  <c r="EB281" i="47" s="1"/>
  <c r="FA188" i="47"/>
  <c r="FB188" i="47" s="1"/>
  <c r="P119" i="85"/>
  <c r="AG119" i="85" s="1"/>
  <c r="AG193" i="85"/>
  <c r="BX269" i="47"/>
  <c r="EI269" i="47" s="1"/>
  <c r="N68" i="79"/>
  <c r="N133" i="79"/>
  <c r="AE164" i="81"/>
  <c r="AG164" i="81" s="1"/>
  <c r="AH164" i="81" s="1"/>
  <c r="X164" i="81"/>
  <c r="Z164" i="81" s="1"/>
  <c r="AA164" i="81" s="1"/>
  <c r="Q164" i="81"/>
  <c r="S164" i="81" s="1"/>
  <c r="T164" i="81" s="1"/>
  <c r="I164" i="81"/>
  <c r="K164" i="81" s="1"/>
  <c r="L164" i="81" s="1"/>
  <c r="F164" i="81"/>
  <c r="G195" i="85"/>
  <c r="I195" i="85" s="1"/>
  <c r="G272" i="85"/>
  <c r="I272" i="85" s="1"/>
  <c r="G121" i="85"/>
  <c r="I121" i="85" s="1"/>
  <c r="AF121" i="85" s="1"/>
  <c r="I46" i="85"/>
  <c r="N236" i="79"/>
  <c r="EE115" i="47"/>
  <c r="FA115" i="47" s="1"/>
  <c r="FB115" i="47" s="1"/>
  <c r="N173" i="79"/>
  <c r="FA56" i="47" l="1"/>
  <c r="FA266" i="47"/>
  <c r="FB266" i="47" s="1"/>
  <c r="DV43" i="47"/>
  <c r="EB43" i="47" s="1"/>
  <c r="DV130" i="47"/>
  <c r="EB130" i="47" s="1"/>
  <c r="AI29" i="104"/>
  <c r="AJ29" i="104" s="1"/>
  <c r="M213" i="81"/>
  <c r="AH207" i="85" s="1"/>
  <c r="AI40" i="99"/>
  <c r="M152" i="81"/>
  <c r="AH195" i="84" s="1"/>
  <c r="AI152" i="81"/>
  <c r="AH46" i="84" s="1"/>
  <c r="M103" i="81"/>
  <c r="AH195" i="83" s="1"/>
  <c r="BW194" i="47" s="1"/>
  <c r="EH194" i="47" s="1"/>
  <c r="AB103" i="81"/>
  <c r="AH121" i="83" s="1"/>
  <c r="U164" i="81"/>
  <c r="AH284" i="84" s="1"/>
  <c r="FA189" i="47"/>
  <c r="FB189" i="47" s="1"/>
  <c r="AI213" i="81"/>
  <c r="AH58" i="85" s="1"/>
  <c r="G59" i="85"/>
  <c r="D214" i="81"/>
  <c r="M69" i="79"/>
  <c r="O69" i="79"/>
  <c r="O123" i="79"/>
  <c r="M123" i="79"/>
  <c r="AF272" i="85"/>
  <c r="P272" i="85"/>
  <c r="AG272" i="85" s="1"/>
  <c r="AI164" i="81"/>
  <c r="AH58" i="84" s="1"/>
  <c r="AM193" i="85"/>
  <c r="M226" i="79"/>
  <c r="O226" i="79"/>
  <c r="O174" i="79"/>
  <c r="M174" i="79"/>
  <c r="M225" i="79"/>
  <c r="O225" i="79"/>
  <c r="G22" i="79"/>
  <c r="N22" i="79" s="1"/>
  <c r="D165" i="81"/>
  <c r="G59" i="84"/>
  <c r="O122" i="79"/>
  <c r="M122" i="79"/>
  <c r="G21" i="79"/>
  <c r="N21" i="79" s="1"/>
  <c r="AF195" i="85"/>
  <c r="P195" i="85"/>
  <c r="M164" i="81"/>
  <c r="AH207" i="84" s="1"/>
  <c r="AB164" i="81"/>
  <c r="AH133" i="84" s="1"/>
  <c r="AM119" i="85"/>
  <c r="CK281" i="47"/>
  <c r="Z281" i="47"/>
  <c r="CL281" i="47" s="1"/>
  <c r="FT250" i="47" s="1"/>
  <c r="DX281" i="47"/>
  <c r="ED281" i="47" s="1"/>
  <c r="DY281" i="47"/>
  <c r="EE281" i="47" s="1"/>
  <c r="DW281" i="47"/>
  <c r="EC281" i="47" s="1"/>
  <c r="V56" i="47"/>
  <c r="V130" i="47"/>
  <c r="K56" i="99"/>
  <c r="CK204" i="47"/>
  <c r="Z204" i="47"/>
  <c r="DY204" i="47"/>
  <c r="EE204" i="47" s="1"/>
  <c r="DX204" i="47"/>
  <c r="ED204" i="47" s="1"/>
  <c r="DW204" i="47"/>
  <c r="EC204" i="47" s="1"/>
  <c r="Z115" i="47"/>
  <c r="CL189" i="47"/>
  <c r="CS189" i="47" s="1"/>
  <c r="Z41" i="47"/>
  <c r="CL41" i="47" s="1"/>
  <c r="CS41" i="47" s="1"/>
  <c r="AM45" i="84"/>
  <c r="L270" i="47"/>
  <c r="L193" i="47"/>
  <c r="L346" i="47"/>
  <c r="L119" i="47"/>
  <c r="EH119" i="47"/>
  <c r="X192" i="47"/>
  <c r="X345" i="47"/>
  <c r="X43" i="47"/>
  <c r="X117" i="47"/>
  <c r="P195" i="83"/>
  <c r="AF195" i="83"/>
  <c r="U152" i="81"/>
  <c r="AH272" i="84" s="1"/>
  <c r="AB152" i="81"/>
  <c r="AH121" i="84" s="1"/>
  <c r="P272" i="84"/>
  <c r="AG272" i="84" s="1"/>
  <c r="AF272" i="84"/>
  <c r="AM269" i="76"/>
  <c r="AG194" i="83"/>
  <c r="P120" i="83"/>
  <c r="AG120" i="83" s="1"/>
  <c r="AM282" i="76"/>
  <c r="AM57" i="76"/>
  <c r="BE51" i="76" s="1"/>
  <c r="AM271" i="85"/>
  <c r="AM206" i="83"/>
  <c r="AM206" i="85"/>
  <c r="DV267" i="47"/>
  <c r="EB267" i="47" s="1"/>
  <c r="Z267" i="47"/>
  <c r="CL267" i="47" s="1"/>
  <c r="CK267" i="47"/>
  <c r="DY267" i="47"/>
  <c r="EE267" i="47" s="1"/>
  <c r="DX267" i="47"/>
  <c r="ED267" i="47" s="1"/>
  <c r="DW267" i="47"/>
  <c r="EC267" i="47" s="1"/>
  <c r="CK116" i="47"/>
  <c r="DY116" i="47"/>
  <c r="EE116" i="47" s="1"/>
  <c r="DX116" i="47"/>
  <c r="ED116" i="47" s="1"/>
  <c r="DW116" i="47"/>
  <c r="EC116" i="47" s="1"/>
  <c r="GC21" i="47"/>
  <c r="L17" i="59" s="1"/>
  <c r="AM132" i="84"/>
  <c r="BE126" i="84" s="1"/>
  <c r="AM192" i="76"/>
  <c r="AM119" i="83"/>
  <c r="O55" i="99"/>
  <c r="EB55" i="99" s="1"/>
  <c r="EC55" i="99" s="1"/>
  <c r="FG55" i="99" s="1"/>
  <c r="CL129" i="47"/>
  <c r="N123" i="79"/>
  <c r="A32" i="79"/>
  <c r="T38" i="93"/>
  <c r="M32" i="79"/>
  <c r="O32" i="79"/>
  <c r="AE104" i="81"/>
  <c r="AG104" i="81" s="1"/>
  <c r="AH104" i="81" s="1"/>
  <c r="X104" i="81"/>
  <c r="Z104" i="81" s="1"/>
  <c r="AA104" i="81" s="1"/>
  <c r="Q104" i="81"/>
  <c r="S104" i="81" s="1"/>
  <c r="T104" i="81" s="1"/>
  <c r="I104" i="81"/>
  <c r="K104" i="81" s="1"/>
  <c r="L104" i="81" s="1"/>
  <c r="F104" i="81"/>
  <c r="AB213" i="81"/>
  <c r="AH133" i="85" s="1"/>
  <c r="U213" i="81"/>
  <c r="AH284" i="85" s="1"/>
  <c r="P207" i="85"/>
  <c r="AF207" i="85"/>
  <c r="BF127" i="85"/>
  <c r="AB201" i="81"/>
  <c r="AH121" i="85" s="1"/>
  <c r="AI201" i="81"/>
  <c r="AH46" i="85" s="1"/>
  <c r="P207" i="84"/>
  <c r="AF207" i="84"/>
  <c r="AB115" i="81"/>
  <c r="AH133" i="83" s="1"/>
  <c r="AI115" i="81"/>
  <c r="AH58" i="83" s="1"/>
  <c r="AF58" i="83"/>
  <c r="BF52" i="83" s="1"/>
  <c r="K58" i="47"/>
  <c r="P58" i="83"/>
  <c r="AG58" i="83" s="1"/>
  <c r="BF127" i="83"/>
  <c r="P45" i="76"/>
  <c r="AG45" i="76" s="1"/>
  <c r="J45" i="47"/>
  <c r="AF45" i="76"/>
  <c r="P194" i="76"/>
  <c r="AF194" i="76"/>
  <c r="Y192" i="47"/>
  <c r="GJ28" i="47"/>
  <c r="GC35" i="47"/>
  <c r="L31" i="59" s="1"/>
  <c r="GV18" i="47"/>
  <c r="CK130" i="47"/>
  <c r="DW130" i="47"/>
  <c r="EC130" i="47" s="1"/>
  <c r="DX130" i="47"/>
  <c r="ED130" i="47" s="1"/>
  <c r="FA130" i="47" s="1"/>
  <c r="DY130" i="47"/>
  <c r="EE130" i="47" s="1"/>
  <c r="CS266" i="47"/>
  <c r="FA342" i="47"/>
  <c r="FB342" i="47" s="1"/>
  <c r="BW45" i="47"/>
  <c r="EH45" i="47" s="1"/>
  <c r="BY270" i="47"/>
  <c r="EJ270" i="47" s="1"/>
  <c r="AM193" i="84"/>
  <c r="Y205" i="47"/>
  <c r="X282" i="47"/>
  <c r="V191" i="47"/>
  <c r="N191" i="47"/>
  <c r="V344" i="47"/>
  <c r="N344" i="47"/>
  <c r="DV344" i="47" s="1"/>
  <c r="W345" i="47"/>
  <c r="W269" i="47"/>
  <c r="U103" i="81"/>
  <c r="AH271" i="83" s="1"/>
  <c r="AI103" i="81"/>
  <c r="AH46" i="83" s="1"/>
  <c r="BX270" i="47"/>
  <c r="EI270" i="47" s="1"/>
  <c r="P119" i="76"/>
  <c r="AG119" i="76" s="1"/>
  <c r="AG193" i="76"/>
  <c r="AM44" i="76"/>
  <c r="AM270" i="83"/>
  <c r="P132" i="76"/>
  <c r="AG132" i="76" s="1"/>
  <c r="AG206" i="76"/>
  <c r="AM45" i="85"/>
  <c r="M346" i="47"/>
  <c r="M119" i="47"/>
  <c r="M193" i="47"/>
  <c r="M270" i="47"/>
  <c r="W282" i="47"/>
  <c r="V116" i="47"/>
  <c r="V42" i="47"/>
  <c r="Z190" i="47"/>
  <c r="CK190" i="47"/>
  <c r="K42" i="99"/>
  <c r="DY190" i="47"/>
  <c r="EE190" i="47" s="1"/>
  <c r="DX190" i="47"/>
  <c r="ED190" i="47" s="1"/>
  <c r="DW190" i="47"/>
  <c r="EC190" i="47" s="1"/>
  <c r="DV343" i="47"/>
  <c r="EB343" i="47" s="1"/>
  <c r="CK343" i="47"/>
  <c r="Z343" i="47"/>
  <c r="CL343" i="47" s="1"/>
  <c r="DY343" i="47"/>
  <c r="EE343" i="47" s="1"/>
  <c r="DX343" i="47"/>
  <c r="ED343" i="47" s="1"/>
  <c r="DW343" i="47"/>
  <c r="EC343" i="47" s="1"/>
  <c r="CS203" i="47"/>
  <c r="G123" i="85"/>
  <c r="I123" i="85" s="1"/>
  <c r="AF123" i="85" s="1"/>
  <c r="G274" i="85"/>
  <c r="I274" i="85" s="1"/>
  <c r="G197" i="85"/>
  <c r="I197" i="85" s="1"/>
  <c r="I48" i="85"/>
  <c r="X154" i="81"/>
  <c r="Z154" i="81" s="1"/>
  <c r="AA154" i="81" s="1"/>
  <c r="AE154" i="81"/>
  <c r="AG154" i="81" s="1"/>
  <c r="AH154" i="81" s="1"/>
  <c r="Q154" i="81"/>
  <c r="S154" i="81" s="1"/>
  <c r="T154" i="81" s="1"/>
  <c r="I154" i="81"/>
  <c r="K154" i="81" s="1"/>
  <c r="L154" i="81" s="1"/>
  <c r="F154" i="81"/>
  <c r="N225" i="79"/>
  <c r="G59" i="83"/>
  <c r="D116" i="81"/>
  <c r="M81" i="79"/>
  <c r="O81" i="79"/>
  <c r="O173" i="79"/>
  <c r="M173" i="79"/>
  <c r="J22" i="79"/>
  <c r="G48" i="76"/>
  <c r="J21" i="79"/>
  <c r="G47" i="76"/>
  <c r="AF46" i="85"/>
  <c r="M46" i="47"/>
  <c r="P46" i="85"/>
  <c r="AG46" i="85" s="1"/>
  <c r="BX283" i="47"/>
  <c r="EI283" i="47" s="1"/>
  <c r="FA204" i="47"/>
  <c r="Q41" i="99"/>
  <c r="AD41" i="99" s="1"/>
  <c r="AC41" i="99"/>
  <c r="AM271" i="84"/>
  <c r="X269" i="47"/>
  <c r="K46" i="47"/>
  <c r="P46" i="83"/>
  <c r="AG46" i="83" s="1"/>
  <c r="AF46" i="83"/>
  <c r="P271" i="83"/>
  <c r="AG271" i="83" s="1"/>
  <c r="AF271" i="83"/>
  <c r="BX194" i="47"/>
  <c r="EI194" i="47" s="1"/>
  <c r="BX46" i="47"/>
  <c r="AF46" i="84"/>
  <c r="L46" i="47"/>
  <c r="P46" i="84"/>
  <c r="AG46" i="84" s="1"/>
  <c r="AF195" i="84"/>
  <c r="P195" i="84"/>
  <c r="W43" i="47"/>
  <c r="W117" i="47"/>
  <c r="AM45" i="83"/>
  <c r="K193" i="47"/>
  <c r="K270" i="47"/>
  <c r="K346" i="47"/>
  <c r="K119" i="47"/>
  <c r="J358" i="47"/>
  <c r="J131" i="47"/>
  <c r="N131" i="47" s="1"/>
  <c r="AI30" i="104" s="1"/>
  <c r="AJ30" i="104" s="1"/>
  <c r="J205" i="47"/>
  <c r="J282" i="47"/>
  <c r="N57" i="47"/>
  <c r="AG194" i="85"/>
  <c r="P120" i="85"/>
  <c r="AG120" i="85" s="1"/>
  <c r="AM132" i="83"/>
  <c r="BE126" i="83" s="1"/>
  <c r="AM132" i="85"/>
  <c r="BE126" i="85" s="1"/>
  <c r="FA42" i="47"/>
  <c r="FB42" i="47" s="1"/>
  <c r="AM206" i="84"/>
  <c r="AM118" i="76"/>
  <c r="AM193" i="83"/>
  <c r="GW17" i="47"/>
  <c r="CS55" i="47"/>
  <c r="GU17" i="47" s="1"/>
  <c r="G123" i="83"/>
  <c r="I123" i="83" s="1"/>
  <c r="AF123" i="83" s="1"/>
  <c r="G273" i="83"/>
  <c r="I273" i="83" s="1"/>
  <c r="G197" i="83"/>
  <c r="I197" i="83" s="1"/>
  <c r="I48" i="83"/>
  <c r="X105" i="81"/>
  <c r="Z105" i="81" s="1"/>
  <c r="AA105" i="81" s="1"/>
  <c r="I105" i="81"/>
  <c r="K105" i="81" s="1"/>
  <c r="L105" i="81" s="1"/>
  <c r="Q105" i="81"/>
  <c r="S105" i="81" s="1"/>
  <c r="T105" i="81" s="1"/>
  <c r="AE105" i="81"/>
  <c r="AG105" i="81" s="1"/>
  <c r="AH105" i="81" s="1"/>
  <c r="F105" i="81"/>
  <c r="N122" i="79"/>
  <c r="G272" i="83"/>
  <c r="I272" i="83" s="1"/>
  <c r="G122" i="83"/>
  <c r="I122" i="83" s="1"/>
  <c r="AF122" i="83" s="1"/>
  <c r="G196" i="83"/>
  <c r="I196" i="83" s="1"/>
  <c r="I47" i="83"/>
  <c r="BY206" i="47"/>
  <c r="EJ206" i="47" s="1"/>
  <c r="BY58" i="47"/>
  <c r="EJ58" i="47" s="1"/>
  <c r="AF58" i="85"/>
  <c r="M58" i="47"/>
  <c r="P58" i="85"/>
  <c r="AG58" i="85" s="1"/>
  <c r="P284" i="85"/>
  <c r="AG284" i="85" s="1"/>
  <c r="AF284" i="85"/>
  <c r="U201" i="81"/>
  <c r="AH272" i="85" s="1"/>
  <c r="M201" i="81"/>
  <c r="AH195" i="85" s="1"/>
  <c r="AF58" i="84"/>
  <c r="L58" i="47"/>
  <c r="P58" i="84"/>
  <c r="AG58" i="84" s="1"/>
  <c r="P284" i="84"/>
  <c r="AG284" i="84" s="1"/>
  <c r="AF284" i="84"/>
  <c r="U115" i="81"/>
  <c r="AH283" i="83" s="1"/>
  <c r="M115" i="81"/>
  <c r="AH207" i="83" s="1"/>
  <c r="P207" i="83"/>
  <c r="AF207" i="83"/>
  <c r="AF283" i="83"/>
  <c r="P283" i="83"/>
  <c r="AG283" i="83" s="1"/>
  <c r="P270" i="76"/>
  <c r="AG270" i="76" s="1"/>
  <c r="AF270" i="76"/>
  <c r="Y269" i="47"/>
  <c r="Y345" i="47"/>
  <c r="O40" i="99"/>
  <c r="EB40" i="99" s="1"/>
  <c r="CL114" i="47"/>
  <c r="DV357" i="47"/>
  <c r="EB357" i="47" s="1"/>
  <c r="Z357" i="47"/>
  <c r="CL357" i="47" s="1"/>
  <c r="CK357" i="47"/>
  <c r="DX357" i="47"/>
  <c r="ED357" i="47" s="1"/>
  <c r="DY357" i="47"/>
  <c r="EE357" i="47" s="1"/>
  <c r="DW357" i="47"/>
  <c r="EC357" i="47" s="1"/>
  <c r="CS342" i="47"/>
  <c r="GC320" i="47"/>
  <c r="L108" i="59" s="1"/>
  <c r="AG194" i="84"/>
  <c r="P120" i="84"/>
  <c r="AG120" i="84" s="1"/>
  <c r="BW270" i="47"/>
  <c r="EH270" i="47" s="1"/>
  <c r="BY119" i="47"/>
  <c r="EJ119" i="47" s="1"/>
  <c r="AM119" i="84"/>
  <c r="Y282" i="47"/>
  <c r="Y358" i="47"/>
  <c r="X205" i="47"/>
  <c r="X358" i="47"/>
  <c r="N268" i="47"/>
  <c r="DV268" i="47" s="1"/>
  <c r="V268" i="47"/>
  <c r="N117" i="47"/>
  <c r="CK43" i="47"/>
  <c r="DY43" i="47"/>
  <c r="EE43" i="47" s="1"/>
  <c r="DX43" i="47"/>
  <c r="ED43" i="47" s="1"/>
  <c r="DW43" i="47"/>
  <c r="EC43" i="47" s="1"/>
  <c r="W192" i="47"/>
  <c r="BW120" i="47"/>
  <c r="EH120" i="47" s="1"/>
  <c r="Y117" i="47"/>
  <c r="Y43" i="47"/>
  <c r="BX45" i="47"/>
  <c r="EI45" i="47" s="1"/>
  <c r="AM193" i="76"/>
  <c r="J118" i="47"/>
  <c r="J345" i="47"/>
  <c r="J269" i="47"/>
  <c r="N44" i="47"/>
  <c r="J192" i="47"/>
  <c r="DV44" i="47"/>
  <c r="EB44" i="47" s="1"/>
  <c r="W205" i="47"/>
  <c r="W358" i="47"/>
  <c r="AI55" i="99"/>
  <c r="N69" i="79"/>
  <c r="G121" i="76"/>
  <c r="I121" i="76" s="1"/>
  <c r="AF121" i="76" s="1"/>
  <c r="G271" i="76"/>
  <c r="I271" i="76" s="1"/>
  <c r="G195" i="76"/>
  <c r="I195" i="76" s="1"/>
  <c r="I46" i="76"/>
  <c r="N226" i="79"/>
  <c r="X203" i="81"/>
  <c r="Z203" i="81" s="1"/>
  <c r="AA203" i="81" s="1"/>
  <c r="AE203" i="81"/>
  <c r="AG203" i="81" s="1"/>
  <c r="AH203" i="81" s="1"/>
  <c r="Q203" i="81"/>
  <c r="S203" i="81" s="1"/>
  <c r="T203" i="81" s="1"/>
  <c r="I203" i="81"/>
  <c r="K203" i="81" s="1"/>
  <c r="L203" i="81" s="1"/>
  <c r="F203" i="81"/>
  <c r="N81" i="79"/>
  <c r="G133" i="76"/>
  <c r="I133" i="76" s="1"/>
  <c r="AF133" i="76" s="1"/>
  <c r="G283" i="76"/>
  <c r="I283" i="76" s="1"/>
  <c r="G207" i="76"/>
  <c r="I207" i="76" s="1"/>
  <c r="I58" i="76"/>
  <c r="N174" i="79"/>
  <c r="G274" i="84"/>
  <c r="I274" i="84" s="1"/>
  <c r="G197" i="84"/>
  <c r="I197" i="84" s="1"/>
  <c r="G123" i="84"/>
  <c r="I123" i="84" s="1"/>
  <c r="AF123" i="84" s="1"/>
  <c r="I48" i="84"/>
  <c r="G196" i="85"/>
  <c r="I196" i="85" s="1"/>
  <c r="G122" i="85"/>
  <c r="I122" i="85" s="1"/>
  <c r="AF122" i="85" s="1"/>
  <c r="G273" i="85"/>
  <c r="I273" i="85" s="1"/>
  <c r="I47" i="85"/>
  <c r="X202" i="81"/>
  <c r="Z202" i="81" s="1"/>
  <c r="AA202" i="81" s="1"/>
  <c r="I202" i="81"/>
  <c r="K202" i="81" s="1"/>
  <c r="L202" i="81" s="1"/>
  <c r="Q202" i="81"/>
  <c r="S202" i="81" s="1"/>
  <c r="T202" i="81" s="1"/>
  <c r="AE202" i="81"/>
  <c r="AG202" i="81" s="1"/>
  <c r="AH202" i="81" s="1"/>
  <c r="F202" i="81"/>
  <c r="G273" i="84"/>
  <c r="I273" i="84" s="1"/>
  <c r="G196" i="84"/>
  <c r="I196" i="84" s="1"/>
  <c r="G122" i="84"/>
  <c r="I122" i="84" s="1"/>
  <c r="AF122" i="84" s="1"/>
  <c r="I47" i="84"/>
  <c r="AE153" i="81"/>
  <c r="AG153" i="81" s="1"/>
  <c r="AH153" i="81" s="1"/>
  <c r="I153" i="81"/>
  <c r="K153" i="81" s="1"/>
  <c r="L153" i="81" s="1"/>
  <c r="Q153" i="81"/>
  <c r="S153" i="81" s="1"/>
  <c r="T153" i="81" s="1"/>
  <c r="X153" i="81"/>
  <c r="Z153" i="81" s="1"/>
  <c r="AA153" i="81" s="1"/>
  <c r="F153" i="81"/>
  <c r="G33" i="79"/>
  <c r="N71" i="79"/>
  <c r="FA281" i="47" l="1"/>
  <c r="EB268" i="47"/>
  <c r="DV57" i="47"/>
  <c r="EB57" i="47" s="1"/>
  <c r="FA116" i="47"/>
  <c r="FB116" i="47" s="1"/>
  <c r="U153" i="81"/>
  <c r="AH273" i="84" s="1"/>
  <c r="AI202" i="81"/>
  <c r="AH47" i="85" s="1"/>
  <c r="M202" i="81"/>
  <c r="AH196" i="85" s="1"/>
  <c r="U203" i="81"/>
  <c r="AH274" i="85" s="1"/>
  <c r="BY273" i="47" s="1"/>
  <c r="M154" i="81"/>
  <c r="AH197" i="84" s="1"/>
  <c r="BX196" i="47" s="1"/>
  <c r="AI154" i="81"/>
  <c r="AH48" i="84" s="1"/>
  <c r="BX48" i="47" s="1"/>
  <c r="FA43" i="47"/>
  <c r="FB43" i="47" s="1"/>
  <c r="AI105" i="81"/>
  <c r="AH48" i="83" s="1"/>
  <c r="BW48" i="47" s="1"/>
  <c r="M105" i="81"/>
  <c r="AH197" i="83" s="1"/>
  <c r="BW196" i="47" s="1"/>
  <c r="O185" i="79"/>
  <c r="M185" i="79"/>
  <c r="N33" i="79"/>
  <c r="T39" i="93"/>
  <c r="A33" i="79"/>
  <c r="M33" i="79"/>
  <c r="O33" i="79"/>
  <c r="AI153" i="81"/>
  <c r="AH47" i="84" s="1"/>
  <c r="BY47" i="47"/>
  <c r="P197" i="84"/>
  <c r="AF197" i="84"/>
  <c r="P207" i="76"/>
  <c r="AF207" i="76"/>
  <c r="P46" i="76"/>
  <c r="AG46" i="76" s="1"/>
  <c r="J46" i="47"/>
  <c r="AF46" i="76"/>
  <c r="CK44" i="47"/>
  <c r="DX44" i="47"/>
  <c r="ED44" i="47" s="1"/>
  <c r="DW44" i="47"/>
  <c r="EC44" i="47" s="1"/>
  <c r="DY44" i="47"/>
  <c r="EE44" i="47" s="1"/>
  <c r="N345" i="47"/>
  <c r="V345" i="47"/>
  <c r="GC22" i="47"/>
  <c r="L18" i="59" s="1"/>
  <c r="GJ15" i="47"/>
  <c r="CK117" i="47"/>
  <c r="DX117" i="47"/>
  <c r="ED117" i="47" s="1"/>
  <c r="DY117" i="47"/>
  <c r="EE117" i="47" s="1"/>
  <c r="DW117" i="47"/>
  <c r="EC117" i="47" s="1"/>
  <c r="AM120" i="84"/>
  <c r="GC335" i="47"/>
  <c r="L123" i="59" s="1"/>
  <c r="GJ328" i="47"/>
  <c r="T108" i="59" s="1"/>
  <c r="FA357" i="47"/>
  <c r="EC40" i="99"/>
  <c r="FG40" i="99" s="1"/>
  <c r="FH40" i="99" s="1"/>
  <c r="BW206" i="47"/>
  <c r="EH206" i="47" s="1"/>
  <c r="AM284" i="84"/>
  <c r="AM58" i="84"/>
  <c r="BE52" i="84" s="1"/>
  <c r="BF52" i="84"/>
  <c r="BY271" i="47"/>
  <c r="EJ271" i="47" s="1"/>
  <c r="AM284" i="85"/>
  <c r="M206" i="47"/>
  <c r="M283" i="47"/>
  <c r="M132" i="47"/>
  <c r="M359" i="47"/>
  <c r="AF47" i="83"/>
  <c r="K47" i="47"/>
  <c r="P47" i="83"/>
  <c r="AG47" i="83" s="1"/>
  <c r="K48" i="47"/>
  <c r="P48" i="83"/>
  <c r="AG48" i="83" s="1"/>
  <c r="AF48" i="83"/>
  <c r="P273" i="83"/>
  <c r="AG273" i="83" s="1"/>
  <c r="AF273" i="83"/>
  <c r="AM194" i="85"/>
  <c r="V282" i="47"/>
  <c r="N282" i="47"/>
  <c r="DV131" i="47"/>
  <c r="EB131" i="47" s="1"/>
  <c r="CK131" i="47"/>
  <c r="W270" i="47"/>
  <c r="AG195" i="84"/>
  <c r="P121" i="84"/>
  <c r="AG121" i="84" s="1"/>
  <c r="AM46" i="84"/>
  <c r="EI46" i="47"/>
  <c r="AI41" i="99"/>
  <c r="M194" i="47"/>
  <c r="M271" i="47"/>
  <c r="M347" i="47"/>
  <c r="M120" i="47"/>
  <c r="G272" i="76"/>
  <c r="I272" i="76" s="1"/>
  <c r="G122" i="76"/>
  <c r="I122" i="76" s="1"/>
  <c r="AF122" i="76" s="1"/>
  <c r="G196" i="76"/>
  <c r="I196" i="76" s="1"/>
  <c r="I47" i="76"/>
  <c r="I116" i="81"/>
  <c r="K116" i="81" s="1"/>
  <c r="L116" i="81" s="1"/>
  <c r="AE116" i="81"/>
  <c r="AG116" i="81" s="1"/>
  <c r="AH116" i="81" s="1"/>
  <c r="Q116" i="81"/>
  <c r="S116" i="81" s="1"/>
  <c r="T116" i="81" s="1"/>
  <c r="X116" i="81"/>
  <c r="Z116" i="81" s="1"/>
  <c r="AA116" i="81" s="1"/>
  <c r="F116" i="81"/>
  <c r="AF48" i="85"/>
  <c r="M48" i="47"/>
  <c r="P48" i="85"/>
  <c r="AG48" i="85" s="1"/>
  <c r="P274" i="85"/>
  <c r="AG274" i="85" s="1"/>
  <c r="AF274" i="85"/>
  <c r="FA343" i="47"/>
  <c r="FB343" i="47" s="1"/>
  <c r="DW131" i="47"/>
  <c r="EC131" i="47" s="1"/>
  <c r="Y270" i="47"/>
  <c r="AM206" i="76"/>
  <c r="BW46" i="47"/>
  <c r="EH46" i="47" s="1"/>
  <c r="EB344" i="47"/>
  <c r="K43" i="99"/>
  <c r="Z191" i="47"/>
  <c r="CK191" i="47"/>
  <c r="DX191" i="47"/>
  <c r="ED191" i="47" s="1"/>
  <c r="DY191" i="47"/>
  <c r="EE191" i="47" s="1"/>
  <c r="DW191" i="47"/>
  <c r="EC191" i="47" s="1"/>
  <c r="DX131" i="47"/>
  <c r="ED131" i="47" s="1"/>
  <c r="AM45" i="76"/>
  <c r="K132" i="47"/>
  <c r="K359" i="47"/>
  <c r="K206" i="47"/>
  <c r="K283" i="47"/>
  <c r="BW58" i="47"/>
  <c r="EH58" i="47" s="1"/>
  <c r="BY46" i="47"/>
  <c r="EJ46" i="47" s="1"/>
  <c r="BY283" i="47"/>
  <c r="EJ283" i="47" s="1"/>
  <c r="U104" i="81"/>
  <c r="AH272" i="83" s="1"/>
  <c r="AI104" i="81"/>
  <c r="AH47" i="83" s="1"/>
  <c r="GK99" i="47"/>
  <c r="FT106" i="47"/>
  <c r="CS129" i="47"/>
  <c r="GI99" i="47" s="1"/>
  <c r="AM120" i="83"/>
  <c r="BX271" i="47"/>
  <c r="EI271" i="47" s="1"/>
  <c r="X193" i="47"/>
  <c r="Z130" i="47"/>
  <c r="CL204" i="47"/>
  <c r="FT173" i="47" s="1"/>
  <c r="Z56" i="47"/>
  <c r="CL56" i="47" s="1"/>
  <c r="CS204" i="47"/>
  <c r="CS281" i="47"/>
  <c r="BX132" i="47"/>
  <c r="EI132" i="47" s="1"/>
  <c r="AG195" i="85"/>
  <c r="AM195" i="85" s="1"/>
  <c r="P121" i="85"/>
  <c r="AG121" i="85" s="1"/>
  <c r="G208" i="84"/>
  <c r="I208" i="84" s="1"/>
  <c r="G134" i="84"/>
  <c r="I134" i="84" s="1"/>
  <c r="AF134" i="84" s="1"/>
  <c r="G285" i="84"/>
  <c r="I285" i="84" s="1"/>
  <c r="I59" i="84"/>
  <c r="X165" i="81"/>
  <c r="Z165" i="81" s="1"/>
  <c r="AA165" i="81" s="1"/>
  <c r="I165" i="81"/>
  <c r="K165" i="81" s="1"/>
  <c r="L165" i="81" s="1"/>
  <c r="Q165" i="81"/>
  <c r="S165" i="81" s="1"/>
  <c r="T165" i="81" s="1"/>
  <c r="AE165" i="81"/>
  <c r="AG165" i="81" s="1"/>
  <c r="AH165" i="81" s="1"/>
  <c r="F165" i="81"/>
  <c r="AM272" i="85"/>
  <c r="Q214" i="81"/>
  <c r="S214" i="81" s="1"/>
  <c r="T214" i="81" s="1"/>
  <c r="I214" i="81"/>
  <c r="K214" i="81" s="1"/>
  <c r="L214" i="81" s="1"/>
  <c r="AE214" i="81"/>
  <c r="AG214" i="81" s="1"/>
  <c r="AH214" i="81" s="1"/>
  <c r="X214" i="81"/>
  <c r="Z214" i="81" s="1"/>
  <c r="AA214" i="81" s="1"/>
  <c r="F214" i="81"/>
  <c r="BX272" i="47"/>
  <c r="P273" i="84"/>
  <c r="AG273" i="84" s="1"/>
  <c r="AF273" i="84"/>
  <c r="BY195" i="47"/>
  <c r="M47" i="47"/>
  <c r="P47" i="85"/>
  <c r="AG47" i="85" s="1"/>
  <c r="AF47" i="85"/>
  <c r="AF48" i="84"/>
  <c r="L48" i="47"/>
  <c r="P48" i="84"/>
  <c r="AG48" i="84" s="1"/>
  <c r="BF127" i="76"/>
  <c r="AB203" i="81"/>
  <c r="AH123" i="85" s="1"/>
  <c r="P271" i="76"/>
  <c r="AG271" i="76" s="1"/>
  <c r="AF271" i="76"/>
  <c r="M70" i="79"/>
  <c r="O70" i="79"/>
  <c r="M71" i="79"/>
  <c r="O71" i="79"/>
  <c r="J33" i="79"/>
  <c r="G59" i="76"/>
  <c r="O134" i="79"/>
  <c r="M134" i="79"/>
  <c r="M237" i="79"/>
  <c r="O237" i="79"/>
  <c r="AB153" i="81"/>
  <c r="AH122" i="84" s="1"/>
  <c r="M153" i="81"/>
  <c r="AH196" i="84" s="1"/>
  <c r="AF47" i="84"/>
  <c r="L47" i="47"/>
  <c r="P47" i="84"/>
  <c r="AG47" i="84" s="1"/>
  <c r="AF196" i="84"/>
  <c r="P196" i="84"/>
  <c r="U202" i="81"/>
  <c r="AH273" i="85" s="1"/>
  <c r="AB202" i="81"/>
  <c r="AH122" i="85" s="1"/>
  <c r="AF273" i="85"/>
  <c r="P273" i="85"/>
  <c r="AG273" i="85" s="1"/>
  <c r="P196" i="85"/>
  <c r="AF196" i="85"/>
  <c r="P274" i="84"/>
  <c r="AG274" i="84" s="1"/>
  <c r="AF274" i="84"/>
  <c r="J58" i="47"/>
  <c r="AF58" i="76"/>
  <c r="P58" i="76"/>
  <c r="AG58" i="76" s="1"/>
  <c r="P283" i="76"/>
  <c r="AG283" i="76" s="1"/>
  <c r="AF283" i="76"/>
  <c r="M203" i="81"/>
  <c r="AH197" i="85" s="1"/>
  <c r="AI203" i="81"/>
  <c r="AH48" i="85" s="1"/>
  <c r="P195" i="76"/>
  <c r="AF195" i="76"/>
  <c r="W57" i="47"/>
  <c r="W131" i="47"/>
  <c r="V192" i="47"/>
  <c r="N192" i="47"/>
  <c r="DV192" i="47" s="1"/>
  <c r="N269" i="47"/>
  <c r="V269" i="47"/>
  <c r="N118" i="47"/>
  <c r="AI17" i="104" s="1"/>
  <c r="AJ17" i="104" s="1"/>
  <c r="W44" i="47"/>
  <c r="W118" i="47"/>
  <c r="DV117" i="47"/>
  <c r="EB117" i="47" s="1"/>
  <c r="Z268" i="47"/>
  <c r="CL268" i="47" s="1"/>
  <c r="CK268" i="47"/>
  <c r="DW268" i="47"/>
  <c r="EC268" i="47" s="1"/>
  <c r="DX268" i="47"/>
  <c r="ED268" i="47" s="1"/>
  <c r="DY268" i="47"/>
  <c r="EE268" i="47" s="1"/>
  <c r="X131" i="47"/>
  <c r="X57" i="47"/>
  <c r="AM194" i="84"/>
  <c r="CS357" i="47"/>
  <c r="GI328" i="47" s="1"/>
  <c r="S108" i="59" s="1"/>
  <c r="FT91" i="47"/>
  <c r="CS114" i="47"/>
  <c r="AM270" i="76"/>
  <c r="AM283" i="83"/>
  <c r="AG207" i="83"/>
  <c r="AM207" i="83" s="1"/>
  <c r="P133" i="83"/>
  <c r="AG133" i="83" s="1"/>
  <c r="BW283" i="47"/>
  <c r="EH283" i="47" s="1"/>
  <c r="L132" i="47"/>
  <c r="L359" i="47"/>
  <c r="L206" i="47"/>
  <c r="L283" i="47"/>
  <c r="BY194" i="47"/>
  <c r="EJ194" i="47" s="1"/>
  <c r="BF52" i="85"/>
  <c r="AM58" i="85"/>
  <c r="BE52" i="85" s="1"/>
  <c r="AF196" i="83"/>
  <c r="P196" i="83"/>
  <c r="P272" i="83"/>
  <c r="AG272" i="83" s="1"/>
  <c r="AF272" i="83"/>
  <c r="U105" i="81"/>
  <c r="AH273" i="83" s="1"/>
  <c r="AB105" i="81"/>
  <c r="AH123" i="83" s="1"/>
  <c r="P197" i="83"/>
  <c r="AF197" i="83"/>
  <c r="AM120" i="85"/>
  <c r="CK57" i="47"/>
  <c r="DW57" i="47"/>
  <c r="EC57" i="47" s="1"/>
  <c r="DX57" i="47"/>
  <c r="ED57" i="47" s="1"/>
  <c r="DY57" i="47"/>
  <c r="EE57" i="47" s="1"/>
  <c r="V205" i="47"/>
  <c r="N205" i="47"/>
  <c r="V358" i="47"/>
  <c r="N358" i="47"/>
  <c r="DV358" i="47" s="1"/>
  <c r="EB358" i="47" s="1"/>
  <c r="W346" i="47"/>
  <c r="W193" i="47"/>
  <c r="AM195" i="84"/>
  <c r="L347" i="47"/>
  <c r="L120" i="47"/>
  <c r="L271" i="47"/>
  <c r="L194" i="47"/>
  <c r="AM271" i="83"/>
  <c r="AM46" i="83"/>
  <c r="K271" i="47"/>
  <c r="K194" i="47"/>
  <c r="K120" i="47"/>
  <c r="K347" i="47"/>
  <c r="AM46" i="85"/>
  <c r="N70" i="79"/>
  <c r="G197" i="76"/>
  <c r="I197" i="76" s="1"/>
  <c r="G123" i="76"/>
  <c r="I123" i="76" s="1"/>
  <c r="AF123" i="76" s="1"/>
  <c r="G273" i="76"/>
  <c r="I273" i="76" s="1"/>
  <c r="I48" i="76"/>
  <c r="N134" i="79"/>
  <c r="G208" i="83"/>
  <c r="I208" i="83" s="1"/>
  <c r="G134" i="83"/>
  <c r="I134" i="83" s="1"/>
  <c r="AF134" i="83" s="1"/>
  <c r="G284" i="83"/>
  <c r="I284" i="83" s="1"/>
  <c r="I59" i="83"/>
  <c r="U154" i="81"/>
  <c r="AH274" i="84" s="1"/>
  <c r="AB154" i="81"/>
  <c r="AH123" i="84" s="1"/>
  <c r="P197" i="85"/>
  <c r="AF197" i="85"/>
  <c r="GC321" i="47"/>
  <c r="L109" i="59" s="1"/>
  <c r="CS343" i="47"/>
  <c r="FA190" i="47"/>
  <c r="FB190" i="47" s="1"/>
  <c r="Q42" i="99"/>
  <c r="AD42" i="99" s="1"/>
  <c r="AC42" i="99"/>
  <c r="Z42" i="47"/>
  <c r="CL42" i="47" s="1"/>
  <c r="CS42" i="47" s="1"/>
  <c r="Z116" i="47"/>
  <c r="CL190" i="47"/>
  <c r="CS190" i="47" s="1"/>
  <c r="Y193" i="47"/>
  <c r="Y346" i="47"/>
  <c r="AM132" i="76"/>
  <c r="BE126" i="76" s="1"/>
  <c r="AM119" i="76"/>
  <c r="BW271" i="47"/>
  <c r="EH271" i="47" s="1"/>
  <c r="Z344" i="47"/>
  <c r="CL344" i="47" s="1"/>
  <c r="CK344" i="47"/>
  <c r="DX344" i="47"/>
  <c r="ED344" i="47" s="1"/>
  <c r="DY344" i="47"/>
  <c r="EE344" i="47" s="1"/>
  <c r="DW344" i="47"/>
  <c r="EC344" i="47" s="1"/>
  <c r="DV191" i="47"/>
  <c r="EB191" i="47" s="1"/>
  <c r="V43" i="47"/>
  <c r="V117" i="47"/>
  <c r="DY131" i="47"/>
  <c r="EE131" i="47" s="1"/>
  <c r="Y131" i="47"/>
  <c r="Y57" i="47"/>
  <c r="GJ100" i="47"/>
  <c r="GC107" i="47"/>
  <c r="L76" i="59" s="1"/>
  <c r="Y44" i="47"/>
  <c r="Y118" i="47"/>
  <c r="P120" i="76"/>
  <c r="AG120" i="76" s="1"/>
  <c r="AG194" i="76"/>
  <c r="J193" i="47"/>
  <c r="J270" i="47"/>
  <c r="J119" i="47"/>
  <c r="N119" i="47" s="1"/>
  <c r="AI18" i="104" s="1"/>
  <c r="AJ18" i="104" s="1"/>
  <c r="J346" i="47"/>
  <c r="N45" i="47"/>
  <c r="AM58" i="83"/>
  <c r="BE52" i="83" s="1"/>
  <c r="BW132" i="47"/>
  <c r="EH132" i="47" s="1"/>
  <c r="AG207" i="84"/>
  <c r="P133" i="84"/>
  <c r="AG133" i="84" s="1"/>
  <c r="BY120" i="47"/>
  <c r="EJ120" i="47" s="1"/>
  <c r="AG207" i="85"/>
  <c r="P133" i="85"/>
  <c r="AG133" i="85" s="1"/>
  <c r="BY132" i="47"/>
  <c r="EJ132" i="47" s="1"/>
  <c r="M104" i="81"/>
  <c r="AH196" i="83" s="1"/>
  <c r="AB104" i="81"/>
  <c r="AH122" i="83" s="1"/>
  <c r="GC93" i="47"/>
  <c r="L62" i="59" s="1"/>
  <c r="CS267" i="47"/>
  <c r="FA267" i="47"/>
  <c r="FB267" i="47" s="1"/>
  <c r="AM194" i="83"/>
  <c r="AM272" i="84"/>
  <c r="BX120" i="47"/>
  <c r="EI120" i="47" s="1"/>
  <c r="AG195" i="83"/>
  <c r="P121" i="83"/>
  <c r="AG121" i="83" s="1"/>
  <c r="X44" i="47"/>
  <c r="X118" i="47"/>
  <c r="X346" i="47"/>
  <c r="X270" i="47"/>
  <c r="O41" i="99"/>
  <c r="EB41" i="99" s="1"/>
  <c r="EC41" i="99" s="1"/>
  <c r="FG41" i="99" s="1"/>
  <c r="CL115" i="47"/>
  <c r="AC56" i="99"/>
  <c r="Q56" i="99"/>
  <c r="AD56" i="99" s="1"/>
  <c r="BX206" i="47"/>
  <c r="EI206" i="47" s="1"/>
  <c r="T27" i="93"/>
  <c r="O21" i="79"/>
  <c r="M21" i="79"/>
  <c r="N185" i="79"/>
  <c r="T28" i="93"/>
  <c r="O22" i="79"/>
  <c r="M22" i="79"/>
  <c r="BX58" i="47"/>
  <c r="EI58" i="47" s="1"/>
  <c r="N237" i="79"/>
  <c r="G134" i="85"/>
  <c r="I134" i="85" s="1"/>
  <c r="AF134" i="85" s="1"/>
  <c r="BF128" i="85" s="1"/>
  <c r="G208" i="85"/>
  <c r="I208" i="85" s="1"/>
  <c r="G285" i="85"/>
  <c r="I285" i="85" s="1"/>
  <c r="I59" i="85"/>
  <c r="FA117" i="47" l="1"/>
  <c r="FB117" i="47" s="1"/>
  <c r="FA191" i="47"/>
  <c r="FB191" i="47" s="1"/>
  <c r="EI272" i="47"/>
  <c r="FA44" i="47"/>
  <c r="FB44" i="47" s="1"/>
  <c r="FA268" i="47"/>
  <c r="FB268" i="47" s="1"/>
  <c r="FH41" i="99"/>
  <c r="FA57" i="47"/>
  <c r="AI165" i="81"/>
  <c r="AH59" i="84" s="1"/>
  <c r="M165" i="81"/>
  <c r="AH208" i="84" s="1"/>
  <c r="FT92" i="47"/>
  <c r="CS115" i="47"/>
  <c r="AM121" i="83"/>
  <c r="BW195" i="47"/>
  <c r="EH195" i="47" s="1"/>
  <c r="AM207" i="84"/>
  <c r="V346" i="47"/>
  <c r="N346" i="47"/>
  <c r="N270" i="47"/>
  <c r="DV270" i="47" s="1"/>
  <c r="V270" i="47"/>
  <c r="GC322" i="47"/>
  <c r="L110" i="59" s="1"/>
  <c r="BX122" i="47"/>
  <c r="K59" i="47"/>
  <c r="P59" i="83"/>
  <c r="AG59" i="83" s="1"/>
  <c r="AF59" i="83"/>
  <c r="BF128" i="83"/>
  <c r="P273" i="76"/>
  <c r="AG273" i="76" s="1"/>
  <c r="AF273" i="76"/>
  <c r="P197" i="76"/>
  <c r="AF197" i="76"/>
  <c r="W271" i="47"/>
  <c r="X194" i="47"/>
  <c r="K57" i="99"/>
  <c r="Z205" i="47"/>
  <c r="CK205" i="47"/>
  <c r="DW205" i="47"/>
  <c r="EC205" i="47" s="1"/>
  <c r="DY205" i="47"/>
  <c r="EE205" i="47" s="1"/>
  <c r="DX205" i="47"/>
  <c r="ED205" i="47" s="1"/>
  <c r="AG197" i="83"/>
  <c r="P123" i="83"/>
  <c r="AG123" i="83" s="1"/>
  <c r="BW273" i="47"/>
  <c r="X206" i="47"/>
  <c r="AM133" i="83"/>
  <c r="BE127" i="83" s="1"/>
  <c r="CS268" i="47"/>
  <c r="CK118" i="47"/>
  <c r="DY118" i="47"/>
  <c r="EE118" i="47" s="1"/>
  <c r="DX118" i="47"/>
  <c r="ED118" i="47" s="1"/>
  <c r="DW118" i="47"/>
  <c r="EC118" i="47" s="1"/>
  <c r="DV269" i="47"/>
  <c r="EB269" i="47" s="1"/>
  <c r="Z269" i="47"/>
  <c r="CL269" i="47" s="1"/>
  <c r="FT238" i="47" s="1"/>
  <c r="CK269" i="47"/>
  <c r="DX269" i="47"/>
  <c r="ED269" i="47" s="1"/>
  <c r="DY269" i="47"/>
  <c r="EE269" i="47" s="1"/>
  <c r="DW269" i="47"/>
  <c r="EC269" i="47" s="1"/>
  <c r="EB192" i="47"/>
  <c r="P121" i="76"/>
  <c r="AG121" i="76" s="1"/>
  <c r="AG195" i="76"/>
  <c r="BY196" i="47"/>
  <c r="BF52" i="76"/>
  <c r="AM58" i="76"/>
  <c r="BE52" i="76" s="1"/>
  <c r="AG196" i="85"/>
  <c r="P122" i="85"/>
  <c r="AG122" i="85" s="1"/>
  <c r="AM273" i="85"/>
  <c r="BY272" i="47"/>
  <c r="EJ272" i="47" s="1"/>
  <c r="L348" i="47"/>
  <c r="L121" i="47"/>
  <c r="L272" i="47"/>
  <c r="L195" i="47"/>
  <c r="BX195" i="47"/>
  <c r="EI195" i="47" s="1"/>
  <c r="G134" i="76"/>
  <c r="I134" i="76" s="1"/>
  <c r="AF134" i="76" s="1"/>
  <c r="BF128" i="76" s="1"/>
  <c r="G284" i="76"/>
  <c r="I284" i="76" s="1"/>
  <c r="G208" i="76"/>
  <c r="I208" i="76" s="1"/>
  <c r="I59" i="76"/>
  <c r="AM271" i="76"/>
  <c r="BY122" i="47"/>
  <c r="L273" i="47"/>
  <c r="L196" i="47"/>
  <c r="L122" i="47"/>
  <c r="L349" i="47"/>
  <c r="AM47" i="85"/>
  <c r="M195" i="47"/>
  <c r="M272" i="47"/>
  <c r="M348" i="47"/>
  <c r="M121" i="47"/>
  <c r="EJ195" i="47"/>
  <c r="AM273" i="84"/>
  <c r="AI214" i="81"/>
  <c r="AH59" i="85" s="1"/>
  <c r="U214" i="81"/>
  <c r="AH285" i="85" s="1"/>
  <c r="BX59" i="47"/>
  <c r="EI59" i="47" s="1"/>
  <c r="BX207" i="47"/>
  <c r="EI207" i="47" s="1"/>
  <c r="AF59" i="84"/>
  <c r="L59" i="47"/>
  <c r="P59" i="84"/>
  <c r="AG59" i="84" s="1"/>
  <c r="BF128" i="84"/>
  <c r="AM121" i="85"/>
  <c r="GW18" i="47"/>
  <c r="CS56" i="47"/>
  <c r="GU18" i="47" s="1"/>
  <c r="CL130" i="47"/>
  <c r="O56" i="99"/>
  <c r="EB56" i="99" s="1"/>
  <c r="EC56" i="99" s="1"/>
  <c r="FG56" i="99" s="1"/>
  <c r="X119" i="47"/>
  <c r="X45" i="47"/>
  <c r="BW47" i="47"/>
  <c r="EH47" i="47" s="1"/>
  <c r="W283" i="47"/>
  <c r="W359" i="47"/>
  <c r="AM194" i="76"/>
  <c r="AC43" i="99"/>
  <c r="Q43" i="99"/>
  <c r="AD43" i="99" s="1"/>
  <c r="AM274" i="85"/>
  <c r="M196" i="47"/>
  <c r="M273" i="47"/>
  <c r="M122" i="47"/>
  <c r="M349" i="47"/>
  <c r="U116" i="81"/>
  <c r="AH284" i="83" s="1"/>
  <c r="M116" i="81"/>
  <c r="AH208" i="83" s="1"/>
  <c r="P196" i="76"/>
  <c r="AF196" i="76"/>
  <c r="AF272" i="76"/>
  <c r="P272" i="76"/>
  <c r="AG272" i="76" s="1"/>
  <c r="Y271" i="47"/>
  <c r="FA131" i="47"/>
  <c r="K121" i="47"/>
  <c r="K348" i="47"/>
  <c r="K272" i="47"/>
  <c r="K195" i="47"/>
  <c r="Y206" i="47"/>
  <c r="GC94" i="47"/>
  <c r="L63" i="59" s="1"/>
  <c r="GJ87" i="47"/>
  <c r="AM46" i="76"/>
  <c r="EJ273" i="47"/>
  <c r="EJ274" i="47"/>
  <c r="AG207" i="76"/>
  <c r="P133" i="76"/>
  <c r="AG133" i="76" s="1"/>
  <c r="AG197" i="84"/>
  <c r="P123" i="84"/>
  <c r="AG123" i="84" s="1"/>
  <c r="BX47" i="47"/>
  <c r="EI47" i="47" s="1"/>
  <c r="G60" i="85"/>
  <c r="D215" i="81"/>
  <c r="M82" i="79"/>
  <c r="O82" i="79"/>
  <c r="AF285" i="85"/>
  <c r="P285" i="85"/>
  <c r="AG285" i="85" s="1"/>
  <c r="D117" i="81"/>
  <c r="G60" i="83"/>
  <c r="G60" i="84"/>
  <c r="D166" i="81"/>
  <c r="M59" i="47"/>
  <c r="P59" i="85"/>
  <c r="AG59" i="85" s="1"/>
  <c r="AF59" i="85"/>
  <c r="P208" i="85"/>
  <c r="AF208" i="85"/>
  <c r="AI56" i="99"/>
  <c r="AM195" i="83"/>
  <c r="BW121" i="47"/>
  <c r="EH121" i="47" s="1"/>
  <c r="AM133" i="85"/>
  <c r="BE127" i="85" s="1"/>
  <c r="AM133" i="84"/>
  <c r="BE127" i="84" s="1"/>
  <c r="DV45" i="47"/>
  <c r="EB45" i="47" s="1"/>
  <c r="CK45" i="47"/>
  <c r="DX45" i="47"/>
  <c r="ED45" i="47" s="1"/>
  <c r="DY45" i="47"/>
  <c r="EE45" i="47" s="1"/>
  <c r="DW45" i="47"/>
  <c r="EC45" i="47" s="1"/>
  <c r="DV119" i="47"/>
  <c r="CK119" i="47"/>
  <c r="N193" i="47"/>
  <c r="V193" i="47"/>
  <c r="AM120" i="76"/>
  <c r="CS344" i="47"/>
  <c r="Y45" i="47"/>
  <c r="Y119" i="47"/>
  <c r="CL116" i="47"/>
  <c r="O42" i="99"/>
  <c r="EB42" i="99" s="1"/>
  <c r="EC42" i="99" s="1"/>
  <c r="FG42" i="99" s="1"/>
  <c r="AI42" i="99"/>
  <c r="P123" i="85"/>
  <c r="AG123" i="85" s="1"/>
  <c r="AG197" i="85"/>
  <c r="BX273" i="47"/>
  <c r="P284" i="83"/>
  <c r="AG284" i="83" s="1"/>
  <c r="AF284" i="83"/>
  <c r="P208" i="83"/>
  <c r="AF208" i="83"/>
  <c r="P48" i="76"/>
  <c r="AG48" i="76" s="1"/>
  <c r="J48" i="47"/>
  <c r="AF48" i="76"/>
  <c r="W347" i="47"/>
  <c r="W194" i="47"/>
  <c r="X271" i="47"/>
  <c r="X347" i="47"/>
  <c r="W119" i="47"/>
  <c r="W45" i="47"/>
  <c r="Z358" i="47"/>
  <c r="CL358" i="47" s="1"/>
  <c r="CK358" i="47"/>
  <c r="DY358" i="47"/>
  <c r="EE358" i="47" s="1"/>
  <c r="DX358" i="47"/>
  <c r="ED358" i="47" s="1"/>
  <c r="DW358" i="47"/>
  <c r="EC358" i="47" s="1"/>
  <c r="DV205" i="47"/>
  <c r="EB205" i="47" s="1"/>
  <c r="FA205" i="47" s="1"/>
  <c r="V57" i="47"/>
  <c r="V131" i="47"/>
  <c r="GJ29" i="47"/>
  <c r="GC36" i="47"/>
  <c r="L32" i="59" s="1"/>
  <c r="GV19" i="47"/>
  <c r="BW122" i="47"/>
  <c r="AM272" i="83"/>
  <c r="P122" i="83"/>
  <c r="AG122" i="83" s="1"/>
  <c r="AG196" i="83"/>
  <c r="X283" i="47"/>
  <c r="X359" i="47"/>
  <c r="DV118" i="47"/>
  <c r="EB118" i="47" s="1"/>
  <c r="FA118" i="47" s="1"/>
  <c r="FB118" i="47" s="1"/>
  <c r="Z192" i="47"/>
  <c r="CK192" i="47"/>
  <c r="K44" i="99"/>
  <c r="DX192" i="47"/>
  <c r="ED192" i="47" s="1"/>
  <c r="DY192" i="47"/>
  <c r="EE192" i="47" s="1"/>
  <c r="DW192" i="47"/>
  <c r="EC192" i="47" s="1"/>
  <c r="V118" i="47"/>
  <c r="V44" i="47"/>
  <c r="BY48" i="47"/>
  <c r="AM283" i="76"/>
  <c r="J359" i="47"/>
  <c r="J283" i="47"/>
  <c r="J132" i="47"/>
  <c r="N132" i="47" s="1"/>
  <c r="J206" i="47"/>
  <c r="N58" i="47"/>
  <c r="AM274" i="84"/>
  <c r="BY121" i="47"/>
  <c r="EJ121" i="47" s="1"/>
  <c r="AG196" i="84"/>
  <c r="P122" i="84"/>
  <c r="AG122" i="84" s="1"/>
  <c r="AM47" i="84"/>
  <c r="BX121" i="47"/>
  <c r="EI121" i="47" s="1"/>
  <c r="N82" i="79"/>
  <c r="AM48" i="84"/>
  <c r="AB214" i="81"/>
  <c r="AH134" i="85" s="1"/>
  <c r="M214" i="81"/>
  <c r="AH208" i="85" s="1"/>
  <c r="U165" i="81"/>
  <c r="AH285" i="84" s="1"/>
  <c r="AB165" i="81"/>
  <c r="AH134" i="84" s="1"/>
  <c r="AF285" i="84"/>
  <c r="P285" i="84"/>
  <c r="AG285" i="84" s="1"/>
  <c r="P208" i="84"/>
  <c r="AF208" i="84"/>
  <c r="DX119" i="47"/>
  <c r="ED119" i="47" s="1"/>
  <c r="BW272" i="47"/>
  <c r="EH272" i="47" s="1"/>
  <c r="AM207" i="85"/>
  <c r="W206" i="47"/>
  <c r="Z117" i="47"/>
  <c r="CL191" i="47"/>
  <c r="CS191" i="47" s="1"/>
  <c r="Z43" i="47"/>
  <c r="CL43" i="47" s="1"/>
  <c r="CS43" i="47" s="1"/>
  <c r="FA344" i="47"/>
  <c r="FB344" i="47" s="1"/>
  <c r="DY119" i="47"/>
  <c r="EE119" i="47" s="1"/>
  <c r="AM48" i="85"/>
  <c r="EI48" i="47"/>
  <c r="EI49" i="47"/>
  <c r="EI196" i="47"/>
  <c r="EI197" i="47"/>
  <c r="AB116" i="81"/>
  <c r="AH134" i="83" s="1"/>
  <c r="AI116" i="81"/>
  <c r="AH59" i="83" s="1"/>
  <c r="J47" i="47"/>
  <c r="AF47" i="76"/>
  <c r="P47" i="76"/>
  <c r="AG47" i="76" s="1"/>
  <c r="Y347" i="47"/>
  <c r="Y194" i="47"/>
  <c r="AM121" i="84"/>
  <c r="DW119" i="47"/>
  <c r="EC119" i="47" s="1"/>
  <c r="GJ101" i="47"/>
  <c r="GC108" i="47"/>
  <c r="L77" i="59" s="1"/>
  <c r="DV282" i="47"/>
  <c r="EB282" i="47" s="1"/>
  <c r="Z282" i="47"/>
  <c r="CL282" i="47" s="1"/>
  <c r="FT251" i="47" s="1"/>
  <c r="CK282" i="47"/>
  <c r="DX282" i="47"/>
  <c r="ED282" i="47" s="1"/>
  <c r="DW282" i="47"/>
  <c r="EC282" i="47" s="1"/>
  <c r="DY282" i="47"/>
  <c r="EE282" i="47" s="1"/>
  <c r="AM273" i="83"/>
  <c r="AM48" i="83"/>
  <c r="K273" i="47"/>
  <c r="K196" i="47"/>
  <c r="K349" i="47"/>
  <c r="K122" i="47"/>
  <c r="EH197" i="47"/>
  <c r="EH48" i="47"/>
  <c r="EH49" i="47"/>
  <c r="AM47" i="83"/>
  <c r="Y359" i="47"/>
  <c r="Y283" i="47"/>
  <c r="DV345" i="47"/>
  <c r="EB345" i="47" s="1"/>
  <c r="CK345" i="47"/>
  <c r="Z345" i="47"/>
  <c r="CL345" i="47" s="1"/>
  <c r="DY345" i="47"/>
  <c r="EE345" i="47" s="1"/>
  <c r="DX345" i="47"/>
  <c r="ED345" i="47" s="1"/>
  <c r="DW345" i="47"/>
  <c r="EC345" i="47" s="1"/>
  <c r="GC23" i="47"/>
  <c r="L19" i="59" s="1"/>
  <c r="GJ16" i="47"/>
  <c r="J271" i="47"/>
  <c r="J120" i="47"/>
  <c r="J347" i="47"/>
  <c r="N46" i="47"/>
  <c r="J194" i="47"/>
  <c r="EJ47" i="47"/>
  <c r="G34" i="79"/>
  <c r="EH196" i="47" l="1"/>
  <c r="FA358" i="47"/>
  <c r="FH42" i="99"/>
  <c r="DV58" i="47"/>
  <c r="EB58" i="47" s="1"/>
  <c r="DW132" i="47"/>
  <c r="EC132" i="47" s="1"/>
  <c r="AI31" i="104"/>
  <c r="AJ31" i="104" s="1"/>
  <c r="N34" i="79"/>
  <c r="T40" i="93"/>
  <c r="A34" i="79"/>
  <c r="M34" i="79"/>
  <c r="O34" i="79"/>
  <c r="O135" i="79"/>
  <c r="M135" i="79"/>
  <c r="N194" i="47"/>
  <c r="V194" i="47"/>
  <c r="V347" i="47"/>
  <c r="N347" i="47"/>
  <c r="N271" i="47"/>
  <c r="DV271" i="47" s="1"/>
  <c r="EB271" i="47" s="1"/>
  <c r="V271" i="47"/>
  <c r="FA345" i="47"/>
  <c r="FB345" i="47" s="1"/>
  <c r="W349" i="47"/>
  <c r="W273" i="47"/>
  <c r="CS282" i="47"/>
  <c r="FA282" i="47"/>
  <c r="AM47" i="76"/>
  <c r="BW59" i="47"/>
  <c r="EH59" i="47" s="1"/>
  <c r="O43" i="99"/>
  <c r="EB43" i="99" s="1"/>
  <c r="EC43" i="99" s="1"/>
  <c r="FG43" i="99" s="1"/>
  <c r="FH43" i="99" s="1"/>
  <c r="CL117" i="47"/>
  <c r="W132" i="47"/>
  <c r="W58" i="47"/>
  <c r="BX133" i="47"/>
  <c r="EI133" i="47" s="1"/>
  <c r="BY207" i="47"/>
  <c r="EJ207" i="47" s="1"/>
  <c r="AM196" i="84"/>
  <c r="CK58" i="47"/>
  <c r="DW58" i="47"/>
  <c r="EC58" i="47" s="1"/>
  <c r="DY58" i="47"/>
  <c r="EE58" i="47" s="1"/>
  <c r="DX58" i="47"/>
  <c r="ED58" i="47" s="1"/>
  <c r="DV132" i="47"/>
  <c r="EB132" i="47" s="1"/>
  <c r="CK132" i="47"/>
  <c r="V359" i="47"/>
  <c r="N359" i="47"/>
  <c r="DV359" i="47" s="1"/>
  <c r="EB359" i="47" s="1"/>
  <c r="AM196" i="83"/>
  <c r="CS358" i="47"/>
  <c r="GI329" i="47" s="1"/>
  <c r="S109" i="59" s="1"/>
  <c r="GJ329" i="47"/>
  <c r="T109" i="59" s="1"/>
  <c r="GC336" i="47"/>
  <c r="L124" i="59" s="1"/>
  <c r="J196" i="47"/>
  <c r="J122" i="47"/>
  <c r="N122" i="47" s="1"/>
  <c r="AI21" i="104" s="1"/>
  <c r="AJ21" i="104" s="1"/>
  <c r="J349" i="47"/>
  <c r="N48" i="47"/>
  <c r="J273" i="47"/>
  <c r="DV48" i="47"/>
  <c r="AM284" i="83"/>
  <c r="AM197" i="85"/>
  <c r="FT93" i="47"/>
  <c r="CS116" i="47"/>
  <c r="V45" i="47"/>
  <c r="V119" i="47"/>
  <c r="GJ89" i="47"/>
  <c r="GC96" i="47"/>
  <c r="L65" i="59" s="1"/>
  <c r="EB119" i="47"/>
  <c r="FA119" i="47" s="1"/>
  <c r="FB119" i="47" s="1"/>
  <c r="GC24" i="47"/>
  <c r="L20" i="59" s="1"/>
  <c r="GJ17" i="47"/>
  <c r="AG208" i="85"/>
  <c r="P134" i="85"/>
  <c r="AG134" i="85" s="1"/>
  <c r="AE166" i="81"/>
  <c r="AG166" i="81" s="1"/>
  <c r="AH166" i="81" s="1"/>
  <c r="X166" i="81"/>
  <c r="Z166" i="81" s="1"/>
  <c r="AA166" i="81" s="1"/>
  <c r="Q166" i="81"/>
  <c r="S166" i="81" s="1"/>
  <c r="T166" i="81" s="1"/>
  <c r="I166" i="81"/>
  <c r="K166" i="81" s="1"/>
  <c r="L166" i="81" s="1"/>
  <c r="F166" i="81"/>
  <c r="N135" i="79"/>
  <c r="Q215" i="81"/>
  <c r="S215" i="81" s="1"/>
  <c r="T215" i="81" s="1"/>
  <c r="AE215" i="81"/>
  <c r="AG215" i="81" s="1"/>
  <c r="AH215" i="81" s="1"/>
  <c r="X215" i="81"/>
  <c r="Z215" i="81" s="1"/>
  <c r="AA215" i="81" s="1"/>
  <c r="I215" i="81"/>
  <c r="K215" i="81" s="1"/>
  <c r="L215" i="81" s="1"/>
  <c r="F215" i="81"/>
  <c r="AM123" i="84"/>
  <c r="AM133" i="76"/>
  <c r="BE127" i="76" s="1"/>
  <c r="Y132" i="47"/>
  <c r="Y58" i="47"/>
  <c r="W272" i="47"/>
  <c r="BW207" i="47"/>
  <c r="EH207" i="47" s="1"/>
  <c r="Y196" i="47"/>
  <c r="FT107" i="47"/>
  <c r="GK100" i="47"/>
  <c r="CS130" i="47"/>
  <c r="GI100" i="47" s="1"/>
  <c r="L133" i="47"/>
  <c r="L360" i="47"/>
  <c r="L207" i="47"/>
  <c r="L284" i="47"/>
  <c r="BY284" i="47"/>
  <c r="EJ284" i="47" s="1"/>
  <c r="Y272" i="47"/>
  <c r="X273" i="47"/>
  <c r="EJ122" i="47"/>
  <c r="EJ123" i="47"/>
  <c r="AF208" i="76"/>
  <c r="P208" i="76"/>
  <c r="X195" i="47"/>
  <c r="AM196" i="85"/>
  <c r="AM195" i="76"/>
  <c r="FA192" i="47"/>
  <c r="FB192" i="47" s="1"/>
  <c r="CS269" i="47"/>
  <c r="FA269" i="47"/>
  <c r="FB269" i="47" s="1"/>
  <c r="AM123" i="83"/>
  <c r="AC57" i="99"/>
  <c r="Q57" i="99"/>
  <c r="AD57" i="99" s="1"/>
  <c r="X46" i="47"/>
  <c r="X120" i="47"/>
  <c r="AM273" i="76"/>
  <c r="BF53" i="83"/>
  <c r="AM59" i="83"/>
  <c r="BE53" i="83" s="1"/>
  <c r="K360" i="47"/>
  <c r="K133" i="47"/>
  <c r="K284" i="47"/>
  <c r="K207" i="47"/>
  <c r="EI122" i="47"/>
  <c r="EI123" i="47"/>
  <c r="Z270" i="47"/>
  <c r="CL270" i="47" s="1"/>
  <c r="FT239" i="47" s="1"/>
  <c r="CK270" i="47"/>
  <c r="DW270" i="47"/>
  <c r="EC270" i="47" s="1"/>
  <c r="DY270" i="47"/>
  <c r="EE270" i="47" s="1"/>
  <c r="DX270" i="47"/>
  <c r="ED270" i="47" s="1"/>
  <c r="G60" i="76"/>
  <c r="J34" i="79"/>
  <c r="M238" i="79"/>
  <c r="O238" i="79"/>
  <c r="O186" i="79"/>
  <c r="M186" i="79"/>
  <c r="DV46" i="47"/>
  <c r="EB46" i="47" s="1"/>
  <c r="CK46" i="47"/>
  <c r="DY46" i="47"/>
  <c r="EE46" i="47" s="1"/>
  <c r="DX46" i="47"/>
  <c r="ED46" i="47" s="1"/>
  <c r="DW46" i="47"/>
  <c r="EC46" i="47" s="1"/>
  <c r="N120" i="47"/>
  <c r="AI19" i="104" s="1"/>
  <c r="AJ19" i="104" s="1"/>
  <c r="GJ316" i="47"/>
  <c r="CS345" i="47"/>
  <c r="GI316" i="47" s="1"/>
  <c r="GC323" i="47"/>
  <c r="L111" i="59" s="1"/>
  <c r="W196" i="47"/>
  <c r="Y46" i="47"/>
  <c r="Y120" i="47"/>
  <c r="J348" i="47"/>
  <c r="N47" i="47"/>
  <c r="J195" i="47"/>
  <c r="J272" i="47"/>
  <c r="J121" i="47"/>
  <c r="N121" i="47" s="1"/>
  <c r="BW133" i="47"/>
  <c r="EH133" i="47" s="1"/>
  <c r="P134" i="84"/>
  <c r="AG134" i="84" s="1"/>
  <c r="AG208" i="84"/>
  <c r="AM285" i="84"/>
  <c r="BX284" i="47"/>
  <c r="EI284" i="47" s="1"/>
  <c r="BY133" i="47"/>
  <c r="EJ133" i="47" s="1"/>
  <c r="AM122" i="84"/>
  <c r="N206" i="47"/>
  <c r="V206" i="47"/>
  <c r="DV206" i="47"/>
  <c r="EB206" i="47" s="1"/>
  <c r="N283" i="47"/>
  <c r="V283" i="47"/>
  <c r="DV283" i="47"/>
  <c r="EB283" i="47" s="1"/>
  <c r="EJ48" i="47"/>
  <c r="EJ49" i="47"/>
  <c r="AC44" i="99"/>
  <c r="Q44" i="99"/>
  <c r="AD44" i="99" s="1"/>
  <c r="Z44" i="47"/>
  <c r="CL44" i="47" s="1"/>
  <c r="CS44" i="47" s="1"/>
  <c r="Z118" i="47"/>
  <c r="CL192" i="47"/>
  <c r="FT161" i="47" s="1"/>
  <c r="AM122" i="83"/>
  <c r="EH122" i="47"/>
  <c r="EH123" i="47"/>
  <c r="W120" i="47"/>
  <c r="W46" i="47"/>
  <c r="AM48" i="76"/>
  <c r="P134" i="83"/>
  <c r="AG134" i="83" s="1"/>
  <c r="AG208" i="83"/>
  <c r="EI273" i="47"/>
  <c r="EI274" i="47"/>
  <c r="AM123" i="85"/>
  <c r="DV193" i="47"/>
  <c r="EB193" i="47" s="1"/>
  <c r="K45" i="99"/>
  <c r="CK193" i="47"/>
  <c r="Z193" i="47"/>
  <c r="DX193" i="47"/>
  <c r="ED193" i="47" s="1"/>
  <c r="DW193" i="47"/>
  <c r="EC193" i="47" s="1"/>
  <c r="DY193" i="47"/>
  <c r="EE193" i="47" s="1"/>
  <c r="FA45" i="47"/>
  <c r="FB45" i="47" s="1"/>
  <c r="BF53" i="85"/>
  <c r="AM59" i="85"/>
  <c r="BE53" i="85" s="1"/>
  <c r="M284" i="47"/>
  <c r="M207" i="47"/>
  <c r="M133" i="47"/>
  <c r="M360" i="47"/>
  <c r="N186" i="79"/>
  <c r="G135" i="84"/>
  <c r="I135" i="84" s="1"/>
  <c r="AF135" i="84" s="1"/>
  <c r="BF129" i="84" s="1"/>
  <c r="G286" i="84"/>
  <c r="I286" i="84" s="1"/>
  <c r="G209" i="84"/>
  <c r="I209" i="84" s="1"/>
  <c r="I60" i="84"/>
  <c r="G209" i="83"/>
  <c r="I209" i="83" s="1"/>
  <c r="G135" i="83"/>
  <c r="I135" i="83" s="1"/>
  <c r="AF135" i="83" s="1"/>
  <c r="G285" i="83"/>
  <c r="I285" i="83" s="1"/>
  <c r="I60" i="83"/>
  <c r="Q117" i="81"/>
  <c r="S117" i="81" s="1"/>
  <c r="T117" i="81" s="1"/>
  <c r="X117" i="81"/>
  <c r="Z117" i="81" s="1"/>
  <c r="AA117" i="81" s="1"/>
  <c r="I117" i="81"/>
  <c r="K117" i="81" s="1"/>
  <c r="L117" i="81" s="1"/>
  <c r="AE117" i="81"/>
  <c r="AG117" i="81" s="1"/>
  <c r="AH117" i="81" s="1"/>
  <c r="F117" i="81"/>
  <c r="AM285" i="85"/>
  <c r="N238" i="79"/>
  <c r="G286" i="85"/>
  <c r="I286" i="85" s="1"/>
  <c r="G135" i="85"/>
  <c r="I135" i="85" s="1"/>
  <c r="AF135" i="85" s="1"/>
  <c r="BF129" i="85" s="1"/>
  <c r="G209" i="85"/>
  <c r="I209" i="85" s="1"/>
  <c r="I60" i="85"/>
  <c r="AM197" i="84"/>
  <c r="AM207" i="76"/>
  <c r="DY132" i="47"/>
  <c r="EE132" i="47" s="1"/>
  <c r="W195" i="47"/>
  <c r="W348" i="47"/>
  <c r="AM272" i="76"/>
  <c r="AG196" i="76"/>
  <c r="P122" i="76"/>
  <c r="AG122" i="76" s="1"/>
  <c r="BW284" i="47"/>
  <c r="EH284" i="47" s="1"/>
  <c r="Y349" i="47"/>
  <c r="Y273" i="47"/>
  <c r="AI43" i="99"/>
  <c r="BF53" i="84"/>
  <c r="AM59" i="84"/>
  <c r="BE53" i="84" s="1"/>
  <c r="BY59" i="47"/>
  <c r="EJ59" i="47" s="1"/>
  <c r="Y348" i="47"/>
  <c r="Y195" i="47"/>
  <c r="X349" i="47"/>
  <c r="X196" i="47"/>
  <c r="X48" i="47" s="1"/>
  <c r="J59" i="47"/>
  <c r="AF59" i="76"/>
  <c r="P59" i="76"/>
  <c r="AG59" i="76" s="1"/>
  <c r="AF284" i="76"/>
  <c r="P284" i="76"/>
  <c r="AG284" i="76" s="1"/>
  <c r="X272" i="47"/>
  <c r="X348" i="47"/>
  <c r="AM122" i="85"/>
  <c r="EJ196" i="47"/>
  <c r="EJ197" i="47"/>
  <c r="AM121" i="76"/>
  <c r="GJ88" i="47"/>
  <c r="GC95" i="47"/>
  <c r="L64" i="59" s="1"/>
  <c r="DX132" i="47"/>
  <c r="ED132" i="47" s="1"/>
  <c r="X58" i="47"/>
  <c r="X132" i="47"/>
  <c r="EH273" i="47"/>
  <c r="EH274" i="47"/>
  <c r="AM197" i="83"/>
  <c r="Z131" i="47"/>
  <c r="CL205" i="47"/>
  <c r="FT174" i="47" s="1"/>
  <c r="Z57" i="47"/>
  <c r="CL57" i="47" s="1"/>
  <c r="P123" i="76"/>
  <c r="AG123" i="76" s="1"/>
  <c r="AG197" i="76"/>
  <c r="EB270" i="47"/>
  <c r="DV346" i="47"/>
  <c r="EB346" i="47" s="1"/>
  <c r="Z346" i="47"/>
  <c r="CL346" i="47" s="1"/>
  <c r="CK346" i="47"/>
  <c r="DW346" i="47"/>
  <c r="EC346" i="47" s="1"/>
  <c r="DY346" i="47"/>
  <c r="EE346" i="47" s="1"/>
  <c r="DX346" i="47"/>
  <c r="ED346" i="47" s="1"/>
  <c r="DW122" i="47" l="1"/>
  <c r="DX122" i="47"/>
  <c r="FA270" i="47"/>
  <c r="FB270" i="47" s="1"/>
  <c r="DY122" i="47"/>
  <c r="DW121" i="47"/>
  <c r="AI20" i="104"/>
  <c r="AJ20" i="104" s="1"/>
  <c r="M166" i="81"/>
  <c r="AH209" i="84" s="1"/>
  <c r="AB166" i="81"/>
  <c r="AH135" i="84" s="1"/>
  <c r="AI117" i="81"/>
  <c r="AH60" i="83" s="1"/>
  <c r="BW60" i="47" s="1"/>
  <c r="EH60" i="47" s="1"/>
  <c r="AB117" i="81"/>
  <c r="AH135" i="83" s="1"/>
  <c r="M83" i="79"/>
  <c r="O83" i="79"/>
  <c r="G61" i="83"/>
  <c r="D118" i="81"/>
  <c r="GC324" i="47"/>
  <c r="L112" i="59" s="1"/>
  <c r="GJ317" i="47"/>
  <c r="CS346" i="47"/>
  <c r="GI317" i="47" s="1"/>
  <c r="FA346" i="47"/>
  <c r="FB346" i="47" s="1"/>
  <c r="AM197" i="76"/>
  <c r="GW19" i="47"/>
  <c r="CS57" i="47"/>
  <c r="GU19" i="47" s="1"/>
  <c r="O57" i="99"/>
  <c r="EB57" i="99" s="1"/>
  <c r="CL131" i="47"/>
  <c r="CS205" i="47"/>
  <c r="J133" i="47"/>
  <c r="J207" i="47"/>
  <c r="J284" i="47"/>
  <c r="N59" i="47"/>
  <c r="J360" i="47"/>
  <c r="Y47" i="47"/>
  <c r="Y121" i="47"/>
  <c r="AM196" i="76"/>
  <c r="AF209" i="85"/>
  <c r="P209" i="85"/>
  <c r="P286" i="85"/>
  <c r="AG286" i="85" s="1"/>
  <c r="AF286" i="85"/>
  <c r="M117" i="81"/>
  <c r="AH209" i="83" s="1"/>
  <c r="U117" i="81"/>
  <c r="AH285" i="83" s="1"/>
  <c r="P285" i="83"/>
  <c r="AG285" i="83" s="1"/>
  <c r="AF285" i="83"/>
  <c r="AF209" i="83"/>
  <c r="P209" i="83"/>
  <c r="P209" i="84"/>
  <c r="AF209" i="84"/>
  <c r="Y284" i="47"/>
  <c r="Q45" i="99"/>
  <c r="AD45" i="99" s="1"/>
  <c r="AC45" i="99"/>
  <c r="O44" i="99"/>
  <c r="EB44" i="99" s="1"/>
  <c r="EC44" i="99" s="1"/>
  <c r="FG44" i="99" s="1"/>
  <c r="FH44" i="99" s="1"/>
  <c r="CL118" i="47"/>
  <c r="CK283" i="47"/>
  <c r="Z283" i="47"/>
  <c r="CL283" i="47" s="1"/>
  <c r="FT252" i="47" s="1"/>
  <c r="DW283" i="47"/>
  <c r="EC283" i="47" s="1"/>
  <c r="DY283" i="47"/>
  <c r="EE283" i="47" s="1"/>
  <c r="DX283" i="47"/>
  <c r="ED283" i="47" s="1"/>
  <c r="V58" i="47"/>
  <c r="V132" i="47"/>
  <c r="AM208" i="84"/>
  <c r="N272" i="47"/>
  <c r="V272" i="47"/>
  <c r="DV47" i="47"/>
  <c r="EB47" i="47" s="1"/>
  <c r="CK47" i="47"/>
  <c r="DX47" i="47"/>
  <c r="ED47" i="47" s="1"/>
  <c r="DY47" i="47"/>
  <c r="EE47" i="47" s="1"/>
  <c r="DW47" i="47"/>
  <c r="EC47" i="47" s="1"/>
  <c r="W48" i="47"/>
  <c r="W122" i="47"/>
  <c r="CK120" i="47"/>
  <c r="DW120" i="47"/>
  <c r="EC120" i="47" s="1"/>
  <c r="DY120" i="47"/>
  <c r="EE120" i="47" s="1"/>
  <c r="DX120" i="47"/>
  <c r="ED120" i="47" s="1"/>
  <c r="FA46" i="47"/>
  <c r="FB46" i="47" s="1"/>
  <c r="N83" i="79"/>
  <c r="G135" i="76"/>
  <c r="I135" i="76" s="1"/>
  <c r="AF135" i="76" s="1"/>
  <c r="BF129" i="76" s="1"/>
  <c r="G209" i="76"/>
  <c r="I209" i="76" s="1"/>
  <c r="G285" i="76"/>
  <c r="I285" i="76" s="1"/>
  <c r="I60" i="76"/>
  <c r="CS270" i="47"/>
  <c r="W284" i="47"/>
  <c r="W360" i="47"/>
  <c r="DX121" i="47"/>
  <c r="ED121" i="47" s="1"/>
  <c r="X121" i="47"/>
  <c r="X47" i="47"/>
  <c r="X122" i="47"/>
  <c r="DY121" i="47"/>
  <c r="X284" i="47"/>
  <c r="X360" i="47"/>
  <c r="Y48" i="47"/>
  <c r="Y122" i="47"/>
  <c r="M215" i="81"/>
  <c r="AH209" i="85" s="1"/>
  <c r="AI215" i="81"/>
  <c r="AH60" i="85" s="1"/>
  <c r="U166" i="81"/>
  <c r="AH286" i="84" s="1"/>
  <c r="AI166" i="81"/>
  <c r="AH60" i="84" s="1"/>
  <c r="AM134" i="85"/>
  <c r="BE128" i="85" s="1"/>
  <c r="EB49" i="47"/>
  <c r="CK48" i="47"/>
  <c r="DX48" i="47"/>
  <c r="DY48" i="47"/>
  <c r="DW48" i="47"/>
  <c r="DV122" i="47"/>
  <c r="CK122" i="47"/>
  <c r="GC109" i="47"/>
  <c r="L78" i="59" s="1"/>
  <c r="GJ102" i="47"/>
  <c r="FA58" i="47"/>
  <c r="FT94" i="47"/>
  <c r="GK87" i="47"/>
  <c r="CS117" i="47"/>
  <c r="GI87" i="47" s="1"/>
  <c r="DV194" i="47"/>
  <c r="EB194" i="47" s="1"/>
  <c r="CK194" i="47"/>
  <c r="Z194" i="47"/>
  <c r="K46" i="99"/>
  <c r="DX194" i="47"/>
  <c r="ED194" i="47" s="1"/>
  <c r="DW194" i="47"/>
  <c r="EC194" i="47" s="1"/>
  <c r="DY194" i="47"/>
  <c r="EE194" i="47" s="1"/>
  <c r="D216" i="81"/>
  <c r="G61" i="85"/>
  <c r="G61" i="84"/>
  <c r="D167" i="81"/>
  <c r="AM123" i="76"/>
  <c r="AM284" i="76"/>
  <c r="BF53" i="76"/>
  <c r="AM59" i="76"/>
  <c r="BE53" i="76" s="1"/>
  <c r="AM122" i="76"/>
  <c r="W47" i="47"/>
  <c r="W121" i="47"/>
  <c r="M60" i="47"/>
  <c r="P60" i="85"/>
  <c r="AG60" i="85" s="1"/>
  <c r="AF60" i="85"/>
  <c r="BF54" i="85" s="1"/>
  <c r="BW134" i="47"/>
  <c r="EH134" i="47" s="1"/>
  <c r="AF60" i="83"/>
  <c r="K60" i="47"/>
  <c r="P60" i="83"/>
  <c r="AG60" i="83" s="1"/>
  <c r="BF129" i="83"/>
  <c r="L60" i="47"/>
  <c r="P60" i="84"/>
  <c r="AG60" i="84" s="1"/>
  <c r="AF60" i="84"/>
  <c r="P286" i="84"/>
  <c r="AG286" i="84" s="1"/>
  <c r="AF286" i="84"/>
  <c r="Y360" i="47"/>
  <c r="Y207" i="47"/>
  <c r="Z45" i="47"/>
  <c r="CL45" i="47" s="1"/>
  <c r="CS45" i="47" s="1"/>
  <c r="Z119" i="47"/>
  <c r="CL193" i="47"/>
  <c r="FT162" i="47" s="1"/>
  <c r="FA193" i="47"/>
  <c r="FB193" i="47" s="1"/>
  <c r="AM134" i="83"/>
  <c r="BE128" i="83" s="1"/>
  <c r="AI44" i="99"/>
  <c r="K58" i="99"/>
  <c r="Z206" i="47"/>
  <c r="CK206" i="47"/>
  <c r="DY206" i="47"/>
  <c r="EE206" i="47" s="1"/>
  <c r="DW206" i="47"/>
  <c r="EC206" i="47" s="1"/>
  <c r="DX206" i="47"/>
  <c r="ED206" i="47" s="1"/>
  <c r="AM134" i="84"/>
  <c r="BE128" i="84" s="1"/>
  <c r="DV121" i="47"/>
  <c r="CK121" i="47"/>
  <c r="N195" i="47"/>
  <c r="DV195" i="47" s="1"/>
  <c r="V195" i="47"/>
  <c r="V348" i="47"/>
  <c r="N348" i="47"/>
  <c r="EC123" i="47"/>
  <c r="DV120" i="47"/>
  <c r="EB120" i="47" s="1"/>
  <c r="GC25" i="47"/>
  <c r="L21" i="59" s="1"/>
  <c r="GJ18" i="47"/>
  <c r="W207" i="47"/>
  <c r="AI57" i="99"/>
  <c r="P134" i="76"/>
  <c r="AG134" i="76" s="1"/>
  <c r="AG208" i="76"/>
  <c r="ED122" i="47"/>
  <c r="ED123" i="47"/>
  <c r="X207" i="47"/>
  <c r="EE122" i="47"/>
  <c r="EE123" i="47"/>
  <c r="AB215" i="81"/>
  <c r="AH135" i="85" s="1"/>
  <c r="U215" i="81"/>
  <c r="AH286" i="85" s="1"/>
  <c r="BX208" i="47"/>
  <c r="EI208" i="47" s="1"/>
  <c r="BX134" i="47"/>
  <c r="EI134" i="47" s="1"/>
  <c r="AM208" i="85"/>
  <c r="AM208" i="83"/>
  <c r="V273" i="47"/>
  <c r="N273" i="47"/>
  <c r="V349" i="47"/>
  <c r="N349" i="47"/>
  <c r="N196" i="47"/>
  <c r="DV196" i="47" s="1"/>
  <c r="V196" i="47"/>
  <c r="CS192" i="47"/>
  <c r="Z359" i="47"/>
  <c r="CL359" i="47" s="1"/>
  <c r="CK359" i="47"/>
  <c r="DW359" i="47"/>
  <c r="EC359" i="47" s="1"/>
  <c r="DY359" i="47"/>
  <c r="EE359" i="47" s="1"/>
  <c r="DX359" i="47"/>
  <c r="ED359" i="47" s="1"/>
  <c r="FA132" i="47"/>
  <c r="GC37" i="47"/>
  <c r="L33" i="59" s="1"/>
  <c r="GJ30" i="47"/>
  <c r="GV20" i="47"/>
  <c r="CK271" i="47"/>
  <c r="Z271" i="47"/>
  <c r="CL271" i="47" s="1"/>
  <c r="FT240" i="47" s="1"/>
  <c r="DW271" i="47"/>
  <c r="EC271" i="47" s="1"/>
  <c r="DY271" i="47"/>
  <c r="EE271" i="47" s="1"/>
  <c r="DX271" i="47"/>
  <c r="ED271" i="47" s="1"/>
  <c r="DV347" i="47"/>
  <c r="EB347" i="47" s="1"/>
  <c r="CK347" i="47"/>
  <c r="Z347" i="47"/>
  <c r="CL347" i="47" s="1"/>
  <c r="DW347" i="47"/>
  <c r="EC347" i="47" s="1"/>
  <c r="DX347" i="47"/>
  <c r="ED347" i="47" s="1"/>
  <c r="DY347" i="47"/>
  <c r="EE347" i="47" s="1"/>
  <c r="V46" i="47"/>
  <c r="V120" i="47"/>
  <c r="G35" i="79"/>
  <c r="N187" i="79"/>
  <c r="FA206" i="47" l="1"/>
  <c r="EC122" i="47"/>
  <c r="EB195" i="47"/>
  <c r="DV59" i="47"/>
  <c r="EB59" i="47" s="1"/>
  <c r="EB48" i="47"/>
  <c r="FA359" i="47"/>
  <c r="FA283" i="47"/>
  <c r="FA271" i="47"/>
  <c r="FB271" i="47" s="1"/>
  <c r="N35" i="79"/>
  <c r="T41" i="93"/>
  <c r="A35" i="79"/>
  <c r="M35" i="79"/>
  <c r="O35" i="79"/>
  <c r="FA347" i="47"/>
  <c r="FB347" i="47" s="1"/>
  <c r="V48" i="47"/>
  <c r="V122" i="47"/>
  <c r="Z196" i="47"/>
  <c r="CK196" i="47"/>
  <c r="K48" i="99"/>
  <c r="DY196" i="47"/>
  <c r="DW196" i="47"/>
  <c r="DX196" i="47"/>
  <c r="BY134" i="47"/>
  <c r="EJ134" i="47" s="1"/>
  <c r="DV348" i="47"/>
  <c r="EB348" i="47" s="1"/>
  <c r="Z348" i="47"/>
  <c r="CL348" i="47" s="1"/>
  <c r="CK348" i="47"/>
  <c r="DY348" i="47"/>
  <c r="EE348" i="47" s="1"/>
  <c r="DW348" i="47"/>
  <c r="EC348" i="47" s="1"/>
  <c r="DX348" i="47"/>
  <c r="ED348" i="47" s="1"/>
  <c r="V47" i="47"/>
  <c r="V121" i="47"/>
  <c r="Z195" i="47"/>
  <c r="K47" i="99"/>
  <c r="CK195" i="47"/>
  <c r="DX195" i="47"/>
  <c r="ED195" i="47" s="1"/>
  <c r="DY195" i="47"/>
  <c r="EE195" i="47" s="1"/>
  <c r="DW195" i="47"/>
  <c r="EC195" i="47" s="1"/>
  <c r="GJ91" i="47"/>
  <c r="GC98" i="47"/>
  <c r="L67" i="59" s="1"/>
  <c r="Z58" i="47"/>
  <c r="CL58" i="47" s="1"/>
  <c r="CL206" i="47"/>
  <c r="FT175" i="47" s="1"/>
  <c r="Z132" i="47"/>
  <c r="CS193" i="47"/>
  <c r="CL119" i="47"/>
  <c r="O45" i="99"/>
  <c r="EB45" i="99" s="1"/>
  <c r="EC45" i="99" s="1"/>
  <c r="FG45" i="99" s="1"/>
  <c r="FH45" i="99" s="1"/>
  <c r="Y133" i="47"/>
  <c r="Y59" i="47"/>
  <c r="BF54" i="83"/>
  <c r="AM60" i="83"/>
  <c r="BE54" i="83" s="1"/>
  <c r="AM60" i="85"/>
  <c r="BE54" i="85" s="1"/>
  <c r="G136" i="84"/>
  <c r="I136" i="84" s="1"/>
  <c r="AF136" i="84" s="1"/>
  <c r="G287" i="84"/>
  <c r="I287" i="84" s="1"/>
  <c r="G210" i="84"/>
  <c r="I210" i="84" s="1"/>
  <c r="I61" i="84"/>
  <c r="G210" i="85"/>
  <c r="I210" i="85" s="1"/>
  <c r="G136" i="85"/>
  <c r="I136" i="85" s="1"/>
  <c r="AF136" i="85" s="1"/>
  <c r="BF130" i="85" s="1"/>
  <c r="G287" i="85"/>
  <c r="I287" i="85" s="1"/>
  <c r="I61" i="85"/>
  <c r="AE216" i="81"/>
  <c r="AG216" i="81" s="1"/>
  <c r="AH216" i="81" s="1"/>
  <c r="X216" i="81"/>
  <c r="Z216" i="81" s="1"/>
  <c r="AA216" i="81" s="1"/>
  <c r="Q216" i="81"/>
  <c r="S216" i="81" s="1"/>
  <c r="T216" i="81" s="1"/>
  <c r="I216" i="81"/>
  <c r="K216" i="81" s="1"/>
  <c r="L216" i="81" s="1"/>
  <c r="F216" i="81"/>
  <c r="AC46" i="99"/>
  <c r="Q46" i="99"/>
  <c r="AD46" i="99" s="1"/>
  <c r="FA194" i="47"/>
  <c r="FB194" i="47" s="1"/>
  <c r="EC48" i="47"/>
  <c r="EC49" i="47"/>
  <c r="ED48" i="47"/>
  <c r="ED49" i="47"/>
  <c r="BX60" i="47"/>
  <c r="EI60" i="47" s="1"/>
  <c r="BY60" i="47"/>
  <c r="EJ60" i="47" s="1"/>
  <c r="EE121" i="47"/>
  <c r="J60" i="47"/>
  <c r="AF60" i="76"/>
  <c r="P60" i="76"/>
  <c r="AG60" i="76" s="1"/>
  <c r="P209" i="76"/>
  <c r="AF209" i="76"/>
  <c r="FA120" i="47"/>
  <c r="FB120" i="47" s="1"/>
  <c r="GC26" i="47"/>
  <c r="L22" i="59" s="1"/>
  <c r="GJ19" i="47"/>
  <c r="CS283" i="47"/>
  <c r="FT95" i="47"/>
  <c r="GK88" i="47"/>
  <c r="CS118" i="47"/>
  <c r="GI88" i="47" s="1"/>
  <c r="P135" i="83"/>
  <c r="AG135" i="83" s="1"/>
  <c r="AG209" i="83"/>
  <c r="BW285" i="47"/>
  <c r="EH285" i="47" s="1"/>
  <c r="AM286" i="85"/>
  <c r="AG209" i="85"/>
  <c r="P135" i="85"/>
  <c r="AG135" i="85" s="1"/>
  <c r="V360" i="47"/>
  <c r="N360" i="47"/>
  <c r="DV360" i="47" s="1"/>
  <c r="EB360" i="47" s="1"/>
  <c r="CK59" i="47"/>
  <c r="DX59" i="47"/>
  <c r="ED59" i="47" s="1"/>
  <c r="DW59" i="47"/>
  <c r="EC59" i="47" s="1"/>
  <c r="DY59" i="47"/>
  <c r="EE59" i="47" s="1"/>
  <c r="N207" i="47"/>
  <c r="V207" i="47"/>
  <c r="DV207" i="47"/>
  <c r="EB207" i="47" s="1"/>
  <c r="EC57" i="99"/>
  <c r="FG57" i="99" s="1"/>
  <c r="Q118" i="81"/>
  <c r="S118" i="81" s="1"/>
  <c r="T118" i="81" s="1"/>
  <c r="X118" i="81"/>
  <c r="Z118" i="81" s="1"/>
  <c r="AA118" i="81" s="1"/>
  <c r="I118" i="81"/>
  <c r="K118" i="81" s="1"/>
  <c r="L118" i="81" s="1"/>
  <c r="AE118" i="81"/>
  <c r="AG118" i="81" s="1"/>
  <c r="AH118" i="81" s="1"/>
  <c r="F118" i="81"/>
  <c r="EC121" i="47"/>
  <c r="M239" i="79"/>
  <c r="O239" i="79"/>
  <c r="O187" i="79"/>
  <c r="M187" i="79"/>
  <c r="J35" i="79"/>
  <c r="G61" i="76"/>
  <c r="O136" i="79"/>
  <c r="M136" i="79"/>
  <c r="GJ318" i="47"/>
  <c r="CS347" i="47"/>
  <c r="GI318" i="47" s="1"/>
  <c r="GC325" i="47"/>
  <c r="L113" i="59" s="1"/>
  <c r="CS271" i="47"/>
  <c r="GC337" i="47"/>
  <c r="L125" i="59" s="1"/>
  <c r="CS359" i="47"/>
  <c r="GI330" i="47" s="1"/>
  <c r="S110" i="59" s="1"/>
  <c r="GJ330" i="47"/>
  <c r="T110" i="59" s="1"/>
  <c r="EB196" i="47"/>
  <c r="EB197" i="47"/>
  <c r="DV349" i="47"/>
  <c r="Z349" i="47"/>
  <c r="CL349" i="47" s="1"/>
  <c r="CK349" i="47"/>
  <c r="DW349" i="47"/>
  <c r="DY349" i="47"/>
  <c r="DX349" i="47"/>
  <c r="DV273" i="47"/>
  <c r="Z273" i="47"/>
  <c r="CL273" i="47" s="1"/>
  <c r="FT242" i="47" s="1"/>
  <c r="CK273" i="47"/>
  <c r="DW273" i="47"/>
  <c r="DX273" i="47"/>
  <c r="DY273" i="47"/>
  <c r="BY285" i="47"/>
  <c r="EJ285" i="47" s="1"/>
  <c r="X133" i="47"/>
  <c r="X59" i="47"/>
  <c r="AM134" i="76"/>
  <c r="BE128" i="76" s="1"/>
  <c r="W59" i="47"/>
  <c r="W133" i="47"/>
  <c r="FA195" i="47"/>
  <c r="EB121" i="47"/>
  <c r="CS206" i="47"/>
  <c r="AC58" i="99"/>
  <c r="Q58" i="99"/>
  <c r="AD58" i="99" s="1"/>
  <c r="AM286" i="84"/>
  <c r="BF54" i="84"/>
  <c r="AM60" i="84"/>
  <c r="BE54" i="84" s="1"/>
  <c r="L285" i="47"/>
  <c r="L208" i="47"/>
  <c r="L361" i="47"/>
  <c r="L134" i="47"/>
  <c r="K285" i="47"/>
  <c r="K208" i="47"/>
  <c r="K134" i="47"/>
  <c r="K361" i="47"/>
  <c r="M361" i="47"/>
  <c r="M134" i="47"/>
  <c r="M208" i="47"/>
  <c r="M285" i="47"/>
  <c r="Q167" i="81"/>
  <c r="S167" i="81" s="1"/>
  <c r="T167" i="81" s="1"/>
  <c r="AE167" i="81"/>
  <c r="AG167" i="81" s="1"/>
  <c r="AH167" i="81" s="1"/>
  <c r="X167" i="81"/>
  <c r="Z167" i="81" s="1"/>
  <c r="AA167" i="81" s="1"/>
  <c r="I167" i="81"/>
  <c r="K167" i="81" s="1"/>
  <c r="L167" i="81" s="1"/>
  <c r="F167" i="81"/>
  <c r="N239" i="79"/>
  <c r="CL194" i="47"/>
  <c r="FT163" i="47" s="1"/>
  <c r="Z120" i="47"/>
  <c r="Z46" i="47"/>
  <c r="CL46" i="47" s="1"/>
  <c r="CS46" i="47" s="1"/>
  <c r="GC99" i="47"/>
  <c r="L68" i="59" s="1"/>
  <c r="GJ92" i="47"/>
  <c r="EB122" i="47"/>
  <c r="FA122" i="47" s="1"/>
  <c r="EB123" i="47"/>
  <c r="FA123" i="47" s="1"/>
  <c r="EE48" i="47"/>
  <c r="EE49" i="47"/>
  <c r="FA49" i="47" s="1"/>
  <c r="GC27" i="47"/>
  <c r="L23" i="59" s="1"/>
  <c r="GJ20" i="47"/>
  <c r="BX285" i="47"/>
  <c r="EI285" i="47" s="1"/>
  <c r="BY208" i="47"/>
  <c r="EJ208" i="47" s="1"/>
  <c r="AM208" i="76"/>
  <c r="P285" i="76"/>
  <c r="AG285" i="76" s="1"/>
  <c r="AF285" i="76"/>
  <c r="GJ90" i="47"/>
  <c r="GC97" i="47"/>
  <c r="L66" i="59" s="1"/>
  <c r="FA47" i="47"/>
  <c r="FB47" i="47" s="1"/>
  <c r="DV272" i="47"/>
  <c r="EB272" i="47" s="1"/>
  <c r="CK272" i="47"/>
  <c r="Z272" i="47"/>
  <c r="CL272" i="47" s="1"/>
  <c r="FT241" i="47" s="1"/>
  <c r="DW272" i="47"/>
  <c r="EC272" i="47" s="1"/>
  <c r="DY272" i="47"/>
  <c r="EE272" i="47" s="1"/>
  <c r="DX272" i="47"/>
  <c r="ED272" i="47" s="1"/>
  <c r="AI45" i="99"/>
  <c r="AG209" i="84"/>
  <c r="P135" i="84"/>
  <c r="AG135" i="84" s="1"/>
  <c r="AM285" i="83"/>
  <c r="BW208" i="47"/>
  <c r="EH208" i="47" s="1"/>
  <c r="V284" i="47"/>
  <c r="N284" i="47"/>
  <c r="N133" i="47"/>
  <c r="AI32" i="104" s="1"/>
  <c r="AJ32" i="104" s="1"/>
  <c r="GK101" i="47"/>
  <c r="FT108" i="47"/>
  <c r="CS131" i="47"/>
  <c r="GI101" i="47" s="1"/>
  <c r="N136" i="79"/>
  <c r="G136" i="83"/>
  <c r="I136" i="83" s="1"/>
  <c r="AF136" i="83" s="1"/>
  <c r="G210" i="83"/>
  <c r="I210" i="83" s="1"/>
  <c r="G286" i="83"/>
  <c r="I286" i="83" s="1"/>
  <c r="I61" i="83"/>
  <c r="FA48" i="47" l="1"/>
  <c r="FB48" i="47" s="1"/>
  <c r="FB49" i="47" s="1"/>
  <c r="FB50" i="47" s="1"/>
  <c r="FA121" i="47"/>
  <c r="FB121" i="47" s="1"/>
  <c r="FB122" i="47" s="1"/>
  <c r="FB123" i="47" s="1"/>
  <c r="FB195" i="47"/>
  <c r="M167" i="81"/>
  <c r="AH210" i="84" s="1"/>
  <c r="AI167" i="81"/>
  <c r="AH61" i="84" s="1"/>
  <c r="M216" i="81"/>
  <c r="AH210" i="85" s="1"/>
  <c r="AB216" i="81"/>
  <c r="AH136" i="85" s="1"/>
  <c r="M84" i="79"/>
  <c r="O84" i="79"/>
  <c r="AF61" i="83"/>
  <c r="K61" i="47"/>
  <c r="P61" i="83"/>
  <c r="AG61" i="83" s="1"/>
  <c r="AF210" i="83"/>
  <c r="P210" i="83"/>
  <c r="CK133" i="47"/>
  <c r="DY133" i="47"/>
  <c r="EE133" i="47" s="1"/>
  <c r="DW133" i="47"/>
  <c r="EC133" i="47" s="1"/>
  <c r="DX133" i="47"/>
  <c r="ED133" i="47" s="1"/>
  <c r="Z284" i="47"/>
  <c r="CL284" i="47" s="1"/>
  <c r="FT253" i="47" s="1"/>
  <c r="CK284" i="47"/>
  <c r="DY284" i="47"/>
  <c r="EE284" i="47" s="1"/>
  <c r="DW284" i="47"/>
  <c r="EC284" i="47" s="1"/>
  <c r="DX284" i="47"/>
  <c r="ED284" i="47" s="1"/>
  <c r="AM209" i="84"/>
  <c r="CS272" i="47"/>
  <c r="AM285" i="76"/>
  <c r="O46" i="99"/>
  <c r="EB46" i="99" s="1"/>
  <c r="EC46" i="99" s="1"/>
  <c r="FG46" i="99" s="1"/>
  <c r="FH46" i="99" s="1"/>
  <c r="CL120" i="47"/>
  <c r="BX209" i="47"/>
  <c r="EI209" i="47" s="1"/>
  <c r="BX61" i="47"/>
  <c r="EI61" i="47" s="1"/>
  <c r="Y208" i="47"/>
  <c r="Y361" i="47"/>
  <c r="W361" i="47"/>
  <c r="W208" i="47"/>
  <c r="X361" i="47"/>
  <c r="X285" i="47"/>
  <c r="EE273" i="47"/>
  <c r="EE274" i="47"/>
  <c r="EC273" i="47"/>
  <c r="EC274" i="47"/>
  <c r="ED349" i="47"/>
  <c r="ED350" i="47"/>
  <c r="EC349" i="47"/>
  <c r="EC350" i="47"/>
  <c r="N84" i="79"/>
  <c r="M118" i="81"/>
  <c r="AH210" i="83" s="1"/>
  <c r="U118" i="81"/>
  <c r="AH286" i="83" s="1"/>
  <c r="V133" i="47"/>
  <c r="V59" i="47"/>
  <c r="AM209" i="85"/>
  <c r="AM209" i="83"/>
  <c r="J361" i="47"/>
  <c r="J134" i="47"/>
  <c r="J208" i="47"/>
  <c r="N60" i="47"/>
  <c r="J285" i="47"/>
  <c r="DV60" i="47"/>
  <c r="EB60" i="47" s="1"/>
  <c r="CS194" i="47"/>
  <c r="AI46" i="99"/>
  <c r="BY209" i="47"/>
  <c r="EJ209" i="47" s="1"/>
  <c r="BY135" i="47"/>
  <c r="EJ135" i="47" s="1"/>
  <c r="M61" i="47"/>
  <c r="P61" i="85"/>
  <c r="AG61" i="85" s="1"/>
  <c r="AF61" i="85"/>
  <c r="L61" i="47"/>
  <c r="P61" i="84"/>
  <c r="AG61" i="84" s="1"/>
  <c r="AF61" i="84"/>
  <c r="P287" i="84"/>
  <c r="AG287" i="84" s="1"/>
  <c r="AF287" i="84"/>
  <c r="GK89" i="47"/>
  <c r="FT96" i="47"/>
  <c r="CS119" i="47"/>
  <c r="GI89" i="47" s="1"/>
  <c r="AC47" i="99"/>
  <c r="Q47" i="99"/>
  <c r="AD47" i="99" s="1"/>
  <c r="GC326" i="47"/>
  <c r="L114" i="59" s="1"/>
  <c r="CS348" i="47"/>
  <c r="GI319" i="47" s="1"/>
  <c r="GJ319" i="47"/>
  <c r="FA348" i="47"/>
  <c r="FB348" i="47" s="1"/>
  <c r="EC196" i="47"/>
  <c r="EC197" i="47"/>
  <c r="Q48" i="99"/>
  <c r="AD48" i="99" s="1"/>
  <c r="AC48" i="99"/>
  <c r="P286" i="83"/>
  <c r="AG286" i="83" s="1"/>
  <c r="AF286" i="83"/>
  <c r="BF130" i="83"/>
  <c r="DV133" i="47"/>
  <c r="EB133" i="47" s="1"/>
  <c r="FA133" i="47" s="1"/>
  <c r="DV284" i="47"/>
  <c r="EB284" i="47" s="1"/>
  <c r="AM135" i="84"/>
  <c r="BE129" i="84" s="1"/>
  <c r="FA272" i="47"/>
  <c r="FB272" i="47" s="1"/>
  <c r="AB167" i="81"/>
  <c r="AH136" i="84" s="1"/>
  <c r="U167" i="81"/>
  <c r="AH287" i="84" s="1"/>
  <c r="Y285" i="47"/>
  <c r="W285" i="47"/>
  <c r="X208" i="47"/>
  <c r="AI58" i="99"/>
  <c r="ED273" i="47"/>
  <c r="ED274" i="47"/>
  <c r="CS273" i="47"/>
  <c r="EB273" i="47"/>
  <c r="EB274" i="47"/>
  <c r="EE349" i="47"/>
  <c r="EE350" i="47"/>
  <c r="GC327" i="47"/>
  <c r="L115" i="59" s="1"/>
  <c r="CS349" i="47"/>
  <c r="GI320" i="47" s="1"/>
  <c r="GJ320" i="47"/>
  <c r="EB349" i="47"/>
  <c r="EB350" i="47"/>
  <c r="G210" i="76"/>
  <c r="I210" i="76" s="1"/>
  <c r="G286" i="76"/>
  <c r="I286" i="76" s="1"/>
  <c r="G136" i="76"/>
  <c r="I136" i="76" s="1"/>
  <c r="AF136" i="76" s="1"/>
  <c r="I61" i="76"/>
  <c r="AI118" i="81"/>
  <c r="AH61" i="83" s="1"/>
  <c r="AB118" i="81"/>
  <c r="AH136" i="83" s="1"/>
  <c r="Z207" i="47"/>
  <c r="CK207" i="47"/>
  <c r="K59" i="99"/>
  <c r="DY207" i="47"/>
  <c r="EE207" i="47" s="1"/>
  <c r="DW207" i="47"/>
  <c r="EC207" i="47" s="1"/>
  <c r="DX207" i="47"/>
  <c r="ED207" i="47" s="1"/>
  <c r="FA59" i="47"/>
  <c r="GJ31" i="47"/>
  <c r="GV21" i="47"/>
  <c r="GC38" i="47"/>
  <c r="L34" i="59" s="1"/>
  <c r="Z360" i="47"/>
  <c r="CL360" i="47" s="1"/>
  <c r="CK360" i="47"/>
  <c r="DY360" i="47"/>
  <c r="EE360" i="47" s="1"/>
  <c r="DW360" i="47"/>
  <c r="EC360" i="47" s="1"/>
  <c r="DX360" i="47"/>
  <c r="ED360" i="47" s="1"/>
  <c r="AM135" i="85"/>
  <c r="BE129" i="85" s="1"/>
  <c r="AM135" i="83"/>
  <c r="BE129" i="83" s="1"/>
  <c r="AG209" i="76"/>
  <c r="P135" i="76"/>
  <c r="AG135" i="76" s="1"/>
  <c r="BF54" i="76"/>
  <c r="AM60" i="76"/>
  <c r="BE54" i="76" s="1"/>
  <c r="U216" i="81"/>
  <c r="AH287" i="85" s="1"/>
  <c r="AI216" i="81"/>
  <c r="AH61" i="85" s="1"/>
  <c r="P287" i="85"/>
  <c r="AG287" i="85" s="1"/>
  <c r="AF287" i="85"/>
  <c r="P210" i="85"/>
  <c r="AF210" i="85"/>
  <c r="P210" i="84"/>
  <c r="AF210" i="84"/>
  <c r="BF130" i="84"/>
  <c r="CL132" i="47"/>
  <c r="O58" i="99"/>
  <c r="EB58" i="99" s="1"/>
  <c r="GW20" i="47"/>
  <c r="CS58" i="47"/>
  <c r="GU20" i="47" s="1"/>
  <c r="Z47" i="47"/>
  <c r="CL47" i="47" s="1"/>
  <c r="CS47" i="47" s="1"/>
  <c r="Z121" i="47"/>
  <c r="CL195" i="47"/>
  <c r="FT164" i="47" s="1"/>
  <c r="ED196" i="47"/>
  <c r="ED197" i="47"/>
  <c r="EE196" i="47"/>
  <c r="EE197" i="47"/>
  <c r="CL196" i="47"/>
  <c r="FT165" i="47" s="1"/>
  <c r="Z48" i="47"/>
  <c r="CL48" i="47" s="1"/>
  <c r="CS48" i="47" s="1"/>
  <c r="Z122" i="47"/>
  <c r="FA284" i="47" l="1"/>
  <c r="FA349" i="47"/>
  <c r="FB349" i="47" s="1"/>
  <c r="FA360" i="47"/>
  <c r="FA274" i="47"/>
  <c r="FA196" i="47"/>
  <c r="FB196" i="47" s="1"/>
  <c r="FA207" i="47"/>
  <c r="D168" i="81"/>
  <c r="G62" i="84"/>
  <c r="CS195" i="47"/>
  <c r="FT109" i="47"/>
  <c r="GK102" i="47"/>
  <c r="CS132" i="47"/>
  <c r="GI102" i="47" s="1"/>
  <c r="AM287" i="85"/>
  <c r="BY61" i="47"/>
  <c r="EJ61" i="47" s="1"/>
  <c r="AM209" i="76"/>
  <c r="Q59" i="99"/>
  <c r="AD59" i="99" s="1"/>
  <c r="AC59" i="99"/>
  <c r="BW61" i="47"/>
  <c r="EH61" i="47" s="1"/>
  <c r="BF130" i="76"/>
  <c r="AF210" i="76"/>
  <c r="P210" i="76"/>
  <c r="FA350" i="47"/>
  <c r="FB350" i="47" s="1"/>
  <c r="X60" i="47"/>
  <c r="X134" i="47"/>
  <c r="BX286" i="47"/>
  <c r="EI286" i="47" s="1"/>
  <c r="AM286" i="83"/>
  <c r="CS196" i="47"/>
  <c r="BF55" i="85"/>
  <c r="AM61" i="85"/>
  <c r="BE55" i="85" s="1"/>
  <c r="M135" i="47"/>
  <c r="M362" i="47"/>
  <c r="M286" i="47"/>
  <c r="M209" i="47"/>
  <c r="N285" i="47"/>
  <c r="V285" i="47"/>
  <c r="DV285" i="47"/>
  <c r="EB285" i="47" s="1"/>
  <c r="V208" i="47"/>
  <c r="N208" i="47"/>
  <c r="V361" i="47"/>
  <c r="N361" i="47"/>
  <c r="DV361" i="47" s="1"/>
  <c r="EB361" i="47" s="1"/>
  <c r="BW209" i="47"/>
  <c r="EH209" i="47" s="1"/>
  <c r="W60" i="47"/>
  <c r="W134" i="47"/>
  <c r="Y134" i="47"/>
  <c r="Y60" i="47"/>
  <c r="FB124" i="47"/>
  <c r="GJ103" i="47"/>
  <c r="GC110" i="47"/>
  <c r="L79" i="59" s="1"/>
  <c r="AG210" i="83"/>
  <c r="P136" i="83"/>
  <c r="AG136" i="83" s="1"/>
  <c r="BF55" i="83"/>
  <c r="AM61" i="83"/>
  <c r="BE55" i="83" s="1"/>
  <c r="D119" i="81"/>
  <c r="G62" i="83"/>
  <c r="G62" i="85"/>
  <c r="D217" i="81"/>
  <c r="O48" i="99"/>
  <c r="CL122" i="47"/>
  <c r="CL121" i="47"/>
  <c r="O47" i="99"/>
  <c r="EB47" i="99" s="1"/>
  <c r="EC58" i="99"/>
  <c r="FG58" i="99" s="1"/>
  <c r="P136" i="84"/>
  <c r="AG136" i="84" s="1"/>
  <c r="AG210" i="84"/>
  <c r="P136" i="85"/>
  <c r="AG136" i="85" s="1"/>
  <c r="AG210" i="85"/>
  <c r="BY286" i="47"/>
  <c r="EJ286" i="47" s="1"/>
  <c r="AM135" i="76"/>
  <c r="BE129" i="76" s="1"/>
  <c r="GC338" i="47"/>
  <c r="L126" i="59" s="1"/>
  <c r="GJ331" i="47"/>
  <c r="T111" i="59" s="1"/>
  <c r="CS360" i="47"/>
  <c r="GI331" i="47" s="1"/>
  <c r="S111" i="59" s="1"/>
  <c r="Z59" i="47"/>
  <c r="CL59" i="47" s="1"/>
  <c r="CL207" i="47"/>
  <c r="FT176" i="47" s="1"/>
  <c r="Z133" i="47"/>
  <c r="BW135" i="47"/>
  <c r="EH135" i="47" s="1"/>
  <c r="J61" i="47"/>
  <c r="AF61" i="76"/>
  <c r="P61" i="76"/>
  <c r="AG61" i="76" s="1"/>
  <c r="AF286" i="76"/>
  <c r="P286" i="76"/>
  <c r="AG286" i="76" s="1"/>
  <c r="FA273" i="47"/>
  <c r="FB273" i="47" s="1"/>
  <c r="BX135" i="47"/>
  <c r="EI135" i="47" s="1"/>
  <c r="AI48" i="99"/>
  <c r="FA197" i="47"/>
  <c r="FB197" i="47" s="1"/>
  <c r="AI47" i="99"/>
  <c r="AM287" i="84"/>
  <c r="BF55" i="84"/>
  <c r="AM61" i="84"/>
  <c r="BE55" i="84" s="1"/>
  <c r="L135" i="47"/>
  <c r="L362" i="47"/>
  <c r="L286" i="47"/>
  <c r="L209" i="47"/>
  <c r="CK60" i="47"/>
  <c r="DW60" i="47"/>
  <c r="EC60" i="47" s="1"/>
  <c r="DX60" i="47"/>
  <c r="ED60" i="47" s="1"/>
  <c r="DY60" i="47"/>
  <c r="EE60" i="47" s="1"/>
  <c r="N134" i="47"/>
  <c r="BW286" i="47"/>
  <c r="EH286" i="47" s="1"/>
  <c r="GK90" i="47"/>
  <c r="FT97" i="47"/>
  <c r="CS120" i="47"/>
  <c r="GI90" i="47" s="1"/>
  <c r="CS284" i="47"/>
  <c r="K135" i="47"/>
  <c r="K362" i="47"/>
  <c r="K286" i="47"/>
  <c r="K209" i="47"/>
  <c r="FB51" i="47"/>
  <c r="DV134" i="47" l="1"/>
  <c r="EB134" i="47" s="1"/>
  <c r="AI33" i="104"/>
  <c r="AJ33" i="104" s="1"/>
  <c r="FA60" i="47"/>
  <c r="O188" i="79"/>
  <c r="M188" i="79"/>
  <c r="O137" i="79"/>
  <c r="M137" i="79"/>
  <c r="W209" i="47"/>
  <c r="W362" i="47"/>
  <c r="X286" i="47"/>
  <c r="AM286" i="76"/>
  <c r="BF55" i="76"/>
  <c r="AM61" i="76"/>
  <c r="BE55" i="76" s="1"/>
  <c r="CL133" i="47"/>
  <c r="O59" i="99"/>
  <c r="EB59" i="99" s="1"/>
  <c r="EC59" i="99" s="1"/>
  <c r="FG59" i="99" s="1"/>
  <c r="GW21" i="47"/>
  <c r="CS59" i="47"/>
  <c r="GU21" i="47" s="1"/>
  <c r="AM210" i="85"/>
  <c r="AM210" i="84"/>
  <c r="EC47" i="99"/>
  <c r="FG47" i="99" s="1"/>
  <c r="FH47" i="99" s="1"/>
  <c r="FT99" i="47"/>
  <c r="GK92" i="47"/>
  <c r="CS122" i="47"/>
  <c r="GI92" i="47" s="1"/>
  <c r="X217" i="81"/>
  <c r="Z217" i="81" s="1"/>
  <c r="AA217" i="81" s="1"/>
  <c r="I217" i="81"/>
  <c r="K217" i="81" s="1"/>
  <c r="L217" i="81" s="1"/>
  <c r="Q217" i="81"/>
  <c r="S217" i="81" s="1"/>
  <c r="T217" i="81" s="1"/>
  <c r="AE217" i="81"/>
  <c r="AG217" i="81" s="1"/>
  <c r="AH217" i="81" s="1"/>
  <c r="F217" i="81"/>
  <c r="N137" i="79"/>
  <c r="AM210" i="83"/>
  <c r="FB125" i="47"/>
  <c r="K60" i="99"/>
  <c r="Z208" i="47"/>
  <c r="CK208" i="47"/>
  <c r="DY208" i="47"/>
  <c r="EE208" i="47" s="1"/>
  <c r="DW208" i="47"/>
  <c r="EC208" i="47" s="1"/>
  <c r="DX208" i="47"/>
  <c r="ED208" i="47" s="1"/>
  <c r="Z285" i="47"/>
  <c r="CL285" i="47" s="1"/>
  <c r="FT254" i="47" s="1"/>
  <c r="CK285" i="47"/>
  <c r="DX285" i="47"/>
  <c r="ED285" i="47" s="1"/>
  <c r="DY285" i="47"/>
  <c r="EE285" i="47" s="1"/>
  <c r="DW285" i="47"/>
  <c r="EC285" i="47" s="1"/>
  <c r="Y209" i="47"/>
  <c r="Y362" i="47"/>
  <c r="FB351" i="47"/>
  <c r="CS207" i="47"/>
  <c r="N188" i="79"/>
  <c r="G36" i="79"/>
  <c r="N36" i="79" s="1"/>
  <c r="M240" i="79"/>
  <c r="O240" i="79"/>
  <c r="G62" i="76"/>
  <c r="J36" i="79"/>
  <c r="FB80" i="47"/>
  <c r="FB52" i="47"/>
  <c r="W286" i="47"/>
  <c r="CK134" i="47"/>
  <c r="DY134" i="47"/>
  <c r="EE134" i="47" s="1"/>
  <c r="DX134" i="47"/>
  <c r="ED134" i="47" s="1"/>
  <c r="DW134" i="47"/>
  <c r="EC134" i="47" s="1"/>
  <c r="GJ32" i="47"/>
  <c r="GV22" i="47"/>
  <c r="GC39" i="47"/>
  <c r="L35" i="59" s="1"/>
  <c r="X209" i="47"/>
  <c r="X362" i="47"/>
  <c r="FB198" i="47"/>
  <c r="J286" i="47"/>
  <c r="N61" i="47"/>
  <c r="J362" i="47"/>
  <c r="J135" i="47"/>
  <c r="J209" i="47"/>
  <c r="AM136" i="85"/>
  <c r="BE130" i="85" s="1"/>
  <c r="AM136" i="84"/>
  <c r="BE130" i="84" s="1"/>
  <c r="GK91" i="47"/>
  <c r="FT98" i="47"/>
  <c r="CS121" i="47"/>
  <c r="GI91" i="47" s="1"/>
  <c r="EB48" i="99"/>
  <c r="EC48" i="99" s="1"/>
  <c r="FG48" i="99" s="1"/>
  <c r="EB49" i="99"/>
  <c r="EC49" i="99" s="1"/>
  <c r="FG49" i="99" s="1"/>
  <c r="N240" i="79"/>
  <c r="G137" i="85"/>
  <c r="I137" i="85" s="1"/>
  <c r="AF137" i="85" s="1"/>
  <c r="G288" i="85"/>
  <c r="I288" i="85" s="1"/>
  <c r="G211" i="85"/>
  <c r="I211" i="85" s="1"/>
  <c r="I62" i="85"/>
  <c r="G211" i="83"/>
  <c r="I211" i="83" s="1"/>
  <c r="G287" i="83"/>
  <c r="I287" i="83" s="1"/>
  <c r="G137" i="83"/>
  <c r="I137" i="83" s="1"/>
  <c r="AF137" i="83" s="1"/>
  <c r="BF131" i="83" s="1"/>
  <c r="I62" i="83"/>
  <c r="I119" i="81"/>
  <c r="K119" i="81" s="1"/>
  <c r="L119" i="81" s="1"/>
  <c r="AE119" i="81"/>
  <c r="AG119" i="81" s="1"/>
  <c r="AH119" i="81" s="1"/>
  <c r="Q119" i="81"/>
  <c r="S119" i="81" s="1"/>
  <c r="T119" i="81" s="1"/>
  <c r="X119" i="81"/>
  <c r="Z119" i="81" s="1"/>
  <c r="AA119" i="81" s="1"/>
  <c r="F119" i="81"/>
  <c r="AM136" i="83"/>
  <c r="BE130" i="83" s="1"/>
  <c r="Z361" i="47"/>
  <c r="CL361" i="47" s="1"/>
  <c r="CK361" i="47"/>
  <c r="DY361" i="47"/>
  <c r="EE361" i="47" s="1"/>
  <c r="DW361" i="47"/>
  <c r="EC361" i="47" s="1"/>
  <c r="DX361" i="47"/>
  <c r="ED361" i="47" s="1"/>
  <c r="DV208" i="47"/>
  <c r="EB208" i="47" s="1"/>
  <c r="V134" i="47"/>
  <c r="V60" i="47"/>
  <c r="Y286" i="47"/>
  <c r="FB274" i="47"/>
  <c r="AG210" i="76"/>
  <c r="P136" i="76"/>
  <c r="AG136" i="76" s="1"/>
  <c r="AI59" i="99"/>
  <c r="G211" i="84"/>
  <c r="I211" i="84" s="1"/>
  <c r="G288" i="84"/>
  <c r="I288" i="84" s="1"/>
  <c r="G137" i="84"/>
  <c r="I137" i="84" s="1"/>
  <c r="AF137" i="84" s="1"/>
  <c r="BF131" i="84" s="1"/>
  <c r="I62" i="84"/>
  <c r="Q168" i="81"/>
  <c r="S168" i="81" s="1"/>
  <c r="T168" i="81" s="1"/>
  <c r="I168" i="81"/>
  <c r="K168" i="81" s="1"/>
  <c r="L168" i="81" s="1"/>
  <c r="AE168" i="81"/>
  <c r="AG168" i="81" s="1"/>
  <c r="AH168" i="81" s="1"/>
  <c r="X168" i="81"/>
  <c r="Z168" i="81" s="1"/>
  <c r="AA168" i="81" s="1"/>
  <c r="F168" i="81"/>
  <c r="FA208" i="47" l="1"/>
  <c r="FA285" i="47"/>
  <c r="FA134" i="47"/>
  <c r="FA361" i="47"/>
  <c r="AB168" i="81"/>
  <c r="AH137" i="84" s="1"/>
  <c r="CS361" i="47"/>
  <c r="GI332" i="47" s="1"/>
  <c r="S112" i="59" s="1"/>
  <c r="M85" i="79"/>
  <c r="O85" i="79"/>
  <c r="D169" i="81"/>
  <c r="G63" i="84"/>
  <c r="AI168" i="81"/>
  <c r="AH62" i="84" s="1"/>
  <c r="U168" i="81"/>
  <c r="AH288" i="84" s="1"/>
  <c r="AF211" i="84"/>
  <c r="P211" i="84"/>
  <c r="AM210" i="76"/>
  <c r="AB119" i="81"/>
  <c r="AH137" i="83" s="1"/>
  <c r="AI119" i="81"/>
  <c r="AH62" i="83" s="1"/>
  <c r="K62" i="47"/>
  <c r="P62" i="83"/>
  <c r="AG62" i="83" s="1"/>
  <c r="AF62" i="83"/>
  <c r="BF56" i="83" s="1"/>
  <c r="P287" i="83"/>
  <c r="AG287" i="83" s="1"/>
  <c r="AF287" i="83"/>
  <c r="AF62" i="85"/>
  <c r="M62" i="47"/>
  <c r="P62" i="85"/>
  <c r="AG62" i="85" s="1"/>
  <c r="AF288" i="85"/>
  <c r="P288" i="85"/>
  <c r="AG288" i="85" s="1"/>
  <c r="FH48" i="99"/>
  <c r="N209" i="47"/>
  <c r="V209" i="47"/>
  <c r="N362" i="47"/>
  <c r="V362" i="47"/>
  <c r="CK61" i="47"/>
  <c r="DY61" i="47"/>
  <c r="EE61" i="47" s="1"/>
  <c r="DW61" i="47"/>
  <c r="EC61" i="47" s="1"/>
  <c r="DX61" i="47"/>
  <c r="ED61" i="47" s="1"/>
  <c r="X61" i="47"/>
  <c r="X135" i="47"/>
  <c r="GJ104" i="47"/>
  <c r="GC111" i="47"/>
  <c r="L80" i="59" s="1"/>
  <c r="FC52" i="47"/>
  <c r="CM52" i="47" s="1"/>
  <c r="FB53" i="47"/>
  <c r="FC35" i="47"/>
  <c r="FC22" i="47"/>
  <c r="FC32" i="47"/>
  <c r="FC25" i="47"/>
  <c r="FC29" i="47"/>
  <c r="FC30" i="47"/>
  <c r="FC24" i="47"/>
  <c r="FC18" i="47"/>
  <c r="FC15" i="47"/>
  <c r="FC38" i="47"/>
  <c r="CM38" i="47" s="1"/>
  <c r="FC17" i="47"/>
  <c r="FC21" i="47"/>
  <c r="FC33" i="47"/>
  <c r="FC16" i="47"/>
  <c r="FC20" i="47"/>
  <c r="FC36" i="47"/>
  <c r="CM36" i="47" s="1"/>
  <c r="FC37" i="47"/>
  <c r="CM37" i="47" s="1"/>
  <c r="FC31" i="47"/>
  <c r="FC26" i="47"/>
  <c r="FC28" i="47"/>
  <c r="FC19" i="47"/>
  <c r="FC27" i="47"/>
  <c r="FC34" i="47"/>
  <c r="FC23" i="47"/>
  <c r="FC39" i="47"/>
  <c r="CM39" i="47" s="1"/>
  <c r="FC40" i="47"/>
  <c r="CM40" i="47" s="1"/>
  <c r="FC41" i="47"/>
  <c r="CM41" i="47" s="1"/>
  <c r="FC43" i="47"/>
  <c r="CM43" i="47" s="1"/>
  <c r="FC42" i="47"/>
  <c r="CM42" i="47" s="1"/>
  <c r="FC44" i="47"/>
  <c r="CM44" i="47" s="1"/>
  <c r="FC45" i="47"/>
  <c r="CM45" i="47" s="1"/>
  <c r="FC46" i="47"/>
  <c r="CM46" i="47" s="1"/>
  <c r="FC48" i="47"/>
  <c r="CM48" i="47" s="1"/>
  <c r="FC47" i="47"/>
  <c r="CM47" i="47" s="1"/>
  <c r="FC49" i="47"/>
  <c r="CM49" i="47" s="1"/>
  <c r="FC50" i="47"/>
  <c r="CM50" i="47" s="1"/>
  <c r="N85" i="79"/>
  <c r="Z60" i="47"/>
  <c r="CL60" i="47" s="1"/>
  <c r="Z134" i="47"/>
  <c r="CL208" i="47"/>
  <c r="FT177" i="47" s="1"/>
  <c r="FB154" i="47"/>
  <c r="FB126" i="47"/>
  <c r="AI217" i="81"/>
  <c r="AH62" i="85" s="1"/>
  <c r="M217" i="81"/>
  <c r="AH211" i="85" s="1"/>
  <c r="GK103" i="47"/>
  <c r="FT110" i="47"/>
  <c r="CS133" i="47"/>
  <c r="GI103" i="47" s="1"/>
  <c r="D218" i="81"/>
  <c r="G63" i="85"/>
  <c r="D120" i="81"/>
  <c r="G63" i="83"/>
  <c r="BX136" i="47"/>
  <c r="EI136" i="47" s="1"/>
  <c r="M168" i="81"/>
  <c r="AH211" i="84" s="1"/>
  <c r="L62" i="47"/>
  <c r="P62" i="84"/>
  <c r="AG62" i="84" s="1"/>
  <c r="AF62" i="84"/>
  <c r="AF288" i="84"/>
  <c r="P288" i="84"/>
  <c r="AG288" i="84" s="1"/>
  <c r="AM136" i="76"/>
  <c r="BE130" i="76" s="1"/>
  <c r="FB275" i="47"/>
  <c r="GC339" i="47"/>
  <c r="L127" i="59" s="1"/>
  <c r="GJ332" i="47"/>
  <c r="T112" i="59" s="1"/>
  <c r="U119" i="81"/>
  <c r="AH287" i="83" s="1"/>
  <c r="M119" i="81"/>
  <c r="AH211" i="83" s="1"/>
  <c r="AF211" i="83"/>
  <c r="P211" i="83"/>
  <c r="P211" i="85"/>
  <c r="AF211" i="85"/>
  <c r="BF131" i="85"/>
  <c r="FH49" i="99"/>
  <c r="N135" i="47"/>
  <c r="AI34" i="104" s="1"/>
  <c r="AJ34" i="104" s="1"/>
  <c r="DV61" i="47"/>
  <c r="EB61" i="47" s="1"/>
  <c r="N286" i="47"/>
  <c r="V286" i="47"/>
  <c r="DV286" i="47"/>
  <c r="EB286" i="47" s="1"/>
  <c r="FB199" i="47"/>
  <c r="FC51" i="47"/>
  <c r="CM51" i="47" s="1"/>
  <c r="G137" i="76"/>
  <c r="I137" i="76" s="1"/>
  <c r="AF137" i="76" s="1"/>
  <c r="BF131" i="76" s="1"/>
  <c r="G287" i="76"/>
  <c r="I287" i="76" s="1"/>
  <c r="G211" i="76"/>
  <c r="I211" i="76" s="1"/>
  <c r="I62" i="76"/>
  <c r="A36" i="79"/>
  <c r="T42" i="93"/>
  <c r="M36" i="79"/>
  <c r="O36" i="79"/>
  <c r="FB352" i="47"/>
  <c r="Y61" i="47"/>
  <c r="Y135" i="47"/>
  <c r="CS285" i="47"/>
  <c r="CS208" i="47"/>
  <c r="AC60" i="99"/>
  <c r="Q60" i="99"/>
  <c r="AD60" i="99" s="1"/>
  <c r="U217" i="81"/>
  <c r="AH288" i="85" s="1"/>
  <c r="AB217" i="81"/>
  <c r="AH137" i="85" s="1"/>
  <c r="W135" i="47"/>
  <c r="W61" i="47"/>
  <c r="G37" i="79"/>
  <c r="O189" i="79" l="1"/>
  <c r="M189" i="79"/>
  <c r="J37" i="79"/>
  <c r="G63" i="76"/>
  <c r="O138" i="79"/>
  <c r="M138" i="79"/>
  <c r="M241" i="79"/>
  <c r="O241" i="79"/>
  <c r="BY136" i="47"/>
  <c r="EJ136" i="47" s="1"/>
  <c r="FB381" i="47"/>
  <c r="FC352" i="47" s="1"/>
  <c r="CM352" i="47" s="1"/>
  <c r="FB353" i="47"/>
  <c r="J62" i="47"/>
  <c r="AF62" i="76"/>
  <c r="P62" i="76"/>
  <c r="AG62" i="76" s="1"/>
  <c r="AF287" i="76"/>
  <c r="P287" i="76"/>
  <c r="AG287" i="76" s="1"/>
  <c r="CK135" i="47"/>
  <c r="DW135" i="47"/>
  <c r="EC135" i="47" s="1"/>
  <c r="DX135" i="47"/>
  <c r="ED135" i="47" s="1"/>
  <c r="DY135" i="47"/>
  <c r="EE135" i="47" s="1"/>
  <c r="AG211" i="83"/>
  <c r="P137" i="83"/>
  <c r="AG137" i="83" s="1"/>
  <c r="BW210" i="47"/>
  <c r="EH210" i="47" s="1"/>
  <c r="FB276" i="47"/>
  <c r="AM288" i="84"/>
  <c r="BF56" i="84"/>
  <c r="AM62" i="84"/>
  <c r="BE56" i="84" s="1"/>
  <c r="L136" i="47"/>
  <c r="L363" i="47"/>
  <c r="L287" i="47"/>
  <c r="L210" i="47"/>
  <c r="N138" i="79"/>
  <c r="N241" i="79"/>
  <c r="BY62" i="47"/>
  <c r="EJ62" i="47" s="1"/>
  <c r="FC125" i="47"/>
  <c r="CM125" i="47" s="1"/>
  <c r="FC91" i="47"/>
  <c r="FC112" i="47"/>
  <c r="CM112" i="47" s="1"/>
  <c r="FC110" i="47"/>
  <c r="CM110" i="47" s="1"/>
  <c r="FC100" i="47"/>
  <c r="FC99" i="47"/>
  <c r="FC95" i="47"/>
  <c r="FC90" i="47"/>
  <c r="FC111" i="47"/>
  <c r="CM111" i="47" s="1"/>
  <c r="FC105" i="47"/>
  <c r="FC106" i="47"/>
  <c r="FC96" i="47"/>
  <c r="FC92" i="47"/>
  <c r="FC102" i="47"/>
  <c r="FC109" i="47"/>
  <c r="FC107" i="47"/>
  <c r="FC93" i="47"/>
  <c r="FC89" i="47"/>
  <c r="FC104" i="47"/>
  <c r="FC101" i="47"/>
  <c r="FC108" i="47"/>
  <c r="FC103" i="47"/>
  <c r="FC97" i="47"/>
  <c r="FC98" i="47"/>
  <c r="FC94" i="47"/>
  <c r="FC113" i="47"/>
  <c r="CM113" i="47" s="1"/>
  <c r="FC114" i="47"/>
  <c r="CM114" i="47" s="1"/>
  <c r="FC115" i="47"/>
  <c r="CM115" i="47" s="1"/>
  <c r="FC116" i="47"/>
  <c r="CM116" i="47" s="1"/>
  <c r="FC117" i="47"/>
  <c r="CM117" i="47" s="1"/>
  <c r="FC118" i="47"/>
  <c r="CM118" i="47" s="1"/>
  <c r="FC119" i="47"/>
  <c r="CM119" i="47" s="1"/>
  <c r="FC122" i="47"/>
  <c r="CM122" i="47" s="1"/>
  <c r="FC120" i="47"/>
  <c r="CM120" i="47" s="1"/>
  <c r="FC121" i="47"/>
  <c r="CM121" i="47" s="1"/>
  <c r="FC123" i="47"/>
  <c r="CM123" i="47" s="1"/>
  <c r="FC124" i="47"/>
  <c r="CM124" i="47" s="1"/>
  <c r="CL134" i="47"/>
  <c r="O60" i="99"/>
  <c r="EB60" i="99" s="1"/>
  <c r="EC60" i="99" s="1"/>
  <c r="FG60" i="99" s="1"/>
  <c r="FA61" i="47"/>
  <c r="GC40" i="47"/>
  <c r="L36" i="59" s="1"/>
  <c r="GV23" i="47"/>
  <c r="GJ33" i="47"/>
  <c r="DV362" i="47"/>
  <c r="EB362" i="47" s="1"/>
  <c r="CK362" i="47"/>
  <c r="Z362" i="47"/>
  <c r="CL362" i="47" s="1"/>
  <c r="DX362" i="47"/>
  <c r="ED362" i="47" s="1"/>
  <c r="DW362" i="47"/>
  <c r="EC362" i="47" s="1"/>
  <c r="DY362" i="47"/>
  <c r="EE362" i="47" s="1"/>
  <c r="DV209" i="47"/>
  <c r="EB209" i="47" s="1"/>
  <c r="K61" i="99"/>
  <c r="Z209" i="47"/>
  <c r="CK209" i="47"/>
  <c r="DX209" i="47"/>
  <c r="ED209" i="47" s="1"/>
  <c r="DW209" i="47"/>
  <c r="EC209" i="47" s="1"/>
  <c r="DY209" i="47"/>
  <c r="EE209" i="47" s="1"/>
  <c r="AM62" i="85"/>
  <c r="BE56" i="85" s="1"/>
  <c r="BF56" i="85"/>
  <c r="AM62" i="83"/>
  <c r="BE56" i="83" s="1"/>
  <c r="BW62" i="47"/>
  <c r="EH62" i="47" s="1"/>
  <c r="AG211" i="84"/>
  <c r="P137" i="84"/>
  <c r="AG137" i="84" s="1"/>
  <c r="BX287" i="47"/>
  <c r="EI287" i="47" s="1"/>
  <c r="N189" i="79"/>
  <c r="N37" i="79"/>
  <c r="T43" i="93"/>
  <c r="A37" i="79"/>
  <c r="M37" i="79"/>
  <c r="O37" i="79"/>
  <c r="BY287" i="47"/>
  <c r="EJ287" i="47" s="1"/>
  <c r="AI60" i="99"/>
  <c r="AF211" i="76"/>
  <c r="P211" i="76"/>
  <c r="FB229" i="47"/>
  <c r="FB200" i="47"/>
  <c r="Z286" i="47"/>
  <c r="CL286" i="47" s="1"/>
  <c r="FT255" i="47" s="1"/>
  <c r="CK286" i="47"/>
  <c r="DX286" i="47"/>
  <c r="ED286" i="47" s="1"/>
  <c r="DY286" i="47"/>
  <c r="EE286" i="47" s="1"/>
  <c r="DW286" i="47"/>
  <c r="EC286" i="47" s="1"/>
  <c r="DV135" i="47"/>
  <c r="EB135" i="47" s="1"/>
  <c r="FH50" i="99"/>
  <c r="P137" i="85"/>
  <c r="AG137" i="85" s="1"/>
  <c r="AG211" i="85"/>
  <c r="BW287" i="47"/>
  <c r="EH287" i="47" s="1"/>
  <c r="BX210" i="47"/>
  <c r="EI210" i="47" s="1"/>
  <c r="G212" i="83"/>
  <c r="I212" i="83" s="1"/>
  <c r="G138" i="83"/>
  <c r="I138" i="83" s="1"/>
  <c r="AF138" i="83" s="1"/>
  <c r="G288" i="83"/>
  <c r="I288" i="83" s="1"/>
  <c r="I63" i="83"/>
  <c r="Q120" i="81"/>
  <c r="S120" i="81" s="1"/>
  <c r="T120" i="81" s="1"/>
  <c r="X120" i="81"/>
  <c r="Z120" i="81" s="1"/>
  <c r="AA120" i="81" s="1"/>
  <c r="I120" i="81"/>
  <c r="K120" i="81" s="1"/>
  <c r="L120" i="81" s="1"/>
  <c r="AE120" i="81"/>
  <c r="AG120" i="81" s="1"/>
  <c r="AH120" i="81" s="1"/>
  <c r="F120" i="81"/>
  <c r="G289" i="85"/>
  <c r="I289" i="85" s="1"/>
  <c r="G138" i="85"/>
  <c r="I138" i="85" s="1"/>
  <c r="AF138" i="85" s="1"/>
  <c r="BF132" i="85" s="1"/>
  <c r="G212" i="85"/>
  <c r="I212" i="85" s="1"/>
  <c r="I63" i="85"/>
  <c r="Q218" i="81"/>
  <c r="S218" i="81" s="1"/>
  <c r="T218" i="81" s="1"/>
  <c r="I218" i="81"/>
  <c r="K218" i="81" s="1"/>
  <c r="L218" i="81" s="1"/>
  <c r="AE218" i="81"/>
  <c r="AG218" i="81" s="1"/>
  <c r="AH218" i="81" s="1"/>
  <c r="X218" i="81"/>
  <c r="Z218" i="81" s="1"/>
  <c r="AA218" i="81" s="1"/>
  <c r="F218" i="81"/>
  <c r="BY210" i="47"/>
  <c r="EJ210" i="47" s="1"/>
  <c r="FC126" i="47"/>
  <c r="CM126" i="47" s="1"/>
  <c r="FB127" i="47"/>
  <c r="GW22" i="47"/>
  <c r="CS60" i="47"/>
  <c r="GU22" i="47" s="1"/>
  <c r="FC53" i="47"/>
  <c r="CM53" i="47" s="1"/>
  <c r="FB54" i="47"/>
  <c r="V135" i="47"/>
  <c r="V61" i="47"/>
  <c r="AM288" i="85"/>
  <c r="M287" i="47"/>
  <c r="M210" i="47"/>
  <c r="M136" i="47"/>
  <c r="M363" i="47"/>
  <c r="AM287" i="83"/>
  <c r="K287" i="47"/>
  <c r="K210" i="47"/>
  <c r="K136" i="47"/>
  <c r="K363" i="47"/>
  <c r="BW136" i="47"/>
  <c r="EH136" i="47" s="1"/>
  <c r="AM211" i="84"/>
  <c r="BX62" i="47"/>
  <c r="EI62" i="47" s="1"/>
  <c r="G138" i="84"/>
  <c r="I138" i="84" s="1"/>
  <c r="AF138" i="84" s="1"/>
  <c r="G212" i="84"/>
  <c r="I212" i="84" s="1"/>
  <c r="G289" i="84"/>
  <c r="I289" i="84" s="1"/>
  <c r="I63" i="84"/>
  <c r="X169" i="81"/>
  <c r="Z169" i="81" s="1"/>
  <c r="AA169" i="81" s="1"/>
  <c r="I169" i="81"/>
  <c r="K169" i="81" s="1"/>
  <c r="L169" i="81" s="1"/>
  <c r="Q169" i="81"/>
  <c r="S169" i="81" s="1"/>
  <c r="T169" i="81" s="1"/>
  <c r="AE169" i="81"/>
  <c r="AG169" i="81" s="1"/>
  <c r="AH169" i="81" s="1"/>
  <c r="F169" i="81"/>
  <c r="FA135" i="47" l="1"/>
  <c r="FA286" i="47"/>
  <c r="AB218" i="81"/>
  <c r="AH138" i="85" s="1"/>
  <c r="GE330" i="47"/>
  <c r="N118" i="59" s="1"/>
  <c r="M86" i="79"/>
  <c r="O86" i="79"/>
  <c r="G64" i="84"/>
  <c r="D170" i="81"/>
  <c r="AI169" i="81"/>
  <c r="AH63" i="84" s="1"/>
  <c r="M169" i="81"/>
  <c r="AH212" i="84" s="1"/>
  <c r="L63" i="47"/>
  <c r="P63" i="84"/>
  <c r="AG63" i="84" s="1"/>
  <c r="AF63" i="84"/>
  <c r="AF212" i="84"/>
  <c r="P212" i="84"/>
  <c r="W287" i="47"/>
  <c r="Y363" i="47"/>
  <c r="Y210" i="47"/>
  <c r="FC127" i="47"/>
  <c r="CM127" i="47" s="1"/>
  <c r="FB128" i="47"/>
  <c r="AI218" i="81"/>
  <c r="AH63" i="85" s="1"/>
  <c r="U218" i="81"/>
  <c r="AH289" i="85" s="1"/>
  <c r="AF212" i="85"/>
  <c r="P212" i="85"/>
  <c r="P289" i="85"/>
  <c r="AG289" i="85" s="1"/>
  <c r="AF289" i="85"/>
  <c r="AI120" i="81"/>
  <c r="AH63" i="83" s="1"/>
  <c r="AB120" i="81"/>
  <c r="AH138" i="83" s="1"/>
  <c r="K63" i="47"/>
  <c r="P63" i="83"/>
  <c r="AG63" i="83" s="1"/>
  <c r="AF63" i="83"/>
  <c r="BF132" i="83"/>
  <c r="AM137" i="85"/>
  <c r="BE131" i="85" s="1"/>
  <c r="FC200" i="47"/>
  <c r="CM200" i="47" s="1"/>
  <c r="FB201" i="47"/>
  <c r="FC167" i="47"/>
  <c r="FC175" i="47"/>
  <c r="FC178" i="47"/>
  <c r="FC182" i="47"/>
  <c r="FC172" i="47"/>
  <c r="FC164" i="47"/>
  <c r="FC166" i="47"/>
  <c r="FC173" i="47"/>
  <c r="FC185" i="47"/>
  <c r="CM185" i="47" s="1"/>
  <c r="FC179" i="47"/>
  <c r="FC183" i="47"/>
  <c r="FC174" i="47"/>
  <c r="FC163" i="47"/>
  <c r="FC171" i="47"/>
  <c r="FC176" i="47"/>
  <c r="FC180" i="47"/>
  <c r="FC168" i="47"/>
  <c r="FC184" i="47"/>
  <c r="CM184" i="47" s="1"/>
  <c r="FC165" i="47"/>
  <c r="FC169" i="47"/>
  <c r="FC186" i="47"/>
  <c r="CM186" i="47" s="1"/>
  <c r="FC177" i="47"/>
  <c r="FC181" i="47"/>
  <c r="FC170" i="47"/>
  <c r="FC187" i="47"/>
  <c r="CM187" i="47" s="1"/>
  <c r="FC189" i="47"/>
  <c r="CM189" i="47" s="1"/>
  <c r="FC188" i="47"/>
  <c r="CM188" i="47" s="1"/>
  <c r="FC191" i="47"/>
  <c r="CM191" i="47" s="1"/>
  <c r="FC190" i="47"/>
  <c r="CM190" i="47" s="1"/>
  <c r="FC192" i="47"/>
  <c r="CM192" i="47" s="1"/>
  <c r="FC193" i="47"/>
  <c r="CM193" i="47" s="1"/>
  <c r="FC194" i="47"/>
  <c r="CM194" i="47" s="1"/>
  <c r="FC195" i="47"/>
  <c r="CM195" i="47" s="1"/>
  <c r="FC196" i="47"/>
  <c r="CM196" i="47" s="1"/>
  <c r="FC197" i="47"/>
  <c r="CM197" i="47" s="1"/>
  <c r="FC198" i="47"/>
  <c r="CM198" i="47" s="1"/>
  <c r="Z61" i="47"/>
  <c r="CL61" i="47" s="1"/>
  <c r="Z135" i="47"/>
  <c r="CL209" i="47"/>
  <c r="FT178" i="47" s="1"/>
  <c r="FA209" i="47"/>
  <c r="FA362" i="47"/>
  <c r="CS362" i="47"/>
  <c r="GI333" i="47" s="1"/>
  <c r="S113" i="59" s="1"/>
  <c r="FT111" i="47"/>
  <c r="GK104" i="47"/>
  <c r="CS134" i="47"/>
  <c r="GI104" i="47" s="1"/>
  <c r="FU100" i="47"/>
  <c r="FU97" i="47"/>
  <c r="FU96" i="47"/>
  <c r="FU94" i="47"/>
  <c r="FU92" i="47"/>
  <c r="FU90" i="47"/>
  <c r="FU87" i="47"/>
  <c r="X287" i="47"/>
  <c r="AM211" i="83"/>
  <c r="GJ105" i="47"/>
  <c r="GC112" i="47"/>
  <c r="L81" i="59" s="1"/>
  <c r="J287" i="47"/>
  <c r="J210" i="47"/>
  <c r="N62" i="47"/>
  <c r="J363" i="47"/>
  <c r="J136" i="47"/>
  <c r="N136" i="47" s="1"/>
  <c r="G212" i="76"/>
  <c r="I212" i="76" s="1"/>
  <c r="G288" i="76"/>
  <c r="I288" i="76" s="1"/>
  <c r="G138" i="76"/>
  <c r="I138" i="76" s="1"/>
  <c r="AF138" i="76" s="1"/>
  <c r="BF132" i="76" s="1"/>
  <c r="I63" i="76"/>
  <c r="D219" i="81"/>
  <c r="G64" i="85"/>
  <c r="D121" i="81"/>
  <c r="G64" i="83"/>
  <c r="U169" i="81"/>
  <c r="AH289" i="84" s="1"/>
  <c r="AB169" i="81"/>
  <c r="AH138" i="84" s="1"/>
  <c r="AF289" i="84"/>
  <c r="P289" i="84"/>
  <c r="AG289" i="84" s="1"/>
  <c r="BF132" i="84"/>
  <c r="W363" i="47"/>
  <c r="W210" i="47"/>
  <c r="DY136" i="47"/>
  <c r="EE136" i="47" s="1"/>
  <c r="Y287" i="47"/>
  <c r="FC54" i="47"/>
  <c r="CM54" i="47" s="1"/>
  <c r="FB55" i="47"/>
  <c r="FU103" i="47"/>
  <c r="BY137" i="47"/>
  <c r="EJ137" i="47" s="1"/>
  <c r="M218" i="81"/>
  <c r="AH212" i="85" s="1"/>
  <c r="AF63" i="85"/>
  <c r="M63" i="47"/>
  <c r="P63" i="85"/>
  <c r="AG63" i="85" s="1"/>
  <c r="M120" i="81"/>
  <c r="AH212" i="83" s="1"/>
  <c r="U120" i="81"/>
  <c r="AH288" i="83" s="1"/>
  <c r="AF288" i="83"/>
  <c r="P288" i="83"/>
  <c r="AG288" i="83" s="1"/>
  <c r="P212" i="83"/>
  <c r="AF212" i="83"/>
  <c r="AM211" i="85"/>
  <c r="FH51" i="99"/>
  <c r="CS286" i="47"/>
  <c r="FC199" i="47"/>
  <c r="CM199" i="47" s="1"/>
  <c r="AG211" i="76"/>
  <c r="P137" i="76"/>
  <c r="AG137" i="76" s="1"/>
  <c r="AM137" i="84"/>
  <c r="BE131" i="84" s="1"/>
  <c r="Q61" i="99"/>
  <c r="AD61" i="99" s="1"/>
  <c r="AC61" i="99"/>
  <c r="GC340" i="47"/>
  <c r="L128" i="59" s="1"/>
  <c r="GJ333" i="47"/>
  <c r="T113" i="59" s="1"/>
  <c r="FU101" i="47"/>
  <c r="FU98" i="47"/>
  <c r="FU99" i="47"/>
  <c r="FU95" i="47"/>
  <c r="FU93" i="47"/>
  <c r="FU91" i="47"/>
  <c r="FU88" i="47"/>
  <c r="FU89" i="47"/>
  <c r="FU102" i="47"/>
  <c r="X210" i="47"/>
  <c r="X363" i="47"/>
  <c r="FB306" i="47"/>
  <c r="FB277" i="47"/>
  <c r="AM137" i="83"/>
  <c r="BE131" i="83" s="1"/>
  <c r="AM287" i="76"/>
  <c r="BF56" i="76"/>
  <c r="AM62" i="76"/>
  <c r="BE56" i="76" s="1"/>
  <c r="FC353" i="47"/>
  <c r="CM353" i="47" s="1"/>
  <c r="FB354" i="47"/>
  <c r="FC323" i="47"/>
  <c r="FC316" i="47"/>
  <c r="FC335" i="47"/>
  <c r="FC336" i="47"/>
  <c r="FC338" i="47"/>
  <c r="CM338" i="47" s="1"/>
  <c r="FC333" i="47"/>
  <c r="FC325" i="47"/>
  <c r="FC320" i="47"/>
  <c r="FC331" i="47"/>
  <c r="FC324" i="47"/>
  <c r="FC317" i="47"/>
  <c r="FC337" i="47"/>
  <c r="CM337" i="47" s="1"/>
  <c r="FC327" i="47"/>
  <c r="FC319" i="47"/>
  <c r="FC334" i="47"/>
  <c r="FC326" i="47"/>
  <c r="FC318" i="47"/>
  <c r="FC322" i="47"/>
  <c r="FC329" i="47"/>
  <c r="FC330" i="47"/>
  <c r="FC332" i="47"/>
  <c r="FC328" i="47"/>
  <c r="FC321" i="47"/>
  <c r="FC339" i="47"/>
  <c r="CM339" i="47" s="1"/>
  <c r="FC340" i="47"/>
  <c r="CM340" i="47" s="1"/>
  <c r="FC341" i="47"/>
  <c r="CM341" i="47" s="1"/>
  <c r="FC342" i="47"/>
  <c r="CM342" i="47" s="1"/>
  <c r="FC343" i="47"/>
  <c r="CM343" i="47" s="1"/>
  <c r="FC344" i="47"/>
  <c r="CM344" i="47" s="1"/>
  <c r="FC345" i="47"/>
  <c r="CM345" i="47" s="1"/>
  <c r="FC346" i="47"/>
  <c r="CM346" i="47" s="1"/>
  <c r="FC347" i="47"/>
  <c r="CM347" i="47" s="1"/>
  <c r="FC349" i="47"/>
  <c r="CM349" i="47" s="1"/>
  <c r="FC348" i="47"/>
  <c r="CM348" i="47" s="1"/>
  <c r="FC350" i="47"/>
  <c r="CM350" i="47" s="1"/>
  <c r="FC351" i="47"/>
  <c r="CM351" i="47" s="1"/>
  <c r="N86" i="79"/>
  <c r="DW136" i="47" l="1"/>
  <c r="EC136" i="47" s="1"/>
  <c r="AI35" i="104"/>
  <c r="AJ35" i="104" s="1"/>
  <c r="O190" i="79"/>
  <c r="M190" i="79"/>
  <c r="G64" i="76"/>
  <c r="J38" i="79"/>
  <c r="GE329" i="47"/>
  <c r="N117" i="59" s="1"/>
  <c r="GE326" i="47"/>
  <c r="N114" i="59" s="1"/>
  <c r="GE325" i="47"/>
  <c r="N113" i="59" s="1"/>
  <c r="GE323" i="47"/>
  <c r="N111" i="59" s="1"/>
  <c r="GE321" i="47"/>
  <c r="N109" i="59" s="1"/>
  <c r="GE319" i="47"/>
  <c r="N107" i="59" s="1"/>
  <c r="GE317" i="47"/>
  <c r="N105" i="59" s="1"/>
  <c r="GE315" i="47"/>
  <c r="N103" i="59" s="1"/>
  <c r="FC354" i="47"/>
  <c r="CM354" i="47" s="1"/>
  <c r="FB355" i="47"/>
  <c r="FB278" i="47"/>
  <c r="FC277" i="47"/>
  <c r="CM277" i="47" s="1"/>
  <c r="AI61" i="99"/>
  <c r="AM137" i="76"/>
  <c r="BE131" i="76" s="1"/>
  <c r="FU168" i="47"/>
  <c r="FH80" i="99"/>
  <c r="FH52" i="99"/>
  <c r="BW288" i="47"/>
  <c r="EH288" i="47" s="1"/>
  <c r="BF57" i="85"/>
  <c r="AM63" i="85"/>
  <c r="BE57" i="85" s="1"/>
  <c r="FC55" i="47"/>
  <c r="CM55" i="47" s="1"/>
  <c r="FB56" i="47"/>
  <c r="W62" i="47"/>
  <c r="W136" i="47"/>
  <c r="AM289" i="84"/>
  <c r="BX288" i="47"/>
  <c r="EI288" i="47" s="1"/>
  <c r="G289" i="83"/>
  <c r="I289" i="83" s="1"/>
  <c r="G213" i="83"/>
  <c r="I213" i="83" s="1"/>
  <c r="G139" i="83"/>
  <c r="I139" i="83" s="1"/>
  <c r="AF139" i="83" s="1"/>
  <c r="BF133" i="83" s="1"/>
  <c r="I64" i="83"/>
  <c r="Q121" i="81"/>
  <c r="S121" i="81" s="1"/>
  <c r="T121" i="81" s="1"/>
  <c r="X121" i="81"/>
  <c r="Z121" i="81" s="1"/>
  <c r="AA121" i="81" s="1"/>
  <c r="I121" i="81"/>
  <c r="K121" i="81" s="1"/>
  <c r="L121" i="81" s="1"/>
  <c r="AE121" i="81"/>
  <c r="AG121" i="81" s="1"/>
  <c r="AH121" i="81" s="1"/>
  <c r="F121" i="81"/>
  <c r="G290" i="85"/>
  <c r="I290" i="85" s="1"/>
  <c r="G139" i="85"/>
  <c r="I139" i="85" s="1"/>
  <c r="AF139" i="85" s="1"/>
  <c r="BF133" i="85" s="1"/>
  <c r="G213" i="85"/>
  <c r="I213" i="85" s="1"/>
  <c r="I64" i="85"/>
  <c r="X219" i="81"/>
  <c r="Z219" i="81" s="1"/>
  <c r="AA219" i="81" s="1"/>
  <c r="I219" i="81"/>
  <c r="K219" i="81" s="1"/>
  <c r="L219" i="81" s="1"/>
  <c r="Q219" i="81"/>
  <c r="S219" i="81" s="1"/>
  <c r="T219" i="81" s="1"/>
  <c r="AE219" i="81"/>
  <c r="AG219" i="81" s="1"/>
  <c r="AH219" i="81" s="1"/>
  <c r="F219" i="81"/>
  <c r="P212" i="76"/>
  <c r="AF212" i="76"/>
  <c r="N363" i="47"/>
  <c r="V363" i="47"/>
  <c r="N210" i="47"/>
  <c r="V210" i="47"/>
  <c r="DX136" i="47"/>
  <c r="ED136" i="47" s="1"/>
  <c r="GW23" i="47"/>
  <c r="CS61" i="47"/>
  <c r="GU23" i="47" s="1"/>
  <c r="CS209" i="47"/>
  <c r="FU166" i="47"/>
  <c r="FU164" i="47"/>
  <c r="FU162" i="47"/>
  <c r="FU169" i="47"/>
  <c r="BW137" i="47"/>
  <c r="EH137" i="47" s="1"/>
  <c r="AM289" i="85"/>
  <c r="P138" i="85"/>
  <c r="AG138" i="85" s="1"/>
  <c r="AG212" i="85"/>
  <c r="BY288" i="47"/>
  <c r="EJ288" i="47" s="1"/>
  <c r="FC128" i="47"/>
  <c r="CM128" i="47" s="1"/>
  <c r="FB129" i="47"/>
  <c r="BX211" i="47"/>
  <c r="EI211" i="47" s="1"/>
  <c r="Q170" i="81"/>
  <c r="S170" i="81" s="1"/>
  <c r="T170" i="81" s="1"/>
  <c r="I170" i="81"/>
  <c r="K170" i="81" s="1"/>
  <c r="L170" i="81" s="1"/>
  <c r="AE170" i="81"/>
  <c r="AG170" i="81" s="1"/>
  <c r="AH170" i="81" s="1"/>
  <c r="X170" i="81"/>
  <c r="Z170" i="81" s="1"/>
  <c r="AA170" i="81" s="1"/>
  <c r="F170" i="81"/>
  <c r="M242" i="79"/>
  <c r="O242" i="79"/>
  <c r="O139" i="79"/>
  <c r="M139" i="79"/>
  <c r="G38" i="79"/>
  <c r="GE328" i="47"/>
  <c r="N116" i="59" s="1"/>
  <c r="GE327" i="47"/>
  <c r="N115" i="59" s="1"/>
  <c r="GE324" i="47"/>
  <c r="N112" i="59" s="1"/>
  <c r="GE322" i="47"/>
  <c r="N110" i="59" s="1"/>
  <c r="GE320" i="47"/>
  <c r="N108" i="59" s="1"/>
  <c r="GE318" i="47"/>
  <c r="N106" i="59" s="1"/>
  <c r="GE316" i="47"/>
  <c r="N104" i="59" s="1"/>
  <c r="GE331" i="47"/>
  <c r="N119" i="59" s="1"/>
  <c r="FC276" i="47"/>
  <c r="CM276" i="47" s="1"/>
  <c r="FC261" i="47"/>
  <c r="CM261" i="47" s="1"/>
  <c r="FC263" i="47"/>
  <c r="CM263" i="47" s="1"/>
  <c r="FC262" i="47"/>
  <c r="CM262" i="47" s="1"/>
  <c r="FC264" i="47"/>
  <c r="CM264" i="47" s="1"/>
  <c r="FC265" i="47"/>
  <c r="CM265" i="47" s="1"/>
  <c r="FC266" i="47"/>
  <c r="CM266" i="47" s="1"/>
  <c r="FC268" i="47"/>
  <c r="CM268" i="47" s="1"/>
  <c r="FC267" i="47"/>
  <c r="CM267" i="47" s="1"/>
  <c r="FC269" i="47"/>
  <c r="CM269" i="47" s="1"/>
  <c r="FC270" i="47"/>
  <c r="CM270" i="47" s="1"/>
  <c r="FC271" i="47"/>
  <c r="CM271" i="47" s="1"/>
  <c r="FC272" i="47"/>
  <c r="CM272" i="47" s="1"/>
  <c r="FC273" i="47"/>
  <c r="CM273" i="47" s="1"/>
  <c r="FC274" i="47"/>
  <c r="CM274" i="47" s="1"/>
  <c r="FC275" i="47"/>
  <c r="CM275" i="47" s="1"/>
  <c r="X136" i="47"/>
  <c r="X62" i="47"/>
  <c r="AM211" i="76"/>
  <c r="AG212" i="83"/>
  <c r="P138" i="83"/>
  <c r="AG138" i="83" s="1"/>
  <c r="AM288" i="83"/>
  <c r="BW211" i="47"/>
  <c r="EH211" i="47" s="1"/>
  <c r="M211" i="47"/>
  <c r="M288" i="47"/>
  <c r="M137" i="47"/>
  <c r="M364" i="47"/>
  <c r="BY211" i="47"/>
  <c r="EJ211" i="47" s="1"/>
  <c r="BX137" i="47"/>
  <c r="EI137" i="47" s="1"/>
  <c r="N139" i="79"/>
  <c r="N242" i="79"/>
  <c r="J63" i="47"/>
  <c r="AF63" i="76"/>
  <c r="P63" i="76"/>
  <c r="AG63" i="76" s="1"/>
  <c r="AF288" i="76"/>
  <c r="P288" i="76"/>
  <c r="AG288" i="76" s="1"/>
  <c r="DV136" i="47"/>
  <c r="EB136" i="47" s="1"/>
  <c r="FA136" i="47" s="1"/>
  <c r="CK136" i="47"/>
  <c r="DV62" i="47"/>
  <c r="EB62" i="47" s="1"/>
  <c r="CK62" i="47"/>
  <c r="DY62" i="47"/>
  <c r="EE62" i="47" s="1"/>
  <c r="DX62" i="47"/>
  <c r="ED62" i="47" s="1"/>
  <c r="DW62" i="47"/>
  <c r="EC62" i="47" s="1"/>
  <c r="N287" i="47"/>
  <c r="V287" i="47"/>
  <c r="O61" i="99"/>
  <c r="EB61" i="99" s="1"/>
  <c r="EC61" i="99" s="1"/>
  <c r="FG61" i="99" s="1"/>
  <c r="CL135" i="47"/>
  <c r="FU167" i="47"/>
  <c r="FU165" i="47"/>
  <c r="FU163" i="47"/>
  <c r="FU161" i="47"/>
  <c r="FC201" i="47"/>
  <c r="CM201" i="47" s="1"/>
  <c r="FB202" i="47"/>
  <c r="BF57" i="83"/>
  <c r="AM63" i="83"/>
  <c r="BE57" i="83" s="1"/>
  <c r="K211" i="47"/>
  <c r="K288" i="47"/>
  <c r="K137" i="47"/>
  <c r="K364" i="47"/>
  <c r="BW63" i="47"/>
  <c r="EH63" i="47" s="1"/>
  <c r="BY63" i="47"/>
  <c r="EJ63" i="47" s="1"/>
  <c r="FU104" i="47"/>
  <c r="Y62" i="47"/>
  <c r="Y136" i="47"/>
  <c r="P138" i="84"/>
  <c r="AG138" i="84" s="1"/>
  <c r="AG212" i="84"/>
  <c r="BF57" i="84"/>
  <c r="AM63" i="84"/>
  <c r="BE57" i="84" s="1"/>
  <c r="L288" i="47"/>
  <c r="L211" i="47"/>
  <c r="L137" i="47"/>
  <c r="L364" i="47"/>
  <c r="BX63" i="47"/>
  <c r="EI63" i="47" s="1"/>
  <c r="N190" i="79"/>
  <c r="G139" i="84"/>
  <c r="I139" i="84" s="1"/>
  <c r="AF139" i="84" s="1"/>
  <c r="G290" i="84"/>
  <c r="I290" i="84" s="1"/>
  <c r="G213" i="84"/>
  <c r="I213" i="84" s="1"/>
  <c r="I64" i="84"/>
  <c r="AI219" i="81" l="1"/>
  <c r="AH64" i="85" s="1"/>
  <c r="BY64" i="47" s="1"/>
  <c r="EJ64" i="47" s="1"/>
  <c r="M219" i="81"/>
  <c r="AH213" i="85" s="1"/>
  <c r="G65" i="85"/>
  <c r="D220" i="81"/>
  <c r="M87" i="79"/>
  <c r="O87" i="79"/>
  <c r="G65" i="84"/>
  <c r="D171" i="81"/>
  <c r="AF64" i="84"/>
  <c r="L64" i="47"/>
  <c r="P64" i="84"/>
  <c r="AG64" i="84" s="1"/>
  <c r="P290" i="84"/>
  <c r="AG290" i="84" s="1"/>
  <c r="AF290" i="84"/>
  <c r="X364" i="47"/>
  <c r="X211" i="47"/>
  <c r="AM138" i="84"/>
  <c r="BE132" i="84" s="1"/>
  <c r="W364" i="47"/>
  <c r="W288" i="47"/>
  <c r="FU170" i="47"/>
  <c r="FT112" i="47"/>
  <c r="GK105" i="47"/>
  <c r="CS135" i="47"/>
  <c r="GI105" i="47" s="1"/>
  <c r="DV287" i="47"/>
  <c r="EB287" i="47" s="1"/>
  <c r="Z287" i="47"/>
  <c r="CL287" i="47" s="1"/>
  <c r="FT256" i="47" s="1"/>
  <c r="CK287" i="47"/>
  <c r="DX287" i="47"/>
  <c r="ED287" i="47" s="1"/>
  <c r="DW287" i="47"/>
  <c r="EC287" i="47" s="1"/>
  <c r="DY287" i="47"/>
  <c r="EE287" i="47" s="1"/>
  <c r="GV24" i="47"/>
  <c r="GJ34" i="47"/>
  <c r="GC41" i="47"/>
  <c r="L37" i="59" s="1"/>
  <c r="GJ106" i="47"/>
  <c r="GC113" i="47"/>
  <c r="L82" i="59" s="1"/>
  <c r="AM288" i="76"/>
  <c r="BF57" i="76"/>
  <c r="AM63" i="76"/>
  <c r="BE57" i="76" s="1"/>
  <c r="Y364" i="47"/>
  <c r="Y288" i="47"/>
  <c r="AM138" i="83"/>
  <c r="BE132" i="83" s="1"/>
  <c r="FU244" i="47"/>
  <c r="FU242" i="47"/>
  <c r="FU240" i="47"/>
  <c r="FU238" i="47"/>
  <c r="A38" i="79"/>
  <c r="T44" i="93"/>
  <c r="M38" i="79"/>
  <c r="O38" i="79"/>
  <c r="AI170" i="81"/>
  <c r="AH64" i="84" s="1"/>
  <c r="U170" i="81"/>
  <c r="AH290" i="84" s="1"/>
  <c r="FU105" i="47"/>
  <c r="AM138" i="85"/>
  <c r="BE132" i="85" s="1"/>
  <c r="V62" i="47"/>
  <c r="V136" i="47"/>
  <c r="U219" i="81"/>
  <c r="AH290" i="85" s="1"/>
  <c r="AB219" i="81"/>
  <c r="AH139" i="85" s="1"/>
  <c r="P213" i="85"/>
  <c r="AF213" i="85"/>
  <c r="AF290" i="85"/>
  <c r="P290" i="85"/>
  <c r="AG290" i="85" s="1"/>
  <c r="AI121" i="81"/>
  <c r="AH64" i="83" s="1"/>
  <c r="AB121" i="81"/>
  <c r="AH139" i="83" s="1"/>
  <c r="K64" i="47"/>
  <c r="P64" i="83"/>
  <c r="AG64" i="83" s="1"/>
  <c r="AF64" i="83"/>
  <c r="P213" i="83"/>
  <c r="AF213" i="83"/>
  <c r="FC56" i="47"/>
  <c r="CM56" i="47" s="1"/>
  <c r="FB57" i="47"/>
  <c r="FI52" i="99"/>
  <c r="FH53" i="99"/>
  <c r="FI36" i="99"/>
  <c r="FI37" i="99"/>
  <c r="FI38" i="99"/>
  <c r="FI39" i="99"/>
  <c r="FI41" i="99"/>
  <c r="FI40" i="99"/>
  <c r="FI42" i="99"/>
  <c r="FI43" i="99"/>
  <c r="FI44" i="99"/>
  <c r="FI45" i="99"/>
  <c r="FI46" i="99"/>
  <c r="FI47" i="99"/>
  <c r="FI49" i="99"/>
  <c r="FI48" i="99"/>
  <c r="FI50" i="99"/>
  <c r="FC278" i="47"/>
  <c r="CM278" i="47" s="1"/>
  <c r="FB279" i="47"/>
  <c r="GE332" i="47"/>
  <c r="N120" i="59" s="1"/>
  <c r="N87" i="79"/>
  <c r="G213" i="76"/>
  <c r="I213" i="76" s="1"/>
  <c r="G289" i="76"/>
  <c r="I289" i="76" s="1"/>
  <c r="G139" i="76"/>
  <c r="I139" i="76" s="1"/>
  <c r="AF139" i="76" s="1"/>
  <c r="I64" i="76"/>
  <c r="D122" i="81"/>
  <c r="G65" i="83"/>
  <c r="AF213" i="84"/>
  <c r="P213" i="84"/>
  <c r="BF133" i="84"/>
  <c r="X288" i="47"/>
  <c r="AM212" i="84"/>
  <c r="W211" i="47"/>
  <c r="FC202" i="47"/>
  <c r="CM202" i="47" s="1"/>
  <c r="FB203" i="47"/>
  <c r="FA62" i="47"/>
  <c r="J364" i="47"/>
  <c r="J137" i="47"/>
  <c r="J288" i="47"/>
  <c r="N63" i="47"/>
  <c r="J211" i="47"/>
  <c r="DV63" i="47"/>
  <c r="EB63" i="47" s="1"/>
  <c r="Y211" i="47"/>
  <c r="AM212" i="83"/>
  <c r="FU243" i="47"/>
  <c r="FU241" i="47"/>
  <c r="FU239" i="47"/>
  <c r="FU245" i="47"/>
  <c r="N38" i="79"/>
  <c r="AB170" i="81"/>
  <c r="AH139" i="84" s="1"/>
  <c r="M170" i="81"/>
  <c r="AH213" i="84" s="1"/>
  <c r="FC129" i="47"/>
  <c r="CM129" i="47" s="1"/>
  <c r="FB130" i="47"/>
  <c r="AM212" i="85"/>
  <c r="DV210" i="47"/>
  <c r="EB210" i="47" s="1"/>
  <c r="K62" i="99"/>
  <c r="Z210" i="47"/>
  <c r="CK210" i="47"/>
  <c r="DW210" i="47"/>
  <c r="EC210" i="47" s="1"/>
  <c r="DY210" i="47"/>
  <c r="EE210" i="47" s="1"/>
  <c r="DX210" i="47"/>
  <c r="ED210" i="47" s="1"/>
  <c r="DV363" i="47"/>
  <c r="EB363" i="47" s="1"/>
  <c r="CK363" i="47"/>
  <c r="Z363" i="47"/>
  <c r="CL363" i="47" s="1"/>
  <c r="DW363" i="47"/>
  <c r="EC363" i="47" s="1"/>
  <c r="DY363" i="47"/>
  <c r="EE363" i="47" s="1"/>
  <c r="DX363" i="47"/>
  <c r="ED363" i="47" s="1"/>
  <c r="P138" i="76"/>
  <c r="AG138" i="76" s="1"/>
  <c r="AG212" i="76"/>
  <c r="BY212" i="47"/>
  <c r="EJ212" i="47" s="1"/>
  <c r="AF64" i="85"/>
  <c r="M64" i="47"/>
  <c r="P64" i="85"/>
  <c r="AG64" i="85" s="1"/>
  <c r="M121" i="81"/>
  <c r="AH213" i="83" s="1"/>
  <c r="U121" i="81"/>
  <c r="AH289" i="83" s="1"/>
  <c r="AF289" i="83"/>
  <c r="P289" i="83"/>
  <c r="AG289" i="83" s="1"/>
  <c r="FI51" i="99"/>
  <c r="FU246" i="47"/>
  <c r="FC355" i="47"/>
  <c r="CM355" i="47" s="1"/>
  <c r="FB356" i="47"/>
  <c r="G39" i="79"/>
  <c r="O191" i="79" l="1"/>
  <c r="M191" i="79"/>
  <c r="M243" i="79"/>
  <c r="O243" i="79"/>
  <c r="N39" i="79"/>
  <c r="T45" i="93"/>
  <c r="A39" i="79"/>
  <c r="M39" i="79"/>
  <c r="O39" i="79"/>
  <c r="O140" i="79"/>
  <c r="M140" i="79"/>
  <c r="J39" i="79"/>
  <c r="G65" i="76"/>
  <c r="FC356" i="47"/>
  <c r="CM356" i="47" s="1"/>
  <c r="FB357" i="47"/>
  <c r="BW212" i="47"/>
  <c r="EH212" i="47" s="1"/>
  <c r="M138" i="47"/>
  <c r="M365" i="47"/>
  <c r="M289" i="47"/>
  <c r="M212" i="47"/>
  <c r="GJ334" i="47"/>
  <c r="T114" i="59" s="1"/>
  <c r="GC341" i="47"/>
  <c r="L129" i="59" s="1"/>
  <c r="CS363" i="47"/>
  <c r="GI334" i="47" s="1"/>
  <c r="S114" i="59" s="1"/>
  <c r="Z136" i="47"/>
  <c r="Z62" i="47"/>
  <c r="CL62" i="47" s="1"/>
  <c r="CL210" i="47"/>
  <c r="FT179" i="47" s="1"/>
  <c r="FC130" i="47"/>
  <c r="CM130" i="47" s="1"/>
  <c r="FB131" i="47"/>
  <c r="BX212" i="47"/>
  <c r="EI212" i="47" s="1"/>
  <c r="V211" i="47"/>
  <c r="N211" i="47"/>
  <c r="DV211" i="47" s="1"/>
  <c r="EB211" i="47" s="1"/>
  <c r="N288" i="47"/>
  <c r="DV288" i="47" s="1"/>
  <c r="EB288" i="47" s="1"/>
  <c r="V288" i="47"/>
  <c r="N364" i="47"/>
  <c r="DV364" i="47" s="1"/>
  <c r="EB364" i="47" s="1"/>
  <c r="V364" i="47"/>
  <c r="FU171" i="47"/>
  <c r="W137" i="47"/>
  <c r="W63" i="47"/>
  <c r="G140" i="83"/>
  <c r="I140" i="83" s="1"/>
  <c r="AF140" i="83" s="1"/>
  <c r="G214" i="83"/>
  <c r="I214" i="83" s="1"/>
  <c r="G290" i="83"/>
  <c r="I290" i="83" s="1"/>
  <c r="I65" i="83"/>
  <c r="Q122" i="81"/>
  <c r="S122" i="81" s="1"/>
  <c r="T122" i="81" s="1"/>
  <c r="X122" i="81"/>
  <c r="Z122" i="81" s="1"/>
  <c r="AA122" i="81" s="1"/>
  <c r="I122" i="81"/>
  <c r="K122" i="81" s="1"/>
  <c r="L122" i="81" s="1"/>
  <c r="AE122" i="81"/>
  <c r="AG122" i="81" s="1"/>
  <c r="AH122" i="81" s="1"/>
  <c r="F122" i="81"/>
  <c r="BF133" i="76"/>
  <c r="P213" i="76"/>
  <c r="AF213" i="76"/>
  <c r="FU247" i="47"/>
  <c r="FI53" i="99"/>
  <c r="FH54" i="99"/>
  <c r="FC57" i="47"/>
  <c r="CM57" i="47" s="1"/>
  <c r="FB58" i="47"/>
  <c r="BF58" i="83"/>
  <c r="AM64" i="83"/>
  <c r="BE58" i="83" s="1"/>
  <c r="K289" i="47"/>
  <c r="K212" i="47"/>
  <c r="K138" i="47"/>
  <c r="K365" i="47"/>
  <c r="BW64" i="47"/>
  <c r="EH64" i="47" s="1"/>
  <c r="AM290" i="85"/>
  <c r="P139" i="85"/>
  <c r="AG139" i="85" s="1"/>
  <c r="AG213" i="85"/>
  <c r="BY289" i="47"/>
  <c r="EJ289" i="47" s="1"/>
  <c r="AM212" i="76"/>
  <c r="BX64" i="47"/>
  <c r="EI64" i="47" s="1"/>
  <c r="CS287" i="47"/>
  <c r="FA287" i="47"/>
  <c r="AM290" i="84"/>
  <c r="BF58" i="84"/>
  <c r="AM64" i="84"/>
  <c r="BE58" i="84" s="1"/>
  <c r="N191" i="79"/>
  <c r="G214" i="84"/>
  <c r="I214" i="84" s="1"/>
  <c r="G140" i="84"/>
  <c r="I140" i="84" s="1"/>
  <c r="AF140" i="84" s="1"/>
  <c r="G291" i="84"/>
  <c r="I291" i="84" s="1"/>
  <c r="I65" i="84"/>
  <c r="N243" i="79"/>
  <c r="G140" i="85"/>
  <c r="I140" i="85" s="1"/>
  <c r="AF140" i="85" s="1"/>
  <c r="BF134" i="85" s="1"/>
  <c r="G291" i="85"/>
  <c r="I291" i="85" s="1"/>
  <c r="G214" i="85"/>
  <c r="I214" i="85" s="1"/>
  <c r="I65" i="85"/>
  <c r="GE333" i="47"/>
  <c r="N121" i="59" s="1"/>
  <c r="AM289" i="83"/>
  <c r="BW289" i="47"/>
  <c r="EH289" i="47" s="1"/>
  <c r="BF58" i="85"/>
  <c r="AM64" i="85"/>
  <c r="BE58" i="85" s="1"/>
  <c r="AM138" i="76"/>
  <c r="BE132" i="76" s="1"/>
  <c r="FA363" i="47"/>
  <c r="CS210" i="47"/>
  <c r="Q62" i="99"/>
  <c r="AD62" i="99" s="1"/>
  <c r="AC62" i="99"/>
  <c r="FA210" i="47"/>
  <c r="FU106" i="47"/>
  <c r="BX138" i="47"/>
  <c r="EI138" i="47" s="1"/>
  <c r="Y137" i="47"/>
  <c r="Y63" i="47"/>
  <c r="CK63" i="47"/>
  <c r="DY63" i="47"/>
  <c r="EE63" i="47" s="1"/>
  <c r="DW63" i="47"/>
  <c r="EC63" i="47" s="1"/>
  <c r="DX63" i="47"/>
  <c r="ED63" i="47" s="1"/>
  <c r="N137" i="47"/>
  <c r="AI36" i="104" s="1"/>
  <c r="AJ36" i="104" s="1"/>
  <c r="FC203" i="47"/>
  <c r="CM203" i="47" s="1"/>
  <c r="FB204" i="47"/>
  <c r="P139" i="84"/>
  <c r="AG139" i="84" s="1"/>
  <c r="AG213" i="84"/>
  <c r="N140" i="79"/>
  <c r="P64" i="76"/>
  <c r="AG64" i="76" s="1"/>
  <c r="J64" i="47"/>
  <c r="AF64" i="76"/>
  <c r="P289" i="76"/>
  <c r="AG289" i="76" s="1"/>
  <c r="AF289" i="76"/>
  <c r="FC279" i="47"/>
  <c r="CM279" i="47" s="1"/>
  <c r="FB280" i="47"/>
  <c r="P139" i="83"/>
  <c r="AG139" i="83" s="1"/>
  <c r="AG213" i="83"/>
  <c r="BW138" i="47"/>
  <c r="EH138" i="47" s="1"/>
  <c r="BY138" i="47"/>
  <c r="EJ138" i="47" s="1"/>
  <c r="BX289" i="47"/>
  <c r="EI289" i="47" s="1"/>
  <c r="X137" i="47"/>
  <c r="X63" i="47"/>
  <c r="L365" i="47"/>
  <c r="L138" i="47"/>
  <c r="L212" i="47"/>
  <c r="L289" i="47"/>
  <c r="X171" i="81"/>
  <c r="Z171" i="81" s="1"/>
  <c r="AA171" i="81" s="1"/>
  <c r="I171" i="81"/>
  <c r="K171" i="81" s="1"/>
  <c r="L171" i="81" s="1"/>
  <c r="Q171" i="81"/>
  <c r="S171" i="81" s="1"/>
  <c r="T171" i="81" s="1"/>
  <c r="AE171" i="81"/>
  <c r="AG171" i="81" s="1"/>
  <c r="AH171" i="81" s="1"/>
  <c r="F171" i="81"/>
  <c r="AE220" i="81"/>
  <c r="AG220" i="81" s="1"/>
  <c r="AH220" i="81" s="1"/>
  <c r="X220" i="81"/>
  <c r="Z220" i="81" s="1"/>
  <c r="AA220" i="81" s="1"/>
  <c r="Q220" i="81"/>
  <c r="S220" i="81" s="1"/>
  <c r="T220" i="81" s="1"/>
  <c r="I220" i="81"/>
  <c r="K220" i="81" s="1"/>
  <c r="L220" i="81" s="1"/>
  <c r="F220" i="81"/>
  <c r="N88" i="79"/>
  <c r="FA63" i="47" l="1"/>
  <c r="M220" i="81"/>
  <c r="AH214" i="85" s="1"/>
  <c r="AB220" i="81"/>
  <c r="AH140" i="85" s="1"/>
  <c r="BY213" i="47"/>
  <c r="EJ213" i="47" s="1"/>
  <c r="BY139" i="47"/>
  <c r="EJ139" i="47" s="1"/>
  <c r="U171" i="81"/>
  <c r="AH291" i="84" s="1"/>
  <c r="AB171" i="81"/>
  <c r="AH140" i="84" s="1"/>
  <c r="X289" i="47"/>
  <c r="AM213" i="83"/>
  <c r="FC280" i="47"/>
  <c r="CM280" i="47" s="1"/>
  <c r="FB281" i="47"/>
  <c r="AM289" i="76"/>
  <c r="BF58" i="76"/>
  <c r="AM64" i="76"/>
  <c r="BE58" i="76" s="1"/>
  <c r="AM213" i="84"/>
  <c r="FU172" i="47"/>
  <c r="CK137" i="47"/>
  <c r="DW137" i="47"/>
  <c r="EC137" i="47" s="1"/>
  <c r="DX137" i="47"/>
  <c r="ED137" i="47" s="1"/>
  <c r="DY137" i="47"/>
  <c r="EE137" i="47" s="1"/>
  <c r="AI62" i="99"/>
  <c r="M65" i="47"/>
  <c r="P65" i="85"/>
  <c r="AG65" i="85" s="1"/>
  <c r="AF65" i="85"/>
  <c r="P291" i="85"/>
  <c r="AG291" i="85" s="1"/>
  <c r="AF291" i="85"/>
  <c r="P291" i="84"/>
  <c r="AG291" i="84" s="1"/>
  <c r="AF291" i="84"/>
  <c r="AF214" i="84"/>
  <c r="P214" i="84"/>
  <c r="AM139" i="85"/>
  <c r="BE133" i="85" s="1"/>
  <c r="W365" i="47"/>
  <c r="W212" i="47"/>
  <c r="FC58" i="47"/>
  <c r="CM58" i="47" s="1"/>
  <c r="FB59" i="47"/>
  <c r="FI54" i="99"/>
  <c r="FH55" i="99"/>
  <c r="M122" i="81"/>
  <c r="AH214" i="83" s="1"/>
  <c r="U122" i="81"/>
  <c r="AH290" i="83" s="1"/>
  <c r="P290" i="83"/>
  <c r="AG290" i="83" s="1"/>
  <c r="AF290" i="83"/>
  <c r="BF134" i="83"/>
  <c r="V137" i="47"/>
  <c r="V63" i="47"/>
  <c r="FU107" i="47"/>
  <c r="GW24" i="47"/>
  <c r="CS62" i="47"/>
  <c r="GU24" i="47" s="1"/>
  <c r="Y212" i="47"/>
  <c r="Y365" i="47"/>
  <c r="GE334" i="47"/>
  <c r="N122" i="59" s="1"/>
  <c r="M88" i="79"/>
  <c r="O88" i="79"/>
  <c r="D172" i="81"/>
  <c r="G66" i="84"/>
  <c r="G66" i="85"/>
  <c r="D221" i="81"/>
  <c r="G66" i="83"/>
  <c r="D123" i="81"/>
  <c r="U220" i="81"/>
  <c r="AH291" i="85" s="1"/>
  <c r="AI220" i="81"/>
  <c r="AH65" i="85" s="1"/>
  <c r="AI171" i="81"/>
  <c r="AH65" i="84" s="1"/>
  <c r="M171" i="81"/>
  <c r="AH214" i="84" s="1"/>
  <c r="X212" i="47"/>
  <c r="X365" i="47"/>
  <c r="AM139" i="83"/>
  <c r="BE133" i="83" s="1"/>
  <c r="FU248" i="47"/>
  <c r="J365" i="47"/>
  <c r="J138" i="47"/>
  <c r="J289" i="47"/>
  <c r="J212" i="47"/>
  <c r="N64" i="47"/>
  <c r="AM139" i="84"/>
  <c r="BE133" i="84" s="1"/>
  <c r="FC204" i="47"/>
  <c r="CM204" i="47" s="1"/>
  <c r="FB205" i="47"/>
  <c r="DV137" i="47"/>
  <c r="EB137" i="47" s="1"/>
  <c r="FA137" i="47" s="1"/>
  <c r="GV25" i="47"/>
  <c r="GJ35" i="47"/>
  <c r="GC42" i="47"/>
  <c r="L38" i="59" s="1"/>
  <c r="P214" i="85"/>
  <c r="AF214" i="85"/>
  <c r="AF65" i="84"/>
  <c r="L65" i="47"/>
  <c r="P65" i="84"/>
  <c r="AG65" i="84" s="1"/>
  <c r="BF134" i="84"/>
  <c r="AM213" i="85"/>
  <c r="W289" i="47"/>
  <c r="P139" i="76"/>
  <c r="AG139" i="76" s="1"/>
  <c r="AG213" i="76"/>
  <c r="AI122" i="81"/>
  <c r="AH65" i="83" s="1"/>
  <c r="AB122" i="81"/>
  <c r="AH140" i="83" s="1"/>
  <c r="AF65" i="83"/>
  <c r="BF59" i="83" s="1"/>
  <c r="K65" i="47"/>
  <c r="P65" i="83"/>
  <c r="AG65" i="83" s="1"/>
  <c r="P214" i="83"/>
  <c r="AF214" i="83"/>
  <c r="CK364" i="47"/>
  <c r="Z364" i="47"/>
  <c r="CL364" i="47" s="1"/>
  <c r="DY364" i="47"/>
  <c r="EE364" i="47" s="1"/>
  <c r="DX364" i="47"/>
  <c r="ED364" i="47" s="1"/>
  <c r="DW364" i="47"/>
  <c r="EC364" i="47" s="1"/>
  <c r="Z288" i="47"/>
  <c r="CL288" i="47" s="1"/>
  <c r="FT257" i="47" s="1"/>
  <c r="CK288" i="47"/>
  <c r="DY288" i="47"/>
  <c r="EE288" i="47" s="1"/>
  <c r="DW288" i="47"/>
  <c r="EC288" i="47" s="1"/>
  <c r="DX288" i="47"/>
  <c r="ED288" i="47" s="1"/>
  <c r="K63" i="99"/>
  <c r="Z211" i="47"/>
  <c r="CK211" i="47"/>
  <c r="DW211" i="47"/>
  <c r="EC211" i="47" s="1"/>
  <c r="DX211" i="47"/>
  <c r="ED211" i="47" s="1"/>
  <c r="DY211" i="47"/>
  <c r="EE211" i="47" s="1"/>
  <c r="FC131" i="47"/>
  <c r="CM131" i="47" s="1"/>
  <c r="FB132" i="47"/>
  <c r="CL136" i="47"/>
  <c r="O62" i="99"/>
  <c r="EB62" i="99" s="1"/>
  <c r="EC62" i="99" s="1"/>
  <c r="FG62" i="99" s="1"/>
  <c r="Y289" i="47"/>
  <c r="FC357" i="47"/>
  <c r="CM357" i="47" s="1"/>
  <c r="FB358" i="47"/>
  <c r="G140" i="76"/>
  <c r="I140" i="76" s="1"/>
  <c r="AF140" i="76" s="1"/>
  <c r="BF134" i="76" s="1"/>
  <c r="G214" i="76"/>
  <c r="I214" i="76" s="1"/>
  <c r="G290" i="76"/>
  <c r="I290" i="76" s="1"/>
  <c r="I65" i="76"/>
  <c r="N141" i="79"/>
  <c r="G40" i="79"/>
  <c r="DV64" i="47" l="1"/>
  <c r="EB64" i="47" s="1"/>
  <c r="FA288" i="47"/>
  <c r="FA364" i="47"/>
  <c r="M244" i="79"/>
  <c r="O244" i="79"/>
  <c r="P290" i="76"/>
  <c r="AG290" i="76" s="1"/>
  <c r="AF290" i="76"/>
  <c r="GE335" i="47"/>
  <c r="N123" i="59" s="1"/>
  <c r="FC132" i="47"/>
  <c r="CM132" i="47" s="1"/>
  <c r="FB133" i="47"/>
  <c r="FA211" i="47"/>
  <c r="AC63" i="99"/>
  <c r="Q63" i="99"/>
  <c r="AD63" i="99" s="1"/>
  <c r="CS288" i="47"/>
  <c r="GJ335" i="47"/>
  <c r="T115" i="59" s="1"/>
  <c r="CS364" i="47"/>
  <c r="GI335" i="47" s="1"/>
  <c r="S115" i="59" s="1"/>
  <c r="GC342" i="47"/>
  <c r="L130" i="59" s="1"/>
  <c r="AG214" i="83"/>
  <c r="P140" i="83"/>
  <c r="AG140" i="83" s="1"/>
  <c r="K213" i="47"/>
  <c r="K290" i="47"/>
  <c r="K366" i="47"/>
  <c r="K139" i="47"/>
  <c r="BW139" i="47"/>
  <c r="EH139" i="47" s="1"/>
  <c r="AM213" i="76"/>
  <c r="BF59" i="84"/>
  <c r="AM65" i="84"/>
  <c r="BE59" i="84" s="1"/>
  <c r="AG214" i="85"/>
  <c r="P140" i="85"/>
  <c r="AG140" i="85" s="1"/>
  <c r="FC205" i="47"/>
  <c r="CM205" i="47" s="1"/>
  <c r="FB206" i="47"/>
  <c r="N212" i="47"/>
  <c r="V212" i="47"/>
  <c r="DV212" i="47"/>
  <c r="EB212" i="47" s="1"/>
  <c r="N138" i="47"/>
  <c r="X64" i="47"/>
  <c r="X138" i="47"/>
  <c r="BX65" i="47"/>
  <c r="EI65" i="47" s="1"/>
  <c r="BY290" i="47"/>
  <c r="EJ290" i="47" s="1"/>
  <c r="G215" i="83"/>
  <c r="I215" i="83" s="1"/>
  <c r="G291" i="83"/>
  <c r="I291" i="83" s="1"/>
  <c r="G141" i="83"/>
  <c r="I141" i="83" s="1"/>
  <c r="AF141" i="83" s="1"/>
  <c r="I66" i="83"/>
  <c r="N244" i="79"/>
  <c r="G215" i="85"/>
  <c r="I215" i="85" s="1"/>
  <c r="G141" i="85"/>
  <c r="I141" i="85" s="1"/>
  <c r="AF141" i="85" s="1"/>
  <c r="G292" i="85"/>
  <c r="I292" i="85" s="1"/>
  <c r="I66" i="85"/>
  <c r="G292" i="84"/>
  <c r="I292" i="84" s="1"/>
  <c r="G141" i="84"/>
  <c r="I141" i="84" s="1"/>
  <c r="AF141" i="84" s="1"/>
  <c r="G215" i="84"/>
  <c r="I215" i="84" s="1"/>
  <c r="I66" i="84"/>
  <c r="Q172" i="81"/>
  <c r="S172" i="81" s="1"/>
  <c r="T172" i="81" s="1"/>
  <c r="I172" i="81"/>
  <c r="K172" i="81" s="1"/>
  <c r="L172" i="81" s="1"/>
  <c r="AE172" i="81"/>
  <c r="AG172" i="81" s="1"/>
  <c r="AH172" i="81" s="1"/>
  <c r="X172" i="81"/>
  <c r="Z172" i="81" s="1"/>
  <c r="AA172" i="81" s="1"/>
  <c r="F172" i="81"/>
  <c r="AM290" i="83"/>
  <c r="BW290" i="47"/>
  <c r="EH290" i="47" s="1"/>
  <c r="W138" i="47"/>
  <c r="W64" i="47"/>
  <c r="AM65" i="85"/>
  <c r="BE59" i="85" s="1"/>
  <c r="GJ107" i="47"/>
  <c r="GC114" i="47"/>
  <c r="L83" i="59" s="1"/>
  <c r="FU249" i="47"/>
  <c r="BX290" i="47"/>
  <c r="EI290" i="47" s="1"/>
  <c r="N40" i="79"/>
  <c r="T46" i="93"/>
  <c r="A40" i="79"/>
  <c r="M40" i="79"/>
  <c r="O40" i="79"/>
  <c r="O141" i="79"/>
  <c r="M141" i="79"/>
  <c r="G66" i="76"/>
  <c r="J40" i="79"/>
  <c r="O192" i="79"/>
  <c r="M192" i="79"/>
  <c r="J65" i="47"/>
  <c r="AF65" i="76"/>
  <c r="P65" i="76"/>
  <c r="AG65" i="76" s="1"/>
  <c r="P214" i="76"/>
  <c r="AF214" i="76"/>
  <c r="FC358" i="47"/>
  <c r="CM358" i="47" s="1"/>
  <c r="FB359" i="47"/>
  <c r="FT113" i="47"/>
  <c r="GK106" i="47"/>
  <c r="CS136" i="47"/>
  <c r="GI106" i="47" s="1"/>
  <c r="FU108" i="47"/>
  <c r="Z63" i="47"/>
  <c r="CL63" i="47" s="1"/>
  <c r="CL211" i="47"/>
  <c r="FT180" i="47" s="1"/>
  <c r="Z137" i="47"/>
  <c r="AM65" i="83"/>
  <c r="BE59" i="83" s="1"/>
  <c r="BW65" i="47"/>
  <c r="EH65" i="47" s="1"/>
  <c r="AM139" i="76"/>
  <c r="BE133" i="76" s="1"/>
  <c r="L213" i="47"/>
  <c r="L290" i="47"/>
  <c r="L366" i="47"/>
  <c r="L139" i="47"/>
  <c r="FU173" i="47"/>
  <c r="CK64" i="47"/>
  <c r="DY64" i="47"/>
  <c r="EE64" i="47" s="1"/>
  <c r="DW64" i="47"/>
  <c r="EC64" i="47" s="1"/>
  <c r="DX64" i="47"/>
  <c r="ED64" i="47" s="1"/>
  <c r="V289" i="47"/>
  <c r="N289" i="47"/>
  <c r="DV289" i="47" s="1"/>
  <c r="EB289" i="47" s="1"/>
  <c r="V365" i="47"/>
  <c r="N365" i="47"/>
  <c r="BX213" i="47"/>
  <c r="EI213" i="47" s="1"/>
  <c r="BY65" i="47"/>
  <c r="EJ65" i="47" s="1"/>
  <c r="I123" i="81"/>
  <c r="K123" i="81" s="1"/>
  <c r="L123" i="81" s="1"/>
  <c r="AE123" i="81"/>
  <c r="AG123" i="81" s="1"/>
  <c r="AH123" i="81" s="1"/>
  <c r="Q123" i="81"/>
  <c r="S123" i="81" s="1"/>
  <c r="T123" i="81" s="1"/>
  <c r="X123" i="81"/>
  <c r="Z123" i="81" s="1"/>
  <c r="AA123" i="81" s="1"/>
  <c r="F123" i="81"/>
  <c r="X221" i="81"/>
  <c r="Z221" i="81" s="1"/>
  <c r="AA221" i="81" s="1"/>
  <c r="I221" i="81"/>
  <c r="K221" i="81" s="1"/>
  <c r="L221" i="81" s="1"/>
  <c r="Q221" i="81"/>
  <c r="S221" i="81" s="1"/>
  <c r="T221" i="81" s="1"/>
  <c r="AE221" i="81"/>
  <c r="AG221" i="81" s="1"/>
  <c r="AH221" i="81" s="1"/>
  <c r="F221" i="81"/>
  <c r="N192" i="79"/>
  <c r="Y64" i="47"/>
  <c r="Y138" i="47"/>
  <c r="BW213" i="47"/>
  <c r="EH213" i="47" s="1"/>
  <c r="FI55" i="99"/>
  <c r="FH56" i="99"/>
  <c r="FC59" i="47"/>
  <c r="CM59" i="47" s="1"/>
  <c r="FB60" i="47"/>
  <c r="AG214" i="84"/>
  <c r="P140" i="84"/>
  <c r="AG140" i="84" s="1"/>
  <c r="AM291" i="84"/>
  <c r="AM291" i="85"/>
  <c r="BF59" i="85"/>
  <c r="M290" i="47"/>
  <c r="M213" i="47"/>
  <c r="M366" i="47"/>
  <c r="M139" i="47"/>
  <c r="FC281" i="47"/>
  <c r="CM281" i="47" s="1"/>
  <c r="FB282" i="47"/>
  <c r="BX139" i="47"/>
  <c r="EI139" i="47" s="1"/>
  <c r="DV138" i="47" l="1"/>
  <c r="EB138" i="47" s="1"/>
  <c r="AI37" i="104"/>
  <c r="AJ37" i="104" s="1"/>
  <c r="AB123" i="81"/>
  <c r="AH141" i="83" s="1"/>
  <c r="BW140" i="47" s="1"/>
  <c r="EH140" i="47" s="1"/>
  <c r="AI123" i="81"/>
  <c r="AH66" i="83" s="1"/>
  <c r="FA64" i="47"/>
  <c r="D222" i="81"/>
  <c r="G67" i="85"/>
  <c r="M89" i="79"/>
  <c r="O89" i="79"/>
  <c r="G67" i="84"/>
  <c r="D173" i="81"/>
  <c r="FC282" i="47"/>
  <c r="CM282" i="47" s="1"/>
  <c r="FB283" i="47"/>
  <c r="Y366" i="47"/>
  <c r="Y290" i="47"/>
  <c r="AM214" i="84"/>
  <c r="AI221" i="81"/>
  <c r="AH66" i="85" s="1"/>
  <c r="M221" i="81"/>
  <c r="AH215" i="85" s="1"/>
  <c r="U123" i="81"/>
  <c r="AH291" i="83" s="1"/>
  <c r="M123" i="81"/>
  <c r="AH215" i="83" s="1"/>
  <c r="Z289" i="47"/>
  <c r="CL289" i="47" s="1"/>
  <c r="FT258" i="47" s="1"/>
  <c r="CK289" i="47"/>
  <c r="DX289" i="47"/>
  <c r="ED289" i="47" s="1"/>
  <c r="DW289" i="47"/>
  <c r="EC289" i="47" s="1"/>
  <c r="DY289" i="47"/>
  <c r="EE289" i="47" s="1"/>
  <c r="X366" i="47"/>
  <c r="X213" i="47"/>
  <c r="CL137" i="47"/>
  <c r="O63" i="99"/>
  <c r="EB63" i="99" s="1"/>
  <c r="EC63" i="99" s="1"/>
  <c r="FG63" i="99" s="1"/>
  <c r="GW25" i="47"/>
  <c r="CS63" i="47"/>
  <c r="GU25" i="47" s="1"/>
  <c r="GE336" i="47"/>
  <c r="N124" i="59" s="1"/>
  <c r="AG214" i="76"/>
  <c r="P140" i="76"/>
  <c r="AG140" i="76" s="1"/>
  <c r="BF59" i="76"/>
  <c r="AM65" i="76"/>
  <c r="BE59" i="76" s="1"/>
  <c r="AB172" i="81"/>
  <c r="AH141" i="84" s="1"/>
  <c r="M172" i="81"/>
  <c r="AH215" i="84" s="1"/>
  <c r="L66" i="47"/>
  <c r="P66" i="84"/>
  <c r="AG66" i="84" s="1"/>
  <c r="AF66" i="84"/>
  <c r="BF135" i="84"/>
  <c r="M66" i="47"/>
  <c r="P66" i="85"/>
  <c r="AG66" i="85" s="1"/>
  <c r="AF66" i="85"/>
  <c r="BF60" i="85" s="1"/>
  <c r="BF135" i="85"/>
  <c r="BF135" i="83"/>
  <c r="P215" i="83"/>
  <c r="AF215" i="83"/>
  <c r="DX138" i="47"/>
  <c r="ED138" i="47" s="1"/>
  <c r="CK138" i="47"/>
  <c r="DY138" i="47"/>
  <c r="EE138" i="47" s="1"/>
  <c r="DW138" i="47"/>
  <c r="EC138" i="47" s="1"/>
  <c r="V138" i="47"/>
  <c r="V64" i="47"/>
  <c r="FU174" i="47"/>
  <c r="AM214" i="85"/>
  <c r="W366" i="47"/>
  <c r="W213" i="47"/>
  <c r="AM214" i="83"/>
  <c r="AI63" i="99"/>
  <c r="FC133" i="47"/>
  <c r="CM133" i="47" s="1"/>
  <c r="FB134" i="47"/>
  <c r="AM290" i="76"/>
  <c r="D124" i="81"/>
  <c r="G67" i="83"/>
  <c r="FU250" i="47"/>
  <c r="Y213" i="47"/>
  <c r="AM140" i="84"/>
  <c r="BE134" i="84" s="1"/>
  <c r="FC60" i="47"/>
  <c r="CM60" i="47" s="1"/>
  <c r="FB61" i="47"/>
  <c r="FI56" i="99"/>
  <c r="FH57" i="99"/>
  <c r="U221" i="81"/>
  <c r="AH292" i="85" s="1"/>
  <c r="AB221" i="81"/>
  <c r="AH141" i="85" s="1"/>
  <c r="BW66" i="47"/>
  <c r="EH66" i="47" s="1"/>
  <c r="DV365" i="47"/>
  <c r="EB365" i="47" s="1"/>
  <c r="CK365" i="47"/>
  <c r="Z365" i="47"/>
  <c r="CL365" i="47" s="1"/>
  <c r="DW365" i="47"/>
  <c r="EC365" i="47" s="1"/>
  <c r="DX365" i="47"/>
  <c r="ED365" i="47" s="1"/>
  <c r="DY365" i="47"/>
  <c r="EE365" i="47" s="1"/>
  <c r="GV26" i="47"/>
  <c r="GJ36" i="47"/>
  <c r="GC43" i="47"/>
  <c r="L39" i="59" s="1"/>
  <c r="X290" i="47"/>
  <c r="CS211" i="47"/>
  <c r="FC359" i="47"/>
  <c r="CM359" i="47" s="1"/>
  <c r="FB360" i="47"/>
  <c r="AM214" i="76"/>
  <c r="J290" i="47"/>
  <c r="N65" i="47"/>
  <c r="J366" i="47"/>
  <c r="J139" i="47"/>
  <c r="J213" i="47"/>
  <c r="N89" i="79"/>
  <c r="G141" i="76"/>
  <c r="I141" i="76" s="1"/>
  <c r="AF141" i="76" s="1"/>
  <c r="BF135" i="76" s="1"/>
  <c r="G291" i="76"/>
  <c r="I291" i="76" s="1"/>
  <c r="G215" i="76"/>
  <c r="I215" i="76" s="1"/>
  <c r="I66" i="76"/>
  <c r="AI172" i="81"/>
  <c r="AH66" i="84" s="1"/>
  <c r="U172" i="81"/>
  <c r="AH292" i="84" s="1"/>
  <c r="AF215" i="84"/>
  <c r="P215" i="84"/>
  <c r="P292" i="84"/>
  <c r="AG292" i="84" s="1"/>
  <c r="AF292" i="84"/>
  <c r="AF292" i="85"/>
  <c r="P292" i="85"/>
  <c r="AG292" i="85" s="1"/>
  <c r="AF215" i="85"/>
  <c r="P215" i="85"/>
  <c r="AF66" i="83"/>
  <c r="K66" i="47"/>
  <c r="P66" i="83"/>
  <c r="AG66" i="83" s="1"/>
  <c r="P291" i="83"/>
  <c r="AG291" i="83" s="1"/>
  <c r="AF291" i="83"/>
  <c r="FA138" i="47"/>
  <c r="K64" i="99"/>
  <c r="Z212" i="47"/>
  <c r="CK212" i="47"/>
  <c r="DW212" i="47"/>
  <c r="EC212" i="47" s="1"/>
  <c r="DX212" i="47"/>
  <c r="ED212" i="47" s="1"/>
  <c r="DY212" i="47"/>
  <c r="EE212" i="47" s="1"/>
  <c r="FC206" i="47"/>
  <c r="CM206" i="47" s="1"/>
  <c r="FB207" i="47"/>
  <c r="AM140" i="85"/>
  <c r="BE134" i="85" s="1"/>
  <c r="W290" i="47"/>
  <c r="AM140" i="83"/>
  <c r="BE134" i="83" s="1"/>
  <c r="FU109" i="47"/>
  <c r="N193" i="79"/>
  <c r="G41" i="79"/>
  <c r="FA212" i="47" l="1"/>
  <c r="N41" i="79"/>
  <c r="T47" i="93"/>
  <c r="A41" i="79"/>
  <c r="M41" i="79"/>
  <c r="O41" i="79"/>
  <c r="M245" i="79"/>
  <c r="O245" i="79"/>
  <c r="FU175" i="47"/>
  <c r="Z64" i="47"/>
  <c r="CL64" i="47" s="1"/>
  <c r="CL212" i="47"/>
  <c r="FT181" i="47" s="1"/>
  <c r="Z138" i="47"/>
  <c r="AM291" i="83"/>
  <c r="BF60" i="83"/>
  <c r="AM66" i="83"/>
  <c r="BE60" i="83" s="1"/>
  <c r="AM292" i="85"/>
  <c r="BX66" i="47"/>
  <c r="EI66" i="47" s="1"/>
  <c r="P215" i="76"/>
  <c r="AF215" i="76"/>
  <c r="V213" i="47"/>
  <c r="N213" i="47"/>
  <c r="DV213" i="47" s="1"/>
  <c r="EB213" i="47" s="1"/>
  <c r="V366" i="47"/>
  <c r="N366" i="47"/>
  <c r="DV366" i="47" s="1"/>
  <c r="EB366" i="47" s="1"/>
  <c r="CK65" i="47"/>
  <c r="DW65" i="47"/>
  <c r="EC65" i="47" s="1"/>
  <c r="DX65" i="47"/>
  <c r="ED65" i="47" s="1"/>
  <c r="DY65" i="47"/>
  <c r="EE65" i="47" s="1"/>
  <c r="GE337" i="47"/>
  <c r="N125" i="59" s="1"/>
  <c r="FA365" i="47"/>
  <c r="GC343" i="47"/>
  <c r="L131" i="59" s="1"/>
  <c r="CS365" i="47"/>
  <c r="GI336" i="47" s="1"/>
  <c r="S116" i="59" s="1"/>
  <c r="GJ336" i="47"/>
  <c r="T116" i="59" s="1"/>
  <c r="BY140" i="47"/>
  <c r="EJ140" i="47" s="1"/>
  <c r="FI57" i="99"/>
  <c r="FH58" i="99"/>
  <c r="FC61" i="47"/>
  <c r="CM61" i="47" s="1"/>
  <c r="FB62" i="47"/>
  <c r="G142" i="83"/>
  <c r="I142" i="83" s="1"/>
  <c r="AF142" i="83" s="1"/>
  <c r="G292" i="83"/>
  <c r="I292" i="83" s="1"/>
  <c r="G216" i="83"/>
  <c r="I216" i="83" s="1"/>
  <c r="I67" i="83"/>
  <c r="I124" i="81"/>
  <c r="K124" i="81" s="1"/>
  <c r="L124" i="81" s="1"/>
  <c r="AE124" i="81"/>
  <c r="AG124" i="81" s="1"/>
  <c r="AH124" i="81" s="1"/>
  <c r="Q124" i="81"/>
  <c r="S124" i="81" s="1"/>
  <c r="T124" i="81" s="1"/>
  <c r="X124" i="81"/>
  <c r="Z124" i="81" s="1"/>
  <c r="AA124" i="81" s="1"/>
  <c r="F124" i="81"/>
  <c r="FU110" i="47"/>
  <c r="W65" i="47"/>
  <c r="W139" i="47"/>
  <c r="GC115" i="47"/>
  <c r="L84" i="59" s="1"/>
  <c r="GJ108" i="47"/>
  <c r="M140" i="47"/>
  <c r="M367" i="47"/>
  <c r="M291" i="47"/>
  <c r="M214" i="47"/>
  <c r="BX214" i="47"/>
  <c r="EI214" i="47" s="1"/>
  <c r="FA289" i="47"/>
  <c r="BW291" i="47"/>
  <c r="EH291" i="47" s="1"/>
  <c r="BY66" i="47"/>
  <c r="EJ66" i="47" s="1"/>
  <c r="FU251" i="47"/>
  <c r="G142" i="84"/>
  <c r="I142" i="84" s="1"/>
  <c r="AF142" i="84" s="1"/>
  <c r="BF136" i="84" s="1"/>
  <c r="G216" i="84"/>
  <c r="I216" i="84" s="1"/>
  <c r="G293" i="84"/>
  <c r="I293" i="84" s="1"/>
  <c r="I67" i="84"/>
  <c r="G142" i="85"/>
  <c r="I142" i="85" s="1"/>
  <c r="AF142" i="85" s="1"/>
  <c r="BF136" i="85" s="1"/>
  <c r="G216" i="85"/>
  <c r="I216" i="85" s="1"/>
  <c r="G293" i="85"/>
  <c r="I293" i="85" s="1"/>
  <c r="I67" i="85"/>
  <c r="Q222" i="81"/>
  <c r="S222" i="81" s="1"/>
  <c r="T222" i="81" s="1"/>
  <c r="I222" i="81"/>
  <c r="K222" i="81" s="1"/>
  <c r="L222" i="81" s="1"/>
  <c r="AE222" i="81"/>
  <c r="AG222" i="81" s="1"/>
  <c r="AH222" i="81" s="1"/>
  <c r="X222" i="81"/>
  <c r="Z222" i="81" s="1"/>
  <c r="AA222" i="81" s="1"/>
  <c r="F222" i="81"/>
  <c r="J41" i="79"/>
  <c r="G67" i="76"/>
  <c r="O193" i="79"/>
  <c r="M193" i="79"/>
  <c r="O142" i="79"/>
  <c r="M142" i="79"/>
  <c r="FC207" i="47"/>
  <c r="CM207" i="47" s="1"/>
  <c r="FB208" i="47"/>
  <c r="AC64" i="99"/>
  <c r="Q64" i="99"/>
  <c r="AD64" i="99" s="1"/>
  <c r="K367" i="47"/>
  <c r="K140" i="47"/>
  <c r="K291" i="47"/>
  <c r="K214" i="47"/>
  <c r="P141" i="85"/>
  <c r="AG141" i="85" s="1"/>
  <c r="AG215" i="85"/>
  <c r="AM292" i="84"/>
  <c r="AG215" i="84"/>
  <c r="P141" i="84"/>
  <c r="AG141" i="84" s="1"/>
  <c r="BX291" i="47"/>
  <c r="EI291" i="47" s="1"/>
  <c r="P66" i="76"/>
  <c r="AG66" i="76" s="1"/>
  <c r="J66" i="47"/>
  <c r="AF66" i="76"/>
  <c r="P291" i="76"/>
  <c r="AG291" i="76" s="1"/>
  <c r="AF291" i="76"/>
  <c r="N139" i="47"/>
  <c r="DV65" i="47"/>
  <c r="EB65" i="47" s="1"/>
  <c r="V290" i="47"/>
  <c r="N290" i="47"/>
  <c r="DV290" i="47" s="1"/>
  <c r="EB290" i="47" s="1"/>
  <c r="FC360" i="47"/>
  <c r="CM360" i="47" s="1"/>
  <c r="FB361" i="47"/>
  <c r="BY291" i="47"/>
  <c r="EJ291" i="47" s="1"/>
  <c r="Y139" i="47"/>
  <c r="Y65" i="47"/>
  <c r="N142" i="79"/>
  <c r="FC134" i="47"/>
  <c r="CM134" i="47" s="1"/>
  <c r="FB135" i="47"/>
  <c r="AG215" i="83"/>
  <c r="P141" i="83"/>
  <c r="AG141" i="83" s="1"/>
  <c r="AM66" i="85"/>
  <c r="BE60" i="85" s="1"/>
  <c r="BF60" i="84"/>
  <c r="AM66" i="84"/>
  <c r="BE60" i="84" s="1"/>
  <c r="L291" i="47"/>
  <c r="L214" i="47"/>
  <c r="L367" i="47"/>
  <c r="L140" i="47"/>
  <c r="BX140" i="47"/>
  <c r="EI140" i="47" s="1"/>
  <c r="AM140" i="76"/>
  <c r="BE134" i="76" s="1"/>
  <c r="GK107" i="47"/>
  <c r="FT114" i="47"/>
  <c r="CS137" i="47"/>
  <c r="GI107" i="47" s="1"/>
  <c r="X65" i="47"/>
  <c r="X139" i="47"/>
  <c r="CS289" i="47"/>
  <c r="BW214" i="47"/>
  <c r="EH214" i="47" s="1"/>
  <c r="BY214" i="47"/>
  <c r="EJ214" i="47" s="1"/>
  <c r="FC283" i="47"/>
  <c r="CM283" i="47" s="1"/>
  <c r="FB284" i="47"/>
  <c r="Q173" i="81"/>
  <c r="S173" i="81" s="1"/>
  <c r="T173" i="81" s="1"/>
  <c r="AE173" i="81"/>
  <c r="AG173" i="81" s="1"/>
  <c r="AH173" i="81" s="1"/>
  <c r="X173" i="81"/>
  <c r="Z173" i="81" s="1"/>
  <c r="AA173" i="81" s="1"/>
  <c r="I173" i="81"/>
  <c r="K173" i="81" s="1"/>
  <c r="L173" i="81" s="1"/>
  <c r="F173" i="81"/>
  <c r="N245" i="79"/>
  <c r="N90" i="79"/>
  <c r="M173" i="81" l="1"/>
  <c r="AH216" i="84" s="1"/>
  <c r="BX215" i="47" s="1"/>
  <c r="EI215" i="47" s="1"/>
  <c r="AB124" i="81"/>
  <c r="AH142" i="83" s="1"/>
  <c r="AI124" i="81"/>
  <c r="AH67" i="83" s="1"/>
  <c r="DV139" i="47"/>
  <c r="EB139" i="47" s="1"/>
  <c r="AI38" i="104"/>
  <c r="AJ38" i="104" s="1"/>
  <c r="AI173" i="81"/>
  <c r="AH67" i="84" s="1"/>
  <c r="BX67" i="47" s="1"/>
  <c r="EI67" i="47" s="1"/>
  <c r="AB222" i="81"/>
  <c r="AH142" i="85" s="1"/>
  <c r="M222" i="81"/>
  <c r="AH216" i="85" s="1"/>
  <c r="X214" i="47"/>
  <c r="AM215" i="83"/>
  <c r="FU111" i="47"/>
  <c r="FC361" i="47"/>
  <c r="CM361" i="47" s="1"/>
  <c r="FB362" i="47"/>
  <c r="AM291" i="76"/>
  <c r="BF60" i="76"/>
  <c r="AM66" i="76"/>
  <c r="BE60" i="76" s="1"/>
  <c r="AM215" i="84"/>
  <c r="AM215" i="85"/>
  <c r="W291" i="47"/>
  <c r="W367" i="47"/>
  <c r="AI64" i="99"/>
  <c r="FU176" i="47"/>
  <c r="BY141" i="47"/>
  <c r="EJ141" i="47" s="1"/>
  <c r="BY215" i="47"/>
  <c r="EJ215" i="47" s="1"/>
  <c r="M67" i="47"/>
  <c r="P67" i="85"/>
  <c r="AG67" i="85" s="1"/>
  <c r="AF67" i="85"/>
  <c r="AF216" i="85"/>
  <c r="P216" i="85"/>
  <c r="L67" i="47"/>
  <c r="P67" i="84"/>
  <c r="AG67" i="84" s="1"/>
  <c r="AF67" i="84"/>
  <c r="AF216" i="84"/>
  <c r="P216" i="84"/>
  <c r="Y291" i="47"/>
  <c r="BW141" i="47"/>
  <c r="EH141" i="47" s="1"/>
  <c r="BW67" i="47"/>
  <c r="EH67" i="47" s="1"/>
  <c r="K67" i="47"/>
  <c r="P67" i="83"/>
  <c r="AG67" i="83" s="1"/>
  <c r="AF67" i="83"/>
  <c r="AF292" i="83"/>
  <c r="P292" i="83"/>
  <c r="AG292" i="83" s="1"/>
  <c r="FC62" i="47"/>
  <c r="CM62" i="47" s="1"/>
  <c r="FB63" i="47"/>
  <c r="FI58" i="99"/>
  <c r="FH59" i="99"/>
  <c r="FA65" i="47"/>
  <c r="K65" i="99"/>
  <c r="Z213" i="47"/>
  <c r="CK213" i="47"/>
  <c r="DW213" i="47"/>
  <c r="EC213" i="47" s="1"/>
  <c r="DX213" i="47"/>
  <c r="ED213" i="47" s="1"/>
  <c r="DY213" i="47"/>
  <c r="EE213" i="47" s="1"/>
  <c r="G68" i="84"/>
  <c r="D174" i="81"/>
  <c r="FC284" i="47"/>
  <c r="CM284" i="47" s="1"/>
  <c r="FB285" i="47"/>
  <c r="M90" i="79"/>
  <c r="O90" i="79"/>
  <c r="D125" i="81"/>
  <c r="G68" i="83"/>
  <c r="G68" i="85"/>
  <c r="D223" i="81"/>
  <c r="AB173" i="81"/>
  <c r="AH142" i="84" s="1"/>
  <c r="U173" i="81"/>
  <c r="AH293" i="84" s="1"/>
  <c r="FU252" i="47"/>
  <c r="X367" i="47"/>
  <c r="X291" i="47"/>
  <c r="AM141" i="83"/>
  <c r="BE135" i="83" s="1"/>
  <c r="FC135" i="47"/>
  <c r="CM135" i="47" s="1"/>
  <c r="FB136" i="47"/>
  <c r="GE338" i="47"/>
  <c r="N126" i="59" s="1"/>
  <c r="Z290" i="47"/>
  <c r="CL290" i="47" s="1"/>
  <c r="FT259" i="47" s="1"/>
  <c r="CK290" i="47"/>
  <c r="DY290" i="47"/>
  <c r="EE290" i="47" s="1"/>
  <c r="DX290" i="47"/>
  <c r="ED290" i="47" s="1"/>
  <c r="DW290" i="47"/>
  <c r="EC290" i="47" s="1"/>
  <c r="CK139" i="47"/>
  <c r="DY139" i="47"/>
  <c r="EE139" i="47" s="1"/>
  <c r="DX139" i="47"/>
  <c r="ED139" i="47" s="1"/>
  <c r="DW139" i="47"/>
  <c r="EC139" i="47" s="1"/>
  <c r="J140" i="47"/>
  <c r="N140" i="47" s="1"/>
  <c r="AI39" i="104" s="1"/>
  <c r="AJ39" i="104" s="1"/>
  <c r="J291" i="47"/>
  <c r="J214" i="47"/>
  <c r="N66" i="47"/>
  <c r="J367" i="47"/>
  <c r="AM141" i="84"/>
  <c r="BE135" i="84" s="1"/>
  <c r="AM141" i="85"/>
  <c r="BE135" i="85" s="1"/>
  <c r="W214" i="47"/>
  <c r="DW140" i="47"/>
  <c r="FC208" i="47"/>
  <c r="CM208" i="47" s="1"/>
  <c r="FB209" i="47"/>
  <c r="G216" i="76"/>
  <c r="I216" i="76" s="1"/>
  <c r="G292" i="76"/>
  <c r="I292" i="76" s="1"/>
  <c r="G142" i="76"/>
  <c r="I142" i="76" s="1"/>
  <c r="AF142" i="76" s="1"/>
  <c r="I67" i="76"/>
  <c r="AI222" i="81"/>
  <c r="AH67" i="85" s="1"/>
  <c r="U222" i="81"/>
  <c r="AH293" i="85" s="1"/>
  <c r="AF293" i="85"/>
  <c r="P293" i="85"/>
  <c r="AG293" i="85" s="1"/>
  <c r="P293" i="84"/>
  <c r="AG293" i="84" s="1"/>
  <c r="AF293" i="84"/>
  <c r="Y214" i="47"/>
  <c r="Y367" i="47"/>
  <c r="U124" i="81"/>
  <c r="AH292" i="83" s="1"/>
  <c r="M124" i="81"/>
  <c r="AH216" i="83" s="1"/>
  <c r="P216" i="83"/>
  <c r="AF216" i="83"/>
  <c r="BF136" i="83"/>
  <c r="GC44" i="47"/>
  <c r="L40" i="59" s="1"/>
  <c r="GV27" i="47"/>
  <c r="GJ37" i="47"/>
  <c r="CK366" i="47"/>
  <c r="Z366" i="47"/>
  <c r="CL366" i="47" s="1"/>
  <c r="DY366" i="47"/>
  <c r="EE366" i="47" s="1"/>
  <c r="DW366" i="47"/>
  <c r="EC366" i="47" s="1"/>
  <c r="DX366" i="47"/>
  <c r="ED366" i="47" s="1"/>
  <c r="V139" i="47"/>
  <c r="V65" i="47"/>
  <c r="AG215" i="76"/>
  <c r="P141" i="76"/>
  <c r="AG141" i="76" s="1"/>
  <c r="O64" i="99"/>
  <c r="EB64" i="99" s="1"/>
  <c r="EC64" i="99" s="1"/>
  <c r="FG64" i="99" s="1"/>
  <c r="CL138" i="47"/>
  <c r="GW26" i="47"/>
  <c r="CS64" i="47"/>
  <c r="GU26" i="47" s="1"/>
  <c r="CS212" i="47"/>
  <c r="G42" i="79"/>
  <c r="FA290" i="47" l="1"/>
  <c r="FA213" i="47"/>
  <c r="EC140" i="47"/>
  <c r="DV66" i="47"/>
  <c r="EB66" i="47" s="1"/>
  <c r="FA366" i="47"/>
  <c r="FA139" i="47"/>
  <c r="O194" i="79"/>
  <c r="M194" i="79"/>
  <c r="G68" i="76"/>
  <c r="J42" i="79"/>
  <c r="M246" i="79"/>
  <c r="O246" i="79"/>
  <c r="O143" i="79"/>
  <c r="M143" i="79"/>
  <c r="GK108" i="47"/>
  <c r="FT115" i="47"/>
  <c r="CS138" i="47"/>
  <c r="GI108" i="47" s="1"/>
  <c r="AM141" i="76"/>
  <c r="BE135" i="76" s="1"/>
  <c r="CS366" i="47"/>
  <c r="GI337" i="47" s="1"/>
  <c r="S117" i="59" s="1"/>
  <c r="GC344" i="47"/>
  <c r="L132" i="59" s="1"/>
  <c r="GJ337" i="47"/>
  <c r="T117" i="59" s="1"/>
  <c r="BW215" i="47"/>
  <c r="EH215" i="47" s="1"/>
  <c r="AM293" i="84"/>
  <c r="BY292" i="47"/>
  <c r="EJ292" i="47" s="1"/>
  <c r="P67" i="76"/>
  <c r="AG67" i="76" s="1"/>
  <c r="J67" i="47"/>
  <c r="AF67" i="76"/>
  <c r="AF292" i="76"/>
  <c r="P292" i="76"/>
  <c r="AG292" i="76" s="1"/>
  <c r="FC209" i="47"/>
  <c r="CM209" i="47" s="1"/>
  <c r="FB210" i="47"/>
  <c r="W140" i="47"/>
  <c r="W66" i="47"/>
  <c r="N214" i="47"/>
  <c r="V214" i="47"/>
  <c r="DV140" i="47"/>
  <c r="EB140" i="47" s="1"/>
  <c r="CK140" i="47"/>
  <c r="CS290" i="47"/>
  <c r="FU112" i="47"/>
  <c r="BX141" i="47"/>
  <c r="EI141" i="47" s="1"/>
  <c r="N246" i="79"/>
  <c r="G217" i="85"/>
  <c r="I217" i="85" s="1"/>
  <c r="G294" i="85"/>
  <c r="I294" i="85" s="1"/>
  <c r="G143" i="85"/>
  <c r="I143" i="85" s="1"/>
  <c r="AF143" i="85" s="1"/>
  <c r="I68" i="85"/>
  <c r="G217" i="83"/>
  <c r="I217" i="83" s="1"/>
  <c r="G143" i="83"/>
  <c r="I143" i="83" s="1"/>
  <c r="AF143" i="83" s="1"/>
  <c r="G293" i="83"/>
  <c r="I293" i="83" s="1"/>
  <c r="I68" i="83"/>
  <c r="Q125" i="81"/>
  <c r="S125" i="81" s="1"/>
  <c r="T125" i="81" s="1"/>
  <c r="X125" i="81"/>
  <c r="Z125" i="81" s="1"/>
  <c r="AA125" i="81" s="1"/>
  <c r="I125" i="81"/>
  <c r="K125" i="81" s="1"/>
  <c r="L125" i="81" s="1"/>
  <c r="AE125" i="81"/>
  <c r="AG125" i="81" s="1"/>
  <c r="AH125" i="81" s="1"/>
  <c r="F125" i="81"/>
  <c r="FU253" i="47"/>
  <c r="N194" i="79"/>
  <c r="G217" i="84"/>
  <c r="I217" i="84" s="1"/>
  <c r="G143" i="84"/>
  <c r="I143" i="84" s="1"/>
  <c r="AF143" i="84" s="1"/>
  <c r="G294" i="84"/>
  <c r="I294" i="84" s="1"/>
  <c r="I68" i="84"/>
  <c r="AC65" i="99"/>
  <c r="Q65" i="99"/>
  <c r="AD65" i="99" s="1"/>
  <c r="DY140" i="47"/>
  <c r="EE140" i="47" s="1"/>
  <c r="P142" i="84"/>
  <c r="AG142" i="84" s="1"/>
  <c r="AG216" i="84"/>
  <c r="BF61" i="84"/>
  <c r="AM67" i="84"/>
  <c r="BE61" i="84" s="1"/>
  <c r="L292" i="47"/>
  <c r="L215" i="47"/>
  <c r="L141" i="47"/>
  <c r="L368" i="47"/>
  <c r="FC362" i="47"/>
  <c r="CM362" i="47" s="1"/>
  <c r="FB363" i="47"/>
  <c r="DX140" i="47"/>
  <c r="ED140" i="47" s="1"/>
  <c r="N42" i="79"/>
  <c r="A42" i="79"/>
  <c r="T48" i="93"/>
  <c r="M42" i="79"/>
  <c r="O42" i="79"/>
  <c r="AM215" i="76"/>
  <c r="P142" i="83"/>
  <c r="AG142" i="83" s="1"/>
  <c r="AG216" i="83"/>
  <c r="BW292" i="47"/>
  <c r="EH292" i="47" s="1"/>
  <c r="Y66" i="47"/>
  <c r="Y140" i="47"/>
  <c r="AM293" i="85"/>
  <c r="BY67" i="47"/>
  <c r="EJ67" i="47" s="1"/>
  <c r="BF136" i="76"/>
  <c r="AF216" i="76"/>
  <c r="P216" i="76"/>
  <c r="FU177" i="47"/>
  <c r="N367" i="47"/>
  <c r="DV367" i="47" s="1"/>
  <c r="EB367" i="47" s="1"/>
  <c r="V367" i="47"/>
  <c r="CK66" i="47"/>
  <c r="DX66" i="47"/>
  <c r="ED66" i="47" s="1"/>
  <c r="DY66" i="47"/>
  <c r="EE66" i="47" s="1"/>
  <c r="DW66" i="47"/>
  <c r="EC66" i="47" s="1"/>
  <c r="V291" i="47"/>
  <c r="N291" i="47"/>
  <c r="DV291" i="47" s="1"/>
  <c r="EB291" i="47" s="1"/>
  <c r="GJ109" i="47"/>
  <c r="GC116" i="47"/>
  <c r="L85" i="59" s="1"/>
  <c r="FC136" i="47"/>
  <c r="CM136" i="47" s="1"/>
  <c r="FB137" i="47"/>
  <c r="BX292" i="47"/>
  <c r="EI292" i="47" s="1"/>
  <c r="X223" i="81"/>
  <c r="Z223" i="81" s="1"/>
  <c r="AA223" i="81" s="1"/>
  <c r="I223" i="81"/>
  <c r="K223" i="81" s="1"/>
  <c r="L223" i="81" s="1"/>
  <c r="Q223" i="81"/>
  <c r="S223" i="81" s="1"/>
  <c r="T223" i="81" s="1"/>
  <c r="AE223" i="81"/>
  <c r="AG223" i="81" s="1"/>
  <c r="AH223" i="81" s="1"/>
  <c r="F223" i="81"/>
  <c r="N143" i="79"/>
  <c r="FC285" i="47"/>
  <c r="CM285" i="47" s="1"/>
  <c r="FB286" i="47"/>
  <c r="Q174" i="81"/>
  <c r="S174" i="81" s="1"/>
  <c r="T174" i="81" s="1"/>
  <c r="I174" i="81"/>
  <c r="K174" i="81" s="1"/>
  <c r="L174" i="81" s="1"/>
  <c r="AE174" i="81"/>
  <c r="AG174" i="81" s="1"/>
  <c r="AH174" i="81" s="1"/>
  <c r="X174" i="81"/>
  <c r="Z174" i="81" s="1"/>
  <c r="AA174" i="81" s="1"/>
  <c r="F174" i="81"/>
  <c r="Z65" i="47"/>
  <c r="CL65" i="47" s="1"/>
  <c r="CL213" i="47"/>
  <c r="FT182" i="47" s="1"/>
  <c r="Z139" i="47"/>
  <c r="FI59" i="99"/>
  <c r="FH60" i="99"/>
  <c r="FC63" i="47"/>
  <c r="CM63" i="47" s="1"/>
  <c r="FB64" i="47"/>
  <c r="FC64" i="47" s="1"/>
  <c r="CM64" i="47" s="1"/>
  <c r="AM292" i="83"/>
  <c r="BF61" i="83"/>
  <c r="AM67" i="83"/>
  <c r="BE61" i="83" s="1"/>
  <c r="K141" i="47"/>
  <c r="K368" i="47"/>
  <c r="K292" i="47"/>
  <c r="K215" i="47"/>
  <c r="P142" i="85"/>
  <c r="AG142" i="85" s="1"/>
  <c r="AG216" i="85"/>
  <c r="BF61" i="85"/>
  <c r="AM67" i="85"/>
  <c r="BE61" i="85" s="1"/>
  <c r="M141" i="47"/>
  <c r="M368" i="47"/>
  <c r="M215" i="47"/>
  <c r="M292" i="47"/>
  <c r="GE339" i="47"/>
  <c r="N127" i="59" s="1"/>
  <c r="X66" i="47"/>
  <c r="X140" i="47"/>
  <c r="FA66" i="47" l="1"/>
  <c r="Y292" i="47"/>
  <c r="BJ292" i="47" s="1"/>
  <c r="Y368" i="47"/>
  <c r="BJ368" i="47" s="1"/>
  <c r="AM142" i="85"/>
  <c r="BE136" i="85" s="1"/>
  <c r="W215" i="47"/>
  <c r="W368" i="47"/>
  <c r="BH368" i="47" s="1"/>
  <c r="FI60" i="99"/>
  <c r="FH61" i="99"/>
  <c r="FB65" i="47"/>
  <c r="FC65" i="47" s="1"/>
  <c r="CM65" i="47" s="1"/>
  <c r="AB174" i="81"/>
  <c r="AH143" i="84" s="1"/>
  <c r="M174" i="81"/>
  <c r="AH217" i="84" s="1"/>
  <c r="FC286" i="47"/>
  <c r="CM286" i="47" s="1"/>
  <c r="FB287" i="47"/>
  <c r="AI223" i="81"/>
  <c r="AH68" i="85" s="1"/>
  <c r="M223" i="81"/>
  <c r="AH217" i="85" s="1"/>
  <c r="FC137" i="47"/>
  <c r="CM137" i="47" s="1"/>
  <c r="FB138" i="47"/>
  <c r="GC45" i="47"/>
  <c r="L41" i="59" s="1"/>
  <c r="GJ38" i="47"/>
  <c r="GV28" i="47"/>
  <c r="AG216" i="76"/>
  <c r="P142" i="76"/>
  <c r="AG142" i="76" s="1"/>
  <c r="AM142" i="83"/>
  <c r="BE136" i="83" s="1"/>
  <c r="FC363" i="47"/>
  <c r="CM363" i="47" s="1"/>
  <c r="FB364" i="47"/>
  <c r="X292" i="47"/>
  <c r="BI292" i="47" s="1"/>
  <c r="AM142" i="84"/>
  <c r="BE136" i="84" s="1"/>
  <c r="L68" i="47"/>
  <c r="P68" i="84"/>
  <c r="AG68" i="84" s="1"/>
  <c r="AF68" i="84"/>
  <c r="BF62" i="84" s="1"/>
  <c r="BF137" i="84"/>
  <c r="AI125" i="81"/>
  <c r="AH68" i="83" s="1"/>
  <c r="AB125" i="81"/>
  <c r="AH143" i="83" s="1"/>
  <c r="K68" i="47"/>
  <c r="P68" i="83"/>
  <c r="AG68" i="83" s="1"/>
  <c r="AF68" i="83"/>
  <c r="BF137" i="83"/>
  <c r="AF68" i="85"/>
  <c r="M68" i="47"/>
  <c r="P68" i="85"/>
  <c r="AG68" i="85" s="1"/>
  <c r="AF294" i="85"/>
  <c r="P294" i="85"/>
  <c r="AG294" i="85" s="1"/>
  <c r="V66" i="47"/>
  <c r="V140" i="47"/>
  <c r="FC210" i="47"/>
  <c r="CM210" i="47" s="1"/>
  <c r="FB211" i="47"/>
  <c r="BF61" i="76"/>
  <c r="AM67" i="76"/>
  <c r="BE61" i="76" s="1"/>
  <c r="M91" i="79"/>
  <c r="O91" i="79"/>
  <c r="Y215" i="47"/>
  <c r="AM216" i="85"/>
  <c r="W292" i="47"/>
  <c r="BH292" i="47" s="1"/>
  <c r="O65" i="99"/>
  <c r="EB65" i="99" s="1"/>
  <c r="EC65" i="99" s="1"/>
  <c r="FG65" i="99" s="1"/>
  <c r="CL139" i="47"/>
  <c r="GW27" i="47"/>
  <c r="CS65" i="47"/>
  <c r="GU27" i="47" s="1"/>
  <c r="CS213" i="47"/>
  <c r="AI174" i="81"/>
  <c r="AH68" i="84" s="1"/>
  <c r="U174" i="81"/>
  <c r="AH294" i="84" s="1"/>
  <c r="FU254" i="47"/>
  <c r="U223" i="81"/>
  <c r="AH294" i="85" s="1"/>
  <c r="AB223" i="81"/>
  <c r="AH143" i="85" s="1"/>
  <c r="FU113" i="47"/>
  <c r="Z291" i="47"/>
  <c r="CL291" i="47" s="1"/>
  <c r="FT260" i="47" s="1"/>
  <c r="CK291" i="47"/>
  <c r="DY291" i="47"/>
  <c r="EE291" i="47" s="1"/>
  <c r="DX291" i="47"/>
  <c r="ED291" i="47" s="1"/>
  <c r="DW291" i="47"/>
  <c r="EC291" i="47" s="1"/>
  <c r="Z367" i="47"/>
  <c r="CL367" i="47" s="1"/>
  <c r="CK367" i="47"/>
  <c r="DX367" i="47"/>
  <c r="ED367" i="47" s="1"/>
  <c r="DW367" i="47"/>
  <c r="EC367" i="47" s="1"/>
  <c r="DY367" i="47"/>
  <c r="EE367" i="47" s="1"/>
  <c r="AM216" i="83"/>
  <c r="GE340" i="47"/>
  <c r="N128" i="59" s="1"/>
  <c r="X368" i="47"/>
  <c r="BI368" i="47" s="1"/>
  <c r="X215" i="47"/>
  <c r="AM216" i="84"/>
  <c r="AI65" i="99"/>
  <c r="P294" i="84"/>
  <c r="AG294" i="84" s="1"/>
  <c r="AF294" i="84"/>
  <c r="P217" i="84"/>
  <c r="AF217" i="84"/>
  <c r="M125" i="81"/>
  <c r="AH217" i="83" s="1"/>
  <c r="U125" i="81"/>
  <c r="AH293" i="83" s="1"/>
  <c r="AF293" i="83"/>
  <c r="P293" i="83"/>
  <c r="AG293" i="83" s="1"/>
  <c r="AF217" i="83"/>
  <c r="P217" i="83"/>
  <c r="BF137" i="85"/>
  <c r="P217" i="85"/>
  <c r="AF217" i="85"/>
  <c r="GJ110" i="47"/>
  <c r="GC117" i="47"/>
  <c r="L86" i="59" s="1"/>
  <c r="FA140" i="47"/>
  <c r="DV214" i="47"/>
  <c r="EB214" i="47" s="1"/>
  <c r="CK214" i="47"/>
  <c r="K66" i="99"/>
  <c r="Z214" i="47"/>
  <c r="DW214" i="47"/>
  <c r="EC214" i="47" s="1"/>
  <c r="DX214" i="47"/>
  <c r="ED214" i="47" s="1"/>
  <c r="DY214" i="47"/>
  <c r="EE214" i="47" s="1"/>
  <c r="FU178" i="47"/>
  <c r="AM292" i="76"/>
  <c r="N67" i="47"/>
  <c r="J215" i="47"/>
  <c r="J368" i="47"/>
  <c r="J141" i="47"/>
  <c r="N141" i="47" s="1"/>
  <c r="AI40" i="104" s="1"/>
  <c r="AJ40" i="104" s="1"/>
  <c r="J292" i="47"/>
  <c r="N91" i="79"/>
  <c r="G293" i="76"/>
  <c r="I293" i="76" s="1"/>
  <c r="G143" i="76"/>
  <c r="I143" i="76" s="1"/>
  <c r="AF143" i="76" s="1"/>
  <c r="G217" i="76"/>
  <c r="I217" i="76" s="1"/>
  <c r="I68" i="76"/>
  <c r="FA291" i="47" l="1"/>
  <c r="CS367" i="47"/>
  <c r="GI338" i="47" s="1"/>
  <c r="S118" i="59" s="1"/>
  <c r="G69" i="85"/>
  <c r="D224" i="81"/>
  <c r="D175" i="81"/>
  <c r="G69" i="84"/>
  <c r="P68" i="76"/>
  <c r="AG68" i="76" s="1"/>
  <c r="J68" i="47"/>
  <c r="AF68" i="76"/>
  <c r="BF137" i="76"/>
  <c r="DV141" i="47"/>
  <c r="EB141" i="47" s="1"/>
  <c r="CK141" i="47"/>
  <c r="V215" i="47"/>
  <c r="N215" i="47"/>
  <c r="AC66" i="99"/>
  <c r="Q66" i="99"/>
  <c r="AD66" i="99" s="1"/>
  <c r="P143" i="85"/>
  <c r="AG143" i="85" s="1"/>
  <c r="AG217" i="85"/>
  <c r="AM293" i="83"/>
  <c r="BW216" i="47"/>
  <c r="EH216" i="47" s="1"/>
  <c r="AG217" i="84"/>
  <c r="P143" i="84"/>
  <c r="AG143" i="84" s="1"/>
  <c r="X67" i="47"/>
  <c r="BI67" i="47" s="1"/>
  <c r="X141" i="47"/>
  <c r="BI141" i="47" s="1"/>
  <c r="BI215" i="47"/>
  <c r="FA367" i="47"/>
  <c r="GC345" i="47"/>
  <c r="L133" i="59" s="1"/>
  <c r="GJ338" i="47"/>
  <c r="T118" i="59" s="1"/>
  <c r="BY293" i="47"/>
  <c r="EJ293" i="47" s="1"/>
  <c r="BX68" i="47"/>
  <c r="EI68" i="47" s="1"/>
  <c r="FT116" i="47"/>
  <c r="GK109" i="47"/>
  <c r="CS139" i="47"/>
  <c r="GI109" i="47" s="1"/>
  <c r="DW141" i="47"/>
  <c r="EC141" i="47" s="1"/>
  <c r="FC211" i="47"/>
  <c r="CM211" i="47" s="1"/>
  <c r="FB212" i="47"/>
  <c r="BF62" i="85"/>
  <c r="AM68" i="85"/>
  <c r="BE62" i="85" s="1"/>
  <c r="BW142" i="47"/>
  <c r="EH142" i="47" s="1"/>
  <c r="L293" i="47"/>
  <c r="L216" i="47"/>
  <c r="L142" i="47"/>
  <c r="L369" i="47"/>
  <c r="FC364" i="47"/>
  <c r="CM364" i="47" s="1"/>
  <c r="FB365" i="47"/>
  <c r="AM142" i="76"/>
  <c r="BE136" i="76" s="1"/>
  <c r="FU114" i="47"/>
  <c r="BY68" i="47"/>
  <c r="EJ68" i="47" s="1"/>
  <c r="FU255" i="47"/>
  <c r="BX142" i="47"/>
  <c r="EI142" i="47" s="1"/>
  <c r="FI61" i="99"/>
  <c r="FH62" i="99"/>
  <c r="FB66" i="47"/>
  <c r="FC66" i="47" s="1"/>
  <c r="CM66" i="47" s="1"/>
  <c r="G69" i="83"/>
  <c r="D126" i="81"/>
  <c r="P217" i="76"/>
  <c r="AF217" i="76"/>
  <c r="AF293" i="76"/>
  <c r="P293" i="76"/>
  <c r="AG293" i="76" s="1"/>
  <c r="V292" i="47"/>
  <c r="BG292" i="47" s="1"/>
  <c r="N292" i="47"/>
  <c r="N368" i="47"/>
  <c r="V368" i="47"/>
  <c r="BG368" i="47" s="1"/>
  <c r="DV67" i="47"/>
  <c r="EB67" i="47" s="1"/>
  <c r="CK67" i="47"/>
  <c r="DW67" i="47"/>
  <c r="EC67" i="47" s="1"/>
  <c r="DY67" i="47"/>
  <c r="EE67" i="47" s="1"/>
  <c r="DX67" i="47"/>
  <c r="ED67" i="47" s="1"/>
  <c r="Z66" i="47"/>
  <c r="CL66" i="47" s="1"/>
  <c r="CL214" i="47"/>
  <c r="FT183" i="47" s="1"/>
  <c r="Z140" i="47"/>
  <c r="CS214" i="47"/>
  <c r="FA214" i="47"/>
  <c r="P143" i="83"/>
  <c r="AG143" i="83" s="1"/>
  <c r="AG217" i="83"/>
  <c r="BW293" i="47"/>
  <c r="EH293" i="47" s="1"/>
  <c r="AM294" i="84"/>
  <c r="CS291" i="47"/>
  <c r="BY142" i="47"/>
  <c r="EJ142" i="47" s="1"/>
  <c r="BX293" i="47"/>
  <c r="EI293" i="47" s="1"/>
  <c r="DY141" i="47"/>
  <c r="EE141" i="47" s="1"/>
  <c r="Y141" i="47"/>
  <c r="BJ141" i="47" s="1"/>
  <c r="Y67" i="47"/>
  <c r="BJ67" i="47" s="1"/>
  <c r="BJ215" i="47"/>
  <c r="FU179" i="47"/>
  <c r="AM294" i="85"/>
  <c r="M216" i="47"/>
  <c r="M293" i="47"/>
  <c r="M369" i="47"/>
  <c r="M142" i="47"/>
  <c r="BF62" i="83"/>
  <c r="AM68" i="83"/>
  <c r="BE62" i="83" s="1"/>
  <c r="K216" i="47"/>
  <c r="K293" i="47"/>
  <c r="K142" i="47"/>
  <c r="K369" i="47"/>
  <c r="BW68" i="47"/>
  <c r="EH68" i="47" s="1"/>
  <c r="AM68" i="84"/>
  <c r="BE62" i="84" s="1"/>
  <c r="DX141" i="47"/>
  <c r="ED141" i="47" s="1"/>
  <c r="GE341" i="47"/>
  <c r="N129" i="59" s="1"/>
  <c r="AM216" i="76"/>
  <c r="FC138" i="47"/>
  <c r="CM138" i="47" s="1"/>
  <c r="FB139" i="47"/>
  <c r="FC139" i="47" s="1"/>
  <c r="CM139" i="47" s="1"/>
  <c r="BY216" i="47"/>
  <c r="EJ216" i="47" s="1"/>
  <c r="FC287" i="47"/>
  <c r="CM287" i="47" s="1"/>
  <c r="FB288" i="47"/>
  <c r="BX216" i="47"/>
  <c r="EI216" i="47" s="1"/>
  <c r="W141" i="47"/>
  <c r="BH141" i="47" s="1"/>
  <c r="W67" i="47"/>
  <c r="BH67" i="47" s="1"/>
  <c r="BH215" i="47"/>
  <c r="G43" i="79"/>
  <c r="N43" i="79" l="1"/>
  <c r="T49" i="93"/>
  <c r="A43" i="79"/>
  <c r="M43" i="79"/>
  <c r="O43" i="79"/>
  <c r="M247" i="79"/>
  <c r="O247" i="79"/>
  <c r="FC288" i="47"/>
  <c r="CM288" i="47" s="1"/>
  <c r="FB289" i="47"/>
  <c r="FU116" i="47"/>
  <c r="W216" i="47"/>
  <c r="Y369" i="47"/>
  <c r="BJ369" i="47" s="1"/>
  <c r="Y216" i="47"/>
  <c r="AM217" i="83"/>
  <c r="FA67" i="47"/>
  <c r="FB67" i="47" s="1"/>
  <c r="FC67" i="47" s="1"/>
  <c r="CM67" i="47" s="1"/>
  <c r="DV368" i="47"/>
  <c r="EB368" i="47" s="1"/>
  <c r="CK368" i="47"/>
  <c r="Z368" i="47"/>
  <c r="CL368" i="47" s="1"/>
  <c r="DX368" i="47"/>
  <c r="ED368" i="47" s="1"/>
  <c r="DY368" i="47"/>
  <c r="EE368" i="47" s="1"/>
  <c r="DW368" i="47"/>
  <c r="EC368" i="47" s="1"/>
  <c r="Z292" i="47"/>
  <c r="CL292" i="47" s="1"/>
  <c r="FT261" i="47" s="1"/>
  <c r="CK292" i="47"/>
  <c r="DX292" i="47"/>
  <c r="ED292" i="47" s="1"/>
  <c r="DW292" i="47"/>
  <c r="EC292" i="47" s="1"/>
  <c r="DY292" i="47"/>
  <c r="EE292" i="47" s="1"/>
  <c r="Q126" i="81"/>
  <c r="S126" i="81" s="1"/>
  <c r="T126" i="81" s="1"/>
  <c r="X126" i="81"/>
  <c r="Z126" i="81" s="1"/>
  <c r="AA126" i="81" s="1"/>
  <c r="I126" i="81"/>
  <c r="K126" i="81" s="1"/>
  <c r="L126" i="81" s="1"/>
  <c r="AE126" i="81"/>
  <c r="AG126" i="81" s="1"/>
  <c r="AH126" i="81" s="1"/>
  <c r="F126" i="81"/>
  <c r="GE342" i="47"/>
  <c r="N130" i="59" s="1"/>
  <c r="X369" i="47"/>
  <c r="BI369" i="47" s="1"/>
  <c r="X216" i="47"/>
  <c r="FU180" i="47"/>
  <c r="AM217" i="84"/>
  <c r="AM217" i="85"/>
  <c r="FB140" i="47"/>
  <c r="FC140" i="47" s="1"/>
  <c r="CM140" i="47" s="1"/>
  <c r="AI66" i="99"/>
  <c r="V141" i="47"/>
  <c r="BG141" i="47" s="1"/>
  <c r="BG215" i="47"/>
  <c r="V67" i="47"/>
  <c r="BG67" i="47" s="1"/>
  <c r="GC118" i="47"/>
  <c r="L87" i="59" s="1"/>
  <c r="GJ111" i="47"/>
  <c r="BF62" i="76"/>
  <c r="AM68" i="76"/>
  <c r="BE62" i="76" s="1"/>
  <c r="G218" i="84"/>
  <c r="I218" i="84" s="1"/>
  <c r="G295" i="84"/>
  <c r="I295" i="84" s="1"/>
  <c r="G144" i="84"/>
  <c r="I144" i="84" s="1"/>
  <c r="AF144" i="84" s="1"/>
  <c r="BF138" i="84" s="1"/>
  <c r="I69" i="84"/>
  <c r="Q175" i="81"/>
  <c r="S175" i="81" s="1"/>
  <c r="T175" i="81" s="1"/>
  <c r="AE175" i="81"/>
  <c r="AG175" i="81" s="1"/>
  <c r="AH175" i="81" s="1"/>
  <c r="X175" i="81"/>
  <c r="Z175" i="81" s="1"/>
  <c r="AA175" i="81" s="1"/>
  <c r="I175" i="81"/>
  <c r="K175" i="81" s="1"/>
  <c r="L175" i="81" s="1"/>
  <c r="F175" i="81"/>
  <c r="N247" i="79"/>
  <c r="G218" i="85"/>
  <c r="I218" i="85" s="1"/>
  <c r="G295" i="85"/>
  <c r="I295" i="85" s="1"/>
  <c r="G144" i="85"/>
  <c r="I144" i="85" s="1"/>
  <c r="AF144" i="85" s="1"/>
  <c r="I69" i="85"/>
  <c r="J43" i="79"/>
  <c r="G69" i="76"/>
  <c r="O144" i="79"/>
  <c r="M144" i="79"/>
  <c r="M195" i="79"/>
  <c r="O195" i="79"/>
  <c r="FU256" i="47"/>
  <c r="FU115" i="47"/>
  <c r="W369" i="47"/>
  <c r="BH369" i="47" s="1"/>
  <c r="W293" i="47"/>
  <c r="BH293" i="47" s="1"/>
  <c r="Y293" i="47"/>
  <c r="BJ293" i="47" s="1"/>
  <c r="AM143" i="83"/>
  <c r="BE137" i="83" s="1"/>
  <c r="O66" i="99"/>
  <c r="EB66" i="99" s="1"/>
  <c r="CL140" i="47"/>
  <c r="GW28" i="47"/>
  <c r="CS66" i="47"/>
  <c r="GU28" i="47" s="1"/>
  <c r="GV29" i="47"/>
  <c r="GJ39" i="47"/>
  <c r="GC46" i="47"/>
  <c r="L42" i="59" s="1"/>
  <c r="DV292" i="47"/>
  <c r="AM293" i="76"/>
  <c r="AG217" i="76"/>
  <c r="P143" i="76"/>
  <c r="AG143" i="76" s="1"/>
  <c r="N144" i="79"/>
  <c r="G218" i="83"/>
  <c r="I218" i="83" s="1"/>
  <c r="G144" i="83"/>
  <c r="I144" i="83" s="1"/>
  <c r="AF144" i="83" s="1"/>
  <c r="G294" i="83"/>
  <c r="I294" i="83" s="1"/>
  <c r="I69" i="83"/>
  <c r="FI62" i="99"/>
  <c r="FH63" i="99"/>
  <c r="FC365" i="47"/>
  <c r="CM365" i="47" s="1"/>
  <c r="FB366" i="47"/>
  <c r="FC366" i="47" s="1"/>
  <c r="CM366" i="47" s="1"/>
  <c r="X293" i="47"/>
  <c r="BI293" i="47" s="1"/>
  <c r="FC212" i="47"/>
  <c r="CM212" i="47" s="1"/>
  <c r="FB213" i="47"/>
  <c r="FC213" i="47" s="1"/>
  <c r="CM213" i="47" s="1"/>
  <c r="AM143" i="84"/>
  <c r="BE137" i="84" s="1"/>
  <c r="AM143" i="85"/>
  <c r="BE137" i="85" s="1"/>
  <c r="DV215" i="47"/>
  <c r="EB215" i="47" s="1"/>
  <c r="Z215" i="47"/>
  <c r="K67" i="99"/>
  <c r="CK215" i="47"/>
  <c r="DX215" i="47"/>
  <c r="ED215" i="47" s="1"/>
  <c r="DW215" i="47"/>
  <c r="EC215" i="47" s="1"/>
  <c r="DY215" i="47"/>
  <c r="EE215" i="47" s="1"/>
  <c r="FA141" i="47"/>
  <c r="N68" i="47"/>
  <c r="J369" i="47"/>
  <c r="J216" i="47"/>
  <c r="J293" i="47"/>
  <c r="J142" i="47"/>
  <c r="N142" i="47" s="1"/>
  <c r="AI41" i="104" s="1"/>
  <c r="AJ41" i="104" s="1"/>
  <c r="N195" i="79"/>
  <c r="AE224" i="81"/>
  <c r="AG224" i="81" s="1"/>
  <c r="AH224" i="81" s="1"/>
  <c r="X224" i="81"/>
  <c r="Z224" i="81" s="1"/>
  <c r="AA224" i="81" s="1"/>
  <c r="Q224" i="81"/>
  <c r="S224" i="81" s="1"/>
  <c r="T224" i="81" s="1"/>
  <c r="I224" i="81"/>
  <c r="K224" i="81" s="1"/>
  <c r="L224" i="81" s="1"/>
  <c r="F224" i="81"/>
  <c r="M224" i="81" l="1"/>
  <c r="AH218" i="85" s="1"/>
  <c r="FB141" i="47"/>
  <c r="FC141" i="47" s="1"/>
  <c r="CM141" i="47" s="1"/>
  <c r="FU118" i="47" s="1"/>
  <c r="AB224" i="81"/>
  <c r="AH144" i="85" s="1"/>
  <c r="AI126" i="81"/>
  <c r="AH69" i="83" s="1"/>
  <c r="D176" i="81"/>
  <c r="G70" i="84"/>
  <c r="M92" i="79"/>
  <c r="O92" i="79"/>
  <c r="G70" i="83"/>
  <c r="D127" i="81"/>
  <c r="D225" i="81"/>
  <c r="G70" i="85"/>
  <c r="U224" i="81"/>
  <c r="AH295" i="85" s="1"/>
  <c r="AI224" i="81"/>
  <c r="AH69" i="85" s="1"/>
  <c r="DV142" i="47"/>
  <c r="EB142" i="47" s="1"/>
  <c r="CK142" i="47"/>
  <c r="V216" i="47"/>
  <c r="N216" i="47"/>
  <c r="DV68" i="47"/>
  <c r="EB68" i="47" s="1"/>
  <c r="CK68" i="47"/>
  <c r="DX68" i="47"/>
  <c r="ED68" i="47" s="1"/>
  <c r="DY68" i="47"/>
  <c r="EE68" i="47" s="1"/>
  <c r="DW68" i="47"/>
  <c r="EC68" i="47" s="1"/>
  <c r="AC67" i="99"/>
  <c r="Q67" i="99"/>
  <c r="AD67" i="99" s="1"/>
  <c r="FU182" i="47"/>
  <c r="DX142" i="47"/>
  <c r="ED142" i="47" s="1"/>
  <c r="GE343" i="47"/>
  <c r="N131" i="59" s="1"/>
  <c r="P294" i="83"/>
  <c r="AG294" i="83" s="1"/>
  <c r="AF294" i="83"/>
  <c r="P218" i="83"/>
  <c r="AF218" i="83"/>
  <c r="AM143" i="76"/>
  <c r="BE137" i="76" s="1"/>
  <c r="EB292" i="47"/>
  <c r="FA292" i="47" s="1"/>
  <c r="EA292" i="47"/>
  <c r="GK110" i="47"/>
  <c r="FT117" i="47"/>
  <c r="CS140" i="47"/>
  <c r="GI110" i="47" s="1"/>
  <c r="FB214" i="47"/>
  <c r="FC214" i="47" s="1"/>
  <c r="CM214" i="47" s="1"/>
  <c r="G294" i="76"/>
  <c r="I294" i="76" s="1"/>
  <c r="G218" i="76"/>
  <c r="I218" i="76" s="1"/>
  <c r="G144" i="76"/>
  <c r="I144" i="76" s="1"/>
  <c r="AF144" i="76" s="1"/>
  <c r="I69" i="76"/>
  <c r="AF69" i="85"/>
  <c r="BF63" i="85" s="1"/>
  <c r="M69" i="47"/>
  <c r="P69" i="85"/>
  <c r="AG69" i="85" s="1"/>
  <c r="AF295" i="85"/>
  <c r="P295" i="85"/>
  <c r="AG295" i="85" s="1"/>
  <c r="M175" i="81"/>
  <c r="AH218" i="84" s="1"/>
  <c r="AI175" i="81"/>
  <c r="AH69" i="84" s="1"/>
  <c r="L69" i="47"/>
  <c r="P69" i="84"/>
  <c r="AG69" i="84" s="1"/>
  <c r="AF69" i="84"/>
  <c r="P295" i="84"/>
  <c r="AG295" i="84" s="1"/>
  <c r="AF295" i="84"/>
  <c r="FB367" i="47"/>
  <c r="FC367" i="47" s="1"/>
  <c r="CM367" i="47" s="1"/>
  <c r="BW69" i="47"/>
  <c r="EH69" i="47" s="1"/>
  <c r="AB126" i="81"/>
  <c r="AH144" i="83" s="1"/>
  <c r="FA368" i="47"/>
  <c r="DW142" i="47"/>
  <c r="EC142" i="47" s="1"/>
  <c r="FU257" i="47"/>
  <c r="BY217" i="47"/>
  <c r="EJ217" i="47" s="1"/>
  <c r="BY143" i="47"/>
  <c r="EJ143" i="47" s="1"/>
  <c r="V293" i="47"/>
  <c r="BG293" i="47" s="1"/>
  <c r="N293" i="47"/>
  <c r="DV293" i="47" s="1"/>
  <c r="N369" i="47"/>
  <c r="DV369" i="47" s="1"/>
  <c r="EB369" i="47" s="1"/>
  <c r="V369" i="47"/>
  <c r="BG369" i="47" s="1"/>
  <c r="Z141" i="47"/>
  <c r="Z67" i="47"/>
  <c r="CL67" i="47" s="1"/>
  <c r="CL215" i="47"/>
  <c r="FT184" i="47" s="1"/>
  <c r="FA215" i="47"/>
  <c r="FU181" i="47"/>
  <c r="GE344" i="47"/>
  <c r="N132" i="59" s="1"/>
  <c r="FI63" i="99"/>
  <c r="FH64" i="99"/>
  <c r="K69" i="47"/>
  <c r="P69" i="83"/>
  <c r="AG69" i="83" s="1"/>
  <c r="AF69" i="83"/>
  <c r="BF138" i="83"/>
  <c r="AM217" i="76"/>
  <c r="EC66" i="99"/>
  <c r="FG66" i="99" s="1"/>
  <c r="DY142" i="47"/>
  <c r="EE142" i="47" s="1"/>
  <c r="N92" i="79"/>
  <c r="BF138" i="85"/>
  <c r="P218" i="85"/>
  <c r="AF218" i="85"/>
  <c r="AB175" i="81"/>
  <c r="AH144" i="84" s="1"/>
  <c r="U175" i="81"/>
  <c r="AH295" i="84" s="1"/>
  <c r="AF218" i="84"/>
  <c r="P218" i="84"/>
  <c r="FU117" i="47"/>
  <c r="X142" i="47"/>
  <c r="BI142" i="47" s="1"/>
  <c r="X68" i="47"/>
  <c r="BI68" i="47" s="1"/>
  <c r="BI216" i="47"/>
  <c r="M126" i="81"/>
  <c r="AH218" i="83" s="1"/>
  <c r="U126" i="81"/>
  <c r="AH294" i="83" s="1"/>
  <c r="CS292" i="47"/>
  <c r="GJ339" i="47"/>
  <c r="T119" i="59" s="1"/>
  <c r="GC346" i="47"/>
  <c r="L134" i="59" s="1"/>
  <c r="CS368" i="47"/>
  <c r="GI339" i="47" s="1"/>
  <c r="S119" i="59" s="1"/>
  <c r="Y142" i="47"/>
  <c r="BJ142" i="47" s="1"/>
  <c r="BJ216" i="47"/>
  <c r="Y68" i="47"/>
  <c r="BJ68" i="47" s="1"/>
  <c r="W142" i="47"/>
  <c r="BH142" i="47" s="1"/>
  <c r="W68" i="47"/>
  <c r="BH68" i="47" s="1"/>
  <c r="BH216" i="47"/>
  <c r="FC289" i="47"/>
  <c r="CM289" i="47" s="1"/>
  <c r="FB290" i="47"/>
  <c r="N145" i="79"/>
  <c r="G44" i="79"/>
  <c r="FB215" i="47" l="1"/>
  <c r="FC215" i="47" s="1"/>
  <c r="CM215" i="47" s="1"/>
  <c r="FB368" i="47"/>
  <c r="FC368" i="47" s="1"/>
  <c r="CM368" i="47" s="1"/>
  <c r="GE346" i="47" s="1"/>
  <c r="N134" i="59" s="1"/>
  <c r="N44" i="79"/>
  <c r="T50" i="93"/>
  <c r="A44" i="79"/>
  <c r="M44" i="79"/>
  <c r="O44" i="79"/>
  <c r="FC290" i="47"/>
  <c r="CM290" i="47" s="1"/>
  <c r="FB291" i="47"/>
  <c r="FC291" i="47" s="1"/>
  <c r="CM291" i="47" s="1"/>
  <c r="BW217" i="47"/>
  <c r="EH217" i="47" s="1"/>
  <c r="P144" i="84"/>
  <c r="AG144" i="84" s="1"/>
  <c r="AG218" i="84"/>
  <c r="BF63" i="83"/>
  <c r="AM69" i="83"/>
  <c r="BE63" i="83" s="1"/>
  <c r="K370" i="47"/>
  <c r="K143" i="47"/>
  <c r="K217" i="47"/>
  <c r="K294" i="47"/>
  <c r="FU184" i="47"/>
  <c r="GW29" i="47"/>
  <c r="CS67" i="47"/>
  <c r="GU29" i="47" s="1"/>
  <c r="EB293" i="47"/>
  <c r="GE345" i="47"/>
  <c r="N133" i="59" s="1"/>
  <c r="BX69" i="47"/>
  <c r="EI69" i="47" s="1"/>
  <c r="AM295" i="85"/>
  <c r="AM69" i="85"/>
  <c r="BE63" i="85" s="1"/>
  <c r="BF138" i="76"/>
  <c r="AF294" i="76"/>
  <c r="P294" i="76"/>
  <c r="AG294" i="76" s="1"/>
  <c r="P144" i="83"/>
  <c r="AG144" i="83" s="1"/>
  <c r="AG218" i="83"/>
  <c r="GV30" i="47"/>
  <c r="GJ40" i="47"/>
  <c r="GC47" i="47"/>
  <c r="L43" i="59" s="1"/>
  <c r="DV216" i="47"/>
  <c r="EB216" i="47" s="1"/>
  <c r="CK216" i="47"/>
  <c r="K68" i="99"/>
  <c r="Z216" i="47"/>
  <c r="DW216" i="47"/>
  <c r="EC216" i="47" s="1"/>
  <c r="DY216" i="47"/>
  <c r="EE216" i="47" s="1"/>
  <c r="DX216" i="47"/>
  <c r="ED216" i="47" s="1"/>
  <c r="FA142" i="47"/>
  <c r="FB142" i="47" s="1"/>
  <c r="FC142" i="47" s="1"/>
  <c r="CM142" i="47" s="1"/>
  <c r="BY294" i="47"/>
  <c r="EJ294" i="47" s="1"/>
  <c r="G219" i="85"/>
  <c r="I219" i="85" s="1"/>
  <c r="G296" i="85"/>
  <c r="I296" i="85" s="1"/>
  <c r="G145" i="85"/>
  <c r="I145" i="85" s="1"/>
  <c r="AF145" i="85" s="1"/>
  <c r="I70" i="85"/>
  <c r="Q225" i="81"/>
  <c r="S225" i="81" s="1"/>
  <c r="T225" i="81" s="1"/>
  <c r="AE225" i="81"/>
  <c r="AG225" i="81" s="1"/>
  <c r="AH225" i="81" s="1"/>
  <c r="X225" i="81"/>
  <c r="Z225" i="81" s="1"/>
  <c r="AA225" i="81" s="1"/>
  <c r="I225" i="81"/>
  <c r="K225" i="81" s="1"/>
  <c r="L225" i="81" s="1"/>
  <c r="F225" i="81"/>
  <c r="G219" i="83"/>
  <c r="I219" i="83" s="1"/>
  <c r="G145" i="83"/>
  <c r="I145" i="83" s="1"/>
  <c r="AF145" i="83" s="1"/>
  <c r="G295" i="83"/>
  <c r="I295" i="83" s="1"/>
  <c r="I70" i="83"/>
  <c r="G296" i="84"/>
  <c r="I296" i="84" s="1"/>
  <c r="G219" i="84"/>
  <c r="I219" i="84" s="1"/>
  <c r="G145" i="84"/>
  <c r="I145" i="84" s="1"/>
  <c r="AF145" i="84" s="1"/>
  <c r="I70" i="84"/>
  <c r="AE176" i="81"/>
  <c r="AG176" i="81" s="1"/>
  <c r="AH176" i="81" s="1"/>
  <c r="X176" i="81"/>
  <c r="Z176" i="81" s="1"/>
  <c r="AA176" i="81" s="1"/>
  <c r="Q176" i="81"/>
  <c r="S176" i="81" s="1"/>
  <c r="T176" i="81" s="1"/>
  <c r="I176" i="81"/>
  <c r="K176" i="81" s="1"/>
  <c r="L176" i="81" s="1"/>
  <c r="F176" i="81"/>
  <c r="O248" i="79"/>
  <c r="M248" i="79"/>
  <c r="O145" i="79"/>
  <c r="M145" i="79"/>
  <c r="BX294" i="47"/>
  <c r="EI294" i="47" s="1"/>
  <c r="M196" i="79"/>
  <c r="O196" i="79"/>
  <c r="G70" i="76"/>
  <c r="J44" i="79"/>
  <c r="FU258" i="47"/>
  <c r="BW294" i="47"/>
  <c r="EH294" i="47" s="1"/>
  <c r="BX143" i="47"/>
  <c r="EI143" i="47" s="1"/>
  <c r="P144" i="85"/>
  <c r="AG144" i="85" s="1"/>
  <c r="AG218" i="85"/>
  <c r="FI64" i="99"/>
  <c r="FH65" i="99"/>
  <c r="FI65" i="99" s="1"/>
  <c r="CL141" i="47"/>
  <c r="O67" i="99"/>
  <c r="EB67" i="99" s="1"/>
  <c r="EC67" i="99" s="1"/>
  <c r="FG67" i="99" s="1"/>
  <c r="CS215" i="47"/>
  <c r="Z369" i="47"/>
  <c r="CL369" i="47" s="1"/>
  <c r="CK369" i="47"/>
  <c r="DY369" i="47"/>
  <c r="EE369" i="47" s="1"/>
  <c r="DX369" i="47"/>
  <c r="ED369" i="47" s="1"/>
  <c r="DW369" i="47"/>
  <c r="EC369" i="47" s="1"/>
  <c r="Z293" i="47"/>
  <c r="CL293" i="47" s="1"/>
  <c r="CK293" i="47"/>
  <c r="DY293" i="47"/>
  <c r="EE293" i="47" s="1"/>
  <c r="DW293" i="47"/>
  <c r="EC293" i="47" s="1"/>
  <c r="DX293" i="47"/>
  <c r="ED293" i="47" s="1"/>
  <c r="BW143" i="47"/>
  <c r="EH143" i="47" s="1"/>
  <c r="AM295" i="84"/>
  <c r="BF63" i="84"/>
  <c r="AM69" i="84"/>
  <c r="BE63" i="84" s="1"/>
  <c r="L294" i="47"/>
  <c r="L217" i="47"/>
  <c r="L143" i="47"/>
  <c r="L370" i="47"/>
  <c r="BX217" i="47"/>
  <c r="EI217" i="47" s="1"/>
  <c r="M217" i="47"/>
  <c r="M294" i="47"/>
  <c r="M143" i="47"/>
  <c r="M370" i="47"/>
  <c r="J69" i="47"/>
  <c r="AF69" i="76"/>
  <c r="BF63" i="76" s="1"/>
  <c r="P69" i="76"/>
  <c r="AG69" i="76" s="1"/>
  <c r="AF218" i="76"/>
  <c r="P218" i="76"/>
  <c r="FU183" i="47"/>
  <c r="AM294" i="83"/>
  <c r="AI67" i="99"/>
  <c r="FA68" i="47"/>
  <c r="FB68" i="47" s="1"/>
  <c r="FC68" i="47" s="1"/>
  <c r="CM68" i="47" s="1"/>
  <c r="V68" i="47"/>
  <c r="BG68" i="47" s="1"/>
  <c r="BG216" i="47"/>
  <c r="V142" i="47"/>
  <c r="BG142" i="47" s="1"/>
  <c r="GC119" i="47"/>
  <c r="L88" i="59" s="1"/>
  <c r="GJ112" i="47"/>
  <c r="BY69" i="47"/>
  <c r="EJ69" i="47" s="1"/>
  <c r="N248" i="79"/>
  <c r="Q127" i="81"/>
  <c r="S127" i="81" s="1"/>
  <c r="T127" i="81" s="1"/>
  <c r="X127" i="81"/>
  <c r="Z127" i="81" s="1"/>
  <c r="AA127" i="81" s="1"/>
  <c r="I127" i="81"/>
  <c r="K127" i="81" s="1"/>
  <c r="L127" i="81" s="1"/>
  <c r="AE127" i="81"/>
  <c r="AG127" i="81" s="1"/>
  <c r="AH127" i="81" s="1"/>
  <c r="F127" i="81"/>
  <c r="N196" i="79"/>
  <c r="FB292" i="47" l="1"/>
  <c r="FC292" i="47" s="1"/>
  <c r="CM292" i="47" s="1"/>
  <c r="FA369" i="47"/>
  <c r="FB369" i="47" s="1"/>
  <c r="FC369" i="47" s="1"/>
  <c r="CM369" i="47" s="1"/>
  <c r="M225" i="81"/>
  <c r="AH219" i="85" s="1"/>
  <c r="AI127" i="81"/>
  <c r="AH70" i="83" s="1"/>
  <c r="AB127" i="81"/>
  <c r="AH145" i="83" s="1"/>
  <c r="GE347" i="47"/>
  <c r="N135" i="59" s="1"/>
  <c r="BW144" i="47"/>
  <c r="EH144" i="47" s="1"/>
  <c r="M93" i="79"/>
  <c r="O93" i="79"/>
  <c r="M127" i="81"/>
  <c r="AH219" i="83" s="1"/>
  <c r="U127" i="81"/>
  <c r="AH295" i="83" s="1"/>
  <c r="Y217" i="47"/>
  <c r="X294" i="47"/>
  <c r="BI294" i="47" s="1"/>
  <c r="GJ340" i="47"/>
  <c r="T120" i="59" s="1"/>
  <c r="CS369" i="47"/>
  <c r="GI340" i="47" s="1"/>
  <c r="S120" i="59" s="1"/>
  <c r="GC347" i="47"/>
  <c r="L135" i="59" s="1"/>
  <c r="GK111" i="47"/>
  <c r="FT118" i="47"/>
  <c r="CS141" i="47"/>
  <c r="GI111" i="47" s="1"/>
  <c r="AM218" i="85"/>
  <c r="N93" i="79"/>
  <c r="G219" i="76"/>
  <c r="I219" i="76" s="1"/>
  <c r="G295" i="76"/>
  <c r="I295" i="76" s="1"/>
  <c r="G145" i="76"/>
  <c r="I145" i="76" s="1"/>
  <c r="AF145" i="76" s="1"/>
  <c r="BF139" i="76" s="1"/>
  <c r="I70" i="76"/>
  <c r="M176" i="81"/>
  <c r="AH219" i="84" s="1"/>
  <c r="AB176" i="81"/>
  <c r="AH145" i="84" s="1"/>
  <c r="AF70" i="84"/>
  <c r="L70" i="47"/>
  <c r="P70" i="84"/>
  <c r="AG70" i="84" s="1"/>
  <c r="P219" i="84"/>
  <c r="AF219" i="84"/>
  <c r="K70" i="47"/>
  <c r="P70" i="83"/>
  <c r="AG70" i="83" s="1"/>
  <c r="AF70" i="83"/>
  <c r="BF139" i="83"/>
  <c r="AB225" i="81"/>
  <c r="AH145" i="85" s="1"/>
  <c r="U225" i="81"/>
  <c r="AH296" i="85" s="1"/>
  <c r="BF139" i="85"/>
  <c r="P219" i="85"/>
  <c r="AF219" i="85"/>
  <c r="AC68" i="99"/>
  <c r="Q68" i="99"/>
  <c r="AD68" i="99" s="1"/>
  <c r="AM144" i="83"/>
  <c r="BE138" i="83" s="1"/>
  <c r="FA293" i="47"/>
  <c r="FB293" i="47" s="1"/>
  <c r="FC293" i="47" s="1"/>
  <c r="CM293" i="47" s="1"/>
  <c r="W217" i="47"/>
  <c r="W370" i="47"/>
  <c r="BH370" i="47" s="1"/>
  <c r="AM144" i="84"/>
  <c r="BE138" i="84" s="1"/>
  <c r="FU259" i="47"/>
  <c r="BW70" i="47"/>
  <c r="EH70" i="47" s="1"/>
  <c r="P144" i="76"/>
  <c r="AG144" i="76" s="1"/>
  <c r="AG218" i="76"/>
  <c r="AM69" i="76"/>
  <c r="BE63" i="76" s="1"/>
  <c r="J370" i="47"/>
  <c r="J143" i="47"/>
  <c r="N143" i="47" s="1"/>
  <c r="AI42" i="104" s="1"/>
  <c r="AJ42" i="104" s="1"/>
  <c r="J217" i="47"/>
  <c r="J294" i="47"/>
  <c r="N69" i="47"/>
  <c r="DV69" i="47"/>
  <c r="EB69" i="47" s="1"/>
  <c r="Y370" i="47"/>
  <c r="BJ370" i="47" s="1"/>
  <c r="Y294" i="47"/>
  <c r="BJ294" i="47" s="1"/>
  <c r="X370" i="47"/>
  <c r="BI370" i="47" s="1"/>
  <c r="X217" i="47"/>
  <c r="CS293" i="47"/>
  <c r="AM144" i="85"/>
  <c r="BE138" i="85" s="1"/>
  <c r="U176" i="81"/>
  <c r="AH296" i="84" s="1"/>
  <c r="AI176" i="81"/>
  <c r="AH70" i="84" s="1"/>
  <c r="BF139" i="84"/>
  <c r="P296" i="84"/>
  <c r="AG296" i="84" s="1"/>
  <c r="AF296" i="84"/>
  <c r="AF295" i="83"/>
  <c r="P295" i="83"/>
  <c r="AG295" i="83" s="1"/>
  <c r="AF219" i="83"/>
  <c r="P219" i="83"/>
  <c r="BY218" i="47"/>
  <c r="EJ218" i="47" s="1"/>
  <c r="AI225" i="81"/>
  <c r="AH70" i="85" s="1"/>
  <c r="AF70" i="85"/>
  <c r="M70" i="47"/>
  <c r="P70" i="85"/>
  <c r="AG70" i="85" s="1"/>
  <c r="P296" i="85"/>
  <c r="AG296" i="85" s="1"/>
  <c r="AF296" i="85"/>
  <c r="FU119" i="47"/>
  <c r="Z68" i="47"/>
  <c r="CL68" i="47" s="1"/>
  <c r="CL216" i="47"/>
  <c r="FT185" i="47" s="1"/>
  <c r="Z142" i="47"/>
  <c r="CS216" i="47"/>
  <c r="FA216" i="47"/>
  <c r="FB216" i="47" s="1"/>
  <c r="FC216" i="47" s="1"/>
  <c r="CM216" i="47" s="1"/>
  <c r="AM218" i="83"/>
  <c r="FU261" i="47"/>
  <c r="AM294" i="76"/>
  <c r="EA293" i="47"/>
  <c r="W294" i="47"/>
  <c r="BH294" i="47" s="1"/>
  <c r="DW143" i="47"/>
  <c r="EC143" i="47" s="1"/>
  <c r="FH66" i="99"/>
  <c r="FI66" i="99" s="1"/>
  <c r="AM218" i="84"/>
  <c r="FU260" i="47"/>
  <c r="FU185" i="47" l="1"/>
  <c r="M144" i="47"/>
  <c r="M371" i="47"/>
  <c r="M218" i="47"/>
  <c r="M295" i="47"/>
  <c r="BY70" i="47"/>
  <c r="EJ70" i="47" s="1"/>
  <c r="AM295" i="83"/>
  <c r="BX295" i="47"/>
  <c r="EI295" i="47" s="1"/>
  <c r="V294" i="47"/>
  <c r="BG294" i="47" s="1"/>
  <c r="N294" i="47"/>
  <c r="DV143" i="47"/>
  <c r="EB143" i="47" s="1"/>
  <c r="CK143" i="47"/>
  <c r="W69" i="47"/>
  <c r="BH69" i="47" s="1"/>
  <c r="W143" i="47"/>
  <c r="BH143" i="47" s="1"/>
  <c r="BH217" i="47"/>
  <c r="AI68" i="99"/>
  <c r="AG219" i="85"/>
  <c r="P145" i="85"/>
  <c r="AG145" i="85" s="1"/>
  <c r="BY144" i="47"/>
  <c r="EJ144" i="47" s="1"/>
  <c r="AM70" i="83"/>
  <c r="BE64" i="83" s="1"/>
  <c r="BF64" i="84"/>
  <c r="AM70" i="84"/>
  <c r="BE64" i="84" s="1"/>
  <c r="BX218" i="47"/>
  <c r="EI218" i="47" s="1"/>
  <c r="AF219" i="76"/>
  <c r="P219" i="76"/>
  <c r="DY143" i="47"/>
  <c r="EE143" i="47" s="1"/>
  <c r="AM218" i="76"/>
  <c r="BW218" i="47"/>
  <c r="EH218" i="47" s="1"/>
  <c r="G71" i="85"/>
  <c r="D226" i="81"/>
  <c r="D177" i="81"/>
  <c r="G71" i="84"/>
  <c r="D128" i="81"/>
  <c r="G71" i="83"/>
  <c r="CL142" i="47"/>
  <c r="O68" i="99"/>
  <c r="EB68" i="99" s="1"/>
  <c r="EC68" i="99" s="1"/>
  <c r="FG68" i="99" s="1"/>
  <c r="GW30" i="47"/>
  <c r="CS68" i="47"/>
  <c r="GU30" i="47" s="1"/>
  <c r="AM296" i="85"/>
  <c r="BF64" i="85"/>
  <c r="AM70" i="85"/>
  <c r="BE64" i="85" s="1"/>
  <c r="AG219" i="83"/>
  <c r="P145" i="83"/>
  <c r="AG145" i="83" s="1"/>
  <c r="AM296" i="84"/>
  <c r="BX70" i="47"/>
  <c r="EI70" i="47" s="1"/>
  <c r="FH67" i="99"/>
  <c r="FI67" i="99" s="1"/>
  <c r="X69" i="47"/>
  <c r="BI69" i="47" s="1"/>
  <c r="X143" i="47"/>
  <c r="BI143" i="47" s="1"/>
  <c r="BI217" i="47"/>
  <c r="CK69" i="47"/>
  <c r="DW69" i="47"/>
  <c r="EC69" i="47" s="1"/>
  <c r="DX69" i="47"/>
  <c r="ED69" i="47" s="1"/>
  <c r="DY69" i="47"/>
  <c r="EE69" i="47" s="1"/>
  <c r="V217" i="47"/>
  <c r="N217" i="47"/>
  <c r="V370" i="47"/>
  <c r="BG370" i="47" s="1"/>
  <c r="N370" i="47"/>
  <c r="DV370" i="47" s="1"/>
  <c r="EB370" i="47" s="1"/>
  <c r="AM144" i="76"/>
  <c r="BE138" i="76" s="1"/>
  <c r="BY295" i="47"/>
  <c r="EJ295" i="47" s="1"/>
  <c r="BF64" i="83"/>
  <c r="K371" i="47"/>
  <c r="K144" i="47"/>
  <c r="K295" i="47"/>
  <c r="K218" i="47"/>
  <c r="P145" i="84"/>
  <c r="AG145" i="84" s="1"/>
  <c r="AG219" i="84"/>
  <c r="L218" i="47"/>
  <c r="L295" i="47"/>
  <c r="L144" i="47"/>
  <c r="L371" i="47"/>
  <c r="BX144" i="47"/>
  <c r="EI144" i="47" s="1"/>
  <c r="J70" i="47"/>
  <c r="AF70" i="76"/>
  <c r="P70" i="76"/>
  <c r="AG70" i="76" s="1"/>
  <c r="AF295" i="76"/>
  <c r="P295" i="76"/>
  <c r="AG295" i="76" s="1"/>
  <c r="DX143" i="47"/>
  <c r="ED143" i="47" s="1"/>
  <c r="BJ217" i="47"/>
  <c r="Y143" i="47"/>
  <c r="BJ143" i="47" s="1"/>
  <c r="Y69" i="47"/>
  <c r="BJ69" i="47" s="1"/>
  <c r="BW295" i="47"/>
  <c r="EH295" i="47" s="1"/>
  <c r="N197" i="79"/>
  <c r="G45" i="79"/>
  <c r="N146" i="79"/>
  <c r="FA69" i="47" l="1"/>
  <c r="FB69" i="47" s="1"/>
  <c r="FC69" i="47" s="1"/>
  <c r="CM69" i="47" s="1"/>
  <c r="N45" i="79"/>
  <c r="T51" i="93"/>
  <c r="A45" i="79"/>
  <c r="M45" i="79"/>
  <c r="O45" i="79"/>
  <c r="O249" i="79"/>
  <c r="M249" i="79"/>
  <c r="AM295" i="76"/>
  <c r="BF64" i="76"/>
  <c r="AM70" i="76"/>
  <c r="BE64" i="76" s="1"/>
  <c r="X218" i="47"/>
  <c r="AM145" i="84"/>
  <c r="BE139" i="84" s="1"/>
  <c r="W218" i="47"/>
  <c r="Z217" i="47"/>
  <c r="K69" i="99"/>
  <c r="CK217" i="47"/>
  <c r="DW217" i="47"/>
  <c r="EC217" i="47" s="1"/>
  <c r="DY217" i="47"/>
  <c r="EE217" i="47" s="1"/>
  <c r="DX217" i="47"/>
  <c r="ED217" i="47" s="1"/>
  <c r="FT119" i="47"/>
  <c r="GK112" i="47"/>
  <c r="CS142" i="47"/>
  <c r="GI112" i="47" s="1"/>
  <c r="Q226" i="81"/>
  <c r="S226" i="81" s="1"/>
  <c r="T226" i="81" s="1"/>
  <c r="I226" i="81"/>
  <c r="K226" i="81" s="1"/>
  <c r="L226" i="81" s="1"/>
  <c r="AE226" i="81"/>
  <c r="AG226" i="81" s="1"/>
  <c r="AH226" i="81" s="1"/>
  <c r="X226" i="81"/>
  <c r="Z226" i="81" s="1"/>
  <c r="AA226" i="81" s="1"/>
  <c r="F226" i="81"/>
  <c r="AG219" i="76"/>
  <c r="P145" i="76"/>
  <c r="AG145" i="76" s="1"/>
  <c r="AM145" i="85"/>
  <c r="BE139" i="85" s="1"/>
  <c r="GC120" i="47"/>
  <c r="L89" i="59" s="1"/>
  <c r="GJ113" i="47"/>
  <c r="FA143" i="47"/>
  <c r="FB143" i="47" s="1"/>
  <c r="FC143" i="47" s="1"/>
  <c r="CM143" i="47" s="1"/>
  <c r="AM219" i="83"/>
  <c r="Y295" i="47"/>
  <c r="BJ295" i="47" s="1"/>
  <c r="Y371" i="47"/>
  <c r="BJ371" i="47" s="1"/>
  <c r="M146" i="79"/>
  <c r="O146" i="79"/>
  <c r="J45" i="79"/>
  <c r="G71" i="76"/>
  <c r="O197" i="79"/>
  <c r="M197" i="79"/>
  <c r="J371" i="47"/>
  <c r="J295" i="47"/>
  <c r="J144" i="47"/>
  <c r="N144" i="47" s="1"/>
  <c r="AI43" i="104" s="1"/>
  <c r="AJ43" i="104" s="1"/>
  <c r="N70" i="47"/>
  <c r="J218" i="47"/>
  <c r="DV70" i="47"/>
  <c r="EB70" i="47" s="1"/>
  <c r="X371" i="47"/>
  <c r="BI371" i="47" s="1"/>
  <c r="X295" i="47"/>
  <c r="BI295" i="47" s="1"/>
  <c r="AM219" i="84"/>
  <c r="W295" i="47"/>
  <c r="BH295" i="47" s="1"/>
  <c r="W371" i="47"/>
  <c r="BH371" i="47" s="1"/>
  <c r="CK370" i="47"/>
  <c r="Z370" i="47"/>
  <c r="CL370" i="47" s="1"/>
  <c r="DW370" i="47"/>
  <c r="EC370" i="47" s="1"/>
  <c r="DY370" i="47"/>
  <c r="EE370" i="47" s="1"/>
  <c r="DX370" i="47"/>
  <c r="ED370" i="47" s="1"/>
  <c r="DV217" i="47"/>
  <c r="EB217" i="47" s="1"/>
  <c r="V69" i="47"/>
  <c r="BG69" i="47" s="1"/>
  <c r="V143" i="47"/>
  <c r="BG143" i="47" s="1"/>
  <c r="BG217" i="47"/>
  <c r="GC48" i="47"/>
  <c r="L44" i="59" s="1"/>
  <c r="GV31" i="47"/>
  <c r="GJ41" i="47"/>
  <c r="AM145" i="83"/>
  <c r="BE139" i="83" s="1"/>
  <c r="FH68" i="99"/>
  <c r="FI68" i="99" s="1"/>
  <c r="G146" i="83"/>
  <c r="I146" i="83" s="1"/>
  <c r="AF146" i="83" s="1"/>
  <c r="G296" i="83"/>
  <c r="I296" i="83" s="1"/>
  <c r="G220" i="83"/>
  <c r="I220" i="83" s="1"/>
  <c r="I71" i="83"/>
  <c r="I128" i="81"/>
  <c r="K128" i="81" s="1"/>
  <c r="L128" i="81" s="1"/>
  <c r="AE128" i="81"/>
  <c r="AG128" i="81" s="1"/>
  <c r="AH128" i="81" s="1"/>
  <c r="Q128" i="81"/>
  <c r="S128" i="81" s="1"/>
  <c r="T128" i="81" s="1"/>
  <c r="X128" i="81"/>
  <c r="Z128" i="81" s="1"/>
  <c r="AA128" i="81" s="1"/>
  <c r="F128" i="81"/>
  <c r="G146" i="84"/>
  <c r="I146" i="84" s="1"/>
  <c r="AF146" i="84" s="1"/>
  <c r="G220" i="84"/>
  <c r="I220" i="84" s="1"/>
  <c r="G297" i="84"/>
  <c r="I297" i="84" s="1"/>
  <c r="I71" i="84"/>
  <c r="X177" i="81"/>
  <c r="Z177" i="81" s="1"/>
  <c r="AA177" i="81" s="1"/>
  <c r="I177" i="81"/>
  <c r="K177" i="81" s="1"/>
  <c r="L177" i="81" s="1"/>
  <c r="Q177" i="81"/>
  <c r="S177" i="81" s="1"/>
  <c r="T177" i="81" s="1"/>
  <c r="AE177" i="81"/>
  <c r="AG177" i="81" s="1"/>
  <c r="AH177" i="81" s="1"/>
  <c r="F177" i="81"/>
  <c r="N249" i="79"/>
  <c r="G146" i="85"/>
  <c r="I146" i="85" s="1"/>
  <c r="AF146" i="85" s="1"/>
  <c r="G220" i="85"/>
  <c r="I220" i="85" s="1"/>
  <c r="G297" i="85"/>
  <c r="I297" i="85" s="1"/>
  <c r="I71" i="85"/>
  <c r="AM219" i="85"/>
  <c r="DV294" i="47"/>
  <c r="Z294" i="47"/>
  <c r="CL294" i="47" s="1"/>
  <c r="CK294" i="47"/>
  <c r="DX294" i="47"/>
  <c r="ED294" i="47" s="1"/>
  <c r="DW294" i="47"/>
  <c r="EC294" i="47" s="1"/>
  <c r="DY294" i="47"/>
  <c r="EE294" i="47" s="1"/>
  <c r="Y218" i="47"/>
  <c r="DY144" i="47"/>
  <c r="EE144" i="47" s="1"/>
  <c r="N94" i="79"/>
  <c r="AB128" i="81" l="1"/>
  <c r="AH146" i="83" s="1"/>
  <c r="AI128" i="81"/>
  <c r="AH71" i="83" s="1"/>
  <c r="FA217" i="47"/>
  <c r="FB217" i="47" s="1"/>
  <c r="FC217" i="47" s="1"/>
  <c r="CM217" i="47" s="1"/>
  <c r="FA370" i="47"/>
  <c r="FB370" i="47" s="1"/>
  <c r="FC370" i="47" s="1"/>
  <c r="CM370" i="47" s="1"/>
  <c r="GE348" i="47" s="1"/>
  <c r="N136" i="59" s="1"/>
  <c r="AB226" i="81"/>
  <c r="AH146" i="85" s="1"/>
  <c r="BY145" i="47" s="1"/>
  <c r="EJ145" i="47" s="1"/>
  <c r="M226" i="81"/>
  <c r="AH220" i="85" s="1"/>
  <c r="G72" i="84"/>
  <c r="D178" i="81"/>
  <c r="P297" i="85"/>
  <c r="AG297" i="85" s="1"/>
  <c r="AF297" i="85"/>
  <c r="BF140" i="85"/>
  <c r="U177" i="81"/>
  <c r="AH297" i="84" s="1"/>
  <c r="AB177" i="81"/>
  <c r="AH146" i="84" s="1"/>
  <c r="AF297" i="84"/>
  <c r="P297" i="84"/>
  <c r="AG297" i="84" s="1"/>
  <c r="BF140" i="84"/>
  <c r="BW145" i="47"/>
  <c r="EH145" i="47" s="1"/>
  <c r="BW71" i="47"/>
  <c r="EH71" i="47" s="1"/>
  <c r="K71" i="47"/>
  <c r="P71" i="83"/>
  <c r="AG71" i="83" s="1"/>
  <c r="AF71" i="83"/>
  <c r="BF65" i="83" s="1"/>
  <c r="P296" i="83"/>
  <c r="AG296" i="83" s="1"/>
  <c r="AF296" i="83"/>
  <c r="CS370" i="47"/>
  <c r="GI341" i="47" s="1"/>
  <c r="S121" i="59" s="1"/>
  <c r="GC348" i="47"/>
  <c r="L136" i="59" s="1"/>
  <c r="GJ341" i="47"/>
  <c r="T121" i="59" s="1"/>
  <c r="V218" i="47"/>
  <c r="N218" i="47"/>
  <c r="DV144" i="47"/>
  <c r="EB144" i="47" s="1"/>
  <c r="CK144" i="47"/>
  <c r="N371" i="47"/>
  <c r="V371" i="47"/>
  <c r="BG371" i="47" s="1"/>
  <c r="DV371" i="47"/>
  <c r="EB371" i="47" s="1"/>
  <c r="FU120" i="47"/>
  <c r="AM219" i="76"/>
  <c r="BY219" i="47"/>
  <c r="EJ219" i="47" s="1"/>
  <c r="AC69" i="99"/>
  <c r="Q69" i="99"/>
  <c r="AD69" i="99" s="1"/>
  <c r="DW144" i="47"/>
  <c r="EC144" i="47" s="1"/>
  <c r="BH218" i="47"/>
  <c r="W70" i="47"/>
  <c r="BH70" i="47" s="1"/>
  <c r="W144" i="47"/>
  <c r="BH144" i="47" s="1"/>
  <c r="X144" i="47"/>
  <c r="BI144" i="47" s="1"/>
  <c r="BI218" i="47"/>
  <c r="X70" i="47"/>
  <c r="BI70" i="47" s="1"/>
  <c r="D227" i="81"/>
  <c r="G72" i="85"/>
  <c r="M94" i="79"/>
  <c r="O94" i="79"/>
  <c r="G72" i="83"/>
  <c r="D129" i="81"/>
  <c r="Y144" i="47"/>
  <c r="BJ144" i="47" s="1"/>
  <c r="BJ218" i="47"/>
  <c r="Y70" i="47"/>
  <c r="BJ70" i="47" s="1"/>
  <c r="CS294" i="47"/>
  <c r="EB294" i="47"/>
  <c r="FA294" i="47" s="1"/>
  <c r="FB294" i="47" s="1"/>
  <c r="FC294" i="47" s="1"/>
  <c r="CM294" i="47" s="1"/>
  <c r="EA294" i="47"/>
  <c r="AF71" i="85"/>
  <c r="M71" i="47"/>
  <c r="P71" i="85"/>
  <c r="AG71" i="85" s="1"/>
  <c r="P220" i="85"/>
  <c r="AF220" i="85"/>
  <c r="AI177" i="81"/>
  <c r="AH71" i="84" s="1"/>
  <c r="M177" i="81"/>
  <c r="AH220" i="84" s="1"/>
  <c r="AF71" i="84"/>
  <c r="L71" i="47"/>
  <c r="P71" i="84"/>
  <c r="AG71" i="84" s="1"/>
  <c r="P220" i="84"/>
  <c r="AF220" i="84"/>
  <c r="U128" i="81"/>
  <c r="AH296" i="83" s="1"/>
  <c r="M128" i="81"/>
  <c r="AH220" i="83" s="1"/>
  <c r="P220" i="83"/>
  <c r="AF220" i="83"/>
  <c r="BF140" i="83"/>
  <c r="FU186" i="47"/>
  <c r="CK70" i="47"/>
  <c r="DY70" i="47"/>
  <c r="EE70" i="47" s="1"/>
  <c r="DW70" i="47"/>
  <c r="EC70" i="47" s="1"/>
  <c r="DX70" i="47"/>
  <c r="ED70" i="47" s="1"/>
  <c r="V295" i="47"/>
  <c r="BG295" i="47" s="1"/>
  <c r="N295" i="47"/>
  <c r="DV295" i="47" s="1"/>
  <c r="G146" i="76"/>
  <c r="I146" i="76" s="1"/>
  <c r="AF146" i="76" s="1"/>
  <c r="BF140" i="76" s="1"/>
  <c r="G220" i="76"/>
  <c r="I220" i="76" s="1"/>
  <c r="G296" i="76"/>
  <c r="I296" i="76" s="1"/>
  <c r="I71" i="76"/>
  <c r="AM145" i="76"/>
  <c r="BE139" i="76" s="1"/>
  <c r="AI226" i="81"/>
  <c r="AH71" i="85" s="1"/>
  <c r="U226" i="81"/>
  <c r="AH297" i="85" s="1"/>
  <c r="Z69" i="47"/>
  <c r="CL69" i="47" s="1"/>
  <c r="Z143" i="47"/>
  <c r="CL217" i="47"/>
  <c r="FT186" i="47" s="1"/>
  <c r="DX144" i="47"/>
  <c r="ED144" i="47" s="1"/>
  <c r="G46" i="79"/>
  <c r="FA70" i="47" l="1"/>
  <c r="FB70" i="47" s="1"/>
  <c r="FC70" i="47" s="1"/>
  <c r="CM70" i="47" s="1"/>
  <c r="G72" i="76"/>
  <c r="J46" i="79"/>
  <c r="N46" i="79"/>
  <c r="T52" i="93"/>
  <c r="A46" i="79"/>
  <c r="M46" i="79"/>
  <c r="O46" i="79"/>
  <c r="M147" i="79"/>
  <c r="O147" i="79"/>
  <c r="M250" i="79"/>
  <c r="O250" i="79"/>
  <c r="CL143" i="47"/>
  <c r="O69" i="99"/>
  <c r="EB69" i="99" s="1"/>
  <c r="EC69" i="99" s="1"/>
  <c r="FG69" i="99" s="1"/>
  <c r="FH69" i="99" s="1"/>
  <c r="FI69" i="99" s="1"/>
  <c r="BY296" i="47"/>
  <c r="EJ296" i="47" s="1"/>
  <c r="P296" i="76"/>
  <c r="AG296" i="76" s="1"/>
  <c r="AF296" i="76"/>
  <c r="CK295" i="47"/>
  <c r="Z295" i="47"/>
  <c r="CL295" i="47" s="1"/>
  <c r="DY295" i="47"/>
  <c r="EE295" i="47" s="1"/>
  <c r="DX295" i="47"/>
  <c r="ED295" i="47" s="1"/>
  <c r="DW295" i="47"/>
  <c r="EC295" i="47" s="1"/>
  <c r="BW219" i="47"/>
  <c r="EH219" i="47" s="1"/>
  <c r="BF65" i="84"/>
  <c r="AM71" i="84"/>
  <c r="BE65" i="84" s="1"/>
  <c r="BX71" i="47"/>
  <c r="EI71" i="47" s="1"/>
  <c r="AG220" i="85"/>
  <c r="P146" i="85"/>
  <c r="AG146" i="85" s="1"/>
  <c r="M145" i="47"/>
  <c r="M372" i="47"/>
  <c r="M296" i="47"/>
  <c r="M219" i="47"/>
  <c r="N147" i="79"/>
  <c r="G147" i="83"/>
  <c r="I147" i="83" s="1"/>
  <c r="AF147" i="83" s="1"/>
  <c r="G221" i="83"/>
  <c r="I221" i="83" s="1"/>
  <c r="G297" i="83"/>
  <c r="I297" i="83" s="1"/>
  <c r="I72" i="83"/>
  <c r="G298" i="85"/>
  <c r="I298" i="85" s="1"/>
  <c r="G221" i="85"/>
  <c r="I221" i="85" s="1"/>
  <c r="G147" i="85"/>
  <c r="I147" i="85" s="1"/>
  <c r="AF147" i="85" s="1"/>
  <c r="I72" i="85"/>
  <c r="X227" i="81"/>
  <c r="Z227" i="81" s="1"/>
  <c r="AA227" i="81" s="1"/>
  <c r="I227" i="81"/>
  <c r="K227" i="81" s="1"/>
  <c r="L227" i="81" s="1"/>
  <c r="Q227" i="81"/>
  <c r="S227" i="81" s="1"/>
  <c r="T227" i="81" s="1"/>
  <c r="AE227" i="81"/>
  <c r="AG227" i="81" s="1"/>
  <c r="AH227" i="81" s="1"/>
  <c r="F227" i="81"/>
  <c r="GC121" i="47"/>
  <c r="L90" i="59" s="1"/>
  <c r="GJ114" i="47"/>
  <c r="FA144" i="47"/>
  <c r="FB144" i="47" s="1"/>
  <c r="FC144" i="47" s="1"/>
  <c r="CM144" i="47" s="1"/>
  <c r="V70" i="47"/>
  <c r="BG70" i="47" s="1"/>
  <c r="BG218" i="47"/>
  <c r="V144" i="47"/>
  <c r="BG144" i="47" s="1"/>
  <c r="AM71" i="83"/>
  <c r="BE65" i="83" s="1"/>
  <c r="BX145" i="47"/>
  <c r="EI145" i="47" s="1"/>
  <c r="Q178" i="81"/>
  <c r="S178" i="81" s="1"/>
  <c r="T178" i="81" s="1"/>
  <c r="I178" i="81"/>
  <c r="K178" i="81" s="1"/>
  <c r="L178" i="81" s="1"/>
  <c r="AE178" i="81"/>
  <c r="AG178" i="81" s="1"/>
  <c r="AH178" i="81" s="1"/>
  <c r="X178" i="81"/>
  <c r="Z178" i="81" s="1"/>
  <c r="AA178" i="81" s="1"/>
  <c r="F178" i="81"/>
  <c r="O198" i="79"/>
  <c r="M198" i="79"/>
  <c r="GW31" i="47"/>
  <c r="CS69" i="47"/>
  <c r="GU31" i="47" s="1"/>
  <c r="CS217" i="47"/>
  <c r="BY71" i="47"/>
  <c r="EJ71" i="47" s="1"/>
  <c r="P71" i="76"/>
  <c r="AG71" i="76" s="1"/>
  <c r="J71" i="47"/>
  <c r="AF71" i="76"/>
  <c r="P220" i="76"/>
  <c r="AF220" i="76"/>
  <c r="EB295" i="47"/>
  <c r="FA295" i="47" s="1"/>
  <c r="FB295" i="47" s="1"/>
  <c r="FC295" i="47" s="1"/>
  <c r="CM295" i="47" s="1"/>
  <c r="GV32" i="47"/>
  <c r="GC49" i="47"/>
  <c r="L45" i="59" s="1"/>
  <c r="GJ42" i="47"/>
  <c r="AG220" i="83"/>
  <c r="P146" i="83"/>
  <c r="AG146" i="83" s="1"/>
  <c r="BW296" i="47"/>
  <c r="EH296" i="47" s="1"/>
  <c r="P146" i="84"/>
  <c r="AG146" i="84" s="1"/>
  <c r="AG220" i="84"/>
  <c r="L296" i="47"/>
  <c r="L219" i="47"/>
  <c r="L145" i="47"/>
  <c r="L372" i="47"/>
  <c r="BX219" i="47"/>
  <c r="EI219" i="47" s="1"/>
  <c r="BF65" i="85"/>
  <c r="AM71" i="85"/>
  <c r="BE65" i="85" s="1"/>
  <c r="I129" i="81"/>
  <c r="K129" i="81" s="1"/>
  <c r="L129" i="81" s="1"/>
  <c r="AE129" i="81"/>
  <c r="AG129" i="81" s="1"/>
  <c r="AH129" i="81" s="1"/>
  <c r="Q129" i="81"/>
  <c r="S129" i="81" s="1"/>
  <c r="T129" i="81" s="1"/>
  <c r="X129" i="81"/>
  <c r="Z129" i="81" s="1"/>
  <c r="AA129" i="81" s="1"/>
  <c r="F129" i="81"/>
  <c r="N250" i="79"/>
  <c r="AI69" i="99"/>
  <c r="CK371" i="47"/>
  <c r="Z371" i="47"/>
  <c r="CL371" i="47" s="1"/>
  <c r="DY371" i="47"/>
  <c r="EE371" i="47" s="1"/>
  <c r="DX371" i="47"/>
  <c r="ED371" i="47" s="1"/>
  <c r="DW371" i="47"/>
  <c r="EC371" i="47" s="1"/>
  <c r="DV218" i="47"/>
  <c r="EB218" i="47" s="1"/>
  <c r="CK218" i="47"/>
  <c r="K70" i="99"/>
  <c r="Z218" i="47"/>
  <c r="DX218" i="47"/>
  <c r="ED218" i="47" s="1"/>
  <c r="DW218" i="47"/>
  <c r="EC218" i="47" s="1"/>
  <c r="DY218" i="47"/>
  <c r="EE218" i="47" s="1"/>
  <c r="AM296" i="83"/>
  <c r="K296" i="47"/>
  <c r="K219" i="47"/>
  <c r="K145" i="47"/>
  <c r="K372" i="47"/>
  <c r="AM297" i="84"/>
  <c r="BX296" i="47"/>
  <c r="EI296" i="47" s="1"/>
  <c r="AM297" i="85"/>
  <c r="N198" i="79"/>
  <c r="G221" i="84"/>
  <c r="I221" i="84" s="1"/>
  <c r="G298" i="84"/>
  <c r="I298" i="84" s="1"/>
  <c r="G147" i="84"/>
  <c r="I147" i="84" s="1"/>
  <c r="AF147" i="84" s="1"/>
  <c r="BF141" i="84" s="1"/>
  <c r="I72" i="84"/>
  <c r="EA295" i="47" l="1"/>
  <c r="FA371" i="47"/>
  <c r="FB371" i="47" s="1"/>
  <c r="FC371" i="47" s="1"/>
  <c r="CM371" i="47" s="1"/>
  <c r="CS371" i="47"/>
  <c r="GI342" i="47" s="1"/>
  <c r="S122" i="59" s="1"/>
  <c r="AB178" i="81"/>
  <c r="AH147" i="84" s="1"/>
  <c r="CS295" i="47"/>
  <c r="GE349" i="47"/>
  <c r="N137" i="59" s="1"/>
  <c r="G73" i="83"/>
  <c r="D130" i="81"/>
  <c r="L72" i="47"/>
  <c r="P72" i="84"/>
  <c r="AG72" i="84" s="1"/>
  <c r="AF72" i="84"/>
  <c r="AF298" i="84"/>
  <c r="P298" i="84"/>
  <c r="AG298" i="84" s="1"/>
  <c r="W372" i="47"/>
  <c r="BH372" i="47" s="1"/>
  <c r="W219" i="47"/>
  <c r="AC70" i="99"/>
  <c r="Q70" i="99"/>
  <c r="AD70" i="99" s="1"/>
  <c r="GJ342" i="47"/>
  <c r="T122" i="59" s="1"/>
  <c r="GC349" i="47"/>
  <c r="L137" i="59" s="1"/>
  <c r="AB129" i="81"/>
  <c r="AH147" i="83" s="1"/>
  <c r="AI129" i="81"/>
  <c r="AH72" i="83" s="1"/>
  <c r="X296" i="47"/>
  <c r="BI296" i="47" s="1"/>
  <c r="AM146" i="84"/>
  <c r="BE140" i="84" s="1"/>
  <c r="AM220" i="83"/>
  <c r="BF65" i="76"/>
  <c r="AM71" i="76"/>
  <c r="BE65" i="76" s="1"/>
  <c r="AI178" i="81"/>
  <c r="AH72" i="84" s="1"/>
  <c r="U178" i="81"/>
  <c r="AH298" i="84" s="1"/>
  <c r="U227" i="81"/>
  <c r="AH298" i="85" s="1"/>
  <c r="AB227" i="81"/>
  <c r="AH147" i="85" s="1"/>
  <c r="BF141" i="85"/>
  <c r="P298" i="85"/>
  <c r="AG298" i="85" s="1"/>
  <c r="AF298" i="85"/>
  <c r="P297" i="83"/>
  <c r="AG297" i="83" s="1"/>
  <c r="AF297" i="83"/>
  <c r="BF141" i="83"/>
  <c r="Y296" i="47"/>
  <c r="BJ296" i="47" s="1"/>
  <c r="AM220" i="85"/>
  <c r="GK113" i="47"/>
  <c r="FT120" i="47"/>
  <c r="CS143" i="47"/>
  <c r="GI113" i="47" s="1"/>
  <c r="G297" i="76"/>
  <c r="I297" i="76" s="1"/>
  <c r="G221" i="76"/>
  <c r="I221" i="76" s="1"/>
  <c r="G147" i="76"/>
  <c r="I147" i="76" s="1"/>
  <c r="AF147" i="76" s="1"/>
  <c r="I72" i="76"/>
  <c r="D228" i="81"/>
  <c r="G73" i="85"/>
  <c r="M95" i="79"/>
  <c r="O95" i="79"/>
  <c r="D179" i="81"/>
  <c r="G73" i="84"/>
  <c r="AF221" i="84"/>
  <c r="P221" i="84"/>
  <c r="W296" i="47"/>
  <c r="BH296" i="47" s="1"/>
  <c r="Z70" i="47"/>
  <c r="CL70" i="47" s="1"/>
  <c r="CL218" i="47"/>
  <c r="FT187" i="47" s="1"/>
  <c r="Z144" i="47"/>
  <c r="CS218" i="47"/>
  <c r="FA218" i="47"/>
  <c r="FB218" i="47" s="1"/>
  <c r="FC218" i="47" s="1"/>
  <c r="CM218" i="47" s="1"/>
  <c r="U129" i="81"/>
  <c r="AH297" i="83" s="1"/>
  <c r="M129" i="81"/>
  <c r="AH221" i="83" s="1"/>
  <c r="X372" i="47"/>
  <c r="BI372" i="47" s="1"/>
  <c r="X219" i="47"/>
  <c r="AM220" i="84"/>
  <c r="AM146" i="83"/>
  <c r="BE140" i="83" s="1"/>
  <c r="AG220" i="76"/>
  <c r="P146" i="76"/>
  <c r="AG146" i="76" s="1"/>
  <c r="J219" i="47"/>
  <c r="N71" i="47"/>
  <c r="J372" i="47"/>
  <c r="J145" i="47"/>
  <c r="N145" i="47" s="1"/>
  <c r="J296" i="47"/>
  <c r="DV71" i="47"/>
  <c r="EB71" i="47" s="1"/>
  <c r="BX146" i="47"/>
  <c r="EI146" i="47" s="1"/>
  <c r="M178" i="81"/>
  <c r="AH221" i="84" s="1"/>
  <c r="FU121" i="47"/>
  <c r="AI227" i="81"/>
  <c r="AH72" i="85" s="1"/>
  <c r="M227" i="81"/>
  <c r="AH221" i="85" s="1"/>
  <c r="AF72" i="85"/>
  <c r="M72" i="47"/>
  <c r="P72" i="85"/>
  <c r="AG72" i="85" s="1"/>
  <c r="AF221" i="85"/>
  <c r="P221" i="85"/>
  <c r="AF72" i="83"/>
  <c r="BF66" i="83" s="1"/>
  <c r="K72" i="47"/>
  <c r="P72" i="83"/>
  <c r="AG72" i="83" s="1"/>
  <c r="P221" i="83"/>
  <c r="AF221" i="83"/>
  <c r="Y219" i="47"/>
  <c r="Y372" i="47"/>
  <c r="BJ372" i="47" s="1"/>
  <c r="AM146" i="85"/>
  <c r="BE140" i="85" s="1"/>
  <c r="AM296" i="76"/>
  <c r="N95" i="79"/>
  <c r="N148" i="79"/>
  <c r="DX145" i="47" l="1"/>
  <c r="ED145" i="47" s="1"/>
  <c r="AI44" i="104"/>
  <c r="AJ44" i="104" s="1"/>
  <c r="G73" i="76"/>
  <c r="J47" i="79"/>
  <c r="O199" i="79"/>
  <c r="M199" i="79"/>
  <c r="G47" i="79"/>
  <c r="N47" i="79" s="1"/>
  <c r="M251" i="79"/>
  <c r="O251" i="79"/>
  <c r="Y71" i="47"/>
  <c r="BJ71" i="47" s="1"/>
  <c r="Y145" i="47"/>
  <c r="BJ145" i="47" s="1"/>
  <c r="BJ219" i="47"/>
  <c r="P147" i="83"/>
  <c r="AG147" i="83" s="1"/>
  <c r="AG221" i="83"/>
  <c r="AM221" i="83" s="1"/>
  <c r="K220" i="47"/>
  <c r="K297" i="47"/>
  <c r="K373" i="47"/>
  <c r="K146" i="47"/>
  <c r="AG221" i="85"/>
  <c r="P147" i="85"/>
  <c r="AG147" i="85" s="1"/>
  <c r="BF66" i="85"/>
  <c r="AM72" i="85"/>
  <c r="BE66" i="85" s="1"/>
  <c r="BY72" i="47"/>
  <c r="EJ72" i="47" s="1"/>
  <c r="BX220" i="47"/>
  <c r="EI220" i="47" s="1"/>
  <c r="V296" i="47"/>
  <c r="BG296" i="47" s="1"/>
  <c r="N296" i="47"/>
  <c r="DV296" i="47" s="1"/>
  <c r="V372" i="47"/>
  <c r="BG372" i="47" s="1"/>
  <c r="N372" i="47"/>
  <c r="DV372" i="47" s="1"/>
  <c r="EB372" i="47" s="1"/>
  <c r="V219" i="47"/>
  <c r="N219" i="47"/>
  <c r="DV219" i="47" s="1"/>
  <c r="EB219" i="47" s="1"/>
  <c r="AM220" i="76"/>
  <c r="X145" i="47"/>
  <c r="BI145" i="47" s="1"/>
  <c r="X71" i="47"/>
  <c r="BI71" i="47" s="1"/>
  <c r="BI219" i="47"/>
  <c r="BW297" i="47"/>
  <c r="EH297" i="47" s="1"/>
  <c r="O70" i="99"/>
  <c r="EB70" i="99" s="1"/>
  <c r="CL144" i="47"/>
  <c r="GW32" i="47"/>
  <c r="CS70" i="47"/>
  <c r="GU32" i="47" s="1"/>
  <c r="AG221" i="84"/>
  <c r="P147" i="84"/>
  <c r="AG147" i="84" s="1"/>
  <c r="N199" i="79"/>
  <c r="N251" i="79"/>
  <c r="J72" i="47"/>
  <c r="AF72" i="76"/>
  <c r="P72" i="76"/>
  <c r="AG72" i="76" s="1"/>
  <c r="P221" i="76"/>
  <c r="AF221" i="76"/>
  <c r="AM298" i="85"/>
  <c r="BY146" i="47"/>
  <c r="EJ146" i="47" s="1"/>
  <c r="BX297" i="47"/>
  <c r="EI297" i="47" s="1"/>
  <c r="BW146" i="47"/>
  <c r="EH146" i="47" s="1"/>
  <c r="BF66" i="84"/>
  <c r="AM72" i="84"/>
  <c r="BE66" i="84" s="1"/>
  <c r="L373" i="47"/>
  <c r="L146" i="47"/>
  <c r="L220" i="47"/>
  <c r="L297" i="47"/>
  <c r="G298" i="83"/>
  <c r="I298" i="83" s="1"/>
  <c r="G148" i="83"/>
  <c r="I148" i="83" s="1"/>
  <c r="AF148" i="83" s="1"/>
  <c r="G222" i="83"/>
  <c r="I222" i="83" s="1"/>
  <c r="I73" i="83"/>
  <c r="O148" i="79"/>
  <c r="M148" i="79"/>
  <c r="AM72" i="83"/>
  <c r="BE66" i="83" s="1"/>
  <c r="M220" i="47"/>
  <c r="M297" i="47"/>
  <c r="M373" i="47"/>
  <c r="M146" i="47"/>
  <c r="BY220" i="47"/>
  <c r="EJ220" i="47" s="1"/>
  <c r="DV145" i="47"/>
  <c r="EB145" i="47" s="1"/>
  <c r="CK145" i="47"/>
  <c r="CK71" i="47"/>
  <c r="DW71" i="47"/>
  <c r="EC71" i="47" s="1"/>
  <c r="DY71" i="47"/>
  <c r="EE71" i="47" s="1"/>
  <c r="DX71" i="47"/>
  <c r="ED71" i="47" s="1"/>
  <c r="AM146" i="76"/>
  <c r="BE140" i="76" s="1"/>
  <c r="BW220" i="47"/>
  <c r="EH220" i="47" s="1"/>
  <c r="FU187" i="47"/>
  <c r="DW145" i="47"/>
  <c r="EC145" i="47" s="1"/>
  <c r="G148" i="84"/>
  <c r="I148" i="84" s="1"/>
  <c r="AF148" i="84" s="1"/>
  <c r="BF142" i="84" s="1"/>
  <c r="G299" i="84"/>
  <c r="I299" i="84" s="1"/>
  <c r="G222" i="84"/>
  <c r="I222" i="84" s="1"/>
  <c r="I73" i="84"/>
  <c r="X179" i="81"/>
  <c r="Z179" i="81" s="1"/>
  <c r="AA179" i="81" s="1"/>
  <c r="I179" i="81"/>
  <c r="K179" i="81" s="1"/>
  <c r="L179" i="81" s="1"/>
  <c r="Q179" i="81"/>
  <c r="S179" i="81" s="1"/>
  <c r="T179" i="81" s="1"/>
  <c r="AE179" i="81"/>
  <c r="AG179" i="81" s="1"/>
  <c r="AH179" i="81" s="1"/>
  <c r="F179" i="81"/>
  <c r="G148" i="85"/>
  <c r="I148" i="85" s="1"/>
  <c r="AF148" i="85" s="1"/>
  <c r="BF142" i="85" s="1"/>
  <c r="G299" i="85"/>
  <c r="I299" i="85" s="1"/>
  <c r="G222" i="85"/>
  <c r="I222" i="85" s="1"/>
  <c r="I73" i="85"/>
  <c r="AE228" i="81"/>
  <c r="AG228" i="81" s="1"/>
  <c r="AH228" i="81" s="1"/>
  <c r="X228" i="81"/>
  <c r="Z228" i="81" s="1"/>
  <c r="AA228" i="81" s="1"/>
  <c r="Q228" i="81"/>
  <c r="S228" i="81" s="1"/>
  <c r="T228" i="81" s="1"/>
  <c r="I228" i="81"/>
  <c r="K228" i="81" s="1"/>
  <c r="L228" i="81" s="1"/>
  <c r="F228" i="81"/>
  <c r="BF141" i="76"/>
  <c r="P297" i="76"/>
  <c r="AG297" i="76" s="1"/>
  <c r="AF297" i="76"/>
  <c r="DY145" i="47"/>
  <c r="EE145" i="47" s="1"/>
  <c r="AM297" i="83"/>
  <c r="BY297" i="47"/>
  <c r="EJ297" i="47" s="1"/>
  <c r="BX72" i="47"/>
  <c r="EI72" i="47" s="1"/>
  <c r="BW72" i="47"/>
  <c r="EH72" i="47" s="1"/>
  <c r="AI70" i="99"/>
  <c r="BH219" i="47"/>
  <c r="W71" i="47"/>
  <c r="BH71" i="47" s="1"/>
  <c r="W145" i="47"/>
  <c r="BH145" i="47" s="1"/>
  <c r="AM298" i="84"/>
  <c r="I130" i="81"/>
  <c r="K130" i="81" s="1"/>
  <c r="L130" i="81" s="1"/>
  <c r="AE130" i="81"/>
  <c r="AG130" i="81" s="1"/>
  <c r="AH130" i="81" s="1"/>
  <c r="Q130" i="81"/>
  <c r="S130" i="81" s="1"/>
  <c r="T130" i="81" s="1"/>
  <c r="X130" i="81"/>
  <c r="Z130" i="81" s="1"/>
  <c r="AA130" i="81" s="1"/>
  <c r="F130" i="81"/>
  <c r="FA71" i="47" l="1"/>
  <c r="FB71" i="47" s="1"/>
  <c r="FC71" i="47" s="1"/>
  <c r="CM71" i="47" s="1"/>
  <c r="M228" i="81"/>
  <c r="AH222" i="85" s="1"/>
  <c r="AB228" i="81"/>
  <c r="AH148" i="85" s="1"/>
  <c r="D180" i="81"/>
  <c r="G74" i="84"/>
  <c r="U130" i="81"/>
  <c r="AH298" i="83" s="1"/>
  <c r="G74" i="83"/>
  <c r="D131" i="81"/>
  <c r="G74" i="85"/>
  <c r="D229" i="81"/>
  <c r="M96" i="79"/>
  <c r="O96" i="79"/>
  <c r="AB130" i="81"/>
  <c r="AH148" i="83" s="1"/>
  <c r="AI130" i="81"/>
  <c r="AH73" i="83" s="1"/>
  <c r="AM297" i="76"/>
  <c r="U228" i="81"/>
  <c r="AH299" i="85" s="1"/>
  <c r="AI228" i="81"/>
  <c r="AH73" i="85" s="1"/>
  <c r="P222" i="85"/>
  <c r="AF222" i="85"/>
  <c r="AI179" i="81"/>
  <c r="AH73" i="84" s="1"/>
  <c r="M179" i="81"/>
  <c r="AH222" i="84" s="1"/>
  <c r="AF73" i="84"/>
  <c r="L73" i="47"/>
  <c r="P73" i="84"/>
  <c r="AG73" i="84" s="1"/>
  <c r="P299" i="84"/>
  <c r="AG299" i="84" s="1"/>
  <c r="AF299" i="84"/>
  <c r="GC50" i="47"/>
  <c r="L46" i="59" s="1"/>
  <c r="GJ43" i="47"/>
  <c r="GV33" i="47"/>
  <c r="Y297" i="47"/>
  <c r="BJ297" i="47" s="1"/>
  <c r="P222" i="83"/>
  <c r="AF222" i="83"/>
  <c r="AF298" i="83"/>
  <c r="P298" i="83"/>
  <c r="AG298" i="83" s="1"/>
  <c r="X297" i="47"/>
  <c r="BI297" i="47" s="1"/>
  <c r="P147" i="76"/>
  <c r="AG147" i="76" s="1"/>
  <c r="AG221" i="76"/>
  <c r="AM221" i="76" s="1"/>
  <c r="BF66" i="76"/>
  <c r="AM72" i="76"/>
  <c r="BE66" i="76" s="1"/>
  <c r="AM147" i="84"/>
  <c r="BE141" i="84" s="1"/>
  <c r="GK114" i="47"/>
  <c r="FT121" i="47"/>
  <c r="CS144" i="47"/>
  <c r="GI114" i="47" s="1"/>
  <c r="Z219" i="47"/>
  <c r="CK219" i="47"/>
  <c r="K71" i="99"/>
  <c r="DX219" i="47"/>
  <c r="ED219" i="47" s="1"/>
  <c r="DY219" i="47"/>
  <c r="EE219" i="47" s="1"/>
  <c r="DW219" i="47"/>
  <c r="EC219" i="47" s="1"/>
  <c r="FA219" i="47" s="1"/>
  <c r="FB219" i="47" s="1"/>
  <c r="FC219" i="47" s="1"/>
  <c r="CM219" i="47" s="1"/>
  <c r="CK296" i="47"/>
  <c r="Z296" i="47"/>
  <c r="CL296" i="47" s="1"/>
  <c r="DW296" i="47"/>
  <c r="EC296" i="47" s="1"/>
  <c r="DX296" i="47"/>
  <c r="ED296" i="47" s="1"/>
  <c r="DY296" i="47"/>
  <c r="EE296" i="47" s="1"/>
  <c r="AM221" i="85"/>
  <c r="W297" i="47"/>
  <c r="BH297" i="47" s="1"/>
  <c r="G222" i="76"/>
  <c r="I222" i="76" s="1"/>
  <c r="G298" i="76"/>
  <c r="I298" i="76" s="1"/>
  <c r="G148" i="76"/>
  <c r="I148" i="76" s="1"/>
  <c r="AF148" i="76" s="1"/>
  <c r="BF142" i="76" s="1"/>
  <c r="I73" i="76"/>
  <c r="M130" i="81"/>
  <c r="AH222" i="83" s="1"/>
  <c r="BY221" i="47"/>
  <c r="EJ221" i="47" s="1"/>
  <c r="BY147" i="47"/>
  <c r="EJ147" i="47" s="1"/>
  <c r="M73" i="47"/>
  <c r="P73" i="85"/>
  <c r="AG73" i="85" s="1"/>
  <c r="AF73" i="85"/>
  <c r="P299" i="85"/>
  <c r="AG299" i="85" s="1"/>
  <c r="AF299" i="85"/>
  <c r="U179" i="81"/>
  <c r="AH299" i="84" s="1"/>
  <c r="AB179" i="81"/>
  <c r="AH148" i="84" s="1"/>
  <c r="P222" i="84"/>
  <c r="AF222" i="84"/>
  <c r="GC122" i="47"/>
  <c r="L91" i="59" s="1"/>
  <c r="GJ115" i="47"/>
  <c r="FA145" i="47"/>
  <c r="FB145" i="47" s="1"/>
  <c r="FC145" i="47" s="1"/>
  <c r="CM145" i="47" s="1"/>
  <c r="Y373" i="47"/>
  <c r="BJ373" i="47" s="1"/>
  <c r="Y220" i="47"/>
  <c r="K73" i="47"/>
  <c r="P73" i="83"/>
  <c r="AG73" i="83" s="1"/>
  <c r="AF73" i="83"/>
  <c r="BF142" i="83"/>
  <c r="X220" i="47"/>
  <c r="X373" i="47"/>
  <c r="BI373" i="47" s="1"/>
  <c r="J297" i="47"/>
  <c r="N72" i="47"/>
  <c r="J373" i="47"/>
  <c r="J146" i="47"/>
  <c r="J220" i="47"/>
  <c r="AM221" i="84"/>
  <c r="EC70" i="99"/>
  <c r="FG70" i="99" s="1"/>
  <c r="FH70" i="99" s="1"/>
  <c r="FI70" i="99" s="1"/>
  <c r="V145" i="47"/>
  <c r="BG145" i="47" s="1"/>
  <c r="V71" i="47"/>
  <c r="BG71" i="47" s="1"/>
  <c r="BG219" i="47"/>
  <c r="CK372" i="47"/>
  <c r="Z372" i="47"/>
  <c r="CL372" i="47" s="1"/>
  <c r="DX372" i="47"/>
  <c r="ED372" i="47" s="1"/>
  <c r="DY372" i="47"/>
  <c r="EE372" i="47" s="1"/>
  <c r="DW372" i="47"/>
  <c r="EC372" i="47" s="1"/>
  <c r="EB296" i="47"/>
  <c r="FA296" i="47" s="1"/>
  <c r="FB296" i="47" s="1"/>
  <c r="FC296" i="47" s="1"/>
  <c r="CM296" i="47" s="1"/>
  <c r="AM147" i="85"/>
  <c r="BE141" i="85" s="1"/>
  <c r="W373" i="47"/>
  <c r="BH373" i="47" s="1"/>
  <c r="W220" i="47"/>
  <c r="AM147" i="83"/>
  <c r="BE141" i="83" s="1"/>
  <c r="T53" i="93"/>
  <c r="A47" i="79"/>
  <c r="M47" i="79"/>
  <c r="O47" i="79"/>
  <c r="N96" i="79"/>
  <c r="G48" i="79"/>
  <c r="N149" i="79"/>
  <c r="EA296" i="47" l="1"/>
  <c r="FA372" i="47"/>
  <c r="FB372" i="47" s="1"/>
  <c r="FC372" i="47" s="1"/>
  <c r="CM372" i="47" s="1"/>
  <c r="GE350" i="47" s="1"/>
  <c r="N138" i="59" s="1"/>
  <c r="O252" i="79"/>
  <c r="M252" i="79"/>
  <c r="O200" i="79"/>
  <c r="M200" i="79"/>
  <c r="N48" i="79"/>
  <c r="A48" i="79"/>
  <c r="T54" i="93"/>
  <c r="M48" i="79"/>
  <c r="O48" i="79"/>
  <c r="W146" i="47"/>
  <c r="BH146" i="47" s="1"/>
  <c r="BH220" i="47"/>
  <c r="W72" i="47"/>
  <c r="BH72" i="47" s="1"/>
  <c r="CS372" i="47"/>
  <c r="GI343" i="47" s="1"/>
  <c r="S123" i="59" s="1"/>
  <c r="V220" i="47"/>
  <c r="N220" i="47"/>
  <c r="DV220" i="47" s="1"/>
  <c r="EB220" i="47" s="1"/>
  <c r="V373" i="47"/>
  <c r="BG373" i="47" s="1"/>
  <c r="N373" i="47"/>
  <c r="CK72" i="47"/>
  <c r="DW72" i="47"/>
  <c r="EC72" i="47" s="1"/>
  <c r="DX72" i="47"/>
  <c r="ED72" i="47" s="1"/>
  <c r="DY72" i="47"/>
  <c r="EE72" i="47" s="1"/>
  <c r="X72" i="47"/>
  <c r="BI72" i="47" s="1"/>
  <c r="X146" i="47"/>
  <c r="BI146" i="47" s="1"/>
  <c r="BI220" i="47"/>
  <c r="FU122" i="47"/>
  <c r="P148" i="84"/>
  <c r="AG148" i="84" s="1"/>
  <c r="AG222" i="84"/>
  <c r="BX298" i="47"/>
  <c r="EI298" i="47" s="1"/>
  <c r="J73" i="47"/>
  <c r="AF73" i="76"/>
  <c r="P73" i="76"/>
  <c r="AG73" i="76" s="1"/>
  <c r="AF298" i="76"/>
  <c r="P298" i="76"/>
  <c r="AG298" i="76" s="1"/>
  <c r="CS296" i="47"/>
  <c r="AC71" i="99"/>
  <c r="Q71" i="99"/>
  <c r="AD71" i="99" s="1"/>
  <c r="AM147" i="76"/>
  <c r="BE141" i="76" s="1"/>
  <c r="AM298" i="83"/>
  <c r="AM299" i="84"/>
  <c r="BF67" i="84"/>
  <c r="AM73" i="84"/>
  <c r="BE67" i="84" s="1"/>
  <c r="BX73" i="47"/>
  <c r="EI73" i="47" s="1"/>
  <c r="P148" i="85"/>
  <c r="AG148" i="85" s="1"/>
  <c r="AG222" i="85"/>
  <c r="BY298" i="47"/>
  <c r="EJ298" i="47" s="1"/>
  <c r="BW147" i="47"/>
  <c r="EH147" i="47" s="1"/>
  <c r="N252" i="79"/>
  <c r="G149" i="85"/>
  <c r="I149" i="85" s="1"/>
  <c r="AF149" i="85" s="1"/>
  <c r="G223" i="85"/>
  <c r="I223" i="85" s="1"/>
  <c r="G300" i="85"/>
  <c r="I300" i="85" s="1"/>
  <c r="I74" i="85"/>
  <c r="G149" i="83"/>
  <c r="I149" i="83" s="1"/>
  <c r="AF149" i="83" s="1"/>
  <c r="G299" i="83"/>
  <c r="I299" i="83" s="1"/>
  <c r="G223" i="83"/>
  <c r="I223" i="83" s="1"/>
  <c r="I74" i="83"/>
  <c r="N200" i="79"/>
  <c r="O149" i="79"/>
  <c r="M149" i="79"/>
  <c r="G74" i="76"/>
  <c r="J48" i="79"/>
  <c r="GC350" i="47"/>
  <c r="L138" i="59" s="1"/>
  <c r="GJ343" i="47"/>
  <c r="T123" i="59" s="1"/>
  <c r="FU188" i="47"/>
  <c r="N146" i="47"/>
  <c r="AI45" i="104" s="1"/>
  <c r="AJ45" i="104" s="1"/>
  <c r="DV72" i="47"/>
  <c r="EB72" i="47" s="1"/>
  <c r="FA72" i="47" s="1"/>
  <c r="FB72" i="47" s="1"/>
  <c r="FC72" i="47" s="1"/>
  <c r="CM72" i="47" s="1"/>
  <c r="N297" i="47"/>
  <c r="DV297" i="47" s="1"/>
  <c r="V297" i="47"/>
  <c r="BG297" i="47" s="1"/>
  <c r="BF67" i="83"/>
  <c r="AM73" i="83"/>
  <c r="BE67" i="83" s="1"/>
  <c r="K298" i="47"/>
  <c r="K221" i="47"/>
  <c r="K374" i="47"/>
  <c r="K147" i="47"/>
  <c r="Y146" i="47"/>
  <c r="BJ146" i="47" s="1"/>
  <c r="Y72" i="47"/>
  <c r="BJ72" i="47" s="1"/>
  <c r="BJ220" i="47"/>
  <c r="BX147" i="47"/>
  <c r="EI147" i="47" s="1"/>
  <c r="AM299" i="85"/>
  <c r="BF67" i="85"/>
  <c r="AM73" i="85"/>
  <c r="BE67" i="85" s="1"/>
  <c r="M374" i="47"/>
  <c r="M147" i="47"/>
  <c r="M221" i="47"/>
  <c r="M298" i="47"/>
  <c r="BW221" i="47"/>
  <c r="EH221" i="47" s="1"/>
  <c r="AF222" i="76"/>
  <c r="P222" i="76"/>
  <c r="Z145" i="47"/>
  <c r="Z71" i="47"/>
  <c r="CL71" i="47" s="1"/>
  <c r="CL219" i="47"/>
  <c r="FT188" i="47" s="1"/>
  <c r="AG222" i="83"/>
  <c r="AM222" i="83" s="1"/>
  <c r="P148" i="83"/>
  <c r="AG148" i="83" s="1"/>
  <c r="L374" i="47"/>
  <c r="L147" i="47"/>
  <c r="L221" i="47"/>
  <c r="L298" i="47"/>
  <c r="BX221" i="47"/>
  <c r="EI221" i="47" s="1"/>
  <c r="BY73" i="47"/>
  <c r="EJ73" i="47" s="1"/>
  <c r="BW73" i="47"/>
  <c r="EH73" i="47" s="1"/>
  <c r="Q229" i="81"/>
  <c r="S229" i="81" s="1"/>
  <c r="T229" i="81" s="1"/>
  <c r="AE229" i="81"/>
  <c r="AG229" i="81" s="1"/>
  <c r="AH229" i="81" s="1"/>
  <c r="X229" i="81"/>
  <c r="Z229" i="81" s="1"/>
  <c r="AA229" i="81" s="1"/>
  <c r="I229" i="81"/>
  <c r="K229" i="81" s="1"/>
  <c r="L229" i="81" s="1"/>
  <c r="F229" i="81"/>
  <c r="I131" i="81"/>
  <c r="K131" i="81" s="1"/>
  <c r="L131" i="81" s="1"/>
  <c r="AE131" i="81"/>
  <c r="AG131" i="81" s="1"/>
  <c r="AH131" i="81" s="1"/>
  <c r="Q131" i="81"/>
  <c r="S131" i="81" s="1"/>
  <c r="T131" i="81" s="1"/>
  <c r="X131" i="81"/>
  <c r="Z131" i="81" s="1"/>
  <c r="AA131" i="81" s="1"/>
  <c r="F131" i="81"/>
  <c r="BW298" i="47"/>
  <c r="EH298" i="47" s="1"/>
  <c r="G223" i="84"/>
  <c r="I223" i="84" s="1"/>
  <c r="G300" i="84"/>
  <c r="I300" i="84" s="1"/>
  <c r="G149" i="84"/>
  <c r="I149" i="84" s="1"/>
  <c r="AF149" i="84" s="1"/>
  <c r="I74" i="84"/>
  <c r="AE180" i="81"/>
  <c r="AG180" i="81" s="1"/>
  <c r="AH180" i="81" s="1"/>
  <c r="X180" i="81"/>
  <c r="Z180" i="81" s="1"/>
  <c r="AA180" i="81" s="1"/>
  <c r="Q180" i="81"/>
  <c r="S180" i="81" s="1"/>
  <c r="T180" i="81" s="1"/>
  <c r="I180" i="81"/>
  <c r="K180" i="81" s="1"/>
  <c r="L180" i="81" s="1"/>
  <c r="F180" i="81"/>
  <c r="U180" i="81" l="1"/>
  <c r="AH300" i="84" s="1"/>
  <c r="AB131" i="81"/>
  <c r="AH149" i="83" s="1"/>
  <c r="AI131" i="81"/>
  <c r="AH74" i="83" s="1"/>
  <c r="AI180" i="81"/>
  <c r="AH74" i="84" s="1"/>
  <c r="BF143" i="84"/>
  <c r="AF223" i="84"/>
  <c r="P223" i="84"/>
  <c r="BW148" i="47"/>
  <c r="EH148" i="47" s="1"/>
  <c r="BW74" i="47"/>
  <c r="EH74" i="47" s="1"/>
  <c r="AB229" i="81"/>
  <c r="AH149" i="85" s="1"/>
  <c r="U229" i="81"/>
  <c r="AH300" i="85" s="1"/>
  <c r="X221" i="47"/>
  <c r="X374" i="47"/>
  <c r="BI374" i="47" s="1"/>
  <c r="AM148" i="83"/>
  <c r="BE142" i="83" s="1"/>
  <c r="CL145" i="47"/>
  <c r="O71" i="99"/>
  <c r="EB71" i="99" s="1"/>
  <c r="EC71" i="99" s="1"/>
  <c r="FG71" i="99" s="1"/>
  <c r="FH71" i="99" s="1"/>
  <c r="FI71" i="99" s="1"/>
  <c r="Y298" i="47"/>
  <c r="BJ298" i="47" s="1"/>
  <c r="W221" i="47"/>
  <c r="EB297" i="47"/>
  <c r="CK146" i="47"/>
  <c r="DX146" i="47"/>
  <c r="ED146" i="47" s="1"/>
  <c r="DW146" i="47"/>
  <c r="EC146" i="47" s="1"/>
  <c r="DY146" i="47"/>
  <c r="EE146" i="47" s="1"/>
  <c r="G149" i="76"/>
  <c r="I149" i="76" s="1"/>
  <c r="AF149" i="76" s="1"/>
  <c r="G299" i="76"/>
  <c r="I299" i="76" s="1"/>
  <c r="G223" i="76"/>
  <c r="I223" i="76" s="1"/>
  <c r="I74" i="76"/>
  <c r="K74" i="47"/>
  <c r="P74" i="83"/>
  <c r="AG74" i="83" s="1"/>
  <c r="AF74" i="83"/>
  <c r="P299" i="83"/>
  <c r="AG299" i="83" s="1"/>
  <c r="AF299" i="83"/>
  <c r="M74" i="47"/>
  <c r="P74" i="85"/>
  <c r="AG74" i="85" s="1"/>
  <c r="AF74" i="85"/>
  <c r="AF223" i="85"/>
  <c r="P223" i="85"/>
  <c r="AM148" i="85"/>
  <c r="BE142" i="85" s="1"/>
  <c r="CS219" i="47"/>
  <c r="AI71" i="99"/>
  <c r="BF67" i="76"/>
  <c r="AM73" i="76"/>
  <c r="BE67" i="76" s="1"/>
  <c r="AM222" i="84"/>
  <c r="GC51" i="47"/>
  <c r="L47" i="59" s="1"/>
  <c r="GV34" i="47"/>
  <c r="GJ44" i="47"/>
  <c r="Z373" i="47"/>
  <c r="CL373" i="47" s="1"/>
  <c r="CK373" i="47"/>
  <c r="DX373" i="47"/>
  <c r="ED373" i="47" s="1"/>
  <c r="DW373" i="47"/>
  <c r="EC373" i="47" s="1"/>
  <c r="DY373" i="47"/>
  <c r="EE373" i="47" s="1"/>
  <c r="V72" i="47"/>
  <c r="BG72" i="47" s="1"/>
  <c r="BG220" i="47"/>
  <c r="V146" i="47"/>
  <c r="BG146" i="47" s="1"/>
  <c r="M97" i="79"/>
  <c r="O97" i="79"/>
  <c r="BX299" i="47"/>
  <c r="EI299" i="47" s="1"/>
  <c r="M180" i="81"/>
  <c r="AH223" i="84" s="1"/>
  <c r="AB180" i="81"/>
  <c r="AH149" i="84" s="1"/>
  <c r="L74" i="47"/>
  <c r="P74" i="84"/>
  <c r="AG74" i="84" s="1"/>
  <c r="AF74" i="84"/>
  <c r="AF300" i="84"/>
  <c r="P300" i="84"/>
  <c r="AG300" i="84" s="1"/>
  <c r="U131" i="81"/>
  <c r="AH299" i="83" s="1"/>
  <c r="M131" i="81"/>
  <c r="AH223" i="83" s="1"/>
  <c r="M229" i="81"/>
  <c r="AH223" i="85" s="1"/>
  <c r="AI229" i="81"/>
  <c r="AH74" i="85" s="1"/>
  <c r="X298" i="47"/>
  <c r="BI298" i="47" s="1"/>
  <c r="GW33" i="47"/>
  <c r="CS71" i="47"/>
  <c r="GU33" i="47" s="1"/>
  <c r="AG222" i="76"/>
  <c r="P148" i="76"/>
  <c r="AG148" i="76" s="1"/>
  <c r="Y221" i="47"/>
  <c r="Y374" i="47"/>
  <c r="BJ374" i="47" s="1"/>
  <c r="W374" i="47"/>
  <c r="BH374" i="47" s="1"/>
  <c r="W298" i="47"/>
  <c r="BH298" i="47" s="1"/>
  <c r="CK297" i="47"/>
  <c r="Z297" i="47"/>
  <c r="CL297" i="47" s="1"/>
  <c r="DW297" i="47"/>
  <c r="EC297" i="47" s="1"/>
  <c r="DY297" i="47"/>
  <c r="EE297" i="47" s="1"/>
  <c r="DX297" i="47"/>
  <c r="ED297" i="47" s="1"/>
  <c r="DV146" i="47"/>
  <c r="EB146" i="47" s="1"/>
  <c r="FA146" i="47" s="1"/>
  <c r="FB146" i="47" s="1"/>
  <c r="FC146" i="47" s="1"/>
  <c r="CM146" i="47" s="1"/>
  <c r="N97" i="79"/>
  <c r="P223" i="83"/>
  <c r="AF223" i="83"/>
  <c r="BF143" i="83"/>
  <c r="AF300" i="85"/>
  <c r="P300" i="85"/>
  <c r="AG300" i="85" s="1"/>
  <c r="BF143" i="85"/>
  <c r="AM222" i="85"/>
  <c r="AM298" i="76"/>
  <c r="J298" i="47"/>
  <c r="J221" i="47"/>
  <c r="J147" i="47"/>
  <c r="N73" i="47"/>
  <c r="J374" i="47"/>
  <c r="AM148" i="84"/>
  <c r="BE142" i="84" s="1"/>
  <c r="DV373" i="47"/>
  <c r="EB373" i="47" s="1"/>
  <c r="FA373" i="47" s="1"/>
  <c r="FB373" i="47" s="1"/>
  <c r="FC373" i="47" s="1"/>
  <c r="CM373" i="47" s="1"/>
  <c r="K72" i="99"/>
  <c r="Z220" i="47"/>
  <c r="CK220" i="47"/>
  <c r="DX220" i="47"/>
  <c r="ED220" i="47" s="1"/>
  <c r="DW220" i="47"/>
  <c r="EC220" i="47" s="1"/>
  <c r="DY220" i="47"/>
  <c r="EE220" i="47" s="1"/>
  <c r="FA220" i="47" l="1"/>
  <c r="FB220" i="47" s="1"/>
  <c r="FC220" i="47" s="1"/>
  <c r="CM220" i="47" s="1"/>
  <c r="DV73" i="47"/>
  <c r="EB73" i="47" s="1"/>
  <c r="FU189" i="47"/>
  <c r="G75" i="83"/>
  <c r="D132" i="81"/>
  <c r="D230" i="81"/>
  <c r="G75" i="85"/>
  <c r="Z146" i="47"/>
  <c r="Z72" i="47"/>
  <c r="CL72" i="47" s="1"/>
  <c r="CL220" i="47"/>
  <c r="FT189" i="47" s="1"/>
  <c r="GE351" i="47"/>
  <c r="N139" i="59" s="1"/>
  <c r="CK73" i="47"/>
  <c r="DW73" i="47"/>
  <c r="EC73" i="47" s="1"/>
  <c r="DY73" i="47"/>
  <c r="EE73" i="47" s="1"/>
  <c r="DX73" i="47"/>
  <c r="ED73" i="47" s="1"/>
  <c r="N221" i="47"/>
  <c r="V221" i="47"/>
  <c r="N298" i="47"/>
  <c r="V298" i="47"/>
  <c r="BG298" i="47" s="1"/>
  <c r="DV298" i="47"/>
  <c r="CS297" i="47"/>
  <c r="Y147" i="47"/>
  <c r="BJ147" i="47" s="1"/>
  <c r="BJ221" i="47"/>
  <c r="Y73" i="47"/>
  <c r="BJ73" i="47" s="1"/>
  <c r="AM222" i="76"/>
  <c r="BY222" i="47"/>
  <c r="EJ222" i="47" s="1"/>
  <c r="BW299" i="47"/>
  <c r="EH299" i="47" s="1"/>
  <c r="AM300" i="84"/>
  <c r="BX148" i="47"/>
  <c r="EI148" i="47" s="1"/>
  <c r="AG223" i="85"/>
  <c r="P149" i="85"/>
  <c r="AG149" i="85" s="1"/>
  <c r="BF68" i="85"/>
  <c r="AM74" i="85"/>
  <c r="BE68" i="85" s="1"/>
  <c r="M222" i="47"/>
  <c r="M299" i="47"/>
  <c r="M375" i="47"/>
  <c r="M148" i="47"/>
  <c r="P74" i="76"/>
  <c r="AG74" i="76" s="1"/>
  <c r="J74" i="47"/>
  <c r="AF74" i="76"/>
  <c r="AF299" i="76"/>
  <c r="P299" i="76"/>
  <c r="AG299" i="76" s="1"/>
  <c r="GJ116" i="47"/>
  <c r="GC123" i="47"/>
  <c r="L92" i="59" s="1"/>
  <c r="EA297" i="47"/>
  <c r="FT122" i="47"/>
  <c r="GK115" i="47"/>
  <c r="CS145" i="47"/>
  <c r="GI115" i="47" s="1"/>
  <c r="X147" i="47"/>
  <c r="BI147" i="47" s="1"/>
  <c r="BI221" i="47"/>
  <c r="X73" i="47"/>
  <c r="BI73" i="47" s="1"/>
  <c r="BY148" i="47"/>
  <c r="EJ148" i="47" s="1"/>
  <c r="G75" i="84"/>
  <c r="D181" i="81"/>
  <c r="Q72" i="99"/>
  <c r="AD72" i="99" s="1"/>
  <c r="AC72" i="99"/>
  <c r="N374" i="47"/>
  <c r="DV374" i="47" s="1"/>
  <c r="EB374" i="47" s="1"/>
  <c r="V374" i="47"/>
  <c r="BG374" i="47" s="1"/>
  <c r="N147" i="47"/>
  <c r="AI46" i="104" s="1"/>
  <c r="AJ46" i="104" s="1"/>
  <c r="AM300" i="85"/>
  <c r="AG223" i="83"/>
  <c r="P149" i="83"/>
  <c r="AG149" i="83" s="1"/>
  <c r="FU123" i="47"/>
  <c r="AM148" i="76"/>
  <c r="BE142" i="76" s="1"/>
  <c r="BY74" i="47"/>
  <c r="EJ74" i="47" s="1"/>
  <c r="BW222" i="47"/>
  <c r="EH222" i="47" s="1"/>
  <c r="BF68" i="84"/>
  <c r="AM74" i="84"/>
  <c r="BE68" i="84" s="1"/>
  <c r="L148" i="47"/>
  <c r="L375" i="47"/>
  <c r="L299" i="47"/>
  <c r="L222" i="47"/>
  <c r="BX222" i="47"/>
  <c r="EI222" i="47" s="1"/>
  <c r="CS373" i="47"/>
  <c r="GI344" i="47" s="1"/>
  <c r="S124" i="59" s="1"/>
  <c r="GC351" i="47"/>
  <c r="L139" i="59" s="1"/>
  <c r="GJ344" i="47"/>
  <c r="T124" i="59" s="1"/>
  <c r="AM299" i="83"/>
  <c r="BF68" i="83"/>
  <c r="AM74" i="83"/>
  <c r="BE68" i="83" s="1"/>
  <c r="K222" i="47"/>
  <c r="K299" i="47"/>
  <c r="K375" i="47"/>
  <c r="K148" i="47"/>
  <c r="AF223" i="76"/>
  <c r="P223" i="76"/>
  <c r="BF143" i="76"/>
  <c r="FA297" i="47"/>
  <c r="FB297" i="47" s="1"/>
  <c r="FC297" i="47" s="1"/>
  <c r="CM297" i="47" s="1"/>
  <c r="W147" i="47"/>
  <c r="BH147" i="47" s="1"/>
  <c r="W73" i="47"/>
  <c r="BH73" i="47" s="1"/>
  <c r="BH221" i="47"/>
  <c r="BY299" i="47"/>
  <c r="EJ299" i="47" s="1"/>
  <c r="P149" i="84"/>
  <c r="AG149" i="84" s="1"/>
  <c r="AG223" i="84"/>
  <c r="BX74" i="47"/>
  <c r="EI74" i="47" s="1"/>
  <c r="N150" i="79"/>
  <c r="G49" i="79"/>
  <c r="FA73" i="47" l="1"/>
  <c r="FB73" i="47" s="1"/>
  <c r="FC73" i="47" s="1"/>
  <c r="CM73" i="47" s="1"/>
  <c r="G76" i="83"/>
  <c r="D133" i="81"/>
  <c r="N49" i="79"/>
  <c r="T55" i="93"/>
  <c r="A49" i="79"/>
  <c r="M49" i="79"/>
  <c r="O49" i="79"/>
  <c r="AM149" i="84"/>
  <c r="BE143" i="84" s="1"/>
  <c r="W299" i="47"/>
  <c r="BH299" i="47" s="1"/>
  <c r="X222" i="47"/>
  <c r="X375" i="47"/>
  <c r="BI375" i="47" s="1"/>
  <c r="AM149" i="83"/>
  <c r="BE143" i="83" s="1"/>
  <c r="CK147" i="47"/>
  <c r="DY147" i="47"/>
  <c r="EE147" i="47" s="1"/>
  <c r="DW147" i="47"/>
  <c r="EC147" i="47" s="1"/>
  <c r="DX147" i="47"/>
  <c r="ED147" i="47" s="1"/>
  <c r="AI72" i="99"/>
  <c r="X181" i="81"/>
  <c r="Z181" i="81" s="1"/>
  <c r="AA181" i="81" s="1"/>
  <c r="I181" i="81"/>
  <c r="K181" i="81" s="1"/>
  <c r="L181" i="81" s="1"/>
  <c r="Q181" i="81"/>
  <c r="S181" i="81" s="1"/>
  <c r="T181" i="81" s="1"/>
  <c r="AE181" i="81"/>
  <c r="AG181" i="81" s="1"/>
  <c r="AH181" i="81" s="1"/>
  <c r="F181" i="81"/>
  <c r="BF68" i="76"/>
  <c r="AM74" i="76"/>
  <c r="BE68" i="76" s="1"/>
  <c r="Y299" i="47"/>
  <c r="BJ299" i="47" s="1"/>
  <c r="AM223" i="85"/>
  <c r="V73" i="47"/>
  <c r="BG73" i="47" s="1"/>
  <c r="V147" i="47"/>
  <c r="BG147" i="47" s="1"/>
  <c r="BG221" i="47"/>
  <c r="CL146" i="47"/>
  <c r="O72" i="99"/>
  <c r="EB72" i="99" s="1"/>
  <c r="EC72" i="99" s="1"/>
  <c r="FG72" i="99" s="1"/>
  <c r="FH72" i="99" s="1"/>
  <c r="FI72" i="99" s="1"/>
  <c r="CS220" i="47"/>
  <c r="G301" i="85"/>
  <c r="I301" i="85" s="1"/>
  <c r="G150" i="85"/>
  <c r="I150" i="85" s="1"/>
  <c r="AF150" i="85" s="1"/>
  <c r="BF144" i="85" s="1"/>
  <c r="G224" i="85"/>
  <c r="I224" i="85" s="1"/>
  <c r="I75" i="85"/>
  <c r="Q230" i="81"/>
  <c r="S230" i="81" s="1"/>
  <c r="T230" i="81" s="1"/>
  <c r="I230" i="81"/>
  <c r="K230" i="81" s="1"/>
  <c r="L230" i="81" s="1"/>
  <c r="AE230" i="81"/>
  <c r="AG230" i="81" s="1"/>
  <c r="AH230" i="81" s="1"/>
  <c r="X230" i="81"/>
  <c r="Z230" i="81" s="1"/>
  <c r="AA230" i="81" s="1"/>
  <c r="F230" i="81"/>
  <c r="G300" i="83"/>
  <c r="I300" i="83" s="1"/>
  <c r="G150" i="83"/>
  <c r="I150" i="83" s="1"/>
  <c r="AF150" i="83" s="1"/>
  <c r="G224" i="83"/>
  <c r="I224" i="83" s="1"/>
  <c r="I75" i="83"/>
  <c r="G76" i="85"/>
  <c r="D231" i="81"/>
  <c r="O253" i="79"/>
  <c r="M253" i="79"/>
  <c r="D182" i="81"/>
  <c r="G76" i="84"/>
  <c r="G75" i="76"/>
  <c r="J49" i="79"/>
  <c r="O150" i="79"/>
  <c r="M150" i="79"/>
  <c r="O201" i="79"/>
  <c r="M201" i="79"/>
  <c r="AM223" i="84"/>
  <c r="P149" i="76"/>
  <c r="AG149" i="76" s="1"/>
  <c r="AG223" i="76"/>
  <c r="W375" i="47"/>
  <c r="BH375" i="47" s="1"/>
  <c r="W222" i="47"/>
  <c r="X299" i="47"/>
  <c r="BI299" i="47" s="1"/>
  <c r="AM223" i="83"/>
  <c r="DV147" i="47"/>
  <c r="EB147" i="47" s="1"/>
  <c r="CK374" i="47"/>
  <c r="Z374" i="47"/>
  <c r="CL374" i="47" s="1"/>
  <c r="DX374" i="47"/>
  <c r="ED374" i="47" s="1"/>
  <c r="DY374" i="47"/>
  <c r="EE374" i="47" s="1"/>
  <c r="DW374" i="47"/>
  <c r="EC374" i="47" s="1"/>
  <c r="N201" i="79"/>
  <c r="G224" i="84"/>
  <c r="I224" i="84" s="1"/>
  <c r="G301" i="84"/>
  <c r="I301" i="84" s="1"/>
  <c r="G150" i="84"/>
  <c r="I150" i="84" s="1"/>
  <c r="AF150" i="84" s="1"/>
  <c r="I75" i="84"/>
  <c r="AM299" i="76"/>
  <c r="N74" i="47"/>
  <c r="J375" i="47"/>
  <c r="J148" i="47"/>
  <c r="J299" i="47"/>
  <c r="J222" i="47"/>
  <c r="Y375" i="47"/>
  <c r="BJ375" i="47" s="1"/>
  <c r="Y222" i="47"/>
  <c r="AM149" i="85"/>
  <c r="BE143" i="85" s="1"/>
  <c r="EB298" i="47"/>
  <c r="Z298" i="47"/>
  <c r="CL298" i="47" s="1"/>
  <c r="CK298" i="47"/>
  <c r="DX298" i="47"/>
  <c r="ED298" i="47" s="1"/>
  <c r="DW298" i="47"/>
  <c r="EC298" i="47" s="1"/>
  <c r="DY298" i="47"/>
  <c r="EE298" i="47" s="1"/>
  <c r="DV221" i="47"/>
  <c r="EB221" i="47" s="1"/>
  <c r="K73" i="99"/>
  <c r="Z221" i="47"/>
  <c r="CK221" i="47"/>
  <c r="DX221" i="47"/>
  <c r="ED221" i="47" s="1"/>
  <c r="DY221" i="47"/>
  <c r="EE221" i="47" s="1"/>
  <c r="DW221" i="47"/>
  <c r="EC221" i="47" s="1"/>
  <c r="GJ45" i="47"/>
  <c r="GV35" i="47"/>
  <c r="GC52" i="47"/>
  <c r="L48" i="59" s="1"/>
  <c r="GW34" i="47"/>
  <c r="CS72" i="47"/>
  <c r="GU34" i="47" s="1"/>
  <c r="N253" i="79"/>
  <c r="Q132" i="81"/>
  <c r="S132" i="81" s="1"/>
  <c r="T132" i="81" s="1"/>
  <c r="X132" i="81"/>
  <c r="Z132" i="81" s="1"/>
  <c r="AA132" i="81" s="1"/>
  <c r="I132" i="81"/>
  <c r="K132" i="81" s="1"/>
  <c r="L132" i="81" s="1"/>
  <c r="AE132" i="81"/>
  <c r="AG132" i="81" s="1"/>
  <c r="AH132" i="81" s="1"/>
  <c r="F132" i="81"/>
  <c r="N98" i="79"/>
  <c r="G50" i="79"/>
  <c r="N202" i="79"/>
  <c r="FA147" i="47" l="1"/>
  <c r="FB147" i="47" s="1"/>
  <c r="FC147" i="47" s="1"/>
  <c r="CM147" i="47" s="1"/>
  <c r="FU124" i="47" s="1"/>
  <c r="FA374" i="47"/>
  <c r="FB374" i="47" s="1"/>
  <c r="FC374" i="47" s="1"/>
  <c r="CM374" i="47" s="1"/>
  <c r="GE352" i="47" s="1"/>
  <c r="N140" i="59" s="1"/>
  <c r="N50" i="79"/>
  <c r="A50" i="79"/>
  <c r="T56" i="93"/>
  <c r="M50" i="79"/>
  <c r="O50" i="79"/>
  <c r="M132" i="81"/>
  <c r="AH224" i="83" s="1"/>
  <c r="U132" i="81"/>
  <c r="AH300" i="83" s="1"/>
  <c r="AC73" i="99"/>
  <c r="Q73" i="99"/>
  <c r="AD73" i="99" s="1"/>
  <c r="FA298" i="47"/>
  <c r="FB298" i="47" s="1"/>
  <c r="FC298" i="47" s="1"/>
  <c r="CM298" i="47" s="1"/>
  <c r="Y148" i="47"/>
  <c r="BJ148" i="47" s="1"/>
  <c r="Y74" i="47"/>
  <c r="BJ74" i="47" s="1"/>
  <c r="BJ222" i="47"/>
  <c r="V299" i="47"/>
  <c r="BG299" i="47" s="1"/>
  <c r="N299" i="47"/>
  <c r="V375" i="47"/>
  <c r="BG375" i="47" s="1"/>
  <c r="N375" i="47"/>
  <c r="CK74" i="47"/>
  <c r="DY74" i="47"/>
  <c r="EE74" i="47" s="1"/>
  <c r="DX74" i="47"/>
  <c r="ED74" i="47" s="1"/>
  <c r="DW74" i="47"/>
  <c r="EC74" i="47" s="1"/>
  <c r="BF144" i="84"/>
  <c r="P224" i="84"/>
  <c r="AF224" i="84"/>
  <c r="GJ345" i="47"/>
  <c r="T125" i="59" s="1"/>
  <c r="GC352" i="47"/>
  <c r="L140" i="59" s="1"/>
  <c r="CS374" i="47"/>
  <c r="GI345" i="47" s="1"/>
  <c r="S125" i="59" s="1"/>
  <c r="BH222" i="47"/>
  <c r="W148" i="47"/>
  <c r="BH148" i="47" s="1"/>
  <c r="W74" i="47"/>
  <c r="BH74" i="47" s="1"/>
  <c r="AM149" i="76"/>
  <c r="BE143" i="76" s="1"/>
  <c r="G150" i="76"/>
  <c r="I150" i="76" s="1"/>
  <c r="AF150" i="76" s="1"/>
  <c r="BF144" i="76" s="1"/>
  <c r="G224" i="76"/>
  <c r="I224" i="76" s="1"/>
  <c r="G300" i="76"/>
  <c r="I300" i="76" s="1"/>
  <c r="I75" i="76"/>
  <c r="AE231" i="81"/>
  <c r="AG231" i="81" s="1"/>
  <c r="AH231" i="81" s="1"/>
  <c r="X231" i="81"/>
  <c r="Z231" i="81" s="1"/>
  <c r="AA231" i="81" s="1"/>
  <c r="Q231" i="81"/>
  <c r="S231" i="81" s="1"/>
  <c r="T231" i="81" s="1"/>
  <c r="I231" i="81"/>
  <c r="K231" i="81" s="1"/>
  <c r="L231" i="81" s="1"/>
  <c r="F231" i="81"/>
  <c r="AF75" i="83"/>
  <c r="K75" i="47"/>
  <c r="P75" i="83"/>
  <c r="AG75" i="83" s="1"/>
  <c r="BF144" i="83"/>
  <c r="AI230" i="81"/>
  <c r="AH75" i="85" s="1"/>
  <c r="U230" i="81"/>
  <c r="AH301" i="85" s="1"/>
  <c r="P224" i="85"/>
  <c r="AF224" i="85"/>
  <c r="AF301" i="85"/>
  <c r="P301" i="85"/>
  <c r="AG301" i="85" s="1"/>
  <c r="U181" i="81"/>
  <c r="AH301" i="84" s="1"/>
  <c r="AB181" i="81"/>
  <c r="AH150" i="84" s="1"/>
  <c r="GC124" i="47"/>
  <c r="L93" i="59" s="1"/>
  <c r="GJ117" i="47"/>
  <c r="BI222" i="47"/>
  <c r="X148" i="47"/>
  <c r="BI148" i="47" s="1"/>
  <c r="X74" i="47"/>
  <c r="BI74" i="47" s="1"/>
  <c r="Q133" i="81"/>
  <c r="S133" i="81" s="1"/>
  <c r="T133" i="81" s="1"/>
  <c r="AE133" i="81"/>
  <c r="AG133" i="81" s="1"/>
  <c r="AH133" i="81" s="1"/>
  <c r="I133" i="81"/>
  <c r="K133" i="81" s="1"/>
  <c r="L133" i="81" s="1"/>
  <c r="X133" i="81"/>
  <c r="Z133" i="81" s="1"/>
  <c r="AA133" i="81" s="1"/>
  <c r="F133" i="81"/>
  <c r="O202" i="79"/>
  <c r="M202" i="79"/>
  <c r="O151" i="79"/>
  <c r="M151" i="79"/>
  <c r="J50" i="79"/>
  <c r="G76" i="76"/>
  <c r="O254" i="79"/>
  <c r="M254" i="79"/>
  <c r="M98" i="79"/>
  <c r="O98" i="79"/>
  <c r="AI132" i="81"/>
  <c r="AH75" i="83" s="1"/>
  <c r="AB132" i="81"/>
  <c r="AH150" i="83" s="1"/>
  <c r="FA221" i="47"/>
  <c r="FB221" i="47" s="1"/>
  <c r="FC221" i="47" s="1"/>
  <c r="CM221" i="47" s="1"/>
  <c r="Z73" i="47"/>
  <c r="CL73" i="47" s="1"/>
  <c r="Z147" i="47"/>
  <c r="CL221" i="47"/>
  <c r="FT190" i="47" s="1"/>
  <c r="CS298" i="47"/>
  <c r="EA298" i="47"/>
  <c r="V222" i="47"/>
  <c r="N222" i="47"/>
  <c r="N148" i="47"/>
  <c r="DV74" i="47"/>
  <c r="EB74" i="47" s="1"/>
  <c r="AF75" i="84"/>
  <c r="L75" i="47"/>
  <c r="P75" i="84"/>
  <c r="AG75" i="84" s="1"/>
  <c r="AF301" i="84"/>
  <c r="P301" i="84"/>
  <c r="AG301" i="84" s="1"/>
  <c r="AM223" i="76"/>
  <c r="G302" i="84"/>
  <c r="I302" i="84" s="1"/>
  <c r="G225" i="84"/>
  <c r="I225" i="84" s="1"/>
  <c r="G151" i="84"/>
  <c r="I151" i="84" s="1"/>
  <c r="AF151" i="84" s="1"/>
  <c r="I76" i="84"/>
  <c r="AE182" i="81"/>
  <c r="AG182" i="81" s="1"/>
  <c r="AH182" i="81" s="1"/>
  <c r="I182" i="81"/>
  <c r="K182" i="81" s="1"/>
  <c r="L182" i="81" s="1"/>
  <c r="Q182" i="81"/>
  <c r="S182" i="81" s="1"/>
  <c r="T182" i="81" s="1"/>
  <c r="X182" i="81"/>
  <c r="Z182" i="81" s="1"/>
  <c r="AA182" i="81" s="1"/>
  <c r="F182" i="81"/>
  <c r="N254" i="79"/>
  <c r="G225" i="85"/>
  <c r="I225" i="85" s="1"/>
  <c r="G302" i="85"/>
  <c r="I302" i="85" s="1"/>
  <c r="G151" i="85"/>
  <c r="I151" i="85" s="1"/>
  <c r="AF151" i="85" s="1"/>
  <c r="I76" i="85"/>
  <c r="AF224" i="83"/>
  <c r="P224" i="83"/>
  <c r="AF300" i="83"/>
  <c r="P300" i="83"/>
  <c r="AG300" i="83" s="1"/>
  <c r="AB230" i="81"/>
  <c r="AH150" i="85" s="1"/>
  <c r="M230" i="81"/>
  <c r="AH224" i="85" s="1"/>
  <c r="AF75" i="85"/>
  <c r="BF69" i="85" s="1"/>
  <c r="M75" i="47"/>
  <c r="P75" i="85"/>
  <c r="AG75" i="85" s="1"/>
  <c r="FT123" i="47"/>
  <c r="GK116" i="47"/>
  <c r="CS146" i="47"/>
  <c r="GI116" i="47" s="1"/>
  <c r="AI181" i="81"/>
  <c r="AH75" i="84" s="1"/>
  <c r="M181" i="81"/>
  <c r="AH224" i="84" s="1"/>
  <c r="N151" i="79"/>
  <c r="G225" i="83"/>
  <c r="I225" i="83" s="1"/>
  <c r="G151" i="83"/>
  <c r="I151" i="83" s="1"/>
  <c r="AF151" i="83" s="1"/>
  <c r="G301" i="83"/>
  <c r="I301" i="83" s="1"/>
  <c r="I76" i="83"/>
  <c r="N99" i="79"/>
  <c r="G51" i="79"/>
  <c r="G55" i="79" s="1"/>
  <c r="FA74" i="47" l="1"/>
  <c r="FB74" i="47" s="1"/>
  <c r="FC74" i="47" s="1"/>
  <c r="CM74" i="47" s="1"/>
  <c r="DV148" i="47"/>
  <c r="EB148" i="47" s="1"/>
  <c r="AI47" i="104"/>
  <c r="AJ47" i="104" s="1"/>
  <c r="M231" i="81"/>
  <c r="AH225" i="85" s="1"/>
  <c r="AB231" i="81"/>
  <c r="AH151" i="85" s="1"/>
  <c r="G77" i="84"/>
  <c r="D183" i="81"/>
  <c r="G77" i="76"/>
  <c r="D232" i="81"/>
  <c r="G77" i="85"/>
  <c r="AF301" i="83"/>
  <c r="P301" i="83"/>
  <c r="AG301" i="83" s="1"/>
  <c r="P225" i="83"/>
  <c r="AF225" i="83"/>
  <c r="BX223" i="47"/>
  <c r="EI223" i="47" s="1"/>
  <c r="M376" i="47"/>
  <c r="M223" i="47"/>
  <c r="M149" i="47"/>
  <c r="M300" i="47"/>
  <c r="BY223" i="47"/>
  <c r="EJ223" i="47" s="1"/>
  <c r="AM300" i="83"/>
  <c r="AG224" i="83"/>
  <c r="P150" i="83"/>
  <c r="AG150" i="83" s="1"/>
  <c r="M76" i="47"/>
  <c r="P76" i="85"/>
  <c r="AG76" i="85" s="1"/>
  <c r="AF76" i="85"/>
  <c r="AF302" i="85"/>
  <c r="P302" i="85"/>
  <c r="AG302" i="85" s="1"/>
  <c r="AB182" i="81"/>
  <c r="AH151" i="84" s="1"/>
  <c r="M182" i="81"/>
  <c r="AH225" i="84" s="1"/>
  <c r="P76" i="84"/>
  <c r="AG76" i="84" s="1"/>
  <c r="AF76" i="84"/>
  <c r="L76" i="47"/>
  <c r="AF225" i="84"/>
  <c r="P225" i="84"/>
  <c r="L149" i="47"/>
  <c r="L300" i="47"/>
  <c r="L223" i="47"/>
  <c r="L376" i="47"/>
  <c r="CK148" i="47"/>
  <c r="DW148" i="47"/>
  <c r="EC148" i="47" s="1"/>
  <c r="DY148" i="47"/>
  <c r="EE148" i="47" s="1"/>
  <c r="DX148" i="47"/>
  <c r="ED148" i="47" s="1"/>
  <c r="V148" i="47"/>
  <c r="BG148" i="47" s="1"/>
  <c r="BG222" i="47"/>
  <c r="V74" i="47"/>
  <c r="BG74" i="47" s="1"/>
  <c r="CL147" i="47"/>
  <c r="O73" i="99"/>
  <c r="EB73" i="99" s="1"/>
  <c r="EC73" i="99" s="1"/>
  <c r="FG73" i="99" s="1"/>
  <c r="FH73" i="99" s="1"/>
  <c r="FI73" i="99" s="1"/>
  <c r="FU190" i="47"/>
  <c r="BW75" i="47"/>
  <c r="EH75" i="47" s="1"/>
  <c r="AB133" i="81"/>
  <c r="AH151" i="83" s="1"/>
  <c r="AI133" i="81"/>
  <c r="AH76" i="83" s="1"/>
  <c r="BX300" i="47"/>
  <c r="EI300" i="47" s="1"/>
  <c r="AM301" i="85"/>
  <c r="AG224" i="85"/>
  <c r="AM224" i="85" s="1"/>
  <c r="P150" i="85"/>
  <c r="AG150" i="85" s="1"/>
  <c r="BY75" i="47"/>
  <c r="EJ75" i="47" s="1"/>
  <c r="K223" i="47"/>
  <c r="K376" i="47"/>
  <c r="K300" i="47"/>
  <c r="K149" i="47"/>
  <c r="U231" i="81"/>
  <c r="AH302" i="85" s="1"/>
  <c r="AI231" i="81"/>
  <c r="AH76" i="85" s="1"/>
  <c r="AF300" i="76"/>
  <c r="P300" i="76"/>
  <c r="AG300" i="76" s="1"/>
  <c r="DV375" i="47"/>
  <c r="EB375" i="47" s="1"/>
  <c r="Z375" i="47"/>
  <c r="CL375" i="47" s="1"/>
  <c r="CK375" i="47"/>
  <c r="DX375" i="47"/>
  <c r="ED375" i="47" s="1"/>
  <c r="DW375" i="47"/>
  <c r="EC375" i="47" s="1"/>
  <c r="DY375" i="47"/>
  <c r="EE375" i="47" s="1"/>
  <c r="DV299" i="47"/>
  <c r="CK299" i="47"/>
  <c r="Z299" i="47"/>
  <c r="CL299" i="47" s="1"/>
  <c r="DW299" i="47"/>
  <c r="EC299" i="47" s="1"/>
  <c r="DY299" i="47"/>
  <c r="EE299" i="47" s="1"/>
  <c r="DX299" i="47"/>
  <c r="ED299" i="47" s="1"/>
  <c r="AI73" i="99"/>
  <c r="CS221" i="47"/>
  <c r="BW223" i="47"/>
  <c r="EH223" i="47" s="1"/>
  <c r="N51" i="79"/>
  <c r="T57" i="93"/>
  <c r="Q18" i="92" s="1"/>
  <c r="O51" i="79"/>
  <c r="M51" i="79"/>
  <c r="M99" i="79"/>
  <c r="O99" i="79"/>
  <c r="P76" i="83"/>
  <c r="AG76" i="83" s="1"/>
  <c r="K76" i="47"/>
  <c r="AF76" i="83"/>
  <c r="BX75" i="47"/>
  <c r="EI75" i="47" s="1"/>
  <c r="AM75" i="85"/>
  <c r="BE69" i="85" s="1"/>
  <c r="BY149" i="47"/>
  <c r="EJ149" i="47" s="1"/>
  <c r="P225" i="85"/>
  <c r="AF225" i="85"/>
  <c r="U182" i="81"/>
  <c r="AH302" i="84" s="1"/>
  <c r="AI182" i="81"/>
  <c r="AH76" i="84" s="1"/>
  <c r="AF302" i="84"/>
  <c r="P302" i="84"/>
  <c r="AG302" i="84" s="1"/>
  <c r="AM301" i="84"/>
  <c r="BF69" i="84"/>
  <c r="AM75" i="84"/>
  <c r="BE69" i="84" s="1"/>
  <c r="FA148" i="47"/>
  <c r="FB148" i="47" s="1"/>
  <c r="FC148" i="47" s="1"/>
  <c r="CM148" i="47" s="1"/>
  <c r="DV222" i="47"/>
  <c r="EB222" i="47" s="1"/>
  <c r="K74" i="99"/>
  <c r="Z222" i="47"/>
  <c r="CK222" i="47"/>
  <c r="DX222" i="47"/>
  <c r="ED222" i="47" s="1"/>
  <c r="DW222" i="47"/>
  <c r="EC222" i="47" s="1"/>
  <c r="DY222" i="47"/>
  <c r="EE222" i="47" s="1"/>
  <c r="GW35" i="47"/>
  <c r="CS73" i="47"/>
  <c r="GU35" i="47" s="1"/>
  <c r="BW149" i="47"/>
  <c r="EH149" i="47" s="1"/>
  <c r="G301" i="76"/>
  <c r="I301" i="76" s="1"/>
  <c r="G225" i="76"/>
  <c r="I225" i="76" s="1"/>
  <c r="G151" i="76"/>
  <c r="I151" i="76" s="1"/>
  <c r="AF151" i="76" s="1"/>
  <c r="I76" i="76"/>
  <c r="M133" i="81"/>
  <c r="AH225" i="83" s="1"/>
  <c r="U133" i="81"/>
  <c r="AH301" i="83" s="1"/>
  <c r="BX149" i="47"/>
  <c r="EI149" i="47" s="1"/>
  <c r="BY300" i="47"/>
  <c r="EJ300" i="47" s="1"/>
  <c r="AM75" i="83"/>
  <c r="BE69" i="83" s="1"/>
  <c r="BF69" i="83"/>
  <c r="AH226" i="85"/>
  <c r="BY224" i="47"/>
  <c r="EJ224" i="47" s="1"/>
  <c r="BY150" i="47"/>
  <c r="EJ150" i="47" s="1"/>
  <c r="AH152" i="85"/>
  <c r="P75" i="76"/>
  <c r="AG75" i="76" s="1"/>
  <c r="J75" i="47"/>
  <c r="AF75" i="76"/>
  <c r="BF69" i="76" s="1"/>
  <c r="AF224" i="76"/>
  <c r="P224" i="76"/>
  <c r="P150" i="84"/>
  <c r="AG150" i="84" s="1"/>
  <c r="AG224" i="84"/>
  <c r="GV36" i="47"/>
  <c r="GC53" i="47"/>
  <c r="L49" i="59" s="1"/>
  <c r="GJ46" i="47"/>
  <c r="BW300" i="47"/>
  <c r="EH300" i="47" s="1"/>
  <c r="P56" i="93"/>
  <c r="J51" i="79" l="1"/>
  <c r="G77" i="83"/>
  <c r="D134" i="81"/>
  <c r="O100" i="79"/>
  <c r="M100" i="79"/>
  <c r="O255" i="79"/>
  <c r="M255" i="79"/>
  <c r="M203" i="79"/>
  <c r="O203" i="79"/>
  <c r="AM224" i="84"/>
  <c r="AG224" i="76"/>
  <c r="P150" i="76"/>
  <c r="AG150" i="76" s="1"/>
  <c r="AM75" i="76"/>
  <c r="BE69" i="76" s="1"/>
  <c r="BY151" i="47"/>
  <c r="EJ151" i="47" s="1"/>
  <c r="BY225" i="47"/>
  <c r="EJ225" i="47" s="1"/>
  <c r="BW224" i="47"/>
  <c r="EH224" i="47" s="1"/>
  <c r="AF301" i="76"/>
  <c r="P301" i="76"/>
  <c r="AG301" i="76" s="1"/>
  <c r="Q74" i="99"/>
  <c r="AD74" i="99" s="1"/>
  <c r="AC74" i="99"/>
  <c r="FA222" i="47"/>
  <c r="FB222" i="47" s="1"/>
  <c r="FC222" i="47" s="1"/>
  <c r="CM222" i="47" s="1"/>
  <c r="BX76" i="47"/>
  <c r="EI76" i="47" s="1"/>
  <c r="AM76" i="83"/>
  <c r="CS299" i="47"/>
  <c r="CS375" i="47"/>
  <c r="GI346" i="47" s="1"/>
  <c r="S126" i="59" s="1"/>
  <c r="AM300" i="76"/>
  <c r="AH303" i="85"/>
  <c r="BY301" i="47"/>
  <c r="EJ301" i="47" s="1"/>
  <c r="W376" i="47"/>
  <c r="BH376" i="47" s="1"/>
  <c r="AM150" i="85"/>
  <c r="BE144" i="85" s="1"/>
  <c r="BW76" i="47"/>
  <c r="EH76" i="47" s="1"/>
  <c r="GK117" i="47"/>
  <c r="FT124" i="47"/>
  <c r="CS147" i="47"/>
  <c r="GI117" i="47" s="1"/>
  <c r="GC125" i="47"/>
  <c r="L94" i="59" s="1"/>
  <c r="GJ118" i="47"/>
  <c r="X223" i="47"/>
  <c r="AG225" i="84"/>
  <c r="P151" i="84"/>
  <c r="AG151" i="84" s="1"/>
  <c r="L301" i="47"/>
  <c r="L150" i="47"/>
  <c r="L377" i="47"/>
  <c r="L224" i="47"/>
  <c r="BX150" i="47"/>
  <c r="EI150" i="47" s="1"/>
  <c r="AM302" i="85"/>
  <c r="AM150" i="83"/>
  <c r="BE144" i="83" s="1"/>
  <c r="Y376" i="47"/>
  <c r="BJ376" i="47" s="1"/>
  <c r="P151" i="83"/>
  <c r="AG151" i="83" s="1"/>
  <c r="AG225" i="83"/>
  <c r="AM301" i="83"/>
  <c r="N255" i="79"/>
  <c r="I232" i="81"/>
  <c r="K232" i="81" s="1"/>
  <c r="L232" i="81" s="1"/>
  <c r="X232" i="81"/>
  <c r="Z232" i="81" s="1"/>
  <c r="AA232" i="81" s="1"/>
  <c r="Q232" i="81"/>
  <c r="S232" i="81" s="1"/>
  <c r="T232" i="81" s="1"/>
  <c r="AE232" i="81"/>
  <c r="AG232" i="81" s="1"/>
  <c r="AH232" i="81" s="1"/>
  <c r="F232" i="81"/>
  <c r="N100" i="79"/>
  <c r="N203" i="79"/>
  <c r="AM150" i="84"/>
  <c r="BE144" i="84" s="1"/>
  <c r="AM224" i="76"/>
  <c r="N75" i="47"/>
  <c r="J223" i="47"/>
  <c r="J376" i="47"/>
  <c r="J300" i="47"/>
  <c r="J149" i="47"/>
  <c r="BW301" i="47"/>
  <c r="EH301" i="47" s="1"/>
  <c r="P76" i="76"/>
  <c r="AG76" i="76" s="1"/>
  <c r="AF76" i="76"/>
  <c r="J76" i="47"/>
  <c r="AF225" i="76"/>
  <c r="P225" i="76"/>
  <c r="Z148" i="47"/>
  <c r="CL222" i="47"/>
  <c r="FT191" i="47" s="1"/>
  <c r="Z74" i="47"/>
  <c r="CL74" i="47" s="1"/>
  <c r="FU125" i="47"/>
  <c r="AM302" i="84"/>
  <c r="BX301" i="47"/>
  <c r="EI301" i="47" s="1"/>
  <c r="P151" i="85"/>
  <c r="AG151" i="85" s="1"/>
  <c r="AG225" i="85"/>
  <c r="K301" i="47"/>
  <c r="K150" i="47"/>
  <c r="K377" i="47"/>
  <c r="K224" i="47"/>
  <c r="EA299" i="47"/>
  <c r="EB299" i="47"/>
  <c r="FA299" i="47" s="1"/>
  <c r="FB299" i="47" s="1"/>
  <c r="FC299" i="47" s="1"/>
  <c r="CM299" i="47" s="1"/>
  <c r="GC353" i="47"/>
  <c r="L141" i="59" s="1"/>
  <c r="GJ346" i="47"/>
  <c r="T126" i="59" s="1"/>
  <c r="FA375" i="47"/>
  <c r="FB375" i="47" s="1"/>
  <c r="FC375" i="47" s="1"/>
  <c r="CM375" i="47" s="1"/>
  <c r="BY76" i="47"/>
  <c r="EJ76" i="47" s="1"/>
  <c r="W300" i="47"/>
  <c r="BH300" i="47" s="1"/>
  <c r="W223" i="47"/>
  <c r="BW150" i="47"/>
  <c r="EH150" i="47" s="1"/>
  <c r="X376" i="47"/>
  <c r="BI376" i="47" s="1"/>
  <c r="X300" i="47"/>
  <c r="BI300" i="47" s="1"/>
  <c r="AM225" i="84"/>
  <c r="AM76" i="84"/>
  <c r="BX224" i="47"/>
  <c r="EI224" i="47" s="1"/>
  <c r="AM76" i="85"/>
  <c r="M301" i="47"/>
  <c r="M377" i="47"/>
  <c r="M224" i="47"/>
  <c r="M150" i="47"/>
  <c r="AM224" i="83"/>
  <c r="Y300" i="47"/>
  <c r="BJ300" i="47" s="1"/>
  <c r="Y223" i="47"/>
  <c r="AM225" i="83"/>
  <c r="G226" i="85"/>
  <c r="I226" i="85" s="1"/>
  <c r="G78" i="85"/>
  <c r="G152" i="85"/>
  <c r="I152" i="85" s="1"/>
  <c r="AF152" i="85" s="1"/>
  <c r="G303" i="85"/>
  <c r="I303" i="85" s="1"/>
  <c r="I77" i="85"/>
  <c r="G302" i="76"/>
  <c r="I302" i="76" s="1"/>
  <c r="G78" i="76"/>
  <c r="G226" i="76"/>
  <c r="I226" i="76" s="1"/>
  <c r="G152" i="76"/>
  <c r="I152" i="76" s="1"/>
  <c r="AF152" i="76" s="1"/>
  <c r="I77" i="76"/>
  <c r="Q183" i="81"/>
  <c r="S183" i="81" s="1"/>
  <c r="T183" i="81" s="1"/>
  <c r="AE183" i="81"/>
  <c r="AG183" i="81" s="1"/>
  <c r="AH183" i="81" s="1"/>
  <c r="I183" i="81"/>
  <c r="K183" i="81" s="1"/>
  <c r="L183" i="81" s="1"/>
  <c r="X183" i="81"/>
  <c r="Z183" i="81" s="1"/>
  <c r="AA183" i="81" s="1"/>
  <c r="F183" i="81"/>
  <c r="G78" i="84"/>
  <c r="G152" i="84"/>
  <c r="I152" i="84" s="1"/>
  <c r="AF152" i="84" s="1"/>
  <c r="G226" i="84"/>
  <c r="I226" i="84" s="1"/>
  <c r="G303" i="84"/>
  <c r="I303" i="84" s="1"/>
  <c r="I77" i="84"/>
  <c r="AI232" i="81" l="1"/>
  <c r="AH77" i="85" s="1"/>
  <c r="AB232" i="81"/>
  <c r="I78" i="84"/>
  <c r="G304" i="84"/>
  <c r="I304" i="84" s="1"/>
  <c r="P304" i="84" s="1"/>
  <c r="G227" i="84"/>
  <c r="I227" i="84" s="1"/>
  <c r="P227" i="84" s="1"/>
  <c r="G153" i="84"/>
  <c r="I153" i="84" s="1"/>
  <c r="I78" i="85"/>
  <c r="G304" i="85"/>
  <c r="I304" i="85" s="1"/>
  <c r="P304" i="85" s="1"/>
  <c r="G227" i="85"/>
  <c r="I227" i="85" s="1"/>
  <c r="P227" i="85" s="1"/>
  <c r="G153" i="85"/>
  <c r="I153" i="85" s="1"/>
  <c r="I78" i="76"/>
  <c r="G227" i="76"/>
  <c r="I227" i="76" s="1"/>
  <c r="P227" i="76" s="1"/>
  <c r="G153" i="76"/>
  <c r="I153" i="76" s="1"/>
  <c r="G303" i="76"/>
  <c r="I303" i="76" s="1"/>
  <c r="P303" i="76" s="1"/>
  <c r="L78" i="47"/>
  <c r="L303" i="47" s="1"/>
  <c r="X303" i="47" s="1"/>
  <c r="P78" i="84"/>
  <c r="J78" i="47"/>
  <c r="J303" i="47" s="1"/>
  <c r="V303" i="47" s="1"/>
  <c r="P78" i="76"/>
  <c r="DV75" i="47"/>
  <c r="EB75" i="47" s="1"/>
  <c r="AB183" i="81"/>
  <c r="AH152" i="84" s="1"/>
  <c r="AI183" i="81"/>
  <c r="AH77" i="84" s="1"/>
  <c r="M152" i="79"/>
  <c r="O152" i="79"/>
  <c r="P303" i="84"/>
  <c r="AG303" i="84" s="1"/>
  <c r="AF303" i="84"/>
  <c r="M183" i="81"/>
  <c r="AH226" i="84" s="1"/>
  <c r="U183" i="81"/>
  <c r="AH303" i="84" s="1"/>
  <c r="M77" i="47"/>
  <c r="AF77" i="85"/>
  <c r="P77" i="85"/>
  <c r="AG77" i="85" s="1"/>
  <c r="AF226" i="85"/>
  <c r="P226" i="85"/>
  <c r="Y224" i="47"/>
  <c r="Y301" i="47"/>
  <c r="BJ301" i="47" s="1"/>
  <c r="W75" i="47"/>
  <c r="BH75" i="47" s="1"/>
  <c r="W149" i="47"/>
  <c r="BH149" i="47" s="1"/>
  <c r="BH223" i="47"/>
  <c r="GE353" i="47"/>
  <c r="N141" i="59" s="1"/>
  <c r="W377" i="47"/>
  <c r="BH377" i="47" s="1"/>
  <c r="W301" i="47"/>
  <c r="BH301" i="47" s="1"/>
  <c r="AM151" i="85"/>
  <c r="GW36" i="47"/>
  <c r="CS74" i="47"/>
  <c r="GU36" i="47" s="1"/>
  <c r="CL148" i="47"/>
  <c r="O74" i="99"/>
  <c r="EB74" i="99" s="1"/>
  <c r="AM76" i="76"/>
  <c r="N300" i="47"/>
  <c r="V300" i="47"/>
  <c r="BG300" i="47" s="1"/>
  <c r="N223" i="47"/>
  <c r="V223" i="47"/>
  <c r="U232" i="81"/>
  <c r="M232" i="81"/>
  <c r="X224" i="47"/>
  <c r="AM151" i="84"/>
  <c r="X149" i="47"/>
  <c r="BI149" i="47" s="1"/>
  <c r="X75" i="47"/>
  <c r="BI75" i="47" s="1"/>
  <c r="BI223" i="47"/>
  <c r="AI74" i="99"/>
  <c r="AM150" i="76"/>
  <c r="BE144" i="76" s="1"/>
  <c r="I134" i="81"/>
  <c r="K134" i="81" s="1"/>
  <c r="L134" i="81" s="1"/>
  <c r="X134" i="81"/>
  <c r="Z134" i="81" s="1"/>
  <c r="AA134" i="81" s="1"/>
  <c r="Q134" i="81"/>
  <c r="S134" i="81" s="1"/>
  <c r="T134" i="81" s="1"/>
  <c r="AE134" i="81"/>
  <c r="AG134" i="81" s="1"/>
  <c r="AH134" i="81" s="1"/>
  <c r="F134" i="81"/>
  <c r="G226" i="83"/>
  <c r="I226" i="83" s="1"/>
  <c r="G78" i="83"/>
  <c r="G302" i="83"/>
  <c r="I302" i="83" s="1"/>
  <c r="G152" i="83"/>
  <c r="I152" i="83" s="1"/>
  <c r="AF152" i="83" s="1"/>
  <c r="I77" i="83"/>
  <c r="P77" i="84"/>
  <c r="AG77" i="84" s="1"/>
  <c r="AF77" i="84"/>
  <c r="L77" i="47"/>
  <c r="AF226" i="84"/>
  <c r="P226" i="84"/>
  <c r="AH153" i="84"/>
  <c r="BX151" i="47"/>
  <c r="EI151" i="47" s="1"/>
  <c r="AH78" i="84"/>
  <c r="BX77" i="47"/>
  <c r="EI77" i="47" s="1"/>
  <c r="P77" i="76"/>
  <c r="AG77" i="76" s="1"/>
  <c r="AF77" i="76"/>
  <c r="J77" i="47"/>
  <c r="P226" i="76"/>
  <c r="AF226" i="76"/>
  <c r="P302" i="76"/>
  <c r="AG302" i="76" s="1"/>
  <c r="AF302" i="76"/>
  <c r="AF303" i="85"/>
  <c r="P303" i="85"/>
  <c r="AG303" i="85" s="1"/>
  <c r="P78" i="85"/>
  <c r="M78" i="47"/>
  <c r="Y149" i="47"/>
  <c r="BJ149" i="47" s="1"/>
  <c r="BJ223" i="47"/>
  <c r="Y75" i="47"/>
  <c r="BJ75" i="47" s="1"/>
  <c r="Y377" i="47"/>
  <c r="BJ377" i="47" s="1"/>
  <c r="W224" i="47"/>
  <c r="P151" i="76"/>
  <c r="AG151" i="76" s="1"/>
  <c r="AG225" i="76"/>
  <c r="AM225" i="76" s="1"/>
  <c r="J377" i="47"/>
  <c r="J150" i="47"/>
  <c r="J301" i="47"/>
  <c r="N76" i="47"/>
  <c r="J224" i="47"/>
  <c r="N149" i="47"/>
  <c r="DV149" i="47" s="1"/>
  <c r="EB149" i="47" s="1"/>
  <c r="V376" i="47"/>
  <c r="BG376" i="47" s="1"/>
  <c r="N376" i="47"/>
  <c r="CK75" i="47"/>
  <c r="DW75" i="47"/>
  <c r="EC75" i="47" s="1"/>
  <c r="DY75" i="47"/>
  <c r="EE75" i="47" s="1"/>
  <c r="DX75" i="47"/>
  <c r="ED75" i="47" s="1"/>
  <c r="AH78" i="85"/>
  <c r="BY77" i="47"/>
  <c r="EJ77" i="47" s="1"/>
  <c r="AM151" i="83"/>
  <c r="X377" i="47"/>
  <c r="BI377" i="47" s="1"/>
  <c r="X301" i="47"/>
  <c r="BI301" i="47" s="1"/>
  <c r="BY302" i="47"/>
  <c r="EJ302" i="47" s="1"/>
  <c r="AM225" i="85"/>
  <c r="FU191" i="47"/>
  <c r="CS222" i="47"/>
  <c r="AM301" i="76"/>
  <c r="N152" i="79"/>
  <c r="J226" i="47" l="1"/>
  <c r="V226" i="47" s="1"/>
  <c r="J152" i="47"/>
  <c r="AI134" i="81"/>
  <c r="AH77" i="83" s="1"/>
  <c r="P153" i="76"/>
  <c r="P153" i="85"/>
  <c r="P153" i="84"/>
  <c r="L152" i="47"/>
  <c r="L226" i="47"/>
  <c r="X226" i="47" s="1"/>
  <c r="I78" i="83"/>
  <c r="G303" i="83"/>
  <c r="I303" i="83" s="1"/>
  <c r="P303" i="83" s="1"/>
  <c r="P153" i="83" s="1"/>
  <c r="G153" i="83"/>
  <c r="I153" i="83" s="1"/>
  <c r="V152" i="47"/>
  <c r="V78" i="47"/>
  <c r="AB134" i="81"/>
  <c r="AH152" i="83" s="1"/>
  <c r="M226" i="47"/>
  <c r="Y226" i="47" s="1"/>
  <c r="M303" i="47"/>
  <c r="Y303" i="47" s="1"/>
  <c r="M152" i="47"/>
  <c r="FA75" i="47"/>
  <c r="FB75" i="47" s="1"/>
  <c r="FC75" i="47" s="1"/>
  <c r="CM75" i="47" s="1"/>
  <c r="Y76" i="76"/>
  <c r="V99" i="79"/>
  <c r="Y76" i="85"/>
  <c r="V254" i="79"/>
  <c r="GC54" i="47"/>
  <c r="L50" i="59" s="1"/>
  <c r="GJ47" i="47"/>
  <c r="V224" i="47"/>
  <c r="N224" i="47"/>
  <c r="V301" i="47"/>
  <c r="BG301" i="47" s="1"/>
  <c r="N301" i="47"/>
  <c r="DV301" i="47" s="1"/>
  <c r="N377" i="47"/>
  <c r="V377" i="47"/>
  <c r="BG377" i="47" s="1"/>
  <c r="DV377" i="47"/>
  <c r="AM151" i="76"/>
  <c r="W76" i="47"/>
  <c r="BH76" i="47" s="1"/>
  <c r="W150" i="47"/>
  <c r="BH150" i="47" s="1"/>
  <c r="BH224" i="47"/>
  <c r="AM303" i="85"/>
  <c r="P152" i="76"/>
  <c r="AG152" i="76" s="1"/>
  <c r="AG226" i="76"/>
  <c r="AM77" i="76"/>
  <c r="AG226" i="84"/>
  <c r="AM226" i="84" s="1"/>
  <c r="P152" i="84"/>
  <c r="AG152" i="84" s="1"/>
  <c r="L151" i="47"/>
  <c r="L378" i="47"/>
  <c r="X378" i="47" s="1"/>
  <c r="BI378" i="47" s="1"/>
  <c r="L225" i="47"/>
  <c r="L302" i="47"/>
  <c r="K78" i="47"/>
  <c r="P78" i="83"/>
  <c r="U134" i="81"/>
  <c r="AH302" i="83" s="1"/>
  <c r="M134" i="81"/>
  <c r="AH226" i="83" s="1"/>
  <c r="DV223" i="47"/>
  <c r="EB223" i="47" s="1"/>
  <c r="Z223" i="47"/>
  <c r="CK223" i="47"/>
  <c r="K75" i="99"/>
  <c r="O223" i="47"/>
  <c r="DX223" i="47"/>
  <c r="ED223" i="47" s="1"/>
  <c r="DW223" i="47"/>
  <c r="EC223" i="47" s="1"/>
  <c r="DY223" i="47"/>
  <c r="EE223" i="47" s="1"/>
  <c r="DV300" i="47"/>
  <c r="CK300" i="47"/>
  <c r="Z300" i="47"/>
  <c r="CL300" i="47" s="1"/>
  <c r="DW300" i="47"/>
  <c r="EC300" i="47" s="1"/>
  <c r="DX300" i="47"/>
  <c r="ED300" i="47" s="1"/>
  <c r="DY300" i="47"/>
  <c r="EE300" i="47" s="1"/>
  <c r="FT125" i="47"/>
  <c r="GK118" i="47"/>
  <c r="CS148" i="47"/>
  <c r="GI118" i="47" s="1"/>
  <c r="P152" i="85"/>
  <c r="AG152" i="85" s="1"/>
  <c r="AG226" i="85"/>
  <c r="AM226" i="85" s="1"/>
  <c r="M378" i="47"/>
  <c r="M225" i="47"/>
  <c r="M302" i="47"/>
  <c r="M151" i="47"/>
  <c r="AH304" i="84"/>
  <c r="BX302" i="47"/>
  <c r="EI302" i="47" s="1"/>
  <c r="AM303" i="84"/>
  <c r="Y76" i="83"/>
  <c r="V151" i="79"/>
  <c r="Y76" i="84"/>
  <c r="V202" i="79"/>
  <c r="DV376" i="47"/>
  <c r="EB376" i="47" s="1"/>
  <c r="Z376" i="47"/>
  <c r="CL376" i="47" s="1"/>
  <c r="CK376" i="47"/>
  <c r="DW376" i="47"/>
  <c r="EC376" i="47" s="1"/>
  <c r="DY376" i="47"/>
  <c r="EE376" i="47" s="1"/>
  <c r="DX376" i="47"/>
  <c r="ED376" i="47" s="1"/>
  <c r="CK149" i="47"/>
  <c r="DW149" i="47"/>
  <c r="EC149" i="47" s="1"/>
  <c r="DX149" i="47"/>
  <c r="ED149" i="47" s="1"/>
  <c r="DY149" i="47"/>
  <c r="EE149" i="47" s="1"/>
  <c r="DV76" i="47"/>
  <c r="EB76" i="47" s="1"/>
  <c r="CK76" i="47"/>
  <c r="DX76" i="47"/>
  <c r="ED76" i="47" s="1"/>
  <c r="DW76" i="47"/>
  <c r="EC76" i="47" s="1"/>
  <c r="DY76" i="47"/>
  <c r="EE76" i="47" s="1"/>
  <c r="N150" i="47"/>
  <c r="DV150" i="47" s="1"/>
  <c r="EB150" i="47" s="1"/>
  <c r="AM302" i="76"/>
  <c r="J151" i="47"/>
  <c r="J302" i="47"/>
  <c r="J378" i="47"/>
  <c r="J225" i="47"/>
  <c r="V225" i="47" s="1"/>
  <c r="AM77" i="84"/>
  <c r="K77" i="47"/>
  <c r="N77" i="47" s="1"/>
  <c r="P77" i="83"/>
  <c r="AG77" i="83" s="1"/>
  <c r="AF77" i="83"/>
  <c r="P302" i="83"/>
  <c r="AG302" i="83" s="1"/>
  <c r="AF302" i="83"/>
  <c r="P226" i="83"/>
  <c r="AF226" i="83"/>
  <c r="AH78" i="83"/>
  <c r="BW77" i="47" s="1"/>
  <c r="EH77" i="47" s="1"/>
  <c r="AH153" i="83"/>
  <c r="BW151" i="47"/>
  <c r="EH151" i="47" s="1"/>
  <c r="X76" i="47"/>
  <c r="BI76" i="47" s="1"/>
  <c r="BI224" i="47"/>
  <c r="X150" i="47"/>
  <c r="BI150" i="47" s="1"/>
  <c r="V149" i="47"/>
  <c r="BG149" i="47" s="1"/>
  <c r="V75" i="47"/>
  <c r="BG75" i="47" s="1"/>
  <c r="BG223" i="47"/>
  <c r="EC74" i="99"/>
  <c r="FG74" i="99" s="1"/>
  <c r="FH74" i="99" s="1"/>
  <c r="FI74" i="99" s="1"/>
  <c r="BJ224" i="47"/>
  <c r="Y76" i="47"/>
  <c r="BJ76" i="47" s="1"/>
  <c r="Y150" i="47"/>
  <c r="BJ150" i="47" s="1"/>
  <c r="AM77" i="85"/>
  <c r="AH227" i="84"/>
  <c r="BX225" i="47"/>
  <c r="EI225" i="47" s="1"/>
  <c r="Y78" i="47" l="1"/>
  <c r="Y152" i="47"/>
  <c r="X78" i="47"/>
  <c r="X152" i="47"/>
  <c r="DX77" i="47"/>
  <c r="ED77" i="47" s="1"/>
  <c r="N78" i="47"/>
  <c r="CK78" i="47" s="1"/>
  <c r="K226" i="47"/>
  <c r="K303" i="47"/>
  <c r="K152" i="47"/>
  <c r="N152" i="47" s="1"/>
  <c r="CK152" i="47" s="1"/>
  <c r="FA149" i="47"/>
  <c r="FB149" i="47" s="1"/>
  <c r="FC149" i="47" s="1"/>
  <c r="CM149" i="47" s="1"/>
  <c r="AM302" i="83"/>
  <c r="AM77" i="83"/>
  <c r="K378" i="47"/>
  <c r="K225" i="47"/>
  <c r="K151" i="47"/>
  <c r="K302" i="47"/>
  <c r="DV77" i="47"/>
  <c r="EB77" i="47" s="1"/>
  <c r="BG225" i="47"/>
  <c r="V302" i="47"/>
  <c r="BG302" i="47" s="1"/>
  <c r="N302" i="47"/>
  <c r="DV302" i="47" s="1"/>
  <c r="CK150" i="47"/>
  <c r="DX150" i="47"/>
  <c r="ED150" i="47" s="1"/>
  <c r="DY150" i="47"/>
  <c r="EE150" i="47" s="1"/>
  <c r="DW150" i="47"/>
  <c r="EC150" i="47" s="1"/>
  <c r="GC55" i="47"/>
  <c r="L51" i="59" s="1"/>
  <c r="L76" i="84"/>
  <c r="X202" i="79"/>
  <c r="L76" i="83"/>
  <c r="X151" i="79"/>
  <c r="Y225" i="47"/>
  <c r="AM152" i="85"/>
  <c r="CS300" i="47"/>
  <c r="Q75" i="99"/>
  <c r="AD75" i="99" s="1"/>
  <c r="AC75" i="99"/>
  <c r="Z75" i="47"/>
  <c r="CL75" i="47" s="1"/>
  <c r="CS75" i="47" s="1"/>
  <c r="CL223" i="47"/>
  <c r="CS223" i="47" s="1"/>
  <c r="Z149" i="47"/>
  <c r="FA223" i="47"/>
  <c r="FB223" i="47" s="1"/>
  <c r="FC223" i="47" s="1"/>
  <c r="CM223" i="47" s="1"/>
  <c r="AH303" i="83"/>
  <c r="BW302" i="47"/>
  <c r="EH302" i="47" s="1"/>
  <c r="X225" i="47"/>
  <c r="AM152" i="76"/>
  <c r="EB301" i="47"/>
  <c r="V76" i="47"/>
  <c r="BG76" i="47" s="1"/>
  <c r="V150" i="47"/>
  <c r="BG150" i="47" s="1"/>
  <c r="BG224" i="47"/>
  <c r="L76" i="85"/>
  <c r="X254" i="79"/>
  <c r="D84" i="81"/>
  <c r="V50" i="79"/>
  <c r="L76" i="76"/>
  <c r="X99" i="79"/>
  <c r="AG226" i="83"/>
  <c r="P152" i="83"/>
  <c r="AG152" i="83" s="1"/>
  <c r="DW77" i="47"/>
  <c r="EC77" i="47" s="1"/>
  <c r="CK77" i="47"/>
  <c r="V378" i="47"/>
  <c r="BG378" i="47" s="1"/>
  <c r="FA150" i="47"/>
  <c r="FB150" i="47" s="1"/>
  <c r="FC150" i="47" s="1"/>
  <c r="CM150" i="47" s="1"/>
  <c r="FA76" i="47"/>
  <c r="FB76" i="47" s="1"/>
  <c r="FC76" i="47" s="1"/>
  <c r="CM76" i="47" s="1"/>
  <c r="GJ119" i="47"/>
  <c r="GC126" i="47"/>
  <c r="L95" i="59" s="1"/>
  <c r="GC354" i="47"/>
  <c r="L142" i="59" s="1"/>
  <c r="CS376" i="47"/>
  <c r="GI347" i="47" s="1"/>
  <c r="S127" i="59" s="1"/>
  <c r="GJ347" i="47"/>
  <c r="T127" i="59" s="1"/>
  <c r="FA376" i="47"/>
  <c r="FB376" i="47" s="1"/>
  <c r="FC376" i="47" s="1"/>
  <c r="CM376" i="47" s="1"/>
  <c r="Y151" i="84"/>
  <c r="Y302" i="84"/>
  <c r="Y225" i="84"/>
  <c r="Y151" i="83"/>
  <c r="Y301" i="83"/>
  <c r="Y225" i="83"/>
  <c r="DY77" i="47"/>
  <c r="EE77" i="47" s="1"/>
  <c r="Y302" i="47"/>
  <c r="BJ302" i="47" s="1"/>
  <c r="DY302" i="47"/>
  <c r="Y378" i="47"/>
  <c r="BJ378" i="47" s="1"/>
  <c r="EB300" i="47"/>
  <c r="FA300" i="47" s="1"/>
  <c r="FB300" i="47" s="1"/>
  <c r="FC300" i="47" s="1"/>
  <c r="CM300" i="47" s="1"/>
  <c r="EA300" i="47"/>
  <c r="BW225" i="47"/>
  <c r="EH225" i="47" s="1"/>
  <c r="AH227" i="83"/>
  <c r="X302" i="47"/>
  <c r="BI302" i="47" s="1"/>
  <c r="DX302" i="47"/>
  <c r="AM152" i="84"/>
  <c r="AM226" i="76"/>
  <c r="EB377" i="47"/>
  <c r="CK377" i="47"/>
  <c r="Z377" i="47"/>
  <c r="CL377" i="47" s="1"/>
  <c r="DW377" i="47"/>
  <c r="EC377" i="47" s="1"/>
  <c r="DY377" i="47"/>
  <c r="EE377" i="47" s="1"/>
  <c r="DX377" i="47"/>
  <c r="ED377" i="47" s="1"/>
  <c r="CK301" i="47"/>
  <c r="Z301" i="47"/>
  <c r="CL301" i="47" s="1"/>
  <c r="DW301" i="47"/>
  <c r="EC301" i="47" s="1"/>
  <c r="DX301" i="47"/>
  <c r="ED301" i="47" s="1"/>
  <c r="DY301" i="47"/>
  <c r="EE301" i="47" s="1"/>
  <c r="DV224" i="47"/>
  <c r="EB224" i="47" s="1"/>
  <c r="Z224" i="47"/>
  <c r="CK224" i="47"/>
  <c r="K76" i="99"/>
  <c r="DW224" i="47"/>
  <c r="EC224" i="47" s="1"/>
  <c r="DY224" i="47"/>
  <c r="EE224" i="47" s="1"/>
  <c r="DX224" i="47"/>
  <c r="ED224" i="47" s="1"/>
  <c r="Y302" i="85"/>
  <c r="Y151" i="85"/>
  <c r="Y225" i="85"/>
  <c r="Y301" i="76"/>
  <c r="Y225" i="76"/>
  <c r="Y151" i="76"/>
  <c r="N303" i="47" l="1"/>
  <c r="Z303" i="47" s="1"/>
  <c r="CL303" i="47" s="1"/>
  <c r="W303" i="47"/>
  <c r="N226" i="47"/>
  <c r="K78" i="99" s="1"/>
  <c r="AC78" i="99" s="1"/>
  <c r="W226" i="47"/>
  <c r="Q78" i="99"/>
  <c r="AD78" i="99" s="1"/>
  <c r="AI75" i="99"/>
  <c r="FA224" i="47"/>
  <c r="FB224" i="47" s="1"/>
  <c r="FC224" i="47" s="1"/>
  <c r="CM224" i="47" s="1"/>
  <c r="AC76" i="99"/>
  <c r="Q76" i="99"/>
  <c r="AD76" i="99" s="1"/>
  <c r="Z150" i="47"/>
  <c r="Z76" i="47"/>
  <c r="CL76" i="47" s="1"/>
  <c r="CS76" i="47" s="1"/>
  <c r="CL224" i="47"/>
  <c r="CS301" i="47"/>
  <c r="CJ301" i="47"/>
  <c r="FA377" i="47"/>
  <c r="FB377" i="47" s="1"/>
  <c r="FC377" i="47" s="1"/>
  <c r="CM377" i="47" s="1"/>
  <c r="EE302" i="47"/>
  <c r="GE354" i="47"/>
  <c r="N142" i="59" s="1"/>
  <c r="GC56" i="47"/>
  <c r="L52" i="59" s="1"/>
  <c r="AM152" i="83"/>
  <c r="D34" i="81"/>
  <c r="E47" i="93"/>
  <c r="G47" i="93" s="1"/>
  <c r="R50" i="79"/>
  <c r="X50" i="79"/>
  <c r="EA301" i="47"/>
  <c r="X151" i="47"/>
  <c r="BI151" i="47" s="1"/>
  <c r="BI225" i="47"/>
  <c r="X77" i="47"/>
  <c r="BI77" i="47" s="1"/>
  <c r="L301" i="83"/>
  <c r="N301" i="83" s="1"/>
  <c r="R301" i="83" s="1"/>
  <c r="R46" i="91" s="1"/>
  <c r="L151" i="83"/>
  <c r="N151" i="83" s="1"/>
  <c r="R151" i="83" s="1"/>
  <c r="L225" i="83"/>
  <c r="N225" i="83" s="1"/>
  <c r="R225" i="83" s="1"/>
  <c r="S46" i="91" s="1"/>
  <c r="N76" i="83"/>
  <c r="L302" i="84"/>
  <c r="N302" i="84" s="1"/>
  <c r="R302" i="84" s="1"/>
  <c r="L151" i="84"/>
  <c r="N151" i="84" s="1"/>
  <c r="R151" i="84" s="1"/>
  <c r="L225" i="84"/>
  <c r="N225" i="84" s="1"/>
  <c r="R225" i="84" s="1"/>
  <c r="N76" i="84"/>
  <c r="GC127" i="47"/>
  <c r="L96" i="59" s="1"/>
  <c r="CK302" i="47"/>
  <c r="Z302" i="47"/>
  <c r="CL302" i="47" s="1"/>
  <c r="V77" i="47"/>
  <c r="BG77" i="47" s="1"/>
  <c r="W302" i="47"/>
  <c r="BH302" i="47" s="1"/>
  <c r="DW302" i="47"/>
  <c r="EC302" i="47" s="1"/>
  <c r="N225" i="47"/>
  <c r="DW225" i="47" s="1"/>
  <c r="EC225" i="47" s="1"/>
  <c r="W225" i="47"/>
  <c r="CS224" i="47"/>
  <c r="CS377" i="47"/>
  <c r="GI348" i="47" s="1"/>
  <c r="S128" i="59" s="1"/>
  <c r="GC355" i="47"/>
  <c r="L143" i="59" s="1"/>
  <c r="ED302" i="47"/>
  <c r="L301" i="76"/>
  <c r="N301" i="76" s="1"/>
  <c r="R301" i="76" s="1"/>
  <c r="L151" i="76"/>
  <c r="N151" i="76" s="1"/>
  <c r="R151" i="76" s="1"/>
  <c r="L225" i="76"/>
  <c r="N225" i="76" s="1"/>
  <c r="R225" i="76" s="1"/>
  <c r="N76" i="76"/>
  <c r="I84" i="81"/>
  <c r="K84" i="81" s="1"/>
  <c r="Q84" i="81"/>
  <c r="S84" i="81" s="1"/>
  <c r="AE84" i="81"/>
  <c r="AG84" i="81" s="1"/>
  <c r="X84" i="81"/>
  <c r="Z84" i="81" s="1"/>
  <c r="F84" i="81"/>
  <c r="L302" i="85"/>
  <c r="N302" i="85" s="1"/>
  <c r="L151" i="85"/>
  <c r="N151" i="85" s="1"/>
  <c r="L225" i="85"/>
  <c r="N225" i="85" s="1"/>
  <c r="N76" i="85"/>
  <c r="FA301" i="47"/>
  <c r="FB301" i="47" s="1"/>
  <c r="FC301" i="47" s="1"/>
  <c r="CM301" i="47" s="1"/>
  <c r="CL149" i="47"/>
  <c r="O75" i="99"/>
  <c r="EB75" i="99" s="1"/>
  <c r="Y77" i="47"/>
  <c r="BJ77" i="47" s="1"/>
  <c r="Y151" i="47"/>
  <c r="BJ151" i="47" s="1"/>
  <c r="BJ225" i="47"/>
  <c r="EA302" i="47"/>
  <c r="EB302" i="47"/>
  <c r="V151" i="47"/>
  <c r="BG151" i="47" s="1"/>
  <c r="FA77" i="47"/>
  <c r="FB77" i="47" s="1"/>
  <c r="FC77" i="47" s="1"/>
  <c r="CM77" i="47" s="1"/>
  <c r="CM78" i="47" s="1"/>
  <c r="N151" i="47"/>
  <c r="DW151" i="47" s="1"/>
  <c r="EC151" i="47" s="1"/>
  <c r="N378" i="47"/>
  <c r="DW378" i="47" s="1"/>
  <c r="EC378" i="47" s="1"/>
  <c r="W378" i="47"/>
  <c r="BH378" i="47" s="1"/>
  <c r="AM226" i="83"/>
  <c r="FA302" i="47" l="1"/>
  <c r="FB302" i="47" s="1"/>
  <c r="FC302" i="47" s="1"/>
  <c r="CM302" i="47" s="1"/>
  <c r="CM303" i="47" s="1"/>
  <c r="CK303" i="47"/>
  <c r="CK226" i="47"/>
  <c r="CS303" i="47"/>
  <c r="Z226" i="47"/>
  <c r="CL226" i="47" s="1"/>
  <c r="W78" i="47"/>
  <c r="W152" i="47"/>
  <c r="AI78" i="99"/>
  <c r="CJ224" i="47"/>
  <c r="Y77" i="85"/>
  <c r="V255" i="79"/>
  <c r="Y77" i="83"/>
  <c r="V152" i="79"/>
  <c r="Y77" i="84"/>
  <c r="Y78" i="84" s="1"/>
  <c r="V203" i="79"/>
  <c r="DX378" i="47"/>
  <c r="ED378" i="47" s="1"/>
  <c r="Z378" i="47"/>
  <c r="CL378" i="47" s="1"/>
  <c r="CK378" i="47"/>
  <c r="DV378" i="47"/>
  <c r="EB378" i="47" s="1"/>
  <c r="DY378" i="47"/>
  <c r="EE378" i="47" s="1"/>
  <c r="CK151" i="47"/>
  <c r="GC128" i="47" s="1"/>
  <c r="L97" i="59" s="1"/>
  <c r="DV151" i="47"/>
  <c r="EB151" i="47" s="1"/>
  <c r="DY151" i="47"/>
  <c r="EE151" i="47" s="1"/>
  <c r="DX151" i="47"/>
  <c r="ED151" i="47" s="1"/>
  <c r="GK119" i="47"/>
  <c r="CS149" i="47"/>
  <c r="GI119" i="47" s="1"/>
  <c r="AA76" i="85"/>
  <c r="S76" i="47"/>
  <c r="AA151" i="85"/>
  <c r="R151" i="85"/>
  <c r="E46" i="91"/>
  <c r="AH69" i="38" s="1"/>
  <c r="R76" i="76"/>
  <c r="D46" i="91"/>
  <c r="BB69" i="38" s="1"/>
  <c r="W151" i="47"/>
  <c r="BH151" i="47" s="1"/>
  <c r="BH225" i="47"/>
  <c r="W77" i="47"/>
  <c r="BH77" i="47" s="1"/>
  <c r="DV225" i="47"/>
  <c r="EB225" i="47" s="1"/>
  <c r="Z225" i="47"/>
  <c r="CK225" i="47"/>
  <c r="K77" i="99"/>
  <c r="DX225" i="47"/>
  <c r="ED225" i="47" s="1"/>
  <c r="DY225" i="47"/>
  <c r="EE225" i="47" s="1"/>
  <c r="AA76" i="84"/>
  <c r="R76" i="47"/>
  <c r="Q76" i="47"/>
  <c r="AA76" i="83"/>
  <c r="F34" i="81"/>
  <c r="AC50" i="79"/>
  <c r="A47" i="93"/>
  <c r="B47" i="93"/>
  <c r="Y77" i="76"/>
  <c r="Y78" i="76" s="1"/>
  <c r="V100" i="79"/>
  <c r="EC75" i="99"/>
  <c r="FG75" i="99" s="1"/>
  <c r="FH75" i="99" s="1"/>
  <c r="FI75" i="99" s="1"/>
  <c r="FO75" i="99" s="1"/>
  <c r="AA225" i="85"/>
  <c r="R225" i="85"/>
  <c r="AA302" i="85"/>
  <c r="R302" i="85"/>
  <c r="AA76" i="76"/>
  <c r="P76" i="47"/>
  <c r="CS302" i="47"/>
  <c r="R76" i="84"/>
  <c r="AG46" i="91"/>
  <c r="EC69" i="38" s="1"/>
  <c r="AF46" i="91"/>
  <c r="EX69" i="38" s="1"/>
  <c r="EX123" i="38" s="1"/>
  <c r="R76" i="83"/>
  <c r="CD69" i="38"/>
  <c r="CY69" i="38"/>
  <c r="GE355" i="47"/>
  <c r="N143" i="59" s="1"/>
  <c r="O76" i="99"/>
  <c r="CL150" i="47"/>
  <c r="AI76" i="99"/>
  <c r="Z78" i="47" l="1"/>
  <c r="CL78" i="47" s="1"/>
  <c r="Z152" i="47"/>
  <c r="CS226" i="47"/>
  <c r="CL229" i="47"/>
  <c r="Y227" i="76"/>
  <c r="Y153" i="76"/>
  <c r="Y303" i="76"/>
  <c r="Y304" i="84"/>
  <c r="Y227" i="84"/>
  <c r="Y153" i="84"/>
  <c r="Y78" i="83"/>
  <c r="Y302" i="83"/>
  <c r="Y226" i="83"/>
  <c r="Y152" i="83"/>
  <c r="Y78" i="85"/>
  <c r="Y152" i="85"/>
  <c r="CL152" i="47"/>
  <c r="CS152" i="47" s="1"/>
  <c r="O78" i="99"/>
  <c r="CS78" i="47"/>
  <c r="FA151" i="47"/>
  <c r="FB151" i="47" s="1"/>
  <c r="FC151" i="47" s="1"/>
  <c r="CM151" i="47" s="1"/>
  <c r="CM152" i="47" s="1"/>
  <c r="AT46" i="91"/>
  <c r="GA69" i="38" s="1"/>
  <c r="R76" i="85"/>
  <c r="D85" i="81"/>
  <c r="L77" i="76"/>
  <c r="V51" i="79"/>
  <c r="X100" i="79"/>
  <c r="AA151" i="83"/>
  <c r="AA225" i="83"/>
  <c r="AA301" i="83"/>
  <c r="AA151" i="84"/>
  <c r="AA302" i="84"/>
  <c r="AA225" i="84"/>
  <c r="Y303" i="85"/>
  <c r="Y226" i="85"/>
  <c r="EB76" i="99"/>
  <c r="EC76" i="99" s="1"/>
  <c r="FG76" i="99" s="1"/>
  <c r="FH76" i="99" s="1"/>
  <c r="FI76" i="99" s="1"/>
  <c r="FO76" i="99" s="1"/>
  <c r="P301" i="47"/>
  <c r="T76" i="47"/>
  <c r="P150" i="47"/>
  <c r="P377" i="47"/>
  <c r="AU76" i="47"/>
  <c r="AC76" i="47"/>
  <c r="P224" i="47"/>
  <c r="AS46" i="91"/>
  <c r="FA225" i="47"/>
  <c r="FB225" i="47" s="1"/>
  <c r="FC225" i="47" s="1"/>
  <c r="CM225" i="47" s="1"/>
  <c r="CM226" i="47" s="1"/>
  <c r="AX76" i="47"/>
  <c r="S377" i="47"/>
  <c r="AF76" i="47"/>
  <c r="S150" i="47"/>
  <c r="AX150" i="47" s="1"/>
  <c r="S301" i="47"/>
  <c r="S224" i="47"/>
  <c r="CS378" i="47"/>
  <c r="GI349" i="47" s="1"/>
  <c r="S129" i="59" s="1"/>
  <c r="GC356" i="47"/>
  <c r="L144" i="59" s="1"/>
  <c r="Y152" i="84"/>
  <c r="Y226" i="84"/>
  <c r="Y303" i="84"/>
  <c r="CJ150" i="47"/>
  <c r="CS150" i="47"/>
  <c r="AA301" i="76"/>
  <c r="AA151" i="76"/>
  <c r="AA225" i="76"/>
  <c r="Y226" i="76"/>
  <c r="Y152" i="76"/>
  <c r="Y302" i="76"/>
  <c r="AV76" i="47"/>
  <c r="Q224" i="47"/>
  <c r="AD76" i="47"/>
  <c r="Q301" i="47"/>
  <c r="Q150" i="47"/>
  <c r="AV150" i="47" s="1"/>
  <c r="Q377" i="47"/>
  <c r="AW76" i="47"/>
  <c r="R150" i="47"/>
  <c r="AW150" i="47" s="1"/>
  <c r="R224" i="47"/>
  <c r="R301" i="47"/>
  <c r="R377" i="47"/>
  <c r="AE76" i="47"/>
  <c r="AC77" i="99"/>
  <c r="Q77" i="99"/>
  <c r="AD77" i="99" s="1"/>
  <c r="Z77" i="47"/>
  <c r="CL77" i="47" s="1"/>
  <c r="CS77" i="47" s="1"/>
  <c r="CL225" i="47"/>
  <c r="CS225" i="47" s="1"/>
  <c r="Z151" i="47"/>
  <c r="FA378" i="47"/>
  <c r="FB378" i="47" s="1"/>
  <c r="FC378" i="47" s="1"/>
  <c r="CM378" i="47" s="1"/>
  <c r="L77" i="84"/>
  <c r="X203" i="79"/>
  <c r="L77" i="83"/>
  <c r="X152" i="79"/>
  <c r="L77" i="85"/>
  <c r="X255" i="79"/>
  <c r="Y304" i="85" l="1"/>
  <c r="Y227" i="85"/>
  <c r="Y153" i="85"/>
  <c r="Y153" i="83"/>
  <c r="Y303" i="83"/>
  <c r="Y227" i="83"/>
  <c r="L78" i="85"/>
  <c r="L226" i="85"/>
  <c r="N226" i="85" s="1"/>
  <c r="L303" i="85"/>
  <c r="N303" i="85" s="1"/>
  <c r="L152" i="85"/>
  <c r="N152" i="85" s="1"/>
  <c r="AA152" i="85" s="1"/>
  <c r="N77" i="85"/>
  <c r="L78" i="83"/>
  <c r="L302" i="83"/>
  <c r="N302" i="83" s="1"/>
  <c r="R302" i="83" s="1"/>
  <c r="R47" i="91" s="1"/>
  <c r="R48" i="91" s="1"/>
  <c r="L152" i="83"/>
  <c r="N152" i="83" s="1"/>
  <c r="R152" i="83" s="1"/>
  <c r="L226" i="83"/>
  <c r="N226" i="83" s="1"/>
  <c r="R226" i="83" s="1"/>
  <c r="S47" i="91" s="1"/>
  <c r="S48" i="91" s="1"/>
  <c r="N77" i="83"/>
  <c r="L152" i="84"/>
  <c r="N152" i="84" s="1"/>
  <c r="R152" i="84" s="1"/>
  <c r="L226" i="84"/>
  <c r="N226" i="84" s="1"/>
  <c r="R226" i="84" s="1"/>
  <c r="AG47" i="91" s="1"/>
  <c r="L78" i="84"/>
  <c r="L303" i="84"/>
  <c r="N303" i="84" s="1"/>
  <c r="R303" i="84" s="1"/>
  <c r="AF47" i="91" s="1"/>
  <c r="N77" i="84"/>
  <c r="AI77" i="99"/>
  <c r="AW301" i="47"/>
  <c r="AE301" i="47"/>
  <c r="AD377" i="47"/>
  <c r="AV377" i="47"/>
  <c r="AD301" i="47"/>
  <c r="AV301" i="47"/>
  <c r="AD224" i="47"/>
  <c r="AD150" i="47" s="1"/>
  <c r="AV224" i="47"/>
  <c r="AF301" i="47"/>
  <c r="AX301" i="47"/>
  <c r="AU224" i="47"/>
  <c r="T224" i="47"/>
  <c r="AC224" i="47"/>
  <c r="T150" i="47"/>
  <c r="AY150" i="47" s="1"/>
  <c r="AU150" i="47"/>
  <c r="AC301" i="47"/>
  <c r="AU301" i="47"/>
  <c r="T301" i="47"/>
  <c r="L78" i="76"/>
  <c r="L226" i="76"/>
  <c r="N226" i="76" s="1"/>
  <c r="R226" i="76" s="1"/>
  <c r="E47" i="91" s="1"/>
  <c r="L152" i="76"/>
  <c r="N152" i="76" s="1"/>
  <c r="R152" i="76" s="1"/>
  <c r="L302" i="76"/>
  <c r="N302" i="76" s="1"/>
  <c r="R302" i="76" s="1"/>
  <c r="D47" i="91" s="1"/>
  <c r="N77" i="76"/>
  <c r="GE356" i="47"/>
  <c r="N144" i="59" s="1"/>
  <c r="CL151" i="47"/>
  <c r="CS151" i="47" s="1"/>
  <c r="O77" i="99"/>
  <c r="AE377" i="47"/>
  <c r="AW377" i="47"/>
  <c r="AE224" i="47"/>
  <c r="AW224" i="47"/>
  <c r="AX224" i="47"/>
  <c r="AF224" i="47"/>
  <c r="AF150" i="47" s="1"/>
  <c r="AX377" i="47"/>
  <c r="AF377" i="47"/>
  <c r="GW69" i="38"/>
  <c r="GW86" i="38"/>
  <c r="AU377" i="47"/>
  <c r="AC377" i="47"/>
  <c r="AY76" i="47"/>
  <c r="AG76" i="47"/>
  <c r="T377" i="47"/>
  <c r="E48" i="93"/>
  <c r="G48" i="93" s="1"/>
  <c r="D35" i="81"/>
  <c r="R51" i="79"/>
  <c r="X51" i="79"/>
  <c r="Q85" i="81"/>
  <c r="S85" i="81" s="1"/>
  <c r="X85" i="81"/>
  <c r="Z85" i="81" s="1"/>
  <c r="I85" i="81"/>
  <c r="K85" i="81" s="1"/>
  <c r="AE85" i="81"/>
  <c r="AG85" i="81" s="1"/>
  <c r="F85" i="81"/>
  <c r="AE150" i="47" l="1"/>
  <c r="N78" i="76"/>
  <c r="L227" i="76"/>
  <c r="N227" i="76" s="1"/>
  <c r="R227" i="76" s="1"/>
  <c r="L153" i="76"/>
  <c r="N153" i="76" s="1"/>
  <c r="R153" i="76" s="1"/>
  <c r="L303" i="76"/>
  <c r="N303" i="76" s="1"/>
  <c r="R303" i="76" s="1"/>
  <c r="N78" i="84"/>
  <c r="L304" i="84"/>
  <c r="N304" i="84" s="1"/>
  <c r="R304" i="84" s="1"/>
  <c r="L227" i="84"/>
  <c r="N227" i="84" s="1"/>
  <c r="R227" i="84" s="1"/>
  <c r="L153" i="84"/>
  <c r="N153" i="84" s="1"/>
  <c r="R153" i="84" s="1"/>
  <c r="N78" i="85"/>
  <c r="L153" i="85"/>
  <c r="N153" i="85" s="1"/>
  <c r="R153" i="85" s="1"/>
  <c r="L304" i="85"/>
  <c r="N304" i="85" s="1"/>
  <c r="R304" i="85" s="1"/>
  <c r="L227" i="85"/>
  <c r="N227" i="85" s="1"/>
  <c r="R227" i="85" s="1"/>
  <c r="N78" i="83"/>
  <c r="L303" i="83"/>
  <c r="N303" i="83" s="1"/>
  <c r="R303" i="83" s="1"/>
  <c r="L153" i="83"/>
  <c r="N153" i="83" s="1"/>
  <c r="R153" i="83" s="1"/>
  <c r="EB77" i="99"/>
  <c r="EC77" i="99" s="1"/>
  <c r="FG77" i="99" s="1"/>
  <c r="FH77" i="99" s="1"/>
  <c r="EB78" i="99"/>
  <c r="FI77" i="99"/>
  <c r="FO77" i="99" s="1"/>
  <c r="F35" i="81"/>
  <c r="AC51" i="79"/>
  <c r="D48" i="91"/>
  <c r="BB71" i="38" s="1"/>
  <c r="BB70" i="38"/>
  <c r="E48" i="91"/>
  <c r="AH71" i="38" s="1"/>
  <c r="AH70" i="38"/>
  <c r="AF48" i="91"/>
  <c r="EX71" i="38" s="1"/>
  <c r="EX70" i="38"/>
  <c r="EX124" i="38" s="1"/>
  <c r="AG48" i="91"/>
  <c r="EC71" i="38" s="1"/>
  <c r="EC70" i="38"/>
  <c r="CD71" i="38"/>
  <c r="CD70" i="38"/>
  <c r="CY71" i="38"/>
  <c r="CY70" i="38"/>
  <c r="AY377" i="47"/>
  <c r="AG377" i="47"/>
  <c r="U56" i="93"/>
  <c r="AA77" i="76"/>
  <c r="AA78" i="76" s="1"/>
  <c r="P77" i="47"/>
  <c r="AG301" i="47"/>
  <c r="AY301" i="47"/>
  <c r="AY224" i="47"/>
  <c r="AG224" i="47"/>
  <c r="R77" i="84"/>
  <c r="AA77" i="83"/>
  <c r="Q77" i="47"/>
  <c r="R152" i="85"/>
  <c r="R226" i="85"/>
  <c r="AT47" i="91" s="1"/>
  <c r="AA226" i="85"/>
  <c r="A48" i="93"/>
  <c r="B48" i="93"/>
  <c r="R77" i="76"/>
  <c r="AC150" i="47"/>
  <c r="R77" i="47"/>
  <c r="AA77" i="84"/>
  <c r="AA78" i="84" s="1"/>
  <c r="R77" i="83"/>
  <c r="AA77" i="85"/>
  <c r="AA78" i="85" s="1"/>
  <c r="S77" i="47"/>
  <c r="AA303" i="85"/>
  <c r="R303" i="85"/>
  <c r="AS47" i="91" s="1"/>
  <c r="AA227" i="76" l="1"/>
  <c r="AA153" i="76"/>
  <c r="AA303" i="76"/>
  <c r="R78" i="85"/>
  <c r="R78" i="76"/>
  <c r="AA304" i="85"/>
  <c r="AA227" i="85"/>
  <c r="AA153" i="85"/>
  <c r="AA304" i="84"/>
  <c r="AA227" i="84"/>
  <c r="AA153" i="84"/>
  <c r="AA302" i="83"/>
  <c r="AA226" i="83"/>
  <c r="AA152" i="83"/>
  <c r="AA78" i="83"/>
  <c r="R78" i="84"/>
  <c r="R78" i="83"/>
  <c r="EC78" i="99"/>
  <c r="FG78" i="99" s="1"/>
  <c r="FH78" i="99" s="1"/>
  <c r="FI78" i="99" s="1"/>
  <c r="FO78" i="99" s="1"/>
  <c r="AS48" i="91"/>
  <c r="GW71" i="38" s="1"/>
  <c r="GW70" i="38"/>
  <c r="AT48" i="91"/>
  <c r="GA71" i="38" s="1"/>
  <c r="GA70" i="38"/>
  <c r="R378" i="47"/>
  <c r="R225" i="47"/>
  <c r="R151" i="47"/>
  <c r="AW151" i="47" s="1"/>
  <c r="AW77" i="47"/>
  <c r="AW78" i="47" s="1"/>
  <c r="R78" i="47" s="1"/>
  <c r="AE78" i="47" s="1"/>
  <c r="AE77" i="47"/>
  <c r="R302" i="47"/>
  <c r="AA226" i="76"/>
  <c r="AA152" i="76"/>
  <c r="AA302" i="76"/>
  <c r="S151" i="47"/>
  <c r="AX151" i="47" s="1"/>
  <c r="S378" i="47"/>
  <c r="AF77" i="47"/>
  <c r="AX77" i="47"/>
  <c r="AX78" i="47" s="1"/>
  <c r="S78" i="47" s="1"/>
  <c r="AF78" i="47" s="1"/>
  <c r="S302" i="47"/>
  <c r="S225" i="47"/>
  <c r="AA226" i="84"/>
  <c r="AA303" i="84"/>
  <c r="AA152" i="84"/>
  <c r="R77" i="85"/>
  <c r="Q151" i="47"/>
  <c r="AV151" i="47" s="1"/>
  <c r="Q378" i="47"/>
  <c r="AD77" i="47"/>
  <c r="AV77" i="47"/>
  <c r="AV78" i="47" s="1"/>
  <c r="Q78" i="47" s="1"/>
  <c r="AD78" i="47" s="1"/>
  <c r="Q302" i="47"/>
  <c r="Q225" i="47"/>
  <c r="AG150" i="47"/>
  <c r="P302" i="47"/>
  <c r="AC77" i="47"/>
  <c r="P225" i="47"/>
  <c r="AU77" i="47"/>
  <c r="AU78" i="47" s="1"/>
  <c r="P78" i="47" s="1"/>
  <c r="AC78" i="47" s="1"/>
  <c r="P151" i="47"/>
  <c r="P378" i="47"/>
  <c r="T77" i="47"/>
  <c r="Y56" i="93"/>
  <c r="AA153" i="83" l="1"/>
  <c r="AA303" i="83"/>
  <c r="AA227" i="83"/>
  <c r="T78" i="47"/>
  <c r="P226" i="47"/>
  <c r="AC226" i="47" s="1"/>
  <c r="P303" i="47"/>
  <c r="AC303" i="47" s="1"/>
  <c r="P152" i="47"/>
  <c r="S303" i="47"/>
  <c r="S152" i="47"/>
  <c r="AX152" i="47" s="1"/>
  <c r="S226" i="47"/>
  <c r="Q303" i="47"/>
  <c r="Q152" i="47"/>
  <c r="AV152" i="47" s="1"/>
  <c r="Q226" i="47"/>
  <c r="R226" i="47"/>
  <c r="R303" i="47"/>
  <c r="R152" i="47"/>
  <c r="AW152" i="47" s="1"/>
  <c r="AY77" i="47"/>
  <c r="AY78" i="47" s="1"/>
  <c r="T378" i="47"/>
  <c r="H17" i="92" s="1"/>
  <c r="AG77" i="47"/>
  <c r="T151" i="47"/>
  <c r="AY151" i="47" s="1"/>
  <c r="AU151" i="47"/>
  <c r="AU225" i="47"/>
  <c r="AC225" i="47"/>
  <c r="T225" i="47"/>
  <c r="T302" i="47"/>
  <c r="AU302" i="47"/>
  <c r="AC302" i="47"/>
  <c r="AD302" i="47"/>
  <c r="AV302" i="47"/>
  <c r="AX225" i="47"/>
  <c r="AF225" i="47"/>
  <c r="AX378" i="47"/>
  <c r="AF378" i="47"/>
  <c r="AW378" i="47"/>
  <c r="AE378" i="47"/>
  <c r="AC378" i="47"/>
  <c r="AU378" i="47"/>
  <c r="AD225" i="47"/>
  <c r="AD151" i="47" s="1"/>
  <c r="AV225" i="47"/>
  <c r="AV378" i="47"/>
  <c r="AD378" i="47"/>
  <c r="AX302" i="47"/>
  <c r="AF302" i="47"/>
  <c r="AW302" i="47"/>
  <c r="AE302" i="47"/>
  <c r="AW225" i="47"/>
  <c r="AE225" i="47"/>
  <c r="AX226" i="47" l="1"/>
  <c r="AF226" i="47"/>
  <c r="AX303" i="47"/>
  <c r="AF303" i="47"/>
  <c r="AW303" i="47"/>
  <c r="AE303" i="47"/>
  <c r="AW226" i="47"/>
  <c r="AE226" i="47"/>
  <c r="AV226" i="47"/>
  <c r="AD226" i="47"/>
  <c r="AV303" i="47"/>
  <c r="AD303" i="47"/>
  <c r="AG78" i="47"/>
  <c r="AC152" i="47"/>
  <c r="AU152" i="47"/>
  <c r="T152" i="47"/>
  <c r="AY152" i="47" s="1"/>
  <c r="AU226" i="47"/>
  <c r="T226" i="47"/>
  <c r="AU303" i="47"/>
  <c r="T303" i="47"/>
  <c r="AF151" i="47"/>
  <c r="AG225" i="47"/>
  <c r="AY225" i="47"/>
  <c r="AY378" i="47"/>
  <c r="U57" i="93"/>
  <c r="Y57" i="93" s="1"/>
  <c r="AG378" i="47"/>
  <c r="AE151" i="47"/>
  <c r="AG302" i="47"/>
  <c r="AY302" i="47"/>
  <c r="AC151" i="47"/>
  <c r="AF152" i="47" l="1"/>
  <c r="AE152" i="47"/>
  <c r="AD152" i="47"/>
  <c r="AG303" i="47"/>
  <c r="AY303" i="47"/>
  <c r="AY226" i="47"/>
  <c r="AG226" i="47"/>
  <c r="Y66" i="76"/>
  <c r="V89" i="79"/>
  <c r="Y66" i="85"/>
  <c r="V244" i="79"/>
  <c r="Y66" i="83"/>
  <c r="V141" i="79"/>
  <c r="Y66" i="84"/>
  <c r="V192" i="79"/>
  <c r="AG151" i="47"/>
  <c r="AG152" i="47" l="1"/>
  <c r="Y50" i="76"/>
  <c r="V73" i="79"/>
  <c r="Y50" i="83"/>
  <c r="V125" i="79"/>
  <c r="Y55" i="84"/>
  <c r="V181" i="79"/>
  <c r="Y55" i="83"/>
  <c r="V130" i="79"/>
  <c r="Y63" i="76"/>
  <c r="V86" i="79"/>
  <c r="Y63" i="84"/>
  <c r="V189" i="79"/>
  <c r="Y71" i="83"/>
  <c r="V146" i="79"/>
  <c r="Y71" i="85"/>
  <c r="V249" i="79"/>
  <c r="Y72" i="83"/>
  <c r="V147" i="79"/>
  <c r="Y72" i="84"/>
  <c r="V198" i="79"/>
  <c r="L66" i="84"/>
  <c r="X192" i="79"/>
  <c r="L66" i="83"/>
  <c r="X141" i="79"/>
  <c r="L66" i="85"/>
  <c r="X244" i="79"/>
  <c r="V40" i="79"/>
  <c r="L66" i="76"/>
  <c r="D74" i="81"/>
  <c r="X89" i="79"/>
  <c r="Y50" i="84"/>
  <c r="V176" i="79"/>
  <c r="Y50" i="85"/>
  <c r="V228" i="79"/>
  <c r="Y55" i="76"/>
  <c r="V78" i="79"/>
  <c r="Y55" i="85"/>
  <c r="V233" i="79"/>
  <c r="Y63" i="83"/>
  <c r="V138" i="79"/>
  <c r="Y63" i="85"/>
  <c r="V241" i="79"/>
  <c r="Y71" i="76"/>
  <c r="V94" i="79"/>
  <c r="Y71" i="84"/>
  <c r="V197" i="79"/>
  <c r="Y72" i="76"/>
  <c r="V95" i="79"/>
  <c r="Y72" i="85"/>
  <c r="V250" i="79"/>
  <c r="Y215" i="84"/>
  <c r="Y141" i="84"/>
  <c r="Y292" i="84"/>
  <c r="Y291" i="83"/>
  <c r="Y215" i="83"/>
  <c r="Y141" i="83"/>
  <c r="Y141" i="85"/>
  <c r="Y292" i="85"/>
  <c r="Y215" i="85"/>
  <c r="Y141" i="76"/>
  <c r="Y291" i="76"/>
  <c r="Y215" i="76"/>
  <c r="Y68" i="83" l="1"/>
  <c r="V143" i="79"/>
  <c r="Y68" i="84"/>
  <c r="V194" i="79"/>
  <c r="Y74" i="76"/>
  <c r="V97" i="79"/>
  <c r="Y74" i="85"/>
  <c r="V252" i="79"/>
  <c r="Y58" i="83"/>
  <c r="V133" i="79"/>
  <c r="Y58" i="84"/>
  <c r="V184" i="79"/>
  <c r="Y57" i="84"/>
  <c r="V183" i="79"/>
  <c r="Y57" i="83"/>
  <c r="V132" i="79"/>
  <c r="Y56" i="83"/>
  <c r="V131" i="79"/>
  <c r="Y56" i="85"/>
  <c r="V234" i="79"/>
  <c r="Y49" i="76"/>
  <c r="V72" i="79"/>
  <c r="Y49" i="84"/>
  <c r="V175" i="79"/>
  <c r="Y48" i="83"/>
  <c r="V123" i="79"/>
  <c r="Y48" i="76"/>
  <c r="V71" i="79"/>
  <c r="Y70" i="76"/>
  <c r="V93" i="79"/>
  <c r="Y70" i="85"/>
  <c r="V248" i="79"/>
  <c r="Y69" i="76"/>
  <c r="V92" i="79"/>
  <c r="Y69" i="84"/>
  <c r="V195" i="79"/>
  <c r="Y73" i="83"/>
  <c r="V148" i="79"/>
  <c r="Y73" i="85"/>
  <c r="V251" i="79"/>
  <c r="Y65" i="76"/>
  <c r="V88" i="79"/>
  <c r="Y65" i="84"/>
  <c r="V191" i="79"/>
  <c r="Y64" i="83"/>
  <c r="V139" i="79"/>
  <c r="Y64" i="84"/>
  <c r="V190" i="79"/>
  <c r="Y147" i="85"/>
  <c r="Y221" i="85"/>
  <c r="Y298" i="85"/>
  <c r="Y297" i="76"/>
  <c r="Y221" i="76"/>
  <c r="Y147" i="76"/>
  <c r="Y220" i="84"/>
  <c r="Y146" i="84"/>
  <c r="Y297" i="84"/>
  <c r="Y146" i="76"/>
  <c r="Y296" i="76"/>
  <c r="Y220" i="76"/>
  <c r="Y138" i="85"/>
  <c r="Y289" i="85"/>
  <c r="Y212" i="85"/>
  <c r="Y288" i="83"/>
  <c r="Y212" i="83"/>
  <c r="Y138" i="83"/>
  <c r="Y130" i="85"/>
  <c r="Y281" i="85"/>
  <c r="Y204" i="85"/>
  <c r="Y130" i="76"/>
  <c r="Y280" i="76"/>
  <c r="Y204" i="76"/>
  <c r="Y199" i="85"/>
  <c r="Y276" i="85"/>
  <c r="Y125" i="85"/>
  <c r="Y125" i="84"/>
  <c r="Y276" i="84"/>
  <c r="Y199" i="84"/>
  <c r="AE74" i="81"/>
  <c r="AG74" i="81" s="1"/>
  <c r="Q74" i="81"/>
  <c r="S74" i="81" s="1"/>
  <c r="I74" i="81"/>
  <c r="K74" i="81" s="1"/>
  <c r="X74" i="81"/>
  <c r="Z74" i="81" s="1"/>
  <c r="F74" i="81"/>
  <c r="D24" i="81"/>
  <c r="E37" i="93"/>
  <c r="G37" i="93" s="1"/>
  <c r="R40" i="79"/>
  <c r="X40" i="79"/>
  <c r="L215" i="85"/>
  <c r="N215" i="85" s="1"/>
  <c r="L292" i="85"/>
  <c r="N292" i="85" s="1"/>
  <c r="L141" i="85"/>
  <c r="N141" i="85" s="1"/>
  <c r="N66" i="85"/>
  <c r="L141" i="83"/>
  <c r="N141" i="83" s="1"/>
  <c r="R141" i="83" s="1"/>
  <c r="L291" i="83"/>
  <c r="N291" i="83" s="1"/>
  <c r="R291" i="83" s="1"/>
  <c r="R36" i="91" s="1"/>
  <c r="L215" i="83"/>
  <c r="N215" i="83" s="1"/>
  <c r="R215" i="83" s="1"/>
  <c r="S36" i="91" s="1"/>
  <c r="N66" i="83"/>
  <c r="L141" i="84"/>
  <c r="N141" i="84" s="1"/>
  <c r="R141" i="84" s="1"/>
  <c r="L292" i="84"/>
  <c r="N292" i="84" s="1"/>
  <c r="R292" i="84" s="1"/>
  <c r="L215" i="84"/>
  <c r="N215" i="84" s="1"/>
  <c r="R215" i="84" s="1"/>
  <c r="N66" i="84"/>
  <c r="L72" i="84"/>
  <c r="X198" i="79"/>
  <c r="L72" i="83"/>
  <c r="X147" i="79"/>
  <c r="L71" i="85"/>
  <c r="X249" i="79"/>
  <c r="L71" i="83"/>
  <c r="X146" i="79"/>
  <c r="L63" i="84"/>
  <c r="X189" i="79"/>
  <c r="L63" i="76"/>
  <c r="D71" i="81"/>
  <c r="V37" i="79"/>
  <c r="X86" i="79"/>
  <c r="L55" i="83"/>
  <c r="X130" i="79"/>
  <c r="L55" i="84"/>
  <c r="X181" i="79"/>
  <c r="L50" i="83"/>
  <c r="X125" i="79"/>
  <c r="D58" i="81"/>
  <c r="V24" i="79"/>
  <c r="L50" i="76"/>
  <c r="X73" i="79"/>
  <c r="Y68" i="76"/>
  <c r="V91" i="79"/>
  <c r="Y68" i="85"/>
  <c r="V246" i="79"/>
  <c r="Y74" i="83"/>
  <c r="V149" i="79"/>
  <c r="Y74" i="84"/>
  <c r="V200" i="79"/>
  <c r="Y58" i="76"/>
  <c r="V81" i="79"/>
  <c r="Y58" i="85"/>
  <c r="V236" i="79"/>
  <c r="Y57" i="76"/>
  <c r="V80" i="79"/>
  <c r="Y57" i="85"/>
  <c r="V235" i="79"/>
  <c r="Y56" i="76"/>
  <c r="V79" i="79"/>
  <c r="Y56" i="84"/>
  <c r="V182" i="79"/>
  <c r="Y49" i="85"/>
  <c r="V227" i="79"/>
  <c r="Y49" i="83"/>
  <c r="V124" i="79"/>
  <c r="Y48" i="85"/>
  <c r="V226" i="79"/>
  <c r="Y48" i="84"/>
  <c r="V174" i="79"/>
  <c r="Y70" i="83"/>
  <c r="V145" i="79"/>
  <c r="Y70" i="84"/>
  <c r="V196" i="79"/>
  <c r="Y69" i="83"/>
  <c r="V144" i="79"/>
  <c r="Y69" i="85"/>
  <c r="V247" i="79"/>
  <c r="Y73" i="76"/>
  <c r="V96" i="79"/>
  <c r="Y73" i="84"/>
  <c r="V199" i="79"/>
  <c r="Y65" i="83"/>
  <c r="V140" i="79"/>
  <c r="Y65" i="85"/>
  <c r="V243" i="79"/>
  <c r="Y64" i="76"/>
  <c r="V87" i="79"/>
  <c r="Y64" i="85"/>
  <c r="V242" i="79"/>
  <c r="L72" i="85"/>
  <c r="X250" i="79"/>
  <c r="L72" i="76"/>
  <c r="D80" i="81"/>
  <c r="V46" i="79"/>
  <c r="X95" i="79"/>
  <c r="L71" i="84"/>
  <c r="X197" i="79"/>
  <c r="L71" i="76"/>
  <c r="D79" i="81"/>
  <c r="V45" i="79"/>
  <c r="X94" i="79"/>
  <c r="L63" i="85"/>
  <c r="X241" i="79"/>
  <c r="L63" i="83"/>
  <c r="X138" i="79"/>
  <c r="L55" i="85"/>
  <c r="X233" i="79"/>
  <c r="L55" i="76"/>
  <c r="D63" i="81"/>
  <c r="V29" i="79"/>
  <c r="X78" i="79"/>
  <c r="L50" i="85"/>
  <c r="X228" i="79"/>
  <c r="L50" i="84"/>
  <c r="X176" i="79"/>
  <c r="L215" i="76"/>
  <c r="N215" i="76" s="1"/>
  <c r="R215" i="76" s="1"/>
  <c r="L141" i="76"/>
  <c r="N141" i="76" s="1"/>
  <c r="R141" i="76" s="1"/>
  <c r="L291" i="76"/>
  <c r="N291" i="76" s="1"/>
  <c r="R291" i="76" s="1"/>
  <c r="N66" i="76"/>
  <c r="Y298" i="84"/>
  <c r="Y221" i="84"/>
  <c r="Y147" i="84"/>
  <c r="Y147" i="83"/>
  <c r="Y297" i="83"/>
  <c r="Y221" i="83"/>
  <c r="Y297" i="85"/>
  <c r="Y146" i="85"/>
  <c r="Y220" i="85"/>
  <c r="Y296" i="83"/>
  <c r="Y220" i="83"/>
  <c r="Y146" i="83"/>
  <c r="Y212" i="84"/>
  <c r="Y138" i="84"/>
  <c r="Y289" i="84"/>
  <c r="Y138" i="76"/>
  <c r="Y288" i="76"/>
  <c r="Y212" i="76"/>
  <c r="Y130" i="83"/>
  <c r="Y280" i="83"/>
  <c r="Y204" i="83"/>
  <c r="Y130" i="84"/>
  <c r="Y281" i="84"/>
  <c r="Y204" i="84"/>
  <c r="Y199" i="83"/>
  <c r="Y125" i="83"/>
  <c r="Y275" i="83"/>
  <c r="Y275" i="76"/>
  <c r="Y199" i="76"/>
  <c r="Y125" i="76"/>
  <c r="Y59" i="85" l="1"/>
  <c r="V237" i="79"/>
  <c r="Y52" i="83"/>
  <c r="V127" i="79"/>
  <c r="Y61" i="83"/>
  <c r="V136" i="79"/>
  <c r="Y61" i="85"/>
  <c r="V239" i="79"/>
  <c r="Y53" i="84"/>
  <c r="V179" i="79"/>
  <c r="Y53" i="83"/>
  <c r="V128" i="79"/>
  <c r="Y51" i="76"/>
  <c r="V74" i="79"/>
  <c r="Y51" i="85"/>
  <c r="V229" i="79"/>
  <c r="Y60" i="83"/>
  <c r="V135" i="79"/>
  <c r="Y60" i="84"/>
  <c r="V186" i="79"/>
  <c r="Y62" i="83"/>
  <c r="V137" i="79"/>
  <c r="Y62" i="84"/>
  <c r="V188" i="79"/>
  <c r="D36" i="91"/>
  <c r="BB59" i="38" s="1"/>
  <c r="R66" i="76"/>
  <c r="E36" i="91"/>
  <c r="AH59" i="38" s="1"/>
  <c r="L125" i="84"/>
  <c r="N125" i="84" s="1"/>
  <c r="L199" i="84"/>
  <c r="N199" i="84" s="1"/>
  <c r="R199" i="84" s="1"/>
  <c r="L276" i="84"/>
  <c r="N276" i="84" s="1"/>
  <c r="R276" i="84" s="1"/>
  <c r="N50" i="84"/>
  <c r="L199" i="85"/>
  <c r="N199" i="85" s="1"/>
  <c r="L125" i="85"/>
  <c r="N125" i="85" s="1"/>
  <c r="AA125" i="85" s="1"/>
  <c r="L276" i="85"/>
  <c r="N276" i="85" s="1"/>
  <c r="N50" i="85"/>
  <c r="R29" i="79"/>
  <c r="E26" i="93"/>
  <c r="G26" i="93" s="1"/>
  <c r="D13" i="81"/>
  <c r="X29" i="79"/>
  <c r="L280" i="76"/>
  <c r="N280" i="76" s="1"/>
  <c r="R280" i="76" s="1"/>
  <c r="L130" i="76"/>
  <c r="N130" i="76" s="1"/>
  <c r="R130" i="76" s="1"/>
  <c r="L204" i="76"/>
  <c r="N204" i="76" s="1"/>
  <c r="R204" i="76" s="1"/>
  <c r="N55" i="76"/>
  <c r="L281" i="85"/>
  <c r="N281" i="85" s="1"/>
  <c r="L130" i="85"/>
  <c r="N130" i="85" s="1"/>
  <c r="L204" i="85"/>
  <c r="N204" i="85" s="1"/>
  <c r="N55" i="85"/>
  <c r="L212" i="83"/>
  <c r="N212" i="83" s="1"/>
  <c r="R212" i="83" s="1"/>
  <c r="S33" i="91" s="1"/>
  <c r="L288" i="83"/>
  <c r="N288" i="83" s="1"/>
  <c r="R288" i="83" s="1"/>
  <c r="R33" i="91" s="1"/>
  <c r="L138" i="83"/>
  <c r="N138" i="83" s="1"/>
  <c r="R138" i="83" s="1"/>
  <c r="N63" i="83"/>
  <c r="L289" i="85"/>
  <c r="N289" i="85" s="1"/>
  <c r="L138" i="85"/>
  <c r="N138" i="85" s="1"/>
  <c r="L212" i="85"/>
  <c r="N212" i="85" s="1"/>
  <c r="N63" i="85"/>
  <c r="R45" i="79"/>
  <c r="E42" i="93"/>
  <c r="G42" i="93" s="1"/>
  <c r="D29" i="81"/>
  <c r="X45" i="79"/>
  <c r="L220" i="76"/>
  <c r="N220" i="76" s="1"/>
  <c r="R220" i="76" s="1"/>
  <c r="L296" i="76"/>
  <c r="N296" i="76" s="1"/>
  <c r="R296" i="76" s="1"/>
  <c r="L146" i="76"/>
  <c r="N146" i="76" s="1"/>
  <c r="R146" i="76" s="1"/>
  <c r="N71" i="76"/>
  <c r="L146" i="84"/>
  <c r="N146" i="84" s="1"/>
  <c r="R146" i="84" s="1"/>
  <c r="L220" i="84"/>
  <c r="N220" i="84" s="1"/>
  <c r="R220" i="84" s="1"/>
  <c r="L297" i="84"/>
  <c r="N297" i="84" s="1"/>
  <c r="R297" i="84" s="1"/>
  <c r="N71" i="84"/>
  <c r="R46" i="79"/>
  <c r="D30" i="81"/>
  <c r="E43" i="93"/>
  <c r="G43" i="93" s="1"/>
  <c r="X46" i="79"/>
  <c r="L221" i="76"/>
  <c r="N221" i="76" s="1"/>
  <c r="R221" i="76" s="1"/>
  <c r="L297" i="76"/>
  <c r="N297" i="76" s="1"/>
  <c r="R297" i="76" s="1"/>
  <c r="L147" i="76"/>
  <c r="N147" i="76" s="1"/>
  <c r="R147" i="76" s="1"/>
  <c r="N72" i="76"/>
  <c r="L298" i="85"/>
  <c r="N298" i="85" s="1"/>
  <c r="L147" i="85"/>
  <c r="N147" i="85" s="1"/>
  <c r="L221" i="85"/>
  <c r="N221" i="85" s="1"/>
  <c r="N72" i="85"/>
  <c r="Y290" i="85"/>
  <c r="Y139" i="85"/>
  <c r="Y213" i="85"/>
  <c r="Y289" i="76"/>
  <c r="Y213" i="76"/>
  <c r="Y139" i="76"/>
  <c r="Y291" i="85"/>
  <c r="Y214" i="85"/>
  <c r="Y140" i="85"/>
  <c r="Y214" i="83"/>
  <c r="Y140" i="83"/>
  <c r="Y290" i="83"/>
  <c r="Y222" i="84"/>
  <c r="Y148" i="84"/>
  <c r="Y299" i="84"/>
  <c r="Y148" i="76"/>
  <c r="Y298" i="76"/>
  <c r="Y222" i="76"/>
  <c r="Y218" i="85"/>
  <c r="Y295" i="85"/>
  <c r="Y144" i="85"/>
  <c r="Y294" i="83"/>
  <c r="Y218" i="83"/>
  <c r="Y144" i="83"/>
  <c r="Y219" i="84"/>
  <c r="Y145" i="84"/>
  <c r="Y296" i="84"/>
  <c r="Y219" i="83"/>
  <c r="Y145" i="83"/>
  <c r="Y295" i="83"/>
  <c r="Y197" i="84"/>
  <c r="Y123" i="84"/>
  <c r="Y274" i="84"/>
  <c r="Y123" i="85"/>
  <c r="Y274" i="85"/>
  <c r="Y197" i="85"/>
  <c r="Y198" i="83"/>
  <c r="Y124" i="83"/>
  <c r="Y274" i="83"/>
  <c r="Y198" i="85"/>
  <c r="Y124" i="85"/>
  <c r="Y275" i="85"/>
  <c r="Y131" i="84"/>
  <c r="Y282" i="84"/>
  <c r="Y205" i="84"/>
  <c r="Y205" i="76"/>
  <c r="Y131" i="76"/>
  <c r="Y281" i="76"/>
  <c r="Y206" i="85"/>
  <c r="Y283" i="85"/>
  <c r="Y132" i="85"/>
  <c r="Y282" i="76"/>
  <c r="Y206" i="76"/>
  <c r="Y132" i="76"/>
  <c r="Y284" i="85"/>
  <c r="Y133" i="85"/>
  <c r="Y207" i="85"/>
  <c r="Y283" i="76"/>
  <c r="Y207" i="76"/>
  <c r="Y133" i="76"/>
  <c r="Y149" i="84"/>
  <c r="Y300" i="84"/>
  <c r="Y223" i="84"/>
  <c r="Y149" i="83"/>
  <c r="Y299" i="83"/>
  <c r="Y223" i="83"/>
  <c r="Y217" i="85"/>
  <c r="Y294" i="85"/>
  <c r="Y143" i="85"/>
  <c r="Y217" i="76"/>
  <c r="Y143" i="76"/>
  <c r="Y293" i="76"/>
  <c r="L275" i="76"/>
  <c r="N275" i="76" s="1"/>
  <c r="R275" i="76" s="1"/>
  <c r="L199" i="76"/>
  <c r="N199" i="76" s="1"/>
  <c r="R199" i="76" s="1"/>
  <c r="L125" i="76"/>
  <c r="N125" i="76" s="1"/>
  <c r="N50" i="76"/>
  <c r="Q58" i="81"/>
  <c r="S58" i="81" s="1"/>
  <c r="X58" i="81"/>
  <c r="Z58" i="81" s="1"/>
  <c r="AE58" i="81"/>
  <c r="AG58" i="81" s="1"/>
  <c r="I58" i="81"/>
  <c r="K58" i="81" s="1"/>
  <c r="F58" i="81"/>
  <c r="L275" i="83"/>
  <c r="N275" i="83" s="1"/>
  <c r="R275" i="83" s="1"/>
  <c r="R20" i="91" s="1"/>
  <c r="L199" i="83"/>
  <c r="N199" i="83" s="1"/>
  <c r="R199" i="83" s="1"/>
  <c r="S20" i="91" s="1"/>
  <c r="L125" i="83"/>
  <c r="N125" i="83" s="1"/>
  <c r="N50" i="83"/>
  <c r="L204" i="84"/>
  <c r="N204" i="84" s="1"/>
  <c r="R204" i="84" s="1"/>
  <c r="L130" i="84"/>
  <c r="N130" i="84" s="1"/>
  <c r="R130" i="84" s="1"/>
  <c r="L281" i="84"/>
  <c r="N281" i="84" s="1"/>
  <c r="R281" i="84" s="1"/>
  <c r="N55" i="84"/>
  <c r="L280" i="83"/>
  <c r="N280" i="83" s="1"/>
  <c r="R280" i="83" s="1"/>
  <c r="R25" i="91" s="1"/>
  <c r="L204" i="83"/>
  <c r="N204" i="83" s="1"/>
  <c r="R204" i="83" s="1"/>
  <c r="S25" i="91" s="1"/>
  <c r="L130" i="83"/>
  <c r="N130" i="83" s="1"/>
  <c r="R130" i="83" s="1"/>
  <c r="N55" i="83"/>
  <c r="D21" i="81"/>
  <c r="R37" i="79"/>
  <c r="E34" i="93"/>
  <c r="G34" i="93" s="1"/>
  <c r="X37" i="79"/>
  <c r="L138" i="76"/>
  <c r="N138" i="76" s="1"/>
  <c r="R138" i="76" s="1"/>
  <c r="L288" i="76"/>
  <c r="N288" i="76" s="1"/>
  <c r="R288" i="76" s="1"/>
  <c r="L212" i="76"/>
  <c r="N212" i="76" s="1"/>
  <c r="R212" i="76" s="1"/>
  <c r="N63" i="76"/>
  <c r="L138" i="84"/>
  <c r="N138" i="84" s="1"/>
  <c r="R138" i="84" s="1"/>
  <c r="L289" i="84"/>
  <c r="N289" i="84" s="1"/>
  <c r="R289" i="84" s="1"/>
  <c r="L212" i="84"/>
  <c r="N212" i="84" s="1"/>
  <c r="R212" i="84" s="1"/>
  <c r="N63" i="84"/>
  <c r="L220" i="83"/>
  <c r="N220" i="83" s="1"/>
  <c r="R220" i="83" s="1"/>
  <c r="S41" i="91" s="1"/>
  <c r="L146" i="83"/>
  <c r="N146" i="83" s="1"/>
  <c r="R146" i="83" s="1"/>
  <c r="L296" i="83"/>
  <c r="N296" i="83" s="1"/>
  <c r="R296" i="83" s="1"/>
  <c r="R41" i="91" s="1"/>
  <c r="N71" i="83"/>
  <c r="L146" i="85"/>
  <c r="N146" i="85" s="1"/>
  <c r="L297" i="85"/>
  <c r="N297" i="85" s="1"/>
  <c r="L220" i="85"/>
  <c r="N220" i="85" s="1"/>
  <c r="N71" i="85"/>
  <c r="L297" i="83"/>
  <c r="N297" i="83" s="1"/>
  <c r="R297" i="83" s="1"/>
  <c r="R42" i="91" s="1"/>
  <c r="L147" i="83"/>
  <c r="N147" i="83" s="1"/>
  <c r="R147" i="83" s="1"/>
  <c r="L221" i="83"/>
  <c r="N221" i="83" s="1"/>
  <c r="R221" i="83" s="1"/>
  <c r="S42" i="91" s="1"/>
  <c r="N72" i="83"/>
  <c r="L298" i="84"/>
  <c r="N298" i="84" s="1"/>
  <c r="R298" i="84" s="1"/>
  <c r="L147" i="84"/>
  <c r="N147" i="84" s="1"/>
  <c r="R147" i="84" s="1"/>
  <c r="L221" i="84"/>
  <c r="N221" i="84" s="1"/>
  <c r="R221" i="84" s="1"/>
  <c r="N72" i="84"/>
  <c r="R66" i="84"/>
  <c r="AG36" i="91"/>
  <c r="EC59" i="38" s="1"/>
  <c r="R66" i="83"/>
  <c r="CD59" i="38"/>
  <c r="AA141" i="85"/>
  <c r="R141" i="85"/>
  <c r="R215" i="85"/>
  <c r="AA215" i="85"/>
  <c r="L64" i="84"/>
  <c r="X190" i="79"/>
  <c r="L64" i="83"/>
  <c r="X139" i="79"/>
  <c r="L65" i="84"/>
  <c r="X191" i="79"/>
  <c r="L65" i="76"/>
  <c r="D73" i="81"/>
  <c r="V39" i="79"/>
  <c r="X88" i="79"/>
  <c r="L73" i="85"/>
  <c r="X251" i="79"/>
  <c r="L73" i="83"/>
  <c r="X148" i="79"/>
  <c r="L69" i="84"/>
  <c r="X195" i="79"/>
  <c r="L69" i="76"/>
  <c r="D77" i="81"/>
  <c r="V43" i="79"/>
  <c r="X92" i="79"/>
  <c r="L70" i="85"/>
  <c r="X248" i="79"/>
  <c r="L70" i="76"/>
  <c r="V44" i="79"/>
  <c r="D78" i="81"/>
  <c r="X93" i="79"/>
  <c r="D56" i="81"/>
  <c r="L48" i="76"/>
  <c r="V22" i="79"/>
  <c r="X71" i="79"/>
  <c r="L48" i="83"/>
  <c r="X123" i="79"/>
  <c r="L49" i="84"/>
  <c r="X175" i="79"/>
  <c r="L49" i="76"/>
  <c r="V23" i="79"/>
  <c r="D57" i="81"/>
  <c r="X72" i="79"/>
  <c r="L56" i="85"/>
  <c r="X234" i="79"/>
  <c r="L56" i="83"/>
  <c r="X131" i="79"/>
  <c r="L57" i="83"/>
  <c r="X132" i="79"/>
  <c r="L57" i="84"/>
  <c r="X183" i="79"/>
  <c r="L58" i="84"/>
  <c r="X184" i="79"/>
  <c r="L58" i="83"/>
  <c r="X133" i="79"/>
  <c r="L74" i="85"/>
  <c r="X252" i="79"/>
  <c r="D82" i="81"/>
  <c r="L74" i="76"/>
  <c r="V48" i="79"/>
  <c r="X97" i="79"/>
  <c r="L68" i="84"/>
  <c r="X194" i="79"/>
  <c r="L68" i="83"/>
  <c r="X143" i="79"/>
  <c r="Y59" i="83"/>
  <c r="V134" i="79"/>
  <c r="Y54" i="76"/>
  <c r="V77" i="79"/>
  <c r="Y54" i="84"/>
  <c r="V180" i="79"/>
  <c r="Y52" i="85"/>
  <c r="V230" i="79"/>
  <c r="Y59" i="76"/>
  <c r="V82" i="79"/>
  <c r="Y59" i="84"/>
  <c r="V185" i="79"/>
  <c r="Y54" i="83"/>
  <c r="V129" i="79"/>
  <c r="Y54" i="85"/>
  <c r="V232" i="79"/>
  <c r="Y52" i="76"/>
  <c r="V75" i="79"/>
  <c r="Y52" i="84"/>
  <c r="V178" i="79"/>
  <c r="Y61" i="76"/>
  <c r="V84" i="79"/>
  <c r="Y61" i="84"/>
  <c r="V187" i="79"/>
  <c r="Y53" i="76"/>
  <c r="V76" i="79"/>
  <c r="Y53" i="85"/>
  <c r="V231" i="79"/>
  <c r="Y51" i="84"/>
  <c r="V177" i="79"/>
  <c r="Y51" i="83"/>
  <c r="V126" i="79"/>
  <c r="Y60" i="76"/>
  <c r="V83" i="79"/>
  <c r="Y60" i="85"/>
  <c r="V238" i="79"/>
  <c r="Y62" i="76"/>
  <c r="V85" i="79"/>
  <c r="Y62" i="85"/>
  <c r="V240" i="79"/>
  <c r="AA66" i="76"/>
  <c r="P66" i="47"/>
  <c r="Q63" i="81"/>
  <c r="S63" i="81" s="1"/>
  <c r="I63" i="81"/>
  <c r="K63" i="81" s="1"/>
  <c r="X63" i="81"/>
  <c r="Z63" i="81" s="1"/>
  <c r="AE63" i="81"/>
  <c r="AG63" i="81" s="1"/>
  <c r="F63" i="81"/>
  <c r="AE79" i="81"/>
  <c r="AG79" i="81" s="1"/>
  <c r="X79" i="81"/>
  <c r="Z79" i="81" s="1"/>
  <c r="I79" i="81"/>
  <c r="K79" i="81" s="1"/>
  <c r="Q79" i="81"/>
  <c r="S79" i="81" s="1"/>
  <c r="F79" i="81"/>
  <c r="AE80" i="81"/>
  <c r="AG80" i="81" s="1"/>
  <c r="Q80" i="81"/>
  <c r="S80" i="81" s="1"/>
  <c r="I80" i="81"/>
  <c r="K80" i="81" s="1"/>
  <c r="X80" i="81"/>
  <c r="Z80" i="81" s="1"/>
  <c r="F80" i="81"/>
  <c r="L64" i="85"/>
  <c r="X242" i="79"/>
  <c r="D72" i="81"/>
  <c r="L64" i="76"/>
  <c r="V38" i="79"/>
  <c r="X87" i="79"/>
  <c r="L65" i="85"/>
  <c r="X243" i="79"/>
  <c r="L65" i="83"/>
  <c r="X140" i="79"/>
  <c r="L73" i="84"/>
  <c r="X199" i="79"/>
  <c r="L73" i="76"/>
  <c r="D81" i="81"/>
  <c r="V47" i="79"/>
  <c r="X96" i="79"/>
  <c r="L69" i="85"/>
  <c r="X247" i="79"/>
  <c r="L69" i="83"/>
  <c r="X144" i="79"/>
  <c r="L70" i="84"/>
  <c r="X196" i="79"/>
  <c r="L70" i="83"/>
  <c r="X145" i="79"/>
  <c r="L48" i="84"/>
  <c r="X174" i="79"/>
  <c r="L48" i="85"/>
  <c r="X226" i="79"/>
  <c r="L49" i="83"/>
  <c r="X124" i="79"/>
  <c r="L49" i="85"/>
  <c r="X227" i="79"/>
  <c r="L56" i="84"/>
  <c r="X182" i="79"/>
  <c r="L56" i="76"/>
  <c r="D64" i="81"/>
  <c r="V30" i="79"/>
  <c r="X79" i="79"/>
  <c r="L57" i="85"/>
  <c r="X235" i="79"/>
  <c r="V31" i="79"/>
  <c r="L57" i="76"/>
  <c r="D65" i="81"/>
  <c r="X80" i="79"/>
  <c r="L58" i="85"/>
  <c r="X236" i="79"/>
  <c r="V32" i="79"/>
  <c r="L58" i="76"/>
  <c r="D66" i="81"/>
  <c r="X81" i="79"/>
  <c r="L74" i="84"/>
  <c r="X200" i="79"/>
  <c r="L74" i="83"/>
  <c r="X149" i="79"/>
  <c r="L68" i="85"/>
  <c r="X246" i="79"/>
  <c r="L68" i="76"/>
  <c r="D76" i="81"/>
  <c r="V42" i="79"/>
  <c r="X91" i="79"/>
  <c r="R24" i="79"/>
  <c r="E21" i="93"/>
  <c r="G21" i="93" s="1"/>
  <c r="X24" i="79"/>
  <c r="AC24" i="79" s="1"/>
  <c r="I71" i="81"/>
  <c r="K71" i="81" s="1"/>
  <c r="Q71" i="81"/>
  <c r="S71" i="81" s="1"/>
  <c r="AE71" i="81"/>
  <c r="AG71" i="81" s="1"/>
  <c r="X71" i="81"/>
  <c r="Z71" i="81" s="1"/>
  <c r="F71" i="81"/>
  <c r="R66" i="47"/>
  <c r="AA66" i="84"/>
  <c r="AF36" i="91"/>
  <c r="EX59" i="38" s="1"/>
  <c r="AA66" i="83"/>
  <c r="Q66" i="47"/>
  <c r="CY59" i="38"/>
  <c r="AA66" i="85"/>
  <c r="S66" i="47"/>
  <c r="AA292" i="85"/>
  <c r="R292" i="85"/>
  <c r="AC40" i="79"/>
  <c r="F24" i="81"/>
  <c r="A37" i="93"/>
  <c r="B37" i="93"/>
  <c r="Y139" i="84"/>
  <c r="Y290" i="84"/>
  <c r="Y213" i="84"/>
  <c r="Y139" i="83"/>
  <c r="Y289" i="83"/>
  <c r="Y213" i="83"/>
  <c r="Y291" i="84"/>
  <c r="Y214" i="84"/>
  <c r="Y140" i="84"/>
  <c r="Y290" i="76"/>
  <c r="Y214" i="76"/>
  <c r="Y140" i="76"/>
  <c r="Y222" i="85"/>
  <c r="Y299" i="85"/>
  <c r="Y148" i="85"/>
  <c r="Y298" i="83"/>
  <c r="Y222" i="83"/>
  <c r="Y148" i="83"/>
  <c r="Y295" i="84"/>
  <c r="Y218" i="84"/>
  <c r="Y144" i="84"/>
  <c r="Y294" i="76"/>
  <c r="Y218" i="76"/>
  <c r="Y144" i="76"/>
  <c r="Y219" i="85"/>
  <c r="Y296" i="85"/>
  <c r="Y145" i="85"/>
  <c r="Y295" i="76"/>
  <c r="Y219" i="76"/>
  <c r="Y145" i="76"/>
  <c r="Y123" i="76"/>
  <c r="Y273" i="76"/>
  <c r="Y197" i="76"/>
  <c r="Y123" i="83"/>
  <c r="Y273" i="83"/>
  <c r="Y197" i="83"/>
  <c r="Y275" i="84"/>
  <c r="Y198" i="84"/>
  <c r="Y124" i="84"/>
  <c r="Y124" i="76"/>
  <c r="Y274" i="76"/>
  <c r="Y198" i="76"/>
  <c r="Y282" i="85"/>
  <c r="Y205" i="85"/>
  <c r="Y131" i="85"/>
  <c r="Y205" i="83"/>
  <c r="Y131" i="83"/>
  <c r="Y281" i="83"/>
  <c r="Y132" i="83"/>
  <c r="Y282" i="83"/>
  <c r="Y206" i="83"/>
  <c r="Y283" i="84"/>
  <c r="Y206" i="84"/>
  <c r="Y132" i="84"/>
  <c r="Y207" i="84"/>
  <c r="Y133" i="84"/>
  <c r="Y284" i="84"/>
  <c r="Y283" i="83"/>
  <c r="Y207" i="83"/>
  <c r="Y133" i="83"/>
  <c r="Y300" i="85"/>
  <c r="Y149" i="85"/>
  <c r="Y223" i="85"/>
  <c r="Y299" i="76"/>
  <c r="Y223" i="76"/>
  <c r="Y149" i="76"/>
  <c r="Y294" i="84"/>
  <c r="Y217" i="84"/>
  <c r="Y143" i="84"/>
  <c r="Y293" i="83"/>
  <c r="Y217" i="83"/>
  <c r="Y143" i="83"/>
  <c r="Y47" i="84" l="1"/>
  <c r="V173" i="79"/>
  <c r="Y47" i="76"/>
  <c r="V70" i="79"/>
  <c r="AS36" i="91"/>
  <c r="S291" i="47"/>
  <c r="S367" i="47"/>
  <c r="AX66" i="47"/>
  <c r="S140" i="47"/>
  <c r="AX140" i="47" s="1"/>
  <c r="S214" i="47"/>
  <c r="AV66" i="47"/>
  <c r="Q140" i="47"/>
  <c r="AV140" i="47" s="1"/>
  <c r="Q291" i="47"/>
  <c r="Q367" i="47"/>
  <c r="Q214" i="47"/>
  <c r="AA292" i="84"/>
  <c r="AA215" i="84"/>
  <c r="AA141" i="84"/>
  <c r="A21" i="93"/>
  <c r="B21" i="93"/>
  <c r="AE76" i="81"/>
  <c r="AG76" i="81" s="1"/>
  <c r="X76" i="81"/>
  <c r="Z76" i="81" s="1"/>
  <c r="I76" i="81"/>
  <c r="K76" i="81" s="1"/>
  <c r="Q76" i="81"/>
  <c r="S76" i="81" s="1"/>
  <c r="F76" i="81"/>
  <c r="L283" i="76"/>
  <c r="N283" i="76" s="1"/>
  <c r="R283" i="76" s="1"/>
  <c r="L133" i="76"/>
  <c r="N133" i="76" s="1"/>
  <c r="R133" i="76" s="1"/>
  <c r="L207" i="76"/>
  <c r="N207" i="76" s="1"/>
  <c r="R207" i="76" s="1"/>
  <c r="N58" i="76"/>
  <c r="L206" i="76"/>
  <c r="N206" i="76" s="1"/>
  <c r="R206" i="76" s="1"/>
  <c r="L282" i="76"/>
  <c r="N282" i="76" s="1"/>
  <c r="R282" i="76" s="1"/>
  <c r="L132" i="76"/>
  <c r="N132" i="76" s="1"/>
  <c r="R132" i="76" s="1"/>
  <c r="N57" i="76"/>
  <c r="I64" i="81"/>
  <c r="K64" i="81" s="1"/>
  <c r="X64" i="81"/>
  <c r="Z64" i="81" s="1"/>
  <c r="AE64" i="81"/>
  <c r="AG64" i="81" s="1"/>
  <c r="Q64" i="81"/>
  <c r="S64" i="81" s="1"/>
  <c r="F64" i="81"/>
  <c r="AE81" i="81"/>
  <c r="AG81" i="81" s="1"/>
  <c r="X81" i="81"/>
  <c r="Z81" i="81" s="1"/>
  <c r="Q81" i="81"/>
  <c r="S81" i="81" s="1"/>
  <c r="I81" i="81"/>
  <c r="K81" i="81" s="1"/>
  <c r="F81" i="81"/>
  <c r="L213" i="76"/>
  <c r="N213" i="76" s="1"/>
  <c r="R213" i="76" s="1"/>
  <c r="L139" i="76"/>
  <c r="N139" i="76" s="1"/>
  <c r="R139" i="76" s="1"/>
  <c r="L289" i="76"/>
  <c r="N289" i="76" s="1"/>
  <c r="R289" i="76" s="1"/>
  <c r="N64" i="76"/>
  <c r="AU66" i="47"/>
  <c r="P140" i="47"/>
  <c r="P214" i="47"/>
  <c r="T66" i="47"/>
  <c r="P367" i="47"/>
  <c r="P291" i="47"/>
  <c r="L62" i="85"/>
  <c r="X240" i="79"/>
  <c r="L62" i="76"/>
  <c r="D70" i="81"/>
  <c r="V36" i="79"/>
  <c r="X85" i="79"/>
  <c r="L60" i="85"/>
  <c r="X238" i="79"/>
  <c r="D68" i="81"/>
  <c r="L60" i="76"/>
  <c r="V34" i="79"/>
  <c r="X83" i="79"/>
  <c r="L51" i="83"/>
  <c r="X126" i="79"/>
  <c r="L51" i="84"/>
  <c r="X177" i="79"/>
  <c r="L53" i="85"/>
  <c r="X231" i="79"/>
  <c r="L53" i="76"/>
  <c r="V27" i="79"/>
  <c r="D61" i="81"/>
  <c r="X76" i="79"/>
  <c r="L61" i="84"/>
  <c r="X187" i="79"/>
  <c r="V35" i="79"/>
  <c r="L61" i="76"/>
  <c r="D69" i="81"/>
  <c r="X84" i="79"/>
  <c r="L52" i="84"/>
  <c r="X178" i="79"/>
  <c r="L52" i="76"/>
  <c r="V26" i="79"/>
  <c r="D60" i="81"/>
  <c r="X75" i="79"/>
  <c r="L54" i="85"/>
  <c r="X232" i="79"/>
  <c r="L54" i="83"/>
  <c r="X129" i="79"/>
  <c r="L59" i="84"/>
  <c r="X185" i="79"/>
  <c r="L59" i="76"/>
  <c r="D67" i="81"/>
  <c r="V33" i="79"/>
  <c r="X82" i="79"/>
  <c r="L52" i="85"/>
  <c r="X230" i="79"/>
  <c r="L54" i="84"/>
  <c r="X180" i="79"/>
  <c r="L54" i="76"/>
  <c r="D62" i="81"/>
  <c r="V28" i="79"/>
  <c r="X77" i="79"/>
  <c r="L59" i="83"/>
  <c r="X134" i="79"/>
  <c r="L299" i="76"/>
  <c r="N299" i="76" s="1"/>
  <c r="R299" i="76" s="1"/>
  <c r="L149" i="76"/>
  <c r="N149" i="76" s="1"/>
  <c r="R149" i="76" s="1"/>
  <c r="L223" i="76"/>
  <c r="N223" i="76" s="1"/>
  <c r="R223" i="76" s="1"/>
  <c r="N74" i="76"/>
  <c r="R23" i="79"/>
  <c r="E20" i="93"/>
  <c r="G20" i="93" s="1"/>
  <c r="X23" i="79"/>
  <c r="AC23" i="79" s="1"/>
  <c r="L273" i="76"/>
  <c r="N273" i="76" s="1"/>
  <c r="R273" i="76" s="1"/>
  <c r="L197" i="76"/>
  <c r="N197" i="76" s="1"/>
  <c r="R197" i="76" s="1"/>
  <c r="L123" i="76"/>
  <c r="N123" i="76" s="1"/>
  <c r="N48" i="76"/>
  <c r="R44" i="79"/>
  <c r="D28" i="81"/>
  <c r="E41" i="93"/>
  <c r="G41" i="93" s="1"/>
  <c r="X44" i="79"/>
  <c r="AE77" i="81"/>
  <c r="AG77" i="81" s="1"/>
  <c r="X77" i="81"/>
  <c r="Z77" i="81" s="1"/>
  <c r="Q77" i="81"/>
  <c r="S77" i="81" s="1"/>
  <c r="I77" i="81"/>
  <c r="K77" i="81" s="1"/>
  <c r="F77" i="81"/>
  <c r="Q73" i="81"/>
  <c r="S73" i="81" s="1"/>
  <c r="X73" i="81"/>
  <c r="Z73" i="81" s="1"/>
  <c r="AE73" i="81"/>
  <c r="AG73" i="81" s="1"/>
  <c r="I73" i="81"/>
  <c r="K73" i="81" s="1"/>
  <c r="F73" i="81"/>
  <c r="CD113" i="38"/>
  <c r="EC113" i="38"/>
  <c r="AA72" i="84"/>
  <c r="R72" i="47"/>
  <c r="Q72" i="47"/>
  <c r="AA72" i="83"/>
  <c r="S71" i="47"/>
  <c r="AA71" i="85"/>
  <c r="R297" i="85"/>
  <c r="AA297" i="85"/>
  <c r="Q71" i="47"/>
  <c r="AA71" i="83"/>
  <c r="AA63" i="84"/>
  <c r="R63" i="47"/>
  <c r="AF33" i="91"/>
  <c r="EX56" i="38" s="1"/>
  <c r="AA63" i="76"/>
  <c r="P63" i="47"/>
  <c r="D33" i="91"/>
  <c r="BB56" i="38" s="1"/>
  <c r="F21" i="81"/>
  <c r="AC37" i="79"/>
  <c r="AA55" i="83"/>
  <c r="Q55" i="47"/>
  <c r="R55" i="83"/>
  <c r="CD48" i="38"/>
  <c r="AA55" i="84"/>
  <c r="R55" i="47"/>
  <c r="Q50" i="47"/>
  <c r="AA50" i="83"/>
  <c r="CD43" i="38"/>
  <c r="R50" i="83"/>
  <c r="R125" i="83"/>
  <c r="D20" i="91"/>
  <c r="BB43" i="38" s="1"/>
  <c r="AA221" i="85"/>
  <c r="R221" i="85"/>
  <c r="R298" i="85"/>
  <c r="AA298" i="85"/>
  <c r="R72" i="76"/>
  <c r="E42" i="91"/>
  <c r="AH65" i="38" s="1"/>
  <c r="A43" i="93"/>
  <c r="B43" i="93"/>
  <c r="AF41" i="91"/>
  <c r="EX64" i="38" s="1"/>
  <c r="E41" i="91"/>
  <c r="AH64" i="38" s="1"/>
  <c r="R71" i="76"/>
  <c r="AA212" i="85"/>
  <c r="R212" i="85"/>
  <c r="AA289" i="85"/>
  <c r="R289" i="85"/>
  <c r="R63" i="83"/>
  <c r="CD56" i="38"/>
  <c r="R204" i="85"/>
  <c r="AA204" i="85"/>
  <c r="R281" i="85"/>
  <c r="AA281" i="85"/>
  <c r="R55" i="76"/>
  <c r="E25" i="91"/>
  <c r="AH48" i="38" s="1"/>
  <c r="D25" i="91"/>
  <c r="BB48" i="38" s="1"/>
  <c r="R276" i="85"/>
  <c r="AA276" i="85"/>
  <c r="R199" i="85"/>
  <c r="AA199" i="85"/>
  <c r="AF20" i="91"/>
  <c r="EX43" i="38" s="1"/>
  <c r="AH113" i="38"/>
  <c r="L62" i="84"/>
  <c r="X188" i="79"/>
  <c r="L62" i="83"/>
  <c r="X137" i="79"/>
  <c r="L60" i="84"/>
  <c r="X186" i="79"/>
  <c r="L60" i="83"/>
  <c r="X135" i="79"/>
  <c r="L51" i="85"/>
  <c r="X229" i="79"/>
  <c r="L51" i="76"/>
  <c r="D59" i="81"/>
  <c r="V25" i="79"/>
  <c r="X74" i="79"/>
  <c r="L53" i="83"/>
  <c r="X128" i="79"/>
  <c r="L53" i="84"/>
  <c r="X179" i="79"/>
  <c r="L61" i="85"/>
  <c r="X239" i="79"/>
  <c r="L61" i="83"/>
  <c r="X136" i="79"/>
  <c r="L52" i="83"/>
  <c r="X127" i="79"/>
  <c r="L59" i="85"/>
  <c r="X237" i="79"/>
  <c r="Y47" i="83"/>
  <c r="V122" i="79"/>
  <c r="Y47" i="85"/>
  <c r="V225" i="79"/>
  <c r="CY113" i="38"/>
  <c r="AA215" i="83"/>
  <c r="AA291" i="83"/>
  <c r="AA141" i="83"/>
  <c r="EX113" i="38"/>
  <c r="R214" i="47"/>
  <c r="R367" i="47"/>
  <c r="AW66" i="47"/>
  <c r="R291" i="47"/>
  <c r="R140" i="47"/>
  <c r="AW140" i="47" s="1"/>
  <c r="D26" i="81"/>
  <c r="E39" i="93"/>
  <c r="G39" i="93" s="1"/>
  <c r="R42" i="79"/>
  <c r="X42" i="79"/>
  <c r="L217" i="76"/>
  <c r="N217" i="76" s="1"/>
  <c r="R217" i="76" s="1"/>
  <c r="L143" i="76"/>
  <c r="N143" i="76" s="1"/>
  <c r="R143" i="76" s="1"/>
  <c r="L293" i="76"/>
  <c r="N293" i="76" s="1"/>
  <c r="R293" i="76" s="1"/>
  <c r="N68" i="76"/>
  <c r="L143" i="85"/>
  <c r="N143" i="85" s="1"/>
  <c r="L294" i="85"/>
  <c r="N294" i="85" s="1"/>
  <c r="L217" i="85"/>
  <c r="N217" i="85" s="1"/>
  <c r="N68" i="85"/>
  <c r="L299" i="83"/>
  <c r="N299" i="83" s="1"/>
  <c r="R299" i="83" s="1"/>
  <c r="R44" i="91" s="1"/>
  <c r="L149" i="83"/>
  <c r="N149" i="83" s="1"/>
  <c r="R149" i="83" s="1"/>
  <c r="L223" i="83"/>
  <c r="N223" i="83" s="1"/>
  <c r="R223" i="83" s="1"/>
  <c r="S44" i="91" s="1"/>
  <c r="N74" i="83"/>
  <c r="L300" i="84"/>
  <c r="N300" i="84" s="1"/>
  <c r="R300" i="84" s="1"/>
  <c r="L149" i="84"/>
  <c r="N149" i="84" s="1"/>
  <c r="R149" i="84" s="1"/>
  <c r="L223" i="84"/>
  <c r="N223" i="84" s="1"/>
  <c r="R223" i="84" s="1"/>
  <c r="N74" i="84"/>
  <c r="Q66" i="81"/>
  <c r="S66" i="81" s="1"/>
  <c r="X66" i="81"/>
  <c r="Z66" i="81" s="1"/>
  <c r="AE66" i="81"/>
  <c r="AG66" i="81" s="1"/>
  <c r="I66" i="81"/>
  <c r="K66" i="81" s="1"/>
  <c r="F66" i="81"/>
  <c r="D16" i="81"/>
  <c r="E29" i="93"/>
  <c r="G29" i="93" s="1"/>
  <c r="R32" i="79"/>
  <c r="X32" i="79"/>
  <c r="L207" i="85"/>
  <c r="N207" i="85" s="1"/>
  <c r="L284" i="85"/>
  <c r="N284" i="85" s="1"/>
  <c r="L133" i="85"/>
  <c r="N133" i="85" s="1"/>
  <c r="N58" i="85"/>
  <c r="X65" i="81"/>
  <c r="Z65" i="81" s="1"/>
  <c r="I65" i="81"/>
  <c r="K65" i="81" s="1"/>
  <c r="Q65" i="81"/>
  <c r="S65" i="81" s="1"/>
  <c r="AE65" i="81"/>
  <c r="AG65" i="81" s="1"/>
  <c r="F65" i="81"/>
  <c r="D15" i="81"/>
  <c r="E28" i="93"/>
  <c r="G28" i="93" s="1"/>
  <c r="R31" i="79"/>
  <c r="X31" i="79"/>
  <c r="L206" i="85"/>
  <c r="N206" i="85" s="1"/>
  <c r="L283" i="85"/>
  <c r="N283" i="85" s="1"/>
  <c r="L132" i="85"/>
  <c r="N132" i="85" s="1"/>
  <c r="N57" i="85"/>
  <c r="D14" i="81"/>
  <c r="E27" i="93"/>
  <c r="G27" i="93" s="1"/>
  <c r="R30" i="79"/>
  <c r="X30" i="79"/>
  <c r="L131" i="76"/>
  <c r="N131" i="76" s="1"/>
  <c r="R131" i="76" s="1"/>
  <c r="L205" i="76"/>
  <c r="N205" i="76" s="1"/>
  <c r="R205" i="76" s="1"/>
  <c r="L281" i="76"/>
  <c r="N281" i="76" s="1"/>
  <c r="R281" i="76" s="1"/>
  <c r="N56" i="76"/>
  <c r="L205" i="84"/>
  <c r="N205" i="84" s="1"/>
  <c r="R205" i="84" s="1"/>
  <c r="L131" i="84"/>
  <c r="N131" i="84" s="1"/>
  <c r="R131" i="84" s="1"/>
  <c r="L282" i="84"/>
  <c r="N282" i="84" s="1"/>
  <c r="R282" i="84" s="1"/>
  <c r="N56" i="84"/>
  <c r="L124" i="85"/>
  <c r="N124" i="85" s="1"/>
  <c r="AA124" i="85" s="1"/>
  <c r="L198" i="85"/>
  <c r="N198" i="85" s="1"/>
  <c r="L275" i="85"/>
  <c r="N275" i="85" s="1"/>
  <c r="N49" i="85"/>
  <c r="L198" i="83"/>
  <c r="N198" i="83" s="1"/>
  <c r="R198" i="83" s="1"/>
  <c r="S19" i="91" s="1"/>
  <c r="L124" i="83"/>
  <c r="N124" i="83" s="1"/>
  <c r="L274" i="83"/>
  <c r="N274" i="83" s="1"/>
  <c r="R274" i="83" s="1"/>
  <c r="R19" i="91" s="1"/>
  <c r="N49" i="83"/>
  <c r="L197" i="85"/>
  <c r="N197" i="85" s="1"/>
  <c r="L123" i="85"/>
  <c r="N123" i="85" s="1"/>
  <c r="AA123" i="85" s="1"/>
  <c r="L274" i="85"/>
  <c r="N274" i="85" s="1"/>
  <c r="N48" i="85"/>
  <c r="L274" i="84"/>
  <c r="N274" i="84" s="1"/>
  <c r="R274" i="84" s="1"/>
  <c r="L123" i="84"/>
  <c r="N123" i="84" s="1"/>
  <c r="L197" i="84"/>
  <c r="N197" i="84" s="1"/>
  <c r="R197" i="84" s="1"/>
  <c r="N48" i="84"/>
  <c r="L145" i="83"/>
  <c r="N145" i="83" s="1"/>
  <c r="R145" i="83" s="1"/>
  <c r="L295" i="83"/>
  <c r="N295" i="83" s="1"/>
  <c r="R295" i="83" s="1"/>
  <c r="R40" i="91" s="1"/>
  <c r="L219" i="83"/>
  <c r="N219" i="83" s="1"/>
  <c r="R219" i="83" s="1"/>
  <c r="S40" i="91" s="1"/>
  <c r="N70" i="83"/>
  <c r="L145" i="84"/>
  <c r="N145" i="84" s="1"/>
  <c r="R145" i="84" s="1"/>
  <c r="L219" i="84"/>
  <c r="N219" i="84" s="1"/>
  <c r="R219" i="84" s="1"/>
  <c r="L296" i="84"/>
  <c r="N296" i="84" s="1"/>
  <c r="R296" i="84" s="1"/>
  <c r="N70" i="84"/>
  <c r="L144" i="83"/>
  <c r="N144" i="83" s="1"/>
  <c r="R144" i="83" s="1"/>
  <c r="L218" i="83"/>
  <c r="N218" i="83" s="1"/>
  <c r="R218" i="83" s="1"/>
  <c r="S39" i="91" s="1"/>
  <c r="L294" i="83"/>
  <c r="N294" i="83" s="1"/>
  <c r="R294" i="83" s="1"/>
  <c r="R39" i="91" s="1"/>
  <c r="N69" i="83"/>
  <c r="L295" i="85"/>
  <c r="N295" i="85" s="1"/>
  <c r="L144" i="85"/>
  <c r="N144" i="85" s="1"/>
  <c r="L218" i="85"/>
  <c r="N218" i="85" s="1"/>
  <c r="N69" i="85"/>
  <c r="D31" i="81"/>
  <c r="R47" i="79"/>
  <c r="E44" i="93"/>
  <c r="G44" i="93" s="1"/>
  <c r="X47" i="79"/>
  <c r="L148" i="76"/>
  <c r="N148" i="76" s="1"/>
  <c r="R148" i="76" s="1"/>
  <c r="L222" i="76"/>
  <c r="N222" i="76" s="1"/>
  <c r="R222" i="76" s="1"/>
  <c r="L298" i="76"/>
  <c r="N298" i="76" s="1"/>
  <c r="R298" i="76" s="1"/>
  <c r="N73" i="76"/>
  <c r="L222" i="84"/>
  <c r="N222" i="84" s="1"/>
  <c r="R222" i="84" s="1"/>
  <c r="L299" i="84"/>
  <c r="N299" i="84" s="1"/>
  <c r="R299" i="84" s="1"/>
  <c r="L148" i="84"/>
  <c r="N148" i="84" s="1"/>
  <c r="R148" i="84" s="1"/>
  <c r="N73" i="84"/>
  <c r="L140" i="83"/>
  <c r="N140" i="83" s="1"/>
  <c r="R140" i="83" s="1"/>
  <c r="L214" i="83"/>
  <c r="N214" i="83" s="1"/>
  <c r="R214" i="83" s="1"/>
  <c r="S35" i="91" s="1"/>
  <c r="L290" i="83"/>
  <c r="N290" i="83" s="1"/>
  <c r="R290" i="83" s="1"/>
  <c r="R35" i="91" s="1"/>
  <c r="N65" i="83"/>
  <c r="L214" i="85"/>
  <c r="N214" i="85" s="1"/>
  <c r="L291" i="85"/>
  <c r="N291" i="85" s="1"/>
  <c r="L140" i="85"/>
  <c r="N140" i="85" s="1"/>
  <c r="N65" i="85"/>
  <c r="D22" i="81"/>
  <c r="E35" i="93"/>
  <c r="G35" i="93" s="1"/>
  <c r="R38" i="79"/>
  <c r="X38" i="79"/>
  <c r="AE72" i="81"/>
  <c r="AG72" i="81" s="1"/>
  <c r="Q72" i="81"/>
  <c r="S72" i="81" s="1"/>
  <c r="I72" i="81"/>
  <c r="K72" i="81" s="1"/>
  <c r="X72" i="81"/>
  <c r="Z72" i="81" s="1"/>
  <c r="F72" i="81"/>
  <c r="L213" i="85"/>
  <c r="N213" i="85" s="1"/>
  <c r="L139" i="85"/>
  <c r="N139" i="85" s="1"/>
  <c r="L290" i="85"/>
  <c r="N290" i="85" s="1"/>
  <c r="N64" i="85"/>
  <c r="AA291" i="76"/>
  <c r="AA215" i="76"/>
  <c r="AA141" i="76"/>
  <c r="Y288" i="85"/>
  <c r="Y137" i="85"/>
  <c r="Y211" i="85"/>
  <c r="Y137" i="76"/>
  <c r="Y287" i="76"/>
  <c r="Y211" i="76"/>
  <c r="Y209" i="85"/>
  <c r="Y286" i="85"/>
  <c r="Y135" i="85"/>
  <c r="Y285" i="76"/>
  <c r="Y209" i="76"/>
  <c r="Y135" i="76"/>
  <c r="Y200" i="83"/>
  <c r="Y126" i="83"/>
  <c r="Y276" i="83"/>
  <c r="Y200" i="84"/>
  <c r="Y126" i="84"/>
  <c r="Y277" i="84"/>
  <c r="Y128" i="85"/>
  <c r="Y202" i="85"/>
  <c r="Y279" i="85"/>
  <c r="Y278" i="76"/>
  <c r="Y202" i="76"/>
  <c r="Y128" i="76"/>
  <c r="Y287" i="84"/>
  <c r="Y210" i="84"/>
  <c r="Y136" i="84"/>
  <c r="Y286" i="76"/>
  <c r="Y210" i="76"/>
  <c r="Y136" i="76"/>
  <c r="Y127" i="84"/>
  <c r="Y278" i="84"/>
  <c r="Y201" i="84"/>
  <c r="Y201" i="76"/>
  <c r="Y127" i="76"/>
  <c r="Y277" i="76"/>
  <c r="Y203" i="85"/>
  <c r="Y280" i="85"/>
  <c r="Y129" i="85"/>
  <c r="Y129" i="83"/>
  <c r="Y279" i="83"/>
  <c r="Y203" i="83"/>
  <c r="Y285" i="84"/>
  <c r="Y208" i="84"/>
  <c r="Y134" i="84"/>
  <c r="Y284" i="76"/>
  <c r="Y208" i="76"/>
  <c r="Y134" i="76"/>
  <c r="Y201" i="85"/>
  <c r="Y278" i="85"/>
  <c r="Y127" i="85"/>
  <c r="Y203" i="84"/>
  <c r="Y129" i="84"/>
  <c r="Y280" i="84"/>
  <c r="Y129" i="76"/>
  <c r="Y279" i="76"/>
  <c r="Y203" i="76"/>
  <c r="Y208" i="83"/>
  <c r="Y134" i="83"/>
  <c r="Y284" i="83"/>
  <c r="L293" i="83"/>
  <c r="N293" i="83" s="1"/>
  <c r="R293" i="83" s="1"/>
  <c r="R38" i="91" s="1"/>
  <c r="L143" i="83"/>
  <c r="N143" i="83" s="1"/>
  <c r="R143" i="83" s="1"/>
  <c r="L217" i="83"/>
  <c r="N217" i="83" s="1"/>
  <c r="R217" i="83" s="1"/>
  <c r="S38" i="91" s="1"/>
  <c r="N68" i="83"/>
  <c r="L217" i="84"/>
  <c r="N217" i="84" s="1"/>
  <c r="R217" i="84" s="1"/>
  <c r="L294" i="84"/>
  <c r="N294" i="84" s="1"/>
  <c r="R294" i="84" s="1"/>
  <c r="L143" i="84"/>
  <c r="N143" i="84" s="1"/>
  <c r="R143" i="84" s="1"/>
  <c r="N68" i="84"/>
  <c r="R48" i="79"/>
  <c r="D32" i="81"/>
  <c r="E45" i="93"/>
  <c r="G45" i="93" s="1"/>
  <c r="X48" i="79"/>
  <c r="X82" i="81"/>
  <c r="Z82" i="81" s="1"/>
  <c r="AE82" i="81"/>
  <c r="AG82" i="81" s="1"/>
  <c r="Q82" i="81"/>
  <c r="S82" i="81" s="1"/>
  <c r="I82" i="81"/>
  <c r="K82" i="81" s="1"/>
  <c r="F82" i="81"/>
  <c r="L149" i="85"/>
  <c r="N149" i="85" s="1"/>
  <c r="L300" i="85"/>
  <c r="N300" i="85" s="1"/>
  <c r="L223" i="85"/>
  <c r="N223" i="85" s="1"/>
  <c r="N74" i="85"/>
  <c r="L133" i="83"/>
  <c r="N133" i="83" s="1"/>
  <c r="R133" i="83" s="1"/>
  <c r="L283" i="83"/>
  <c r="N283" i="83" s="1"/>
  <c r="R283" i="83" s="1"/>
  <c r="R28" i="91" s="1"/>
  <c r="L207" i="83"/>
  <c r="N207" i="83" s="1"/>
  <c r="R207" i="83" s="1"/>
  <c r="S28" i="91" s="1"/>
  <c r="N58" i="83"/>
  <c r="L284" i="84"/>
  <c r="N284" i="84" s="1"/>
  <c r="R284" i="84" s="1"/>
  <c r="L133" i="84"/>
  <c r="N133" i="84" s="1"/>
  <c r="R133" i="84" s="1"/>
  <c r="L207" i="84"/>
  <c r="N207" i="84" s="1"/>
  <c r="R207" i="84" s="1"/>
  <c r="N58" i="84"/>
  <c r="L132" i="84"/>
  <c r="N132" i="84" s="1"/>
  <c r="R132" i="84" s="1"/>
  <c r="L283" i="84"/>
  <c r="N283" i="84" s="1"/>
  <c r="R283" i="84" s="1"/>
  <c r="L206" i="84"/>
  <c r="N206" i="84" s="1"/>
  <c r="R206" i="84" s="1"/>
  <c r="N57" i="84"/>
  <c r="L132" i="83"/>
  <c r="N132" i="83" s="1"/>
  <c r="R132" i="83" s="1"/>
  <c r="L206" i="83"/>
  <c r="N206" i="83" s="1"/>
  <c r="R206" i="83" s="1"/>
  <c r="S27" i="91" s="1"/>
  <c r="L282" i="83"/>
  <c r="N282" i="83" s="1"/>
  <c r="R282" i="83" s="1"/>
  <c r="R27" i="91" s="1"/>
  <c r="N57" i="83"/>
  <c r="L205" i="83"/>
  <c r="N205" i="83" s="1"/>
  <c r="R205" i="83" s="1"/>
  <c r="S26" i="91" s="1"/>
  <c r="L281" i="83"/>
  <c r="N281" i="83" s="1"/>
  <c r="R281" i="83" s="1"/>
  <c r="R26" i="91" s="1"/>
  <c r="L131" i="83"/>
  <c r="N131" i="83" s="1"/>
  <c r="R131" i="83" s="1"/>
  <c r="N56" i="83"/>
  <c r="L205" i="85"/>
  <c r="N205" i="85" s="1"/>
  <c r="L131" i="85"/>
  <c r="N131" i="85" s="1"/>
  <c r="L282" i="85"/>
  <c r="N282" i="85" s="1"/>
  <c r="N56" i="85"/>
  <c r="Q57" i="81"/>
  <c r="S57" i="81" s="1"/>
  <c r="I57" i="81"/>
  <c r="K57" i="81" s="1"/>
  <c r="X57" i="81"/>
  <c r="Z57" i="81" s="1"/>
  <c r="AE57" i="81"/>
  <c r="AG57" i="81" s="1"/>
  <c r="F57" i="81"/>
  <c r="L124" i="76"/>
  <c r="N124" i="76" s="1"/>
  <c r="L274" i="76"/>
  <c r="N274" i="76" s="1"/>
  <c r="R274" i="76" s="1"/>
  <c r="L198" i="76"/>
  <c r="N198" i="76" s="1"/>
  <c r="R198" i="76" s="1"/>
  <c r="N49" i="76"/>
  <c r="L275" i="84"/>
  <c r="N275" i="84" s="1"/>
  <c r="R275" i="84" s="1"/>
  <c r="L124" i="84"/>
  <c r="N124" i="84" s="1"/>
  <c r="L198" i="84"/>
  <c r="N198" i="84" s="1"/>
  <c r="R198" i="84" s="1"/>
  <c r="N49" i="84"/>
  <c r="L273" i="83"/>
  <c r="N273" i="83" s="1"/>
  <c r="R273" i="83" s="1"/>
  <c r="R18" i="91" s="1"/>
  <c r="L197" i="83"/>
  <c r="N197" i="83" s="1"/>
  <c r="R197" i="83" s="1"/>
  <c r="S18" i="91" s="1"/>
  <c r="L123" i="83"/>
  <c r="N123" i="83" s="1"/>
  <c r="N48" i="83"/>
  <c r="E19" i="93"/>
  <c r="G19" i="93" s="1"/>
  <c r="R22" i="79"/>
  <c r="X22" i="79"/>
  <c r="AC22" i="79" s="1"/>
  <c r="AE56" i="81"/>
  <c r="AG56" i="81" s="1"/>
  <c r="I56" i="81"/>
  <c r="K56" i="81" s="1"/>
  <c r="Q56" i="81"/>
  <c r="S56" i="81" s="1"/>
  <c r="X56" i="81"/>
  <c r="Z56" i="81" s="1"/>
  <c r="F56" i="81"/>
  <c r="I78" i="81"/>
  <c r="K78" i="81" s="1"/>
  <c r="Q78" i="81"/>
  <c r="S78" i="81" s="1"/>
  <c r="AE78" i="81"/>
  <c r="AG78" i="81" s="1"/>
  <c r="X78" i="81"/>
  <c r="Z78" i="81" s="1"/>
  <c r="F78" i="81"/>
  <c r="L145" i="76"/>
  <c r="N145" i="76" s="1"/>
  <c r="R145" i="76" s="1"/>
  <c r="L219" i="76"/>
  <c r="N219" i="76" s="1"/>
  <c r="R219" i="76" s="1"/>
  <c r="L295" i="76"/>
  <c r="N295" i="76" s="1"/>
  <c r="R295" i="76" s="1"/>
  <c r="N70" i="76"/>
  <c r="L219" i="85"/>
  <c r="N219" i="85" s="1"/>
  <c r="L296" i="85"/>
  <c r="N296" i="85" s="1"/>
  <c r="L145" i="85"/>
  <c r="N145" i="85" s="1"/>
  <c r="N70" i="85"/>
  <c r="E40" i="93"/>
  <c r="G40" i="93" s="1"/>
  <c r="D27" i="81"/>
  <c r="R43" i="79"/>
  <c r="X43" i="79"/>
  <c r="L218" i="76"/>
  <c r="N218" i="76" s="1"/>
  <c r="R218" i="76" s="1"/>
  <c r="L144" i="76"/>
  <c r="N144" i="76" s="1"/>
  <c r="R144" i="76" s="1"/>
  <c r="L294" i="76"/>
  <c r="N294" i="76" s="1"/>
  <c r="R294" i="76" s="1"/>
  <c r="N69" i="76"/>
  <c r="L218" i="84"/>
  <c r="N218" i="84" s="1"/>
  <c r="R218" i="84" s="1"/>
  <c r="L295" i="84"/>
  <c r="N295" i="84" s="1"/>
  <c r="R295" i="84" s="1"/>
  <c r="L144" i="84"/>
  <c r="N144" i="84" s="1"/>
  <c r="R144" i="84" s="1"/>
  <c r="N69" i="84"/>
  <c r="L148" i="83"/>
  <c r="N148" i="83" s="1"/>
  <c r="R148" i="83" s="1"/>
  <c r="L222" i="83"/>
  <c r="N222" i="83" s="1"/>
  <c r="R222" i="83" s="1"/>
  <c r="S43" i="91" s="1"/>
  <c r="L298" i="83"/>
  <c r="N298" i="83" s="1"/>
  <c r="R298" i="83" s="1"/>
  <c r="R43" i="91" s="1"/>
  <c r="N73" i="83"/>
  <c r="L222" i="85"/>
  <c r="N222" i="85" s="1"/>
  <c r="L299" i="85"/>
  <c r="N299" i="85" s="1"/>
  <c r="L148" i="85"/>
  <c r="N148" i="85" s="1"/>
  <c r="N73" i="85"/>
  <c r="R39" i="79"/>
  <c r="D23" i="81"/>
  <c r="E36" i="93"/>
  <c r="G36" i="93" s="1"/>
  <c r="X39" i="79"/>
  <c r="L140" i="76"/>
  <c r="N140" i="76" s="1"/>
  <c r="R140" i="76" s="1"/>
  <c r="L214" i="76"/>
  <c r="N214" i="76" s="1"/>
  <c r="R214" i="76" s="1"/>
  <c r="L290" i="76"/>
  <c r="N290" i="76" s="1"/>
  <c r="R290" i="76" s="1"/>
  <c r="N65" i="76"/>
  <c r="L214" i="84"/>
  <c r="N214" i="84" s="1"/>
  <c r="R214" i="84" s="1"/>
  <c r="L291" i="84"/>
  <c r="N291" i="84" s="1"/>
  <c r="R291" i="84" s="1"/>
  <c r="L140" i="84"/>
  <c r="N140" i="84" s="1"/>
  <c r="R140" i="84" s="1"/>
  <c r="N65" i="84"/>
  <c r="L289" i="83"/>
  <c r="N289" i="83" s="1"/>
  <c r="R289" i="83" s="1"/>
  <c r="R34" i="91" s="1"/>
  <c r="L139" i="83"/>
  <c r="N139" i="83" s="1"/>
  <c r="R139" i="83" s="1"/>
  <c r="L213" i="83"/>
  <c r="N213" i="83" s="1"/>
  <c r="R213" i="83" s="1"/>
  <c r="S34" i="91" s="1"/>
  <c r="N64" i="83"/>
  <c r="L139" i="84"/>
  <c r="N139" i="84" s="1"/>
  <c r="R139" i="84" s="1"/>
  <c r="L290" i="84"/>
  <c r="N290" i="84" s="1"/>
  <c r="R290" i="84" s="1"/>
  <c r="L213" i="84"/>
  <c r="N213" i="84" s="1"/>
  <c r="R213" i="84" s="1"/>
  <c r="N64" i="84"/>
  <c r="AT36" i="91"/>
  <c r="GA59" i="38" s="1"/>
  <c r="R66" i="85"/>
  <c r="AG42" i="91"/>
  <c r="EC65" i="38" s="1"/>
  <c r="R72" i="84"/>
  <c r="AF42" i="91"/>
  <c r="EX65" i="38" s="1"/>
  <c r="CD65" i="38"/>
  <c r="R72" i="83"/>
  <c r="CY65" i="38"/>
  <c r="R220" i="85"/>
  <c r="AA220" i="85"/>
  <c r="R146" i="85"/>
  <c r="AA146" i="85"/>
  <c r="CY64" i="38"/>
  <c r="R71" i="83"/>
  <c r="CD64" i="38"/>
  <c r="R63" i="84"/>
  <c r="AG33" i="91"/>
  <c r="EC56" i="38" s="1"/>
  <c r="R63" i="76"/>
  <c r="E33" i="91"/>
  <c r="AH56" i="38" s="1"/>
  <c r="A34" i="93"/>
  <c r="B34" i="93"/>
  <c r="CY48" i="38"/>
  <c r="AF25" i="91"/>
  <c r="EX48" i="38" s="1"/>
  <c r="AG25" i="91"/>
  <c r="EC48" i="38" s="1"/>
  <c r="R55" i="84"/>
  <c r="CY43" i="38"/>
  <c r="AA50" i="76"/>
  <c r="P50" i="47"/>
  <c r="E20" i="91"/>
  <c r="AH43" i="38" s="1"/>
  <c r="R125" i="76"/>
  <c r="R50" i="76"/>
  <c r="AA72" i="85"/>
  <c r="S72" i="47"/>
  <c r="R147" i="85"/>
  <c r="AA147" i="85"/>
  <c r="AA72" i="76"/>
  <c r="P72" i="47"/>
  <c r="D42" i="91"/>
  <c r="BB65" i="38" s="1"/>
  <c r="AC46" i="79"/>
  <c r="F30" i="81"/>
  <c r="AA71" i="84"/>
  <c r="R71" i="47"/>
  <c r="R71" i="84"/>
  <c r="AG41" i="91"/>
  <c r="EC64" i="38" s="1"/>
  <c r="AA71" i="76"/>
  <c r="P71" i="47"/>
  <c r="D41" i="91"/>
  <c r="BB64" i="38" s="1"/>
  <c r="F29" i="81"/>
  <c r="AC45" i="79"/>
  <c r="A42" i="93"/>
  <c r="B42" i="93"/>
  <c r="AA63" i="85"/>
  <c r="S63" i="47"/>
  <c r="R138" i="85"/>
  <c r="AA138" i="85"/>
  <c r="Q63" i="47"/>
  <c r="AA63" i="83"/>
  <c r="CY56" i="38"/>
  <c r="AA55" i="85"/>
  <c r="S55" i="47"/>
  <c r="AA130" i="85"/>
  <c r="R130" i="85"/>
  <c r="AA55" i="76"/>
  <c r="P55" i="47"/>
  <c r="F13" i="81"/>
  <c r="AC29" i="79"/>
  <c r="A26" i="93"/>
  <c r="B26" i="93"/>
  <c r="AA50" i="85"/>
  <c r="S50" i="47"/>
  <c r="AA50" i="84"/>
  <c r="R50" i="47"/>
  <c r="AG20" i="91"/>
  <c r="EC43" i="38" s="1"/>
  <c r="R125" i="84"/>
  <c r="R50" i="84"/>
  <c r="BB113" i="38"/>
  <c r="Y211" i="84"/>
  <c r="Y137" i="84"/>
  <c r="Y288" i="84"/>
  <c r="Y211" i="83"/>
  <c r="Y137" i="83"/>
  <c r="Y287" i="83"/>
  <c r="Y135" i="84"/>
  <c r="Y286" i="84"/>
  <c r="Y209" i="84"/>
  <c r="Y209" i="83"/>
  <c r="Y135" i="83"/>
  <c r="Y285" i="83"/>
  <c r="Y200" i="85"/>
  <c r="Y277" i="85"/>
  <c r="Y126" i="85"/>
  <c r="Y276" i="76"/>
  <c r="Y200" i="76"/>
  <c r="Y126" i="76"/>
  <c r="Y202" i="83"/>
  <c r="Y128" i="83"/>
  <c r="Y278" i="83"/>
  <c r="Y279" i="84"/>
  <c r="Y202" i="84"/>
  <c r="Y128" i="84"/>
  <c r="Y136" i="85"/>
  <c r="Y210" i="85"/>
  <c r="Y287" i="85"/>
  <c r="Y210" i="83"/>
  <c r="Y136" i="83"/>
  <c r="Y286" i="83"/>
  <c r="Y201" i="83"/>
  <c r="Y127" i="83"/>
  <c r="Y277" i="83"/>
  <c r="Y285" i="85"/>
  <c r="Y134" i="85"/>
  <c r="Y208" i="85"/>
  <c r="Y46" i="83" l="1"/>
  <c r="V121" i="79"/>
  <c r="Y46" i="84"/>
  <c r="V172" i="79"/>
  <c r="Y45" i="83"/>
  <c r="V120" i="79"/>
  <c r="Y45" i="85"/>
  <c r="V223" i="79"/>
  <c r="AA125" i="84"/>
  <c r="AA276" i="84"/>
  <c r="AA199" i="84"/>
  <c r="AX50" i="47"/>
  <c r="S351" i="47"/>
  <c r="S198" i="47"/>
  <c r="S275" i="47"/>
  <c r="S124" i="47"/>
  <c r="AX124" i="47" s="1"/>
  <c r="AA204" i="76"/>
  <c r="AA130" i="76"/>
  <c r="AA280" i="76"/>
  <c r="CY110" i="38"/>
  <c r="Q137" i="47"/>
  <c r="AV137" i="47" s="1"/>
  <c r="Q364" i="47"/>
  <c r="AV63" i="47"/>
  <c r="Q288" i="47"/>
  <c r="Q211" i="47"/>
  <c r="BB118" i="38"/>
  <c r="AA220" i="76"/>
  <c r="AA146" i="76"/>
  <c r="AA296" i="76"/>
  <c r="EC118" i="38"/>
  <c r="AW71" i="47"/>
  <c r="R219" i="47"/>
  <c r="R145" i="47"/>
  <c r="AW145" i="47" s="1"/>
  <c r="R296" i="47"/>
  <c r="R372" i="47"/>
  <c r="P146" i="47"/>
  <c r="P373" i="47"/>
  <c r="P220" i="47"/>
  <c r="T72" i="47"/>
  <c r="AU72" i="47"/>
  <c r="P297" i="47"/>
  <c r="AX72" i="47"/>
  <c r="S146" i="47"/>
  <c r="AX146" i="47" s="1"/>
  <c r="S297" i="47"/>
  <c r="S373" i="47"/>
  <c r="S220" i="47"/>
  <c r="P198" i="47"/>
  <c r="P351" i="47"/>
  <c r="P275" i="47"/>
  <c r="AU50" i="47"/>
  <c r="T50" i="47"/>
  <c r="P124" i="47"/>
  <c r="EC102" i="38"/>
  <c r="EX102" i="38"/>
  <c r="CY102" i="38"/>
  <c r="AH110" i="38"/>
  <c r="EC110" i="38"/>
  <c r="CY118" i="38"/>
  <c r="R71" i="85"/>
  <c r="AT41" i="91"/>
  <c r="GA64" i="38" s="1"/>
  <c r="CY119" i="38"/>
  <c r="EC119" i="38"/>
  <c r="GA113" i="38"/>
  <c r="R64" i="84"/>
  <c r="AG34" i="91"/>
  <c r="EC57" i="38" s="1"/>
  <c r="R64" i="83"/>
  <c r="CD57" i="38"/>
  <c r="CY57" i="38"/>
  <c r="AG35" i="91"/>
  <c r="EC58" i="38" s="1"/>
  <c r="R65" i="84"/>
  <c r="D35" i="91"/>
  <c r="BB58" i="38" s="1"/>
  <c r="A36" i="93"/>
  <c r="B36" i="93"/>
  <c r="AA148" i="85"/>
  <c r="R148" i="85"/>
  <c r="AA222" i="85"/>
  <c r="R222" i="85"/>
  <c r="CY66" i="38"/>
  <c r="AG39" i="91"/>
  <c r="EC62" i="38" s="1"/>
  <c r="R69" i="84"/>
  <c r="D39" i="91"/>
  <c r="BB62" i="38" s="1"/>
  <c r="E39" i="91"/>
  <c r="AH62" i="38" s="1"/>
  <c r="R69" i="76"/>
  <c r="A40" i="93"/>
  <c r="B40" i="93"/>
  <c r="AA145" i="85"/>
  <c r="R145" i="85"/>
  <c r="R219" i="85"/>
  <c r="AA219" i="85"/>
  <c r="D40" i="91"/>
  <c r="BB63" i="38" s="1"/>
  <c r="AA48" i="83"/>
  <c r="Q48" i="47"/>
  <c r="CD41" i="38"/>
  <c r="R123" i="83"/>
  <c r="R48" i="83"/>
  <c r="R49" i="47"/>
  <c r="AA49" i="84"/>
  <c r="AA49" i="76"/>
  <c r="P49" i="47"/>
  <c r="D19" i="91"/>
  <c r="BB42" i="38" s="1"/>
  <c r="AA282" i="85"/>
  <c r="R282" i="85"/>
  <c r="R205" i="85"/>
  <c r="AA205" i="85"/>
  <c r="R56" i="83"/>
  <c r="CD49" i="38"/>
  <c r="CY50" i="38"/>
  <c r="R57" i="84"/>
  <c r="AG27" i="91"/>
  <c r="EC50" i="38" s="1"/>
  <c r="AG28" i="91"/>
  <c r="EC51" i="38" s="1"/>
  <c r="R58" i="84"/>
  <c r="AF28" i="91"/>
  <c r="EX51" i="38" s="1"/>
  <c r="CD51" i="38"/>
  <c r="R58" i="83"/>
  <c r="R223" i="85"/>
  <c r="AA223" i="85"/>
  <c r="AA149" i="85"/>
  <c r="R149" i="85"/>
  <c r="F32" i="81"/>
  <c r="AC48" i="79"/>
  <c r="R68" i="47"/>
  <c r="AA68" i="84"/>
  <c r="AF38" i="91"/>
  <c r="EX61" i="38" s="1"/>
  <c r="Q68" i="47"/>
  <c r="AA68" i="83"/>
  <c r="AA290" i="85"/>
  <c r="R290" i="85"/>
  <c r="R213" i="85"/>
  <c r="AA213" i="85"/>
  <c r="F22" i="81"/>
  <c r="AC38" i="79"/>
  <c r="A35" i="93"/>
  <c r="B35" i="93"/>
  <c r="AA65" i="85"/>
  <c r="S65" i="47"/>
  <c r="R291" i="85"/>
  <c r="AA291" i="85"/>
  <c r="Q65" i="47"/>
  <c r="AA65" i="83"/>
  <c r="CD58" i="38"/>
  <c r="R65" i="83"/>
  <c r="AA73" i="84"/>
  <c r="R73" i="47"/>
  <c r="AF43" i="91"/>
  <c r="EX66" i="38" s="1"/>
  <c r="P73" i="47"/>
  <c r="AA73" i="76"/>
  <c r="E43" i="91"/>
  <c r="AH66" i="38" s="1"/>
  <c r="R73" i="76"/>
  <c r="AC47" i="79"/>
  <c r="F31" i="81"/>
  <c r="AA69" i="85"/>
  <c r="S69" i="47"/>
  <c r="AA144" i="85"/>
  <c r="R144" i="85"/>
  <c r="AA69" i="83"/>
  <c r="Q69" i="47"/>
  <c r="CD62" i="38"/>
  <c r="R69" i="83"/>
  <c r="AA70" i="84"/>
  <c r="R70" i="47"/>
  <c r="R70" i="84"/>
  <c r="AG40" i="91"/>
  <c r="EC63" i="38" s="1"/>
  <c r="Q70" i="47"/>
  <c r="AA70" i="83"/>
  <c r="CY63" i="38"/>
  <c r="R48" i="47"/>
  <c r="AA48" i="84"/>
  <c r="S48" i="47"/>
  <c r="AA48" i="85"/>
  <c r="AA49" i="83"/>
  <c r="Q49" i="47"/>
  <c r="AA49" i="85"/>
  <c r="S49" i="47"/>
  <c r="R198" i="85"/>
  <c r="AA198" i="85"/>
  <c r="R56" i="47"/>
  <c r="AA56" i="84"/>
  <c r="AA56" i="76"/>
  <c r="P56" i="47"/>
  <c r="E26" i="91"/>
  <c r="AH49" i="38" s="1"/>
  <c r="R56" i="76"/>
  <c r="AC30" i="79"/>
  <c r="F14" i="81"/>
  <c r="A27" i="93"/>
  <c r="B27" i="93"/>
  <c r="S57" i="47"/>
  <c r="AA57" i="85"/>
  <c r="AA283" i="85"/>
  <c r="R283" i="85"/>
  <c r="AC31" i="79"/>
  <c r="F15" i="81"/>
  <c r="A28" i="93"/>
  <c r="B28" i="93"/>
  <c r="AA133" i="85"/>
  <c r="R133" i="85"/>
  <c r="R207" i="85"/>
  <c r="AA207" i="85"/>
  <c r="AA74" i="84"/>
  <c r="R74" i="47"/>
  <c r="Q74" i="47"/>
  <c r="AA74" i="83"/>
  <c r="AA68" i="85"/>
  <c r="S68" i="47"/>
  <c r="R294" i="85"/>
  <c r="AA294" i="85"/>
  <c r="AA68" i="76"/>
  <c r="P68" i="47"/>
  <c r="AC42" i="79"/>
  <c r="F26" i="81"/>
  <c r="A39" i="93"/>
  <c r="B39" i="93"/>
  <c r="AW214" i="47"/>
  <c r="AE214" i="47"/>
  <c r="Y196" i="85"/>
  <c r="Y122" i="85"/>
  <c r="Y273" i="85"/>
  <c r="Y272" i="83"/>
  <c r="Y196" i="83"/>
  <c r="Y122" i="83"/>
  <c r="L208" i="85"/>
  <c r="N208" i="85" s="1"/>
  <c r="L285" i="85"/>
  <c r="N285" i="85" s="1"/>
  <c r="L134" i="85"/>
  <c r="N134" i="85" s="1"/>
  <c r="N59" i="85"/>
  <c r="L127" i="83"/>
  <c r="N127" i="83" s="1"/>
  <c r="R127" i="83" s="1"/>
  <c r="L201" i="83"/>
  <c r="N201" i="83" s="1"/>
  <c r="R201" i="83" s="1"/>
  <c r="S22" i="91" s="1"/>
  <c r="L277" i="83"/>
  <c r="N277" i="83" s="1"/>
  <c r="R277" i="83" s="1"/>
  <c r="R22" i="91" s="1"/>
  <c r="N52" i="83"/>
  <c r="L136" i="83"/>
  <c r="N136" i="83" s="1"/>
  <c r="R136" i="83" s="1"/>
  <c r="L210" i="83"/>
  <c r="N210" i="83" s="1"/>
  <c r="R210" i="83" s="1"/>
  <c r="S31" i="91" s="1"/>
  <c r="L286" i="83"/>
  <c r="N286" i="83" s="1"/>
  <c r="R286" i="83" s="1"/>
  <c r="R31" i="91" s="1"/>
  <c r="N61" i="83"/>
  <c r="L210" i="85"/>
  <c r="N210" i="85" s="1"/>
  <c r="L287" i="85"/>
  <c r="N287" i="85" s="1"/>
  <c r="L136" i="85"/>
  <c r="N136" i="85" s="1"/>
  <c r="N61" i="85"/>
  <c r="L279" i="84"/>
  <c r="N279" i="84" s="1"/>
  <c r="R279" i="84" s="1"/>
  <c r="L128" i="84"/>
  <c r="N128" i="84" s="1"/>
  <c r="R128" i="84" s="1"/>
  <c r="L202" i="84"/>
  <c r="N202" i="84" s="1"/>
  <c r="R202" i="84" s="1"/>
  <c r="N53" i="84"/>
  <c r="L278" i="83"/>
  <c r="N278" i="83" s="1"/>
  <c r="R278" i="83" s="1"/>
  <c r="R23" i="91" s="1"/>
  <c r="L202" i="83"/>
  <c r="N202" i="83" s="1"/>
  <c r="R202" i="83" s="1"/>
  <c r="S23" i="91" s="1"/>
  <c r="L128" i="83"/>
  <c r="N128" i="83" s="1"/>
  <c r="R128" i="83" s="1"/>
  <c r="N53" i="83"/>
  <c r="R25" i="79"/>
  <c r="D9" i="81"/>
  <c r="I9" i="81" s="1"/>
  <c r="K9" i="81" s="1"/>
  <c r="E22" i="93"/>
  <c r="G22" i="93" s="1"/>
  <c r="X25" i="79"/>
  <c r="X55" i="79" s="1"/>
  <c r="L126" i="76"/>
  <c r="N126" i="76" s="1"/>
  <c r="L200" i="76"/>
  <c r="N200" i="76" s="1"/>
  <c r="R200" i="76" s="1"/>
  <c r="L276" i="76"/>
  <c r="N276" i="76" s="1"/>
  <c r="R276" i="76" s="1"/>
  <c r="N51" i="76"/>
  <c r="L200" i="85"/>
  <c r="N200" i="85" s="1"/>
  <c r="L277" i="85"/>
  <c r="N277" i="85" s="1"/>
  <c r="L126" i="85"/>
  <c r="N126" i="85" s="1"/>
  <c r="AA126" i="85" s="1"/>
  <c r="AA155" i="85" s="1"/>
  <c r="N51" i="85"/>
  <c r="L285" i="83"/>
  <c r="N285" i="83" s="1"/>
  <c r="R285" i="83" s="1"/>
  <c r="R30" i="91" s="1"/>
  <c r="L135" i="83"/>
  <c r="N135" i="83" s="1"/>
  <c r="R135" i="83" s="1"/>
  <c r="L209" i="83"/>
  <c r="N209" i="83" s="1"/>
  <c r="R209" i="83" s="1"/>
  <c r="S30" i="91" s="1"/>
  <c r="N60" i="83"/>
  <c r="L209" i="84"/>
  <c r="N209" i="84" s="1"/>
  <c r="R209" i="84" s="1"/>
  <c r="L286" i="84"/>
  <c r="N286" i="84" s="1"/>
  <c r="R286" i="84" s="1"/>
  <c r="L135" i="84"/>
  <c r="N135" i="84" s="1"/>
  <c r="R135" i="84" s="1"/>
  <c r="N60" i="84"/>
  <c r="L137" i="83"/>
  <c r="N137" i="83" s="1"/>
  <c r="R137" i="83" s="1"/>
  <c r="L211" i="83"/>
  <c r="N211" i="83" s="1"/>
  <c r="R211" i="83" s="1"/>
  <c r="S32" i="91" s="1"/>
  <c r="L287" i="83"/>
  <c r="N287" i="83" s="1"/>
  <c r="R287" i="83" s="1"/>
  <c r="R32" i="91" s="1"/>
  <c r="N62" i="83"/>
  <c r="L288" i="84"/>
  <c r="N288" i="84" s="1"/>
  <c r="R288" i="84" s="1"/>
  <c r="L137" i="84"/>
  <c r="N137" i="84" s="1"/>
  <c r="R137" i="84" s="1"/>
  <c r="L211" i="84"/>
  <c r="N211" i="84" s="1"/>
  <c r="R211" i="84" s="1"/>
  <c r="N62" i="84"/>
  <c r="AT20" i="91"/>
  <c r="GA43" i="38" s="1"/>
  <c r="R50" i="85"/>
  <c r="R125" i="85"/>
  <c r="AS20" i="91"/>
  <c r="GW43" i="38" s="1"/>
  <c r="BB102" i="38"/>
  <c r="AH102" i="38"/>
  <c r="AS33" i="91"/>
  <c r="R63" i="85"/>
  <c r="AT33" i="91"/>
  <c r="GA56" i="38" s="1"/>
  <c r="AH118" i="38"/>
  <c r="EX118" i="38"/>
  <c r="AH119" i="38"/>
  <c r="AS42" i="91"/>
  <c r="AA199" i="83"/>
  <c r="AA275" i="83"/>
  <c r="AA125" i="83"/>
  <c r="AA204" i="84"/>
  <c r="AA130" i="84"/>
  <c r="AA281" i="84"/>
  <c r="CD102" i="38"/>
  <c r="AV55" i="47"/>
  <c r="Q203" i="47"/>
  <c r="Q129" i="47"/>
  <c r="AV129" i="47" s="1"/>
  <c r="Q280" i="47"/>
  <c r="Q356" i="47"/>
  <c r="P288" i="47"/>
  <c r="P364" i="47"/>
  <c r="P137" i="47"/>
  <c r="AU63" i="47"/>
  <c r="T63" i="47"/>
  <c r="P211" i="47"/>
  <c r="R364" i="47"/>
  <c r="R211" i="47"/>
  <c r="AW63" i="47"/>
  <c r="R288" i="47"/>
  <c r="R137" i="47"/>
  <c r="AW137" i="47" s="1"/>
  <c r="AV71" i="47"/>
  <c r="Q296" i="47"/>
  <c r="Q145" i="47"/>
  <c r="AV145" i="47" s="1"/>
  <c r="Q372" i="47"/>
  <c r="Q219" i="47"/>
  <c r="AS41" i="91"/>
  <c r="S296" i="47"/>
  <c r="S372" i="47"/>
  <c r="AX71" i="47"/>
  <c r="S145" i="47"/>
  <c r="AX145" i="47" s="1"/>
  <c r="S219" i="47"/>
  <c r="AA297" i="83"/>
  <c r="AA147" i="83"/>
  <c r="AA221" i="83"/>
  <c r="AA147" i="84"/>
  <c r="AA298" i="84"/>
  <c r="AA221" i="84"/>
  <c r="A41" i="93"/>
  <c r="B41" i="93"/>
  <c r="D18" i="91"/>
  <c r="BB41" i="38" s="1"/>
  <c r="A20" i="93"/>
  <c r="B20" i="93"/>
  <c r="P74" i="47"/>
  <c r="AA74" i="76"/>
  <c r="Q62" i="81"/>
  <c r="S62" i="81" s="1"/>
  <c r="I62" i="81"/>
  <c r="K62" i="81" s="1"/>
  <c r="AE62" i="81"/>
  <c r="AG62" i="81" s="1"/>
  <c r="X62" i="81"/>
  <c r="Z62" i="81" s="1"/>
  <c r="F62" i="81"/>
  <c r="X67" i="81"/>
  <c r="Z67" i="81" s="1"/>
  <c r="I67" i="81"/>
  <c r="K67" i="81" s="1"/>
  <c r="Q67" i="81"/>
  <c r="S67" i="81" s="1"/>
  <c r="AE67" i="81"/>
  <c r="AG67" i="81" s="1"/>
  <c r="F67" i="81"/>
  <c r="D10" i="81"/>
  <c r="R26" i="79"/>
  <c r="E23" i="93"/>
  <c r="G23" i="93" s="1"/>
  <c r="X26" i="79"/>
  <c r="L136" i="76"/>
  <c r="N136" i="76" s="1"/>
  <c r="R136" i="76" s="1"/>
  <c r="L210" i="76"/>
  <c r="N210" i="76" s="1"/>
  <c r="R210" i="76" s="1"/>
  <c r="L286" i="76"/>
  <c r="N286" i="76" s="1"/>
  <c r="R286" i="76" s="1"/>
  <c r="N61" i="76"/>
  <c r="D11" i="81"/>
  <c r="E24" i="93"/>
  <c r="G24" i="93" s="1"/>
  <c r="R27" i="79"/>
  <c r="X27" i="79"/>
  <c r="L209" i="76"/>
  <c r="N209" i="76" s="1"/>
  <c r="R209" i="76" s="1"/>
  <c r="L285" i="76"/>
  <c r="N285" i="76" s="1"/>
  <c r="R285" i="76" s="1"/>
  <c r="L135" i="76"/>
  <c r="N135" i="76" s="1"/>
  <c r="R135" i="76" s="1"/>
  <c r="N60" i="76"/>
  <c r="AE70" i="81"/>
  <c r="AG70" i="81" s="1"/>
  <c r="X70" i="81"/>
  <c r="Z70" i="81" s="1"/>
  <c r="I70" i="81"/>
  <c r="K70" i="81" s="1"/>
  <c r="Q70" i="81"/>
  <c r="S70" i="81" s="1"/>
  <c r="F70" i="81"/>
  <c r="AU291" i="47"/>
  <c r="T291" i="47"/>
  <c r="AC291" i="47"/>
  <c r="AY66" i="47"/>
  <c r="T367" i="47"/>
  <c r="AU140" i="47"/>
  <c r="T140" i="47"/>
  <c r="AY140" i="47" s="1"/>
  <c r="P64" i="47"/>
  <c r="AA64" i="76"/>
  <c r="P57" i="47"/>
  <c r="AA57" i="76"/>
  <c r="D27" i="91"/>
  <c r="BB50" i="38" s="1"/>
  <c r="AA58" i="76"/>
  <c r="P58" i="47"/>
  <c r="AV214" i="47"/>
  <c r="AD214" i="47"/>
  <c r="AD291" i="47"/>
  <c r="AV291" i="47"/>
  <c r="AX367" i="47"/>
  <c r="AF367" i="47"/>
  <c r="D55" i="81"/>
  <c r="L47" i="76"/>
  <c r="V21" i="79"/>
  <c r="X70" i="79"/>
  <c r="L47" i="84"/>
  <c r="X173" i="79"/>
  <c r="Y46" i="76"/>
  <c r="V69" i="79"/>
  <c r="Y46" i="85"/>
  <c r="V224" i="79"/>
  <c r="Y45" i="84"/>
  <c r="V171" i="79"/>
  <c r="Y45" i="76"/>
  <c r="V68" i="79"/>
  <c r="R198" i="47"/>
  <c r="R124" i="47"/>
  <c r="AW124" i="47" s="1"/>
  <c r="AW50" i="47"/>
  <c r="R351" i="47"/>
  <c r="R275" i="47"/>
  <c r="P356" i="47"/>
  <c r="AU55" i="47"/>
  <c r="P203" i="47"/>
  <c r="P280" i="47"/>
  <c r="P129" i="47"/>
  <c r="T55" i="47"/>
  <c r="AX55" i="47"/>
  <c r="S280" i="47"/>
  <c r="S203" i="47"/>
  <c r="S356" i="47"/>
  <c r="S129" i="47"/>
  <c r="AX129" i="47" s="1"/>
  <c r="AA138" i="83"/>
  <c r="AA212" i="83"/>
  <c r="AA288" i="83"/>
  <c r="AI138" i="85"/>
  <c r="AX63" i="47"/>
  <c r="S288" i="47"/>
  <c r="S137" i="47"/>
  <c r="AX137" i="47" s="1"/>
  <c r="S211" i="47"/>
  <c r="S364" i="47"/>
  <c r="P219" i="47"/>
  <c r="P372" i="47"/>
  <c r="P145" i="47"/>
  <c r="AU71" i="47"/>
  <c r="P296" i="47"/>
  <c r="T71" i="47"/>
  <c r="AA146" i="84"/>
  <c r="AA297" i="84"/>
  <c r="AA220" i="84"/>
  <c r="BB119" i="38"/>
  <c r="AA221" i="76"/>
  <c r="AA147" i="76"/>
  <c r="AA297" i="76"/>
  <c r="AA125" i="76"/>
  <c r="AA275" i="76"/>
  <c r="AA199" i="76"/>
  <c r="CD118" i="38"/>
  <c r="AI146" i="85"/>
  <c r="CD119" i="38"/>
  <c r="EX119" i="38"/>
  <c r="R64" i="47"/>
  <c r="AA64" i="84"/>
  <c r="AF34" i="91"/>
  <c r="EX57" i="38" s="1"/>
  <c r="AA64" i="83"/>
  <c r="Q64" i="47"/>
  <c r="AA65" i="84"/>
  <c r="R65" i="47"/>
  <c r="AF35" i="91"/>
  <c r="EX58" i="38" s="1"/>
  <c r="P65" i="47"/>
  <c r="AA65" i="76"/>
  <c r="E35" i="91"/>
  <c r="AH58" i="38" s="1"/>
  <c r="R65" i="76"/>
  <c r="F23" i="81"/>
  <c r="AC39" i="79"/>
  <c r="S73" i="47"/>
  <c r="AA73" i="85"/>
  <c r="AA299" i="85"/>
  <c r="R299" i="85"/>
  <c r="AA73" i="83"/>
  <c r="Q73" i="47"/>
  <c r="CD66" i="38"/>
  <c r="R73" i="83"/>
  <c r="R69" i="47"/>
  <c r="AA69" i="84"/>
  <c r="AF39" i="91"/>
  <c r="EX62" i="38" s="1"/>
  <c r="P69" i="47"/>
  <c r="AA69" i="76"/>
  <c r="F27" i="81"/>
  <c r="AC43" i="79"/>
  <c r="S70" i="47"/>
  <c r="AA70" i="85"/>
  <c r="AA296" i="85"/>
  <c r="R296" i="85"/>
  <c r="P70" i="47"/>
  <c r="AA70" i="76"/>
  <c r="E40" i="91"/>
  <c r="AH63" i="38" s="1"/>
  <c r="R70" i="76"/>
  <c r="A19" i="93"/>
  <c r="B19" i="93"/>
  <c r="CY41" i="38"/>
  <c r="AG19" i="91"/>
  <c r="EC42" i="38" s="1"/>
  <c r="R49" i="84"/>
  <c r="R124" i="84"/>
  <c r="AF19" i="91"/>
  <c r="EX42" i="38" s="1"/>
  <c r="E19" i="91"/>
  <c r="AH42" i="38" s="1"/>
  <c r="R124" i="76"/>
  <c r="R49" i="76"/>
  <c r="AA56" i="85"/>
  <c r="S56" i="47"/>
  <c r="R131" i="85"/>
  <c r="AA131" i="85"/>
  <c r="AI131" i="85" s="1"/>
  <c r="AA56" i="83"/>
  <c r="Q56" i="47"/>
  <c r="CY49" i="38"/>
  <c r="AA57" i="83"/>
  <c r="Q57" i="47"/>
  <c r="R57" i="83"/>
  <c r="CD50" i="38"/>
  <c r="AA57" i="84"/>
  <c r="R57" i="47"/>
  <c r="AF27" i="91"/>
  <c r="EX50" i="38" s="1"/>
  <c r="R58" i="47"/>
  <c r="AA58" i="84"/>
  <c r="Q58" i="47"/>
  <c r="AA58" i="83"/>
  <c r="CY51" i="38"/>
  <c r="S74" i="47"/>
  <c r="AA74" i="85"/>
  <c r="R300" i="85"/>
  <c r="AA300" i="85"/>
  <c r="A45" i="93"/>
  <c r="B45" i="93"/>
  <c r="AG38" i="91"/>
  <c r="EC61" i="38" s="1"/>
  <c r="R68" i="84"/>
  <c r="R68" i="83"/>
  <c r="CD61" i="38"/>
  <c r="CY61" i="38"/>
  <c r="AA64" i="85"/>
  <c r="S64" i="47"/>
  <c r="R139" i="85"/>
  <c r="AA139" i="85"/>
  <c r="AI139" i="85" s="1"/>
  <c r="R140" i="85"/>
  <c r="AA140" i="85"/>
  <c r="AI140" i="85" s="1"/>
  <c r="AA214" i="85"/>
  <c r="R214" i="85"/>
  <c r="CY58" i="38"/>
  <c r="AG43" i="91"/>
  <c r="EC66" i="38" s="1"/>
  <c r="R73" i="84"/>
  <c r="D43" i="91"/>
  <c r="BB66" i="38" s="1"/>
  <c r="A44" i="93"/>
  <c r="B44" i="93"/>
  <c r="AA218" i="85"/>
  <c r="R218" i="85"/>
  <c r="R295" i="85"/>
  <c r="AA295" i="85"/>
  <c r="CY62" i="38"/>
  <c r="AF40" i="91"/>
  <c r="EX63" i="38" s="1"/>
  <c r="CD63" i="38"/>
  <c r="R70" i="83"/>
  <c r="R123" i="84"/>
  <c r="AG18" i="91"/>
  <c r="EC41" i="38" s="1"/>
  <c r="R48" i="84"/>
  <c r="AF18" i="91"/>
  <c r="EX41" i="38" s="1"/>
  <c r="R274" i="85"/>
  <c r="AA274" i="85"/>
  <c r="R197" i="85"/>
  <c r="AA197" i="85"/>
  <c r="CY42" i="38"/>
  <c r="CD42" i="38"/>
  <c r="R49" i="83"/>
  <c r="R124" i="83"/>
  <c r="R275" i="85"/>
  <c r="AA275" i="85"/>
  <c r="AI124" i="85"/>
  <c r="AF26" i="91"/>
  <c r="EX49" i="38" s="1"/>
  <c r="R56" i="84"/>
  <c r="AG26" i="91"/>
  <c r="EC49" i="38" s="1"/>
  <c r="D26" i="91"/>
  <c r="BB49" i="38" s="1"/>
  <c r="AA132" i="85"/>
  <c r="AI132" i="85" s="1"/>
  <c r="R132" i="85"/>
  <c r="AA206" i="85"/>
  <c r="R206" i="85"/>
  <c r="S58" i="47"/>
  <c r="AA58" i="85"/>
  <c r="AA284" i="85"/>
  <c r="R284" i="85"/>
  <c r="AC32" i="79"/>
  <c r="F16" i="81"/>
  <c r="A29" i="93"/>
  <c r="B29" i="93"/>
  <c r="AG44" i="91"/>
  <c r="EC67" i="38" s="1"/>
  <c r="R74" i="84"/>
  <c r="AF44" i="91"/>
  <c r="EX67" i="38" s="1"/>
  <c r="CD67" i="38"/>
  <c r="R74" i="83"/>
  <c r="CY67" i="38"/>
  <c r="R217" i="85"/>
  <c r="AA217" i="85"/>
  <c r="AA143" i="85"/>
  <c r="AI143" i="85" s="1"/>
  <c r="R143" i="85"/>
  <c r="D38" i="91"/>
  <c r="BB61" i="38" s="1"/>
  <c r="R68" i="76"/>
  <c r="E38" i="91"/>
  <c r="AH61" i="38" s="1"/>
  <c r="AE291" i="47"/>
  <c r="AW291" i="47"/>
  <c r="AW367" i="47"/>
  <c r="AE367" i="47"/>
  <c r="L47" i="85"/>
  <c r="X225" i="79"/>
  <c r="L47" i="83"/>
  <c r="X122" i="79"/>
  <c r="Q59" i="81"/>
  <c r="S59" i="81" s="1"/>
  <c r="I59" i="81"/>
  <c r="K59" i="81" s="1"/>
  <c r="X59" i="81"/>
  <c r="Z59" i="81" s="1"/>
  <c r="AE59" i="81"/>
  <c r="AG59" i="81" s="1"/>
  <c r="F59" i="81"/>
  <c r="AS25" i="91"/>
  <c r="GW48" i="38" s="1"/>
  <c r="R55" i="85"/>
  <c r="AT25" i="91"/>
  <c r="GA48" i="38" s="1"/>
  <c r="CD110" i="38"/>
  <c r="AT42" i="91"/>
  <c r="GA65" i="38" s="1"/>
  <c r="R72" i="85"/>
  <c r="Q351" i="47"/>
  <c r="Q198" i="47"/>
  <c r="Q275" i="47"/>
  <c r="Q124" i="47"/>
  <c r="AV124" i="47" s="1"/>
  <c r="AV50" i="47"/>
  <c r="R356" i="47"/>
  <c r="R129" i="47"/>
  <c r="AW129" i="47" s="1"/>
  <c r="AW55" i="47"/>
  <c r="R280" i="47"/>
  <c r="R203" i="47"/>
  <c r="AA204" i="83"/>
  <c r="AA280" i="83"/>
  <c r="AA130" i="83"/>
  <c r="BB110" i="38"/>
  <c r="AA288" i="76"/>
  <c r="AA212" i="76"/>
  <c r="AA138" i="76"/>
  <c r="EX110" i="38"/>
  <c r="AA212" i="84"/>
  <c r="AA138" i="84"/>
  <c r="AA289" i="84"/>
  <c r="AA220" i="83"/>
  <c r="AA296" i="83"/>
  <c r="AA146" i="83"/>
  <c r="Q373" i="47"/>
  <c r="Q220" i="47"/>
  <c r="AV72" i="47"/>
  <c r="Q297" i="47"/>
  <c r="Q146" i="47"/>
  <c r="AV146" i="47" s="1"/>
  <c r="R373" i="47"/>
  <c r="R220" i="47"/>
  <c r="AW72" i="47"/>
  <c r="R146" i="47"/>
  <c r="AW146" i="47" s="1"/>
  <c r="R297" i="47"/>
  <c r="F28" i="81"/>
  <c r="AC44" i="79"/>
  <c r="AA48" i="76"/>
  <c r="P48" i="47"/>
  <c r="E18" i="91"/>
  <c r="AH41" i="38" s="1"/>
  <c r="R123" i="76"/>
  <c r="R48" i="76"/>
  <c r="E44" i="91"/>
  <c r="AH67" i="38" s="1"/>
  <c r="R74" i="76"/>
  <c r="D44" i="91"/>
  <c r="BB67" i="38" s="1"/>
  <c r="L134" i="83"/>
  <c r="N134" i="83" s="1"/>
  <c r="R134" i="83" s="1"/>
  <c r="L284" i="83"/>
  <c r="N284" i="83" s="1"/>
  <c r="R284" i="83" s="1"/>
  <c r="R29" i="91" s="1"/>
  <c r="L208" i="83"/>
  <c r="N208" i="83" s="1"/>
  <c r="R208" i="83" s="1"/>
  <c r="S29" i="91" s="1"/>
  <c r="N59" i="83"/>
  <c r="D12" i="81"/>
  <c r="E25" i="93"/>
  <c r="G25" i="93" s="1"/>
  <c r="R28" i="79"/>
  <c r="X28" i="79"/>
  <c r="L279" i="76"/>
  <c r="N279" i="76" s="1"/>
  <c r="R279" i="76" s="1"/>
  <c r="L129" i="76"/>
  <c r="N129" i="76" s="1"/>
  <c r="R129" i="76" s="1"/>
  <c r="L203" i="76"/>
  <c r="N203" i="76" s="1"/>
  <c r="R203" i="76" s="1"/>
  <c r="N54" i="76"/>
  <c r="L203" i="84"/>
  <c r="N203" i="84" s="1"/>
  <c r="R203" i="84" s="1"/>
  <c r="L280" i="84"/>
  <c r="N280" i="84" s="1"/>
  <c r="R280" i="84" s="1"/>
  <c r="L129" i="84"/>
  <c r="N129" i="84" s="1"/>
  <c r="R129" i="84" s="1"/>
  <c r="N54" i="84"/>
  <c r="L278" i="85"/>
  <c r="N278" i="85" s="1"/>
  <c r="L127" i="85"/>
  <c r="N127" i="85" s="1"/>
  <c r="L201" i="85"/>
  <c r="N201" i="85" s="1"/>
  <c r="N52" i="85"/>
  <c r="D17" i="81"/>
  <c r="R33" i="79"/>
  <c r="E30" i="93"/>
  <c r="G30" i="93" s="1"/>
  <c r="X33" i="79"/>
  <c r="L208" i="76"/>
  <c r="N208" i="76" s="1"/>
  <c r="R208" i="76" s="1"/>
  <c r="L284" i="76"/>
  <c r="N284" i="76" s="1"/>
  <c r="R284" i="76" s="1"/>
  <c r="L134" i="76"/>
  <c r="N134" i="76" s="1"/>
  <c r="R134" i="76" s="1"/>
  <c r="N59" i="76"/>
  <c r="L285" i="84"/>
  <c r="N285" i="84" s="1"/>
  <c r="R285" i="84" s="1"/>
  <c r="L208" i="84"/>
  <c r="N208" i="84" s="1"/>
  <c r="R208" i="84" s="1"/>
  <c r="L134" i="84"/>
  <c r="N134" i="84" s="1"/>
  <c r="R134" i="84" s="1"/>
  <c r="N59" i="84"/>
  <c r="L279" i="83"/>
  <c r="N279" i="83" s="1"/>
  <c r="R279" i="83" s="1"/>
  <c r="R24" i="91" s="1"/>
  <c r="L129" i="83"/>
  <c r="N129" i="83" s="1"/>
  <c r="R129" i="83" s="1"/>
  <c r="L203" i="83"/>
  <c r="N203" i="83" s="1"/>
  <c r="R203" i="83" s="1"/>
  <c r="S24" i="91" s="1"/>
  <c r="N54" i="83"/>
  <c r="L129" i="85"/>
  <c r="N129" i="85" s="1"/>
  <c r="L203" i="85"/>
  <c r="N203" i="85" s="1"/>
  <c r="L280" i="85"/>
  <c r="N280" i="85" s="1"/>
  <c r="N54" i="85"/>
  <c r="Q60" i="81"/>
  <c r="S60" i="81" s="1"/>
  <c r="I60" i="81"/>
  <c r="K60" i="81" s="1"/>
  <c r="X60" i="81"/>
  <c r="Z60" i="81" s="1"/>
  <c r="AE60" i="81"/>
  <c r="AG60" i="81" s="1"/>
  <c r="F60" i="81"/>
  <c r="L201" i="76"/>
  <c r="N201" i="76" s="1"/>
  <c r="R201" i="76" s="1"/>
  <c r="L277" i="76"/>
  <c r="N277" i="76" s="1"/>
  <c r="R277" i="76" s="1"/>
  <c r="L127" i="76"/>
  <c r="N127" i="76" s="1"/>
  <c r="R127" i="76" s="1"/>
  <c r="N52" i="76"/>
  <c r="L278" i="84"/>
  <c r="N278" i="84" s="1"/>
  <c r="R278" i="84" s="1"/>
  <c r="L201" i="84"/>
  <c r="N201" i="84" s="1"/>
  <c r="R201" i="84" s="1"/>
  <c r="L127" i="84"/>
  <c r="N127" i="84" s="1"/>
  <c r="R127" i="84" s="1"/>
  <c r="N52" i="84"/>
  <c r="AE69" i="81"/>
  <c r="AG69" i="81" s="1"/>
  <c r="X69" i="81"/>
  <c r="Z69" i="81" s="1"/>
  <c r="Q69" i="81"/>
  <c r="S69" i="81" s="1"/>
  <c r="I69" i="81"/>
  <c r="K69" i="81" s="1"/>
  <c r="F69" i="81"/>
  <c r="R35" i="79"/>
  <c r="D19" i="81"/>
  <c r="E32" i="93"/>
  <c r="G32" i="93" s="1"/>
  <c r="X35" i="79"/>
  <c r="L287" i="84"/>
  <c r="N287" i="84" s="1"/>
  <c r="R287" i="84" s="1"/>
  <c r="L210" i="84"/>
  <c r="N210" i="84" s="1"/>
  <c r="R210" i="84" s="1"/>
  <c r="L136" i="84"/>
  <c r="N136" i="84" s="1"/>
  <c r="R136" i="84" s="1"/>
  <c r="N61" i="84"/>
  <c r="Q61" i="81"/>
  <c r="S61" i="81" s="1"/>
  <c r="I61" i="81"/>
  <c r="K61" i="81" s="1"/>
  <c r="X61" i="81"/>
  <c r="Z61" i="81" s="1"/>
  <c r="AE61" i="81"/>
  <c r="AG61" i="81" s="1"/>
  <c r="F61" i="81"/>
  <c r="L128" i="76"/>
  <c r="N128" i="76" s="1"/>
  <c r="R128" i="76" s="1"/>
  <c r="L202" i="76"/>
  <c r="N202" i="76" s="1"/>
  <c r="R202" i="76" s="1"/>
  <c r="L278" i="76"/>
  <c r="N278" i="76" s="1"/>
  <c r="R278" i="76" s="1"/>
  <c r="N53" i="76"/>
  <c r="L128" i="85"/>
  <c r="N128" i="85" s="1"/>
  <c r="L202" i="85"/>
  <c r="N202" i="85" s="1"/>
  <c r="L279" i="85"/>
  <c r="N279" i="85" s="1"/>
  <c r="N53" i="85"/>
  <c r="L200" i="84"/>
  <c r="N200" i="84" s="1"/>
  <c r="R200" i="84" s="1"/>
  <c r="L277" i="84"/>
  <c r="N277" i="84" s="1"/>
  <c r="R277" i="84" s="1"/>
  <c r="L126" i="84"/>
  <c r="N126" i="84" s="1"/>
  <c r="N51" i="84"/>
  <c r="L276" i="83"/>
  <c r="N276" i="83" s="1"/>
  <c r="R276" i="83" s="1"/>
  <c r="R21" i="91" s="1"/>
  <c r="L126" i="83"/>
  <c r="N126" i="83" s="1"/>
  <c r="L200" i="83"/>
  <c r="N200" i="83" s="1"/>
  <c r="R200" i="83" s="1"/>
  <c r="S21" i="91" s="1"/>
  <c r="N51" i="83"/>
  <c r="D18" i="81"/>
  <c r="R34" i="79"/>
  <c r="E31" i="93"/>
  <c r="G31" i="93" s="1"/>
  <c r="X34" i="79"/>
  <c r="I68" i="81"/>
  <c r="K68" i="81" s="1"/>
  <c r="Q68" i="81"/>
  <c r="S68" i="81" s="1"/>
  <c r="AE68" i="81"/>
  <c r="AG68" i="81" s="1"/>
  <c r="X68" i="81"/>
  <c r="Z68" i="81" s="1"/>
  <c r="F68" i="81"/>
  <c r="L135" i="85"/>
  <c r="N135" i="85" s="1"/>
  <c r="L209" i="85"/>
  <c r="N209" i="85" s="1"/>
  <c r="L286" i="85"/>
  <c r="N286" i="85" s="1"/>
  <c r="N60" i="85"/>
  <c r="D20" i="81"/>
  <c r="E33" i="93"/>
  <c r="G33" i="93" s="1"/>
  <c r="R36" i="79"/>
  <c r="X36" i="79"/>
  <c r="L211" i="76"/>
  <c r="N211" i="76" s="1"/>
  <c r="R211" i="76" s="1"/>
  <c r="L137" i="76"/>
  <c r="N137" i="76" s="1"/>
  <c r="R137" i="76" s="1"/>
  <c r="L287" i="76"/>
  <c r="N287" i="76" s="1"/>
  <c r="R287" i="76" s="1"/>
  <c r="N62" i="76"/>
  <c r="L211" i="85"/>
  <c r="N211" i="85" s="1"/>
  <c r="L288" i="85"/>
  <c r="N288" i="85" s="1"/>
  <c r="L137" i="85"/>
  <c r="N137" i="85" s="1"/>
  <c r="N62" i="85"/>
  <c r="AU367" i="47"/>
  <c r="AC367" i="47"/>
  <c r="AU214" i="47"/>
  <c r="T214" i="47"/>
  <c r="AC214" i="47"/>
  <c r="D34" i="91"/>
  <c r="BB57" i="38" s="1"/>
  <c r="E34" i="91"/>
  <c r="AH57" i="38" s="1"/>
  <c r="R64" i="76"/>
  <c r="R57" i="76"/>
  <c r="E27" i="91"/>
  <c r="AH50" i="38" s="1"/>
  <c r="E28" i="91"/>
  <c r="AH51" i="38" s="1"/>
  <c r="R58" i="76"/>
  <c r="D28" i="91"/>
  <c r="BB51" i="38" s="1"/>
  <c r="AV367" i="47"/>
  <c r="AD367" i="47"/>
  <c r="AX214" i="47"/>
  <c r="AF214" i="47"/>
  <c r="AF291" i="47"/>
  <c r="AX291" i="47"/>
  <c r="GW76" i="38"/>
  <c r="GW59" i="38"/>
  <c r="Y196" i="76"/>
  <c r="Y122" i="76"/>
  <c r="Y272" i="76"/>
  <c r="Y273" i="84"/>
  <c r="Y196" i="84"/>
  <c r="Y122" i="84"/>
  <c r="BB105" i="38" l="1"/>
  <c r="AC66" i="47"/>
  <c r="AC140" i="47"/>
  <c r="AA137" i="85"/>
  <c r="AI137" i="85" s="1"/>
  <c r="R137" i="85"/>
  <c r="AA211" i="85"/>
  <c r="R211" i="85"/>
  <c r="D32" i="91"/>
  <c r="BB55" i="38" s="1"/>
  <c r="R62" i="76"/>
  <c r="E32" i="91"/>
  <c r="AH55" i="38" s="1"/>
  <c r="R286" i="85"/>
  <c r="AA286" i="85"/>
  <c r="AA135" i="85"/>
  <c r="AI135" i="85" s="1"/>
  <c r="R135" i="85"/>
  <c r="F18" i="81"/>
  <c r="AC34" i="79"/>
  <c r="Q51" i="47"/>
  <c r="AA51" i="83"/>
  <c r="AA51" i="84"/>
  <c r="R51" i="47"/>
  <c r="R306" i="84"/>
  <c r="AF21" i="91"/>
  <c r="EX44" i="38" s="1"/>
  <c r="S53" i="47"/>
  <c r="AA53" i="85"/>
  <c r="AA202" i="85"/>
  <c r="R202" i="85"/>
  <c r="AA53" i="76"/>
  <c r="P53" i="47"/>
  <c r="E23" i="91"/>
  <c r="AH46" i="38" s="1"/>
  <c r="R53" i="76"/>
  <c r="AF31" i="91"/>
  <c r="EX54" i="38" s="1"/>
  <c r="A32" i="93"/>
  <c r="B32" i="93"/>
  <c r="R52" i="47"/>
  <c r="AA52" i="84"/>
  <c r="AG22" i="91"/>
  <c r="EC45" i="38" s="1"/>
  <c r="R52" i="84"/>
  <c r="P52" i="47"/>
  <c r="AA52" i="76"/>
  <c r="D22" i="91"/>
  <c r="BB45" i="38" s="1"/>
  <c r="AA280" i="85"/>
  <c r="R280" i="85"/>
  <c r="AA129" i="85"/>
  <c r="AI129" i="85" s="1"/>
  <c r="R129" i="85"/>
  <c r="CD47" i="38"/>
  <c r="R54" i="83"/>
  <c r="CY47" i="38"/>
  <c r="AF29" i="91"/>
  <c r="EX52" i="38" s="1"/>
  <c r="R59" i="76"/>
  <c r="E29" i="91"/>
  <c r="AH52" i="38" s="1"/>
  <c r="A30" i="93"/>
  <c r="B30" i="93"/>
  <c r="AA201" i="85"/>
  <c r="R201" i="85"/>
  <c r="AA278" i="85"/>
  <c r="R278" i="85"/>
  <c r="R54" i="84"/>
  <c r="AG24" i="91"/>
  <c r="EC47" i="38" s="1"/>
  <c r="E24" i="91"/>
  <c r="AH47" i="38" s="1"/>
  <c r="R54" i="76"/>
  <c r="D24" i="91"/>
  <c r="BB47" i="38" s="1"/>
  <c r="CD52" i="38"/>
  <c r="R59" i="83"/>
  <c r="BB121" i="38"/>
  <c r="P196" i="47"/>
  <c r="P349" i="47"/>
  <c r="P273" i="47"/>
  <c r="AU48" i="47"/>
  <c r="T48" i="47"/>
  <c r="P122" i="47"/>
  <c r="AW220" i="47"/>
  <c r="AE220" i="47"/>
  <c r="AV373" i="47"/>
  <c r="AD373" i="47"/>
  <c r="AW203" i="47"/>
  <c r="AE203" i="47"/>
  <c r="AE356" i="47"/>
  <c r="AW356" i="47"/>
  <c r="AV198" i="47"/>
  <c r="AD198" i="47"/>
  <c r="GA119" i="38"/>
  <c r="GW102" i="38"/>
  <c r="L42" i="81"/>
  <c r="L68" i="81" s="1"/>
  <c r="M68" i="81" s="1"/>
  <c r="T42" i="81"/>
  <c r="T61" i="81" s="1"/>
  <c r="U61" i="81" s="1"/>
  <c r="AH278" i="76" s="1"/>
  <c r="AH42" i="81"/>
  <c r="AH70" i="81" s="1"/>
  <c r="AI70" i="81" s="1"/>
  <c r="AH62" i="76" s="1"/>
  <c r="AA42" i="81"/>
  <c r="AA68" i="81" s="1"/>
  <c r="AB68" i="81" s="1"/>
  <c r="AH135" i="76" s="1"/>
  <c r="T59" i="81"/>
  <c r="U59" i="81" s="1"/>
  <c r="AH276" i="76" s="1"/>
  <c r="L196" i="83"/>
  <c r="N196" i="83" s="1"/>
  <c r="R196" i="83" s="1"/>
  <c r="S17" i="91" s="1"/>
  <c r="L122" i="83"/>
  <c r="N122" i="83" s="1"/>
  <c r="L272" i="83"/>
  <c r="N272" i="83" s="1"/>
  <c r="R272" i="83" s="1"/>
  <c r="R17" i="91" s="1"/>
  <c r="N47" i="83"/>
  <c r="L122" i="85"/>
  <c r="N122" i="85" s="1"/>
  <c r="AA122" i="85" s="1"/>
  <c r="AI122" i="85" s="1"/>
  <c r="L196" i="85"/>
  <c r="N196" i="85" s="1"/>
  <c r="L273" i="85"/>
  <c r="N273" i="85" s="1"/>
  <c r="N47" i="85"/>
  <c r="BB115" i="38"/>
  <c r="CD142" i="47"/>
  <c r="BG137" i="85"/>
  <c r="R68" i="85"/>
  <c r="AT38" i="91"/>
  <c r="GA61" i="38" s="1"/>
  <c r="CY121" i="38"/>
  <c r="EC121" i="38"/>
  <c r="AS28" i="91"/>
  <c r="GW51" i="38" s="1"/>
  <c r="AT27" i="91"/>
  <c r="GA50" i="38" s="1"/>
  <c r="R57" i="85"/>
  <c r="BB103" i="38"/>
  <c r="EC103" i="38"/>
  <c r="CD123" i="47"/>
  <c r="AS19" i="91"/>
  <c r="GW42" i="38" s="1"/>
  <c r="AT18" i="91"/>
  <c r="GA41" i="38" s="1"/>
  <c r="R48" i="85"/>
  <c r="R123" i="85"/>
  <c r="AS18" i="91"/>
  <c r="GW41" i="38" s="1"/>
  <c r="CD117" i="38"/>
  <c r="CY116" i="38"/>
  <c r="AS39" i="91"/>
  <c r="EC120" i="38"/>
  <c r="CY112" i="38"/>
  <c r="BG133" i="85"/>
  <c r="CD138" i="47"/>
  <c r="AX64" i="47"/>
  <c r="S212" i="47"/>
  <c r="S138" i="47"/>
  <c r="AX138" i="47" s="1"/>
  <c r="S365" i="47"/>
  <c r="S289" i="47"/>
  <c r="AA207" i="83"/>
  <c r="AA283" i="83"/>
  <c r="AA133" i="83"/>
  <c r="R359" i="47"/>
  <c r="R132" i="47"/>
  <c r="AW132" i="47" s="1"/>
  <c r="AW58" i="47"/>
  <c r="R206" i="47"/>
  <c r="R283" i="47"/>
  <c r="EX104" i="38"/>
  <c r="AA132" i="84"/>
  <c r="AA283" i="84"/>
  <c r="AA206" i="84"/>
  <c r="CD104" i="38"/>
  <c r="Q131" i="47"/>
  <c r="AV131" i="47" s="1"/>
  <c r="Q358" i="47"/>
  <c r="AV57" i="47"/>
  <c r="Q205" i="47"/>
  <c r="Q282" i="47"/>
  <c r="Q357" i="47"/>
  <c r="Q281" i="47"/>
  <c r="AV56" i="47"/>
  <c r="Q130" i="47"/>
  <c r="AV130" i="47" s="1"/>
  <c r="Q204" i="47"/>
  <c r="BG125" i="85"/>
  <c r="CD130" i="47"/>
  <c r="AX56" i="47"/>
  <c r="S130" i="47"/>
  <c r="AX130" i="47" s="1"/>
  <c r="S204" i="47"/>
  <c r="S357" i="47"/>
  <c r="S281" i="47"/>
  <c r="AA219" i="76"/>
  <c r="AA295" i="76"/>
  <c r="AA145" i="76"/>
  <c r="AS40" i="91"/>
  <c r="T69" i="47"/>
  <c r="P294" i="47"/>
  <c r="AU69" i="47"/>
  <c r="P143" i="47"/>
  <c r="P370" i="47"/>
  <c r="P217" i="47"/>
  <c r="EX116" i="38"/>
  <c r="R217" i="47"/>
  <c r="AW69" i="47"/>
  <c r="R143" i="47"/>
  <c r="AW143" i="47" s="1"/>
  <c r="R370" i="47"/>
  <c r="R294" i="47"/>
  <c r="Q147" i="47"/>
  <c r="AV147" i="47" s="1"/>
  <c r="Q374" i="47"/>
  <c r="AV73" i="47"/>
  <c r="Q221" i="47"/>
  <c r="Q298" i="47"/>
  <c r="AS43" i="91"/>
  <c r="AH112" i="38"/>
  <c r="AU65" i="47"/>
  <c r="P290" i="47"/>
  <c r="T65" i="47"/>
  <c r="P139" i="47"/>
  <c r="P366" i="47"/>
  <c r="P213" i="47"/>
  <c r="EX112" i="38"/>
  <c r="AA214" i="84"/>
  <c r="AA140" i="84"/>
  <c r="AA291" i="84"/>
  <c r="Q365" i="47"/>
  <c r="Q289" i="47"/>
  <c r="AV64" i="47"/>
  <c r="Q212" i="47"/>
  <c r="Q138" i="47"/>
  <c r="AV138" i="47" s="1"/>
  <c r="AA290" i="84"/>
  <c r="AA213" i="84"/>
  <c r="AA139" i="84"/>
  <c r="AU296" i="47"/>
  <c r="T296" i="47"/>
  <c r="AC296" i="47"/>
  <c r="AU145" i="47"/>
  <c r="T145" i="47"/>
  <c r="AY145" i="47" s="1"/>
  <c r="T219" i="47"/>
  <c r="AC219" i="47"/>
  <c r="AU219" i="47"/>
  <c r="AX211" i="47"/>
  <c r="AF211" i="47"/>
  <c r="AF288" i="47"/>
  <c r="AX288" i="47"/>
  <c r="CD137" i="47"/>
  <c r="BG132" i="85"/>
  <c r="AX356" i="47"/>
  <c r="AF356" i="47"/>
  <c r="AX280" i="47"/>
  <c r="AF280" i="47"/>
  <c r="T129" i="47"/>
  <c r="AY129" i="47" s="1"/>
  <c r="AU129" i="47"/>
  <c r="AC203" i="47"/>
  <c r="AU203" i="47"/>
  <c r="T203" i="47"/>
  <c r="AC356" i="47"/>
  <c r="AU356" i="47"/>
  <c r="AW275" i="47"/>
  <c r="AE275" i="47"/>
  <c r="AW198" i="47"/>
  <c r="AE198" i="47"/>
  <c r="D53" i="81"/>
  <c r="L45" i="76"/>
  <c r="V19" i="79"/>
  <c r="X68" i="79"/>
  <c r="L45" i="84"/>
  <c r="X171" i="79"/>
  <c r="L46" i="85"/>
  <c r="X224" i="79"/>
  <c r="L46" i="76"/>
  <c r="D54" i="81"/>
  <c r="V20" i="79"/>
  <c r="X69" i="79"/>
  <c r="L122" i="76"/>
  <c r="N122" i="76" s="1"/>
  <c r="L196" i="76"/>
  <c r="N196" i="76" s="1"/>
  <c r="R196" i="76" s="1"/>
  <c r="L272" i="76"/>
  <c r="N272" i="76" s="1"/>
  <c r="R272" i="76" s="1"/>
  <c r="N47" i="76"/>
  <c r="AD66" i="47"/>
  <c r="AD140" i="47"/>
  <c r="AA133" i="76"/>
  <c r="AA283" i="76"/>
  <c r="AA207" i="76"/>
  <c r="BB104" i="38"/>
  <c r="P282" i="47"/>
  <c r="P131" i="47"/>
  <c r="P205" i="47"/>
  <c r="P358" i="47"/>
  <c r="AU57" i="47"/>
  <c r="T57" i="47"/>
  <c r="P138" i="47"/>
  <c r="P365" i="47"/>
  <c r="P289" i="47"/>
  <c r="AU64" i="47"/>
  <c r="P212" i="47"/>
  <c r="T64" i="47"/>
  <c r="AG291" i="47"/>
  <c r="AY291" i="47"/>
  <c r="L70" i="81"/>
  <c r="M70" i="81" s="1"/>
  <c r="AH211" i="76" s="1"/>
  <c r="R60" i="76"/>
  <c r="E30" i="91"/>
  <c r="AH53" i="38" s="1"/>
  <c r="D31" i="91"/>
  <c r="BB54" i="38" s="1"/>
  <c r="A23" i="93"/>
  <c r="B23" i="93"/>
  <c r="L67" i="81"/>
  <c r="M67" i="81" s="1"/>
  <c r="AH208" i="76" s="1"/>
  <c r="AH62" i="81"/>
  <c r="AI62" i="81" s="1"/>
  <c r="AH54" i="76" s="1"/>
  <c r="T62" i="81"/>
  <c r="U62" i="81" s="1"/>
  <c r="AH279" i="76" s="1"/>
  <c r="AA299" i="76"/>
  <c r="AA223" i="76"/>
  <c r="AA149" i="76"/>
  <c r="AF372" i="47"/>
  <c r="AX372" i="47"/>
  <c r="AV219" i="47"/>
  <c r="AD219" i="47"/>
  <c r="AE288" i="47"/>
  <c r="AW288" i="47"/>
  <c r="AW211" i="47"/>
  <c r="AE211" i="47"/>
  <c r="AU211" i="47"/>
  <c r="T211" i="47"/>
  <c r="AC211" i="47"/>
  <c r="AU364" i="47"/>
  <c r="AC364" i="47"/>
  <c r="AD356" i="47"/>
  <c r="AV356" i="47"/>
  <c r="GW56" i="38"/>
  <c r="GW73" i="38"/>
  <c r="AG32" i="91"/>
  <c r="EC55" i="38" s="1"/>
  <c r="R62" i="84"/>
  <c r="AF32" i="91"/>
  <c r="EX55" i="38" s="1"/>
  <c r="CY55" i="38"/>
  <c r="AG30" i="91"/>
  <c r="EC53" i="38" s="1"/>
  <c r="R60" i="84"/>
  <c r="R60" i="83"/>
  <c r="CD53" i="38"/>
  <c r="CY53" i="38"/>
  <c r="AI126" i="85"/>
  <c r="AI151" i="85"/>
  <c r="AI152" i="85"/>
  <c r="AI141" i="85"/>
  <c r="AI125" i="85"/>
  <c r="AA200" i="85"/>
  <c r="R200" i="85"/>
  <c r="D21" i="91"/>
  <c r="BB44" i="38" s="1"/>
  <c r="S305" i="76"/>
  <c r="A22" i="93"/>
  <c r="B22" i="93"/>
  <c r="CY46" i="38"/>
  <c r="AG23" i="91"/>
  <c r="EC46" i="38" s="1"/>
  <c r="R53" i="84"/>
  <c r="AF23" i="91"/>
  <c r="EX46" i="38" s="1"/>
  <c r="R136" i="85"/>
  <c r="AA136" i="85"/>
  <c r="AI136" i="85" s="1"/>
  <c r="R210" i="85"/>
  <c r="AA210" i="85"/>
  <c r="CY54" i="38"/>
  <c r="CY45" i="38"/>
  <c r="R134" i="85"/>
  <c r="AA134" i="85"/>
  <c r="AI134" i="85" s="1"/>
  <c r="AA208" i="85"/>
  <c r="R208" i="85"/>
  <c r="T68" i="47"/>
  <c r="P293" i="47"/>
  <c r="P142" i="47"/>
  <c r="P216" i="47"/>
  <c r="AU68" i="47"/>
  <c r="P369" i="47"/>
  <c r="S369" i="47"/>
  <c r="S293" i="47"/>
  <c r="AX68" i="47"/>
  <c r="S216" i="47"/>
  <c r="S142" i="47"/>
  <c r="AX142" i="47" s="1"/>
  <c r="Q222" i="47"/>
  <c r="Q375" i="47"/>
  <c r="AV74" i="47"/>
  <c r="Q299" i="47"/>
  <c r="Q148" i="47"/>
  <c r="AV148" i="47" s="1"/>
  <c r="AW74" i="47"/>
  <c r="R222" i="47"/>
  <c r="R148" i="47"/>
  <c r="AW148" i="47" s="1"/>
  <c r="R299" i="47"/>
  <c r="R375" i="47"/>
  <c r="S358" i="47"/>
  <c r="S282" i="47"/>
  <c r="AX57" i="47"/>
  <c r="S131" i="47"/>
  <c r="AX131" i="47" s="1"/>
  <c r="S205" i="47"/>
  <c r="P130" i="47"/>
  <c r="P281" i="47"/>
  <c r="P204" i="47"/>
  <c r="AU56" i="47"/>
  <c r="T56" i="47"/>
  <c r="P357" i="47"/>
  <c r="R357" i="47"/>
  <c r="R130" i="47"/>
  <c r="AW130" i="47" s="1"/>
  <c r="AW56" i="47"/>
  <c r="R281" i="47"/>
  <c r="R204" i="47"/>
  <c r="AT19" i="91"/>
  <c r="GA42" i="38" s="1"/>
  <c r="R124" i="85"/>
  <c r="R49" i="85"/>
  <c r="AA198" i="83"/>
  <c r="AA274" i="83"/>
  <c r="AA124" i="83"/>
  <c r="AA197" i="84"/>
  <c r="AA123" i="84"/>
  <c r="AA274" i="84"/>
  <c r="AA145" i="83"/>
  <c r="AA295" i="83"/>
  <c r="AA219" i="83"/>
  <c r="AA145" i="84"/>
  <c r="AA219" i="84"/>
  <c r="AA296" i="84"/>
  <c r="Q294" i="47"/>
  <c r="Q143" i="47"/>
  <c r="AV143" i="47" s="1"/>
  <c r="Q370" i="47"/>
  <c r="AV69" i="47"/>
  <c r="Q217" i="47"/>
  <c r="AX69" i="47"/>
  <c r="S143" i="47"/>
  <c r="AX143" i="47" s="1"/>
  <c r="S370" i="47"/>
  <c r="S217" i="47"/>
  <c r="S294" i="47"/>
  <c r="AH120" i="38"/>
  <c r="T73" i="47"/>
  <c r="AU73" i="47"/>
  <c r="P147" i="47"/>
  <c r="P221" i="47"/>
  <c r="P298" i="47"/>
  <c r="P374" i="47"/>
  <c r="EX120" i="38"/>
  <c r="AA299" i="84"/>
  <c r="AA222" i="84"/>
  <c r="AA148" i="84"/>
  <c r="AA214" i="83"/>
  <c r="AA290" i="83"/>
  <c r="AA140" i="83"/>
  <c r="S139" i="47"/>
  <c r="AX139" i="47" s="1"/>
  <c r="S366" i="47"/>
  <c r="AX65" i="47"/>
  <c r="S290" i="47"/>
  <c r="S213" i="47"/>
  <c r="AS34" i="91"/>
  <c r="AA143" i="83"/>
  <c r="AA217" i="83"/>
  <c r="AA293" i="83"/>
  <c r="AA217" i="84"/>
  <c r="AA143" i="84"/>
  <c r="AA294" i="84"/>
  <c r="AB68" i="84"/>
  <c r="EC105" i="38"/>
  <c r="AS26" i="91"/>
  <c r="GW49" i="38" s="1"/>
  <c r="AA274" i="76"/>
  <c r="AA198" i="76"/>
  <c r="AA124" i="76"/>
  <c r="R123" i="47"/>
  <c r="AW123" i="47" s="1"/>
  <c r="AW49" i="47"/>
  <c r="R350" i="47"/>
  <c r="R274" i="47"/>
  <c r="R197" i="47"/>
  <c r="AA123" i="83"/>
  <c r="AA197" i="83"/>
  <c r="AA273" i="83"/>
  <c r="BB117" i="38"/>
  <c r="AT40" i="91"/>
  <c r="GA63" i="38" s="1"/>
  <c r="R70" i="85"/>
  <c r="AI145" i="85"/>
  <c r="EC116" i="38"/>
  <c r="CY120" i="38"/>
  <c r="AI148" i="85"/>
  <c r="EC112" i="38"/>
  <c r="AY50" i="47"/>
  <c r="T351" i="47"/>
  <c r="AU275" i="47"/>
  <c r="T275" i="47"/>
  <c r="AC275" i="47"/>
  <c r="AU198" i="47"/>
  <c r="T198" i="47"/>
  <c r="AC198" i="47"/>
  <c r="AX220" i="47"/>
  <c r="AF220" i="47"/>
  <c r="AF297" i="47"/>
  <c r="AX297" i="47"/>
  <c r="AU297" i="47"/>
  <c r="T297" i="47"/>
  <c r="AC297" i="47"/>
  <c r="T373" i="47"/>
  <c r="AY72" i="47"/>
  <c r="AU373" i="47"/>
  <c r="AC373" i="47"/>
  <c r="AW372" i="47"/>
  <c r="AE372" i="47"/>
  <c r="AD288" i="47"/>
  <c r="AV288" i="47"/>
  <c r="AV364" i="47"/>
  <c r="AD364" i="47"/>
  <c r="AF198" i="47"/>
  <c r="AX198" i="47"/>
  <c r="L45" i="85"/>
  <c r="X223" i="79"/>
  <c r="L45" i="83"/>
  <c r="X120" i="79"/>
  <c r="L46" i="84"/>
  <c r="X172" i="79"/>
  <c r="L46" i="83"/>
  <c r="X121" i="79"/>
  <c r="GW113" i="38"/>
  <c r="AF140" i="47"/>
  <c r="AF66" i="47"/>
  <c r="AH105" i="38"/>
  <c r="AH104" i="38"/>
  <c r="AH111" i="38"/>
  <c r="BB111" i="38"/>
  <c r="AY214" i="47"/>
  <c r="AG214" i="47"/>
  <c r="AA62" i="85"/>
  <c r="S62" i="47"/>
  <c r="AA288" i="85"/>
  <c r="R288" i="85"/>
  <c r="AA62" i="76"/>
  <c r="P62" i="47"/>
  <c r="F20" i="81"/>
  <c r="AC36" i="79"/>
  <c r="A33" i="93"/>
  <c r="B33" i="93"/>
  <c r="AA60" i="85"/>
  <c r="S60" i="47"/>
  <c r="AA209" i="85"/>
  <c r="R209" i="85"/>
  <c r="AH68" i="81"/>
  <c r="AI68" i="81" s="1"/>
  <c r="AH60" i="76" s="1"/>
  <c r="A31" i="93"/>
  <c r="B31" i="93"/>
  <c r="R126" i="83"/>
  <c r="R51" i="83"/>
  <c r="CD44" i="38"/>
  <c r="R229" i="83"/>
  <c r="R306" i="83"/>
  <c r="CY44" i="38"/>
  <c r="R126" i="84"/>
  <c r="R51" i="84"/>
  <c r="AG21" i="91"/>
  <c r="EC44" i="38" s="1"/>
  <c r="R230" i="84"/>
  <c r="AA279" i="85"/>
  <c r="R279" i="85"/>
  <c r="AA128" i="85"/>
  <c r="AI128" i="85" s="1"/>
  <c r="R128" i="85"/>
  <c r="D23" i="91"/>
  <c r="BB46" i="38" s="1"/>
  <c r="AH61" i="81"/>
  <c r="AI61" i="81" s="1"/>
  <c r="AH53" i="76" s="1"/>
  <c r="AA61" i="84"/>
  <c r="R61" i="47"/>
  <c r="R61" i="84"/>
  <c r="AG31" i="91"/>
  <c r="EC54" i="38" s="1"/>
  <c r="F19" i="81"/>
  <c r="AC35" i="79"/>
  <c r="T69" i="81"/>
  <c r="U69" i="81" s="1"/>
  <c r="AH286" i="76" s="1"/>
  <c r="AH69" i="81"/>
  <c r="AI69" i="81" s="1"/>
  <c r="AH61" i="76" s="1"/>
  <c r="AF22" i="91"/>
  <c r="EX45" i="38" s="1"/>
  <c r="E22" i="91"/>
  <c r="AH45" i="38" s="1"/>
  <c r="R52" i="76"/>
  <c r="AH60" i="81"/>
  <c r="AI60" i="81" s="1"/>
  <c r="AH52" i="76" s="1"/>
  <c r="L60" i="81"/>
  <c r="M60" i="81" s="1"/>
  <c r="AH201" i="76" s="1"/>
  <c r="AA54" i="85"/>
  <c r="S54" i="47"/>
  <c r="AA203" i="85"/>
  <c r="R203" i="85"/>
  <c r="AA54" i="83"/>
  <c r="Q54" i="47"/>
  <c r="AA59" i="84"/>
  <c r="R59" i="47"/>
  <c r="AG29" i="91"/>
  <c r="EC52" i="38" s="1"/>
  <c r="R59" i="84"/>
  <c r="AA59" i="76"/>
  <c r="P59" i="47"/>
  <c r="D29" i="91"/>
  <c r="BB52" i="38" s="1"/>
  <c r="AC33" i="79"/>
  <c r="F17" i="81"/>
  <c r="S52" i="47"/>
  <c r="AA52" i="85"/>
  <c r="AA127" i="85"/>
  <c r="AI127" i="85" s="1"/>
  <c r="R127" i="85"/>
  <c r="R54" i="47"/>
  <c r="AA54" i="84"/>
  <c r="AF24" i="91"/>
  <c r="EX47" i="38" s="1"/>
  <c r="P54" i="47"/>
  <c r="AA54" i="76"/>
  <c r="F12" i="81"/>
  <c r="AC28" i="79"/>
  <c r="A25" i="93"/>
  <c r="B25" i="93"/>
  <c r="Q59" i="47"/>
  <c r="AA59" i="83"/>
  <c r="CY52" i="38"/>
  <c r="AH121" i="38"/>
  <c r="AA273" i="76"/>
  <c r="AA197" i="76"/>
  <c r="AA123" i="76"/>
  <c r="AE297" i="47"/>
  <c r="AW297" i="47"/>
  <c r="AE373" i="47"/>
  <c r="AW373" i="47"/>
  <c r="AV297" i="47"/>
  <c r="AD297" i="47"/>
  <c r="AV220" i="47"/>
  <c r="AD220" i="47"/>
  <c r="AD72" i="47" s="1"/>
  <c r="AW280" i="47"/>
  <c r="AE280" i="47"/>
  <c r="AD275" i="47"/>
  <c r="AV275" i="47"/>
  <c r="AD351" i="47"/>
  <c r="AV351" i="47"/>
  <c r="GA102" i="38"/>
  <c r="AH59" i="81"/>
  <c r="AI59" i="81" s="1"/>
  <c r="AH51" i="76" s="1"/>
  <c r="L59" i="81"/>
  <c r="M59" i="81" s="1"/>
  <c r="AH200" i="76" s="1"/>
  <c r="AH115" i="38"/>
  <c r="CD121" i="38"/>
  <c r="EX121" i="38"/>
  <c r="S359" i="47"/>
  <c r="S132" i="47"/>
  <c r="AX132" i="47" s="1"/>
  <c r="AX58" i="47"/>
  <c r="S206" i="47"/>
  <c r="S283" i="47"/>
  <c r="BG126" i="85"/>
  <c r="CD131" i="47"/>
  <c r="EO131" i="47" s="1"/>
  <c r="EX103" i="38"/>
  <c r="EX117" i="38"/>
  <c r="R69" i="85"/>
  <c r="AT39" i="91"/>
  <c r="GA62" i="38" s="1"/>
  <c r="BB120" i="38"/>
  <c r="R65" i="85"/>
  <c r="AT35" i="91"/>
  <c r="GA58" i="38" s="1"/>
  <c r="BG134" i="85"/>
  <c r="CD139" i="47"/>
  <c r="CY115" i="38"/>
  <c r="CD115" i="38"/>
  <c r="EC115" i="38"/>
  <c r="AS44" i="91"/>
  <c r="AX74" i="47"/>
  <c r="S299" i="47"/>
  <c r="S222" i="47"/>
  <c r="S148" i="47"/>
  <c r="AX148" i="47" s="1"/>
  <c r="S375" i="47"/>
  <c r="CY105" i="38"/>
  <c r="AV58" i="47"/>
  <c r="Q206" i="47"/>
  <c r="Q283" i="47"/>
  <c r="Q132" i="47"/>
  <c r="AV132" i="47" s="1"/>
  <c r="Q359" i="47"/>
  <c r="AA133" i="84"/>
  <c r="AA284" i="84"/>
  <c r="AA207" i="84"/>
  <c r="R358" i="47"/>
  <c r="R131" i="47"/>
  <c r="AW131" i="47" s="1"/>
  <c r="AW57" i="47"/>
  <c r="R282" i="47"/>
  <c r="R205" i="47"/>
  <c r="AA282" i="83"/>
  <c r="AA132" i="83"/>
  <c r="AA206" i="83"/>
  <c r="CY103" i="38"/>
  <c r="AA205" i="83"/>
  <c r="AA281" i="83"/>
  <c r="AA131" i="83"/>
  <c r="AH117" i="38"/>
  <c r="P295" i="47"/>
  <c r="AU70" i="47"/>
  <c r="P371" i="47"/>
  <c r="P218" i="47"/>
  <c r="P144" i="47"/>
  <c r="T70" i="47"/>
  <c r="S295" i="47"/>
  <c r="S218" i="47"/>
  <c r="AX70" i="47"/>
  <c r="S144" i="47"/>
  <c r="AX144" i="47" s="1"/>
  <c r="S371" i="47"/>
  <c r="AA218" i="76"/>
  <c r="AA294" i="76"/>
  <c r="AA144" i="76"/>
  <c r="AA295" i="84"/>
  <c r="AA144" i="84"/>
  <c r="AA218" i="84"/>
  <c r="CD120" i="38"/>
  <c r="AA298" i="83"/>
  <c r="AA148" i="83"/>
  <c r="AA222" i="83"/>
  <c r="S147" i="47"/>
  <c r="AX147" i="47" s="1"/>
  <c r="S374" i="47"/>
  <c r="AX73" i="47"/>
  <c r="S298" i="47"/>
  <c r="S221" i="47"/>
  <c r="AA214" i="76"/>
  <c r="AA140" i="76"/>
  <c r="AA290" i="76"/>
  <c r="AW65" i="47"/>
  <c r="R213" i="47"/>
  <c r="R139" i="47"/>
  <c r="AW139" i="47" s="1"/>
  <c r="R366" i="47"/>
  <c r="R290" i="47"/>
  <c r="AA213" i="83"/>
  <c r="AA289" i="83"/>
  <c r="AA139" i="83"/>
  <c r="EX111" i="38"/>
  <c r="R212" i="47"/>
  <c r="R365" i="47"/>
  <c r="AW64" i="47"/>
  <c r="R138" i="47"/>
  <c r="AW138" i="47" s="1"/>
  <c r="R289" i="47"/>
  <c r="CD145" i="47"/>
  <c r="BG140" i="85"/>
  <c r="T372" i="47"/>
  <c r="AY71" i="47"/>
  <c r="AU372" i="47"/>
  <c r="AC372" i="47"/>
  <c r="AX364" i="47"/>
  <c r="AF364" i="47"/>
  <c r="AX203" i="47"/>
  <c r="AF203" i="47"/>
  <c r="T356" i="47"/>
  <c r="AY55" i="47"/>
  <c r="T280" i="47"/>
  <c r="AC280" i="47"/>
  <c r="AU280" i="47"/>
  <c r="AW351" i="47"/>
  <c r="AE351" i="47"/>
  <c r="Y270" i="76"/>
  <c r="Y194" i="76"/>
  <c r="Y120" i="76"/>
  <c r="Y120" i="84"/>
  <c r="Y271" i="84"/>
  <c r="Y194" i="84"/>
  <c r="Y272" i="85"/>
  <c r="Y195" i="85"/>
  <c r="Y121" i="85"/>
  <c r="Y271" i="76"/>
  <c r="Y195" i="76"/>
  <c r="Y121" i="76"/>
  <c r="L273" i="84"/>
  <c r="N273" i="84" s="1"/>
  <c r="R273" i="84" s="1"/>
  <c r="L196" i="84"/>
  <c r="N196" i="84" s="1"/>
  <c r="R196" i="84" s="1"/>
  <c r="L122" i="84"/>
  <c r="N122" i="84" s="1"/>
  <c r="N47" i="84"/>
  <c r="E18" i="93"/>
  <c r="G18" i="93" s="1"/>
  <c r="R21" i="79"/>
  <c r="X21" i="79"/>
  <c r="AC21" i="79" s="1"/>
  <c r="X55" i="81"/>
  <c r="Z55" i="81" s="1"/>
  <c r="AA55" i="81" s="1"/>
  <c r="AE55" i="81"/>
  <c r="AG55" i="81" s="1"/>
  <c r="AH55" i="81" s="1"/>
  <c r="Q55" i="81"/>
  <c r="S55" i="81" s="1"/>
  <c r="T55" i="81" s="1"/>
  <c r="I55" i="81"/>
  <c r="K55" i="81" s="1"/>
  <c r="L55" i="81" s="1"/>
  <c r="F55" i="81"/>
  <c r="T58" i="47"/>
  <c r="AU58" i="47"/>
  <c r="P132" i="47"/>
  <c r="P359" i="47"/>
  <c r="P283" i="47"/>
  <c r="P206" i="47"/>
  <c r="AA132" i="76"/>
  <c r="AA282" i="76"/>
  <c r="AA206" i="76"/>
  <c r="AA289" i="76"/>
  <c r="AA213" i="76"/>
  <c r="AA139" i="76"/>
  <c r="AY367" i="47"/>
  <c r="U46" i="93"/>
  <c r="Y46" i="93" s="1"/>
  <c r="AG367" i="47"/>
  <c r="AA70" i="81"/>
  <c r="AB70" i="81" s="1"/>
  <c r="AH137" i="76" s="1"/>
  <c r="AA60" i="76"/>
  <c r="P60" i="47"/>
  <c r="D30" i="91"/>
  <c r="BB53" i="38" s="1"/>
  <c r="F11" i="81"/>
  <c r="AC27" i="79"/>
  <c r="A24" i="93"/>
  <c r="B24" i="93"/>
  <c r="P61" i="47"/>
  <c r="AA61" i="76"/>
  <c r="E31" i="91"/>
  <c r="AH54" i="38" s="1"/>
  <c r="R61" i="76"/>
  <c r="AC26" i="79"/>
  <c r="F10" i="81"/>
  <c r="N67" i="81"/>
  <c r="T67" i="81"/>
  <c r="U67" i="81" s="1"/>
  <c r="AH284" i="76" s="1"/>
  <c r="AA67" i="81"/>
  <c r="AB67" i="81" s="1"/>
  <c r="AH134" i="76" s="1"/>
  <c r="AA62" i="81"/>
  <c r="AB62" i="81" s="1"/>
  <c r="AH129" i="76" s="1"/>
  <c r="L62" i="81"/>
  <c r="M62" i="81" s="1"/>
  <c r="AH203" i="76" s="1"/>
  <c r="P299" i="47"/>
  <c r="T74" i="47"/>
  <c r="P222" i="47"/>
  <c r="AU74" i="47"/>
  <c r="P375" i="47"/>
  <c r="P148" i="47"/>
  <c r="AF219" i="47"/>
  <c r="AX219" i="47"/>
  <c r="AF296" i="47"/>
  <c r="AX296" i="47"/>
  <c r="GW64" i="38"/>
  <c r="GW81" i="38"/>
  <c r="AD372" i="47"/>
  <c r="AV372" i="47"/>
  <c r="AD296" i="47"/>
  <c r="AD71" i="47" s="1"/>
  <c r="AV296" i="47"/>
  <c r="AW364" i="47"/>
  <c r="AE364" i="47"/>
  <c r="AY63" i="47"/>
  <c r="T364" i="47"/>
  <c r="AU137" i="47"/>
  <c r="T137" i="47"/>
  <c r="AY137" i="47" s="1"/>
  <c r="T288" i="47"/>
  <c r="AC288" i="47"/>
  <c r="AU288" i="47"/>
  <c r="AV280" i="47"/>
  <c r="AD280" i="47"/>
  <c r="AD203" i="47"/>
  <c r="AV203" i="47"/>
  <c r="GW82" i="38"/>
  <c r="GW65" i="38"/>
  <c r="GA110" i="38"/>
  <c r="R62" i="47"/>
  <c r="AA62" i="84"/>
  <c r="AA62" i="83"/>
  <c r="Q62" i="47"/>
  <c r="R62" i="83"/>
  <c r="CD55" i="38"/>
  <c r="AA60" i="84"/>
  <c r="R60" i="47"/>
  <c r="AF30" i="91"/>
  <c r="EX53" i="38" s="1"/>
  <c r="Q60" i="47"/>
  <c r="AA60" i="83"/>
  <c r="AA51" i="85"/>
  <c r="S51" i="47"/>
  <c r="AA277" i="85"/>
  <c r="R277" i="85"/>
  <c r="AA51" i="76"/>
  <c r="P51" i="47"/>
  <c r="E21" i="91"/>
  <c r="AH44" i="38" s="1"/>
  <c r="R51" i="76"/>
  <c r="R229" i="76"/>
  <c r="R126" i="76"/>
  <c r="AC25" i="79"/>
  <c r="AC55" i="79" s="1"/>
  <c r="F9" i="81"/>
  <c r="AA53" i="83"/>
  <c r="Q53" i="47"/>
  <c r="CD46" i="38"/>
  <c r="R53" i="83"/>
  <c r="R53" i="47"/>
  <c r="AA53" i="84"/>
  <c r="S61" i="47"/>
  <c r="AA61" i="85"/>
  <c r="AA287" i="85"/>
  <c r="R287" i="85"/>
  <c r="AA61" i="83"/>
  <c r="Q61" i="47"/>
  <c r="CD54" i="38"/>
  <c r="R61" i="83"/>
  <c r="Q52" i="47"/>
  <c r="AA52" i="83"/>
  <c r="R52" i="83"/>
  <c r="CD45" i="38"/>
  <c r="AA59" i="85"/>
  <c r="S59" i="47"/>
  <c r="R285" i="85"/>
  <c r="AA285" i="85"/>
  <c r="AE140" i="47"/>
  <c r="AE66" i="47"/>
  <c r="AA293" i="76"/>
  <c r="AA217" i="76"/>
  <c r="AA143" i="76"/>
  <c r="AB68" i="76"/>
  <c r="AS38" i="91"/>
  <c r="AB68" i="85"/>
  <c r="AA299" i="83"/>
  <c r="AA149" i="83"/>
  <c r="AA223" i="83"/>
  <c r="AA149" i="84"/>
  <c r="AA300" i="84"/>
  <c r="AA223" i="84"/>
  <c r="AT28" i="91"/>
  <c r="GA51" i="38" s="1"/>
  <c r="R58" i="85"/>
  <c r="AI133" i="85"/>
  <c r="AS27" i="91"/>
  <c r="GW50" i="38" s="1"/>
  <c r="AH103" i="38"/>
  <c r="AA281" i="76"/>
  <c r="AA205" i="76"/>
  <c r="AA131" i="76"/>
  <c r="AA131" i="84"/>
  <c r="AA282" i="84"/>
  <c r="AA205" i="84"/>
  <c r="S123" i="47"/>
  <c r="AX123" i="47" s="1"/>
  <c r="AX49" i="47"/>
  <c r="S350" i="47"/>
  <c r="S274" i="47"/>
  <c r="S197" i="47"/>
  <c r="Q350" i="47"/>
  <c r="Q274" i="47"/>
  <c r="Q197" i="47"/>
  <c r="Q123" i="47"/>
  <c r="AV123" i="47" s="1"/>
  <c r="AV49" i="47"/>
  <c r="AI123" i="85"/>
  <c r="S122" i="47"/>
  <c r="AX122" i="47" s="1"/>
  <c r="AX48" i="47"/>
  <c r="S349" i="47"/>
  <c r="S196" i="47"/>
  <c r="S273" i="47"/>
  <c r="R122" i="47"/>
  <c r="AW122" i="47" s="1"/>
  <c r="AW48" i="47"/>
  <c r="R349" i="47"/>
  <c r="R273" i="47"/>
  <c r="R196" i="47"/>
  <c r="CY117" i="38"/>
  <c r="Q371" i="47"/>
  <c r="Q295" i="47"/>
  <c r="Q218" i="47"/>
  <c r="AV70" i="47"/>
  <c r="Q144" i="47"/>
  <c r="AV144" i="47" s="1"/>
  <c r="EC117" i="38"/>
  <c r="R295" i="47"/>
  <c r="AW70" i="47"/>
  <c r="R144" i="47"/>
  <c r="AW144" i="47" s="1"/>
  <c r="R371" i="47"/>
  <c r="R218" i="47"/>
  <c r="CD116" i="38"/>
  <c r="AA218" i="83"/>
  <c r="AA144" i="83"/>
  <c r="AA294" i="83"/>
  <c r="AI144" i="85"/>
  <c r="AA298" i="76"/>
  <c r="AA222" i="76"/>
  <c r="AA148" i="76"/>
  <c r="AW73" i="47"/>
  <c r="R147" i="47"/>
  <c r="AW147" i="47" s="1"/>
  <c r="R298" i="47"/>
  <c r="R374" i="47"/>
  <c r="R221" i="47"/>
  <c r="CD112" i="38"/>
  <c r="AV65" i="47"/>
  <c r="Q213" i="47"/>
  <c r="Q139" i="47"/>
  <c r="AV139" i="47" s="1"/>
  <c r="Q290" i="47"/>
  <c r="Q366" i="47"/>
  <c r="AS35" i="91"/>
  <c r="AT34" i="91"/>
  <c r="GA57" i="38" s="1"/>
  <c r="R64" i="85"/>
  <c r="Q369" i="47"/>
  <c r="Q293" i="47"/>
  <c r="AV68" i="47"/>
  <c r="Q142" i="47"/>
  <c r="AV142" i="47" s="1"/>
  <c r="Q216" i="47"/>
  <c r="EX115" i="38"/>
  <c r="R369" i="47"/>
  <c r="R216" i="47"/>
  <c r="AW68" i="47"/>
  <c r="R142" i="47"/>
  <c r="AW142" i="47" s="1"/>
  <c r="R293" i="47"/>
  <c r="AI149" i="85"/>
  <c r="AT44" i="91"/>
  <c r="GA67" i="38" s="1"/>
  <c r="R74" i="85"/>
  <c r="CD105" i="38"/>
  <c r="EX105" i="38"/>
  <c r="EC104" i="38"/>
  <c r="CY104" i="38"/>
  <c r="CD103" i="38"/>
  <c r="AT26" i="91"/>
  <c r="GA49" i="38" s="1"/>
  <c r="R56" i="85"/>
  <c r="P350" i="47"/>
  <c r="P274" i="47"/>
  <c r="P197" i="47"/>
  <c r="P123" i="47"/>
  <c r="AU49" i="47"/>
  <c r="T49" i="47"/>
  <c r="AA124" i="84"/>
  <c r="AA275" i="84"/>
  <c r="AA198" i="84"/>
  <c r="Q349" i="47"/>
  <c r="Q196" i="47"/>
  <c r="Q273" i="47"/>
  <c r="Q122" i="47"/>
  <c r="AV122" i="47" s="1"/>
  <c r="AV48" i="47"/>
  <c r="AH116" i="38"/>
  <c r="BB116" i="38"/>
  <c r="R73" i="85"/>
  <c r="AT43" i="91"/>
  <c r="GA66" i="38" s="1"/>
  <c r="BB112" i="38"/>
  <c r="CY111" i="38"/>
  <c r="CD111" i="38"/>
  <c r="EC111" i="38"/>
  <c r="GA118" i="38"/>
  <c r="T124" i="47"/>
  <c r="AY124" i="47" s="1"/>
  <c r="AU124" i="47"/>
  <c r="AU351" i="47"/>
  <c r="AC351" i="47"/>
  <c r="AX373" i="47"/>
  <c r="AF373" i="47"/>
  <c r="AI147" i="85"/>
  <c r="AC220" i="47"/>
  <c r="AU220" i="47"/>
  <c r="T220" i="47"/>
  <c r="AU146" i="47"/>
  <c r="T146" i="47"/>
  <c r="AY146" i="47" s="1"/>
  <c r="AE296" i="47"/>
  <c r="AW296" i="47"/>
  <c r="AE219" i="47"/>
  <c r="AW219" i="47"/>
  <c r="AD211" i="47"/>
  <c r="AV211" i="47"/>
  <c r="AI130" i="85"/>
  <c r="AF275" i="47"/>
  <c r="AX275" i="47"/>
  <c r="AX351" i="47"/>
  <c r="AF351" i="47"/>
  <c r="Y271" i="85"/>
  <c r="Y194" i="85"/>
  <c r="Y120" i="85"/>
  <c r="Y120" i="83"/>
  <c r="Y270" i="83"/>
  <c r="Y194" i="83"/>
  <c r="Y272" i="84"/>
  <c r="Y195" i="84"/>
  <c r="Y121" i="84"/>
  <c r="Y271" i="83"/>
  <c r="Y195" i="83"/>
  <c r="Y121" i="83"/>
  <c r="EO139" i="47" l="1"/>
  <c r="AD55" i="47"/>
  <c r="AA59" i="81"/>
  <c r="AB59" i="81" s="1"/>
  <c r="AH126" i="76" s="1"/>
  <c r="AA60" i="81"/>
  <c r="AB60" i="81" s="1"/>
  <c r="AH127" i="76" s="1"/>
  <c r="BV62" i="47"/>
  <c r="AH209" i="76"/>
  <c r="N68" i="81"/>
  <c r="Y43" i="84"/>
  <c r="V169" i="79"/>
  <c r="Y44" i="83"/>
  <c r="V119" i="79"/>
  <c r="GA120" i="38"/>
  <c r="AC350" i="47"/>
  <c r="AU350" i="47"/>
  <c r="AW293" i="47"/>
  <c r="AE293" i="47"/>
  <c r="AW369" i="47"/>
  <c r="AE369" i="47"/>
  <c r="AV293" i="47"/>
  <c r="AD293" i="47"/>
  <c r="AV290" i="47"/>
  <c r="AD290" i="47"/>
  <c r="AE298" i="47"/>
  <c r="AW298" i="47"/>
  <c r="AW218" i="47"/>
  <c r="AE218" i="47"/>
  <c r="AX197" i="47"/>
  <c r="AF197" i="47"/>
  <c r="AF350" i="47"/>
  <c r="AX350" i="47"/>
  <c r="GW104" i="38"/>
  <c r="AV52" i="47"/>
  <c r="Q277" i="47"/>
  <c r="Q200" i="47"/>
  <c r="Q126" i="47"/>
  <c r="AV126" i="47" s="1"/>
  <c r="Q353" i="47"/>
  <c r="Q362" i="47"/>
  <c r="Q286" i="47"/>
  <c r="AV61" i="47"/>
  <c r="Q135" i="47"/>
  <c r="AV135" i="47" s="1"/>
  <c r="Q209" i="47"/>
  <c r="AS31" i="91"/>
  <c r="GW54" i="38" s="1"/>
  <c r="R354" i="47"/>
  <c r="R278" i="47"/>
  <c r="AW53" i="47"/>
  <c r="R127" i="47"/>
  <c r="AW127" i="47" s="1"/>
  <c r="R201" i="47"/>
  <c r="AH98" i="38"/>
  <c r="AA276" i="76"/>
  <c r="AA200" i="76"/>
  <c r="AA126" i="76"/>
  <c r="AA155" i="76" s="1"/>
  <c r="AI148" i="76" s="1"/>
  <c r="AA80" i="76"/>
  <c r="AA209" i="83"/>
  <c r="AA285" i="83"/>
  <c r="AA135" i="83"/>
  <c r="AA288" i="84"/>
  <c r="AA211" i="84"/>
  <c r="AA137" i="84"/>
  <c r="U43" i="93"/>
  <c r="Y43" i="93" s="1"/>
  <c r="AY364" i="47"/>
  <c r="AG364" i="47"/>
  <c r="AU222" i="47"/>
  <c r="T222" i="47"/>
  <c r="AC222" i="47"/>
  <c r="BV284" i="47"/>
  <c r="P135" i="47"/>
  <c r="P209" i="47"/>
  <c r="T61" i="47"/>
  <c r="AU61" i="47"/>
  <c r="P286" i="47"/>
  <c r="P362" i="47"/>
  <c r="BB107" i="38"/>
  <c r="AC359" i="47"/>
  <c r="AU359" i="47"/>
  <c r="AB55" i="81"/>
  <c r="AH122" i="76" s="1"/>
  <c r="AA47" i="84"/>
  <c r="R47" i="47"/>
  <c r="U35" i="93"/>
  <c r="Y35" i="93" s="1"/>
  <c r="AG356" i="47"/>
  <c r="AY356" i="47"/>
  <c r="AE290" i="47"/>
  <c r="AW290" i="47"/>
  <c r="T371" i="47"/>
  <c r="AY70" i="47"/>
  <c r="AU218" i="47"/>
  <c r="AC218" i="47"/>
  <c r="T218" i="47"/>
  <c r="AW282" i="47"/>
  <c r="AE282" i="47"/>
  <c r="Y43" i="85"/>
  <c r="V221" i="79"/>
  <c r="Y43" i="83"/>
  <c r="V118" i="79"/>
  <c r="Y44" i="84"/>
  <c r="V170" i="79"/>
  <c r="Y44" i="85"/>
  <c r="V222" i="79"/>
  <c r="BG124" i="85"/>
  <c r="CD129" i="47"/>
  <c r="AD137" i="47"/>
  <c r="AD63" i="47"/>
  <c r="AG220" i="47"/>
  <c r="AY220" i="47"/>
  <c r="AC72" i="47"/>
  <c r="AC146" i="47"/>
  <c r="AV273" i="47"/>
  <c r="AD273" i="47"/>
  <c r="AV349" i="47"/>
  <c r="AD349" i="47"/>
  <c r="AY49" i="47"/>
  <c r="T350" i="47"/>
  <c r="T123" i="47"/>
  <c r="AY123" i="47" s="1"/>
  <c r="AU123" i="47"/>
  <c r="T274" i="47"/>
  <c r="AC274" i="47"/>
  <c r="AU274" i="47"/>
  <c r="BG143" i="85"/>
  <c r="CD148" i="47"/>
  <c r="AW216" i="47"/>
  <c r="AE216" i="47"/>
  <c r="AD216" i="47"/>
  <c r="AV216" i="47"/>
  <c r="AD369" i="47"/>
  <c r="AV369" i="47"/>
  <c r="GA111" i="38"/>
  <c r="AV366" i="47"/>
  <c r="AD366" i="47"/>
  <c r="AW374" i="47"/>
  <c r="AE374" i="47"/>
  <c r="CD143" i="47"/>
  <c r="EO143" i="47" s="1"/>
  <c r="BG138" i="85"/>
  <c r="AW371" i="47"/>
  <c r="AE371" i="47"/>
  <c r="AV218" i="47"/>
  <c r="AD218" i="47"/>
  <c r="AD371" i="47"/>
  <c r="AV371" i="47"/>
  <c r="AE273" i="47"/>
  <c r="AW273" i="47"/>
  <c r="AX273" i="47"/>
  <c r="AF273" i="47"/>
  <c r="AX349" i="47"/>
  <c r="AF349" i="47"/>
  <c r="AV197" i="47"/>
  <c r="AD197" i="47"/>
  <c r="AD350" i="47"/>
  <c r="AV350" i="47"/>
  <c r="AF274" i="47"/>
  <c r="AX274" i="47"/>
  <c r="AI131" i="76"/>
  <c r="BG127" i="85"/>
  <c r="CD132" i="47"/>
  <c r="EO132" i="47" s="1"/>
  <c r="AI143" i="76"/>
  <c r="AS29" i="91"/>
  <c r="GW52" i="38" s="1"/>
  <c r="GW106" i="38" s="1"/>
  <c r="CD99" i="38"/>
  <c r="AA277" i="83"/>
  <c r="AA127" i="83"/>
  <c r="AA201" i="83"/>
  <c r="CD108" i="38"/>
  <c r="AA136" i="83"/>
  <c r="AA210" i="83"/>
  <c r="AA286" i="83"/>
  <c r="S135" i="47"/>
  <c r="AX135" i="47" s="1"/>
  <c r="S362" i="47"/>
  <c r="AX61" i="47"/>
  <c r="S286" i="47"/>
  <c r="S209" i="47"/>
  <c r="AA279" i="84"/>
  <c r="AA202" i="84"/>
  <c r="AA128" i="84"/>
  <c r="CD100" i="38"/>
  <c r="AA128" i="83"/>
  <c r="AA202" i="83"/>
  <c r="AA278" i="83"/>
  <c r="R155" i="76"/>
  <c r="R80" i="76"/>
  <c r="AU51" i="47"/>
  <c r="P276" i="47"/>
  <c r="P352" i="47"/>
  <c r="P199" i="47"/>
  <c r="P125" i="47"/>
  <c r="T51" i="47"/>
  <c r="AS21" i="91"/>
  <c r="GW44" i="38" s="1"/>
  <c r="R307" i="85"/>
  <c r="AX51" i="47"/>
  <c r="S125" i="47"/>
  <c r="AX125" i="47" s="1"/>
  <c r="S199" i="47"/>
  <c r="S276" i="47"/>
  <c r="S352" i="47"/>
  <c r="Q361" i="47"/>
  <c r="Q285" i="47"/>
  <c r="AV60" i="47"/>
  <c r="Q208" i="47"/>
  <c r="Q134" i="47"/>
  <c r="AV134" i="47" s="1"/>
  <c r="EX107" i="38"/>
  <c r="AA286" i="84"/>
  <c r="AA209" i="84"/>
  <c r="AA135" i="84"/>
  <c r="CD109" i="38"/>
  <c r="Q363" i="47"/>
  <c r="Q287" i="47"/>
  <c r="AV62" i="47"/>
  <c r="Q210" i="47"/>
  <c r="Q136" i="47"/>
  <c r="AV136" i="47" s="1"/>
  <c r="R287" i="47"/>
  <c r="R363" i="47"/>
  <c r="AW62" i="47"/>
  <c r="R136" i="47"/>
  <c r="AW136" i="47" s="1"/>
  <c r="R210" i="47"/>
  <c r="GW119" i="38"/>
  <c r="AD129" i="47"/>
  <c r="AG288" i="47"/>
  <c r="AY288" i="47"/>
  <c r="GW118" i="38"/>
  <c r="AF71" i="47"/>
  <c r="AF145" i="47"/>
  <c r="AU148" i="47"/>
  <c r="T148" i="47"/>
  <c r="AY148" i="47" s="1"/>
  <c r="AY74" i="47"/>
  <c r="T375" i="47"/>
  <c r="BV202" i="47"/>
  <c r="BV133" i="47"/>
  <c r="AA286" i="76"/>
  <c r="AA210" i="76"/>
  <c r="AA136" i="76"/>
  <c r="AI136" i="76" s="1"/>
  <c r="AI61" i="76"/>
  <c r="P208" i="47"/>
  <c r="P285" i="47"/>
  <c r="T60" i="47"/>
  <c r="P361" i="47"/>
  <c r="AU60" i="47"/>
  <c r="P134" i="47"/>
  <c r="BV136" i="47"/>
  <c r="AI139" i="76"/>
  <c r="AI132" i="76"/>
  <c r="AU283" i="47"/>
  <c r="T283" i="47"/>
  <c r="AC283" i="47"/>
  <c r="AU132" i="47"/>
  <c r="T132" i="47"/>
  <c r="AY132" i="47" s="1"/>
  <c r="T359" i="47"/>
  <c r="AY58" i="47"/>
  <c r="M55" i="81"/>
  <c r="AH196" i="76" s="1"/>
  <c r="AI55" i="81"/>
  <c r="AH47" i="76" s="1"/>
  <c r="A18" i="93"/>
  <c r="B18" i="93"/>
  <c r="AF17" i="91"/>
  <c r="EX40" i="38" s="1"/>
  <c r="AF129" i="47"/>
  <c r="AF55" i="47"/>
  <c r="AY372" i="47"/>
  <c r="U51" i="93"/>
  <c r="Y51" i="93" s="1"/>
  <c r="AG372" i="47"/>
  <c r="AW289" i="47"/>
  <c r="AE289" i="47"/>
  <c r="AE212" i="47"/>
  <c r="AW212" i="47"/>
  <c r="AE366" i="47"/>
  <c r="AW366" i="47"/>
  <c r="AW213" i="47"/>
  <c r="AE213" i="47"/>
  <c r="AE65" i="47" s="1"/>
  <c r="AI140" i="76"/>
  <c r="AF298" i="47"/>
  <c r="AX298" i="47"/>
  <c r="AX374" i="47"/>
  <c r="AF374" i="47"/>
  <c r="AI144" i="76"/>
  <c r="AF218" i="47"/>
  <c r="AX218" i="47"/>
  <c r="AU144" i="47"/>
  <c r="T144" i="47"/>
  <c r="AY144" i="47" s="1"/>
  <c r="AC371" i="47"/>
  <c r="AU371" i="47"/>
  <c r="T295" i="47"/>
  <c r="AU295" i="47"/>
  <c r="AC295" i="47"/>
  <c r="AE205" i="47"/>
  <c r="AW205" i="47"/>
  <c r="AW358" i="47"/>
  <c r="AE358" i="47"/>
  <c r="AV206" i="47"/>
  <c r="AD206" i="47"/>
  <c r="AX375" i="47"/>
  <c r="AF375" i="47"/>
  <c r="AX222" i="47"/>
  <c r="AF222" i="47"/>
  <c r="GW84" i="38"/>
  <c r="GW67" i="38"/>
  <c r="GA112" i="38"/>
  <c r="GA116" i="38"/>
  <c r="AX206" i="47"/>
  <c r="AF206" i="47"/>
  <c r="BV199" i="47"/>
  <c r="AI123" i="76"/>
  <c r="CA122" i="47" s="1"/>
  <c r="CY106" i="38"/>
  <c r="AV59" i="47"/>
  <c r="Q284" i="47"/>
  <c r="Q207" i="47"/>
  <c r="Q133" i="47"/>
  <c r="AV133" i="47" s="1"/>
  <c r="Q360" i="47"/>
  <c r="AA279" i="76"/>
  <c r="AA203" i="76"/>
  <c r="AA129" i="76"/>
  <c r="AI129" i="76" s="1"/>
  <c r="AI54" i="76"/>
  <c r="AA129" i="84"/>
  <c r="AA280" i="84"/>
  <c r="AA203" i="84"/>
  <c r="P284" i="47"/>
  <c r="P133" i="47"/>
  <c r="P207" i="47"/>
  <c r="P360" i="47"/>
  <c r="T59" i="47"/>
  <c r="AU59" i="47"/>
  <c r="EC106" i="38"/>
  <c r="AA285" i="84"/>
  <c r="AA208" i="84"/>
  <c r="AA134" i="84"/>
  <c r="Q128" i="47"/>
  <c r="AV128" i="47" s="1"/>
  <c r="Q355" i="47"/>
  <c r="AV54" i="47"/>
  <c r="Q279" i="47"/>
  <c r="Q202" i="47"/>
  <c r="R54" i="85"/>
  <c r="AT24" i="91"/>
  <c r="GA47" i="38" s="1"/>
  <c r="S355" i="47"/>
  <c r="S128" i="47"/>
  <c r="AX128" i="47" s="1"/>
  <c r="AX54" i="47"/>
  <c r="S279" i="47"/>
  <c r="S202" i="47"/>
  <c r="BV200" i="47"/>
  <c r="AH99" i="38"/>
  <c r="BV286" i="47"/>
  <c r="AA287" i="84"/>
  <c r="AA210" i="84"/>
  <c r="AA136" i="84"/>
  <c r="BB100" i="38"/>
  <c r="CD127" i="47"/>
  <c r="BG122" i="85"/>
  <c r="R80" i="84"/>
  <c r="R80" i="83"/>
  <c r="P287" i="47"/>
  <c r="T62" i="47"/>
  <c r="P210" i="47"/>
  <c r="AU62" i="47"/>
  <c r="P136" i="47"/>
  <c r="P363" i="47"/>
  <c r="AS32" i="91"/>
  <c r="S210" i="47"/>
  <c r="S363" i="47"/>
  <c r="AX62" i="47"/>
  <c r="S136" i="47"/>
  <c r="AX136" i="47" s="1"/>
  <c r="S287" i="47"/>
  <c r="U52" i="93"/>
  <c r="Y52" i="93" s="1"/>
  <c r="AG373" i="47"/>
  <c r="AY373" i="47"/>
  <c r="AY297" i="47"/>
  <c r="AG297" i="47"/>
  <c r="AF72" i="47"/>
  <c r="AF146" i="47"/>
  <c r="AC50" i="47"/>
  <c r="AC124" i="47"/>
  <c r="AG275" i="47"/>
  <c r="AY275" i="47"/>
  <c r="AY351" i="47"/>
  <c r="AG351" i="47"/>
  <c r="U30" i="93"/>
  <c r="BG139" i="85"/>
  <c r="CD144" i="47"/>
  <c r="EO144" i="47" s="1"/>
  <c r="AE197" i="47"/>
  <c r="AW197" i="47"/>
  <c r="AE350" i="47"/>
  <c r="AW350" i="47"/>
  <c r="AI124" i="76"/>
  <c r="CA123" i="47" s="1"/>
  <c r="AB68" i="83"/>
  <c r="AF290" i="47"/>
  <c r="AX290" i="47"/>
  <c r="AX366" i="47"/>
  <c r="AF366" i="47"/>
  <c r="AU374" i="47"/>
  <c r="AC374" i="47"/>
  <c r="AC221" i="47"/>
  <c r="AU221" i="47"/>
  <c r="T221" i="47"/>
  <c r="AF294" i="47"/>
  <c r="AX294" i="47"/>
  <c r="AF370" i="47"/>
  <c r="AX370" i="47"/>
  <c r="AD217" i="47"/>
  <c r="AV217" i="47"/>
  <c r="AV370" i="47"/>
  <c r="AD370" i="47"/>
  <c r="AD294" i="47"/>
  <c r="AV294" i="47"/>
  <c r="AE281" i="47"/>
  <c r="AW281" i="47"/>
  <c r="AU357" i="47"/>
  <c r="AC357" i="47"/>
  <c r="AU281" i="47"/>
  <c r="T281" i="47"/>
  <c r="AC281" i="47"/>
  <c r="AX282" i="47"/>
  <c r="AF282" i="47"/>
  <c r="AW299" i="47"/>
  <c r="AE299" i="47"/>
  <c r="AW222" i="47"/>
  <c r="AE222" i="47"/>
  <c r="AD222" i="47"/>
  <c r="AV222" i="47"/>
  <c r="AF216" i="47"/>
  <c r="AX216" i="47"/>
  <c r="AX293" i="47"/>
  <c r="AF293" i="47"/>
  <c r="AU142" i="47"/>
  <c r="T142" i="47"/>
  <c r="AY142" i="47" s="1"/>
  <c r="T369" i="47"/>
  <c r="AY68" i="47"/>
  <c r="CY108" i="38"/>
  <c r="AT31" i="91"/>
  <c r="GA54" i="38" s="1"/>
  <c r="R61" i="85"/>
  <c r="EX100" i="38"/>
  <c r="AT21" i="91"/>
  <c r="GA44" i="38" s="1"/>
  <c r="R51" i="85"/>
  <c r="R230" i="85"/>
  <c r="R126" i="85"/>
  <c r="CD124" i="47"/>
  <c r="EO124" i="47" s="1"/>
  <c r="CD151" i="47"/>
  <c r="CD125" i="47"/>
  <c r="EO125" i="47" s="1"/>
  <c r="BG120" i="85"/>
  <c r="CY107" i="38"/>
  <c r="CD107" i="38"/>
  <c r="EC107" i="38"/>
  <c r="CY109" i="38"/>
  <c r="EX109" i="38"/>
  <c r="AY211" i="47"/>
  <c r="AG211" i="47"/>
  <c r="AE63" i="47"/>
  <c r="AE137" i="47"/>
  <c r="AD145" i="47"/>
  <c r="BV279" i="47"/>
  <c r="N62" i="81"/>
  <c r="AH67" i="81"/>
  <c r="AI67" i="81" s="1"/>
  <c r="AH59" i="76" s="1"/>
  <c r="N70" i="81"/>
  <c r="AU212" i="47"/>
  <c r="T212" i="47"/>
  <c r="AC212" i="47"/>
  <c r="AU289" i="47"/>
  <c r="T289" i="47"/>
  <c r="AC289" i="47"/>
  <c r="T138" i="47"/>
  <c r="AY138" i="47" s="1"/>
  <c r="AU138" i="47"/>
  <c r="AC205" i="47"/>
  <c r="AU205" i="47"/>
  <c r="T205" i="47"/>
  <c r="AU282" i="47"/>
  <c r="T282" i="47"/>
  <c r="AC282" i="47"/>
  <c r="AI133" i="76"/>
  <c r="AA47" i="76"/>
  <c r="P47" i="47"/>
  <c r="E17" i="91"/>
  <c r="AH40" i="38" s="1"/>
  <c r="R47" i="76"/>
  <c r="R122" i="76"/>
  <c r="Q54" i="81"/>
  <c r="S54" i="81" s="1"/>
  <c r="T54" i="81" s="1"/>
  <c r="X54" i="81"/>
  <c r="Z54" i="81" s="1"/>
  <c r="AA54" i="81" s="1"/>
  <c r="AE54" i="81"/>
  <c r="AG54" i="81" s="1"/>
  <c r="AH54" i="81" s="1"/>
  <c r="I54" i="81"/>
  <c r="K54" i="81" s="1"/>
  <c r="L54" i="81" s="1"/>
  <c r="F54" i="81"/>
  <c r="L270" i="76"/>
  <c r="N270" i="76" s="1"/>
  <c r="R270" i="76" s="1"/>
  <c r="L120" i="76"/>
  <c r="N120" i="76" s="1"/>
  <c r="L194" i="76"/>
  <c r="N194" i="76" s="1"/>
  <c r="R194" i="76" s="1"/>
  <c r="N45" i="76"/>
  <c r="AE124" i="47"/>
  <c r="AE50" i="47"/>
  <c r="AY203" i="47"/>
  <c r="AG203" i="47"/>
  <c r="AC129" i="47"/>
  <c r="AC55" i="47"/>
  <c r="AC145" i="47"/>
  <c r="AC71" i="47"/>
  <c r="AV365" i="47"/>
  <c r="AD365" i="47"/>
  <c r="AU366" i="47"/>
  <c r="AC366" i="47"/>
  <c r="T366" i="47"/>
  <c r="AY65" i="47"/>
  <c r="AD298" i="47"/>
  <c r="AV298" i="47"/>
  <c r="AW294" i="47"/>
  <c r="AE294" i="47"/>
  <c r="AW217" i="47"/>
  <c r="AE217" i="47"/>
  <c r="AC370" i="47"/>
  <c r="AU370" i="47"/>
  <c r="AY69" i="47"/>
  <c r="T370" i="47"/>
  <c r="AX281" i="47"/>
  <c r="AF281" i="47"/>
  <c r="AF204" i="47"/>
  <c r="AX204" i="47"/>
  <c r="EO130" i="47"/>
  <c r="AV204" i="47"/>
  <c r="AD204" i="47"/>
  <c r="AV357" i="47"/>
  <c r="AD357" i="47"/>
  <c r="AD205" i="47"/>
  <c r="AV205" i="47"/>
  <c r="AV358" i="47"/>
  <c r="AD358" i="47"/>
  <c r="AE283" i="47"/>
  <c r="AW283" i="47"/>
  <c r="AW359" i="47"/>
  <c r="AE359" i="47"/>
  <c r="AF365" i="47"/>
  <c r="AX365" i="47"/>
  <c r="AX212" i="47"/>
  <c r="AF212" i="47"/>
  <c r="EO138" i="47"/>
  <c r="GW79" i="38"/>
  <c r="GW62" i="38"/>
  <c r="GW105" i="38"/>
  <c r="AA273" i="85"/>
  <c r="R273" i="85"/>
  <c r="CD121" i="47"/>
  <c r="CY40" i="38"/>
  <c r="CD40" i="38"/>
  <c r="R47" i="83"/>
  <c r="R122" i="83"/>
  <c r="BV125" i="47"/>
  <c r="AA84" i="81"/>
  <c r="AB84" i="81" s="1"/>
  <c r="AH151" i="76" s="1"/>
  <c r="AA85" i="81"/>
  <c r="AB85" i="81" s="1"/>
  <c r="AH152" i="76" s="1"/>
  <c r="AA74" i="81"/>
  <c r="AB74" i="81" s="1"/>
  <c r="AH141" i="76" s="1"/>
  <c r="AA79" i="81"/>
  <c r="AB79" i="81" s="1"/>
  <c r="AH146" i="76" s="1"/>
  <c r="AA63" i="81"/>
  <c r="AB63" i="81" s="1"/>
  <c r="AH130" i="76" s="1"/>
  <c r="AA71" i="81"/>
  <c r="AB71" i="81" s="1"/>
  <c r="AH138" i="76" s="1"/>
  <c r="AA80" i="81"/>
  <c r="AB80" i="81" s="1"/>
  <c r="AH147" i="76" s="1"/>
  <c r="AA58" i="81"/>
  <c r="AB58" i="81" s="1"/>
  <c r="AH125" i="76" s="1"/>
  <c r="AA78" i="81"/>
  <c r="AB78" i="81" s="1"/>
  <c r="AH145" i="76" s="1"/>
  <c r="AA57" i="81"/>
  <c r="AB57" i="81" s="1"/>
  <c r="AH124" i="76" s="1"/>
  <c r="AA72" i="81"/>
  <c r="AB72" i="81" s="1"/>
  <c r="AH139" i="76" s="1"/>
  <c r="AA73" i="81"/>
  <c r="AB73" i="81" s="1"/>
  <c r="AH140" i="76" s="1"/>
  <c r="AA64" i="81"/>
  <c r="AB64" i="81" s="1"/>
  <c r="AH131" i="76" s="1"/>
  <c r="AA56" i="81"/>
  <c r="AB56" i="81" s="1"/>
  <c r="AH123" i="76" s="1"/>
  <c r="AA82" i="81"/>
  <c r="AB82" i="81" s="1"/>
  <c r="AH149" i="76" s="1"/>
  <c r="AA81" i="81"/>
  <c r="AB81" i="81" s="1"/>
  <c r="AH148" i="76" s="1"/>
  <c r="AA76" i="81"/>
  <c r="AB76" i="81" s="1"/>
  <c r="AH143" i="76" s="1"/>
  <c r="AA65" i="81"/>
  <c r="AB65" i="81" s="1"/>
  <c r="AH132" i="76" s="1"/>
  <c r="AA66" i="81"/>
  <c r="AB66" i="81" s="1"/>
  <c r="AH133" i="76" s="1"/>
  <c r="AA77" i="81"/>
  <c r="AB77" i="81" s="1"/>
  <c r="AH144" i="76" s="1"/>
  <c r="T70" i="81"/>
  <c r="U70" i="81" s="1"/>
  <c r="AH287" i="76" s="1"/>
  <c r="T84" i="81"/>
  <c r="U84" i="81" s="1"/>
  <c r="AH301" i="76" s="1"/>
  <c r="T85" i="81"/>
  <c r="U85" i="81" s="1"/>
  <c r="AH302" i="76" s="1"/>
  <c r="T74" i="81"/>
  <c r="U74" i="81" s="1"/>
  <c r="AH291" i="76" s="1"/>
  <c r="T58" i="81"/>
  <c r="U58" i="81" s="1"/>
  <c r="AH275" i="76" s="1"/>
  <c r="T80" i="81"/>
  <c r="U80" i="81" s="1"/>
  <c r="AH297" i="76" s="1"/>
  <c r="T79" i="81"/>
  <c r="U79" i="81" s="1"/>
  <c r="AH296" i="76" s="1"/>
  <c r="T63" i="81"/>
  <c r="U63" i="81" s="1"/>
  <c r="AH280" i="76" s="1"/>
  <c r="T71" i="81"/>
  <c r="U71" i="81" s="1"/>
  <c r="AH288" i="76" s="1"/>
  <c r="T65" i="81"/>
  <c r="U65" i="81" s="1"/>
  <c r="AH282" i="76" s="1"/>
  <c r="T77" i="81"/>
  <c r="U77" i="81" s="1"/>
  <c r="AH294" i="76" s="1"/>
  <c r="T66" i="81"/>
  <c r="U66" i="81" s="1"/>
  <c r="AH283" i="76" s="1"/>
  <c r="T78" i="81"/>
  <c r="U78" i="81" s="1"/>
  <c r="AH295" i="76" s="1"/>
  <c r="T56" i="81"/>
  <c r="U56" i="81" s="1"/>
  <c r="AH273" i="76" s="1"/>
  <c r="T57" i="81"/>
  <c r="U57" i="81" s="1"/>
  <c r="AH274" i="76" s="1"/>
  <c r="T72" i="81"/>
  <c r="U72" i="81" s="1"/>
  <c r="AH289" i="76" s="1"/>
  <c r="T81" i="81"/>
  <c r="U81" i="81" s="1"/>
  <c r="AH298" i="76" s="1"/>
  <c r="T64" i="81"/>
  <c r="U64" i="81" s="1"/>
  <c r="AH281" i="76" s="1"/>
  <c r="T82" i="81"/>
  <c r="U82" i="81" s="1"/>
  <c r="AH299" i="76" s="1"/>
  <c r="T73" i="81"/>
  <c r="U73" i="81" s="1"/>
  <c r="AH290" i="76" s="1"/>
  <c r="T76" i="81"/>
  <c r="U76" i="81" s="1"/>
  <c r="AH293" i="76" s="1"/>
  <c r="T349" i="47"/>
  <c r="AY48" i="47"/>
  <c r="T273" i="47"/>
  <c r="AC273" i="47"/>
  <c r="AU273" i="47"/>
  <c r="AU196" i="47"/>
  <c r="T196" i="47"/>
  <c r="AC196" i="47"/>
  <c r="CD106" i="38"/>
  <c r="BB101" i="38"/>
  <c r="AS22" i="91"/>
  <c r="GW45" i="38" s="1"/>
  <c r="R52" i="85"/>
  <c r="AT22" i="91"/>
  <c r="GA45" i="38" s="1"/>
  <c r="CY101" i="38"/>
  <c r="AS24" i="91"/>
  <c r="GW47" i="38" s="1"/>
  <c r="T60" i="81"/>
  <c r="U60" i="81" s="1"/>
  <c r="AH277" i="76" s="1"/>
  <c r="N60" i="81"/>
  <c r="BB99" i="38"/>
  <c r="P200" i="47"/>
  <c r="T52" i="47"/>
  <c r="P353" i="47"/>
  <c r="AU52" i="47"/>
  <c r="P126" i="47"/>
  <c r="P277" i="47"/>
  <c r="AA201" i="84"/>
  <c r="AA127" i="84"/>
  <c r="AA278" i="84"/>
  <c r="AA69" i="81"/>
  <c r="AB69" i="81" s="1"/>
  <c r="AH136" i="76" s="1"/>
  <c r="AA61" i="81"/>
  <c r="AB61" i="81" s="1"/>
  <c r="AH128" i="76" s="1"/>
  <c r="AH100" i="38"/>
  <c r="AA202" i="76"/>
  <c r="AA128" i="76"/>
  <c r="AI128" i="76" s="1"/>
  <c r="AA278" i="76"/>
  <c r="AI53" i="76"/>
  <c r="S354" i="47"/>
  <c r="S201" i="47"/>
  <c r="AX53" i="47"/>
  <c r="S127" i="47"/>
  <c r="AX127" i="47" s="1"/>
  <c r="S278" i="47"/>
  <c r="EX98" i="38"/>
  <c r="R125" i="47"/>
  <c r="AW125" i="47" s="1"/>
  <c r="R352" i="47"/>
  <c r="AW51" i="47"/>
  <c r="R276" i="47"/>
  <c r="R199" i="47"/>
  <c r="AA200" i="83"/>
  <c r="AA80" i="83"/>
  <c r="AA276" i="83"/>
  <c r="AA126" i="83"/>
  <c r="T68" i="81"/>
  <c r="U68" i="81" s="1"/>
  <c r="AH285" i="76" s="1"/>
  <c r="BB109" i="38"/>
  <c r="BG131" i="85"/>
  <c r="CD136" i="47"/>
  <c r="EO137" i="47" s="1"/>
  <c r="Y43" i="76"/>
  <c r="V66" i="79"/>
  <c r="Y44" i="76"/>
  <c r="V67" i="79"/>
  <c r="AE145" i="47"/>
  <c r="AE71" i="47"/>
  <c r="CD146" i="47"/>
  <c r="EO146" i="47" s="1"/>
  <c r="BG141" i="85"/>
  <c r="AV196" i="47"/>
  <c r="AD196" i="47"/>
  <c r="AU197" i="47"/>
  <c r="T197" i="47"/>
  <c r="AC197" i="47"/>
  <c r="GA103" i="38"/>
  <c r="GA121" i="38"/>
  <c r="GW75" i="38"/>
  <c r="GW58" i="38"/>
  <c r="AV213" i="47"/>
  <c r="AD213" i="47"/>
  <c r="AW221" i="47"/>
  <c r="AE221" i="47"/>
  <c r="AE295" i="47"/>
  <c r="AW295" i="47"/>
  <c r="AV295" i="47"/>
  <c r="AD295" i="47"/>
  <c r="AE196" i="47"/>
  <c r="AW196" i="47"/>
  <c r="AE349" i="47"/>
  <c r="AW349" i="47"/>
  <c r="AF196" i="47"/>
  <c r="AX196" i="47"/>
  <c r="CD122" i="47"/>
  <c r="EO122" i="47" s="1"/>
  <c r="AD274" i="47"/>
  <c r="AV274" i="47"/>
  <c r="GA105" i="38"/>
  <c r="GW78" i="38"/>
  <c r="GW61" i="38"/>
  <c r="S284" i="47"/>
  <c r="S360" i="47"/>
  <c r="AX59" i="47"/>
  <c r="S207" i="47"/>
  <c r="S133" i="47"/>
  <c r="AX133" i="47" s="1"/>
  <c r="Q354" i="47"/>
  <c r="Q127" i="47"/>
  <c r="AV127" i="47" s="1"/>
  <c r="AV53" i="47"/>
  <c r="Q201" i="47"/>
  <c r="Q278" i="47"/>
  <c r="AA80" i="85"/>
  <c r="AI60" i="85" s="1"/>
  <c r="R361" i="47"/>
  <c r="R208" i="47"/>
  <c r="AW60" i="47"/>
  <c r="R134" i="47"/>
  <c r="AW134" i="47" s="1"/>
  <c r="R285" i="47"/>
  <c r="AA137" i="83"/>
  <c r="AI62" i="83"/>
  <c r="AA211" i="83"/>
  <c r="AA287" i="83"/>
  <c r="AC375" i="47"/>
  <c r="AU375" i="47"/>
  <c r="AC299" i="47"/>
  <c r="AU299" i="47"/>
  <c r="T299" i="47"/>
  <c r="BV128" i="47"/>
  <c r="AH108" i="38"/>
  <c r="AA209" i="76"/>
  <c r="AA135" i="76"/>
  <c r="AI135" i="76" s="1"/>
  <c r="AA285" i="76"/>
  <c r="AI60" i="76"/>
  <c r="T206" i="47"/>
  <c r="AU206" i="47"/>
  <c r="AC206" i="47"/>
  <c r="U55" i="81"/>
  <c r="AH272" i="76" s="1"/>
  <c r="R122" i="84"/>
  <c r="R47" i="84"/>
  <c r="AG17" i="91"/>
  <c r="EC40" i="38" s="1"/>
  <c r="AG280" i="47"/>
  <c r="AY280" i="47"/>
  <c r="AE365" i="47"/>
  <c r="AW365" i="47"/>
  <c r="AF221" i="47"/>
  <c r="AX221" i="47"/>
  <c r="AX371" i="47"/>
  <c r="AF371" i="47"/>
  <c r="AF295" i="47"/>
  <c r="AX295" i="47"/>
  <c r="AV359" i="47"/>
  <c r="AD359" i="47"/>
  <c r="AD283" i="47"/>
  <c r="AV283" i="47"/>
  <c r="AF299" i="47"/>
  <c r="AX299" i="47"/>
  <c r="AF283" i="47"/>
  <c r="AX283" i="47"/>
  <c r="AX359" i="47"/>
  <c r="AF359" i="47"/>
  <c r="BV51" i="47"/>
  <c r="AD146" i="47"/>
  <c r="AA134" i="83"/>
  <c r="AI59" i="83"/>
  <c r="AA208" i="83"/>
  <c r="AA284" i="83"/>
  <c r="P202" i="47"/>
  <c r="P279" i="47"/>
  <c r="P355" i="47"/>
  <c r="P128" i="47"/>
  <c r="AU54" i="47"/>
  <c r="T54" i="47"/>
  <c r="EX101" i="38"/>
  <c r="AW54" i="47"/>
  <c r="R202" i="47"/>
  <c r="R128" i="47"/>
  <c r="AW128" i="47" s="1"/>
  <c r="R279" i="47"/>
  <c r="R355" i="47"/>
  <c r="CD126" i="47"/>
  <c r="EO126" i="47" s="1"/>
  <c r="BG121" i="85"/>
  <c r="S353" i="47"/>
  <c r="S126" i="47"/>
  <c r="AX126" i="47" s="1"/>
  <c r="AX52" i="47"/>
  <c r="S277" i="47"/>
  <c r="S200" i="47"/>
  <c r="BB106" i="38"/>
  <c r="AA284" i="76"/>
  <c r="AA208" i="76"/>
  <c r="AA134" i="76"/>
  <c r="AI134" i="76" s="1"/>
  <c r="AI59" i="76"/>
  <c r="AW59" i="47"/>
  <c r="R133" i="47"/>
  <c r="AW133" i="47" s="1"/>
  <c r="R284" i="47"/>
  <c r="R207" i="47"/>
  <c r="R360" i="47"/>
  <c r="AA203" i="83"/>
  <c r="AA279" i="83"/>
  <c r="AA129" i="83"/>
  <c r="AI54" i="83"/>
  <c r="BV52" i="47"/>
  <c r="EG52" i="47" s="1"/>
  <c r="FE52" i="47" s="1"/>
  <c r="EX99" i="38"/>
  <c r="BV61" i="47"/>
  <c r="EC108" i="38"/>
  <c r="R362" i="47"/>
  <c r="R135" i="47"/>
  <c r="AW135" i="47" s="1"/>
  <c r="AW61" i="47"/>
  <c r="R286" i="47"/>
  <c r="R209" i="47"/>
  <c r="BV53" i="47"/>
  <c r="AS23" i="91"/>
  <c r="GW46" i="38" s="1"/>
  <c r="EC98" i="38"/>
  <c r="R155" i="84"/>
  <c r="CY98" i="38"/>
  <c r="CD98" i="38"/>
  <c r="R155" i="83"/>
  <c r="BV60" i="47"/>
  <c r="R60" i="85"/>
  <c r="AT30" i="91"/>
  <c r="GA53" i="38" s="1"/>
  <c r="S361" i="47"/>
  <c r="S208" i="47"/>
  <c r="AX60" i="47"/>
  <c r="S134" i="47"/>
  <c r="AX134" i="47" s="1"/>
  <c r="S285" i="47"/>
  <c r="AA287" i="76"/>
  <c r="AA211" i="76"/>
  <c r="AA137" i="76"/>
  <c r="AI137" i="76" s="1"/>
  <c r="AI62" i="76"/>
  <c r="AI62" i="85"/>
  <c r="AG66" i="47"/>
  <c r="AG140" i="47"/>
  <c r="L271" i="83"/>
  <c r="N271" i="83" s="1"/>
  <c r="R271" i="83" s="1"/>
  <c r="R16" i="91" s="1"/>
  <c r="L121" i="83"/>
  <c r="N121" i="83" s="1"/>
  <c r="L195" i="83"/>
  <c r="N195" i="83" s="1"/>
  <c r="R195" i="83" s="1"/>
  <c r="S16" i="91" s="1"/>
  <c r="N46" i="83"/>
  <c r="L121" i="84"/>
  <c r="N121" i="84" s="1"/>
  <c r="L272" i="84"/>
  <c r="N272" i="84" s="1"/>
  <c r="R272" i="84" s="1"/>
  <c r="L195" i="84"/>
  <c r="N195" i="84" s="1"/>
  <c r="R195" i="84" s="1"/>
  <c r="N46" i="84"/>
  <c r="L120" i="83"/>
  <c r="N120" i="83" s="1"/>
  <c r="L270" i="83"/>
  <c r="N270" i="83" s="1"/>
  <c r="R270" i="83" s="1"/>
  <c r="R15" i="91" s="1"/>
  <c r="L194" i="83"/>
  <c r="N194" i="83" s="1"/>
  <c r="R194" i="83" s="1"/>
  <c r="S15" i="91" s="1"/>
  <c r="N45" i="83"/>
  <c r="L120" i="85"/>
  <c r="N120" i="85" s="1"/>
  <c r="AA120" i="85" s="1"/>
  <c r="AI120" i="85" s="1"/>
  <c r="L271" i="85"/>
  <c r="N271" i="85" s="1"/>
  <c r="L194" i="85"/>
  <c r="N194" i="85" s="1"/>
  <c r="N45" i="85"/>
  <c r="AF124" i="47"/>
  <c r="AF50" i="47"/>
  <c r="AY198" i="47"/>
  <c r="AG198" i="47"/>
  <c r="BG142" i="85"/>
  <c r="CD147" i="47"/>
  <c r="EO147" i="47" s="1"/>
  <c r="GA117" i="38"/>
  <c r="AE274" i="47"/>
  <c r="AW274" i="47"/>
  <c r="GW103" i="38"/>
  <c r="GW74" i="38"/>
  <c r="GW57" i="38"/>
  <c r="GW111" i="38" s="1"/>
  <c r="AX213" i="47"/>
  <c r="AF213" i="47"/>
  <c r="AU298" i="47"/>
  <c r="T298" i="47"/>
  <c r="AC298" i="47"/>
  <c r="T147" i="47"/>
  <c r="AY147" i="47" s="1"/>
  <c r="AU147" i="47"/>
  <c r="AY73" i="47"/>
  <c r="T374" i="47"/>
  <c r="AF217" i="47"/>
  <c r="AX217" i="47"/>
  <c r="AW204" i="47"/>
  <c r="AE204" i="47"/>
  <c r="AE357" i="47"/>
  <c r="AW357" i="47"/>
  <c r="T357" i="47"/>
  <c r="AY56" i="47"/>
  <c r="T204" i="47"/>
  <c r="AC204" i="47"/>
  <c r="AU204" i="47"/>
  <c r="AU130" i="47"/>
  <c r="T130" i="47"/>
  <c r="AY130" i="47" s="1"/>
  <c r="AF205" i="47"/>
  <c r="AX205" i="47"/>
  <c r="AX358" i="47"/>
  <c r="AF358" i="47"/>
  <c r="AE375" i="47"/>
  <c r="AW375" i="47"/>
  <c r="AD299" i="47"/>
  <c r="AV299" i="47"/>
  <c r="AD375" i="47"/>
  <c r="AV375" i="47"/>
  <c r="AX369" i="47"/>
  <c r="AF369" i="47"/>
  <c r="AC369" i="47"/>
  <c r="AU369" i="47"/>
  <c r="AU216" i="47"/>
  <c r="T216" i="47"/>
  <c r="AC216" i="47"/>
  <c r="AU293" i="47"/>
  <c r="T293" i="47"/>
  <c r="AC293" i="47"/>
  <c r="AT29" i="91"/>
  <c r="GA52" i="38" s="1"/>
  <c r="R59" i="85"/>
  <c r="CD133" i="47"/>
  <c r="EO133" i="47" s="1"/>
  <c r="BG128" i="85"/>
  <c r="CY99" i="38"/>
  <c r="BG130" i="85"/>
  <c r="CD135" i="47"/>
  <c r="EC100" i="38"/>
  <c r="CY100" i="38"/>
  <c r="BB98" i="38"/>
  <c r="AA230" i="85"/>
  <c r="BG135" i="85"/>
  <c r="CD140" i="47"/>
  <c r="EO140" i="47" s="1"/>
  <c r="CD150" i="47"/>
  <c r="EC109" i="38"/>
  <c r="GW110" i="38"/>
  <c r="AC63" i="47"/>
  <c r="AC137" i="47"/>
  <c r="AI149" i="76"/>
  <c r="BV54" i="47"/>
  <c r="EG54" i="47" s="1"/>
  <c r="FE54" i="47" s="1"/>
  <c r="BV207" i="47"/>
  <c r="BB108" i="38"/>
  <c r="AH107" i="38"/>
  <c r="BV210" i="47"/>
  <c r="T365" i="47"/>
  <c r="AY64" i="47"/>
  <c r="AC365" i="47"/>
  <c r="AU365" i="47"/>
  <c r="AY57" i="47"/>
  <c r="T358" i="47"/>
  <c r="AC358" i="47"/>
  <c r="AU358" i="47"/>
  <c r="AU131" i="47"/>
  <c r="T131" i="47"/>
  <c r="AY131" i="47" s="1"/>
  <c r="D17" i="91"/>
  <c r="BB40" i="38" s="1"/>
  <c r="R20" i="79"/>
  <c r="E17" i="93"/>
  <c r="G17" i="93" s="1"/>
  <c r="X20" i="79"/>
  <c r="AC20" i="79" s="1"/>
  <c r="L195" i="76"/>
  <c r="N195" i="76" s="1"/>
  <c r="R195" i="76" s="1"/>
  <c r="L271" i="76"/>
  <c r="N271" i="76" s="1"/>
  <c r="R271" i="76" s="1"/>
  <c r="L121" i="76"/>
  <c r="N121" i="76" s="1"/>
  <c r="N46" i="76"/>
  <c r="L272" i="85"/>
  <c r="N272" i="85" s="1"/>
  <c r="L195" i="85"/>
  <c r="N195" i="85" s="1"/>
  <c r="L121" i="85"/>
  <c r="N121" i="85" s="1"/>
  <c r="AA121" i="85" s="1"/>
  <c r="AI121" i="85" s="1"/>
  <c r="N46" i="85"/>
  <c r="L271" i="84"/>
  <c r="N271" i="84" s="1"/>
  <c r="R271" i="84" s="1"/>
  <c r="L120" i="84"/>
  <c r="N120" i="84" s="1"/>
  <c r="L194" i="84"/>
  <c r="N194" i="84" s="1"/>
  <c r="R194" i="84" s="1"/>
  <c r="N45" i="84"/>
  <c r="R19" i="79"/>
  <c r="E16" i="93"/>
  <c r="G16" i="93" s="1"/>
  <c r="X19" i="79"/>
  <c r="AC19" i="79" s="1"/>
  <c r="X53" i="81"/>
  <c r="Z53" i="81" s="1"/>
  <c r="AA53" i="81" s="1"/>
  <c r="AE53" i="81"/>
  <c r="AG53" i="81" s="1"/>
  <c r="AH53" i="81" s="1"/>
  <c r="Q53" i="81"/>
  <c r="S53" i="81" s="1"/>
  <c r="T53" i="81" s="1"/>
  <c r="I53" i="81"/>
  <c r="K53" i="81" s="1"/>
  <c r="L53" i="81" s="1"/>
  <c r="F53" i="81"/>
  <c r="AF137" i="47"/>
  <c r="AF63" i="47"/>
  <c r="AG219" i="47"/>
  <c r="AY219" i="47"/>
  <c r="AY296" i="47"/>
  <c r="AG296" i="47"/>
  <c r="AV212" i="47"/>
  <c r="AD212" i="47"/>
  <c r="AV289" i="47"/>
  <c r="AD289" i="47"/>
  <c r="AC213" i="47"/>
  <c r="AU213" i="47"/>
  <c r="T213" i="47"/>
  <c r="AU139" i="47"/>
  <c r="T139" i="47"/>
  <c r="AY139" i="47" s="1"/>
  <c r="T290" i="47"/>
  <c r="AC290" i="47"/>
  <c r="AU290" i="47"/>
  <c r="GW66" i="38"/>
  <c r="GW83" i="38"/>
  <c r="AD221" i="47"/>
  <c r="AV221" i="47"/>
  <c r="AV374" i="47"/>
  <c r="AD374" i="47"/>
  <c r="AE370" i="47"/>
  <c r="AW370" i="47"/>
  <c r="AC217" i="47"/>
  <c r="AU217" i="47"/>
  <c r="T217" i="47"/>
  <c r="T143" i="47"/>
  <c r="AY143" i="47" s="1"/>
  <c r="AU143" i="47"/>
  <c r="AU294" i="47"/>
  <c r="AC294" i="47"/>
  <c r="T294" i="47"/>
  <c r="GW80" i="38"/>
  <c r="GW63" i="38"/>
  <c r="AI145" i="76"/>
  <c r="AX357" i="47"/>
  <c r="AF357" i="47"/>
  <c r="AV281" i="47"/>
  <c r="AD281" i="47"/>
  <c r="AD282" i="47"/>
  <c r="AV282" i="47"/>
  <c r="AW206" i="47"/>
  <c r="AE206" i="47"/>
  <c r="AF289" i="47"/>
  <c r="AX289" i="47"/>
  <c r="EO123" i="47"/>
  <c r="GA104" i="38"/>
  <c r="GA115" i="38"/>
  <c r="AA47" i="85"/>
  <c r="S47" i="47"/>
  <c r="AA196" i="85"/>
  <c r="AI196" i="85" s="1"/>
  <c r="R196" i="85"/>
  <c r="Q47" i="47"/>
  <c r="AA47" i="83"/>
  <c r="BV276" i="47"/>
  <c r="N59" i="81"/>
  <c r="AH84" i="81"/>
  <c r="AI84" i="81" s="1"/>
  <c r="AH76" i="76" s="1"/>
  <c r="AH85" i="81"/>
  <c r="AI85" i="81" s="1"/>
  <c r="AH77" i="76" s="1"/>
  <c r="AH74" i="81"/>
  <c r="AI74" i="81" s="1"/>
  <c r="AH66" i="76" s="1"/>
  <c r="AH80" i="81"/>
  <c r="AI80" i="81" s="1"/>
  <c r="AH72" i="76" s="1"/>
  <c r="AH63" i="81"/>
  <c r="AI63" i="81" s="1"/>
  <c r="AH55" i="76" s="1"/>
  <c r="AH71" i="81"/>
  <c r="AI71" i="81" s="1"/>
  <c r="AH63" i="76" s="1"/>
  <c r="AH58" i="81"/>
  <c r="AI58" i="81" s="1"/>
  <c r="AH50" i="76" s="1"/>
  <c r="AH79" i="81"/>
  <c r="AI79" i="81" s="1"/>
  <c r="AH71" i="76" s="1"/>
  <c r="AH56" i="81"/>
  <c r="AI56" i="81" s="1"/>
  <c r="AH48" i="76" s="1"/>
  <c r="AH81" i="81"/>
  <c r="AI81" i="81" s="1"/>
  <c r="AH73" i="76" s="1"/>
  <c r="AH76" i="81"/>
  <c r="AI76" i="81" s="1"/>
  <c r="AH68" i="76" s="1"/>
  <c r="AH78" i="81"/>
  <c r="AI78" i="81" s="1"/>
  <c r="AH70" i="76" s="1"/>
  <c r="AH57" i="81"/>
  <c r="AI57" i="81" s="1"/>
  <c r="AH49" i="76" s="1"/>
  <c r="AH72" i="81"/>
  <c r="AI72" i="81" s="1"/>
  <c r="AH64" i="76" s="1"/>
  <c r="AH65" i="81"/>
  <c r="AI65" i="81" s="1"/>
  <c r="AH57" i="76" s="1"/>
  <c r="AH73" i="81"/>
  <c r="AI73" i="81" s="1"/>
  <c r="AH65" i="76" s="1"/>
  <c r="AH64" i="81"/>
  <c r="AI64" i="81" s="1"/>
  <c r="AH56" i="76" s="1"/>
  <c r="AH82" i="81"/>
  <c r="AI82" i="81" s="1"/>
  <c r="AH74" i="76" s="1"/>
  <c r="AH77" i="81"/>
  <c r="AI77" i="81" s="1"/>
  <c r="AH69" i="76" s="1"/>
  <c r="AH66" i="81"/>
  <c r="AI66" i="81" s="1"/>
  <c r="AH58" i="76" s="1"/>
  <c r="L61" i="81"/>
  <c r="M61" i="81" s="1"/>
  <c r="L84" i="81"/>
  <c r="M84" i="81" s="1"/>
  <c r="L85" i="81"/>
  <c r="M85" i="81" s="1"/>
  <c r="L74" i="81"/>
  <c r="M74" i="81" s="1"/>
  <c r="L71" i="81"/>
  <c r="M71" i="81" s="1"/>
  <c r="L79" i="81"/>
  <c r="M79" i="81" s="1"/>
  <c r="L58" i="81"/>
  <c r="M58" i="81" s="1"/>
  <c r="L80" i="81"/>
  <c r="M80" i="81" s="1"/>
  <c r="L63" i="81"/>
  <c r="M63" i="81" s="1"/>
  <c r="L82" i="81"/>
  <c r="M82" i="81" s="1"/>
  <c r="L66" i="81"/>
  <c r="M66" i="81" s="1"/>
  <c r="L77" i="81"/>
  <c r="M77" i="81" s="1"/>
  <c r="L73" i="81"/>
  <c r="M73" i="81" s="1"/>
  <c r="L76" i="81"/>
  <c r="M76" i="81" s="1"/>
  <c r="L78" i="81"/>
  <c r="M78" i="81" s="1"/>
  <c r="L56" i="81"/>
  <c r="M56" i="81" s="1"/>
  <c r="L57" i="81"/>
  <c r="M57" i="81" s="1"/>
  <c r="L72" i="81"/>
  <c r="M72" i="81" s="1"/>
  <c r="L65" i="81"/>
  <c r="M65" i="81" s="1"/>
  <c r="L81" i="81"/>
  <c r="M81" i="81" s="1"/>
  <c r="L64" i="81"/>
  <c r="M64" i="81" s="1"/>
  <c r="AD50" i="47"/>
  <c r="AD124" i="47"/>
  <c r="AE129" i="47"/>
  <c r="AE55" i="47"/>
  <c r="AE72" i="47"/>
  <c r="AE146" i="47"/>
  <c r="AU122" i="47"/>
  <c r="T122" i="47"/>
  <c r="AY122" i="47" s="1"/>
  <c r="AC349" i="47"/>
  <c r="AU349" i="47"/>
  <c r="AH101" i="38"/>
  <c r="EC101" i="38"/>
  <c r="AI278" i="85"/>
  <c r="AI201" i="85"/>
  <c r="AH106" i="38"/>
  <c r="EX106" i="38"/>
  <c r="CD101" i="38"/>
  <c r="CD128" i="47"/>
  <c r="EO128" i="47" s="1"/>
  <c r="BG123" i="85"/>
  <c r="AI280" i="85"/>
  <c r="BV126" i="47"/>
  <c r="EG126" i="47" s="1"/>
  <c r="FE126" i="47" s="1"/>
  <c r="AA277" i="76"/>
  <c r="AA201" i="76"/>
  <c r="AA127" i="76"/>
  <c r="AI127" i="76" s="1"/>
  <c r="AI52" i="76"/>
  <c r="EC99" i="38"/>
  <c r="AW52" i="47"/>
  <c r="R277" i="47"/>
  <c r="R200" i="47"/>
  <c r="R353" i="47"/>
  <c r="R126" i="47"/>
  <c r="AW126" i="47" s="1"/>
  <c r="L69" i="81"/>
  <c r="M69" i="81" s="1"/>
  <c r="EX108" i="38"/>
  <c r="BV278" i="47"/>
  <c r="AU53" i="47"/>
  <c r="P354" i="47"/>
  <c r="P127" i="47"/>
  <c r="P278" i="47"/>
  <c r="P201" i="47"/>
  <c r="T53" i="47"/>
  <c r="AT23" i="91"/>
  <c r="GA46" i="38" s="1"/>
  <c r="R53" i="85"/>
  <c r="AI53" i="85"/>
  <c r="AA277" i="84"/>
  <c r="AA200" i="84"/>
  <c r="AA126" i="84"/>
  <c r="AA80" i="84"/>
  <c r="AI60" i="84" s="1"/>
  <c r="Q352" i="47"/>
  <c r="AV51" i="47"/>
  <c r="Q125" i="47"/>
  <c r="AV125" i="47" s="1"/>
  <c r="Q199" i="47"/>
  <c r="Q276" i="47"/>
  <c r="BV134" i="47"/>
  <c r="EG134" i="47" s="1"/>
  <c r="FE134" i="47" s="1"/>
  <c r="BG129" i="85"/>
  <c r="CD134" i="47"/>
  <c r="EO134" i="47" s="1"/>
  <c r="AS30" i="91"/>
  <c r="GW53" i="38" s="1"/>
  <c r="AH109" i="38"/>
  <c r="AT32" i="91"/>
  <c r="GA55" i="38" s="1"/>
  <c r="R62" i="85"/>
  <c r="AI47" i="85" l="1"/>
  <c r="AI54" i="85"/>
  <c r="EG200" i="47"/>
  <c r="FE200" i="47" s="1"/>
  <c r="EL123" i="47"/>
  <c r="AI51" i="85"/>
  <c r="BG45" i="85" s="1"/>
  <c r="CC60" i="47"/>
  <c r="BG54" i="84"/>
  <c r="BG54" i="85"/>
  <c r="CD60" i="47"/>
  <c r="BG142" i="76"/>
  <c r="CA147" i="47"/>
  <c r="GW107" i="38"/>
  <c r="AA155" i="84"/>
  <c r="AI136" i="84" s="1"/>
  <c r="AC201" i="47"/>
  <c r="AU201" i="47"/>
  <c r="T201" i="47"/>
  <c r="AH222" i="76"/>
  <c r="N81" i="81"/>
  <c r="AH213" i="76"/>
  <c r="N72" i="81"/>
  <c r="AH217" i="76"/>
  <c r="N76" i="81"/>
  <c r="AH223" i="76"/>
  <c r="N82" i="81"/>
  <c r="AH220" i="76"/>
  <c r="N79" i="81"/>
  <c r="AH225" i="76"/>
  <c r="N84" i="81"/>
  <c r="BV58" i="47"/>
  <c r="BV74" i="47"/>
  <c r="BV64" i="47"/>
  <c r="BV70" i="47"/>
  <c r="BV73" i="47"/>
  <c r="BV71" i="47"/>
  <c r="EG71" i="47" s="1"/>
  <c r="FE71" i="47" s="1"/>
  <c r="BV63" i="47"/>
  <c r="EG63" i="47" s="1"/>
  <c r="FE63" i="47" s="1"/>
  <c r="BV72" i="47"/>
  <c r="EG72" i="47" s="1"/>
  <c r="FE72" i="47" s="1"/>
  <c r="AH78" i="76"/>
  <c r="BV77" i="47"/>
  <c r="Q348" i="47"/>
  <c r="Q272" i="47"/>
  <c r="Q195" i="47"/>
  <c r="Q121" i="47"/>
  <c r="AV121" i="47" s="1"/>
  <c r="AV47" i="47"/>
  <c r="CD195" i="47"/>
  <c r="CD47" i="47"/>
  <c r="BG139" i="76"/>
  <c r="CA144" i="47"/>
  <c r="AG217" i="47"/>
  <c r="AY217" i="47"/>
  <c r="AC69" i="47"/>
  <c r="AC143" i="47"/>
  <c r="AD147" i="47"/>
  <c r="AD73" i="47"/>
  <c r="GW120" i="38"/>
  <c r="AY213" i="47"/>
  <c r="AG213" i="47"/>
  <c r="AC65" i="47"/>
  <c r="AC139" i="47"/>
  <c r="AD64" i="47"/>
  <c r="AD138" i="47"/>
  <c r="U53" i="81"/>
  <c r="AH270" i="76" s="1"/>
  <c r="AB53" i="81"/>
  <c r="AH120" i="76" s="1"/>
  <c r="A16" i="93"/>
  <c r="B16" i="93"/>
  <c r="R45" i="47"/>
  <c r="AA45" i="84"/>
  <c r="AA46" i="85"/>
  <c r="AI46" i="85" s="1"/>
  <c r="S46" i="47"/>
  <c r="R195" i="85"/>
  <c r="AA195" i="85"/>
  <c r="AI195" i="85" s="1"/>
  <c r="P46" i="47"/>
  <c r="AA46" i="76"/>
  <c r="D16" i="91"/>
  <c r="BB39" i="38" s="1"/>
  <c r="AG365" i="47"/>
  <c r="U44" i="93"/>
  <c r="Y44" i="93" s="1"/>
  <c r="AY365" i="47"/>
  <c r="BG143" i="76"/>
  <c r="CA148" i="47"/>
  <c r="AI209" i="85"/>
  <c r="AI225" i="85"/>
  <c r="AI302" i="85"/>
  <c r="AI303" i="85"/>
  <c r="AI226" i="85"/>
  <c r="AI215" i="85"/>
  <c r="AI292" i="85"/>
  <c r="AI281" i="85"/>
  <c r="AI221" i="85"/>
  <c r="AI199" i="85"/>
  <c r="AI289" i="85"/>
  <c r="AI298" i="85"/>
  <c r="AI204" i="85"/>
  <c r="AI220" i="85"/>
  <c r="AI276" i="85"/>
  <c r="AI212" i="85"/>
  <c r="AI297" i="85"/>
  <c r="AI214" i="85"/>
  <c r="AI274" i="85"/>
  <c r="AI219" i="85"/>
  <c r="AI218" i="85"/>
  <c r="AI300" i="85"/>
  <c r="AI294" i="85"/>
  <c r="AI207" i="85"/>
  <c r="AI283" i="85"/>
  <c r="AI291" i="85"/>
  <c r="AI213" i="85"/>
  <c r="AI223" i="85"/>
  <c r="AI205" i="85"/>
  <c r="AI222" i="85"/>
  <c r="AI217" i="85"/>
  <c r="AI284" i="85"/>
  <c r="AI206" i="85"/>
  <c r="AI275" i="85"/>
  <c r="AI197" i="85"/>
  <c r="AI295" i="85"/>
  <c r="AI296" i="85"/>
  <c r="AI299" i="85"/>
  <c r="AI198" i="85"/>
  <c r="AI282" i="85"/>
  <c r="AI290" i="85"/>
  <c r="EO135" i="47"/>
  <c r="AI210" i="85"/>
  <c r="AG216" i="47"/>
  <c r="AY216" i="47"/>
  <c r="AG204" i="47"/>
  <c r="AY204" i="47"/>
  <c r="AY357" i="47"/>
  <c r="U36" i="93"/>
  <c r="Y36" i="93" s="1"/>
  <c r="AG357" i="47"/>
  <c r="AY374" i="47"/>
  <c r="U53" i="93"/>
  <c r="Y53" i="93" s="1"/>
  <c r="AG374" i="47"/>
  <c r="AF65" i="47"/>
  <c r="AF139" i="47"/>
  <c r="R194" i="85"/>
  <c r="AA194" i="85"/>
  <c r="AI194" i="85" s="1"/>
  <c r="CD119" i="47"/>
  <c r="R120" i="83"/>
  <c r="R45" i="83"/>
  <c r="CD38" i="38"/>
  <c r="R121" i="84"/>
  <c r="R46" i="84"/>
  <c r="AG16" i="91"/>
  <c r="EC39" i="38" s="1"/>
  <c r="R121" i="83"/>
  <c r="CD39" i="38"/>
  <c r="R46" i="83"/>
  <c r="CY39" i="38"/>
  <c r="AI288" i="85"/>
  <c r="CA136" i="47"/>
  <c r="BG131" i="76"/>
  <c r="AX208" i="47"/>
  <c r="AF208" i="47"/>
  <c r="AW209" i="47"/>
  <c r="AE209" i="47"/>
  <c r="AW362" i="47"/>
  <c r="AE362" i="47"/>
  <c r="EG61" i="47"/>
  <c r="FE61" i="47" s="1"/>
  <c r="AI203" i="85"/>
  <c r="AE207" i="47"/>
  <c r="AW207" i="47"/>
  <c r="BG128" i="76"/>
  <c r="CA133" i="47"/>
  <c r="AF277" i="47"/>
  <c r="AX277" i="47"/>
  <c r="AE279" i="47"/>
  <c r="AW279" i="47"/>
  <c r="AE202" i="47"/>
  <c r="AW202" i="47"/>
  <c r="AY54" i="47"/>
  <c r="T355" i="47"/>
  <c r="AU128" i="47"/>
  <c r="T128" i="47"/>
  <c r="AY128" i="47" s="1"/>
  <c r="T279" i="47"/>
  <c r="AC279" i="47"/>
  <c r="AU279" i="47"/>
  <c r="BG53" i="83"/>
  <c r="CB59" i="47"/>
  <c r="AF147" i="47"/>
  <c r="AF73" i="47"/>
  <c r="AC132" i="47"/>
  <c r="AC58" i="47"/>
  <c r="AY206" i="47"/>
  <c r="AG206" i="47"/>
  <c r="AE208" i="47"/>
  <c r="AW208" i="47"/>
  <c r="CD51" i="47"/>
  <c r="AI277" i="85"/>
  <c r="AD201" i="47"/>
  <c r="AV201" i="47"/>
  <c r="AX284" i="47"/>
  <c r="AF284" i="47"/>
  <c r="AF122" i="47"/>
  <c r="AF48" i="47"/>
  <c r="AE48" i="47"/>
  <c r="AE122" i="47"/>
  <c r="AC123" i="47"/>
  <c r="AC49" i="47"/>
  <c r="AD122" i="47"/>
  <c r="AD48" i="47"/>
  <c r="Y119" i="76"/>
  <c r="Y269" i="76"/>
  <c r="Y193" i="76"/>
  <c r="Y192" i="76"/>
  <c r="Y118" i="76"/>
  <c r="Y268" i="76"/>
  <c r="AA155" i="83"/>
  <c r="AI129" i="83" s="1"/>
  <c r="AI51" i="83"/>
  <c r="AI76" i="83"/>
  <c r="AI77" i="83"/>
  <c r="AI66" i="83"/>
  <c r="AI50" i="83"/>
  <c r="AI72" i="83"/>
  <c r="AI63" i="83"/>
  <c r="AI55" i="83"/>
  <c r="AI71" i="83"/>
  <c r="AI58" i="83"/>
  <c r="AI70" i="83"/>
  <c r="AI65" i="83"/>
  <c r="AI68" i="83"/>
  <c r="AI56" i="83"/>
  <c r="AI73" i="83"/>
  <c r="AI49" i="83"/>
  <c r="AI48" i="83"/>
  <c r="AI74" i="83"/>
  <c r="AI57" i="83"/>
  <c r="AI64" i="83"/>
  <c r="AI69" i="83"/>
  <c r="AW199" i="47"/>
  <c r="AE199" i="47"/>
  <c r="AF278" i="47"/>
  <c r="AX278" i="47"/>
  <c r="AX354" i="47"/>
  <c r="AF354" i="47"/>
  <c r="CA53" i="47"/>
  <c r="BG47" i="76"/>
  <c r="CA127" i="47"/>
  <c r="BG122" i="76"/>
  <c r="BV127" i="47"/>
  <c r="EG127" i="47" s="1"/>
  <c r="FE127" i="47" s="1"/>
  <c r="AI52" i="84"/>
  <c r="AI127" i="84"/>
  <c r="T126" i="47"/>
  <c r="AY126" i="47" s="1"/>
  <c r="AU126" i="47"/>
  <c r="AU353" i="47"/>
  <c r="AC353" i="47"/>
  <c r="T200" i="47"/>
  <c r="AC200" i="47"/>
  <c r="AU200" i="47"/>
  <c r="BV277" i="47"/>
  <c r="EG277" i="47" s="1"/>
  <c r="FE277" i="47" s="1"/>
  <c r="GW101" i="38"/>
  <c r="GW99" i="38"/>
  <c r="AY196" i="47"/>
  <c r="AG196" i="47"/>
  <c r="AY273" i="47"/>
  <c r="AG273" i="47"/>
  <c r="U28" i="93"/>
  <c r="AY349" i="47"/>
  <c r="AG349" i="47"/>
  <c r="BV290" i="47"/>
  <c r="BV281" i="47"/>
  <c r="BV289" i="47"/>
  <c r="BV273" i="47"/>
  <c r="BV283" i="47"/>
  <c r="EG284" i="47" s="1"/>
  <c r="FE284" i="47" s="1"/>
  <c r="BV282" i="47"/>
  <c r="EG282" i="47" s="1"/>
  <c r="FE282" i="47" s="1"/>
  <c r="BV280" i="47"/>
  <c r="EG280" i="47" s="1"/>
  <c r="FE280" i="47" s="1"/>
  <c r="BV297" i="47"/>
  <c r="BV291" i="47"/>
  <c r="EG291" i="47" s="1"/>
  <c r="FE291" i="47" s="1"/>
  <c r="BV301" i="47"/>
  <c r="BV143" i="47"/>
  <c r="BV131" i="47"/>
  <c r="BV147" i="47"/>
  <c r="BV122" i="47"/>
  <c r="BV139" i="47"/>
  <c r="BV123" i="47"/>
  <c r="BV124" i="47"/>
  <c r="EG124" i="47" s="1"/>
  <c r="FE124" i="47" s="1"/>
  <c r="BV137" i="47"/>
  <c r="EG137" i="47" s="1"/>
  <c r="FE137" i="47" s="1"/>
  <c r="BV145" i="47"/>
  <c r="BV151" i="47"/>
  <c r="AH153" i="76"/>
  <c r="AS17" i="91"/>
  <c r="GW40" i="38" s="1"/>
  <c r="AF64" i="47"/>
  <c r="AF138" i="47"/>
  <c r="AD131" i="47"/>
  <c r="AD57" i="47"/>
  <c r="U45" i="93"/>
  <c r="Y45" i="93" s="1"/>
  <c r="AG366" i="47"/>
  <c r="AY366" i="47"/>
  <c r="AG129" i="47"/>
  <c r="AG55" i="47"/>
  <c r="E15" i="91"/>
  <c r="AH38" i="38" s="1"/>
  <c r="R45" i="76"/>
  <c r="R120" i="76"/>
  <c r="D15" i="91"/>
  <c r="BB38" i="38" s="1"/>
  <c r="M54" i="81"/>
  <c r="AH195" i="76" s="1"/>
  <c r="AB54" i="81"/>
  <c r="AH121" i="76" s="1"/>
  <c r="P121" i="47"/>
  <c r="P195" i="47"/>
  <c r="AU47" i="47"/>
  <c r="P272" i="47"/>
  <c r="P348" i="47"/>
  <c r="T47" i="47"/>
  <c r="AG282" i="47"/>
  <c r="AY282" i="47"/>
  <c r="AY205" i="47"/>
  <c r="AG205" i="47"/>
  <c r="AC131" i="47"/>
  <c r="AC57" i="47"/>
  <c r="AG289" i="47"/>
  <c r="AY289" i="47"/>
  <c r="AC138" i="47"/>
  <c r="AC64" i="47"/>
  <c r="EG279" i="47"/>
  <c r="FE279" i="47" s="1"/>
  <c r="AG63" i="47"/>
  <c r="AG137" i="47"/>
  <c r="EO151" i="47"/>
  <c r="R155" i="85"/>
  <c r="R80" i="85"/>
  <c r="GA108" i="38"/>
  <c r="AI208" i="85"/>
  <c r="U48" i="93"/>
  <c r="Y48" i="93" s="1"/>
  <c r="AY369" i="47"/>
  <c r="AG369" i="47"/>
  <c r="AF68" i="47"/>
  <c r="AF142" i="47"/>
  <c r="AD74" i="47"/>
  <c r="AD148" i="47"/>
  <c r="AY281" i="47"/>
  <c r="AG281" i="47"/>
  <c r="AY221" i="47"/>
  <c r="AG221" i="47"/>
  <c r="AC73" i="47"/>
  <c r="AC147" i="47"/>
  <c r="AF363" i="47"/>
  <c r="AX363" i="47"/>
  <c r="AU363" i="47"/>
  <c r="AC363" i="47"/>
  <c r="AY62" i="47"/>
  <c r="T363" i="47"/>
  <c r="EO127" i="47"/>
  <c r="AX202" i="47"/>
  <c r="AF202" i="47"/>
  <c r="AX355" i="47"/>
  <c r="AF355" i="47"/>
  <c r="GA101" i="38"/>
  <c r="AD202" i="47"/>
  <c r="AV202" i="47"/>
  <c r="AY59" i="47"/>
  <c r="T360" i="47"/>
  <c r="T207" i="47"/>
  <c r="AU207" i="47"/>
  <c r="AC207" i="47"/>
  <c r="T284" i="47"/>
  <c r="AC284" i="47"/>
  <c r="AU284" i="47"/>
  <c r="AI129" i="84"/>
  <c r="BG123" i="76"/>
  <c r="CA128" i="47"/>
  <c r="EL128" i="47" s="1"/>
  <c r="AV284" i="47"/>
  <c r="AD284" i="47"/>
  <c r="AF132" i="47"/>
  <c r="AF58" i="47"/>
  <c r="GW121" i="38"/>
  <c r="AF74" i="47"/>
  <c r="AF148" i="47"/>
  <c r="AD132" i="47"/>
  <c r="AD58" i="47"/>
  <c r="AG295" i="47"/>
  <c r="AY295" i="47"/>
  <c r="AF70" i="47"/>
  <c r="AF144" i="47"/>
  <c r="BG138" i="76"/>
  <c r="CA143" i="47"/>
  <c r="BV47" i="47"/>
  <c r="BG133" i="76"/>
  <c r="CA138" i="47"/>
  <c r="AU134" i="47"/>
  <c r="T134" i="47"/>
  <c r="AY134" i="47" s="1"/>
  <c r="AC361" i="47"/>
  <c r="AU361" i="47"/>
  <c r="AU285" i="47"/>
  <c r="T285" i="47"/>
  <c r="AC285" i="47"/>
  <c r="BG55" i="76"/>
  <c r="CA61" i="47"/>
  <c r="AY375" i="47"/>
  <c r="U54" i="93"/>
  <c r="Y54" i="93" s="1"/>
  <c r="AG375" i="47"/>
  <c r="AE210" i="47"/>
  <c r="AW210" i="47"/>
  <c r="AW287" i="47"/>
  <c r="AE287" i="47"/>
  <c r="AD210" i="47"/>
  <c r="AV210" i="47"/>
  <c r="AV287" i="47"/>
  <c r="AD287" i="47"/>
  <c r="AD361" i="47"/>
  <c r="AV361" i="47"/>
  <c r="AF276" i="47"/>
  <c r="AX276" i="47"/>
  <c r="GW98" i="38"/>
  <c r="T125" i="47"/>
  <c r="AY125" i="47" s="1"/>
  <c r="AU125" i="47"/>
  <c r="AU352" i="47"/>
  <c r="AC352" i="47"/>
  <c r="AI128" i="83"/>
  <c r="AF286" i="47"/>
  <c r="AX286" i="47"/>
  <c r="AF362" i="47"/>
  <c r="AX362" i="47"/>
  <c r="AI287" i="85"/>
  <c r="AI136" i="83"/>
  <c r="BG137" i="76"/>
  <c r="CA142" i="47"/>
  <c r="BG125" i="76"/>
  <c r="CA130" i="47"/>
  <c r="AD142" i="47"/>
  <c r="AD68" i="47"/>
  <c r="EO148" i="47"/>
  <c r="AY274" i="47"/>
  <c r="AG274" i="47"/>
  <c r="EO129" i="47"/>
  <c r="L44" i="85"/>
  <c r="X222" i="79"/>
  <c r="L44" i="84"/>
  <c r="X170" i="79"/>
  <c r="L43" i="83"/>
  <c r="X118" i="79"/>
  <c r="L43" i="85"/>
  <c r="X221" i="79"/>
  <c r="AG218" i="47"/>
  <c r="AY218" i="47"/>
  <c r="AG371" i="47"/>
  <c r="AY371" i="47"/>
  <c r="U50" i="93"/>
  <c r="Y50" i="93" s="1"/>
  <c r="EO145" i="47"/>
  <c r="AA273" i="84"/>
  <c r="AA196" i="84"/>
  <c r="AA122" i="84"/>
  <c r="AI47" i="84"/>
  <c r="N55" i="81"/>
  <c r="AU286" i="47"/>
  <c r="T286" i="47"/>
  <c r="AC286" i="47"/>
  <c r="AY61" i="47"/>
  <c r="T362" i="47"/>
  <c r="AU135" i="47"/>
  <c r="T135" i="47"/>
  <c r="AY135" i="47" s="1"/>
  <c r="AG222" i="47"/>
  <c r="AY222" i="47"/>
  <c r="AI135" i="83"/>
  <c r="AI60" i="83"/>
  <c r="AI51" i="76"/>
  <c r="AI76" i="76"/>
  <c r="CA76" i="47" s="1"/>
  <c r="AI77" i="76"/>
  <c r="CA77" i="47" s="1"/>
  <c r="AI66" i="76"/>
  <c r="AI71" i="76"/>
  <c r="AI63" i="76"/>
  <c r="AI55" i="76"/>
  <c r="AI72" i="76"/>
  <c r="AI50" i="76"/>
  <c r="CA50" i="47" s="1"/>
  <c r="AI58" i="76"/>
  <c r="AI49" i="76"/>
  <c r="CA49" i="47" s="1"/>
  <c r="AI48" i="76"/>
  <c r="CA48" i="47" s="1"/>
  <c r="AI70" i="76"/>
  <c r="AI74" i="76"/>
  <c r="AI65" i="76"/>
  <c r="AI68" i="76"/>
  <c r="AI73" i="76"/>
  <c r="AI69" i="76"/>
  <c r="AI57" i="76"/>
  <c r="AI64" i="76"/>
  <c r="AI56" i="76"/>
  <c r="AA229" i="76"/>
  <c r="AW278" i="47"/>
  <c r="AE278" i="47"/>
  <c r="AD209" i="47"/>
  <c r="AV209" i="47"/>
  <c r="AD362" i="47"/>
  <c r="AV362" i="47"/>
  <c r="AD277" i="47"/>
  <c r="AV277" i="47"/>
  <c r="AF49" i="47"/>
  <c r="AF123" i="47"/>
  <c r="AE144" i="47"/>
  <c r="AE70" i="47"/>
  <c r="Y193" i="83"/>
  <c r="Y119" i="83"/>
  <c r="Y269" i="83"/>
  <c r="Y269" i="84"/>
  <c r="Y192" i="84"/>
  <c r="Y118" i="84"/>
  <c r="BV208" i="47"/>
  <c r="EG208" i="47" s="1"/>
  <c r="FE208" i="47" s="1"/>
  <c r="GA109" i="38"/>
  <c r="AV276" i="47"/>
  <c r="AD276" i="47"/>
  <c r="AD306" i="47" s="1"/>
  <c r="AV352" i="47"/>
  <c r="AD352" i="47"/>
  <c r="AD381" i="47" s="1"/>
  <c r="GA100" i="38"/>
  <c r="AU127" i="47"/>
  <c r="T127" i="47"/>
  <c r="AY127" i="47" s="1"/>
  <c r="AH210" i="76"/>
  <c r="N69" i="81"/>
  <c r="AE353" i="47"/>
  <c r="AW353" i="47"/>
  <c r="AE277" i="47"/>
  <c r="AW277" i="47"/>
  <c r="CA52" i="47"/>
  <c r="BG46" i="76"/>
  <c r="AI201" i="76"/>
  <c r="CD200" i="47"/>
  <c r="AH197" i="76"/>
  <c r="N56" i="81"/>
  <c r="AH218" i="76"/>
  <c r="N77" i="81"/>
  <c r="AH221" i="76"/>
  <c r="N80" i="81"/>
  <c r="AH215" i="76"/>
  <c r="N74" i="81"/>
  <c r="BV65" i="47"/>
  <c r="AV199" i="47"/>
  <c r="AD199" i="47"/>
  <c r="AI51" i="84"/>
  <c r="AI76" i="84"/>
  <c r="AI77" i="84"/>
  <c r="AI66" i="84"/>
  <c r="AI50" i="84"/>
  <c r="AI55" i="84"/>
  <c r="AI72" i="84"/>
  <c r="AI63" i="84"/>
  <c r="AI71" i="84"/>
  <c r="AI65" i="84"/>
  <c r="AI48" i="84"/>
  <c r="AI58" i="84"/>
  <c r="AI69" i="84"/>
  <c r="AI57" i="84"/>
  <c r="AI64" i="84"/>
  <c r="AI70" i="84"/>
  <c r="AI73" i="84"/>
  <c r="AI68" i="84"/>
  <c r="AI74" i="84"/>
  <c r="AI49" i="84"/>
  <c r="AI56" i="84"/>
  <c r="AA230" i="84"/>
  <c r="AI287" i="84" s="1"/>
  <c r="BG47" i="85"/>
  <c r="CD53" i="47"/>
  <c r="AY53" i="47"/>
  <c r="T354" i="47"/>
  <c r="T278" i="47"/>
  <c r="AC278" i="47"/>
  <c r="AU278" i="47"/>
  <c r="AC354" i="47"/>
  <c r="AU354" i="47"/>
  <c r="AE200" i="47"/>
  <c r="AW200" i="47"/>
  <c r="CA126" i="47"/>
  <c r="BG121" i="76"/>
  <c r="AI277" i="76"/>
  <c r="CA277" i="47" s="1"/>
  <c r="CD279" i="47"/>
  <c r="CD277" i="47"/>
  <c r="AH205" i="76"/>
  <c r="N64" i="81"/>
  <c r="AH206" i="76"/>
  <c r="N65" i="81"/>
  <c r="AH198" i="76"/>
  <c r="N57" i="81"/>
  <c r="AH219" i="76"/>
  <c r="N78" i="81"/>
  <c r="AH214" i="76"/>
  <c r="N73" i="81"/>
  <c r="AH207" i="76"/>
  <c r="N66" i="81"/>
  <c r="AH204" i="76"/>
  <c r="N63" i="81"/>
  <c r="AH199" i="76"/>
  <c r="N58" i="81"/>
  <c r="AH212" i="76"/>
  <c r="N71" i="81"/>
  <c r="AH226" i="76"/>
  <c r="N85" i="81"/>
  <c r="AH202" i="76"/>
  <c r="N61" i="81"/>
  <c r="BV69" i="47"/>
  <c r="BV56" i="47"/>
  <c r="BV57" i="47"/>
  <c r="BV49" i="47"/>
  <c r="BV68" i="47"/>
  <c r="BV48" i="47"/>
  <c r="EG48" i="47" s="1"/>
  <c r="FE48" i="47" s="1"/>
  <c r="BV50" i="47"/>
  <c r="BV55" i="47"/>
  <c r="EG55" i="47" s="1"/>
  <c r="FE55" i="47" s="1"/>
  <c r="BV66" i="47"/>
  <c r="EG66" i="47" s="1"/>
  <c r="FE66" i="47" s="1"/>
  <c r="BV76" i="47"/>
  <c r="AA196" i="83"/>
  <c r="AA272" i="83"/>
  <c r="AA122" i="83"/>
  <c r="AI47" i="83"/>
  <c r="AT17" i="91"/>
  <c r="GA40" i="38" s="1"/>
  <c r="R47" i="85"/>
  <c r="R122" i="85"/>
  <c r="S348" i="47"/>
  <c r="S272" i="47"/>
  <c r="S195" i="47"/>
  <c r="S121" i="47"/>
  <c r="AX121" i="47" s="1"/>
  <c r="AX47" i="47"/>
  <c r="AE58" i="47"/>
  <c r="AE132" i="47"/>
  <c r="GW117" i="38"/>
  <c r="AY294" i="47"/>
  <c r="AG294" i="47"/>
  <c r="AY290" i="47"/>
  <c r="AG290" i="47"/>
  <c r="AG145" i="47"/>
  <c r="AG71" i="47"/>
  <c r="M53" i="81"/>
  <c r="AH194" i="76" s="1"/>
  <c r="AI53" i="81"/>
  <c r="AH45" i="76" s="1"/>
  <c r="AG15" i="91"/>
  <c r="EC38" i="38" s="1"/>
  <c r="R120" i="84"/>
  <c r="R45" i="84"/>
  <c r="AF15" i="91"/>
  <c r="EX38" i="38" s="1"/>
  <c r="CD120" i="47"/>
  <c r="EO120" i="47" s="1"/>
  <c r="AA272" i="85"/>
  <c r="AI272" i="85" s="1"/>
  <c r="R272" i="85"/>
  <c r="E16" i="91"/>
  <c r="AH39" i="38" s="1"/>
  <c r="R121" i="76"/>
  <c r="R46" i="76"/>
  <c r="A17" i="93"/>
  <c r="B17" i="93"/>
  <c r="AY358" i="47"/>
  <c r="U37" i="93"/>
  <c r="Y37" i="93" s="1"/>
  <c r="AG358" i="47"/>
  <c r="AI200" i="85"/>
  <c r="GA106" i="38"/>
  <c r="AY293" i="47"/>
  <c r="AG293" i="47"/>
  <c r="AC68" i="47"/>
  <c r="AC142" i="47"/>
  <c r="AF131" i="47"/>
  <c r="AF57" i="47"/>
  <c r="AC130" i="47"/>
  <c r="AC56" i="47"/>
  <c r="AE56" i="47"/>
  <c r="AE130" i="47"/>
  <c r="AF143" i="47"/>
  <c r="AF69" i="47"/>
  <c r="AY298" i="47"/>
  <c r="AG298" i="47"/>
  <c r="AG50" i="47"/>
  <c r="AA45" i="85"/>
  <c r="AI45" i="85" s="1"/>
  <c r="S45" i="47"/>
  <c r="R271" i="85"/>
  <c r="AA271" i="85"/>
  <c r="AI271" i="85" s="1"/>
  <c r="AA45" i="83"/>
  <c r="Q45" i="47"/>
  <c r="CY38" i="38"/>
  <c r="AA46" i="84"/>
  <c r="R46" i="47"/>
  <c r="AF16" i="91"/>
  <c r="EX39" i="38" s="1"/>
  <c r="AA46" i="83"/>
  <c r="Q46" i="47"/>
  <c r="CD62" i="47"/>
  <c r="BG56" i="85"/>
  <c r="CA62" i="47"/>
  <c r="EL62" i="47" s="1"/>
  <c r="BG56" i="76"/>
  <c r="AI211" i="76"/>
  <c r="AX285" i="47"/>
  <c r="AF285" i="47"/>
  <c r="AX361" i="47"/>
  <c r="AF361" i="47"/>
  <c r="GA107" i="38"/>
  <c r="GW100" i="38"/>
  <c r="EG53" i="47"/>
  <c r="FE53" i="47" s="1"/>
  <c r="AE286" i="47"/>
  <c r="AW286" i="47"/>
  <c r="CD54" i="47"/>
  <c r="BG48" i="85"/>
  <c r="CB54" i="47"/>
  <c r="BG48" i="83"/>
  <c r="AE360" i="47"/>
  <c r="AW360" i="47"/>
  <c r="AW284" i="47"/>
  <c r="AE284" i="47"/>
  <c r="BG53" i="76"/>
  <c r="CA59" i="47"/>
  <c r="AI208" i="76"/>
  <c r="AF200" i="47"/>
  <c r="AX200" i="47"/>
  <c r="AX353" i="47"/>
  <c r="AF353" i="47"/>
  <c r="AW355" i="47"/>
  <c r="AE355" i="47"/>
  <c r="AU355" i="47"/>
  <c r="AC355" i="47"/>
  <c r="AC202" i="47"/>
  <c r="AU202" i="47"/>
  <c r="T202" i="47"/>
  <c r="AI134" i="83"/>
  <c r="BV272" i="47"/>
  <c r="BG54" i="76"/>
  <c r="CA60" i="47"/>
  <c r="EL60" i="47" s="1"/>
  <c r="CA134" i="47"/>
  <c r="EL134" i="47" s="1"/>
  <c r="BG129" i="76"/>
  <c r="AY299" i="47"/>
  <c r="AG299" i="47"/>
  <c r="BG56" i="83"/>
  <c r="CB62" i="47"/>
  <c r="AW285" i="47"/>
  <c r="AE285" i="47"/>
  <c r="AE361" i="47"/>
  <c r="AW361" i="47"/>
  <c r="AI61" i="85"/>
  <c r="AI76" i="85"/>
  <c r="AI77" i="85"/>
  <c r="AI66" i="85"/>
  <c r="AI63" i="85"/>
  <c r="AI50" i="85"/>
  <c r="AI71" i="85"/>
  <c r="AI55" i="85"/>
  <c r="AI72" i="85"/>
  <c r="AI74" i="85"/>
  <c r="AI70" i="85"/>
  <c r="AI73" i="85"/>
  <c r="AI48" i="85"/>
  <c r="AI64" i="85"/>
  <c r="AI57" i="85"/>
  <c r="AI58" i="85"/>
  <c r="AI49" i="85"/>
  <c r="AI68" i="85"/>
  <c r="AI56" i="85"/>
  <c r="AI69" i="85"/>
  <c r="AI65" i="85"/>
  <c r="AV278" i="47"/>
  <c r="AD278" i="47"/>
  <c r="AD354" i="47"/>
  <c r="AV354" i="47"/>
  <c r="AX207" i="47"/>
  <c r="AF207" i="47"/>
  <c r="AF360" i="47"/>
  <c r="AX360" i="47"/>
  <c r="AI285" i="85"/>
  <c r="GW115" i="38"/>
  <c r="AE147" i="47"/>
  <c r="AE73" i="47"/>
  <c r="AD65" i="47"/>
  <c r="AD139" i="47"/>
  <c r="GW112" i="38"/>
  <c r="AY197" i="47"/>
  <c r="AG197" i="47"/>
  <c r="L44" i="76"/>
  <c r="V18" i="79"/>
  <c r="D52" i="81"/>
  <c r="X67" i="79"/>
  <c r="V17" i="79"/>
  <c r="D51" i="81"/>
  <c r="L43" i="76"/>
  <c r="X66" i="79"/>
  <c r="EO136" i="47"/>
  <c r="AI211" i="85"/>
  <c r="AI286" i="85"/>
  <c r="BV285" i="47"/>
  <c r="EG285" i="47" s="1"/>
  <c r="FE285" i="47" s="1"/>
  <c r="AA229" i="83"/>
  <c r="AI211" i="83" s="1"/>
  <c r="AW276" i="47"/>
  <c r="AE276" i="47"/>
  <c r="AE306" i="47" s="1"/>
  <c r="AW352" i="47"/>
  <c r="AE352" i="47"/>
  <c r="AE381" i="47" s="1"/>
  <c r="AX201" i="47"/>
  <c r="AF201" i="47"/>
  <c r="AI202" i="85"/>
  <c r="AI278" i="76"/>
  <c r="AI202" i="76"/>
  <c r="CA201" i="47" s="1"/>
  <c r="BV135" i="47"/>
  <c r="EG135" i="47" s="1"/>
  <c r="FE135" i="47" s="1"/>
  <c r="AI278" i="84"/>
  <c r="AI201" i="84"/>
  <c r="AU277" i="47"/>
  <c r="T277" i="47"/>
  <c r="AC277" i="47"/>
  <c r="AY52" i="47"/>
  <c r="T353" i="47"/>
  <c r="GA99" i="38"/>
  <c r="AC122" i="47"/>
  <c r="AC48" i="47"/>
  <c r="BV293" i="47"/>
  <c r="BV299" i="47"/>
  <c r="BV298" i="47"/>
  <c r="EG298" i="47" s="1"/>
  <c r="FE298" i="47" s="1"/>
  <c r="BV274" i="47"/>
  <c r="EG274" i="47" s="1"/>
  <c r="FE274" i="47" s="1"/>
  <c r="BV295" i="47"/>
  <c r="BV294" i="47"/>
  <c r="BV288" i="47"/>
  <c r="BV296" i="47"/>
  <c r="BV275" i="47"/>
  <c r="AH303" i="76"/>
  <c r="BV302" i="47"/>
  <c r="EG302" i="47" s="1"/>
  <c r="FE302" i="47" s="1"/>
  <c r="BV287" i="47"/>
  <c r="EG287" i="47" s="1"/>
  <c r="FE287" i="47" s="1"/>
  <c r="BV132" i="47"/>
  <c r="EG132" i="47" s="1"/>
  <c r="FE132" i="47" s="1"/>
  <c r="BV142" i="47"/>
  <c r="BV148" i="47"/>
  <c r="BV130" i="47"/>
  <c r="BV138" i="47"/>
  <c r="EG138" i="47" s="1"/>
  <c r="FE138" i="47" s="1"/>
  <c r="BV144" i="47"/>
  <c r="EG144" i="47" s="1"/>
  <c r="FE144" i="47" s="1"/>
  <c r="BV146" i="47"/>
  <c r="BV129" i="47"/>
  <c r="EG129" i="47" s="1"/>
  <c r="FE129" i="47" s="1"/>
  <c r="BV140" i="47"/>
  <c r="BV150" i="47"/>
  <c r="EO121" i="47"/>
  <c r="AI273" i="85"/>
  <c r="GW116" i="38"/>
  <c r="AD56" i="47"/>
  <c r="AD130" i="47"/>
  <c r="AF130" i="47"/>
  <c r="AF56" i="47"/>
  <c r="U49" i="93"/>
  <c r="Y49" i="93" s="1"/>
  <c r="AY370" i="47"/>
  <c r="AG370" i="47"/>
  <c r="AE69" i="47"/>
  <c r="AE143" i="47"/>
  <c r="AA45" i="76"/>
  <c r="P45" i="47"/>
  <c r="N54" i="81"/>
  <c r="AI54" i="81"/>
  <c r="AH46" i="76" s="1"/>
  <c r="U54" i="81"/>
  <c r="AH271" i="76" s="1"/>
  <c r="AA272" i="76"/>
  <c r="AI272" i="76" s="1"/>
  <c r="CA272" i="47" s="1"/>
  <c r="AI47" i="76"/>
  <c r="CA47" i="47" s="1"/>
  <c r="AA196" i="76"/>
  <c r="AI196" i="76" s="1"/>
  <c r="CA195" i="47" s="1"/>
  <c r="AA122" i="76"/>
  <c r="AI122" i="76" s="1"/>
  <c r="CA121" i="47" s="1"/>
  <c r="BG127" i="76"/>
  <c r="CA132" i="47"/>
  <c r="AY212" i="47"/>
  <c r="AG212" i="47"/>
  <c r="BV59" i="47"/>
  <c r="GA98" i="38"/>
  <c r="AE148" i="47"/>
  <c r="AE74" i="47"/>
  <c r="AD143" i="47"/>
  <c r="AD69" i="47"/>
  <c r="AE123" i="47"/>
  <c r="AE49" i="47"/>
  <c r="AG124" i="47"/>
  <c r="AF287" i="47"/>
  <c r="AX287" i="47"/>
  <c r="AX210" i="47"/>
  <c r="AF210" i="47"/>
  <c r="GW72" i="38"/>
  <c r="GW55" i="38"/>
  <c r="AU136" i="47"/>
  <c r="T136" i="47"/>
  <c r="AY136" i="47" s="1"/>
  <c r="AC210" i="47"/>
  <c r="AU210" i="47"/>
  <c r="T210" i="47"/>
  <c r="AU287" i="47"/>
  <c r="T287" i="47"/>
  <c r="AC287" i="47"/>
  <c r="AI279" i="85"/>
  <c r="AI61" i="84"/>
  <c r="AI210" i="84"/>
  <c r="EG286" i="47"/>
  <c r="FE286" i="47" s="1"/>
  <c r="AX279" i="47"/>
  <c r="AF279" i="47"/>
  <c r="AD279" i="47"/>
  <c r="AV279" i="47"/>
  <c r="AD355" i="47"/>
  <c r="AV355" i="47"/>
  <c r="AI59" i="84"/>
  <c r="AI208" i="84"/>
  <c r="AU360" i="47"/>
  <c r="AC360" i="47"/>
  <c r="AU133" i="47"/>
  <c r="T133" i="47"/>
  <c r="AY133" i="47" s="1"/>
  <c r="AI52" i="85"/>
  <c r="AI203" i="84"/>
  <c r="AI54" i="84"/>
  <c r="CA54" i="47"/>
  <c r="BG48" i="76"/>
  <c r="AI203" i="76"/>
  <c r="AD360" i="47"/>
  <c r="AV360" i="47"/>
  <c r="AD207" i="47"/>
  <c r="AV207" i="47"/>
  <c r="EL122" i="47"/>
  <c r="AE57" i="47"/>
  <c r="AE131" i="47"/>
  <c r="BG134" i="76"/>
  <c r="CA139" i="47"/>
  <c r="EL139" i="47" s="1"/>
  <c r="AE138" i="47"/>
  <c r="AE64" i="47"/>
  <c r="BV195" i="47"/>
  <c r="U38" i="93"/>
  <c r="Y38" i="93" s="1"/>
  <c r="AG359" i="47"/>
  <c r="AY359" i="47"/>
  <c r="AY283" i="47"/>
  <c r="AG283" i="47"/>
  <c r="CA131" i="47"/>
  <c r="BG126" i="76"/>
  <c r="AY60" i="47"/>
  <c r="T361" i="47"/>
  <c r="T208" i="47"/>
  <c r="AC208" i="47"/>
  <c r="AU208" i="47"/>
  <c r="BG130" i="76"/>
  <c r="CA135" i="47"/>
  <c r="EL135" i="47" s="1"/>
  <c r="AI286" i="76"/>
  <c r="EG133" i="47"/>
  <c r="FE133" i="47" s="1"/>
  <c r="AE363" i="47"/>
  <c r="AW363" i="47"/>
  <c r="AV363" i="47"/>
  <c r="AD363" i="47"/>
  <c r="AI209" i="84"/>
  <c r="AI286" i="84"/>
  <c r="AD208" i="47"/>
  <c r="AV208" i="47"/>
  <c r="AD285" i="47"/>
  <c r="AV285" i="47"/>
  <c r="AX352" i="47"/>
  <c r="AF352" i="47"/>
  <c r="AF199" i="47"/>
  <c r="AX199" i="47"/>
  <c r="T352" i="47"/>
  <c r="AY51" i="47"/>
  <c r="AU199" i="47"/>
  <c r="AC199" i="47"/>
  <c r="T199" i="47"/>
  <c r="AC276" i="47"/>
  <c r="T276" i="47"/>
  <c r="AU276" i="47"/>
  <c r="AI53" i="83"/>
  <c r="AI128" i="84"/>
  <c r="AI53" i="84"/>
  <c r="AX209" i="47"/>
  <c r="AF209" i="47"/>
  <c r="AI61" i="83"/>
  <c r="AI52" i="83"/>
  <c r="AI127" i="83"/>
  <c r="AI59" i="85"/>
  <c r="AD49" i="47"/>
  <c r="AD123" i="47"/>
  <c r="AD144" i="47"/>
  <c r="AD70" i="47"/>
  <c r="AE142" i="47"/>
  <c r="AE68" i="47"/>
  <c r="U29" i="93"/>
  <c r="AY350" i="47"/>
  <c r="AG350" i="47"/>
  <c r="AG72" i="47"/>
  <c r="AG146" i="47"/>
  <c r="Y270" i="85"/>
  <c r="Y193" i="85"/>
  <c r="Y119" i="85"/>
  <c r="Y270" i="84"/>
  <c r="Y193" i="84"/>
  <c r="Y119" i="84"/>
  <c r="Y118" i="83"/>
  <c r="Y192" i="83"/>
  <c r="Y268" i="83"/>
  <c r="Y192" i="85"/>
  <c r="Y118" i="85"/>
  <c r="Y269" i="85"/>
  <c r="AC144" i="47"/>
  <c r="AC70" i="47"/>
  <c r="AE139" i="47"/>
  <c r="R348" i="47"/>
  <c r="R272" i="47"/>
  <c r="R195" i="47"/>
  <c r="AW47" i="47"/>
  <c r="R121" i="47"/>
  <c r="AW121" i="47" s="1"/>
  <c r="BV121" i="47"/>
  <c r="AU362" i="47"/>
  <c r="AC362" i="47"/>
  <c r="AU209" i="47"/>
  <c r="T209" i="47"/>
  <c r="AC209" i="47"/>
  <c r="AC74" i="47"/>
  <c r="AC148" i="47"/>
  <c r="AI137" i="84"/>
  <c r="AI62" i="84"/>
  <c r="AI209" i="83"/>
  <c r="AI126" i="76"/>
  <c r="AI151" i="76"/>
  <c r="CA150" i="47" s="1"/>
  <c r="AI152" i="76"/>
  <c r="CA151" i="47" s="1"/>
  <c r="AI141" i="76"/>
  <c r="AI125" i="76"/>
  <c r="CA124" i="47" s="1"/>
  <c r="EL124" i="47" s="1"/>
  <c r="AI146" i="76"/>
  <c r="AI138" i="76"/>
  <c r="AI147" i="76"/>
  <c r="AI130" i="76"/>
  <c r="AI276" i="76"/>
  <c r="AW201" i="47"/>
  <c r="AE201" i="47"/>
  <c r="AE354" i="47"/>
  <c r="AW354" i="47"/>
  <c r="GW108" i="38"/>
  <c r="AV286" i="47"/>
  <c r="AD286" i="47"/>
  <c r="AV353" i="47"/>
  <c r="AD353" i="47"/>
  <c r="AV200" i="47"/>
  <c r="AD200" i="47"/>
  <c r="L44" i="83"/>
  <c r="X119" i="79"/>
  <c r="L43" i="84"/>
  <c r="X169" i="79"/>
  <c r="EG62" i="47"/>
  <c r="FE62" i="47" s="1"/>
  <c r="AI285" i="83" l="1"/>
  <c r="AI286" i="83"/>
  <c r="AI278" i="83"/>
  <c r="EG136" i="47"/>
  <c r="FE136" i="47" s="1"/>
  <c r="EL131" i="47"/>
  <c r="EG59" i="47"/>
  <c r="FE59" i="47" s="1"/>
  <c r="EG125" i="47"/>
  <c r="FE125" i="47" s="1"/>
  <c r="EG140" i="47"/>
  <c r="FE140" i="47" s="1"/>
  <c r="EG146" i="47"/>
  <c r="FE146" i="47" s="1"/>
  <c r="EG148" i="47"/>
  <c r="FE148" i="47" s="1"/>
  <c r="AI122" i="83"/>
  <c r="EG278" i="47"/>
  <c r="FE278" i="47" s="1"/>
  <c r="EG65" i="47"/>
  <c r="FE65" i="47" s="1"/>
  <c r="AI122" i="84"/>
  <c r="AI134" i="84"/>
  <c r="EL148" i="47"/>
  <c r="EO54" i="47"/>
  <c r="EG275" i="47"/>
  <c r="FE275" i="47" s="1"/>
  <c r="EG50" i="47"/>
  <c r="FE50" i="47" s="1"/>
  <c r="EG57" i="47"/>
  <c r="FE57" i="47" s="1"/>
  <c r="EG296" i="47"/>
  <c r="FE296" i="47" s="1"/>
  <c r="EG294" i="47"/>
  <c r="FE294" i="47" s="1"/>
  <c r="EL54" i="47"/>
  <c r="AI200" i="84"/>
  <c r="EG130" i="47"/>
  <c r="FE130" i="47" s="1"/>
  <c r="AI200" i="83"/>
  <c r="AI276" i="83"/>
  <c r="CC286" i="47"/>
  <c r="CB210" i="47"/>
  <c r="CB128" i="47"/>
  <c r="BG123" i="83"/>
  <c r="Y42" i="85"/>
  <c r="V220" i="79"/>
  <c r="Y41" i="84"/>
  <c r="V167" i="79"/>
  <c r="Y41" i="76"/>
  <c r="V64" i="79"/>
  <c r="AD52" i="47"/>
  <c r="AD126" i="47"/>
  <c r="AE127" i="47"/>
  <c r="AE53" i="47"/>
  <c r="CA276" i="47"/>
  <c r="CA146" i="47"/>
  <c r="BG141" i="76"/>
  <c r="CA145" i="47"/>
  <c r="EL145" i="47" s="1"/>
  <c r="BG140" i="76"/>
  <c r="CA140" i="47"/>
  <c r="EL140" i="47" s="1"/>
  <c r="BG135" i="76"/>
  <c r="CB208" i="47"/>
  <c r="CC62" i="47"/>
  <c r="BG56" i="84"/>
  <c r="AG209" i="47"/>
  <c r="AY209" i="47"/>
  <c r="AE195" i="47"/>
  <c r="AW195" i="47"/>
  <c r="AW348" i="47"/>
  <c r="AE348" i="47"/>
  <c r="CB126" i="47"/>
  <c r="BG121" i="83"/>
  <c r="CB61" i="47"/>
  <c r="EM62" i="47" s="1"/>
  <c r="BG55" i="83"/>
  <c r="AF135" i="47"/>
  <c r="AF61" i="47"/>
  <c r="BG47" i="84"/>
  <c r="CC53" i="47"/>
  <c r="BG47" i="83"/>
  <c r="CB53" i="47"/>
  <c r="AC306" i="47"/>
  <c r="AC125" i="47"/>
  <c r="AC229" i="47"/>
  <c r="AC51" i="47"/>
  <c r="AF381" i="47"/>
  <c r="CC285" i="47"/>
  <c r="AG208" i="47"/>
  <c r="AY208" i="47"/>
  <c r="CA202" i="47"/>
  <c r="EL202" i="47" s="1"/>
  <c r="CC202" i="47"/>
  <c r="CC207" i="47"/>
  <c r="BG55" i="84"/>
  <c r="CC61" i="47"/>
  <c r="EN61" i="47" s="1"/>
  <c r="GW109" i="38"/>
  <c r="AF136" i="47"/>
  <c r="AF62" i="47"/>
  <c r="BV46" i="47"/>
  <c r="P119" i="47"/>
  <c r="AU45" i="47"/>
  <c r="T45" i="47"/>
  <c r="P346" i="47"/>
  <c r="P270" i="47"/>
  <c r="P193" i="47"/>
  <c r="U32" i="93"/>
  <c r="Y32" i="93" s="1"/>
  <c r="AG353" i="47"/>
  <c r="AY353" i="47"/>
  <c r="CC277" i="47"/>
  <c r="CA278" i="47"/>
  <c r="EL278" i="47" s="1"/>
  <c r="AF53" i="47"/>
  <c r="AF127" i="47"/>
  <c r="CB199" i="47"/>
  <c r="CB276" i="47"/>
  <c r="CD210" i="47"/>
  <c r="Q51" i="81"/>
  <c r="S51" i="81" s="1"/>
  <c r="T51" i="81" s="1"/>
  <c r="I51" i="81"/>
  <c r="K51" i="81" s="1"/>
  <c r="L51" i="81" s="1"/>
  <c r="X51" i="81"/>
  <c r="Z51" i="81" s="1"/>
  <c r="AA51" i="81" s="1"/>
  <c r="AE51" i="81"/>
  <c r="AG51" i="81" s="1"/>
  <c r="AH51" i="81" s="1"/>
  <c r="F51" i="81"/>
  <c r="E15" i="93"/>
  <c r="G15" i="93" s="1"/>
  <c r="R18" i="79"/>
  <c r="X18" i="79"/>
  <c r="AC18" i="79" s="1"/>
  <c r="AF133" i="47"/>
  <c r="AF59" i="47"/>
  <c r="BG59" i="85"/>
  <c r="CD65" i="47"/>
  <c r="CD56" i="47"/>
  <c r="BG50" i="85"/>
  <c r="CD49" i="47"/>
  <c r="CD57" i="47"/>
  <c r="BG51" i="85"/>
  <c r="CD48" i="47"/>
  <c r="EO48" i="47" s="1"/>
  <c r="CD70" i="47"/>
  <c r="BG64" i="85"/>
  <c r="CD72" i="47"/>
  <c r="BG66" i="85"/>
  <c r="CD71" i="47"/>
  <c r="BG65" i="85"/>
  <c r="CD63" i="47"/>
  <c r="EO63" i="47" s="1"/>
  <c r="BG57" i="85"/>
  <c r="CD77" i="47"/>
  <c r="BG55" i="85"/>
  <c r="CD61" i="47"/>
  <c r="EO61" i="47" s="1"/>
  <c r="AI208" i="83"/>
  <c r="CA207" i="47"/>
  <c r="CA210" i="47"/>
  <c r="AA121" i="83"/>
  <c r="AI121" i="83" s="1"/>
  <c r="AI46" i="83"/>
  <c r="AA195" i="83"/>
  <c r="AI195" i="83" s="1"/>
  <c r="AA271" i="83"/>
  <c r="AI271" i="83" s="1"/>
  <c r="AA272" i="84"/>
  <c r="AI272" i="84" s="1"/>
  <c r="AA195" i="84"/>
  <c r="AI195" i="84" s="1"/>
  <c r="AA121" i="84"/>
  <c r="AI121" i="84" s="1"/>
  <c r="AI46" i="84"/>
  <c r="AA194" i="83"/>
  <c r="AI194" i="83" s="1"/>
  <c r="AI45" i="83"/>
  <c r="AA270" i="83"/>
  <c r="AI270" i="83" s="1"/>
  <c r="AA120" i="83"/>
  <c r="AI120" i="83" s="1"/>
  <c r="AS15" i="91"/>
  <c r="GW38" i="38" s="1"/>
  <c r="CD45" i="47"/>
  <c r="CD271" i="47"/>
  <c r="BV193" i="47"/>
  <c r="AX272" i="47"/>
  <c r="AF272" i="47"/>
  <c r="CB47" i="47"/>
  <c r="AI272" i="83"/>
  <c r="EG49" i="47"/>
  <c r="FE49" i="47" s="1"/>
  <c r="EG69" i="47"/>
  <c r="FE69" i="47" s="1"/>
  <c r="BV201" i="47"/>
  <c r="BV225" i="47"/>
  <c r="AH227" i="76"/>
  <c r="BV211" i="47"/>
  <c r="EG211" i="47" s="1"/>
  <c r="FE211" i="47" s="1"/>
  <c r="BV198" i="47"/>
  <c r="BV203" i="47"/>
  <c r="EG203" i="47" s="1"/>
  <c r="FE203" i="47" s="1"/>
  <c r="BV206" i="47"/>
  <c r="BV213" i="47"/>
  <c r="BV218" i="47"/>
  <c r="BV197" i="47"/>
  <c r="BV205" i="47"/>
  <c r="BV204" i="47"/>
  <c r="EG204" i="47" s="1"/>
  <c r="FE204" i="47" s="1"/>
  <c r="AG354" i="47"/>
  <c r="U33" i="93"/>
  <c r="Y33" i="93" s="1"/>
  <c r="AY354" i="47"/>
  <c r="CC199" i="47"/>
  <c r="BG50" i="84"/>
  <c r="CC56" i="47"/>
  <c r="BG68" i="84"/>
  <c r="CC74" i="47"/>
  <c r="BG67" i="84"/>
  <c r="CC73" i="47"/>
  <c r="BG58" i="84"/>
  <c r="CC64" i="47"/>
  <c r="CC69" i="47"/>
  <c r="BG63" i="84"/>
  <c r="CC48" i="47"/>
  <c r="BG65" i="84"/>
  <c r="CC71" i="47"/>
  <c r="CC72" i="47"/>
  <c r="EN72" i="47" s="1"/>
  <c r="BG66" i="84"/>
  <c r="CC50" i="47"/>
  <c r="CC77" i="47"/>
  <c r="CC51" i="47"/>
  <c r="EN51" i="47" s="1"/>
  <c r="BG45" i="84"/>
  <c r="BV214" i="47"/>
  <c r="EG214" i="47" s="1"/>
  <c r="FE214" i="47" s="1"/>
  <c r="BV220" i="47"/>
  <c r="BV217" i="47"/>
  <c r="BV196" i="47"/>
  <c r="EG196" i="47" s="1"/>
  <c r="FE196" i="47" s="1"/>
  <c r="AD61" i="47"/>
  <c r="AD135" i="47"/>
  <c r="AI284" i="76"/>
  <c r="AI301" i="76"/>
  <c r="AI225" i="76"/>
  <c r="CA224" i="47" s="1"/>
  <c r="AI302" i="76"/>
  <c r="AI226" i="76"/>
  <c r="CA225" i="47" s="1"/>
  <c r="EL225" i="47" s="1"/>
  <c r="AI215" i="76"/>
  <c r="CA214" i="47" s="1"/>
  <c r="AI291" i="76"/>
  <c r="AI288" i="76"/>
  <c r="AI275" i="76"/>
  <c r="AI220" i="76"/>
  <c r="CA219" i="47" s="1"/>
  <c r="AI221" i="76"/>
  <c r="CA220" i="47" s="1"/>
  <c r="AI280" i="76"/>
  <c r="AI296" i="76"/>
  <c r="AI212" i="76"/>
  <c r="CA211" i="47" s="1"/>
  <c r="EL211" i="47" s="1"/>
  <c r="AI199" i="76"/>
  <c r="CA198" i="47" s="1"/>
  <c r="AI297" i="76"/>
  <c r="AI204" i="76"/>
  <c r="CA203" i="47" s="1"/>
  <c r="EL203" i="47" s="1"/>
  <c r="AI214" i="76"/>
  <c r="CA213" i="47" s="1"/>
  <c r="AI281" i="76"/>
  <c r="AI293" i="76"/>
  <c r="AI289" i="76"/>
  <c r="AI218" i="76"/>
  <c r="CA217" i="47" s="1"/>
  <c r="AI223" i="76"/>
  <c r="CA222" i="47" s="1"/>
  <c r="AI205" i="76"/>
  <c r="CA204" i="47" s="1"/>
  <c r="AI282" i="76"/>
  <c r="AI290" i="76"/>
  <c r="AI198" i="76"/>
  <c r="CA197" i="47" s="1"/>
  <c r="AI299" i="76"/>
  <c r="AI219" i="76"/>
  <c r="CA218" i="47" s="1"/>
  <c r="AI222" i="76"/>
  <c r="CA221" i="47" s="1"/>
  <c r="AI206" i="76"/>
  <c r="CA205" i="47" s="1"/>
  <c r="AI273" i="76"/>
  <c r="AI274" i="76"/>
  <c r="AI207" i="76"/>
  <c r="CA206" i="47" s="1"/>
  <c r="AI295" i="76"/>
  <c r="AI298" i="76"/>
  <c r="AI217" i="76"/>
  <c r="CA216" i="47" s="1"/>
  <c r="AI213" i="76"/>
  <c r="CA212" i="47" s="1"/>
  <c r="EL212" i="47" s="1"/>
  <c r="AI294" i="76"/>
  <c r="AI197" i="76"/>
  <c r="CA196" i="47" s="1"/>
  <c r="EL196" i="47" s="1"/>
  <c r="AI283" i="76"/>
  <c r="BG58" i="76"/>
  <c r="CA64" i="47"/>
  <c r="BG63" i="76"/>
  <c r="CA69" i="47"/>
  <c r="BG62" i="76"/>
  <c r="CA68" i="47"/>
  <c r="BG68" i="76"/>
  <c r="CA74" i="47"/>
  <c r="EL48" i="47"/>
  <c r="BG52" i="76"/>
  <c r="CA58" i="47"/>
  <c r="BG66" i="76"/>
  <c r="CA72" i="47"/>
  <c r="CA63" i="47"/>
  <c r="EL63" i="47" s="1"/>
  <c r="BG57" i="76"/>
  <c r="CA66" i="47"/>
  <c r="BG60" i="76"/>
  <c r="BG54" i="83"/>
  <c r="CB60" i="47"/>
  <c r="EM60" i="47" s="1"/>
  <c r="AI288" i="84"/>
  <c r="AG286" i="47"/>
  <c r="AY286" i="47"/>
  <c r="CC47" i="47"/>
  <c r="AI196" i="84"/>
  <c r="AI277" i="83"/>
  <c r="AI210" i="83"/>
  <c r="AI279" i="84"/>
  <c r="CB127" i="47"/>
  <c r="EM127" i="47" s="1"/>
  <c r="BG122" i="83"/>
  <c r="AC381" i="47"/>
  <c r="AF306" i="47"/>
  <c r="AD136" i="47"/>
  <c r="AD62" i="47"/>
  <c r="AE136" i="47"/>
  <c r="AE62" i="47"/>
  <c r="AI210" i="76"/>
  <c r="CA209" i="47" s="1"/>
  <c r="AY285" i="47"/>
  <c r="AG285" i="47"/>
  <c r="CC128" i="47"/>
  <c r="BG123" i="84"/>
  <c r="AG284" i="47"/>
  <c r="AY284" i="47"/>
  <c r="U39" i="93"/>
  <c r="Y39" i="93" s="1"/>
  <c r="AG360" i="47"/>
  <c r="AY360" i="47"/>
  <c r="AI285" i="84"/>
  <c r="AF54" i="47"/>
  <c r="AF128" i="47"/>
  <c r="AG147" i="47"/>
  <c r="AG73" i="47"/>
  <c r="CD207" i="47"/>
  <c r="AG131" i="47"/>
  <c r="AG57" i="47"/>
  <c r="T348" i="47"/>
  <c r="AY47" i="47"/>
  <c r="T272" i="47"/>
  <c r="AC272" i="47"/>
  <c r="AU272" i="47"/>
  <c r="AU195" i="47"/>
  <c r="T195" i="47"/>
  <c r="AC195" i="47"/>
  <c r="BV194" i="47"/>
  <c r="EG194" i="47" s="1"/>
  <c r="FE194" i="47" s="1"/>
  <c r="EG145" i="47"/>
  <c r="FE145" i="47" s="1"/>
  <c r="EG139" i="47"/>
  <c r="FE139" i="47" s="1"/>
  <c r="EG122" i="47"/>
  <c r="FE122" i="47" s="1"/>
  <c r="EG131" i="47"/>
  <c r="FE131" i="47" s="1"/>
  <c r="EG143" i="47"/>
  <c r="FE143" i="47" s="1"/>
  <c r="EG297" i="47"/>
  <c r="FE297" i="47" s="1"/>
  <c r="EG283" i="47"/>
  <c r="FE283" i="47" s="1"/>
  <c r="EG273" i="47"/>
  <c r="FE273" i="47" s="1"/>
  <c r="EG289" i="47"/>
  <c r="FE289" i="47" s="1"/>
  <c r="EG281" i="47"/>
  <c r="FE281" i="47" s="1"/>
  <c r="EG290" i="47"/>
  <c r="FE290" i="47" s="1"/>
  <c r="AG48" i="47"/>
  <c r="AG122" i="47"/>
  <c r="AC52" i="47"/>
  <c r="AC126" i="47"/>
  <c r="BG121" i="84"/>
  <c r="CC126" i="47"/>
  <c r="EL127" i="47"/>
  <c r="EL53" i="47"/>
  <c r="BG58" i="83"/>
  <c r="CB64" i="47"/>
  <c r="BG68" i="83"/>
  <c r="CB74" i="47"/>
  <c r="CB49" i="47"/>
  <c r="CB56" i="47"/>
  <c r="BG50" i="83"/>
  <c r="CB65" i="47"/>
  <c r="BG59" i="83"/>
  <c r="CB58" i="47"/>
  <c r="BG52" i="83"/>
  <c r="BG49" i="83"/>
  <c r="CB55" i="47"/>
  <c r="EM55" i="47" s="1"/>
  <c r="CB72" i="47"/>
  <c r="BG66" i="83"/>
  <c r="BG60" i="83"/>
  <c r="CB66" i="47"/>
  <c r="EM66" i="47" s="1"/>
  <c r="CB76" i="47"/>
  <c r="AI126" i="83"/>
  <c r="CD276" i="47"/>
  <c r="AE134" i="47"/>
  <c r="AE60" i="47"/>
  <c r="AI209" i="76"/>
  <c r="AG132" i="47"/>
  <c r="AG58" i="47"/>
  <c r="EG51" i="47"/>
  <c r="FE51" i="47" s="1"/>
  <c r="AY279" i="47"/>
  <c r="AG279" i="47"/>
  <c r="AE54" i="47"/>
  <c r="AE128" i="47"/>
  <c r="AE59" i="47"/>
  <c r="AE133" i="47"/>
  <c r="AE135" i="47"/>
  <c r="AE61" i="47"/>
  <c r="EG60" i="47"/>
  <c r="FE60" i="47" s="1"/>
  <c r="AF60" i="47"/>
  <c r="AF134" i="47"/>
  <c r="AI287" i="76"/>
  <c r="EL136" i="47"/>
  <c r="CD193" i="47"/>
  <c r="AG68" i="47"/>
  <c r="AG142" i="47"/>
  <c r="CD281" i="47"/>
  <c r="CD298" i="47"/>
  <c r="CD294" i="47"/>
  <c r="CD274" i="47"/>
  <c r="CD283" i="47"/>
  <c r="CD221" i="47"/>
  <c r="CD222" i="47"/>
  <c r="CD290" i="47"/>
  <c r="CD206" i="47"/>
  <c r="CD299" i="47"/>
  <c r="EO299" i="47" s="1"/>
  <c r="CD218" i="47"/>
  <c r="CD213" i="47"/>
  <c r="CD211" i="47"/>
  <c r="EO211" i="47" s="1"/>
  <c r="CD219" i="47"/>
  <c r="CD297" i="47"/>
  <c r="CD198" i="47"/>
  <c r="CD280" i="47"/>
  <c r="EO280" i="47" s="1"/>
  <c r="CD214" i="47"/>
  <c r="EO214" i="47" s="1"/>
  <c r="CD302" i="47"/>
  <c r="CD224" i="47"/>
  <c r="AA121" i="76"/>
  <c r="AI121" i="76" s="1"/>
  <c r="CA120" i="47" s="1"/>
  <c r="AI46" i="76"/>
  <c r="CA46" i="47" s="1"/>
  <c r="EL47" i="47" s="1"/>
  <c r="AA271" i="76"/>
  <c r="AI271" i="76" s="1"/>
  <c r="CA271" i="47" s="1"/>
  <c r="AA195" i="76"/>
  <c r="AI195" i="76" s="1"/>
  <c r="CA194" i="47" s="1"/>
  <c r="CD194" i="47"/>
  <c r="S271" i="47"/>
  <c r="S194" i="47"/>
  <c r="S120" i="47"/>
  <c r="AX120" i="47" s="1"/>
  <c r="S347" i="47"/>
  <c r="AX46" i="47"/>
  <c r="AA271" i="84"/>
  <c r="AI271" i="84" s="1"/>
  <c r="AI45" i="84"/>
  <c r="AA194" i="84"/>
  <c r="AI194" i="84" s="1"/>
  <c r="AA120" i="84"/>
  <c r="AI120" i="84" s="1"/>
  <c r="BV119" i="47"/>
  <c r="N53" i="81"/>
  <c r="AG139" i="47"/>
  <c r="AG65" i="47"/>
  <c r="EO195" i="47"/>
  <c r="AV272" i="47"/>
  <c r="AD272" i="47"/>
  <c r="EG276" i="47"/>
  <c r="FE276" i="47" s="1"/>
  <c r="EG77" i="47"/>
  <c r="FE77" i="47" s="1"/>
  <c r="EG73" i="47"/>
  <c r="FE73" i="47" s="1"/>
  <c r="EG64" i="47"/>
  <c r="FE64" i="47" s="1"/>
  <c r="EG58" i="47"/>
  <c r="FE58" i="47" s="1"/>
  <c r="BV224" i="47"/>
  <c r="BV219" i="47"/>
  <c r="EG219" i="47" s="1"/>
  <c r="FE219" i="47" s="1"/>
  <c r="BV222" i="47"/>
  <c r="BV216" i="47"/>
  <c r="BV212" i="47"/>
  <c r="EG212" i="47" s="1"/>
  <c r="FE212" i="47" s="1"/>
  <c r="BV221" i="47"/>
  <c r="EG221" i="47" s="1"/>
  <c r="FE221" i="47" s="1"/>
  <c r="AG201" i="47"/>
  <c r="AY201" i="47"/>
  <c r="AC127" i="47"/>
  <c r="AC53" i="47"/>
  <c r="AI135" i="84"/>
  <c r="AI151" i="84"/>
  <c r="AI152" i="84"/>
  <c r="AI141" i="84"/>
  <c r="AI138" i="84"/>
  <c r="AI147" i="84"/>
  <c r="AI125" i="84"/>
  <c r="AI146" i="84"/>
  <c r="AI130" i="84"/>
  <c r="AI144" i="84"/>
  <c r="AI131" i="84"/>
  <c r="AI124" i="84"/>
  <c r="AI139" i="84"/>
  <c r="AI140" i="84"/>
  <c r="AI132" i="84"/>
  <c r="AI133" i="84"/>
  <c r="AI149" i="84"/>
  <c r="AI143" i="84"/>
  <c r="AI148" i="84"/>
  <c r="AI145" i="84"/>
  <c r="AI123" i="84"/>
  <c r="Y42" i="84"/>
  <c r="V168" i="79"/>
  <c r="Y42" i="76"/>
  <c r="V65" i="79"/>
  <c r="Y42" i="83"/>
  <c r="V117" i="79"/>
  <c r="Y41" i="83"/>
  <c r="V116" i="79"/>
  <c r="Y41" i="85"/>
  <c r="V219" i="79"/>
  <c r="L269" i="84"/>
  <c r="N269" i="84" s="1"/>
  <c r="R269" i="84" s="1"/>
  <c r="L192" i="84"/>
  <c r="N192" i="84" s="1"/>
  <c r="R192" i="84" s="1"/>
  <c r="L118" i="84"/>
  <c r="N118" i="84" s="1"/>
  <c r="N43" i="84"/>
  <c r="L119" i="83"/>
  <c r="N119" i="83" s="1"/>
  <c r="L269" i="83"/>
  <c r="N269" i="83" s="1"/>
  <c r="R269" i="83" s="1"/>
  <c r="R14" i="91" s="1"/>
  <c r="L193" i="83"/>
  <c r="N193" i="83" s="1"/>
  <c r="R193" i="83" s="1"/>
  <c r="S14" i="91" s="1"/>
  <c r="N44" i="83"/>
  <c r="BG124" i="76"/>
  <c r="CA129" i="47"/>
  <c r="EL129" i="47" s="1"/>
  <c r="CA137" i="47"/>
  <c r="EL137" i="47" s="1"/>
  <c r="BG132" i="76"/>
  <c r="EL151" i="47"/>
  <c r="BG120" i="76"/>
  <c r="CA125" i="47"/>
  <c r="EL125" i="47" s="1"/>
  <c r="CB285" i="47"/>
  <c r="CC136" i="47"/>
  <c r="BG131" i="84"/>
  <c r="AC61" i="47"/>
  <c r="AC135" i="47"/>
  <c r="AW272" i="47"/>
  <c r="AE272" i="47"/>
  <c r="CD59" i="47"/>
  <c r="EO60" i="47" s="1"/>
  <c r="BG53" i="85"/>
  <c r="CB52" i="47"/>
  <c r="BG46" i="83"/>
  <c r="CB286" i="47"/>
  <c r="BG122" i="84"/>
  <c r="CC127" i="47"/>
  <c r="EN127" i="47" s="1"/>
  <c r="CB278" i="47"/>
  <c r="AY276" i="47"/>
  <c r="AG276" i="47"/>
  <c r="AY199" i="47"/>
  <c r="AZ225" i="47" s="1"/>
  <c r="AG199" i="47"/>
  <c r="U31" i="93"/>
  <c r="F17" i="92"/>
  <c r="AY352" i="47"/>
  <c r="AG352" i="47"/>
  <c r="AF229" i="47"/>
  <c r="AF125" i="47"/>
  <c r="AF51" i="47"/>
  <c r="AD134" i="47"/>
  <c r="AD60" i="47"/>
  <c r="CC208" i="47"/>
  <c r="EN208" i="47" s="1"/>
  <c r="CA286" i="47"/>
  <c r="AC134" i="47"/>
  <c r="AC60" i="47"/>
  <c r="U40" i="93"/>
  <c r="Y40" i="93" s="1"/>
  <c r="AY361" i="47"/>
  <c r="AG361" i="47"/>
  <c r="EG195" i="47"/>
  <c r="FE195" i="47" s="1"/>
  <c r="AD133" i="47"/>
  <c r="AD59" i="47"/>
  <c r="CC54" i="47"/>
  <c r="EN54" i="47" s="1"/>
  <c r="BG48" i="84"/>
  <c r="CD52" i="47"/>
  <c r="EO52" i="47" s="1"/>
  <c r="BG46" i="85"/>
  <c r="CC59" i="47"/>
  <c r="EN60" i="47" s="1"/>
  <c r="BG53" i="84"/>
  <c r="CC209" i="47"/>
  <c r="EN209" i="47" s="1"/>
  <c r="CD278" i="47"/>
  <c r="EO278" i="47" s="1"/>
  <c r="AG287" i="47"/>
  <c r="AY287" i="47"/>
  <c r="AY210" i="47"/>
  <c r="AG210" i="47"/>
  <c r="AC136" i="47"/>
  <c r="AC62" i="47"/>
  <c r="AG64" i="47"/>
  <c r="AG138" i="47"/>
  <c r="EL132" i="47"/>
  <c r="EL121" i="47"/>
  <c r="BV271" i="47"/>
  <c r="AA120" i="76"/>
  <c r="AI120" i="76" s="1"/>
  <c r="CA119" i="47" s="1"/>
  <c r="AI45" i="76"/>
  <c r="CA45" i="47" s="1"/>
  <c r="AA270" i="76"/>
  <c r="AI270" i="76" s="1"/>
  <c r="CA270" i="47" s="1"/>
  <c r="AA194" i="76"/>
  <c r="AI194" i="76" s="1"/>
  <c r="CA193" i="47" s="1"/>
  <c r="CD272" i="47"/>
  <c r="EO272" i="47" s="1"/>
  <c r="EG288" i="47"/>
  <c r="FE288" i="47" s="1"/>
  <c r="EG295" i="47"/>
  <c r="FE295" i="47" s="1"/>
  <c r="EG299" i="47"/>
  <c r="FE299" i="47" s="1"/>
  <c r="AY277" i="47"/>
  <c r="AG277" i="47"/>
  <c r="CC200" i="47"/>
  <c r="EN200" i="47" s="1"/>
  <c r="CD201" i="47"/>
  <c r="EO201" i="47" s="1"/>
  <c r="AI201" i="83"/>
  <c r="AI225" i="83"/>
  <c r="AI301" i="83"/>
  <c r="AI215" i="83"/>
  <c r="AI291" i="83"/>
  <c r="AI220" i="83"/>
  <c r="AI204" i="83"/>
  <c r="AI221" i="83"/>
  <c r="AI199" i="83"/>
  <c r="AI280" i="83"/>
  <c r="AI288" i="83"/>
  <c r="AI297" i="83"/>
  <c r="AI296" i="83"/>
  <c r="AI212" i="83"/>
  <c r="AI275" i="83"/>
  <c r="AI281" i="83"/>
  <c r="AI218" i="83"/>
  <c r="AI298" i="83"/>
  <c r="AI206" i="83"/>
  <c r="AI293" i="83"/>
  <c r="AI299" i="83"/>
  <c r="AI273" i="83"/>
  <c r="AI217" i="83"/>
  <c r="AI290" i="83"/>
  <c r="AI295" i="83"/>
  <c r="AI223" i="83"/>
  <c r="AI294" i="83"/>
  <c r="AI213" i="83"/>
  <c r="AI222" i="83"/>
  <c r="AI205" i="83"/>
  <c r="AI282" i="83"/>
  <c r="AI197" i="83"/>
  <c r="AI214" i="83"/>
  <c r="AI219" i="83"/>
  <c r="AI274" i="83"/>
  <c r="AI207" i="83"/>
  <c r="AI289" i="83"/>
  <c r="AI198" i="83"/>
  <c r="AI283" i="83"/>
  <c r="CD285" i="47"/>
  <c r="L268" i="76"/>
  <c r="N268" i="76" s="1"/>
  <c r="R268" i="76" s="1"/>
  <c r="L118" i="76"/>
  <c r="N118" i="76" s="1"/>
  <c r="L192" i="76"/>
  <c r="N192" i="76" s="1"/>
  <c r="R192" i="76" s="1"/>
  <c r="N43" i="76"/>
  <c r="R17" i="79"/>
  <c r="E14" i="93"/>
  <c r="G14" i="93" s="1"/>
  <c r="X17" i="79"/>
  <c r="AC17" i="79" s="1"/>
  <c r="Q52" i="81"/>
  <c r="S52" i="81" s="1"/>
  <c r="T52" i="81" s="1"/>
  <c r="X52" i="81"/>
  <c r="Z52" i="81" s="1"/>
  <c r="AA52" i="81" s="1"/>
  <c r="AE52" i="81"/>
  <c r="AG52" i="81" s="1"/>
  <c r="AH52" i="81" s="1"/>
  <c r="I52" i="81"/>
  <c r="K52" i="81" s="1"/>
  <c r="L52" i="81" s="1"/>
  <c r="F52" i="81"/>
  <c r="L269" i="76"/>
  <c r="N269" i="76" s="1"/>
  <c r="R269" i="76" s="1"/>
  <c r="L193" i="76"/>
  <c r="N193" i="76" s="1"/>
  <c r="R193" i="76" s="1"/>
  <c r="L119" i="76"/>
  <c r="N119" i="76" s="1"/>
  <c r="N44" i="76"/>
  <c r="AG49" i="47"/>
  <c r="CD284" i="47"/>
  <c r="EO284" i="47" s="1"/>
  <c r="CD69" i="47"/>
  <c r="BG63" i="85"/>
  <c r="CD68" i="47"/>
  <c r="BG62" i="85"/>
  <c r="CD58" i="47"/>
  <c r="EO58" i="47" s="1"/>
  <c r="BG52" i="85"/>
  <c r="CD64" i="47"/>
  <c r="EO64" i="47" s="1"/>
  <c r="BG58" i="85"/>
  <c r="CD73" i="47"/>
  <c r="EO73" i="47" s="1"/>
  <c r="BG67" i="85"/>
  <c r="CD74" i="47"/>
  <c r="EO74" i="47" s="1"/>
  <c r="BG68" i="85"/>
  <c r="CD55" i="47"/>
  <c r="EO55" i="47" s="1"/>
  <c r="BG49" i="85"/>
  <c r="CD50" i="47"/>
  <c r="EO50" i="47" s="1"/>
  <c r="BG60" i="85"/>
  <c r="CD66" i="47"/>
  <c r="EO66" i="47" s="1"/>
  <c r="CD76" i="47"/>
  <c r="AI287" i="83"/>
  <c r="EG272" i="47"/>
  <c r="FE272" i="47" s="1"/>
  <c r="CB133" i="47"/>
  <c r="BG128" i="83"/>
  <c r="AY202" i="47"/>
  <c r="AG202" i="47"/>
  <c r="AC128" i="47"/>
  <c r="AC54" i="47"/>
  <c r="AF52" i="47"/>
  <c r="AF126" i="47"/>
  <c r="EL59" i="47"/>
  <c r="AI279" i="83"/>
  <c r="EM54" i="47"/>
  <c r="AV46" i="47"/>
  <c r="Q120" i="47"/>
  <c r="AV120" i="47" s="1"/>
  <c r="Q347" i="47"/>
  <c r="Q194" i="47"/>
  <c r="Q271" i="47"/>
  <c r="R120" i="47"/>
  <c r="AW120" i="47" s="1"/>
  <c r="AW46" i="47"/>
  <c r="R347" i="47"/>
  <c r="R271" i="47"/>
  <c r="R194" i="47"/>
  <c r="Q270" i="47"/>
  <c r="Q119" i="47"/>
  <c r="AV119" i="47" s="1"/>
  <c r="AV45" i="47"/>
  <c r="Q346" i="47"/>
  <c r="Q193" i="47"/>
  <c r="CD270" i="47"/>
  <c r="S270" i="47"/>
  <c r="S119" i="47"/>
  <c r="AX119" i="47" s="1"/>
  <c r="AX45" i="47"/>
  <c r="S346" i="47"/>
  <c r="S193" i="47"/>
  <c r="CD199" i="47"/>
  <c r="EO199" i="47" s="1"/>
  <c r="AS16" i="91"/>
  <c r="GW39" i="38" s="1"/>
  <c r="BV45" i="47"/>
  <c r="AF195" i="47"/>
  <c r="AX195" i="47"/>
  <c r="AX348" i="47"/>
  <c r="AF348" i="47"/>
  <c r="CB121" i="47"/>
  <c r="AI196" i="83"/>
  <c r="EG56" i="47"/>
  <c r="FE56" i="47" s="1"/>
  <c r="EO277" i="47"/>
  <c r="EL277" i="47"/>
  <c r="EL126" i="47"/>
  <c r="AE126" i="47"/>
  <c r="AE52" i="47"/>
  <c r="AG278" i="47"/>
  <c r="AY278" i="47"/>
  <c r="AI277" i="84"/>
  <c r="AI225" i="84"/>
  <c r="AI302" i="84"/>
  <c r="AI303" i="84"/>
  <c r="AI226" i="84"/>
  <c r="AI292" i="84"/>
  <c r="AI215" i="84"/>
  <c r="AI212" i="84"/>
  <c r="AI297" i="84"/>
  <c r="AI221" i="84"/>
  <c r="AI204" i="84"/>
  <c r="AI199" i="84"/>
  <c r="AI289" i="84"/>
  <c r="AI281" i="84"/>
  <c r="AI220" i="84"/>
  <c r="AI298" i="84"/>
  <c r="AI276" i="84"/>
  <c r="AI198" i="84"/>
  <c r="AI223" i="84"/>
  <c r="AI275" i="84"/>
  <c r="AI295" i="84"/>
  <c r="AI207" i="84"/>
  <c r="AI294" i="84"/>
  <c r="AI222" i="84"/>
  <c r="AI219" i="84"/>
  <c r="AI197" i="84"/>
  <c r="AI213" i="84"/>
  <c r="AI214" i="84"/>
  <c r="AI299" i="84"/>
  <c r="AI296" i="84"/>
  <c r="AI284" i="84"/>
  <c r="AI205" i="84"/>
  <c r="AI300" i="84"/>
  <c r="AI218" i="84"/>
  <c r="AI217" i="84"/>
  <c r="AI274" i="84"/>
  <c r="AI291" i="84"/>
  <c r="AI283" i="84"/>
  <c r="AI282" i="84"/>
  <c r="AI290" i="84"/>
  <c r="AI206" i="84"/>
  <c r="CC49" i="47"/>
  <c r="EN49" i="47" s="1"/>
  <c r="BG62" i="84"/>
  <c r="CC68" i="47"/>
  <c r="CC70" i="47"/>
  <c r="EN70" i="47" s="1"/>
  <c r="BG64" i="84"/>
  <c r="BG51" i="84"/>
  <c r="CC57" i="47"/>
  <c r="BG52" i="84"/>
  <c r="CC58" i="47"/>
  <c r="BG59" i="84"/>
  <c r="CC65" i="47"/>
  <c r="BG57" i="84"/>
  <c r="CC63" i="47"/>
  <c r="BG49" i="84"/>
  <c r="CC55" i="47"/>
  <c r="BG60" i="84"/>
  <c r="CC66" i="47"/>
  <c r="EN66" i="47" s="1"/>
  <c r="CC76" i="47"/>
  <c r="AD229" i="47"/>
  <c r="AD51" i="47"/>
  <c r="AD125" i="47"/>
  <c r="CA200" i="47"/>
  <c r="BV209" i="47"/>
  <c r="AI200" i="76"/>
  <c r="BG50" i="76"/>
  <c r="CA56" i="47"/>
  <c r="BG51" i="76"/>
  <c r="CA57" i="47"/>
  <c r="EL57" i="47" s="1"/>
  <c r="BG67" i="76"/>
  <c r="CA73" i="47"/>
  <c r="EL73" i="47" s="1"/>
  <c r="CA65" i="47"/>
  <c r="EL65" i="47" s="1"/>
  <c r="BG59" i="76"/>
  <c r="BG64" i="76"/>
  <c r="CA70" i="47"/>
  <c r="EL70" i="47" s="1"/>
  <c r="EL49" i="47"/>
  <c r="EL50" i="47"/>
  <c r="CA55" i="47"/>
  <c r="EL55" i="47" s="1"/>
  <c r="BG49" i="76"/>
  <c r="CA71" i="47"/>
  <c r="BG65" i="76"/>
  <c r="EL77" i="47"/>
  <c r="BG45" i="76"/>
  <c r="CA51" i="47"/>
  <c r="EL51" i="47" s="1"/>
  <c r="BG129" i="83"/>
  <c r="CB134" i="47"/>
  <c r="EM134" i="47" s="1"/>
  <c r="AI211" i="84"/>
  <c r="AG74" i="47"/>
  <c r="AG148" i="47"/>
  <c r="AY362" i="47"/>
  <c r="U41" i="93"/>
  <c r="Y41" i="93" s="1"/>
  <c r="AG362" i="47"/>
  <c r="CC121" i="47"/>
  <c r="AI273" i="84"/>
  <c r="AG144" i="47"/>
  <c r="AG70" i="47"/>
  <c r="L192" i="85"/>
  <c r="N192" i="85" s="1"/>
  <c r="L118" i="85"/>
  <c r="N118" i="85" s="1"/>
  <c r="AA118" i="85" s="1"/>
  <c r="AI118" i="85" s="1"/>
  <c r="L269" i="85"/>
  <c r="N269" i="85" s="1"/>
  <c r="N43" i="85"/>
  <c r="L192" i="83"/>
  <c r="N192" i="83" s="1"/>
  <c r="R192" i="83" s="1"/>
  <c r="S13" i="91" s="1"/>
  <c r="L268" i="83"/>
  <c r="N268" i="83" s="1"/>
  <c r="R268" i="83" s="1"/>
  <c r="R13" i="91" s="1"/>
  <c r="L118" i="83"/>
  <c r="N118" i="83" s="1"/>
  <c r="N43" i="83"/>
  <c r="L270" i="84"/>
  <c r="N270" i="84" s="1"/>
  <c r="R270" i="84" s="1"/>
  <c r="L119" i="84"/>
  <c r="N119" i="84" s="1"/>
  <c r="L193" i="84"/>
  <c r="N193" i="84" s="1"/>
  <c r="R193" i="84" s="1"/>
  <c r="N44" i="84"/>
  <c r="L270" i="85"/>
  <c r="N270" i="85" s="1"/>
  <c r="L193" i="85"/>
  <c r="N193" i="85" s="1"/>
  <c r="L119" i="85"/>
  <c r="N119" i="85" s="1"/>
  <c r="AA119" i="85" s="1"/>
  <c r="AI119" i="85" s="1"/>
  <c r="N44" i="85"/>
  <c r="AG123" i="47"/>
  <c r="CB135" i="47"/>
  <c r="EM135" i="47" s="1"/>
  <c r="BG130" i="83"/>
  <c r="CD286" i="47"/>
  <c r="EO286" i="47" s="1"/>
  <c r="AI202" i="84"/>
  <c r="AI202" i="83"/>
  <c r="EL61" i="47"/>
  <c r="EL138" i="47"/>
  <c r="EG47" i="47"/>
  <c r="FE47" i="47" s="1"/>
  <c r="EL143" i="47"/>
  <c r="AI279" i="76"/>
  <c r="AI280" i="84"/>
  <c r="AC59" i="47"/>
  <c r="AC133" i="47"/>
  <c r="AG207" i="47"/>
  <c r="AY207" i="47"/>
  <c r="CC133" i="47"/>
  <c r="BG128" i="84"/>
  <c r="AD54" i="47"/>
  <c r="AD128" i="47"/>
  <c r="BG130" i="84"/>
  <c r="CC135" i="47"/>
  <c r="U42" i="93"/>
  <c r="Y42" i="93" s="1"/>
  <c r="AY363" i="47"/>
  <c r="AG363" i="47"/>
  <c r="AU348" i="47"/>
  <c r="AC348" i="47"/>
  <c r="AU121" i="47"/>
  <c r="T121" i="47"/>
  <c r="AY121" i="47" s="1"/>
  <c r="BV120" i="47"/>
  <c r="EG120" i="47" s="1"/>
  <c r="FE120" i="47" s="1"/>
  <c r="EG151" i="47"/>
  <c r="FE151" i="47" s="1"/>
  <c r="EG123" i="47"/>
  <c r="FE123" i="47" s="1"/>
  <c r="EG147" i="47"/>
  <c r="FE147" i="47" s="1"/>
  <c r="AY200" i="47"/>
  <c r="AG200" i="47"/>
  <c r="BG46" i="84"/>
  <c r="CC52" i="47"/>
  <c r="EN52" i="47" s="1"/>
  <c r="AE51" i="47"/>
  <c r="AE229" i="47"/>
  <c r="AE125" i="47"/>
  <c r="BG63" i="83"/>
  <c r="CB69" i="47"/>
  <c r="BG51" i="83"/>
  <c r="CB57" i="47"/>
  <c r="EM57" i="47" s="1"/>
  <c r="CB48" i="47"/>
  <c r="EM48" i="47" s="1"/>
  <c r="BG67" i="83"/>
  <c r="CB73" i="47"/>
  <c r="EM73" i="47" s="1"/>
  <c r="CB68" i="47"/>
  <c r="BG62" i="83"/>
  <c r="BG64" i="83"/>
  <c r="CB70" i="47"/>
  <c r="BG65" i="83"/>
  <c r="CB71" i="47"/>
  <c r="EM71" i="47" s="1"/>
  <c r="BG57" i="83"/>
  <c r="CB63" i="47"/>
  <c r="EM63" i="47" s="1"/>
  <c r="CB50" i="47"/>
  <c r="EM50" i="47" s="1"/>
  <c r="CB77" i="47"/>
  <c r="EM77" i="47" s="1"/>
  <c r="CB51" i="47"/>
  <c r="EM51" i="47" s="1"/>
  <c r="BG45" i="83"/>
  <c r="AI151" i="83"/>
  <c r="AI141" i="83"/>
  <c r="AI138" i="83"/>
  <c r="AI147" i="83"/>
  <c r="AI146" i="83"/>
  <c r="AI130" i="83"/>
  <c r="AI125" i="83"/>
  <c r="AI149" i="83"/>
  <c r="AI139" i="83"/>
  <c r="AI131" i="83"/>
  <c r="AI140" i="83"/>
  <c r="AI145" i="83"/>
  <c r="AI133" i="83"/>
  <c r="AI144" i="83"/>
  <c r="AI132" i="83"/>
  <c r="AI124" i="83"/>
  <c r="AI148" i="83"/>
  <c r="AI123" i="83"/>
  <c r="AI143" i="83"/>
  <c r="AD127" i="47"/>
  <c r="AD53" i="47"/>
  <c r="AI137" i="83"/>
  <c r="EG128" i="47"/>
  <c r="FE128" i="47" s="1"/>
  <c r="AI285" i="76"/>
  <c r="EM59" i="47"/>
  <c r="AI284" i="83"/>
  <c r="AY355" i="47"/>
  <c r="U34" i="93"/>
  <c r="Y34" i="93" s="1"/>
  <c r="AG355" i="47"/>
  <c r="EL133" i="47"/>
  <c r="AI203" i="83"/>
  <c r="CD202" i="47"/>
  <c r="EO202" i="47" s="1"/>
  <c r="CD287" i="47"/>
  <c r="EO287" i="47" s="1"/>
  <c r="AT15" i="91"/>
  <c r="GA38" i="38" s="1"/>
  <c r="R45" i="85"/>
  <c r="R120" i="85"/>
  <c r="AG130" i="47"/>
  <c r="AG56" i="47"/>
  <c r="CD209" i="47"/>
  <c r="CD289" i="47"/>
  <c r="CD197" i="47"/>
  <c r="CD295" i="47"/>
  <c r="EO295" i="47" s="1"/>
  <c r="CD196" i="47"/>
  <c r="EO196" i="47" s="1"/>
  <c r="CD205" i="47"/>
  <c r="CD216" i="47"/>
  <c r="CD204" i="47"/>
  <c r="CD212" i="47"/>
  <c r="EO212" i="47" s="1"/>
  <c r="CD282" i="47"/>
  <c r="EO282" i="47" s="1"/>
  <c r="CD293" i="47"/>
  <c r="CD217" i="47"/>
  <c r="CD273" i="47"/>
  <c r="CD296" i="47"/>
  <c r="EO296" i="47" s="1"/>
  <c r="CD275" i="47"/>
  <c r="CD203" i="47"/>
  <c r="EO203" i="47" s="1"/>
  <c r="CD288" i="47"/>
  <c r="EO288" i="47" s="1"/>
  <c r="CD220" i="47"/>
  <c r="EO220" i="47" s="1"/>
  <c r="CD291" i="47"/>
  <c r="CD225" i="47"/>
  <c r="EO225" i="47" s="1"/>
  <c r="CD301" i="47"/>
  <c r="CD208" i="47"/>
  <c r="EO208" i="47" s="1"/>
  <c r="P120" i="47"/>
  <c r="AU46" i="47"/>
  <c r="T46" i="47"/>
  <c r="P347" i="47"/>
  <c r="P271" i="47"/>
  <c r="P194" i="47"/>
  <c r="AT16" i="91"/>
  <c r="GA39" i="38" s="1"/>
  <c r="R46" i="85"/>
  <c r="R121" i="85"/>
  <c r="CD46" i="47"/>
  <c r="EO46" i="47" s="1"/>
  <c r="R346" i="47"/>
  <c r="R270" i="47"/>
  <c r="R193" i="47"/>
  <c r="R119" i="47"/>
  <c r="AW119" i="47" s="1"/>
  <c r="AW45" i="47"/>
  <c r="BV270" i="47"/>
  <c r="AG143" i="47"/>
  <c r="AG69" i="47"/>
  <c r="EL144" i="47"/>
  <c r="AV195" i="47"/>
  <c r="AD195" i="47"/>
  <c r="AV348" i="47"/>
  <c r="AD348" i="47"/>
  <c r="EG70" i="47"/>
  <c r="FE70" i="47" s="1"/>
  <c r="EG74" i="47"/>
  <c r="FE74" i="47" s="1"/>
  <c r="AI126" i="84"/>
  <c r="EL147" i="47"/>
  <c r="EO291" i="47" l="1"/>
  <c r="EO275" i="47"/>
  <c r="EO273" i="47"/>
  <c r="EO279" i="47"/>
  <c r="EO194" i="47"/>
  <c r="EO222" i="47"/>
  <c r="EO62" i="47"/>
  <c r="EN55" i="47"/>
  <c r="FI55" i="47" s="1"/>
  <c r="EN63" i="47"/>
  <c r="FI63" i="47" s="1"/>
  <c r="EN65" i="47"/>
  <c r="EN57" i="47"/>
  <c r="FI54" i="47"/>
  <c r="EM286" i="47"/>
  <c r="M52" i="81"/>
  <c r="AH193" i="76" s="1"/>
  <c r="AB52" i="81"/>
  <c r="AH119" i="76" s="1"/>
  <c r="EO57" i="47"/>
  <c r="EO217" i="47"/>
  <c r="EM70" i="47"/>
  <c r="EL56" i="47"/>
  <c r="EO219" i="47"/>
  <c r="FI60" i="47"/>
  <c r="EL221" i="47"/>
  <c r="EL204" i="47"/>
  <c r="EL217" i="47"/>
  <c r="EL219" i="47"/>
  <c r="Y40" i="76"/>
  <c r="V63" i="79"/>
  <c r="Y40" i="85"/>
  <c r="V218" i="79"/>
  <c r="CC125" i="47"/>
  <c r="BG120" i="84"/>
  <c r="AW270" i="47"/>
  <c r="AE270" i="47"/>
  <c r="AU194" i="47"/>
  <c r="AC194" i="47"/>
  <c r="T194" i="47"/>
  <c r="AU347" i="47"/>
  <c r="AC347" i="47"/>
  <c r="EO204" i="47"/>
  <c r="EO205" i="47"/>
  <c r="EO197" i="47"/>
  <c r="EO289" i="47"/>
  <c r="EO209" i="47"/>
  <c r="CB202" i="47"/>
  <c r="CB284" i="47"/>
  <c r="CA285" i="47"/>
  <c r="BG131" i="83"/>
  <c r="CB136" i="47"/>
  <c r="EM136" i="47" s="1"/>
  <c r="CB122" i="47"/>
  <c r="EM122" i="47" s="1"/>
  <c r="CB123" i="47"/>
  <c r="CB143" i="47"/>
  <c r="BG138" i="83"/>
  <c r="CB144" i="47"/>
  <c r="BG139" i="83"/>
  <c r="BG125" i="83"/>
  <c r="CB130" i="47"/>
  <c r="BG143" i="83"/>
  <c r="CB148" i="47"/>
  <c r="BG124" i="83"/>
  <c r="CB129" i="47"/>
  <c r="EM129" i="47" s="1"/>
  <c r="BG141" i="83"/>
  <c r="CB146" i="47"/>
  <c r="CB140" i="47"/>
  <c r="BG135" i="83"/>
  <c r="EM69" i="47"/>
  <c r="AE154" i="47"/>
  <c r="AE80" i="47"/>
  <c r="AG52" i="47"/>
  <c r="AG126" i="47"/>
  <c r="AG59" i="47"/>
  <c r="AG133" i="47"/>
  <c r="CA279" i="47"/>
  <c r="EL279" i="47" s="1"/>
  <c r="CC201" i="47"/>
  <c r="EN201" i="47" s="1"/>
  <c r="S44" i="47"/>
  <c r="AA44" i="85"/>
  <c r="AI44" i="85" s="1"/>
  <c r="R193" i="85"/>
  <c r="AA193" i="85"/>
  <c r="AI193" i="85" s="1"/>
  <c r="AA44" i="84"/>
  <c r="R44" i="47"/>
  <c r="AA43" i="83"/>
  <c r="Q43" i="47"/>
  <c r="CY36" i="38"/>
  <c r="AA43" i="85"/>
  <c r="AI43" i="85" s="1"/>
  <c r="S43" i="47"/>
  <c r="CD117" i="47"/>
  <c r="EL71" i="47"/>
  <c r="EG209" i="47"/>
  <c r="FE209" i="47" s="1"/>
  <c r="EG210" i="47"/>
  <c r="FE210" i="47" s="1"/>
  <c r="EL52" i="47"/>
  <c r="AD80" i="47"/>
  <c r="EN58" i="47"/>
  <c r="CC289" i="47"/>
  <c r="CC282" i="47"/>
  <c r="CC273" i="47"/>
  <c r="CC217" i="47"/>
  <c r="CC204" i="47"/>
  <c r="CC295" i="47"/>
  <c r="CC213" i="47"/>
  <c r="CC196" i="47"/>
  <c r="CC221" i="47"/>
  <c r="CC206" i="47"/>
  <c r="CC274" i="47"/>
  <c r="EN274" i="47" s="1"/>
  <c r="CC197" i="47"/>
  <c r="EN197" i="47" s="1"/>
  <c r="CC297" i="47"/>
  <c r="CC280" i="47"/>
  <c r="CC198" i="47"/>
  <c r="CC220" i="47"/>
  <c r="CC211" i="47"/>
  <c r="CC291" i="47"/>
  <c r="CC302" i="47"/>
  <c r="CC224" i="47"/>
  <c r="AF346" i="47"/>
  <c r="AX346" i="47"/>
  <c r="AD193" i="47"/>
  <c r="AV193" i="47"/>
  <c r="AV270" i="47"/>
  <c r="AD270" i="47"/>
  <c r="AE271" i="47"/>
  <c r="AW271" i="47"/>
  <c r="AD271" i="47"/>
  <c r="AV271" i="47"/>
  <c r="AV347" i="47"/>
  <c r="AD347" i="47"/>
  <c r="AG54" i="47"/>
  <c r="AG128" i="47"/>
  <c r="CB287" i="47"/>
  <c r="EM287" i="47" s="1"/>
  <c r="P44" i="47"/>
  <c r="AA44" i="76"/>
  <c r="E14" i="91"/>
  <c r="AH37" i="38" s="1"/>
  <c r="R44" i="76"/>
  <c r="R119" i="76"/>
  <c r="N52" i="81"/>
  <c r="AI52" i="81"/>
  <c r="AH44" i="76" s="1"/>
  <c r="U52" i="81"/>
  <c r="AH269" i="76" s="1"/>
  <c r="A14" i="93"/>
  <c r="B14" i="93"/>
  <c r="AA43" i="76"/>
  <c r="P43" i="47"/>
  <c r="CB283" i="47"/>
  <c r="CB289" i="47"/>
  <c r="CB274" i="47"/>
  <c r="CB213" i="47"/>
  <c r="CB282" i="47"/>
  <c r="CB221" i="47"/>
  <c r="CB294" i="47"/>
  <c r="CB295" i="47"/>
  <c r="CB216" i="47"/>
  <c r="CB299" i="47"/>
  <c r="CB205" i="47"/>
  <c r="CB217" i="47"/>
  <c r="CB275" i="47"/>
  <c r="EM275" i="47" s="1"/>
  <c r="CB296" i="47"/>
  <c r="EM296" i="47" s="1"/>
  <c r="CB288" i="47"/>
  <c r="EM288" i="47" s="1"/>
  <c r="CB198" i="47"/>
  <c r="CB203" i="47"/>
  <c r="EM203" i="47" s="1"/>
  <c r="CB291" i="47"/>
  <c r="CB301" i="47"/>
  <c r="CB200" i="47"/>
  <c r="EM200" i="47" s="1"/>
  <c r="EG271" i="47"/>
  <c r="FE271" i="47" s="1"/>
  <c r="EL286" i="47"/>
  <c r="AF80" i="47"/>
  <c r="Y31" i="93"/>
  <c r="Y59" i="93" s="1"/>
  <c r="Q56" i="93"/>
  <c r="EO59" i="47"/>
  <c r="Q44" i="47"/>
  <c r="AA44" i="83"/>
  <c r="CY37" i="38"/>
  <c r="AA43" i="84"/>
  <c r="R43" i="47"/>
  <c r="AG13" i="91"/>
  <c r="EC36" i="38" s="1"/>
  <c r="R118" i="84"/>
  <c r="R43" i="84"/>
  <c r="L41" i="85"/>
  <c r="X219" i="79"/>
  <c r="L41" i="83"/>
  <c r="X116" i="79"/>
  <c r="L42" i="83"/>
  <c r="X117" i="79"/>
  <c r="L42" i="76"/>
  <c r="V16" i="79"/>
  <c r="D50" i="81"/>
  <c r="X65" i="79"/>
  <c r="L42" i="84"/>
  <c r="X168" i="79"/>
  <c r="CC122" i="47"/>
  <c r="EN122" i="47" s="1"/>
  <c r="BG142" i="84"/>
  <c r="CC147" i="47"/>
  <c r="BG143" i="84"/>
  <c r="CC148" i="47"/>
  <c r="EN148" i="47" s="1"/>
  <c r="BG126" i="84"/>
  <c r="CC131" i="47"/>
  <c r="BG133" i="84"/>
  <c r="CC138" i="47"/>
  <c r="BG125" i="84"/>
  <c r="CC130" i="47"/>
  <c r="BG124" i="84"/>
  <c r="CC129" i="47"/>
  <c r="EN129" i="47" s="1"/>
  <c r="FI129" i="47" s="1"/>
  <c r="CC124" i="47"/>
  <c r="BG132" i="84"/>
  <c r="CC137" i="47"/>
  <c r="EN137" i="47" s="1"/>
  <c r="CC151" i="47"/>
  <c r="CC134" i="47"/>
  <c r="EN134" i="47" s="1"/>
  <c r="FI134" i="47" s="1"/>
  <c r="BG129" i="84"/>
  <c r="EO47" i="47"/>
  <c r="CC193" i="47"/>
  <c r="CC270" i="47"/>
  <c r="AX347" i="47"/>
  <c r="AF347" i="47"/>
  <c r="AX194" i="47"/>
  <c r="AF194" i="47"/>
  <c r="EL194" i="47"/>
  <c r="EL46" i="47"/>
  <c r="CA208" i="47"/>
  <c r="EL208" i="47" s="1"/>
  <c r="CB125" i="47"/>
  <c r="BG120" i="83"/>
  <c r="EM64" i="47"/>
  <c r="FI127" i="47"/>
  <c r="AG195" i="47"/>
  <c r="AY195" i="47"/>
  <c r="AG272" i="47"/>
  <c r="AY272" i="47"/>
  <c r="U27" i="93"/>
  <c r="AY348" i="47"/>
  <c r="AG348" i="47"/>
  <c r="CC278" i="47"/>
  <c r="EN278" i="47" s="1"/>
  <c r="CB277" i="47"/>
  <c r="EM277" i="47" s="1"/>
  <c r="EL130" i="47"/>
  <c r="CC195" i="47"/>
  <c r="CC287" i="47"/>
  <c r="EN287" i="47" s="1"/>
  <c r="EL72" i="47"/>
  <c r="EL58" i="47"/>
  <c r="CA298" i="47"/>
  <c r="EL207" i="47"/>
  <c r="EL206" i="47"/>
  <c r="CA273" i="47"/>
  <c r="EL273" i="47" s="1"/>
  <c r="CA299" i="47"/>
  <c r="EL299" i="47" s="1"/>
  <c r="CA290" i="47"/>
  <c r="CA293" i="47"/>
  <c r="EL213" i="47"/>
  <c r="CA297" i="47"/>
  <c r="CA280" i="47"/>
  <c r="EL280" i="47" s="1"/>
  <c r="CA288" i="47"/>
  <c r="EL214" i="47"/>
  <c r="CA302" i="47"/>
  <c r="CA301" i="47"/>
  <c r="EO200" i="47"/>
  <c r="EG217" i="47"/>
  <c r="FE217" i="47" s="1"/>
  <c r="EG220" i="47"/>
  <c r="FE220" i="47" s="1"/>
  <c r="EN48" i="47"/>
  <c r="FI48" i="47" s="1"/>
  <c r="EN64" i="47"/>
  <c r="EN56" i="47"/>
  <c r="EO53" i="47"/>
  <c r="EG205" i="47"/>
  <c r="FE205" i="47" s="1"/>
  <c r="EG197" i="47"/>
  <c r="FE197" i="47" s="1"/>
  <c r="EG218" i="47"/>
  <c r="FE218" i="47" s="1"/>
  <c r="EG213" i="47"/>
  <c r="FE213" i="47" s="1"/>
  <c r="EG206" i="47"/>
  <c r="FE206" i="47" s="1"/>
  <c r="EG207" i="47"/>
  <c r="FE207" i="47" s="1"/>
  <c r="EG198" i="47"/>
  <c r="FE198" i="47" s="1"/>
  <c r="EG199" i="47"/>
  <c r="FE199" i="47" s="1"/>
  <c r="CB272" i="47"/>
  <c r="EO271" i="47"/>
  <c r="CB119" i="47"/>
  <c r="CB45" i="47"/>
  <c r="CC120" i="47"/>
  <c r="CC271" i="47"/>
  <c r="EN271" i="47" s="1"/>
  <c r="CB271" i="47"/>
  <c r="CB46" i="47"/>
  <c r="EM46" i="47" s="1"/>
  <c r="EL210" i="47"/>
  <c r="EO71" i="47"/>
  <c r="EO72" i="47"/>
  <c r="EO56" i="47"/>
  <c r="EO65" i="47"/>
  <c r="A15" i="93"/>
  <c r="B15" i="93"/>
  <c r="AI51" i="81"/>
  <c r="AH43" i="76" s="1"/>
  <c r="M51" i="81"/>
  <c r="AH192" i="76" s="1"/>
  <c r="EM276" i="47"/>
  <c r="EM199" i="47"/>
  <c r="AU270" i="47"/>
  <c r="T270" i="47"/>
  <c r="AC270" i="47"/>
  <c r="T346" i="47"/>
  <c r="AY45" i="47"/>
  <c r="AU119" i="47"/>
  <c r="T119" i="47"/>
  <c r="AY119" i="47" s="1"/>
  <c r="EG46" i="47"/>
  <c r="FE46" i="47" s="1"/>
  <c r="EL195" i="47"/>
  <c r="EN202" i="47"/>
  <c r="AG134" i="47"/>
  <c r="AG60" i="47"/>
  <c r="EN53" i="47"/>
  <c r="EM126" i="47"/>
  <c r="AE121" i="47"/>
  <c r="AE47" i="47"/>
  <c r="EN62" i="47"/>
  <c r="V15" i="79"/>
  <c r="D49" i="81"/>
  <c r="L41" i="76"/>
  <c r="X64" i="79"/>
  <c r="L41" i="84"/>
  <c r="X167" i="79"/>
  <c r="L42" i="85"/>
  <c r="X220" i="79"/>
  <c r="EM128" i="47"/>
  <c r="EN286" i="47"/>
  <c r="Y40" i="84"/>
  <c r="V166" i="79"/>
  <c r="AD47" i="47"/>
  <c r="AD121" i="47"/>
  <c r="AW193" i="47"/>
  <c r="AE193" i="47"/>
  <c r="AW346" i="47"/>
  <c r="AE346" i="47"/>
  <c r="T271" i="47"/>
  <c r="AU271" i="47"/>
  <c r="AC271" i="47"/>
  <c r="T347" i="47"/>
  <c r="AY46" i="47"/>
  <c r="T120" i="47"/>
  <c r="AY120" i="47" s="1"/>
  <c r="AU120" i="47"/>
  <c r="BG137" i="83"/>
  <c r="CB142" i="47"/>
  <c r="CB147" i="47"/>
  <c r="EM147" i="47" s="1"/>
  <c r="BG142" i="83"/>
  <c r="BG126" i="83"/>
  <c r="CB131" i="47"/>
  <c r="EM131" i="47" s="1"/>
  <c r="BG127" i="83"/>
  <c r="CB132" i="47"/>
  <c r="EM133" i="47" s="1"/>
  <c r="CB139" i="47"/>
  <c r="BG134" i="83"/>
  <c r="BG133" i="83"/>
  <c r="CB138" i="47"/>
  <c r="CB124" i="47"/>
  <c r="EM124" i="47" s="1"/>
  <c r="CB145" i="47"/>
  <c r="EM145" i="47" s="1"/>
  <c r="BG140" i="83"/>
  <c r="CB137" i="47"/>
  <c r="EM137" i="47" s="1"/>
  <c r="BG132" i="83"/>
  <c r="CB150" i="47"/>
  <c r="CC279" i="47"/>
  <c r="EN279" i="47" s="1"/>
  <c r="CB201" i="47"/>
  <c r="EM201" i="47" s="1"/>
  <c r="CD118" i="47"/>
  <c r="AA270" i="85"/>
  <c r="AI270" i="85" s="1"/>
  <c r="R270" i="85"/>
  <c r="R119" i="84"/>
  <c r="AG14" i="91"/>
  <c r="EC37" i="38" s="1"/>
  <c r="R44" i="84"/>
  <c r="AF14" i="91"/>
  <c r="EX37" i="38" s="1"/>
  <c r="CD36" i="38"/>
  <c r="R43" i="83"/>
  <c r="R118" i="83"/>
  <c r="R269" i="85"/>
  <c r="AA269" i="85"/>
  <c r="AI269" i="85" s="1"/>
  <c r="AA192" i="85"/>
  <c r="AI192" i="85" s="1"/>
  <c r="R192" i="85"/>
  <c r="CC272" i="47"/>
  <c r="EN272" i="47" s="1"/>
  <c r="EN121" i="47"/>
  <c r="CC210" i="47"/>
  <c r="EN210" i="47" s="1"/>
  <c r="CA199" i="47"/>
  <c r="EL199" i="47" s="1"/>
  <c r="AD154" i="47"/>
  <c r="CC205" i="47"/>
  <c r="EN205" i="47" s="1"/>
  <c r="CC281" i="47"/>
  <c r="EN281" i="47" s="1"/>
  <c r="CC290" i="47"/>
  <c r="EN290" i="47" s="1"/>
  <c r="CC216" i="47"/>
  <c r="CC299" i="47"/>
  <c r="CC283" i="47"/>
  <c r="EN283" i="47" s="1"/>
  <c r="CC298" i="47"/>
  <c r="EN298" i="47" s="1"/>
  <c r="CC212" i="47"/>
  <c r="EN212" i="47" s="1"/>
  <c r="CC218" i="47"/>
  <c r="EN218" i="47" s="1"/>
  <c r="CC293" i="47"/>
  <c r="CC294" i="47"/>
  <c r="CC222" i="47"/>
  <c r="EN222" i="47" s="1"/>
  <c r="CC275" i="47"/>
  <c r="EN275" i="47" s="1"/>
  <c r="CC219" i="47"/>
  <c r="CC288" i="47"/>
  <c r="EN288" i="47" s="1"/>
  <c r="CC203" i="47"/>
  <c r="EN203" i="47" s="1"/>
  <c r="CC296" i="47"/>
  <c r="EN296" i="47" s="1"/>
  <c r="CC214" i="47"/>
  <c r="EN214" i="47" s="1"/>
  <c r="CC225" i="47"/>
  <c r="EN225" i="47" s="1"/>
  <c r="CC301" i="47"/>
  <c r="CC276" i="47"/>
  <c r="EN276" i="47" s="1"/>
  <c r="CB195" i="47"/>
  <c r="AF121" i="47"/>
  <c r="AF47" i="47"/>
  <c r="AX193" i="47"/>
  <c r="AF193" i="47"/>
  <c r="AF270" i="47"/>
  <c r="AX270" i="47"/>
  <c r="AV346" i="47"/>
  <c r="AD346" i="47"/>
  <c r="AW194" i="47"/>
  <c r="AE194" i="47"/>
  <c r="AE347" i="47"/>
  <c r="AW347" i="47"/>
  <c r="AV194" i="47"/>
  <c r="AD194" i="47"/>
  <c r="CB279" i="47"/>
  <c r="EM279" i="47" s="1"/>
  <c r="EO69" i="47"/>
  <c r="D14" i="91"/>
  <c r="BB37" i="38" s="1"/>
  <c r="BV192" i="47"/>
  <c r="BV118" i="47"/>
  <c r="R118" i="76"/>
  <c r="R43" i="76"/>
  <c r="E13" i="91"/>
  <c r="AH36" i="38" s="1"/>
  <c r="D13" i="91"/>
  <c r="BB36" i="38" s="1"/>
  <c r="EO285" i="47"/>
  <c r="CB197" i="47"/>
  <c r="CB206" i="47"/>
  <c r="EM206" i="47" s="1"/>
  <c r="CB218" i="47"/>
  <c r="EM218" i="47" s="1"/>
  <c r="CB196" i="47"/>
  <c r="EM196" i="47" s="1"/>
  <c r="CB204" i="47"/>
  <c r="EM204" i="47" s="1"/>
  <c r="CB212" i="47"/>
  <c r="CB222" i="47"/>
  <c r="EM222" i="47" s="1"/>
  <c r="CB290" i="47"/>
  <c r="EM290" i="47" s="1"/>
  <c r="CB273" i="47"/>
  <c r="EM273" i="47" s="1"/>
  <c r="CB293" i="47"/>
  <c r="CB298" i="47"/>
  <c r="CB281" i="47"/>
  <c r="CB211" i="47"/>
  <c r="EM211" i="47" s="1"/>
  <c r="CB297" i="47"/>
  <c r="EM297" i="47" s="1"/>
  <c r="CB280" i="47"/>
  <c r="EM280" i="47" s="1"/>
  <c r="CB220" i="47"/>
  <c r="CB219" i="47"/>
  <c r="EM219" i="47" s="1"/>
  <c r="CB214" i="47"/>
  <c r="EM214" i="47" s="1"/>
  <c r="CB224" i="47"/>
  <c r="EL201" i="47"/>
  <c r="FI201" i="47" s="1"/>
  <c r="AG62" i="47"/>
  <c r="AG136" i="47"/>
  <c r="EN59" i="47"/>
  <c r="FI59" i="47" s="1"/>
  <c r="AF154" i="47"/>
  <c r="AG381" i="47"/>
  <c r="AG51" i="47"/>
  <c r="AG125" i="47"/>
  <c r="AG229" i="47"/>
  <c r="AG306" i="47"/>
  <c r="FI286" i="47"/>
  <c r="EM52" i="47"/>
  <c r="EG121" i="47"/>
  <c r="FE121" i="47" s="1"/>
  <c r="EN136" i="47"/>
  <c r="FI136" i="47" s="1"/>
  <c r="EM285" i="47"/>
  <c r="FI137" i="47"/>
  <c r="R119" i="83"/>
  <c r="CD37" i="38"/>
  <c r="R44" i="83"/>
  <c r="AF13" i="91"/>
  <c r="EX36" i="38" s="1"/>
  <c r="Y190" i="85"/>
  <c r="Y116" i="85"/>
  <c r="Y267" i="85"/>
  <c r="Y190" i="83"/>
  <c r="Y116" i="83"/>
  <c r="Y266" i="83"/>
  <c r="Y117" i="83"/>
  <c r="Y267" i="83"/>
  <c r="Y191" i="83"/>
  <c r="Y191" i="76"/>
  <c r="Y117" i="76"/>
  <c r="Y267" i="76"/>
  <c r="Y117" i="84"/>
  <c r="Y268" i="84"/>
  <c r="Y191" i="84"/>
  <c r="BG139" i="84"/>
  <c r="CC144" i="47"/>
  <c r="BG137" i="84"/>
  <c r="CC142" i="47"/>
  <c r="BG127" i="84"/>
  <c r="CC132" i="47"/>
  <c r="EN132" i="47" s="1"/>
  <c r="CC139" i="47"/>
  <c r="EN139" i="47" s="1"/>
  <c r="BG134" i="84"/>
  <c r="CC123" i="47"/>
  <c r="EN123" i="47" s="1"/>
  <c r="BG138" i="84"/>
  <c r="CC143" i="47"/>
  <c r="EN143" i="47" s="1"/>
  <c r="CC145" i="47"/>
  <c r="EN145" i="47" s="1"/>
  <c r="BG140" i="84"/>
  <c r="CC146" i="47"/>
  <c r="BG141" i="84"/>
  <c r="BG135" i="84"/>
  <c r="CC140" i="47"/>
  <c r="EN140" i="47" s="1"/>
  <c r="CC150" i="47"/>
  <c r="AG53" i="47"/>
  <c r="AG127" i="47"/>
  <c r="EG222" i="47"/>
  <c r="FE222" i="47" s="1"/>
  <c r="CC119" i="47"/>
  <c r="CC45" i="47"/>
  <c r="AX271" i="47"/>
  <c r="AF271" i="47"/>
  <c r="EL271" i="47"/>
  <c r="EL120" i="47"/>
  <c r="EO302" i="47"/>
  <c r="EO198" i="47"/>
  <c r="EO297" i="47"/>
  <c r="EO213" i="47"/>
  <c r="EO218" i="47"/>
  <c r="EO206" i="47"/>
  <c r="EO290" i="47"/>
  <c r="EO221" i="47"/>
  <c r="EO283" i="47"/>
  <c r="EO274" i="47"/>
  <c r="EO294" i="47"/>
  <c r="EO298" i="47"/>
  <c r="EO281" i="47"/>
  <c r="CA287" i="47"/>
  <c r="EL287" i="47" s="1"/>
  <c r="EO51" i="47"/>
  <c r="FI51" i="47" s="1"/>
  <c r="EO276" i="47"/>
  <c r="EM72" i="47"/>
  <c r="EM58" i="47"/>
  <c r="EM65" i="47"/>
  <c r="EM56" i="47"/>
  <c r="EM49" i="47"/>
  <c r="EM74" i="47"/>
  <c r="EN126" i="47"/>
  <c r="FI126" i="47" s="1"/>
  <c r="AC47" i="47"/>
  <c r="AC121" i="47"/>
  <c r="EO207" i="47"/>
  <c r="CC284" i="47"/>
  <c r="EN284" i="47" s="1"/>
  <c r="EN128" i="47"/>
  <c r="EL209" i="47"/>
  <c r="CB209" i="47"/>
  <c r="EM209" i="47" s="1"/>
  <c r="EL66" i="47"/>
  <c r="FI66" i="47" s="1"/>
  <c r="EL74" i="47"/>
  <c r="EL69" i="47"/>
  <c r="EL64" i="47"/>
  <c r="FI64" i="47" s="1"/>
  <c r="CA283" i="47"/>
  <c r="CA294" i="47"/>
  <c r="EL294" i="47" s="1"/>
  <c r="CA295" i="47"/>
  <c r="CA274" i="47"/>
  <c r="EL274" i="47" s="1"/>
  <c r="EL205" i="47"/>
  <c r="EL218" i="47"/>
  <c r="EL197" i="47"/>
  <c r="CA282" i="47"/>
  <c r="EL222" i="47"/>
  <c r="FI222" i="47" s="1"/>
  <c r="CA289" i="47"/>
  <c r="EL289" i="47" s="1"/>
  <c r="CA281" i="47"/>
  <c r="EL281" i="47" s="1"/>
  <c r="EL198" i="47"/>
  <c r="CA296" i="47"/>
  <c r="EL296" i="47" s="1"/>
  <c r="FI296" i="47" s="1"/>
  <c r="EL220" i="47"/>
  <c r="CA275" i="47"/>
  <c r="CA291" i="47"/>
  <c r="EL291" i="47" s="1"/>
  <c r="CA284" i="47"/>
  <c r="EL284" i="47" s="1"/>
  <c r="EN77" i="47"/>
  <c r="EN50" i="47"/>
  <c r="FI50" i="47" s="1"/>
  <c r="EN71" i="47"/>
  <c r="EN69" i="47"/>
  <c r="EN73" i="47"/>
  <c r="FI73" i="47" s="1"/>
  <c r="EN74" i="47"/>
  <c r="EN199" i="47"/>
  <c r="FI199" i="47" s="1"/>
  <c r="EG225" i="47"/>
  <c r="FE225" i="47" s="1"/>
  <c r="EG201" i="47"/>
  <c r="FE201" i="47" s="1"/>
  <c r="EG202" i="47"/>
  <c r="FE202" i="47" s="1"/>
  <c r="CB270" i="47"/>
  <c r="CB193" i="47"/>
  <c r="CC46" i="47"/>
  <c r="EN46" i="47" s="1"/>
  <c r="CC194" i="47"/>
  <c r="EN194" i="47" s="1"/>
  <c r="CB194" i="47"/>
  <c r="CB120" i="47"/>
  <c r="EM120" i="47" s="1"/>
  <c r="CB207" i="47"/>
  <c r="EM207" i="47" s="1"/>
  <c r="EO77" i="47"/>
  <c r="EO70" i="47"/>
  <c r="FI70" i="47" s="1"/>
  <c r="EO49" i="47"/>
  <c r="N51" i="81"/>
  <c r="AB51" i="81"/>
  <c r="AH118" i="76" s="1"/>
  <c r="U51" i="81"/>
  <c r="AH268" i="76" s="1"/>
  <c r="EO210" i="47"/>
  <c r="EN277" i="47"/>
  <c r="T193" i="47"/>
  <c r="AU193" i="47"/>
  <c r="AC193" i="47"/>
  <c r="AC346" i="47"/>
  <c r="AU346" i="47"/>
  <c r="EL272" i="47"/>
  <c r="EN207" i="47"/>
  <c r="EN285" i="47"/>
  <c r="AC80" i="47"/>
  <c r="AC154" i="47"/>
  <c r="EM53" i="47"/>
  <c r="EM61" i="47"/>
  <c r="FI61" i="47" s="1"/>
  <c r="AG135" i="47"/>
  <c r="AG61" i="47"/>
  <c r="FI145" i="47"/>
  <c r="EL146" i="47"/>
  <c r="EL276" i="47"/>
  <c r="Y116" i="76"/>
  <c r="Y266" i="76"/>
  <c r="Y190" i="76"/>
  <c r="Y267" i="84"/>
  <c r="Y190" i="84"/>
  <c r="Y116" i="84"/>
  <c r="Y268" i="85"/>
  <c r="Y191" i="85"/>
  <c r="Y117" i="85"/>
  <c r="EM210" i="47"/>
  <c r="FI276" i="47" l="1"/>
  <c r="FI207" i="47"/>
  <c r="FI62" i="47"/>
  <c r="EM194" i="47"/>
  <c r="EL282" i="47"/>
  <c r="FI57" i="47"/>
  <c r="EN219" i="47"/>
  <c r="FI219" i="47" s="1"/>
  <c r="FI65" i="47"/>
  <c r="FI72" i="47"/>
  <c r="FI209" i="47"/>
  <c r="FI56" i="47"/>
  <c r="EM217" i="47"/>
  <c r="EM295" i="47"/>
  <c r="EM123" i="47"/>
  <c r="EN198" i="47"/>
  <c r="EN294" i="47"/>
  <c r="EL275" i="47"/>
  <c r="FI275" i="47" s="1"/>
  <c r="EL298" i="47"/>
  <c r="FI77" i="47"/>
  <c r="EN144" i="47"/>
  <c r="FI214" i="47"/>
  <c r="EN130" i="47"/>
  <c r="BV117" i="47"/>
  <c r="EG118" i="47" s="1"/>
  <c r="FE118" i="47" s="1"/>
  <c r="EL283" i="47"/>
  <c r="FI69" i="47"/>
  <c r="FI74" i="47"/>
  <c r="AG80" i="47"/>
  <c r="AF119" i="47"/>
  <c r="AF45" i="47"/>
  <c r="EN299" i="47"/>
  <c r="CD191" i="47"/>
  <c r="AS13" i="91"/>
  <c r="GW36" i="38" s="1"/>
  <c r="CD269" i="47"/>
  <c r="EO118" i="47"/>
  <c r="EO119" i="47"/>
  <c r="AY347" i="47"/>
  <c r="AG347" i="47"/>
  <c r="U26" i="93"/>
  <c r="AE45" i="47"/>
  <c r="AE119" i="47"/>
  <c r="Y189" i="84"/>
  <c r="Y115" i="84"/>
  <c r="Y266" i="84"/>
  <c r="FI128" i="47"/>
  <c r="L268" i="85"/>
  <c r="N268" i="85" s="1"/>
  <c r="L117" i="85"/>
  <c r="N117" i="85" s="1"/>
  <c r="AA117" i="85" s="1"/>
  <c r="AI117" i="85" s="1"/>
  <c r="L191" i="85"/>
  <c r="N191" i="85" s="1"/>
  <c r="N42" i="85"/>
  <c r="L190" i="84"/>
  <c r="N190" i="84" s="1"/>
  <c r="R190" i="84" s="1"/>
  <c r="L267" i="84"/>
  <c r="N267" i="84" s="1"/>
  <c r="R267" i="84" s="1"/>
  <c r="L116" i="84"/>
  <c r="N116" i="84" s="1"/>
  <c r="N41" i="84"/>
  <c r="L190" i="76"/>
  <c r="N190" i="76" s="1"/>
  <c r="R190" i="76" s="1"/>
  <c r="L266" i="76"/>
  <c r="N266" i="76" s="1"/>
  <c r="R266" i="76" s="1"/>
  <c r="L116" i="76"/>
  <c r="N116" i="76" s="1"/>
  <c r="N41" i="76"/>
  <c r="E12" i="93"/>
  <c r="G12" i="93" s="1"/>
  <c r="R15" i="79"/>
  <c r="X15" i="79"/>
  <c r="AC15" i="79" s="1"/>
  <c r="U25" i="93"/>
  <c r="AY346" i="47"/>
  <c r="AG346" i="47"/>
  <c r="AY270" i="47"/>
  <c r="AG270" i="47"/>
  <c r="BV191" i="47"/>
  <c r="FI53" i="47"/>
  <c r="EL288" i="47"/>
  <c r="FI288" i="47" s="1"/>
  <c r="EL290" i="47"/>
  <c r="FI290" i="47" s="1"/>
  <c r="FI277" i="47"/>
  <c r="FI46" i="47"/>
  <c r="AF46" i="47"/>
  <c r="AF120" i="47"/>
  <c r="EG119" i="47"/>
  <c r="FE119" i="47" s="1"/>
  <c r="EN151" i="47"/>
  <c r="EN131" i="47"/>
  <c r="FI131" i="47" s="1"/>
  <c r="L191" i="84"/>
  <c r="N191" i="84" s="1"/>
  <c r="R191" i="84" s="1"/>
  <c r="L117" i="84"/>
  <c r="N117" i="84" s="1"/>
  <c r="L268" i="84"/>
  <c r="N268" i="84" s="1"/>
  <c r="R268" i="84" s="1"/>
  <c r="N42" i="84"/>
  <c r="Q50" i="81"/>
  <c r="S50" i="81" s="1"/>
  <c r="T50" i="81" s="1"/>
  <c r="X50" i="81"/>
  <c r="Z50" i="81" s="1"/>
  <c r="AA50" i="81" s="1"/>
  <c r="AE50" i="81"/>
  <c r="AG50" i="81" s="1"/>
  <c r="AH50" i="81" s="1"/>
  <c r="I50" i="81"/>
  <c r="K50" i="81" s="1"/>
  <c r="L50" i="81" s="1"/>
  <c r="F50" i="81"/>
  <c r="L117" i="76"/>
  <c r="N117" i="76" s="1"/>
  <c r="L191" i="76"/>
  <c r="N191" i="76" s="1"/>
  <c r="R191" i="76" s="1"/>
  <c r="L267" i="76"/>
  <c r="N267" i="76" s="1"/>
  <c r="R267" i="76" s="1"/>
  <c r="N42" i="76"/>
  <c r="L117" i="83"/>
  <c r="N117" i="83" s="1"/>
  <c r="L191" i="83"/>
  <c r="N191" i="83" s="1"/>
  <c r="R191" i="83" s="1"/>
  <c r="S12" i="91" s="1"/>
  <c r="L267" i="83"/>
  <c r="N267" i="83" s="1"/>
  <c r="R267" i="83" s="1"/>
  <c r="R12" i="91" s="1"/>
  <c r="N42" i="83"/>
  <c r="L116" i="83"/>
  <c r="N116" i="83" s="1"/>
  <c r="L266" i="83"/>
  <c r="N266" i="83" s="1"/>
  <c r="R266" i="83" s="1"/>
  <c r="R11" i="91" s="1"/>
  <c r="L190" i="83"/>
  <c r="N190" i="83" s="1"/>
  <c r="R190" i="83" s="1"/>
  <c r="S11" i="91" s="1"/>
  <c r="N41" i="83"/>
  <c r="L116" i="85"/>
  <c r="N116" i="85" s="1"/>
  <c r="AA116" i="85" s="1"/>
  <c r="AI116" i="85" s="1"/>
  <c r="L267" i="85"/>
  <c r="N267" i="85" s="1"/>
  <c r="L190" i="85"/>
  <c r="N190" i="85" s="1"/>
  <c r="N41" i="85"/>
  <c r="AA269" i="84"/>
  <c r="AI269" i="84" s="1"/>
  <c r="AI43" i="84"/>
  <c r="AA192" i="84"/>
  <c r="AI192" i="84" s="1"/>
  <c r="AA118" i="84"/>
  <c r="AI118" i="84" s="1"/>
  <c r="AV44" i="47"/>
  <c r="Q345" i="47"/>
  <c r="Q269" i="47"/>
  <c r="Q192" i="47"/>
  <c r="Q118" i="47"/>
  <c r="AV118" i="47" s="1"/>
  <c r="EM291" i="47"/>
  <c r="FI203" i="47"/>
  <c r="EM198" i="47"/>
  <c r="EM205" i="47"/>
  <c r="FI205" i="47" s="1"/>
  <c r="EM299" i="47"/>
  <c r="FI299" i="47" s="1"/>
  <c r="EM294" i="47"/>
  <c r="FI294" i="47" s="1"/>
  <c r="EM221" i="47"/>
  <c r="EM282" i="47"/>
  <c r="EM213" i="47"/>
  <c r="EM274" i="47"/>
  <c r="FI274" i="47" s="1"/>
  <c r="EM289" i="47"/>
  <c r="EM283" i="47"/>
  <c r="FI283" i="47" s="1"/>
  <c r="AA268" i="76"/>
  <c r="AI268" i="76" s="1"/>
  <c r="CA268" i="47" s="1"/>
  <c r="AI43" i="76"/>
  <c r="CA43" i="47" s="1"/>
  <c r="AA192" i="76"/>
  <c r="AI192" i="76" s="1"/>
  <c r="CA191" i="47" s="1"/>
  <c r="AA118" i="76"/>
  <c r="AI118" i="76" s="1"/>
  <c r="CA117" i="47" s="1"/>
  <c r="BV44" i="47"/>
  <c r="AA269" i="76"/>
  <c r="AI269" i="76" s="1"/>
  <c r="CA269" i="47" s="1"/>
  <c r="AI44" i="76"/>
  <c r="CA44" i="47" s="1"/>
  <c r="AA193" i="76"/>
  <c r="AI193" i="76" s="1"/>
  <c r="AA119" i="76"/>
  <c r="AI119" i="76" s="1"/>
  <c r="AD45" i="47"/>
  <c r="AD119" i="47"/>
  <c r="EN302" i="47"/>
  <c r="EN291" i="47"/>
  <c r="EN211" i="47"/>
  <c r="EN220" i="47"/>
  <c r="EN280" i="47"/>
  <c r="FI280" i="47" s="1"/>
  <c r="EN297" i="47"/>
  <c r="EN206" i="47"/>
  <c r="EN221" i="47"/>
  <c r="EN196" i="47"/>
  <c r="FI196" i="47" s="1"/>
  <c r="EN213" i="47"/>
  <c r="EN295" i="47"/>
  <c r="EN204" i="47"/>
  <c r="FI204" i="47" s="1"/>
  <c r="EN217" i="47"/>
  <c r="FI217" i="47" s="1"/>
  <c r="EN273" i="47"/>
  <c r="FI273" i="47" s="1"/>
  <c r="EN282" i="47"/>
  <c r="EN289" i="47"/>
  <c r="EL200" i="47"/>
  <c r="FI200" i="47" s="1"/>
  <c r="FI71" i="47"/>
  <c r="CD43" i="47"/>
  <c r="AA192" i="83"/>
  <c r="AI192" i="83" s="1"/>
  <c r="AI43" i="83"/>
  <c r="AA118" i="83"/>
  <c r="AI118" i="83" s="1"/>
  <c r="AA268" i="83"/>
  <c r="AI268" i="83" s="1"/>
  <c r="AA193" i="84"/>
  <c r="AI193" i="84" s="1"/>
  <c r="AA119" i="84"/>
  <c r="AI119" i="84" s="1"/>
  <c r="AA270" i="84"/>
  <c r="AI270" i="84" s="1"/>
  <c r="AI44" i="84"/>
  <c r="R119" i="85"/>
  <c r="AT14" i="91"/>
  <c r="GA37" i="38" s="1"/>
  <c r="R44" i="85"/>
  <c r="AX44" i="47"/>
  <c r="S345" i="47"/>
  <c r="S269" i="47"/>
  <c r="S192" i="47"/>
  <c r="S118" i="47"/>
  <c r="AX118" i="47" s="1"/>
  <c r="EN133" i="47"/>
  <c r="FI133" i="47" s="1"/>
  <c r="EN135" i="47"/>
  <c r="FI135" i="47" s="1"/>
  <c r="EM140" i="47"/>
  <c r="FI140" i="47" s="1"/>
  <c r="EM146" i="47"/>
  <c r="EM148" i="47"/>
  <c r="FI148" i="47" s="1"/>
  <c r="EM143" i="47"/>
  <c r="FI143" i="47" s="1"/>
  <c r="FI123" i="47"/>
  <c r="FI122" i="47"/>
  <c r="AG194" i="47"/>
  <c r="AY194" i="47"/>
  <c r="L40" i="85"/>
  <c r="X218" i="79"/>
  <c r="Y265" i="76"/>
  <c r="Y189" i="76"/>
  <c r="Y115" i="76"/>
  <c r="FI210" i="47"/>
  <c r="AC45" i="47"/>
  <c r="AC119" i="47"/>
  <c r="AY193" i="47"/>
  <c r="AG193" i="47"/>
  <c r="BV268" i="47"/>
  <c r="FI198" i="47"/>
  <c r="EL295" i="47"/>
  <c r="FI295" i="47" s="1"/>
  <c r="FI49" i="47"/>
  <c r="EN146" i="47"/>
  <c r="AG154" i="47"/>
  <c r="EM220" i="47"/>
  <c r="FI220" i="47" s="1"/>
  <c r="FI211" i="47"/>
  <c r="EM281" i="47"/>
  <c r="FI281" i="47" s="1"/>
  <c r="EM298" i="47"/>
  <c r="FI298" i="47" s="1"/>
  <c r="EM212" i="47"/>
  <c r="FI212" i="47" s="1"/>
  <c r="FI218" i="47"/>
  <c r="EM197" i="47"/>
  <c r="FI197" i="47" s="1"/>
  <c r="AD46" i="47"/>
  <c r="AD120" i="47"/>
  <c r="AE46" i="47"/>
  <c r="AE120" i="47"/>
  <c r="EM121" i="47"/>
  <c r="FI121" i="47" s="1"/>
  <c r="EM195" i="47"/>
  <c r="AT13" i="91"/>
  <c r="GA36" i="38" s="1"/>
  <c r="R118" i="85"/>
  <c r="R43" i="85"/>
  <c r="CD268" i="47"/>
  <c r="AS14" i="91"/>
  <c r="GW37" i="38" s="1"/>
  <c r="EM138" i="47"/>
  <c r="EM139" i="47"/>
  <c r="FI139" i="47" s="1"/>
  <c r="EM132" i="47"/>
  <c r="FI132" i="47" s="1"/>
  <c r="AG271" i="47"/>
  <c r="AY271" i="47"/>
  <c r="L40" i="84"/>
  <c r="X166" i="79"/>
  <c r="X49" i="81"/>
  <c r="Z49" i="81" s="1"/>
  <c r="AA49" i="81" s="1"/>
  <c r="AE49" i="81"/>
  <c r="AG49" i="81" s="1"/>
  <c r="AH49" i="81" s="1"/>
  <c r="Q49" i="81"/>
  <c r="S49" i="81" s="1"/>
  <c r="T49" i="81" s="1"/>
  <c r="I49" i="81"/>
  <c r="K49" i="81" s="1"/>
  <c r="L49" i="81" s="1"/>
  <c r="F49" i="81"/>
  <c r="EM208" i="47"/>
  <c r="FI208" i="47" s="1"/>
  <c r="BV43" i="47"/>
  <c r="EM271" i="47"/>
  <c r="FI271" i="47" s="1"/>
  <c r="EN120" i="47"/>
  <c r="FI120" i="47" s="1"/>
  <c r="EG193" i="47"/>
  <c r="FE193" i="47" s="1"/>
  <c r="EM47" i="47"/>
  <c r="EM272" i="47"/>
  <c r="FI272" i="47" s="1"/>
  <c r="EL302" i="47"/>
  <c r="EL297" i="47"/>
  <c r="FI297" i="47" s="1"/>
  <c r="FI206" i="47"/>
  <c r="FI58" i="47"/>
  <c r="EN47" i="47"/>
  <c r="EN195" i="47"/>
  <c r="AG47" i="47"/>
  <c r="AG121" i="47"/>
  <c r="EM125" i="47"/>
  <c r="FI194" i="47"/>
  <c r="EN124" i="47"/>
  <c r="FI124" i="47" s="1"/>
  <c r="EN138" i="47"/>
  <c r="FI138" i="47" s="1"/>
  <c r="EN147" i="47"/>
  <c r="FI147" i="47" s="1"/>
  <c r="R16" i="79"/>
  <c r="E13" i="93"/>
  <c r="G13" i="93" s="1"/>
  <c r="X16" i="79"/>
  <c r="AC16" i="79" s="1"/>
  <c r="R191" i="47"/>
  <c r="R117" i="47"/>
  <c r="AW117" i="47" s="1"/>
  <c r="AW43" i="47"/>
  <c r="R344" i="47"/>
  <c r="R268" i="47"/>
  <c r="AA119" i="83"/>
  <c r="AI119" i="83" s="1"/>
  <c r="AA269" i="83"/>
  <c r="AI269" i="83" s="1"/>
  <c r="AA193" i="83"/>
  <c r="AI193" i="83" s="1"/>
  <c r="AI44" i="83"/>
  <c r="EM278" i="47"/>
  <c r="FI278" i="47" s="1"/>
  <c r="P191" i="47"/>
  <c r="P344" i="47"/>
  <c r="P268" i="47"/>
  <c r="AU43" i="47"/>
  <c r="T43" i="47"/>
  <c r="P117" i="47"/>
  <c r="BV269" i="47"/>
  <c r="AU44" i="47"/>
  <c r="T44" i="47"/>
  <c r="P118" i="47"/>
  <c r="P192" i="47"/>
  <c r="P345" i="47"/>
  <c r="P269" i="47"/>
  <c r="FI287" i="47"/>
  <c r="FI52" i="47"/>
  <c r="AX43" i="47"/>
  <c r="S344" i="47"/>
  <c r="S191" i="47"/>
  <c r="S268" i="47"/>
  <c r="S117" i="47"/>
  <c r="AX117" i="47" s="1"/>
  <c r="AV43" i="47"/>
  <c r="Q344" i="47"/>
  <c r="Q191" i="47"/>
  <c r="Q268" i="47"/>
  <c r="Q117" i="47"/>
  <c r="AV117" i="47" s="1"/>
  <c r="R118" i="47"/>
  <c r="AW118" i="47" s="1"/>
  <c r="AW44" i="47"/>
  <c r="R345" i="47"/>
  <c r="R269" i="47"/>
  <c r="R192" i="47"/>
  <c r="CD192" i="47"/>
  <c r="CD44" i="47"/>
  <c r="FI279" i="47"/>
  <c r="EM130" i="47"/>
  <c r="FI130" i="47" s="1"/>
  <c r="EM144" i="47"/>
  <c r="FI144" i="47" s="1"/>
  <c r="EL285" i="47"/>
  <c r="FI285" i="47" s="1"/>
  <c r="EM284" i="47"/>
  <c r="FI284" i="47" s="1"/>
  <c r="EM202" i="47"/>
  <c r="FI202" i="47" s="1"/>
  <c r="AC120" i="47"/>
  <c r="AC46" i="47"/>
  <c r="EN125" i="47"/>
  <c r="Y40" i="83"/>
  <c r="V115" i="79"/>
  <c r="Y115" i="85"/>
  <c r="Y266" i="85"/>
  <c r="Y189" i="85"/>
  <c r="D48" i="81"/>
  <c r="L40" i="76"/>
  <c r="V14" i="79"/>
  <c r="X63" i="79"/>
  <c r="FI289" i="47" l="1"/>
  <c r="FI291" i="47"/>
  <c r="FI146" i="47"/>
  <c r="AG120" i="47"/>
  <c r="FI282" i="47"/>
  <c r="M50" i="81"/>
  <c r="AH191" i="76" s="1"/>
  <c r="AB50" i="81"/>
  <c r="AH117" i="76" s="1"/>
  <c r="FI195" i="47"/>
  <c r="FI213" i="47"/>
  <c r="Y39" i="76"/>
  <c r="V62" i="79"/>
  <c r="Y265" i="83"/>
  <c r="Y189" i="83"/>
  <c r="Y115" i="83"/>
  <c r="EO44" i="47"/>
  <c r="EO45" i="47"/>
  <c r="EO192" i="47"/>
  <c r="EO193" i="47"/>
  <c r="AE269" i="47"/>
  <c r="AW269" i="47"/>
  <c r="AV191" i="47"/>
  <c r="AD191" i="47"/>
  <c r="AF268" i="47"/>
  <c r="AX268" i="47"/>
  <c r="AF344" i="47"/>
  <c r="AX344" i="47"/>
  <c r="AU345" i="47"/>
  <c r="AC345" i="47"/>
  <c r="AU118" i="47"/>
  <c r="T118" i="47"/>
  <c r="AY118" i="47" s="1"/>
  <c r="EG269" i="47"/>
  <c r="FE269" i="47" s="1"/>
  <c r="EG270" i="47"/>
  <c r="FE270" i="47" s="1"/>
  <c r="AY43" i="47"/>
  <c r="T344" i="47"/>
  <c r="AU268" i="47"/>
  <c r="T268" i="47"/>
  <c r="AC268" i="47"/>
  <c r="AC191" i="47"/>
  <c r="AU191" i="47"/>
  <c r="T191" i="47"/>
  <c r="CB192" i="47"/>
  <c r="CB118" i="47"/>
  <c r="AE344" i="47"/>
  <c r="AW344" i="47"/>
  <c r="A13" i="93"/>
  <c r="B13" i="93"/>
  <c r="FI47" i="47"/>
  <c r="U49" i="81"/>
  <c r="AH266" i="76" s="1"/>
  <c r="AB49" i="81"/>
  <c r="AH116" i="76" s="1"/>
  <c r="L266" i="84"/>
  <c r="N266" i="84" s="1"/>
  <c r="R266" i="84" s="1"/>
  <c r="L115" i="84"/>
  <c r="N115" i="84" s="1"/>
  <c r="L189" i="84"/>
  <c r="N189" i="84" s="1"/>
  <c r="R189" i="84" s="1"/>
  <c r="N40" i="84"/>
  <c r="AF192" i="47"/>
  <c r="AX192" i="47"/>
  <c r="AF345" i="47"/>
  <c r="AX345" i="47"/>
  <c r="CC44" i="47"/>
  <c r="CC118" i="47"/>
  <c r="CB268" i="47"/>
  <c r="CB43" i="47"/>
  <c r="CA118" i="47"/>
  <c r="EL44" i="47"/>
  <c r="EL45" i="47"/>
  <c r="EG44" i="47"/>
  <c r="FE44" i="47" s="1"/>
  <c r="EG45" i="47"/>
  <c r="FE45" i="47" s="1"/>
  <c r="FI221" i="47"/>
  <c r="AD269" i="47"/>
  <c r="AV269" i="47"/>
  <c r="CC117" i="47"/>
  <c r="CC43" i="47"/>
  <c r="AA190" i="85"/>
  <c r="AI190" i="85" s="1"/>
  <c r="R190" i="85"/>
  <c r="CD115" i="47"/>
  <c r="R116" i="83"/>
  <c r="CD34" i="38"/>
  <c r="R41" i="83"/>
  <c r="CY35" i="38"/>
  <c r="D12" i="91"/>
  <c r="BB35" i="38" s="1"/>
  <c r="BV190" i="47"/>
  <c r="BV116" i="47"/>
  <c r="EG117" i="47" s="1"/>
  <c r="FE117" i="47" s="1"/>
  <c r="AA42" i="84"/>
  <c r="R42" i="47"/>
  <c r="P41" i="47"/>
  <c r="AA41" i="76"/>
  <c r="D11" i="91"/>
  <c r="BB34" i="38" s="1"/>
  <c r="AA41" i="84"/>
  <c r="R41" i="47"/>
  <c r="AF11" i="91"/>
  <c r="EX34" i="38" s="1"/>
  <c r="AA42" i="85"/>
  <c r="AI42" i="85" s="1"/>
  <c r="S42" i="47"/>
  <c r="CD116" i="47"/>
  <c r="EO269" i="47"/>
  <c r="EO270" i="47"/>
  <c r="Y39" i="84"/>
  <c r="V165" i="79"/>
  <c r="L115" i="76"/>
  <c r="N115" i="76" s="1"/>
  <c r="L265" i="76"/>
  <c r="N265" i="76" s="1"/>
  <c r="R265" i="76" s="1"/>
  <c r="L189" i="76"/>
  <c r="N189" i="76" s="1"/>
  <c r="R189" i="76" s="1"/>
  <c r="N40" i="76"/>
  <c r="Y39" i="85"/>
  <c r="V217" i="79"/>
  <c r="Y39" i="83"/>
  <c r="V114" i="79"/>
  <c r="R14" i="79"/>
  <c r="E11" i="93"/>
  <c r="G11" i="93" s="1"/>
  <c r="X14" i="79"/>
  <c r="AC14" i="79" s="1"/>
  <c r="AE48" i="81"/>
  <c r="AG48" i="81" s="1"/>
  <c r="AH48" i="81" s="1"/>
  <c r="I48" i="81"/>
  <c r="K48" i="81" s="1"/>
  <c r="L48" i="81" s="1"/>
  <c r="Q48" i="81"/>
  <c r="S48" i="81" s="1"/>
  <c r="T48" i="81" s="1"/>
  <c r="X48" i="81"/>
  <c r="Z48" i="81" s="1"/>
  <c r="AA48" i="81" s="1"/>
  <c r="F48" i="81"/>
  <c r="L40" i="83"/>
  <c r="X115" i="79"/>
  <c r="AW192" i="47"/>
  <c r="AE192" i="47"/>
  <c r="AE345" i="47"/>
  <c r="AW345" i="47"/>
  <c r="AD268" i="47"/>
  <c r="AV268" i="47"/>
  <c r="AV344" i="47"/>
  <c r="AD344" i="47"/>
  <c r="AX191" i="47"/>
  <c r="AF191" i="47"/>
  <c r="AU269" i="47"/>
  <c r="T269" i="47"/>
  <c r="AC269" i="47"/>
  <c r="AU192" i="47"/>
  <c r="T192" i="47"/>
  <c r="AC192" i="47"/>
  <c r="AY44" i="47"/>
  <c r="T345" i="47"/>
  <c r="T117" i="47"/>
  <c r="AY117" i="47" s="1"/>
  <c r="AU117" i="47"/>
  <c r="AC344" i="47"/>
  <c r="AU344" i="47"/>
  <c r="CB44" i="47"/>
  <c r="CB269" i="47"/>
  <c r="AW268" i="47"/>
  <c r="AE268" i="47"/>
  <c r="AE191" i="47"/>
  <c r="AW191" i="47"/>
  <c r="FI125" i="47"/>
  <c r="M49" i="81"/>
  <c r="AH190" i="76" s="1"/>
  <c r="AI49" i="81"/>
  <c r="AH41" i="76" s="1"/>
  <c r="AG119" i="47"/>
  <c r="AG45" i="47"/>
  <c r="L266" i="85"/>
  <c r="N266" i="85" s="1"/>
  <c r="L115" i="85"/>
  <c r="N115" i="85" s="1"/>
  <c r="AA115" i="85" s="1"/>
  <c r="AI115" i="85" s="1"/>
  <c r="L189" i="85"/>
  <c r="N189" i="85" s="1"/>
  <c r="N40" i="85"/>
  <c r="AG46" i="47"/>
  <c r="AF269" i="47"/>
  <c r="AX269" i="47"/>
  <c r="CC269" i="47"/>
  <c r="CC192" i="47"/>
  <c r="CB117" i="47"/>
  <c r="CB191" i="47"/>
  <c r="CA192" i="47"/>
  <c r="EL269" i="47"/>
  <c r="EL270" i="47"/>
  <c r="AD192" i="47"/>
  <c r="AV192" i="47"/>
  <c r="AD345" i="47"/>
  <c r="AV345" i="47"/>
  <c r="CC191" i="47"/>
  <c r="CC268" i="47"/>
  <c r="S41" i="47"/>
  <c r="AA41" i="85"/>
  <c r="AI41" i="85" s="1"/>
  <c r="AA267" i="85"/>
  <c r="AI267" i="85" s="1"/>
  <c r="R267" i="85"/>
  <c r="Q41" i="47"/>
  <c r="AA41" i="83"/>
  <c r="CY34" i="38"/>
  <c r="Q42" i="47"/>
  <c r="AA42" i="83"/>
  <c r="CD35" i="38"/>
  <c r="R42" i="83"/>
  <c r="R117" i="83"/>
  <c r="P42" i="47"/>
  <c r="AA42" i="76"/>
  <c r="E12" i="91"/>
  <c r="AH35" i="38" s="1"/>
  <c r="R42" i="76"/>
  <c r="R117" i="76"/>
  <c r="N50" i="81"/>
  <c r="AI50" i="81"/>
  <c r="AH42" i="76" s="1"/>
  <c r="U50" i="81"/>
  <c r="AH267" i="76" s="1"/>
  <c r="AF12" i="91"/>
  <c r="EX35" i="38" s="1"/>
  <c r="R117" i="84"/>
  <c r="AG12" i="91"/>
  <c r="EC35" i="38" s="1"/>
  <c r="R42" i="84"/>
  <c r="EG191" i="47"/>
  <c r="FE191" i="47" s="1"/>
  <c r="A12" i="93"/>
  <c r="B12" i="93"/>
  <c r="E11" i="91"/>
  <c r="AH34" i="38" s="1"/>
  <c r="R116" i="76"/>
  <c r="R41" i="76"/>
  <c r="AG11" i="91"/>
  <c r="EC34" i="38" s="1"/>
  <c r="R41" i="84"/>
  <c r="R116" i="84"/>
  <c r="R191" i="85"/>
  <c r="AA191" i="85"/>
  <c r="AI191" i="85" s="1"/>
  <c r="AA268" i="85"/>
  <c r="AI268" i="85" s="1"/>
  <c r="R268" i="85"/>
  <c r="EG192" i="47"/>
  <c r="FE192" i="47" s="1"/>
  <c r="AU42" i="47" l="1"/>
  <c r="T42" i="47"/>
  <c r="P116" i="47"/>
  <c r="P190" i="47"/>
  <c r="P343" i="47"/>
  <c r="P267" i="47"/>
  <c r="Q190" i="47"/>
  <c r="Q116" i="47"/>
  <c r="AV116" i="47" s="1"/>
  <c r="AV42" i="47"/>
  <c r="Q343" i="47"/>
  <c r="Q267" i="47"/>
  <c r="Q115" i="47"/>
  <c r="AV115" i="47" s="1"/>
  <c r="AV41" i="47"/>
  <c r="Q342" i="47"/>
  <c r="Q189" i="47"/>
  <c r="Q266" i="47"/>
  <c r="CD266" i="47"/>
  <c r="S342" i="47"/>
  <c r="S189" i="47"/>
  <c r="S266" i="47"/>
  <c r="S115" i="47"/>
  <c r="AX115" i="47" s="1"/>
  <c r="AX41" i="47"/>
  <c r="AD44" i="47"/>
  <c r="AD118" i="47"/>
  <c r="AA40" i="85"/>
  <c r="AI40" i="85" s="1"/>
  <c r="S40" i="47"/>
  <c r="CD114" i="47"/>
  <c r="BV41" i="47"/>
  <c r="AE117" i="47"/>
  <c r="AE43" i="47"/>
  <c r="EM269" i="47"/>
  <c r="EM270" i="47"/>
  <c r="EM44" i="47"/>
  <c r="EM45" i="47"/>
  <c r="AG192" i="47"/>
  <c r="AY192" i="47"/>
  <c r="AF43" i="47"/>
  <c r="AF117" i="47"/>
  <c r="AE44" i="47"/>
  <c r="AE118" i="47"/>
  <c r="U48" i="81"/>
  <c r="AH265" i="76" s="1"/>
  <c r="AI48" i="81"/>
  <c r="AH40" i="76" s="1"/>
  <c r="A11" i="93"/>
  <c r="B11" i="93"/>
  <c r="L39" i="83"/>
  <c r="X114" i="79"/>
  <c r="L39" i="85"/>
  <c r="X217" i="79"/>
  <c r="P40" i="47"/>
  <c r="AA40" i="76"/>
  <c r="D10" i="91"/>
  <c r="BB33" i="38" s="1"/>
  <c r="L39" i="84"/>
  <c r="X165" i="79"/>
  <c r="EO116" i="47"/>
  <c r="EO117" i="47"/>
  <c r="CD42" i="47"/>
  <c r="AA267" i="84"/>
  <c r="AI267" i="84" s="1"/>
  <c r="AI41" i="84"/>
  <c r="AA190" i="84"/>
  <c r="AI190" i="84" s="1"/>
  <c r="AA116" i="84"/>
  <c r="AI116" i="84" s="1"/>
  <c r="AU41" i="47"/>
  <c r="T41" i="47"/>
  <c r="P115" i="47"/>
  <c r="P189" i="47"/>
  <c r="P342" i="47"/>
  <c r="P266" i="47"/>
  <c r="AA268" i="84"/>
  <c r="AI268" i="84" s="1"/>
  <c r="AI42" i="84"/>
  <c r="AA191" i="84"/>
  <c r="AI191" i="84" s="1"/>
  <c r="AA117" i="84"/>
  <c r="AI117" i="84" s="1"/>
  <c r="CD189" i="47"/>
  <c r="EN118" i="47"/>
  <c r="EN119" i="47"/>
  <c r="EN44" i="47"/>
  <c r="EN45" i="47"/>
  <c r="FI45" i="47" s="1"/>
  <c r="R40" i="47"/>
  <c r="AA40" i="84"/>
  <c r="BV115" i="47"/>
  <c r="N49" i="81"/>
  <c r="EM118" i="47"/>
  <c r="EM119" i="47"/>
  <c r="EM192" i="47"/>
  <c r="EM193" i="47"/>
  <c r="AY191" i="47"/>
  <c r="AG191" i="47"/>
  <c r="AC117" i="47"/>
  <c r="AC43" i="47"/>
  <c r="AY268" i="47"/>
  <c r="AG268" i="47"/>
  <c r="AY344" i="47"/>
  <c r="AG344" i="47"/>
  <c r="U23" i="93"/>
  <c r="Y264" i="76"/>
  <c r="Y188" i="76"/>
  <c r="Y114" i="76"/>
  <c r="V61" i="79"/>
  <c r="Y38" i="76"/>
  <c r="V216" i="79"/>
  <c r="Y38" i="85"/>
  <c r="Y37" i="85"/>
  <c r="V215" i="79"/>
  <c r="Y37" i="76"/>
  <c r="V60" i="79"/>
  <c r="AS12" i="91"/>
  <c r="GW35" i="38" s="1"/>
  <c r="CD190" i="47"/>
  <c r="BV267" i="47"/>
  <c r="EG268" i="47" s="1"/>
  <c r="FE268" i="47" s="1"/>
  <c r="Y38" i="84"/>
  <c r="V164" i="79"/>
  <c r="Y38" i="83"/>
  <c r="V113" i="79"/>
  <c r="V112" i="79"/>
  <c r="Y37" i="83"/>
  <c r="V163" i="79"/>
  <c r="Y37" i="84"/>
  <c r="CD267" i="47"/>
  <c r="AT12" i="91"/>
  <c r="GA35" i="38" s="1"/>
  <c r="R42" i="85"/>
  <c r="R117" i="85"/>
  <c r="BV42" i="47"/>
  <c r="AA267" i="76"/>
  <c r="AI267" i="76" s="1"/>
  <c r="CA267" i="47" s="1"/>
  <c r="AI42" i="76"/>
  <c r="CA42" i="47" s="1"/>
  <c r="AA191" i="76"/>
  <c r="AI191" i="76" s="1"/>
  <c r="AA117" i="76"/>
  <c r="AI117" i="76" s="1"/>
  <c r="AA267" i="83"/>
  <c r="AI267" i="83" s="1"/>
  <c r="AI42" i="83"/>
  <c r="AA191" i="83"/>
  <c r="AI191" i="83" s="1"/>
  <c r="AA117" i="83"/>
  <c r="AI117" i="83" s="1"/>
  <c r="AA190" i="83"/>
  <c r="AI190" i="83" s="1"/>
  <c r="AA116" i="83"/>
  <c r="AI116" i="83" s="1"/>
  <c r="AA266" i="83"/>
  <c r="AI266" i="83" s="1"/>
  <c r="AI41" i="83"/>
  <c r="AS11" i="91"/>
  <c r="GW34" i="38" s="1"/>
  <c r="CD41" i="47"/>
  <c r="EL192" i="47"/>
  <c r="EL193" i="47"/>
  <c r="EN192" i="47"/>
  <c r="EN193" i="47"/>
  <c r="EN269" i="47"/>
  <c r="EN270" i="47"/>
  <c r="R189" i="85"/>
  <c r="AA189" i="85"/>
  <c r="AI189" i="85" s="1"/>
  <c r="AA266" i="85"/>
  <c r="AI266" i="85" s="1"/>
  <c r="R266" i="85"/>
  <c r="BV189" i="47"/>
  <c r="EG190" i="47" s="1"/>
  <c r="FE190" i="47" s="1"/>
  <c r="U24" i="93"/>
  <c r="AY345" i="47"/>
  <c r="AG345" i="47"/>
  <c r="AC118" i="47"/>
  <c r="AC44" i="47"/>
  <c r="AG269" i="47"/>
  <c r="AY269" i="47"/>
  <c r="L115" i="83"/>
  <c r="N115" i="83" s="1"/>
  <c r="L189" i="83"/>
  <c r="N189" i="83" s="1"/>
  <c r="R189" i="83" s="1"/>
  <c r="S10" i="91" s="1"/>
  <c r="L265" i="83"/>
  <c r="N265" i="83" s="1"/>
  <c r="R265" i="83" s="1"/>
  <c r="R10" i="91" s="1"/>
  <c r="N40" i="83"/>
  <c r="AB48" i="81"/>
  <c r="AH115" i="76" s="1"/>
  <c r="M48" i="81"/>
  <c r="AH189" i="76" s="1"/>
  <c r="Y188" i="83"/>
  <c r="Y264" i="83"/>
  <c r="Y114" i="83"/>
  <c r="Y265" i="85"/>
  <c r="Y188" i="85"/>
  <c r="Y114" i="85"/>
  <c r="E10" i="91"/>
  <c r="AH33" i="38" s="1"/>
  <c r="R40" i="76"/>
  <c r="R115" i="76"/>
  <c r="Y188" i="84"/>
  <c r="Y114" i="84"/>
  <c r="Y265" i="84"/>
  <c r="S116" i="47"/>
  <c r="AX116" i="47" s="1"/>
  <c r="AX42" i="47"/>
  <c r="S343" i="47"/>
  <c r="S267" i="47"/>
  <c r="S190" i="47"/>
  <c r="R189" i="47"/>
  <c r="R115" i="47"/>
  <c r="AW115" i="47" s="1"/>
  <c r="AW41" i="47"/>
  <c r="R342" i="47"/>
  <c r="R266" i="47"/>
  <c r="AA190" i="76"/>
  <c r="AI190" i="76" s="1"/>
  <c r="CA189" i="47" s="1"/>
  <c r="AA116" i="76"/>
  <c r="AI116" i="76" s="1"/>
  <c r="CA115" i="47" s="1"/>
  <c r="AA266" i="76"/>
  <c r="AI266" i="76" s="1"/>
  <c r="CA266" i="47" s="1"/>
  <c r="AI41" i="76"/>
  <c r="CA41" i="47" s="1"/>
  <c r="R116" i="47"/>
  <c r="AW116" i="47" s="1"/>
  <c r="AW42" i="47"/>
  <c r="R343" i="47"/>
  <c r="R267" i="47"/>
  <c r="R190" i="47"/>
  <c r="R116" i="85"/>
  <c r="AT11" i="91"/>
  <c r="GA34" i="38" s="1"/>
  <c r="R41" i="85"/>
  <c r="FI44" i="47"/>
  <c r="EL118" i="47"/>
  <c r="EL119" i="47"/>
  <c r="AF44" i="47"/>
  <c r="AF118" i="47"/>
  <c r="AG10" i="91"/>
  <c r="EC33" i="38" s="1"/>
  <c r="R40" i="84"/>
  <c r="R115" i="84"/>
  <c r="AF10" i="91"/>
  <c r="EX33" i="38" s="1"/>
  <c r="BV266" i="47"/>
  <c r="AD43" i="47"/>
  <c r="AD117" i="47"/>
  <c r="L39" i="76"/>
  <c r="D47" i="81"/>
  <c r="V13" i="79"/>
  <c r="X62" i="79"/>
  <c r="FI192" i="47" l="1"/>
  <c r="FI269" i="47"/>
  <c r="V162" i="79"/>
  <c r="Y36" i="84"/>
  <c r="AW343" i="47"/>
  <c r="AE343" i="47"/>
  <c r="BV188" i="47"/>
  <c r="Q40" i="47"/>
  <c r="AA40" i="83"/>
  <c r="CD265" i="47"/>
  <c r="EO266" i="47" s="1"/>
  <c r="R115" i="85"/>
  <c r="AT10" i="91"/>
  <c r="GA33" i="38" s="1"/>
  <c r="R40" i="85"/>
  <c r="CB115" i="47"/>
  <c r="CB42" i="47"/>
  <c r="CA190" i="47"/>
  <c r="L37" i="83"/>
  <c r="X112" i="79"/>
  <c r="Y263" i="83"/>
  <c r="Y187" i="83"/>
  <c r="Y113" i="83"/>
  <c r="Y113" i="84"/>
  <c r="Y264" i="84"/>
  <c r="Y187" i="84"/>
  <c r="EO190" i="47"/>
  <c r="EO191" i="47"/>
  <c r="Y262" i="76"/>
  <c r="Y186" i="76"/>
  <c r="Y112" i="76"/>
  <c r="Y263" i="85"/>
  <c r="Y186" i="85"/>
  <c r="Y112" i="85"/>
  <c r="L38" i="85"/>
  <c r="X216" i="79"/>
  <c r="L38" i="76"/>
  <c r="V12" i="79"/>
  <c r="D46" i="81"/>
  <c r="X61" i="79"/>
  <c r="AG43" i="47"/>
  <c r="AG117" i="47"/>
  <c r="AA115" i="84"/>
  <c r="AI115" i="84" s="1"/>
  <c r="AI40" i="84"/>
  <c r="AA266" i="84"/>
  <c r="AI266" i="84" s="1"/>
  <c r="AA189" i="84"/>
  <c r="AI189" i="84" s="1"/>
  <c r="CC116" i="47"/>
  <c r="CC42" i="47"/>
  <c r="AU266" i="47"/>
  <c r="T266" i="47"/>
  <c r="AC266" i="47"/>
  <c r="T189" i="47"/>
  <c r="AC189" i="47"/>
  <c r="AU189" i="47"/>
  <c r="T342" i="47"/>
  <c r="AY41" i="47"/>
  <c r="CC189" i="47"/>
  <c r="CC266" i="47"/>
  <c r="AA189" i="76"/>
  <c r="AI189" i="76" s="1"/>
  <c r="CA188" i="47" s="1"/>
  <c r="EL189" i="47" s="1"/>
  <c r="AA115" i="76"/>
  <c r="AI115" i="76" s="1"/>
  <c r="CA114" i="47" s="1"/>
  <c r="AA265" i="76"/>
  <c r="AI265" i="76" s="1"/>
  <c r="CA265" i="47" s="1"/>
  <c r="EL266" i="47" s="1"/>
  <c r="AI40" i="76"/>
  <c r="CA40" i="47" s="1"/>
  <c r="BV40" i="47"/>
  <c r="N48" i="81"/>
  <c r="CD40" i="47"/>
  <c r="AX189" i="47"/>
  <c r="AF189" i="47"/>
  <c r="AV266" i="47"/>
  <c r="AD266" i="47"/>
  <c r="AD342" i="47"/>
  <c r="AV342" i="47"/>
  <c r="AD267" i="47"/>
  <c r="AV267" i="47"/>
  <c r="AD190" i="47"/>
  <c r="AV190" i="47"/>
  <c r="AU343" i="47"/>
  <c r="AC343" i="47"/>
  <c r="T116" i="47"/>
  <c r="AY116" i="47" s="1"/>
  <c r="AU116" i="47"/>
  <c r="V214" i="79"/>
  <c r="Y36" i="85"/>
  <c r="R13" i="79"/>
  <c r="E10" i="93"/>
  <c r="G10" i="93" s="1"/>
  <c r="X13" i="79"/>
  <c r="AC13" i="79" s="1"/>
  <c r="L264" i="76"/>
  <c r="N264" i="76" s="1"/>
  <c r="R264" i="76" s="1"/>
  <c r="L114" i="76"/>
  <c r="N114" i="76" s="1"/>
  <c r="L188" i="76"/>
  <c r="N188" i="76" s="1"/>
  <c r="R188" i="76" s="1"/>
  <c r="N39" i="76"/>
  <c r="EG267" i="47"/>
  <c r="FE267" i="47" s="1"/>
  <c r="AE190" i="47"/>
  <c r="AW190" i="47"/>
  <c r="AW342" i="47"/>
  <c r="AE342" i="47"/>
  <c r="AX190" i="47"/>
  <c r="AF190" i="47"/>
  <c r="AX343" i="47"/>
  <c r="AF343" i="47"/>
  <c r="CD33" i="38"/>
  <c r="R115" i="83"/>
  <c r="R40" i="83"/>
  <c r="CB41" i="47"/>
  <c r="CB116" i="47"/>
  <c r="EL267" i="47"/>
  <c r="EL268" i="47"/>
  <c r="L37" i="84"/>
  <c r="X163" i="79"/>
  <c r="V111" i="79"/>
  <c r="Y36" i="83"/>
  <c r="V59" i="79"/>
  <c r="Y36" i="76"/>
  <c r="X47" i="81"/>
  <c r="Z47" i="81" s="1"/>
  <c r="AA47" i="81" s="1"/>
  <c r="AE47" i="81"/>
  <c r="AG47" i="81" s="1"/>
  <c r="AH47" i="81" s="1"/>
  <c r="Q47" i="81"/>
  <c r="S47" i="81" s="1"/>
  <c r="T47" i="81" s="1"/>
  <c r="I47" i="81"/>
  <c r="K47" i="81" s="1"/>
  <c r="L47" i="81" s="1"/>
  <c r="F47" i="81"/>
  <c r="FI119" i="47"/>
  <c r="AE267" i="47"/>
  <c r="AW267" i="47"/>
  <c r="EL41" i="47"/>
  <c r="EL115" i="47"/>
  <c r="AW266" i="47"/>
  <c r="AE266" i="47"/>
  <c r="AE189" i="47"/>
  <c r="AW189" i="47"/>
  <c r="AF267" i="47"/>
  <c r="AX267" i="47"/>
  <c r="BV114" i="47"/>
  <c r="CY33" i="38"/>
  <c r="EG189" i="47"/>
  <c r="FE189" i="47" s="1"/>
  <c r="AS10" i="91"/>
  <c r="GW33" i="38" s="1"/>
  <c r="CD188" i="47"/>
  <c r="FI193" i="47"/>
  <c r="EO41" i="47"/>
  <c r="CB266" i="47"/>
  <c r="CB189" i="47"/>
  <c r="CB190" i="47"/>
  <c r="CB267" i="47"/>
  <c r="CA116" i="47"/>
  <c r="EL42" i="47"/>
  <c r="EL43" i="47"/>
  <c r="EG42" i="47"/>
  <c r="FE42" i="47" s="1"/>
  <c r="EG43" i="47"/>
  <c r="FE43" i="47" s="1"/>
  <c r="EO267" i="47"/>
  <c r="EO268" i="47"/>
  <c r="Y112" i="84"/>
  <c r="Y263" i="84"/>
  <c r="Y186" i="84"/>
  <c r="Y112" i="83"/>
  <c r="Y262" i="83"/>
  <c r="Y186" i="83"/>
  <c r="L38" i="83"/>
  <c r="X113" i="79"/>
  <c r="L38" i="84"/>
  <c r="X164" i="79"/>
  <c r="D45" i="81"/>
  <c r="L37" i="76"/>
  <c r="V11" i="79"/>
  <c r="X60" i="79"/>
  <c r="L37" i="85"/>
  <c r="X215" i="79"/>
  <c r="Y113" i="85"/>
  <c r="Y264" i="85"/>
  <c r="Y187" i="85"/>
  <c r="Y187" i="76"/>
  <c r="Y113" i="76"/>
  <c r="Y263" i="76"/>
  <c r="FI118" i="47"/>
  <c r="EG115" i="47"/>
  <c r="FE115" i="47" s="1"/>
  <c r="R188" i="47"/>
  <c r="R114" i="47"/>
  <c r="AW114" i="47" s="1"/>
  <c r="AW40" i="47"/>
  <c r="R341" i="47"/>
  <c r="R265" i="47"/>
  <c r="EO115" i="47"/>
  <c r="EG116" i="47"/>
  <c r="FE116" i="47" s="1"/>
  <c r="CC190" i="47"/>
  <c r="CC267" i="47"/>
  <c r="AU342" i="47"/>
  <c r="AC342" i="47"/>
  <c r="T115" i="47"/>
  <c r="AY115" i="47" s="1"/>
  <c r="AU115" i="47"/>
  <c r="CC115" i="47"/>
  <c r="CC41" i="47"/>
  <c r="EO42" i="47"/>
  <c r="EO43" i="47"/>
  <c r="L114" i="84"/>
  <c r="N114" i="84" s="1"/>
  <c r="L265" i="84"/>
  <c r="N265" i="84" s="1"/>
  <c r="R265" i="84" s="1"/>
  <c r="L188" i="84"/>
  <c r="N188" i="84" s="1"/>
  <c r="R188" i="84" s="1"/>
  <c r="N39" i="84"/>
  <c r="T40" i="47"/>
  <c r="P114" i="47"/>
  <c r="AU40" i="47"/>
  <c r="P341" i="47"/>
  <c r="P265" i="47"/>
  <c r="P188" i="47"/>
  <c r="L265" i="85"/>
  <c r="N265" i="85" s="1"/>
  <c r="L114" i="85"/>
  <c r="N114" i="85" s="1"/>
  <c r="AA114" i="85" s="1"/>
  <c r="AI114" i="85" s="1"/>
  <c r="L188" i="85"/>
  <c r="N188" i="85" s="1"/>
  <c r="N39" i="85"/>
  <c r="L188" i="83"/>
  <c r="N188" i="83" s="1"/>
  <c r="R188" i="83" s="1"/>
  <c r="S9" i="91" s="1"/>
  <c r="L114" i="83"/>
  <c r="N114" i="83" s="1"/>
  <c r="L264" i="83"/>
  <c r="N264" i="83" s="1"/>
  <c r="R264" i="83" s="1"/>
  <c r="R9" i="91" s="1"/>
  <c r="N39" i="83"/>
  <c r="BV265" i="47"/>
  <c r="AG44" i="47"/>
  <c r="AG118" i="47"/>
  <c r="FI270" i="47"/>
  <c r="S341" i="47"/>
  <c r="S265" i="47"/>
  <c r="S188" i="47"/>
  <c r="S114" i="47"/>
  <c r="AX114" i="47" s="1"/>
  <c r="AX40" i="47"/>
  <c r="AX266" i="47"/>
  <c r="AF266" i="47"/>
  <c r="AF342" i="47"/>
  <c r="AX342" i="47"/>
  <c r="AV189" i="47"/>
  <c r="AD189" i="47"/>
  <c r="AV343" i="47"/>
  <c r="AD343" i="47"/>
  <c r="T267" i="47"/>
  <c r="AU267" i="47"/>
  <c r="AC267" i="47"/>
  <c r="AU190" i="47"/>
  <c r="T190" i="47"/>
  <c r="AC190" i="47"/>
  <c r="AY42" i="47"/>
  <c r="T343" i="47"/>
  <c r="AG190" i="47" l="1"/>
  <c r="AY190" i="47"/>
  <c r="AG267" i="47"/>
  <c r="AY267" i="47"/>
  <c r="AX265" i="47"/>
  <c r="AF265" i="47"/>
  <c r="CY32" i="38"/>
  <c r="CD32" i="38"/>
  <c r="R39" i="83"/>
  <c r="R114" i="83"/>
  <c r="AA188" i="85"/>
  <c r="AI188" i="85" s="1"/>
  <c r="R188" i="85"/>
  <c r="R265" i="85"/>
  <c r="AA265" i="85"/>
  <c r="AI265" i="85" s="1"/>
  <c r="AU265" i="47"/>
  <c r="AC265" i="47"/>
  <c r="T341" i="47"/>
  <c r="AY40" i="47"/>
  <c r="AA39" i="84"/>
  <c r="R39" i="47"/>
  <c r="AF9" i="91"/>
  <c r="EX32" i="38" s="1"/>
  <c r="AW265" i="47"/>
  <c r="AE265" i="47"/>
  <c r="AW188" i="47"/>
  <c r="AE188" i="47"/>
  <c r="L186" i="85"/>
  <c r="N186" i="85" s="1"/>
  <c r="L263" i="85"/>
  <c r="N263" i="85" s="1"/>
  <c r="L112" i="85"/>
  <c r="N112" i="85" s="1"/>
  <c r="AA112" i="85" s="1"/>
  <c r="AI112" i="85" s="1"/>
  <c r="N37" i="85"/>
  <c r="R11" i="79"/>
  <c r="E8" i="93"/>
  <c r="G8" i="93" s="1"/>
  <c r="X11" i="79"/>
  <c r="AC11" i="79" s="1"/>
  <c r="Q45" i="81"/>
  <c r="S45" i="81" s="1"/>
  <c r="T45" i="81" s="1"/>
  <c r="AE45" i="81"/>
  <c r="AG45" i="81" s="1"/>
  <c r="AH45" i="81" s="1"/>
  <c r="X45" i="81"/>
  <c r="Z45" i="81" s="1"/>
  <c r="AA45" i="81" s="1"/>
  <c r="I45" i="81"/>
  <c r="K45" i="81" s="1"/>
  <c r="L45" i="81" s="1"/>
  <c r="F45" i="81"/>
  <c r="L113" i="84"/>
  <c r="N113" i="84" s="1"/>
  <c r="L187" i="84"/>
  <c r="N187" i="84" s="1"/>
  <c r="R187" i="84" s="1"/>
  <c r="L264" i="84"/>
  <c r="N264" i="84" s="1"/>
  <c r="R264" i="84" s="1"/>
  <c r="N38" i="84"/>
  <c r="L263" i="83"/>
  <c r="N263" i="83" s="1"/>
  <c r="R263" i="83" s="1"/>
  <c r="R8" i="91" s="1"/>
  <c r="L113" i="83"/>
  <c r="N113" i="83" s="1"/>
  <c r="L187" i="83"/>
  <c r="N187" i="83" s="1"/>
  <c r="R187" i="83" s="1"/>
  <c r="S8" i="91" s="1"/>
  <c r="N38" i="83"/>
  <c r="M47" i="81"/>
  <c r="AH188" i="76" s="1"/>
  <c r="AI47" i="81"/>
  <c r="AH39" i="76" s="1"/>
  <c r="Y185" i="76"/>
  <c r="Y111" i="76"/>
  <c r="Y261" i="76"/>
  <c r="Y261" i="83"/>
  <c r="Y185" i="83"/>
  <c r="Y111" i="83"/>
  <c r="L263" i="84"/>
  <c r="N263" i="84" s="1"/>
  <c r="R263" i="84" s="1"/>
  <c r="AF7" i="91" s="1"/>
  <c r="L186" i="84"/>
  <c r="N186" i="84" s="1"/>
  <c r="R186" i="84" s="1"/>
  <c r="AG7" i="91" s="1"/>
  <c r="L112" i="84"/>
  <c r="N112" i="84" s="1"/>
  <c r="N37" i="84"/>
  <c r="EM116" i="47"/>
  <c r="EM117" i="47"/>
  <c r="AF116" i="47"/>
  <c r="AF42" i="47"/>
  <c r="AE116" i="47"/>
  <c r="AE42" i="47"/>
  <c r="EG266" i="47"/>
  <c r="FE266" i="47" s="1"/>
  <c r="AA39" i="76"/>
  <c r="P39" i="47"/>
  <c r="L36" i="85"/>
  <c r="X214" i="79"/>
  <c r="AD116" i="47"/>
  <c r="AD42" i="47"/>
  <c r="AY189" i="47"/>
  <c r="AG189" i="47"/>
  <c r="AY266" i="47"/>
  <c r="AG266" i="47"/>
  <c r="CC188" i="47"/>
  <c r="CC40" i="47"/>
  <c r="R12" i="79"/>
  <c r="E9" i="93"/>
  <c r="G9" i="93" s="1"/>
  <c r="X12" i="79"/>
  <c r="AC12" i="79" s="1"/>
  <c r="Q114" i="47"/>
  <c r="AV114" i="47" s="1"/>
  <c r="AV40" i="47"/>
  <c r="Q341" i="47"/>
  <c r="Q188" i="47"/>
  <c r="Q265" i="47"/>
  <c r="Y185" i="84"/>
  <c r="Y111" i="84"/>
  <c r="Y262" i="84"/>
  <c r="AY343" i="47"/>
  <c r="AG343" i="47"/>
  <c r="U22" i="93"/>
  <c r="AC42" i="47"/>
  <c r="AC116" i="47"/>
  <c r="AD41" i="47"/>
  <c r="AD115" i="47"/>
  <c r="AX188" i="47"/>
  <c r="AF188" i="47"/>
  <c r="AF341" i="47"/>
  <c r="AX341" i="47"/>
  <c r="AA39" i="83"/>
  <c r="Q39" i="47"/>
  <c r="AA39" i="85"/>
  <c r="AI39" i="85" s="1"/>
  <c r="S39" i="47"/>
  <c r="CD113" i="47"/>
  <c r="T188" i="47"/>
  <c r="AU188" i="47"/>
  <c r="AC188" i="47"/>
  <c r="AU341" i="47"/>
  <c r="AC341" i="47"/>
  <c r="AU114" i="47"/>
  <c r="AG9" i="91"/>
  <c r="EC32" i="38" s="1"/>
  <c r="R114" i="84"/>
  <c r="R39" i="84"/>
  <c r="EN41" i="47"/>
  <c r="EN267" i="47"/>
  <c r="EN268" i="47"/>
  <c r="EN190" i="47"/>
  <c r="EN191" i="47"/>
  <c r="AE341" i="47"/>
  <c r="AW341" i="47"/>
  <c r="L112" i="76"/>
  <c r="N112" i="76" s="1"/>
  <c r="L186" i="76"/>
  <c r="N186" i="76" s="1"/>
  <c r="R186" i="76" s="1"/>
  <c r="L262" i="76"/>
  <c r="N262" i="76" s="1"/>
  <c r="R262" i="76" s="1"/>
  <c r="N37" i="76"/>
  <c r="EL116" i="47"/>
  <c r="EL117" i="47"/>
  <c r="EM267" i="47"/>
  <c r="FI267" i="47" s="1"/>
  <c r="EM268" i="47"/>
  <c r="EM190" i="47"/>
  <c r="EM191" i="47"/>
  <c r="AE41" i="47"/>
  <c r="AE115" i="47"/>
  <c r="U47" i="81"/>
  <c r="AH264" i="76" s="1"/>
  <c r="AB47" i="81"/>
  <c r="AH114" i="76" s="1"/>
  <c r="D44" i="81"/>
  <c r="L36" i="76"/>
  <c r="V10" i="79"/>
  <c r="X59" i="79"/>
  <c r="L36" i="83"/>
  <c r="X111" i="79"/>
  <c r="FI268" i="47"/>
  <c r="R114" i="76"/>
  <c r="E9" i="91"/>
  <c r="AH32" i="38" s="1"/>
  <c r="R39" i="76"/>
  <c r="D9" i="91"/>
  <c r="BB32" i="38" s="1"/>
  <c r="A10" i="93"/>
  <c r="B10" i="93"/>
  <c r="Y185" i="85"/>
  <c r="Y262" i="85"/>
  <c r="Y111" i="85"/>
  <c r="AF115" i="47"/>
  <c r="AF41" i="47"/>
  <c r="EG41" i="47"/>
  <c r="FE41" i="47" s="1"/>
  <c r="EN189" i="47"/>
  <c r="AY342" i="47"/>
  <c r="AG342" i="47"/>
  <c r="U21" i="93"/>
  <c r="AC115" i="47"/>
  <c r="AC41" i="47"/>
  <c r="EN42" i="47"/>
  <c r="EN43" i="47"/>
  <c r="EN116" i="47"/>
  <c r="EN117" i="47"/>
  <c r="EO189" i="47"/>
  <c r="CC265" i="47"/>
  <c r="CC114" i="47"/>
  <c r="Q46" i="81"/>
  <c r="S46" i="81" s="1"/>
  <c r="T46" i="81" s="1"/>
  <c r="I46" i="81"/>
  <c r="K46" i="81" s="1"/>
  <c r="L46" i="81" s="1"/>
  <c r="AE46" i="81"/>
  <c r="AG46" i="81" s="1"/>
  <c r="AH46" i="81" s="1"/>
  <c r="X46" i="81"/>
  <c r="Z46" i="81" s="1"/>
  <c r="AA46" i="81" s="1"/>
  <c r="F46" i="81"/>
  <c r="L263" i="76"/>
  <c r="N263" i="76" s="1"/>
  <c r="R263" i="76" s="1"/>
  <c r="L113" i="76"/>
  <c r="N113" i="76" s="1"/>
  <c r="L187" i="76"/>
  <c r="N187" i="76" s="1"/>
  <c r="R187" i="76" s="1"/>
  <c r="N38" i="76"/>
  <c r="L264" i="85"/>
  <c r="N264" i="85" s="1"/>
  <c r="L113" i="85"/>
  <c r="N113" i="85" s="1"/>
  <c r="AA113" i="85" s="1"/>
  <c r="AI113" i="85" s="1"/>
  <c r="L187" i="85"/>
  <c r="N187" i="85" s="1"/>
  <c r="N38" i="85"/>
  <c r="L186" i="83"/>
  <c r="N186" i="83" s="1"/>
  <c r="R186" i="83" s="1"/>
  <c r="S7" i="91" s="1"/>
  <c r="L262" i="83"/>
  <c r="N262" i="83" s="1"/>
  <c r="R262" i="83" s="1"/>
  <c r="R7" i="91" s="1"/>
  <c r="L112" i="83"/>
  <c r="N112" i="83" s="1"/>
  <c r="N37" i="83"/>
  <c r="EL190" i="47"/>
  <c r="FI190" i="47" s="1"/>
  <c r="EL191" i="47"/>
  <c r="FI191" i="47" s="1"/>
  <c r="EM42" i="47"/>
  <c r="FI42" i="47" s="1"/>
  <c r="EM43" i="47"/>
  <c r="FI43" i="47" s="1"/>
  <c r="AA189" i="83"/>
  <c r="AI189" i="83" s="1"/>
  <c r="AA115" i="83"/>
  <c r="AI115" i="83" s="1"/>
  <c r="AA265" i="83"/>
  <c r="AI265" i="83" s="1"/>
  <c r="AI40" i="83"/>
  <c r="L36" i="84"/>
  <c r="X162" i="79"/>
  <c r="N47" i="81" l="1"/>
  <c r="T114" i="47"/>
  <c r="AY114" i="47" s="1"/>
  <c r="L262" i="84"/>
  <c r="N262" i="84" s="1"/>
  <c r="R262" i="84" s="1"/>
  <c r="AF6" i="91" s="1"/>
  <c r="L111" i="84"/>
  <c r="N111" i="84" s="1"/>
  <c r="L185" i="84"/>
  <c r="N185" i="84" s="1"/>
  <c r="R185" i="84" s="1"/>
  <c r="AG6" i="91" s="1"/>
  <c r="N36" i="84"/>
  <c r="CB265" i="47"/>
  <c r="CB188" i="47"/>
  <c r="CD30" i="38"/>
  <c r="R112" i="83"/>
  <c r="R37" i="83"/>
  <c r="R187" i="85"/>
  <c r="AA187" i="85"/>
  <c r="AI187" i="85" s="1"/>
  <c r="R264" i="85"/>
  <c r="AA264" i="85"/>
  <c r="AI264" i="85" s="1"/>
  <c r="R113" i="76"/>
  <c r="E8" i="91"/>
  <c r="AH31" i="38" s="1"/>
  <c r="R38" i="76"/>
  <c r="D8" i="91"/>
  <c r="BB31" i="38" s="1"/>
  <c r="AB46" i="81"/>
  <c r="AH113" i="76" s="1"/>
  <c r="M46" i="81"/>
  <c r="AH187" i="76" s="1"/>
  <c r="EN266" i="47"/>
  <c r="L111" i="76"/>
  <c r="N111" i="76" s="1"/>
  <c r="L261" i="76"/>
  <c r="N261" i="76" s="1"/>
  <c r="R261" i="76" s="1"/>
  <c r="L185" i="76"/>
  <c r="N185" i="76" s="1"/>
  <c r="R185" i="76" s="1"/>
  <c r="N36" i="76"/>
  <c r="BV113" i="47"/>
  <c r="FI117" i="47"/>
  <c r="P37" i="47"/>
  <c r="AA37" i="76"/>
  <c r="E7" i="91"/>
  <c r="AH30" i="38" s="1"/>
  <c r="R37" i="76"/>
  <c r="R112" i="76"/>
  <c r="EN115" i="47"/>
  <c r="AC114" i="47"/>
  <c r="AC40" i="47"/>
  <c r="AY188" i="47"/>
  <c r="AG188" i="47"/>
  <c r="EO114" i="47"/>
  <c r="CD39" i="47"/>
  <c r="AA114" i="83"/>
  <c r="AI114" i="83" s="1"/>
  <c r="AA264" i="83"/>
  <c r="AI264" i="83" s="1"/>
  <c r="AA188" i="83"/>
  <c r="AI188" i="83" s="1"/>
  <c r="AI39" i="83"/>
  <c r="AD265" i="47"/>
  <c r="AV265" i="47"/>
  <c r="AV341" i="47"/>
  <c r="AD341" i="47"/>
  <c r="L185" i="85"/>
  <c r="N185" i="85" s="1"/>
  <c r="L111" i="85"/>
  <c r="N111" i="85" s="1"/>
  <c r="AA111" i="85" s="1"/>
  <c r="AI111" i="85" s="1"/>
  <c r="L262" i="85"/>
  <c r="N262" i="85" s="1"/>
  <c r="N36" i="85"/>
  <c r="AA264" i="76"/>
  <c r="AI264" i="76" s="1"/>
  <c r="CA264" i="47" s="1"/>
  <c r="AA188" i="76"/>
  <c r="AI188" i="76" s="1"/>
  <c r="CA187" i="47" s="1"/>
  <c r="AA114" i="76"/>
  <c r="AI114" i="76" s="1"/>
  <c r="CA113" i="47" s="1"/>
  <c r="AI39" i="76"/>
  <c r="CA39" i="47" s="1"/>
  <c r="EX30" i="38"/>
  <c r="BV187" i="47"/>
  <c r="Q38" i="47"/>
  <c r="AA38" i="83"/>
  <c r="AA38" i="84"/>
  <c r="R38" i="47"/>
  <c r="AG8" i="91"/>
  <c r="EC31" i="38" s="1"/>
  <c r="R113" i="84"/>
  <c r="R38" i="84"/>
  <c r="AB45" i="81"/>
  <c r="AH112" i="76" s="1"/>
  <c r="U45" i="81"/>
  <c r="AH262" i="76" s="1"/>
  <c r="A8" i="93"/>
  <c r="B8" i="93"/>
  <c r="S37" i="47"/>
  <c r="AA37" i="85"/>
  <c r="AI37" i="85" s="1"/>
  <c r="AA263" i="85"/>
  <c r="AI263" i="85" s="1"/>
  <c r="R263" i="85"/>
  <c r="AS7" i="91" s="1"/>
  <c r="AE114" i="47"/>
  <c r="AE40" i="47"/>
  <c r="R113" i="47"/>
  <c r="AW113" i="47" s="1"/>
  <c r="AW39" i="47"/>
  <c r="R340" i="47"/>
  <c r="R187" i="47"/>
  <c r="R264" i="47"/>
  <c r="AS9" i="91"/>
  <c r="GW32" i="38" s="1"/>
  <c r="CD187" i="47"/>
  <c r="AG116" i="47"/>
  <c r="AG42" i="47"/>
  <c r="CB40" i="47"/>
  <c r="CB114" i="47"/>
  <c r="Q37" i="47"/>
  <c r="AA37" i="83"/>
  <c r="CY30" i="38"/>
  <c r="AA38" i="85"/>
  <c r="AI38" i="85" s="1"/>
  <c r="S38" i="47"/>
  <c r="CD112" i="47"/>
  <c r="EO113" i="47" s="1"/>
  <c r="P38" i="47"/>
  <c r="AA38" i="76"/>
  <c r="N46" i="81"/>
  <c r="AI46" i="81"/>
  <c r="AH38" i="76" s="1"/>
  <c r="U46" i="81"/>
  <c r="AH263" i="76" s="1"/>
  <c r="L111" i="83"/>
  <c r="N111" i="83" s="1"/>
  <c r="L261" i="83"/>
  <c r="N261" i="83" s="1"/>
  <c r="R261" i="83" s="1"/>
  <c r="R6" i="91" s="1"/>
  <c r="L185" i="83"/>
  <c r="N185" i="83" s="1"/>
  <c r="R185" i="83" s="1"/>
  <c r="S6" i="91" s="1"/>
  <c r="N36" i="83"/>
  <c r="E7" i="93"/>
  <c r="G7" i="93" s="1"/>
  <c r="R10" i="79"/>
  <c r="X10" i="79"/>
  <c r="AC10" i="79" s="1"/>
  <c r="X44" i="81"/>
  <c r="Z44" i="81" s="1"/>
  <c r="AA44" i="81" s="1"/>
  <c r="AE44" i="81"/>
  <c r="AG44" i="81" s="1"/>
  <c r="AH44" i="81" s="1"/>
  <c r="Q44" i="81"/>
  <c r="S44" i="81" s="1"/>
  <c r="T44" i="81" s="1"/>
  <c r="I44" i="81"/>
  <c r="K44" i="81" s="1"/>
  <c r="L44" i="81" s="1"/>
  <c r="F44" i="81"/>
  <c r="BV264" i="47"/>
  <c r="FI116" i="47"/>
  <c r="D7" i="91"/>
  <c r="BB30" i="38" s="1"/>
  <c r="S187" i="47"/>
  <c r="S113" i="47"/>
  <c r="AX113" i="47" s="1"/>
  <c r="AX39" i="47"/>
  <c r="S340" i="47"/>
  <c r="S264" i="47"/>
  <c r="Q113" i="47"/>
  <c r="AV113" i="47" s="1"/>
  <c r="AV39" i="47"/>
  <c r="Q340" i="47"/>
  <c r="Q264" i="47"/>
  <c r="Q187" i="47"/>
  <c r="AF114" i="47"/>
  <c r="AF40" i="47"/>
  <c r="AV188" i="47"/>
  <c r="AD188" i="47"/>
  <c r="A9" i="93"/>
  <c r="B9" i="93"/>
  <c r="AG115" i="47"/>
  <c r="AG41" i="47"/>
  <c r="T39" i="47"/>
  <c r="P113" i="47"/>
  <c r="AU39" i="47"/>
  <c r="P340" i="47"/>
  <c r="P187" i="47"/>
  <c r="P264" i="47"/>
  <c r="AA37" i="84"/>
  <c r="R37" i="47"/>
  <c r="R112" i="84"/>
  <c r="EC30" i="38"/>
  <c r="R37" i="84"/>
  <c r="BV39" i="47"/>
  <c r="EG40" i="47" s="1"/>
  <c r="FE40" i="47" s="1"/>
  <c r="R113" i="83"/>
  <c r="CD31" i="38"/>
  <c r="R38" i="83"/>
  <c r="CY31" i="38"/>
  <c r="AF8" i="91"/>
  <c r="EX31" i="38" s="1"/>
  <c r="M45" i="81"/>
  <c r="AH186" i="76" s="1"/>
  <c r="AI45" i="81"/>
  <c r="AH37" i="76" s="1"/>
  <c r="CD111" i="47"/>
  <c r="AA186" i="85"/>
  <c r="AI186" i="85" s="1"/>
  <c r="R186" i="85"/>
  <c r="AT7" i="91" s="1"/>
  <c r="AA265" i="84"/>
  <c r="AI265" i="84" s="1"/>
  <c r="AA188" i="84"/>
  <c r="AI188" i="84" s="1"/>
  <c r="AA114" i="84"/>
  <c r="AI114" i="84" s="1"/>
  <c r="AI39" i="84"/>
  <c r="AY341" i="47"/>
  <c r="AG341" i="47"/>
  <c r="U20" i="93"/>
  <c r="T265" i="47"/>
  <c r="CD264" i="47"/>
  <c r="R114" i="85"/>
  <c r="R39" i="85"/>
  <c r="AT9" i="91"/>
  <c r="GA32" i="38" s="1"/>
  <c r="AY265" i="47" l="1"/>
  <c r="AG265" i="47"/>
  <c r="CC39" i="47"/>
  <c r="EO265" i="47"/>
  <c r="CC113" i="47"/>
  <c r="CC264" i="47"/>
  <c r="R112" i="85"/>
  <c r="R37" i="85"/>
  <c r="GA30" i="38"/>
  <c r="BV37" i="47"/>
  <c r="AW37" i="47"/>
  <c r="R338" i="47"/>
  <c r="R262" i="47"/>
  <c r="R185" i="47"/>
  <c r="R111" i="47"/>
  <c r="AW111" i="47" s="1"/>
  <c r="AU187" i="47"/>
  <c r="T187" i="47"/>
  <c r="AC187" i="47"/>
  <c r="AY39" i="47"/>
  <c r="T340" i="47"/>
  <c r="AD264" i="47"/>
  <c r="AV264" i="47"/>
  <c r="AF264" i="47"/>
  <c r="AX264" i="47"/>
  <c r="AX187" i="47"/>
  <c r="AF187" i="47"/>
  <c r="EG265" i="47"/>
  <c r="FE265" i="47" s="1"/>
  <c r="M44" i="81"/>
  <c r="AH185" i="76" s="1"/>
  <c r="AI44" i="81"/>
  <c r="AH36" i="76" s="1"/>
  <c r="A7" i="93"/>
  <c r="B7" i="93"/>
  <c r="R111" i="83"/>
  <c r="R36" i="83"/>
  <c r="CD29" i="38"/>
  <c r="BV38" i="47"/>
  <c r="AA187" i="76"/>
  <c r="AI187" i="76" s="1"/>
  <c r="CA186" i="47" s="1"/>
  <c r="AA113" i="76"/>
  <c r="AI113" i="76" s="1"/>
  <c r="CA112" i="47" s="1"/>
  <c r="AA263" i="76"/>
  <c r="AI263" i="76" s="1"/>
  <c r="CA263" i="47" s="1"/>
  <c r="AI38" i="76"/>
  <c r="CA38" i="47" s="1"/>
  <c r="EL39" i="47" s="1"/>
  <c r="S186" i="47"/>
  <c r="S112" i="47"/>
  <c r="AX112" i="47" s="1"/>
  <c r="AX38" i="47"/>
  <c r="S339" i="47"/>
  <c r="S263" i="47"/>
  <c r="AA112" i="83"/>
  <c r="AI112" i="83" s="1"/>
  <c r="AA262" i="83"/>
  <c r="AI262" i="83" s="1"/>
  <c r="AA186" i="83"/>
  <c r="AI186" i="83" s="1"/>
  <c r="AI37" i="83"/>
  <c r="EM115" i="47"/>
  <c r="FI115" i="47" s="1"/>
  <c r="EM41" i="47"/>
  <c r="FI41" i="47" s="1"/>
  <c r="EO188" i="47"/>
  <c r="AW264" i="47"/>
  <c r="AE264" i="47"/>
  <c r="AE340" i="47"/>
  <c r="AW340" i="47"/>
  <c r="CD262" i="47"/>
  <c r="AX37" i="47"/>
  <c r="S338" i="47"/>
  <c r="S262" i="47"/>
  <c r="S185" i="47"/>
  <c r="S111" i="47"/>
  <c r="AX111" i="47" s="1"/>
  <c r="BV111" i="47"/>
  <c r="AW38" i="47"/>
  <c r="R339" i="47"/>
  <c r="R186" i="47"/>
  <c r="R263" i="47"/>
  <c r="R112" i="47"/>
  <c r="AW112" i="47" s="1"/>
  <c r="AA187" i="83"/>
  <c r="AI187" i="83" s="1"/>
  <c r="AA113" i="83"/>
  <c r="AI113" i="83" s="1"/>
  <c r="AA263" i="83"/>
  <c r="AI263" i="83" s="1"/>
  <c r="AI38" i="83"/>
  <c r="EL40" i="47"/>
  <c r="EL187" i="47"/>
  <c r="EL188" i="47"/>
  <c r="AA36" i="85"/>
  <c r="AI36" i="85" s="1"/>
  <c r="S36" i="47"/>
  <c r="CD110" i="47"/>
  <c r="EO110" i="47" s="1"/>
  <c r="CB187" i="47"/>
  <c r="CB113" i="47"/>
  <c r="EO40" i="47"/>
  <c r="P111" i="47"/>
  <c r="AU37" i="47"/>
  <c r="T37" i="47"/>
  <c r="P338" i="47"/>
  <c r="P262" i="47"/>
  <c r="P185" i="47"/>
  <c r="EG114" i="47"/>
  <c r="FE114" i="47" s="1"/>
  <c r="E6" i="91"/>
  <c r="AH29" i="38" s="1"/>
  <c r="R36" i="76"/>
  <c r="R111" i="76"/>
  <c r="BV186" i="47"/>
  <c r="CD263" i="47"/>
  <c r="EO263" i="47" s="1"/>
  <c r="CD186" i="47"/>
  <c r="EM188" i="47"/>
  <c r="EM189" i="47"/>
  <c r="FI189" i="47" s="1"/>
  <c r="EM266" i="47"/>
  <c r="FI266" i="47" s="1"/>
  <c r="EC29" i="38"/>
  <c r="R111" i="84"/>
  <c r="R36" i="84"/>
  <c r="EX29" i="38"/>
  <c r="CC187" i="47"/>
  <c r="EN188" i="47" s="1"/>
  <c r="CD185" i="47"/>
  <c r="EO111" i="47"/>
  <c r="BV185" i="47"/>
  <c r="AA263" i="84"/>
  <c r="AI263" i="84" s="1"/>
  <c r="AA186" i="84"/>
  <c r="AI186" i="84" s="1"/>
  <c r="AA112" i="84"/>
  <c r="AI112" i="84" s="1"/>
  <c r="AI37" i="84"/>
  <c r="AC264" i="47"/>
  <c r="T264" i="47"/>
  <c r="AU264" i="47"/>
  <c r="AC340" i="47"/>
  <c r="AU340" i="47"/>
  <c r="T113" i="47"/>
  <c r="AY113" i="47" s="1"/>
  <c r="AU113" i="47"/>
  <c r="AD114" i="47"/>
  <c r="AD40" i="47"/>
  <c r="AV187" i="47"/>
  <c r="AD187" i="47"/>
  <c r="AD340" i="47"/>
  <c r="AV340" i="47"/>
  <c r="AX340" i="47"/>
  <c r="AF340" i="47"/>
  <c r="N44" i="81"/>
  <c r="U44" i="81"/>
  <c r="AH261" i="76" s="1"/>
  <c r="AB44" i="81"/>
  <c r="AH111" i="76" s="1"/>
  <c r="Q36" i="47"/>
  <c r="AA36" i="83"/>
  <c r="CY29" i="38"/>
  <c r="BV263" i="47"/>
  <c r="AU38" i="47"/>
  <c r="P339" i="47"/>
  <c r="P186" i="47"/>
  <c r="P263" i="47"/>
  <c r="P112" i="47"/>
  <c r="T38" i="47"/>
  <c r="EO112" i="47"/>
  <c r="CD38" i="47"/>
  <c r="Q185" i="47"/>
  <c r="Q111" i="47"/>
  <c r="AV111" i="47" s="1"/>
  <c r="AV37" i="47"/>
  <c r="Q338" i="47"/>
  <c r="Q262" i="47"/>
  <c r="AW187" i="47"/>
  <c r="AE187" i="47"/>
  <c r="GW30" i="38"/>
  <c r="CD37" i="47"/>
  <c r="BV262" i="47"/>
  <c r="N45" i="81"/>
  <c r="AA187" i="84"/>
  <c r="AI187" i="84" s="1"/>
  <c r="AA113" i="84"/>
  <c r="AI113" i="84" s="1"/>
  <c r="AA264" i="84"/>
  <c r="AI264" i="84" s="1"/>
  <c r="AI38" i="84"/>
  <c r="AV38" i="47"/>
  <c r="Q339" i="47"/>
  <c r="Q263" i="47"/>
  <c r="Q186" i="47"/>
  <c r="Q112" i="47"/>
  <c r="AV112" i="47" s="1"/>
  <c r="EG187" i="47"/>
  <c r="FE187" i="47" s="1"/>
  <c r="EG188" i="47"/>
  <c r="FE188" i="47" s="1"/>
  <c r="EL113" i="47"/>
  <c r="EL114" i="47"/>
  <c r="EL264" i="47"/>
  <c r="EL265" i="47"/>
  <c r="R262" i="85"/>
  <c r="AS6" i="91" s="1"/>
  <c r="AA262" i="85"/>
  <c r="AI262" i="85" s="1"/>
  <c r="R185" i="85"/>
  <c r="AT6" i="91" s="1"/>
  <c r="AA185" i="85"/>
  <c r="AI185" i="85" s="1"/>
  <c r="CB39" i="47"/>
  <c r="CB264" i="47"/>
  <c r="AG40" i="47"/>
  <c r="AG114" i="47"/>
  <c r="AA262" i="76"/>
  <c r="AI262" i="76" s="1"/>
  <c r="CA262" i="47" s="1"/>
  <c r="AA186" i="76"/>
  <c r="AI186" i="76" s="1"/>
  <c r="CA185" i="47" s="1"/>
  <c r="AA112" i="76"/>
  <c r="AI112" i="76" s="1"/>
  <c r="CA111" i="47" s="1"/>
  <c r="AI37" i="76"/>
  <c r="CA37" i="47" s="1"/>
  <c r="AA36" i="76"/>
  <c r="P36" i="47"/>
  <c r="D6" i="91"/>
  <c r="BB29" i="38" s="1"/>
  <c r="BV112" i="47"/>
  <c r="EG112" i="47" s="1"/>
  <c r="FE112" i="47" s="1"/>
  <c r="AS8" i="91"/>
  <c r="GW31" i="38" s="1"/>
  <c r="R113" i="85"/>
  <c r="AT8" i="91"/>
  <c r="GA31" i="38" s="1"/>
  <c r="R38" i="85"/>
  <c r="AA36" i="84"/>
  <c r="R36" i="47"/>
  <c r="EO186" i="47" l="1"/>
  <c r="EG263" i="47"/>
  <c r="FE263" i="47" s="1"/>
  <c r="R184" i="47"/>
  <c r="AW36" i="47"/>
  <c r="R110" i="47"/>
  <c r="AW110" i="47" s="1"/>
  <c r="R337" i="47"/>
  <c r="R261" i="47"/>
  <c r="AA185" i="76"/>
  <c r="AI185" i="76" s="1"/>
  <c r="CA184" i="47" s="1"/>
  <c r="EL185" i="47" s="1"/>
  <c r="AA111" i="76"/>
  <c r="AI111" i="76" s="1"/>
  <c r="CA110" i="47" s="1"/>
  <c r="EL110" i="47" s="1"/>
  <c r="FI110" i="47" s="1"/>
  <c r="FJ110" i="47" s="1"/>
  <c r="AA261" i="76"/>
  <c r="AI261" i="76" s="1"/>
  <c r="CA261" i="47" s="1"/>
  <c r="EL262" i="47" s="1"/>
  <c r="AI36" i="76"/>
  <c r="CA36" i="47" s="1"/>
  <c r="EL36" i="47" s="1"/>
  <c r="FI36" i="47" s="1"/>
  <c r="FJ36" i="47" s="1"/>
  <c r="GA29" i="38"/>
  <c r="R36" i="85"/>
  <c r="R111" i="85"/>
  <c r="GW29" i="38"/>
  <c r="AD263" i="47"/>
  <c r="AV263" i="47"/>
  <c r="CC263" i="47"/>
  <c r="CC186" i="47"/>
  <c r="AE39" i="47"/>
  <c r="AE113" i="47"/>
  <c r="AV338" i="47"/>
  <c r="AD338" i="47"/>
  <c r="EO38" i="47"/>
  <c r="T339" i="47"/>
  <c r="AY38" i="47"/>
  <c r="AU263" i="47"/>
  <c r="AC263" i="47"/>
  <c r="T263" i="47"/>
  <c r="AU339" i="47"/>
  <c r="AC339" i="47"/>
  <c r="AA185" i="83"/>
  <c r="AI185" i="83" s="1"/>
  <c r="AA261" i="83"/>
  <c r="AI261" i="83" s="1"/>
  <c r="AI36" i="83"/>
  <c r="AA111" i="83"/>
  <c r="AI111" i="83" s="1"/>
  <c r="BV110" i="47"/>
  <c r="EG110" i="47" s="1"/>
  <c r="FE110" i="47" s="1"/>
  <c r="FF110" i="47" s="1"/>
  <c r="AD113" i="47"/>
  <c r="AD39" i="47"/>
  <c r="AY264" i="47"/>
  <c r="AG264" i="47"/>
  <c r="CC37" i="47"/>
  <c r="CC185" i="47"/>
  <c r="DU4" i="38" a="1"/>
  <c r="EM265" i="47"/>
  <c r="EG186" i="47"/>
  <c r="FE186" i="47" s="1"/>
  <c r="AB4" i="38" a="1"/>
  <c r="EG113" i="47"/>
  <c r="FE113" i="47" s="1"/>
  <c r="AC185" i="47"/>
  <c r="AU185" i="47"/>
  <c r="T185" i="47"/>
  <c r="AC338" i="47"/>
  <c r="AU338" i="47"/>
  <c r="EO39" i="47"/>
  <c r="CD36" i="47"/>
  <c r="EO36" i="47" s="1"/>
  <c r="CB263" i="47"/>
  <c r="CB186" i="47"/>
  <c r="AE263" i="47"/>
  <c r="AW263" i="47"/>
  <c r="AE339" i="47"/>
  <c r="AW339" i="47"/>
  <c r="EG111" i="47"/>
  <c r="FE111" i="47" s="1"/>
  <c r="FF111" i="47" s="1"/>
  <c r="AX185" i="47"/>
  <c r="AF185" i="47"/>
  <c r="AF338" i="47"/>
  <c r="AX338" i="47"/>
  <c r="EM114" i="47"/>
  <c r="CB37" i="47"/>
  <c r="CB262" i="47"/>
  <c r="AF263" i="47"/>
  <c r="AX263" i="47"/>
  <c r="AF186" i="47"/>
  <c r="AX186" i="47"/>
  <c r="EL263" i="47"/>
  <c r="EL186" i="47"/>
  <c r="EG39" i="47"/>
  <c r="FE39" i="47" s="1"/>
  <c r="EG38" i="47"/>
  <c r="FE38" i="47" s="1"/>
  <c r="BW4" i="38" a="1"/>
  <c r="BV184" i="47"/>
  <c r="EG185" i="47" s="1"/>
  <c r="FE185" i="47" s="1"/>
  <c r="FF185" i="47" s="1"/>
  <c r="EG264" i="47"/>
  <c r="FE264" i="47" s="1"/>
  <c r="AF39" i="47"/>
  <c r="AF113" i="47"/>
  <c r="U19" i="93"/>
  <c r="AY340" i="47"/>
  <c r="AG340" i="47"/>
  <c r="AC113" i="47"/>
  <c r="AC39" i="47"/>
  <c r="AW185" i="47"/>
  <c r="AE185" i="47"/>
  <c r="AE338" i="47"/>
  <c r="AW338" i="47"/>
  <c r="EN40" i="47"/>
  <c r="AA262" i="84"/>
  <c r="AI262" i="84" s="1"/>
  <c r="AI36" i="84"/>
  <c r="AA111" i="84"/>
  <c r="AI111" i="84" s="1"/>
  <c r="AA185" i="84"/>
  <c r="AI185" i="84" s="1"/>
  <c r="P110" i="47"/>
  <c r="P337" i="47"/>
  <c r="P261" i="47"/>
  <c r="T36" i="47"/>
  <c r="P184" i="47"/>
  <c r="AU36" i="47"/>
  <c r="CD184" i="47"/>
  <c r="EO185" i="47" s="1"/>
  <c r="CD261" i="47"/>
  <c r="EO262" i="47" s="1"/>
  <c r="AV186" i="47"/>
  <c r="AD186" i="47"/>
  <c r="AV339" i="47"/>
  <c r="AD339" i="47"/>
  <c r="CC38" i="47"/>
  <c r="EN38" i="47" s="1"/>
  <c r="CC112" i="47"/>
  <c r="AV262" i="47"/>
  <c r="AD262" i="47"/>
  <c r="AD185" i="47"/>
  <c r="AV185" i="47"/>
  <c r="T112" i="47"/>
  <c r="AY112" i="47" s="1"/>
  <c r="AU112" i="47"/>
  <c r="AC186" i="47"/>
  <c r="T186" i="47"/>
  <c r="AU186" i="47"/>
  <c r="Q337" i="47"/>
  <c r="Q184" i="47"/>
  <c r="Q261" i="47"/>
  <c r="Q110" i="47"/>
  <c r="AV110" i="47" s="1"/>
  <c r="AV36" i="47"/>
  <c r="BV261" i="47"/>
  <c r="EG262" i="47" s="1"/>
  <c r="FE262" i="47" s="1"/>
  <c r="FF262" i="47" s="1"/>
  <c r="CC111" i="47"/>
  <c r="CC262" i="47"/>
  <c r="T262" i="47"/>
  <c r="AU262" i="47"/>
  <c r="AC262" i="47"/>
  <c r="AY37" i="47"/>
  <c r="T338" i="47"/>
  <c r="AU111" i="47"/>
  <c r="T111" i="47"/>
  <c r="AY111" i="47" s="1"/>
  <c r="S110" i="47"/>
  <c r="AX110" i="47" s="1"/>
  <c r="AX36" i="47"/>
  <c r="S337" i="47"/>
  <c r="S261" i="47"/>
  <c r="S184" i="47"/>
  <c r="FI188" i="47"/>
  <c r="CB38" i="47"/>
  <c r="EM39" i="47" s="1"/>
  <c r="CB112" i="47"/>
  <c r="EM113" i="47" s="1"/>
  <c r="AW186" i="47"/>
  <c r="AE186" i="47"/>
  <c r="AX262" i="47"/>
  <c r="AF262" i="47"/>
  <c r="EO187" i="47"/>
  <c r="EM40" i="47"/>
  <c r="CB185" i="47"/>
  <c r="CB111" i="47"/>
  <c r="AX339" i="47"/>
  <c r="AF339" i="47"/>
  <c r="EL38" i="47"/>
  <c r="EL112" i="47"/>
  <c r="BV36" i="47"/>
  <c r="EG36" i="47" s="1"/>
  <c r="FE36" i="47" s="1"/>
  <c r="FF36" i="47" s="1"/>
  <c r="AG187" i="47"/>
  <c r="AY187" i="47"/>
  <c r="AE262" i="47"/>
  <c r="AW262" i="47"/>
  <c r="EN264" i="47"/>
  <c r="EN265" i="47"/>
  <c r="FI265" i="47" s="1"/>
  <c r="EN113" i="47"/>
  <c r="EN114" i="47"/>
  <c r="EO264" i="47"/>
  <c r="EL111" i="47" l="1"/>
  <c r="FI40" i="47"/>
  <c r="FI114" i="47"/>
  <c r="EG37" i="47"/>
  <c r="FE37" i="47" s="1"/>
  <c r="FF37" i="47" s="1"/>
  <c r="FI113" i="47"/>
  <c r="EL37" i="47"/>
  <c r="FF263" i="47"/>
  <c r="AE112" i="47"/>
  <c r="AE38" i="47"/>
  <c r="AF184" i="47"/>
  <c r="AX184" i="47"/>
  <c r="AY186" i="47"/>
  <c r="AG186" i="47"/>
  <c r="AD38" i="47"/>
  <c r="AD112" i="47"/>
  <c r="T184" i="47"/>
  <c r="AU184" i="47"/>
  <c r="AC184" i="47"/>
  <c r="AC261" i="47"/>
  <c r="T261" i="47"/>
  <c r="AU261" i="47"/>
  <c r="T110" i="47"/>
  <c r="AY110" i="47" s="1"/>
  <c r="AU110" i="47"/>
  <c r="CC36" i="47"/>
  <c r="EN36" i="47" s="1"/>
  <c r="AE37" i="47"/>
  <c r="AE111" i="47"/>
  <c r="FF264" i="47"/>
  <c r="FF38" i="47"/>
  <c r="FF39" i="47" s="1"/>
  <c r="AF38" i="47"/>
  <c r="AF112" i="47"/>
  <c r="EM186" i="47"/>
  <c r="EM263" i="47"/>
  <c r="AY185" i="47"/>
  <c r="AG185" i="47"/>
  <c r="AC37" i="47"/>
  <c r="AC111" i="47"/>
  <c r="DZ8" i="38"/>
  <c r="DX6" i="38"/>
  <c r="DV4" i="38"/>
  <c r="EA6" i="38"/>
  <c r="DY4" i="38"/>
  <c r="DZ6" i="38"/>
  <c r="DX4" i="38"/>
  <c r="DV7" i="38"/>
  <c r="EA4" i="38"/>
  <c r="DV8" i="38"/>
  <c r="EA5" i="38"/>
  <c r="DY8" i="38"/>
  <c r="DW6" i="38"/>
  <c r="DX8" i="38"/>
  <c r="DV6" i="38"/>
  <c r="EA8" i="38"/>
  <c r="DY6" i="38"/>
  <c r="DW4" i="38"/>
  <c r="DY7" i="38"/>
  <c r="DW5" i="38"/>
  <c r="DU8" i="38"/>
  <c r="DZ5" i="38"/>
  <c r="EA7" i="38"/>
  <c r="DY5" i="38"/>
  <c r="DW8" i="38"/>
  <c r="DU6" i="38"/>
  <c r="DU4" i="38"/>
  <c r="DU7" i="38"/>
  <c r="DZ4" i="38"/>
  <c r="DX7" i="38"/>
  <c r="DV5" i="38"/>
  <c r="DW7" i="38"/>
  <c r="DU5" i="38"/>
  <c r="DZ7" i="38"/>
  <c r="DX5" i="38"/>
  <c r="CB110" i="47"/>
  <c r="EM110" i="47" s="1"/>
  <c r="CB261" i="47"/>
  <c r="EM262" i="47" s="1"/>
  <c r="AY263" i="47"/>
  <c r="AG263" i="47"/>
  <c r="U18" i="93"/>
  <c r="AY339" i="47"/>
  <c r="AG339" i="47"/>
  <c r="EO37" i="47"/>
  <c r="EN187" i="47"/>
  <c r="EN186" i="47"/>
  <c r="EN263" i="47"/>
  <c r="FI263" i="47" s="1"/>
  <c r="AE337" i="47"/>
  <c r="AW337" i="47"/>
  <c r="AX337" i="47"/>
  <c r="AF337" i="47"/>
  <c r="AV184" i="47"/>
  <c r="AD184" i="47"/>
  <c r="CC184" i="47"/>
  <c r="AG113" i="47"/>
  <c r="AG39" i="47"/>
  <c r="EM112" i="47"/>
  <c r="EM38" i="47"/>
  <c r="FI38" i="47" s="1"/>
  <c r="AF261" i="47"/>
  <c r="AX261" i="47"/>
  <c r="AY338" i="47"/>
  <c r="AG338" i="47"/>
  <c r="U17" i="93"/>
  <c r="AG262" i="47"/>
  <c r="AY262" i="47"/>
  <c r="AD261" i="47"/>
  <c r="AV261" i="47"/>
  <c r="AV337" i="47"/>
  <c r="AD337" i="47"/>
  <c r="AC38" i="47"/>
  <c r="AC112" i="47"/>
  <c r="AD111" i="47"/>
  <c r="AD37" i="47"/>
  <c r="EN112" i="47"/>
  <c r="T337" i="47"/>
  <c r="AY36" i="47"/>
  <c r="AU337" i="47"/>
  <c r="AC337" i="47"/>
  <c r="CC110" i="47"/>
  <c r="EN110" i="47" s="1"/>
  <c r="CC261" i="47"/>
  <c r="EN262" i="47" s="1"/>
  <c r="EN39" i="47"/>
  <c r="FI39" i="47" s="1"/>
  <c r="BX7" i="38"/>
  <c r="BZ4" i="38"/>
  <c r="BY11" i="38" s="1"/>
  <c r="CA6" i="38"/>
  <c r="CB8" i="38"/>
  <c r="BX6" i="38"/>
  <c r="BY8" i="38"/>
  <c r="CA5" i="38"/>
  <c r="BW4" i="38"/>
  <c r="CB11" i="38" s="1"/>
  <c r="BZ6" i="38"/>
  <c r="CA8" i="38"/>
  <c r="BW6" i="38"/>
  <c r="BX8" i="38"/>
  <c r="BZ5" i="38"/>
  <c r="CA7" i="38"/>
  <c r="BW5" i="38"/>
  <c r="BZ8" i="38"/>
  <c r="CB5" i="38"/>
  <c r="BW8" i="38"/>
  <c r="BY5" i="38"/>
  <c r="BZ7" i="38"/>
  <c r="CB4" i="38"/>
  <c r="BW11" i="38" s="1"/>
  <c r="BW7" i="38"/>
  <c r="BY4" i="38"/>
  <c r="BZ11" i="38" s="1"/>
  <c r="CB7" i="38"/>
  <c r="BX5" i="38"/>
  <c r="BY7" i="38"/>
  <c r="CA4" i="38"/>
  <c r="BX11" i="38" s="1"/>
  <c r="CB6" i="38"/>
  <c r="BX4" i="38"/>
  <c r="CA11" i="38" s="1"/>
  <c r="BY6" i="38"/>
  <c r="FI186" i="47"/>
  <c r="AF111" i="47"/>
  <c r="AF37" i="47"/>
  <c r="EM187" i="47"/>
  <c r="FI187" i="47" s="1"/>
  <c r="AB4" i="38"/>
  <c r="AG11" i="38" s="1"/>
  <c r="AC4" i="38"/>
  <c r="AF11" i="38" s="1"/>
  <c r="AC7" i="38"/>
  <c r="AD6" i="38"/>
  <c r="AE5" i="38"/>
  <c r="AD4" i="38"/>
  <c r="AE11" i="38" s="1"/>
  <c r="AG7" i="38"/>
  <c r="AE7" i="38"/>
  <c r="AD7" i="38"/>
  <c r="AB5" i="38"/>
  <c r="AF8" i="38"/>
  <c r="AC8" i="38"/>
  <c r="AB8" i="38"/>
  <c r="AD8" i="38"/>
  <c r="AG8" i="38"/>
  <c r="AE4" i="38"/>
  <c r="AD11" i="38" s="1"/>
  <c r="AF4" i="38"/>
  <c r="AC11" i="38" s="1"/>
  <c r="AB6" i="38"/>
  <c r="AG5" i="38"/>
  <c r="AF6" i="38"/>
  <c r="AB7" i="38"/>
  <c r="AC5" i="38"/>
  <c r="AG4" i="38"/>
  <c r="AB11" i="38" s="1"/>
  <c r="AF7" i="38"/>
  <c r="AG6" i="38"/>
  <c r="AE8" i="38"/>
  <c r="AD5" i="38"/>
  <c r="AF5" i="38"/>
  <c r="AE6" i="38"/>
  <c r="AC6" i="38"/>
  <c r="FF186" i="47"/>
  <c r="EN185" i="47"/>
  <c r="EN37" i="47"/>
  <c r="CB36" i="47"/>
  <c r="EM36" i="47" s="1"/>
  <c r="CB184" i="47"/>
  <c r="EM185" i="47" s="1"/>
  <c r="FS4" i="38" a="1"/>
  <c r="EM264" i="47"/>
  <c r="FI264" i="47" s="1"/>
  <c r="FF112" i="47"/>
  <c r="AE261" i="47"/>
  <c r="AW261" i="47"/>
  <c r="AE184" i="47"/>
  <c r="AW184" i="47"/>
  <c r="FI185" i="47" l="1"/>
  <c r="FJ185" i="47" s="1"/>
  <c r="FI262" i="47"/>
  <c r="FJ262" i="47" s="1"/>
  <c r="FI112" i="47"/>
  <c r="FV6" i="38"/>
  <c r="FY6" i="38"/>
  <c r="FX6" i="38"/>
  <c r="FT7" i="38"/>
  <c r="FT8" i="38"/>
  <c r="FW8" i="38"/>
  <c r="FV8" i="38"/>
  <c r="FY8" i="38"/>
  <c r="FU4" i="38"/>
  <c r="FW11" i="38" s="1"/>
  <c r="FU5" i="38"/>
  <c r="FX5" i="38"/>
  <c r="FW5" i="38"/>
  <c r="FS6" i="38"/>
  <c r="FS7" i="38"/>
  <c r="FV7" i="38"/>
  <c r="FU7" i="38"/>
  <c r="FX7" i="38"/>
  <c r="FX8" i="38"/>
  <c r="FT4" i="38"/>
  <c r="FX11" i="38" s="1"/>
  <c r="FW4" i="38"/>
  <c r="FU11" i="38" s="1"/>
  <c r="FV4" i="38"/>
  <c r="FV11" i="38" s="1"/>
  <c r="FY4" i="38"/>
  <c r="FS11" i="38" s="1"/>
  <c r="FY5" i="38"/>
  <c r="FU6" i="38"/>
  <c r="FT6" i="38"/>
  <c r="FW6" i="38"/>
  <c r="FW7" i="38"/>
  <c r="FS8" i="38"/>
  <c r="FY7" i="38"/>
  <c r="FU8" i="38"/>
  <c r="FS4" i="38"/>
  <c r="FY11" i="38" s="1"/>
  <c r="FX4" i="38"/>
  <c r="FT11" i="38" s="1"/>
  <c r="FT5" i="38"/>
  <c r="FS5" i="38"/>
  <c r="FV5" i="38"/>
  <c r="FF187" i="47"/>
  <c r="AK31" i="38"/>
  <c r="AK39" i="38"/>
  <c r="AI30" i="38"/>
  <c r="AI38" i="38"/>
  <c r="AK30" i="38"/>
  <c r="AL30" i="38" s="1"/>
  <c r="AK38" i="38"/>
  <c r="AL38" i="38" s="1"/>
  <c r="AI33" i="38"/>
  <c r="AI41" i="38"/>
  <c r="AK36" i="38"/>
  <c r="AK29" i="38"/>
  <c r="AI36" i="38"/>
  <c r="AL36" i="38" s="1"/>
  <c r="AI29" i="38"/>
  <c r="AL29" i="38" s="1"/>
  <c r="AK37" i="38"/>
  <c r="AI31" i="38"/>
  <c r="AI39" i="38"/>
  <c r="AK35" i="38"/>
  <c r="AK43" i="38"/>
  <c r="AI34" i="38"/>
  <c r="AI42" i="38"/>
  <c r="AK34" i="38"/>
  <c r="AL34" i="38" s="1"/>
  <c r="AK42" i="38"/>
  <c r="AL42" i="38" s="1"/>
  <c r="AI37" i="38"/>
  <c r="AK32" i="38"/>
  <c r="AK40" i="38"/>
  <c r="AI32" i="38"/>
  <c r="AL32" i="38" s="1"/>
  <c r="AI40" i="38"/>
  <c r="AL40" i="38" s="1"/>
  <c r="AK33" i="38"/>
  <c r="AK41" i="38"/>
  <c r="AI35" i="38"/>
  <c r="AI43" i="38"/>
  <c r="FF40" i="47"/>
  <c r="CG32" i="38"/>
  <c r="CG36" i="38"/>
  <c r="CG40" i="38"/>
  <c r="CG30" i="38"/>
  <c r="CG29" i="38"/>
  <c r="CG35" i="38"/>
  <c r="CG39" i="38"/>
  <c r="CG43" i="38"/>
  <c r="CE38" i="38"/>
  <c r="CE29" i="38"/>
  <c r="CE37" i="38"/>
  <c r="CE32" i="38"/>
  <c r="CE36" i="38"/>
  <c r="CE43" i="38"/>
  <c r="CH43" i="38" s="1"/>
  <c r="CE35" i="38"/>
  <c r="CG34" i="38"/>
  <c r="CG38" i="38"/>
  <c r="CG42" i="38"/>
  <c r="CG31" i="38"/>
  <c r="CG33" i="38"/>
  <c r="CG37" i="38"/>
  <c r="CG41" i="38"/>
  <c r="CE42" i="38"/>
  <c r="CE34" i="38"/>
  <c r="CH34" i="38" s="1"/>
  <c r="CE41" i="38"/>
  <c r="CE33" i="38"/>
  <c r="CH33" i="38" s="1"/>
  <c r="CE40" i="38"/>
  <c r="CH40" i="38" s="1"/>
  <c r="CE30" i="38"/>
  <c r="CH30" i="38" s="1"/>
  <c r="CE39" i="38"/>
  <c r="CH39" i="38" s="1"/>
  <c r="CE31" i="38"/>
  <c r="AD36" i="47"/>
  <c r="AD110" i="47"/>
  <c r="EN111" i="47"/>
  <c r="FJ263" i="47"/>
  <c r="FJ264" i="47" s="1"/>
  <c r="DV11" i="38"/>
  <c r="DV12" i="38"/>
  <c r="EA12" i="38"/>
  <c r="EA11" i="38"/>
  <c r="DU12" i="38"/>
  <c r="DU11" i="38"/>
  <c r="DX11" i="38"/>
  <c r="DX12" i="38"/>
  <c r="DW12" i="38"/>
  <c r="DW11" i="38"/>
  <c r="DZ11" i="38"/>
  <c r="DZ12" i="38"/>
  <c r="AG111" i="47"/>
  <c r="AG37" i="47"/>
  <c r="EM37" i="47"/>
  <c r="FI37" i="47" s="1"/>
  <c r="FJ37" i="47" s="1"/>
  <c r="FF265" i="47"/>
  <c r="AG261" i="47"/>
  <c r="AY261" i="47"/>
  <c r="AC36" i="47"/>
  <c r="AC110" i="47"/>
  <c r="AY184" i="47"/>
  <c r="AG184" i="47"/>
  <c r="AF110" i="47"/>
  <c r="AF36" i="47"/>
  <c r="EM111" i="47"/>
  <c r="FI111" i="47" s="1"/>
  <c r="FJ111" i="47" s="1"/>
  <c r="AE110" i="47"/>
  <c r="AE36" i="47"/>
  <c r="FF113" i="47"/>
  <c r="FJ186" i="47"/>
  <c r="AY337" i="47"/>
  <c r="AG337" i="47"/>
  <c r="U16" i="93"/>
  <c r="D17" i="92"/>
  <c r="DY12" i="38"/>
  <c r="DY11" i="38"/>
  <c r="AG38" i="47"/>
  <c r="AG112" i="47"/>
  <c r="CH31" i="38" l="1"/>
  <c r="CF31" i="38" s="1"/>
  <c r="CH32" i="38"/>
  <c r="CH29" i="38"/>
  <c r="CF29" i="38" s="1"/>
  <c r="AL35" i="38"/>
  <c r="AL39" i="38"/>
  <c r="V195" i="76" s="1"/>
  <c r="CH41" i="38"/>
  <c r="CF41" i="38" s="1"/>
  <c r="CH42" i="38"/>
  <c r="CF42" i="38" s="1"/>
  <c r="CH35" i="38"/>
  <c r="CF35" i="38" s="1"/>
  <c r="CH36" i="38"/>
  <c r="V192" i="83" s="1"/>
  <c r="AL43" i="38"/>
  <c r="AL37" i="38"/>
  <c r="AJ37" i="38" s="1"/>
  <c r="AL31" i="38"/>
  <c r="FJ38" i="47"/>
  <c r="Y16" i="93"/>
  <c r="Q31" i="93"/>
  <c r="FF114" i="47"/>
  <c r="FJ265" i="47"/>
  <c r="EF30" i="38"/>
  <c r="EF38" i="38"/>
  <c r="ED31" i="38"/>
  <c r="ED39" i="38"/>
  <c r="EF31" i="38"/>
  <c r="EF39" i="38"/>
  <c r="ED32" i="38"/>
  <c r="ED40" i="38"/>
  <c r="EF32" i="38"/>
  <c r="EF40" i="38"/>
  <c r="ED33" i="38"/>
  <c r="ED41" i="38"/>
  <c r="EF33" i="38"/>
  <c r="EF41" i="38"/>
  <c r="ED34" i="38"/>
  <c r="ED42" i="38"/>
  <c r="EF34" i="38"/>
  <c r="EF42" i="38"/>
  <c r="ED35" i="38"/>
  <c r="ED43" i="38"/>
  <c r="EF35" i="38"/>
  <c r="EF43" i="38"/>
  <c r="ED36" i="38"/>
  <c r="ED29" i="38"/>
  <c r="EF36" i="38"/>
  <c r="EF29" i="38"/>
  <c r="ED37" i="38"/>
  <c r="EF44" i="38"/>
  <c r="EF37" i="38"/>
  <c r="ED30" i="38"/>
  <c r="ED38" i="38"/>
  <c r="V187" i="83"/>
  <c r="V186" i="83"/>
  <c r="CF30" i="38"/>
  <c r="V189" i="83"/>
  <c r="CF33" i="38"/>
  <c r="V190" i="83"/>
  <c r="CF34" i="38"/>
  <c r="V199" i="83"/>
  <c r="CF43" i="38"/>
  <c r="V188" i="83"/>
  <c r="CF32" i="38"/>
  <c r="V185" i="83"/>
  <c r="FF41" i="47"/>
  <c r="V191" i="76"/>
  <c r="AJ35" i="38"/>
  <c r="V188" i="76"/>
  <c r="AJ32" i="38"/>
  <c r="V198" i="76"/>
  <c r="AJ42" i="38"/>
  <c r="AJ39" i="38"/>
  <c r="V192" i="76"/>
  <c r="AJ36" i="38"/>
  <c r="AL33" i="38"/>
  <c r="V186" i="76"/>
  <c r="AJ30" i="38"/>
  <c r="FJ187" i="47"/>
  <c r="AG110" i="47"/>
  <c r="AG36" i="47"/>
  <c r="FF266" i="47"/>
  <c r="V195" i="83"/>
  <c r="CF39" i="38"/>
  <c r="V196" i="83"/>
  <c r="CF40" i="38"/>
  <c r="V198" i="83"/>
  <c r="V191" i="83"/>
  <c r="CF36" i="38"/>
  <c r="CH37" i="38"/>
  <c r="CH38" i="38"/>
  <c r="V199" i="76"/>
  <c r="V196" i="76"/>
  <c r="AJ40" i="38"/>
  <c r="V193" i="76"/>
  <c r="V190" i="76"/>
  <c r="AJ34" i="38"/>
  <c r="V187" i="76"/>
  <c r="V185" i="76"/>
  <c r="AJ29" i="38"/>
  <c r="AL41" i="38"/>
  <c r="V194" i="76"/>
  <c r="AJ38" i="38"/>
  <c r="FF188" i="47"/>
  <c r="GD30" i="38"/>
  <c r="GD38" i="38"/>
  <c r="GB31" i="38"/>
  <c r="GB39" i="38"/>
  <c r="GD33" i="38"/>
  <c r="GD41" i="38"/>
  <c r="GB34" i="38"/>
  <c r="GB42" i="38"/>
  <c r="GD36" i="38"/>
  <c r="GB29" i="38"/>
  <c r="GB37" i="38"/>
  <c r="GD31" i="38"/>
  <c r="GD39" i="38"/>
  <c r="GB32" i="38"/>
  <c r="GB40" i="38"/>
  <c r="GD34" i="38"/>
  <c r="GD42" i="38"/>
  <c r="GB35" i="38"/>
  <c r="GB43" i="38"/>
  <c r="GD37" i="38"/>
  <c r="GB30" i="38"/>
  <c r="GE30" i="38" s="1"/>
  <c r="GB38" i="38"/>
  <c r="GE38" i="38" s="1"/>
  <c r="GD32" i="38"/>
  <c r="GD40" i="38"/>
  <c r="GB33" i="38"/>
  <c r="GE33" i="38" s="1"/>
  <c r="GB41" i="38"/>
  <c r="GE41" i="38" s="1"/>
  <c r="GD35" i="38"/>
  <c r="GD43" i="38"/>
  <c r="GB36" i="38"/>
  <c r="GE36" i="38" s="1"/>
  <c r="GD29" i="38"/>
  <c r="FJ112" i="47"/>
  <c r="V197" i="83" l="1"/>
  <c r="AP196" i="47" s="1"/>
  <c r="AJ196" i="47" s="1"/>
  <c r="AJ31" i="38"/>
  <c r="AJ43" i="38"/>
  <c r="EG30" i="38"/>
  <c r="GE43" i="38"/>
  <c r="GC43" i="38" s="1"/>
  <c r="GE40" i="38"/>
  <c r="V196" i="85" s="1"/>
  <c r="GE37" i="38"/>
  <c r="GC37" i="38" s="1"/>
  <c r="GE34" i="38"/>
  <c r="V190" i="85" s="1"/>
  <c r="GE31" i="38"/>
  <c r="GC31" i="38" s="1"/>
  <c r="Y67" i="76"/>
  <c r="V90" i="79"/>
  <c r="Y67" i="84"/>
  <c r="V193" i="79"/>
  <c r="FJ113" i="47"/>
  <c r="V192" i="85"/>
  <c r="GC36" i="38"/>
  <c r="V189" i="85"/>
  <c r="GC33" i="38"/>
  <c r="V186" i="85"/>
  <c r="GC30" i="38"/>
  <c r="V199" i="85"/>
  <c r="GC40" i="38"/>
  <c r="V193" i="85"/>
  <c r="GC34" i="38"/>
  <c r="V187" i="85"/>
  <c r="AO193" i="47"/>
  <c r="T194" i="76"/>
  <c r="V194" i="83"/>
  <c r="CF38" i="38"/>
  <c r="AO185" i="47"/>
  <c r="T186" i="76"/>
  <c r="FF42" i="47"/>
  <c r="V186" i="84"/>
  <c r="EG29" i="38"/>
  <c r="EG43" i="38"/>
  <c r="IA43" i="38" s="1"/>
  <c r="EG42" i="38"/>
  <c r="EG41" i="38"/>
  <c r="IA41" i="38" s="1"/>
  <c r="EG40" i="38"/>
  <c r="IA40" i="38" s="1"/>
  <c r="EG39" i="38"/>
  <c r="FJ266" i="47"/>
  <c r="FF115" i="47"/>
  <c r="FJ39" i="47"/>
  <c r="Y67" i="83"/>
  <c r="V142" i="79"/>
  <c r="Y67" i="85"/>
  <c r="V245" i="79"/>
  <c r="V197" i="85"/>
  <c r="GC41" i="38"/>
  <c r="V194" i="85"/>
  <c r="GC38" i="38"/>
  <c r="GE35" i="38"/>
  <c r="GE32" i="38"/>
  <c r="GE29" i="38"/>
  <c r="GE42" i="38"/>
  <c r="GE39" i="38"/>
  <c r="FF189" i="47"/>
  <c r="V197" i="76"/>
  <c r="AJ41" i="38"/>
  <c r="AO184" i="47"/>
  <c r="T185" i="76"/>
  <c r="AO186" i="47"/>
  <c r="T187" i="76"/>
  <c r="AO189" i="47"/>
  <c r="T190" i="76"/>
  <c r="AO192" i="47"/>
  <c r="T193" i="76"/>
  <c r="AO195" i="47"/>
  <c r="T196" i="76"/>
  <c r="AO198" i="47"/>
  <c r="T199" i="76"/>
  <c r="V193" i="83"/>
  <c r="CF37" i="38"/>
  <c r="AP191" i="47"/>
  <c r="AJ191" i="47" s="1"/>
  <c r="T192" i="83"/>
  <c r="AP190" i="47"/>
  <c r="AJ190" i="47" s="1"/>
  <c r="T191" i="83"/>
  <c r="AP197" i="47"/>
  <c r="AJ197" i="47" s="1"/>
  <c r="T198" i="83"/>
  <c r="T197" i="83"/>
  <c r="AP195" i="47"/>
  <c r="AJ195" i="47" s="1"/>
  <c r="T196" i="83"/>
  <c r="AP194" i="47"/>
  <c r="AJ194" i="47" s="1"/>
  <c r="T195" i="83"/>
  <c r="FF267" i="47"/>
  <c r="FJ188" i="47"/>
  <c r="V189" i="76"/>
  <c r="AJ33" i="38"/>
  <c r="AO191" i="47"/>
  <c r="T192" i="76"/>
  <c r="AO194" i="47"/>
  <c r="T195" i="76"/>
  <c r="AO197" i="47"/>
  <c r="T198" i="76"/>
  <c r="AO187" i="47"/>
  <c r="T188" i="76"/>
  <c r="AO190" i="47"/>
  <c r="T191" i="76"/>
  <c r="AP184" i="47"/>
  <c r="AJ184" i="47" s="1"/>
  <c r="T185" i="83"/>
  <c r="AP187" i="47"/>
  <c r="AJ187" i="47" s="1"/>
  <c r="T188" i="83"/>
  <c r="AP198" i="47"/>
  <c r="AJ198" i="47" s="1"/>
  <c r="T199" i="83"/>
  <c r="AP189" i="47"/>
  <c r="AJ189" i="47" s="1"/>
  <c r="T190" i="83"/>
  <c r="AP188" i="47"/>
  <c r="AJ188" i="47" s="1"/>
  <c r="T189" i="83"/>
  <c r="AP185" i="47"/>
  <c r="AJ185" i="47" s="1"/>
  <c r="T186" i="83"/>
  <c r="AP186" i="47"/>
  <c r="AJ186" i="47" s="1"/>
  <c r="T187" i="83"/>
  <c r="EG38" i="38"/>
  <c r="IA38" i="38" s="1"/>
  <c r="EG37" i="38"/>
  <c r="IA37" i="38" s="1"/>
  <c r="EG36" i="38"/>
  <c r="IA36" i="38" s="1"/>
  <c r="EG35" i="38"/>
  <c r="IA35" i="38" s="1"/>
  <c r="EG34" i="38"/>
  <c r="IA34" i="38" s="1"/>
  <c r="EG33" i="38"/>
  <c r="IA33" i="38" s="1"/>
  <c r="EG32" i="38"/>
  <c r="IA32" i="38" s="1"/>
  <c r="EG31" i="38"/>
  <c r="IA31" i="38" s="1"/>
  <c r="IA42" i="38" l="1"/>
  <c r="IA29" i="38"/>
  <c r="IA39" i="38"/>
  <c r="EE30" i="38"/>
  <c r="IA30" i="38"/>
  <c r="V187" i="84"/>
  <c r="EE31" i="38"/>
  <c r="V189" i="84"/>
  <c r="EE33" i="38"/>
  <c r="V191" i="84"/>
  <c r="EE35" i="38"/>
  <c r="V193" i="84"/>
  <c r="EE37" i="38"/>
  <c r="AI187" i="47"/>
  <c r="AI194" i="47"/>
  <c r="FJ189" i="47"/>
  <c r="FF268" i="47"/>
  <c r="AI198" i="47"/>
  <c r="AI192" i="47"/>
  <c r="AI186" i="47"/>
  <c r="FF190" i="47"/>
  <c r="V195" i="85"/>
  <c r="GC39" i="38"/>
  <c r="V185" i="85"/>
  <c r="GC29" i="38"/>
  <c r="V191" i="85"/>
  <c r="GC35" i="38"/>
  <c r="AR193" i="47"/>
  <c r="AL193" i="47" s="1"/>
  <c r="T194" i="85"/>
  <c r="AR196" i="47"/>
  <c r="AL196" i="47" s="1"/>
  <c r="T197" i="85"/>
  <c r="Y216" i="85"/>
  <c r="Y293" i="85"/>
  <c r="Y142" i="85"/>
  <c r="Y216" i="83"/>
  <c r="Y142" i="83"/>
  <c r="Y292" i="83"/>
  <c r="V196" i="84"/>
  <c r="EE40" i="38"/>
  <c r="V198" i="84"/>
  <c r="EE42" i="38"/>
  <c r="V185" i="84"/>
  <c r="EE29" i="38"/>
  <c r="AQ185" i="47"/>
  <c r="AK185" i="47" s="1"/>
  <c r="T186" i="84"/>
  <c r="AP193" i="47"/>
  <c r="AJ193" i="47" s="1"/>
  <c r="T194" i="83"/>
  <c r="FJ114" i="47"/>
  <c r="L67" i="84"/>
  <c r="X193" i="79"/>
  <c r="V41" i="79"/>
  <c r="L67" i="76"/>
  <c r="D75" i="81"/>
  <c r="X90" i="79"/>
  <c r="V188" i="84"/>
  <c r="EE32" i="38"/>
  <c r="V190" i="84"/>
  <c r="EE34" i="38"/>
  <c r="V192" i="84"/>
  <c r="EE36" i="38"/>
  <c r="V194" i="84"/>
  <c r="EE38" i="38"/>
  <c r="AI190" i="47"/>
  <c r="AI197" i="47"/>
  <c r="AI191" i="47"/>
  <c r="AO188" i="47"/>
  <c r="T189" i="76"/>
  <c r="AP192" i="47"/>
  <c r="AJ192" i="47" s="1"/>
  <c r="T193" i="83"/>
  <c r="AI195" i="47"/>
  <c r="AI189" i="47"/>
  <c r="AI184" i="47"/>
  <c r="AO196" i="47"/>
  <c r="T197" i="76"/>
  <c r="GC42" i="38"/>
  <c r="V198" i="85"/>
  <c r="V188" i="85"/>
  <c r="GC32" i="38"/>
  <c r="L67" i="85"/>
  <c r="X245" i="79"/>
  <c r="L67" i="83"/>
  <c r="X142" i="79"/>
  <c r="FJ40" i="47"/>
  <c r="FF116" i="47"/>
  <c r="FJ267" i="47"/>
  <c r="V195" i="84"/>
  <c r="EE39" i="38"/>
  <c r="V197" i="84"/>
  <c r="EE41" i="38"/>
  <c r="V199" i="84"/>
  <c r="EE43" i="38"/>
  <c r="FF43" i="47"/>
  <c r="AI185" i="47"/>
  <c r="AI193" i="47"/>
  <c r="AR186" i="47"/>
  <c r="AL186" i="47" s="1"/>
  <c r="T187" i="85"/>
  <c r="AR189" i="47"/>
  <c r="AL189" i="47" s="1"/>
  <c r="T190" i="85"/>
  <c r="AR192" i="47"/>
  <c r="AL192" i="47" s="1"/>
  <c r="T193" i="85"/>
  <c r="AR195" i="47"/>
  <c r="AL195" i="47" s="1"/>
  <c r="T196" i="85"/>
  <c r="AR198" i="47"/>
  <c r="AL198" i="47" s="1"/>
  <c r="T199" i="85"/>
  <c r="AR185" i="47"/>
  <c r="AL185" i="47" s="1"/>
  <c r="T186" i="85"/>
  <c r="AR188" i="47"/>
  <c r="AL188" i="47" s="1"/>
  <c r="T189" i="85"/>
  <c r="AR191" i="47"/>
  <c r="AL191" i="47" s="1"/>
  <c r="T192" i="85"/>
  <c r="Y293" i="84"/>
  <c r="Y216" i="84"/>
  <c r="Y142" i="84"/>
  <c r="Y292" i="76"/>
  <c r="Y216" i="76"/>
  <c r="Y142" i="76"/>
  <c r="AM185" i="47" l="1"/>
  <c r="FF44" i="47"/>
  <c r="FJ268" i="47"/>
  <c r="L292" i="83"/>
  <c r="N292" i="83" s="1"/>
  <c r="R292" i="83" s="1"/>
  <c r="R37" i="91" s="1"/>
  <c r="L142" i="83"/>
  <c r="N142" i="83" s="1"/>
  <c r="R142" i="83" s="1"/>
  <c r="L216" i="83"/>
  <c r="N216" i="83" s="1"/>
  <c r="R216" i="83" s="1"/>
  <c r="S37" i="91" s="1"/>
  <c r="N67" i="83"/>
  <c r="L293" i="85"/>
  <c r="N293" i="85" s="1"/>
  <c r="L142" i="85"/>
  <c r="N142" i="85" s="1"/>
  <c r="L216" i="85"/>
  <c r="N216" i="85" s="1"/>
  <c r="N67" i="85"/>
  <c r="AR187" i="47"/>
  <c r="AL187" i="47" s="1"/>
  <c r="T188" i="85"/>
  <c r="AQ193" i="47"/>
  <c r="T194" i="84"/>
  <c r="AQ191" i="47"/>
  <c r="T192" i="84"/>
  <c r="AQ189" i="47"/>
  <c r="T190" i="84"/>
  <c r="AQ187" i="47"/>
  <c r="T188" i="84"/>
  <c r="AE75" i="81"/>
  <c r="AG75" i="81" s="1"/>
  <c r="AH75" i="81" s="1"/>
  <c r="Q75" i="81"/>
  <c r="S75" i="81" s="1"/>
  <c r="T75" i="81" s="1"/>
  <c r="I75" i="81"/>
  <c r="K75" i="81" s="1"/>
  <c r="L75" i="81" s="1"/>
  <c r="X75" i="81"/>
  <c r="Z75" i="81" s="1"/>
  <c r="AA75" i="81" s="1"/>
  <c r="F75" i="81"/>
  <c r="R41" i="79"/>
  <c r="E38" i="93"/>
  <c r="G38" i="93" s="1"/>
  <c r="D25" i="81"/>
  <c r="X41" i="79"/>
  <c r="L142" i="84"/>
  <c r="N142" i="84" s="1"/>
  <c r="R142" i="84" s="1"/>
  <c r="L293" i="84"/>
  <c r="N293" i="84" s="1"/>
  <c r="R293" i="84" s="1"/>
  <c r="L216" i="84"/>
  <c r="N216" i="84" s="1"/>
  <c r="R216" i="84" s="1"/>
  <c r="N67" i="84"/>
  <c r="AQ184" i="47"/>
  <c r="T185" i="84"/>
  <c r="AQ197" i="47"/>
  <c r="T198" i="84"/>
  <c r="AQ195" i="47"/>
  <c r="T196" i="84"/>
  <c r="FF191" i="47"/>
  <c r="FF269" i="47"/>
  <c r="FJ190" i="47"/>
  <c r="AQ198" i="47"/>
  <c r="T199" i="84"/>
  <c r="AQ196" i="47"/>
  <c r="AK196" i="47" s="1"/>
  <c r="T197" i="84"/>
  <c r="AQ194" i="47"/>
  <c r="T195" i="84"/>
  <c r="FF117" i="47"/>
  <c r="FJ41" i="47"/>
  <c r="AR197" i="47"/>
  <c r="AL197" i="47" s="1"/>
  <c r="T198" i="85"/>
  <c r="AM196" i="47"/>
  <c r="AI196" i="47"/>
  <c r="AI188" i="47"/>
  <c r="L216" i="76"/>
  <c r="N216" i="76" s="1"/>
  <c r="R216" i="76" s="1"/>
  <c r="L142" i="76"/>
  <c r="N142" i="76" s="1"/>
  <c r="R142" i="76" s="1"/>
  <c r="L292" i="76"/>
  <c r="N292" i="76" s="1"/>
  <c r="R292" i="76" s="1"/>
  <c r="N67" i="76"/>
  <c r="FJ115" i="47"/>
  <c r="AR190" i="47"/>
  <c r="AL190" i="47" s="1"/>
  <c r="T191" i="85"/>
  <c r="AR184" i="47"/>
  <c r="AL184" i="47" s="1"/>
  <c r="T185" i="85"/>
  <c r="AR194" i="47"/>
  <c r="AL194" i="47" s="1"/>
  <c r="T195" i="85"/>
  <c r="AQ192" i="47"/>
  <c r="AK192" i="47" s="1"/>
  <c r="T193" i="84"/>
  <c r="AQ190" i="47"/>
  <c r="T191" i="84"/>
  <c r="AQ188" i="47"/>
  <c r="AK188" i="47" s="1"/>
  <c r="T189" i="84"/>
  <c r="AQ186" i="47"/>
  <c r="T187" i="84"/>
  <c r="AK186" i="47" l="1"/>
  <c r="AM186" i="47"/>
  <c r="AK190" i="47"/>
  <c r="AM190" i="47"/>
  <c r="FJ116" i="47"/>
  <c r="P67" i="47"/>
  <c r="AA67" i="76"/>
  <c r="FJ42" i="47"/>
  <c r="FF118" i="47"/>
  <c r="AK194" i="47"/>
  <c r="AM194" i="47"/>
  <c r="AK198" i="47"/>
  <c r="AM198" i="47"/>
  <c r="FJ191" i="47"/>
  <c r="FF270" i="47"/>
  <c r="FF192" i="47"/>
  <c r="AK195" i="47"/>
  <c r="AM195" i="47"/>
  <c r="AK184" i="47"/>
  <c r="AM184" i="47"/>
  <c r="AA67" i="84"/>
  <c r="R67" i="47"/>
  <c r="AF37" i="91"/>
  <c r="EX60" i="38" s="1"/>
  <c r="AC41" i="79"/>
  <c r="F25" i="81"/>
  <c r="A38" i="93"/>
  <c r="B38" i="93"/>
  <c r="M75" i="81"/>
  <c r="AH216" i="76" s="1"/>
  <c r="AI75" i="81"/>
  <c r="AH67" i="76" s="1"/>
  <c r="AK187" i="47"/>
  <c r="AM187" i="47"/>
  <c r="AK191" i="47"/>
  <c r="AM191" i="47"/>
  <c r="R216" i="85"/>
  <c r="AA216" i="85"/>
  <c r="AI216" i="85" s="1"/>
  <c r="R293" i="85"/>
  <c r="AA293" i="85"/>
  <c r="AI293" i="85" s="1"/>
  <c r="CD60" i="38"/>
  <c r="R67" i="83"/>
  <c r="CY60" i="38"/>
  <c r="FJ269" i="47"/>
  <c r="FF45" i="47"/>
  <c r="AS185" i="47"/>
  <c r="IK30" i="38" s="1"/>
  <c r="IW30" i="38" s="1"/>
  <c r="D37" i="91"/>
  <c r="BB60" i="38" s="1"/>
  <c r="E37" i="91"/>
  <c r="AH60" i="38" s="1"/>
  <c r="R67" i="76"/>
  <c r="AM188" i="47"/>
  <c r="AS196" i="47"/>
  <c r="IK41" i="38" s="1"/>
  <c r="IW41" i="38" s="1"/>
  <c r="AM192" i="47"/>
  <c r="AK197" i="47"/>
  <c r="AM197" i="47"/>
  <c r="AG37" i="91"/>
  <c r="EC60" i="38" s="1"/>
  <c r="R67" i="84"/>
  <c r="AB75" i="81"/>
  <c r="AH142" i="76" s="1"/>
  <c r="U75" i="81"/>
  <c r="AH292" i="76" s="1"/>
  <c r="AK189" i="47"/>
  <c r="AM189" i="47"/>
  <c r="AK193" i="47"/>
  <c r="AM193" i="47"/>
  <c r="AA67" i="85"/>
  <c r="S67" i="47"/>
  <c r="R142" i="85"/>
  <c r="AA142" i="85"/>
  <c r="AI142" i="85" s="1"/>
  <c r="Q67" i="47"/>
  <c r="AA67" i="83"/>
  <c r="AA216" i="83" l="1"/>
  <c r="AI216" i="83" s="1"/>
  <c r="AB67" i="83"/>
  <c r="AA292" i="83"/>
  <c r="AI292" i="83" s="1"/>
  <c r="AA142" i="83"/>
  <c r="AI142" i="83" s="1"/>
  <c r="AI67" i="83"/>
  <c r="BG136" i="85"/>
  <c r="CD141" i="47"/>
  <c r="S368" i="47"/>
  <c r="S292" i="47"/>
  <c r="AX67" i="47"/>
  <c r="S141" i="47"/>
  <c r="AX141" i="47" s="1"/>
  <c r="S215" i="47"/>
  <c r="AS193" i="47"/>
  <c r="IK38" i="38" s="1"/>
  <c r="IW38" i="38" s="1"/>
  <c r="BV292" i="47"/>
  <c r="AS197" i="47"/>
  <c r="IK42" i="38" s="1"/>
  <c r="IW42" i="38" s="1"/>
  <c r="AS192" i="47"/>
  <c r="IK37" i="38" s="1"/>
  <c r="IW37" i="38" s="1"/>
  <c r="CD114" i="38"/>
  <c r="AS37" i="91"/>
  <c r="AT37" i="91"/>
  <c r="GA60" i="38" s="1"/>
  <c r="R67" i="85"/>
  <c r="AS191" i="47"/>
  <c r="IK36" i="38" s="1"/>
  <c r="IW36" i="38" s="1"/>
  <c r="BV215" i="47"/>
  <c r="R368" i="47"/>
  <c r="R215" i="47"/>
  <c r="AW67" i="47"/>
  <c r="R141" i="47"/>
  <c r="AW141" i="47" s="1"/>
  <c r="R292" i="47"/>
  <c r="AS195" i="47"/>
  <c r="IK40" i="38" s="1"/>
  <c r="IW40" i="38" s="1"/>
  <c r="FF271" i="47"/>
  <c r="FJ192" i="47"/>
  <c r="AS198" i="47"/>
  <c r="IK43" i="38" s="1"/>
  <c r="IW43" i="38" s="1"/>
  <c r="FF119" i="47"/>
  <c r="FJ43" i="47"/>
  <c r="P368" i="47"/>
  <c r="P215" i="47"/>
  <c r="T67" i="47"/>
  <c r="AU67" i="47"/>
  <c r="P141" i="47"/>
  <c r="P292" i="47"/>
  <c r="AS186" i="47"/>
  <c r="IK31" i="38" s="1"/>
  <c r="IW31" i="38" s="1"/>
  <c r="Q368" i="47"/>
  <c r="Q215" i="47"/>
  <c r="AV67" i="47"/>
  <c r="Q292" i="47"/>
  <c r="Q141" i="47"/>
  <c r="AV141" i="47" s="1"/>
  <c r="AB67" i="85"/>
  <c r="AI67" i="85"/>
  <c r="AS189" i="47"/>
  <c r="IK34" i="38" s="1"/>
  <c r="IW34" i="38" s="1"/>
  <c r="BV141" i="47"/>
  <c r="EC114" i="38"/>
  <c r="AS188" i="47"/>
  <c r="IK33" i="38" s="1"/>
  <c r="IW33" i="38" s="1"/>
  <c r="AH114" i="38"/>
  <c r="BB114" i="38"/>
  <c r="FF46" i="47"/>
  <c r="FJ270" i="47"/>
  <c r="CY114" i="38"/>
  <c r="CD292" i="47"/>
  <c r="CD215" i="47"/>
  <c r="AS187" i="47"/>
  <c r="IK32" i="38" s="1"/>
  <c r="IW32" i="38" s="1"/>
  <c r="BV67" i="47"/>
  <c r="N75" i="81"/>
  <c r="EX114" i="38"/>
  <c r="AA293" i="84"/>
  <c r="AI293" i="84" s="1"/>
  <c r="AA216" i="84"/>
  <c r="AI216" i="84" s="1"/>
  <c r="AI67" i="84"/>
  <c r="AA142" i="84"/>
  <c r="AI142" i="84" s="1"/>
  <c r="AB67" i="84"/>
  <c r="AS184" i="47"/>
  <c r="IK29" i="38" s="1"/>
  <c r="IW29" i="38" s="1"/>
  <c r="FF193" i="47"/>
  <c r="AS194" i="47"/>
  <c r="IK39" i="38" s="1"/>
  <c r="IW39" i="38" s="1"/>
  <c r="AA292" i="76"/>
  <c r="AI292" i="76" s="1"/>
  <c r="CA292" i="47" s="1"/>
  <c r="AA216" i="76"/>
  <c r="AI216" i="76" s="1"/>
  <c r="CA215" i="47" s="1"/>
  <c r="AI67" i="76"/>
  <c r="AA142" i="76"/>
  <c r="AI142" i="76" s="1"/>
  <c r="AB67" i="76"/>
  <c r="FJ117" i="47"/>
  <c r="AS190" i="47"/>
  <c r="IK35" i="38" s="1"/>
  <c r="IW35" i="38" s="1"/>
  <c r="CC67" i="47" l="1"/>
  <c r="BG61" i="84"/>
  <c r="CC292" i="47"/>
  <c r="EO215" i="47"/>
  <c r="EO216" i="47"/>
  <c r="EO292" i="47"/>
  <c r="EO293" i="47"/>
  <c r="EG141" i="47"/>
  <c r="FE141" i="47" s="1"/>
  <c r="EG142" i="47"/>
  <c r="FE142" i="47" s="1"/>
  <c r="AD368" i="47"/>
  <c r="AV368" i="47"/>
  <c r="AC292" i="47"/>
  <c r="AU292" i="47"/>
  <c r="T292" i="47"/>
  <c r="AC215" i="47"/>
  <c r="AU215" i="47"/>
  <c r="T215" i="47"/>
  <c r="FJ193" i="47"/>
  <c r="FF272" i="47"/>
  <c r="AW292" i="47"/>
  <c r="AE292" i="47"/>
  <c r="AE368" i="47"/>
  <c r="AW368" i="47"/>
  <c r="EG215" i="47"/>
  <c r="FE215" i="47" s="1"/>
  <c r="EG216" i="47"/>
  <c r="FE216" i="47" s="1"/>
  <c r="AX215" i="47"/>
  <c r="AF215" i="47"/>
  <c r="AF368" i="47"/>
  <c r="AX368" i="47"/>
  <c r="CB141" i="47"/>
  <c r="BG136" i="83"/>
  <c r="FJ118" i="47"/>
  <c r="CA67" i="47"/>
  <c r="BG61" i="76"/>
  <c r="EL292" i="47"/>
  <c r="EL293" i="47"/>
  <c r="CA141" i="47"/>
  <c r="BG136" i="76"/>
  <c r="EL215" i="47"/>
  <c r="EL216" i="47"/>
  <c r="FF194" i="47"/>
  <c r="CC141" i="47"/>
  <c r="BG136" i="84"/>
  <c r="CC215" i="47"/>
  <c r="EG67" i="47"/>
  <c r="FE67" i="47" s="1"/>
  <c r="EG68" i="47"/>
  <c r="FE68" i="47" s="1"/>
  <c r="FJ271" i="47"/>
  <c r="FF47" i="47"/>
  <c r="BG61" i="85"/>
  <c r="CD67" i="47"/>
  <c r="AV292" i="47"/>
  <c r="AD292" i="47"/>
  <c r="AV215" i="47"/>
  <c r="AD215" i="47"/>
  <c r="AD141" i="47" s="1"/>
  <c r="AU141" i="47"/>
  <c r="T141" i="47"/>
  <c r="AY141" i="47" s="1"/>
  <c r="T368" i="47"/>
  <c r="AY67" i="47"/>
  <c r="AU368" i="47"/>
  <c r="AC368" i="47"/>
  <c r="FJ44" i="47"/>
  <c r="FF120" i="47"/>
  <c r="AW215" i="47"/>
  <c r="AE215" i="47"/>
  <c r="AE67" i="47" s="1"/>
  <c r="GA114" i="38"/>
  <c r="GW60" i="38"/>
  <c r="GW77" i="38"/>
  <c r="EG292" i="47"/>
  <c r="FE292" i="47" s="1"/>
  <c r="EG293" i="47"/>
  <c r="FE293" i="47" s="1"/>
  <c r="AF292" i="47"/>
  <c r="AX292" i="47"/>
  <c r="EO141" i="47"/>
  <c r="EO142" i="47"/>
  <c r="CB67" i="47"/>
  <c r="BG61" i="83"/>
  <c r="CB292" i="47"/>
  <c r="CB215" i="47"/>
  <c r="FF121" i="47" l="1"/>
  <c r="FJ45" i="47"/>
  <c r="U47" i="93"/>
  <c r="Y47" i="93" s="1"/>
  <c r="AG368" i="47"/>
  <c r="AY368" i="47"/>
  <c r="EO67" i="47"/>
  <c r="EO68" i="47"/>
  <c r="FF48" i="47"/>
  <c r="FJ272" i="47"/>
  <c r="FF195" i="47"/>
  <c r="FJ119" i="47"/>
  <c r="EM141" i="47"/>
  <c r="EM142" i="47"/>
  <c r="AE141" i="47"/>
  <c r="FF273" i="47"/>
  <c r="FJ194" i="47"/>
  <c r="AG215" i="47"/>
  <c r="AY215" i="47"/>
  <c r="AC67" i="47"/>
  <c r="AC141" i="47"/>
  <c r="EM215" i="47"/>
  <c r="EM216" i="47"/>
  <c r="EM292" i="47"/>
  <c r="EM293" i="47"/>
  <c r="EM67" i="47"/>
  <c r="EM68" i="47"/>
  <c r="GW114" i="38"/>
  <c r="AD67" i="47"/>
  <c r="EN215" i="47"/>
  <c r="EN216" i="47"/>
  <c r="EN141" i="47"/>
  <c r="EN142" i="47"/>
  <c r="EL141" i="47"/>
  <c r="EL142" i="47"/>
  <c r="EL67" i="47"/>
  <c r="EL68" i="47"/>
  <c r="AF67" i="47"/>
  <c r="AF141" i="47"/>
  <c r="AG292" i="47"/>
  <c r="AY292" i="47"/>
  <c r="EN292" i="47"/>
  <c r="EN293" i="47"/>
  <c r="EN67" i="47"/>
  <c r="EN68" i="47"/>
  <c r="FI142" i="47" l="1"/>
  <c r="FI216" i="47"/>
  <c r="FI141" i="47"/>
  <c r="FI67" i="47"/>
  <c r="FI293" i="47"/>
  <c r="FJ195" i="47"/>
  <c r="FF274" i="47"/>
  <c r="FF196" i="47"/>
  <c r="FJ273" i="47"/>
  <c r="FF49" i="47"/>
  <c r="FJ46" i="47"/>
  <c r="FF122" i="47"/>
  <c r="FI68" i="47"/>
  <c r="FI292" i="47"/>
  <c r="FI215" i="47"/>
  <c r="AG141" i="47"/>
  <c r="AG67" i="47"/>
  <c r="FJ120" i="47"/>
  <c r="Y75" i="83" l="1"/>
  <c r="V150" i="79"/>
  <c r="Y75" i="85"/>
  <c r="V253" i="79"/>
  <c r="FJ121" i="47"/>
  <c r="FF197" i="47"/>
  <c r="Y75" i="76"/>
  <c r="V98" i="79"/>
  <c r="Y75" i="84"/>
  <c r="V201" i="79"/>
  <c r="FF123" i="47"/>
  <c r="FJ47" i="47"/>
  <c r="FF50" i="47"/>
  <c r="FJ274" i="47"/>
  <c r="FF275" i="47"/>
  <c r="FJ196" i="47"/>
  <c r="L75" i="84" l="1"/>
  <c r="X201" i="79"/>
  <c r="V49" i="79"/>
  <c r="D83" i="81"/>
  <c r="L75" i="76"/>
  <c r="X98" i="79"/>
  <c r="FJ122" i="47"/>
  <c r="L75" i="85"/>
  <c r="X253" i="79"/>
  <c r="L75" i="83"/>
  <c r="X150" i="79"/>
  <c r="FJ197" i="47"/>
  <c r="FF276" i="47"/>
  <c r="FJ275" i="47"/>
  <c r="FF51" i="47"/>
  <c r="FJ48" i="47"/>
  <c r="FF124" i="47"/>
  <c r="Y224" i="84"/>
  <c r="Y150" i="84"/>
  <c r="Y301" i="84"/>
  <c r="Y150" i="76"/>
  <c r="Y300" i="76"/>
  <c r="Y224" i="76"/>
  <c r="FF198" i="47"/>
  <c r="Y224" i="85"/>
  <c r="Y301" i="85"/>
  <c r="Y150" i="85"/>
  <c r="Y150" i="83"/>
  <c r="Y300" i="83"/>
  <c r="Y224" i="83"/>
  <c r="FF125" i="47" l="1"/>
  <c r="FJ49" i="47"/>
  <c r="FF80" i="47"/>
  <c r="FG51" i="47" s="1"/>
  <c r="CN51" i="47" s="1"/>
  <c r="FF52" i="47"/>
  <c r="FJ276" i="47"/>
  <c r="L224" i="83"/>
  <c r="N224" i="83" s="1"/>
  <c r="R224" i="83" s="1"/>
  <c r="S45" i="91" s="1"/>
  <c r="L150" i="83"/>
  <c r="N150" i="83" s="1"/>
  <c r="R150" i="83" s="1"/>
  <c r="L300" i="83"/>
  <c r="N300" i="83" s="1"/>
  <c r="R300" i="83" s="1"/>
  <c r="R45" i="91" s="1"/>
  <c r="N75" i="83"/>
  <c r="L150" i="85"/>
  <c r="N150" i="85" s="1"/>
  <c r="L224" i="85"/>
  <c r="N224" i="85" s="1"/>
  <c r="L301" i="85"/>
  <c r="N301" i="85" s="1"/>
  <c r="N75" i="85"/>
  <c r="I83" i="81"/>
  <c r="K83" i="81" s="1"/>
  <c r="L83" i="81" s="1"/>
  <c r="X83" i="81"/>
  <c r="Z83" i="81" s="1"/>
  <c r="AA83" i="81" s="1"/>
  <c r="AE83" i="81"/>
  <c r="AG83" i="81" s="1"/>
  <c r="AH83" i="81" s="1"/>
  <c r="Q83" i="81"/>
  <c r="S83" i="81" s="1"/>
  <c r="T83" i="81" s="1"/>
  <c r="U83" i="81" s="1"/>
  <c r="AH300" i="76" s="1"/>
  <c r="F83" i="81"/>
  <c r="FF199" i="47"/>
  <c r="FF306" i="47"/>
  <c r="FG276" i="47" s="1"/>
  <c r="CN276" i="47" s="1"/>
  <c r="FF277" i="47"/>
  <c r="FJ198" i="47"/>
  <c r="FJ123" i="47"/>
  <c r="L150" i="76"/>
  <c r="N150" i="76" s="1"/>
  <c r="R150" i="76" s="1"/>
  <c r="L224" i="76"/>
  <c r="N224" i="76" s="1"/>
  <c r="R224" i="76" s="1"/>
  <c r="L300" i="76"/>
  <c r="N300" i="76" s="1"/>
  <c r="R300" i="76" s="1"/>
  <c r="N75" i="76"/>
  <c r="R49" i="79"/>
  <c r="D33" i="81"/>
  <c r="E46" i="93"/>
  <c r="G46" i="93" s="1"/>
  <c r="X49" i="79"/>
  <c r="L224" i="84"/>
  <c r="N224" i="84" s="1"/>
  <c r="R224" i="84" s="1"/>
  <c r="L301" i="84"/>
  <c r="N301" i="84" s="1"/>
  <c r="R301" i="84" s="1"/>
  <c r="L150" i="84"/>
  <c r="N150" i="84" s="1"/>
  <c r="R150" i="84" s="1"/>
  <c r="N75" i="84"/>
  <c r="AB83" i="81" l="1"/>
  <c r="AH150" i="76" s="1"/>
  <c r="FV245" i="47"/>
  <c r="R75" i="47"/>
  <c r="AA75" i="84"/>
  <c r="AG45" i="91"/>
  <c r="EC68" i="38" s="1"/>
  <c r="DU16" i="38" s="1" a="1"/>
  <c r="R75" i="84"/>
  <c r="A46" i="93"/>
  <c r="B46" i="93"/>
  <c r="D45" i="91"/>
  <c r="BB68" i="38" s="1"/>
  <c r="FF229" i="47"/>
  <c r="FG199" i="47" s="1"/>
  <c r="CN199" i="47" s="1"/>
  <c r="FF200" i="47"/>
  <c r="AI83" i="81"/>
  <c r="AH75" i="76" s="1"/>
  <c r="M83" i="81"/>
  <c r="AH224" i="76" s="1"/>
  <c r="AA301" i="85"/>
  <c r="AI301" i="85" s="1"/>
  <c r="R301" i="85"/>
  <c r="AA150" i="85"/>
  <c r="AI150" i="85" s="1"/>
  <c r="R150" i="85"/>
  <c r="CY68" i="38"/>
  <c r="CD68" i="38"/>
  <c r="BW16" i="38" s="1" a="1"/>
  <c r="R75" i="83"/>
  <c r="FJ50" i="47"/>
  <c r="FF154" i="47"/>
  <c r="FF126" i="47"/>
  <c r="AF45" i="91"/>
  <c r="EX68" i="38" s="1"/>
  <c r="AC49" i="79"/>
  <c r="F33" i="81"/>
  <c r="P75" i="47"/>
  <c r="AA75" i="76"/>
  <c r="R75" i="76"/>
  <c r="E45" i="91"/>
  <c r="AH68" i="38" s="1"/>
  <c r="AB16" i="38" s="1" a="1"/>
  <c r="FJ124" i="47"/>
  <c r="FJ199" i="47"/>
  <c r="FG277" i="47"/>
  <c r="CN277" i="47" s="1"/>
  <c r="FF278" i="47"/>
  <c r="FG261" i="47"/>
  <c r="CN261" i="47" s="1"/>
  <c r="FG262" i="47"/>
  <c r="CN262" i="47" s="1"/>
  <c r="FG264" i="47"/>
  <c r="CN264" i="47" s="1"/>
  <c r="FG263" i="47"/>
  <c r="CN263" i="47" s="1"/>
  <c r="FG265" i="47"/>
  <c r="CN265" i="47" s="1"/>
  <c r="FG266" i="47"/>
  <c r="CN266" i="47" s="1"/>
  <c r="FG267" i="47"/>
  <c r="CN267" i="47" s="1"/>
  <c r="FG268" i="47"/>
  <c r="CN268" i="47" s="1"/>
  <c r="FG269" i="47"/>
  <c r="CN269" i="47" s="1"/>
  <c r="FG270" i="47"/>
  <c r="CN270" i="47" s="1"/>
  <c r="FG271" i="47"/>
  <c r="CN271" i="47" s="1"/>
  <c r="FG272" i="47"/>
  <c r="CN272" i="47" s="1"/>
  <c r="FG273" i="47"/>
  <c r="CN273" i="47" s="1"/>
  <c r="FG274" i="47"/>
  <c r="CN274" i="47" s="1"/>
  <c r="FG275" i="47"/>
  <c r="CN275" i="47" s="1"/>
  <c r="BV300" i="47"/>
  <c r="BV149" i="47"/>
  <c r="AA75" i="85"/>
  <c r="AI75" i="85" s="1"/>
  <c r="S75" i="47"/>
  <c r="AA224" i="85"/>
  <c r="AI224" i="85" s="1"/>
  <c r="R224" i="85"/>
  <c r="AA75" i="83"/>
  <c r="Q75" i="47"/>
  <c r="FJ306" i="47"/>
  <c r="FJ277" i="47"/>
  <c r="FG52" i="47"/>
  <c r="CN52" i="47" s="1"/>
  <c r="FF53" i="47"/>
  <c r="FG26" i="47"/>
  <c r="FG15" i="47"/>
  <c r="FG30" i="47"/>
  <c r="FG20" i="47"/>
  <c r="FG18" i="47"/>
  <c r="FG24" i="47"/>
  <c r="FG21" i="47"/>
  <c r="FG16" i="47"/>
  <c r="FG17" i="47"/>
  <c r="FG27" i="47"/>
  <c r="FG31" i="47"/>
  <c r="FG32" i="47"/>
  <c r="FG35" i="47"/>
  <c r="FG25" i="47"/>
  <c r="FG33" i="47"/>
  <c r="FG29" i="47"/>
  <c r="FG19" i="47"/>
  <c r="FG34" i="47"/>
  <c r="FG23" i="47"/>
  <c r="FG22" i="47"/>
  <c r="FG28" i="47"/>
  <c r="FG37" i="47"/>
  <c r="CN37" i="47" s="1"/>
  <c r="FG36" i="47"/>
  <c r="CN36" i="47" s="1"/>
  <c r="FG39" i="47"/>
  <c r="CN39" i="47" s="1"/>
  <c r="FG38" i="47"/>
  <c r="CN38" i="47" s="1"/>
  <c r="FG40" i="47"/>
  <c r="CN40" i="47" s="1"/>
  <c r="FG41" i="47"/>
  <c r="CN41" i="47" s="1"/>
  <c r="FG42" i="47"/>
  <c r="CN42" i="47" s="1"/>
  <c r="FG43" i="47"/>
  <c r="CN43" i="47" s="1"/>
  <c r="FG44" i="47"/>
  <c r="CN44" i="47" s="1"/>
  <c r="FG45" i="47"/>
  <c r="CN45" i="47" s="1"/>
  <c r="FG46" i="47"/>
  <c r="CN46" i="47" s="1"/>
  <c r="FG47" i="47"/>
  <c r="CN47" i="47" s="1"/>
  <c r="FG48" i="47"/>
  <c r="CN48" i="47" s="1"/>
  <c r="FG49" i="47"/>
  <c r="CN49" i="47" s="1"/>
  <c r="FG50" i="47"/>
  <c r="CN50" i="47" s="1"/>
  <c r="AB16" i="38" l="1"/>
  <c r="AE20" i="38"/>
  <c r="AG19" i="38"/>
  <c r="AC19" i="38"/>
  <c r="AE18" i="38"/>
  <c r="AG17" i="38"/>
  <c r="AC17" i="38"/>
  <c r="AE16" i="38"/>
  <c r="AF20" i="38"/>
  <c r="AB20" i="38"/>
  <c r="AD19" i="38"/>
  <c r="AF18" i="38"/>
  <c r="AB18" i="38"/>
  <c r="AD17" i="38"/>
  <c r="AF16" i="38"/>
  <c r="AG20" i="38"/>
  <c r="AC20" i="38"/>
  <c r="AE19" i="38"/>
  <c r="AG18" i="38"/>
  <c r="AC18" i="38"/>
  <c r="AE17" i="38"/>
  <c r="AG16" i="38"/>
  <c r="AC16" i="38"/>
  <c r="AD20" i="38"/>
  <c r="AF19" i="38"/>
  <c r="AB19" i="38"/>
  <c r="AD18" i="38"/>
  <c r="AF17" i="38"/>
  <c r="AB17" i="38"/>
  <c r="AD16" i="38"/>
  <c r="DU16" i="38"/>
  <c r="DX20" i="38"/>
  <c r="EA19" i="38"/>
  <c r="DW19" i="38"/>
  <c r="DZ18" i="38"/>
  <c r="DV18" i="38"/>
  <c r="DY17" i="38"/>
  <c r="DU17" i="38"/>
  <c r="DX16" i="38"/>
  <c r="EA20" i="38"/>
  <c r="DW20" i="38"/>
  <c r="DZ19" i="38"/>
  <c r="DV19" i="38"/>
  <c r="DY18" i="38"/>
  <c r="DU18" i="38"/>
  <c r="DX17" i="38"/>
  <c r="EA16" i="38"/>
  <c r="DW16" i="38"/>
  <c r="DZ20" i="38"/>
  <c r="DV20" i="38"/>
  <c r="DY19" i="38"/>
  <c r="DU19" i="38"/>
  <c r="DX18" i="38"/>
  <c r="EA17" i="38"/>
  <c r="DW17" i="38"/>
  <c r="DZ16" i="38"/>
  <c r="DV16" i="38"/>
  <c r="DY20" i="38"/>
  <c r="DU20" i="38"/>
  <c r="DX19" i="38"/>
  <c r="EA18" i="38"/>
  <c r="DW18" i="38"/>
  <c r="DZ17" i="38"/>
  <c r="DV17" i="38"/>
  <c r="DY16" i="38"/>
  <c r="BW16" i="38"/>
  <c r="CB20" i="38"/>
  <c r="BX20" i="38"/>
  <c r="BZ19" i="38"/>
  <c r="CB18" i="38"/>
  <c r="BX18" i="38"/>
  <c r="BZ17" i="38"/>
  <c r="BZ20" i="38"/>
  <c r="CB19" i="38"/>
  <c r="BX19" i="38"/>
  <c r="BZ18" i="38"/>
  <c r="CB17" i="38"/>
  <c r="CB16" i="38"/>
  <c r="BX16" i="38"/>
  <c r="BY20" i="38"/>
  <c r="CA19" i="38"/>
  <c r="BW19" i="38"/>
  <c r="BY18" i="38"/>
  <c r="CA17" i="38"/>
  <c r="BW17" i="38"/>
  <c r="BY16" i="38"/>
  <c r="BX17" i="38"/>
  <c r="BZ16" i="38"/>
  <c r="CA20" i="38"/>
  <c r="BW20" i="38"/>
  <c r="BY19" i="38"/>
  <c r="CA18" i="38"/>
  <c r="BW18" i="38"/>
  <c r="BY17" i="38"/>
  <c r="CA16" i="38"/>
  <c r="FG53" i="47"/>
  <c r="CN53" i="47" s="1"/>
  <c r="FF54" i="47"/>
  <c r="FK277" i="47"/>
  <c r="CO277" i="47" s="1"/>
  <c r="FW246" i="47" s="1"/>
  <c r="FJ278" i="47"/>
  <c r="FK261" i="47"/>
  <c r="CO261" i="47" s="1"/>
  <c r="FK262" i="47"/>
  <c r="CO262" i="47" s="1"/>
  <c r="FK264" i="47"/>
  <c r="CO264" i="47" s="1"/>
  <c r="FK263" i="47"/>
  <c r="CO263" i="47" s="1"/>
  <c r="FK265" i="47"/>
  <c r="CO265" i="47" s="1"/>
  <c r="FK266" i="47"/>
  <c r="CO266" i="47" s="1"/>
  <c r="FK267" i="47"/>
  <c r="CO267" i="47" s="1"/>
  <c r="FK268" i="47"/>
  <c r="CO268" i="47" s="1"/>
  <c r="FK269" i="47"/>
  <c r="CO269" i="47" s="1"/>
  <c r="FW238" i="47" s="1"/>
  <c r="FK270" i="47"/>
  <c r="CO270" i="47" s="1"/>
  <c r="FW239" i="47" s="1"/>
  <c r="FK271" i="47"/>
  <c r="CO271" i="47" s="1"/>
  <c r="FW240" i="47" s="1"/>
  <c r="FK272" i="47"/>
  <c r="CO272" i="47" s="1"/>
  <c r="FW241" i="47" s="1"/>
  <c r="FK273" i="47"/>
  <c r="CO273" i="47" s="1"/>
  <c r="FW242" i="47" s="1"/>
  <c r="FK274" i="47"/>
  <c r="CO274" i="47" s="1"/>
  <c r="FW243" i="47" s="1"/>
  <c r="FK275" i="47"/>
  <c r="CO275" i="47" s="1"/>
  <c r="FW244" i="47" s="1"/>
  <c r="Q223" i="47"/>
  <c r="Q376" i="47"/>
  <c r="AV75" i="47"/>
  <c r="Q300" i="47"/>
  <c r="Q149" i="47"/>
  <c r="AV149" i="47" s="1"/>
  <c r="AT45" i="91"/>
  <c r="GA68" i="38" s="1"/>
  <c r="FS16" i="38" s="1" a="1"/>
  <c r="R75" i="85"/>
  <c r="AX75" i="47"/>
  <c r="S149" i="47"/>
  <c r="AX149" i="47" s="1"/>
  <c r="S300" i="47"/>
  <c r="S223" i="47"/>
  <c r="S376" i="47"/>
  <c r="EG149" i="47"/>
  <c r="FE149" i="47" s="1"/>
  <c r="EG150" i="47"/>
  <c r="FE150" i="47" s="1"/>
  <c r="EG300" i="47"/>
  <c r="FE300" i="47" s="1"/>
  <c r="EG301" i="47"/>
  <c r="FE301" i="47" s="1"/>
  <c r="FV243" i="47"/>
  <c r="FV241" i="47"/>
  <c r="FV239" i="47"/>
  <c r="FG278" i="47"/>
  <c r="CN278" i="47" s="1"/>
  <c r="FF279" i="47"/>
  <c r="FJ229" i="47"/>
  <c r="FJ200" i="47"/>
  <c r="FJ125" i="47"/>
  <c r="P300" i="47"/>
  <c r="P223" i="47"/>
  <c r="P149" i="47"/>
  <c r="T75" i="47"/>
  <c r="AU75" i="47"/>
  <c r="P376" i="47"/>
  <c r="EX122" i="38"/>
  <c r="FG125" i="47"/>
  <c r="CN125" i="47" s="1"/>
  <c r="FG106" i="47"/>
  <c r="FG102" i="47"/>
  <c r="FG97" i="47"/>
  <c r="FG108" i="47"/>
  <c r="FG99" i="47"/>
  <c r="FG92" i="47"/>
  <c r="FG101" i="47"/>
  <c r="FG93" i="47"/>
  <c r="FG89" i="47"/>
  <c r="FG95" i="47"/>
  <c r="FG105" i="47"/>
  <c r="FG100" i="47"/>
  <c r="FG107" i="47"/>
  <c r="FG103" i="47"/>
  <c r="FG109" i="47"/>
  <c r="FG96" i="47"/>
  <c r="FG90" i="47"/>
  <c r="FG91" i="47"/>
  <c r="FG98" i="47"/>
  <c r="FG94" i="47"/>
  <c r="FG104" i="47"/>
  <c r="FG111" i="47"/>
  <c r="CN111" i="47" s="1"/>
  <c r="FG110" i="47"/>
  <c r="CN110" i="47" s="1"/>
  <c r="FG112" i="47"/>
  <c r="CN112" i="47" s="1"/>
  <c r="FG113" i="47"/>
  <c r="CN113" i="47" s="1"/>
  <c r="FG114" i="47"/>
  <c r="CN114" i="47" s="1"/>
  <c r="FG115" i="47"/>
  <c r="CN115" i="47" s="1"/>
  <c r="FG116" i="47"/>
  <c r="CN116" i="47" s="1"/>
  <c r="FG117" i="47"/>
  <c r="CN117" i="47" s="1"/>
  <c r="FG118" i="47"/>
  <c r="CN118" i="47" s="1"/>
  <c r="FG119" i="47"/>
  <c r="CN119" i="47" s="1"/>
  <c r="FG120" i="47"/>
  <c r="CN120" i="47" s="1"/>
  <c r="FG121" i="47"/>
  <c r="CN121" i="47" s="1"/>
  <c r="FG122" i="47"/>
  <c r="CN122" i="47" s="1"/>
  <c r="FG123" i="47"/>
  <c r="CN123" i="47" s="1"/>
  <c r="FG124" i="47"/>
  <c r="CN124" i="47" s="1"/>
  <c r="AS45" i="91"/>
  <c r="BV223" i="47"/>
  <c r="N83" i="81"/>
  <c r="FV168" i="47"/>
  <c r="BB122" i="38"/>
  <c r="AW75" i="47"/>
  <c r="R300" i="47"/>
  <c r="R149" i="47"/>
  <c r="AW149" i="47" s="1"/>
  <c r="R376" i="47"/>
  <c r="R223" i="47"/>
  <c r="FK276" i="47"/>
  <c r="CO276" i="47" s="1"/>
  <c r="AA150" i="83"/>
  <c r="AI150" i="83" s="1"/>
  <c r="AA224" i="83"/>
  <c r="AI224" i="83" s="1"/>
  <c r="AA300" i="83"/>
  <c r="AI75" i="83"/>
  <c r="CD223" i="47"/>
  <c r="CD75" i="47"/>
  <c r="BG69" i="85"/>
  <c r="FV244" i="47"/>
  <c r="FV242" i="47"/>
  <c r="FV240" i="47"/>
  <c r="FV238" i="47"/>
  <c r="FV246" i="47"/>
  <c r="AH122" i="38"/>
  <c r="AA150" i="76"/>
  <c r="AI150" i="76" s="1"/>
  <c r="AI75" i="76"/>
  <c r="AA300" i="76"/>
  <c r="AI300" i="76" s="1"/>
  <c r="AA224" i="76"/>
  <c r="AI224" i="76" s="1"/>
  <c r="CA223" i="47" s="1"/>
  <c r="FG126" i="47"/>
  <c r="CN126" i="47" s="1"/>
  <c r="FF127" i="47"/>
  <c r="FJ51" i="47"/>
  <c r="CD122" i="38"/>
  <c r="CY122" i="38"/>
  <c r="CD149" i="47"/>
  <c r="BG144" i="85"/>
  <c r="CD300" i="47"/>
  <c r="BV75" i="47"/>
  <c r="FG200" i="47"/>
  <c r="CN200" i="47" s="1"/>
  <c r="FF201" i="47"/>
  <c r="FG170" i="47"/>
  <c r="FG178" i="47"/>
  <c r="FG182" i="47"/>
  <c r="FG180" i="47"/>
  <c r="FG172" i="47"/>
  <c r="FG179" i="47"/>
  <c r="FG169" i="47"/>
  <c r="FG177" i="47"/>
  <c r="FG165" i="47"/>
  <c r="FG167" i="47"/>
  <c r="FG174" i="47"/>
  <c r="FG163" i="47"/>
  <c r="FG171" i="47"/>
  <c r="FG176" i="47"/>
  <c r="FG166" i="47"/>
  <c r="FG183" i="47"/>
  <c r="FG175" i="47"/>
  <c r="FG173" i="47"/>
  <c r="FG181" i="47"/>
  <c r="FG168" i="47"/>
  <c r="FG184" i="47"/>
  <c r="CN184" i="47" s="1"/>
  <c r="FG164" i="47"/>
  <c r="FG185" i="47"/>
  <c r="CN185" i="47" s="1"/>
  <c r="FG186" i="47"/>
  <c r="CN186" i="47" s="1"/>
  <c r="FG187" i="47"/>
  <c r="CN187" i="47" s="1"/>
  <c r="FG188" i="47"/>
  <c r="CN188" i="47" s="1"/>
  <c r="FG189" i="47"/>
  <c r="CN189" i="47" s="1"/>
  <c r="FG190" i="47"/>
  <c r="CN190" i="47" s="1"/>
  <c r="FG191" i="47"/>
  <c r="CN191" i="47" s="1"/>
  <c r="FG192" i="47"/>
  <c r="CN192" i="47" s="1"/>
  <c r="FG193" i="47"/>
  <c r="CN193" i="47" s="1"/>
  <c r="FG194" i="47"/>
  <c r="CN194" i="47" s="1"/>
  <c r="FG195" i="47"/>
  <c r="CN195" i="47" s="1"/>
  <c r="FG196" i="47"/>
  <c r="CN196" i="47" s="1"/>
  <c r="FG197" i="47"/>
  <c r="CN197" i="47" s="1"/>
  <c r="FG198" i="47"/>
  <c r="CN198" i="47" s="1"/>
  <c r="EC122" i="38"/>
  <c r="AA150" i="84"/>
  <c r="AI150" i="84" s="1"/>
  <c r="AI75" i="84"/>
  <c r="AA301" i="84"/>
  <c r="AI301" i="84" s="1"/>
  <c r="AA224" i="84"/>
  <c r="AI224" i="84" s="1"/>
  <c r="FS16" i="38" l="1"/>
  <c r="FX20" i="38"/>
  <c r="FT20" i="38"/>
  <c r="FW19" i="38"/>
  <c r="FS19" i="38"/>
  <c r="FV18" i="38"/>
  <c r="FY17" i="38"/>
  <c r="FU17" i="38"/>
  <c r="FX16" i="38"/>
  <c r="FT16" i="38"/>
  <c r="FW20" i="38"/>
  <c r="FS20" i="38"/>
  <c r="FV19" i="38"/>
  <c r="FY18" i="38"/>
  <c r="FU18" i="38"/>
  <c r="FX17" i="38"/>
  <c r="FT17" i="38"/>
  <c r="FW16" i="38"/>
  <c r="FV20" i="38"/>
  <c r="FY19" i="38"/>
  <c r="FU19" i="38"/>
  <c r="FX18" i="38"/>
  <c r="FT18" i="38"/>
  <c r="FW17" i="38"/>
  <c r="FS17" i="38"/>
  <c r="FV16" i="38"/>
  <c r="FY20" i="38"/>
  <c r="FU20" i="38"/>
  <c r="FX19" i="38"/>
  <c r="FT19" i="38"/>
  <c r="FW18" i="38"/>
  <c r="FS18" i="38"/>
  <c r="FV17" i="38"/>
  <c r="FY16" i="38"/>
  <c r="FU16" i="38"/>
  <c r="FV166" i="47"/>
  <c r="FV164" i="47"/>
  <c r="FV162" i="47"/>
  <c r="FV169" i="47"/>
  <c r="CC300" i="47"/>
  <c r="BG144" i="84"/>
  <c r="CC149" i="47"/>
  <c r="FV167" i="47"/>
  <c r="FV165" i="47"/>
  <c r="FV163" i="47"/>
  <c r="FV161" i="47"/>
  <c r="FG201" i="47"/>
  <c r="CN201" i="47" s="1"/>
  <c r="FF202" i="47"/>
  <c r="EG75" i="47"/>
  <c r="FE75" i="47" s="1"/>
  <c r="EG76" i="47"/>
  <c r="FE76" i="47" s="1"/>
  <c r="EO300" i="47"/>
  <c r="EO301" i="47"/>
  <c r="EO149" i="47"/>
  <c r="EO150" i="47"/>
  <c r="BX23" i="38"/>
  <c r="CA23" i="38"/>
  <c r="BW23" i="38"/>
  <c r="BZ23" i="38"/>
  <c r="BY23" i="38"/>
  <c r="CB23" i="38"/>
  <c r="FV103" i="47"/>
  <c r="CA300" i="47"/>
  <c r="BG144" i="76"/>
  <c r="CA149" i="47"/>
  <c r="AI152" i="83"/>
  <c r="AI226" i="83"/>
  <c r="AI300" i="83"/>
  <c r="AI302" i="83"/>
  <c r="BG144" i="83"/>
  <c r="CB149" i="47"/>
  <c r="AW376" i="47"/>
  <c r="AE376" i="47"/>
  <c r="AW300" i="47"/>
  <c r="AE300" i="47"/>
  <c r="EG223" i="47"/>
  <c r="FE223" i="47" s="1"/>
  <c r="EG224" i="47"/>
  <c r="FE224" i="47" s="1"/>
  <c r="GW85" i="38"/>
  <c r="GW68" i="38"/>
  <c r="FV100" i="47"/>
  <c r="FV98" i="47"/>
  <c r="FV96" i="47"/>
  <c r="FV94" i="47"/>
  <c r="FV92" i="47"/>
  <c r="FV90" i="47"/>
  <c r="FV87" i="47"/>
  <c r="AU149" i="47"/>
  <c r="T149" i="47"/>
  <c r="AY149" i="47" s="1"/>
  <c r="T300" i="47"/>
  <c r="AC300" i="47"/>
  <c r="AU300" i="47"/>
  <c r="FJ154" i="47"/>
  <c r="FJ126" i="47"/>
  <c r="FK200" i="47"/>
  <c r="CO200" i="47" s="1"/>
  <c r="FW169" i="47" s="1"/>
  <c r="FJ201" i="47"/>
  <c r="FG279" i="47"/>
  <c r="CN279" i="47" s="1"/>
  <c r="FF280" i="47"/>
  <c r="AF376" i="47"/>
  <c r="AX376" i="47"/>
  <c r="AX300" i="47"/>
  <c r="AF300" i="47"/>
  <c r="AD223" i="47"/>
  <c r="AV223" i="47"/>
  <c r="FK278" i="47"/>
  <c r="CO278" i="47" s="1"/>
  <c r="FW247" i="47" s="1"/>
  <c r="FJ279" i="47"/>
  <c r="FG54" i="47"/>
  <c r="CN54" i="47" s="1"/>
  <c r="FF55" i="47"/>
  <c r="CC223" i="47"/>
  <c r="CC75" i="47"/>
  <c r="BG69" i="84"/>
  <c r="FJ80" i="47"/>
  <c r="FJ52" i="47"/>
  <c r="FG127" i="47"/>
  <c r="CN127" i="47" s="1"/>
  <c r="FF128" i="47"/>
  <c r="EL223" i="47"/>
  <c r="EL224" i="47"/>
  <c r="CA75" i="47"/>
  <c r="BG69" i="76"/>
  <c r="AD23" i="38"/>
  <c r="AC23" i="38"/>
  <c r="AE23" i="38"/>
  <c r="AF23" i="38"/>
  <c r="AB23" i="38"/>
  <c r="AG23" i="38"/>
  <c r="EO75" i="47"/>
  <c r="EO76" i="47"/>
  <c r="EO223" i="47"/>
  <c r="EO224" i="47"/>
  <c r="BG69" i="83"/>
  <c r="CB75" i="47"/>
  <c r="CB223" i="47"/>
  <c r="FW245" i="47"/>
  <c r="AW223" i="47"/>
  <c r="AE223" i="47"/>
  <c r="FV101" i="47"/>
  <c r="FV99" i="47"/>
  <c r="FV97" i="47"/>
  <c r="FV95" i="47"/>
  <c r="FV93" i="47"/>
  <c r="FV91" i="47"/>
  <c r="FV89" i="47"/>
  <c r="FV88" i="47"/>
  <c r="FV102" i="47"/>
  <c r="AU376" i="47"/>
  <c r="AC376" i="47"/>
  <c r="AY75" i="47"/>
  <c r="T376" i="47"/>
  <c r="AU223" i="47"/>
  <c r="T223" i="47"/>
  <c r="AC223" i="47"/>
  <c r="FK199" i="47"/>
  <c r="CO199" i="47" s="1"/>
  <c r="FK163" i="47"/>
  <c r="FK184" i="47"/>
  <c r="CO184" i="47" s="1"/>
  <c r="FK168" i="47"/>
  <c r="FK165" i="47"/>
  <c r="FK164" i="47"/>
  <c r="FK169" i="47"/>
  <c r="FK173" i="47"/>
  <c r="FK172" i="47"/>
  <c r="FK167" i="47"/>
  <c r="FK177" i="47"/>
  <c r="FK175" i="47"/>
  <c r="FK181" i="47"/>
  <c r="FK182" i="47"/>
  <c r="FK174" i="47"/>
  <c r="FK176" i="47"/>
  <c r="FK180" i="47"/>
  <c r="FK183" i="47"/>
  <c r="FK166" i="47"/>
  <c r="FK178" i="47"/>
  <c r="FK179" i="47"/>
  <c r="FK171" i="47"/>
  <c r="FK170" i="47"/>
  <c r="FK185" i="47"/>
  <c r="CO185" i="47" s="1"/>
  <c r="FK186" i="47"/>
  <c r="CO186" i="47" s="1"/>
  <c r="FK187" i="47"/>
  <c r="CO187" i="47" s="1"/>
  <c r="FK188" i="47"/>
  <c r="CO188" i="47" s="1"/>
  <c r="FK189" i="47"/>
  <c r="CO189" i="47" s="1"/>
  <c r="FK190" i="47"/>
  <c r="CO190" i="47" s="1"/>
  <c r="FK191" i="47"/>
  <c r="CO191" i="47" s="1"/>
  <c r="FK192" i="47"/>
  <c r="CO192" i="47" s="1"/>
  <c r="FW161" i="47" s="1"/>
  <c r="FK193" i="47"/>
  <c r="CO193" i="47" s="1"/>
  <c r="FW162" i="47" s="1"/>
  <c r="FK194" i="47"/>
  <c r="CO194" i="47" s="1"/>
  <c r="FW163" i="47" s="1"/>
  <c r="FK195" i="47"/>
  <c r="CO195" i="47" s="1"/>
  <c r="FW164" i="47" s="1"/>
  <c r="FK196" i="47"/>
  <c r="CO196" i="47" s="1"/>
  <c r="FW165" i="47" s="1"/>
  <c r="FK197" i="47"/>
  <c r="CO197" i="47" s="1"/>
  <c r="FW166" i="47" s="1"/>
  <c r="FK198" i="47"/>
  <c r="CO198" i="47" s="1"/>
  <c r="FW167" i="47" s="1"/>
  <c r="FV247" i="47"/>
  <c r="AX223" i="47"/>
  <c r="AF223" i="47"/>
  <c r="GA122" i="38"/>
  <c r="AD300" i="47"/>
  <c r="AV300" i="47"/>
  <c r="AD376" i="47"/>
  <c r="AV376" i="47"/>
  <c r="CG71" i="38" l="1"/>
  <c r="CE71" i="38"/>
  <c r="AK71" i="38"/>
  <c r="AI71" i="38"/>
  <c r="FW23" i="38"/>
  <c r="FS23" i="38"/>
  <c r="FY23" i="38"/>
  <c r="FT23" i="38"/>
  <c r="FU23" i="38"/>
  <c r="FX23" i="38"/>
  <c r="FV23" i="38"/>
  <c r="AC75" i="47"/>
  <c r="AC149" i="47"/>
  <c r="AE149" i="47"/>
  <c r="AE75" i="47"/>
  <c r="EL75" i="47"/>
  <c r="EL76" i="47"/>
  <c r="FV104" i="47"/>
  <c r="FK51" i="47"/>
  <c r="CO51" i="47" s="1"/>
  <c r="CO351" i="47"/>
  <c r="FK21" i="47"/>
  <c r="FK31" i="47"/>
  <c r="FK30" i="47"/>
  <c r="FK33" i="47"/>
  <c r="CO343" i="47"/>
  <c r="FK20" i="47"/>
  <c r="FK34" i="47"/>
  <c r="CO344" i="47"/>
  <c r="CO337" i="47"/>
  <c r="FK23" i="47"/>
  <c r="FK24" i="47"/>
  <c r="FK18" i="47"/>
  <c r="FK27" i="47"/>
  <c r="CO345" i="47"/>
  <c r="CO341" i="47"/>
  <c r="FK19" i="47"/>
  <c r="FK28" i="47"/>
  <c r="FK17" i="47"/>
  <c r="FK35" i="47"/>
  <c r="FK16" i="47"/>
  <c r="CO346" i="47"/>
  <c r="CO349" i="47"/>
  <c r="CO353" i="47"/>
  <c r="CO355" i="47"/>
  <c r="CO357" i="47"/>
  <c r="CO359" i="47"/>
  <c r="CO361" i="47"/>
  <c r="CO363" i="47"/>
  <c r="CO365" i="47"/>
  <c r="CO367" i="47"/>
  <c r="CO369" i="47"/>
  <c r="CO371" i="47"/>
  <c r="CO373" i="47"/>
  <c r="CO375" i="47"/>
  <c r="CO377" i="47"/>
  <c r="GK348" i="47" s="1"/>
  <c r="U128" i="59" s="1"/>
  <c r="CO352" i="47"/>
  <c r="FK22" i="47"/>
  <c r="FK32" i="47"/>
  <c r="FK15" i="47"/>
  <c r="FK26" i="47"/>
  <c r="CO339" i="47"/>
  <c r="CO347" i="47"/>
  <c r="CO342" i="47"/>
  <c r="CO338" i="47"/>
  <c r="FK25" i="47"/>
  <c r="FK29" i="47"/>
  <c r="CO340" i="47"/>
  <c r="CO348" i="47"/>
  <c r="CO350" i="47"/>
  <c r="CO354" i="47"/>
  <c r="CO356" i="47"/>
  <c r="CO358" i="47"/>
  <c r="CO360" i="47"/>
  <c r="CO362" i="47"/>
  <c r="CO364" i="47"/>
  <c r="CO366" i="47"/>
  <c r="CO368" i="47"/>
  <c r="CO370" i="47"/>
  <c r="CO372" i="47"/>
  <c r="CO374" i="47"/>
  <c r="CO376" i="47"/>
  <c r="CO378" i="47"/>
  <c r="GK349" i="47" s="1"/>
  <c r="U129" i="59" s="1"/>
  <c r="FK36" i="47"/>
  <c r="CO36" i="47" s="1"/>
  <c r="FK37" i="47"/>
  <c r="CO37" i="47" s="1"/>
  <c r="FK38" i="47"/>
  <c r="CO38" i="47" s="1"/>
  <c r="FK39" i="47"/>
  <c r="CO39" i="47" s="1"/>
  <c r="FK40" i="47"/>
  <c r="CO40" i="47" s="1"/>
  <c r="FK41" i="47"/>
  <c r="CO41" i="47" s="1"/>
  <c r="FK42" i="47"/>
  <c r="CO42" i="47" s="1"/>
  <c r="FK43" i="47"/>
  <c r="CO43" i="47" s="1"/>
  <c r="FK44" i="47"/>
  <c r="CO44" i="47" s="1"/>
  <c r="FK45" i="47"/>
  <c r="CO45" i="47" s="1"/>
  <c r="FK46" i="47"/>
  <c r="CO46" i="47" s="1"/>
  <c r="FK47" i="47"/>
  <c r="CO47" i="47" s="1"/>
  <c r="FK48" i="47"/>
  <c r="CO48" i="47" s="1"/>
  <c r="FK49" i="47"/>
  <c r="CO49" i="47" s="1"/>
  <c r="FK50" i="47"/>
  <c r="CO50" i="47" s="1"/>
  <c r="FG55" i="47"/>
  <c r="CN55" i="47" s="1"/>
  <c r="FF56" i="47"/>
  <c r="FK279" i="47"/>
  <c r="CO279" i="47" s="1"/>
  <c r="FW248" i="47" s="1"/>
  <c r="FJ280" i="47"/>
  <c r="FV248" i="47"/>
  <c r="FK125" i="47"/>
  <c r="CO125" i="47" s="1"/>
  <c r="FK109" i="47"/>
  <c r="FK91" i="47"/>
  <c r="FK102" i="47"/>
  <c r="FK97" i="47"/>
  <c r="FK89" i="47"/>
  <c r="FK96" i="47"/>
  <c r="FK94" i="47"/>
  <c r="FK103" i="47"/>
  <c r="FK107" i="47"/>
  <c r="FK104" i="47"/>
  <c r="FK92" i="47"/>
  <c r="FK93" i="47"/>
  <c r="FK105" i="47"/>
  <c r="FK99" i="47"/>
  <c r="FK98" i="47"/>
  <c r="FK100" i="47"/>
  <c r="FK90" i="47"/>
  <c r="FK106" i="47"/>
  <c r="FK101" i="47"/>
  <c r="FK108" i="47"/>
  <c r="FK95" i="47"/>
  <c r="FK110" i="47"/>
  <c r="CO110" i="47" s="1"/>
  <c r="FK111" i="47"/>
  <c r="CO111" i="47" s="1"/>
  <c r="FK112" i="47"/>
  <c r="CO112" i="47" s="1"/>
  <c r="FK113" i="47"/>
  <c r="CO113" i="47" s="1"/>
  <c r="FK114" i="47"/>
  <c r="CO114" i="47" s="1"/>
  <c r="FK115" i="47"/>
  <c r="CO115" i="47" s="1"/>
  <c r="FK116" i="47"/>
  <c r="CO116" i="47" s="1"/>
  <c r="FK117" i="47"/>
  <c r="CO117" i="47" s="1"/>
  <c r="FK118" i="47"/>
  <c r="CO118" i="47" s="1"/>
  <c r="FK119" i="47"/>
  <c r="CO119" i="47" s="1"/>
  <c r="FK120" i="47"/>
  <c r="CO120" i="47" s="1"/>
  <c r="FK121" i="47"/>
  <c r="CO121" i="47" s="1"/>
  <c r="FK122" i="47"/>
  <c r="CO122" i="47" s="1"/>
  <c r="FK123" i="47"/>
  <c r="CO123" i="47" s="1"/>
  <c r="FK124" i="47"/>
  <c r="CO124" i="47" s="1"/>
  <c r="CB300" i="47"/>
  <c r="CB151" i="47"/>
  <c r="EM151" i="47" s="1"/>
  <c r="FI151" i="47" s="1"/>
  <c r="EL300" i="47"/>
  <c r="EL301" i="47"/>
  <c r="CE70" i="38"/>
  <c r="CG53" i="38"/>
  <c r="CE46" i="38"/>
  <c r="CE68" i="38"/>
  <c r="CG52" i="38"/>
  <c r="CE67" i="38"/>
  <c r="CE57" i="38"/>
  <c r="CG47" i="38"/>
  <c r="CE62" i="38"/>
  <c r="CE52" i="38"/>
  <c r="CG66" i="38"/>
  <c r="CG69" i="38"/>
  <c r="CE61" i="38"/>
  <c r="CE69" i="38"/>
  <c r="CH69" i="38" s="1"/>
  <c r="CG67" i="38"/>
  <c r="CE51" i="38"/>
  <c r="CG57" i="38"/>
  <c r="CE50" i="38"/>
  <c r="CG64" i="38"/>
  <c r="CG56" i="38"/>
  <c r="CE45" i="38"/>
  <c r="CG61" i="38"/>
  <c r="CG51" i="38"/>
  <c r="CE66" i="38"/>
  <c r="CE56" i="38"/>
  <c r="CG54" i="38"/>
  <c r="CE55" i="38"/>
  <c r="CE59" i="38"/>
  <c r="CE64" i="38"/>
  <c r="CH64" i="38" s="1"/>
  <c r="CE54" i="38"/>
  <c r="CH54" i="38" s="1"/>
  <c r="CG44" i="38"/>
  <c r="CG60" i="38"/>
  <c r="CE49" i="38"/>
  <c r="CG63" i="38"/>
  <c r="CG55" i="38"/>
  <c r="CE44" i="38"/>
  <c r="CE60" i="38"/>
  <c r="CG50" i="38"/>
  <c r="CE47" i="38"/>
  <c r="CG49" i="38"/>
  <c r="CG46" i="38"/>
  <c r="CG58" i="38"/>
  <c r="CG45" i="38"/>
  <c r="CG70" i="38"/>
  <c r="CE58" i="38"/>
  <c r="CG48" i="38"/>
  <c r="CE63" i="38"/>
  <c r="CE53" i="38"/>
  <c r="CH53" i="38" s="1"/>
  <c r="CG68" i="38"/>
  <c r="CG59" i="38"/>
  <c r="CE48" i="38"/>
  <c r="CG62" i="38"/>
  <c r="CE65" i="38"/>
  <c r="CG65" i="38"/>
  <c r="FG202" i="47"/>
  <c r="CN202" i="47" s="1"/>
  <c r="FF203" i="47"/>
  <c r="EN300" i="47"/>
  <c r="EN301" i="47"/>
  <c r="DY23" i="38"/>
  <c r="DY24" i="38"/>
  <c r="DV23" i="38"/>
  <c r="DV24" i="38"/>
  <c r="DX23" i="38"/>
  <c r="DX24" i="38"/>
  <c r="DU23" i="38"/>
  <c r="DU24" i="38"/>
  <c r="AF149" i="47"/>
  <c r="AF75" i="47"/>
  <c r="FW168" i="47"/>
  <c r="AG223" i="47"/>
  <c r="U223" i="47"/>
  <c r="AY223" i="47"/>
  <c r="AZ223" i="47" s="1"/>
  <c r="U55" i="93"/>
  <c r="Y55" i="93" s="1"/>
  <c r="AG376" i="47"/>
  <c r="AY376" i="47"/>
  <c r="EM223" i="47"/>
  <c r="EM224" i="47"/>
  <c r="EM75" i="47"/>
  <c r="EM76" i="47"/>
  <c r="AK44" i="38"/>
  <c r="AI51" i="38"/>
  <c r="AK56" i="38"/>
  <c r="AK52" i="38"/>
  <c r="AK59" i="38"/>
  <c r="AK55" i="38"/>
  <c r="AI47" i="38"/>
  <c r="AI53" i="38"/>
  <c r="AK46" i="38"/>
  <c r="AI55" i="38"/>
  <c r="AL55" i="38" s="1"/>
  <c r="AI57" i="38"/>
  <c r="AK61" i="38"/>
  <c r="AI66" i="38"/>
  <c r="AK51" i="38"/>
  <c r="AI50" i="38"/>
  <c r="AK53" i="38"/>
  <c r="AK70" i="38"/>
  <c r="AI46" i="38"/>
  <c r="AI67" i="38"/>
  <c r="AK65" i="38"/>
  <c r="AI54" i="38"/>
  <c r="AI63" i="38"/>
  <c r="AI69" i="38"/>
  <c r="AK60" i="38"/>
  <c r="AK48" i="38"/>
  <c r="AK69" i="38"/>
  <c r="AK58" i="38"/>
  <c r="AI58" i="38"/>
  <c r="AK66" i="38"/>
  <c r="AI52" i="38"/>
  <c r="AL52" i="38" s="1"/>
  <c r="AK45" i="38"/>
  <c r="AK49" i="38"/>
  <c r="AI48" i="38"/>
  <c r="AL48" i="38" s="1"/>
  <c r="AK64" i="38"/>
  <c r="AI61" i="38"/>
  <c r="AK67" i="38"/>
  <c r="AK47" i="38"/>
  <c r="AI64" i="38"/>
  <c r="AL64" i="38" s="1"/>
  <c r="AI44" i="38"/>
  <c r="AL44" i="38" s="1"/>
  <c r="AI59" i="38"/>
  <c r="AK54" i="38"/>
  <c r="AK63" i="38"/>
  <c r="AI56" i="38"/>
  <c r="AL56" i="38" s="1"/>
  <c r="AK68" i="38"/>
  <c r="AI68" i="38"/>
  <c r="AI65" i="38"/>
  <c r="AL65" i="38" s="1"/>
  <c r="AK57" i="38"/>
  <c r="AI70" i="38"/>
  <c r="AI49" i="38"/>
  <c r="AI62" i="38"/>
  <c r="AK62" i="38"/>
  <c r="AI60" i="38"/>
  <c r="AL60" i="38" s="1"/>
  <c r="AK50" i="38"/>
  <c r="AI45" i="38"/>
  <c r="FG128" i="47"/>
  <c r="CN128" i="47" s="1"/>
  <c r="FF129" i="47"/>
  <c r="FK52" i="47"/>
  <c r="CO52" i="47" s="1"/>
  <c r="FJ53" i="47"/>
  <c r="EN75" i="47"/>
  <c r="EN76" i="47"/>
  <c r="EN223" i="47"/>
  <c r="EN224" i="47"/>
  <c r="FI224" i="47" s="1"/>
  <c r="AD75" i="47"/>
  <c r="AD149" i="47"/>
  <c r="FG280" i="47"/>
  <c r="CN280" i="47" s="1"/>
  <c r="FF281" i="47"/>
  <c r="FK201" i="47"/>
  <c r="CO201" i="47" s="1"/>
  <c r="FW170" i="47" s="1"/>
  <c r="FJ202" i="47"/>
  <c r="FK126" i="47"/>
  <c r="CO126" i="47" s="1"/>
  <c r="FJ127" i="47"/>
  <c r="AG300" i="47"/>
  <c r="AY300" i="47"/>
  <c r="GW122" i="38"/>
  <c r="EM149" i="47"/>
  <c r="EM150" i="47"/>
  <c r="CB302" i="47"/>
  <c r="EM302" i="47" s="1"/>
  <c r="FI302" i="47" s="1"/>
  <c r="CB225" i="47"/>
  <c r="EM225" i="47" s="1"/>
  <c r="FI225" i="47" s="1"/>
  <c r="EL149" i="47"/>
  <c r="EL150" i="47"/>
  <c r="FV170" i="47"/>
  <c r="EN149" i="47"/>
  <c r="EN150" i="47"/>
  <c r="DZ23" i="38"/>
  <c r="DZ24" i="38"/>
  <c r="DW23" i="38"/>
  <c r="DW24" i="38"/>
  <c r="EA23" i="38"/>
  <c r="EA24" i="38"/>
  <c r="AL49" i="38" l="1"/>
  <c r="V205" i="76" s="1"/>
  <c r="AL68" i="38"/>
  <c r="AL61" i="38"/>
  <c r="V217" i="76" s="1"/>
  <c r="AL71" i="38"/>
  <c r="V227" i="76" s="1"/>
  <c r="CH44" i="38"/>
  <c r="CF44" i="38" s="1"/>
  <c r="CH66" i="38"/>
  <c r="V222" i="83" s="1"/>
  <c r="CH52" i="38"/>
  <c r="V208" i="83" s="1"/>
  <c r="CH71" i="38"/>
  <c r="AJ71" i="38"/>
  <c r="GB71" i="38"/>
  <c r="GD71" i="38"/>
  <c r="EF71" i="38"/>
  <c r="ED71" i="38"/>
  <c r="FI149" i="47"/>
  <c r="FI223" i="47"/>
  <c r="AL69" i="38"/>
  <c r="CH51" i="38"/>
  <c r="CF51" i="38" s="1"/>
  <c r="AL67" i="38"/>
  <c r="CH67" i="38"/>
  <c r="CF67" i="38" s="1"/>
  <c r="CH68" i="38"/>
  <c r="V224" i="83" s="1"/>
  <c r="FI150" i="47"/>
  <c r="FK127" i="47"/>
  <c r="CO127" i="47" s="1"/>
  <c r="FJ128" i="47"/>
  <c r="FK202" i="47"/>
  <c r="CO202" i="47" s="1"/>
  <c r="FW171" i="47" s="1"/>
  <c r="FJ203" i="47"/>
  <c r="FG281" i="47"/>
  <c r="CN281" i="47" s="1"/>
  <c r="FF282" i="47"/>
  <c r="FK53" i="47"/>
  <c r="CO53" i="47" s="1"/>
  <c r="FJ54" i="47"/>
  <c r="FG129" i="47"/>
  <c r="CN129" i="47" s="1"/>
  <c r="FF130" i="47"/>
  <c r="AJ49" i="38"/>
  <c r="V224" i="76"/>
  <c r="AJ68" i="38"/>
  <c r="V212" i="76"/>
  <c r="AJ56" i="38"/>
  <c r="V200" i="76"/>
  <c r="AJ44" i="38"/>
  <c r="AJ61" i="38"/>
  <c r="V204" i="76"/>
  <c r="AJ48" i="38"/>
  <c r="V225" i="76"/>
  <c r="AJ69" i="38"/>
  <c r="HF69" i="38" s="1"/>
  <c r="AL54" i="38"/>
  <c r="V223" i="76"/>
  <c r="AJ67" i="38"/>
  <c r="AL50" i="38"/>
  <c r="AL66" i="38"/>
  <c r="AL57" i="38"/>
  <c r="AL47" i="38"/>
  <c r="EF66" i="38"/>
  <c r="ED56" i="38"/>
  <c r="ED45" i="38"/>
  <c r="ED53" i="38"/>
  <c r="ED46" i="38"/>
  <c r="ED61" i="38"/>
  <c r="EF70" i="38"/>
  <c r="EF50" i="38"/>
  <c r="EF61" i="38"/>
  <c r="EF68" i="38"/>
  <c r="EF64" i="38"/>
  <c r="EF52" i="38"/>
  <c r="EF45" i="38"/>
  <c r="EF54" i="38"/>
  <c r="ED55" i="38"/>
  <c r="EF59" i="38"/>
  <c r="ED58" i="38"/>
  <c r="ED44" i="38"/>
  <c r="EG44" i="38" s="1"/>
  <c r="ED65" i="38"/>
  <c r="ED49" i="38"/>
  <c r="EF49" i="38"/>
  <c r="ED57" i="38"/>
  <c r="ED63" i="38"/>
  <c r="ED59" i="38"/>
  <c r="EG59" i="38" s="1"/>
  <c r="ED54" i="38"/>
  <c r="EG54" i="38" s="1"/>
  <c r="ED64" i="38"/>
  <c r="ED70" i="38"/>
  <c r="EG70" i="38" s="1"/>
  <c r="EF47" i="38"/>
  <c r="EF65" i="38"/>
  <c r="ED50" i="38"/>
  <c r="EG50" i="38" s="1"/>
  <c r="EF51" i="38"/>
  <c r="ED52" i="38"/>
  <c r="EG52" i="38" s="1"/>
  <c r="EF58" i="38"/>
  <c r="ED48" i="38"/>
  <c r="EF48" i="38"/>
  <c r="ED51" i="38"/>
  <c r="EF63" i="38"/>
  <c r="EF67" i="38"/>
  <c r="EF62" i="38"/>
  <c r="ED60" i="38"/>
  <c r="EF53" i="38"/>
  <c r="EF56" i="38"/>
  <c r="ED47" i="38"/>
  <c r="EG47" i="38" s="1"/>
  <c r="EF55" i="38"/>
  <c r="EF46" i="38"/>
  <c r="EF69" i="38"/>
  <c r="ED69" i="38"/>
  <c r="ED66" i="38"/>
  <c r="ED62" i="38"/>
  <c r="EG62" i="38" s="1"/>
  <c r="ED67" i="38"/>
  <c r="EG67" i="38" s="1"/>
  <c r="EF57" i="38"/>
  <c r="EF60" i="38"/>
  <c r="ED68" i="38"/>
  <c r="EG68" i="38" s="1"/>
  <c r="FV171" i="47"/>
  <c r="V209" i="83"/>
  <c r="CF53" i="38"/>
  <c r="V200" i="83"/>
  <c r="V210" i="83"/>
  <c r="CF54" i="38"/>
  <c r="CH59" i="38"/>
  <c r="CF66" i="38"/>
  <c r="CH50" i="38"/>
  <c r="V225" i="83"/>
  <c r="CF69" i="38"/>
  <c r="HG69" i="38" s="1"/>
  <c r="CF52" i="38"/>
  <c r="CF68" i="38"/>
  <c r="GD100" i="47"/>
  <c r="M69" i="59" s="1"/>
  <c r="FW100" i="47"/>
  <c r="GD98" i="47"/>
  <c r="M67" i="59" s="1"/>
  <c r="FW98" i="47"/>
  <c r="GD96" i="47"/>
  <c r="M65" i="59" s="1"/>
  <c r="FW96" i="47"/>
  <c r="GD94" i="47"/>
  <c r="M63" i="59" s="1"/>
  <c r="FW94" i="47"/>
  <c r="GD92" i="47"/>
  <c r="M61" i="59" s="1"/>
  <c r="FW92" i="47"/>
  <c r="FW90" i="47"/>
  <c r="GD90" i="47"/>
  <c r="M59" i="59" s="1"/>
  <c r="GD88" i="47"/>
  <c r="M57" i="59" s="1"/>
  <c r="FW88" i="47"/>
  <c r="FK280" i="47"/>
  <c r="CO280" i="47" s="1"/>
  <c r="FW249" i="47" s="1"/>
  <c r="FJ281" i="47"/>
  <c r="FG56" i="47"/>
  <c r="CN56" i="47" s="1"/>
  <c r="FF57" i="47"/>
  <c r="GK22" i="47"/>
  <c r="GD29" i="47"/>
  <c r="M25" i="59" s="1"/>
  <c r="GK20" i="47"/>
  <c r="GD27" i="47"/>
  <c r="M23" i="59" s="1"/>
  <c r="GK18" i="47"/>
  <c r="GD25" i="47"/>
  <c r="M21" i="59" s="1"/>
  <c r="GK16" i="47"/>
  <c r="GD23" i="47"/>
  <c r="M19" i="59" s="1"/>
  <c r="GD21" i="47"/>
  <c r="M17" i="59" s="1"/>
  <c r="GD19" i="47"/>
  <c r="M15" i="59" s="1"/>
  <c r="GD17" i="47"/>
  <c r="M13" i="59" s="1"/>
  <c r="GD15" i="47"/>
  <c r="M11" i="59" s="1"/>
  <c r="GD354" i="47"/>
  <c r="M142" i="59" s="1"/>
  <c r="GK347" i="47"/>
  <c r="U127" i="59" s="1"/>
  <c r="CR376" i="47"/>
  <c r="GB354" i="47" s="1"/>
  <c r="CU376" i="47"/>
  <c r="CV376" i="47" s="1"/>
  <c r="GD350" i="47"/>
  <c r="M138" i="59" s="1"/>
  <c r="GK343" i="47"/>
  <c r="U123" i="59" s="1"/>
  <c r="CU372" i="47"/>
  <c r="CV372" i="47" s="1"/>
  <c r="CR372" i="47"/>
  <c r="GB350" i="47" s="1"/>
  <c r="GD346" i="47"/>
  <c r="M134" i="59" s="1"/>
  <c r="GK339" i="47"/>
  <c r="U119" i="59" s="1"/>
  <c r="CR368" i="47"/>
  <c r="GB346" i="47" s="1"/>
  <c r="CU368" i="47"/>
  <c r="CV368" i="47" s="1"/>
  <c r="GK335" i="47"/>
  <c r="U115" i="59" s="1"/>
  <c r="GD342" i="47"/>
  <c r="M130" i="59" s="1"/>
  <c r="CU364" i="47"/>
  <c r="CR364" i="47"/>
  <c r="GB342" i="47" s="1"/>
  <c r="GK331" i="47"/>
  <c r="U111" i="59" s="1"/>
  <c r="GD338" i="47"/>
  <c r="M126" i="59" s="1"/>
  <c r="CU360" i="47"/>
  <c r="CR360" i="47"/>
  <c r="GB338" i="47" s="1"/>
  <c r="GK327" i="47"/>
  <c r="U107" i="59" s="1"/>
  <c r="GD334" i="47"/>
  <c r="M122" i="59" s="1"/>
  <c r="CR356" i="47"/>
  <c r="GB334" i="47" s="1"/>
  <c r="CU356" i="47"/>
  <c r="GD328" i="47"/>
  <c r="M116" i="59" s="1"/>
  <c r="GK321" i="47"/>
  <c r="CR350" i="47"/>
  <c r="GB328" i="47" s="1"/>
  <c r="CU350" i="47"/>
  <c r="GD318" i="47"/>
  <c r="M106" i="59" s="1"/>
  <c r="CU340" i="47"/>
  <c r="CV340" i="47" s="1"/>
  <c r="CR340" i="47"/>
  <c r="GB318" i="47" s="1"/>
  <c r="GD316" i="47"/>
  <c r="M104" i="59" s="1"/>
  <c r="CR338" i="47"/>
  <c r="GB316" i="47" s="1"/>
  <c r="CU338" i="47"/>
  <c r="CV338" i="47" s="1"/>
  <c r="GK318" i="47"/>
  <c r="GD325" i="47"/>
  <c r="M113" i="59" s="1"/>
  <c r="CU347" i="47"/>
  <c r="CR347" i="47"/>
  <c r="GB325" i="47" s="1"/>
  <c r="GD317" i="47"/>
  <c r="M105" i="59" s="1"/>
  <c r="CU339" i="47"/>
  <c r="CV339" i="47" s="1"/>
  <c r="CR339" i="47"/>
  <c r="GB317" i="47" s="1"/>
  <c r="GK323" i="47"/>
  <c r="U103" i="59" s="1"/>
  <c r="GD330" i="47"/>
  <c r="M118" i="59" s="1"/>
  <c r="CR352" i="47"/>
  <c r="GB330" i="47" s="1"/>
  <c r="CU352" i="47"/>
  <c r="GD353" i="47"/>
  <c r="M141" i="59" s="1"/>
  <c r="GK346" i="47"/>
  <c r="U126" i="59" s="1"/>
  <c r="CR375" i="47"/>
  <c r="GB353" i="47" s="1"/>
  <c r="CU375" i="47"/>
  <c r="CV375" i="47" s="1"/>
  <c r="GD349" i="47"/>
  <c r="M137" i="59" s="1"/>
  <c r="GK342" i="47"/>
  <c r="U122" i="59" s="1"/>
  <c r="CR371" i="47"/>
  <c r="GB349" i="47" s="1"/>
  <c r="CU371" i="47"/>
  <c r="CV371" i="47" s="1"/>
  <c r="GK338" i="47"/>
  <c r="U118" i="59" s="1"/>
  <c r="GD345" i="47"/>
  <c r="M133" i="59" s="1"/>
  <c r="CU367" i="47"/>
  <c r="CR367" i="47"/>
  <c r="GB345" i="47" s="1"/>
  <c r="GK334" i="47"/>
  <c r="U114" i="59" s="1"/>
  <c r="GD341" i="47"/>
  <c r="M129" i="59" s="1"/>
  <c r="CU363" i="47"/>
  <c r="CR363" i="47"/>
  <c r="GB341" i="47" s="1"/>
  <c r="GK330" i="47"/>
  <c r="U110" i="59" s="1"/>
  <c r="GD337" i="47"/>
  <c r="M125" i="59" s="1"/>
  <c r="CR359" i="47"/>
  <c r="GB337" i="47" s="1"/>
  <c r="CU359" i="47"/>
  <c r="GK326" i="47"/>
  <c r="U106" i="59" s="1"/>
  <c r="GD333" i="47"/>
  <c r="M121" i="59" s="1"/>
  <c r="CR355" i="47"/>
  <c r="GB333" i="47" s="1"/>
  <c r="CU355" i="47"/>
  <c r="GD327" i="47"/>
  <c r="M115" i="59" s="1"/>
  <c r="GK320" i="47"/>
  <c r="CU349" i="47"/>
  <c r="CR349" i="47"/>
  <c r="GB327" i="47" s="1"/>
  <c r="GK316" i="47"/>
  <c r="GD323" i="47"/>
  <c r="M111" i="59" s="1"/>
  <c r="CR345" i="47"/>
  <c r="GB323" i="47" s="1"/>
  <c r="CU345" i="47"/>
  <c r="GD322" i="47"/>
  <c r="M110" i="59" s="1"/>
  <c r="GK315" i="47"/>
  <c r="CU344" i="47"/>
  <c r="CR344" i="47"/>
  <c r="GB322" i="47" s="1"/>
  <c r="GK322" i="47"/>
  <c r="GD329" i="47"/>
  <c r="M117" i="59" s="1"/>
  <c r="CU351" i="47"/>
  <c r="CR351" i="47"/>
  <c r="GB329" i="47" s="1"/>
  <c r="FI76" i="47"/>
  <c r="GD103" i="47"/>
  <c r="M72" i="59" s="1"/>
  <c r="FW103" i="47"/>
  <c r="FV249" i="47"/>
  <c r="GD31" i="47"/>
  <c r="M27" i="59" s="1"/>
  <c r="GK24" i="47"/>
  <c r="FV105" i="47"/>
  <c r="AL45" i="38"/>
  <c r="V216" i="76"/>
  <c r="AJ60" i="38"/>
  <c r="AL62" i="38"/>
  <c r="AL70" i="38"/>
  <c r="V221" i="76"/>
  <c r="AJ65" i="38"/>
  <c r="AL59" i="38"/>
  <c r="V220" i="76"/>
  <c r="AJ64" i="38"/>
  <c r="V208" i="76"/>
  <c r="AJ52" i="38"/>
  <c r="AL58" i="38"/>
  <c r="AL63" i="38"/>
  <c r="AL46" i="38"/>
  <c r="V211" i="76"/>
  <c r="AJ55" i="38"/>
  <c r="AL53" i="38"/>
  <c r="AL51" i="38"/>
  <c r="AG149" i="47"/>
  <c r="AG75" i="47"/>
  <c r="FG203" i="47"/>
  <c r="CN203" i="47" s="1"/>
  <c r="FF204" i="47"/>
  <c r="CH65" i="38"/>
  <c r="CH48" i="38"/>
  <c r="CH63" i="38"/>
  <c r="CH58" i="38"/>
  <c r="CH47" i="38"/>
  <c r="CH60" i="38"/>
  <c r="CH49" i="38"/>
  <c r="V220" i="83"/>
  <c r="CF64" i="38"/>
  <c r="CH55" i="38"/>
  <c r="CH56" i="38"/>
  <c r="CH45" i="38"/>
  <c r="CH61" i="38"/>
  <c r="CH62" i="38"/>
  <c r="CH57" i="38"/>
  <c r="CH46" i="38"/>
  <c r="CH70" i="38"/>
  <c r="EM300" i="47"/>
  <c r="FI300" i="47" s="1"/>
  <c r="EM301" i="47"/>
  <c r="FI301" i="47" s="1"/>
  <c r="GD101" i="47"/>
  <c r="M70" i="59" s="1"/>
  <c r="FW101" i="47"/>
  <c r="FW99" i="47"/>
  <c r="GD99" i="47"/>
  <c r="M68" i="59" s="1"/>
  <c r="FW97" i="47"/>
  <c r="GD97" i="47"/>
  <c r="M66" i="59" s="1"/>
  <c r="FW95" i="47"/>
  <c r="GD95" i="47"/>
  <c r="M64" i="59" s="1"/>
  <c r="FW93" i="47"/>
  <c r="GD93" i="47"/>
  <c r="M62" i="59" s="1"/>
  <c r="GD91" i="47"/>
  <c r="M60" i="59" s="1"/>
  <c r="FW91" i="47"/>
  <c r="FW89" i="47"/>
  <c r="GD89" i="47"/>
  <c r="M58" i="59" s="1"/>
  <c r="FW87" i="47"/>
  <c r="GD87" i="47"/>
  <c r="M56" i="59" s="1"/>
  <c r="GD102" i="47"/>
  <c r="M71" i="59" s="1"/>
  <c r="FW102" i="47"/>
  <c r="GD28" i="47"/>
  <c r="M24" i="59" s="1"/>
  <c r="GK21" i="47"/>
  <c r="GD26" i="47"/>
  <c r="M22" i="59" s="1"/>
  <c r="GK19" i="47"/>
  <c r="GD24" i="47"/>
  <c r="M20" i="59" s="1"/>
  <c r="GK17" i="47"/>
  <c r="GK15" i="47"/>
  <c r="GD22" i="47"/>
  <c r="M18" i="59" s="1"/>
  <c r="GD20" i="47"/>
  <c r="M16" i="59" s="1"/>
  <c r="GD18" i="47"/>
  <c r="M14" i="59" s="1"/>
  <c r="GD16" i="47"/>
  <c r="M12" i="59" s="1"/>
  <c r="GD356" i="47"/>
  <c r="M144" i="59" s="1"/>
  <c r="L146" i="59" s="1"/>
  <c r="CR378" i="47"/>
  <c r="GB356" i="47" s="1"/>
  <c r="CU378" i="47"/>
  <c r="CV378" i="47" s="1"/>
  <c r="GD352" i="47"/>
  <c r="M140" i="59" s="1"/>
  <c r="GK345" i="47"/>
  <c r="U125" i="59" s="1"/>
  <c r="CU374" i="47"/>
  <c r="CV374" i="47" s="1"/>
  <c r="CR374" i="47"/>
  <c r="GB352" i="47" s="1"/>
  <c r="GK341" i="47"/>
  <c r="U121" i="59" s="1"/>
  <c r="GD348" i="47"/>
  <c r="M136" i="59" s="1"/>
  <c r="CR370" i="47"/>
  <c r="GB348" i="47" s="1"/>
  <c r="CU370" i="47"/>
  <c r="CV370" i="47" s="1"/>
  <c r="GD344" i="47"/>
  <c r="M132" i="59" s="1"/>
  <c r="GK337" i="47"/>
  <c r="U117" i="59" s="1"/>
  <c r="CR366" i="47"/>
  <c r="GB344" i="47" s="1"/>
  <c r="CU366" i="47"/>
  <c r="GK333" i="47"/>
  <c r="U113" i="59" s="1"/>
  <c r="GD340" i="47"/>
  <c r="M128" i="59" s="1"/>
  <c r="CR362" i="47"/>
  <c r="GB340" i="47" s="1"/>
  <c r="CU362" i="47"/>
  <c r="GD336" i="47"/>
  <c r="M124" i="59" s="1"/>
  <c r="GK329" i="47"/>
  <c r="U109" i="59" s="1"/>
  <c r="CR358" i="47"/>
  <c r="GB336" i="47" s="1"/>
  <c r="CU358" i="47"/>
  <c r="GK325" i="47"/>
  <c r="U105" i="59" s="1"/>
  <c r="GD332" i="47"/>
  <c r="M120" i="59" s="1"/>
  <c r="CU354" i="47"/>
  <c r="CR354" i="47"/>
  <c r="GB332" i="47" s="1"/>
  <c r="GD326" i="47"/>
  <c r="M114" i="59" s="1"/>
  <c r="GK319" i="47"/>
  <c r="CR348" i="47"/>
  <c r="GB326" i="47" s="1"/>
  <c r="CU348" i="47"/>
  <c r="GD320" i="47"/>
  <c r="M108" i="59" s="1"/>
  <c r="CR342" i="47"/>
  <c r="GB320" i="47" s="1"/>
  <c r="CU342" i="47"/>
  <c r="GD355" i="47"/>
  <c r="M143" i="59" s="1"/>
  <c r="CR377" i="47"/>
  <c r="GB355" i="47" s="1"/>
  <c r="CU377" i="47"/>
  <c r="CV377" i="47" s="1"/>
  <c r="GD351" i="47"/>
  <c r="M139" i="59" s="1"/>
  <c r="GK344" i="47"/>
  <c r="U124" i="59" s="1"/>
  <c r="CR373" i="47"/>
  <c r="GB351" i="47" s="1"/>
  <c r="CU373" i="47"/>
  <c r="CV373" i="47" s="1"/>
  <c r="GD347" i="47"/>
  <c r="M135" i="59" s="1"/>
  <c r="GK340" i="47"/>
  <c r="U120" i="59" s="1"/>
  <c r="CR369" i="47"/>
  <c r="GB347" i="47" s="1"/>
  <c r="CU369" i="47"/>
  <c r="CV369" i="47" s="1"/>
  <c r="GD343" i="47"/>
  <c r="M131" i="59" s="1"/>
  <c r="GK336" i="47"/>
  <c r="U116" i="59" s="1"/>
  <c r="CR365" i="47"/>
  <c r="GB343" i="47" s="1"/>
  <c r="CU365" i="47"/>
  <c r="GK332" i="47"/>
  <c r="U112" i="59" s="1"/>
  <c r="GD339" i="47"/>
  <c r="M127" i="59" s="1"/>
  <c r="CU361" i="47"/>
  <c r="CR361" i="47"/>
  <c r="GB339" i="47" s="1"/>
  <c r="GK328" i="47"/>
  <c r="U108" i="59" s="1"/>
  <c r="GD335" i="47"/>
  <c r="M123" i="59" s="1"/>
  <c r="CR357" i="47"/>
  <c r="GB335" i="47" s="1"/>
  <c r="CU357" i="47"/>
  <c r="GK324" i="47"/>
  <c r="U104" i="59" s="1"/>
  <c r="GD331" i="47"/>
  <c r="M119" i="59" s="1"/>
  <c r="CU353" i="47"/>
  <c r="CR353" i="47"/>
  <c r="GB331" i="47" s="1"/>
  <c r="GD324" i="47"/>
  <c r="M112" i="59" s="1"/>
  <c r="GK317" i="47"/>
  <c r="CR346" i="47"/>
  <c r="GB324" i="47" s="1"/>
  <c r="CU346" i="47"/>
  <c r="GD319" i="47"/>
  <c r="M107" i="59" s="1"/>
  <c r="CR341" i="47"/>
  <c r="GB319" i="47" s="1"/>
  <c r="CU341" i="47"/>
  <c r="CV341" i="47" s="1"/>
  <c r="GD315" i="47"/>
  <c r="M103" i="59" s="1"/>
  <c r="CR337" i="47"/>
  <c r="CU337" i="47"/>
  <c r="CV337" i="47" s="1"/>
  <c r="GD321" i="47"/>
  <c r="M109" i="59" s="1"/>
  <c r="CU343" i="47"/>
  <c r="CR343" i="47"/>
  <c r="GB321" i="47" s="1"/>
  <c r="GK23" i="47"/>
  <c r="GD30" i="47"/>
  <c r="M26" i="59" s="1"/>
  <c r="FI75" i="47"/>
  <c r="GB61" i="38"/>
  <c r="GD59" i="38"/>
  <c r="GD49" i="38"/>
  <c r="GD70" i="38"/>
  <c r="GB50" i="38"/>
  <c r="GD65" i="38"/>
  <c r="GD48" i="38"/>
  <c r="GB46" i="38"/>
  <c r="GB48" i="38"/>
  <c r="GE48" i="38" s="1"/>
  <c r="GB68" i="38"/>
  <c r="GD47" i="38"/>
  <c r="GB67" i="38"/>
  <c r="GD66" i="38"/>
  <c r="GD44" i="38"/>
  <c r="GD58" i="38"/>
  <c r="GD68" i="38"/>
  <c r="GD52" i="38"/>
  <c r="GB57" i="38"/>
  <c r="GB63" i="38"/>
  <c r="GB54" i="38"/>
  <c r="GD55" i="38"/>
  <c r="GB58" i="38"/>
  <c r="GB64" i="38"/>
  <c r="GB45" i="38"/>
  <c r="GB56" i="38"/>
  <c r="GB53" i="38"/>
  <c r="GD51" i="38"/>
  <c r="GB44" i="38"/>
  <c r="GE44" i="38" s="1"/>
  <c r="GD53" i="38"/>
  <c r="GB66" i="38"/>
  <c r="GD56" i="38"/>
  <c r="GD54" i="38"/>
  <c r="GD61" i="38"/>
  <c r="GB70" i="38"/>
  <c r="GE70" i="38" s="1"/>
  <c r="GB51" i="38"/>
  <c r="GE51" i="38" s="1"/>
  <c r="GB47" i="38"/>
  <c r="GD60" i="38"/>
  <c r="GD67" i="38"/>
  <c r="GD46" i="38"/>
  <c r="GD64" i="38"/>
  <c r="GD69" i="38"/>
  <c r="GD63" i="38"/>
  <c r="GD62" i="38"/>
  <c r="GB60" i="38"/>
  <c r="GB62" i="38"/>
  <c r="GE62" i="38" s="1"/>
  <c r="GB49" i="38"/>
  <c r="GB65" i="38"/>
  <c r="GB55" i="38"/>
  <c r="GB69" i="38"/>
  <c r="GE69" i="38" s="1"/>
  <c r="GD50" i="38"/>
  <c r="GD57" i="38"/>
  <c r="GD45" i="38"/>
  <c r="GB59" i="38"/>
  <c r="GB52" i="38"/>
  <c r="GE52" i="38" l="1"/>
  <c r="GE55" i="38"/>
  <c r="GC55" i="38" s="1"/>
  <c r="GE49" i="38"/>
  <c r="GE47" i="38"/>
  <c r="IA47" i="38" s="1"/>
  <c r="CF71" i="38"/>
  <c r="V227" i="83"/>
  <c r="AP226" i="47" s="1"/>
  <c r="AJ226" i="47" s="1"/>
  <c r="AO226" i="47"/>
  <c r="T227" i="76"/>
  <c r="V207" i="83"/>
  <c r="V223" i="83"/>
  <c r="CV343" i="47"/>
  <c r="CV346" i="47"/>
  <c r="CV357" i="47"/>
  <c r="CV365" i="47"/>
  <c r="CV348" i="47"/>
  <c r="CV358" i="47"/>
  <c r="CV362" i="47"/>
  <c r="CV366" i="47"/>
  <c r="CV351" i="47"/>
  <c r="CV344" i="47"/>
  <c r="CV349" i="47"/>
  <c r="CV363" i="47"/>
  <c r="CV367" i="47"/>
  <c r="CV350" i="47"/>
  <c r="CV356" i="47"/>
  <c r="CV353" i="47"/>
  <c r="CV361" i="47"/>
  <c r="CV342" i="47"/>
  <c r="CV354" i="47"/>
  <c r="CV345" i="47"/>
  <c r="CV355" i="47"/>
  <c r="CV359" i="47"/>
  <c r="CV352" i="47"/>
  <c r="CV347" i="47"/>
  <c r="CV360" i="47"/>
  <c r="CV364" i="47"/>
  <c r="GE60" i="38"/>
  <c r="GE66" i="38"/>
  <c r="V222" i="85" s="1"/>
  <c r="GE58" i="38"/>
  <c r="IA52" i="38"/>
  <c r="IA44" i="38"/>
  <c r="IA62" i="38"/>
  <c r="GE71" i="38"/>
  <c r="IA70" i="38"/>
  <c r="EG71" i="38"/>
  <c r="V227" i="84" s="1"/>
  <c r="GE59" i="38"/>
  <c r="GC59" i="38" s="1"/>
  <c r="GE65" i="38"/>
  <c r="GC65" i="38" s="1"/>
  <c r="EG66" i="38"/>
  <c r="EE66" i="38" s="1"/>
  <c r="EG51" i="38"/>
  <c r="IA51" i="38" s="1"/>
  <c r="EG64" i="38"/>
  <c r="EG69" i="38"/>
  <c r="IA69" i="38" s="1"/>
  <c r="V208" i="85"/>
  <c r="GC52" i="38"/>
  <c r="V215" i="85"/>
  <c r="V225" i="85"/>
  <c r="GC69" i="38"/>
  <c r="HI69" i="38" s="1"/>
  <c r="V221" i="85"/>
  <c r="V218" i="85"/>
  <c r="GC62" i="38"/>
  <c r="V207" i="85"/>
  <c r="GC51" i="38"/>
  <c r="GE56" i="38"/>
  <c r="GE64" i="38"/>
  <c r="GE63" i="38"/>
  <c r="V204" i="85"/>
  <c r="GC48" i="38"/>
  <c r="GE50" i="38"/>
  <c r="IA50" i="38" s="1"/>
  <c r="GE61" i="38"/>
  <c r="V226" i="83"/>
  <c r="CF70" i="38"/>
  <c r="V213" i="83"/>
  <c r="CF57" i="38"/>
  <c r="V217" i="83"/>
  <c r="CF61" i="38"/>
  <c r="V212" i="83"/>
  <c r="CF56" i="38"/>
  <c r="CE118" i="38"/>
  <c r="HG64" i="38"/>
  <c r="V205" i="83"/>
  <c r="CF49" i="38"/>
  <c r="V203" i="83"/>
  <c r="CF47" i="38"/>
  <c r="V219" i="83"/>
  <c r="CF63" i="38"/>
  <c r="V221" i="83"/>
  <c r="CF65" i="38"/>
  <c r="FV172" i="47"/>
  <c r="V209" i="76"/>
  <c r="AJ53" i="38"/>
  <c r="AO210" i="47"/>
  <c r="T211" i="76"/>
  <c r="V219" i="76"/>
  <c r="AJ63" i="38"/>
  <c r="HF52" i="38"/>
  <c r="AI106" i="38"/>
  <c r="HF64" i="38"/>
  <c r="AI118" i="38"/>
  <c r="V215" i="76"/>
  <c r="AJ59" i="38"/>
  <c r="AO220" i="47"/>
  <c r="T221" i="76"/>
  <c r="V218" i="76"/>
  <c r="AJ62" i="38"/>
  <c r="AO215" i="47"/>
  <c r="T216" i="76"/>
  <c r="AP223" i="47"/>
  <c r="AJ223" i="47" s="1"/>
  <c r="T224" i="83"/>
  <c r="CE121" i="38"/>
  <c r="HG67" i="38"/>
  <c r="CE106" i="38"/>
  <c r="HG52" i="38"/>
  <c r="HG51" i="38"/>
  <c r="CE105" i="38"/>
  <c r="V206" i="83"/>
  <c r="CF50" i="38"/>
  <c r="AP221" i="47"/>
  <c r="AJ221" i="47" s="1"/>
  <c r="T222" i="83"/>
  <c r="HG54" i="38"/>
  <c r="CE108" i="38"/>
  <c r="CE98" i="38"/>
  <c r="HG44" i="38"/>
  <c r="HG53" i="38"/>
  <c r="CE107" i="38"/>
  <c r="EH68" i="38"/>
  <c r="V224" i="84"/>
  <c r="EE68" i="38"/>
  <c r="V218" i="84"/>
  <c r="EE62" i="38"/>
  <c r="V225" i="84"/>
  <c r="EE69" i="38"/>
  <c r="HH69" i="38" s="1"/>
  <c r="V203" i="84"/>
  <c r="EE47" i="38"/>
  <c r="EE70" i="38"/>
  <c r="V226" i="84"/>
  <c r="V210" i="84"/>
  <c r="EE54" i="38"/>
  <c r="EG63" i="38"/>
  <c r="EG65" i="38"/>
  <c r="EG58" i="38"/>
  <c r="IA58" i="38" s="1"/>
  <c r="EG55" i="38"/>
  <c r="EG46" i="38"/>
  <c r="EG45" i="38"/>
  <c r="V203" i="76"/>
  <c r="AJ47" i="38"/>
  <c r="V222" i="76"/>
  <c r="AJ66" i="38"/>
  <c r="HF67" i="38"/>
  <c r="AI121" i="38"/>
  <c r="V210" i="76"/>
  <c r="AJ54" i="38"/>
  <c r="AO224" i="47"/>
  <c r="T225" i="76"/>
  <c r="AO203" i="47"/>
  <c r="T204" i="76"/>
  <c r="AO216" i="47"/>
  <c r="T217" i="76"/>
  <c r="AO199" i="47"/>
  <c r="V229" i="76"/>
  <c r="AJ211" i="76" s="1"/>
  <c r="T200" i="76"/>
  <c r="AO211" i="47"/>
  <c r="T212" i="76"/>
  <c r="AO223" i="47"/>
  <c r="T224" i="76"/>
  <c r="AO204" i="47"/>
  <c r="T205" i="76"/>
  <c r="FV106" i="47"/>
  <c r="GD32" i="47"/>
  <c r="M28" i="59" s="1"/>
  <c r="GK25" i="47"/>
  <c r="FG282" i="47"/>
  <c r="CN282" i="47" s="1"/>
  <c r="FF283" i="47"/>
  <c r="FK203" i="47"/>
  <c r="CO203" i="47" s="1"/>
  <c r="FW172" i="47" s="1"/>
  <c r="FJ204" i="47"/>
  <c r="FK128" i="47"/>
  <c r="CO128" i="47" s="1"/>
  <c r="FJ129" i="47"/>
  <c r="V211" i="85"/>
  <c r="V205" i="85"/>
  <c r="GC49" i="38"/>
  <c r="V216" i="85"/>
  <c r="GC60" i="38"/>
  <c r="V203" i="85"/>
  <c r="GC70" i="38"/>
  <c r="V226" i="85"/>
  <c r="GC66" i="38"/>
  <c r="V200" i="85"/>
  <c r="GC44" i="38"/>
  <c r="GE53" i="38"/>
  <c r="GE45" i="38"/>
  <c r="V214" i="85"/>
  <c r="GC58" i="38"/>
  <c r="GE54" i="38"/>
  <c r="IA54" i="38" s="1"/>
  <c r="GE57" i="38"/>
  <c r="GE67" i="38"/>
  <c r="IA67" i="38" s="1"/>
  <c r="GE68" i="38"/>
  <c r="IA68" i="38" s="1"/>
  <c r="GE46" i="38"/>
  <c r="GB315" i="47"/>
  <c r="GI315" i="47"/>
  <c r="V202" i="83"/>
  <c r="CF46" i="38"/>
  <c r="V218" i="83"/>
  <c r="CF62" i="38"/>
  <c r="V201" i="83"/>
  <c r="CF45" i="38"/>
  <c r="V211" i="83"/>
  <c r="CF55" i="38"/>
  <c r="AP219" i="47"/>
  <c r="AJ219" i="47" s="1"/>
  <c r="T220" i="83"/>
  <c r="V216" i="83"/>
  <c r="CF60" i="38"/>
  <c r="V214" i="83"/>
  <c r="CF58" i="38"/>
  <c r="V204" i="83"/>
  <c r="CF48" i="38"/>
  <c r="FG204" i="47"/>
  <c r="CN204" i="47" s="1"/>
  <c r="FF205" i="47"/>
  <c r="V207" i="76"/>
  <c r="AJ51" i="38"/>
  <c r="AI109" i="38"/>
  <c r="HF55" i="38"/>
  <c r="V202" i="76"/>
  <c r="AJ46" i="38"/>
  <c r="V214" i="76"/>
  <c r="AJ58" i="38"/>
  <c r="AO207" i="47"/>
  <c r="T208" i="76"/>
  <c r="AO219" i="47"/>
  <c r="T220" i="76"/>
  <c r="HF65" i="38"/>
  <c r="AI119" i="38"/>
  <c r="AJ70" i="38"/>
  <c r="V226" i="76"/>
  <c r="AI114" i="38"/>
  <c r="HF60" i="38"/>
  <c r="V201" i="76"/>
  <c r="AJ45" i="38"/>
  <c r="FG57" i="47"/>
  <c r="CN57" i="47" s="1"/>
  <c r="FF58" i="47"/>
  <c r="FK281" i="47"/>
  <c r="CO281" i="47" s="1"/>
  <c r="FW250" i="47" s="1"/>
  <c r="FJ282" i="47"/>
  <c r="HG68" i="38"/>
  <c r="HG73" i="38" s="1"/>
  <c r="CE122" i="38"/>
  <c r="AP222" i="47"/>
  <c r="AJ222" i="47" s="1"/>
  <c r="T223" i="83"/>
  <c r="AP207" i="47"/>
  <c r="AJ207" i="47" s="1"/>
  <c r="T208" i="83"/>
  <c r="AP224" i="47"/>
  <c r="AJ224" i="47" s="1"/>
  <c r="T225" i="83"/>
  <c r="AP206" i="47"/>
  <c r="AJ206" i="47" s="1"/>
  <c r="T207" i="83"/>
  <c r="CE120" i="38"/>
  <c r="HG66" i="38"/>
  <c r="V215" i="83"/>
  <c r="CF59" i="38"/>
  <c r="AP209" i="47"/>
  <c r="AJ209" i="47" s="1"/>
  <c r="T210" i="83"/>
  <c r="V229" i="83"/>
  <c r="AJ210" i="83" s="1"/>
  <c r="AP199" i="47"/>
  <c r="AJ199" i="47" s="1"/>
  <c r="T200" i="83"/>
  <c r="AP208" i="47"/>
  <c r="AJ208" i="47" s="1"/>
  <c r="T209" i="83"/>
  <c r="V223" i="84"/>
  <c r="EE67" i="38"/>
  <c r="V222" i="84"/>
  <c r="EG60" i="38"/>
  <c r="IA60" i="38" s="1"/>
  <c r="V207" i="84"/>
  <c r="EE51" i="38"/>
  <c r="EG48" i="38"/>
  <c r="IA48" i="38" s="1"/>
  <c r="V208" i="84"/>
  <c r="EE52" i="38"/>
  <c r="V206" i="84"/>
  <c r="EE50" i="38"/>
  <c r="V220" i="84"/>
  <c r="V215" i="84"/>
  <c r="EE59" i="38"/>
  <c r="EG57" i="38"/>
  <c r="EG49" i="38"/>
  <c r="IA49" i="38" s="1"/>
  <c r="V200" i="84"/>
  <c r="EE44" i="38"/>
  <c r="EG61" i="38"/>
  <c r="EG53" i="38"/>
  <c r="EG56" i="38"/>
  <c r="V213" i="76"/>
  <c r="AJ57" i="38"/>
  <c r="V206" i="76"/>
  <c r="AJ50" i="38"/>
  <c r="AO222" i="47"/>
  <c r="AJ223" i="76"/>
  <c r="T223" i="76"/>
  <c r="AI102" i="38"/>
  <c r="HF48" i="38"/>
  <c r="HF61" i="38"/>
  <c r="AI115" i="38"/>
  <c r="AI98" i="38"/>
  <c r="HF44" i="38"/>
  <c r="AI110" i="38"/>
  <c r="HF56" i="38"/>
  <c r="AI122" i="38"/>
  <c r="HF68" i="38"/>
  <c r="HF73" i="38" s="1"/>
  <c r="HF49" i="38"/>
  <c r="AI103" i="38"/>
  <c r="FG130" i="47"/>
  <c r="CN130" i="47" s="1"/>
  <c r="FF131" i="47"/>
  <c r="FK54" i="47"/>
  <c r="CO54" i="47" s="1"/>
  <c r="FJ55" i="47"/>
  <c r="FV250" i="47"/>
  <c r="FW104" i="47"/>
  <c r="GD104" i="47"/>
  <c r="M73" i="59" s="1"/>
  <c r="GC47" i="38" l="1"/>
  <c r="IA55" i="38"/>
  <c r="IA65" i="38"/>
  <c r="IA53" i="38"/>
  <c r="AJ220" i="76"/>
  <c r="AJ208" i="76"/>
  <c r="CF207" i="47" s="1"/>
  <c r="AQ226" i="47"/>
  <c r="AK226" i="47" s="1"/>
  <c r="T227" i="84"/>
  <c r="GC71" i="38"/>
  <c r="V227" i="85"/>
  <c r="AI226" i="47"/>
  <c r="IA56" i="38"/>
  <c r="IA61" i="38"/>
  <c r="IA57" i="38"/>
  <c r="IA63" i="38"/>
  <c r="IA46" i="38"/>
  <c r="IA45" i="38"/>
  <c r="EE64" i="38"/>
  <c r="HH64" i="38" s="1"/>
  <c r="IA64" i="38"/>
  <c r="EE71" i="38"/>
  <c r="IA71" i="38"/>
  <c r="IA66" i="38"/>
  <c r="IA59" i="38"/>
  <c r="AJ209" i="83"/>
  <c r="AK209" i="83" s="1"/>
  <c r="BR208" i="47" s="1"/>
  <c r="AJ200" i="83"/>
  <c r="AK200" i="83" s="1"/>
  <c r="BR199" i="47" s="1"/>
  <c r="AJ212" i="76"/>
  <c r="CF211" i="47" s="1"/>
  <c r="CF210" i="47"/>
  <c r="AO211" i="76"/>
  <c r="AK211" i="76"/>
  <c r="BQ210" i="47" s="1"/>
  <c r="FV107" i="47"/>
  <c r="FK55" i="47"/>
  <c r="CO55" i="47" s="1"/>
  <c r="FJ56" i="47"/>
  <c r="FG131" i="47"/>
  <c r="CN131" i="47" s="1"/>
  <c r="FF132" i="47"/>
  <c r="AI222" i="47"/>
  <c r="AJ206" i="76"/>
  <c r="AO205" i="47"/>
  <c r="T206" i="76"/>
  <c r="AO212" i="47"/>
  <c r="AJ213" i="76"/>
  <c r="T213" i="76"/>
  <c r="V209" i="84"/>
  <c r="EE53" i="38"/>
  <c r="ED98" i="38"/>
  <c r="HH44" i="38"/>
  <c r="V205" i="84"/>
  <c r="EE49" i="38"/>
  <c r="ED113" i="38"/>
  <c r="HH59" i="38"/>
  <c r="ED118" i="38"/>
  <c r="ED104" i="38"/>
  <c r="HH50" i="38"/>
  <c r="HH52" i="38"/>
  <c r="ED106" i="38"/>
  <c r="V204" i="84"/>
  <c r="EE48" i="38"/>
  <c r="AQ206" i="47"/>
  <c r="AK206" i="47" s="1"/>
  <c r="T207" i="84"/>
  <c r="ED120" i="38"/>
  <c r="HH66" i="38"/>
  <c r="ED121" i="38"/>
  <c r="HH67" i="38"/>
  <c r="CG208" i="47"/>
  <c r="AO209" i="83"/>
  <c r="CG199" i="47"/>
  <c r="AJ208" i="83"/>
  <c r="AJ191" i="83"/>
  <c r="AJ197" i="83"/>
  <c r="AJ195" i="83"/>
  <c r="AJ185" i="83"/>
  <c r="AJ199" i="83"/>
  <c r="AJ189" i="83"/>
  <c r="AJ187" i="83"/>
  <c r="AJ192" i="83"/>
  <c r="AJ198" i="83"/>
  <c r="AJ196" i="83"/>
  <c r="AJ188" i="83"/>
  <c r="AJ190" i="83"/>
  <c r="AJ186" i="83"/>
  <c r="AJ194" i="83"/>
  <c r="AJ193" i="83"/>
  <c r="CE113" i="38"/>
  <c r="HG59" i="38"/>
  <c r="AJ207" i="83"/>
  <c r="AJ225" i="83"/>
  <c r="HF45" i="38"/>
  <c r="AI99" i="38"/>
  <c r="AO225" i="47"/>
  <c r="AJ226" i="76"/>
  <c r="T226" i="76"/>
  <c r="AI219" i="47"/>
  <c r="AI207" i="47"/>
  <c r="HF58" i="38"/>
  <c r="AI112" i="38"/>
  <c r="AI100" i="38"/>
  <c r="HF46" i="38"/>
  <c r="AI105" i="38"/>
  <c r="HF51" i="38"/>
  <c r="FG205" i="47"/>
  <c r="CN205" i="47" s="1"/>
  <c r="FF206" i="47"/>
  <c r="CE102" i="38"/>
  <c r="HG48" i="38"/>
  <c r="HG58" i="38"/>
  <c r="CE112" i="38"/>
  <c r="HG60" i="38"/>
  <c r="CE114" i="38"/>
  <c r="AJ220" i="83"/>
  <c r="AP210" i="47"/>
  <c r="AJ210" i="47" s="1"/>
  <c r="AJ211" i="83"/>
  <c r="T211" i="83"/>
  <c r="AP200" i="47"/>
  <c r="AJ200" i="47" s="1"/>
  <c r="AJ201" i="83"/>
  <c r="T201" i="83"/>
  <c r="AJ218" i="83"/>
  <c r="AP217" i="47"/>
  <c r="AJ217" i="47" s="1"/>
  <c r="T218" i="83"/>
  <c r="AP201" i="47"/>
  <c r="AJ201" i="47" s="1"/>
  <c r="AJ202" i="83"/>
  <c r="T202" i="83"/>
  <c r="V202" i="85"/>
  <c r="GC46" i="38"/>
  <c r="V223" i="85"/>
  <c r="GC67" i="38"/>
  <c r="V210" i="85"/>
  <c r="GC54" i="38"/>
  <c r="AR213" i="47"/>
  <c r="AL213" i="47" s="1"/>
  <c r="T214" i="85"/>
  <c r="V209" i="85"/>
  <c r="GC53" i="38"/>
  <c r="AR199" i="47"/>
  <c r="AL199" i="47" s="1"/>
  <c r="V230" i="85"/>
  <c r="AJ222" i="85" s="1"/>
  <c r="T200" i="85"/>
  <c r="AR221" i="47"/>
  <c r="AL221" i="47" s="1"/>
  <c r="T222" i="85"/>
  <c r="AR202" i="47"/>
  <c r="AL202" i="47" s="1"/>
  <c r="T203" i="85"/>
  <c r="AR215" i="47"/>
  <c r="AL215" i="47" s="1"/>
  <c r="T216" i="85"/>
  <c r="AR204" i="47"/>
  <c r="AL204" i="47" s="1"/>
  <c r="T205" i="85"/>
  <c r="AR210" i="47"/>
  <c r="AL210" i="47" s="1"/>
  <c r="T211" i="85"/>
  <c r="FK129" i="47"/>
  <c r="CO129" i="47" s="1"/>
  <c r="FJ130" i="47"/>
  <c r="FK204" i="47"/>
  <c r="CO204" i="47" s="1"/>
  <c r="FW173" i="47" s="1"/>
  <c r="FJ205" i="47"/>
  <c r="FG283" i="47"/>
  <c r="CN283" i="47" s="1"/>
  <c r="FF284" i="47"/>
  <c r="AJ205" i="76"/>
  <c r="AI211" i="47"/>
  <c r="AJ200" i="76"/>
  <c r="AI199" i="47"/>
  <c r="AI216" i="47"/>
  <c r="AJ204" i="76"/>
  <c r="AI224" i="47"/>
  <c r="AI108" i="38"/>
  <c r="HF54" i="38"/>
  <c r="AI120" i="38"/>
  <c r="HF66" i="38"/>
  <c r="HF47" i="38"/>
  <c r="AI101" i="38"/>
  <c r="V201" i="84"/>
  <c r="EE45" i="38"/>
  <c r="V211" i="84"/>
  <c r="EE55" i="38"/>
  <c r="V221" i="84"/>
  <c r="EE65" i="38"/>
  <c r="HH54" i="38"/>
  <c r="ED108" i="38"/>
  <c r="AQ225" i="47"/>
  <c r="AK225" i="47" s="1"/>
  <c r="T226" i="84"/>
  <c r="ED101" i="38"/>
  <c r="HH47" i="38"/>
  <c r="ED116" i="38"/>
  <c r="HH62" i="38"/>
  <c r="ED122" i="38"/>
  <c r="HH68" i="38"/>
  <c r="HH73" i="38" s="1"/>
  <c r="CE104" i="38"/>
  <c r="HG50" i="38"/>
  <c r="AJ224" i="83"/>
  <c r="AJ216" i="76"/>
  <c r="HF62" i="38"/>
  <c r="AI116" i="38"/>
  <c r="AJ221" i="76"/>
  <c r="AO214" i="47"/>
  <c r="AJ215" i="76"/>
  <c r="T215" i="76"/>
  <c r="AJ219" i="76"/>
  <c r="AO218" i="47"/>
  <c r="T219" i="76"/>
  <c r="AI107" i="38"/>
  <c r="HF53" i="38"/>
  <c r="AJ221" i="83"/>
  <c r="AP220" i="47"/>
  <c r="AJ220" i="47" s="1"/>
  <c r="T221" i="83"/>
  <c r="AJ219" i="83"/>
  <c r="AP218" i="47"/>
  <c r="AJ218" i="47" s="1"/>
  <c r="T219" i="83"/>
  <c r="AJ203" i="83"/>
  <c r="AP202" i="47"/>
  <c r="AJ202" i="47" s="1"/>
  <c r="T203" i="83"/>
  <c r="AJ205" i="83"/>
  <c r="AP204" i="47"/>
  <c r="AJ204" i="47" s="1"/>
  <c r="T205" i="83"/>
  <c r="AP211" i="47"/>
  <c r="AJ211" i="47" s="1"/>
  <c r="AJ212" i="83"/>
  <c r="T212" i="83"/>
  <c r="AJ217" i="83"/>
  <c r="AP216" i="47"/>
  <c r="AJ216" i="47" s="1"/>
  <c r="T217" i="83"/>
  <c r="AJ213" i="83"/>
  <c r="AP212" i="47"/>
  <c r="AJ212" i="47" s="1"/>
  <c r="T213" i="83"/>
  <c r="AP225" i="47"/>
  <c r="AJ225" i="47" s="1"/>
  <c r="AJ226" i="83"/>
  <c r="T226" i="83"/>
  <c r="V206" i="85"/>
  <c r="GC50" i="38"/>
  <c r="AR203" i="47"/>
  <c r="AL203" i="47" s="1"/>
  <c r="AJ204" i="85"/>
  <c r="T204" i="85"/>
  <c r="V220" i="85"/>
  <c r="GC64" i="38"/>
  <c r="HI51" i="38"/>
  <c r="GB105" i="38"/>
  <c r="HI62" i="38"/>
  <c r="GB116" i="38"/>
  <c r="HI65" i="38"/>
  <c r="GB119" i="38"/>
  <c r="HI59" i="38"/>
  <c r="GB113" i="38"/>
  <c r="GB106" i="38"/>
  <c r="HI52" i="38"/>
  <c r="GK26" i="47"/>
  <c r="GD33" i="47"/>
  <c r="M29" i="59" s="1"/>
  <c r="CF222" i="47"/>
  <c r="AO223" i="76"/>
  <c r="AK223" i="76"/>
  <c r="BQ222" i="47" s="1"/>
  <c r="AI104" i="38"/>
  <c r="HF50" i="38"/>
  <c r="HF57" i="38"/>
  <c r="AI111" i="38"/>
  <c r="V212" i="84"/>
  <c r="EE56" i="38"/>
  <c r="V217" i="84"/>
  <c r="EE61" i="38"/>
  <c r="V230" i="84"/>
  <c r="AJ207" i="84" s="1"/>
  <c r="AQ199" i="47"/>
  <c r="AK199" i="47" s="1"/>
  <c r="T200" i="84"/>
  <c r="V213" i="84"/>
  <c r="EE57" i="38"/>
  <c r="AQ214" i="47"/>
  <c r="AK214" i="47" s="1"/>
  <c r="AJ215" i="84"/>
  <c r="T215" i="84"/>
  <c r="AQ219" i="47"/>
  <c r="AK219" i="47" s="1"/>
  <c r="T220" i="84"/>
  <c r="AJ206" i="84"/>
  <c r="AQ205" i="47"/>
  <c r="AK205" i="47" s="1"/>
  <c r="T206" i="84"/>
  <c r="AQ207" i="47"/>
  <c r="AK207" i="47" s="1"/>
  <c r="T208" i="84"/>
  <c r="HH51" i="38"/>
  <c r="ED105" i="38"/>
  <c r="V216" i="84"/>
  <c r="EE60" i="38"/>
  <c r="AQ221" i="47"/>
  <c r="AK221" i="47" s="1"/>
  <c r="AJ222" i="84"/>
  <c r="T222" i="84"/>
  <c r="AQ222" i="47"/>
  <c r="AK222" i="47" s="1"/>
  <c r="AJ223" i="84"/>
  <c r="T223" i="84"/>
  <c r="T229" i="83"/>
  <c r="AC200" i="83" s="1"/>
  <c r="AJ229" i="47"/>
  <c r="BC208" i="47" s="1"/>
  <c r="AC210" i="83"/>
  <c r="CG209" i="47"/>
  <c r="AO210" i="83"/>
  <c r="AK210" i="83"/>
  <c r="BR209" i="47" s="1"/>
  <c r="AP214" i="47"/>
  <c r="AJ214" i="47" s="1"/>
  <c r="AJ215" i="83"/>
  <c r="T215" i="83"/>
  <c r="BC206" i="47"/>
  <c r="AC225" i="83"/>
  <c r="BC224" i="47"/>
  <c r="AJ223" i="83"/>
  <c r="FK282" i="47"/>
  <c r="CO282" i="47" s="1"/>
  <c r="FW251" i="47" s="1"/>
  <c r="FJ283" i="47"/>
  <c r="FG58" i="47"/>
  <c r="CN58" i="47" s="1"/>
  <c r="FF59" i="47"/>
  <c r="AO200" i="47"/>
  <c r="AJ201" i="76"/>
  <c r="T201" i="76"/>
  <c r="CF219" i="47"/>
  <c r="AO220" i="76"/>
  <c r="AK220" i="76"/>
  <c r="BQ219" i="47" s="1"/>
  <c r="AK208" i="76"/>
  <c r="BQ207" i="47" s="1"/>
  <c r="AO213" i="47"/>
  <c r="AJ214" i="76"/>
  <c r="T214" i="76"/>
  <c r="AJ202" i="76"/>
  <c r="AO201" i="47"/>
  <c r="T202" i="76"/>
  <c r="AO206" i="47"/>
  <c r="AJ207" i="76"/>
  <c r="T207" i="76"/>
  <c r="FV173" i="47"/>
  <c r="AP203" i="47"/>
  <c r="AJ203" i="47" s="1"/>
  <c r="AJ204" i="83"/>
  <c r="T204" i="83"/>
  <c r="AJ214" i="83"/>
  <c r="AP213" i="47"/>
  <c r="AJ213" i="47" s="1"/>
  <c r="T214" i="83"/>
  <c r="AJ216" i="83"/>
  <c r="AP215" i="47"/>
  <c r="AJ215" i="47" s="1"/>
  <c r="T216" i="83"/>
  <c r="BC219" i="47"/>
  <c r="HG55" i="38"/>
  <c r="CE109" i="38"/>
  <c r="CE99" i="38"/>
  <c r="HG45" i="38"/>
  <c r="HG62" i="38"/>
  <c r="CE116" i="38"/>
  <c r="HG46" i="38"/>
  <c r="CE100" i="38"/>
  <c r="V224" i="85"/>
  <c r="GC68" i="38"/>
  <c r="V213" i="85"/>
  <c r="GC57" i="38"/>
  <c r="HI58" i="38"/>
  <c r="GB112" i="38"/>
  <c r="V201" i="85"/>
  <c r="GC45" i="38"/>
  <c r="GB98" i="38"/>
  <c r="HI44" i="38"/>
  <c r="HI66" i="38"/>
  <c r="GB120" i="38"/>
  <c r="AR225" i="47"/>
  <c r="AL225" i="47" s="1"/>
  <c r="AJ226" i="85"/>
  <c r="T226" i="85"/>
  <c r="GB101" i="38"/>
  <c r="HI47" i="38"/>
  <c r="GB114" i="38"/>
  <c r="HI60" i="38"/>
  <c r="GB103" i="38"/>
  <c r="HI49" i="38"/>
  <c r="HI55" i="38"/>
  <c r="GB109" i="38"/>
  <c r="FW105" i="47"/>
  <c r="GD105" i="47"/>
  <c r="M74" i="59" s="1"/>
  <c r="FV251" i="47"/>
  <c r="AI204" i="47"/>
  <c r="AI223" i="47"/>
  <c r="T229" i="76"/>
  <c r="AC217" i="76" s="1"/>
  <c r="AJ224" i="76"/>
  <c r="AJ187" i="76"/>
  <c r="AJ193" i="76"/>
  <c r="AJ199" i="76"/>
  <c r="AJ195" i="76"/>
  <c r="AJ188" i="76"/>
  <c r="AJ194" i="76"/>
  <c r="AJ186" i="76"/>
  <c r="AJ185" i="76"/>
  <c r="AJ190" i="76"/>
  <c r="AJ196" i="76"/>
  <c r="AJ192" i="76"/>
  <c r="AJ198" i="76"/>
  <c r="AJ191" i="76"/>
  <c r="AJ189" i="76"/>
  <c r="AJ197" i="76"/>
  <c r="AJ217" i="76"/>
  <c r="AI203" i="47"/>
  <c r="AC225" i="76"/>
  <c r="AJ225" i="76"/>
  <c r="AO209" i="47"/>
  <c r="AJ210" i="76"/>
  <c r="T210" i="76"/>
  <c r="AO221" i="47"/>
  <c r="AJ222" i="76"/>
  <c r="T222" i="76"/>
  <c r="AO202" i="47"/>
  <c r="AJ203" i="76"/>
  <c r="T203" i="76"/>
  <c r="V202" i="84"/>
  <c r="EE46" i="38"/>
  <c r="V214" i="84"/>
  <c r="EE58" i="38"/>
  <c r="V219" i="84"/>
  <c r="EE63" i="38"/>
  <c r="AJ210" i="84"/>
  <c r="AQ209" i="47"/>
  <c r="AK209" i="47" s="1"/>
  <c r="T210" i="84"/>
  <c r="AQ202" i="47"/>
  <c r="AK202" i="47" s="1"/>
  <c r="AJ203" i="84"/>
  <c r="T203" i="84"/>
  <c r="AQ224" i="47"/>
  <c r="AK224" i="47" s="1"/>
  <c r="AJ225" i="84"/>
  <c r="T225" i="84"/>
  <c r="AQ217" i="47"/>
  <c r="AK217" i="47" s="1"/>
  <c r="AJ218" i="84"/>
  <c r="T218" i="84"/>
  <c r="AJ224" i="84"/>
  <c r="AQ223" i="47"/>
  <c r="AK223" i="47" s="1"/>
  <c r="T224" i="84"/>
  <c r="AC222" i="83"/>
  <c r="AJ222" i="83"/>
  <c r="AP205" i="47"/>
  <c r="AJ205" i="47" s="1"/>
  <c r="AJ206" i="83"/>
  <c r="T206" i="83"/>
  <c r="BC223" i="47"/>
  <c r="HG75" i="38" s="1"/>
  <c r="AC216" i="76"/>
  <c r="AI215" i="47"/>
  <c r="AO217" i="47"/>
  <c r="AJ218" i="76"/>
  <c r="T218" i="76"/>
  <c r="AI220" i="47"/>
  <c r="AI113" i="38"/>
  <c r="HF59" i="38"/>
  <c r="AI117" i="38"/>
  <c r="HF63" i="38"/>
  <c r="AC211" i="76"/>
  <c r="AI210" i="47"/>
  <c r="AO208" i="47"/>
  <c r="AJ209" i="76"/>
  <c r="T209" i="76"/>
  <c r="HG65" i="38"/>
  <c r="CE119" i="38"/>
  <c r="HG63" i="38"/>
  <c r="CE117" i="38"/>
  <c r="HG47" i="38"/>
  <c r="CE101" i="38"/>
  <c r="HG49" i="38"/>
  <c r="CE103" i="38"/>
  <c r="CE110" i="38"/>
  <c r="HG56" i="38"/>
  <c r="HG61" i="38"/>
  <c r="CE115" i="38"/>
  <c r="CE111" i="38"/>
  <c r="HG57" i="38"/>
  <c r="V217" i="85"/>
  <c r="GC61" i="38"/>
  <c r="HI48" i="38"/>
  <c r="GB102" i="38"/>
  <c r="V219" i="85"/>
  <c r="GC63" i="38"/>
  <c r="V212" i="85"/>
  <c r="GC56" i="38"/>
  <c r="AR206" i="47"/>
  <c r="AL206" i="47" s="1"/>
  <c r="AJ207" i="85"/>
  <c r="T207" i="85"/>
  <c r="AR217" i="47"/>
  <c r="AL217" i="47" s="1"/>
  <c r="AJ218" i="85"/>
  <c r="T218" i="85"/>
  <c r="AR220" i="47"/>
  <c r="AL220" i="47" s="1"/>
  <c r="AJ221" i="85"/>
  <c r="T221" i="85"/>
  <c r="AR224" i="47"/>
  <c r="AL224" i="47" s="1"/>
  <c r="AJ225" i="85"/>
  <c r="T225" i="85"/>
  <c r="AR214" i="47"/>
  <c r="AL214" i="47" s="1"/>
  <c r="AJ215" i="85"/>
  <c r="T215" i="85"/>
  <c r="AR207" i="47"/>
  <c r="AL207" i="47" s="1"/>
  <c r="AJ208" i="85"/>
  <c r="T208" i="85"/>
  <c r="AL208" i="76" l="1"/>
  <c r="AO212" i="76"/>
  <c r="AO208" i="76"/>
  <c r="DR209" i="47"/>
  <c r="ER209" i="47"/>
  <c r="EQ211" i="47"/>
  <c r="AR226" i="47"/>
  <c r="T227" i="85"/>
  <c r="AK212" i="76"/>
  <c r="BQ211" i="47" s="1"/>
  <c r="DQ211" i="47" s="1"/>
  <c r="AJ208" i="84"/>
  <c r="AJ211" i="85"/>
  <c r="AO211" i="85" s="1"/>
  <c r="BC207" i="47"/>
  <c r="AO200" i="83"/>
  <c r="AL200" i="83"/>
  <c r="AJ205" i="85"/>
  <c r="BC199" i="47"/>
  <c r="AJ216" i="85"/>
  <c r="AJ220" i="84"/>
  <c r="AL210" i="83"/>
  <c r="AJ200" i="84"/>
  <c r="AL209" i="83"/>
  <c r="CH206" i="47"/>
  <c r="AK207" i="84"/>
  <c r="BS206" i="47" s="1"/>
  <c r="AO207" i="84"/>
  <c r="CI214" i="47"/>
  <c r="AO215" i="85"/>
  <c r="AK215" i="85"/>
  <c r="BT214" i="47" s="1"/>
  <c r="CI220" i="47"/>
  <c r="AO221" i="85"/>
  <c r="AK221" i="85"/>
  <c r="BT220" i="47" s="1"/>
  <c r="CI206" i="47"/>
  <c r="AO207" i="85"/>
  <c r="AK207" i="85"/>
  <c r="BT206" i="47" s="1"/>
  <c r="GB110" i="38"/>
  <c r="HI56" i="38"/>
  <c r="HI63" i="38"/>
  <c r="GB117" i="38"/>
  <c r="HI61" i="38"/>
  <c r="GB115" i="38"/>
  <c r="AC209" i="76"/>
  <c r="AI208" i="47"/>
  <c r="AC218" i="76"/>
  <c r="AM217" i="47"/>
  <c r="AI217" i="47"/>
  <c r="CG205" i="47"/>
  <c r="AK206" i="83"/>
  <c r="BR205" i="47" s="1"/>
  <c r="AO206" i="83"/>
  <c r="CG221" i="47"/>
  <c r="AK222" i="83"/>
  <c r="BR221" i="47" s="1"/>
  <c r="AO222" i="83"/>
  <c r="CH224" i="47"/>
  <c r="AK225" i="84"/>
  <c r="BS224" i="47" s="1"/>
  <c r="AO225" i="84"/>
  <c r="ED117" i="38"/>
  <c r="HH63" i="38"/>
  <c r="ED112" i="38"/>
  <c r="HH58" i="38"/>
  <c r="HH46" i="38"/>
  <c r="ED100" i="38"/>
  <c r="AM202" i="47"/>
  <c r="AI202" i="47"/>
  <c r="CF221" i="47"/>
  <c r="AO222" i="76"/>
  <c r="AK222" i="76"/>
  <c r="BQ221" i="47" s="1"/>
  <c r="AC210" i="76"/>
  <c r="AI209" i="47"/>
  <c r="CF188" i="47"/>
  <c r="AO189" i="76"/>
  <c r="AK189" i="76"/>
  <c r="BQ188" i="47" s="1"/>
  <c r="CF197" i="47"/>
  <c r="AO198" i="76"/>
  <c r="AK198" i="76"/>
  <c r="BQ197" i="47" s="1"/>
  <c r="CF195" i="47"/>
  <c r="AO196" i="76"/>
  <c r="AK196" i="76"/>
  <c r="BQ195" i="47" s="1"/>
  <c r="CF184" i="47"/>
  <c r="AO185" i="76"/>
  <c r="AK185" i="76"/>
  <c r="BQ184" i="47" s="1"/>
  <c r="CF193" i="47"/>
  <c r="AO194" i="76"/>
  <c r="AK194" i="76"/>
  <c r="BQ193" i="47" s="1"/>
  <c r="CF194" i="47"/>
  <c r="AO195" i="76"/>
  <c r="AK195" i="76"/>
  <c r="BQ194" i="47" s="1"/>
  <c r="CF192" i="47"/>
  <c r="AK193" i="76"/>
  <c r="BQ192" i="47" s="1"/>
  <c r="AO193" i="76"/>
  <c r="AL193" i="76"/>
  <c r="CF223" i="47"/>
  <c r="EQ223" i="47" s="1"/>
  <c r="AK224" i="76"/>
  <c r="BQ223" i="47" s="1"/>
  <c r="AO224" i="76"/>
  <c r="AC203" i="76"/>
  <c r="AC188" i="76"/>
  <c r="AC193" i="76"/>
  <c r="AC198" i="76"/>
  <c r="AC190" i="76"/>
  <c r="AC186" i="76"/>
  <c r="AC194" i="76"/>
  <c r="AC195" i="76"/>
  <c r="AC199" i="76"/>
  <c r="AC187" i="76"/>
  <c r="AC191" i="76"/>
  <c r="AC192" i="76"/>
  <c r="AC196" i="76"/>
  <c r="AC185" i="76"/>
  <c r="AC197" i="76"/>
  <c r="AC189" i="76"/>
  <c r="AC205" i="76"/>
  <c r="AR200" i="47"/>
  <c r="AL200" i="47" s="1"/>
  <c r="AJ201" i="85"/>
  <c r="T201" i="85"/>
  <c r="AR212" i="47"/>
  <c r="AL212" i="47" s="1"/>
  <c r="AJ213" i="85"/>
  <c r="T213" i="85"/>
  <c r="AR223" i="47"/>
  <c r="AL223" i="47" s="1"/>
  <c r="AJ224" i="85"/>
  <c r="T224" i="85"/>
  <c r="BC215" i="47"/>
  <c r="AC214" i="83"/>
  <c r="CG213" i="47"/>
  <c r="AK214" i="83"/>
  <c r="BR213" i="47" s="1"/>
  <c r="AO214" i="83"/>
  <c r="CG203" i="47"/>
  <c r="AO204" i="83"/>
  <c r="AK204" i="83"/>
  <c r="BR203" i="47" s="1"/>
  <c r="AC207" i="76"/>
  <c r="AM206" i="47"/>
  <c r="AI206" i="47"/>
  <c r="AI201" i="47"/>
  <c r="AC214" i="76"/>
  <c r="AI213" i="47"/>
  <c r="BL219" i="47"/>
  <c r="AL220" i="76"/>
  <c r="AC201" i="76"/>
  <c r="AI200" i="47"/>
  <c r="CG214" i="47"/>
  <c r="AO215" i="83"/>
  <c r="AK215" i="83"/>
  <c r="BR214" i="47" s="1"/>
  <c r="DR214" i="47" s="1"/>
  <c r="AC187" i="83"/>
  <c r="AC199" i="83"/>
  <c r="AC195" i="83"/>
  <c r="AC191" i="83"/>
  <c r="AC188" i="83"/>
  <c r="AC198" i="83"/>
  <c r="AC189" i="83"/>
  <c r="AC185" i="83"/>
  <c r="AC197" i="83"/>
  <c r="AC186" i="83"/>
  <c r="AC190" i="83"/>
  <c r="AC196" i="83"/>
  <c r="AC192" i="83"/>
  <c r="AC193" i="83"/>
  <c r="AC194" i="83"/>
  <c r="CH221" i="47"/>
  <c r="AK222" i="84"/>
  <c r="BS221" i="47" s="1"/>
  <c r="AO222" i="84"/>
  <c r="HH60" i="38"/>
  <c r="ED114" i="38"/>
  <c r="CH207" i="47"/>
  <c r="AO208" i="84"/>
  <c r="AK208" i="84"/>
  <c r="BS207" i="47" s="1"/>
  <c r="DS207" i="47" s="1"/>
  <c r="CH214" i="47"/>
  <c r="AO215" i="84"/>
  <c r="AK215" i="84"/>
  <c r="BS214" i="47" s="1"/>
  <c r="ED111" i="38"/>
  <c r="HH57" i="38"/>
  <c r="T230" i="84"/>
  <c r="AC200" i="84" s="1"/>
  <c r="CH199" i="47"/>
  <c r="AO200" i="84"/>
  <c r="AK200" i="84"/>
  <c r="BS199" i="47" s="1"/>
  <c r="HH61" i="38"/>
  <c r="ED115" i="38"/>
  <c r="ED110" i="38"/>
  <c r="HH56" i="38"/>
  <c r="BL222" i="47"/>
  <c r="DQ222" i="47"/>
  <c r="AL223" i="76"/>
  <c r="HI64" i="38"/>
  <c r="GB118" i="38"/>
  <c r="AR205" i="47"/>
  <c r="AL205" i="47" s="1"/>
  <c r="AJ206" i="85"/>
  <c r="T206" i="85"/>
  <c r="AC226" i="83"/>
  <c r="BC225" i="47"/>
  <c r="BC212" i="47"/>
  <c r="AC217" i="83"/>
  <c r="CG216" i="47"/>
  <c r="AK217" i="83"/>
  <c r="BR216" i="47" s="1"/>
  <c r="AO217" i="83"/>
  <c r="CG211" i="47"/>
  <c r="AO212" i="83"/>
  <c r="AK212" i="83"/>
  <c r="BR211" i="47" s="1"/>
  <c r="AC205" i="83"/>
  <c r="CG204" i="47"/>
  <c r="AO205" i="83"/>
  <c r="AK205" i="83"/>
  <c r="BR204" i="47" s="1"/>
  <c r="BC202" i="47"/>
  <c r="AC219" i="83"/>
  <c r="CG218" i="47"/>
  <c r="AO219" i="83"/>
  <c r="AK219" i="83"/>
  <c r="BR218" i="47" s="1"/>
  <c r="BC220" i="47"/>
  <c r="AC219" i="76"/>
  <c r="CF218" i="47"/>
  <c r="EQ219" i="47" s="1"/>
  <c r="AO219" i="76"/>
  <c r="AK219" i="76"/>
  <c r="BQ218" i="47" s="1"/>
  <c r="DQ219" i="47" s="1"/>
  <c r="CF214" i="47"/>
  <c r="AK215" i="76"/>
  <c r="BQ214" i="47" s="1"/>
  <c r="AO215" i="76"/>
  <c r="CF220" i="47"/>
  <c r="EQ220" i="47" s="1"/>
  <c r="AK221" i="76"/>
  <c r="BQ220" i="47" s="1"/>
  <c r="AO221" i="76"/>
  <c r="CF215" i="47"/>
  <c r="AK216" i="76"/>
  <c r="BQ215" i="47" s="1"/>
  <c r="AO216" i="76"/>
  <c r="CG223" i="47"/>
  <c r="AO224" i="83"/>
  <c r="AK224" i="83"/>
  <c r="BR223" i="47" s="1"/>
  <c r="AQ220" i="47"/>
  <c r="AJ221" i="84"/>
  <c r="T221" i="84"/>
  <c r="AQ210" i="47"/>
  <c r="AJ211" i="84"/>
  <c r="T211" i="84"/>
  <c r="AQ200" i="47"/>
  <c r="AK200" i="47" s="1"/>
  <c r="AJ201" i="84"/>
  <c r="T201" i="84"/>
  <c r="AM224" i="47"/>
  <c r="AC204" i="76"/>
  <c r="AM199" i="47"/>
  <c r="AC212" i="76"/>
  <c r="CF204" i="47"/>
  <c r="AO205" i="76"/>
  <c r="AK205" i="76"/>
  <c r="BQ204" i="47" s="1"/>
  <c r="FV252" i="47"/>
  <c r="GD106" i="47"/>
  <c r="M75" i="59" s="1"/>
  <c r="FW106" i="47"/>
  <c r="CI210" i="47"/>
  <c r="AK211" i="85"/>
  <c r="BT210" i="47" s="1"/>
  <c r="CI215" i="47"/>
  <c r="AO216" i="85"/>
  <c r="AK216" i="85"/>
  <c r="BT215" i="47" s="1"/>
  <c r="CI221" i="47"/>
  <c r="ET221" i="47" s="1"/>
  <c r="AO222" i="85"/>
  <c r="AK222" i="85"/>
  <c r="BT221" i="47" s="1"/>
  <c r="T230" i="85"/>
  <c r="AC200" i="85" s="1"/>
  <c r="AJ197" i="85"/>
  <c r="AJ187" i="85"/>
  <c r="AJ193" i="85"/>
  <c r="AJ199" i="85"/>
  <c r="AJ189" i="85"/>
  <c r="AJ194" i="85"/>
  <c r="AJ190" i="85"/>
  <c r="AJ196" i="85"/>
  <c r="AJ186" i="85"/>
  <c r="AJ192" i="85"/>
  <c r="AJ188" i="85"/>
  <c r="AJ191" i="85"/>
  <c r="AJ195" i="85"/>
  <c r="AJ198" i="85"/>
  <c r="AJ185" i="85"/>
  <c r="GB107" i="38"/>
  <c r="HI53" i="38"/>
  <c r="AR209" i="47"/>
  <c r="AL209" i="47" s="1"/>
  <c r="AJ210" i="85"/>
  <c r="T210" i="85"/>
  <c r="AJ223" i="85"/>
  <c r="AR222" i="47"/>
  <c r="AL222" i="47" s="1"/>
  <c r="T223" i="85"/>
  <c r="AR201" i="47"/>
  <c r="AL201" i="47" s="1"/>
  <c r="AJ202" i="85"/>
  <c r="T202" i="85"/>
  <c r="CG201" i="47"/>
  <c r="AO202" i="83"/>
  <c r="AK202" i="83"/>
  <c r="BR201" i="47" s="1"/>
  <c r="AC218" i="83"/>
  <c r="CG217" i="47"/>
  <c r="AO218" i="83"/>
  <c r="AK218" i="83"/>
  <c r="BR217" i="47" s="1"/>
  <c r="CG200" i="47"/>
  <c r="ER200" i="47" s="1"/>
  <c r="AK201" i="83"/>
  <c r="BR200" i="47" s="1"/>
  <c r="DR200" i="47" s="1"/>
  <c r="AO201" i="83"/>
  <c r="AC211" i="83"/>
  <c r="AC220" i="83"/>
  <c r="FV174" i="47"/>
  <c r="AM207" i="47"/>
  <c r="AC220" i="76"/>
  <c r="AC226" i="76"/>
  <c r="AM225" i="47"/>
  <c r="AI225" i="47"/>
  <c r="AC208" i="83"/>
  <c r="CG206" i="47"/>
  <c r="ER206" i="47" s="1"/>
  <c r="AO207" i="83"/>
  <c r="AK207" i="83"/>
  <c r="BR206" i="47" s="1"/>
  <c r="DR206" i="47" s="1"/>
  <c r="CG192" i="47"/>
  <c r="AK193" i="83"/>
  <c r="BR192" i="47" s="1"/>
  <c r="AO193" i="83"/>
  <c r="CG185" i="47"/>
  <c r="AK186" i="83"/>
  <c r="BR185" i="47" s="1"/>
  <c r="AO186" i="83"/>
  <c r="CG187" i="47"/>
  <c r="AO188" i="83"/>
  <c r="AK188" i="83"/>
  <c r="BR187" i="47" s="1"/>
  <c r="CG197" i="47"/>
  <c r="AO198" i="83"/>
  <c r="AK198" i="83"/>
  <c r="BR197" i="47" s="1"/>
  <c r="CG186" i="47"/>
  <c r="AO187" i="83"/>
  <c r="AK187" i="83"/>
  <c r="BR186" i="47" s="1"/>
  <c r="DR186" i="47" s="1"/>
  <c r="CG198" i="47"/>
  <c r="ER198" i="47" s="1"/>
  <c r="AK199" i="83"/>
  <c r="BR198" i="47" s="1"/>
  <c r="AO199" i="83"/>
  <c r="CG194" i="47"/>
  <c r="AO195" i="83"/>
  <c r="AK195" i="83"/>
  <c r="BR194" i="47" s="1"/>
  <c r="CG190" i="47"/>
  <c r="AO191" i="83"/>
  <c r="AK191" i="83"/>
  <c r="BR190" i="47" s="1"/>
  <c r="DR199" i="47"/>
  <c r="AC209" i="83"/>
  <c r="HH48" i="38"/>
  <c r="ED102" i="38"/>
  <c r="HH49" i="38"/>
  <c r="ED103" i="38"/>
  <c r="ED107" i="38"/>
  <c r="HH53" i="38"/>
  <c r="AC213" i="76"/>
  <c r="AI212" i="47"/>
  <c r="AI205" i="47"/>
  <c r="AC223" i="76"/>
  <c r="FV108" i="47"/>
  <c r="GD34" i="47"/>
  <c r="M30" i="59" s="1"/>
  <c r="GK27" i="47"/>
  <c r="AC225" i="85"/>
  <c r="AC218" i="85"/>
  <c r="CI207" i="47"/>
  <c r="ET207" i="47" s="1"/>
  <c r="AO208" i="85"/>
  <c r="AK208" i="85"/>
  <c r="BT207" i="47" s="1"/>
  <c r="DT207" i="47" s="1"/>
  <c r="AC215" i="85"/>
  <c r="CI224" i="47"/>
  <c r="AO225" i="85"/>
  <c r="AK225" i="85"/>
  <c r="BT224" i="47" s="1"/>
  <c r="AC221" i="85"/>
  <c r="CI217" i="47"/>
  <c r="AO218" i="85"/>
  <c r="AK218" i="85"/>
  <c r="BT217" i="47" s="1"/>
  <c r="AC207" i="85"/>
  <c r="AR211" i="47"/>
  <c r="AL211" i="47" s="1"/>
  <c r="AJ212" i="85"/>
  <c r="T212" i="85"/>
  <c r="AR218" i="47"/>
  <c r="AL218" i="47" s="1"/>
  <c r="AJ219" i="85"/>
  <c r="T219" i="85"/>
  <c r="AR216" i="47"/>
  <c r="AL216" i="47" s="1"/>
  <c r="AJ217" i="85"/>
  <c r="T217" i="85"/>
  <c r="CF208" i="47"/>
  <c r="EQ208" i="47" s="1"/>
  <c r="AK209" i="76"/>
  <c r="BQ208" i="47" s="1"/>
  <c r="DQ208" i="47" s="1"/>
  <c r="AO209" i="76"/>
  <c r="CF217" i="47"/>
  <c r="AK218" i="76"/>
  <c r="BQ217" i="47" s="1"/>
  <c r="AO218" i="76"/>
  <c r="AC206" i="83"/>
  <c r="BC205" i="47"/>
  <c r="AC224" i="84"/>
  <c r="CH223" i="47"/>
  <c r="AO224" i="84"/>
  <c r="AK224" i="84"/>
  <c r="BS223" i="47" s="1"/>
  <c r="CH217" i="47"/>
  <c r="AK218" i="84"/>
  <c r="BS217" i="47" s="1"/>
  <c r="AO218" i="84"/>
  <c r="CH202" i="47"/>
  <c r="AK203" i="84"/>
  <c r="BS202" i="47" s="1"/>
  <c r="AO203" i="84"/>
  <c r="AC210" i="84"/>
  <c r="CH209" i="47"/>
  <c r="AO210" i="84"/>
  <c r="AK210" i="84"/>
  <c r="BS209" i="47" s="1"/>
  <c r="AJ219" i="84"/>
  <c r="AQ218" i="47"/>
  <c r="AK218" i="47" s="1"/>
  <c r="T219" i="84"/>
  <c r="AQ213" i="47"/>
  <c r="AK213" i="47" s="1"/>
  <c r="AJ214" i="84"/>
  <c r="T214" i="84"/>
  <c r="AQ201" i="47"/>
  <c r="AK201" i="47" s="1"/>
  <c r="AJ202" i="84"/>
  <c r="T202" i="84"/>
  <c r="CF202" i="47"/>
  <c r="AK203" i="76"/>
  <c r="BQ202" i="47" s="1"/>
  <c r="AO203" i="76"/>
  <c r="AC222" i="76"/>
  <c r="AM221" i="47"/>
  <c r="AI221" i="47"/>
  <c r="CF209" i="47"/>
  <c r="AO210" i="76"/>
  <c r="AK210" i="76"/>
  <c r="BQ209" i="47" s="1"/>
  <c r="CF224" i="47"/>
  <c r="EQ224" i="47" s="1"/>
  <c r="AO225" i="76"/>
  <c r="AK225" i="76"/>
  <c r="BQ224" i="47" s="1"/>
  <c r="CF216" i="47"/>
  <c r="AO217" i="76"/>
  <c r="AK217" i="76"/>
  <c r="BQ216" i="47" s="1"/>
  <c r="CF196" i="47"/>
  <c r="EQ196" i="47" s="1"/>
  <c r="AK197" i="76"/>
  <c r="BQ196" i="47" s="1"/>
  <c r="AO197" i="76"/>
  <c r="CF190" i="47"/>
  <c r="AK191" i="76"/>
  <c r="BQ190" i="47" s="1"/>
  <c r="AO191" i="76"/>
  <c r="AL191" i="76"/>
  <c r="CF191" i="47"/>
  <c r="EQ191" i="47" s="1"/>
  <c r="AO192" i="76"/>
  <c r="AK192" i="76"/>
  <c r="BQ191" i="47" s="1"/>
  <c r="CF189" i="47"/>
  <c r="AO190" i="76"/>
  <c r="AK190" i="76"/>
  <c r="BQ189" i="47" s="1"/>
  <c r="CF185" i="47"/>
  <c r="EQ185" i="47" s="1"/>
  <c r="AK186" i="76"/>
  <c r="BQ185" i="47" s="1"/>
  <c r="DQ185" i="47" s="1"/>
  <c r="AO186" i="76"/>
  <c r="CF187" i="47"/>
  <c r="AO188" i="76"/>
  <c r="AK188" i="76"/>
  <c r="BQ187" i="47" s="1"/>
  <c r="CF198" i="47"/>
  <c r="EQ198" i="47" s="1"/>
  <c r="AO199" i="76"/>
  <c r="AK199" i="76"/>
  <c r="BQ198" i="47" s="1"/>
  <c r="DQ198" i="47" s="1"/>
  <c r="CF186" i="47"/>
  <c r="AO187" i="76"/>
  <c r="AK187" i="76"/>
  <c r="BQ186" i="47" s="1"/>
  <c r="AC200" i="76"/>
  <c r="AL212" i="76"/>
  <c r="CI225" i="47"/>
  <c r="ET225" i="47" s="1"/>
  <c r="AO226" i="85"/>
  <c r="AK226" i="85"/>
  <c r="BT225" i="47" s="1"/>
  <c r="GB99" i="38"/>
  <c r="HI45" i="38"/>
  <c r="GB111" i="38"/>
  <c r="HI57" i="38"/>
  <c r="HI68" i="38"/>
  <c r="HI73" i="38" s="1"/>
  <c r="GB122" i="38"/>
  <c r="AC216" i="83"/>
  <c r="CG215" i="47"/>
  <c r="ER215" i="47" s="1"/>
  <c r="AO216" i="83"/>
  <c r="AK216" i="83"/>
  <c r="BR215" i="47" s="1"/>
  <c r="BC213" i="47"/>
  <c r="AC204" i="83"/>
  <c r="BC203" i="47"/>
  <c r="CF206" i="47"/>
  <c r="AO207" i="76"/>
  <c r="AK207" i="76"/>
  <c r="BQ206" i="47" s="1"/>
  <c r="AC202" i="76"/>
  <c r="CF201" i="47"/>
  <c r="AO202" i="76"/>
  <c r="AK202" i="76"/>
  <c r="BQ201" i="47" s="1"/>
  <c r="CF213" i="47"/>
  <c r="AO214" i="76"/>
  <c r="AK214" i="76"/>
  <c r="BQ213" i="47" s="1"/>
  <c r="DQ207" i="47"/>
  <c r="AC208" i="76"/>
  <c r="CF200" i="47"/>
  <c r="AK201" i="76"/>
  <c r="BQ200" i="47" s="1"/>
  <c r="AO201" i="76"/>
  <c r="FG59" i="47"/>
  <c r="CN59" i="47" s="1"/>
  <c r="FF60" i="47"/>
  <c r="FK283" i="47"/>
  <c r="CO283" i="47" s="1"/>
  <c r="FW252" i="47" s="1"/>
  <c r="FJ284" i="47"/>
  <c r="CG222" i="47"/>
  <c r="ER222" i="47" s="1"/>
  <c r="AO223" i="83"/>
  <c r="AK223" i="83"/>
  <c r="BR222" i="47" s="1"/>
  <c r="AC215" i="83"/>
  <c r="BC214" i="47"/>
  <c r="BC210" i="47"/>
  <c r="BC186" i="47"/>
  <c r="BC198" i="47"/>
  <c r="BC194" i="47"/>
  <c r="BC190" i="47"/>
  <c r="BC187" i="47"/>
  <c r="BC197" i="47"/>
  <c r="BC188" i="47"/>
  <c r="BC184" i="47"/>
  <c r="BC196" i="47"/>
  <c r="BC185" i="47"/>
  <c r="BC189" i="47"/>
  <c r="BC195" i="47"/>
  <c r="BC191" i="47"/>
  <c r="BC192" i="47"/>
  <c r="BC193" i="47"/>
  <c r="CH222" i="47"/>
  <c r="AO223" i="84"/>
  <c r="AK223" i="84"/>
  <c r="BS222" i="47" s="1"/>
  <c r="AC222" i="84"/>
  <c r="AQ215" i="47"/>
  <c r="AJ216" i="84"/>
  <c r="T216" i="84"/>
  <c r="AC206" i="84"/>
  <c r="CH205" i="47"/>
  <c r="AK206" i="84"/>
  <c r="BS205" i="47" s="1"/>
  <c r="AO206" i="84"/>
  <c r="CH219" i="47"/>
  <c r="AK220" i="84"/>
  <c r="BS219" i="47" s="1"/>
  <c r="AO220" i="84"/>
  <c r="AC215" i="84"/>
  <c r="AJ213" i="84"/>
  <c r="AQ212" i="47"/>
  <c r="AK212" i="47" s="1"/>
  <c r="T213" i="84"/>
  <c r="AK229" i="47"/>
  <c r="BD206" i="47" s="1"/>
  <c r="AJ186" i="84"/>
  <c r="AJ192" i="84"/>
  <c r="AJ188" i="84"/>
  <c r="AJ185" i="84"/>
  <c r="AJ196" i="84"/>
  <c r="AJ199" i="84"/>
  <c r="AJ195" i="84"/>
  <c r="AJ193" i="84"/>
  <c r="AJ189" i="84"/>
  <c r="AJ194" i="84"/>
  <c r="AJ190" i="84"/>
  <c r="AJ198" i="84"/>
  <c r="AJ197" i="84"/>
  <c r="AJ191" i="84"/>
  <c r="AJ187" i="84"/>
  <c r="AQ216" i="47"/>
  <c r="AK216" i="47" s="1"/>
  <c r="AJ217" i="84"/>
  <c r="T217" i="84"/>
  <c r="AQ211" i="47"/>
  <c r="AK211" i="47" s="1"/>
  <c r="AJ212" i="84"/>
  <c r="T212" i="84"/>
  <c r="EQ222" i="47"/>
  <c r="AR219" i="47"/>
  <c r="AL219" i="47" s="1"/>
  <c r="AJ220" i="85"/>
  <c r="T220" i="85"/>
  <c r="CI203" i="47"/>
  <c r="AO204" i="85"/>
  <c r="AK204" i="85"/>
  <c r="BT203" i="47" s="1"/>
  <c r="GB104" i="38"/>
  <c r="HI50" i="38"/>
  <c r="CG225" i="47"/>
  <c r="AO226" i="83"/>
  <c r="AK226" i="83"/>
  <c r="BR225" i="47" s="1"/>
  <c r="AC213" i="83"/>
  <c r="CG212" i="47"/>
  <c r="ER212" i="47" s="1"/>
  <c r="AO213" i="83"/>
  <c r="AK213" i="83"/>
  <c r="BR212" i="47" s="1"/>
  <c r="DR212" i="47" s="1"/>
  <c r="BC216" i="47"/>
  <c r="AC212" i="83"/>
  <c r="BC211" i="47"/>
  <c r="BC204" i="47"/>
  <c r="AC203" i="83"/>
  <c r="CG202" i="47"/>
  <c r="AO203" i="83"/>
  <c r="AK203" i="83"/>
  <c r="BR202" i="47" s="1"/>
  <c r="DR202" i="47" s="1"/>
  <c r="BC218" i="47"/>
  <c r="AC221" i="83"/>
  <c r="CG220" i="47"/>
  <c r="AO221" i="83"/>
  <c r="AK221" i="83"/>
  <c r="BR220" i="47" s="1"/>
  <c r="AI218" i="47"/>
  <c r="AC215" i="76"/>
  <c r="AM214" i="47"/>
  <c r="AI214" i="47"/>
  <c r="AC221" i="76"/>
  <c r="AC224" i="83"/>
  <c r="BC221" i="47"/>
  <c r="AJ226" i="84"/>
  <c r="HH65" i="38"/>
  <c r="ED119" i="38"/>
  <c r="HH55" i="38"/>
  <c r="ED109" i="38"/>
  <c r="HH45" i="38"/>
  <c r="ED99" i="38"/>
  <c r="CF203" i="47"/>
  <c r="EQ203" i="47" s="1"/>
  <c r="AO204" i="76"/>
  <c r="AK204" i="76"/>
  <c r="BQ203" i="47" s="1"/>
  <c r="AI229" i="47"/>
  <c r="BB222" i="47" s="1"/>
  <c r="CF199" i="47"/>
  <c r="AK200" i="76"/>
  <c r="BQ199" i="47" s="1"/>
  <c r="AO200" i="76"/>
  <c r="AC224" i="76"/>
  <c r="FG284" i="47"/>
  <c r="CN284" i="47" s="1"/>
  <c r="FF285" i="47"/>
  <c r="FK205" i="47"/>
  <c r="CO205" i="47" s="1"/>
  <c r="FW174" i="47" s="1"/>
  <c r="FJ206" i="47"/>
  <c r="FK130" i="47"/>
  <c r="CO130" i="47" s="1"/>
  <c r="FJ131" i="47"/>
  <c r="AC211" i="85"/>
  <c r="CI204" i="47"/>
  <c r="AK205" i="85"/>
  <c r="BT204" i="47" s="1"/>
  <c r="DT204" i="47" s="1"/>
  <c r="AO205" i="85"/>
  <c r="AC216" i="85"/>
  <c r="AJ203" i="85"/>
  <c r="AC222" i="85"/>
  <c r="AJ200" i="85"/>
  <c r="AL229" i="47"/>
  <c r="AR208" i="47"/>
  <c r="AL208" i="47" s="1"/>
  <c r="AJ209" i="85"/>
  <c r="T209" i="85"/>
  <c r="AJ214" i="85"/>
  <c r="HI54" i="38"/>
  <c r="GB108" i="38"/>
  <c r="GB121" i="38"/>
  <c r="HI67" i="38"/>
  <c r="HI46" i="38"/>
  <c r="GB100" i="38"/>
  <c r="AC202" i="83"/>
  <c r="BC201" i="47"/>
  <c r="BC217" i="47"/>
  <c r="AC201" i="83"/>
  <c r="BC200" i="47"/>
  <c r="CG210" i="47"/>
  <c r="ER210" i="47" s="1"/>
  <c r="AO211" i="83"/>
  <c r="AK211" i="83"/>
  <c r="BR210" i="47" s="1"/>
  <c r="DR210" i="47" s="1"/>
  <c r="CG219" i="47"/>
  <c r="ER219" i="47" s="1"/>
  <c r="AO220" i="83"/>
  <c r="AK220" i="83"/>
  <c r="BR219" i="47" s="1"/>
  <c r="FG206" i="47"/>
  <c r="CN206" i="47" s="1"/>
  <c r="FF207" i="47"/>
  <c r="BB207" i="47"/>
  <c r="CF225" i="47"/>
  <c r="AO226" i="76"/>
  <c r="AK226" i="76"/>
  <c r="BQ225" i="47" s="1"/>
  <c r="BC222" i="47"/>
  <c r="AC223" i="83"/>
  <c r="CG224" i="47"/>
  <c r="AO225" i="83"/>
  <c r="AK225" i="83"/>
  <c r="BR224" i="47" s="1"/>
  <c r="BM224" i="47" s="1"/>
  <c r="AC207" i="83"/>
  <c r="BC209" i="47"/>
  <c r="CG193" i="47"/>
  <c r="AO194" i="83"/>
  <c r="AK194" i="83"/>
  <c r="BR193" i="47" s="1"/>
  <c r="DR193" i="47" s="1"/>
  <c r="CG189" i="47"/>
  <c r="AO190" i="83"/>
  <c r="AK190" i="83"/>
  <c r="BR189" i="47" s="1"/>
  <c r="CG195" i="47"/>
  <c r="ER195" i="47" s="1"/>
  <c r="AO196" i="83"/>
  <c r="AK196" i="83"/>
  <c r="BR195" i="47" s="1"/>
  <c r="DR195" i="47" s="1"/>
  <c r="CG191" i="47"/>
  <c r="ER191" i="47" s="1"/>
  <c r="AO192" i="83"/>
  <c r="AK192" i="83"/>
  <c r="BR191" i="47" s="1"/>
  <c r="DR191" i="47" s="1"/>
  <c r="CG188" i="47"/>
  <c r="ER188" i="47" s="1"/>
  <c r="AO189" i="83"/>
  <c r="AK189" i="83"/>
  <c r="BR188" i="47" s="1"/>
  <c r="DR188" i="47" s="1"/>
  <c r="CG184" i="47"/>
  <c r="AO185" i="83"/>
  <c r="AK185" i="83"/>
  <c r="BR184" i="47" s="1"/>
  <c r="CG196" i="47"/>
  <c r="AO197" i="83"/>
  <c r="AK197" i="83"/>
  <c r="BR196" i="47" s="1"/>
  <c r="CG207" i="47"/>
  <c r="AK208" i="83"/>
  <c r="BR207" i="47" s="1"/>
  <c r="DR207" i="47" s="1"/>
  <c r="AO208" i="83"/>
  <c r="ER199" i="47"/>
  <c r="ER208" i="47"/>
  <c r="AC207" i="84"/>
  <c r="AQ203" i="47"/>
  <c r="AJ204" i="84"/>
  <c r="T204" i="84"/>
  <c r="AQ204" i="47"/>
  <c r="AJ205" i="84"/>
  <c r="T205" i="84"/>
  <c r="AJ209" i="84"/>
  <c r="AQ208" i="47"/>
  <c r="AK208" i="47" s="1"/>
  <c r="T209" i="84"/>
  <c r="CF212" i="47"/>
  <c r="EQ212" i="47" s="1"/>
  <c r="AO213" i="76"/>
  <c r="AK213" i="76"/>
  <c r="BQ212" i="47" s="1"/>
  <c r="AC206" i="76"/>
  <c r="CF205" i="47"/>
  <c r="AO206" i="76"/>
  <c r="AK206" i="76"/>
  <c r="BQ205" i="47" s="1"/>
  <c r="AM222" i="47"/>
  <c r="FG132" i="47"/>
  <c r="CN132" i="47" s="1"/>
  <c r="FF133" i="47"/>
  <c r="FK56" i="47"/>
  <c r="CO56" i="47" s="1"/>
  <c r="FJ57" i="47"/>
  <c r="AL211" i="76"/>
  <c r="EQ210" i="47"/>
  <c r="AM211" i="47" l="1"/>
  <c r="AC227" i="85"/>
  <c r="AL226" i="47"/>
  <c r="AM226" i="47"/>
  <c r="DQ205" i="47"/>
  <c r="EQ205" i="47"/>
  <c r="DQ212" i="47"/>
  <c r="EQ225" i="47"/>
  <c r="DQ203" i="47"/>
  <c r="AL224" i="76"/>
  <c r="DQ194" i="47"/>
  <c r="EQ194" i="47"/>
  <c r="AL185" i="76"/>
  <c r="BB219" i="47"/>
  <c r="EQ209" i="47"/>
  <c r="ER207" i="47"/>
  <c r="ER224" i="47"/>
  <c r="ES222" i="47"/>
  <c r="EQ186" i="47"/>
  <c r="AL190" i="76"/>
  <c r="DQ191" i="47"/>
  <c r="DQ196" i="47"/>
  <c r="EQ216" i="47"/>
  <c r="DQ209" i="47"/>
  <c r="DR204" i="47"/>
  <c r="ER204" i="47"/>
  <c r="AL210" i="84"/>
  <c r="DR198" i="47"/>
  <c r="ER186" i="47"/>
  <c r="AL205" i="83"/>
  <c r="AL194" i="83"/>
  <c r="AL204" i="76"/>
  <c r="AL200" i="76"/>
  <c r="BB199" i="47"/>
  <c r="BB216" i="47"/>
  <c r="AL218" i="83"/>
  <c r="AL202" i="83"/>
  <c r="BB224" i="47"/>
  <c r="AL201" i="83"/>
  <c r="ER201" i="47"/>
  <c r="AL222" i="84"/>
  <c r="AL201" i="76"/>
  <c r="EQ201" i="47"/>
  <c r="AL187" i="76"/>
  <c r="AL218" i="84"/>
  <c r="AL218" i="76"/>
  <c r="AL209" i="76"/>
  <c r="AL218" i="85"/>
  <c r="AL215" i="76"/>
  <c r="AL215" i="85"/>
  <c r="DR208" i="47"/>
  <c r="AL208" i="83"/>
  <c r="DR196" i="47"/>
  <c r="ER196" i="47"/>
  <c r="AL189" i="83"/>
  <c r="DR189" i="47"/>
  <c r="ER193" i="47"/>
  <c r="ET204" i="47"/>
  <c r="DQ199" i="47"/>
  <c r="EQ199" i="47"/>
  <c r="AM218" i="47"/>
  <c r="AL221" i="83"/>
  <c r="ER202" i="47"/>
  <c r="AL204" i="85"/>
  <c r="AL220" i="84"/>
  <c r="AL206" i="84"/>
  <c r="DQ186" i="47"/>
  <c r="AL186" i="76"/>
  <c r="DQ189" i="47"/>
  <c r="EQ189" i="47"/>
  <c r="AL197" i="76"/>
  <c r="AL210" i="76"/>
  <c r="AC225" i="84"/>
  <c r="AM205" i="47"/>
  <c r="ER217" i="47"/>
  <c r="ET215" i="47"/>
  <c r="AC226" i="84"/>
  <c r="EQ215" i="47"/>
  <c r="AL217" i="83"/>
  <c r="AL215" i="84"/>
  <c r="ES207" i="47"/>
  <c r="ER214" i="47"/>
  <c r="AL225" i="84"/>
  <c r="BD208" i="47"/>
  <c r="AC205" i="84"/>
  <c r="AK204" i="47"/>
  <c r="AM204" i="47"/>
  <c r="CH203" i="47"/>
  <c r="ES203" i="47" s="1"/>
  <c r="AO204" i="84"/>
  <c r="AK204" i="84"/>
  <c r="BS203" i="47" s="1"/>
  <c r="DS203" i="47" s="1"/>
  <c r="AL197" i="83"/>
  <c r="AL185" i="83"/>
  <c r="AL192" i="83"/>
  <c r="AL196" i="83"/>
  <c r="AL225" i="83"/>
  <c r="FV175" i="47"/>
  <c r="DR219" i="47"/>
  <c r="BM219" i="47"/>
  <c r="AL211" i="83"/>
  <c r="AC209" i="85"/>
  <c r="BE208" i="47"/>
  <c r="BE199" i="47"/>
  <c r="BE188" i="47"/>
  <c r="BE192" i="47"/>
  <c r="BE191" i="47"/>
  <c r="BE185" i="47"/>
  <c r="BE189" i="47"/>
  <c r="BE193" i="47"/>
  <c r="BE198" i="47"/>
  <c r="BE186" i="47"/>
  <c r="BE196" i="47"/>
  <c r="BE195" i="47"/>
  <c r="BE194" i="47"/>
  <c r="BE187" i="47"/>
  <c r="BE184" i="47"/>
  <c r="BE197" i="47"/>
  <c r="BE190" i="47"/>
  <c r="BE210" i="47"/>
  <c r="FK131" i="47"/>
  <c r="CO131" i="47" s="1"/>
  <c r="FJ132" i="47"/>
  <c r="FK206" i="47"/>
  <c r="CO206" i="47" s="1"/>
  <c r="FW175" i="47" s="1"/>
  <c r="FJ207" i="47"/>
  <c r="FG285" i="47"/>
  <c r="CN285" i="47" s="1"/>
  <c r="FF286" i="47"/>
  <c r="AS218" i="47"/>
  <c r="IK63" i="38" s="1"/>
  <c r="IW63" i="38" s="1"/>
  <c r="ER220" i="47"/>
  <c r="AL203" i="83"/>
  <c r="DR225" i="47"/>
  <c r="BM225" i="47"/>
  <c r="ER225" i="47"/>
  <c r="AC220" i="85"/>
  <c r="BE219" i="47"/>
  <c r="AC212" i="84"/>
  <c r="BD211" i="47"/>
  <c r="CH216" i="47"/>
  <c r="AK217" i="84"/>
  <c r="BS216" i="47" s="1"/>
  <c r="DS217" i="47" s="1"/>
  <c r="AO217" i="84"/>
  <c r="CH186" i="47"/>
  <c r="AK187" i="84"/>
  <c r="BS186" i="47" s="1"/>
  <c r="AO187" i="84"/>
  <c r="CH196" i="47"/>
  <c r="AO197" i="84"/>
  <c r="AK197" i="84"/>
  <c r="BS196" i="47" s="1"/>
  <c r="CH189" i="47"/>
  <c r="AO190" i="84"/>
  <c r="AK190" i="84"/>
  <c r="BS189" i="47" s="1"/>
  <c r="CH188" i="47"/>
  <c r="AK189" i="84"/>
  <c r="BS188" i="47" s="1"/>
  <c r="AO189" i="84"/>
  <c r="CH194" i="47"/>
  <c r="AO195" i="84"/>
  <c r="AK195" i="84"/>
  <c r="BS194" i="47" s="1"/>
  <c r="CH195" i="47"/>
  <c r="AO196" i="84"/>
  <c r="AK196" i="84"/>
  <c r="BS195" i="47" s="1"/>
  <c r="CH187" i="47"/>
  <c r="ES187" i="47" s="1"/>
  <c r="AO188" i="84"/>
  <c r="AK188" i="84"/>
  <c r="BS187" i="47" s="1"/>
  <c r="CH185" i="47"/>
  <c r="AO186" i="84"/>
  <c r="AK186" i="84"/>
  <c r="BS185" i="47" s="1"/>
  <c r="BD213" i="47"/>
  <c r="BD185" i="47"/>
  <c r="BD188" i="47"/>
  <c r="BD192" i="47"/>
  <c r="BD196" i="47"/>
  <c r="BD187" i="47"/>
  <c r="BD194" i="47"/>
  <c r="BD190" i="47"/>
  <c r="BD193" i="47"/>
  <c r="BD191" i="47"/>
  <c r="BD186" i="47"/>
  <c r="BD198" i="47"/>
  <c r="BD189" i="47"/>
  <c r="BD184" i="47"/>
  <c r="BD197" i="47"/>
  <c r="BD195" i="47"/>
  <c r="AC213" i="84"/>
  <c r="CH212" i="47"/>
  <c r="AO213" i="84"/>
  <c r="AK213" i="84"/>
  <c r="BS212" i="47" s="1"/>
  <c r="BD207" i="47"/>
  <c r="CH215" i="47"/>
  <c r="ES215" i="47" s="1"/>
  <c r="AO216" i="84"/>
  <c r="AK216" i="84"/>
  <c r="BS215" i="47" s="1"/>
  <c r="BD221" i="47"/>
  <c r="DS223" i="47"/>
  <c r="BN222" i="47"/>
  <c r="DS222" i="47"/>
  <c r="DR222" i="47"/>
  <c r="BM222" i="47"/>
  <c r="FK284" i="47"/>
  <c r="CO284" i="47" s="1"/>
  <c r="FW253" i="47" s="1"/>
  <c r="FJ285" i="47"/>
  <c r="FG60" i="47"/>
  <c r="CN60" i="47" s="1"/>
  <c r="FF61" i="47"/>
  <c r="EQ213" i="47"/>
  <c r="DQ206" i="47"/>
  <c r="AL207" i="76"/>
  <c r="BM215" i="47"/>
  <c r="DR215" i="47"/>
  <c r="DT225" i="47"/>
  <c r="BO225" i="47"/>
  <c r="DQ187" i="47"/>
  <c r="AL188" i="76"/>
  <c r="DQ190" i="47"/>
  <c r="DQ216" i="47"/>
  <c r="BL216" i="47"/>
  <c r="AL217" i="76"/>
  <c r="BB203" i="47"/>
  <c r="BL224" i="47"/>
  <c r="DQ224" i="47"/>
  <c r="AL225" i="76"/>
  <c r="BB221" i="47"/>
  <c r="DQ202" i="47"/>
  <c r="EQ202" i="47"/>
  <c r="CH201" i="47"/>
  <c r="ES202" i="47" s="1"/>
  <c r="AK202" i="84"/>
  <c r="BS201" i="47" s="1"/>
  <c r="DS202" i="47" s="1"/>
  <c r="AO202" i="84"/>
  <c r="AC214" i="84"/>
  <c r="BD218" i="47"/>
  <c r="BD224" i="47"/>
  <c r="HH77" i="38"/>
  <c r="BN223" i="47"/>
  <c r="AL224" i="84"/>
  <c r="AC217" i="85"/>
  <c r="BE216" i="47"/>
  <c r="CI218" i="47"/>
  <c r="ET218" i="47" s="1"/>
  <c r="AO219" i="85"/>
  <c r="AK219" i="85"/>
  <c r="BT218" i="47" s="1"/>
  <c r="AC212" i="85"/>
  <c r="BE211" i="47"/>
  <c r="BE214" i="47"/>
  <c r="EW207" i="47"/>
  <c r="AL208" i="85"/>
  <c r="BE207" i="47"/>
  <c r="DQ210" i="47"/>
  <c r="BB205" i="47"/>
  <c r="BB212" i="47"/>
  <c r="ER190" i="47"/>
  <c r="DR194" i="47"/>
  <c r="ER194" i="47"/>
  <c r="ER197" i="47"/>
  <c r="DR187" i="47"/>
  <c r="ER187" i="47"/>
  <c r="DR185" i="47"/>
  <c r="ER185" i="47"/>
  <c r="DR192" i="47"/>
  <c r="ER192" i="47"/>
  <c r="BB225" i="47"/>
  <c r="AM219" i="47"/>
  <c r="CI201" i="47"/>
  <c r="AO202" i="85"/>
  <c r="AK202" i="85"/>
  <c r="BT201" i="47" s="1"/>
  <c r="AC223" i="85"/>
  <c r="CI222" i="47"/>
  <c r="ET222" i="47" s="1"/>
  <c r="AO223" i="85"/>
  <c r="AK223" i="85"/>
  <c r="BT222" i="47" s="1"/>
  <c r="CI209" i="47"/>
  <c r="ET210" i="47" s="1"/>
  <c r="AO210" i="85"/>
  <c r="AK210" i="85"/>
  <c r="BT209" i="47" s="1"/>
  <c r="DT210" i="47" s="1"/>
  <c r="BE213" i="47"/>
  <c r="CI197" i="47"/>
  <c r="AO198" i="85"/>
  <c r="AK198" i="85"/>
  <c r="BT197" i="47" s="1"/>
  <c r="CI190" i="47"/>
  <c r="AO191" i="85"/>
  <c r="AK191" i="85"/>
  <c r="BT190" i="47" s="1"/>
  <c r="CI191" i="47"/>
  <c r="AK192" i="85"/>
  <c r="BT191" i="47" s="1"/>
  <c r="DT191" i="47" s="1"/>
  <c r="AO192" i="85"/>
  <c r="CI195" i="47"/>
  <c r="AO196" i="85"/>
  <c r="AK196" i="85"/>
  <c r="BT195" i="47" s="1"/>
  <c r="CI193" i="47"/>
  <c r="AO194" i="85"/>
  <c r="AK194" i="85"/>
  <c r="BT193" i="47" s="1"/>
  <c r="CI198" i="47"/>
  <c r="AO199" i="85"/>
  <c r="AK199" i="85"/>
  <c r="BT198" i="47" s="1"/>
  <c r="CI186" i="47"/>
  <c r="AO187" i="85"/>
  <c r="AK187" i="85"/>
  <c r="BT186" i="47" s="1"/>
  <c r="AC201" i="85"/>
  <c r="AC189" i="85"/>
  <c r="AC193" i="85"/>
  <c r="AC192" i="85"/>
  <c r="AC186" i="85"/>
  <c r="AC190" i="85"/>
  <c r="AC194" i="85"/>
  <c r="AC199" i="85"/>
  <c r="AC187" i="85"/>
  <c r="AC197" i="85"/>
  <c r="AC196" i="85"/>
  <c r="AC195" i="85"/>
  <c r="AC188" i="85"/>
  <c r="AC185" i="85"/>
  <c r="AC198" i="85"/>
  <c r="AC191" i="85"/>
  <c r="BE202" i="47"/>
  <c r="AC203" i="85"/>
  <c r="DT215" i="47"/>
  <c r="BO215" i="47"/>
  <c r="DQ204" i="47"/>
  <c r="AL205" i="76"/>
  <c r="AM216" i="47"/>
  <c r="AS224" i="47"/>
  <c r="IK69" i="38" s="1"/>
  <c r="IW69" i="38" s="1"/>
  <c r="CH200" i="47"/>
  <c r="ES200" i="47" s="1"/>
  <c r="AO201" i="84"/>
  <c r="AK201" i="84"/>
  <c r="BS200" i="47" s="1"/>
  <c r="DS200" i="47" s="1"/>
  <c r="AC211" i="84"/>
  <c r="AK210" i="47"/>
  <c r="AM210" i="47"/>
  <c r="CH220" i="47"/>
  <c r="ES220" i="47" s="1"/>
  <c r="AO221" i="84"/>
  <c r="AK221" i="84"/>
  <c r="BS220" i="47" s="1"/>
  <c r="DS221" i="47" s="1"/>
  <c r="BD225" i="47"/>
  <c r="DR224" i="47"/>
  <c r="HG77" i="38"/>
  <c r="DR223" i="47"/>
  <c r="BM223" i="47"/>
  <c r="AL224" i="83"/>
  <c r="DQ215" i="47"/>
  <c r="BL215" i="47"/>
  <c r="DQ220" i="47"/>
  <c r="BL220" i="47"/>
  <c r="EQ214" i="47"/>
  <c r="EQ218" i="47"/>
  <c r="DR218" i="47"/>
  <c r="BM218" i="47"/>
  <c r="DR211" i="47"/>
  <c r="AC206" i="85"/>
  <c r="BE205" i="47"/>
  <c r="BE203" i="47"/>
  <c r="AC204" i="85"/>
  <c r="AC219" i="84"/>
  <c r="AC186" i="84"/>
  <c r="AC191" i="84"/>
  <c r="AC189" i="84"/>
  <c r="AC195" i="84"/>
  <c r="AC185" i="84"/>
  <c r="AC188" i="84"/>
  <c r="AC190" i="84"/>
  <c r="AC193" i="84"/>
  <c r="AC199" i="84"/>
  <c r="AC196" i="84"/>
  <c r="AC192" i="84"/>
  <c r="AC187" i="84"/>
  <c r="AC197" i="84"/>
  <c r="AC198" i="84"/>
  <c r="AC194" i="84"/>
  <c r="BD219" i="47"/>
  <c r="BD205" i="47"/>
  <c r="AL208" i="84"/>
  <c r="AC208" i="84"/>
  <c r="BN221" i="47"/>
  <c r="AC223" i="84"/>
  <c r="AM200" i="47"/>
  <c r="BB213" i="47"/>
  <c r="AM201" i="47"/>
  <c r="AS206" i="47"/>
  <c r="IK51" i="38" s="1"/>
  <c r="IW51" i="38" s="1"/>
  <c r="AL204" i="83"/>
  <c r="AL214" i="83"/>
  <c r="CI223" i="47"/>
  <c r="ET223" i="47" s="1"/>
  <c r="AO224" i="85"/>
  <c r="AK224" i="85"/>
  <c r="BT223" i="47" s="1"/>
  <c r="DT224" i="47" s="1"/>
  <c r="AC213" i="85"/>
  <c r="BE212" i="47"/>
  <c r="CI200" i="47"/>
  <c r="AK201" i="85"/>
  <c r="BT200" i="47" s="1"/>
  <c r="AO201" i="85"/>
  <c r="AC226" i="85"/>
  <c r="AM223" i="47"/>
  <c r="DQ223" i="47"/>
  <c r="BL223" i="47"/>
  <c r="HF77" i="38"/>
  <c r="EQ192" i="47"/>
  <c r="AL194" i="76"/>
  <c r="EQ193" i="47"/>
  <c r="EQ195" i="47"/>
  <c r="EQ197" i="47"/>
  <c r="EQ188" i="47"/>
  <c r="AM209" i="47"/>
  <c r="BL221" i="47"/>
  <c r="DQ221" i="47"/>
  <c r="AL222" i="76"/>
  <c r="BB202" i="47"/>
  <c r="BD202" i="47"/>
  <c r="AC203" i="84"/>
  <c r="BD223" i="47"/>
  <c r="HH75" i="38" s="1"/>
  <c r="BM221" i="47"/>
  <c r="DR221" i="47"/>
  <c r="ER221" i="47"/>
  <c r="DR205" i="47"/>
  <c r="ER205" i="47"/>
  <c r="BB217" i="47"/>
  <c r="AM208" i="47"/>
  <c r="AL207" i="85"/>
  <c r="AL221" i="85"/>
  <c r="AC208" i="85"/>
  <c r="AL207" i="84"/>
  <c r="FK57" i="47"/>
  <c r="CO57" i="47" s="1"/>
  <c r="FJ58" i="47"/>
  <c r="FG133" i="47"/>
  <c r="CN133" i="47" s="1"/>
  <c r="FF134" i="47"/>
  <c r="AL206" i="76"/>
  <c r="GK28" i="47"/>
  <c r="GD35" i="47"/>
  <c r="M31" i="59" s="1"/>
  <c r="FV109" i="47"/>
  <c r="AS222" i="47"/>
  <c r="IK67" i="38" s="1"/>
  <c r="IW67" i="38" s="1"/>
  <c r="AL213" i="76"/>
  <c r="AC209" i="84"/>
  <c r="CH208" i="47"/>
  <c r="ES208" i="47" s="1"/>
  <c r="AO209" i="84"/>
  <c r="AK209" i="84"/>
  <c r="BS208" i="47" s="1"/>
  <c r="DS208" i="47" s="1"/>
  <c r="CH204" i="47"/>
  <c r="AO205" i="84"/>
  <c r="AK205" i="84"/>
  <c r="BS204" i="47" s="1"/>
  <c r="DS205" i="47" s="1"/>
  <c r="AC204" i="84"/>
  <c r="AK203" i="47"/>
  <c r="AM203" i="47"/>
  <c r="AL190" i="83"/>
  <c r="ER189" i="47"/>
  <c r="BL225" i="47"/>
  <c r="DQ225" i="47"/>
  <c r="AL226" i="76"/>
  <c r="FG207" i="47"/>
  <c r="CN207" i="47" s="1"/>
  <c r="FF208" i="47"/>
  <c r="AL220" i="83"/>
  <c r="CI213" i="47"/>
  <c r="AO214" i="85"/>
  <c r="AK214" i="85"/>
  <c r="BT213" i="47" s="1"/>
  <c r="CI208" i="47"/>
  <c r="ET208" i="47" s="1"/>
  <c r="FM208" i="47" s="1"/>
  <c r="AO209" i="85"/>
  <c r="AK209" i="85"/>
  <c r="BT208" i="47" s="1"/>
  <c r="DT208" i="47" s="1"/>
  <c r="EW208" i="47" s="1"/>
  <c r="CI199" i="47"/>
  <c r="ET199" i="47" s="1"/>
  <c r="AO200" i="85"/>
  <c r="AK200" i="85"/>
  <c r="BT199" i="47" s="1"/>
  <c r="DT199" i="47" s="1"/>
  <c r="BE221" i="47"/>
  <c r="CI202" i="47"/>
  <c r="ET202" i="47" s="1"/>
  <c r="AO203" i="85"/>
  <c r="AK203" i="85"/>
  <c r="BT202" i="47" s="1"/>
  <c r="DT202" i="47" s="1"/>
  <c r="BE215" i="47"/>
  <c r="AL205" i="85"/>
  <c r="FW107" i="47"/>
  <c r="GD107" i="47"/>
  <c r="M76" i="59" s="1"/>
  <c r="FV253" i="47"/>
  <c r="AS211" i="47"/>
  <c r="IK56" i="38" s="1"/>
  <c r="IW56" i="38" s="1"/>
  <c r="BB214" i="47"/>
  <c r="BB194" i="47"/>
  <c r="BB193" i="47"/>
  <c r="BB185" i="47"/>
  <c r="BB184" i="47"/>
  <c r="BB195" i="47"/>
  <c r="BB191" i="47"/>
  <c r="BB190" i="47"/>
  <c r="BB186" i="47"/>
  <c r="BB198" i="47"/>
  <c r="BB189" i="47"/>
  <c r="BB197" i="47"/>
  <c r="BB192" i="47"/>
  <c r="BB187" i="47"/>
  <c r="BB188" i="47"/>
  <c r="BB196" i="47"/>
  <c r="CH225" i="47"/>
  <c r="ES225" i="47" s="1"/>
  <c r="FM225" i="47" s="1"/>
  <c r="AK226" i="84"/>
  <c r="BS225" i="47" s="1"/>
  <c r="AO226" i="84"/>
  <c r="AS214" i="47"/>
  <c r="IK59" i="38" s="1"/>
  <c r="IW59" i="38" s="1"/>
  <c r="BB218" i="47"/>
  <c r="DR220" i="47"/>
  <c r="BM220" i="47"/>
  <c r="AL213" i="83"/>
  <c r="AL226" i="83"/>
  <c r="DT203" i="47"/>
  <c r="CI219" i="47"/>
  <c r="ET219" i="47" s="1"/>
  <c r="AO220" i="85"/>
  <c r="AK220" i="85"/>
  <c r="BT219" i="47" s="1"/>
  <c r="CH211" i="47"/>
  <c r="AO212" i="84"/>
  <c r="AK212" i="84"/>
  <c r="BS211" i="47" s="1"/>
  <c r="AC217" i="84"/>
  <c r="BD216" i="47"/>
  <c r="CH190" i="47"/>
  <c r="AO191" i="84"/>
  <c r="AK191" i="84"/>
  <c r="BS190" i="47" s="1"/>
  <c r="CH197" i="47"/>
  <c r="ES197" i="47" s="1"/>
  <c r="AO198" i="84"/>
  <c r="AK198" i="84"/>
  <c r="BS197" i="47" s="1"/>
  <c r="DS197" i="47" s="1"/>
  <c r="CH193" i="47"/>
  <c r="AO194" i="84"/>
  <c r="AK194" i="84"/>
  <c r="BS193" i="47" s="1"/>
  <c r="CH192" i="47"/>
  <c r="AO193" i="84"/>
  <c r="AK193" i="84"/>
  <c r="BS192" i="47" s="1"/>
  <c r="CH198" i="47"/>
  <c r="AK199" i="84"/>
  <c r="BS198" i="47" s="1"/>
  <c r="DS198" i="47" s="1"/>
  <c r="AO199" i="84"/>
  <c r="CH184" i="47"/>
  <c r="AO185" i="84"/>
  <c r="AK185" i="84"/>
  <c r="BS184" i="47" s="1"/>
  <c r="CH191" i="47"/>
  <c r="ES191" i="47" s="1"/>
  <c r="AK192" i="84"/>
  <c r="BS191" i="47" s="1"/>
  <c r="AO192" i="84"/>
  <c r="BD199" i="47"/>
  <c r="BD212" i="47"/>
  <c r="BD214" i="47"/>
  <c r="BN219" i="47"/>
  <c r="ES205" i="47"/>
  <c r="AC216" i="84"/>
  <c r="AK215" i="47"/>
  <c r="AM215" i="47"/>
  <c r="AL223" i="84"/>
  <c r="AL223" i="83"/>
  <c r="DQ200" i="47"/>
  <c r="EQ200" i="47"/>
  <c r="DQ213" i="47"/>
  <c r="AL214" i="76"/>
  <c r="DQ201" i="47"/>
  <c r="AL202" i="76"/>
  <c r="EQ206" i="47"/>
  <c r="AL216" i="83"/>
  <c r="AL226" i="85"/>
  <c r="BB204" i="47"/>
  <c r="BB223" i="47"/>
  <c r="HF75" i="38" s="1"/>
  <c r="AL199" i="76"/>
  <c r="EQ187" i="47"/>
  <c r="AL192" i="76"/>
  <c r="EQ190" i="47"/>
  <c r="AS221" i="47"/>
  <c r="IK66" i="38" s="1"/>
  <c r="IW66" i="38" s="1"/>
  <c r="AL203" i="76"/>
  <c r="AC202" i="84"/>
  <c r="BD201" i="47"/>
  <c r="CH213" i="47"/>
  <c r="ES213" i="47" s="1"/>
  <c r="AK214" i="84"/>
  <c r="BS213" i="47" s="1"/>
  <c r="DS213" i="47" s="1"/>
  <c r="AO214" i="84"/>
  <c r="CH218" i="47"/>
  <c r="ES218" i="47" s="1"/>
  <c r="AK219" i="84"/>
  <c r="BS218" i="47" s="1"/>
  <c r="AO219" i="84"/>
  <c r="DS209" i="47"/>
  <c r="AL203" i="84"/>
  <c r="BN217" i="47"/>
  <c r="ES217" i="47"/>
  <c r="ES223" i="47"/>
  <c r="BB215" i="47"/>
  <c r="DQ217" i="47"/>
  <c r="BL217" i="47"/>
  <c r="EQ217" i="47"/>
  <c r="BB210" i="47"/>
  <c r="CI216" i="47"/>
  <c r="ET216" i="47" s="1"/>
  <c r="AK217" i="85"/>
  <c r="BT216" i="47" s="1"/>
  <c r="DT217" i="47" s="1"/>
  <c r="AO217" i="85"/>
  <c r="AC219" i="85"/>
  <c r="BE218" i="47"/>
  <c r="CI211" i="47"/>
  <c r="ET211" i="47" s="1"/>
  <c r="AO212" i="85"/>
  <c r="AK212" i="85"/>
  <c r="BT211" i="47" s="1"/>
  <c r="DT211" i="47" s="1"/>
  <c r="BE206" i="47"/>
  <c r="BO217" i="47"/>
  <c r="ET217" i="47"/>
  <c r="BE220" i="47"/>
  <c r="BO224" i="47"/>
  <c r="AL225" i="85"/>
  <c r="BE224" i="47"/>
  <c r="AS205" i="47"/>
  <c r="IK50" i="38" s="1"/>
  <c r="IW50" i="38" s="1"/>
  <c r="AM212" i="47"/>
  <c r="DR190" i="47"/>
  <c r="AL191" i="83"/>
  <c r="AL195" i="83"/>
  <c r="AL199" i="83"/>
  <c r="AL187" i="83"/>
  <c r="DR197" i="47"/>
  <c r="AL198" i="83"/>
  <c r="AL188" i="83"/>
  <c r="AL186" i="83"/>
  <c r="AL193" i="83"/>
  <c r="AL207" i="83"/>
  <c r="AS225" i="47"/>
  <c r="IK70" i="38" s="1"/>
  <c r="IW70" i="38" s="1"/>
  <c r="AS207" i="47"/>
  <c r="IK52" i="38" s="1"/>
  <c r="IW52" i="38" s="1"/>
  <c r="BM217" i="47"/>
  <c r="DR217" i="47"/>
  <c r="DR201" i="47"/>
  <c r="AC202" i="85"/>
  <c r="BE201" i="47"/>
  <c r="BE222" i="47"/>
  <c r="AC210" i="85"/>
  <c r="BE209" i="47"/>
  <c r="AC214" i="85"/>
  <c r="CI184" i="47"/>
  <c r="AK185" i="85"/>
  <c r="BT184" i="47" s="1"/>
  <c r="AO185" i="85"/>
  <c r="CI194" i="47"/>
  <c r="AO195" i="85"/>
  <c r="AK195" i="85"/>
  <c r="BT194" i="47" s="1"/>
  <c r="CI187" i="47"/>
  <c r="ET187" i="47" s="1"/>
  <c r="AO188" i="85"/>
  <c r="AK188" i="85"/>
  <c r="BT187" i="47" s="1"/>
  <c r="DT187" i="47" s="1"/>
  <c r="CI185" i="47"/>
  <c r="AO186" i="85"/>
  <c r="AK186" i="85"/>
  <c r="BT185" i="47" s="1"/>
  <c r="DT185" i="47" s="1"/>
  <c r="CI189" i="47"/>
  <c r="AO190" i="85"/>
  <c r="AK190" i="85"/>
  <c r="BT189" i="47" s="1"/>
  <c r="CI188" i="47"/>
  <c r="AO189" i="85"/>
  <c r="AK189" i="85"/>
  <c r="BT188" i="47" s="1"/>
  <c r="CI192" i="47"/>
  <c r="ET192" i="47" s="1"/>
  <c r="AO193" i="85"/>
  <c r="AK193" i="85"/>
  <c r="BT192" i="47" s="1"/>
  <c r="DT192" i="47" s="1"/>
  <c r="CI196" i="47"/>
  <c r="ET196" i="47" s="1"/>
  <c r="AK197" i="85"/>
  <c r="BT196" i="47" s="1"/>
  <c r="DT196" i="47" s="1"/>
  <c r="AO197" i="85"/>
  <c r="DT221" i="47"/>
  <c r="BO221" i="47"/>
  <c r="AL222" i="85"/>
  <c r="AL216" i="85"/>
  <c r="BE204" i="47"/>
  <c r="AC205" i="85"/>
  <c r="AL211" i="85"/>
  <c r="EQ204" i="47"/>
  <c r="BB211" i="47"/>
  <c r="AM229" i="47"/>
  <c r="AS199" i="47"/>
  <c r="IK44" i="38" s="1"/>
  <c r="IW44" i="38" s="1"/>
  <c r="AC201" i="84"/>
  <c r="BD200" i="47"/>
  <c r="CH210" i="47"/>
  <c r="ES210" i="47" s="1"/>
  <c r="AO211" i="84"/>
  <c r="AK211" i="84"/>
  <c r="BS210" i="47" s="1"/>
  <c r="DS210" i="47" s="1"/>
  <c r="AC221" i="84"/>
  <c r="AK220" i="47"/>
  <c r="AM220" i="47"/>
  <c r="ER223" i="47"/>
  <c r="AL216" i="76"/>
  <c r="AL221" i="76"/>
  <c r="DQ214" i="47"/>
  <c r="DQ218" i="47"/>
  <c r="BL218" i="47"/>
  <c r="AL219" i="76"/>
  <c r="AL219" i="83"/>
  <c r="ER218" i="47"/>
  <c r="AL212" i="83"/>
  <c r="ER211" i="47"/>
  <c r="BM216" i="47"/>
  <c r="DR216" i="47"/>
  <c r="ER216" i="47"/>
  <c r="CI205" i="47"/>
  <c r="ET205" i="47" s="1"/>
  <c r="FM205" i="47" s="1"/>
  <c r="AK206" i="85"/>
  <c r="BT205" i="47" s="1"/>
  <c r="DT205" i="47" s="1"/>
  <c r="AO206" i="85"/>
  <c r="AL200" i="84"/>
  <c r="AC220" i="84"/>
  <c r="BD222" i="47"/>
  <c r="AL215" i="83"/>
  <c r="BB200" i="47"/>
  <c r="EQ207" i="47"/>
  <c r="FM207" i="47" s="1"/>
  <c r="AM213" i="47"/>
  <c r="BB201" i="47"/>
  <c r="BB206" i="47"/>
  <c r="DR203" i="47"/>
  <c r="ER203" i="47"/>
  <c r="DR213" i="47"/>
  <c r="ER213" i="47"/>
  <c r="AC224" i="85"/>
  <c r="BE223" i="47"/>
  <c r="HI75" i="38" s="1"/>
  <c r="CI212" i="47"/>
  <c r="ET212" i="47" s="1"/>
  <c r="AO213" i="85"/>
  <c r="AK213" i="85"/>
  <c r="BT212" i="47" s="1"/>
  <c r="DT212" i="47" s="1"/>
  <c r="BE200" i="47"/>
  <c r="BE225" i="47"/>
  <c r="DQ192" i="47"/>
  <c r="AL195" i="76"/>
  <c r="DQ193" i="47"/>
  <c r="DQ195" i="47"/>
  <c r="AL196" i="76"/>
  <c r="DQ197" i="47"/>
  <c r="AL198" i="76"/>
  <c r="DQ188" i="47"/>
  <c r="AL189" i="76"/>
  <c r="BB209" i="47"/>
  <c r="EQ221" i="47"/>
  <c r="AS202" i="47"/>
  <c r="IK47" i="38" s="1"/>
  <c r="IW47" i="38" s="1"/>
  <c r="BD209" i="47"/>
  <c r="BN224" i="47"/>
  <c r="DS224" i="47"/>
  <c r="ES224" i="47"/>
  <c r="BD217" i="47"/>
  <c r="AC218" i="84"/>
  <c r="AL222" i="83"/>
  <c r="AL206" i="83"/>
  <c r="AS217" i="47"/>
  <c r="IK62" i="38" s="1"/>
  <c r="IW62" i="38" s="1"/>
  <c r="BB220" i="47"/>
  <c r="BB208" i="47"/>
  <c r="BE217" i="47"/>
  <c r="DT220" i="47"/>
  <c r="BO220" i="47"/>
  <c r="ET220" i="47"/>
  <c r="FM220" i="47" s="1"/>
  <c r="ET214" i="47"/>
  <c r="DS206" i="47"/>
  <c r="ES206" i="47"/>
  <c r="DS187" i="47" l="1"/>
  <c r="EW187" i="47" s="1"/>
  <c r="FM187" i="47"/>
  <c r="ET203" i="47"/>
  <c r="AS226" i="47"/>
  <c r="IK71" i="38" s="1"/>
  <c r="IW71" i="38" s="1"/>
  <c r="FM215" i="47"/>
  <c r="ET206" i="47"/>
  <c r="DS199" i="47"/>
  <c r="EW205" i="47"/>
  <c r="DT194" i="47"/>
  <c r="ET194" i="47"/>
  <c r="ES209" i="47"/>
  <c r="DS190" i="47"/>
  <c r="ES190" i="47"/>
  <c r="DS204" i="47"/>
  <c r="ES204" i="47"/>
  <c r="FM204" i="47" s="1"/>
  <c r="FM222" i="47"/>
  <c r="ES221" i="47"/>
  <c r="FM221" i="47" s="1"/>
  <c r="EW221" i="47"/>
  <c r="ET191" i="47"/>
  <c r="DT198" i="47"/>
  <c r="EW198" i="47" s="1"/>
  <c r="ET198" i="47"/>
  <c r="ET188" i="47"/>
  <c r="ES198" i="47"/>
  <c r="AL204" i="84"/>
  <c r="AL192" i="84"/>
  <c r="AL202" i="85"/>
  <c r="ES195" i="47"/>
  <c r="DT188" i="47"/>
  <c r="ET185" i="47"/>
  <c r="AL217" i="85"/>
  <c r="FM217" i="47"/>
  <c r="AL199" i="84"/>
  <c r="DS192" i="47"/>
  <c r="AL198" i="84"/>
  <c r="AL209" i="85"/>
  <c r="EW204" i="47"/>
  <c r="AL196" i="85"/>
  <c r="AL192" i="85"/>
  <c r="AL191" i="85"/>
  <c r="AL198" i="85"/>
  <c r="AL213" i="84"/>
  <c r="AL186" i="84"/>
  <c r="DS196" i="47"/>
  <c r="EW196" i="47" s="1"/>
  <c r="AS213" i="47"/>
  <c r="IK58" i="38" s="1"/>
  <c r="IW58" i="38" s="1"/>
  <c r="BD220" i="47"/>
  <c r="AL211" i="84"/>
  <c r="EW192" i="47"/>
  <c r="DT189" i="47"/>
  <c r="ET189" i="47"/>
  <c r="EW217" i="47"/>
  <c r="BN218" i="47"/>
  <c r="DS218" i="47"/>
  <c r="BD215" i="47"/>
  <c r="ES219" i="47"/>
  <c r="DS219" i="47"/>
  <c r="AL193" i="84"/>
  <c r="DS193" i="47"/>
  <c r="AL194" i="84"/>
  <c r="AL191" i="84"/>
  <c r="DS211" i="47"/>
  <c r="ES211" i="47"/>
  <c r="FM211" i="47" s="1"/>
  <c r="FM219" i="47"/>
  <c r="EW203" i="47"/>
  <c r="DS225" i="47"/>
  <c r="BN225" i="47"/>
  <c r="EW199" i="47"/>
  <c r="DT213" i="47"/>
  <c r="EW213" i="47" s="1"/>
  <c r="AL214" i="85"/>
  <c r="FV176" i="47"/>
  <c r="AS203" i="47"/>
  <c r="IK48" i="38" s="1"/>
  <c r="IW48" i="38" s="1"/>
  <c r="FV110" i="47"/>
  <c r="GD36" i="47"/>
  <c r="M32" i="59" s="1"/>
  <c r="GK29" i="47"/>
  <c r="DT206" i="47"/>
  <c r="EW206" i="47" s="1"/>
  <c r="AS208" i="47"/>
  <c r="IK53" i="38" s="1"/>
  <c r="IW53" i="38" s="1"/>
  <c r="AS209" i="47"/>
  <c r="IK54" i="38" s="1"/>
  <c r="IW54" i="38" s="1"/>
  <c r="DT200" i="47"/>
  <c r="EW200" i="47" s="1"/>
  <c r="ET200" i="47"/>
  <c r="FM200" i="47" s="1"/>
  <c r="DT223" i="47"/>
  <c r="EW223" i="47" s="1"/>
  <c r="BO223" i="47"/>
  <c r="HI77" i="38"/>
  <c r="AL224" i="85"/>
  <c r="AS201" i="47"/>
  <c r="IK46" i="38" s="1"/>
  <c r="IW46" i="38" s="1"/>
  <c r="DS214" i="47"/>
  <c r="ES199" i="47"/>
  <c r="FM199" i="47" s="1"/>
  <c r="AL221" i="84"/>
  <c r="AS210" i="47"/>
  <c r="IK55" i="38" s="1"/>
  <c r="IW55" i="38" s="1"/>
  <c r="AS216" i="47"/>
  <c r="IK61" i="38" s="1"/>
  <c r="IW61" i="38" s="1"/>
  <c r="EW210" i="47"/>
  <c r="ET186" i="47"/>
  <c r="FM198" i="47"/>
  <c r="ET193" i="47"/>
  <c r="DT195" i="47"/>
  <c r="ET195" i="47"/>
  <c r="FM195" i="47" s="1"/>
  <c r="FM191" i="47"/>
  <c r="DT190" i="47"/>
  <c r="EW190" i="47" s="1"/>
  <c r="ET190" i="47"/>
  <c r="FM190" i="47" s="1"/>
  <c r="DT197" i="47"/>
  <c r="EW197" i="47" s="1"/>
  <c r="ET197" i="47"/>
  <c r="FM197" i="47" s="1"/>
  <c r="AL210" i="85"/>
  <c r="DT222" i="47"/>
  <c r="EW222" i="47" s="1"/>
  <c r="BO222" i="47"/>
  <c r="AL223" i="85"/>
  <c r="DT201" i="47"/>
  <c r="ET201" i="47"/>
  <c r="AS219" i="47"/>
  <c r="IK64" i="38" s="1"/>
  <c r="IW64" i="38" s="1"/>
  <c r="ET224" i="47"/>
  <c r="FM224" i="47" s="1"/>
  <c r="DT218" i="47"/>
  <c r="EW218" i="47" s="1"/>
  <c r="BO218" i="47"/>
  <c r="AL219" i="85"/>
  <c r="AL202" i="84"/>
  <c r="FM202" i="47"/>
  <c r="EW225" i="47"/>
  <c r="BN215" i="47"/>
  <c r="DS215" i="47"/>
  <c r="AL216" i="84"/>
  <c r="DS212" i="47"/>
  <c r="EW212" i="47" s="1"/>
  <c r="ES212" i="47"/>
  <c r="FM212" i="47" s="1"/>
  <c r="DS185" i="47"/>
  <c r="EW185" i="47" s="1"/>
  <c r="EX185" i="47" s="1"/>
  <c r="AL188" i="84"/>
  <c r="DS195" i="47"/>
  <c r="AL196" i="84"/>
  <c r="AL195" i="84"/>
  <c r="AL189" i="84"/>
  <c r="DS189" i="47"/>
  <c r="AL190" i="84"/>
  <c r="AL197" i="84"/>
  <c r="AL187" i="84"/>
  <c r="AL217" i="84"/>
  <c r="FV254" i="47"/>
  <c r="GD108" i="47"/>
  <c r="M77" i="59" s="1"/>
  <c r="FW108" i="47"/>
  <c r="BD204" i="47"/>
  <c r="FM206" i="47"/>
  <c r="AL213" i="85"/>
  <c r="AL206" i="85"/>
  <c r="AS220" i="47"/>
  <c r="IK65" i="38" s="1"/>
  <c r="IW65" i="38" s="1"/>
  <c r="FM210" i="47"/>
  <c r="AL197" i="85"/>
  <c r="AL193" i="85"/>
  <c r="AL189" i="85"/>
  <c r="AL190" i="85"/>
  <c r="AL186" i="85"/>
  <c r="AL188" i="85"/>
  <c r="AL195" i="85"/>
  <c r="AL185" i="85"/>
  <c r="AS212" i="47"/>
  <c r="IK57" i="38" s="1"/>
  <c r="IW57" i="38" s="1"/>
  <c r="EW224" i="47"/>
  <c r="EW211" i="47"/>
  <c r="AL212" i="85"/>
  <c r="DT216" i="47"/>
  <c r="BO216" i="47"/>
  <c r="AL219" i="84"/>
  <c r="AL214" i="84"/>
  <c r="AS215" i="47"/>
  <c r="IK60" i="38" s="1"/>
  <c r="IW60" i="38" s="1"/>
  <c r="DS191" i="47"/>
  <c r="EW191" i="47" s="1"/>
  <c r="AL185" i="84"/>
  <c r="ES192" i="47"/>
  <c r="FM192" i="47" s="1"/>
  <c r="ES193" i="47"/>
  <c r="AL212" i="84"/>
  <c r="DT219" i="47"/>
  <c r="EW219" i="47" s="1"/>
  <c r="BO219" i="47"/>
  <c r="AL220" i="85"/>
  <c r="FM203" i="47"/>
  <c r="AL226" i="84"/>
  <c r="AL203" i="85"/>
  <c r="AL200" i="85"/>
  <c r="ET213" i="47"/>
  <c r="FM213" i="47" s="1"/>
  <c r="FG208" i="47"/>
  <c r="CN208" i="47" s="1"/>
  <c r="FF209" i="47"/>
  <c r="BD203" i="47"/>
  <c r="AL205" i="84"/>
  <c r="AL209" i="84"/>
  <c r="FG134" i="47"/>
  <c r="CN134" i="47" s="1"/>
  <c r="FF135" i="47"/>
  <c r="FK58" i="47"/>
  <c r="CO58" i="47" s="1"/>
  <c r="FJ59" i="47"/>
  <c r="DT214" i="47"/>
  <c r="EW214" i="47" s="1"/>
  <c r="AS223" i="47"/>
  <c r="IK68" i="38" s="1"/>
  <c r="IW68" i="38" s="1"/>
  <c r="AL201" i="85"/>
  <c r="FM223" i="47"/>
  <c r="AS200" i="47"/>
  <c r="IK45" i="38" s="1"/>
  <c r="IW45" i="38" s="1"/>
  <c r="ES214" i="47"/>
  <c r="FM214" i="47" s="1"/>
  <c r="DS220" i="47"/>
  <c r="EW220" i="47" s="1"/>
  <c r="BN220" i="47"/>
  <c r="BD210" i="47"/>
  <c r="AL201" i="84"/>
  <c r="EW215" i="47"/>
  <c r="DT186" i="47"/>
  <c r="AL187" i="85"/>
  <c r="AL199" i="85"/>
  <c r="DT193" i="47"/>
  <c r="EW193" i="47" s="1"/>
  <c r="AL194" i="85"/>
  <c r="DT209" i="47"/>
  <c r="EW209" i="47" s="1"/>
  <c r="ET209" i="47"/>
  <c r="FM209" i="47" s="1"/>
  <c r="FM218" i="47"/>
  <c r="EW202" i="47"/>
  <c r="DS201" i="47"/>
  <c r="ES201" i="47"/>
  <c r="FM201" i="47" s="1"/>
  <c r="FG61" i="47"/>
  <c r="CN61" i="47" s="1"/>
  <c r="FF62" i="47"/>
  <c r="FK285" i="47"/>
  <c r="CO285" i="47" s="1"/>
  <c r="FW254" i="47" s="1"/>
  <c r="FJ286" i="47"/>
  <c r="ES185" i="47"/>
  <c r="FM185" i="47" s="1"/>
  <c r="FN185" i="47" s="1"/>
  <c r="DS194" i="47"/>
  <c r="EW194" i="47" s="1"/>
  <c r="ES194" i="47"/>
  <c r="DS188" i="47"/>
  <c r="EW188" i="47" s="1"/>
  <c r="ES188" i="47"/>
  <c r="ES189" i="47"/>
  <c r="ES196" i="47"/>
  <c r="FM196" i="47" s="1"/>
  <c r="DS186" i="47"/>
  <c r="ES186" i="47"/>
  <c r="DS216" i="47"/>
  <c r="BN216" i="47"/>
  <c r="ES216" i="47"/>
  <c r="FM216" i="47" s="1"/>
  <c r="FG286" i="47"/>
  <c r="CN286" i="47" s="1"/>
  <c r="FF287" i="47"/>
  <c r="FK207" i="47"/>
  <c r="CO207" i="47" s="1"/>
  <c r="FW176" i="47" s="1"/>
  <c r="FJ208" i="47"/>
  <c r="FK132" i="47"/>
  <c r="CO132" i="47" s="1"/>
  <c r="FJ133" i="47"/>
  <c r="AS204" i="47"/>
  <c r="IK49" i="38" s="1"/>
  <c r="IW49" i="38" s="1"/>
  <c r="FM188" i="47" l="1"/>
  <c r="FM194" i="47"/>
  <c r="EW201" i="47"/>
  <c r="GD109" i="47"/>
  <c r="M78" i="59" s="1"/>
  <c r="FW109" i="47"/>
  <c r="FV255" i="47"/>
  <c r="EW186" i="47"/>
  <c r="EX186" i="47" s="1"/>
  <c r="GD37" i="47"/>
  <c r="M33" i="59" s="1"/>
  <c r="GK30" i="47"/>
  <c r="FV111" i="47"/>
  <c r="FG209" i="47"/>
  <c r="CN209" i="47" s="1"/>
  <c r="FF210" i="47"/>
  <c r="EW216" i="47"/>
  <c r="EW195" i="47"/>
  <c r="FM189" i="47"/>
  <c r="FK133" i="47"/>
  <c r="CO133" i="47" s="1"/>
  <c r="FJ134" i="47"/>
  <c r="FK208" i="47"/>
  <c r="CO208" i="47" s="1"/>
  <c r="FW177" i="47" s="1"/>
  <c r="FJ209" i="47"/>
  <c r="FG287" i="47"/>
  <c r="CN287" i="47" s="1"/>
  <c r="FF288" i="47"/>
  <c r="FK286" i="47"/>
  <c r="CO286" i="47" s="1"/>
  <c r="FW255" i="47" s="1"/>
  <c r="FJ287" i="47"/>
  <c r="FG62" i="47"/>
  <c r="CN62" i="47" s="1"/>
  <c r="FF63" i="47"/>
  <c r="FK59" i="47"/>
  <c r="CO59" i="47" s="1"/>
  <c r="FJ60" i="47"/>
  <c r="FG135" i="47"/>
  <c r="CN135" i="47" s="1"/>
  <c r="FF136" i="47"/>
  <c r="FV177" i="47"/>
  <c r="FM193" i="47"/>
  <c r="FM186" i="47"/>
  <c r="FN186" i="47" s="1"/>
  <c r="EW189" i="47"/>
  <c r="FN187" i="47" l="1"/>
  <c r="FG136" i="47"/>
  <c r="CN136" i="47" s="1"/>
  <c r="FF137" i="47"/>
  <c r="FK60" i="47"/>
  <c r="CO60" i="47" s="1"/>
  <c r="FJ61" i="47"/>
  <c r="FG63" i="47"/>
  <c r="CN63" i="47" s="1"/>
  <c r="FF64" i="47"/>
  <c r="FK287" i="47"/>
  <c r="CO287" i="47" s="1"/>
  <c r="FW256" i="47" s="1"/>
  <c r="FJ288" i="47"/>
  <c r="FV256" i="47"/>
  <c r="FW110" i="47"/>
  <c r="GD110" i="47"/>
  <c r="M79" i="59" s="1"/>
  <c r="FV178" i="47"/>
  <c r="FV112" i="47"/>
  <c r="GD38" i="47"/>
  <c r="M34" i="59" s="1"/>
  <c r="GK31" i="47"/>
  <c r="FG288" i="47"/>
  <c r="CN288" i="47" s="1"/>
  <c r="FF289" i="47"/>
  <c r="FK209" i="47"/>
  <c r="CO209" i="47" s="1"/>
  <c r="FW178" i="47" s="1"/>
  <c r="FJ210" i="47"/>
  <c r="FK134" i="47"/>
  <c r="CO134" i="47" s="1"/>
  <c r="FJ135" i="47"/>
  <c r="FG210" i="47"/>
  <c r="CN210" i="47" s="1"/>
  <c r="FF211" i="47"/>
  <c r="EX187" i="47"/>
  <c r="FV179" i="47" l="1"/>
  <c r="FK135" i="47"/>
  <c r="CO135" i="47" s="1"/>
  <c r="FJ136" i="47"/>
  <c r="FK210" i="47"/>
  <c r="CO210" i="47" s="1"/>
  <c r="FW179" i="47" s="1"/>
  <c r="FJ211" i="47"/>
  <c r="FG289" i="47"/>
  <c r="CN289" i="47" s="1"/>
  <c r="FF290" i="47"/>
  <c r="FK288" i="47"/>
  <c r="CO288" i="47" s="1"/>
  <c r="FW257" i="47" s="1"/>
  <c r="FJ289" i="47"/>
  <c r="FG64" i="47"/>
  <c r="CN64" i="47" s="1"/>
  <c r="FF65" i="47"/>
  <c r="GK32" i="47"/>
  <c r="GD39" i="47"/>
  <c r="M35" i="59" s="1"/>
  <c r="FV113" i="47"/>
  <c r="FN188" i="47"/>
  <c r="EX188" i="47"/>
  <c r="FG211" i="47"/>
  <c r="CN211" i="47" s="1"/>
  <c r="FF212" i="47"/>
  <c r="GD111" i="47"/>
  <c r="M80" i="59" s="1"/>
  <c r="FW111" i="47"/>
  <c r="FV257" i="47"/>
  <c r="FK61" i="47"/>
  <c r="CO61" i="47" s="1"/>
  <c r="FJ62" i="47"/>
  <c r="FG137" i="47"/>
  <c r="CN137" i="47" s="1"/>
  <c r="FF138" i="47"/>
  <c r="FG212" i="47" l="1"/>
  <c r="CN212" i="47" s="1"/>
  <c r="FF213" i="47"/>
  <c r="EX189" i="47"/>
  <c r="FN189" i="47"/>
  <c r="FG65" i="47"/>
  <c r="CN65" i="47" s="1"/>
  <c r="FF66" i="47"/>
  <c r="FK289" i="47"/>
  <c r="CO289" i="47" s="1"/>
  <c r="FW258" i="47" s="1"/>
  <c r="FJ290" i="47"/>
  <c r="FG290" i="47"/>
  <c r="CN290" i="47" s="1"/>
  <c r="FF291" i="47"/>
  <c r="FK211" i="47"/>
  <c r="CO211" i="47" s="1"/>
  <c r="FW180" i="47" s="1"/>
  <c r="FJ212" i="47"/>
  <c r="FK136" i="47"/>
  <c r="CO136" i="47" s="1"/>
  <c r="FJ137" i="47"/>
  <c r="FV114" i="47"/>
  <c r="GK33" i="47"/>
  <c r="GD40" i="47"/>
  <c r="M36" i="59" s="1"/>
  <c r="FG138" i="47"/>
  <c r="CN138" i="47" s="1"/>
  <c r="FF139" i="47"/>
  <c r="FK62" i="47"/>
  <c r="CO62" i="47" s="1"/>
  <c r="FJ63" i="47"/>
  <c r="FV180" i="47"/>
  <c r="FV258" i="47"/>
  <c r="GD112" i="47"/>
  <c r="M81" i="59" s="1"/>
  <c r="FW112" i="47"/>
  <c r="GD41" i="47" l="1"/>
  <c r="M37" i="59" s="1"/>
  <c r="GK34" i="47"/>
  <c r="FV115" i="47"/>
  <c r="FK137" i="47"/>
  <c r="CO137" i="47" s="1"/>
  <c r="FJ138" i="47"/>
  <c r="FK212" i="47"/>
  <c r="CO212" i="47" s="1"/>
  <c r="FW181" i="47" s="1"/>
  <c r="FJ213" i="47"/>
  <c r="FG291" i="47"/>
  <c r="CN291" i="47" s="1"/>
  <c r="FF292" i="47"/>
  <c r="FK290" i="47"/>
  <c r="CO290" i="47" s="1"/>
  <c r="FW259" i="47" s="1"/>
  <c r="FJ291" i="47"/>
  <c r="FG66" i="47"/>
  <c r="CN66" i="47" s="1"/>
  <c r="FF67" i="47"/>
  <c r="FV181" i="47"/>
  <c r="FK63" i="47"/>
  <c r="CO63" i="47" s="1"/>
  <c r="FJ64" i="47"/>
  <c r="FG139" i="47"/>
  <c r="CN139" i="47" s="1"/>
  <c r="FF140" i="47"/>
  <c r="GD113" i="47"/>
  <c r="M82" i="59" s="1"/>
  <c r="FW113" i="47"/>
  <c r="FV259" i="47"/>
  <c r="FN190" i="47"/>
  <c r="EX190" i="47"/>
  <c r="FG213" i="47"/>
  <c r="CN213" i="47" s="1"/>
  <c r="FF214" i="47"/>
  <c r="FV182" i="47" l="1"/>
  <c r="FV116" i="47"/>
  <c r="GK35" i="47"/>
  <c r="GD42" i="47"/>
  <c r="M38" i="59" s="1"/>
  <c r="FG67" i="47"/>
  <c r="CN67" i="47" s="1"/>
  <c r="FF68" i="47"/>
  <c r="FK291" i="47"/>
  <c r="CO291" i="47" s="1"/>
  <c r="FW260" i="47" s="1"/>
  <c r="FJ292" i="47"/>
  <c r="FG292" i="47"/>
  <c r="CN292" i="47" s="1"/>
  <c r="FF293" i="47"/>
  <c r="FK213" i="47"/>
  <c r="CO213" i="47" s="1"/>
  <c r="FW182" i="47" s="1"/>
  <c r="FJ214" i="47"/>
  <c r="FK138" i="47"/>
  <c r="CO138" i="47" s="1"/>
  <c r="FJ139" i="47"/>
  <c r="FG214" i="47"/>
  <c r="CN214" i="47" s="1"/>
  <c r="FF215" i="47"/>
  <c r="EX191" i="47"/>
  <c r="FN191" i="47"/>
  <c r="FG140" i="47"/>
  <c r="CN140" i="47" s="1"/>
  <c r="FF141" i="47"/>
  <c r="FK64" i="47"/>
  <c r="CO64" i="47" s="1"/>
  <c r="FJ65" i="47"/>
  <c r="FV260" i="47"/>
  <c r="FW114" i="47"/>
  <c r="GD114" i="47"/>
  <c r="M83" i="59" s="1"/>
  <c r="FK65" i="47" l="1"/>
  <c r="CO65" i="47" s="1"/>
  <c r="FJ66" i="47"/>
  <c r="FG141" i="47"/>
  <c r="CN141" i="47" s="1"/>
  <c r="FF142" i="47"/>
  <c r="FN192" i="47"/>
  <c r="EX192" i="47"/>
  <c r="FG215" i="47"/>
  <c r="CN215" i="47" s="1"/>
  <c r="FF216" i="47"/>
  <c r="FK139" i="47"/>
  <c r="CO139" i="47" s="1"/>
  <c r="FJ140" i="47"/>
  <c r="FK214" i="47"/>
  <c r="CO214" i="47" s="1"/>
  <c r="FW183" i="47" s="1"/>
  <c r="FJ215" i="47"/>
  <c r="FG293" i="47"/>
  <c r="CN293" i="47" s="1"/>
  <c r="FF294" i="47"/>
  <c r="FK292" i="47"/>
  <c r="CO292" i="47" s="1"/>
  <c r="FW261" i="47" s="1"/>
  <c r="FJ293" i="47"/>
  <c r="FG68" i="47"/>
  <c r="CN68" i="47" s="1"/>
  <c r="FF69" i="47"/>
  <c r="GK36" i="47"/>
  <c r="GD43" i="47"/>
  <c r="M39" i="59" s="1"/>
  <c r="FV117" i="47"/>
  <c r="FV183" i="47"/>
  <c r="GD115" i="47"/>
  <c r="M84" i="59" s="1"/>
  <c r="FW115" i="47"/>
  <c r="FV261" i="47"/>
  <c r="FG69" i="47" l="1"/>
  <c r="CN69" i="47" s="1"/>
  <c r="FF70" i="47"/>
  <c r="FK293" i="47"/>
  <c r="CO293" i="47" s="1"/>
  <c r="FJ294" i="47"/>
  <c r="FG294" i="47"/>
  <c r="CN294" i="47" s="1"/>
  <c r="FF295" i="47"/>
  <c r="FK215" i="47"/>
  <c r="CO215" i="47" s="1"/>
  <c r="FW184" i="47" s="1"/>
  <c r="FJ216" i="47"/>
  <c r="FK140" i="47"/>
  <c r="CO140" i="47" s="1"/>
  <c r="FJ141" i="47"/>
  <c r="FV184" i="47"/>
  <c r="FV118" i="47"/>
  <c r="GD44" i="47"/>
  <c r="M40" i="59" s="1"/>
  <c r="GK37" i="47"/>
  <c r="FW116" i="47"/>
  <c r="GD116" i="47"/>
  <c r="M85" i="59" s="1"/>
  <c r="FG216" i="47"/>
  <c r="CN216" i="47" s="1"/>
  <c r="FF217" i="47"/>
  <c r="EX193" i="47"/>
  <c r="FN193" i="47"/>
  <c r="FG142" i="47"/>
  <c r="CN142" i="47" s="1"/>
  <c r="FF143" i="47"/>
  <c r="FK66" i="47"/>
  <c r="CO66" i="47" s="1"/>
  <c r="FJ67" i="47"/>
  <c r="FK141" i="47" l="1"/>
  <c r="CO141" i="47" s="1"/>
  <c r="FJ142" i="47"/>
  <c r="FK216" i="47"/>
  <c r="CO216" i="47" s="1"/>
  <c r="FW185" i="47" s="1"/>
  <c r="FJ217" i="47"/>
  <c r="FG295" i="47"/>
  <c r="CN295" i="47" s="1"/>
  <c r="FF296" i="47"/>
  <c r="FK294" i="47"/>
  <c r="CO294" i="47" s="1"/>
  <c r="FJ295" i="47"/>
  <c r="FG70" i="47"/>
  <c r="CN70" i="47" s="1"/>
  <c r="FF71" i="47"/>
  <c r="GD45" i="47"/>
  <c r="M41" i="59" s="1"/>
  <c r="GK38" i="47"/>
  <c r="FV119" i="47"/>
  <c r="FV185" i="47"/>
  <c r="FK67" i="47"/>
  <c r="CO67" i="47" s="1"/>
  <c r="FJ68" i="47"/>
  <c r="FG143" i="47"/>
  <c r="CN143" i="47" s="1"/>
  <c r="FF144" i="47"/>
  <c r="FN194" i="47"/>
  <c r="EX194" i="47"/>
  <c r="FG217" i="47"/>
  <c r="CN217" i="47" s="1"/>
  <c r="FF218" i="47"/>
  <c r="GD117" i="47"/>
  <c r="M86" i="59" s="1"/>
  <c r="FW117" i="47"/>
  <c r="FV186" i="47" l="1"/>
  <c r="FV120" i="47"/>
  <c r="GD46" i="47"/>
  <c r="M42" i="59" s="1"/>
  <c r="GK39" i="47"/>
  <c r="FG71" i="47"/>
  <c r="CN71" i="47" s="1"/>
  <c r="FF72" i="47"/>
  <c r="FK295" i="47"/>
  <c r="CO295" i="47" s="1"/>
  <c r="FJ296" i="47"/>
  <c r="FG296" i="47"/>
  <c r="CN296" i="47" s="1"/>
  <c r="FF297" i="47"/>
  <c r="FK217" i="47"/>
  <c r="CO217" i="47" s="1"/>
  <c r="FW186" i="47" s="1"/>
  <c r="FJ218" i="47"/>
  <c r="FK142" i="47"/>
  <c r="CO142" i="47" s="1"/>
  <c r="FJ143" i="47"/>
  <c r="FG218" i="47"/>
  <c r="CN218" i="47" s="1"/>
  <c r="FF219" i="47"/>
  <c r="EX195" i="47"/>
  <c r="FN195" i="47"/>
  <c r="FG144" i="47"/>
  <c r="CN144" i="47" s="1"/>
  <c r="FF145" i="47"/>
  <c r="FK68" i="47"/>
  <c r="CO68" i="47" s="1"/>
  <c r="FJ69" i="47"/>
  <c r="GD118" i="47"/>
  <c r="M87" i="59" s="1"/>
  <c r="FW118" i="47"/>
  <c r="GD47" i="47" l="1"/>
  <c r="M43" i="59" s="1"/>
  <c r="GK40" i="47"/>
  <c r="FV121" i="47"/>
  <c r="FV187" i="47"/>
  <c r="GD119" i="47"/>
  <c r="M88" i="59" s="1"/>
  <c r="FW119" i="47"/>
  <c r="FK69" i="47"/>
  <c r="CO69" i="47" s="1"/>
  <c r="FJ70" i="47"/>
  <c r="FG145" i="47"/>
  <c r="CN145" i="47" s="1"/>
  <c r="FF146" i="47"/>
  <c r="FN196" i="47"/>
  <c r="EX196" i="47"/>
  <c r="FG219" i="47"/>
  <c r="CN219" i="47" s="1"/>
  <c r="FF220" i="47"/>
  <c r="FK143" i="47"/>
  <c r="CO143" i="47" s="1"/>
  <c r="FJ144" i="47"/>
  <c r="FK218" i="47"/>
  <c r="CO218" i="47" s="1"/>
  <c r="FW187" i="47" s="1"/>
  <c r="FJ219" i="47"/>
  <c r="FG297" i="47"/>
  <c r="CN297" i="47" s="1"/>
  <c r="FF298" i="47"/>
  <c r="FK296" i="47"/>
  <c r="CO296" i="47" s="1"/>
  <c r="FJ297" i="47"/>
  <c r="FG72" i="47"/>
  <c r="CN72" i="47" s="1"/>
  <c r="FF73" i="47"/>
  <c r="FW120" i="47" l="1"/>
  <c r="GD120" i="47"/>
  <c r="M89" i="59" s="1"/>
  <c r="FV188" i="47"/>
  <c r="FV122" i="47"/>
  <c r="GD48" i="47"/>
  <c r="M44" i="59" s="1"/>
  <c r="GK41" i="47"/>
  <c r="FG73" i="47"/>
  <c r="CN73" i="47" s="1"/>
  <c r="FF74" i="47"/>
  <c r="FK297" i="47"/>
  <c r="CO297" i="47" s="1"/>
  <c r="FJ298" i="47"/>
  <c r="FG298" i="47"/>
  <c r="CN298" i="47" s="1"/>
  <c r="FF299" i="47"/>
  <c r="FK219" i="47"/>
  <c r="CO219" i="47" s="1"/>
  <c r="FW188" i="47" s="1"/>
  <c r="FJ220" i="47"/>
  <c r="FK144" i="47"/>
  <c r="CO144" i="47" s="1"/>
  <c r="FJ145" i="47"/>
  <c r="FG220" i="47"/>
  <c r="CN220" i="47" s="1"/>
  <c r="FF221" i="47"/>
  <c r="EX197" i="47"/>
  <c r="FN197" i="47"/>
  <c r="FG146" i="47"/>
  <c r="CN146" i="47" s="1"/>
  <c r="FF147" i="47"/>
  <c r="FK70" i="47"/>
  <c r="CO70" i="47" s="1"/>
  <c r="FJ71" i="47"/>
  <c r="FV123" i="47" l="1"/>
  <c r="FV189" i="47"/>
  <c r="GD121" i="47"/>
  <c r="M90" i="59" s="1"/>
  <c r="FW121" i="47"/>
  <c r="GK42" i="47"/>
  <c r="GD49" i="47"/>
  <c r="M45" i="59" s="1"/>
  <c r="FK71" i="47"/>
  <c r="CO71" i="47" s="1"/>
  <c r="FJ72" i="47"/>
  <c r="FG147" i="47"/>
  <c r="CN147" i="47" s="1"/>
  <c r="FF148" i="47"/>
  <c r="FN198" i="47"/>
  <c r="EX198" i="47"/>
  <c r="FG221" i="47"/>
  <c r="CN221" i="47" s="1"/>
  <c r="FF222" i="47"/>
  <c r="FK145" i="47"/>
  <c r="CO145" i="47" s="1"/>
  <c r="FJ146" i="47"/>
  <c r="FK220" i="47"/>
  <c r="CO220" i="47" s="1"/>
  <c r="FW189" i="47" s="1"/>
  <c r="FJ221" i="47"/>
  <c r="FG299" i="47"/>
  <c r="CN299" i="47" s="1"/>
  <c r="FF300" i="47"/>
  <c r="FK298" i="47"/>
  <c r="CO298" i="47" s="1"/>
  <c r="FJ299" i="47"/>
  <c r="FG74" i="47"/>
  <c r="CN74" i="47" s="1"/>
  <c r="FF75" i="47"/>
  <c r="FK299" i="47" l="1"/>
  <c r="CO299" i="47" s="1"/>
  <c r="FJ300" i="47"/>
  <c r="FW122" i="47"/>
  <c r="GD122" i="47"/>
  <c r="M91" i="59" s="1"/>
  <c r="FV190" i="47"/>
  <c r="FV124" i="47"/>
  <c r="GD50" i="47"/>
  <c r="M46" i="59" s="1"/>
  <c r="GK43" i="47"/>
  <c r="FG75" i="47"/>
  <c r="CN75" i="47" s="1"/>
  <c r="FF76" i="47"/>
  <c r="FG300" i="47"/>
  <c r="CN300" i="47" s="1"/>
  <c r="FF301" i="47"/>
  <c r="FK221" i="47"/>
  <c r="CO221" i="47" s="1"/>
  <c r="FW190" i="47" s="1"/>
  <c r="FJ222" i="47"/>
  <c r="FK146" i="47"/>
  <c r="CO146" i="47" s="1"/>
  <c r="FJ147" i="47"/>
  <c r="FG222" i="47"/>
  <c r="CN222" i="47" s="1"/>
  <c r="FF223" i="47"/>
  <c r="EX199" i="47"/>
  <c r="FN199" i="47"/>
  <c r="FG148" i="47"/>
  <c r="CN148" i="47" s="1"/>
  <c r="FF149" i="47"/>
  <c r="FK72" i="47"/>
  <c r="CO72" i="47" s="1"/>
  <c r="FJ73" i="47"/>
  <c r="FV125" i="47" l="1"/>
  <c r="FV191" i="47"/>
  <c r="GD123" i="47"/>
  <c r="M92" i="59" s="1"/>
  <c r="FW123" i="47"/>
  <c r="GK44" i="47"/>
  <c r="GD51" i="47"/>
  <c r="M47" i="59" s="1"/>
  <c r="FK73" i="47"/>
  <c r="CO73" i="47" s="1"/>
  <c r="FJ74" i="47"/>
  <c r="FG149" i="47"/>
  <c r="CN149" i="47" s="1"/>
  <c r="FF150" i="47"/>
  <c r="FN229" i="47"/>
  <c r="FO199" i="47" s="1"/>
  <c r="CP199" i="47" s="1"/>
  <c r="FN200" i="47"/>
  <c r="EX229" i="47"/>
  <c r="EX200" i="47"/>
  <c r="FG223" i="47"/>
  <c r="CN223" i="47" s="1"/>
  <c r="FF224" i="47"/>
  <c r="FK147" i="47"/>
  <c r="CO147" i="47" s="1"/>
  <c r="FJ148" i="47"/>
  <c r="FK222" i="47"/>
  <c r="CO222" i="47" s="1"/>
  <c r="FW191" i="47" s="1"/>
  <c r="FJ223" i="47"/>
  <c r="FG301" i="47"/>
  <c r="CN301" i="47" s="1"/>
  <c r="FF302" i="47"/>
  <c r="FG302" i="47" s="1"/>
  <c r="CN302" i="47" s="1"/>
  <c r="CN303" i="47" s="1"/>
  <c r="FG76" i="47"/>
  <c r="CN76" i="47" s="1"/>
  <c r="FF77" i="47"/>
  <c r="FG77" i="47" s="1"/>
  <c r="CN77" i="47" s="1"/>
  <c r="CN78" i="47" s="1"/>
  <c r="FK300" i="47"/>
  <c r="CO300" i="47" s="1"/>
  <c r="FJ301" i="47"/>
  <c r="EY199" i="47" l="1"/>
  <c r="CQ199" i="47" s="1"/>
  <c r="CR199" i="47" s="1"/>
  <c r="EY167" i="47"/>
  <c r="EY169" i="47"/>
  <c r="EY175" i="47"/>
  <c r="EY183" i="47"/>
  <c r="EY178" i="47"/>
  <c r="EY163" i="47"/>
  <c r="EY176" i="47"/>
  <c r="EY179" i="47"/>
  <c r="EY182" i="47"/>
  <c r="EY174" i="47"/>
  <c r="EY180" i="47"/>
  <c r="EY164" i="47"/>
  <c r="EY170" i="47"/>
  <c r="EY165" i="47"/>
  <c r="EY177" i="47"/>
  <c r="EY184" i="47"/>
  <c r="CQ184" i="47" s="1"/>
  <c r="EY166" i="47"/>
  <c r="EY173" i="47"/>
  <c r="EY181" i="47"/>
  <c r="EY168" i="47"/>
  <c r="EY171" i="47"/>
  <c r="EY172" i="47"/>
  <c r="EY185" i="47"/>
  <c r="CQ185" i="47" s="1"/>
  <c r="EY186" i="47"/>
  <c r="CQ186" i="47" s="1"/>
  <c r="EY187" i="47"/>
  <c r="CQ187" i="47" s="1"/>
  <c r="EY188" i="47"/>
  <c r="CQ188" i="47" s="1"/>
  <c r="EY189" i="47"/>
  <c r="CQ189" i="47" s="1"/>
  <c r="EY190" i="47"/>
  <c r="CQ190" i="47" s="1"/>
  <c r="EY191" i="47"/>
  <c r="CQ191" i="47" s="1"/>
  <c r="EY192" i="47"/>
  <c r="CQ192" i="47" s="1"/>
  <c r="EY193" i="47"/>
  <c r="CQ193" i="47" s="1"/>
  <c r="EY194" i="47"/>
  <c r="CQ194" i="47" s="1"/>
  <c r="EY195" i="47"/>
  <c r="CQ195" i="47" s="1"/>
  <c r="EY196" i="47"/>
  <c r="CQ196" i="47" s="1"/>
  <c r="EY197" i="47"/>
  <c r="CQ197" i="47" s="1"/>
  <c r="EY198" i="47"/>
  <c r="CQ198" i="47" s="1"/>
  <c r="FX168" i="47"/>
  <c r="CV199" i="47"/>
  <c r="CU199" i="47"/>
  <c r="Z51" i="99" s="1"/>
  <c r="FG150" i="47"/>
  <c r="CN150" i="47" s="1"/>
  <c r="FF151" i="47"/>
  <c r="FG151" i="47" s="1"/>
  <c r="CN151" i="47" s="1"/>
  <c r="CN152" i="47" s="1"/>
  <c r="FK74" i="47"/>
  <c r="CO74" i="47" s="1"/>
  <c r="FJ75" i="47"/>
  <c r="GD124" i="47"/>
  <c r="M93" i="59" s="1"/>
  <c r="FW124" i="47"/>
  <c r="FK301" i="47"/>
  <c r="CO301" i="47" s="1"/>
  <c r="FJ302" i="47"/>
  <c r="FK302" i="47" s="1"/>
  <c r="CO302" i="47" s="1"/>
  <c r="CO303" i="47" s="1"/>
  <c r="FK223" i="47"/>
  <c r="CO223" i="47" s="1"/>
  <c r="FJ224" i="47"/>
  <c r="FK148" i="47"/>
  <c r="CO148" i="47" s="1"/>
  <c r="FJ149" i="47"/>
  <c r="FG224" i="47"/>
  <c r="CN224" i="47" s="1"/>
  <c r="FF225" i="47"/>
  <c r="FG225" i="47" s="1"/>
  <c r="CN225" i="47" s="1"/>
  <c r="CN226" i="47" s="1"/>
  <c r="EY200" i="47"/>
  <c r="CQ200" i="47" s="1"/>
  <c r="EX201" i="47"/>
  <c r="FO200" i="47"/>
  <c r="CP200" i="47" s="1"/>
  <c r="FN201" i="47"/>
  <c r="FO166" i="47"/>
  <c r="FO172" i="47"/>
  <c r="FO177" i="47"/>
  <c r="FO176" i="47"/>
  <c r="FO165" i="47"/>
  <c r="FO169" i="47"/>
  <c r="FO171" i="47"/>
  <c r="FO182" i="47"/>
  <c r="FO168" i="47"/>
  <c r="FO173" i="47"/>
  <c r="FO184" i="47"/>
  <c r="CP184" i="47" s="1"/>
  <c r="FO175" i="47"/>
  <c r="FO183" i="47"/>
  <c r="FO170" i="47"/>
  <c r="FO181" i="47"/>
  <c r="FO180" i="47"/>
  <c r="FO179" i="47"/>
  <c r="FO163" i="47"/>
  <c r="FO167" i="47"/>
  <c r="FO178" i="47"/>
  <c r="FO174" i="47"/>
  <c r="FO164" i="47"/>
  <c r="FO185" i="47"/>
  <c r="CP185" i="47" s="1"/>
  <c r="FO186" i="47"/>
  <c r="CP186" i="47" s="1"/>
  <c r="FO187" i="47"/>
  <c r="CP187" i="47" s="1"/>
  <c r="FO188" i="47"/>
  <c r="CP188" i="47" s="1"/>
  <c r="FO189" i="47"/>
  <c r="CP189" i="47" s="1"/>
  <c r="FO190" i="47"/>
  <c r="CP190" i="47" s="1"/>
  <c r="FO191" i="47"/>
  <c r="CP191" i="47" s="1"/>
  <c r="FO192" i="47"/>
  <c r="CP192" i="47" s="1"/>
  <c r="FO193" i="47"/>
  <c r="CP193" i="47" s="1"/>
  <c r="FO194" i="47"/>
  <c r="CP194" i="47" s="1"/>
  <c r="FO195" i="47"/>
  <c r="CP195" i="47" s="1"/>
  <c r="FO196" i="47"/>
  <c r="CP196" i="47" s="1"/>
  <c r="FO197" i="47"/>
  <c r="CP197" i="47" s="1"/>
  <c r="FO198" i="47"/>
  <c r="CP198" i="47" s="1"/>
  <c r="GK45" i="47"/>
  <c r="GD52" i="47"/>
  <c r="M48" i="59" s="1"/>
  <c r="CW200" i="47" l="1"/>
  <c r="CW197" i="47"/>
  <c r="CW195" i="47"/>
  <c r="CW193" i="47"/>
  <c r="CW191" i="47"/>
  <c r="CW189" i="47"/>
  <c r="CW187" i="47"/>
  <c r="CW185" i="47"/>
  <c r="CW198" i="47"/>
  <c r="CW196" i="47"/>
  <c r="CW194" i="47"/>
  <c r="CW192" i="47"/>
  <c r="CW190" i="47"/>
  <c r="CW188" i="47"/>
  <c r="CW186" i="47"/>
  <c r="CW184" i="47"/>
  <c r="CW199" i="47"/>
  <c r="FX166" i="47"/>
  <c r="CV197" i="47"/>
  <c r="CR197" i="47"/>
  <c r="CU197" i="47"/>
  <c r="Z49" i="99" s="1"/>
  <c r="FX164" i="47"/>
  <c r="CV195" i="47"/>
  <c r="CR195" i="47"/>
  <c r="CU195" i="47"/>
  <c r="Z47" i="99" s="1"/>
  <c r="FX162" i="47"/>
  <c r="CV193" i="47"/>
  <c r="CR193" i="47"/>
  <c r="CU193" i="47"/>
  <c r="Z45" i="99" s="1"/>
  <c r="CV191" i="47"/>
  <c r="CR191" i="47"/>
  <c r="CU191" i="47"/>
  <c r="Z43" i="99" s="1"/>
  <c r="CV189" i="47"/>
  <c r="CR189" i="47"/>
  <c r="CU189" i="47"/>
  <c r="Z41" i="99" s="1"/>
  <c r="CV187" i="47"/>
  <c r="CU187" i="47"/>
  <c r="Z39" i="99" s="1"/>
  <c r="CV185" i="47"/>
  <c r="CU185" i="47"/>
  <c r="Z37" i="99" s="1"/>
  <c r="CR185" i="47"/>
  <c r="CV184" i="47"/>
  <c r="CR184" i="47"/>
  <c r="CU184" i="47"/>
  <c r="Z36" i="99" s="1"/>
  <c r="FX169" i="47"/>
  <c r="CV200" i="47"/>
  <c r="CU200" i="47"/>
  <c r="Z52" i="99" s="1"/>
  <c r="CR200" i="47"/>
  <c r="D84" i="89"/>
  <c r="T52" i="99"/>
  <c r="FY169" i="47"/>
  <c r="N52" i="99"/>
  <c r="D79" i="93"/>
  <c r="GD125" i="47"/>
  <c r="M94" i="59" s="1"/>
  <c r="FW125" i="47"/>
  <c r="FK75" i="47"/>
  <c r="CO75" i="47" s="1"/>
  <c r="FJ76" i="47"/>
  <c r="N50" i="99"/>
  <c r="D82" i="89"/>
  <c r="T50" i="99"/>
  <c r="D77" i="93"/>
  <c r="FY167" i="47"/>
  <c r="N48" i="99"/>
  <c r="D75" i="93"/>
  <c r="FY165" i="47"/>
  <c r="T48" i="99"/>
  <c r="D80" i="89"/>
  <c r="N46" i="99"/>
  <c r="D78" i="89"/>
  <c r="T46" i="99"/>
  <c r="D73" i="93"/>
  <c r="FY163" i="47"/>
  <c r="N44" i="99"/>
  <c r="D71" i="93"/>
  <c r="FY161" i="47"/>
  <c r="T44" i="99"/>
  <c r="D76" i="89"/>
  <c r="T42" i="99"/>
  <c r="N42" i="99"/>
  <c r="D69" i="93"/>
  <c r="D74" i="89"/>
  <c r="CR188" i="47"/>
  <c r="T40" i="99"/>
  <c r="N40" i="99"/>
  <c r="D72" i="89"/>
  <c r="D67" i="93"/>
  <c r="T38" i="99"/>
  <c r="N38" i="99"/>
  <c r="D70" i="89"/>
  <c r="D65" i="93"/>
  <c r="T36" i="99"/>
  <c r="N36" i="99"/>
  <c r="DZ36" i="99" s="1"/>
  <c r="D63" i="93"/>
  <c r="D68" i="89"/>
  <c r="D83" i="89"/>
  <c r="N51" i="99"/>
  <c r="DZ51" i="99" s="1"/>
  <c r="FY168" i="47"/>
  <c r="T51" i="99"/>
  <c r="D78" i="93"/>
  <c r="FX167" i="47"/>
  <c r="CV198" i="47"/>
  <c r="CU198" i="47"/>
  <c r="Z50" i="99" s="1"/>
  <c r="CR198" i="47"/>
  <c r="FX165" i="47"/>
  <c r="CV196" i="47"/>
  <c r="CR196" i="47"/>
  <c r="CU196" i="47"/>
  <c r="Z48" i="99" s="1"/>
  <c r="FX163" i="47"/>
  <c r="CV194" i="47"/>
  <c r="CR194" i="47"/>
  <c r="CU194" i="47"/>
  <c r="Z46" i="99" s="1"/>
  <c r="FX161" i="47"/>
  <c r="CV192" i="47"/>
  <c r="CR192" i="47"/>
  <c r="CU192" i="47"/>
  <c r="Z44" i="99" s="1"/>
  <c r="CV190" i="47"/>
  <c r="CR190" i="47"/>
  <c r="CU190" i="47"/>
  <c r="Z42" i="99" s="1"/>
  <c r="CV188" i="47"/>
  <c r="CU188" i="47"/>
  <c r="Z40" i="99" s="1"/>
  <c r="CV186" i="47"/>
  <c r="CR186" i="47"/>
  <c r="CU186" i="47"/>
  <c r="Z38" i="99" s="1"/>
  <c r="FO201" i="47"/>
  <c r="CP201" i="47" s="1"/>
  <c r="FN202" i="47"/>
  <c r="EY201" i="47"/>
  <c r="CQ201" i="47" s="1"/>
  <c r="EX202" i="47"/>
  <c r="FK149" i="47"/>
  <c r="CO149" i="47" s="1"/>
  <c r="FJ150" i="47"/>
  <c r="FK224" i="47"/>
  <c r="CO224" i="47" s="1"/>
  <c r="FJ225" i="47"/>
  <c r="FK225" i="47" s="1"/>
  <c r="CO225" i="47" s="1"/>
  <c r="CO226" i="47" s="1"/>
  <c r="GD53" i="47"/>
  <c r="M49" i="59" s="1"/>
  <c r="GK46" i="47"/>
  <c r="FY166" i="47"/>
  <c r="D81" i="89"/>
  <c r="N49" i="99"/>
  <c r="D76" i="93"/>
  <c r="T49" i="99"/>
  <c r="D74" i="93"/>
  <c r="D79" i="89"/>
  <c r="T47" i="99"/>
  <c r="N47" i="99"/>
  <c r="FY164" i="47"/>
  <c r="D72" i="93"/>
  <c r="D77" i="89"/>
  <c r="T45" i="99"/>
  <c r="N45" i="99"/>
  <c r="FY162" i="47"/>
  <c r="T43" i="99"/>
  <c r="N43" i="99"/>
  <c r="D70" i="93"/>
  <c r="D75" i="89"/>
  <c r="T41" i="99"/>
  <c r="N41" i="99"/>
  <c r="D68" i="93"/>
  <c r="D73" i="89"/>
  <c r="CR187" i="47"/>
  <c r="D66" i="93"/>
  <c r="D71" i="89"/>
  <c r="T39" i="99"/>
  <c r="N39" i="99"/>
  <c r="T37" i="99"/>
  <c r="N37" i="99"/>
  <c r="D69" i="89"/>
  <c r="D64" i="93"/>
  <c r="DZ39" i="99" l="1"/>
  <c r="DZ49" i="99"/>
  <c r="DZ45" i="99"/>
  <c r="DZ47" i="99"/>
  <c r="CW201" i="47"/>
  <c r="DZ37" i="99"/>
  <c r="DZ41" i="99"/>
  <c r="DZ43" i="99"/>
  <c r="GD126" i="47"/>
  <c r="M95" i="59" s="1"/>
  <c r="EY202" i="47"/>
  <c r="CQ202" i="47" s="1"/>
  <c r="EX203" i="47"/>
  <c r="FO202" i="47"/>
  <c r="CP202" i="47" s="1"/>
  <c r="FN203" i="47"/>
  <c r="DZ44" i="99"/>
  <c r="DZ46" i="99"/>
  <c r="DZ48" i="99"/>
  <c r="DZ50" i="99"/>
  <c r="FK76" i="47"/>
  <c r="CO76" i="47" s="1"/>
  <c r="FJ77" i="47"/>
  <c r="FK77" i="47" s="1"/>
  <c r="CO77" i="47" s="1"/>
  <c r="CO78" i="47" s="1"/>
  <c r="EL36" i="99"/>
  <c r="FK150" i="47"/>
  <c r="CO150" i="47" s="1"/>
  <c r="FJ151" i="47"/>
  <c r="FK151" i="47" s="1"/>
  <c r="CO151" i="47" s="1"/>
  <c r="D80" i="93"/>
  <c r="FY170" i="47"/>
  <c r="D85" i="89"/>
  <c r="N53" i="99"/>
  <c r="DZ53" i="99" s="1"/>
  <c r="T53" i="99"/>
  <c r="FX170" i="47"/>
  <c r="CU201" i="47"/>
  <c r="Z53" i="99" s="1"/>
  <c r="CV201" i="47"/>
  <c r="CR201" i="47"/>
  <c r="DZ38" i="99"/>
  <c r="DZ40" i="99"/>
  <c r="DZ42" i="99"/>
  <c r="GD54" i="47"/>
  <c r="M50" i="59" s="1"/>
  <c r="GK47" i="47"/>
  <c r="DZ52" i="99"/>
  <c r="EL52" i="99"/>
  <c r="EL43" i="99" l="1"/>
  <c r="EL45" i="99"/>
  <c r="GD128" i="47"/>
  <c r="M97" i="59" s="1"/>
  <c r="CO152" i="47"/>
  <c r="EL39" i="99"/>
  <c r="CW202" i="47"/>
  <c r="EL50" i="99"/>
  <c r="EL40" i="99"/>
  <c r="EL47" i="99"/>
  <c r="EL42" i="99"/>
  <c r="EL49" i="99"/>
  <c r="EL53" i="99"/>
  <c r="EL41" i="99"/>
  <c r="EL37" i="99"/>
  <c r="GD55" i="47"/>
  <c r="M51" i="59" s="1"/>
  <c r="EL48" i="99"/>
  <c r="EL46" i="99"/>
  <c r="FX171" i="47"/>
  <c r="CV202" i="47"/>
  <c r="CU202" i="47"/>
  <c r="Z54" i="99" s="1"/>
  <c r="CR202" i="47"/>
  <c r="T54" i="99"/>
  <c r="D81" i="93"/>
  <c r="FY171" i="47"/>
  <c r="N54" i="99"/>
  <c r="DZ54" i="99" s="1"/>
  <c r="D86" i="89"/>
  <c r="GD127" i="47"/>
  <c r="M96" i="59" s="1"/>
  <c r="GD56" i="47"/>
  <c r="M52" i="59" s="1"/>
  <c r="EL51" i="99"/>
  <c r="EL44" i="99"/>
  <c r="EL38" i="99"/>
  <c r="FO203" i="47"/>
  <c r="CP203" i="47" s="1"/>
  <c r="FN204" i="47"/>
  <c r="EY203" i="47"/>
  <c r="CQ203" i="47" s="1"/>
  <c r="EX204" i="47"/>
  <c r="CW203" i="47" l="1"/>
  <c r="EY204" i="47"/>
  <c r="CQ204" i="47" s="1"/>
  <c r="EX205" i="47"/>
  <c r="FO204" i="47"/>
  <c r="CP204" i="47" s="1"/>
  <c r="FN205" i="47"/>
  <c r="EL54" i="99"/>
  <c r="T55" i="99"/>
  <c r="FY172" i="47"/>
  <c r="D82" i="93"/>
  <c r="D87" i="89"/>
  <c r="N55" i="99"/>
  <c r="DZ55" i="99" s="1"/>
  <c r="FX172" i="47"/>
  <c r="CV203" i="47"/>
  <c r="CR203" i="47"/>
  <c r="CU203" i="47"/>
  <c r="Z55" i="99" s="1"/>
  <c r="CW204" i="47" l="1"/>
  <c r="FO205" i="47"/>
  <c r="CP205" i="47" s="1"/>
  <c r="FN206" i="47"/>
  <c r="EY205" i="47"/>
  <c r="CQ205" i="47" s="1"/>
  <c r="EX206" i="47"/>
  <c r="EL55" i="99"/>
  <c r="FX173" i="47"/>
  <c r="CU204" i="47"/>
  <c r="Z56" i="99" s="1"/>
  <c r="CV204" i="47"/>
  <c r="CR204" i="47"/>
  <c r="N56" i="99"/>
  <c r="DZ56" i="99" s="1"/>
  <c r="D83" i="93"/>
  <c r="D88" i="89"/>
  <c r="T56" i="99"/>
  <c r="FY173" i="47"/>
  <c r="CW205" i="47" l="1"/>
  <c r="EL56" i="99"/>
  <c r="EY206" i="47"/>
  <c r="CQ206" i="47" s="1"/>
  <c r="EX207" i="47"/>
  <c r="FO206" i="47"/>
  <c r="CP206" i="47" s="1"/>
  <c r="FN207" i="47"/>
  <c r="N57" i="99"/>
  <c r="DZ57" i="99" s="1"/>
  <c r="D89" i="89"/>
  <c r="T57" i="99"/>
  <c r="D84" i="93"/>
  <c r="FY174" i="47"/>
  <c r="FX174" i="47"/>
  <c r="CV205" i="47"/>
  <c r="CU205" i="47"/>
  <c r="Z57" i="99" s="1"/>
  <c r="CR205" i="47"/>
  <c r="CW206" i="47" l="1"/>
  <c r="FO207" i="47"/>
  <c r="CP207" i="47" s="1"/>
  <c r="FN208" i="47"/>
  <c r="EY207" i="47"/>
  <c r="CQ207" i="47" s="1"/>
  <c r="EX208" i="47"/>
  <c r="EL57" i="99"/>
  <c r="FX175" i="47"/>
  <c r="CV206" i="47"/>
  <c r="CR206" i="47"/>
  <c r="CU206" i="47"/>
  <c r="Z58" i="99" s="1"/>
  <c r="T58" i="99"/>
  <c r="N58" i="99"/>
  <c r="DZ58" i="99" s="1"/>
  <c r="D85" i="93"/>
  <c r="D90" i="89"/>
  <c r="FY175" i="47"/>
  <c r="CW207" i="47" l="1"/>
  <c r="EL58" i="99"/>
  <c r="EY208" i="47"/>
  <c r="CQ208" i="47" s="1"/>
  <c r="EX209" i="47"/>
  <c r="FO208" i="47"/>
  <c r="CP208" i="47" s="1"/>
  <c r="FN209" i="47"/>
  <c r="T59" i="99"/>
  <c r="D91" i="89"/>
  <c r="N59" i="99"/>
  <c r="DZ59" i="99" s="1"/>
  <c r="D86" i="93"/>
  <c r="FY176" i="47"/>
  <c r="FX176" i="47"/>
  <c r="CV207" i="47"/>
  <c r="CU207" i="47"/>
  <c r="Z59" i="99" s="1"/>
  <c r="CR207" i="47"/>
  <c r="CW208" i="47" l="1"/>
  <c r="FX177" i="47"/>
  <c r="CU208" i="47"/>
  <c r="Z60" i="99" s="1"/>
  <c r="CR208" i="47"/>
  <c r="CV208" i="47"/>
  <c r="N60" i="99"/>
  <c r="DZ60" i="99" s="1"/>
  <c r="T60" i="99"/>
  <c r="D87" i="93"/>
  <c r="D92" i="89"/>
  <c r="FY177" i="47"/>
  <c r="EL59" i="99"/>
  <c r="FO209" i="47"/>
  <c r="CP209" i="47" s="1"/>
  <c r="FN210" i="47"/>
  <c r="EY209" i="47"/>
  <c r="CQ209" i="47" s="1"/>
  <c r="EX210" i="47"/>
  <c r="CW209" i="47" l="1"/>
  <c r="EY210" i="47"/>
  <c r="CQ210" i="47" s="1"/>
  <c r="EX211" i="47"/>
  <c r="FO210" i="47"/>
  <c r="CP210" i="47" s="1"/>
  <c r="FN211" i="47"/>
  <c r="EL60" i="99"/>
  <c r="D93" i="89"/>
  <c r="FY178" i="47"/>
  <c r="D88" i="93"/>
  <c r="N61" i="99"/>
  <c r="DZ61" i="99" s="1"/>
  <c r="T61" i="99"/>
  <c r="FX178" i="47"/>
  <c r="CV209" i="47"/>
  <c r="CR209" i="47"/>
  <c r="CU209" i="47"/>
  <c r="Z61" i="99" s="1"/>
  <c r="CW210" i="47" l="1"/>
  <c r="FX179" i="47"/>
  <c r="CV210" i="47"/>
  <c r="CR210" i="47"/>
  <c r="CU210" i="47"/>
  <c r="Z62" i="99" s="1"/>
  <c r="T62" i="99"/>
  <c r="N62" i="99"/>
  <c r="DZ62" i="99" s="1"/>
  <c r="D89" i="93"/>
  <c r="FY179" i="47"/>
  <c r="D94" i="89"/>
  <c r="EL61" i="99"/>
  <c r="FO211" i="47"/>
  <c r="CP211" i="47" s="1"/>
  <c r="FN212" i="47"/>
  <c r="EY211" i="47"/>
  <c r="CQ211" i="47" s="1"/>
  <c r="EX212" i="47"/>
  <c r="CW211" i="47" l="1"/>
  <c r="CR211" i="47"/>
  <c r="D95" i="89"/>
  <c r="FY180" i="47"/>
  <c r="T63" i="99"/>
  <c r="N63" i="99"/>
  <c r="DZ63" i="99" s="1"/>
  <c r="D90" i="93"/>
  <c r="EL62" i="99"/>
  <c r="FX180" i="47"/>
  <c r="CV211" i="47"/>
  <c r="CU211" i="47"/>
  <c r="Z63" i="99" s="1"/>
  <c r="EY212" i="47"/>
  <c r="CQ212" i="47" s="1"/>
  <c r="EX213" i="47"/>
  <c r="FO212" i="47"/>
  <c r="CP212" i="47" s="1"/>
  <c r="FN213" i="47"/>
  <c r="CW212" i="47" l="1"/>
  <c r="FO213" i="47"/>
  <c r="CP213" i="47" s="1"/>
  <c r="FN214" i="47"/>
  <c r="EY213" i="47"/>
  <c r="CQ213" i="47" s="1"/>
  <c r="EX214" i="47"/>
  <c r="EL63" i="99"/>
  <c r="FX181" i="47"/>
  <c r="CV212" i="47"/>
  <c r="CU212" i="47"/>
  <c r="Z64" i="99" s="1"/>
  <c r="CR212" i="47"/>
  <c r="T64" i="99"/>
  <c r="D96" i="89"/>
  <c r="N64" i="99"/>
  <c r="DZ64" i="99" s="1"/>
  <c r="D91" i="93"/>
  <c r="FY181" i="47"/>
  <c r="CW213" i="47" l="1"/>
  <c r="EL64" i="99"/>
  <c r="EY214" i="47"/>
  <c r="CQ214" i="47" s="1"/>
  <c r="EX215" i="47"/>
  <c r="FO214" i="47"/>
  <c r="CP214" i="47" s="1"/>
  <c r="FN215" i="47"/>
  <c r="FY182" i="47"/>
  <c r="D97" i="89"/>
  <c r="D92" i="93"/>
  <c r="T65" i="99"/>
  <c r="N65" i="99"/>
  <c r="DZ65" i="99" s="1"/>
  <c r="FX182" i="47"/>
  <c r="CV213" i="47"/>
  <c r="CU213" i="47"/>
  <c r="Z65" i="99" s="1"/>
  <c r="CR213" i="47"/>
  <c r="CW214" i="47" l="1"/>
  <c r="EL65" i="99"/>
  <c r="FX183" i="47"/>
  <c r="CV214" i="47"/>
  <c r="CU214" i="47"/>
  <c r="Z66" i="99" s="1"/>
  <c r="CR214" i="47"/>
  <c r="N66" i="99"/>
  <c r="DZ66" i="99" s="1"/>
  <c r="D98" i="89"/>
  <c r="T66" i="99"/>
  <c r="D93" i="93"/>
  <c r="FY183" i="47"/>
  <c r="FO215" i="47"/>
  <c r="CP215" i="47" s="1"/>
  <c r="FN216" i="47"/>
  <c r="EY215" i="47"/>
  <c r="CQ215" i="47" s="1"/>
  <c r="EX216" i="47"/>
  <c r="CW215" i="47" l="1"/>
  <c r="EY216" i="47"/>
  <c r="CQ216" i="47" s="1"/>
  <c r="EX217" i="47"/>
  <c r="FO216" i="47"/>
  <c r="CP216" i="47" s="1"/>
  <c r="FN217" i="47"/>
  <c r="EL66" i="99"/>
  <c r="D99" i="89"/>
  <c r="FY184" i="47"/>
  <c r="D94" i="93"/>
  <c r="T67" i="99"/>
  <c r="N67" i="99"/>
  <c r="DZ67" i="99" s="1"/>
  <c r="FX184" i="47"/>
  <c r="CU215" i="47"/>
  <c r="Z67" i="99" s="1"/>
  <c r="CR215" i="47"/>
  <c r="CV215" i="47"/>
  <c r="CW216" i="47" l="1"/>
  <c r="EL67" i="99"/>
  <c r="FO217" i="47"/>
  <c r="CP217" i="47" s="1"/>
  <c r="FN218" i="47"/>
  <c r="EY217" i="47"/>
  <c r="CQ217" i="47" s="1"/>
  <c r="EX218" i="47"/>
  <c r="FX185" i="47"/>
  <c r="CU216" i="47"/>
  <c r="Z68" i="99" s="1"/>
  <c r="CV216" i="47"/>
  <c r="CR216" i="47"/>
  <c r="D100" i="89"/>
  <c r="FY185" i="47"/>
  <c r="T68" i="99"/>
  <c r="N68" i="99"/>
  <c r="DZ68" i="99" s="1"/>
  <c r="D95" i="93"/>
  <c r="CW217" i="47" l="1"/>
  <c r="EY218" i="47"/>
  <c r="CQ218" i="47" s="1"/>
  <c r="EX219" i="47"/>
  <c r="FO218" i="47"/>
  <c r="CP218" i="47" s="1"/>
  <c r="FN219" i="47"/>
  <c r="D96" i="93"/>
  <c r="FY186" i="47"/>
  <c r="N69" i="99"/>
  <c r="DZ69" i="99" s="1"/>
  <c r="D101" i="89"/>
  <c r="T69" i="99"/>
  <c r="FX186" i="47"/>
  <c r="CV217" i="47"/>
  <c r="CR217" i="47"/>
  <c r="CU217" i="47"/>
  <c r="Z69" i="99" s="1"/>
  <c r="CW218" i="47" l="1"/>
  <c r="FX187" i="47"/>
  <c r="CV218" i="47"/>
  <c r="CU218" i="47"/>
  <c r="Z70" i="99" s="1"/>
  <c r="CR218" i="47"/>
  <c r="D97" i="93"/>
  <c r="D102" i="89"/>
  <c r="N70" i="99"/>
  <c r="DZ70" i="99" s="1"/>
  <c r="T70" i="99"/>
  <c r="FY187" i="47"/>
  <c r="FO219" i="47"/>
  <c r="CP219" i="47" s="1"/>
  <c r="FN220" i="47"/>
  <c r="EY219" i="47"/>
  <c r="CQ219" i="47" s="1"/>
  <c r="EX220" i="47"/>
  <c r="BM68" i="99"/>
  <c r="EL68" i="99"/>
  <c r="CW219" i="47" l="1"/>
  <c r="D103" i="89"/>
  <c r="N71" i="99"/>
  <c r="DZ71" i="99" s="1"/>
  <c r="D98" i="93"/>
  <c r="FY188" i="47"/>
  <c r="T71" i="99"/>
  <c r="FX188" i="47"/>
  <c r="CV219" i="47"/>
  <c r="CR219" i="47"/>
  <c r="CU219" i="47"/>
  <c r="Z71" i="99" s="1"/>
  <c r="BM69" i="99"/>
  <c r="EL69" i="99"/>
  <c r="EY220" i="47"/>
  <c r="CQ220" i="47" s="1"/>
  <c r="EX221" i="47"/>
  <c r="FO220" i="47"/>
  <c r="CP220" i="47" s="1"/>
  <c r="FN221" i="47"/>
  <c r="CW220" i="47" l="1"/>
  <c r="BM70" i="99"/>
  <c r="EL70" i="99"/>
  <c r="FO221" i="47"/>
  <c r="CP221" i="47" s="1"/>
  <c r="FN222" i="47"/>
  <c r="EY221" i="47"/>
  <c r="CQ221" i="47" s="1"/>
  <c r="EX222" i="47"/>
  <c r="FX189" i="47"/>
  <c r="CV220" i="47"/>
  <c r="CU220" i="47"/>
  <c r="Z72" i="99" s="1"/>
  <c r="CR220" i="47"/>
  <c r="FY189" i="47"/>
  <c r="D104" i="89"/>
  <c r="D99" i="93"/>
  <c r="N72" i="99"/>
  <c r="DZ72" i="99" s="1"/>
  <c r="T72" i="99"/>
  <c r="CW221" i="47" l="1"/>
  <c r="EY222" i="47"/>
  <c r="CQ222" i="47" s="1"/>
  <c r="EX223" i="47"/>
  <c r="FO222" i="47"/>
  <c r="CP222" i="47" s="1"/>
  <c r="FN223" i="47"/>
  <c r="BM71" i="99"/>
  <c r="EL71" i="99"/>
  <c r="FY190" i="47"/>
  <c r="T73" i="99"/>
  <c r="D100" i="93"/>
  <c r="D105" i="89"/>
  <c r="N73" i="99"/>
  <c r="DZ73" i="99" s="1"/>
  <c r="FX190" i="47"/>
  <c r="CV221" i="47"/>
  <c r="CR221" i="47"/>
  <c r="CU221" i="47"/>
  <c r="Z73" i="99" s="1"/>
  <c r="CW222" i="47" l="1"/>
  <c r="FX191" i="47"/>
  <c r="CV222" i="47"/>
  <c r="CR222" i="47"/>
  <c r="CU222" i="47"/>
  <c r="Z74" i="99" s="1"/>
  <c r="N74" i="99"/>
  <c r="DZ74" i="99" s="1"/>
  <c r="T74" i="99"/>
  <c r="D101" i="93"/>
  <c r="FY191" i="47"/>
  <c r="D106" i="89"/>
  <c r="FO223" i="47"/>
  <c r="CP223" i="47" s="1"/>
  <c r="FN224" i="47"/>
  <c r="EY223" i="47"/>
  <c r="CQ223" i="47" s="1"/>
  <c r="EX224" i="47"/>
  <c r="BM72" i="99"/>
  <c r="EL72" i="99"/>
  <c r="CW223" i="47" l="1"/>
  <c r="EY224" i="47"/>
  <c r="CQ224" i="47" s="1"/>
  <c r="EX225" i="47"/>
  <c r="EY225" i="47" s="1"/>
  <c r="CQ225" i="47" s="1"/>
  <c r="D109" i="89" s="1"/>
  <c r="FO224" i="47"/>
  <c r="CP224" i="47" s="1"/>
  <c r="FN225" i="47"/>
  <c r="FO225" i="47" s="1"/>
  <c r="CP225" i="47" s="1"/>
  <c r="CP226" i="47" s="1"/>
  <c r="CU226" i="47" s="1"/>
  <c r="Z78" i="99" s="1"/>
  <c r="BM73" i="99"/>
  <c r="EL73" i="99"/>
  <c r="T75" i="99"/>
  <c r="N75" i="99"/>
  <c r="DZ75" i="99" s="1"/>
  <c r="D107" i="89"/>
  <c r="D102" i="93"/>
  <c r="CV223" i="47"/>
  <c r="CR223" i="47"/>
  <c r="CU223" i="47"/>
  <c r="Z75" i="99" s="1"/>
  <c r="CW224" i="47" l="1"/>
  <c r="CW225" i="47"/>
  <c r="CP229" i="47"/>
  <c r="CQ226" i="47"/>
  <c r="CV225" i="47"/>
  <c r="CR225" i="47"/>
  <c r="CU225" i="47"/>
  <c r="Z77" i="99" s="1"/>
  <c r="T77" i="99"/>
  <c r="D104" i="93"/>
  <c r="N77" i="99"/>
  <c r="EL74" i="99"/>
  <c r="BM74" i="99"/>
  <c r="CV224" i="47"/>
  <c r="CU224" i="47"/>
  <c r="Z76" i="99" s="1"/>
  <c r="CR224" i="47"/>
  <c r="N76" i="99"/>
  <c r="DZ76" i="99" s="1"/>
  <c r="D103" i="93"/>
  <c r="D108" i="89"/>
  <c r="T76" i="99"/>
  <c r="N78" i="99" l="1"/>
  <c r="DZ78" i="99" s="1"/>
  <c r="T78" i="99"/>
  <c r="D105" i="93"/>
  <c r="EL78" i="99"/>
  <c r="CR226" i="47"/>
  <c r="CQ229" i="47"/>
  <c r="CW226" i="47"/>
  <c r="CW229" i="47" s="1"/>
  <c r="DZ77" i="99"/>
  <c r="EL75" i="99"/>
  <c r="BM75" i="99"/>
  <c r="BM76" i="99" l="1"/>
  <c r="EL76" i="99"/>
  <c r="EL77" i="99"/>
  <c r="L30" i="38" l="1"/>
  <c r="N30" i="38" s="1"/>
  <c r="L32" i="38"/>
  <c r="N32" i="38" s="1"/>
  <c r="L34" i="38"/>
  <c r="N34" i="38" s="1"/>
  <c r="L36" i="38"/>
  <c r="N36" i="38" s="1"/>
  <c r="L38" i="38"/>
  <c r="N38" i="38" s="1"/>
  <c r="L40" i="38"/>
  <c r="N40" i="38" s="1"/>
  <c r="L42" i="38"/>
  <c r="N42" i="38" s="1"/>
  <c r="GU42" i="38" l="1"/>
  <c r="CW42" i="38"/>
  <c r="EV42" i="38"/>
  <c r="AZ42" i="38"/>
  <c r="GU38" i="38"/>
  <c r="CW38" i="38"/>
  <c r="EV38" i="38"/>
  <c r="AZ38" i="38"/>
  <c r="L43" i="38"/>
  <c r="N43" i="38" s="1"/>
  <c r="L41" i="38"/>
  <c r="N41" i="38" s="1"/>
  <c r="L39" i="38"/>
  <c r="N39" i="38" s="1"/>
  <c r="L37" i="38"/>
  <c r="N37" i="38" s="1"/>
  <c r="L35" i="38"/>
  <c r="N35" i="38" s="1"/>
  <c r="L33" i="38"/>
  <c r="N33" i="38" s="1"/>
  <c r="L31" i="38"/>
  <c r="N31" i="38" s="1"/>
  <c r="L29" i="38"/>
  <c r="N29" i="38" s="1"/>
  <c r="EV40" i="38"/>
  <c r="AZ40" i="38"/>
  <c r="GU40" i="38"/>
  <c r="CW40" i="38"/>
  <c r="GU36" i="38"/>
  <c r="CW36" i="38"/>
  <c r="EV36" i="38"/>
  <c r="AZ36" i="38"/>
  <c r="EV34" i="38"/>
  <c r="AZ34" i="38"/>
  <c r="GU34" i="38"/>
  <c r="CW34" i="38"/>
  <c r="GU32" i="38"/>
  <c r="CW32" i="38"/>
  <c r="EV32" i="38"/>
  <c r="AZ32" i="38"/>
  <c r="EV30" i="38"/>
  <c r="AZ30" i="38"/>
  <c r="GU30" i="38"/>
  <c r="CW30" i="38"/>
  <c r="L45" i="38"/>
  <c r="N45" i="38" s="1"/>
  <c r="L44" i="38"/>
  <c r="N44" i="38" s="1"/>
  <c r="L46" i="38"/>
  <c r="N46" i="38" s="1"/>
  <c r="GU44" i="38" l="1"/>
  <c r="CW44" i="38"/>
  <c r="EV44" i="38"/>
  <c r="AZ44" i="38"/>
  <c r="EV29" i="38"/>
  <c r="AZ29" i="38"/>
  <c r="GU29" i="38"/>
  <c r="CW29" i="38"/>
  <c r="GU33" i="38"/>
  <c r="CW33" i="38"/>
  <c r="EV33" i="38"/>
  <c r="AZ33" i="38"/>
  <c r="EV37" i="38"/>
  <c r="AZ37" i="38"/>
  <c r="GU37" i="38"/>
  <c r="CW37" i="38"/>
  <c r="GU41" i="38"/>
  <c r="CW41" i="38"/>
  <c r="EV41" i="38"/>
  <c r="AZ41" i="38"/>
  <c r="EV46" i="38"/>
  <c r="AZ46" i="38"/>
  <c r="GU46" i="38"/>
  <c r="CW46" i="38"/>
  <c r="GU45" i="38"/>
  <c r="CW45" i="38"/>
  <c r="EV45" i="38"/>
  <c r="AZ45" i="38"/>
  <c r="EV31" i="38"/>
  <c r="AZ31" i="38"/>
  <c r="GU31" i="38"/>
  <c r="CW31" i="38"/>
  <c r="GU35" i="38"/>
  <c r="CW35" i="38"/>
  <c r="EV35" i="38"/>
  <c r="AZ35" i="38"/>
  <c r="GU39" i="38"/>
  <c r="CW39" i="38"/>
  <c r="EV39" i="38"/>
  <c r="AZ39" i="38"/>
  <c r="EV43" i="38"/>
  <c r="AZ43" i="38"/>
  <c r="GU43" i="38"/>
  <c r="CW43" i="38"/>
  <c r="L47" i="38"/>
  <c r="N47" i="38" s="1"/>
  <c r="CR4" i="38" l="1" a="1"/>
  <c r="AU4" i="38" a="1"/>
  <c r="EV47" i="38"/>
  <c r="CW47" i="38"/>
  <c r="GU47" i="38"/>
  <c r="AZ47" i="38"/>
  <c r="GP4" i="38" a="1"/>
  <c r="EQ4" i="38" a="1"/>
  <c r="L48" i="38"/>
  <c r="N48" i="38" s="1"/>
  <c r="EQ8" i="38" l="1"/>
  <c r="EV7" i="38"/>
  <c r="ER7" i="38"/>
  <c r="EU8" i="38"/>
  <c r="ET8" i="38"/>
  <c r="ER5" i="38"/>
  <c r="ET4" i="38"/>
  <c r="ES11" i="38" s="1"/>
  <c r="ET6" i="38"/>
  <c r="EV5" i="38"/>
  <c r="EV6" i="38"/>
  <c r="ER6" i="38"/>
  <c r="ER8" i="38"/>
  <c r="ET7" i="38"/>
  <c r="ER4" i="38"/>
  <c r="EU11" i="38" s="1"/>
  <c r="ES4" i="38"/>
  <c r="ET11" i="38" s="1"/>
  <c r="ET5" i="38"/>
  <c r="EV4" i="38"/>
  <c r="EQ11" i="38" s="1"/>
  <c r="ES6" i="38"/>
  <c r="EQ7" i="38"/>
  <c r="EQ5" i="38"/>
  <c r="EU5" i="38"/>
  <c r="EQ4" i="38"/>
  <c r="EV11" i="38" s="1"/>
  <c r="EU4" i="38"/>
  <c r="ER11" i="38" s="1"/>
  <c r="EU7" i="38"/>
  <c r="ES8" i="38"/>
  <c r="EU6" i="38"/>
  <c r="ES7" i="38"/>
  <c r="ES5" i="38"/>
  <c r="EQ6" i="38"/>
  <c r="EV8" i="38"/>
  <c r="AV7" i="38"/>
  <c r="AY7" i="38"/>
  <c r="AV5" i="38"/>
  <c r="AY6" i="38"/>
  <c r="AV8" i="38"/>
  <c r="AY5" i="38"/>
  <c r="AV6" i="38"/>
  <c r="AY4" i="38"/>
  <c r="AV11" i="38" s="1"/>
  <c r="AX4" i="38"/>
  <c r="AW11" i="38" s="1"/>
  <c r="AW6" i="38"/>
  <c r="AX7" i="38"/>
  <c r="AW5" i="38"/>
  <c r="AX5" i="38"/>
  <c r="AW4" i="38"/>
  <c r="AX11" i="38" s="1"/>
  <c r="AY8" i="38"/>
  <c r="AZ6" i="38"/>
  <c r="AU5" i="38"/>
  <c r="AZ4" i="38"/>
  <c r="AU11" i="38" s="1"/>
  <c r="AX8" i="38"/>
  <c r="AW8" i="38"/>
  <c r="AX6" i="38"/>
  <c r="AW7" i="38"/>
  <c r="AU4" i="38"/>
  <c r="AZ11" i="38" s="1"/>
  <c r="AV4" i="38"/>
  <c r="AY11" i="38" s="1"/>
  <c r="AZ7" i="38"/>
  <c r="AU8" i="38"/>
  <c r="AZ5" i="38"/>
  <c r="AU7" i="38"/>
  <c r="AZ8" i="38"/>
  <c r="AU6" i="38"/>
  <c r="EV48" i="38"/>
  <c r="CW48" i="38"/>
  <c r="GU48" i="38"/>
  <c r="AZ48" i="38"/>
  <c r="GR4" i="38"/>
  <c r="GS11" i="38" s="1"/>
  <c r="GP4" i="38"/>
  <c r="GU11" i="38" s="1"/>
  <c r="GS8" i="38"/>
  <c r="GU8" i="38"/>
  <c r="GU7" i="38"/>
  <c r="GQ8" i="38"/>
  <c r="GQ7" i="38"/>
  <c r="GS7" i="38"/>
  <c r="GS6" i="38"/>
  <c r="GU6" i="38"/>
  <c r="GU5" i="38"/>
  <c r="GQ6" i="38"/>
  <c r="GQ5" i="38"/>
  <c r="GS5" i="38"/>
  <c r="GS4" i="38"/>
  <c r="GR11" i="38" s="1"/>
  <c r="GU4" i="38"/>
  <c r="GP11" i="38" s="1"/>
  <c r="GT8" i="38"/>
  <c r="GQ4" i="38"/>
  <c r="GT11" i="38" s="1"/>
  <c r="GP8" i="38"/>
  <c r="GR8" i="38"/>
  <c r="GR7" i="38"/>
  <c r="GT7" i="38"/>
  <c r="GT6" i="38"/>
  <c r="GP7" i="38"/>
  <c r="GP6" i="38"/>
  <c r="GR6" i="38"/>
  <c r="GR5" i="38"/>
  <c r="GT5" i="38"/>
  <c r="GT4" i="38"/>
  <c r="GQ11" i="38" s="1"/>
  <c r="GP5" i="38"/>
  <c r="CR4" i="38"/>
  <c r="CW11" i="38" s="1"/>
  <c r="CV8" i="38"/>
  <c r="CS8" i="38"/>
  <c r="CV7" i="38"/>
  <c r="CS7" i="38"/>
  <c r="CV6" i="38"/>
  <c r="CS6" i="38"/>
  <c r="CV5" i="38"/>
  <c r="CS5" i="38"/>
  <c r="CV4" i="38"/>
  <c r="CS11" i="38" s="1"/>
  <c r="CS4" i="38"/>
  <c r="CV11" i="38" s="1"/>
  <c r="CU8" i="38"/>
  <c r="CR8" i="38"/>
  <c r="CU7" i="38"/>
  <c r="CR7" i="38"/>
  <c r="CU6" i="38"/>
  <c r="CR6" i="38"/>
  <c r="CU5" i="38"/>
  <c r="CR5" i="38"/>
  <c r="CU4" i="38"/>
  <c r="CT11" i="38" s="1"/>
  <c r="CW8" i="38"/>
  <c r="CT8" i="38"/>
  <c r="CW7" i="38"/>
  <c r="CT7" i="38"/>
  <c r="CW6" i="38"/>
  <c r="CT6" i="38"/>
  <c r="CW5" i="38"/>
  <c r="CT5" i="38"/>
  <c r="CW4" i="38"/>
  <c r="CR11" i="38" s="1"/>
  <c r="CT4" i="38"/>
  <c r="CU11" i="38" s="1"/>
  <c r="L49" i="38"/>
  <c r="N49" i="38" s="1"/>
  <c r="DB29" i="38" l="1"/>
  <c r="CZ30" i="38"/>
  <c r="CZ38" i="38"/>
  <c r="DB30" i="38"/>
  <c r="DB31" i="38"/>
  <c r="CZ31" i="38"/>
  <c r="CZ39" i="38"/>
  <c r="DB32" i="38"/>
  <c r="DB33" i="38"/>
  <c r="CZ32" i="38"/>
  <c r="DC32" i="38" s="1"/>
  <c r="CZ40" i="38"/>
  <c r="DB34" i="38"/>
  <c r="DB35" i="38"/>
  <c r="CZ33" i="38"/>
  <c r="CZ41" i="38"/>
  <c r="DB36" i="38"/>
  <c r="DB37" i="38"/>
  <c r="CZ34" i="38"/>
  <c r="DC34" i="38" s="1"/>
  <c r="CZ42" i="38"/>
  <c r="DB38" i="38"/>
  <c r="DB39" i="38"/>
  <c r="CZ35" i="38"/>
  <c r="CZ43" i="38"/>
  <c r="DB40" i="38"/>
  <c r="DB41" i="38"/>
  <c r="CZ36" i="38"/>
  <c r="DC36" i="38" s="1"/>
  <c r="CZ29" i="38"/>
  <c r="DC29" i="38" s="1"/>
  <c r="DB42" i="38"/>
  <c r="DB43" i="38"/>
  <c r="CZ37" i="38"/>
  <c r="BE39" i="38"/>
  <c r="BE40" i="38"/>
  <c r="BC39" i="38"/>
  <c r="BF39" i="38" s="1"/>
  <c r="BC40" i="38"/>
  <c r="BF40" i="38" s="1"/>
  <c r="BE41" i="38"/>
  <c r="BE42" i="38"/>
  <c r="BC30" i="38"/>
  <c r="BE35" i="38"/>
  <c r="BE36" i="38"/>
  <c r="BC35" i="38"/>
  <c r="BF35" i="38" s="1"/>
  <c r="BC36" i="38"/>
  <c r="BF36" i="38" s="1"/>
  <c r="BE37" i="38"/>
  <c r="BE38" i="38"/>
  <c r="BC41" i="38"/>
  <c r="BC42" i="38"/>
  <c r="BE31" i="38"/>
  <c r="BE32" i="38"/>
  <c r="BC31" i="38"/>
  <c r="BF31" i="38" s="1"/>
  <c r="BC32" i="38"/>
  <c r="BF32" i="38" s="1"/>
  <c r="BE33" i="38"/>
  <c r="BE34" i="38"/>
  <c r="BC37" i="38"/>
  <c r="BF37" i="38" s="1"/>
  <c r="BC38" i="38"/>
  <c r="BF38" i="38" s="1"/>
  <c r="BE43" i="38"/>
  <c r="BE29" i="38"/>
  <c r="BC43" i="38"/>
  <c r="BF43" i="38" s="1"/>
  <c r="BC29" i="38"/>
  <c r="BF29" i="38" s="1"/>
  <c r="BE30" i="38"/>
  <c r="BC33" i="38"/>
  <c r="BC34" i="38"/>
  <c r="EV25" i="38"/>
  <c r="EV26" i="38"/>
  <c r="EU25" i="38"/>
  <c r="EU26" i="38"/>
  <c r="EV49" i="38"/>
  <c r="CW49" i="38"/>
  <c r="GU49" i="38"/>
  <c r="AZ49" i="38"/>
  <c r="GZ42" i="38"/>
  <c r="GX33" i="38"/>
  <c r="GZ29" i="38"/>
  <c r="GZ37" i="38"/>
  <c r="GX43" i="38"/>
  <c r="GZ39" i="38"/>
  <c r="GX39" i="38"/>
  <c r="GZ33" i="38"/>
  <c r="GX36" i="38"/>
  <c r="GZ35" i="38"/>
  <c r="GX32" i="38"/>
  <c r="GZ30" i="38"/>
  <c r="GX42" i="38"/>
  <c r="HA42" i="38" s="1"/>
  <c r="GZ32" i="38"/>
  <c r="GX38" i="38"/>
  <c r="GZ41" i="38"/>
  <c r="GX35" i="38"/>
  <c r="GZ43" i="38"/>
  <c r="GX31" i="38"/>
  <c r="GZ38" i="38"/>
  <c r="GX41" i="38"/>
  <c r="GZ40" i="38"/>
  <c r="GX37" i="38"/>
  <c r="GZ34" i="38"/>
  <c r="GX34" i="38"/>
  <c r="GZ36" i="38"/>
  <c r="GX30" i="38"/>
  <c r="GX29" i="38"/>
  <c r="GZ31" i="38"/>
  <c r="GX40" i="38"/>
  <c r="HA40" i="38" s="1"/>
  <c r="FC41" i="38"/>
  <c r="EY36" i="38"/>
  <c r="EY29" i="38"/>
  <c r="EY33" i="38"/>
  <c r="EY41" i="38"/>
  <c r="FA35" i="38"/>
  <c r="FA37" i="38"/>
  <c r="FA39" i="38"/>
  <c r="FA41" i="38"/>
  <c r="EY30" i="38"/>
  <c r="EY38" i="38"/>
  <c r="FC43" i="38"/>
  <c r="EY35" i="38"/>
  <c r="EY43" i="38"/>
  <c r="FA43" i="38"/>
  <c r="FA30" i="38"/>
  <c r="FA32" i="38"/>
  <c r="ER26" i="38"/>
  <c r="EY32" i="38"/>
  <c r="EY40" i="38"/>
  <c r="ER25" i="38"/>
  <c r="EY37" i="38"/>
  <c r="FA34" i="38"/>
  <c r="FA36" i="38"/>
  <c r="FA38" i="38"/>
  <c r="FA40" i="38"/>
  <c r="FB40" i="38" s="1"/>
  <c r="FC42" i="38"/>
  <c r="EY34" i="38"/>
  <c r="EY42" i="38"/>
  <c r="EY31" i="38"/>
  <c r="EY39" i="38"/>
  <c r="FA42" i="38"/>
  <c r="FA29" i="38"/>
  <c r="FA31" i="38"/>
  <c r="FB31" i="38" s="1"/>
  <c r="FA33" i="38"/>
  <c r="ET25" i="38"/>
  <c r="ET26" i="38"/>
  <c r="ES26" i="38"/>
  <c r="ES25" i="38"/>
  <c r="L50" i="38"/>
  <c r="N50" i="38" s="1"/>
  <c r="FB39" i="38" l="1"/>
  <c r="EZ39" i="38" s="1"/>
  <c r="FB43" i="38"/>
  <c r="FB35" i="38"/>
  <c r="EZ35" i="38" s="1"/>
  <c r="HA30" i="38"/>
  <c r="HA34" i="38"/>
  <c r="V267" i="85" s="1"/>
  <c r="HA37" i="38"/>
  <c r="HA41" i="38"/>
  <c r="V274" i="85" s="1"/>
  <c r="HA35" i="38"/>
  <c r="HA39" i="38"/>
  <c r="V272" i="85" s="1"/>
  <c r="BF33" i="38"/>
  <c r="BF42" i="38"/>
  <c r="BD42" i="38" s="1"/>
  <c r="HA38" i="38"/>
  <c r="HA32" i="38"/>
  <c r="V265" i="85" s="1"/>
  <c r="HA29" i="38"/>
  <c r="BF34" i="38"/>
  <c r="BD34" i="38" s="1"/>
  <c r="BF41" i="38"/>
  <c r="DC37" i="38"/>
  <c r="V269" i="83" s="1"/>
  <c r="DC35" i="38"/>
  <c r="DC33" i="38"/>
  <c r="V265" i="83" s="1"/>
  <c r="FB42" i="38"/>
  <c r="EZ42" i="38" s="1"/>
  <c r="FB37" i="38"/>
  <c r="V270" i="84" s="1"/>
  <c r="EV50" i="38"/>
  <c r="CW50" i="38"/>
  <c r="GU50" i="38"/>
  <c r="AZ50" i="38"/>
  <c r="V272" i="84"/>
  <c r="EW25" i="38"/>
  <c r="FB32" i="38"/>
  <c r="V276" i="84"/>
  <c r="EZ43" i="38"/>
  <c r="V268" i="84"/>
  <c r="FB38" i="38"/>
  <c r="EZ37" i="38"/>
  <c r="FB41" i="38"/>
  <c r="FB29" i="38"/>
  <c r="EZ31" i="38"/>
  <c r="V264" i="84"/>
  <c r="FB34" i="38"/>
  <c r="EZ40" i="38"/>
  <c r="V273" i="84"/>
  <c r="EW26" i="38"/>
  <c r="FB30" i="38"/>
  <c r="FB33" i="38"/>
  <c r="FB36" i="38"/>
  <c r="V273" i="85"/>
  <c r="GY40" i="38"/>
  <c r="IG29" i="38"/>
  <c r="V262" i="85"/>
  <c r="GY29" i="38"/>
  <c r="HA33" i="38"/>
  <c r="V266" i="76"/>
  <c r="IG34" i="38"/>
  <c r="V275" i="76"/>
  <c r="BD43" i="38"/>
  <c r="BD37" i="38"/>
  <c r="V269" i="76"/>
  <c r="V263" i="76"/>
  <c r="BD31" i="38"/>
  <c r="BD41" i="38"/>
  <c r="V273" i="76"/>
  <c r="BD35" i="38"/>
  <c r="V267" i="76"/>
  <c r="V272" i="76"/>
  <c r="BD40" i="38"/>
  <c r="DA37" i="38"/>
  <c r="V268" i="83"/>
  <c r="DA36" i="38"/>
  <c r="DA35" i="38"/>
  <c r="V267" i="83"/>
  <c r="DA34" i="38"/>
  <c r="V266" i="83"/>
  <c r="DA33" i="38"/>
  <c r="V264" i="83"/>
  <c r="DA32" i="38"/>
  <c r="DC31" i="38"/>
  <c r="DC30" i="38"/>
  <c r="V263" i="85"/>
  <c r="GY30" i="38"/>
  <c r="GY34" i="38"/>
  <c r="V270" i="85"/>
  <c r="GY37" i="38"/>
  <c r="GY41" i="38"/>
  <c r="HA31" i="38"/>
  <c r="V268" i="85"/>
  <c r="GY35" i="38"/>
  <c r="V271" i="85"/>
  <c r="GY38" i="38"/>
  <c r="V275" i="85"/>
  <c r="GY42" i="38"/>
  <c r="IG32" i="38"/>
  <c r="GY32" i="38"/>
  <c r="HA36" i="38"/>
  <c r="GY39" i="38"/>
  <c r="HA43" i="38"/>
  <c r="V265" i="76"/>
  <c r="BD33" i="38"/>
  <c r="V261" i="76"/>
  <c r="BD29" i="38"/>
  <c r="V270" i="76"/>
  <c r="BD38" i="38"/>
  <c r="V264" i="76"/>
  <c r="BD32" i="38"/>
  <c r="V274" i="76"/>
  <c r="BD36" i="38"/>
  <c r="V268" i="76"/>
  <c r="BF30" i="38"/>
  <c r="V271" i="76"/>
  <c r="BD39" i="38"/>
  <c r="V261" i="83"/>
  <c r="DA29" i="38"/>
  <c r="DC43" i="38"/>
  <c r="DC42" i="38"/>
  <c r="DC41" i="38"/>
  <c r="DC40" i="38"/>
  <c r="DC39" i="38"/>
  <c r="DC38" i="38"/>
  <c r="L51" i="38"/>
  <c r="N51" i="38" s="1"/>
  <c r="V275" i="84" l="1"/>
  <c r="IG38" i="38"/>
  <c r="IG42" i="38"/>
  <c r="IG30" i="38"/>
  <c r="IG35" i="38"/>
  <c r="IG37" i="38"/>
  <c r="IG39" i="38"/>
  <c r="V271" i="83"/>
  <c r="DA39" i="38"/>
  <c r="V273" i="83"/>
  <c r="DA41" i="38"/>
  <c r="DA43" i="38"/>
  <c r="V275" i="83"/>
  <c r="T261" i="83"/>
  <c r="AP261" i="47"/>
  <c r="AJ261" i="47" s="1"/>
  <c r="T271" i="76"/>
  <c r="AO271" i="47"/>
  <c r="T268" i="76"/>
  <c r="AO268" i="47"/>
  <c r="AO264" i="47"/>
  <c r="T264" i="76"/>
  <c r="T270" i="76"/>
  <c r="AO270" i="47"/>
  <c r="AO261" i="47"/>
  <c r="T261" i="76"/>
  <c r="AO265" i="47"/>
  <c r="T265" i="76"/>
  <c r="T272" i="85"/>
  <c r="AR271" i="47"/>
  <c r="AL271" i="47" s="1"/>
  <c r="IG36" i="38"/>
  <c r="GY36" i="38"/>
  <c r="V269" i="85"/>
  <c r="AR264" i="47"/>
  <c r="AL264" i="47" s="1"/>
  <c r="T265" i="85"/>
  <c r="T268" i="85"/>
  <c r="AR267" i="47"/>
  <c r="AL267" i="47" s="1"/>
  <c r="IG31" i="38"/>
  <c r="V264" i="85"/>
  <c r="GY31" i="38"/>
  <c r="T270" i="85"/>
  <c r="AR269" i="47"/>
  <c r="AL269" i="47" s="1"/>
  <c r="DA31" i="38"/>
  <c r="V263" i="83"/>
  <c r="AP264" i="47"/>
  <c r="AJ264" i="47" s="1"/>
  <c r="T264" i="83"/>
  <c r="AP265" i="47"/>
  <c r="AJ265" i="47" s="1"/>
  <c r="T265" i="83"/>
  <c r="T268" i="83"/>
  <c r="AP268" i="47"/>
  <c r="AJ268" i="47" s="1"/>
  <c r="T269" i="83"/>
  <c r="AP269" i="47"/>
  <c r="AJ269" i="47" s="1"/>
  <c r="T272" i="76"/>
  <c r="AO272" i="47"/>
  <c r="T273" i="76"/>
  <c r="AO273" i="47"/>
  <c r="AO269" i="47"/>
  <c r="T269" i="76"/>
  <c r="AO266" i="47"/>
  <c r="T266" i="76"/>
  <c r="AR272" i="47"/>
  <c r="AL272" i="47" s="1"/>
  <c r="T273" i="85"/>
  <c r="EZ36" i="38"/>
  <c r="V269" i="84"/>
  <c r="EZ30" i="38"/>
  <c r="V263" i="84"/>
  <c r="T273" i="84"/>
  <c r="AQ272" i="47"/>
  <c r="AK272" i="47" s="1"/>
  <c r="EZ34" i="38"/>
  <c r="V267" i="84"/>
  <c r="EZ41" i="38"/>
  <c r="V274" i="84"/>
  <c r="T270" i="84"/>
  <c r="AQ269" i="47"/>
  <c r="AK269" i="47" s="1"/>
  <c r="V265" i="84"/>
  <c r="EZ32" i="38"/>
  <c r="AQ271" i="47"/>
  <c r="AK271" i="47" s="1"/>
  <c r="T272" i="84"/>
  <c r="EV51" i="38"/>
  <c r="CW51" i="38"/>
  <c r="GU51" i="38"/>
  <c r="AZ51" i="38"/>
  <c r="DA38" i="38"/>
  <c r="V270" i="83"/>
  <c r="V272" i="83"/>
  <c r="DA40" i="38"/>
  <c r="DA42" i="38"/>
  <c r="V274" i="83"/>
  <c r="BD30" i="38"/>
  <c r="V262" i="76"/>
  <c r="T274" i="76"/>
  <c r="AO274" i="47"/>
  <c r="IG43" i="38"/>
  <c r="GY43" i="38"/>
  <c r="V276" i="85"/>
  <c r="AR274" i="47"/>
  <c r="AL274" i="47" s="1"/>
  <c r="T275" i="85"/>
  <c r="AR270" i="47"/>
  <c r="AL270" i="47" s="1"/>
  <c r="T271" i="85"/>
  <c r="AR273" i="47"/>
  <c r="AL273" i="47" s="1"/>
  <c r="T274" i="85"/>
  <c r="AR266" i="47"/>
  <c r="AL266" i="47" s="1"/>
  <c r="T267" i="85"/>
  <c r="T263" i="85"/>
  <c r="AR262" i="47"/>
  <c r="AL262" i="47" s="1"/>
  <c r="V262" i="83"/>
  <c r="DA30" i="38"/>
  <c r="AP266" i="47"/>
  <c r="AJ266" i="47" s="1"/>
  <c r="T266" i="83"/>
  <c r="AP267" i="47"/>
  <c r="AJ267" i="47" s="1"/>
  <c r="T267" i="83"/>
  <c r="T267" i="76"/>
  <c r="AO267" i="47"/>
  <c r="IG41" i="38"/>
  <c r="AO263" i="47"/>
  <c r="T263" i="76"/>
  <c r="AO275" i="47"/>
  <c r="T275" i="76"/>
  <c r="IG33" i="38"/>
  <c r="GY33" i="38"/>
  <c r="V266" i="85"/>
  <c r="T262" i="85"/>
  <c r="AR261" i="47"/>
  <c r="AL261" i="47" s="1"/>
  <c r="IG40" i="38"/>
  <c r="EZ33" i="38"/>
  <c r="V266" i="84"/>
  <c r="AQ263" i="47"/>
  <c r="AK263" i="47" s="1"/>
  <c r="T264" i="84"/>
  <c r="V262" i="84"/>
  <c r="EZ29" i="38"/>
  <c r="V271" i="84"/>
  <c r="EZ38" i="38"/>
  <c r="T268" i="84"/>
  <c r="AQ267" i="47"/>
  <c r="AK267" i="47" s="1"/>
  <c r="T276" i="84"/>
  <c r="AQ275" i="47"/>
  <c r="AK275" i="47" s="1"/>
  <c r="T275" i="84"/>
  <c r="AQ274" i="47"/>
  <c r="AK274" i="47" s="1"/>
  <c r="L52" i="38"/>
  <c r="N52" i="38" s="1"/>
  <c r="T124" i="84" l="1"/>
  <c r="T49" i="84"/>
  <c r="V49" i="84" s="1"/>
  <c r="AK124" i="47"/>
  <c r="T117" i="84"/>
  <c r="T42" i="84"/>
  <c r="V42" i="84" s="1"/>
  <c r="T271" i="84"/>
  <c r="AQ270" i="47"/>
  <c r="AK270" i="47" s="1"/>
  <c r="AQ261" i="47"/>
  <c r="AK261" i="47" s="1"/>
  <c r="T262" i="84"/>
  <c r="T113" i="84"/>
  <c r="T38" i="84"/>
  <c r="V38" i="84" s="1"/>
  <c r="AQ265" i="47"/>
  <c r="AK265" i="47" s="1"/>
  <c r="T266" i="84"/>
  <c r="AL110" i="47"/>
  <c r="AR265" i="47"/>
  <c r="AL265" i="47" s="1"/>
  <c r="T266" i="85"/>
  <c r="T125" i="76"/>
  <c r="T50" i="76"/>
  <c r="AI263" i="47"/>
  <c r="T42" i="76"/>
  <c r="T117" i="76"/>
  <c r="T42" i="83"/>
  <c r="T117" i="83"/>
  <c r="AJ115" i="47"/>
  <c r="AP262" i="47"/>
  <c r="AJ262" i="47" s="1"/>
  <c r="T262" i="83"/>
  <c r="AL111" i="47"/>
  <c r="AL115" i="47"/>
  <c r="T123" i="85"/>
  <c r="T48" i="85"/>
  <c r="V48" i="85" s="1"/>
  <c r="AL119" i="47"/>
  <c r="T124" i="85"/>
  <c r="T49" i="85"/>
  <c r="V49" i="85" s="1"/>
  <c r="T276" i="85"/>
  <c r="AR275" i="47"/>
  <c r="AL275" i="47" s="1"/>
  <c r="AI274" i="47"/>
  <c r="AO262" i="47"/>
  <c r="T262" i="76"/>
  <c r="AP274" i="47"/>
  <c r="AJ274" i="47" s="1"/>
  <c r="T274" i="83"/>
  <c r="AP270" i="47"/>
  <c r="AJ270" i="47" s="1"/>
  <c r="T270" i="83"/>
  <c r="AK120" i="47"/>
  <c r="T265" i="84"/>
  <c r="AQ264" i="47"/>
  <c r="AK264" i="47" s="1"/>
  <c r="AK118" i="47"/>
  <c r="T274" i="84"/>
  <c r="AQ273" i="47"/>
  <c r="AK273" i="47" s="1"/>
  <c r="AQ266" i="47"/>
  <c r="AK266" i="47" s="1"/>
  <c r="T267" i="84"/>
  <c r="T47" i="84"/>
  <c r="V47" i="84" s="1"/>
  <c r="T122" i="84"/>
  <c r="T47" i="85"/>
  <c r="V47" i="85" s="1"/>
  <c r="T122" i="85"/>
  <c r="AI266" i="47"/>
  <c r="T119" i="76"/>
  <c r="T44" i="76"/>
  <c r="T48" i="76"/>
  <c r="T123" i="76"/>
  <c r="AI272" i="47"/>
  <c r="T119" i="83"/>
  <c r="T44" i="83"/>
  <c r="AJ117" i="47"/>
  <c r="AJ114" i="47"/>
  <c r="T39" i="83"/>
  <c r="T114" i="83"/>
  <c r="T263" i="83"/>
  <c r="AP263" i="47"/>
  <c r="AJ263" i="47" s="1"/>
  <c r="T119" i="85"/>
  <c r="T44" i="85"/>
  <c r="V44" i="85" s="1"/>
  <c r="T264" i="85"/>
  <c r="AR263" i="47"/>
  <c r="AL263" i="47" s="1"/>
  <c r="T117" i="85"/>
  <c r="T42" i="85"/>
  <c r="V42" i="85" s="1"/>
  <c r="T114" i="85"/>
  <c r="T39" i="85"/>
  <c r="V39" i="85" s="1"/>
  <c r="T269" i="85"/>
  <c r="AR268" i="47"/>
  <c r="AL268" i="47" s="1"/>
  <c r="AL120" i="47"/>
  <c r="AI265" i="47"/>
  <c r="T36" i="76"/>
  <c r="T111" i="76"/>
  <c r="T120" i="76"/>
  <c r="T45" i="76"/>
  <c r="T39" i="76"/>
  <c r="T114" i="76"/>
  <c r="T118" i="76"/>
  <c r="T43" i="76"/>
  <c r="AI271" i="47"/>
  <c r="T36" i="83"/>
  <c r="T111" i="83"/>
  <c r="AP273" i="47"/>
  <c r="AJ273" i="47" s="1"/>
  <c r="T273" i="83"/>
  <c r="AP271" i="47"/>
  <c r="AJ271" i="47" s="1"/>
  <c r="T271" i="83"/>
  <c r="EV52" i="38"/>
  <c r="CW52" i="38"/>
  <c r="GU52" i="38"/>
  <c r="AZ52" i="38"/>
  <c r="AK123" i="47"/>
  <c r="T125" i="84"/>
  <c r="T50" i="84"/>
  <c r="V50" i="84" s="1"/>
  <c r="AK116" i="47"/>
  <c r="AK112" i="47"/>
  <c r="T111" i="85"/>
  <c r="T36" i="85"/>
  <c r="V36" i="85" s="1"/>
  <c r="AI275" i="47"/>
  <c r="T113" i="76"/>
  <c r="T38" i="76"/>
  <c r="AI267" i="47"/>
  <c r="AM267" i="47"/>
  <c r="AJ116" i="47"/>
  <c r="T116" i="83"/>
  <c r="T41" i="83"/>
  <c r="T37" i="85"/>
  <c r="V37" i="85" s="1"/>
  <c r="T112" i="85"/>
  <c r="T116" i="85"/>
  <c r="T41" i="85"/>
  <c r="V41" i="85" s="1"/>
  <c r="AL122" i="47"/>
  <c r="T45" i="85"/>
  <c r="V45" i="85" s="1"/>
  <c r="T120" i="85"/>
  <c r="AL123" i="47"/>
  <c r="T49" i="76"/>
  <c r="T124" i="76"/>
  <c r="AP272" i="47"/>
  <c r="AJ272" i="47" s="1"/>
  <c r="T272" i="83"/>
  <c r="T46" i="84"/>
  <c r="V46" i="84" s="1"/>
  <c r="T121" i="84"/>
  <c r="T44" i="84"/>
  <c r="V44" i="84" s="1"/>
  <c r="T119" i="84"/>
  <c r="AK121" i="47"/>
  <c r="T263" i="84"/>
  <c r="AQ262" i="47"/>
  <c r="AK262" i="47" s="1"/>
  <c r="T269" i="84"/>
  <c r="AQ268" i="47"/>
  <c r="AK268" i="47" s="1"/>
  <c r="AL121" i="47"/>
  <c r="T41" i="76"/>
  <c r="T116" i="76"/>
  <c r="AI269" i="47"/>
  <c r="AM269" i="47"/>
  <c r="AI273" i="47"/>
  <c r="AM273" i="47"/>
  <c r="T47" i="76"/>
  <c r="T122" i="76"/>
  <c r="AJ118" i="47"/>
  <c r="T118" i="83"/>
  <c r="T43" i="83"/>
  <c r="T40" i="83"/>
  <c r="T115" i="83"/>
  <c r="AJ113" i="47"/>
  <c r="AL118" i="47"/>
  <c r="AL116" i="47"/>
  <c r="AL113" i="47"/>
  <c r="T46" i="85"/>
  <c r="V46" i="85" s="1"/>
  <c r="T121" i="85"/>
  <c r="T115" i="76"/>
  <c r="T40" i="76"/>
  <c r="AI261" i="47"/>
  <c r="AM261" i="47"/>
  <c r="AI270" i="47"/>
  <c r="AI264" i="47"/>
  <c r="AM264" i="47"/>
  <c r="AI268" i="47"/>
  <c r="AM268" i="47"/>
  <c r="T46" i="76"/>
  <c r="T121" i="76"/>
  <c r="AJ110" i="47"/>
  <c r="AP275" i="47"/>
  <c r="AJ275" i="47" s="1"/>
  <c r="T275" i="83"/>
  <c r="L53" i="38"/>
  <c r="N53" i="38" s="1"/>
  <c r="AM270" i="47" l="1"/>
  <c r="AM119" i="47" s="1"/>
  <c r="AM265" i="47"/>
  <c r="AM266" i="47"/>
  <c r="AS266" i="47" s="1"/>
  <c r="IL34" i="38" s="1"/>
  <c r="IY34" i="38" s="1"/>
  <c r="GU53" i="38"/>
  <c r="AZ53" i="38"/>
  <c r="EV53" i="38"/>
  <c r="CW53" i="38"/>
  <c r="AJ124" i="47"/>
  <c r="AP110" i="47"/>
  <c r="ER110" i="47" s="1"/>
  <c r="V46" i="76"/>
  <c r="AI117" i="47"/>
  <c r="AI113" i="47"/>
  <c r="AS270" i="47"/>
  <c r="IL38" i="38" s="1"/>
  <c r="IY38" i="38" s="1"/>
  <c r="AI110" i="47"/>
  <c r="V115" i="76"/>
  <c r="V121" i="85"/>
  <c r="V40" i="83"/>
  <c r="V43" i="83"/>
  <c r="V122" i="76"/>
  <c r="AS273" i="47"/>
  <c r="IL41" i="38" s="1"/>
  <c r="IY41" i="38" s="1"/>
  <c r="AM122" i="47"/>
  <c r="AS269" i="47"/>
  <c r="IL37" i="38" s="1"/>
  <c r="IY37" i="38" s="1"/>
  <c r="AM118" i="47"/>
  <c r="V116" i="76"/>
  <c r="T118" i="84"/>
  <c r="T43" i="84"/>
  <c r="V43" i="84" s="1"/>
  <c r="AK111" i="47"/>
  <c r="AQ44" i="47"/>
  <c r="V121" i="84"/>
  <c r="AJ121" i="47"/>
  <c r="V49" i="76"/>
  <c r="AR123" i="47"/>
  <c r="V120" i="85"/>
  <c r="V116" i="85"/>
  <c r="V112" i="85"/>
  <c r="V116" i="83"/>
  <c r="AP116" i="47"/>
  <c r="AI116" i="47"/>
  <c r="V113" i="76"/>
  <c r="AI124" i="47"/>
  <c r="AR36" i="47"/>
  <c r="V125" i="84"/>
  <c r="AQ123" i="47"/>
  <c r="T121" i="83"/>
  <c r="T46" i="83"/>
  <c r="AJ122" i="47"/>
  <c r="V111" i="83"/>
  <c r="AM271" i="47"/>
  <c r="V43" i="76"/>
  <c r="V114" i="76"/>
  <c r="V45" i="76"/>
  <c r="V111" i="76"/>
  <c r="AS265" i="47"/>
  <c r="IL33" i="38" s="1"/>
  <c r="IY33" i="38" s="1"/>
  <c r="AM114" i="47"/>
  <c r="T43" i="85"/>
  <c r="V43" i="85" s="1"/>
  <c r="T118" i="85"/>
  <c r="AR39" i="47"/>
  <c r="V117" i="85"/>
  <c r="AL112" i="47"/>
  <c r="V119" i="85"/>
  <c r="AJ112" i="47"/>
  <c r="V39" i="83"/>
  <c r="AP114" i="47"/>
  <c r="AP117" i="47"/>
  <c r="V44" i="83"/>
  <c r="AM272" i="47"/>
  <c r="V123" i="76"/>
  <c r="V44" i="76"/>
  <c r="AM115" i="47"/>
  <c r="AR47" i="47"/>
  <c r="V122" i="84"/>
  <c r="AK115" i="47"/>
  <c r="AK122" i="47"/>
  <c r="T39" i="84"/>
  <c r="V39" i="84" s="1"/>
  <c r="T114" i="84"/>
  <c r="AQ120" i="47"/>
  <c r="T120" i="83"/>
  <c r="T45" i="83"/>
  <c r="AJ123" i="47"/>
  <c r="T37" i="76"/>
  <c r="T112" i="76"/>
  <c r="AM274" i="47"/>
  <c r="T50" i="85"/>
  <c r="V50" i="85" s="1"/>
  <c r="T125" i="85"/>
  <c r="AR49" i="47"/>
  <c r="V123" i="85"/>
  <c r="AR115" i="47"/>
  <c r="AR111" i="47"/>
  <c r="T112" i="83"/>
  <c r="T37" i="83"/>
  <c r="V42" i="83"/>
  <c r="V42" i="76"/>
  <c r="AI112" i="47"/>
  <c r="V125" i="76"/>
  <c r="T40" i="85"/>
  <c r="V40" i="85" s="1"/>
  <c r="T115" i="85"/>
  <c r="AK114" i="47"/>
  <c r="AQ38" i="47"/>
  <c r="AK110" i="47"/>
  <c r="AK119" i="47"/>
  <c r="V117" i="84"/>
  <c r="AQ124" i="47"/>
  <c r="ES124" i="47" s="1"/>
  <c r="AQ49" i="47"/>
  <c r="T50" i="83"/>
  <c r="T125" i="83"/>
  <c r="V121" i="76"/>
  <c r="AS268" i="47"/>
  <c r="IL36" i="38" s="1"/>
  <c r="IY36" i="38" s="1"/>
  <c r="AM117" i="47"/>
  <c r="AS264" i="47"/>
  <c r="IL32" i="38" s="1"/>
  <c r="IY32" i="38" s="1"/>
  <c r="AM113" i="47"/>
  <c r="AI119" i="47"/>
  <c r="AS261" i="47"/>
  <c r="IL29" i="38" s="1"/>
  <c r="IY29" i="38" s="1"/>
  <c r="AM110" i="47"/>
  <c r="V40" i="76"/>
  <c r="AR46" i="47"/>
  <c r="AR113" i="47"/>
  <c r="AR116" i="47"/>
  <c r="ET116" i="47" s="1"/>
  <c r="AR118" i="47"/>
  <c r="AP113" i="47"/>
  <c r="V115" i="83"/>
  <c r="V118" i="83"/>
  <c r="AP118" i="47"/>
  <c r="V47" i="76"/>
  <c r="AI122" i="47"/>
  <c r="AI118" i="47"/>
  <c r="V41" i="76"/>
  <c r="AR121" i="47"/>
  <c r="AK117" i="47"/>
  <c r="T112" i="84"/>
  <c r="T37" i="84"/>
  <c r="V37" i="84" s="1"/>
  <c r="AQ121" i="47"/>
  <c r="V119" i="84"/>
  <c r="AQ46" i="47"/>
  <c r="T122" i="83"/>
  <c r="T47" i="83"/>
  <c r="V124" i="76"/>
  <c r="AR45" i="47"/>
  <c r="AR122" i="47"/>
  <c r="AR41" i="47"/>
  <c r="AR37" i="47"/>
  <c r="V41" i="83"/>
  <c r="AS267" i="47"/>
  <c r="IL35" i="38" s="1"/>
  <c r="IY35" i="38" s="1"/>
  <c r="AM116" i="47"/>
  <c r="V38" i="76"/>
  <c r="AM275" i="47"/>
  <c r="V111" i="85"/>
  <c r="AQ112" i="47"/>
  <c r="AQ116" i="47"/>
  <c r="AQ50" i="47"/>
  <c r="AJ120" i="47"/>
  <c r="T48" i="83"/>
  <c r="T123" i="83"/>
  <c r="V36" i="83"/>
  <c r="AI120" i="47"/>
  <c r="V118" i="76"/>
  <c r="V39" i="76"/>
  <c r="V120" i="76"/>
  <c r="V36" i="76"/>
  <c r="AI114" i="47"/>
  <c r="AR120" i="47"/>
  <c r="AL117" i="47"/>
  <c r="V114" i="85"/>
  <c r="AR42" i="47"/>
  <c r="T113" i="85"/>
  <c r="T38" i="85"/>
  <c r="V38" i="85" s="1"/>
  <c r="AR44" i="47"/>
  <c r="T38" i="83"/>
  <c r="T113" i="83"/>
  <c r="V114" i="83"/>
  <c r="V119" i="83"/>
  <c r="AI121" i="47"/>
  <c r="V48" i="76"/>
  <c r="V119" i="76"/>
  <c r="AI115" i="47"/>
  <c r="V122" i="85"/>
  <c r="AQ47" i="47"/>
  <c r="T41" i="84"/>
  <c r="V41" i="84" s="1"/>
  <c r="T116" i="84"/>
  <c r="T123" i="84"/>
  <c r="T48" i="84"/>
  <c r="V48" i="84" s="1"/>
  <c r="AQ118" i="47"/>
  <c r="AK113" i="47"/>
  <c r="AJ119" i="47"/>
  <c r="T49" i="83"/>
  <c r="T124" i="83"/>
  <c r="AI262" i="47"/>
  <c r="AM262" i="47"/>
  <c r="AI123" i="47"/>
  <c r="AL124" i="47"/>
  <c r="V124" i="85"/>
  <c r="AR119" i="47"/>
  <c r="AR48" i="47"/>
  <c r="AJ111" i="47"/>
  <c r="AP115" i="47"/>
  <c r="ER115" i="47" s="1"/>
  <c r="V117" i="83"/>
  <c r="V117" i="76"/>
  <c r="AM263" i="47"/>
  <c r="V50" i="76"/>
  <c r="AL114" i="47"/>
  <c r="AR110" i="47"/>
  <c r="ET110" i="47" s="1"/>
  <c r="T40" i="84"/>
  <c r="V40" i="84" s="1"/>
  <c r="T115" i="84"/>
  <c r="V113" i="84"/>
  <c r="T111" i="84"/>
  <c r="T36" i="84"/>
  <c r="V36" i="84" s="1"/>
  <c r="T120" i="84"/>
  <c r="T45" i="84"/>
  <c r="V45" i="84" s="1"/>
  <c r="AQ42" i="47"/>
  <c r="V124" i="84"/>
  <c r="L54" i="38"/>
  <c r="N54" i="38" s="1"/>
  <c r="ER118" i="47" l="1"/>
  <c r="ET119" i="47"/>
  <c r="ES121" i="47"/>
  <c r="ER117" i="47"/>
  <c r="ET122" i="47"/>
  <c r="AK42" i="47"/>
  <c r="AQ343" i="47"/>
  <c r="AK343" i="47" s="1"/>
  <c r="AQ45" i="47"/>
  <c r="V111" i="84"/>
  <c r="V115" i="84"/>
  <c r="AS263" i="47"/>
  <c r="IL31" i="38" s="1"/>
  <c r="IY31" i="38" s="1"/>
  <c r="AM112" i="47"/>
  <c r="AP111" i="47"/>
  <c r="ER111" i="47" s="1"/>
  <c r="AL48" i="47"/>
  <c r="AR349" i="47"/>
  <c r="AL349" i="47" s="1"/>
  <c r="AR124" i="47"/>
  <c r="ET124" i="47" s="1"/>
  <c r="AO123" i="47"/>
  <c r="AI111" i="47"/>
  <c r="V124" i="83"/>
  <c r="V123" i="84"/>
  <c r="V116" i="84"/>
  <c r="V38" i="83"/>
  <c r="AR345" i="47"/>
  <c r="AL345" i="47" s="1"/>
  <c r="AL44" i="47"/>
  <c r="AR38" i="47"/>
  <c r="V48" i="83"/>
  <c r="AP120" i="47"/>
  <c r="AQ351" i="47"/>
  <c r="AK351" i="47" s="1"/>
  <c r="AK50" i="47"/>
  <c r="AS116" i="47"/>
  <c r="V122" i="83"/>
  <c r="AK46" i="47"/>
  <c r="AQ347" i="47"/>
  <c r="AK347" i="47" s="1"/>
  <c r="AQ37" i="47"/>
  <c r="AS110" i="47"/>
  <c r="AS113" i="47"/>
  <c r="AS117" i="47"/>
  <c r="V50" i="83"/>
  <c r="AQ350" i="47"/>
  <c r="AK350" i="47" s="1"/>
  <c r="AK49" i="47"/>
  <c r="AQ119" i="47"/>
  <c r="ES119" i="47" s="1"/>
  <c r="AQ110" i="47"/>
  <c r="ES110" i="47" s="1"/>
  <c r="AK38" i="47"/>
  <c r="AQ339" i="47"/>
  <c r="AK339" i="47" s="1"/>
  <c r="AQ114" i="47"/>
  <c r="V115" i="85"/>
  <c r="V112" i="83"/>
  <c r="ET111" i="47"/>
  <c r="AL49" i="47"/>
  <c r="AR350" i="47"/>
  <c r="AL350" i="47" s="1"/>
  <c r="V125" i="85"/>
  <c r="AS274" i="47"/>
  <c r="IL42" i="38" s="1"/>
  <c r="IY42" i="38" s="1"/>
  <c r="AM123" i="47"/>
  <c r="V37" i="76"/>
  <c r="AP123" i="47"/>
  <c r="V45" i="83"/>
  <c r="AQ39" i="47"/>
  <c r="AQ122" i="47"/>
  <c r="ES122" i="47" s="1"/>
  <c r="AQ115" i="47"/>
  <c r="ES115" i="47" s="1"/>
  <c r="AL47" i="47"/>
  <c r="AR348" i="47"/>
  <c r="AL348" i="47" s="1"/>
  <c r="AO44" i="47"/>
  <c r="AR43" i="47"/>
  <c r="AO45" i="47"/>
  <c r="AO43" i="47"/>
  <c r="V121" i="83"/>
  <c r="AR337" i="47"/>
  <c r="AL337" i="47" s="1"/>
  <c r="AL36" i="47"/>
  <c r="AO124" i="47"/>
  <c r="AO116" i="47"/>
  <c r="ER116" i="47"/>
  <c r="ET123" i="47"/>
  <c r="AO49" i="47"/>
  <c r="AP121" i="47"/>
  <c r="AQ345" i="47"/>
  <c r="AK345" i="47" s="1"/>
  <c r="AK44" i="47"/>
  <c r="AQ111" i="47"/>
  <c r="ES111" i="47" s="1"/>
  <c r="AQ43" i="47"/>
  <c r="AS118" i="47"/>
  <c r="AS122" i="47"/>
  <c r="AS119" i="47"/>
  <c r="GU54" i="38"/>
  <c r="AZ54" i="38"/>
  <c r="EV54" i="38"/>
  <c r="CW54" i="38"/>
  <c r="V120" i="84"/>
  <c r="AQ36" i="47"/>
  <c r="AQ40" i="47"/>
  <c r="AR114" i="47"/>
  <c r="ET114" i="47" s="1"/>
  <c r="AO50" i="47"/>
  <c r="AS262" i="47"/>
  <c r="IL30" i="38" s="1"/>
  <c r="IY30" i="38" s="1"/>
  <c r="AM111" i="47"/>
  <c r="V49" i="83"/>
  <c r="AP119" i="47"/>
  <c r="ER119" i="47" s="1"/>
  <c r="AQ113" i="47"/>
  <c r="ES113" i="47" s="1"/>
  <c r="AQ48" i="47"/>
  <c r="AQ41" i="47"/>
  <c r="AQ348" i="47"/>
  <c r="AK348" i="47" s="1"/>
  <c r="AK47" i="47"/>
  <c r="AO115" i="47"/>
  <c r="AO48" i="47"/>
  <c r="AO121" i="47"/>
  <c r="V113" i="83"/>
  <c r="V113" i="85"/>
  <c r="AL42" i="47"/>
  <c r="AR343" i="47"/>
  <c r="AL343" i="47" s="1"/>
  <c r="AR117" i="47"/>
  <c r="ET117" i="47" s="1"/>
  <c r="ET120" i="47"/>
  <c r="AO114" i="47"/>
  <c r="AO36" i="47"/>
  <c r="AO39" i="47"/>
  <c r="AO120" i="47"/>
  <c r="AP36" i="47"/>
  <c r="V123" i="83"/>
  <c r="AS275" i="47"/>
  <c r="IL43" i="38" s="1"/>
  <c r="IY43" i="38" s="1"/>
  <c r="AM124" i="47"/>
  <c r="AO38" i="47"/>
  <c r="AP41" i="47"/>
  <c r="AR338" i="47"/>
  <c r="AL338" i="47" s="1"/>
  <c r="AL37" i="47"/>
  <c r="AL41" i="47"/>
  <c r="AR342" i="47"/>
  <c r="AL342" i="47" s="1"/>
  <c r="AL45" i="47"/>
  <c r="AR346" i="47"/>
  <c r="AL346" i="47" s="1"/>
  <c r="V47" i="83"/>
  <c r="V112" i="84"/>
  <c r="AQ117" i="47"/>
  <c r="ET121" i="47"/>
  <c r="AO41" i="47"/>
  <c r="AO118" i="47"/>
  <c r="AO122" i="47"/>
  <c r="AO47" i="47"/>
  <c r="ET118" i="47"/>
  <c r="AL46" i="47"/>
  <c r="AR347" i="47"/>
  <c r="AL347" i="47" s="1"/>
  <c r="AO40" i="47"/>
  <c r="AO119" i="47"/>
  <c r="V125" i="83"/>
  <c r="AR40" i="47"/>
  <c r="AO112" i="47"/>
  <c r="AO42" i="47"/>
  <c r="AP42" i="47"/>
  <c r="V37" i="83"/>
  <c r="AR50" i="47"/>
  <c r="V112" i="76"/>
  <c r="V120" i="83"/>
  <c r="V114" i="84"/>
  <c r="AS115" i="47"/>
  <c r="AS272" i="47"/>
  <c r="IL40" i="38" s="1"/>
  <c r="IY40" i="38" s="1"/>
  <c r="AM121" i="47"/>
  <c r="AP44" i="47"/>
  <c r="ER114" i="47"/>
  <c r="AP39" i="47"/>
  <c r="AP112" i="47"/>
  <c r="AR112" i="47"/>
  <c r="ET112" i="47" s="1"/>
  <c r="AL39" i="47"/>
  <c r="AR340" i="47"/>
  <c r="AL340" i="47" s="1"/>
  <c r="V118" i="85"/>
  <c r="AS114" i="47"/>
  <c r="AS271" i="47"/>
  <c r="IL39" i="38" s="1"/>
  <c r="IY39" i="38" s="1"/>
  <c r="AM120" i="47"/>
  <c r="AP122" i="47"/>
  <c r="ER122" i="47" s="1"/>
  <c r="V46" i="83"/>
  <c r="V118" i="84"/>
  <c r="AP43" i="47"/>
  <c r="AP40" i="47"/>
  <c r="AO110" i="47"/>
  <c r="EQ110" i="47" s="1"/>
  <c r="FM110" i="47" s="1"/>
  <c r="FN110" i="47" s="1"/>
  <c r="AO113" i="47"/>
  <c r="AO117" i="47"/>
  <c r="EQ117" i="47" s="1"/>
  <c r="AO46" i="47"/>
  <c r="AP124" i="47"/>
  <c r="ER124" i="47" s="1"/>
  <c r="L55" i="38"/>
  <c r="N55" i="38" s="1"/>
  <c r="ER112" i="47" l="1"/>
  <c r="ER121" i="47"/>
  <c r="ES123" i="47"/>
  <c r="ES120" i="47"/>
  <c r="EQ124" i="47"/>
  <c r="FM124" i="47" s="1"/>
  <c r="EQ113" i="47"/>
  <c r="EQ122" i="47"/>
  <c r="EQ120" i="47"/>
  <c r="ER113" i="47"/>
  <c r="AI46" i="47"/>
  <c r="AO347" i="47"/>
  <c r="AP341" i="47"/>
  <c r="AJ341" i="47" s="1"/>
  <c r="AJ40" i="47"/>
  <c r="AS120" i="47"/>
  <c r="AP345" i="47"/>
  <c r="AJ345" i="47" s="1"/>
  <c r="AJ44" i="47"/>
  <c r="AP340" i="47"/>
  <c r="AJ340" i="47" s="1"/>
  <c r="AJ39" i="47"/>
  <c r="AS121" i="47"/>
  <c r="AR351" i="47"/>
  <c r="AL351" i="47" s="1"/>
  <c r="AL50" i="47"/>
  <c r="AP37" i="47"/>
  <c r="AP343" i="47"/>
  <c r="AJ343" i="47" s="1"/>
  <c r="AJ42" i="47"/>
  <c r="AO343" i="47"/>
  <c r="AI42" i="47"/>
  <c r="AM42" i="47"/>
  <c r="AS42" i="47" s="1"/>
  <c r="EQ119" i="47"/>
  <c r="AO341" i="47"/>
  <c r="AI40" i="47"/>
  <c r="AM40" i="47"/>
  <c r="AS40" i="47" s="1"/>
  <c r="ES118" i="47"/>
  <c r="ES117" i="47"/>
  <c r="FM117" i="47" s="1"/>
  <c r="AP47" i="47"/>
  <c r="AS124" i="47"/>
  <c r="AI39" i="47"/>
  <c r="AO340" i="47"/>
  <c r="AM39" i="47"/>
  <c r="AS39" i="47" s="1"/>
  <c r="EQ115" i="47"/>
  <c r="AS111" i="47"/>
  <c r="AO350" i="47"/>
  <c r="AI49" i="47"/>
  <c r="EQ116" i="47"/>
  <c r="AO346" i="47"/>
  <c r="AI45" i="47"/>
  <c r="AM44" i="47"/>
  <c r="AS44" i="47" s="1"/>
  <c r="AO345" i="47"/>
  <c r="AI44" i="47"/>
  <c r="AS123" i="47"/>
  <c r="ES114" i="47"/>
  <c r="ES112" i="47"/>
  <c r="ER120" i="47"/>
  <c r="AP48" i="47"/>
  <c r="AR339" i="47"/>
  <c r="AL339" i="47" s="1"/>
  <c r="AL38" i="47"/>
  <c r="AP38" i="47"/>
  <c r="AO111" i="47"/>
  <c r="EQ111" i="47" s="1"/>
  <c r="EQ123" i="47"/>
  <c r="AS112" i="47"/>
  <c r="AK45" i="47"/>
  <c r="AQ346" i="47"/>
  <c r="AK346" i="47" s="1"/>
  <c r="GU55" i="38"/>
  <c r="AZ55" i="38"/>
  <c r="EV55" i="38"/>
  <c r="CW55" i="38"/>
  <c r="AJ43" i="47"/>
  <c r="AP344" i="47"/>
  <c r="AJ344" i="47" s="1"/>
  <c r="AP46" i="47"/>
  <c r="AL40" i="47"/>
  <c r="AR341" i="47"/>
  <c r="AL341" i="47" s="1"/>
  <c r="ET113" i="47"/>
  <c r="FM113" i="47" s="1"/>
  <c r="AM47" i="47"/>
  <c r="AS47" i="47" s="1"/>
  <c r="AO348" i="47"/>
  <c r="AI47" i="47"/>
  <c r="EQ118" i="47"/>
  <c r="AI41" i="47"/>
  <c r="AO342" i="47"/>
  <c r="AM41" i="47"/>
  <c r="AS41" i="47" s="1"/>
  <c r="AP342" i="47"/>
  <c r="AJ342" i="47" s="1"/>
  <c r="AJ41" i="47"/>
  <c r="AO339" i="47"/>
  <c r="AI38" i="47"/>
  <c r="AJ36" i="47"/>
  <c r="AP337" i="47"/>
  <c r="AJ337" i="47" s="1"/>
  <c r="FM120" i="47"/>
  <c r="AI36" i="47"/>
  <c r="AO337" i="47"/>
  <c r="AM36" i="47"/>
  <c r="AS36" i="47" s="1"/>
  <c r="EQ114" i="47"/>
  <c r="FM114" i="47" s="1"/>
  <c r="EQ121" i="47"/>
  <c r="FM121" i="47" s="1"/>
  <c r="AO349" i="47"/>
  <c r="AI48" i="47"/>
  <c r="AM48" i="47"/>
  <c r="AS48" i="47" s="1"/>
  <c r="AQ342" i="47"/>
  <c r="AK342" i="47" s="1"/>
  <c r="AK41" i="47"/>
  <c r="AK48" i="47"/>
  <c r="AQ349" i="47"/>
  <c r="AK349" i="47" s="1"/>
  <c r="AP49" i="47"/>
  <c r="AO351" i="47"/>
  <c r="AI50" i="47"/>
  <c r="AQ341" i="47"/>
  <c r="AK341" i="47" s="1"/>
  <c r="AK40" i="47"/>
  <c r="AK36" i="47"/>
  <c r="AQ337" i="47"/>
  <c r="AK337" i="47" s="1"/>
  <c r="AQ344" i="47"/>
  <c r="AK344" i="47" s="1"/>
  <c r="AK43" i="47"/>
  <c r="FM111" i="47"/>
  <c r="FN111" i="47" s="1"/>
  <c r="AM43" i="47"/>
  <c r="AS43" i="47" s="1"/>
  <c r="AO344" i="47"/>
  <c r="AI43" i="47"/>
  <c r="AR344" i="47"/>
  <c r="AL344" i="47" s="1"/>
  <c r="AL43" i="47"/>
  <c r="FM122" i="47"/>
  <c r="AK39" i="47"/>
  <c r="AQ340" i="47"/>
  <c r="AK340" i="47" s="1"/>
  <c r="AP45" i="47"/>
  <c r="ER123" i="47"/>
  <c r="AO37" i="47"/>
  <c r="ET115" i="47"/>
  <c r="FM115" i="47" s="1"/>
  <c r="AM38" i="47"/>
  <c r="AS38" i="47" s="1"/>
  <c r="FM119" i="47"/>
  <c r="AP50" i="47"/>
  <c r="AK37" i="47"/>
  <c r="AQ338" i="47"/>
  <c r="AK338" i="47" s="1"/>
  <c r="ES116" i="47"/>
  <c r="L56" i="38"/>
  <c r="N56" i="38" s="1"/>
  <c r="GU56" i="38" l="1"/>
  <c r="CW56" i="38"/>
  <c r="EV56" i="38"/>
  <c r="AZ56" i="38"/>
  <c r="AJ50" i="47"/>
  <c r="AP351" i="47"/>
  <c r="AJ351" i="47" s="1"/>
  <c r="AP346" i="47"/>
  <c r="AJ346" i="47" s="1"/>
  <c r="AJ45" i="47"/>
  <c r="AI344" i="47"/>
  <c r="AM344" i="47"/>
  <c r="AS344" i="47" s="1"/>
  <c r="AI351" i="47"/>
  <c r="AM351" i="47"/>
  <c r="AS351" i="47" s="1"/>
  <c r="AP350" i="47"/>
  <c r="AJ350" i="47" s="1"/>
  <c r="AJ49" i="47"/>
  <c r="AI349" i="47"/>
  <c r="AI339" i="47"/>
  <c r="AJ38" i="47"/>
  <c r="AP339" i="47"/>
  <c r="AJ339" i="47" s="1"/>
  <c r="AM49" i="47"/>
  <c r="AS49" i="47" s="1"/>
  <c r="AI350" i="47"/>
  <c r="AM350" i="47"/>
  <c r="AS350" i="47" s="1"/>
  <c r="AI340" i="47"/>
  <c r="AM340" i="47"/>
  <c r="AS340" i="47" s="1"/>
  <c r="AP348" i="47"/>
  <c r="AJ348" i="47" s="1"/>
  <c r="AJ47" i="47"/>
  <c r="AI343" i="47"/>
  <c r="AM343" i="47"/>
  <c r="AS343" i="47" s="1"/>
  <c r="AP338" i="47"/>
  <c r="AJ338" i="47" s="1"/>
  <c r="AJ37" i="47"/>
  <c r="AI347" i="47"/>
  <c r="AI37" i="47"/>
  <c r="AO338" i="47"/>
  <c r="AM37" i="47"/>
  <c r="AS37" i="47" s="1"/>
  <c r="AI337" i="47"/>
  <c r="AM337" i="47"/>
  <c r="AS337" i="47" s="1"/>
  <c r="AI342" i="47"/>
  <c r="AM342" i="47"/>
  <c r="AS342" i="47" s="1"/>
  <c r="AI348" i="47"/>
  <c r="AJ46" i="47"/>
  <c r="AP347" i="47"/>
  <c r="AJ347" i="47" s="1"/>
  <c r="FM123" i="47"/>
  <c r="AP349" i="47"/>
  <c r="AJ349" i="47" s="1"/>
  <c r="AJ48" i="47"/>
  <c r="AM345" i="47"/>
  <c r="AS345" i="47" s="1"/>
  <c r="AI345" i="47"/>
  <c r="AM45" i="47"/>
  <c r="AS45" i="47" s="1"/>
  <c r="AI346" i="47"/>
  <c r="FM116" i="47"/>
  <c r="FM118" i="47"/>
  <c r="AM341" i="47"/>
  <c r="AS341" i="47" s="1"/>
  <c r="AI341" i="47"/>
  <c r="EQ112" i="47"/>
  <c r="FM112" i="47" s="1"/>
  <c r="FN112" i="47" s="1"/>
  <c r="AM46" i="47"/>
  <c r="AS46" i="47" s="1"/>
  <c r="AM50" i="47"/>
  <c r="AS50" i="47" s="1"/>
  <c r="L57" i="38"/>
  <c r="N57" i="38" s="1"/>
  <c r="AM346" i="47" l="1"/>
  <c r="AS346" i="47" s="1"/>
  <c r="AD25" i="93" s="1"/>
  <c r="AM348" i="47"/>
  <c r="AS348" i="47" s="1"/>
  <c r="AD27" i="93" s="1"/>
  <c r="W20" i="93"/>
  <c r="X20" i="93" s="1"/>
  <c r="AD20" i="93"/>
  <c r="W21" i="93"/>
  <c r="X21" i="93" s="1"/>
  <c r="AD21" i="93"/>
  <c r="W16" i="93"/>
  <c r="X16" i="93" s="1"/>
  <c r="AD16" i="93"/>
  <c r="AM347" i="47"/>
  <c r="AS347" i="47" s="1"/>
  <c r="W19" i="93"/>
  <c r="X19" i="93" s="1"/>
  <c r="AD19" i="93"/>
  <c r="W29" i="93"/>
  <c r="X29" i="93" s="1"/>
  <c r="AD29" i="93"/>
  <c r="AM339" i="47"/>
  <c r="AS339" i="47" s="1"/>
  <c r="W30" i="93"/>
  <c r="X30" i="93" s="1"/>
  <c r="AD30" i="93"/>
  <c r="GU57" i="38"/>
  <c r="AZ57" i="38"/>
  <c r="EV57" i="38"/>
  <c r="CW57" i="38"/>
  <c r="W25" i="93"/>
  <c r="X25" i="93" s="1"/>
  <c r="W24" i="93"/>
  <c r="X24" i="93" s="1"/>
  <c r="AD24" i="93"/>
  <c r="AI338" i="47"/>
  <c r="AM338" i="47"/>
  <c r="AS338" i="47" s="1"/>
  <c r="AD22" i="93"/>
  <c r="W22" i="93"/>
  <c r="X22" i="93" s="1"/>
  <c r="AM349" i="47"/>
  <c r="AS349" i="47" s="1"/>
  <c r="AD23" i="93"/>
  <c r="W23" i="93"/>
  <c r="X23" i="93" s="1"/>
  <c r="FN113" i="47"/>
  <c r="L58" i="38"/>
  <c r="N58" i="38" s="1"/>
  <c r="W27" i="93" l="1"/>
  <c r="X27" i="93" s="1"/>
  <c r="AC27" i="93" s="1"/>
  <c r="GU58" i="38"/>
  <c r="AZ58" i="38"/>
  <c r="EV58" i="38"/>
  <c r="CW58" i="38"/>
  <c r="AA23" i="93"/>
  <c r="AC23" i="93"/>
  <c r="AI23" i="93"/>
  <c r="AB23" i="93"/>
  <c r="AD28" i="93"/>
  <c r="W28" i="93"/>
  <c r="X28" i="93" s="1"/>
  <c r="AC22" i="93"/>
  <c r="AA22" i="93"/>
  <c r="AB22" i="93"/>
  <c r="AI22" i="93"/>
  <c r="AD17" i="93"/>
  <c r="W17" i="93"/>
  <c r="X17" i="93" s="1"/>
  <c r="AA30" i="93"/>
  <c r="AI30" i="93"/>
  <c r="AB30" i="93"/>
  <c r="AC30" i="93"/>
  <c r="AA29" i="93"/>
  <c r="AB29" i="93"/>
  <c r="AC29" i="93"/>
  <c r="AI29" i="93"/>
  <c r="AC19" i="93"/>
  <c r="AI19" i="93"/>
  <c r="AA19" i="93"/>
  <c r="AB19" i="93"/>
  <c r="AD26" i="93"/>
  <c r="W26" i="93"/>
  <c r="X26" i="93" s="1"/>
  <c r="AB20" i="93"/>
  <c r="AI20" i="93"/>
  <c r="AC20" i="93"/>
  <c r="AA20" i="93"/>
  <c r="FN114" i="47"/>
  <c r="AA24" i="93"/>
  <c r="AI24" i="93"/>
  <c r="AB24" i="93"/>
  <c r="AC24" i="93"/>
  <c r="AA25" i="93"/>
  <c r="AB25" i="93"/>
  <c r="AC25" i="93"/>
  <c r="AI25" i="93"/>
  <c r="W18" i="93"/>
  <c r="X18" i="93" s="1"/>
  <c r="AD18" i="93"/>
  <c r="AA16" i="93"/>
  <c r="AB16" i="93"/>
  <c r="AI16" i="93"/>
  <c r="AC16" i="93"/>
  <c r="AC21" i="93"/>
  <c r="AI21" i="93"/>
  <c r="AA21" i="93"/>
  <c r="AB21" i="93"/>
  <c r="L59" i="38"/>
  <c r="N59" i="38" s="1"/>
  <c r="AI27" i="93" l="1"/>
  <c r="AA27" i="93"/>
  <c r="AB27" i="93"/>
  <c r="AA18" i="93"/>
  <c r="AI18" i="93"/>
  <c r="AB18" i="93"/>
  <c r="AC18" i="93"/>
  <c r="FN115" i="47"/>
  <c r="AI26" i="93"/>
  <c r="AC26" i="93"/>
  <c r="AA26" i="93"/>
  <c r="AB26" i="93"/>
  <c r="AB17" i="93"/>
  <c r="AI17" i="93"/>
  <c r="AC17" i="93"/>
  <c r="AA17" i="93"/>
  <c r="AI28" i="93"/>
  <c r="AA28" i="93"/>
  <c r="AC28" i="93"/>
  <c r="AB28" i="93"/>
  <c r="GU59" i="38"/>
  <c r="CW59" i="38"/>
  <c r="EV59" i="38"/>
  <c r="AZ59" i="38"/>
  <c r="L60" i="38"/>
  <c r="N60" i="38" s="1"/>
  <c r="GU60" i="38" l="1"/>
  <c r="AZ60" i="38"/>
  <c r="EV60" i="38"/>
  <c r="CW60" i="38"/>
  <c r="FN116" i="47"/>
  <c r="L61" i="38"/>
  <c r="N61" i="38" s="1"/>
  <c r="GU61" i="38" l="1"/>
  <c r="CW61" i="38"/>
  <c r="EV61" i="38"/>
  <c r="AZ61" i="38"/>
  <c r="FN117" i="47"/>
  <c r="L62" i="38"/>
  <c r="N62" i="38" s="1"/>
  <c r="GU62" i="38" l="1"/>
  <c r="CW62" i="38"/>
  <c r="EV62" i="38"/>
  <c r="AZ62" i="38"/>
  <c r="FN118" i="47"/>
  <c r="L63" i="38"/>
  <c r="N63" i="38" s="1"/>
  <c r="GU63" i="38" l="1"/>
  <c r="AZ63" i="38"/>
  <c r="EV63" i="38"/>
  <c r="CW63" i="38"/>
  <c r="FN119" i="47"/>
  <c r="L64" i="38"/>
  <c r="N64" i="38" s="1"/>
  <c r="FN120" i="47" l="1"/>
  <c r="GU64" i="38"/>
  <c r="AZ64" i="38"/>
  <c r="EV64" i="38"/>
  <c r="CW64" i="38"/>
  <c r="L65" i="38"/>
  <c r="N65" i="38" s="1"/>
  <c r="GU65" i="38" l="1"/>
  <c r="AZ65" i="38"/>
  <c r="EV65" i="38"/>
  <c r="CW65" i="38"/>
  <c r="FN121" i="47"/>
  <c r="L66" i="38"/>
  <c r="N66" i="38" s="1"/>
  <c r="GU66" i="38" l="1"/>
  <c r="CW66" i="38"/>
  <c r="EV66" i="38"/>
  <c r="AZ66" i="38"/>
  <c r="FN122" i="47"/>
  <c r="L67" i="38"/>
  <c r="N67" i="38" s="1"/>
  <c r="FN123" i="47" l="1"/>
  <c r="GU67" i="38"/>
  <c r="CW67" i="38"/>
  <c r="EV67" i="38"/>
  <c r="AZ67" i="38"/>
  <c r="L68" i="38"/>
  <c r="N68" i="38" s="1"/>
  <c r="L69" i="38" l="1"/>
  <c r="N69" i="38" s="1"/>
  <c r="FN124" i="47"/>
  <c r="EV68" i="38"/>
  <c r="AZ68" i="38"/>
  <c r="GU68" i="38"/>
  <c r="CW68" i="38"/>
  <c r="L70" i="38"/>
  <c r="N70" i="38" s="1"/>
  <c r="L71" i="38" l="1"/>
  <c r="N71" i="38" s="1"/>
  <c r="CW71" i="38" s="1"/>
  <c r="EV70" i="38"/>
  <c r="GU70" i="38"/>
  <c r="AZ70" i="38"/>
  <c r="CW70" i="38"/>
  <c r="GU69" i="38"/>
  <c r="CW69" i="38"/>
  <c r="EV69" i="38"/>
  <c r="AZ69" i="38"/>
  <c r="AZ71" i="38" l="1"/>
  <c r="EV71" i="38"/>
  <c r="GU71" i="38"/>
  <c r="CR16" i="38" a="1"/>
  <c r="GP16" i="38" a="1"/>
  <c r="AU16" i="38" a="1"/>
  <c r="EQ16" i="38" a="1"/>
  <c r="EQ16" i="38" l="1"/>
  <c r="ER20" i="38"/>
  <c r="EV18" i="38"/>
  <c r="ET17" i="38"/>
  <c r="ER16" i="38"/>
  <c r="EU19" i="38"/>
  <c r="ES18" i="38"/>
  <c r="EQ17" i="38"/>
  <c r="ET20" i="38"/>
  <c r="ER19" i="38"/>
  <c r="EV17" i="38"/>
  <c r="ET16" i="38"/>
  <c r="EQ20" i="38"/>
  <c r="EU18" i="38"/>
  <c r="ES17" i="38"/>
  <c r="EV20" i="38"/>
  <c r="ET19" i="38"/>
  <c r="ER18" i="38"/>
  <c r="EV16" i="38"/>
  <c r="ES20" i="38"/>
  <c r="EQ19" i="38"/>
  <c r="EU17" i="38"/>
  <c r="ES16" i="38"/>
  <c r="EV19" i="38"/>
  <c r="ET18" i="38"/>
  <c r="ER17" i="38"/>
  <c r="EU20" i="38"/>
  <c r="ES19" i="38"/>
  <c r="EQ18" i="38"/>
  <c r="EU16" i="38"/>
  <c r="GS20" i="38"/>
  <c r="GQ19" i="38"/>
  <c r="GU17" i="38"/>
  <c r="GS16" i="38"/>
  <c r="GR23" i="38" s="1"/>
  <c r="GP20" i="38"/>
  <c r="GT18" i="38"/>
  <c r="GR17" i="38"/>
  <c r="GU20" i="38"/>
  <c r="GS19" i="38"/>
  <c r="GQ18" i="38"/>
  <c r="GU16" i="38"/>
  <c r="GP23" i="38" s="1"/>
  <c r="GR20" i="38"/>
  <c r="GP19" i="38"/>
  <c r="GT17" i="38"/>
  <c r="GR16" i="38"/>
  <c r="GS23" i="38" s="1"/>
  <c r="GP16" i="38"/>
  <c r="GU23" i="38" s="1"/>
  <c r="GU19" i="38"/>
  <c r="GS18" i="38"/>
  <c r="GQ17" i="38"/>
  <c r="GT20" i="38"/>
  <c r="GR19" i="38"/>
  <c r="GP18" i="38"/>
  <c r="GT16" i="38"/>
  <c r="GQ23" i="38" s="1"/>
  <c r="GQ20" i="38"/>
  <c r="GU18" i="38"/>
  <c r="GS17" i="38"/>
  <c r="GQ16" i="38"/>
  <c r="GT23" i="38" s="1"/>
  <c r="GT19" i="38"/>
  <c r="GR18" i="38"/>
  <c r="GP17" i="38"/>
  <c r="AU16" i="38"/>
  <c r="AZ23" i="38" s="1"/>
  <c r="AZ19" i="38"/>
  <c r="AX18" i="38"/>
  <c r="AV17" i="38"/>
  <c r="AY20" i="38"/>
  <c r="AW19" i="38"/>
  <c r="AU18" i="38"/>
  <c r="AY16" i="38"/>
  <c r="AV23" i="38" s="1"/>
  <c r="AV20" i="38"/>
  <c r="AZ18" i="38"/>
  <c r="AX17" i="38"/>
  <c r="AV16" i="38"/>
  <c r="AY23" i="38" s="1"/>
  <c r="AY19" i="38"/>
  <c r="AW18" i="38"/>
  <c r="AU17" i="38"/>
  <c r="AX20" i="38"/>
  <c r="AV19" i="38"/>
  <c r="AZ17" i="38"/>
  <c r="AX16" i="38"/>
  <c r="AW23" i="38" s="1"/>
  <c r="AU20" i="38"/>
  <c r="AY18" i="38"/>
  <c r="AW17" i="38"/>
  <c r="AZ20" i="38"/>
  <c r="AX19" i="38"/>
  <c r="AV18" i="38"/>
  <c r="AZ16" i="38"/>
  <c r="AU23" i="38" s="1"/>
  <c r="AW20" i="38"/>
  <c r="AU19" i="38"/>
  <c r="AY17" i="38"/>
  <c r="AW16" i="38"/>
  <c r="AX23" i="38" s="1"/>
  <c r="CU20" i="38"/>
  <c r="CS19" i="38"/>
  <c r="CW17" i="38"/>
  <c r="CU16" i="38"/>
  <c r="CT23" i="38" s="1"/>
  <c r="CR20" i="38"/>
  <c r="CV18" i="38"/>
  <c r="CT17" i="38"/>
  <c r="CW20" i="38"/>
  <c r="CU19" i="38"/>
  <c r="CS18" i="38"/>
  <c r="CW16" i="38"/>
  <c r="CR23" i="38" s="1"/>
  <c r="CT20" i="38"/>
  <c r="CR19" i="38"/>
  <c r="CV17" i="38"/>
  <c r="CT16" i="38"/>
  <c r="CU23" i="38" s="1"/>
  <c r="CR16" i="38"/>
  <c r="CW23" i="38" s="1"/>
  <c r="CW19" i="38"/>
  <c r="CU18" i="38"/>
  <c r="CS17" i="38"/>
  <c r="CV20" i="38"/>
  <c r="CT19" i="38"/>
  <c r="CR18" i="38"/>
  <c r="CV16" i="38"/>
  <c r="CS23" i="38" s="1"/>
  <c r="CS20" i="38"/>
  <c r="CW18" i="38"/>
  <c r="CU17" i="38"/>
  <c r="CS16" i="38"/>
  <c r="CV23" i="38" s="1"/>
  <c r="CV19" i="38"/>
  <c r="CT18" i="38"/>
  <c r="CR17" i="38"/>
  <c r="BC71" i="38" l="1"/>
  <c r="BE69" i="38"/>
  <c r="BC61" i="38"/>
  <c r="BE58" i="38"/>
  <c r="BC51" i="38"/>
  <c r="BE57" i="38"/>
  <c r="BC69" i="38"/>
  <c r="BC57" i="38"/>
  <c r="BF57" i="38" s="1"/>
  <c r="BC45" i="38"/>
  <c r="BC58" i="38"/>
  <c r="BF58" i="38" s="1"/>
  <c r="BE65" i="38"/>
  <c r="BE51" i="38"/>
  <c r="BE64" i="38"/>
  <c r="BE55" i="38"/>
  <c r="BC60" i="38"/>
  <c r="BE61" i="38"/>
  <c r="BC70" i="38"/>
  <c r="BC65" i="38"/>
  <c r="BE68" i="38"/>
  <c r="BC44" i="38"/>
  <c r="BE59" i="38"/>
  <c r="BE48" i="38"/>
  <c r="BE66" i="38"/>
  <c r="BE49" i="38"/>
  <c r="BE62" i="38"/>
  <c r="BC64" i="38"/>
  <c r="BC68" i="38"/>
  <c r="BF68" i="38" s="1"/>
  <c r="BC46" i="38"/>
  <c r="BE71" i="38"/>
  <c r="BE45" i="38"/>
  <c r="BC52" i="38"/>
  <c r="BE63" i="38"/>
  <c r="BE52" i="38"/>
  <c r="BC62" i="38"/>
  <c r="BE44" i="38"/>
  <c r="BC48" i="38"/>
  <c r="BF48" i="38" s="1"/>
  <c r="BE50" i="38"/>
  <c r="BE60" i="38"/>
  <c r="BE46" i="38"/>
  <c r="BC50" i="38"/>
  <c r="BC54" i="38"/>
  <c r="BC67" i="38"/>
  <c r="BE56" i="38"/>
  <c r="BC47" i="38"/>
  <c r="BE47" i="38"/>
  <c r="BC56" i="38"/>
  <c r="BC53" i="38"/>
  <c r="BE54" i="38"/>
  <c r="BC66" i="38"/>
  <c r="BF66" i="38" s="1"/>
  <c r="BC63" i="38"/>
  <c r="BF63" i="38" s="1"/>
  <c r="BE70" i="38"/>
  <c r="BC55" i="38"/>
  <c r="BF55" i="38" s="1"/>
  <c r="BE67" i="38"/>
  <c r="BE53" i="38"/>
  <c r="BC49" i="38"/>
  <c r="BC59" i="38"/>
  <c r="ER23" i="38"/>
  <c r="ER24" i="38"/>
  <c r="ES23" i="38"/>
  <c r="ES24" i="38"/>
  <c r="CZ71" i="38"/>
  <c r="CZ66" i="38"/>
  <c r="DB61" i="38"/>
  <c r="DB58" i="38"/>
  <c r="DB50" i="38"/>
  <c r="CZ56" i="38"/>
  <c r="DB47" i="38"/>
  <c r="CZ70" i="38"/>
  <c r="DB59" i="38"/>
  <c r="DB60" i="38"/>
  <c r="CZ53" i="38"/>
  <c r="CZ65" i="38"/>
  <c r="DB51" i="38"/>
  <c r="DB63" i="38"/>
  <c r="DB49" i="38"/>
  <c r="DB56" i="38"/>
  <c r="DB66" i="38"/>
  <c r="CZ69" i="38"/>
  <c r="CZ62" i="38"/>
  <c r="DB46" i="38"/>
  <c r="DB64" i="38"/>
  <c r="DB65" i="38"/>
  <c r="DB62" i="38"/>
  <c r="CZ57" i="38"/>
  <c r="CZ58" i="38"/>
  <c r="DB55" i="38"/>
  <c r="CZ63" i="38"/>
  <c r="DB44" i="38"/>
  <c r="DB71" i="38"/>
  <c r="DB68" i="38"/>
  <c r="CZ55" i="38"/>
  <c r="CZ46" i="38"/>
  <c r="DC46" i="38" s="1"/>
  <c r="DB67" i="38"/>
  <c r="DB48" i="38"/>
  <c r="CZ68" i="38"/>
  <c r="CZ59" i="38"/>
  <c r="CZ45" i="38"/>
  <c r="CZ44" i="38"/>
  <c r="DC44" i="38" s="1"/>
  <c r="DB70" i="38"/>
  <c r="CZ47" i="38"/>
  <c r="DB54" i="38"/>
  <c r="DB69" i="38"/>
  <c r="CZ48" i="38"/>
  <c r="CZ61" i="38"/>
  <c r="CZ60" i="38"/>
  <c r="DB57" i="38"/>
  <c r="CZ52" i="38"/>
  <c r="CZ51" i="38"/>
  <c r="CZ49" i="38"/>
  <c r="DC49" i="38" s="1"/>
  <c r="CZ64" i="38"/>
  <c r="CZ50" i="38"/>
  <c r="DC50" i="38" s="1"/>
  <c r="DB45" i="38"/>
  <c r="DB52" i="38"/>
  <c r="DB53" i="38"/>
  <c r="CZ67" i="38"/>
  <c r="DC67" i="38" s="1"/>
  <c r="CZ54" i="38"/>
  <c r="GZ71" i="38"/>
  <c r="GX64" i="38"/>
  <c r="GX44" i="38"/>
  <c r="GX56" i="38"/>
  <c r="GX45" i="38"/>
  <c r="GZ66" i="38"/>
  <c r="GZ58" i="38"/>
  <c r="GZ52" i="38"/>
  <c r="GX50" i="38"/>
  <c r="GZ46" i="38"/>
  <c r="GZ64" i="38"/>
  <c r="GX65" i="38"/>
  <c r="GZ47" i="38"/>
  <c r="GZ67" i="38"/>
  <c r="GZ48" i="38"/>
  <c r="GX68" i="38"/>
  <c r="GZ56" i="38"/>
  <c r="GZ59" i="38"/>
  <c r="GX46" i="38"/>
  <c r="GX58" i="38"/>
  <c r="GX63" i="38"/>
  <c r="GX61" i="38"/>
  <c r="GX55" i="38"/>
  <c r="GZ60" i="38"/>
  <c r="GZ61" i="38"/>
  <c r="GX66" i="38"/>
  <c r="HA66" i="38" s="1"/>
  <c r="GZ54" i="38"/>
  <c r="GZ44" i="38"/>
  <c r="GX71" i="38"/>
  <c r="HA71" i="38" s="1"/>
  <c r="GX70" i="38"/>
  <c r="GZ68" i="38"/>
  <c r="GZ57" i="38"/>
  <c r="GZ45" i="38"/>
  <c r="GX47" i="38"/>
  <c r="GZ63" i="38"/>
  <c r="GZ51" i="38"/>
  <c r="GX62" i="38"/>
  <c r="GX59" i="38"/>
  <c r="HA59" i="38" s="1"/>
  <c r="GZ69" i="38"/>
  <c r="GX69" i="38"/>
  <c r="GX53" i="38"/>
  <c r="GZ65" i="38"/>
  <c r="GZ53" i="38"/>
  <c r="GX67" i="38"/>
  <c r="HA67" i="38" s="1"/>
  <c r="GX60" i="38"/>
  <c r="GX51" i="38"/>
  <c r="HA51" i="38" s="1"/>
  <c r="GZ50" i="38"/>
  <c r="GZ70" i="38"/>
  <c r="GZ49" i="38"/>
  <c r="GZ62" i="38"/>
  <c r="GX49" i="38"/>
  <c r="HA49" i="38" s="1"/>
  <c r="GZ55" i="38"/>
  <c r="GX48" i="38"/>
  <c r="HA48" i="38" s="1"/>
  <c r="GX52" i="38"/>
  <c r="HA52" i="38" s="1"/>
  <c r="GX57" i="38"/>
  <c r="GX54" i="38"/>
  <c r="ET23" i="38"/>
  <c r="ET24" i="38"/>
  <c r="EQ23" i="38"/>
  <c r="EQ24" i="38"/>
  <c r="EU23" i="38"/>
  <c r="EU24" i="38"/>
  <c r="EV23" i="38"/>
  <c r="EV24" i="38"/>
  <c r="HA54" i="38" l="1"/>
  <c r="V287" i="85" s="1"/>
  <c r="HA69" i="38"/>
  <c r="HA47" i="38"/>
  <c r="V280" i="85" s="1"/>
  <c r="HA58" i="38"/>
  <c r="DC54" i="38"/>
  <c r="V286" i="83" s="1"/>
  <c r="DC64" i="38"/>
  <c r="DC51" i="38"/>
  <c r="V283" i="83" s="1"/>
  <c r="DC61" i="38"/>
  <c r="DC47" i="38"/>
  <c r="V279" i="83" s="1"/>
  <c r="DC59" i="38"/>
  <c r="HA57" i="38"/>
  <c r="GY57" i="38" s="1"/>
  <c r="HA60" i="38"/>
  <c r="V293" i="85" s="1"/>
  <c r="GY71" i="38"/>
  <c r="V304" i="85"/>
  <c r="HA46" i="38"/>
  <c r="GY46" i="38" s="1"/>
  <c r="DC60" i="38"/>
  <c r="V292" i="83" s="1"/>
  <c r="DC48" i="38"/>
  <c r="DA48" i="38" s="1"/>
  <c r="DC68" i="38"/>
  <c r="V300" i="83" s="1"/>
  <c r="DC63" i="38"/>
  <c r="V295" i="83" s="1"/>
  <c r="DC58" i="38"/>
  <c r="DA58" i="38" s="1"/>
  <c r="BF49" i="38"/>
  <c r="V281" i="76" s="1"/>
  <c r="BF69" i="38"/>
  <c r="BF59" i="38"/>
  <c r="V291" i="76" s="1"/>
  <c r="BF56" i="38"/>
  <c r="BD56" i="38" s="1"/>
  <c r="BF50" i="38"/>
  <c r="V282" i="76" s="1"/>
  <c r="BF62" i="38"/>
  <c r="BD62" i="38" s="1"/>
  <c r="BF64" i="38"/>
  <c r="BD64" i="38" s="1"/>
  <c r="BF65" i="38"/>
  <c r="BD65" i="38" s="1"/>
  <c r="DC55" i="38"/>
  <c r="V287" i="83" s="1"/>
  <c r="GY54" i="38"/>
  <c r="GY52" i="38"/>
  <c r="V285" i="85"/>
  <c r="V284" i="85"/>
  <c r="GY51" i="38"/>
  <c r="GY67" i="38"/>
  <c r="V300" i="85"/>
  <c r="V302" i="85"/>
  <c r="GY69" i="38"/>
  <c r="HN69" i="38" s="1"/>
  <c r="V292" i="85"/>
  <c r="GY59" i="38"/>
  <c r="GY47" i="38"/>
  <c r="HA70" i="38"/>
  <c r="GY66" i="38"/>
  <c r="V299" i="85"/>
  <c r="HA61" i="38"/>
  <c r="V291" i="85"/>
  <c r="GY58" i="38"/>
  <c r="HA68" i="38"/>
  <c r="HA65" i="38"/>
  <c r="HA56" i="38"/>
  <c r="HA64" i="38"/>
  <c r="DA54" i="38"/>
  <c r="V296" i="83"/>
  <c r="DA64" i="38"/>
  <c r="DA51" i="38"/>
  <c r="V293" i="83"/>
  <c r="DA61" i="38"/>
  <c r="DA47" i="38"/>
  <c r="V276" i="83"/>
  <c r="DA44" i="38"/>
  <c r="V291" i="83"/>
  <c r="DA59" i="38"/>
  <c r="V278" i="83"/>
  <c r="DA46" i="38"/>
  <c r="DC57" i="38"/>
  <c r="DC69" i="38"/>
  <c r="DC65" i="38"/>
  <c r="DC70" i="38"/>
  <c r="DC56" i="38"/>
  <c r="DC66" i="38"/>
  <c r="V287" i="76"/>
  <c r="BD55" i="38"/>
  <c r="V295" i="76"/>
  <c r="BD63" i="38"/>
  <c r="V288" i="76"/>
  <c r="BF47" i="38"/>
  <c r="BF67" i="38"/>
  <c r="V280" i="76"/>
  <c r="BD48" i="38"/>
  <c r="V294" i="76"/>
  <c r="BF46" i="38"/>
  <c r="V296" i="76"/>
  <c r="BF44" i="38"/>
  <c r="V297" i="76"/>
  <c r="BD58" i="38"/>
  <c r="V290" i="76"/>
  <c r="V289" i="76"/>
  <c r="BD57" i="38"/>
  <c r="V290" i="85"/>
  <c r="V281" i="85"/>
  <c r="GY48" i="38"/>
  <c r="V282" i="85"/>
  <c r="GY49" i="38"/>
  <c r="GY60" i="38"/>
  <c r="HA53" i="38"/>
  <c r="HA62" i="38"/>
  <c r="HA55" i="38"/>
  <c r="HA63" i="38"/>
  <c r="V279" i="85"/>
  <c r="HA50" i="38"/>
  <c r="HA45" i="38"/>
  <c r="HA44" i="38"/>
  <c r="V299" i="83"/>
  <c r="DA67" i="38"/>
  <c r="V282" i="83"/>
  <c r="DA50" i="38"/>
  <c r="V281" i="83"/>
  <c r="DA49" i="38"/>
  <c r="DC52" i="38"/>
  <c r="DA60" i="38"/>
  <c r="V280" i="83"/>
  <c r="DC45" i="38"/>
  <c r="DA68" i="38"/>
  <c r="DA55" i="38"/>
  <c r="DA63" i="38"/>
  <c r="V290" i="83"/>
  <c r="DC62" i="38"/>
  <c r="DC53" i="38"/>
  <c r="DC71" i="38"/>
  <c r="FA71" i="38"/>
  <c r="EY70" i="38"/>
  <c r="FA60" i="38"/>
  <c r="FA57" i="38"/>
  <c r="EY55" i="38"/>
  <c r="EY56" i="38"/>
  <c r="EY48" i="38"/>
  <c r="FA64" i="38"/>
  <c r="FA65" i="38"/>
  <c r="EY54" i="38"/>
  <c r="EY49" i="38"/>
  <c r="FA70" i="38"/>
  <c r="FA68" i="38"/>
  <c r="FA47" i="38"/>
  <c r="EY65" i="38"/>
  <c r="FB65" i="38" s="1"/>
  <c r="EY51" i="38"/>
  <c r="FA46" i="38"/>
  <c r="FA45" i="38"/>
  <c r="FA55" i="38"/>
  <c r="EY61" i="38"/>
  <c r="EY64" i="38"/>
  <c r="FA50" i="38"/>
  <c r="FA53" i="38"/>
  <c r="FA63" i="38"/>
  <c r="EY53" i="38"/>
  <c r="FB53" i="38" s="1"/>
  <c r="EY59" i="38"/>
  <c r="FA54" i="38"/>
  <c r="FA61" i="38"/>
  <c r="EY71" i="38"/>
  <c r="FB71" i="38" s="1"/>
  <c r="EY52" i="38"/>
  <c r="EY58" i="38"/>
  <c r="EY45" i="38"/>
  <c r="FB45" i="38" s="1"/>
  <c r="FA58" i="38"/>
  <c r="FA69" i="38"/>
  <c r="EY69" i="38"/>
  <c r="EY60" i="38"/>
  <c r="FB60" i="38" s="1"/>
  <c r="EY66" i="38"/>
  <c r="FA62" i="38"/>
  <c r="FA51" i="38"/>
  <c r="EY46" i="38"/>
  <c r="FB46" i="38" s="1"/>
  <c r="EY47" i="38"/>
  <c r="FA48" i="38"/>
  <c r="FA66" i="38"/>
  <c r="FA59" i="38"/>
  <c r="EY57" i="38"/>
  <c r="EY62" i="38"/>
  <c r="FB62" i="38" s="1"/>
  <c r="FA52" i="38"/>
  <c r="FA44" i="38"/>
  <c r="FA67" i="38"/>
  <c r="EY67" i="38"/>
  <c r="EY44" i="38"/>
  <c r="FA56" i="38"/>
  <c r="FA49" i="38"/>
  <c r="EY68" i="38"/>
  <c r="FB68" i="38" s="1"/>
  <c r="EY50" i="38"/>
  <c r="EY63" i="38"/>
  <c r="FB63" i="38" s="1"/>
  <c r="BD49" i="38"/>
  <c r="V298" i="76"/>
  <c r="BD66" i="38"/>
  <c r="BF53" i="38"/>
  <c r="BF54" i="38"/>
  <c r="BF52" i="38"/>
  <c r="V300" i="76"/>
  <c r="BD68" i="38"/>
  <c r="BF70" i="38"/>
  <c r="BF60" i="38"/>
  <c r="BF45" i="38"/>
  <c r="V301" i="76"/>
  <c r="BD69" i="38"/>
  <c r="HK69" i="38" s="1"/>
  <c r="BF51" i="38"/>
  <c r="BF61" i="38"/>
  <c r="BF71" i="38"/>
  <c r="V303" i="76" s="1"/>
  <c r="BD50" i="38" l="1"/>
  <c r="HK50" i="38" s="1"/>
  <c r="BD59" i="38"/>
  <c r="IG60" i="38"/>
  <c r="FB50" i="38"/>
  <c r="FB44" i="38"/>
  <c r="V277" i="84" s="1"/>
  <c r="FB57" i="38"/>
  <c r="FB47" i="38"/>
  <c r="IG47" i="38" s="1"/>
  <c r="FB69" i="38"/>
  <c r="FB64" i="38"/>
  <c r="V297" i="84" s="1"/>
  <c r="AO303" i="47"/>
  <c r="T303" i="76"/>
  <c r="DA71" i="38"/>
  <c r="V303" i="83"/>
  <c r="AR303" i="47"/>
  <c r="AL303" i="47" s="1"/>
  <c r="AL152" i="47" s="1"/>
  <c r="T304" i="85"/>
  <c r="EZ71" i="38"/>
  <c r="V304" i="84"/>
  <c r="V293" i="76"/>
  <c r="BD61" i="38"/>
  <c r="V277" i="76"/>
  <c r="BD45" i="38"/>
  <c r="V302" i="76"/>
  <c r="BD70" i="38"/>
  <c r="AO300" i="47"/>
  <c r="T300" i="76"/>
  <c r="BD54" i="38"/>
  <c r="V286" i="76"/>
  <c r="BC120" i="38"/>
  <c r="HK66" i="38"/>
  <c r="HK49" i="38"/>
  <c r="BC103" i="38"/>
  <c r="EZ63" i="38"/>
  <c r="V296" i="84"/>
  <c r="EZ68" i="38"/>
  <c r="V301" i="84"/>
  <c r="FB67" i="38"/>
  <c r="EZ62" i="38"/>
  <c r="V295" i="84"/>
  <c r="IG46" i="38"/>
  <c r="EZ46" i="38"/>
  <c r="V279" i="84"/>
  <c r="V293" i="84"/>
  <c r="EZ60" i="38"/>
  <c r="V278" i="84"/>
  <c r="EZ45" i="38"/>
  <c r="FB52" i="38"/>
  <c r="FB59" i="38"/>
  <c r="FB61" i="38"/>
  <c r="FB51" i="38"/>
  <c r="FB54" i="38"/>
  <c r="IG54" i="38" s="1"/>
  <c r="FB56" i="38"/>
  <c r="FB70" i="38"/>
  <c r="IG70" i="38" s="1"/>
  <c r="DA62" i="38"/>
  <c r="V294" i="83"/>
  <c r="T290" i="83"/>
  <c r="AP290" i="47"/>
  <c r="AJ290" i="47" s="1"/>
  <c r="T295" i="83"/>
  <c r="AP295" i="47"/>
  <c r="AJ295" i="47" s="1"/>
  <c r="T287" i="83"/>
  <c r="AP287" i="47"/>
  <c r="AJ287" i="47" s="1"/>
  <c r="CZ122" i="38"/>
  <c r="HL68" i="38"/>
  <c r="AP280" i="47"/>
  <c r="AJ280" i="47" s="1"/>
  <c r="T280" i="83"/>
  <c r="CZ114" i="38"/>
  <c r="HL60" i="38"/>
  <c r="V284" i="83"/>
  <c r="DA52" i="38"/>
  <c r="AP281" i="47"/>
  <c r="AJ281" i="47" s="1"/>
  <c r="T281" i="83"/>
  <c r="AP282" i="47"/>
  <c r="AJ282" i="47" s="1"/>
  <c r="T282" i="83"/>
  <c r="AP299" i="47"/>
  <c r="AJ299" i="47" s="1"/>
  <c r="T299" i="83"/>
  <c r="IG45" i="38"/>
  <c r="V278" i="85"/>
  <c r="GY45" i="38"/>
  <c r="GX100" i="38"/>
  <c r="HN46" i="38"/>
  <c r="IG63" i="38"/>
  <c r="V296" i="85"/>
  <c r="GY63" i="38"/>
  <c r="IG62" i="38"/>
  <c r="V295" i="85"/>
  <c r="GY62" i="38"/>
  <c r="HN60" i="38"/>
  <c r="GX114" i="38"/>
  <c r="AR281" i="47"/>
  <c r="AL281" i="47" s="1"/>
  <c r="T282" i="85"/>
  <c r="AR280" i="47"/>
  <c r="AL280" i="47" s="1"/>
  <c r="T281" i="85"/>
  <c r="GX111" i="38"/>
  <c r="HN57" i="38"/>
  <c r="HK57" i="38"/>
  <c r="BC111" i="38"/>
  <c r="AO290" i="47"/>
  <c r="T290" i="76"/>
  <c r="AO297" i="47"/>
  <c r="T297" i="76"/>
  <c r="V276" i="76"/>
  <c r="BD44" i="38"/>
  <c r="AO296" i="47"/>
  <c r="T296" i="76"/>
  <c r="BC116" i="38"/>
  <c r="HK62" i="38"/>
  <c r="BC102" i="38"/>
  <c r="HK48" i="38"/>
  <c r="BC104" i="38"/>
  <c r="BD67" i="38"/>
  <c r="V299" i="76"/>
  <c r="T288" i="76"/>
  <c r="AO288" i="47"/>
  <c r="HK63" i="38"/>
  <c r="BC117" i="38"/>
  <c r="HK55" i="38"/>
  <c r="BC109" i="38"/>
  <c r="BC113" i="38"/>
  <c r="HK59" i="38"/>
  <c r="DA66" i="38"/>
  <c r="V298" i="83"/>
  <c r="V302" i="83"/>
  <c r="DA70" i="38"/>
  <c r="DA69" i="38"/>
  <c r="HL69" i="38" s="1"/>
  <c r="V301" i="83"/>
  <c r="HL46" i="38"/>
  <c r="CZ100" i="38"/>
  <c r="HL59" i="38"/>
  <c r="CZ113" i="38"/>
  <c r="HL44" i="38"/>
  <c r="CZ98" i="38"/>
  <c r="CZ101" i="38"/>
  <c r="HL47" i="38"/>
  <c r="CZ115" i="38"/>
  <c r="HL61" i="38"/>
  <c r="HL51" i="38"/>
  <c r="CZ105" i="38"/>
  <c r="HL64" i="38"/>
  <c r="CZ118" i="38"/>
  <c r="HL54" i="38"/>
  <c r="CZ108" i="38"/>
  <c r="IG64" i="38"/>
  <c r="GY64" i="38"/>
  <c r="V297" i="85"/>
  <c r="IG65" i="38"/>
  <c r="GY65" i="38"/>
  <c r="V298" i="85"/>
  <c r="GX112" i="38"/>
  <c r="HN58" i="38"/>
  <c r="IG61" i="38"/>
  <c r="V294" i="85"/>
  <c r="GY61" i="38"/>
  <c r="HN66" i="38"/>
  <c r="GX120" i="38"/>
  <c r="HN47" i="38"/>
  <c r="GX101" i="38"/>
  <c r="AR291" i="47"/>
  <c r="AL291" i="47" s="1"/>
  <c r="T292" i="85"/>
  <c r="IG69" i="38"/>
  <c r="GX121" i="38"/>
  <c r="HN67" i="38"/>
  <c r="GX105" i="38"/>
  <c r="HN51" i="38"/>
  <c r="GX106" i="38"/>
  <c r="HN52" i="38"/>
  <c r="AR286" i="47"/>
  <c r="AL286" i="47" s="1"/>
  <c r="T287" i="85"/>
  <c r="BD71" i="38"/>
  <c r="IG71" i="38"/>
  <c r="V283" i="76"/>
  <c r="BD51" i="38"/>
  <c r="AO301" i="47"/>
  <c r="T301" i="76"/>
  <c r="V292" i="76"/>
  <c r="BD60" i="38"/>
  <c r="HK68" i="38"/>
  <c r="BC122" i="38"/>
  <c r="BD52" i="38"/>
  <c r="V284" i="76"/>
  <c r="BD53" i="38"/>
  <c r="V285" i="76"/>
  <c r="T298" i="76"/>
  <c r="AO298" i="47"/>
  <c r="T281" i="76"/>
  <c r="AO281" i="47"/>
  <c r="EZ50" i="38"/>
  <c r="V283" i="84"/>
  <c r="EZ44" i="38"/>
  <c r="EZ57" i="38"/>
  <c r="V290" i="84"/>
  <c r="V280" i="84"/>
  <c r="FB66" i="38"/>
  <c r="V302" i="84"/>
  <c r="EZ69" i="38"/>
  <c r="FB58" i="38"/>
  <c r="EZ53" i="38"/>
  <c r="V286" i="84"/>
  <c r="EZ64" i="38"/>
  <c r="V298" i="84"/>
  <c r="EZ65" i="38"/>
  <c r="FB49" i="38"/>
  <c r="FB48" i="38"/>
  <c r="FB55" i="38"/>
  <c r="IG55" i="38" s="1"/>
  <c r="V285" i="83"/>
  <c r="DA53" i="38"/>
  <c r="HL58" i="38"/>
  <c r="CZ112" i="38"/>
  <c r="HL63" i="38"/>
  <c r="CZ117" i="38"/>
  <c r="CZ109" i="38"/>
  <c r="HL55" i="38"/>
  <c r="AP300" i="47"/>
  <c r="AJ300" i="47" s="1"/>
  <c r="T300" i="83"/>
  <c r="V277" i="83"/>
  <c r="DA45" i="38"/>
  <c r="HL48" i="38"/>
  <c r="CZ102" i="38"/>
  <c r="T292" i="83"/>
  <c r="AP292" i="47"/>
  <c r="AJ292" i="47" s="1"/>
  <c r="HL49" i="38"/>
  <c r="CZ103" i="38"/>
  <c r="CZ104" i="38"/>
  <c r="HL50" i="38"/>
  <c r="HL67" i="38"/>
  <c r="CZ121" i="38"/>
  <c r="V277" i="85"/>
  <c r="GY44" i="38"/>
  <c r="IG50" i="38"/>
  <c r="V283" i="85"/>
  <c r="GY50" i="38"/>
  <c r="T279" i="85"/>
  <c r="AR278" i="47"/>
  <c r="AL278" i="47" s="1"/>
  <c r="GY55" i="38"/>
  <c r="V288" i="85"/>
  <c r="IG53" i="38"/>
  <c r="V286" i="85"/>
  <c r="GY53" i="38"/>
  <c r="AR292" i="47"/>
  <c r="AL292" i="47" s="1"/>
  <c r="T293" i="85"/>
  <c r="GX103" i="38"/>
  <c r="HN49" i="38"/>
  <c r="HN48" i="38"/>
  <c r="GX102" i="38"/>
  <c r="AR289" i="47"/>
  <c r="AL289" i="47" s="1"/>
  <c r="T290" i="85"/>
  <c r="IG57" i="38"/>
  <c r="AO289" i="47"/>
  <c r="T289" i="76"/>
  <c r="BC112" i="38"/>
  <c r="HK58" i="38"/>
  <c r="HK65" i="38"/>
  <c r="BC119" i="38"/>
  <c r="BC118" i="38"/>
  <c r="HK64" i="38"/>
  <c r="V278" i="76"/>
  <c r="BD46" i="38"/>
  <c r="T294" i="76"/>
  <c r="AO294" i="47"/>
  <c r="T280" i="76"/>
  <c r="AO280" i="47"/>
  <c r="T282" i="76"/>
  <c r="AO282" i="47"/>
  <c r="BD47" i="38"/>
  <c r="V279" i="76"/>
  <c r="HK56" i="38"/>
  <c r="BC110" i="38"/>
  <c r="T295" i="76"/>
  <c r="AO295" i="47"/>
  <c r="T287" i="76"/>
  <c r="AO287" i="47"/>
  <c r="T291" i="76"/>
  <c r="AO291" i="47"/>
  <c r="DA56" i="38"/>
  <c r="V288" i="83"/>
  <c r="DA65" i="38"/>
  <c r="V297" i="83"/>
  <c r="V289" i="83"/>
  <c r="DA57" i="38"/>
  <c r="T278" i="83"/>
  <c r="AP278" i="47"/>
  <c r="AJ278" i="47" s="1"/>
  <c r="T291" i="83"/>
  <c r="AP291" i="47"/>
  <c r="AJ291" i="47" s="1"/>
  <c r="AP276" i="47"/>
  <c r="AJ276" i="47" s="1"/>
  <c r="T276" i="83"/>
  <c r="V306" i="83"/>
  <c r="AJ279" i="83" s="1"/>
  <c r="T279" i="83"/>
  <c r="AP279" i="47"/>
  <c r="AJ279" i="47" s="1"/>
  <c r="AP293" i="47"/>
  <c r="AJ293" i="47" s="1"/>
  <c r="T293" i="83"/>
  <c r="T283" i="83"/>
  <c r="AP283" i="47"/>
  <c r="AJ283" i="47" s="1"/>
  <c r="T296" i="83"/>
  <c r="AP296" i="47"/>
  <c r="AJ296" i="47" s="1"/>
  <c r="AP286" i="47"/>
  <c r="AJ286" i="47" s="1"/>
  <c r="T286" i="83"/>
  <c r="IG56" i="38"/>
  <c r="GY56" i="38"/>
  <c r="V289" i="85"/>
  <c r="IG68" i="38"/>
  <c r="V301" i="85"/>
  <c r="GY68" i="38"/>
  <c r="T291" i="85"/>
  <c r="AR290" i="47"/>
  <c r="AL290" i="47" s="1"/>
  <c r="AR298" i="47"/>
  <c r="AL298" i="47" s="1"/>
  <c r="T299" i="85"/>
  <c r="GY70" i="38"/>
  <c r="V303" i="85"/>
  <c r="AR279" i="47"/>
  <c r="AL279" i="47" s="1"/>
  <c r="T280" i="85"/>
  <c r="GX113" i="38"/>
  <c r="HN59" i="38"/>
  <c r="AR301" i="47"/>
  <c r="AL301" i="47" s="1"/>
  <c r="T302" i="85"/>
  <c r="AR299" i="47"/>
  <c r="AL299" i="47" s="1"/>
  <c r="T300" i="85"/>
  <c r="IG67" i="38"/>
  <c r="AR283" i="47"/>
  <c r="AL283" i="47" s="1"/>
  <c r="T284" i="85"/>
  <c r="AR284" i="47"/>
  <c r="AL284" i="47" s="1"/>
  <c r="T285" i="85"/>
  <c r="HN54" i="38"/>
  <c r="GX108" i="38"/>
  <c r="HL73" i="38" l="1"/>
  <c r="IG44" i="38"/>
  <c r="EZ47" i="38"/>
  <c r="AQ303" i="47"/>
  <c r="AK303" i="47" s="1"/>
  <c r="AK152" i="47" s="1"/>
  <c r="T304" i="84"/>
  <c r="T78" i="85"/>
  <c r="V78" i="85" s="1"/>
  <c r="AR78" i="47" s="1"/>
  <c r="AL78" i="47" s="1"/>
  <c r="T153" i="85"/>
  <c r="AP303" i="47"/>
  <c r="AJ303" i="47" s="1"/>
  <c r="AJ152" i="47" s="1"/>
  <c r="T303" i="83"/>
  <c r="T153" i="76"/>
  <c r="T78" i="76"/>
  <c r="V78" i="76" s="1"/>
  <c r="AO78" i="47" s="1"/>
  <c r="AR152" i="47"/>
  <c r="AI303" i="47"/>
  <c r="AI152" i="47" s="1"/>
  <c r="AM303" i="47"/>
  <c r="AJ286" i="83"/>
  <c r="AO286" i="83" s="1"/>
  <c r="AJ283" i="83"/>
  <c r="CG283" i="47" s="1"/>
  <c r="AJ296" i="83"/>
  <c r="AK296" i="83" s="1"/>
  <c r="T59" i="85"/>
  <c r="T134" i="85"/>
  <c r="AL132" i="47"/>
  <c r="AL148" i="47"/>
  <c r="T151" i="85"/>
  <c r="T76" i="85"/>
  <c r="AL128" i="47"/>
  <c r="AL147" i="47"/>
  <c r="AL139" i="47"/>
  <c r="GX122" i="38"/>
  <c r="HN68" i="38"/>
  <c r="HN56" i="38"/>
  <c r="GX110" i="38"/>
  <c r="CG286" i="47"/>
  <c r="AJ135" i="47"/>
  <c r="AJ145" i="47"/>
  <c r="T58" i="83"/>
  <c r="T133" i="83"/>
  <c r="T68" i="83"/>
  <c r="T143" i="83"/>
  <c r="CG279" i="47"/>
  <c r="AO279" i="83"/>
  <c r="AK279" i="83"/>
  <c r="BR279" i="47" s="1"/>
  <c r="T54" i="83"/>
  <c r="T129" i="83"/>
  <c r="AJ291" i="83"/>
  <c r="AJ264" i="83"/>
  <c r="AJ268" i="83"/>
  <c r="AJ267" i="83"/>
  <c r="AJ261" i="83"/>
  <c r="AJ265" i="83"/>
  <c r="AJ269" i="83"/>
  <c r="AJ266" i="83"/>
  <c r="AJ262" i="83"/>
  <c r="AJ270" i="83"/>
  <c r="AJ263" i="83"/>
  <c r="AJ271" i="83"/>
  <c r="AJ274" i="83"/>
  <c r="AJ273" i="83"/>
  <c r="AJ272" i="83"/>
  <c r="AJ275" i="83"/>
  <c r="AJ125" i="47"/>
  <c r="AJ306" i="47"/>
  <c r="BC286" i="47" s="1"/>
  <c r="T66" i="83"/>
  <c r="T141" i="83"/>
  <c r="AJ127" i="47"/>
  <c r="HL57" i="38"/>
  <c r="CZ111" i="38"/>
  <c r="AP297" i="47"/>
  <c r="AJ297" i="47" s="1"/>
  <c r="T297" i="83"/>
  <c r="AJ297" i="83"/>
  <c r="T288" i="83"/>
  <c r="AP288" i="47"/>
  <c r="AJ288" i="47" s="1"/>
  <c r="AJ288" i="83"/>
  <c r="T141" i="76"/>
  <c r="T66" i="76"/>
  <c r="AI287" i="47"/>
  <c r="T145" i="76"/>
  <c r="T70" i="76"/>
  <c r="BC101" i="38"/>
  <c r="HK47" i="38"/>
  <c r="AI282" i="47"/>
  <c r="T55" i="76"/>
  <c r="T130" i="76"/>
  <c r="AI294" i="47"/>
  <c r="BC100" i="38"/>
  <c r="HK46" i="38"/>
  <c r="AI289" i="47"/>
  <c r="AL138" i="47"/>
  <c r="T67" i="85"/>
  <c r="T142" i="85"/>
  <c r="HN53" i="38"/>
  <c r="GX107" i="38"/>
  <c r="HN55" i="38"/>
  <c r="GX109" i="38"/>
  <c r="T53" i="85"/>
  <c r="T128" i="85"/>
  <c r="T283" i="85"/>
  <c r="AR282" i="47"/>
  <c r="AL282" i="47" s="1"/>
  <c r="HN44" i="38"/>
  <c r="GX98" i="38"/>
  <c r="AJ141" i="47"/>
  <c r="BC292" i="47"/>
  <c r="CZ99" i="38"/>
  <c r="HL45" i="38"/>
  <c r="AJ300" i="83"/>
  <c r="AJ149" i="47"/>
  <c r="T285" i="83"/>
  <c r="AP285" i="47"/>
  <c r="AJ285" i="47" s="1"/>
  <c r="AJ285" i="83"/>
  <c r="IG48" i="38"/>
  <c r="EZ48" i="38"/>
  <c r="V281" i="84"/>
  <c r="EY119" i="38"/>
  <c r="HM65" i="38"/>
  <c r="T297" i="84"/>
  <c r="AQ296" i="47"/>
  <c r="AK296" i="47" s="1"/>
  <c r="AQ285" i="47"/>
  <c r="AK285" i="47" s="1"/>
  <c r="AK134" i="47" s="1"/>
  <c r="T286" i="84"/>
  <c r="IG58" i="38"/>
  <c r="V291" i="84"/>
  <c r="EZ58" i="38"/>
  <c r="AQ301" i="47"/>
  <c r="AK301" i="47" s="1"/>
  <c r="T302" i="84"/>
  <c r="HM47" i="38"/>
  <c r="EY101" i="38"/>
  <c r="AQ289" i="47"/>
  <c r="AK289" i="47" s="1"/>
  <c r="T290" i="84"/>
  <c r="AQ276" i="47"/>
  <c r="AK276" i="47" s="1"/>
  <c r="T277" i="84"/>
  <c r="V306" i="84"/>
  <c r="AJ283" i="84" s="1"/>
  <c r="T283" i="84"/>
  <c r="AQ282" i="47"/>
  <c r="AK282" i="47" s="1"/>
  <c r="T131" i="76"/>
  <c r="T56" i="76"/>
  <c r="AI298" i="47"/>
  <c r="AO285" i="47"/>
  <c r="T285" i="76"/>
  <c r="T284" i="76"/>
  <c r="AO284" i="47"/>
  <c r="BC114" i="38"/>
  <c r="HK60" i="38"/>
  <c r="AI301" i="47"/>
  <c r="AO283" i="47"/>
  <c r="T283" i="76"/>
  <c r="T61" i="85"/>
  <c r="T136" i="85"/>
  <c r="T66" i="85"/>
  <c r="T141" i="85"/>
  <c r="HN61" i="38"/>
  <c r="GX115" i="38"/>
  <c r="HN65" i="38"/>
  <c r="GX119" i="38"/>
  <c r="AR296" i="47"/>
  <c r="AL296" i="47" s="1"/>
  <c r="T297" i="85"/>
  <c r="T302" i="83"/>
  <c r="AP302" i="47"/>
  <c r="AJ302" i="47" s="1"/>
  <c r="AJ302" i="83"/>
  <c r="HL66" i="38"/>
  <c r="CZ120" i="38"/>
  <c r="AI288" i="47"/>
  <c r="AO299" i="47"/>
  <c r="T299" i="76"/>
  <c r="AI296" i="47"/>
  <c r="AO276" i="47"/>
  <c r="T276" i="76"/>
  <c r="W305" i="76"/>
  <c r="AJ276" i="76" s="1"/>
  <c r="T147" i="76"/>
  <c r="T72" i="76"/>
  <c r="AI290" i="47"/>
  <c r="T130" i="85"/>
  <c r="T55" i="85"/>
  <c r="AL130" i="47"/>
  <c r="AR294" i="47"/>
  <c r="AL294" i="47" s="1"/>
  <c r="T295" i="85"/>
  <c r="HN63" i="38"/>
  <c r="GX117" i="38"/>
  <c r="T278" i="85"/>
  <c r="AR277" i="47"/>
  <c r="AL277" i="47" s="1"/>
  <c r="AJ299" i="83"/>
  <c r="AJ148" i="47"/>
  <c r="T132" i="83"/>
  <c r="T57" i="83"/>
  <c r="AJ281" i="83"/>
  <c r="AJ130" i="47"/>
  <c r="AP284" i="47"/>
  <c r="AJ284" i="47" s="1"/>
  <c r="T284" i="83"/>
  <c r="AJ284" i="83"/>
  <c r="T55" i="83"/>
  <c r="T130" i="83"/>
  <c r="AJ287" i="83"/>
  <c r="T62" i="83"/>
  <c r="V62" i="83" s="1"/>
  <c r="T137" i="83"/>
  <c r="AJ144" i="47"/>
  <c r="AJ290" i="83"/>
  <c r="T65" i="83"/>
  <c r="T140" i="83"/>
  <c r="CZ116" i="38"/>
  <c r="HL62" i="38"/>
  <c r="V289" i="84"/>
  <c r="EZ56" i="38"/>
  <c r="V284" i="84"/>
  <c r="EZ51" i="38"/>
  <c r="EZ59" i="38"/>
  <c r="V292" i="84"/>
  <c r="IG59" i="38"/>
  <c r="HM45" i="38"/>
  <c r="EY99" i="38"/>
  <c r="EY114" i="38"/>
  <c r="HM60" i="38"/>
  <c r="AJ279" i="84"/>
  <c r="T279" i="84"/>
  <c r="AQ278" i="47"/>
  <c r="AK278" i="47" s="1"/>
  <c r="HM62" i="38"/>
  <c r="EY116" i="38"/>
  <c r="T301" i="84"/>
  <c r="AQ300" i="47"/>
  <c r="AK300" i="47" s="1"/>
  <c r="T296" i="84"/>
  <c r="AQ295" i="47"/>
  <c r="AK295" i="47" s="1"/>
  <c r="AO286" i="47"/>
  <c r="T286" i="76"/>
  <c r="AI300" i="47"/>
  <c r="T302" i="76"/>
  <c r="AO302" i="47"/>
  <c r="AO277" i="47"/>
  <c r="T277" i="76"/>
  <c r="AO293" i="47"/>
  <c r="T293" i="76"/>
  <c r="AL133" i="47"/>
  <c r="T133" i="85"/>
  <c r="T58" i="85"/>
  <c r="T74" i="85"/>
  <c r="T149" i="85"/>
  <c r="AL150" i="47"/>
  <c r="T54" i="85"/>
  <c r="T129" i="85"/>
  <c r="AR302" i="47"/>
  <c r="AL302" i="47" s="1"/>
  <c r="T303" i="85"/>
  <c r="T73" i="85"/>
  <c r="T148" i="85"/>
  <c r="T65" i="85"/>
  <c r="T140" i="85"/>
  <c r="T301" i="85"/>
  <c r="AR300" i="47"/>
  <c r="AL300" i="47" s="1"/>
  <c r="AR288" i="47"/>
  <c r="AL288" i="47" s="1"/>
  <c r="T289" i="85"/>
  <c r="T136" i="83"/>
  <c r="T61" i="83"/>
  <c r="CG296" i="47"/>
  <c r="T146" i="83"/>
  <c r="T71" i="83"/>
  <c r="AJ132" i="47"/>
  <c r="BC283" i="47"/>
  <c r="AJ293" i="83"/>
  <c r="AJ142" i="47"/>
  <c r="AJ128" i="47"/>
  <c r="AJ276" i="83"/>
  <c r="T306" i="83"/>
  <c r="AC293" i="83" s="1"/>
  <c r="T51" i="83"/>
  <c r="T126" i="83"/>
  <c r="AJ140" i="47"/>
  <c r="AJ278" i="83"/>
  <c r="T53" i="83"/>
  <c r="T128" i="83"/>
  <c r="V128" i="83" s="1"/>
  <c r="T289" i="83"/>
  <c r="AP289" i="47"/>
  <c r="AJ289" i="47" s="1"/>
  <c r="AJ289" i="83"/>
  <c r="HL65" i="38"/>
  <c r="CZ119" i="38"/>
  <c r="CZ110" i="38"/>
  <c r="HL56" i="38"/>
  <c r="AI291" i="47"/>
  <c r="T137" i="76"/>
  <c r="T62" i="76"/>
  <c r="AI295" i="47"/>
  <c r="AO279" i="47"/>
  <c r="T279" i="76"/>
  <c r="T132" i="76"/>
  <c r="T57" i="76"/>
  <c r="AI280" i="47"/>
  <c r="T69" i="76"/>
  <c r="T144" i="76"/>
  <c r="AO278" i="47"/>
  <c r="T278" i="76"/>
  <c r="T139" i="76"/>
  <c r="T64" i="76"/>
  <c r="T139" i="85"/>
  <c r="T64" i="85"/>
  <c r="AL141" i="47"/>
  <c r="AR285" i="47"/>
  <c r="AL285" i="47" s="1"/>
  <c r="T286" i="85"/>
  <c r="AR287" i="47"/>
  <c r="AL287" i="47" s="1"/>
  <c r="T288" i="85"/>
  <c r="AL127" i="47"/>
  <c r="HN50" i="38"/>
  <c r="GX104" i="38"/>
  <c r="V307" i="85"/>
  <c r="AJ295" i="85" s="1"/>
  <c r="AR276" i="47"/>
  <c r="AL276" i="47" s="1"/>
  <c r="T277" i="85"/>
  <c r="AJ292" i="83"/>
  <c r="T142" i="83"/>
  <c r="T67" i="83"/>
  <c r="T277" i="83"/>
  <c r="AP277" i="47"/>
  <c r="AJ277" i="47" s="1"/>
  <c r="AJ277" i="83"/>
  <c r="T150" i="83"/>
  <c r="T75" i="83"/>
  <c r="HL53" i="38"/>
  <c r="CZ107" i="38"/>
  <c r="EZ55" i="38"/>
  <c r="V288" i="84"/>
  <c r="IG49" i="38"/>
  <c r="EZ49" i="38"/>
  <c r="V282" i="84"/>
  <c r="AQ297" i="47"/>
  <c r="AK297" i="47" s="1"/>
  <c r="T298" i="84"/>
  <c r="EY118" i="38"/>
  <c r="HM64" i="38"/>
  <c r="EY107" i="38"/>
  <c r="HM53" i="38"/>
  <c r="HM69" i="38"/>
  <c r="EY123" i="38"/>
  <c r="IG66" i="38"/>
  <c r="V299" i="84"/>
  <c r="EZ66" i="38"/>
  <c r="AJ280" i="84"/>
  <c r="AQ279" i="47"/>
  <c r="AK279" i="47" s="1"/>
  <c r="T280" i="84"/>
  <c r="HM57" i="38"/>
  <c r="EY111" i="38"/>
  <c r="HM44" i="38"/>
  <c r="EY98" i="38"/>
  <c r="EY104" i="38"/>
  <c r="HM50" i="38"/>
  <c r="AI281" i="47"/>
  <c r="T148" i="76"/>
  <c r="T73" i="76"/>
  <c r="HK53" i="38"/>
  <c r="BC107" i="38"/>
  <c r="HK52" i="38"/>
  <c r="BC106" i="38"/>
  <c r="T292" i="76"/>
  <c r="AO292" i="47"/>
  <c r="AJ292" i="76"/>
  <c r="T151" i="76"/>
  <c r="T76" i="76"/>
  <c r="HK51" i="38"/>
  <c r="BC105" i="38"/>
  <c r="AL135" i="47"/>
  <c r="AL140" i="47"/>
  <c r="T294" i="85"/>
  <c r="AR293" i="47"/>
  <c r="AL293" i="47" s="1"/>
  <c r="AR297" i="47"/>
  <c r="AL297" i="47" s="1"/>
  <c r="T298" i="85"/>
  <c r="GX118" i="38"/>
  <c r="HN64" i="38"/>
  <c r="T301" i="83"/>
  <c r="AP301" i="47"/>
  <c r="AJ301" i="47" s="1"/>
  <c r="AJ301" i="83"/>
  <c r="AP298" i="47"/>
  <c r="AJ298" i="47" s="1"/>
  <c r="T298" i="83"/>
  <c r="AJ298" i="83"/>
  <c r="T63" i="76"/>
  <c r="T138" i="76"/>
  <c r="HK67" i="38"/>
  <c r="BC121" i="38"/>
  <c r="T71" i="76"/>
  <c r="T146" i="76"/>
  <c r="BC98" i="38"/>
  <c r="HK44" i="38"/>
  <c r="HK73" i="38" s="1"/>
  <c r="AI297" i="47"/>
  <c r="T140" i="76"/>
  <c r="T65" i="76"/>
  <c r="AL129" i="47"/>
  <c r="T131" i="85"/>
  <c r="T56" i="85"/>
  <c r="HN62" i="38"/>
  <c r="GX116" i="38"/>
  <c r="T296" i="85"/>
  <c r="AR295" i="47"/>
  <c r="AL295" i="47" s="1"/>
  <c r="HN45" i="38"/>
  <c r="GX99" i="38"/>
  <c r="T149" i="83"/>
  <c r="T74" i="83"/>
  <c r="AJ282" i="83"/>
  <c r="AJ131" i="47"/>
  <c r="T56" i="83"/>
  <c r="T131" i="83"/>
  <c r="CZ106" i="38"/>
  <c r="HL52" i="38"/>
  <c r="AJ280" i="83"/>
  <c r="AJ129" i="47"/>
  <c r="BC280" i="47"/>
  <c r="AJ136" i="47"/>
  <c r="BC287" i="47"/>
  <c r="AJ295" i="83"/>
  <c r="T145" i="83"/>
  <c r="T70" i="83"/>
  <c r="AC295" i="83"/>
  <c r="AJ139" i="47"/>
  <c r="BC290" i="47"/>
  <c r="T294" i="83"/>
  <c r="AP294" i="47"/>
  <c r="AJ294" i="47" s="1"/>
  <c r="AJ294" i="83"/>
  <c r="V303" i="84"/>
  <c r="EZ70" i="38"/>
  <c r="EY124" i="38" s="1"/>
  <c r="V287" i="84"/>
  <c r="EZ54" i="38"/>
  <c r="V294" i="84"/>
  <c r="EZ61" i="38"/>
  <c r="IG52" i="38"/>
  <c r="V285" i="84"/>
  <c r="EZ52" i="38"/>
  <c r="AQ277" i="47"/>
  <c r="AK277" i="47" s="1"/>
  <c r="T278" i="84"/>
  <c r="AQ292" i="47"/>
  <c r="AK292" i="47" s="1"/>
  <c r="T293" i="84"/>
  <c r="EY100" i="38"/>
  <c r="HM46" i="38"/>
  <c r="AQ294" i="47"/>
  <c r="AK294" i="47" s="1"/>
  <c r="T295" i="84"/>
  <c r="EZ67" i="38"/>
  <c r="V300" i="84"/>
  <c r="EY122" i="38"/>
  <c r="HM68" i="38"/>
  <c r="HM73" i="38" s="1"/>
  <c r="HM63" i="38"/>
  <c r="EY117" i="38"/>
  <c r="BC108" i="38"/>
  <c r="HK54" i="38"/>
  <c r="T75" i="76"/>
  <c r="T150" i="76"/>
  <c r="HK45" i="38"/>
  <c r="BC99" i="38"/>
  <c r="BC115" i="38"/>
  <c r="HK61" i="38"/>
  <c r="IG51" i="38"/>
  <c r="AJ295" i="84" l="1"/>
  <c r="AO295" i="84" s="1"/>
  <c r="AJ293" i="84"/>
  <c r="AJ278" i="84"/>
  <c r="AK278" i="84" s="1"/>
  <c r="BS277" i="47" s="1"/>
  <c r="AJ296" i="85"/>
  <c r="AM297" i="47"/>
  <c r="AS297" i="47" s="1"/>
  <c r="IL65" i="38" s="1"/>
  <c r="IY65" i="38" s="1"/>
  <c r="AJ298" i="85"/>
  <c r="AJ298" i="84"/>
  <c r="CH297" i="47" s="1"/>
  <c r="AJ293" i="76"/>
  <c r="AJ296" i="84"/>
  <c r="CH295" i="47" s="1"/>
  <c r="HN73" i="38"/>
  <c r="AC281" i="83"/>
  <c r="AC299" i="83"/>
  <c r="AC300" i="83"/>
  <c r="AC292" i="83"/>
  <c r="AJ302" i="76"/>
  <c r="CF302" i="47" s="1"/>
  <c r="AJ286" i="76"/>
  <c r="AJ301" i="84"/>
  <c r="AO301" i="84" s="1"/>
  <c r="BC295" i="47"/>
  <c r="BC281" i="47"/>
  <c r="AK286" i="83"/>
  <c r="BR286" i="47" s="1"/>
  <c r="AO283" i="83"/>
  <c r="AC278" i="83"/>
  <c r="AS303" i="47"/>
  <c r="AM152" i="47"/>
  <c r="AI78" i="47"/>
  <c r="AP152" i="47"/>
  <c r="T153" i="84"/>
  <c r="V153" i="84" s="1"/>
  <c r="T78" i="84"/>
  <c r="V78" i="84" s="1"/>
  <c r="AQ78" i="47" s="1"/>
  <c r="AK78" i="47" s="1"/>
  <c r="AK283" i="83"/>
  <c r="BR283" i="47" s="1"/>
  <c r="AO152" i="47"/>
  <c r="V153" i="76"/>
  <c r="T78" i="83"/>
  <c r="V78" i="83" s="1"/>
  <c r="AP78" i="47" s="1"/>
  <c r="AJ78" i="47" s="1"/>
  <c r="T153" i="83"/>
  <c r="V153" i="83" s="1"/>
  <c r="V153" i="85"/>
  <c r="AQ152" i="47"/>
  <c r="BR296" i="47"/>
  <c r="BM296" i="47" s="1"/>
  <c r="AL296" i="83"/>
  <c r="BC282" i="47"/>
  <c r="AJ294" i="85"/>
  <c r="AK294" i="85" s="1"/>
  <c r="BT293" i="47" s="1"/>
  <c r="AJ278" i="76"/>
  <c r="AO278" i="76" s="1"/>
  <c r="AJ279" i="76"/>
  <c r="CF279" i="47" s="1"/>
  <c r="BC291" i="47"/>
  <c r="BC279" i="47"/>
  <c r="BC293" i="47"/>
  <c r="AO296" i="83"/>
  <c r="AJ277" i="76"/>
  <c r="CF277" i="47" s="1"/>
  <c r="BC299" i="47"/>
  <c r="AM296" i="47"/>
  <c r="AM145" i="47" s="1"/>
  <c r="BC300" i="47"/>
  <c r="HL75" i="38" s="1"/>
  <c r="AJ277" i="85"/>
  <c r="CI276" i="47" s="1"/>
  <c r="AO295" i="85"/>
  <c r="CI294" i="47"/>
  <c r="AK295" i="85"/>
  <c r="BT294" i="47" s="1"/>
  <c r="V150" i="76"/>
  <c r="AQ299" i="47"/>
  <c r="AK299" i="47" s="1"/>
  <c r="T300" i="84"/>
  <c r="CH294" i="47"/>
  <c r="AK295" i="84"/>
  <c r="BS294" i="47" s="1"/>
  <c r="AK143" i="47"/>
  <c r="AK293" i="84"/>
  <c r="BS292" i="47" s="1"/>
  <c r="CH292" i="47"/>
  <c r="AO293" i="84"/>
  <c r="T52" i="84"/>
  <c r="T127" i="84"/>
  <c r="CH277" i="47"/>
  <c r="AQ284" i="47"/>
  <c r="AK284" i="47" s="1"/>
  <c r="T285" i="84"/>
  <c r="AJ285" i="84"/>
  <c r="EY115" i="38"/>
  <c r="HM61" i="38"/>
  <c r="HM54" i="38"/>
  <c r="EY108" i="38"/>
  <c r="AO294" i="83"/>
  <c r="CG294" i="47"/>
  <c r="AK294" i="83"/>
  <c r="BR294" i="47" s="1"/>
  <c r="T69" i="83"/>
  <c r="T144" i="83"/>
  <c r="AC294" i="83"/>
  <c r="AP139" i="47"/>
  <c r="V70" i="83"/>
  <c r="AK295" i="83"/>
  <c r="BR295" i="47" s="1"/>
  <c r="CG295" i="47"/>
  <c r="ER295" i="47" s="1"/>
  <c r="AO295" i="83"/>
  <c r="AP136" i="47"/>
  <c r="AP129" i="47"/>
  <c r="V131" i="83"/>
  <c r="V56" i="83"/>
  <c r="V149" i="83"/>
  <c r="AL144" i="47"/>
  <c r="V131" i="85"/>
  <c r="AR129" i="47"/>
  <c r="V65" i="76"/>
  <c r="AM146" i="47"/>
  <c r="V71" i="76"/>
  <c r="V138" i="76"/>
  <c r="CG298" i="47"/>
  <c r="AK298" i="83"/>
  <c r="BR298" i="47" s="1"/>
  <c r="AO298" i="83"/>
  <c r="AL298" i="83"/>
  <c r="AJ147" i="47"/>
  <c r="BC298" i="47"/>
  <c r="AJ150" i="47"/>
  <c r="BC301" i="47"/>
  <c r="CI297" i="47"/>
  <c r="AO298" i="85"/>
  <c r="AK298" i="85"/>
  <c r="BT297" i="47" s="1"/>
  <c r="AL146" i="47"/>
  <c r="AL142" i="47"/>
  <c r="V151" i="76"/>
  <c r="AI292" i="47"/>
  <c r="AM292" i="47"/>
  <c r="V73" i="76"/>
  <c r="T54" i="84"/>
  <c r="T129" i="84"/>
  <c r="CH279" i="47"/>
  <c r="AK280" i="84"/>
  <c r="BS279" i="47" s="1"/>
  <c r="AO280" i="84"/>
  <c r="AL280" i="84"/>
  <c r="AQ298" i="47"/>
  <c r="AK298" i="47" s="1"/>
  <c r="T299" i="84"/>
  <c r="AJ299" i="84"/>
  <c r="T147" i="84"/>
  <c r="T72" i="84"/>
  <c r="AK146" i="47"/>
  <c r="HM49" i="38"/>
  <c r="EY103" i="38"/>
  <c r="AJ288" i="84"/>
  <c r="T288" i="84"/>
  <c r="AQ287" i="47"/>
  <c r="V150" i="83"/>
  <c r="AJ126" i="47"/>
  <c r="BC277" i="47"/>
  <c r="V142" i="83"/>
  <c r="AK277" i="85"/>
  <c r="BT276" i="47" s="1"/>
  <c r="AL306" i="47"/>
  <c r="BE302" i="47" s="1"/>
  <c r="AL125" i="47"/>
  <c r="BE276" i="47"/>
  <c r="AJ288" i="85"/>
  <c r="AL136" i="47"/>
  <c r="AL134" i="47"/>
  <c r="AR141" i="47"/>
  <c r="V64" i="85"/>
  <c r="V139" i="76"/>
  <c r="T128" i="76"/>
  <c r="T53" i="76"/>
  <c r="V69" i="76"/>
  <c r="AI129" i="47"/>
  <c r="V57" i="76"/>
  <c r="AK279" i="76"/>
  <c r="BQ279" i="47" s="1"/>
  <c r="AI279" i="47"/>
  <c r="AM279" i="47"/>
  <c r="AI144" i="47"/>
  <c r="V62" i="76"/>
  <c r="AK289" i="83"/>
  <c r="BR289" i="47" s="1"/>
  <c r="CG289" i="47"/>
  <c r="AO289" i="83"/>
  <c r="T64" i="83"/>
  <c r="T139" i="83"/>
  <c r="AC289" i="83"/>
  <c r="AK278" i="83"/>
  <c r="BR278" i="47" s="1"/>
  <c r="DR279" i="47" s="1"/>
  <c r="CG278" i="47"/>
  <c r="ER279" i="47" s="1"/>
  <c r="AO278" i="83"/>
  <c r="AP140" i="47"/>
  <c r="V51" i="83"/>
  <c r="T80" i="83"/>
  <c r="AC61" i="83" s="1"/>
  <c r="AO276" i="83"/>
  <c r="CG276" i="47"/>
  <c r="AK276" i="83"/>
  <c r="BR276" i="47" s="1"/>
  <c r="AP128" i="47"/>
  <c r="AP142" i="47"/>
  <c r="AC296" i="83"/>
  <c r="V146" i="83"/>
  <c r="DR296" i="47"/>
  <c r="V61" i="83"/>
  <c r="AJ289" i="85"/>
  <c r="AL137" i="47"/>
  <c r="BE288" i="47"/>
  <c r="AL149" i="47"/>
  <c r="BE300" i="47"/>
  <c r="HN75" i="38" s="1"/>
  <c r="V65" i="85"/>
  <c r="V148" i="85"/>
  <c r="AJ303" i="85"/>
  <c r="AL151" i="47"/>
  <c r="V129" i="85"/>
  <c r="V74" i="85"/>
  <c r="V58" i="85"/>
  <c r="CF293" i="47"/>
  <c r="AO293" i="76"/>
  <c r="AK293" i="76"/>
  <c r="BQ293" i="47" s="1"/>
  <c r="AI293" i="47"/>
  <c r="T127" i="76"/>
  <c r="T52" i="76"/>
  <c r="AI302" i="47"/>
  <c r="AO302" i="76"/>
  <c r="AK302" i="76"/>
  <c r="BQ302" i="47" s="1"/>
  <c r="AI149" i="47"/>
  <c r="T61" i="76"/>
  <c r="T136" i="76"/>
  <c r="AK296" i="84"/>
  <c r="BS295" i="47" s="1"/>
  <c r="AO296" i="84"/>
  <c r="T70" i="84"/>
  <c r="T145" i="84"/>
  <c r="AK149" i="47"/>
  <c r="AK127" i="47"/>
  <c r="CH278" i="47"/>
  <c r="AO279" i="84"/>
  <c r="AK279" i="84"/>
  <c r="BS278" i="47" s="1"/>
  <c r="AJ292" i="84"/>
  <c r="T292" i="84"/>
  <c r="AQ291" i="47"/>
  <c r="HM51" i="38"/>
  <c r="EY105" i="38"/>
  <c r="EY110" i="38"/>
  <c r="HM56" i="38"/>
  <c r="AC290" i="83"/>
  <c r="AC65" i="83"/>
  <c r="V65" i="83"/>
  <c r="AC287" i="83"/>
  <c r="AP62" i="47"/>
  <c r="AC280" i="83"/>
  <c r="V55" i="83"/>
  <c r="AC55" i="83"/>
  <c r="T59" i="83"/>
  <c r="T134" i="83"/>
  <c r="AC284" i="83"/>
  <c r="CG281" i="47"/>
  <c r="AO281" i="83"/>
  <c r="AK281" i="83"/>
  <c r="BR281" i="47" s="1"/>
  <c r="V57" i="83"/>
  <c r="CG299" i="47"/>
  <c r="ER299" i="47" s="1"/>
  <c r="AO299" i="83"/>
  <c r="AK299" i="83"/>
  <c r="BR299" i="47" s="1"/>
  <c r="AL126" i="47"/>
  <c r="BE277" i="47"/>
  <c r="AL143" i="47"/>
  <c r="BE294" i="47"/>
  <c r="AR130" i="47"/>
  <c r="ET130" i="47" s="1"/>
  <c r="V55" i="85"/>
  <c r="V147" i="76"/>
  <c r="AJ271" i="76"/>
  <c r="AJ264" i="76"/>
  <c r="AJ261" i="76"/>
  <c r="AJ272" i="76"/>
  <c r="AJ269" i="76"/>
  <c r="AJ274" i="76"/>
  <c r="AJ275" i="76"/>
  <c r="AJ268" i="76"/>
  <c r="AJ270" i="76"/>
  <c r="AJ265" i="76"/>
  <c r="AJ273" i="76"/>
  <c r="AJ266" i="76"/>
  <c r="AJ267" i="76"/>
  <c r="AJ263" i="76"/>
  <c r="AJ262" i="76"/>
  <c r="AJ297" i="76"/>
  <c r="AJ288" i="76"/>
  <c r="AJ298" i="76"/>
  <c r="AJ294" i="76"/>
  <c r="AJ282" i="76"/>
  <c r="AJ287" i="76"/>
  <c r="AJ300" i="76"/>
  <c r="AJ290" i="76"/>
  <c r="AJ296" i="76"/>
  <c r="AJ301" i="76"/>
  <c r="AJ281" i="76"/>
  <c r="AJ289" i="76"/>
  <c r="AJ280" i="76"/>
  <c r="AJ295" i="76"/>
  <c r="AJ291" i="76"/>
  <c r="AI276" i="47"/>
  <c r="AM276" i="47"/>
  <c r="AI145" i="47"/>
  <c r="T74" i="76"/>
  <c r="T149" i="76"/>
  <c r="CG302" i="47"/>
  <c r="AK302" i="83"/>
  <c r="BR302" i="47" s="1"/>
  <c r="AO302" i="83"/>
  <c r="AL302" i="83"/>
  <c r="T152" i="83"/>
  <c r="T77" i="83"/>
  <c r="AC302" i="83"/>
  <c r="AL145" i="47"/>
  <c r="V66" i="85"/>
  <c r="V136" i="85"/>
  <c r="AJ283" i="76"/>
  <c r="AI283" i="47"/>
  <c r="AI150" i="47"/>
  <c r="AI284" i="47"/>
  <c r="AM284" i="47"/>
  <c r="AJ285" i="76"/>
  <c r="AI285" i="47"/>
  <c r="AM285" i="47"/>
  <c r="AI147" i="47"/>
  <c r="V56" i="76"/>
  <c r="CH282" i="47"/>
  <c r="AK283" i="84"/>
  <c r="BS282" i="47" s="1"/>
  <c r="AO283" i="84"/>
  <c r="AL283" i="84"/>
  <c r="T57" i="84"/>
  <c r="T132" i="84"/>
  <c r="V132" i="84" s="1"/>
  <c r="AJ300" i="84"/>
  <c r="AJ270" i="84"/>
  <c r="AJ264" i="84"/>
  <c r="AJ276" i="84"/>
  <c r="AJ273" i="84"/>
  <c r="AJ272" i="84"/>
  <c r="AJ268" i="84"/>
  <c r="AJ275" i="84"/>
  <c r="AJ271" i="84"/>
  <c r="AJ274" i="84"/>
  <c r="AJ263" i="84"/>
  <c r="AJ262" i="84"/>
  <c r="AJ266" i="84"/>
  <c r="AJ265" i="84"/>
  <c r="AJ267" i="84"/>
  <c r="AJ269" i="84"/>
  <c r="AK306" i="47"/>
  <c r="BD301" i="47" s="1"/>
  <c r="AK125" i="47"/>
  <c r="BD276" i="47"/>
  <c r="T139" i="84"/>
  <c r="T64" i="84"/>
  <c r="AJ302" i="84"/>
  <c r="AK150" i="47"/>
  <c r="AQ290" i="47"/>
  <c r="AJ291" i="84"/>
  <c r="T291" i="84"/>
  <c r="T135" i="84"/>
  <c r="T60" i="84"/>
  <c r="AJ286" i="84"/>
  <c r="T71" i="84"/>
  <c r="T146" i="84"/>
  <c r="AQ280" i="47"/>
  <c r="AJ281" i="84"/>
  <c r="T281" i="84"/>
  <c r="AJ134" i="47"/>
  <c r="BC285" i="47"/>
  <c r="CG300" i="47"/>
  <c r="AO300" i="83"/>
  <c r="AK300" i="83"/>
  <c r="BR300" i="47" s="1"/>
  <c r="AP141" i="47"/>
  <c r="AL131" i="47"/>
  <c r="V53" i="85"/>
  <c r="V142" i="85"/>
  <c r="AM289" i="47"/>
  <c r="AM294" i="47"/>
  <c r="V55" i="76"/>
  <c r="AI131" i="47"/>
  <c r="V70" i="76"/>
  <c r="V141" i="76"/>
  <c r="AJ137" i="47"/>
  <c r="BC288" i="47"/>
  <c r="AO297" i="83"/>
  <c r="CG297" i="47"/>
  <c r="ER297" i="47" s="1"/>
  <c r="AK297" i="83"/>
  <c r="BR297" i="47" s="1"/>
  <c r="AJ146" i="47"/>
  <c r="BC297" i="47"/>
  <c r="BC278" i="47"/>
  <c r="V66" i="83"/>
  <c r="BC276" i="47"/>
  <c r="AJ154" i="47"/>
  <c r="BC132" i="47" s="1"/>
  <c r="AP125" i="47"/>
  <c r="ER125" i="47" s="1"/>
  <c r="CG272" i="47"/>
  <c r="AO272" i="83"/>
  <c r="AK272" i="83"/>
  <c r="BR272" i="47" s="1"/>
  <c r="AK274" i="83"/>
  <c r="BR274" i="47" s="1"/>
  <c r="CG274" i="47"/>
  <c r="AO274" i="83"/>
  <c r="AK263" i="83"/>
  <c r="BR263" i="47" s="1"/>
  <c r="CG263" i="47"/>
  <c r="AO263" i="83"/>
  <c r="CG262" i="47"/>
  <c r="AK262" i="83"/>
  <c r="BR262" i="47" s="1"/>
  <c r="AO262" i="83"/>
  <c r="AL262" i="83"/>
  <c r="CG269" i="47"/>
  <c r="AO269" i="83"/>
  <c r="AK269" i="83"/>
  <c r="BR269" i="47" s="1"/>
  <c r="AO261" i="83"/>
  <c r="CG261" i="47"/>
  <c r="AK261" i="83"/>
  <c r="BR261" i="47" s="1"/>
  <c r="CG268" i="47"/>
  <c r="AK268" i="83"/>
  <c r="BR268" i="47" s="1"/>
  <c r="AO268" i="83"/>
  <c r="AL268" i="83"/>
  <c r="CG291" i="47"/>
  <c r="AK291" i="83"/>
  <c r="BR291" i="47" s="1"/>
  <c r="AO291" i="83"/>
  <c r="AL291" i="83"/>
  <c r="V54" i="83"/>
  <c r="AL279" i="83"/>
  <c r="V68" i="83"/>
  <c r="V133" i="83"/>
  <c r="BC296" i="47"/>
  <c r="AL286" i="83"/>
  <c r="V151" i="85"/>
  <c r="AR148" i="47"/>
  <c r="AR132" i="47"/>
  <c r="V134" i="85"/>
  <c r="V75" i="76"/>
  <c r="HM67" i="38"/>
  <c r="EY121" i="38"/>
  <c r="T144" i="84"/>
  <c r="T69" i="84"/>
  <c r="T142" i="84"/>
  <c r="T67" i="84"/>
  <c r="AK141" i="47"/>
  <c r="AK126" i="47"/>
  <c r="HM52" i="38"/>
  <c r="EY106" i="38"/>
  <c r="AJ294" i="84"/>
  <c r="AQ293" i="47"/>
  <c r="AK293" i="47" s="1"/>
  <c r="T294" i="84"/>
  <c r="AJ287" i="84"/>
  <c r="T287" i="84"/>
  <c r="AQ286" i="47"/>
  <c r="AK286" i="47" s="1"/>
  <c r="AQ302" i="47"/>
  <c r="AK302" i="47" s="1"/>
  <c r="T303" i="84"/>
  <c r="AJ303" i="84"/>
  <c r="BC294" i="47"/>
  <c r="AJ143" i="47"/>
  <c r="V145" i="83"/>
  <c r="CG280" i="47"/>
  <c r="ER280" i="47" s="1"/>
  <c r="AO280" i="83"/>
  <c r="AK280" i="83"/>
  <c r="BR280" i="47" s="1"/>
  <c r="DR280" i="47" s="1"/>
  <c r="AP131" i="47"/>
  <c r="BC131" i="47"/>
  <c r="AK282" i="83"/>
  <c r="BR282" i="47" s="1"/>
  <c r="CG282" i="47"/>
  <c r="ER282" i="47" s="1"/>
  <c r="AO282" i="83"/>
  <c r="V74" i="83"/>
  <c r="AO296" i="85"/>
  <c r="CI295" i="47"/>
  <c r="AK296" i="85"/>
  <c r="BT295" i="47" s="1"/>
  <c r="T70" i="85"/>
  <c r="T145" i="85"/>
  <c r="V56" i="85"/>
  <c r="V140" i="76"/>
  <c r="AI146" i="47"/>
  <c r="V146" i="76"/>
  <c r="V63" i="76"/>
  <c r="T73" i="83"/>
  <c r="T148" i="83"/>
  <c r="AC298" i="83"/>
  <c r="AK301" i="83"/>
  <c r="BR301" i="47" s="1"/>
  <c r="CG301" i="47"/>
  <c r="AO301" i="83"/>
  <c r="T151" i="83"/>
  <c r="T76" i="83"/>
  <c r="AC301" i="83"/>
  <c r="T147" i="85"/>
  <c r="T72" i="85"/>
  <c r="CI293" i="47"/>
  <c r="AO294" i="85"/>
  <c r="T143" i="85"/>
  <c r="T68" i="85"/>
  <c r="AR140" i="47"/>
  <c r="AR135" i="47"/>
  <c r="V76" i="76"/>
  <c r="CF292" i="47"/>
  <c r="AK292" i="76"/>
  <c r="BQ292" i="47" s="1"/>
  <c r="AO292" i="76"/>
  <c r="AL292" i="76"/>
  <c r="T67" i="76"/>
  <c r="T142" i="76"/>
  <c r="V148" i="76"/>
  <c r="AI130" i="47"/>
  <c r="AK128" i="47"/>
  <c r="EY120" i="38"/>
  <c r="HM66" i="38"/>
  <c r="AO298" i="84"/>
  <c r="AQ281" i="47"/>
  <c r="T282" i="84"/>
  <c r="AJ282" i="84"/>
  <c r="HM55" i="38"/>
  <c r="EY109" i="38"/>
  <c r="V75" i="83"/>
  <c r="AC75" i="83"/>
  <c r="CG277" i="47"/>
  <c r="AO277" i="83"/>
  <c r="AK277" i="83"/>
  <c r="BR277" i="47" s="1"/>
  <c r="DR277" i="47" s="1"/>
  <c r="AC277" i="83"/>
  <c r="T127" i="83"/>
  <c r="T52" i="83"/>
  <c r="V67" i="83"/>
  <c r="AC67" i="83"/>
  <c r="CG292" i="47"/>
  <c r="ER292" i="47" s="1"/>
  <c r="AK292" i="83"/>
  <c r="BR292" i="47" s="1"/>
  <c r="AO292" i="83"/>
  <c r="AL292" i="83"/>
  <c r="T307" i="85"/>
  <c r="T51" i="85"/>
  <c r="T126" i="85"/>
  <c r="AJ286" i="85"/>
  <c r="AJ272" i="85"/>
  <c r="AJ265" i="85"/>
  <c r="AJ273" i="85"/>
  <c r="AJ275" i="85"/>
  <c r="AJ274" i="85"/>
  <c r="AJ263" i="85"/>
  <c r="AJ262" i="85"/>
  <c r="AJ268" i="85"/>
  <c r="AJ270" i="85"/>
  <c r="AJ271" i="85"/>
  <c r="AJ267" i="85"/>
  <c r="AJ266" i="85"/>
  <c r="AJ264" i="85"/>
  <c r="AJ276" i="85"/>
  <c r="AJ269" i="85"/>
  <c r="AJ281" i="85"/>
  <c r="AJ292" i="85"/>
  <c r="AJ287" i="85"/>
  <c r="AJ293" i="85"/>
  <c r="AJ291" i="85"/>
  <c r="AJ302" i="85"/>
  <c r="AJ285" i="85"/>
  <c r="AJ282" i="85"/>
  <c r="AJ279" i="85"/>
  <c r="AJ290" i="85"/>
  <c r="AJ299" i="85"/>
  <c r="AJ280" i="85"/>
  <c r="AJ300" i="85"/>
  <c r="AJ284" i="85"/>
  <c r="AR127" i="47"/>
  <c r="T137" i="85"/>
  <c r="T62" i="85"/>
  <c r="AC288" i="85"/>
  <c r="T135" i="85"/>
  <c r="T60" i="85"/>
  <c r="V60" i="85" s="1"/>
  <c r="V139" i="85"/>
  <c r="V64" i="76"/>
  <c r="CF278" i="47"/>
  <c r="AK278" i="76"/>
  <c r="BQ278" i="47" s="1"/>
  <c r="AI278" i="47"/>
  <c r="AM278" i="47"/>
  <c r="V144" i="76"/>
  <c r="V132" i="76"/>
  <c r="T54" i="76"/>
  <c r="T129" i="76"/>
  <c r="AM295" i="47"/>
  <c r="V137" i="76"/>
  <c r="AI140" i="47"/>
  <c r="AJ138" i="47"/>
  <c r="BC289" i="47"/>
  <c r="V53" i="83"/>
  <c r="AC53" i="83"/>
  <c r="V126" i="83"/>
  <c r="T155" i="83"/>
  <c r="AC136" i="83" s="1"/>
  <c r="AC276" i="83"/>
  <c r="AC269" i="83"/>
  <c r="AC261" i="83"/>
  <c r="AC268" i="83"/>
  <c r="AC267" i="83"/>
  <c r="AC264" i="83"/>
  <c r="AC266" i="83"/>
  <c r="AC265" i="83"/>
  <c r="AC270" i="83"/>
  <c r="AC274" i="83"/>
  <c r="AC271" i="83"/>
  <c r="AC262" i="83"/>
  <c r="AC275" i="83"/>
  <c r="AC272" i="83"/>
  <c r="AC273" i="83"/>
  <c r="AC263" i="83"/>
  <c r="AK293" i="83"/>
  <c r="BR293" i="47" s="1"/>
  <c r="CG293" i="47"/>
  <c r="AO293" i="83"/>
  <c r="AP132" i="47"/>
  <c r="ER132" i="47" s="1"/>
  <c r="V71" i="83"/>
  <c r="ER296" i="47"/>
  <c r="AC286" i="83"/>
  <c r="V136" i="83"/>
  <c r="T63" i="85"/>
  <c r="T138" i="85"/>
  <c r="V138" i="85" s="1"/>
  <c r="AC289" i="85"/>
  <c r="AJ301" i="85"/>
  <c r="T150" i="85"/>
  <c r="T75" i="85"/>
  <c r="AC301" i="85"/>
  <c r="V140" i="85"/>
  <c r="V73" i="85"/>
  <c r="T152" i="85"/>
  <c r="T77" i="85"/>
  <c r="V54" i="85"/>
  <c r="AR150" i="47"/>
  <c r="V149" i="85"/>
  <c r="V133" i="85"/>
  <c r="AR133" i="47"/>
  <c r="T143" i="76"/>
  <c r="T68" i="76"/>
  <c r="V68" i="76" s="1"/>
  <c r="AO277" i="76"/>
  <c r="AM277" i="47"/>
  <c r="AI277" i="47"/>
  <c r="T77" i="76"/>
  <c r="T152" i="76"/>
  <c r="V152" i="76" s="1"/>
  <c r="AM300" i="47"/>
  <c r="AK286" i="76"/>
  <c r="BQ286" i="47" s="1"/>
  <c r="CF286" i="47"/>
  <c r="AO286" i="76"/>
  <c r="AI286" i="47"/>
  <c r="AM286" i="47"/>
  <c r="BD295" i="47"/>
  <c r="AK144" i="47"/>
  <c r="CH300" i="47"/>
  <c r="AK301" i="84"/>
  <c r="BS300" i="47" s="1"/>
  <c r="T150" i="84"/>
  <c r="T75" i="84"/>
  <c r="T128" i="84"/>
  <c r="T53" i="84"/>
  <c r="HM59" i="38"/>
  <c r="EY113" i="38"/>
  <c r="AJ284" i="84"/>
  <c r="T284" i="84"/>
  <c r="AQ283" i="47"/>
  <c r="AK283" i="47" s="1"/>
  <c r="AJ289" i="84"/>
  <c r="AQ288" i="47"/>
  <c r="T289" i="84"/>
  <c r="V140" i="83"/>
  <c r="AK290" i="83"/>
  <c r="BR290" i="47" s="1"/>
  <c r="DR290" i="47" s="1"/>
  <c r="CG290" i="47"/>
  <c r="ER290" i="47" s="1"/>
  <c r="AO290" i="83"/>
  <c r="AP144" i="47"/>
  <c r="V137" i="83"/>
  <c r="CG287" i="47"/>
  <c r="ER287" i="47" s="1"/>
  <c r="AO287" i="83"/>
  <c r="AK287" i="83"/>
  <c r="BR287" i="47" s="1"/>
  <c r="DR287" i="47" s="1"/>
  <c r="V130" i="83"/>
  <c r="AO284" i="83"/>
  <c r="CG284" i="47"/>
  <c r="ER284" i="47" s="1"/>
  <c r="AK284" i="83"/>
  <c r="BR284" i="47" s="1"/>
  <c r="AJ133" i="47"/>
  <c r="BC284" i="47"/>
  <c r="AP130" i="47"/>
  <c r="ER130" i="47" s="1"/>
  <c r="AC282" i="83"/>
  <c r="V132" i="83"/>
  <c r="AP148" i="47"/>
  <c r="AJ278" i="85"/>
  <c r="T127" i="85"/>
  <c r="T52" i="85"/>
  <c r="AC278" i="85"/>
  <c r="T144" i="85"/>
  <c r="T69" i="85"/>
  <c r="V130" i="85"/>
  <c r="AI139" i="47"/>
  <c r="V72" i="76"/>
  <c r="CF276" i="47"/>
  <c r="AK276" i="76"/>
  <c r="BQ276" i="47" s="1"/>
  <c r="AO276" i="76"/>
  <c r="AL276" i="76"/>
  <c r="T51" i="76"/>
  <c r="T126" i="76"/>
  <c r="U305" i="76"/>
  <c r="AC284" i="76" s="1"/>
  <c r="AS296" i="47"/>
  <c r="IL64" i="38" s="1"/>
  <c r="IY64" i="38" s="1"/>
  <c r="AJ299" i="76"/>
  <c r="AI299" i="47"/>
  <c r="AI137" i="47"/>
  <c r="AJ151" i="47"/>
  <c r="BC302" i="47"/>
  <c r="T146" i="85"/>
  <c r="T71" i="85"/>
  <c r="AC297" i="85"/>
  <c r="AJ297" i="85"/>
  <c r="V141" i="85"/>
  <c r="V61" i="85"/>
  <c r="T133" i="76"/>
  <c r="T58" i="76"/>
  <c r="AC283" i="76"/>
  <c r="AM301" i="47"/>
  <c r="AJ284" i="76"/>
  <c r="T59" i="76"/>
  <c r="T134" i="76"/>
  <c r="T135" i="76"/>
  <c r="T60" i="76"/>
  <c r="AC285" i="76"/>
  <c r="V131" i="76"/>
  <c r="AK131" i="47"/>
  <c r="AJ277" i="84"/>
  <c r="T126" i="84"/>
  <c r="T51" i="84"/>
  <c r="T306" i="84"/>
  <c r="AJ290" i="84"/>
  <c r="AK138" i="47"/>
  <c r="T76" i="84"/>
  <c r="T151" i="84"/>
  <c r="EY112" i="38"/>
  <c r="HM58" i="38"/>
  <c r="AQ134" i="47"/>
  <c r="AK145" i="47"/>
  <c r="AJ297" i="84"/>
  <c r="EY102" i="38"/>
  <c r="HM48" i="38"/>
  <c r="AO285" i="83"/>
  <c r="CG285" i="47"/>
  <c r="ER285" i="47" s="1"/>
  <c r="AK285" i="83"/>
  <c r="BR285" i="47" s="1"/>
  <c r="DR285" i="47" s="1"/>
  <c r="T135" i="83"/>
  <c r="T60" i="83"/>
  <c r="AC285" i="83"/>
  <c r="AP149" i="47"/>
  <c r="BC149" i="47"/>
  <c r="AJ283" i="85"/>
  <c r="T132" i="85"/>
  <c r="T57" i="85"/>
  <c r="V128" i="85"/>
  <c r="V67" i="85"/>
  <c r="AR138" i="47"/>
  <c r="AI138" i="47"/>
  <c r="AI143" i="47"/>
  <c r="V130" i="76"/>
  <c r="AM282" i="47"/>
  <c r="V145" i="76"/>
  <c r="AI136" i="47"/>
  <c r="V66" i="76"/>
  <c r="CG288" i="47"/>
  <c r="ER288" i="47" s="1"/>
  <c r="AO288" i="83"/>
  <c r="AK288" i="83"/>
  <c r="BR288" i="47" s="1"/>
  <c r="DR288" i="47" s="1"/>
  <c r="AC288" i="83"/>
  <c r="T63" i="83"/>
  <c r="T138" i="83"/>
  <c r="AC297" i="83"/>
  <c r="T72" i="83"/>
  <c r="T147" i="83"/>
  <c r="AP127" i="47"/>
  <c r="BC127" i="47"/>
  <c r="V141" i="83"/>
  <c r="AC291" i="83"/>
  <c r="BC303" i="47"/>
  <c r="BC268" i="47"/>
  <c r="BC265" i="47"/>
  <c r="BC267" i="47"/>
  <c r="BC261" i="47"/>
  <c r="BC266" i="47"/>
  <c r="BC269" i="47"/>
  <c r="BC264" i="47"/>
  <c r="BC272" i="47"/>
  <c r="BC274" i="47"/>
  <c r="BC271" i="47"/>
  <c r="BC262" i="47"/>
  <c r="BC275" i="47"/>
  <c r="BC273" i="47"/>
  <c r="BC263" i="47"/>
  <c r="BC270" i="47"/>
  <c r="AO275" i="83"/>
  <c r="CG275" i="47"/>
  <c r="AK275" i="83"/>
  <c r="BR275" i="47" s="1"/>
  <c r="AO273" i="83"/>
  <c r="CG273" i="47"/>
  <c r="AK273" i="83"/>
  <c r="BR273" i="47" s="1"/>
  <c r="CG271" i="47"/>
  <c r="AO271" i="83"/>
  <c r="AK271" i="83"/>
  <c r="BR271" i="47" s="1"/>
  <c r="CG270" i="47"/>
  <c r="ER270" i="47" s="1"/>
  <c r="AO270" i="83"/>
  <c r="AK270" i="83"/>
  <c r="BR270" i="47" s="1"/>
  <c r="DR270" i="47" s="1"/>
  <c r="AO266" i="83"/>
  <c r="CG266" i="47"/>
  <c r="AK266" i="83"/>
  <c r="BR266" i="47" s="1"/>
  <c r="CG265" i="47"/>
  <c r="AK265" i="83"/>
  <c r="BR265" i="47" s="1"/>
  <c r="AO265" i="83"/>
  <c r="AL265" i="83"/>
  <c r="CG267" i="47"/>
  <c r="ER267" i="47" s="1"/>
  <c r="AK267" i="83"/>
  <c r="BR267" i="47" s="1"/>
  <c r="DR267" i="47" s="1"/>
  <c r="AO267" i="83"/>
  <c r="AL267" i="83"/>
  <c r="CG264" i="47"/>
  <c r="ER264" i="47" s="1"/>
  <c r="AO264" i="83"/>
  <c r="AK264" i="83"/>
  <c r="BR264" i="47" s="1"/>
  <c r="V129" i="83"/>
  <c r="AC279" i="83"/>
  <c r="V143" i="83"/>
  <c r="AC283" i="83"/>
  <c r="V58" i="83"/>
  <c r="DR283" i="47"/>
  <c r="AP145" i="47"/>
  <c r="AP135" i="47"/>
  <c r="DR286" i="47"/>
  <c r="AR139" i="47"/>
  <c r="AR147" i="47"/>
  <c r="AR128" i="47"/>
  <c r="V76" i="85"/>
  <c r="V59" i="85"/>
  <c r="AS152" i="47" l="1"/>
  <c r="ES295" i="47"/>
  <c r="ER286" i="47"/>
  <c r="BC145" i="47"/>
  <c r="AC58" i="83"/>
  <c r="ER273" i="47"/>
  <c r="BD296" i="47"/>
  <c r="BD289" i="47"/>
  <c r="BD282" i="47"/>
  <c r="AM299" i="47"/>
  <c r="DR284" i="47"/>
  <c r="AC137" i="83"/>
  <c r="AC140" i="83"/>
  <c r="ER277" i="47"/>
  <c r="AK298" i="84"/>
  <c r="BS297" i="47" s="1"/>
  <c r="BD279" i="47"/>
  <c r="AL294" i="85"/>
  <c r="ER301" i="47"/>
  <c r="BD292" i="47"/>
  <c r="AL283" i="83"/>
  <c r="BE282" i="47"/>
  <c r="BE296" i="47"/>
  <c r="ES278" i="47"/>
  <c r="AO278" i="84"/>
  <c r="ET128" i="47"/>
  <c r="ET139" i="47"/>
  <c r="AC143" i="83"/>
  <c r="AC129" i="83"/>
  <c r="AC141" i="83"/>
  <c r="AC132" i="83"/>
  <c r="AC130" i="83"/>
  <c r="ET133" i="47"/>
  <c r="AC54" i="83"/>
  <c r="AC66" i="83"/>
  <c r="ER141" i="47"/>
  <c r="AC298" i="85"/>
  <c r="AC304" i="85"/>
  <c r="AM78" i="47"/>
  <c r="AS78" i="47" s="1"/>
  <c r="AC286" i="76"/>
  <c r="AC303" i="76"/>
  <c r="BC152" i="47"/>
  <c r="AL277" i="85"/>
  <c r="DR275" i="47"/>
  <c r="AL290" i="83"/>
  <c r="AL289" i="83"/>
  <c r="AL279" i="76"/>
  <c r="AO279" i="76"/>
  <c r="AL282" i="83"/>
  <c r="BC135" i="47"/>
  <c r="ER145" i="47"/>
  <c r="ER283" i="47"/>
  <c r="DR264" i="47"/>
  <c r="DR273" i="47"/>
  <c r="ER275" i="47"/>
  <c r="ER149" i="47"/>
  <c r="AL285" i="83"/>
  <c r="AM298" i="47"/>
  <c r="AS298" i="47" s="1"/>
  <c r="IL66" i="38" s="1"/>
  <c r="IY66" i="38" s="1"/>
  <c r="AC295" i="85"/>
  <c r="BC148" i="47"/>
  <c r="BC130" i="47"/>
  <c r="AL284" i="83"/>
  <c r="BC144" i="47"/>
  <c r="AK277" i="76"/>
  <c r="BQ277" i="47" s="1"/>
  <c r="AC303" i="85"/>
  <c r="ER293" i="47"/>
  <c r="AC286" i="85"/>
  <c r="DR282" i="47"/>
  <c r="BD277" i="47"/>
  <c r="ER300" i="47"/>
  <c r="DS278" i="47"/>
  <c r="ER140" i="47"/>
  <c r="AO277" i="85"/>
  <c r="AL295" i="83"/>
  <c r="AL281" i="83"/>
  <c r="AL286" i="76"/>
  <c r="AL301" i="84"/>
  <c r="AL277" i="76"/>
  <c r="AL273" i="83"/>
  <c r="AL275" i="83"/>
  <c r="AC71" i="83"/>
  <c r="AC74" i="83"/>
  <c r="AC68" i="83"/>
  <c r="AC57" i="83"/>
  <c r="AL278" i="84"/>
  <c r="AL299" i="83"/>
  <c r="AL294" i="83"/>
  <c r="AL287" i="83"/>
  <c r="DR266" i="47"/>
  <c r="AL288" i="83"/>
  <c r="AL278" i="76"/>
  <c r="AL301" i="83"/>
  <c r="AL296" i="85"/>
  <c r="AL280" i="83"/>
  <c r="DR263" i="47"/>
  <c r="AC277" i="85"/>
  <c r="DR269" i="47"/>
  <c r="ER262" i="47"/>
  <c r="AL296" i="84"/>
  <c r="AL293" i="76"/>
  <c r="AL276" i="83"/>
  <c r="AL278" i="83"/>
  <c r="AR59" i="47"/>
  <c r="AR76" i="47"/>
  <c r="AL264" i="83"/>
  <c r="DR265" i="47"/>
  <c r="AL266" i="83"/>
  <c r="ER266" i="47"/>
  <c r="AL270" i="83"/>
  <c r="AL271" i="83"/>
  <c r="V72" i="83"/>
  <c r="AC72" i="83"/>
  <c r="V138" i="83"/>
  <c r="AC138" i="83"/>
  <c r="AO136" i="47"/>
  <c r="V57" i="85"/>
  <c r="AK283" i="85"/>
  <c r="BT282" i="47" s="1"/>
  <c r="CI282" i="47"/>
  <c r="AO283" i="85"/>
  <c r="V60" i="83"/>
  <c r="AC60" i="83"/>
  <c r="CH296" i="47"/>
  <c r="ES296" i="47" s="1"/>
  <c r="AO297" i="84"/>
  <c r="AK297" i="84"/>
  <c r="BS296" i="47" s="1"/>
  <c r="AQ145" i="47"/>
  <c r="V151" i="84"/>
  <c r="AQ138" i="47"/>
  <c r="AK290" i="84"/>
  <c r="BS289" i="47" s="1"/>
  <c r="CH289" i="47"/>
  <c r="AO290" i="84"/>
  <c r="AC292" i="84"/>
  <c r="AC275" i="84"/>
  <c r="AC264" i="84"/>
  <c r="AC273" i="84"/>
  <c r="AC272" i="84"/>
  <c r="AC268" i="84"/>
  <c r="AC276" i="84"/>
  <c r="AC270" i="84"/>
  <c r="AC269" i="84"/>
  <c r="AC263" i="84"/>
  <c r="AC267" i="84"/>
  <c r="AC266" i="84"/>
  <c r="AC271" i="84"/>
  <c r="AC265" i="84"/>
  <c r="AC274" i="84"/>
  <c r="AC262" i="84"/>
  <c r="T155" i="84"/>
  <c r="AC151" i="84" s="1"/>
  <c r="V126" i="84"/>
  <c r="V155" i="84" s="1"/>
  <c r="AJ132" i="84" s="1"/>
  <c r="AC126" i="84"/>
  <c r="AM147" i="47"/>
  <c r="V60" i="76"/>
  <c r="V59" i="76"/>
  <c r="AS301" i="47"/>
  <c r="IL69" i="38" s="1"/>
  <c r="IY69" i="38" s="1"/>
  <c r="AM150" i="47"/>
  <c r="V58" i="76"/>
  <c r="AO297" i="85"/>
  <c r="CI296" i="47"/>
  <c r="ET296" i="47" s="1"/>
  <c r="AK297" i="85"/>
  <c r="BT296" i="47" s="1"/>
  <c r="DT297" i="47" s="1"/>
  <c r="V71" i="85"/>
  <c r="AS299" i="47"/>
  <c r="IL67" i="38" s="1"/>
  <c r="IY67" i="38" s="1"/>
  <c r="AM148" i="47"/>
  <c r="CF299" i="47"/>
  <c r="AO299" i="76"/>
  <c r="AK299" i="76"/>
  <c r="BQ299" i="47" s="1"/>
  <c r="T155" i="76"/>
  <c r="V126" i="76"/>
  <c r="AC126" i="76"/>
  <c r="AO72" i="47"/>
  <c r="V69" i="85"/>
  <c r="V52" i="85"/>
  <c r="CI277" i="47"/>
  <c r="ET277" i="47" s="1"/>
  <c r="AO278" i="85"/>
  <c r="AK278" i="85"/>
  <c r="BT277" i="47" s="1"/>
  <c r="DT277" i="47" s="1"/>
  <c r="T138" i="84"/>
  <c r="T63" i="84"/>
  <c r="AC289" i="84"/>
  <c r="AK289" i="84"/>
  <c r="BS288" i="47" s="1"/>
  <c r="CH288" i="47"/>
  <c r="AO289" i="84"/>
  <c r="T133" i="84"/>
  <c r="T58" i="84"/>
  <c r="AC284" i="84"/>
  <c r="AC279" i="84"/>
  <c r="V128" i="84"/>
  <c r="V75" i="84"/>
  <c r="AQ144" i="47"/>
  <c r="AS286" i="47"/>
  <c r="IL54" i="38" s="1"/>
  <c r="IY54" i="38" s="1"/>
  <c r="AM135" i="47"/>
  <c r="AS300" i="47"/>
  <c r="IL68" i="38" s="1"/>
  <c r="IY68" i="38" s="1"/>
  <c r="AM149" i="47"/>
  <c r="AC152" i="76"/>
  <c r="AI126" i="47"/>
  <c r="AC293" i="76"/>
  <c r="V143" i="76"/>
  <c r="V77" i="85"/>
  <c r="V150" i="85"/>
  <c r="V63" i="85"/>
  <c r="AP71" i="47"/>
  <c r="BM293" i="47"/>
  <c r="DR293" i="47"/>
  <c r="AC128" i="83"/>
  <c r="AC116" i="83"/>
  <c r="AC117" i="83"/>
  <c r="AC111" i="83"/>
  <c r="AC115" i="83"/>
  <c r="AC118" i="83"/>
  <c r="AC114" i="83"/>
  <c r="AC119" i="83"/>
  <c r="AC124" i="83"/>
  <c r="AC122" i="83"/>
  <c r="AC112" i="83"/>
  <c r="AC120" i="83"/>
  <c r="AC121" i="83"/>
  <c r="AC113" i="83"/>
  <c r="AC123" i="83"/>
  <c r="AC125" i="83"/>
  <c r="AS295" i="47"/>
  <c r="IL63" i="38" s="1"/>
  <c r="IY63" i="38" s="1"/>
  <c r="AM144" i="47"/>
  <c r="AC129" i="76"/>
  <c r="V129" i="76"/>
  <c r="AS278" i="47"/>
  <c r="IL46" i="38" s="1"/>
  <c r="IY46" i="38" s="1"/>
  <c r="AM127" i="47"/>
  <c r="V135" i="85"/>
  <c r="V62" i="85"/>
  <c r="AK284" i="85"/>
  <c r="BT283" i="47" s="1"/>
  <c r="CI283" i="47"/>
  <c r="AO284" i="85"/>
  <c r="AK280" i="85"/>
  <c r="BT279" i="47" s="1"/>
  <c r="CI279" i="47"/>
  <c r="AO280" i="85"/>
  <c r="AK290" i="85"/>
  <c r="BT289" i="47" s="1"/>
  <c r="CI289" i="47"/>
  <c r="AO290" i="85"/>
  <c r="AO282" i="85"/>
  <c r="CI281" i="47"/>
  <c r="AK282" i="85"/>
  <c r="BT281" i="47" s="1"/>
  <c r="CI301" i="47"/>
  <c r="AK302" i="85"/>
  <c r="BT301" i="47" s="1"/>
  <c r="AO302" i="85"/>
  <c r="AL302" i="85"/>
  <c r="AK293" i="85"/>
  <c r="BT292" i="47" s="1"/>
  <c r="CI292" i="47"/>
  <c r="AO293" i="85"/>
  <c r="CI291" i="47"/>
  <c r="AO292" i="85"/>
  <c r="AK292" i="85"/>
  <c r="BT291" i="47" s="1"/>
  <c r="AK269" i="85"/>
  <c r="BT268" i="47" s="1"/>
  <c r="CI268" i="47"/>
  <c r="AO269" i="85"/>
  <c r="CI263" i="47"/>
  <c r="AO264" i="85"/>
  <c r="AK264" i="85"/>
  <c r="BT263" i="47" s="1"/>
  <c r="CI266" i="47"/>
  <c r="AO267" i="85"/>
  <c r="AK267" i="85"/>
  <c r="BT266" i="47" s="1"/>
  <c r="AK270" i="85"/>
  <c r="BT269" i="47" s="1"/>
  <c r="CI269" i="47"/>
  <c r="AO270" i="85"/>
  <c r="AK262" i="85"/>
  <c r="BT261" i="47" s="1"/>
  <c r="AO262" i="85"/>
  <c r="CI261" i="47"/>
  <c r="AO274" i="85"/>
  <c r="CI273" i="47"/>
  <c r="AK274" i="85"/>
  <c r="BT273" i="47" s="1"/>
  <c r="CI272" i="47"/>
  <c r="AK273" i="85"/>
  <c r="BT272" i="47" s="1"/>
  <c r="AO273" i="85"/>
  <c r="AL273" i="85"/>
  <c r="CI271" i="47"/>
  <c r="AK272" i="85"/>
  <c r="BT271" i="47" s="1"/>
  <c r="AO272" i="85"/>
  <c r="AL272" i="85"/>
  <c r="T80" i="85"/>
  <c r="AC78" i="85" s="1"/>
  <c r="V51" i="85"/>
  <c r="AC51" i="85"/>
  <c r="BM292" i="47"/>
  <c r="DR292" i="47"/>
  <c r="V52" i="83"/>
  <c r="AC52" i="83"/>
  <c r="AP75" i="47"/>
  <c r="T56" i="84"/>
  <c r="AC282" i="84"/>
  <c r="T131" i="84"/>
  <c r="AQ128" i="47"/>
  <c r="AC292" i="76"/>
  <c r="V67" i="76"/>
  <c r="AO76" i="47"/>
  <c r="V68" i="85"/>
  <c r="DT293" i="47"/>
  <c r="BO293" i="47"/>
  <c r="V72" i="85"/>
  <c r="AR72" i="47" s="1"/>
  <c r="V76" i="83"/>
  <c r="AC76" i="83"/>
  <c r="V73" i="83"/>
  <c r="AC73" i="83"/>
  <c r="AO63" i="47"/>
  <c r="AO146" i="47"/>
  <c r="AR56" i="47"/>
  <c r="V145" i="85"/>
  <c r="ET295" i="47"/>
  <c r="AC145" i="83"/>
  <c r="AP143" i="47"/>
  <c r="ER143" i="47" s="1"/>
  <c r="BC143" i="47"/>
  <c r="AO303" i="84"/>
  <c r="CH302" i="47"/>
  <c r="AK303" i="84"/>
  <c r="BS302" i="47" s="1"/>
  <c r="AK151" i="47"/>
  <c r="BD302" i="47"/>
  <c r="T136" i="84"/>
  <c r="T61" i="84"/>
  <c r="AC287" i="84"/>
  <c r="T143" i="84"/>
  <c r="AC294" i="84"/>
  <c r="T68" i="84"/>
  <c r="CH293" i="47"/>
  <c r="ES293" i="47" s="1"/>
  <c r="AO294" i="84"/>
  <c r="AK294" i="84"/>
  <c r="BS293" i="47" s="1"/>
  <c r="AQ126" i="47"/>
  <c r="V142" i="84"/>
  <c r="AC142" i="84"/>
  <c r="AC295" i="84"/>
  <c r="V144" i="84"/>
  <c r="AJ144" i="84" s="1"/>
  <c r="AO75" i="47"/>
  <c r="ET148" i="47"/>
  <c r="AP54" i="47"/>
  <c r="ER291" i="47"/>
  <c r="ER268" i="47"/>
  <c r="ER269" i="47"/>
  <c r="DR274" i="47"/>
  <c r="DR272" i="47"/>
  <c r="ER272" i="47"/>
  <c r="BC125" i="47"/>
  <c r="BC116" i="47"/>
  <c r="BC115" i="47"/>
  <c r="BC110" i="47"/>
  <c r="BC114" i="47"/>
  <c r="BC117" i="47"/>
  <c r="BC113" i="47"/>
  <c r="BC118" i="47"/>
  <c r="BC120" i="47"/>
  <c r="BC121" i="47"/>
  <c r="BC112" i="47"/>
  <c r="BC111" i="47"/>
  <c r="BC123" i="47"/>
  <c r="BC119" i="47"/>
  <c r="BC122" i="47"/>
  <c r="BC124" i="47"/>
  <c r="AP146" i="47"/>
  <c r="ER146" i="47" s="1"/>
  <c r="BC146" i="47"/>
  <c r="BM297" i="47"/>
  <c r="DR297" i="47"/>
  <c r="AP137" i="47"/>
  <c r="ER137" i="47" s="1"/>
  <c r="BC137" i="47"/>
  <c r="AO70" i="47"/>
  <c r="AO131" i="47"/>
  <c r="AO55" i="47"/>
  <c r="AS289" i="47"/>
  <c r="IL57" i="38" s="1"/>
  <c r="IY57" i="38" s="1"/>
  <c r="AM138" i="47"/>
  <c r="AR53" i="47"/>
  <c r="AR131" i="47"/>
  <c r="ET131" i="47" s="1"/>
  <c r="BC141" i="47"/>
  <c r="HL77" i="38"/>
  <c r="DR300" i="47"/>
  <c r="BM300" i="47"/>
  <c r="BC134" i="47"/>
  <c r="AP134" i="47"/>
  <c r="ER135" i="47" s="1"/>
  <c r="AK281" i="84"/>
  <c r="BS280" i="47" s="1"/>
  <c r="DS280" i="47" s="1"/>
  <c r="CH280" i="47"/>
  <c r="ES280" i="47" s="1"/>
  <c r="AO281" i="84"/>
  <c r="AC297" i="84"/>
  <c r="V71" i="84"/>
  <c r="AC286" i="84"/>
  <c r="V135" i="84"/>
  <c r="CH290" i="47"/>
  <c r="ES290" i="47" s="1"/>
  <c r="AK291" i="84"/>
  <c r="BS290" i="47" s="1"/>
  <c r="AO291" i="84"/>
  <c r="AL291" i="84"/>
  <c r="CH301" i="47"/>
  <c r="ES301" i="47" s="1"/>
  <c r="AO302" i="84"/>
  <c r="AK302" i="84"/>
  <c r="BS301" i="47" s="1"/>
  <c r="V139" i="84"/>
  <c r="BD285" i="47"/>
  <c r="BD303" i="47"/>
  <c r="BD275" i="47"/>
  <c r="BD271" i="47"/>
  <c r="BD274" i="47"/>
  <c r="BD269" i="47"/>
  <c r="BD267" i="47"/>
  <c r="BD263" i="47"/>
  <c r="BD272" i="47"/>
  <c r="BD262" i="47"/>
  <c r="BD266" i="47"/>
  <c r="BD273" i="47"/>
  <c r="BD265" i="47"/>
  <c r="BD261" i="47"/>
  <c r="BD270" i="47"/>
  <c r="BD268" i="47"/>
  <c r="BD264" i="47"/>
  <c r="AO267" i="84"/>
  <c r="CH266" i="47"/>
  <c r="AK267" i="84"/>
  <c r="BS266" i="47" s="1"/>
  <c r="AK266" i="84"/>
  <c r="BS265" i="47" s="1"/>
  <c r="CH265" i="47"/>
  <c r="AO266" i="84"/>
  <c r="CH262" i="47"/>
  <c r="AK263" i="84"/>
  <c r="BS262" i="47" s="1"/>
  <c r="AO263" i="84"/>
  <c r="AL263" i="84"/>
  <c r="AO271" i="84"/>
  <c r="CH270" i="47"/>
  <c r="AK271" i="84"/>
  <c r="BS270" i="47" s="1"/>
  <c r="AK268" i="84"/>
  <c r="BS267" i="47" s="1"/>
  <c r="CH267" i="47"/>
  <c r="AO268" i="84"/>
  <c r="CH272" i="47"/>
  <c r="AK273" i="84"/>
  <c r="BS272" i="47" s="1"/>
  <c r="AO273" i="84"/>
  <c r="AL273" i="84"/>
  <c r="AK264" i="84"/>
  <c r="BS263" i="47" s="1"/>
  <c r="CH263" i="47"/>
  <c r="ES263" i="47" s="1"/>
  <c r="AO264" i="84"/>
  <c r="AO300" i="84"/>
  <c r="CH299" i="47"/>
  <c r="AK300" i="84"/>
  <c r="BS299" i="47" s="1"/>
  <c r="DS300" i="47" s="1"/>
  <c r="AS285" i="47"/>
  <c r="IL53" i="38" s="1"/>
  <c r="IY53" i="38" s="1"/>
  <c r="AM134" i="47"/>
  <c r="CF285" i="47"/>
  <c r="EQ286" i="47" s="1"/>
  <c r="AO285" i="76"/>
  <c r="AK285" i="76"/>
  <c r="BQ285" i="47" s="1"/>
  <c r="DQ286" i="47" s="1"/>
  <c r="AI133" i="47"/>
  <c r="AO150" i="47"/>
  <c r="AI132" i="47"/>
  <c r="AC152" i="83"/>
  <c r="V152" i="83"/>
  <c r="ER302" i="47"/>
  <c r="V74" i="76"/>
  <c r="AS276" i="47"/>
  <c r="IL44" i="38" s="1"/>
  <c r="IY44" i="38" s="1"/>
  <c r="AM306" i="47"/>
  <c r="AM125" i="47"/>
  <c r="AN146" i="47" s="1"/>
  <c r="G26" i="89" s="1"/>
  <c r="CF291" i="47"/>
  <c r="AK291" i="76"/>
  <c r="BQ291" i="47" s="1"/>
  <c r="DQ292" i="47" s="1"/>
  <c r="AO291" i="76"/>
  <c r="AL291" i="76"/>
  <c r="AO280" i="76"/>
  <c r="CF280" i="47"/>
  <c r="AK280" i="76"/>
  <c r="BQ280" i="47" s="1"/>
  <c r="DQ280" i="47" s="1"/>
  <c r="AK281" i="76"/>
  <c r="BQ281" i="47" s="1"/>
  <c r="CF281" i="47"/>
  <c r="AO281" i="76"/>
  <c r="CF296" i="47"/>
  <c r="AO296" i="76"/>
  <c r="AK296" i="76"/>
  <c r="BQ296" i="47" s="1"/>
  <c r="AO300" i="76"/>
  <c r="CF300" i="47"/>
  <c r="AK300" i="76"/>
  <c r="BQ300" i="47" s="1"/>
  <c r="AO282" i="76"/>
  <c r="CF282" i="47"/>
  <c r="AK282" i="76"/>
  <c r="BQ282" i="47" s="1"/>
  <c r="CF298" i="47"/>
  <c r="AO298" i="76"/>
  <c r="AK298" i="76"/>
  <c r="BQ298" i="47" s="1"/>
  <c r="AK297" i="76"/>
  <c r="BQ297" i="47" s="1"/>
  <c r="CF297" i="47"/>
  <c r="AO297" i="76"/>
  <c r="CF263" i="47"/>
  <c r="AK263" i="76"/>
  <c r="BQ263" i="47" s="1"/>
  <c r="AO263" i="76"/>
  <c r="AL263" i="76"/>
  <c r="CF266" i="47"/>
  <c r="AO266" i="76"/>
  <c r="AK266" i="76"/>
  <c r="BQ266" i="47" s="1"/>
  <c r="AO265" i="76"/>
  <c r="CF265" i="47"/>
  <c r="AK265" i="76"/>
  <c r="BQ265" i="47" s="1"/>
  <c r="AO268" i="76"/>
  <c r="CF268" i="47"/>
  <c r="AK268" i="76"/>
  <c r="BQ268" i="47" s="1"/>
  <c r="CF274" i="47"/>
  <c r="AK274" i="76"/>
  <c r="BQ274" i="47" s="1"/>
  <c r="AO274" i="76"/>
  <c r="AL274" i="76"/>
  <c r="AO272" i="76"/>
  <c r="CF272" i="47"/>
  <c r="AK272" i="76"/>
  <c r="BQ272" i="47" s="1"/>
  <c r="AO264" i="76"/>
  <c r="CF264" i="47"/>
  <c r="AK264" i="76"/>
  <c r="BQ264" i="47" s="1"/>
  <c r="AC59" i="83"/>
  <c r="V59" i="83"/>
  <c r="AP55" i="47"/>
  <c r="AK291" i="47"/>
  <c r="AM291" i="47"/>
  <c r="CH291" i="47"/>
  <c r="AO292" i="84"/>
  <c r="AK292" i="84"/>
  <c r="BS291" i="47" s="1"/>
  <c r="DS291" i="47" s="1"/>
  <c r="BD278" i="47"/>
  <c r="AQ149" i="47"/>
  <c r="V70" i="84"/>
  <c r="V61" i="76"/>
  <c r="AO149" i="47"/>
  <c r="BL302" i="47"/>
  <c r="AI151" i="47"/>
  <c r="V52" i="76"/>
  <c r="AM293" i="47"/>
  <c r="AK303" i="85"/>
  <c r="BT302" i="47" s="1"/>
  <c r="CI302" i="47"/>
  <c r="AO303" i="85"/>
  <c r="AR65" i="47"/>
  <c r="AR149" i="47"/>
  <c r="ET149" i="47" s="1"/>
  <c r="AR137" i="47"/>
  <c r="BC142" i="47"/>
  <c r="ER128" i="47"/>
  <c r="ER276" i="47"/>
  <c r="AC62" i="83"/>
  <c r="AC78" i="83"/>
  <c r="AC40" i="83"/>
  <c r="AC43" i="83"/>
  <c r="AC39" i="83"/>
  <c r="AC44" i="83"/>
  <c r="AC42" i="83"/>
  <c r="AC41" i="83"/>
  <c r="AC36" i="83"/>
  <c r="AC38" i="83"/>
  <c r="AC48" i="83"/>
  <c r="AC47" i="83"/>
  <c r="AC37" i="83"/>
  <c r="AC50" i="83"/>
  <c r="AC45" i="83"/>
  <c r="AC49" i="83"/>
  <c r="AC46" i="83"/>
  <c r="BC140" i="47"/>
  <c r="V139" i="83"/>
  <c r="AC139" i="83"/>
  <c r="ER289" i="47"/>
  <c r="AS279" i="47"/>
  <c r="IL47" i="38" s="1"/>
  <c r="IY47" i="38" s="1"/>
  <c r="AM128" i="47"/>
  <c r="AN128" i="47" s="1"/>
  <c r="DQ279" i="47"/>
  <c r="AO57" i="47"/>
  <c r="AO69" i="47"/>
  <c r="V53" i="76"/>
  <c r="V128" i="76"/>
  <c r="AC128" i="76"/>
  <c r="AR64" i="47"/>
  <c r="AR134" i="47"/>
  <c r="ET134" i="47" s="1"/>
  <c r="AR136" i="47"/>
  <c r="ET136" i="47" s="1"/>
  <c r="BE303" i="47"/>
  <c r="BE262" i="47"/>
  <c r="BE266" i="47"/>
  <c r="BE274" i="47"/>
  <c r="BE261" i="47"/>
  <c r="BE270" i="47"/>
  <c r="BE271" i="47"/>
  <c r="BE273" i="47"/>
  <c r="BE272" i="47"/>
  <c r="BE269" i="47"/>
  <c r="BE267" i="47"/>
  <c r="BE264" i="47"/>
  <c r="BE275" i="47"/>
  <c r="BE263" i="47"/>
  <c r="BE268" i="47"/>
  <c r="BE265" i="47"/>
  <c r="BE283" i="47"/>
  <c r="BE299" i="47"/>
  <c r="BE281" i="47"/>
  <c r="BE292" i="47"/>
  <c r="BE280" i="47"/>
  <c r="BE279" i="47"/>
  <c r="BE298" i="47"/>
  <c r="BE290" i="47"/>
  <c r="BE289" i="47"/>
  <c r="BE284" i="47"/>
  <c r="BE301" i="47"/>
  <c r="BE278" i="47"/>
  <c r="BE286" i="47"/>
  <c r="BE291" i="47"/>
  <c r="AP126" i="47"/>
  <c r="ER126" i="47" s="1"/>
  <c r="BC126" i="47"/>
  <c r="AC288" i="84"/>
  <c r="T62" i="84"/>
  <c r="T137" i="84"/>
  <c r="AQ146" i="47"/>
  <c r="V72" i="84"/>
  <c r="AC298" i="84"/>
  <c r="T73" i="84"/>
  <c r="AC299" i="84"/>
  <c r="T148" i="84"/>
  <c r="DS279" i="47"/>
  <c r="AC280" i="84"/>
  <c r="V54" i="84"/>
  <c r="AO73" i="47"/>
  <c r="AI141" i="47"/>
  <c r="AR142" i="47"/>
  <c r="ET142" i="47" s="1"/>
  <c r="AR146" i="47"/>
  <c r="ET147" i="47" s="1"/>
  <c r="BO297" i="47"/>
  <c r="ET297" i="47"/>
  <c r="BC150" i="47"/>
  <c r="AP150" i="47"/>
  <c r="ER150" i="47" s="1"/>
  <c r="BC147" i="47"/>
  <c r="AP147" i="47"/>
  <c r="ER298" i="47"/>
  <c r="AO71" i="47"/>
  <c r="ET129" i="47"/>
  <c r="AR144" i="47"/>
  <c r="AP56" i="47"/>
  <c r="BC129" i="47"/>
  <c r="BC136" i="47"/>
  <c r="DR295" i="47"/>
  <c r="BM295" i="47"/>
  <c r="AP70" i="47"/>
  <c r="AC144" i="83"/>
  <c r="V144" i="83"/>
  <c r="ER294" i="47"/>
  <c r="CH284" i="47"/>
  <c r="AO285" i="84"/>
  <c r="AK285" i="84"/>
  <c r="BS284" i="47" s="1"/>
  <c r="AK133" i="47"/>
  <c r="BD284" i="47"/>
  <c r="V52" i="84"/>
  <c r="AL293" i="84"/>
  <c r="BD294" i="47"/>
  <c r="AL295" i="84"/>
  <c r="T149" i="84"/>
  <c r="T74" i="84"/>
  <c r="AC300" i="84"/>
  <c r="AL295" i="85"/>
  <c r="ET294" i="47"/>
  <c r="AP58" i="47"/>
  <c r="ER265" i="47"/>
  <c r="DR271" i="47"/>
  <c r="ER271" i="47"/>
  <c r="AC147" i="83"/>
  <c r="V147" i="83"/>
  <c r="V63" i="83"/>
  <c r="AC63" i="83"/>
  <c r="AO66" i="47"/>
  <c r="AS282" i="47"/>
  <c r="IL50" i="38" s="1"/>
  <c r="IY50" i="38" s="1"/>
  <c r="AM131" i="47"/>
  <c r="AN131" i="47" s="1"/>
  <c r="AO143" i="47"/>
  <c r="AO138" i="47"/>
  <c r="ET138" i="47"/>
  <c r="AR67" i="47"/>
  <c r="V132" i="85"/>
  <c r="V135" i="83"/>
  <c r="AC135" i="83"/>
  <c r="AC302" i="84"/>
  <c r="V76" i="84"/>
  <c r="AC277" i="84"/>
  <c r="V51" i="84"/>
  <c r="T80" i="84"/>
  <c r="AC78" i="84" s="1"/>
  <c r="AK277" i="84"/>
  <c r="BS276" i="47" s="1"/>
  <c r="CH276" i="47"/>
  <c r="AO277" i="84"/>
  <c r="AQ131" i="47"/>
  <c r="V135" i="76"/>
  <c r="AC135" i="76"/>
  <c r="AC134" i="76"/>
  <c r="V134" i="76"/>
  <c r="CF284" i="47"/>
  <c r="AK284" i="76"/>
  <c r="BQ284" i="47" s="1"/>
  <c r="AO284" i="76"/>
  <c r="AL284" i="76"/>
  <c r="AC133" i="76"/>
  <c r="V133" i="76"/>
  <c r="AR61" i="47"/>
  <c r="V146" i="85"/>
  <c r="BC151" i="47"/>
  <c r="AP151" i="47"/>
  <c r="AO137" i="47"/>
  <c r="EQ137" i="47" s="1"/>
  <c r="AI148" i="47"/>
  <c r="AS145" i="47"/>
  <c r="AC276" i="76"/>
  <c r="AC295" i="76"/>
  <c r="AC281" i="76"/>
  <c r="AC287" i="76"/>
  <c r="AC282" i="76"/>
  <c r="AC298" i="76"/>
  <c r="AC288" i="76"/>
  <c r="AC290" i="76"/>
  <c r="AC300" i="76"/>
  <c r="AC291" i="76"/>
  <c r="AC280" i="76"/>
  <c r="AC297" i="76"/>
  <c r="AC294" i="76"/>
  <c r="AC289" i="76"/>
  <c r="AC301" i="76"/>
  <c r="AC296" i="76"/>
  <c r="V51" i="76"/>
  <c r="T80" i="76"/>
  <c r="AO139" i="47"/>
  <c r="V144" i="85"/>
  <c r="V127" i="85"/>
  <c r="AP133" i="47"/>
  <c r="ER133" i="47" s="1"/>
  <c r="BC133" i="47"/>
  <c r="AK288" i="47"/>
  <c r="AM288" i="47"/>
  <c r="AK132" i="47"/>
  <c r="BD283" i="47"/>
  <c r="CH283" i="47"/>
  <c r="ES283" i="47" s="1"/>
  <c r="AK284" i="84"/>
  <c r="BS283" i="47" s="1"/>
  <c r="DS283" i="47" s="1"/>
  <c r="AO284" i="84"/>
  <c r="AL284" i="84"/>
  <c r="V53" i="84"/>
  <c r="AC301" i="84"/>
  <c r="V150" i="84"/>
  <c r="AJ150" i="84" s="1"/>
  <c r="HM77" i="38"/>
  <c r="BN300" i="47"/>
  <c r="ES300" i="47"/>
  <c r="AI135" i="47"/>
  <c r="AC302" i="76"/>
  <c r="V77" i="76"/>
  <c r="AS277" i="47"/>
  <c r="IL45" i="38" s="1"/>
  <c r="IY45" i="38" s="1"/>
  <c r="AM126" i="47"/>
  <c r="AN126" i="47" s="1"/>
  <c r="DQ277" i="47"/>
  <c r="EQ277" i="47"/>
  <c r="AO68" i="47"/>
  <c r="AR54" i="47"/>
  <c r="V152" i="85"/>
  <c r="AR73" i="47"/>
  <c r="V75" i="85"/>
  <c r="AC75" i="85"/>
  <c r="AK301" i="85"/>
  <c r="BT300" i="47" s="1"/>
  <c r="AO301" i="85"/>
  <c r="CI300" i="47"/>
  <c r="AL293" i="83"/>
  <c r="AC126" i="83"/>
  <c r="V155" i="83"/>
  <c r="AJ132" i="83" s="1"/>
  <c r="AP53" i="47"/>
  <c r="BC138" i="47"/>
  <c r="AP138" i="47"/>
  <c r="ER138" i="47" s="1"/>
  <c r="AO140" i="47"/>
  <c r="AC279" i="76"/>
  <c r="AC54" i="76"/>
  <c r="V54" i="76"/>
  <c r="AI127" i="47"/>
  <c r="DQ278" i="47"/>
  <c r="EQ278" i="47"/>
  <c r="AO64" i="47"/>
  <c r="AR60" i="47"/>
  <c r="V137" i="85"/>
  <c r="AK300" i="85"/>
  <c r="BT299" i="47" s="1"/>
  <c r="CI299" i="47"/>
  <c r="AO300" i="85"/>
  <c r="CI298" i="47"/>
  <c r="ET298" i="47" s="1"/>
  <c r="AK299" i="85"/>
  <c r="BT298" i="47" s="1"/>
  <c r="AO299" i="85"/>
  <c r="AL299" i="85"/>
  <c r="CI278" i="47"/>
  <c r="ET278" i="47" s="1"/>
  <c r="AK279" i="85"/>
  <c r="BT278" i="47" s="1"/>
  <c r="DT278" i="47" s="1"/>
  <c r="AO279" i="85"/>
  <c r="AL279" i="85"/>
  <c r="CI284" i="47"/>
  <c r="ET284" i="47" s="1"/>
  <c r="AO285" i="85"/>
  <c r="AK285" i="85"/>
  <c r="BT284" i="47" s="1"/>
  <c r="CI290" i="47"/>
  <c r="AO291" i="85"/>
  <c r="AK291" i="85"/>
  <c r="BT290" i="47" s="1"/>
  <c r="DT290" i="47" s="1"/>
  <c r="AK287" i="85"/>
  <c r="BT286" i="47" s="1"/>
  <c r="CI286" i="47"/>
  <c r="AO287" i="85"/>
  <c r="CI280" i="47"/>
  <c r="ET280" i="47" s="1"/>
  <c r="AO281" i="85"/>
  <c r="AK281" i="85"/>
  <c r="BT280" i="47" s="1"/>
  <c r="AO276" i="85"/>
  <c r="CI275" i="47"/>
  <c r="ET276" i="47" s="1"/>
  <c r="AK276" i="85"/>
  <c r="BT275" i="47" s="1"/>
  <c r="DT276" i="47" s="1"/>
  <c r="AO266" i="85"/>
  <c r="CI265" i="47"/>
  <c r="AK266" i="85"/>
  <c r="BT265" i="47" s="1"/>
  <c r="AK271" i="85"/>
  <c r="BT270" i="47" s="1"/>
  <c r="DT270" i="47" s="1"/>
  <c r="AO271" i="85"/>
  <c r="CI270" i="47"/>
  <c r="ET270" i="47" s="1"/>
  <c r="AO268" i="85"/>
  <c r="CI267" i="47"/>
  <c r="ET267" i="47" s="1"/>
  <c r="AK268" i="85"/>
  <c r="BT267" i="47" s="1"/>
  <c r="DT267" i="47" s="1"/>
  <c r="CI262" i="47"/>
  <c r="ET262" i="47" s="1"/>
  <c r="AK263" i="85"/>
  <c r="BT262" i="47" s="1"/>
  <c r="DT262" i="47" s="1"/>
  <c r="AO263" i="85"/>
  <c r="AL263" i="85"/>
  <c r="CI274" i="47"/>
  <c r="ET274" i="47" s="1"/>
  <c r="AK275" i="85"/>
  <c r="BT274" i="47" s="1"/>
  <c r="AO275" i="85"/>
  <c r="AL275" i="85"/>
  <c r="AK265" i="85"/>
  <c r="BT264" i="47" s="1"/>
  <c r="DT264" i="47" s="1"/>
  <c r="CI264" i="47"/>
  <c r="AO265" i="85"/>
  <c r="AK286" i="85"/>
  <c r="BT285" i="47" s="1"/>
  <c r="CI285" i="47"/>
  <c r="ET285" i="47" s="1"/>
  <c r="AO286" i="85"/>
  <c r="T155" i="85"/>
  <c r="AC153" i="85" s="1"/>
  <c r="V126" i="85"/>
  <c r="AC126" i="85"/>
  <c r="AC283" i="85"/>
  <c r="AC275" i="85"/>
  <c r="AC265" i="85"/>
  <c r="AC262" i="85"/>
  <c r="AC263" i="85"/>
  <c r="AC271" i="85"/>
  <c r="AC272" i="85"/>
  <c r="AC274" i="85"/>
  <c r="AC273" i="85"/>
  <c r="AC270" i="85"/>
  <c r="AC268" i="85"/>
  <c r="AC267" i="85"/>
  <c r="AC276" i="85"/>
  <c r="AC266" i="85"/>
  <c r="AC264" i="85"/>
  <c r="AC269" i="85"/>
  <c r="AC285" i="85"/>
  <c r="AC293" i="85"/>
  <c r="AC287" i="85"/>
  <c r="AC281" i="85"/>
  <c r="AC284" i="85"/>
  <c r="AC280" i="85"/>
  <c r="AC299" i="85"/>
  <c r="AC290" i="85"/>
  <c r="AC302" i="85"/>
  <c r="AC279" i="85"/>
  <c r="AC292" i="85"/>
  <c r="AC300" i="85"/>
  <c r="AC291" i="85"/>
  <c r="AC282" i="85"/>
  <c r="AP67" i="47"/>
  <c r="V127" i="83"/>
  <c r="AC127" i="83"/>
  <c r="AL277" i="83"/>
  <c r="CH281" i="47"/>
  <c r="AO282" i="84"/>
  <c r="AK282" i="84"/>
  <c r="BS281" i="47" s="1"/>
  <c r="DS281" i="47" s="1"/>
  <c r="AK281" i="47"/>
  <c r="AM281" i="47"/>
  <c r="BN297" i="47"/>
  <c r="ES297" i="47"/>
  <c r="AO130" i="47"/>
  <c r="V142" i="76"/>
  <c r="AC142" i="76"/>
  <c r="BL292" i="47"/>
  <c r="ET140" i="47"/>
  <c r="AC294" i="85"/>
  <c r="V143" i="85"/>
  <c r="ET293" i="47"/>
  <c r="V147" i="85"/>
  <c r="AC147" i="85"/>
  <c r="V151" i="83"/>
  <c r="AC151" i="83"/>
  <c r="BM301" i="47"/>
  <c r="DR301" i="47"/>
  <c r="V148" i="83"/>
  <c r="AJ148" i="83" s="1"/>
  <c r="AC148" i="83"/>
  <c r="AC296" i="85"/>
  <c r="V70" i="85"/>
  <c r="AC70" i="85"/>
  <c r="DT295" i="47"/>
  <c r="BO295" i="47"/>
  <c r="AP74" i="47"/>
  <c r="ER131" i="47"/>
  <c r="T152" i="84"/>
  <c r="T77" i="84"/>
  <c r="AC303" i="84"/>
  <c r="AK135" i="47"/>
  <c r="BD286" i="47"/>
  <c r="AO287" i="84"/>
  <c r="CH286" i="47"/>
  <c r="AK287" i="84"/>
  <c r="BS286" i="47" s="1"/>
  <c r="BD293" i="47"/>
  <c r="AK142" i="47"/>
  <c r="AQ141" i="47"/>
  <c r="AC67" i="84"/>
  <c r="V67" i="84"/>
  <c r="AC293" i="84"/>
  <c r="V69" i="84"/>
  <c r="AC69" i="84"/>
  <c r="AC133" i="83"/>
  <c r="AP68" i="47"/>
  <c r="DR291" i="47"/>
  <c r="DR268" i="47"/>
  <c r="AL261" i="83"/>
  <c r="AL269" i="83"/>
  <c r="DR262" i="47"/>
  <c r="AL263" i="83"/>
  <c r="ER263" i="47"/>
  <c r="AL274" i="83"/>
  <c r="ER274" i="47"/>
  <c r="AL272" i="83"/>
  <c r="AP66" i="47"/>
  <c r="AL297" i="83"/>
  <c r="AS294" i="47"/>
  <c r="IL62" i="38" s="1"/>
  <c r="IY62" i="38" s="1"/>
  <c r="AM143" i="47"/>
  <c r="AN143" i="47" s="1"/>
  <c r="AL300" i="83"/>
  <c r="T55" i="84"/>
  <c r="AC281" i="84"/>
  <c r="T130" i="84"/>
  <c r="AK280" i="47"/>
  <c r="AM280" i="47"/>
  <c r="V146" i="84"/>
  <c r="AJ146" i="84" s="1"/>
  <c r="CH285" i="47"/>
  <c r="ES285" i="47" s="1"/>
  <c r="AO286" i="84"/>
  <c r="AK286" i="84"/>
  <c r="BS285" i="47" s="1"/>
  <c r="DS285" i="47" s="1"/>
  <c r="V60" i="84"/>
  <c r="AC60" i="84"/>
  <c r="AC291" i="84"/>
  <c r="T140" i="84"/>
  <c r="T65" i="84"/>
  <c r="AK290" i="47"/>
  <c r="AM290" i="47"/>
  <c r="AQ150" i="47"/>
  <c r="ES150" i="47" s="1"/>
  <c r="V64" i="84"/>
  <c r="AC290" i="84"/>
  <c r="AK154" i="47"/>
  <c r="BD152" i="47" s="1"/>
  <c r="AQ125" i="47"/>
  <c r="ES125" i="47" s="1"/>
  <c r="CH268" i="47"/>
  <c r="ES268" i="47" s="1"/>
  <c r="AO269" i="84"/>
  <c r="AK269" i="84"/>
  <c r="BS268" i="47" s="1"/>
  <c r="DS268" i="47" s="1"/>
  <c r="CH264" i="47"/>
  <c r="AK265" i="84"/>
  <c r="BS264" i="47" s="1"/>
  <c r="DS264" i="47" s="1"/>
  <c r="AO265" i="84"/>
  <c r="AL265" i="84"/>
  <c r="CH261" i="47"/>
  <c r="AK262" i="84"/>
  <c r="BS261" i="47" s="1"/>
  <c r="AO262" i="84"/>
  <c r="AL262" i="84"/>
  <c r="AK274" i="84"/>
  <c r="BS273" i="47" s="1"/>
  <c r="CH273" i="47"/>
  <c r="ES273" i="47" s="1"/>
  <c r="AO274" i="84"/>
  <c r="CH274" i="47"/>
  <c r="ES274" i="47" s="1"/>
  <c r="AO275" i="84"/>
  <c r="AK275" i="84"/>
  <c r="BS274" i="47" s="1"/>
  <c r="AO272" i="84"/>
  <c r="CH271" i="47"/>
  <c r="ES271" i="47" s="1"/>
  <c r="AK272" i="84"/>
  <c r="BS271" i="47" s="1"/>
  <c r="DS271" i="47" s="1"/>
  <c r="AK276" i="84"/>
  <c r="BS275" i="47" s="1"/>
  <c r="DS275" i="47" s="1"/>
  <c r="CH275" i="47"/>
  <c r="AO276" i="84"/>
  <c r="AK270" i="84"/>
  <c r="BS269" i="47" s="1"/>
  <c r="CH269" i="47"/>
  <c r="ES269" i="47" s="1"/>
  <c r="AO270" i="84"/>
  <c r="AC283" i="84"/>
  <c r="V57" i="84"/>
  <c r="ES282" i="47"/>
  <c r="AO56" i="47"/>
  <c r="AO147" i="47"/>
  <c r="EQ147" i="47" s="1"/>
  <c r="AI134" i="47"/>
  <c r="AS284" i="47"/>
  <c r="IL52" i="38" s="1"/>
  <c r="IY52" i="38" s="1"/>
  <c r="AM133" i="47"/>
  <c r="AN133" i="47" s="1"/>
  <c r="AM283" i="47"/>
  <c r="CF283" i="47"/>
  <c r="AK283" i="76"/>
  <c r="BQ283" i="47" s="1"/>
  <c r="AO283" i="76"/>
  <c r="AL283" i="76"/>
  <c r="AR66" i="47"/>
  <c r="AR145" i="47"/>
  <c r="ET145" i="47" s="1"/>
  <c r="V77" i="83"/>
  <c r="AC77" i="83"/>
  <c r="BM302" i="47"/>
  <c r="DR302" i="47"/>
  <c r="V149" i="76"/>
  <c r="AC149" i="76"/>
  <c r="AC299" i="76"/>
  <c r="AO145" i="47"/>
  <c r="AI125" i="47"/>
  <c r="AI306" i="47"/>
  <c r="BB284" i="47" s="1"/>
  <c r="AO295" i="76"/>
  <c r="CF295" i="47"/>
  <c r="AK295" i="76"/>
  <c r="BQ295" i="47" s="1"/>
  <c r="CF289" i="47"/>
  <c r="AO289" i="76"/>
  <c r="AK289" i="76"/>
  <c r="BQ289" i="47" s="1"/>
  <c r="AO301" i="76"/>
  <c r="CF301" i="47"/>
  <c r="EQ302" i="47" s="1"/>
  <c r="AK301" i="76"/>
  <c r="BQ301" i="47" s="1"/>
  <c r="DQ302" i="47" s="1"/>
  <c r="CF290" i="47"/>
  <c r="AK290" i="76"/>
  <c r="BQ290" i="47" s="1"/>
  <c r="AO290" i="76"/>
  <c r="AL290" i="76"/>
  <c r="CF287" i="47"/>
  <c r="AK287" i="76"/>
  <c r="BQ287" i="47" s="1"/>
  <c r="DQ287" i="47" s="1"/>
  <c r="AO287" i="76"/>
  <c r="AL287" i="76"/>
  <c r="CF294" i="47"/>
  <c r="AO294" i="76"/>
  <c r="AK294" i="76"/>
  <c r="BQ294" i="47" s="1"/>
  <c r="CF288" i="47"/>
  <c r="AO288" i="76"/>
  <c r="AK288" i="76"/>
  <c r="BQ288" i="47" s="1"/>
  <c r="AK262" i="76"/>
  <c r="BQ262" i="47" s="1"/>
  <c r="CF262" i="47"/>
  <c r="AO262" i="76"/>
  <c r="CF267" i="47"/>
  <c r="AK267" i="76"/>
  <c r="BQ267" i="47" s="1"/>
  <c r="AO267" i="76"/>
  <c r="AL267" i="76"/>
  <c r="AO273" i="76"/>
  <c r="CF273" i="47"/>
  <c r="AK273" i="76"/>
  <c r="BQ273" i="47" s="1"/>
  <c r="AO270" i="76"/>
  <c r="CF270" i="47"/>
  <c r="AK270" i="76"/>
  <c r="BQ270" i="47" s="1"/>
  <c r="AO275" i="76"/>
  <c r="CF275" i="47"/>
  <c r="AK275" i="76"/>
  <c r="BQ275" i="47" s="1"/>
  <c r="CF269" i="47"/>
  <c r="AK269" i="76"/>
  <c r="BQ269" i="47" s="1"/>
  <c r="AO269" i="76"/>
  <c r="AL269" i="76"/>
  <c r="CF261" i="47"/>
  <c r="AK261" i="76"/>
  <c r="BQ261" i="47" s="1"/>
  <c r="AO261" i="76"/>
  <c r="AL261" i="76"/>
  <c r="CF271" i="47"/>
  <c r="AK271" i="76"/>
  <c r="BQ271" i="47" s="1"/>
  <c r="AO271" i="76"/>
  <c r="AL271" i="76"/>
  <c r="AR55" i="47"/>
  <c r="AR143" i="47"/>
  <c r="AR126" i="47"/>
  <c r="BM299" i="47"/>
  <c r="DR299" i="47"/>
  <c r="AP57" i="47"/>
  <c r="DR281" i="47"/>
  <c r="ER281" i="47"/>
  <c r="V134" i="83"/>
  <c r="AJ134" i="83" s="1"/>
  <c r="AC134" i="83"/>
  <c r="AJ62" i="47"/>
  <c r="AP363" i="47"/>
  <c r="AJ363" i="47" s="1"/>
  <c r="AP65" i="47"/>
  <c r="T141" i="84"/>
  <c r="T66" i="84"/>
  <c r="AL279" i="84"/>
  <c r="AQ127" i="47"/>
  <c r="ES127" i="47" s="1"/>
  <c r="BD300" i="47"/>
  <c r="HM75" i="38" s="1"/>
  <c r="V145" i="84"/>
  <c r="AJ145" i="84" s="1"/>
  <c r="AC296" i="84"/>
  <c r="BN295" i="47"/>
  <c r="DS295" i="47"/>
  <c r="V136" i="76"/>
  <c r="AC136" i="76"/>
  <c r="AL302" i="76"/>
  <c r="AM302" i="47"/>
  <c r="AC277" i="76"/>
  <c r="AC127" i="76"/>
  <c r="V127" i="76"/>
  <c r="AI142" i="47"/>
  <c r="DQ293" i="47"/>
  <c r="BL293" i="47"/>
  <c r="EQ293" i="47"/>
  <c r="AR58" i="47"/>
  <c r="AR74" i="47"/>
  <c r="AR151" i="47"/>
  <c r="ET151" i="47" s="1"/>
  <c r="AK289" i="85"/>
  <c r="BT288" i="47" s="1"/>
  <c r="CI288" i="47"/>
  <c r="AO289" i="85"/>
  <c r="AP61" i="47"/>
  <c r="AC146" i="83"/>
  <c r="ER142" i="47"/>
  <c r="BC128" i="47"/>
  <c r="DR276" i="47"/>
  <c r="AC51" i="83"/>
  <c r="V80" i="83"/>
  <c r="AJ71" i="83" s="1"/>
  <c r="AP51" i="47"/>
  <c r="ER278" i="47"/>
  <c r="DR278" i="47"/>
  <c r="V64" i="83"/>
  <c r="AC64" i="83"/>
  <c r="DR289" i="47"/>
  <c r="AO62" i="47"/>
  <c r="AO144" i="47"/>
  <c r="AI128" i="47"/>
  <c r="EQ279" i="47"/>
  <c r="AO129" i="47"/>
  <c r="AC278" i="76"/>
  <c r="ET141" i="47"/>
  <c r="BE285" i="47"/>
  <c r="BE287" i="47"/>
  <c r="CI287" i="47"/>
  <c r="ET287" i="47" s="1"/>
  <c r="AK288" i="85"/>
  <c r="BT287" i="47" s="1"/>
  <c r="DT287" i="47" s="1"/>
  <c r="AO288" i="85"/>
  <c r="AL288" i="85"/>
  <c r="AL154" i="47"/>
  <c r="AR125" i="47"/>
  <c r="ET125" i="47" s="1"/>
  <c r="AC142" i="83"/>
  <c r="AC150" i="83"/>
  <c r="AK287" i="47"/>
  <c r="AM287" i="47"/>
  <c r="AK288" i="84"/>
  <c r="BS287" i="47" s="1"/>
  <c r="CH287" i="47"/>
  <c r="AO288" i="84"/>
  <c r="BD297" i="47"/>
  <c r="V147" i="84"/>
  <c r="AJ147" i="84" s="1"/>
  <c r="AO299" i="84"/>
  <c r="CH298" i="47"/>
  <c r="ES298" i="47" s="1"/>
  <c r="AK299" i="84"/>
  <c r="BS298" i="47" s="1"/>
  <c r="BD298" i="47"/>
  <c r="AK147" i="47"/>
  <c r="ES279" i="47"/>
  <c r="V129" i="84"/>
  <c r="AJ129" i="84" s="1"/>
  <c r="AS292" i="47"/>
  <c r="IL60" i="38" s="1"/>
  <c r="IY60" i="38" s="1"/>
  <c r="AM141" i="47"/>
  <c r="BE293" i="47"/>
  <c r="BE297" i="47"/>
  <c r="AL298" i="85"/>
  <c r="DR298" i="47"/>
  <c r="BM298" i="47"/>
  <c r="AS146" i="47"/>
  <c r="AO65" i="47"/>
  <c r="BE295" i="47"/>
  <c r="AC149" i="83"/>
  <c r="AC56" i="83"/>
  <c r="AC131" i="83"/>
  <c r="ER129" i="47"/>
  <c r="ER136" i="47"/>
  <c r="AC70" i="83"/>
  <c r="BC139" i="47"/>
  <c r="V69" i="83"/>
  <c r="AC69" i="83"/>
  <c r="BM294" i="47"/>
  <c r="DR294" i="47"/>
  <c r="T134" i="84"/>
  <c r="T59" i="84"/>
  <c r="AC285" i="84"/>
  <c r="V127" i="84"/>
  <c r="AJ127" i="84" s="1"/>
  <c r="AC278" i="84"/>
  <c r="DS292" i="47"/>
  <c r="BN292" i="47"/>
  <c r="AQ143" i="47"/>
  <c r="DS294" i="47"/>
  <c r="BN294" i="47"/>
  <c r="ES294" i="47"/>
  <c r="AK148" i="47"/>
  <c r="BD299" i="47"/>
  <c r="DT294" i="47"/>
  <c r="BO294" i="47"/>
  <c r="AN134" i="47" l="1"/>
  <c r="AN138" i="47"/>
  <c r="AN127" i="47"/>
  <c r="AN144" i="47"/>
  <c r="AN149" i="47"/>
  <c r="AN135" i="47"/>
  <c r="AN150" i="47"/>
  <c r="AN147" i="47"/>
  <c r="AS141" i="47"/>
  <c r="AN141" i="47"/>
  <c r="AN125" i="47"/>
  <c r="AN113" i="47"/>
  <c r="AN114" i="47"/>
  <c r="AN110" i="47"/>
  <c r="AN118" i="47"/>
  <c r="AN119" i="47"/>
  <c r="AN117" i="47"/>
  <c r="AN116" i="47"/>
  <c r="AN115" i="47"/>
  <c r="AN122" i="47"/>
  <c r="AN123" i="47"/>
  <c r="AN121" i="47"/>
  <c r="AN111" i="47"/>
  <c r="AN120" i="47"/>
  <c r="AN124" i="47"/>
  <c r="AN112" i="47"/>
  <c r="AN148" i="47"/>
  <c r="AN152" i="47"/>
  <c r="AN145" i="47"/>
  <c r="G25" i="89" s="1"/>
  <c r="DS297" i="47"/>
  <c r="ES287" i="47"/>
  <c r="DQ273" i="47"/>
  <c r="DS273" i="47"/>
  <c r="ES264" i="47"/>
  <c r="ES281" i="47"/>
  <c r="ET264" i="47"/>
  <c r="DT274" i="47"/>
  <c r="DT280" i="47"/>
  <c r="ET290" i="47"/>
  <c r="ER147" i="47"/>
  <c r="ES291" i="47"/>
  <c r="ET269" i="47"/>
  <c r="DT283" i="47"/>
  <c r="AL298" i="84"/>
  <c r="DS267" i="47"/>
  <c r="BD125" i="47"/>
  <c r="BD143" i="47"/>
  <c r="DS287" i="47"/>
  <c r="BB279" i="47"/>
  <c r="BB293" i="47"/>
  <c r="AC57" i="84"/>
  <c r="AC64" i="84"/>
  <c r="AC53" i="84"/>
  <c r="EQ139" i="47"/>
  <c r="ES292" i="47"/>
  <c r="ET302" i="47"/>
  <c r="ES267" i="47"/>
  <c r="AJ139" i="84"/>
  <c r="DS290" i="47"/>
  <c r="AJ135" i="84"/>
  <c r="CH134" i="47" s="1"/>
  <c r="AJ142" i="84"/>
  <c r="ET283" i="47"/>
  <c r="AJ128" i="84"/>
  <c r="AC127" i="84"/>
  <c r="AC129" i="84"/>
  <c r="AC147" i="84"/>
  <c r="EQ144" i="47"/>
  <c r="AC145" i="84"/>
  <c r="BD127" i="47"/>
  <c r="ET143" i="47"/>
  <c r="AC146" i="84"/>
  <c r="AJ145" i="83"/>
  <c r="AK145" i="83" s="1"/>
  <c r="AJ127" i="83"/>
  <c r="AC150" i="84"/>
  <c r="ES146" i="47"/>
  <c r="AC139" i="84"/>
  <c r="AC135" i="84"/>
  <c r="AC144" i="84"/>
  <c r="AC128" i="84"/>
  <c r="DS269" i="47"/>
  <c r="ES275" i="47"/>
  <c r="DT285" i="47"/>
  <c r="EQ140" i="47"/>
  <c r="ER148" i="47"/>
  <c r="ER151" i="47"/>
  <c r="AC143" i="76"/>
  <c r="AC153" i="76"/>
  <c r="BE131" i="47"/>
  <c r="BE152" i="47"/>
  <c r="AC60" i="76"/>
  <c r="AC78" i="76"/>
  <c r="AC77" i="76"/>
  <c r="DT296" i="47"/>
  <c r="DT284" i="47"/>
  <c r="DQ267" i="47"/>
  <c r="EW267" i="47" s="1"/>
  <c r="DQ269" i="47"/>
  <c r="DQ275" i="47"/>
  <c r="DQ283" i="47"/>
  <c r="EW280" i="47"/>
  <c r="DQ281" i="47"/>
  <c r="DQ282" i="47"/>
  <c r="DT269" i="47"/>
  <c r="AL297" i="85"/>
  <c r="AL264" i="84"/>
  <c r="AL294" i="84"/>
  <c r="AL288" i="84"/>
  <c r="DQ271" i="47"/>
  <c r="AL273" i="76"/>
  <c r="AL262" i="76"/>
  <c r="AL288" i="76"/>
  <c r="AL294" i="76"/>
  <c r="DQ290" i="47"/>
  <c r="DS274" i="47"/>
  <c r="AJ126" i="83"/>
  <c r="AK126" i="83" s="1"/>
  <c r="AL292" i="84"/>
  <c r="DT288" i="47"/>
  <c r="ET126" i="47"/>
  <c r="AL270" i="84"/>
  <c r="AL276" i="84"/>
  <c r="AL272" i="84"/>
  <c r="AL275" i="84"/>
  <c r="AL274" i="84"/>
  <c r="AL269" i="84"/>
  <c r="AL300" i="84"/>
  <c r="AL268" i="84"/>
  <c r="AL271" i="84"/>
  <c r="AL266" i="84"/>
  <c r="AL267" i="84"/>
  <c r="ES266" i="47"/>
  <c r="AL303" i="84"/>
  <c r="DT273" i="47"/>
  <c r="EW273" i="47" s="1"/>
  <c r="AL275" i="76"/>
  <c r="AL270" i="76"/>
  <c r="AL301" i="76"/>
  <c r="AL289" i="76"/>
  <c r="AL295" i="76"/>
  <c r="BB276" i="47"/>
  <c r="DT275" i="47"/>
  <c r="AC51" i="76"/>
  <c r="AL264" i="76"/>
  <c r="AL272" i="76"/>
  <c r="AL268" i="76"/>
  <c r="AL265" i="76"/>
  <c r="AL266" i="76"/>
  <c r="AL297" i="76"/>
  <c r="AL298" i="76"/>
  <c r="AL282" i="76"/>
  <c r="AL300" i="76"/>
  <c r="AL296" i="76"/>
  <c r="AL281" i="76"/>
  <c r="AL280" i="76"/>
  <c r="AL285" i="76"/>
  <c r="AL299" i="76"/>
  <c r="AK71" i="83"/>
  <c r="AL71" i="83" s="1"/>
  <c r="CG71" i="47"/>
  <c r="AO71" i="83"/>
  <c r="BH65" i="83" s="1"/>
  <c r="CG131" i="47"/>
  <c r="AO132" i="83"/>
  <c r="BH126" i="83" s="1"/>
  <c r="AK132" i="83"/>
  <c r="AO129" i="84"/>
  <c r="BH123" i="84" s="1"/>
  <c r="CH128" i="47"/>
  <c r="AK129" i="84"/>
  <c r="DS298" i="47"/>
  <c r="BN298" i="47"/>
  <c r="AS287" i="47"/>
  <c r="IL55" i="38" s="1"/>
  <c r="IY55" i="38" s="1"/>
  <c r="AM136" i="47"/>
  <c r="AN136" i="47" s="1"/>
  <c r="AO128" i="47"/>
  <c r="EQ129" i="47" s="1"/>
  <c r="AI62" i="47"/>
  <c r="AO363" i="47"/>
  <c r="AJ61" i="47"/>
  <c r="AP362" i="47"/>
  <c r="AJ362" i="47" s="1"/>
  <c r="AR359" i="47"/>
  <c r="AL359" i="47" s="1"/>
  <c r="AL58" i="47"/>
  <c r="AO142" i="47"/>
  <c r="AM151" i="47"/>
  <c r="AN151" i="47" s="1"/>
  <c r="G31" i="89" s="1"/>
  <c r="AS302" i="47"/>
  <c r="V141" i="84"/>
  <c r="AJ141" i="84" s="1"/>
  <c r="AC141" i="84"/>
  <c r="AP366" i="47"/>
  <c r="AJ366" i="47" s="1"/>
  <c r="AJ65" i="47"/>
  <c r="CG133" i="47"/>
  <c r="AK134" i="83"/>
  <c r="AO134" i="83"/>
  <c r="BH128" i="83" s="1"/>
  <c r="AL134" i="83"/>
  <c r="AJ57" i="47"/>
  <c r="AP358" i="47"/>
  <c r="AJ358" i="47" s="1"/>
  <c r="AR356" i="47"/>
  <c r="AL356" i="47" s="1"/>
  <c r="AL55" i="47"/>
  <c r="EQ275" i="47"/>
  <c r="EQ270" i="47"/>
  <c r="EQ273" i="47"/>
  <c r="EQ262" i="47"/>
  <c r="EQ301" i="47"/>
  <c r="EQ295" i="47"/>
  <c r="AI154" i="47"/>
  <c r="AO125" i="47"/>
  <c r="EQ125" i="47" s="1"/>
  <c r="EQ145" i="47"/>
  <c r="EQ283" i="47"/>
  <c r="FM283" i="47" s="1"/>
  <c r="AS133" i="47"/>
  <c r="G13" i="89"/>
  <c r="AO134" i="47"/>
  <c r="AQ57" i="47"/>
  <c r="BD123" i="47"/>
  <c r="BD124" i="47"/>
  <c r="BD121" i="47"/>
  <c r="BD112" i="47"/>
  <c r="BD116" i="47"/>
  <c r="BD120" i="47"/>
  <c r="BD118" i="47"/>
  <c r="BD114" i="47"/>
  <c r="BD117" i="47"/>
  <c r="BD119" i="47"/>
  <c r="BD110" i="47"/>
  <c r="BD122" i="47"/>
  <c r="BD115" i="47"/>
  <c r="BD111" i="47"/>
  <c r="BD113" i="47"/>
  <c r="BD134" i="47"/>
  <c r="AQ64" i="47"/>
  <c r="AS290" i="47"/>
  <c r="IL58" i="38" s="1"/>
  <c r="IY58" i="38" s="1"/>
  <c r="AM139" i="47"/>
  <c r="AN139" i="47" s="1"/>
  <c r="AC65" i="84"/>
  <c r="V65" i="84"/>
  <c r="AQ60" i="47"/>
  <c r="CH145" i="47"/>
  <c r="AK146" i="84"/>
  <c r="AO146" i="84"/>
  <c r="BH140" i="84" s="1"/>
  <c r="AL146" i="84"/>
  <c r="BD280" i="47"/>
  <c r="AK129" i="47"/>
  <c r="AJ66" i="83"/>
  <c r="AP369" i="47"/>
  <c r="AJ369" i="47" s="1"/>
  <c r="AJ68" i="47"/>
  <c r="BD141" i="47"/>
  <c r="DS286" i="47"/>
  <c r="AQ135" i="47"/>
  <c r="ES135" i="47" s="1"/>
  <c r="BD135" i="47"/>
  <c r="V77" i="84"/>
  <c r="AQ77" i="47" s="1"/>
  <c r="AC77" i="84"/>
  <c r="CG144" i="47"/>
  <c r="AJ74" i="83"/>
  <c r="AR70" i="47"/>
  <c r="FM293" i="47"/>
  <c r="BD281" i="47"/>
  <c r="AK130" i="47"/>
  <c r="AJ67" i="47"/>
  <c r="AP368" i="47"/>
  <c r="AJ368" i="47" s="1"/>
  <c r="AC138" i="85"/>
  <c r="AC120" i="85"/>
  <c r="AC116" i="85"/>
  <c r="AC112" i="85"/>
  <c r="AC123" i="85"/>
  <c r="AC111" i="85"/>
  <c r="AC124" i="85"/>
  <c r="AC121" i="85"/>
  <c r="AC117" i="85"/>
  <c r="AC119" i="85"/>
  <c r="AC114" i="85"/>
  <c r="AC122" i="85"/>
  <c r="AC115" i="85"/>
  <c r="AC125" i="85"/>
  <c r="AC113" i="85"/>
  <c r="AC118" i="85"/>
  <c r="AC131" i="85"/>
  <c r="AC148" i="85"/>
  <c r="AC129" i="85"/>
  <c r="AC142" i="85"/>
  <c r="AC151" i="85"/>
  <c r="AC134" i="85"/>
  <c r="AC149" i="85"/>
  <c r="AC133" i="85"/>
  <c r="AC136" i="85"/>
  <c r="AC139" i="85"/>
  <c r="AC140" i="85"/>
  <c r="AC130" i="85"/>
  <c r="AC141" i="85"/>
  <c r="AC128" i="85"/>
  <c r="DT265" i="47"/>
  <c r="DT286" i="47"/>
  <c r="EW290" i="47"/>
  <c r="FM278" i="47"/>
  <c r="ET299" i="47"/>
  <c r="BO299" i="47"/>
  <c r="DT299" i="47"/>
  <c r="AC137" i="85"/>
  <c r="AO365" i="47"/>
  <c r="AI64" i="47"/>
  <c r="BB278" i="47"/>
  <c r="AJ53" i="47"/>
  <c r="AP354" i="47"/>
  <c r="AJ354" i="47" s="1"/>
  <c r="CG125" i="47"/>
  <c r="ET300" i="47"/>
  <c r="HN77" i="38"/>
  <c r="DT300" i="47"/>
  <c r="BO300" i="47"/>
  <c r="AR75" i="47"/>
  <c r="AC152" i="85"/>
  <c r="AO77" i="47"/>
  <c r="AO135" i="47"/>
  <c r="AO150" i="84"/>
  <c r="BH144" i="84" s="1"/>
  <c r="CH149" i="47"/>
  <c r="AK150" i="84"/>
  <c r="AL150" i="84" s="1"/>
  <c r="AM137" i="47"/>
  <c r="AN137" i="47" s="1"/>
  <c r="AS288" i="47"/>
  <c r="IL56" i="38" s="1"/>
  <c r="IY56" i="38" s="1"/>
  <c r="V80" i="76"/>
  <c r="AJ53" i="76" s="1"/>
  <c r="AO51" i="47"/>
  <c r="AO148" i="47"/>
  <c r="EQ148" i="47" s="1"/>
  <c r="DQ284" i="47"/>
  <c r="BD131" i="47"/>
  <c r="ES276" i="47"/>
  <c r="DS276" i="47"/>
  <c r="AQ76" i="47"/>
  <c r="AJ135" i="83"/>
  <c r="AS131" i="47"/>
  <c r="G11" i="89"/>
  <c r="AP63" i="47"/>
  <c r="AJ63" i="83"/>
  <c r="AJ58" i="83"/>
  <c r="AC149" i="84"/>
  <c r="V149" i="84"/>
  <c r="AJ149" i="84" s="1"/>
  <c r="AQ52" i="47"/>
  <c r="ES277" i="47"/>
  <c r="FM277" i="47" s="1"/>
  <c r="AQ133" i="47"/>
  <c r="BD133" i="47"/>
  <c r="DS284" i="47"/>
  <c r="ES284" i="47"/>
  <c r="AJ144" i="83"/>
  <c r="ER139" i="47"/>
  <c r="AJ70" i="47"/>
  <c r="AP371" i="47"/>
  <c r="AJ371" i="47" s="1"/>
  <c r="AJ56" i="83"/>
  <c r="AJ149" i="83"/>
  <c r="ET144" i="47"/>
  <c r="AO372" i="47"/>
  <c r="AI71" i="47"/>
  <c r="ET146" i="47"/>
  <c r="BE142" i="47"/>
  <c r="AO141" i="47"/>
  <c r="EQ141" i="47" s="1"/>
  <c r="AQ54" i="47"/>
  <c r="AC72" i="84"/>
  <c r="BD146" i="47"/>
  <c r="AC62" i="84"/>
  <c r="V62" i="84"/>
  <c r="AJ150" i="83"/>
  <c r="AL64" i="47"/>
  <c r="AR365" i="47"/>
  <c r="AL365" i="47" s="1"/>
  <c r="AO53" i="47"/>
  <c r="AO370" i="47"/>
  <c r="AI69" i="47"/>
  <c r="AI57" i="47"/>
  <c r="AO358" i="47"/>
  <c r="BE137" i="47"/>
  <c r="BE149" i="47"/>
  <c r="DT302" i="47"/>
  <c r="BO302" i="47"/>
  <c r="AS293" i="47"/>
  <c r="IL61" i="38" s="1"/>
  <c r="IY61" i="38" s="1"/>
  <c r="AM142" i="47"/>
  <c r="AN142" i="47" s="1"/>
  <c r="AO52" i="47"/>
  <c r="AO151" i="47"/>
  <c r="EQ151" i="47" s="1"/>
  <c r="AO61" i="47"/>
  <c r="AQ70" i="47"/>
  <c r="BD149" i="47"/>
  <c r="AM140" i="47"/>
  <c r="AN140" i="47" s="1"/>
  <c r="AS291" i="47"/>
  <c r="IL59" i="38" s="1"/>
  <c r="IY59" i="38" s="1"/>
  <c r="AJ55" i="47"/>
  <c r="AP356" i="47"/>
  <c r="AJ356" i="47" s="1"/>
  <c r="AJ59" i="83"/>
  <c r="AP59" i="47"/>
  <c r="EQ264" i="47"/>
  <c r="EQ272" i="47"/>
  <c r="DQ274" i="47"/>
  <c r="EQ268" i="47"/>
  <c r="EQ265" i="47"/>
  <c r="DQ263" i="47"/>
  <c r="EQ282" i="47"/>
  <c r="EQ300" i="47"/>
  <c r="EQ280" i="47"/>
  <c r="FM280" i="47" s="1"/>
  <c r="DQ291" i="47"/>
  <c r="G21" i="89"/>
  <c r="AM154" i="47"/>
  <c r="G5" i="89"/>
  <c r="AS125" i="47"/>
  <c r="AO74" i="47"/>
  <c r="AJ152" i="83"/>
  <c r="BB283" i="47"/>
  <c r="EQ150" i="47"/>
  <c r="AS134" i="47"/>
  <c r="G14" i="89"/>
  <c r="DS282" i="47"/>
  <c r="ES299" i="47"/>
  <c r="DS272" i="47"/>
  <c r="ES270" i="47"/>
  <c r="FM270" i="47" s="1"/>
  <c r="DS262" i="47"/>
  <c r="DS301" i="47"/>
  <c r="BN301" i="47"/>
  <c r="AK135" i="84"/>
  <c r="AO135" i="84"/>
  <c r="BH129" i="84" s="1"/>
  <c r="AC71" i="84"/>
  <c r="AR354" i="47"/>
  <c r="AL354" i="47" s="1"/>
  <c r="AL53" i="47"/>
  <c r="AS138" i="47"/>
  <c r="G18" i="89"/>
  <c r="EQ131" i="47"/>
  <c r="AI70" i="47"/>
  <c r="AO371" i="47"/>
  <c r="AJ54" i="83"/>
  <c r="AJ133" i="83"/>
  <c r="AO376" i="47"/>
  <c r="AI75" i="47"/>
  <c r="CH143" i="47"/>
  <c r="AO144" i="84"/>
  <c r="BH138" i="84" s="1"/>
  <c r="AK144" i="84"/>
  <c r="AL144" i="84" s="1"/>
  <c r="ES126" i="47"/>
  <c r="AC68" i="84"/>
  <c r="V68" i="84"/>
  <c r="AC143" i="84"/>
  <c r="V143" i="84"/>
  <c r="AJ143" i="84" s="1"/>
  <c r="V61" i="84"/>
  <c r="AC61" i="84"/>
  <c r="ES302" i="47"/>
  <c r="FM302" i="47" s="1"/>
  <c r="AR357" i="47"/>
  <c r="AL357" i="47" s="1"/>
  <c r="AL56" i="47"/>
  <c r="EQ146" i="47"/>
  <c r="AO364" i="47"/>
  <c r="AI63" i="47"/>
  <c r="AP73" i="47"/>
  <c r="AJ73" i="83"/>
  <c r="AP76" i="47"/>
  <c r="AJ76" i="83"/>
  <c r="AL72" i="47"/>
  <c r="AR373" i="47"/>
  <c r="AL373" i="47" s="1"/>
  <c r="AR68" i="47"/>
  <c r="AC67" i="76"/>
  <c r="ES128" i="47"/>
  <c r="AJ75" i="83"/>
  <c r="AC60" i="85"/>
  <c r="AC64" i="85"/>
  <c r="AC65" i="85"/>
  <c r="AC53" i="85"/>
  <c r="AC56" i="85"/>
  <c r="AC74" i="85"/>
  <c r="AC58" i="85"/>
  <c r="AC55" i="85"/>
  <c r="AC66" i="85"/>
  <c r="AC73" i="85"/>
  <c r="AC54" i="85"/>
  <c r="AC61" i="85"/>
  <c r="AC67" i="85"/>
  <c r="AC76" i="85"/>
  <c r="AC59" i="85"/>
  <c r="ET271" i="47"/>
  <c r="ET272" i="47"/>
  <c r="EW269" i="47"/>
  <c r="DT266" i="47"/>
  <c r="ET266" i="47"/>
  <c r="DT263" i="47"/>
  <c r="ET263" i="47"/>
  <c r="DT268" i="47"/>
  <c r="DT291" i="47"/>
  <c r="ET291" i="47"/>
  <c r="BO292" i="47"/>
  <c r="DT292" i="47"/>
  <c r="EW292" i="47" s="1"/>
  <c r="ET301" i="47"/>
  <c r="DT281" i="47"/>
  <c r="DT289" i="47"/>
  <c r="DT279" i="47"/>
  <c r="EW279" i="47" s="1"/>
  <c r="EW283" i="47"/>
  <c r="AR62" i="47"/>
  <c r="AS144" i="47"/>
  <c r="G24" i="89"/>
  <c r="AJ136" i="83"/>
  <c r="AR63" i="47"/>
  <c r="AR77" i="47"/>
  <c r="AO126" i="47"/>
  <c r="BD144" i="47"/>
  <c r="AQ75" i="47"/>
  <c r="CH127" i="47"/>
  <c r="AO128" i="84"/>
  <c r="BH122" i="84" s="1"/>
  <c r="AK128" i="84"/>
  <c r="V133" i="84"/>
  <c r="AJ133" i="84" s="1"/>
  <c r="AC133" i="84"/>
  <c r="DS288" i="47"/>
  <c r="V63" i="84"/>
  <c r="AC63" i="84"/>
  <c r="AJ140" i="83"/>
  <c r="AJ137" i="83"/>
  <c r="AR52" i="47"/>
  <c r="AR69" i="47"/>
  <c r="AO373" i="47"/>
  <c r="AI72" i="47"/>
  <c r="AC113" i="76"/>
  <c r="AC114" i="76"/>
  <c r="AC111" i="76"/>
  <c r="AC123" i="76"/>
  <c r="AC117" i="76"/>
  <c r="AC115" i="76"/>
  <c r="AC122" i="76"/>
  <c r="AC116" i="76"/>
  <c r="AC125" i="76"/>
  <c r="AC121" i="76"/>
  <c r="AC124" i="76"/>
  <c r="AC118" i="76"/>
  <c r="AC120" i="76"/>
  <c r="AC119" i="76"/>
  <c r="AC112" i="76"/>
  <c r="AC150" i="76"/>
  <c r="AC138" i="76"/>
  <c r="AC151" i="76"/>
  <c r="AC139" i="76"/>
  <c r="AC140" i="76"/>
  <c r="AC146" i="76"/>
  <c r="AC132" i="76"/>
  <c r="AC147" i="76"/>
  <c r="AC141" i="76"/>
  <c r="AC148" i="76"/>
  <c r="AC144" i="76"/>
  <c r="AC137" i="76"/>
  <c r="AC131" i="76"/>
  <c r="AC130" i="76"/>
  <c r="AC145" i="76"/>
  <c r="DQ299" i="47"/>
  <c r="BL299" i="47"/>
  <c r="EQ299" i="47"/>
  <c r="AR71" i="47"/>
  <c r="BO296" i="47"/>
  <c r="AC58" i="76"/>
  <c r="AO59" i="47"/>
  <c r="AJ126" i="84"/>
  <c r="AJ124" i="84"/>
  <c r="AJ122" i="84"/>
  <c r="AJ113" i="84"/>
  <c r="AJ119" i="84"/>
  <c r="AJ117" i="84"/>
  <c r="AJ125" i="84"/>
  <c r="AJ121" i="84"/>
  <c r="AJ118" i="84"/>
  <c r="AJ112" i="84"/>
  <c r="AJ123" i="84"/>
  <c r="AJ111" i="84"/>
  <c r="AJ115" i="84"/>
  <c r="AJ116" i="84"/>
  <c r="AJ114" i="84"/>
  <c r="AJ120" i="84"/>
  <c r="AL290" i="84"/>
  <c r="ES289" i="47"/>
  <c r="BD138" i="47"/>
  <c r="ES145" i="47"/>
  <c r="AL297" i="84"/>
  <c r="AL283" i="85"/>
  <c r="ET282" i="47"/>
  <c r="FM282" i="47" s="1"/>
  <c r="AC57" i="85"/>
  <c r="EQ136" i="47"/>
  <c r="ER127" i="47"/>
  <c r="V134" i="84"/>
  <c r="AJ134" i="84" s="1"/>
  <c r="AC134" i="84"/>
  <c r="AP69" i="47"/>
  <c r="AJ69" i="83"/>
  <c r="BE125" i="47"/>
  <c r="BE123" i="47"/>
  <c r="BE115" i="47"/>
  <c r="BE111" i="47"/>
  <c r="BE119" i="47"/>
  <c r="BE113" i="47"/>
  <c r="BE116" i="47"/>
  <c r="BE118" i="47"/>
  <c r="BE121" i="47"/>
  <c r="BE122" i="47"/>
  <c r="BE120" i="47"/>
  <c r="BE110" i="47"/>
  <c r="BE124" i="47"/>
  <c r="BE117" i="47"/>
  <c r="BE114" i="47"/>
  <c r="BE112" i="47"/>
  <c r="BE129" i="47"/>
  <c r="BE148" i="47"/>
  <c r="BE132" i="47"/>
  <c r="BE135" i="47"/>
  <c r="BE150" i="47"/>
  <c r="BE133" i="47"/>
  <c r="BE141" i="47"/>
  <c r="BE130" i="47"/>
  <c r="BE140" i="47"/>
  <c r="BE127" i="47"/>
  <c r="BE138" i="47"/>
  <c r="BE139" i="47"/>
  <c r="BE147" i="47"/>
  <c r="BE128" i="47"/>
  <c r="AJ51" i="47"/>
  <c r="AP352" i="47"/>
  <c r="AJ352" i="47" s="1"/>
  <c r="AL74" i="47"/>
  <c r="AR375" i="47"/>
  <c r="AL375" i="47" s="1"/>
  <c r="AQ148" i="47"/>
  <c r="ES149" i="47" s="1"/>
  <c r="BD148" i="47"/>
  <c r="CH126" i="47"/>
  <c r="AK127" i="84"/>
  <c r="AO127" i="84"/>
  <c r="BH121" i="84" s="1"/>
  <c r="AL127" i="84"/>
  <c r="V59" i="84"/>
  <c r="AC59" i="84"/>
  <c r="AO366" i="47"/>
  <c r="AI65" i="47"/>
  <c r="BD147" i="47"/>
  <c r="AQ147" i="47"/>
  <c r="ES147" i="47" s="1"/>
  <c r="FM147" i="47" s="1"/>
  <c r="AL299" i="84"/>
  <c r="AO147" i="84"/>
  <c r="BH141" i="84" s="1"/>
  <c r="CH146" i="47"/>
  <c r="AK147" i="84"/>
  <c r="AL147" i="84" s="1"/>
  <c r="BD287" i="47"/>
  <c r="AK136" i="47"/>
  <c r="FM125" i="47"/>
  <c r="FN125" i="47" s="1"/>
  <c r="EW287" i="47"/>
  <c r="AP64" i="47"/>
  <c r="AJ64" i="83"/>
  <c r="AJ51" i="83"/>
  <c r="AJ42" i="83"/>
  <c r="AJ39" i="83"/>
  <c r="AJ36" i="83"/>
  <c r="AJ41" i="83"/>
  <c r="AJ44" i="83"/>
  <c r="AJ43" i="83"/>
  <c r="AJ40" i="83"/>
  <c r="AJ37" i="83"/>
  <c r="AJ47" i="83"/>
  <c r="AJ38" i="83"/>
  <c r="AJ49" i="83"/>
  <c r="AJ45" i="83"/>
  <c r="AJ48" i="83"/>
  <c r="AJ46" i="83"/>
  <c r="AJ50" i="83"/>
  <c r="AJ62" i="83"/>
  <c r="AJ61" i="83"/>
  <c r="AL289" i="85"/>
  <c r="ET288" i="47"/>
  <c r="BE151" i="47"/>
  <c r="AK145" i="84"/>
  <c r="CH144" i="47"/>
  <c r="AO145" i="84"/>
  <c r="BH139" i="84" s="1"/>
  <c r="V66" i="84"/>
  <c r="AC66" i="84"/>
  <c r="AJ65" i="83"/>
  <c r="AJ57" i="83"/>
  <c r="BE126" i="47"/>
  <c r="BE143" i="47"/>
  <c r="EQ271" i="47"/>
  <c r="EQ269" i="47"/>
  <c r="FM269" i="47" s="1"/>
  <c r="DQ270" i="47"/>
  <c r="EQ267" i="47"/>
  <c r="DQ262" i="47"/>
  <c r="EW262" i="47" s="1"/>
  <c r="EX262" i="47" s="1"/>
  <c r="DQ288" i="47"/>
  <c r="EQ288" i="47"/>
  <c r="DQ294" i="47"/>
  <c r="EW294" i="47" s="1"/>
  <c r="BL294" i="47"/>
  <c r="EQ294" i="47"/>
  <c r="FM294" i="47" s="1"/>
  <c r="EQ287" i="47"/>
  <c r="FM287" i="47" s="1"/>
  <c r="EQ290" i="47"/>
  <c r="FM290" i="47" s="1"/>
  <c r="BL301" i="47"/>
  <c r="DQ301" i="47"/>
  <c r="DQ289" i="47"/>
  <c r="EQ289" i="47"/>
  <c r="BL295" i="47"/>
  <c r="DQ295" i="47"/>
  <c r="EW295" i="47" s="1"/>
  <c r="BB303" i="47"/>
  <c r="BB267" i="47"/>
  <c r="BB275" i="47"/>
  <c r="BB274" i="47"/>
  <c r="BB268" i="47"/>
  <c r="BB264" i="47"/>
  <c r="BB261" i="47"/>
  <c r="BB263" i="47"/>
  <c r="BB270" i="47"/>
  <c r="BB273" i="47"/>
  <c r="BB269" i="47"/>
  <c r="BB271" i="47"/>
  <c r="BB265" i="47"/>
  <c r="BB272" i="47"/>
  <c r="BB266" i="47"/>
  <c r="BB262" i="47"/>
  <c r="BB300" i="47"/>
  <c r="HK75" i="38" s="1"/>
  <c r="BB301" i="47"/>
  <c r="BB282" i="47"/>
  <c r="BB297" i="47"/>
  <c r="BB287" i="47"/>
  <c r="BB280" i="47"/>
  <c r="BB295" i="47"/>
  <c r="BB296" i="47"/>
  <c r="BB298" i="47"/>
  <c r="BB281" i="47"/>
  <c r="BB291" i="47"/>
  <c r="BB290" i="47"/>
  <c r="BB288" i="47"/>
  <c r="BB289" i="47"/>
  <c r="BB294" i="47"/>
  <c r="AP77" i="47"/>
  <c r="AJ77" i="83"/>
  <c r="BE145" i="47"/>
  <c r="AR367" i="47"/>
  <c r="AL367" i="47" s="1"/>
  <c r="AL66" i="47"/>
  <c r="AS283" i="47"/>
  <c r="IL51" i="38" s="1"/>
  <c r="IY51" i="38" s="1"/>
  <c r="AM132" i="47"/>
  <c r="AN132" i="47" s="1"/>
  <c r="BB285" i="47"/>
  <c r="AO357" i="47"/>
  <c r="AI56" i="47"/>
  <c r="BD150" i="47"/>
  <c r="BD290" i="47"/>
  <c r="AK139" i="47"/>
  <c r="AC140" i="84"/>
  <c r="V140" i="84"/>
  <c r="AJ140" i="84" s="1"/>
  <c r="AL286" i="84"/>
  <c r="AS280" i="47"/>
  <c r="IL48" i="38" s="1"/>
  <c r="IY48" i="38" s="1"/>
  <c r="AM129" i="47"/>
  <c r="AN129" i="47" s="1"/>
  <c r="V130" i="84"/>
  <c r="AJ130" i="84" s="1"/>
  <c r="AC130" i="84"/>
  <c r="V55" i="84"/>
  <c r="AC55" i="84"/>
  <c r="G23" i="89"/>
  <c r="AS143" i="47"/>
  <c r="AP367" i="47"/>
  <c r="AJ367" i="47" s="1"/>
  <c r="AJ66" i="47"/>
  <c r="AJ68" i="83"/>
  <c r="AQ69" i="47"/>
  <c r="AQ67" i="47"/>
  <c r="BD142" i="47"/>
  <c r="AQ142" i="47"/>
  <c r="ES142" i="47" s="1"/>
  <c r="AL287" i="84"/>
  <c r="ES286" i="47"/>
  <c r="V152" i="84"/>
  <c r="AJ152" i="84" s="1"/>
  <c r="AC152" i="84"/>
  <c r="AP375" i="47"/>
  <c r="AJ375" i="47" s="1"/>
  <c r="AJ74" i="47"/>
  <c r="CG147" i="47"/>
  <c r="AK148" i="83"/>
  <c r="AO148" i="83"/>
  <c r="BH142" i="83" s="1"/>
  <c r="AC143" i="85"/>
  <c r="EQ130" i="47"/>
  <c r="AS281" i="47"/>
  <c r="IL49" i="38" s="1"/>
  <c r="IY49" i="38" s="1"/>
  <c r="AM130" i="47"/>
  <c r="AN130" i="47" s="1"/>
  <c r="AL282" i="84"/>
  <c r="AO127" i="83"/>
  <c r="BH121" i="83" s="1"/>
  <c r="CG126" i="47"/>
  <c r="AK127" i="83"/>
  <c r="AL127" i="83" s="1"/>
  <c r="AJ67" i="83"/>
  <c r="V155" i="85"/>
  <c r="AJ126" i="85" s="1"/>
  <c r="AL286" i="85"/>
  <c r="AL265" i="85"/>
  <c r="FM264" i="47"/>
  <c r="AL268" i="85"/>
  <c r="FM267" i="47"/>
  <c r="AL271" i="85"/>
  <c r="AL266" i="85"/>
  <c r="ET265" i="47"/>
  <c r="AL276" i="85"/>
  <c r="ET275" i="47"/>
  <c r="AL281" i="85"/>
  <c r="AL287" i="85"/>
  <c r="ET286" i="47"/>
  <c r="FM286" i="47" s="1"/>
  <c r="AL291" i="85"/>
  <c r="AL285" i="85"/>
  <c r="EW278" i="47"/>
  <c r="BO298" i="47"/>
  <c r="DT298" i="47"/>
  <c r="AL300" i="85"/>
  <c r="ET127" i="47"/>
  <c r="AL60" i="47"/>
  <c r="AR361" i="47"/>
  <c r="AL361" i="47" s="1"/>
  <c r="AO127" i="47"/>
  <c r="AO54" i="47"/>
  <c r="AJ54" i="76"/>
  <c r="AJ53" i="83"/>
  <c r="AJ151" i="83"/>
  <c r="AJ116" i="83"/>
  <c r="AJ119" i="83"/>
  <c r="AJ118" i="83"/>
  <c r="AJ117" i="83"/>
  <c r="AJ114" i="83"/>
  <c r="AJ115" i="83"/>
  <c r="AJ111" i="83"/>
  <c r="AJ112" i="83"/>
  <c r="AJ122" i="83"/>
  <c r="AJ125" i="83"/>
  <c r="AJ120" i="83"/>
  <c r="AJ124" i="83"/>
  <c r="AJ123" i="83"/>
  <c r="AJ113" i="83"/>
  <c r="AJ121" i="83"/>
  <c r="AJ128" i="83"/>
  <c r="AL301" i="85"/>
  <c r="AR374" i="47"/>
  <c r="AL374" i="47" s="1"/>
  <c r="AL73" i="47"/>
  <c r="AR355" i="47"/>
  <c r="AL355" i="47" s="1"/>
  <c r="AL54" i="47"/>
  <c r="AI68" i="47"/>
  <c r="AO369" i="47"/>
  <c r="AS126" i="47"/>
  <c r="G6" i="89"/>
  <c r="BB286" i="47"/>
  <c r="AQ53" i="47"/>
  <c r="AQ132" i="47"/>
  <c r="ES132" i="47" s="1"/>
  <c r="BD132" i="47"/>
  <c r="AK137" i="47"/>
  <c r="BD288" i="47"/>
  <c r="AC127" i="85"/>
  <c r="AC144" i="85"/>
  <c r="EQ276" i="47"/>
  <c r="AC68" i="76"/>
  <c r="AC49" i="76"/>
  <c r="AC43" i="76"/>
  <c r="AC45" i="76"/>
  <c r="AC44" i="76"/>
  <c r="AC46" i="76"/>
  <c r="AC42" i="76"/>
  <c r="AC40" i="76"/>
  <c r="AC47" i="76"/>
  <c r="AC41" i="76"/>
  <c r="AC38" i="76"/>
  <c r="AC39" i="76"/>
  <c r="AC36" i="76"/>
  <c r="AC48" i="76"/>
  <c r="AC50" i="76"/>
  <c r="AC37" i="76"/>
  <c r="AC71" i="76"/>
  <c r="AC73" i="76"/>
  <c r="AC69" i="76"/>
  <c r="AC57" i="76"/>
  <c r="AC55" i="76"/>
  <c r="AC70" i="76"/>
  <c r="AC75" i="76"/>
  <c r="AC63" i="76"/>
  <c r="AC76" i="76"/>
  <c r="AC72" i="76"/>
  <c r="AC65" i="76"/>
  <c r="AC62" i="76"/>
  <c r="AC56" i="76"/>
  <c r="AC64" i="76"/>
  <c r="AC66" i="76"/>
  <c r="BB299" i="47"/>
  <c r="AC146" i="85"/>
  <c r="AR362" i="47"/>
  <c r="AL362" i="47" s="1"/>
  <c r="AL61" i="47"/>
  <c r="EQ284" i="47"/>
  <c r="AL277" i="84"/>
  <c r="AC51" i="84"/>
  <c r="AQ51" i="47"/>
  <c r="V80" i="84"/>
  <c r="AJ64" i="84" s="1"/>
  <c r="AC76" i="84"/>
  <c r="AC132" i="85"/>
  <c r="AR368" i="47"/>
  <c r="AL368" i="47" s="1"/>
  <c r="AL67" i="47"/>
  <c r="EQ138" i="47"/>
  <c r="EQ143" i="47"/>
  <c r="AO367" i="47"/>
  <c r="AI66" i="47"/>
  <c r="AJ147" i="83"/>
  <c r="AJ141" i="83"/>
  <c r="AJ129" i="83"/>
  <c r="AP359" i="47"/>
  <c r="AJ359" i="47" s="1"/>
  <c r="AJ58" i="47"/>
  <c r="AC74" i="84"/>
  <c r="V74" i="84"/>
  <c r="AC52" i="84"/>
  <c r="DS277" i="47"/>
  <c r="EW277" i="47" s="1"/>
  <c r="AL285" i="84"/>
  <c r="AJ70" i="83"/>
  <c r="AJ131" i="83"/>
  <c r="AP357" i="47"/>
  <c r="AJ357" i="47" s="1"/>
  <c r="AJ56" i="47"/>
  <c r="BE144" i="47"/>
  <c r="BE146" i="47"/>
  <c r="BB292" i="47"/>
  <c r="AI73" i="47"/>
  <c r="AO374" i="47"/>
  <c r="AC54" i="84"/>
  <c r="V148" i="84"/>
  <c r="AJ148" i="84" s="1"/>
  <c r="AC148" i="84"/>
  <c r="AC73" i="84"/>
  <c r="V73" i="84"/>
  <c r="AQ72" i="47"/>
  <c r="AJ72" i="84"/>
  <c r="AC137" i="84"/>
  <c r="V137" i="84"/>
  <c r="AJ137" i="84" s="1"/>
  <c r="AJ142" i="83"/>
  <c r="BE136" i="47"/>
  <c r="BE134" i="47"/>
  <c r="AC53" i="76"/>
  <c r="AS128" i="47"/>
  <c r="G8" i="89"/>
  <c r="AJ139" i="83"/>
  <c r="AJ146" i="83"/>
  <c r="ET137" i="47"/>
  <c r="AR366" i="47"/>
  <c r="AL366" i="47" s="1"/>
  <c r="AL65" i="47"/>
  <c r="AL303" i="85"/>
  <c r="AC52" i="76"/>
  <c r="BB302" i="47"/>
  <c r="AC61" i="76"/>
  <c r="AC70" i="84"/>
  <c r="BD291" i="47"/>
  <c r="AK140" i="47"/>
  <c r="AJ55" i="83"/>
  <c r="DQ264" i="47"/>
  <c r="EW264" i="47" s="1"/>
  <c r="DQ272" i="47"/>
  <c r="EQ274" i="47"/>
  <c r="FM274" i="47" s="1"/>
  <c r="DQ268" i="47"/>
  <c r="DQ265" i="47"/>
  <c r="DQ266" i="47"/>
  <c r="EQ266" i="47"/>
  <c r="EQ263" i="47"/>
  <c r="EQ297" i="47"/>
  <c r="FM297" i="47" s="1"/>
  <c r="DQ297" i="47"/>
  <c r="EW297" i="47" s="1"/>
  <c r="BL297" i="47"/>
  <c r="BL298" i="47"/>
  <c r="DQ298" i="47"/>
  <c r="EQ298" i="47"/>
  <c r="FM298" i="47" s="1"/>
  <c r="DQ300" i="47"/>
  <c r="HK77" i="38"/>
  <c r="BL300" i="47"/>
  <c r="DQ296" i="47"/>
  <c r="BL296" i="47"/>
  <c r="EQ296" i="47"/>
  <c r="FM296" i="47" s="1"/>
  <c r="EQ281" i="47"/>
  <c r="EQ291" i="47"/>
  <c r="AC74" i="76"/>
  <c r="AO132" i="47"/>
  <c r="EQ132" i="47" s="1"/>
  <c r="AO133" i="47"/>
  <c r="DQ285" i="47"/>
  <c r="EW285" i="47" s="1"/>
  <c r="EQ285" i="47"/>
  <c r="FM285" i="47" s="1"/>
  <c r="AO132" i="84"/>
  <c r="BH126" i="84" s="1"/>
  <c r="CH131" i="47"/>
  <c r="AK132" i="84"/>
  <c r="BN299" i="47"/>
  <c r="DS299" i="47"/>
  <c r="DS263" i="47"/>
  <c r="ES272" i="47"/>
  <c r="DS270" i="47"/>
  <c r="ES262" i="47"/>
  <c r="ES265" i="47"/>
  <c r="DS265" i="47"/>
  <c r="DS266" i="47"/>
  <c r="AO139" i="84"/>
  <c r="BH133" i="84" s="1"/>
  <c r="CH138" i="47"/>
  <c r="AK139" i="84"/>
  <c r="AL139" i="84" s="1"/>
  <c r="AL302" i="84"/>
  <c r="AQ71" i="47"/>
  <c r="AL281" i="84"/>
  <c r="ER134" i="47"/>
  <c r="AI55" i="47"/>
  <c r="AO356" i="47"/>
  <c r="AP355" i="47"/>
  <c r="AJ355" i="47" s="1"/>
  <c r="AJ54" i="47"/>
  <c r="ET132" i="47"/>
  <c r="FM132" i="47" s="1"/>
  <c r="CH141" i="47"/>
  <c r="AK142" i="84"/>
  <c r="AO142" i="84"/>
  <c r="BH136" i="84" s="1"/>
  <c r="AL142" i="84"/>
  <c r="BD126" i="47"/>
  <c r="BN293" i="47"/>
  <c r="DS293" i="47"/>
  <c r="EW293" i="47" s="1"/>
  <c r="V136" i="84"/>
  <c r="AJ136" i="84" s="1"/>
  <c r="AC136" i="84"/>
  <c r="BD151" i="47"/>
  <c r="AQ151" i="47"/>
  <c r="ES151" i="47" s="1"/>
  <c r="BN302" i="47"/>
  <c r="DS302" i="47"/>
  <c r="FM295" i="47"/>
  <c r="AC145" i="85"/>
  <c r="AC72" i="85"/>
  <c r="AC68" i="85"/>
  <c r="ET135" i="47"/>
  <c r="AO377" i="47"/>
  <c r="AI76" i="47"/>
  <c r="EQ292" i="47"/>
  <c r="AO67" i="47"/>
  <c r="AJ67" i="76"/>
  <c r="BD128" i="47"/>
  <c r="AC131" i="84"/>
  <c r="V131" i="84"/>
  <c r="AJ131" i="84" s="1"/>
  <c r="AC56" i="84"/>
  <c r="V56" i="84"/>
  <c r="AP376" i="47"/>
  <c r="AJ376" i="47" s="1"/>
  <c r="AJ75" i="47"/>
  <c r="AJ52" i="83"/>
  <c r="AP52" i="47"/>
  <c r="AR51" i="47"/>
  <c r="V80" i="85"/>
  <c r="AJ62" i="85" s="1"/>
  <c r="DT271" i="47"/>
  <c r="DT272" i="47"/>
  <c r="AL274" i="85"/>
  <c r="ET273" i="47"/>
  <c r="AL262" i="85"/>
  <c r="AL270" i="85"/>
  <c r="AL267" i="85"/>
  <c r="AL264" i="85"/>
  <c r="AL269" i="85"/>
  <c r="ET268" i="47"/>
  <c r="AL292" i="85"/>
  <c r="AL293" i="85"/>
  <c r="ET292" i="47"/>
  <c r="FM292" i="47" s="1"/>
  <c r="DT301" i="47"/>
  <c r="BO301" i="47"/>
  <c r="AL282" i="85"/>
  <c r="ET281" i="47"/>
  <c r="AL290" i="85"/>
  <c r="ET289" i="47"/>
  <c r="AL280" i="85"/>
  <c r="ET279" i="47"/>
  <c r="FM279" i="47" s="1"/>
  <c r="AL284" i="85"/>
  <c r="AC62" i="85"/>
  <c r="AC135" i="85"/>
  <c r="AS127" i="47"/>
  <c r="G7" i="89"/>
  <c r="AJ71" i="47"/>
  <c r="AP372" i="47"/>
  <c r="AJ372" i="47" s="1"/>
  <c r="AC63" i="85"/>
  <c r="AC150" i="85"/>
  <c r="AC77" i="85"/>
  <c r="ET150" i="47"/>
  <c r="FM150" i="47" s="1"/>
  <c r="BB277" i="47"/>
  <c r="AS149" i="47"/>
  <c r="G29" i="89"/>
  <c r="G15" i="89"/>
  <c r="AS135" i="47"/>
  <c r="ES144" i="47"/>
  <c r="AC75" i="84"/>
  <c r="V58" i="84"/>
  <c r="AC58" i="84"/>
  <c r="AL289" i="84"/>
  <c r="ES288" i="47"/>
  <c r="AC138" i="84"/>
  <c r="V138" i="84"/>
  <c r="AJ138" i="84" s="1"/>
  <c r="ER144" i="47"/>
  <c r="AJ130" i="83"/>
  <c r="AL278" i="85"/>
  <c r="AC52" i="85"/>
  <c r="AC69" i="85"/>
  <c r="DQ276" i="47"/>
  <c r="EW276" i="47" s="1"/>
  <c r="V155" i="76"/>
  <c r="AJ142" i="76" s="1"/>
  <c r="AS148" i="47"/>
  <c r="G28" i="89"/>
  <c r="AC71" i="85"/>
  <c r="AJ58" i="76"/>
  <c r="AO58" i="47"/>
  <c r="AS150" i="47"/>
  <c r="G30" i="89"/>
  <c r="AC59" i="76"/>
  <c r="AO60" i="47"/>
  <c r="AJ60" i="76"/>
  <c r="AS147" i="47"/>
  <c r="G27" i="89"/>
  <c r="AC132" i="84"/>
  <c r="AC121" i="84"/>
  <c r="AC125" i="84"/>
  <c r="AC122" i="84"/>
  <c r="AC117" i="84"/>
  <c r="AC119" i="84"/>
  <c r="AC113" i="84"/>
  <c r="AC124" i="84"/>
  <c r="AC111" i="84"/>
  <c r="AC123" i="84"/>
  <c r="AC116" i="84"/>
  <c r="AC112" i="84"/>
  <c r="AC115" i="84"/>
  <c r="AC120" i="84"/>
  <c r="AC114" i="84"/>
  <c r="AC118" i="84"/>
  <c r="DS289" i="47"/>
  <c r="AJ151" i="84"/>
  <c r="BD145" i="47"/>
  <c r="DS296" i="47"/>
  <c r="BN296" i="47"/>
  <c r="AP60" i="47"/>
  <c r="AJ60" i="83"/>
  <c r="DT282" i="47"/>
  <c r="AR57" i="47"/>
  <c r="AJ138" i="83"/>
  <c r="AJ72" i="83"/>
  <c r="AP72" i="47"/>
  <c r="AJ143" i="83"/>
  <c r="AM76" i="47"/>
  <c r="AS76" i="47" s="1"/>
  <c r="AL76" i="47"/>
  <c r="AR377" i="47"/>
  <c r="AL377" i="47" s="1"/>
  <c r="AL59" i="47"/>
  <c r="AR360" i="47"/>
  <c r="AL360" i="47" s="1"/>
  <c r="AO145" i="83" l="1"/>
  <c r="BH139" i="83" s="1"/>
  <c r="AJ152" i="85"/>
  <c r="EQ127" i="47"/>
  <c r="FM127" i="47" s="1"/>
  <c r="EQ135" i="47"/>
  <c r="FM135" i="47" s="1"/>
  <c r="EW286" i="47"/>
  <c r="EQ126" i="47"/>
  <c r="AO126" i="83"/>
  <c r="BH120" i="83" s="1"/>
  <c r="EW275" i="47"/>
  <c r="AJ137" i="85"/>
  <c r="AK137" i="85" s="1"/>
  <c r="AJ61" i="76"/>
  <c r="EQ149" i="47"/>
  <c r="FM149" i="47" s="1"/>
  <c r="EQ133" i="47"/>
  <c r="BB134" i="47"/>
  <c r="BB152" i="47"/>
  <c r="FM289" i="47"/>
  <c r="FM262" i="47"/>
  <c r="FN262" i="47" s="1"/>
  <c r="EW272" i="47"/>
  <c r="EW281" i="47"/>
  <c r="FM281" i="47"/>
  <c r="AJ57" i="85"/>
  <c r="CI57" i="47" s="1"/>
  <c r="EW282" i="47"/>
  <c r="EW271" i="47"/>
  <c r="AJ71" i="84"/>
  <c r="CH71" i="47" s="1"/>
  <c r="BB133" i="47"/>
  <c r="BB132" i="47"/>
  <c r="BB127" i="47"/>
  <c r="FM301" i="47"/>
  <c r="EW291" i="47"/>
  <c r="BB135" i="47"/>
  <c r="FM126" i="47"/>
  <c r="AJ52" i="76"/>
  <c r="AK52" i="76" s="1"/>
  <c r="IL70" i="38"/>
  <c r="IY70" i="38" s="1"/>
  <c r="EW274" i="47"/>
  <c r="EW301" i="47"/>
  <c r="FM268" i="47"/>
  <c r="FM273" i="47"/>
  <c r="FM284" i="47"/>
  <c r="FM276" i="47"/>
  <c r="FM275" i="47"/>
  <c r="EW288" i="47"/>
  <c r="AJ59" i="76"/>
  <c r="AO59" i="76" s="1"/>
  <c r="BH53" i="76" s="1"/>
  <c r="BB126" i="47"/>
  <c r="AJ74" i="76"/>
  <c r="CF74" i="47" s="1"/>
  <c r="BB151" i="47"/>
  <c r="BB141" i="47"/>
  <c r="BB148" i="47"/>
  <c r="AJ147" i="85"/>
  <c r="AO147" i="85" s="1"/>
  <c r="BH141" i="85" s="1"/>
  <c r="EW270" i="47"/>
  <c r="FN126" i="47"/>
  <c r="FN127" i="47" s="1"/>
  <c r="FM151" i="47"/>
  <c r="EW284" i="47"/>
  <c r="FM145" i="47"/>
  <c r="EW296" i="47"/>
  <c r="AO62" i="85"/>
  <c r="BH56" i="85" s="1"/>
  <c r="CI62" i="47"/>
  <c r="AK62" i="85"/>
  <c r="AK142" i="76"/>
  <c r="CF141" i="47"/>
  <c r="AO142" i="76"/>
  <c r="BH136" i="76" s="1"/>
  <c r="CH64" i="47"/>
  <c r="AK64" i="84"/>
  <c r="AO64" i="84"/>
  <c r="BH58" i="84" s="1"/>
  <c r="AL64" i="84"/>
  <c r="AJ60" i="47"/>
  <c r="AP361" i="47"/>
  <c r="AJ361" i="47" s="1"/>
  <c r="AO361" i="47"/>
  <c r="AI60" i="47"/>
  <c r="AM60" i="47"/>
  <c r="AS60" i="47" s="1"/>
  <c r="AI58" i="47"/>
  <c r="AO359" i="47"/>
  <c r="AP373" i="47"/>
  <c r="AJ373" i="47" s="1"/>
  <c r="AJ72" i="47"/>
  <c r="AK138" i="83"/>
  <c r="CG137" i="47"/>
  <c r="AO138" i="83"/>
  <c r="BH132" i="83" s="1"/>
  <c r="AL57" i="47"/>
  <c r="AR358" i="47"/>
  <c r="AL358" i="47" s="1"/>
  <c r="CG60" i="47"/>
  <c r="AO60" i="83"/>
  <c r="BH54" i="83" s="1"/>
  <c r="AK60" i="83"/>
  <c r="AL60" i="83" s="1"/>
  <c r="AO60" i="76"/>
  <c r="BH54" i="76" s="1"/>
  <c r="CF60" i="47"/>
  <c r="AK60" i="76"/>
  <c r="AL60" i="76" s="1"/>
  <c r="AK58" i="76"/>
  <c r="CF58" i="47"/>
  <c r="AO58" i="76"/>
  <c r="BH52" i="76" s="1"/>
  <c r="AL58" i="76"/>
  <c r="AJ126" i="76"/>
  <c r="CG129" i="47"/>
  <c r="AK130" i="83"/>
  <c r="AO130" i="83"/>
  <c r="BH124" i="83" s="1"/>
  <c r="CH137" i="47"/>
  <c r="AK138" i="84"/>
  <c r="AO138" i="84"/>
  <c r="BH132" i="84" s="1"/>
  <c r="AJ51" i="85"/>
  <c r="AR352" i="47"/>
  <c r="AL352" i="47" s="1"/>
  <c r="AL51" i="47"/>
  <c r="AO52" i="83"/>
  <c r="BH46" i="83" s="1"/>
  <c r="CG52" i="47"/>
  <c r="AK52" i="83"/>
  <c r="AL52" i="83" s="1"/>
  <c r="AO67" i="76"/>
  <c r="BH61" i="76" s="1"/>
  <c r="CF67" i="47"/>
  <c r="AK67" i="76"/>
  <c r="AL67" i="76" s="1"/>
  <c r="AI377" i="47"/>
  <c r="AO71" i="84"/>
  <c r="BH65" i="84" s="1"/>
  <c r="BI133" i="84"/>
  <c r="BS138" i="47"/>
  <c r="AL132" i="84"/>
  <c r="BI126" i="84"/>
  <c r="BS131" i="47"/>
  <c r="AQ140" i="47"/>
  <c r="BD140" i="47"/>
  <c r="AO146" i="83"/>
  <c r="BH140" i="83" s="1"/>
  <c r="CG145" i="47"/>
  <c r="AK146" i="83"/>
  <c r="AL146" i="83" s="1"/>
  <c r="AO142" i="83"/>
  <c r="BH136" i="83" s="1"/>
  <c r="CG141" i="47"/>
  <c r="AK142" i="83"/>
  <c r="AL142" i="83" s="1"/>
  <c r="AQ373" i="47"/>
  <c r="AK373" i="47" s="1"/>
  <c r="AK72" i="47"/>
  <c r="CH147" i="47"/>
  <c r="AK148" i="84"/>
  <c r="AO148" i="84"/>
  <c r="BH142" i="84" s="1"/>
  <c r="AL148" i="84"/>
  <c r="AO70" i="83"/>
  <c r="BH64" i="83" s="1"/>
  <c r="CG70" i="47"/>
  <c r="ER71" i="47" s="1"/>
  <c r="AK70" i="83"/>
  <c r="AQ74" i="47"/>
  <c r="AJ74" i="84"/>
  <c r="AO129" i="83"/>
  <c r="BH123" i="83" s="1"/>
  <c r="CG128" i="47"/>
  <c r="AK129" i="83"/>
  <c r="AL129" i="83" s="1"/>
  <c r="CG146" i="47"/>
  <c r="AO147" i="83"/>
  <c r="BH141" i="83" s="1"/>
  <c r="AK147" i="83"/>
  <c r="AJ51" i="84"/>
  <c r="AK51" i="47"/>
  <c r="AQ352" i="47"/>
  <c r="AK352" i="47" s="1"/>
  <c r="AJ135" i="76"/>
  <c r="AJ53" i="84"/>
  <c r="AK121" i="83"/>
  <c r="BR120" i="47" s="1"/>
  <c r="CG120" i="47"/>
  <c r="AO121" i="83"/>
  <c r="AK123" i="83"/>
  <c r="BR122" i="47" s="1"/>
  <c r="CG122" i="47"/>
  <c r="AO123" i="83"/>
  <c r="AO120" i="83"/>
  <c r="CG119" i="47"/>
  <c r="AK120" i="83"/>
  <c r="BR119" i="47" s="1"/>
  <c r="AO122" i="83"/>
  <c r="CG121" i="47"/>
  <c r="AK122" i="83"/>
  <c r="BR121" i="47" s="1"/>
  <c r="CG110" i="47"/>
  <c r="AO111" i="83"/>
  <c r="AK111" i="83"/>
  <c r="BR110" i="47" s="1"/>
  <c r="DR110" i="47" s="1"/>
  <c r="CG113" i="47"/>
  <c r="AK114" i="83"/>
  <c r="BR113" i="47" s="1"/>
  <c r="AO114" i="83"/>
  <c r="AL114" i="83"/>
  <c r="CG117" i="47"/>
  <c r="AK118" i="83"/>
  <c r="BR117" i="47" s="1"/>
  <c r="AO118" i="83"/>
  <c r="AL118" i="83"/>
  <c r="CG115" i="47"/>
  <c r="AK116" i="83"/>
  <c r="BR115" i="47" s="1"/>
  <c r="AO116" i="83"/>
  <c r="AL116" i="83"/>
  <c r="AK53" i="83"/>
  <c r="AL53" i="83" s="1"/>
  <c r="CG53" i="47"/>
  <c r="AO53" i="83"/>
  <c r="BH47" i="83" s="1"/>
  <c r="AI54" i="47"/>
  <c r="AO355" i="47"/>
  <c r="AM54" i="47"/>
  <c r="AS54" i="47" s="1"/>
  <c r="EW298" i="47"/>
  <c r="FM265" i="47"/>
  <c r="AJ143" i="85"/>
  <c r="AJ124" i="85"/>
  <c r="AJ111" i="85"/>
  <c r="AJ116" i="85"/>
  <c r="AJ122" i="85"/>
  <c r="AJ114" i="85"/>
  <c r="AJ117" i="85"/>
  <c r="AJ121" i="85"/>
  <c r="AJ123" i="85"/>
  <c r="AJ112" i="85"/>
  <c r="AJ120" i="85"/>
  <c r="AJ119" i="85"/>
  <c r="AJ113" i="85"/>
  <c r="AJ125" i="85"/>
  <c r="AJ118" i="85"/>
  <c r="AJ115" i="85"/>
  <c r="AJ133" i="85"/>
  <c r="AJ151" i="85"/>
  <c r="AJ142" i="85"/>
  <c r="AJ129" i="85"/>
  <c r="AJ131" i="85"/>
  <c r="AJ128" i="85"/>
  <c r="AJ141" i="85"/>
  <c r="AJ130" i="85"/>
  <c r="AJ140" i="85"/>
  <c r="AJ149" i="85"/>
  <c r="AJ134" i="85"/>
  <c r="AJ148" i="85"/>
  <c r="AJ138" i="85"/>
  <c r="AJ139" i="85"/>
  <c r="AJ136" i="85"/>
  <c r="AJ67" i="84"/>
  <c r="AQ370" i="47"/>
  <c r="AK370" i="47" s="1"/>
  <c r="AK69" i="47"/>
  <c r="AS129" i="47"/>
  <c r="G9" i="89"/>
  <c r="AI357" i="47"/>
  <c r="AS132" i="47"/>
  <c r="G12" i="89"/>
  <c r="AP378" i="47"/>
  <c r="AJ378" i="47" s="1"/>
  <c r="AJ77" i="47"/>
  <c r="CG57" i="47"/>
  <c r="AK57" i="83"/>
  <c r="AO57" i="83"/>
  <c r="BH51" i="83" s="1"/>
  <c r="AL57" i="83"/>
  <c r="CG65" i="47"/>
  <c r="AO65" i="83"/>
  <c r="BH59" i="83" s="1"/>
  <c r="AK65" i="83"/>
  <c r="AL65" i="83" s="1"/>
  <c r="AJ66" i="84"/>
  <c r="AQ66" i="47"/>
  <c r="AJ136" i="76"/>
  <c r="AO62" i="83"/>
  <c r="BH56" i="83" s="1"/>
  <c r="CG62" i="47"/>
  <c r="AK62" i="83"/>
  <c r="AL62" i="83" s="1"/>
  <c r="AK46" i="83"/>
  <c r="BR46" i="47" s="1"/>
  <c r="CG46" i="47"/>
  <c r="AO46" i="83"/>
  <c r="CG45" i="47"/>
  <c r="AK45" i="83"/>
  <c r="BR45" i="47" s="1"/>
  <c r="AO45" i="83"/>
  <c r="AL45" i="83"/>
  <c r="AK38" i="83"/>
  <c r="BR38" i="47" s="1"/>
  <c r="CG38" i="47"/>
  <c r="AO38" i="83"/>
  <c r="AK37" i="83"/>
  <c r="BR37" i="47" s="1"/>
  <c r="CG37" i="47"/>
  <c r="AO37" i="83"/>
  <c r="AK43" i="83"/>
  <c r="BR43" i="47" s="1"/>
  <c r="CG43" i="47"/>
  <c r="AO43" i="83"/>
  <c r="AO41" i="83"/>
  <c r="CG41" i="47"/>
  <c r="AK41" i="83"/>
  <c r="BR41" i="47" s="1"/>
  <c r="AK39" i="83"/>
  <c r="BR39" i="47" s="1"/>
  <c r="CG39" i="47"/>
  <c r="ER39" i="47" s="1"/>
  <c r="AO39" i="83"/>
  <c r="CG51" i="47"/>
  <c r="AO51" i="83"/>
  <c r="BH45" i="83" s="1"/>
  <c r="AK51" i="83"/>
  <c r="AP365" i="47"/>
  <c r="AJ365" i="47" s="1"/>
  <c r="AJ64" i="47"/>
  <c r="AQ136" i="47"/>
  <c r="ES136" i="47" s="1"/>
  <c r="BD136" i="47"/>
  <c r="BI121" i="84"/>
  <c r="BS126" i="47"/>
  <c r="AJ381" i="47"/>
  <c r="AP370" i="47"/>
  <c r="AJ370" i="47" s="1"/>
  <c r="AJ69" i="47"/>
  <c r="AO134" i="84"/>
  <c r="BH128" i="84" s="1"/>
  <c r="CH133" i="47"/>
  <c r="AK134" i="84"/>
  <c r="CH119" i="47"/>
  <c r="AK120" i="84"/>
  <c r="BS119" i="47" s="1"/>
  <c r="AO120" i="84"/>
  <c r="AL120" i="84"/>
  <c r="CH115" i="47"/>
  <c r="AK116" i="84"/>
  <c r="BS115" i="47" s="1"/>
  <c r="AO116" i="84"/>
  <c r="CH110" i="47"/>
  <c r="AK111" i="84"/>
  <c r="BS110" i="47" s="1"/>
  <c r="DS110" i="47" s="1"/>
  <c r="AO111" i="84"/>
  <c r="AL111" i="84"/>
  <c r="AK112" i="84"/>
  <c r="BS111" i="47" s="1"/>
  <c r="CH111" i="47"/>
  <c r="AO112" i="84"/>
  <c r="CH120" i="47"/>
  <c r="AK121" i="84"/>
  <c r="BS120" i="47" s="1"/>
  <c r="AO121" i="84"/>
  <c r="AL121" i="84"/>
  <c r="CH116" i="47"/>
  <c r="AK117" i="84"/>
  <c r="BS116" i="47" s="1"/>
  <c r="AO117" i="84"/>
  <c r="AL117" i="84"/>
  <c r="CH112" i="47"/>
  <c r="AO113" i="84"/>
  <c r="AK113" i="84"/>
  <c r="BS112" i="47" s="1"/>
  <c r="AK124" i="84"/>
  <c r="BS123" i="47" s="1"/>
  <c r="CH123" i="47"/>
  <c r="AO124" i="84"/>
  <c r="CF59" i="47"/>
  <c r="EQ59" i="47" s="1"/>
  <c r="AJ71" i="85"/>
  <c r="AM72" i="47"/>
  <c r="AS72" i="47" s="1"/>
  <c r="AI373" i="47"/>
  <c r="AR370" i="47"/>
  <c r="AL370" i="47" s="1"/>
  <c r="AL69" i="47"/>
  <c r="AL52" i="47"/>
  <c r="AR353" i="47"/>
  <c r="AL353" i="47" s="1"/>
  <c r="AO140" i="83"/>
  <c r="BH134" i="83" s="1"/>
  <c r="CG139" i="47"/>
  <c r="AK140" i="83"/>
  <c r="AJ63" i="84"/>
  <c r="AQ63" i="47"/>
  <c r="AL128" i="84"/>
  <c r="BS127" i="47"/>
  <c r="DS127" i="47" s="1"/>
  <c r="BI122" i="84"/>
  <c r="AQ376" i="47"/>
  <c r="AK376" i="47" s="1"/>
  <c r="AK75" i="47"/>
  <c r="AJ152" i="76"/>
  <c r="AJ77" i="85"/>
  <c r="AJ150" i="85"/>
  <c r="AL63" i="47"/>
  <c r="AR364" i="47"/>
  <c r="AL364" i="47" s="1"/>
  <c r="AJ129" i="76"/>
  <c r="EW289" i="47"/>
  <c r="FM263" i="47"/>
  <c r="FM266" i="47"/>
  <c r="FM271" i="47"/>
  <c r="AK75" i="83"/>
  <c r="CG75" i="47"/>
  <c r="AO75" i="83"/>
  <c r="BH69" i="83" s="1"/>
  <c r="AR369" i="47"/>
  <c r="AL369" i="47" s="1"/>
  <c r="AL68" i="47"/>
  <c r="AK76" i="83"/>
  <c r="BR76" i="47" s="1"/>
  <c r="CG76" i="47"/>
  <c r="AO76" i="83"/>
  <c r="CG73" i="47"/>
  <c r="AO73" i="83"/>
  <c r="BH67" i="83" s="1"/>
  <c r="AK73" i="83"/>
  <c r="AI364" i="47"/>
  <c r="AJ145" i="85"/>
  <c r="AQ61" i="47"/>
  <c r="AJ61" i="84"/>
  <c r="AM75" i="47"/>
  <c r="AS75" i="47" s="1"/>
  <c r="AI376" i="47"/>
  <c r="CG54" i="47"/>
  <c r="AK54" i="83"/>
  <c r="AO54" i="83"/>
  <c r="BH48" i="83" s="1"/>
  <c r="AL54" i="83"/>
  <c r="BI129" i="84"/>
  <c r="BS134" i="47"/>
  <c r="AO152" i="83"/>
  <c r="CG151" i="47"/>
  <c r="AK152" i="83"/>
  <c r="BR151" i="47" s="1"/>
  <c r="AO375" i="47"/>
  <c r="AI74" i="47"/>
  <c r="AM74" i="47"/>
  <c r="AS74" i="47" s="1"/>
  <c r="AK59" i="83"/>
  <c r="CG59" i="47"/>
  <c r="AO59" i="83"/>
  <c r="BH53" i="83" s="1"/>
  <c r="AS140" i="47"/>
  <c r="G20" i="89"/>
  <c r="AQ371" i="47"/>
  <c r="AK371" i="47" s="1"/>
  <c r="AK70" i="47"/>
  <c r="CF61" i="47"/>
  <c r="EQ61" i="47" s="1"/>
  <c r="AK61" i="76"/>
  <c r="AO61" i="76"/>
  <c r="BH55" i="76" s="1"/>
  <c r="CF52" i="47"/>
  <c r="EW302" i="47"/>
  <c r="AM57" i="47"/>
  <c r="AS57" i="47" s="1"/>
  <c r="CF53" i="47"/>
  <c r="EQ53" i="47" s="1"/>
  <c r="AO53" i="76"/>
  <c r="BH47" i="76" s="1"/>
  <c r="AK53" i="76"/>
  <c r="AQ62" i="47"/>
  <c r="AJ62" i="84"/>
  <c r="AJ54" i="84"/>
  <c r="AO149" i="83"/>
  <c r="BH143" i="83" s="1"/>
  <c r="CG148" i="47"/>
  <c r="AK149" i="83"/>
  <c r="AJ52" i="84"/>
  <c r="AO63" i="83"/>
  <c r="BH57" i="83" s="1"/>
  <c r="AK63" i="83"/>
  <c r="CG63" i="47"/>
  <c r="ER63" i="47" s="1"/>
  <c r="AO135" i="83"/>
  <c r="BH129" i="83" s="1"/>
  <c r="CG134" i="47"/>
  <c r="AK135" i="83"/>
  <c r="AL135" i="83" s="1"/>
  <c r="AK76" i="47"/>
  <c r="AQ377" i="47"/>
  <c r="AK377" i="47" s="1"/>
  <c r="AJ134" i="76"/>
  <c r="AJ133" i="76"/>
  <c r="AI51" i="47"/>
  <c r="AO352" i="47"/>
  <c r="AM51" i="47"/>
  <c r="AJ44" i="76"/>
  <c r="AJ45" i="76"/>
  <c r="AJ49" i="76"/>
  <c r="AJ39" i="76"/>
  <c r="AJ40" i="76"/>
  <c r="AJ42" i="76"/>
  <c r="AJ43" i="76"/>
  <c r="AJ50" i="76"/>
  <c r="AJ48" i="76"/>
  <c r="AJ36" i="76"/>
  <c r="AJ38" i="76"/>
  <c r="AJ41" i="76"/>
  <c r="AJ47" i="76"/>
  <c r="AJ46" i="76"/>
  <c r="AJ37" i="76"/>
  <c r="AJ72" i="76"/>
  <c r="AJ63" i="76"/>
  <c r="AJ75" i="76"/>
  <c r="AJ70" i="76"/>
  <c r="AJ57" i="76"/>
  <c r="AJ69" i="76"/>
  <c r="AJ71" i="76"/>
  <c r="AJ64" i="76"/>
  <c r="AJ62" i="76"/>
  <c r="AJ65" i="76"/>
  <c r="AJ76" i="76"/>
  <c r="AJ55" i="76"/>
  <c r="AJ73" i="76"/>
  <c r="AJ66" i="76"/>
  <c r="AJ68" i="76"/>
  <c r="AJ56" i="76"/>
  <c r="AJ144" i="85"/>
  <c r="AO378" i="47"/>
  <c r="AI77" i="47"/>
  <c r="AM77" i="47"/>
  <c r="AS77" i="47" s="1"/>
  <c r="AL75" i="47"/>
  <c r="AR376" i="47"/>
  <c r="AL376" i="47" s="1"/>
  <c r="EW300" i="47"/>
  <c r="FM300" i="47"/>
  <c r="AM64" i="47"/>
  <c r="AS64" i="47" s="1"/>
  <c r="EW265" i="47"/>
  <c r="AQ130" i="47"/>
  <c r="BD130" i="47"/>
  <c r="AM70" i="47"/>
  <c r="AS70" i="47" s="1"/>
  <c r="AL70" i="47"/>
  <c r="AR371" i="47"/>
  <c r="AL371" i="47" s="1"/>
  <c r="CG74" i="47"/>
  <c r="AO74" i="83"/>
  <c r="BH68" i="83" s="1"/>
  <c r="AK74" i="83"/>
  <c r="AL145" i="83"/>
  <c r="BR144" i="47"/>
  <c r="BI139" i="83"/>
  <c r="AO66" i="83"/>
  <c r="BH60" i="83" s="1"/>
  <c r="CG66" i="47"/>
  <c r="AK66" i="83"/>
  <c r="AK60" i="47"/>
  <c r="AQ361" i="47"/>
  <c r="AK361" i="47" s="1"/>
  <c r="AQ358" i="47"/>
  <c r="AK358" i="47" s="1"/>
  <c r="AK57" i="47"/>
  <c r="EQ134" i="47"/>
  <c r="BB125" i="47"/>
  <c r="BB123" i="47"/>
  <c r="BB116" i="47"/>
  <c r="BB115" i="47"/>
  <c r="BB119" i="47"/>
  <c r="BB112" i="47"/>
  <c r="BB124" i="47"/>
  <c r="BB121" i="47"/>
  <c r="BB114" i="47"/>
  <c r="BB120" i="47"/>
  <c r="BB118" i="47"/>
  <c r="BB122" i="47"/>
  <c r="BB110" i="47"/>
  <c r="BB113" i="47"/>
  <c r="BB117" i="47"/>
  <c r="BB111" i="47"/>
  <c r="BB136" i="47"/>
  <c r="BB146" i="47"/>
  <c r="BB131" i="47"/>
  <c r="BB150" i="47"/>
  <c r="BB149" i="47"/>
  <c r="BB139" i="47"/>
  <c r="BB140" i="47"/>
  <c r="BB145" i="47"/>
  <c r="BB129" i="47"/>
  <c r="BB144" i="47"/>
  <c r="BB143" i="47"/>
  <c r="BB138" i="47"/>
  <c r="BB137" i="47"/>
  <c r="BB130" i="47"/>
  <c r="BB147" i="47"/>
  <c r="BB142" i="47"/>
  <c r="EQ128" i="47"/>
  <c r="FM128" i="47" s="1"/>
  <c r="AL132" i="83"/>
  <c r="BI126" i="83"/>
  <c r="BR131" i="47"/>
  <c r="BI65" i="83"/>
  <c r="BR71" i="47"/>
  <c r="BM71" i="47" s="1"/>
  <c r="CG142" i="47"/>
  <c r="AO143" i="83"/>
  <c r="BH137" i="83" s="1"/>
  <c r="AK143" i="83"/>
  <c r="AK72" i="83"/>
  <c r="AL72" i="83" s="1"/>
  <c r="CG72" i="47"/>
  <c r="ER72" i="47" s="1"/>
  <c r="AO72" i="83"/>
  <c r="BH66" i="83" s="1"/>
  <c r="AK57" i="85"/>
  <c r="AL57" i="85" s="1"/>
  <c r="CH150" i="47"/>
  <c r="AK151" i="84"/>
  <c r="BS150" i="47" s="1"/>
  <c r="AO151" i="84"/>
  <c r="AJ137" i="76"/>
  <c r="AJ117" i="76"/>
  <c r="AJ111" i="76"/>
  <c r="AJ113" i="76"/>
  <c r="AJ120" i="76"/>
  <c r="AJ124" i="76"/>
  <c r="AJ125" i="76"/>
  <c r="AJ116" i="76"/>
  <c r="AJ123" i="76"/>
  <c r="AJ114" i="76"/>
  <c r="AJ119" i="76"/>
  <c r="AJ118" i="76"/>
  <c r="AJ121" i="76"/>
  <c r="AJ122" i="76"/>
  <c r="AJ115" i="76"/>
  <c r="AJ112" i="76"/>
  <c r="AJ132" i="76"/>
  <c r="AJ140" i="76"/>
  <c r="AJ139" i="76"/>
  <c r="AJ138" i="76"/>
  <c r="AJ150" i="76"/>
  <c r="AJ130" i="76"/>
  <c r="AJ148" i="76"/>
  <c r="AJ141" i="76"/>
  <c r="AJ147" i="76"/>
  <c r="AJ146" i="76"/>
  <c r="AJ151" i="76"/>
  <c r="AJ145" i="76"/>
  <c r="AJ131" i="76"/>
  <c r="AJ144" i="76"/>
  <c r="AQ58" i="47"/>
  <c r="AJ58" i="84"/>
  <c r="AJ72" i="85"/>
  <c r="AJ36" i="85"/>
  <c r="AJ47" i="85"/>
  <c r="AJ49" i="85"/>
  <c r="AJ44" i="85"/>
  <c r="AJ48" i="85"/>
  <c r="AJ39" i="85"/>
  <c r="AJ46" i="85"/>
  <c r="AJ45" i="85"/>
  <c r="AJ41" i="85"/>
  <c r="AJ37" i="85"/>
  <c r="AJ42" i="85"/>
  <c r="AJ38" i="85"/>
  <c r="AJ50" i="85"/>
  <c r="AJ43" i="85"/>
  <c r="AJ40" i="85"/>
  <c r="AJ56" i="85"/>
  <c r="AJ53" i="85"/>
  <c r="AJ64" i="85"/>
  <c r="AJ55" i="85"/>
  <c r="AJ58" i="85"/>
  <c r="AJ74" i="85"/>
  <c r="AJ59" i="85"/>
  <c r="AJ76" i="85"/>
  <c r="AJ65" i="85"/>
  <c r="AJ67" i="85"/>
  <c r="AJ61" i="85"/>
  <c r="AJ54" i="85"/>
  <c r="AJ73" i="85"/>
  <c r="AJ60" i="85"/>
  <c r="AJ66" i="85"/>
  <c r="AJ52" i="47"/>
  <c r="AP353" i="47"/>
  <c r="AJ353" i="47" s="1"/>
  <c r="AQ56" i="47"/>
  <c r="AJ56" i="84"/>
  <c r="CH130" i="47"/>
  <c r="AK131" i="84"/>
  <c r="AO131" i="84"/>
  <c r="BH125" i="84" s="1"/>
  <c r="AL131" i="84"/>
  <c r="AO368" i="47"/>
  <c r="AI67" i="47"/>
  <c r="AM67" i="47"/>
  <c r="AS67" i="47" s="1"/>
  <c r="CH135" i="47"/>
  <c r="AO136" i="84"/>
  <c r="BH130" i="84" s="1"/>
  <c r="AK136" i="84"/>
  <c r="BS141" i="47"/>
  <c r="BI136" i="84"/>
  <c r="AI356" i="47"/>
  <c r="AQ372" i="47"/>
  <c r="AK372" i="47" s="1"/>
  <c r="AK71" i="47"/>
  <c r="CG55" i="47"/>
  <c r="AO55" i="83"/>
  <c r="BH49" i="83" s="1"/>
  <c r="AK55" i="83"/>
  <c r="AL55" i="83" s="1"/>
  <c r="AK139" i="83"/>
  <c r="AL139" i="83" s="1"/>
  <c r="CG138" i="47"/>
  <c r="AO139" i="83"/>
  <c r="BH133" i="83" s="1"/>
  <c r="AJ128" i="76"/>
  <c r="AO137" i="84"/>
  <c r="BH131" i="84" s="1"/>
  <c r="CH136" i="47"/>
  <c r="AK137" i="84"/>
  <c r="AO72" i="84"/>
  <c r="BH66" i="84" s="1"/>
  <c r="CH72" i="47"/>
  <c r="AK72" i="84"/>
  <c r="AJ73" i="84"/>
  <c r="AQ73" i="47"/>
  <c r="AI374" i="47"/>
  <c r="AO131" i="83"/>
  <c r="BH125" i="83" s="1"/>
  <c r="CG130" i="47"/>
  <c r="AK131" i="83"/>
  <c r="CG140" i="47"/>
  <c r="AK141" i="83"/>
  <c r="AO141" i="83"/>
  <c r="BH135" i="83" s="1"/>
  <c r="AI367" i="47"/>
  <c r="AJ77" i="84"/>
  <c r="AJ44" i="84"/>
  <c r="AJ38" i="84"/>
  <c r="AJ49" i="84"/>
  <c r="AJ46" i="84"/>
  <c r="AJ50" i="84"/>
  <c r="AJ42" i="84"/>
  <c r="AJ47" i="84"/>
  <c r="AJ45" i="84"/>
  <c r="AJ37" i="84"/>
  <c r="AJ39" i="84"/>
  <c r="AJ43" i="84"/>
  <c r="AJ36" i="84"/>
  <c r="AJ40" i="84"/>
  <c r="AJ48" i="84"/>
  <c r="AJ41" i="84"/>
  <c r="AQ137" i="47"/>
  <c r="BD137" i="47"/>
  <c r="AQ354" i="47"/>
  <c r="AK354" i="47" s="1"/>
  <c r="AK53" i="47"/>
  <c r="AI369" i="47"/>
  <c r="CI151" i="47"/>
  <c r="AK152" i="85"/>
  <c r="BT151" i="47" s="1"/>
  <c r="AO152" i="85"/>
  <c r="AL152" i="85"/>
  <c r="CG127" i="47"/>
  <c r="AK128" i="83"/>
  <c r="AL128" i="83" s="1"/>
  <c r="AO128" i="83"/>
  <c r="BH122" i="83" s="1"/>
  <c r="AK113" i="83"/>
  <c r="BR112" i="47" s="1"/>
  <c r="CG112" i="47"/>
  <c r="AO113" i="83"/>
  <c r="CG123" i="47"/>
  <c r="AO124" i="83"/>
  <c r="AK124" i="83"/>
  <c r="BR123" i="47" s="1"/>
  <c r="AK125" i="83"/>
  <c r="BR124" i="47" s="1"/>
  <c r="CG124" i="47"/>
  <c r="AO125" i="83"/>
  <c r="CG111" i="47"/>
  <c r="AK112" i="83"/>
  <c r="BR111" i="47" s="1"/>
  <c r="AO112" i="83"/>
  <c r="AL112" i="83"/>
  <c r="AO115" i="83"/>
  <c r="CG114" i="47"/>
  <c r="AK115" i="83"/>
  <c r="BR114" i="47" s="1"/>
  <c r="DR114" i="47" s="1"/>
  <c r="CG116" i="47"/>
  <c r="AO117" i="83"/>
  <c r="AK117" i="83"/>
  <c r="BR116" i="47" s="1"/>
  <c r="CG118" i="47"/>
  <c r="AO119" i="83"/>
  <c r="AK119" i="83"/>
  <c r="BR118" i="47" s="1"/>
  <c r="DR118" i="47" s="1"/>
  <c r="AK151" i="83"/>
  <c r="BR150" i="47" s="1"/>
  <c r="CG150" i="47"/>
  <c r="AO151" i="83"/>
  <c r="CF54" i="47"/>
  <c r="EQ54" i="47" s="1"/>
  <c r="AK54" i="76"/>
  <c r="AO54" i="76"/>
  <c r="BH48" i="76" s="1"/>
  <c r="AL54" i="76"/>
  <c r="CI136" i="47"/>
  <c r="AO137" i="85"/>
  <c r="BH131" i="85" s="1"/>
  <c r="AK126" i="85"/>
  <c r="AO126" i="85"/>
  <c r="BH120" i="85" s="1"/>
  <c r="AL126" i="85"/>
  <c r="CI125" i="47"/>
  <c r="AO67" i="83"/>
  <c r="BH61" i="83" s="1"/>
  <c r="CG67" i="47"/>
  <c r="AK67" i="83"/>
  <c r="BR126" i="47"/>
  <c r="BI121" i="83"/>
  <c r="AS130" i="47"/>
  <c r="G10" i="89"/>
  <c r="AL148" i="83"/>
  <c r="BI142" i="83"/>
  <c r="BR147" i="47"/>
  <c r="CH151" i="47"/>
  <c r="AK152" i="84"/>
  <c r="BS151" i="47" s="1"/>
  <c r="AO152" i="84"/>
  <c r="AL152" i="84"/>
  <c r="AQ368" i="47"/>
  <c r="AK368" i="47" s="1"/>
  <c r="AK67" i="47"/>
  <c r="AJ69" i="84"/>
  <c r="AK68" i="83"/>
  <c r="CG68" i="47"/>
  <c r="AO68" i="83"/>
  <c r="BH62" i="83" s="1"/>
  <c r="AJ55" i="84"/>
  <c r="AQ55" i="47"/>
  <c r="CH129" i="47"/>
  <c r="AK130" i="84"/>
  <c r="AO130" i="84"/>
  <c r="BH124" i="84" s="1"/>
  <c r="AL130" i="84"/>
  <c r="AK140" i="84"/>
  <c r="AL140" i="84" s="1"/>
  <c r="CH139" i="47"/>
  <c r="AO140" i="84"/>
  <c r="BH134" i="84" s="1"/>
  <c r="BD139" i="47"/>
  <c r="AQ139" i="47"/>
  <c r="ES139" i="47" s="1"/>
  <c r="FM139" i="47" s="1"/>
  <c r="CG77" i="47"/>
  <c r="AK77" i="83"/>
  <c r="BR77" i="47" s="1"/>
  <c r="AO77" i="83"/>
  <c r="AL77" i="83"/>
  <c r="AJ149" i="76"/>
  <c r="AL145" i="84"/>
  <c r="BI139" i="84"/>
  <c r="BS144" i="47"/>
  <c r="AJ127" i="76"/>
  <c r="FM288" i="47"/>
  <c r="AO61" i="83"/>
  <c r="BH55" i="83" s="1"/>
  <c r="CG61" i="47"/>
  <c r="AK61" i="83"/>
  <c r="AL61" i="83" s="1"/>
  <c r="CG50" i="47"/>
  <c r="AO50" i="83"/>
  <c r="AK50" i="83"/>
  <c r="BR50" i="47" s="1"/>
  <c r="AK48" i="83"/>
  <c r="BR48" i="47" s="1"/>
  <c r="CG48" i="47"/>
  <c r="AO48" i="83"/>
  <c r="AO49" i="83"/>
  <c r="CG49" i="47"/>
  <c r="AK49" i="83"/>
  <c r="BR49" i="47" s="1"/>
  <c r="AO47" i="83"/>
  <c r="CG47" i="47"/>
  <c r="AK47" i="83"/>
  <c r="BR47" i="47" s="1"/>
  <c r="CG40" i="47"/>
  <c r="AK40" i="83"/>
  <c r="BR40" i="47" s="1"/>
  <c r="DR40" i="47" s="1"/>
  <c r="AO40" i="83"/>
  <c r="AL40" i="83"/>
  <c r="AO44" i="83"/>
  <c r="CG44" i="47"/>
  <c r="AK44" i="83"/>
  <c r="BR44" i="47" s="1"/>
  <c r="CG36" i="47"/>
  <c r="ER36" i="47" s="1"/>
  <c r="AO36" i="83"/>
  <c r="AK36" i="83"/>
  <c r="BR36" i="47" s="1"/>
  <c r="DR36" i="47" s="1"/>
  <c r="CG42" i="47"/>
  <c r="AK42" i="83"/>
  <c r="BR42" i="47" s="1"/>
  <c r="AO42" i="83"/>
  <c r="AL42" i="83"/>
  <c r="CG64" i="47"/>
  <c r="AK64" i="83"/>
  <c r="AO64" i="83"/>
  <c r="BH58" i="83" s="1"/>
  <c r="AL64" i="83"/>
  <c r="FN154" i="47"/>
  <c r="BS146" i="47"/>
  <c r="BI141" i="84"/>
  <c r="AI366" i="47"/>
  <c r="AQ59" i="47"/>
  <c r="AJ59" i="84"/>
  <c r="ES148" i="47"/>
  <c r="FM148" i="47" s="1"/>
  <c r="AJ80" i="47"/>
  <c r="BC357" i="47" s="1"/>
  <c r="CG69" i="47"/>
  <c r="ER69" i="47" s="1"/>
  <c r="AK69" i="83"/>
  <c r="AO69" i="83"/>
  <c r="BH63" i="83" s="1"/>
  <c r="AL69" i="83"/>
  <c r="ES143" i="47"/>
  <c r="FM143" i="47" s="1"/>
  <c r="FM136" i="47"/>
  <c r="AO114" i="84"/>
  <c r="CH113" i="47"/>
  <c r="AK114" i="84"/>
  <c r="BS113" i="47" s="1"/>
  <c r="DS113" i="47" s="1"/>
  <c r="AK115" i="84"/>
  <c r="BS114" i="47" s="1"/>
  <c r="CH114" i="47"/>
  <c r="AO115" i="84"/>
  <c r="AO123" i="84"/>
  <c r="CH122" i="47"/>
  <c r="AK123" i="84"/>
  <c r="BS122" i="47" s="1"/>
  <c r="CH117" i="47"/>
  <c r="AK118" i="84"/>
  <c r="BS117" i="47" s="1"/>
  <c r="AO118" i="84"/>
  <c r="AL118" i="84"/>
  <c r="CH124" i="47"/>
  <c r="AK125" i="84"/>
  <c r="BS124" i="47" s="1"/>
  <c r="AO125" i="84"/>
  <c r="AL125" i="84"/>
  <c r="AK119" i="84"/>
  <c r="BS118" i="47" s="1"/>
  <c r="CH118" i="47"/>
  <c r="AO119" i="84"/>
  <c r="AO122" i="84"/>
  <c r="CH121" i="47"/>
  <c r="AK122" i="84"/>
  <c r="BS121" i="47" s="1"/>
  <c r="AO126" i="84"/>
  <c r="BH120" i="84" s="1"/>
  <c r="CH125" i="47"/>
  <c r="AK126" i="84"/>
  <c r="AI59" i="47"/>
  <c r="AO360" i="47"/>
  <c r="AL71" i="47"/>
  <c r="AR372" i="47"/>
  <c r="AL372" i="47" s="1"/>
  <c r="AJ69" i="85"/>
  <c r="AJ52" i="85"/>
  <c r="CG136" i="47"/>
  <c r="AK137" i="83"/>
  <c r="AO137" i="83"/>
  <c r="BH131" i="83" s="1"/>
  <c r="AL137" i="83"/>
  <c r="CH132" i="47"/>
  <c r="AK133" i="84"/>
  <c r="AO133" i="84"/>
  <c r="BH127" i="84" s="1"/>
  <c r="AL133" i="84"/>
  <c r="AJ75" i="84"/>
  <c r="AJ143" i="76"/>
  <c r="AL77" i="47"/>
  <c r="AR378" i="47"/>
  <c r="AL378" i="47" s="1"/>
  <c r="AJ63" i="85"/>
  <c r="AK136" i="83"/>
  <c r="CG135" i="47"/>
  <c r="AO136" i="83"/>
  <c r="BH130" i="83" s="1"/>
  <c r="AJ135" i="85"/>
  <c r="AL62" i="47"/>
  <c r="AR363" i="47"/>
  <c r="AL363" i="47" s="1"/>
  <c r="FM291" i="47"/>
  <c r="EW268" i="47"/>
  <c r="EW263" i="47"/>
  <c r="EX263" i="47" s="1"/>
  <c r="EW266" i="47"/>
  <c r="FM272" i="47"/>
  <c r="AJ68" i="85"/>
  <c r="AP377" i="47"/>
  <c r="AJ377" i="47" s="1"/>
  <c r="BC377" i="47" s="1"/>
  <c r="AJ76" i="47"/>
  <c r="AJ73" i="47"/>
  <c r="BC73" i="47" s="1"/>
  <c r="AP374" i="47"/>
  <c r="AJ374" i="47" s="1"/>
  <c r="CH142" i="47"/>
  <c r="AK143" i="84"/>
  <c r="AO143" i="84"/>
  <c r="BH137" i="84" s="1"/>
  <c r="AQ68" i="47"/>
  <c r="AJ68" i="84"/>
  <c r="BS143" i="47"/>
  <c r="BI138" i="84"/>
  <c r="CG132" i="47"/>
  <c r="AK133" i="83"/>
  <c r="AO133" i="83"/>
  <c r="BH127" i="83" s="1"/>
  <c r="AI371" i="47"/>
  <c r="AL135" i="84"/>
  <c r="AO74" i="76"/>
  <c r="BH68" i="76" s="1"/>
  <c r="AM59" i="47"/>
  <c r="AS59" i="47" s="1"/>
  <c r="AP360" i="47"/>
  <c r="AJ360" i="47" s="1"/>
  <c r="AJ59" i="47"/>
  <c r="BC59" i="47" s="1"/>
  <c r="AJ70" i="84"/>
  <c r="AO362" i="47"/>
  <c r="AI61" i="47"/>
  <c r="AO353" i="47"/>
  <c r="AI52" i="47"/>
  <c r="AM52" i="47"/>
  <c r="AS52" i="47" s="1"/>
  <c r="AS142" i="47"/>
  <c r="G22" i="89"/>
  <c r="AI358" i="47"/>
  <c r="AM358" i="47"/>
  <c r="AS358" i="47" s="1"/>
  <c r="AM69" i="47"/>
  <c r="AS69" i="47" s="1"/>
  <c r="AI370" i="47"/>
  <c r="AO354" i="47"/>
  <c r="AI53" i="47"/>
  <c r="AM53" i="47"/>
  <c r="AS53" i="47" s="1"/>
  <c r="CG149" i="47"/>
  <c r="AK150" i="83"/>
  <c r="AO150" i="83"/>
  <c r="BH144" i="83" s="1"/>
  <c r="AL150" i="83"/>
  <c r="AQ355" i="47"/>
  <c r="AK355" i="47" s="1"/>
  <c r="AK54" i="47"/>
  <c r="FM146" i="47"/>
  <c r="AM71" i="47"/>
  <c r="AS71" i="47" s="1"/>
  <c r="AI372" i="47"/>
  <c r="AM372" i="47"/>
  <c r="AS372" i="47" s="1"/>
  <c r="FM144" i="47"/>
  <c r="CG56" i="47"/>
  <c r="ER56" i="47" s="1"/>
  <c r="AK56" i="83"/>
  <c r="AO56" i="83"/>
  <c r="BH50" i="83" s="1"/>
  <c r="AL56" i="83"/>
  <c r="AO144" i="83"/>
  <c r="BH138" i="83" s="1"/>
  <c r="CG143" i="47"/>
  <c r="AK144" i="83"/>
  <c r="ES133" i="47"/>
  <c r="FM133" i="47" s="1"/>
  <c r="ES134" i="47"/>
  <c r="AQ353" i="47"/>
  <c r="AK353" i="47" s="1"/>
  <c r="AK52" i="47"/>
  <c r="CH148" i="47"/>
  <c r="AK149" i="84"/>
  <c r="AO149" i="84"/>
  <c r="BH143" i="84" s="1"/>
  <c r="AL149" i="84"/>
  <c r="CG58" i="47"/>
  <c r="AK58" i="83"/>
  <c r="AO58" i="83"/>
  <c r="BH52" i="83" s="1"/>
  <c r="AL58" i="83"/>
  <c r="AP364" i="47"/>
  <c r="AJ364" i="47" s="1"/>
  <c r="AJ63" i="47"/>
  <c r="BC63" i="47" s="1"/>
  <c r="AJ132" i="85"/>
  <c r="AJ76" i="84"/>
  <c r="AJ146" i="85"/>
  <c r="AJ51" i="76"/>
  <c r="AJ127" i="85"/>
  <c r="AS137" i="47"/>
  <c r="G17" i="89"/>
  <c r="BI144" i="84"/>
  <c r="BS149" i="47"/>
  <c r="AJ77" i="76"/>
  <c r="AJ75" i="85"/>
  <c r="AL126" i="83"/>
  <c r="BR125" i="47"/>
  <c r="DR125" i="47" s="1"/>
  <c r="BI120" i="83"/>
  <c r="BC53" i="47"/>
  <c r="AI365" i="47"/>
  <c r="EW299" i="47"/>
  <c r="FM299" i="47"/>
  <c r="BC67" i="47"/>
  <c r="AJ70" i="85"/>
  <c r="AQ378" i="47"/>
  <c r="AK378" i="47" s="1"/>
  <c r="AK77" i="47"/>
  <c r="BC369" i="47"/>
  <c r="AQ129" i="47"/>
  <c r="ES129" i="47" s="1"/>
  <c r="FM129" i="47" s="1"/>
  <c r="BD129" i="47"/>
  <c r="BI140" i="84"/>
  <c r="BS145" i="47"/>
  <c r="AJ60" i="84"/>
  <c r="AQ65" i="47"/>
  <c r="AJ65" i="84"/>
  <c r="G19" i="89"/>
  <c r="AS139" i="47"/>
  <c r="AK64" i="47"/>
  <c r="AQ365" i="47"/>
  <c r="AK365" i="47" s="1"/>
  <c r="AJ57" i="84"/>
  <c r="BI128" i="83"/>
  <c r="BR133" i="47"/>
  <c r="AK141" i="84"/>
  <c r="CH140" i="47"/>
  <c r="AO141" i="84"/>
  <c r="BH135" i="84" s="1"/>
  <c r="AS151" i="47"/>
  <c r="EQ142" i="47"/>
  <c r="FM142" i="47" s="1"/>
  <c r="AI363" i="47"/>
  <c r="BB128" i="47"/>
  <c r="AS136" i="47"/>
  <c r="G16" i="89"/>
  <c r="AL129" i="84"/>
  <c r="BS128" i="47"/>
  <c r="BI123" i="84"/>
  <c r="ER68" i="47" l="1"/>
  <c r="AL116" i="84"/>
  <c r="DR42" i="47"/>
  <c r="ER44" i="47"/>
  <c r="DR47" i="47"/>
  <c r="ER77" i="47"/>
  <c r="AL137" i="85"/>
  <c r="AO52" i="76"/>
  <c r="BH46" i="76" s="1"/>
  <c r="DS116" i="47"/>
  <c r="DS120" i="47"/>
  <c r="ER53" i="47"/>
  <c r="AK71" i="84"/>
  <c r="AL71" i="84" s="1"/>
  <c r="ES72" i="47"/>
  <c r="FN263" i="47"/>
  <c r="FN264" i="47" s="1"/>
  <c r="FN265" i="47" s="1"/>
  <c r="FN266" i="47" s="1"/>
  <c r="DS128" i="47"/>
  <c r="BC366" i="47"/>
  <c r="AM370" i="47"/>
  <c r="AS370" i="47" s="1"/>
  <c r="AD49" i="93" s="1"/>
  <c r="AK74" i="76"/>
  <c r="AL74" i="76" s="1"/>
  <c r="AM371" i="47"/>
  <c r="AS371" i="47" s="1"/>
  <c r="AD50" i="93" s="1"/>
  <c r="DS121" i="47"/>
  <c r="DS124" i="47"/>
  <c r="DS117" i="47"/>
  <c r="ER64" i="47"/>
  <c r="ER42" i="47"/>
  <c r="DR44" i="47"/>
  <c r="CI146" i="47"/>
  <c r="ER67" i="47"/>
  <c r="DR116" i="47"/>
  <c r="DR111" i="47"/>
  <c r="AL113" i="83"/>
  <c r="AO57" i="85"/>
  <c r="BH51" i="85" s="1"/>
  <c r="ER74" i="47"/>
  <c r="ER54" i="47"/>
  <c r="AM373" i="47"/>
  <c r="AS373" i="47" s="1"/>
  <c r="AK59" i="76"/>
  <c r="BI53" i="76" s="1"/>
  <c r="DS112" i="47"/>
  <c r="DR121" i="47"/>
  <c r="FN128" i="47"/>
  <c r="FO126" i="47"/>
  <c r="CP126" i="47" s="1"/>
  <c r="GE103" i="47" s="1"/>
  <c r="N72" i="59" s="1"/>
  <c r="AK147" i="85"/>
  <c r="AL147" i="85" s="1"/>
  <c r="DS111" i="47"/>
  <c r="BC61" i="47"/>
  <c r="BC358" i="47"/>
  <c r="FN129" i="47"/>
  <c r="FO129" i="47" s="1"/>
  <c r="CP129" i="47" s="1"/>
  <c r="GE106" i="47" s="1"/>
  <c r="N75" i="59" s="1"/>
  <c r="BC364" i="47"/>
  <c r="ER58" i="47"/>
  <c r="BC70" i="47"/>
  <c r="BC356" i="47"/>
  <c r="BC360" i="47"/>
  <c r="BC374" i="47"/>
  <c r="BC76" i="47"/>
  <c r="ER40" i="47"/>
  <c r="ER47" i="47"/>
  <c r="DR49" i="47"/>
  <c r="AL50" i="83"/>
  <c r="ER61" i="47"/>
  <c r="DR123" i="47"/>
  <c r="ER55" i="47"/>
  <c r="ER66" i="47"/>
  <c r="ER76" i="47"/>
  <c r="DR39" i="47"/>
  <c r="AL38" i="83"/>
  <c r="DR124" i="47"/>
  <c r="AL124" i="83"/>
  <c r="AL121" i="83"/>
  <c r="AL115" i="83"/>
  <c r="AL125" i="83"/>
  <c r="AL44" i="83"/>
  <c r="AL47" i="83"/>
  <c r="AL49" i="83"/>
  <c r="ER49" i="47"/>
  <c r="AL48" i="83"/>
  <c r="AL46" i="83"/>
  <c r="AL123" i="83"/>
  <c r="AL37" i="83"/>
  <c r="DS118" i="47"/>
  <c r="DS114" i="47"/>
  <c r="BC51" i="47"/>
  <c r="FO125" i="47"/>
  <c r="CP125" i="47" s="1"/>
  <c r="GE102" i="47" s="1"/>
  <c r="N71" i="59" s="1"/>
  <c r="AL36" i="83"/>
  <c r="AL151" i="83"/>
  <c r="AL119" i="83"/>
  <c r="AL117" i="83"/>
  <c r="AL152" i="83"/>
  <c r="AL120" i="83"/>
  <c r="FX103" i="47"/>
  <c r="AL141" i="84"/>
  <c r="BS140" i="47"/>
  <c r="DS141" i="47" s="1"/>
  <c r="BI135" i="84"/>
  <c r="AK57" i="84"/>
  <c r="CH57" i="47"/>
  <c r="AO57" i="84"/>
  <c r="BH51" i="84" s="1"/>
  <c r="AQ366" i="47"/>
  <c r="AK65" i="47"/>
  <c r="AM65" i="47"/>
  <c r="AS65" i="47" s="1"/>
  <c r="BN145" i="47"/>
  <c r="DS145" i="47"/>
  <c r="AO75" i="85"/>
  <c r="BH69" i="85" s="1"/>
  <c r="CI75" i="47"/>
  <c r="AK75" i="85"/>
  <c r="AL75" i="85" s="1"/>
  <c r="BN149" i="47"/>
  <c r="CI126" i="47"/>
  <c r="AK127" i="85"/>
  <c r="AO127" i="85"/>
  <c r="BH121" i="85" s="1"/>
  <c r="CH76" i="47"/>
  <c r="AO76" i="84"/>
  <c r="AK76" i="84"/>
  <c r="BS76" i="47" s="1"/>
  <c r="BR58" i="47"/>
  <c r="BI52" i="83"/>
  <c r="BI143" i="84"/>
  <c r="BS148" i="47"/>
  <c r="AL144" i="83"/>
  <c r="BI138" i="83"/>
  <c r="BR143" i="47"/>
  <c r="BI50" i="83"/>
  <c r="BR56" i="47"/>
  <c r="AI354" i="47"/>
  <c r="AM354" i="47"/>
  <c r="AS354" i="47" s="1"/>
  <c r="AD37" i="93"/>
  <c r="W37" i="93"/>
  <c r="X37" i="93" s="1"/>
  <c r="AI353" i="47"/>
  <c r="AM353" i="47"/>
  <c r="AS353" i="47" s="1"/>
  <c r="AI362" i="47"/>
  <c r="W50" i="93"/>
  <c r="X50" i="93" s="1"/>
  <c r="BN143" i="47"/>
  <c r="AK68" i="47"/>
  <c r="AQ369" i="47"/>
  <c r="AL143" i="84"/>
  <c r="BS142" i="47"/>
  <c r="BI137" i="84"/>
  <c r="AK135" i="85"/>
  <c r="AL135" i="85" s="1"/>
  <c r="CI134" i="47"/>
  <c r="AO135" i="85"/>
  <c r="BH129" i="85" s="1"/>
  <c r="CI63" i="47"/>
  <c r="ET63" i="47" s="1"/>
  <c r="AK63" i="85"/>
  <c r="AO63" i="85"/>
  <c r="BH57" i="85" s="1"/>
  <c r="AL63" i="85"/>
  <c r="AK75" i="84"/>
  <c r="CH75" i="47"/>
  <c r="AO75" i="84"/>
  <c r="BH69" i="84" s="1"/>
  <c r="CI52" i="47"/>
  <c r="AO52" i="85"/>
  <c r="BH46" i="85" s="1"/>
  <c r="AK52" i="85"/>
  <c r="AL52" i="85" s="1"/>
  <c r="BI120" i="84"/>
  <c r="BS125" i="47"/>
  <c r="DS125" i="47" s="1"/>
  <c r="DS122" i="47"/>
  <c r="BI63" i="83"/>
  <c r="BR69" i="47"/>
  <c r="CH59" i="47"/>
  <c r="AK59" i="84"/>
  <c r="AO59" i="84"/>
  <c r="BH53" i="84" s="1"/>
  <c r="AL59" i="84"/>
  <c r="FX102" i="47"/>
  <c r="BI58" i="83"/>
  <c r="BR64" i="47"/>
  <c r="BN144" i="47"/>
  <c r="DS144" i="47"/>
  <c r="DR77" i="47"/>
  <c r="BM77" i="47"/>
  <c r="BS129" i="47"/>
  <c r="DS129" i="47" s="1"/>
  <c r="BI124" i="84"/>
  <c r="AK55" i="47"/>
  <c r="AQ356" i="47"/>
  <c r="AM55" i="47"/>
  <c r="AS55" i="47" s="1"/>
  <c r="BC367" i="47"/>
  <c r="AO69" i="84"/>
  <c r="BH63" i="84" s="1"/>
  <c r="CH69" i="47"/>
  <c r="AK69" i="84"/>
  <c r="AL69" i="84" s="1"/>
  <c r="BT146" i="47"/>
  <c r="DR126" i="47"/>
  <c r="BR67" i="47"/>
  <c r="BI61" i="83"/>
  <c r="BT125" i="47"/>
  <c r="BI120" i="85"/>
  <c r="BQ54" i="47"/>
  <c r="BI48" i="76"/>
  <c r="BI122" i="83"/>
  <c r="BR127" i="47"/>
  <c r="DR127" i="47" s="1"/>
  <c r="AO48" i="84"/>
  <c r="CH48" i="47"/>
  <c r="AK48" i="84"/>
  <c r="BS48" i="47" s="1"/>
  <c r="CH36" i="47"/>
  <c r="ES36" i="47" s="1"/>
  <c r="AO36" i="84"/>
  <c r="AK36" i="84"/>
  <c r="BS36" i="47" s="1"/>
  <c r="DS36" i="47" s="1"/>
  <c r="AK39" i="84"/>
  <c r="BS39" i="47" s="1"/>
  <c r="CH39" i="47"/>
  <c r="AO39" i="84"/>
  <c r="CH45" i="47"/>
  <c r="AK45" i="84"/>
  <c r="BS45" i="47" s="1"/>
  <c r="AO45" i="84"/>
  <c r="AL45" i="84"/>
  <c r="AK42" i="84"/>
  <c r="BS42" i="47" s="1"/>
  <c r="CH42" i="47"/>
  <c r="AO42" i="84"/>
  <c r="CH46" i="47"/>
  <c r="AK46" i="84"/>
  <c r="BS46" i="47" s="1"/>
  <c r="DS46" i="47" s="1"/>
  <c r="AO46" i="84"/>
  <c r="AL46" i="84"/>
  <c r="AO38" i="84"/>
  <c r="CH38" i="47"/>
  <c r="AK38" i="84"/>
  <c r="BS38" i="47" s="1"/>
  <c r="AK77" i="84"/>
  <c r="BS77" i="47" s="1"/>
  <c r="CH77" i="47"/>
  <c r="AO77" i="84"/>
  <c r="BC56" i="47"/>
  <c r="CH73" i="47"/>
  <c r="ES73" i="47" s="1"/>
  <c r="AK73" i="84"/>
  <c r="AO73" i="84"/>
  <c r="BH67" i="84" s="1"/>
  <c r="BS72" i="47"/>
  <c r="BI66" i="84"/>
  <c r="BS136" i="47"/>
  <c r="BI131" i="84"/>
  <c r="BN141" i="47"/>
  <c r="BS130" i="47"/>
  <c r="BI125" i="84"/>
  <c r="AK56" i="84"/>
  <c r="CH56" i="47"/>
  <c r="AO56" i="84"/>
  <c r="BH50" i="84" s="1"/>
  <c r="BC75" i="47"/>
  <c r="BC52" i="47"/>
  <c r="CI60" i="47"/>
  <c r="AO60" i="85"/>
  <c r="BH54" i="85" s="1"/>
  <c r="AK60" i="85"/>
  <c r="AO54" i="85"/>
  <c r="BH48" i="85" s="1"/>
  <c r="CI54" i="47"/>
  <c r="AK54" i="85"/>
  <c r="AL54" i="85" s="1"/>
  <c r="AK67" i="85"/>
  <c r="CI67" i="47"/>
  <c r="AO67" i="85"/>
  <c r="BH61" i="85" s="1"/>
  <c r="CI76" i="47"/>
  <c r="AK76" i="85"/>
  <c r="BT76" i="47" s="1"/>
  <c r="AO76" i="85"/>
  <c r="AL76" i="85"/>
  <c r="AO74" i="85"/>
  <c r="BH68" i="85" s="1"/>
  <c r="CI74" i="47"/>
  <c r="AK74" i="85"/>
  <c r="AO55" i="85"/>
  <c r="BH49" i="85" s="1"/>
  <c r="CI55" i="47"/>
  <c r="AK55" i="85"/>
  <c r="AL55" i="85" s="1"/>
  <c r="CI53" i="47"/>
  <c r="AO53" i="85"/>
  <c r="BH47" i="85" s="1"/>
  <c r="AK53" i="85"/>
  <c r="AL53" i="85" s="1"/>
  <c r="CI40" i="47"/>
  <c r="AO40" i="85"/>
  <c r="AK40" i="85"/>
  <c r="BT40" i="47" s="1"/>
  <c r="AO50" i="85"/>
  <c r="CI50" i="47"/>
  <c r="AK50" i="85"/>
  <c r="BT50" i="47" s="1"/>
  <c r="CI42" i="47"/>
  <c r="AO42" i="85"/>
  <c r="AK42" i="85"/>
  <c r="BT42" i="47" s="1"/>
  <c r="CI41" i="47"/>
  <c r="AO41" i="85"/>
  <c r="AK41" i="85"/>
  <c r="BT41" i="47" s="1"/>
  <c r="AK46" i="85"/>
  <c r="BT46" i="47" s="1"/>
  <c r="CI46" i="47"/>
  <c r="AO46" i="85"/>
  <c r="AK48" i="85"/>
  <c r="BT48" i="47" s="1"/>
  <c r="CI48" i="47"/>
  <c r="AO48" i="85"/>
  <c r="CI49" i="47"/>
  <c r="ET49" i="47" s="1"/>
  <c r="AO49" i="85"/>
  <c r="AK49" i="85"/>
  <c r="BT49" i="47" s="1"/>
  <c r="AK36" i="85"/>
  <c r="BT36" i="47" s="1"/>
  <c r="DT36" i="47" s="1"/>
  <c r="CI36" i="47"/>
  <c r="ET36" i="47" s="1"/>
  <c r="AO36" i="85"/>
  <c r="BC372" i="47"/>
  <c r="AK58" i="84"/>
  <c r="AL58" i="84" s="1"/>
  <c r="CH58" i="47"/>
  <c r="ES58" i="47" s="1"/>
  <c r="AO58" i="84"/>
  <c r="BH52" i="84" s="1"/>
  <c r="CF143" i="47"/>
  <c r="AK144" i="76"/>
  <c r="AO144" i="76"/>
  <c r="BH138" i="76" s="1"/>
  <c r="AO145" i="76"/>
  <c r="BH139" i="76" s="1"/>
  <c r="CF144" i="47"/>
  <c r="AK145" i="76"/>
  <c r="AL145" i="76" s="1"/>
  <c r="CF145" i="47"/>
  <c r="AO146" i="76"/>
  <c r="BH140" i="76" s="1"/>
  <c r="AK146" i="76"/>
  <c r="AL146" i="76" s="1"/>
  <c r="CF140" i="47"/>
  <c r="AO141" i="76"/>
  <c r="BH135" i="76" s="1"/>
  <c r="AK141" i="76"/>
  <c r="AL141" i="76" s="1"/>
  <c r="AK130" i="76"/>
  <c r="CF129" i="47"/>
  <c r="AO130" i="76"/>
  <c r="BH124" i="76" s="1"/>
  <c r="AO138" i="76"/>
  <c r="BH132" i="76" s="1"/>
  <c r="CF137" i="47"/>
  <c r="AK138" i="76"/>
  <c r="AL138" i="76" s="1"/>
  <c r="CF139" i="47"/>
  <c r="AK140" i="76"/>
  <c r="AO140" i="76"/>
  <c r="BH134" i="76" s="1"/>
  <c r="AL140" i="76"/>
  <c r="CF111" i="47"/>
  <c r="AO112" i="76"/>
  <c r="AK112" i="76"/>
  <c r="BQ111" i="47" s="1"/>
  <c r="AO122" i="76"/>
  <c r="CF121" i="47"/>
  <c r="AK122" i="76"/>
  <c r="BQ121" i="47" s="1"/>
  <c r="AK118" i="76"/>
  <c r="BQ117" i="47" s="1"/>
  <c r="CF117" i="47"/>
  <c r="AO118" i="76"/>
  <c r="AK114" i="76"/>
  <c r="BQ113" i="47" s="1"/>
  <c r="CF113" i="47"/>
  <c r="AO114" i="76"/>
  <c r="AO116" i="76"/>
  <c r="CF115" i="47"/>
  <c r="AK116" i="76"/>
  <c r="BQ115" i="47" s="1"/>
  <c r="CF123" i="47"/>
  <c r="AK124" i="76"/>
  <c r="BQ123" i="47" s="1"/>
  <c r="AO124" i="76"/>
  <c r="AL124" i="76"/>
  <c r="CF112" i="47"/>
  <c r="AO113" i="76"/>
  <c r="AK113" i="76"/>
  <c r="BQ112" i="47" s="1"/>
  <c r="CF116" i="47"/>
  <c r="AO117" i="76"/>
  <c r="AK117" i="76"/>
  <c r="BQ116" i="47" s="1"/>
  <c r="BN150" i="47"/>
  <c r="DS150" i="47"/>
  <c r="BT57" i="47"/>
  <c r="BI51" i="85"/>
  <c r="AL143" i="83"/>
  <c r="BI137" i="83"/>
  <c r="BR142" i="47"/>
  <c r="FO128" i="47"/>
  <c r="CP128" i="47" s="1"/>
  <c r="BC362" i="47"/>
  <c r="BC65" i="47"/>
  <c r="FM134" i="47"/>
  <c r="BI60" i="83"/>
  <c r="BR66" i="47"/>
  <c r="BI68" i="83"/>
  <c r="BR74" i="47"/>
  <c r="ES130" i="47"/>
  <c r="FM130" i="47" s="1"/>
  <c r="FN130" i="47" s="1"/>
  <c r="FO130" i="47" s="1"/>
  <c r="CP130" i="47" s="1"/>
  <c r="ES131" i="47"/>
  <c r="FM131" i="47" s="1"/>
  <c r="AI378" i="47"/>
  <c r="AM378" i="47"/>
  <c r="AS378" i="47" s="1"/>
  <c r="AK56" i="76"/>
  <c r="AL56" i="76" s="1"/>
  <c r="CF56" i="47"/>
  <c r="AO56" i="76"/>
  <c r="BH50" i="76" s="1"/>
  <c r="AO66" i="76"/>
  <c r="BH60" i="76" s="1"/>
  <c r="CF66" i="47"/>
  <c r="AK66" i="76"/>
  <c r="AL66" i="76" s="1"/>
  <c r="CF55" i="47"/>
  <c r="EQ55" i="47" s="1"/>
  <c r="AK55" i="76"/>
  <c r="AO55" i="76"/>
  <c r="BH49" i="76" s="1"/>
  <c r="AL55" i="76"/>
  <c r="AO65" i="76"/>
  <c r="BH59" i="76" s="1"/>
  <c r="CF65" i="47"/>
  <c r="AK65" i="76"/>
  <c r="AL65" i="76" s="1"/>
  <c r="AK64" i="76"/>
  <c r="AL64" i="76" s="1"/>
  <c r="CF64" i="47"/>
  <c r="AO64" i="76"/>
  <c r="BH58" i="76" s="1"/>
  <c r="AO69" i="76"/>
  <c r="BH63" i="76" s="1"/>
  <c r="CF69" i="47"/>
  <c r="AK69" i="76"/>
  <c r="AL69" i="76" s="1"/>
  <c r="CF70" i="47"/>
  <c r="EQ70" i="47" s="1"/>
  <c r="AK70" i="76"/>
  <c r="AO70" i="76"/>
  <c r="BH64" i="76" s="1"/>
  <c r="AL70" i="76"/>
  <c r="CF63" i="47"/>
  <c r="AO63" i="76"/>
  <c r="BH57" i="76" s="1"/>
  <c r="AK63" i="76"/>
  <c r="AL63" i="76" s="1"/>
  <c r="AK37" i="76"/>
  <c r="BQ37" i="47" s="1"/>
  <c r="CF37" i="47"/>
  <c r="AO37" i="76"/>
  <c r="AO47" i="76"/>
  <c r="CF47" i="47"/>
  <c r="AK47" i="76"/>
  <c r="BQ47" i="47" s="1"/>
  <c r="CF38" i="47"/>
  <c r="AK38" i="76"/>
  <c r="BQ38" i="47" s="1"/>
  <c r="AO38" i="76"/>
  <c r="AL38" i="76"/>
  <c r="CF48" i="47"/>
  <c r="EQ48" i="47" s="1"/>
  <c r="AK48" i="76"/>
  <c r="BQ48" i="47" s="1"/>
  <c r="AO48" i="76"/>
  <c r="AL48" i="76"/>
  <c r="AO43" i="76"/>
  <c r="CF43" i="47"/>
  <c r="AK43" i="76"/>
  <c r="BQ43" i="47" s="1"/>
  <c r="AK40" i="76"/>
  <c r="BQ40" i="47" s="1"/>
  <c r="CF40" i="47"/>
  <c r="AO40" i="76"/>
  <c r="CF49" i="47"/>
  <c r="EQ49" i="47" s="1"/>
  <c r="AK49" i="76"/>
  <c r="BQ49" i="47" s="1"/>
  <c r="DQ49" i="47" s="1"/>
  <c r="AO49" i="76"/>
  <c r="AL49" i="76"/>
  <c r="AK44" i="76"/>
  <c r="BQ44" i="47" s="1"/>
  <c r="DQ44" i="47" s="1"/>
  <c r="CF44" i="47"/>
  <c r="EQ44" i="47" s="1"/>
  <c r="AO44" i="76"/>
  <c r="AI352" i="47"/>
  <c r="AM352" i="47"/>
  <c r="CF132" i="47"/>
  <c r="AK133" i="76"/>
  <c r="AO133" i="76"/>
  <c r="BH127" i="76" s="1"/>
  <c r="BC371" i="47"/>
  <c r="AO62" i="84"/>
  <c r="BH56" i="84" s="1"/>
  <c r="CH62" i="47"/>
  <c r="AK62" i="84"/>
  <c r="AL62" i="84" s="1"/>
  <c r="BI47" i="76"/>
  <c r="BQ53" i="47"/>
  <c r="BI46" i="76"/>
  <c r="BQ52" i="47"/>
  <c r="AL61" i="76"/>
  <c r="BQ61" i="47"/>
  <c r="BI55" i="76"/>
  <c r="BC55" i="47"/>
  <c r="BR59" i="47"/>
  <c r="DR59" i="47" s="1"/>
  <c r="BI53" i="83"/>
  <c r="BI48" i="83"/>
  <c r="BR54" i="47"/>
  <c r="AM376" i="47"/>
  <c r="AS376" i="47" s="1"/>
  <c r="AQ362" i="47"/>
  <c r="AK362" i="47" s="1"/>
  <c r="AK61" i="47"/>
  <c r="AM61" i="47"/>
  <c r="AS61" i="47" s="1"/>
  <c r="BR73" i="47"/>
  <c r="BI67" i="83"/>
  <c r="ER73" i="47"/>
  <c r="BM76" i="47"/>
  <c r="AM68" i="47"/>
  <c r="AS68" i="47" s="1"/>
  <c r="ER75" i="47"/>
  <c r="AO150" i="85"/>
  <c r="BH144" i="85" s="1"/>
  <c r="CI149" i="47"/>
  <c r="AK150" i="85"/>
  <c r="AL150" i="85" s="1"/>
  <c r="CF151" i="47"/>
  <c r="AO152" i="76"/>
  <c r="AK152" i="76"/>
  <c r="BQ151" i="47" s="1"/>
  <c r="AK63" i="47"/>
  <c r="AQ364" i="47"/>
  <c r="AK364" i="47" s="1"/>
  <c r="AM63" i="47"/>
  <c r="AS63" i="47" s="1"/>
  <c r="AL140" i="83"/>
  <c r="BI134" i="83"/>
  <c r="BR139" i="47"/>
  <c r="CI71" i="47"/>
  <c r="AO71" i="85"/>
  <c r="BH65" i="85" s="1"/>
  <c r="AK71" i="85"/>
  <c r="AL71" i="85" s="1"/>
  <c r="BQ59" i="47"/>
  <c r="DS123" i="47"/>
  <c r="BC69" i="47"/>
  <c r="BC365" i="47"/>
  <c r="BI45" i="83"/>
  <c r="BR51" i="47"/>
  <c r="DR51" i="47" s="1"/>
  <c r="ER51" i="47"/>
  <c r="DR41" i="47"/>
  <c r="ER43" i="47"/>
  <c r="DR43" i="47"/>
  <c r="ER37" i="47"/>
  <c r="DR37" i="47"/>
  <c r="DR38" i="47"/>
  <c r="ER45" i="47"/>
  <c r="DR46" i="47"/>
  <c r="BI56" i="83"/>
  <c r="BR62" i="47"/>
  <c r="AK66" i="47"/>
  <c r="AQ367" i="47"/>
  <c r="AM66" i="47"/>
  <c r="AS66" i="47" s="1"/>
  <c r="BR57" i="47"/>
  <c r="BI51" i="83"/>
  <c r="BC77" i="47"/>
  <c r="AO67" i="84"/>
  <c r="BH61" i="84" s="1"/>
  <c r="CH67" i="47"/>
  <c r="AK67" i="84"/>
  <c r="AL67" i="84" s="1"/>
  <c r="CI135" i="47"/>
  <c r="AK136" i="85"/>
  <c r="AO136" i="85"/>
  <c r="BH130" i="85" s="1"/>
  <c r="AL136" i="85"/>
  <c r="CI137" i="47"/>
  <c r="AO138" i="85"/>
  <c r="BH132" i="85" s="1"/>
  <c r="AK138" i="85"/>
  <c r="AL138" i="85" s="1"/>
  <c r="CI133" i="47"/>
  <c r="AO134" i="85"/>
  <c r="BH128" i="85" s="1"/>
  <c r="AK134" i="85"/>
  <c r="AL134" i="85" s="1"/>
  <c r="AK140" i="85"/>
  <c r="AL140" i="85" s="1"/>
  <c r="CI139" i="47"/>
  <c r="AO140" i="85"/>
  <c r="BH134" i="85" s="1"/>
  <c r="CI140" i="47"/>
  <c r="AK141" i="85"/>
  <c r="AO141" i="85"/>
  <c r="BH135" i="85" s="1"/>
  <c r="AL141" i="85"/>
  <c r="AK131" i="85"/>
  <c r="CI130" i="47"/>
  <c r="AO131" i="85"/>
  <c r="BH125" i="85" s="1"/>
  <c r="CI141" i="47"/>
  <c r="AO142" i="85"/>
  <c r="BH136" i="85" s="1"/>
  <c r="AK142" i="85"/>
  <c r="AL142" i="85" s="1"/>
  <c r="CI132" i="47"/>
  <c r="AK133" i="85"/>
  <c r="AO133" i="85"/>
  <c r="BH127" i="85" s="1"/>
  <c r="CI117" i="47"/>
  <c r="AO118" i="85"/>
  <c r="AK118" i="85"/>
  <c r="BT117" i="47" s="1"/>
  <c r="AO113" i="85"/>
  <c r="CI112" i="47"/>
  <c r="AK113" i="85"/>
  <c r="BT112" i="47" s="1"/>
  <c r="AO120" i="85"/>
  <c r="CI119" i="47"/>
  <c r="AK120" i="85"/>
  <c r="BT119" i="47" s="1"/>
  <c r="AK123" i="85"/>
  <c r="BT122" i="47" s="1"/>
  <c r="CI122" i="47"/>
  <c r="AO123" i="85"/>
  <c r="CI116" i="47"/>
  <c r="AO117" i="85"/>
  <c r="AK117" i="85"/>
  <c r="BT116" i="47" s="1"/>
  <c r="CI121" i="47"/>
  <c r="AK122" i="85"/>
  <c r="BT121" i="47" s="1"/>
  <c r="AO122" i="85"/>
  <c r="AL122" i="85"/>
  <c r="CI110" i="47"/>
  <c r="AK111" i="85"/>
  <c r="BT110" i="47" s="1"/>
  <c r="DT110" i="47" s="1"/>
  <c r="AO111" i="85"/>
  <c r="AL111" i="85"/>
  <c r="CI142" i="47"/>
  <c r="AO143" i="85"/>
  <c r="BH137" i="85" s="1"/>
  <c r="AK143" i="85"/>
  <c r="AL143" i="85" s="1"/>
  <c r="BI47" i="83"/>
  <c r="BR53" i="47"/>
  <c r="DR119" i="47"/>
  <c r="DR122" i="47"/>
  <c r="DR120" i="47"/>
  <c r="CH53" i="47"/>
  <c r="AO53" i="84"/>
  <c r="BH47" i="84" s="1"/>
  <c r="AK53" i="84"/>
  <c r="AL53" i="84" s="1"/>
  <c r="AK135" i="76"/>
  <c r="AL135" i="76" s="1"/>
  <c r="CF134" i="47"/>
  <c r="AO135" i="76"/>
  <c r="BH129" i="76" s="1"/>
  <c r="AK80" i="47"/>
  <c r="BD51" i="47" s="1"/>
  <c r="AL147" i="83"/>
  <c r="BI141" i="83"/>
  <c r="BR146" i="47"/>
  <c r="BR128" i="47"/>
  <c r="DR128" i="47" s="1"/>
  <c r="BI123" i="83"/>
  <c r="AK74" i="47"/>
  <c r="BD74" i="47" s="1"/>
  <c r="AQ375" i="47"/>
  <c r="AK375" i="47" s="1"/>
  <c r="ER70" i="47"/>
  <c r="BI142" i="84"/>
  <c r="BS147" i="47"/>
  <c r="ES140" i="47"/>
  <c r="FM140" i="47" s="1"/>
  <c r="ES141" i="47"/>
  <c r="FM141" i="47" s="1"/>
  <c r="AM377" i="47"/>
  <c r="AS377" i="47" s="1"/>
  <c r="EQ67" i="47"/>
  <c r="ER52" i="47"/>
  <c r="AL80" i="47"/>
  <c r="BE51" i="47" s="1"/>
  <c r="AK51" i="85"/>
  <c r="AL51" i="85" s="1"/>
  <c r="CI51" i="47"/>
  <c r="AO51" i="85"/>
  <c r="BH45" i="85" s="1"/>
  <c r="AL130" i="83"/>
  <c r="BI124" i="83"/>
  <c r="BR129" i="47"/>
  <c r="AO126" i="76"/>
  <c r="BH120" i="76" s="1"/>
  <c r="CF125" i="47"/>
  <c r="AK126" i="76"/>
  <c r="BQ58" i="47"/>
  <c r="BI52" i="76"/>
  <c r="BI54" i="76"/>
  <c r="BQ60" i="47"/>
  <c r="BR60" i="47"/>
  <c r="DR60" i="47" s="1"/>
  <c r="BI54" i="83"/>
  <c r="ER60" i="47"/>
  <c r="BC72" i="47"/>
  <c r="AI359" i="47"/>
  <c r="AI361" i="47"/>
  <c r="AM361" i="47"/>
  <c r="AS361" i="47" s="1"/>
  <c r="BC60" i="47"/>
  <c r="EX264" i="47"/>
  <c r="EX265" i="47" s="1"/>
  <c r="AL62" i="85"/>
  <c r="BT62" i="47"/>
  <c r="BI56" i="85"/>
  <c r="BD365" i="47"/>
  <c r="AO65" i="84"/>
  <c r="BH59" i="84" s="1"/>
  <c r="CH65" i="47"/>
  <c r="ES65" i="47" s="1"/>
  <c r="AK65" i="84"/>
  <c r="AL65" i="84" s="1"/>
  <c r="AK60" i="84"/>
  <c r="AL60" i="84" s="1"/>
  <c r="CH60" i="47"/>
  <c r="ES60" i="47" s="1"/>
  <c r="AO60" i="84"/>
  <c r="BH54" i="84" s="1"/>
  <c r="FX106" i="47"/>
  <c r="BD77" i="47"/>
  <c r="CI70" i="47"/>
  <c r="AK70" i="85"/>
  <c r="AO70" i="85"/>
  <c r="BH64" i="85" s="1"/>
  <c r="AL70" i="85"/>
  <c r="AM365" i="47"/>
  <c r="AS365" i="47" s="1"/>
  <c r="AO77" i="76"/>
  <c r="CF77" i="47"/>
  <c r="AK77" i="76"/>
  <c r="BQ77" i="47" s="1"/>
  <c r="CF51" i="47"/>
  <c r="AK51" i="76"/>
  <c r="AO51" i="76"/>
  <c r="BH45" i="76" s="1"/>
  <c r="AK146" i="85"/>
  <c r="CI145" i="47"/>
  <c r="AO146" i="85"/>
  <c r="BH140" i="85" s="1"/>
  <c r="CI131" i="47"/>
  <c r="AK132" i="85"/>
  <c r="AO132" i="85"/>
  <c r="BH126" i="85" s="1"/>
  <c r="AL132" i="85"/>
  <c r="AD51" i="93"/>
  <c r="W51" i="93"/>
  <c r="X51" i="93" s="1"/>
  <c r="BR149" i="47"/>
  <c r="DR150" i="47" s="1"/>
  <c r="BI144" i="83"/>
  <c r="W49" i="93"/>
  <c r="X49" i="93" s="1"/>
  <c r="AO70" i="84"/>
  <c r="BH64" i="84" s="1"/>
  <c r="CH70" i="47"/>
  <c r="ES70" i="47" s="1"/>
  <c r="AK70" i="84"/>
  <c r="AL70" i="84" s="1"/>
  <c r="BQ74" i="47"/>
  <c r="AL133" i="83"/>
  <c r="BI127" i="83"/>
  <c r="BR132" i="47"/>
  <c r="DR132" i="47" s="1"/>
  <c r="CH68" i="47"/>
  <c r="ES68" i="47" s="1"/>
  <c r="AO68" i="84"/>
  <c r="BH62" i="84" s="1"/>
  <c r="AK68" i="84"/>
  <c r="AL68" i="84" s="1"/>
  <c r="CI68" i="47"/>
  <c r="ET68" i="47" s="1"/>
  <c r="AO68" i="85"/>
  <c r="BH62" i="85" s="1"/>
  <c r="AK68" i="85"/>
  <c r="AL68" i="85" s="1"/>
  <c r="AL136" i="83"/>
  <c r="BI130" i="83"/>
  <c r="BR135" i="47"/>
  <c r="CF142" i="47"/>
  <c r="AK143" i="76"/>
  <c r="AO143" i="76"/>
  <c r="BH137" i="76" s="1"/>
  <c r="BS132" i="47"/>
  <c r="DS132" i="47" s="1"/>
  <c r="BI127" i="84"/>
  <c r="BI131" i="83"/>
  <c r="BR136" i="47"/>
  <c r="AK69" i="85"/>
  <c r="AL69" i="85" s="1"/>
  <c r="CI69" i="47"/>
  <c r="AO69" i="85"/>
  <c r="BH63" i="85" s="1"/>
  <c r="BE372" i="47"/>
  <c r="AI360" i="47"/>
  <c r="AL126" i="84"/>
  <c r="AL122" i="84"/>
  <c r="AL119" i="84"/>
  <c r="AL123" i="84"/>
  <c r="AL115" i="84"/>
  <c r="AL114" i="84"/>
  <c r="BC376" i="47"/>
  <c r="BC342" i="47"/>
  <c r="BC344" i="47"/>
  <c r="BC345" i="47"/>
  <c r="BC44" i="47"/>
  <c r="BC337" i="47"/>
  <c r="BC343" i="47"/>
  <c r="BC340" i="47"/>
  <c r="BC40" i="47"/>
  <c r="BC36" i="47"/>
  <c r="BC41" i="47"/>
  <c r="BC43" i="47"/>
  <c r="BC42" i="47"/>
  <c r="BC39" i="47"/>
  <c r="BC341" i="47"/>
  <c r="BC48" i="47"/>
  <c r="BC37" i="47"/>
  <c r="BC47" i="47"/>
  <c r="BC49" i="47"/>
  <c r="BC346" i="47"/>
  <c r="BC349" i="47"/>
  <c r="BC347" i="47"/>
  <c r="BC348" i="47"/>
  <c r="BC350" i="47"/>
  <c r="BC45" i="47"/>
  <c r="BC46" i="47"/>
  <c r="BC339" i="47"/>
  <c r="BC351" i="47"/>
  <c r="BC338" i="47"/>
  <c r="BC38" i="47"/>
  <c r="BC50" i="47"/>
  <c r="BC62" i="47"/>
  <c r="BC363" i="47"/>
  <c r="AK59" i="47"/>
  <c r="AQ360" i="47"/>
  <c r="AK360" i="47" s="1"/>
  <c r="BD360" i="47" s="1"/>
  <c r="BN146" i="47"/>
  <c r="DS146" i="47"/>
  <c r="FO94" i="47"/>
  <c r="FO101" i="47"/>
  <c r="FO89" i="47"/>
  <c r="FO104" i="47"/>
  <c r="FO100" i="47"/>
  <c r="FO97" i="47"/>
  <c r="FO102" i="47"/>
  <c r="FO109" i="47"/>
  <c r="FO90" i="47"/>
  <c r="FO98" i="47"/>
  <c r="FO93" i="47"/>
  <c r="FO106" i="47"/>
  <c r="FO91" i="47"/>
  <c r="FO107" i="47"/>
  <c r="FO103" i="47"/>
  <c r="FO99" i="47"/>
  <c r="FO108" i="47"/>
  <c r="FO105" i="47"/>
  <c r="FO95" i="47"/>
  <c r="FO96" i="47"/>
  <c r="FO92" i="47"/>
  <c r="FO110" i="47"/>
  <c r="CP110" i="47" s="1"/>
  <c r="FO111" i="47"/>
  <c r="CP111" i="47" s="1"/>
  <c r="FO112" i="47"/>
  <c r="CP112" i="47" s="1"/>
  <c r="FO113" i="47"/>
  <c r="CP113" i="47" s="1"/>
  <c r="FO114" i="47"/>
  <c r="CP114" i="47" s="1"/>
  <c r="FO115" i="47"/>
  <c r="CP115" i="47" s="1"/>
  <c r="FO116" i="47"/>
  <c r="CP116" i="47" s="1"/>
  <c r="FO117" i="47"/>
  <c r="CP117" i="47" s="1"/>
  <c r="FO118" i="47"/>
  <c r="CP118" i="47" s="1"/>
  <c r="FO119" i="47"/>
  <c r="CP119" i="47" s="1"/>
  <c r="FO120" i="47"/>
  <c r="CP120" i="47" s="1"/>
  <c r="FO121" i="47"/>
  <c r="CP121" i="47" s="1"/>
  <c r="FO122" i="47"/>
  <c r="CP122" i="47" s="1"/>
  <c r="FO123" i="47"/>
  <c r="CP123" i="47" s="1"/>
  <c r="FO124" i="47"/>
  <c r="CP124" i="47" s="1"/>
  <c r="ER48" i="47"/>
  <c r="DR48" i="47"/>
  <c r="DR50" i="47"/>
  <c r="ER50" i="47"/>
  <c r="BR61" i="47"/>
  <c r="BI55" i="83"/>
  <c r="AK127" i="76"/>
  <c r="AL127" i="76" s="1"/>
  <c r="CF126" i="47"/>
  <c r="AO127" i="76"/>
  <c r="BH121" i="76" s="1"/>
  <c r="CF148" i="47"/>
  <c r="AK149" i="76"/>
  <c r="AO149" i="76"/>
  <c r="BH143" i="76" s="1"/>
  <c r="BS139" i="47"/>
  <c r="DS139" i="47" s="1"/>
  <c r="BI134" i="84"/>
  <c r="CH55" i="47"/>
  <c r="AK55" i="84"/>
  <c r="AO55" i="84"/>
  <c r="BH49" i="84" s="1"/>
  <c r="AL55" i="84"/>
  <c r="AL68" i="83"/>
  <c r="BR68" i="47"/>
  <c r="BI62" i="83"/>
  <c r="BD67" i="47"/>
  <c r="DS151" i="47"/>
  <c r="BN151" i="47"/>
  <c r="BC375" i="47"/>
  <c r="BM147" i="47"/>
  <c r="DR147" i="47"/>
  <c r="AL67" i="83"/>
  <c r="BT136" i="47"/>
  <c r="BI131" i="85"/>
  <c r="BM150" i="47"/>
  <c r="DR112" i="47"/>
  <c r="BO151" i="47"/>
  <c r="ES137" i="47"/>
  <c r="FM137" i="47" s="1"/>
  <c r="ES138" i="47"/>
  <c r="FM138" i="47" s="1"/>
  <c r="AK41" i="84"/>
  <c r="BS41" i="47" s="1"/>
  <c r="CH41" i="47"/>
  <c r="AO41" i="84"/>
  <c r="CH40" i="47"/>
  <c r="AK40" i="84"/>
  <c r="BS40" i="47" s="1"/>
  <c r="DS40" i="47" s="1"/>
  <c r="AO40" i="84"/>
  <c r="AL40" i="84"/>
  <c r="AK43" i="84"/>
  <c r="BS43" i="47" s="1"/>
  <c r="CH43" i="47"/>
  <c r="ES43" i="47" s="1"/>
  <c r="AO43" i="84"/>
  <c r="CH37" i="47"/>
  <c r="ES37" i="47" s="1"/>
  <c r="AO37" i="84"/>
  <c r="AK37" i="84"/>
  <c r="BS37" i="47" s="1"/>
  <c r="DS37" i="47" s="1"/>
  <c r="AO47" i="84"/>
  <c r="CH47" i="47"/>
  <c r="ES47" i="47" s="1"/>
  <c r="AK47" i="84"/>
  <c r="BS47" i="47" s="1"/>
  <c r="CH50" i="47"/>
  <c r="AK50" i="84"/>
  <c r="BS50" i="47" s="1"/>
  <c r="AO50" i="84"/>
  <c r="AL50" i="84"/>
  <c r="CH49" i="47"/>
  <c r="ES49" i="47" s="1"/>
  <c r="AK49" i="84"/>
  <c r="BS49" i="47" s="1"/>
  <c r="DS49" i="47" s="1"/>
  <c r="AO49" i="84"/>
  <c r="AL49" i="84"/>
  <c r="AO44" i="84"/>
  <c r="CH44" i="47"/>
  <c r="AK44" i="84"/>
  <c r="BS44" i="47" s="1"/>
  <c r="AL141" i="83"/>
  <c r="BR140" i="47"/>
  <c r="BI135" i="83"/>
  <c r="BC359" i="47"/>
  <c r="AL131" i="83"/>
  <c r="BR130" i="47"/>
  <c r="BI125" i="83"/>
  <c r="AQ374" i="47"/>
  <c r="AK374" i="47" s="1"/>
  <c r="AK73" i="47"/>
  <c r="AM73" i="47"/>
  <c r="AS73" i="47" s="1"/>
  <c r="AL72" i="84"/>
  <c r="AL137" i="84"/>
  <c r="AO128" i="76"/>
  <c r="BH122" i="76" s="1"/>
  <c r="CF127" i="47"/>
  <c r="AK128" i="76"/>
  <c r="AL128" i="76" s="1"/>
  <c r="BI133" i="83"/>
  <c r="BR138" i="47"/>
  <c r="BI49" i="83"/>
  <c r="BR55" i="47"/>
  <c r="DR55" i="47" s="1"/>
  <c r="BC355" i="47"/>
  <c r="AL136" i="84"/>
  <c r="BI130" i="84"/>
  <c r="BS135" i="47"/>
  <c r="DS135" i="47" s="1"/>
  <c r="AI368" i="47"/>
  <c r="AM368" i="47"/>
  <c r="AS368" i="47" s="1"/>
  <c r="AQ357" i="47"/>
  <c r="AK56" i="47"/>
  <c r="AM56" i="47"/>
  <c r="AS56" i="47" s="1"/>
  <c r="BC353" i="47"/>
  <c r="AK66" i="85"/>
  <c r="AL66" i="85" s="1"/>
  <c r="CI66" i="47"/>
  <c r="AO66" i="85"/>
  <c r="BH60" i="85" s="1"/>
  <c r="CI73" i="47"/>
  <c r="AK73" i="85"/>
  <c r="AO73" i="85"/>
  <c r="BH67" i="85" s="1"/>
  <c r="AL73" i="85"/>
  <c r="AO61" i="85"/>
  <c r="BH55" i="85" s="1"/>
  <c r="CI61" i="47"/>
  <c r="ET61" i="47" s="1"/>
  <c r="AK61" i="85"/>
  <c r="AK65" i="85"/>
  <c r="AL65" i="85" s="1"/>
  <c r="CI65" i="47"/>
  <c r="AO65" i="85"/>
  <c r="BH59" i="85" s="1"/>
  <c r="AK59" i="85"/>
  <c r="CI59" i="47"/>
  <c r="AO59" i="85"/>
  <c r="BH53" i="85" s="1"/>
  <c r="CI58" i="47"/>
  <c r="ET58" i="47" s="1"/>
  <c r="AK58" i="85"/>
  <c r="AO58" i="85"/>
  <c r="BH52" i="85" s="1"/>
  <c r="CI64" i="47"/>
  <c r="AK64" i="85"/>
  <c r="AL64" i="85" s="1"/>
  <c r="AO64" i="85"/>
  <c r="BH58" i="85" s="1"/>
  <c r="CI56" i="47"/>
  <c r="ET56" i="47" s="1"/>
  <c r="AK56" i="85"/>
  <c r="AO56" i="85"/>
  <c r="BH50" i="85" s="1"/>
  <c r="CI43" i="47"/>
  <c r="ET43" i="47" s="1"/>
  <c r="AO43" i="85"/>
  <c r="AK43" i="85"/>
  <c r="BT43" i="47" s="1"/>
  <c r="DT43" i="47" s="1"/>
  <c r="AO38" i="85"/>
  <c r="CI38" i="47"/>
  <c r="AK38" i="85"/>
  <c r="BT38" i="47" s="1"/>
  <c r="CI37" i="47"/>
  <c r="ET37" i="47" s="1"/>
  <c r="AK37" i="85"/>
  <c r="BT37" i="47" s="1"/>
  <c r="DT37" i="47" s="1"/>
  <c r="AO37" i="85"/>
  <c r="AL37" i="85"/>
  <c r="CI45" i="47"/>
  <c r="AK45" i="85"/>
  <c r="BT45" i="47" s="1"/>
  <c r="AO45" i="85"/>
  <c r="AL45" i="85"/>
  <c r="AK39" i="85"/>
  <c r="BT39" i="47" s="1"/>
  <c r="CI39" i="47"/>
  <c r="AO39" i="85"/>
  <c r="CI44" i="47"/>
  <c r="AK44" i="85"/>
  <c r="BT44" i="47" s="1"/>
  <c r="AO44" i="85"/>
  <c r="AL44" i="85"/>
  <c r="AO47" i="85"/>
  <c r="CI47" i="47"/>
  <c r="ET47" i="47" s="1"/>
  <c r="AK47" i="85"/>
  <c r="BT47" i="47" s="1"/>
  <c r="AO72" i="85"/>
  <c r="BH66" i="85" s="1"/>
  <c r="CI72" i="47"/>
  <c r="AK72" i="85"/>
  <c r="AL72" i="85" s="1"/>
  <c r="AK58" i="47"/>
  <c r="AQ359" i="47"/>
  <c r="AK359" i="47" s="1"/>
  <c r="BD359" i="47" s="1"/>
  <c r="CF130" i="47"/>
  <c r="AK131" i="76"/>
  <c r="AO131" i="76"/>
  <c r="BH125" i="76" s="1"/>
  <c r="CF150" i="47"/>
  <c r="AO151" i="76"/>
  <c r="AK151" i="76"/>
  <c r="BQ150" i="47" s="1"/>
  <c r="AO147" i="76"/>
  <c r="BH141" i="76" s="1"/>
  <c r="CF146" i="47"/>
  <c r="AK147" i="76"/>
  <c r="AK148" i="76"/>
  <c r="AL148" i="76" s="1"/>
  <c r="CF147" i="47"/>
  <c r="AO148" i="76"/>
  <c r="BH142" i="76" s="1"/>
  <c r="CF149" i="47"/>
  <c r="AO150" i="76"/>
  <c r="BH144" i="76" s="1"/>
  <c r="AK150" i="76"/>
  <c r="AL150" i="76" s="1"/>
  <c r="AO139" i="76"/>
  <c r="BH133" i="76" s="1"/>
  <c r="CF138" i="47"/>
  <c r="AK139" i="76"/>
  <c r="AL139" i="76" s="1"/>
  <c r="CF131" i="47"/>
  <c r="AK132" i="76"/>
  <c r="AO132" i="76"/>
  <c r="BH126" i="76" s="1"/>
  <c r="AL132" i="76"/>
  <c r="AO115" i="76"/>
  <c r="CF114" i="47"/>
  <c r="AK115" i="76"/>
  <c r="BQ114" i="47" s="1"/>
  <c r="AO121" i="76"/>
  <c r="CF120" i="47"/>
  <c r="AK121" i="76"/>
  <c r="BQ120" i="47" s="1"/>
  <c r="CF118" i="47"/>
  <c r="AO119" i="76"/>
  <c r="AK119" i="76"/>
  <c r="BQ118" i="47" s="1"/>
  <c r="CF122" i="47"/>
  <c r="AK123" i="76"/>
  <c r="BQ122" i="47" s="1"/>
  <c r="DQ122" i="47" s="1"/>
  <c r="AO123" i="76"/>
  <c r="AL123" i="76"/>
  <c r="CF124" i="47"/>
  <c r="AO125" i="76"/>
  <c r="AK125" i="76"/>
  <c r="BQ124" i="47" s="1"/>
  <c r="DQ124" i="47" s="1"/>
  <c r="CF119" i="47"/>
  <c r="AO120" i="76"/>
  <c r="AK120" i="76"/>
  <c r="BQ119" i="47" s="1"/>
  <c r="CF110" i="47"/>
  <c r="AK111" i="76"/>
  <c r="BQ110" i="47" s="1"/>
  <c r="DQ110" i="47" s="1"/>
  <c r="EW110" i="47" s="1"/>
  <c r="EX110" i="47" s="1"/>
  <c r="AO111" i="76"/>
  <c r="AL111" i="76"/>
  <c r="AO137" i="76"/>
  <c r="BH131" i="76" s="1"/>
  <c r="CF136" i="47"/>
  <c r="AK137" i="76"/>
  <c r="AL137" i="76" s="1"/>
  <c r="AL151" i="84"/>
  <c r="BI66" i="83"/>
  <c r="BR72" i="47"/>
  <c r="DR131" i="47"/>
  <c r="AM58" i="47"/>
  <c r="AS58" i="47" s="1"/>
  <c r="BC57" i="47"/>
  <c r="AL66" i="83"/>
  <c r="BC68" i="47"/>
  <c r="DR144" i="47"/>
  <c r="BM144" i="47"/>
  <c r="AL74" i="83"/>
  <c r="BC368" i="47"/>
  <c r="BC354" i="47"/>
  <c r="CI143" i="47"/>
  <c r="AK144" i="85"/>
  <c r="AO144" i="85"/>
  <c r="BH138" i="85" s="1"/>
  <c r="AL144" i="85"/>
  <c r="AO68" i="76"/>
  <c r="BH62" i="76" s="1"/>
  <c r="CF68" i="47"/>
  <c r="EQ68" i="47" s="1"/>
  <c r="AK68" i="76"/>
  <c r="AK73" i="76"/>
  <c r="AL73" i="76" s="1"/>
  <c r="CF73" i="47"/>
  <c r="AO73" i="76"/>
  <c r="BH67" i="76" s="1"/>
  <c r="AO76" i="76"/>
  <c r="CF76" i="47"/>
  <c r="AK76" i="76"/>
  <c r="BQ76" i="47" s="1"/>
  <c r="AO62" i="76"/>
  <c r="BH56" i="76" s="1"/>
  <c r="CF62" i="47"/>
  <c r="EQ62" i="47" s="1"/>
  <c r="AK62" i="76"/>
  <c r="AL62" i="76" s="1"/>
  <c r="CF71" i="47"/>
  <c r="EQ71" i="47" s="1"/>
  <c r="AK71" i="76"/>
  <c r="AO71" i="76"/>
  <c r="BH65" i="76" s="1"/>
  <c r="AL71" i="76"/>
  <c r="CF57" i="47"/>
  <c r="EQ57" i="47" s="1"/>
  <c r="AO57" i="76"/>
  <c r="BH51" i="76" s="1"/>
  <c r="AK57" i="76"/>
  <c r="AL57" i="76" s="1"/>
  <c r="AK75" i="76"/>
  <c r="AL75" i="76" s="1"/>
  <c r="CF75" i="47"/>
  <c r="EQ75" i="47" s="1"/>
  <c r="AO75" i="76"/>
  <c r="BH69" i="76" s="1"/>
  <c r="AK72" i="76"/>
  <c r="AL72" i="76" s="1"/>
  <c r="CF72" i="47"/>
  <c r="AO72" i="76"/>
  <c r="BH66" i="76" s="1"/>
  <c r="AO46" i="76"/>
  <c r="CF46" i="47"/>
  <c r="AK46" i="76"/>
  <c r="BQ46" i="47" s="1"/>
  <c r="AK41" i="76"/>
  <c r="BQ41" i="47" s="1"/>
  <c r="DQ41" i="47" s="1"/>
  <c r="CF41" i="47"/>
  <c r="AO41" i="76"/>
  <c r="AK36" i="76"/>
  <c r="BQ36" i="47" s="1"/>
  <c r="DQ36" i="47" s="1"/>
  <c r="EW36" i="47" s="1"/>
  <c r="EX36" i="47" s="1"/>
  <c r="CF36" i="47"/>
  <c r="EQ36" i="47" s="1"/>
  <c r="FM36" i="47" s="1"/>
  <c r="FN36" i="47" s="1"/>
  <c r="AO36" i="76"/>
  <c r="CF50" i="47"/>
  <c r="AK50" i="76"/>
  <c r="BQ50" i="47" s="1"/>
  <c r="AO50" i="76"/>
  <c r="AL50" i="76"/>
  <c r="CF42" i="47"/>
  <c r="AK42" i="76"/>
  <c r="BQ42" i="47" s="1"/>
  <c r="AO42" i="76"/>
  <c r="AL42" i="76"/>
  <c r="CF39" i="47"/>
  <c r="EQ39" i="47" s="1"/>
  <c r="AO39" i="76"/>
  <c r="AK39" i="76"/>
  <c r="BQ39" i="47" s="1"/>
  <c r="DQ39" i="47" s="1"/>
  <c r="AO45" i="76"/>
  <c r="CF45" i="47"/>
  <c r="EQ45" i="47" s="1"/>
  <c r="AK45" i="76"/>
  <c r="BQ45" i="47" s="1"/>
  <c r="AS51" i="47"/>
  <c r="AM80" i="47"/>
  <c r="AI80" i="47"/>
  <c r="BB363" i="47" s="1"/>
  <c r="AO134" i="76"/>
  <c r="BH128" i="76" s="1"/>
  <c r="CF133" i="47"/>
  <c r="AK134" i="76"/>
  <c r="AL134" i="76" s="1"/>
  <c r="BD76" i="47"/>
  <c r="BI129" i="83"/>
  <c r="BR134" i="47"/>
  <c r="DR134" i="47" s="1"/>
  <c r="AL63" i="83"/>
  <c r="BI57" i="83"/>
  <c r="BR63" i="47"/>
  <c r="DR63" i="47" s="1"/>
  <c r="CH52" i="47"/>
  <c r="AO52" i="84"/>
  <c r="BH46" i="84" s="1"/>
  <c r="AK52" i="84"/>
  <c r="AL149" i="83"/>
  <c r="BR148" i="47"/>
  <c r="BI143" i="83"/>
  <c r="CH54" i="47"/>
  <c r="ES54" i="47" s="1"/>
  <c r="AK54" i="84"/>
  <c r="AO54" i="84"/>
  <c r="BH48" i="84" s="1"/>
  <c r="AL54" i="84"/>
  <c r="AQ363" i="47"/>
  <c r="AK62" i="47"/>
  <c r="AM62" i="47"/>
  <c r="AS62" i="47" s="1"/>
  <c r="AL53" i="76"/>
  <c r="AL52" i="76"/>
  <c r="EQ52" i="47"/>
  <c r="BD371" i="47"/>
  <c r="AL59" i="83"/>
  <c r="ER59" i="47"/>
  <c r="AM375" i="47"/>
  <c r="AS375" i="47" s="1"/>
  <c r="AI375" i="47"/>
  <c r="BB375" i="47" s="1"/>
  <c r="BM151" i="47"/>
  <c r="DR151" i="47"/>
  <c r="AK61" i="84"/>
  <c r="AL61" i="84" s="1"/>
  <c r="CH61" i="47"/>
  <c r="ES61" i="47" s="1"/>
  <c r="AO61" i="84"/>
  <c r="BH55" i="84" s="1"/>
  <c r="CI144" i="47"/>
  <c r="AK145" i="85"/>
  <c r="AO145" i="85"/>
  <c r="BH139" i="85" s="1"/>
  <c r="AL145" i="85"/>
  <c r="AM364" i="47"/>
  <c r="AS364" i="47" s="1"/>
  <c r="AL73" i="83"/>
  <c r="AL76" i="83"/>
  <c r="AL75" i="83"/>
  <c r="BI69" i="83"/>
  <c r="BR75" i="47"/>
  <c r="AO129" i="76"/>
  <c r="BH123" i="76" s="1"/>
  <c r="CF128" i="47"/>
  <c r="AK129" i="76"/>
  <c r="CI77" i="47"/>
  <c r="ET77" i="47" s="1"/>
  <c r="AK77" i="85"/>
  <c r="BT77" i="47" s="1"/>
  <c r="CH63" i="47"/>
  <c r="ES63" i="47" s="1"/>
  <c r="AK63" i="84"/>
  <c r="AO63" i="84"/>
  <c r="BH57" i="84" s="1"/>
  <c r="AL63" i="84"/>
  <c r="BE353" i="47"/>
  <c r="W52" i="93"/>
  <c r="X52" i="93" s="1"/>
  <c r="AD52" i="93"/>
  <c r="AL59" i="76"/>
  <c r="AL124" i="84"/>
  <c r="AL113" i="84"/>
  <c r="AL112" i="84"/>
  <c r="DS115" i="47"/>
  <c r="DS119" i="47"/>
  <c r="AL134" i="84"/>
  <c r="BS133" i="47"/>
  <c r="DS133" i="47" s="1"/>
  <c r="BI128" i="84"/>
  <c r="BC370" i="47"/>
  <c r="BC352" i="47"/>
  <c r="DS126" i="47"/>
  <c r="BC64" i="47"/>
  <c r="AL51" i="83"/>
  <c r="AL39" i="83"/>
  <c r="AL41" i="83"/>
  <c r="ER41" i="47"/>
  <c r="AL43" i="83"/>
  <c r="ER38" i="47"/>
  <c r="DR45" i="47"/>
  <c r="ER46" i="47"/>
  <c r="ER62" i="47"/>
  <c r="AO136" i="76"/>
  <c r="BH130" i="76" s="1"/>
  <c r="CF135" i="47"/>
  <c r="AK136" i="76"/>
  <c r="CH66" i="47"/>
  <c r="AK66" i="84"/>
  <c r="AO66" i="84"/>
  <c r="BH60" i="84" s="1"/>
  <c r="BI59" i="83"/>
  <c r="BR65" i="47"/>
  <c r="DR65" i="47" s="1"/>
  <c r="ER65" i="47"/>
  <c r="ER57" i="47"/>
  <c r="BC378" i="47"/>
  <c r="BC66" i="47"/>
  <c r="BC74" i="47"/>
  <c r="AO139" i="85"/>
  <c r="BH133" i="85" s="1"/>
  <c r="CI138" i="47"/>
  <c r="AK139" i="85"/>
  <c r="AL139" i="85" s="1"/>
  <c r="AO148" i="85"/>
  <c r="BH142" i="85" s="1"/>
  <c r="CI147" i="47"/>
  <c r="AK148" i="85"/>
  <c r="AL148" i="85" s="1"/>
  <c r="AK149" i="85"/>
  <c r="CI148" i="47"/>
  <c r="AO149" i="85"/>
  <c r="BH143" i="85" s="1"/>
  <c r="AO130" i="85"/>
  <c r="BH124" i="85" s="1"/>
  <c r="CI129" i="47"/>
  <c r="AK130" i="85"/>
  <c r="AL130" i="85" s="1"/>
  <c r="CI127" i="47"/>
  <c r="AK128" i="85"/>
  <c r="AO128" i="85"/>
  <c r="BH122" i="85" s="1"/>
  <c r="AL128" i="85"/>
  <c r="AO129" i="85"/>
  <c r="BH123" i="85" s="1"/>
  <c r="AK129" i="85"/>
  <c r="CI128" i="47"/>
  <c r="AL129" i="85"/>
  <c r="CI150" i="47"/>
  <c r="AK151" i="85"/>
  <c r="BT150" i="47" s="1"/>
  <c r="AO151" i="85"/>
  <c r="AL151" i="85"/>
  <c r="AK115" i="85"/>
  <c r="BT114" i="47" s="1"/>
  <c r="CI114" i="47"/>
  <c r="AO115" i="85"/>
  <c r="AO125" i="85"/>
  <c r="CI124" i="47"/>
  <c r="AK125" i="85"/>
  <c r="BT124" i="47" s="1"/>
  <c r="AK119" i="85"/>
  <c r="BT118" i="47" s="1"/>
  <c r="DT118" i="47" s="1"/>
  <c r="CI118" i="47"/>
  <c r="AO119" i="85"/>
  <c r="AO112" i="85"/>
  <c r="CI111" i="47"/>
  <c r="AK112" i="85"/>
  <c r="BT111" i="47" s="1"/>
  <c r="DT111" i="47" s="1"/>
  <c r="AO121" i="85"/>
  <c r="CI120" i="47"/>
  <c r="AK121" i="85"/>
  <c r="BT120" i="47" s="1"/>
  <c r="DT120" i="47" s="1"/>
  <c r="CI113" i="47"/>
  <c r="AO114" i="85"/>
  <c r="AK114" i="85"/>
  <c r="BT113" i="47" s="1"/>
  <c r="CI115" i="47"/>
  <c r="AO116" i="85"/>
  <c r="AK116" i="85"/>
  <c r="BT115" i="47" s="1"/>
  <c r="DT115" i="47" s="1"/>
  <c r="CI123" i="47"/>
  <c r="AK124" i="85"/>
  <c r="BT123" i="47" s="1"/>
  <c r="AO124" i="85"/>
  <c r="AL124" i="85"/>
  <c r="FO127" i="47"/>
  <c r="CP127" i="47" s="1"/>
  <c r="AI355" i="47"/>
  <c r="AM355" i="47"/>
  <c r="AS355" i="47" s="1"/>
  <c r="DR115" i="47"/>
  <c r="DR117" i="47"/>
  <c r="DR113" i="47"/>
  <c r="AL111" i="83"/>
  <c r="AL122" i="83"/>
  <c r="AK381" i="47"/>
  <c r="AO51" i="84"/>
  <c r="BH45" i="84" s="1"/>
  <c r="CH51" i="47"/>
  <c r="AK51" i="84"/>
  <c r="AL51" i="84" s="1"/>
  <c r="BC58" i="47"/>
  <c r="AO74" i="84"/>
  <c r="BH68" i="84" s="1"/>
  <c r="CH74" i="47"/>
  <c r="AK74" i="84"/>
  <c r="AL74" i="84" s="1"/>
  <c r="AL70" i="83"/>
  <c r="BR70" i="47"/>
  <c r="BI64" i="83"/>
  <c r="BI136" i="83"/>
  <c r="BR141" i="47"/>
  <c r="BI140" i="83"/>
  <c r="BR145" i="47"/>
  <c r="BI65" i="84"/>
  <c r="BS71" i="47"/>
  <c r="BC54" i="47"/>
  <c r="BI61" i="76"/>
  <c r="BQ67" i="47"/>
  <c r="BR52" i="47"/>
  <c r="BI46" i="83"/>
  <c r="AL381" i="47"/>
  <c r="BC71" i="47"/>
  <c r="AL138" i="84"/>
  <c r="BS137" i="47"/>
  <c r="DS137" i="47" s="1"/>
  <c r="BI132" i="84"/>
  <c r="EQ60" i="47"/>
  <c r="AL138" i="83"/>
  <c r="BI132" i="83"/>
  <c r="BR137" i="47"/>
  <c r="BC373" i="47"/>
  <c r="BB60" i="47"/>
  <c r="BC361" i="47"/>
  <c r="BI58" i="84"/>
  <c r="BS64" i="47"/>
  <c r="AL142" i="76"/>
  <c r="BI136" i="76"/>
  <c r="BQ141" i="47"/>
  <c r="BE358" i="47" l="1"/>
  <c r="EQ58" i="47"/>
  <c r="FM58" i="47" s="1"/>
  <c r="BE352" i="47"/>
  <c r="DR52" i="47"/>
  <c r="ES74" i="47"/>
  <c r="ES51" i="47"/>
  <c r="BD352" i="47"/>
  <c r="BB355" i="47"/>
  <c r="DT123" i="47"/>
  <c r="BD370" i="47"/>
  <c r="BE63" i="47"/>
  <c r="DQ45" i="47"/>
  <c r="EQ41" i="47"/>
  <c r="BE371" i="47"/>
  <c r="BD361" i="47"/>
  <c r="ET72" i="47"/>
  <c r="BD73" i="47"/>
  <c r="BI68" i="76"/>
  <c r="BD54" i="47"/>
  <c r="CU129" i="47"/>
  <c r="AO55" i="99" s="1"/>
  <c r="AO120" i="99" s="1"/>
  <c r="DR57" i="47"/>
  <c r="DQ112" i="47"/>
  <c r="BI141" i="85"/>
  <c r="ET57" i="47"/>
  <c r="DS44" i="47"/>
  <c r="DR136" i="47"/>
  <c r="AM374" i="47"/>
  <c r="AS374" i="47" s="1"/>
  <c r="AD53" i="93" s="1"/>
  <c r="DR130" i="47"/>
  <c r="DR140" i="47"/>
  <c r="ET62" i="47"/>
  <c r="BB58" i="47"/>
  <c r="DR137" i="47"/>
  <c r="BB377" i="47"/>
  <c r="BD373" i="47"/>
  <c r="DT113" i="47"/>
  <c r="ES66" i="47"/>
  <c r="BE69" i="47"/>
  <c r="BD75" i="47"/>
  <c r="BD62" i="47"/>
  <c r="DQ50" i="47"/>
  <c r="BE75" i="47"/>
  <c r="BD57" i="47"/>
  <c r="AL125" i="76"/>
  <c r="DQ118" i="47"/>
  <c r="EW118" i="47" s="1"/>
  <c r="DQ114" i="47"/>
  <c r="BD58" i="47"/>
  <c r="DT47" i="47"/>
  <c r="ET44" i="47"/>
  <c r="ET64" i="47"/>
  <c r="BD56" i="47"/>
  <c r="BD71" i="47"/>
  <c r="BD374" i="47"/>
  <c r="DS47" i="47"/>
  <c r="DS43" i="47"/>
  <c r="ES40" i="47"/>
  <c r="BD354" i="47"/>
  <c r="DR61" i="47"/>
  <c r="BD59" i="47"/>
  <c r="BE378" i="47"/>
  <c r="BE62" i="47"/>
  <c r="BD353" i="47"/>
  <c r="DQ60" i="47"/>
  <c r="AL118" i="76"/>
  <c r="ET76" i="47"/>
  <c r="ES77" i="47"/>
  <c r="CU125" i="47"/>
  <c r="AO51" i="99" s="1"/>
  <c r="AO116" i="99" s="1"/>
  <c r="CU126" i="47"/>
  <c r="AL77" i="85"/>
  <c r="DQ119" i="47"/>
  <c r="BD72" i="47"/>
  <c r="AL113" i="76"/>
  <c r="AL119" i="76"/>
  <c r="FN131" i="47"/>
  <c r="FO131" i="47" s="1"/>
  <c r="CP131" i="47" s="1"/>
  <c r="BD375" i="47"/>
  <c r="AO52" i="99"/>
  <c r="AO117" i="99" s="1"/>
  <c r="EQ42" i="47"/>
  <c r="DT44" i="47"/>
  <c r="EW44" i="47" s="1"/>
  <c r="AL39" i="85"/>
  <c r="ET39" i="47"/>
  <c r="ES44" i="47"/>
  <c r="BE57" i="47"/>
  <c r="DT41" i="47"/>
  <c r="ET41" i="47"/>
  <c r="ET53" i="47"/>
  <c r="AL115" i="85"/>
  <c r="EQ38" i="47"/>
  <c r="DQ116" i="47"/>
  <c r="DT49" i="47"/>
  <c r="AL40" i="85"/>
  <c r="ET55" i="47"/>
  <c r="ES46" i="47"/>
  <c r="AL119" i="85"/>
  <c r="AL125" i="85"/>
  <c r="AL115" i="76"/>
  <c r="DT39" i="47"/>
  <c r="AL43" i="85"/>
  <c r="AL77" i="76"/>
  <c r="AL116" i="85"/>
  <c r="AL114" i="85"/>
  <c r="AL121" i="85"/>
  <c r="AL112" i="85"/>
  <c r="AL120" i="76"/>
  <c r="AL121" i="76"/>
  <c r="ET66" i="47"/>
  <c r="DQ53" i="47"/>
  <c r="AL117" i="76"/>
  <c r="AL116" i="76"/>
  <c r="AL114" i="76"/>
  <c r="AL122" i="76"/>
  <c r="AL112" i="76"/>
  <c r="BO76" i="47"/>
  <c r="AL77" i="84"/>
  <c r="AL38" i="84"/>
  <c r="AL42" i="84"/>
  <c r="AL39" i="84"/>
  <c r="AL36" i="84"/>
  <c r="AL48" i="84"/>
  <c r="AL47" i="85"/>
  <c r="AL38" i="85"/>
  <c r="ET38" i="47"/>
  <c r="DS41" i="47"/>
  <c r="EW41" i="47" s="1"/>
  <c r="DT122" i="47"/>
  <c r="EX266" i="47"/>
  <c r="DR145" i="47"/>
  <c r="BM145" i="47"/>
  <c r="FX104" i="47"/>
  <c r="CU127" i="47"/>
  <c r="GE104" i="47"/>
  <c r="N73" i="59" s="1"/>
  <c r="BL141" i="47"/>
  <c r="BS74" i="47"/>
  <c r="BI68" i="84"/>
  <c r="DT124" i="47"/>
  <c r="EW124" i="47" s="1"/>
  <c r="DT114" i="47"/>
  <c r="EW114" i="47" s="1"/>
  <c r="BT129" i="47"/>
  <c r="BI124" i="85"/>
  <c r="BI57" i="84"/>
  <c r="BS63" i="47"/>
  <c r="DS64" i="47" s="1"/>
  <c r="DT77" i="47"/>
  <c r="BO77" i="47"/>
  <c r="DR76" i="47"/>
  <c r="BM75" i="47"/>
  <c r="DR75" i="47"/>
  <c r="BI139" i="85"/>
  <c r="BT144" i="47"/>
  <c r="BB376" i="47"/>
  <c r="AD54" i="93"/>
  <c r="W54" i="93"/>
  <c r="X54" i="93" s="1"/>
  <c r="BS54" i="47"/>
  <c r="BI48" i="84"/>
  <c r="BB51" i="47"/>
  <c r="AL45" i="76"/>
  <c r="AL39" i="76"/>
  <c r="DQ42" i="47"/>
  <c r="AL36" i="76"/>
  <c r="AL41" i="76"/>
  <c r="AL46" i="76"/>
  <c r="EQ46" i="47"/>
  <c r="EQ72" i="47"/>
  <c r="BQ71" i="47"/>
  <c r="BI65" i="76"/>
  <c r="AL76" i="76"/>
  <c r="EQ76" i="47"/>
  <c r="EQ73" i="47"/>
  <c r="AL68" i="76"/>
  <c r="BI62" i="76"/>
  <c r="BQ68" i="47"/>
  <c r="BI131" i="76"/>
  <c r="BQ136" i="47"/>
  <c r="DQ120" i="47"/>
  <c r="EW120" i="47" s="1"/>
  <c r="BQ138" i="47"/>
  <c r="BI133" i="76"/>
  <c r="BI144" i="76"/>
  <c r="BQ149" i="47"/>
  <c r="DQ150" i="47" s="1"/>
  <c r="BQ147" i="47"/>
  <c r="BI142" i="76"/>
  <c r="AL151" i="76"/>
  <c r="BT72" i="47"/>
  <c r="BO72" i="47" s="1"/>
  <c r="BI66" i="85"/>
  <c r="ET45" i="47"/>
  <c r="DT38" i="47"/>
  <c r="AL56" i="85"/>
  <c r="BT56" i="47"/>
  <c r="BI50" i="85"/>
  <c r="BI58" i="85"/>
  <c r="BT64" i="47"/>
  <c r="ET59" i="47"/>
  <c r="ET65" i="47"/>
  <c r="AL61" i="85"/>
  <c r="BI55" i="85"/>
  <c r="BT61" i="47"/>
  <c r="ET73" i="47"/>
  <c r="BT66" i="47"/>
  <c r="BI60" i="85"/>
  <c r="AK357" i="47"/>
  <c r="BD357" i="47" s="1"/>
  <c r="AM357" i="47"/>
  <c r="AS357" i="47" s="1"/>
  <c r="BB368" i="47"/>
  <c r="DR138" i="47"/>
  <c r="AL44" i="84"/>
  <c r="DS50" i="47"/>
  <c r="AL47" i="84"/>
  <c r="AL37" i="84"/>
  <c r="AL43" i="84"/>
  <c r="AL41" i="84"/>
  <c r="DR68" i="47"/>
  <c r="BM68" i="47"/>
  <c r="BS55" i="47"/>
  <c r="BI49" i="84"/>
  <c r="BI121" i="76"/>
  <c r="BQ126" i="47"/>
  <c r="GE100" i="47"/>
  <c r="N69" i="59" s="1"/>
  <c r="FX100" i="47"/>
  <c r="CU123" i="47"/>
  <c r="FX98" i="47"/>
  <c r="CU121" i="47"/>
  <c r="GE98" i="47"/>
  <c r="N67" i="59" s="1"/>
  <c r="GE96" i="47"/>
  <c r="N65" i="59" s="1"/>
  <c r="FX96" i="47"/>
  <c r="CU119" i="47"/>
  <c r="FX94" i="47"/>
  <c r="CU117" i="47"/>
  <c r="GE94" i="47"/>
  <c r="N63" i="59" s="1"/>
  <c r="GE92" i="47"/>
  <c r="N61" i="59" s="1"/>
  <c r="FX92" i="47"/>
  <c r="CU115" i="47"/>
  <c r="FX90" i="47"/>
  <c r="CU113" i="47"/>
  <c r="GE90" i="47"/>
  <c r="N59" i="59" s="1"/>
  <c r="GE88" i="47"/>
  <c r="N57" i="59" s="1"/>
  <c r="FX88" i="47"/>
  <c r="CU111" i="47"/>
  <c r="AM360" i="47"/>
  <c r="AS360" i="47" s="1"/>
  <c r="ET69" i="47"/>
  <c r="DR135" i="47"/>
  <c r="BT68" i="47"/>
  <c r="BI62" i="85"/>
  <c r="EQ74" i="47"/>
  <c r="BL74" i="47"/>
  <c r="BS70" i="47"/>
  <c r="DS71" i="47" s="1"/>
  <c r="BI64" i="84"/>
  <c r="BB52" i="47"/>
  <c r="AA49" i="93"/>
  <c r="AI49" i="93"/>
  <c r="AC49" i="93"/>
  <c r="AB49" i="93"/>
  <c r="BB53" i="47"/>
  <c r="DR149" i="47"/>
  <c r="BM149" i="47"/>
  <c r="AI51" i="93"/>
  <c r="AA51" i="93"/>
  <c r="AB51" i="93"/>
  <c r="AC51" i="93"/>
  <c r="DQ77" i="47"/>
  <c r="BL77" i="47"/>
  <c r="ET70" i="47"/>
  <c r="FM70" i="47" s="1"/>
  <c r="ES64" i="47"/>
  <c r="AD40" i="93"/>
  <c r="W40" i="93"/>
  <c r="X40" i="93" s="1"/>
  <c r="AM359" i="47"/>
  <c r="AS359" i="47" s="1"/>
  <c r="DR129" i="47"/>
  <c r="BI45" i="85"/>
  <c r="BT51" i="47"/>
  <c r="DT51" i="47" s="1"/>
  <c r="BE369" i="47"/>
  <c r="BE39" i="47"/>
  <c r="BE342" i="47"/>
  <c r="BE47" i="47"/>
  <c r="BE345" i="47"/>
  <c r="BE340" i="47"/>
  <c r="BE45" i="47"/>
  <c r="BE338" i="47"/>
  <c r="BE337" i="47"/>
  <c r="BE46" i="47"/>
  <c r="BE346" i="47"/>
  <c r="BE37" i="47"/>
  <c r="BE343" i="47"/>
  <c r="BE36" i="47"/>
  <c r="BE350" i="47"/>
  <c r="BE349" i="47"/>
  <c r="BE347" i="47"/>
  <c r="BE41" i="47"/>
  <c r="BE42" i="47"/>
  <c r="BE348" i="47"/>
  <c r="BE49" i="47"/>
  <c r="BE48" i="47"/>
  <c r="BE44" i="47"/>
  <c r="BE344" i="47"/>
  <c r="BE38" i="47"/>
  <c r="BE351" i="47"/>
  <c r="BE43" i="47"/>
  <c r="BE40" i="47"/>
  <c r="BE50" i="47"/>
  <c r="BE341" i="47"/>
  <c r="BE339" i="47"/>
  <c r="BE360" i="47"/>
  <c r="BE362" i="47"/>
  <c r="BE73" i="47"/>
  <c r="BE373" i="47"/>
  <c r="BE76" i="47"/>
  <c r="BE366" i="47"/>
  <c r="BE368" i="47"/>
  <c r="BE54" i="47"/>
  <c r="BE361" i="47"/>
  <c r="BE354" i="47"/>
  <c r="BE64" i="47"/>
  <c r="BE55" i="47"/>
  <c r="BE377" i="47"/>
  <c r="BE65" i="47"/>
  <c r="BE67" i="47"/>
  <c r="BE355" i="47"/>
  <c r="BE60" i="47"/>
  <c r="BE66" i="47"/>
  <c r="BE74" i="47"/>
  <c r="BE56" i="47"/>
  <c r="BE53" i="47"/>
  <c r="BE365" i="47"/>
  <c r="BE356" i="47"/>
  <c r="BE58" i="47"/>
  <c r="BE59" i="47"/>
  <c r="BE61" i="47"/>
  <c r="BE374" i="47"/>
  <c r="BE367" i="47"/>
  <c r="BE375" i="47"/>
  <c r="BE72" i="47"/>
  <c r="BE357" i="47"/>
  <c r="BE359" i="47"/>
  <c r="ES71" i="47"/>
  <c r="BM146" i="47"/>
  <c r="DR146" i="47"/>
  <c r="BD372" i="47"/>
  <c r="BD44" i="47"/>
  <c r="BD49" i="47"/>
  <c r="BD50" i="47"/>
  <c r="BD348" i="47"/>
  <c r="BD47" i="47"/>
  <c r="BD38" i="47"/>
  <c r="BD46" i="47"/>
  <c r="BD42" i="47"/>
  <c r="BD345" i="47"/>
  <c r="BD339" i="47"/>
  <c r="BD347" i="47"/>
  <c r="BD351" i="47"/>
  <c r="BD343" i="47"/>
  <c r="BD350" i="47"/>
  <c r="BD36" i="47"/>
  <c r="BD48" i="47"/>
  <c r="BD338" i="47"/>
  <c r="BD340" i="47"/>
  <c r="BD337" i="47"/>
  <c r="BD41" i="47"/>
  <c r="BD37" i="47"/>
  <c r="BD39" i="47"/>
  <c r="BD43" i="47"/>
  <c r="BD341" i="47"/>
  <c r="BD342" i="47"/>
  <c r="BD45" i="47"/>
  <c r="BD344" i="47"/>
  <c r="BD40" i="47"/>
  <c r="BD349" i="47"/>
  <c r="BD346" i="47"/>
  <c r="BQ134" i="47"/>
  <c r="BI129" i="76"/>
  <c r="BI47" i="84"/>
  <c r="BS53" i="47"/>
  <c r="ES53" i="47"/>
  <c r="FM53" i="47" s="1"/>
  <c r="DR53" i="47"/>
  <c r="BB54" i="47"/>
  <c r="DT121" i="47"/>
  <c r="AL117" i="85"/>
  <c r="AL123" i="85"/>
  <c r="AL120" i="85"/>
  <c r="AL113" i="85"/>
  <c r="AL118" i="85"/>
  <c r="BI136" i="85"/>
  <c r="BT141" i="47"/>
  <c r="BI135" i="85"/>
  <c r="BT140" i="47"/>
  <c r="BT135" i="47"/>
  <c r="DT136" i="47" s="1"/>
  <c r="BI130" i="85"/>
  <c r="ES67" i="47"/>
  <c r="BD69" i="47"/>
  <c r="AK367" i="47"/>
  <c r="BD367" i="47" s="1"/>
  <c r="AM367" i="47"/>
  <c r="AS367" i="47" s="1"/>
  <c r="DR62" i="47"/>
  <c r="BB373" i="47"/>
  <c r="BE52" i="47"/>
  <c r="BD63" i="47"/>
  <c r="AL152" i="76"/>
  <c r="BE364" i="47"/>
  <c r="BB364" i="47"/>
  <c r="BD61" i="47"/>
  <c r="AD55" i="93"/>
  <c r="W55" i="93"/>
  <c r="X55" i="93" s="1"/>
  <c r="BB74" i="47"/>
  <c r="BD70" i="47"/>
  <c r="DQ61" i="47"/>
  <c r="BI56" i="84"/>
  <c r="BS62" i="47"/>
  <c r="BD377" i="47"/>
  <c r="AL133" i="76"/>
  <c r="BQ132" i="47"/>
  <c r="BI127" i="76"/>
  <c r="AM381" i="47"/>
  <c r="AS352" i="47"/>
  <c r="AL44" i="76"/>
  <c r="AL40" i="76"/>
  <c r="AL43" i="76"/>
  <c r="EQ43" i="47"/>
  <c r="FM43" i="47" s="1"/>
  <c r="DQ48" i="47"/>
  <c r="DQ38" i="47"/>
  <c r="AL47" i="76"/>
  <c r="EQ47" i="47"/>
  <c r="FM47" i="47" s="1"/>
  <c r="AL37" i="76"/>
  <c r="EQ37" i="47"/>
  <c r="FM37" i="47" s="1"/>
  <c r="FN37" i="47" s="1"/>
  <c r="BI64" i="76"/>
  <c r="BQ70" i="47"/>
  <c r="EQ69" i="47"/>
  <c r="EQ64" i="47"/>
  <c r="EQ65" i="47"/>
  <c r="BI49" i="76"/>
  <c r="BQ55" i="47"/>
  <c r="DQ55" i="47" s="1"/>
  <c r="EQ66" i="47"/>
  <c r="FM66" i="47" s="1"/>
  <c r="W57" i="93"/>
  <c r="X57" i="93" s="1"/>
  <c r="AD57" i="93"/>
  <c r="BE376" i="47"/>
  <c r="GE107" i="47"/>
  <c r="N76" i="59" s="1"/>
  <c r="FX107" i="47"/>
  <c r="CU130" i="47"/>
  <c r="BM74" i="47"/>
  <c r="DR74" i="47"/>
  <c r="DR66" i="47"/>
  <c r="BD60" i="47"/>
  <c r="BM142" i="47"/>
  <c r="DR142" i="47"/>
  <c r="DT57" i="47"/>
  <c r="DQ115" i="47"/>
  <c r="EW115" i="47" s="1"/>
  <c r="DQ113" i="47"/>
  <c r="DQ117" i="47"/>
  <c r="DQ121" i="47"/>
  <c r="DQ111" i="47"/>
  <c r="EW111" i="47" s="1"/>
  <c r="EX111" i="47" s="1"/>
  <c r="BI132" i="76"/>
  <c r="BQ137" i="47"/>
  <c r="BS58" i="47"/>
  <c r="BI52" i="84"/>
  <c r="AL36" i="85"/>
  <c r="AL49" i="85"/>
  <c r="AL48" i="85"/>
  <c r="AL46" i="85"/>
  <c r="AL41" i="85"/>
  <c r="AL42" i="85"/>
  <c r="AL50" i="85"/>
  <c r="ET51" i="47"/>
  <c r="ET50" i="47"/>
  <c r="AL74" i="85"/>
  <c r="BT74" i="47"/>
  <c r="BI68" i="85"/>
  <c r="ET67" i="47"/>
  <c r="ET54" i="47"/>
  <c r="FM54" i="47" s="1"/>
  <c r="AL60" i="85"/>
  <c r="BI54" i="85"/>
  <c r="BT60" i="47"/>
  <c r="ET60" i="47"/>
  <c r="FM60" i="47" s="1"/>
  <c r="ES56" i="47"/>
  <c r="BB67" i="47"/>
  <c r="DS77" i="47"/>
  <c r="BN77" i="47"/>
  <c r="DS38" i="47"/>
  <c r="ES42" i="47"/>
  <c r="DS42" i="47"/>
  <c r="ES45" i="47"/>
  <c r="ES39" i="47"/>
  <c r="DS39" i="47"/>
  <c r="DS48" i="47"/>
  <c r="BO146" i="47"/>
  <c r="BD368" i="47"/>
  <c r="BS69" i="47"/>
  <c r="BI63" i="84"/>
  <c r="BD55" i="47"/>
  <c r="DR64" i="47"/>
  <c r="BS59" i="47"/>
  <c r="BI53" i="84"/>
  <c r="BM69" i="47"/>
  <c r="DR69" i="47"/>
  <c r="BB59" i="47"/>
  <c r="AL75" i="84"/>
  <c r="BS75" i="47"/>
  <c r="DS76" i="47" s="1"/>
  <c r="BI69" i="84"/>
  <c r="BT63" i="47"/>
  <c r="DT63" i="47" s="1"/>
  <c r="BI57" i="85"/>
  <c r="BE363" i="47"/>
  <c r="BD68" i="47"/>
  <c r="BB362" i="47"/>
  <c r="BB353" i="47"/>
  <c r="AD33" i="93"/>
  <c r="W33" i="93"/>
  <c r="X33" i="93" s="1"/>
  <c r="BD355" i="47"/>
  <c r="BB372" i="47"/>
  <c r="DR56" i="47"/>
  <c r="BM143" i="47"/>
  <c r="DR143" i="47"/>
  <c r="DS148" i="47"/>
  <c r="BN148" i="47"/>
  <c r="AL76" i="84"/>
  <c r="AL127" i="85"/>
  <c r="BI121" i="85"/>
  <c r="BT126" i="47"/>
  <c r="DT126" i="47" s="1"/>
  <c r="DS149" i="47"/>
  <c r="ET75" i="47"/>
  <c r="BB365" i="47"/>
  <c r="BD378" i="47"/>
  <c r="BD65" i="47"/>
  <c r="BD64" i="47"/>
  <c r="ES57" i="47"/>
  <c r="FM57" i="47" s="1"/>
  <c r="DR133" i="47"/>
  <c r="DS140" i="47"/>
  <c r="BL67" i="47"/>
  <c r="BN71" i="47"/>
  <c r="DR141" i="47"/>
  <c r="BM141" i="47"/>
  <c r="DR71" i="47"/>
  <c r="DR70" i="47"/>
  <c r="BM70" i="47"/>
  <c r="BI45" i="84"/>
  <c r="BS51" i="47"/>
  <c r="DS51" i="47" s="1"/>
  <c r="AD34" i="93"/>
  <c r="W34" i="93"/>
  <c r="X34" i="93" s="1"/>
  <c r="BO150" i="47"/>
  <c r="BT128" i="47"/>
  <c r="BI123" i="85"/>
  <c r="BI122" i="85"/>
  <c r="BT127" i="47"/>
  <c r="AL149" i="85"/>
  <c r="BI143" i="85"/>
  <c r="BT148" i="47"/>
  <c r="BI142" i="85"/>
  <c r="BT147" i="47"/>
  <c r="BT138" i="47"/>
  <c r="BI133" i="85"/>
  <c r="AL66" i="84"/>
  <c r="BI60" i="84"/>
  <c r="BS66" i="47"/>
  <c r="AL136" i="76"/>
  <c r="BI130" i="76"/>
  <c r="BQ135" i="47"/>
  <c r="AB52" i="93"/>
  <c r="AI52" i="93"/>
  <c r="AC52" i="93"/>
  <c r="AA52" i="93"/>
  <c r="AL129" i="76"/>
  <c r="BQ128" i="47"/>
  <c r="BI123" i="76"/>
  <c r="FN267" i="47"/>
  <c r="AD43" i="93"/>
  <c r="W43" i="93"/>
  <c r="X43" i="93" s="1"/>
  <c r="BS61" i="47"/>
  <c r="BI55" i="84"/>
  <c r="AK363" i="47"/>
  <c r="BD363" i="47" s="1"/>
  <c r="AM363" i="47"/>
  <c r="AS363" i="47" s="1"/>
  <c r="BM148" i="47"/>
  <c r="DR148" i="47"/>
  <c r="AL52" i="84"/>
  <c r="BI46" i="84"/>
  <c r="BS52" i="47"/>
  <c r="ES52" i="47"/>
  <c r="BI128" i="76"/>
  <c r="BQ133" i="47"/>
  <c r="BB75" i="47"/>
  <c r="BB36" i="47"/>
  <c r="BB47" i="47"/>
  <c r="BB45" i="47"/>
  <c r="BB40" i="47"/>
  <c r="BB50" i="47"/>
  <c r="BB38" i="47"/>
  <c r="BB49" i="47"/>
  <c r="BB42" i="47"/>
  <c r="BB41" i="47"/>
  <c r="BB44" i="47"/>
  <c r="BB43" i="47"/>
  <c r="BB48" i="47"/>
  <c r="BB39" i="47"/>
  <c r="BB46" i="47"/>
  <c r="BB346" i="47"/>
  <c r="BB37" i="47"/>
  <c r="BB341" i="47"/>
  <c r="BB342" i="47"/>
  <c r="BB347" i="47"/>
  <c r="BB350" i="47"/>
  <c r="BB339" i="47"/>
  <c r="BB345" i="47"/>
  <c r="BB343" i="47"/>
  <c r="BB349" i="47"/>
  <c r="BB344" i="47"/>
  <c r="BB348" i="47"/>
  <c r="BB337" i="47"/>
  <c r="BB340" i="47"/>
  <c r="BB351" i="47"/>
  <c r="BB338" i="47"/>
  <c r="BB73" i="47"/>
  <c r="BB66" i="47"/>
  <c r="BB68" i="47"/>
  <c r="BB65" i="47"/>
  <c r="BB70" i="47"/>
  <c r="BB69" i="47"/>
  <c r="BB62" i="47"/>
  <c r="BB56" i="47"/>
  <c r="BB63" i="47"/>
  <c r="BB64" i="47"/>
  <c r="BB55" i="47"/>
  <c r="BB57" i="47"/>
  <c r="BB71" i="47"/>
  <c r="BB76" i="47"/>
  <c r="BB72" i="47"/>
  <c r="EQ51" i="47"/>
  <c r="EQ50" i="47"/>
  <c r="DQ46" i="47"/>
  <c r="BI66" i="76"/>
  <c r="BQ72" i="47"/>
  <c r="BQ75" i="47"/>
  <c r="DQ76" i="47" s="1"/>
  <c r="BI69" i="76"/>
  <c r="BI51" i="76"/>
  <c r="BQ57" i="47"/>
  <c r="BI56" i="76"/>
  <c r="BQ62" i="47"/>
  <c r="DQ62" i="47" s="1"/>
  <c r="BL76" i="47"/>
  <c r="BI67" i="76"/>
  <c r="BQ73" i="47"/>
  <c r="BI138" i="85"/>
  <c r="BT143" i="47"/>
  <c r="BB77" i="47"/>
  <c r="DR72" i="47"/>
  <c r="BM72" i="47"/>
  <c r="BQ131" i="47"/>
  <c r="BI126" i="76"/>
  <c r="AL147" i="76"/>
  <c r="BI141" i="76"/>
  <c r="BQ146" i="47"/>
  <c r="BL150" i="47"/>
  <c r="AL131" i="76"/>
  <c r="BQ130" i="47"/>
  <c r="BI125" i="76"/>
  <c r="FM72" i="47"/>
  <c r="FM39" i="47"/>
  <c r="DT45" i="47"/>
  <c r="AL58" i="85"/>
  <c r="BT58" i="47"/>
  <c r="DT58" i="47" s="1"/>
  <c r="BI52" i="85"/>
  <c r="AL59" i="85"/>
  <c r="BI53" i="85"/>
  <c r="BT59" i="47"/>
  <c r="DT59" i="47" s="1"/>
  <c r="BI59" i="85"/>
  <c r="BT65" i="47"/>
  <c r="FM61" i="47"/>
  <c r="BI67" i="85"/>
  <c r="BT73" i="47"/>
  <c r="AD47" i="93"/>
  <c r="W47" i="93"/>
  <c r="X47" i="93" s="1"/>
  <c r="BI122" i="76"/>
  <c r="BQ127" i="47"/>
  <c r="DQ127" i="47" s="1"/>
  <c r="W53" i="93"/>
  <c r="X53" i="93" s="1"/>
  <c r="BB367" i="47"/>
  <c r="ES50" i="47"/>
  <c r="ES41" i="47"/>
  <c r="BB369" i="47"/>
  <c r="DT151" i="47"/>
  <c r="ES55" i="47"/>
  <c r="FM55" i="47" s="1"/>
  <c r="AL149" i="76"/>
  <c r="BI143" i="76"/>
  <c r="BQ148" i="47"/>
  <c r="FX101" i="47"/>
  <c r="CU124" i="47"/>
  <c r="GE101" i="47"/>
  <c r="N70" i="59" s="1"/>
  <c r="GE99" i="47"/>
  <c r="N68" i="59" s="1"/>
  <c r="FX99" i="47"/>
  <c r="CU122" i="47"/>
  <c r="FX97" i="47"/>
  <c r="CU120" i="47"/>
  <c r="GE97" i="47"/>
  <c r="N66" i="59" s="1"/>
  <c r="GE95" i="47"/>
  <c r="N64" i="59" s="1"/>
  <c r="FX95" i="47"/>
  <c r="CU118" i="47"/>
  <c r="FX93" i="47"/>
  <c r="CU116" i="47"/>
  <c r="GE93" i="47"/>
  <c r="N62" i="59" s="1"/>
  <c r="GE91" i="47"/>
  <c r="N60" i="59" s="1"/>
  <c r="FX91" i="47"/>
  <c r="CU114" i="47"/>
  <c r="FX89" i="47"/>
  <c r="CU112" i="47"/>
  <c r="GE89" i="47"/>
  <c r="N58" i="59" s="1"/>
  <c r="GE87" i="47"/>
  <c r="N56" i="59" s="1"/>
  <c r="FX87" i="47"/>
  <c r="CU110" i="47"/>
  <c r="BB366" i="47"/>
  <c r="BB360" i="47"/>
  <c r="BI63" i="85"/>
  <c r="BT69" i="47"/>
  <c r="AL143" i="76"/>
  <c r="BQ142" i="47"/>
  <c r="BI137" i="76"/>
  <c r="FM68" i="47"/>
  <c r="BS68" i="47"/>
  <c r="BI62" i="84"/>
  <c r="BB371" i="47"/>
  <c r="BB61" i="47"/>
  <c r="BB358" i="47"/>
  <c r="BT131" i="47"/>
  <c r="BI126" i="85"/>
  <c r="AL146" i="85"/>
  <c r="BT145" i="47"/>
  <c r="BI140" i="85"/>
  <c r="AL51" i="76"/>
  <c r="BQ51" i="47"/>
  <c r="DQ51" i="47" s="1"/>
  <c r="BI45" i="76"/>
  <c r="EQ77" i="47"/>
  <c r="W44" i="93"/>
  <c r="X44" i="93" s="1"/>
  <c r="AD44" i="93"/>
  <c r="BT70" i="47"/>
  <c r="BI64" i="85"/>
  <c r="BS60" i="47"/>
  <c r="BI54" i="84"/>
  <c r="BS65" i="47"/>
  <c r="DS65" i="47" s="1"/>
  <c r="BI59" i="84"/>
  <c r="DT62" i="47"/>
  <c r="BB361" i="47"/>
  <c r="BB359" i="47"/>
  <c r="AL126" i="76"/>
  <c r="BQ125" i="47"/>
  <c r="DQ125" i="47" s="1"/>
  <c r="BI120" i="76"/>
  <c r="W56" i="93"/>
  <c r="X56" i="93" s="1"/>
  <c r="AD56" i="93"/>
  <c r="DS138" i="47"/>
  <c r="BN147" i="47"/>
  <c r="DS147" i="47"/>
  <c r="BT142" i="47"/>
  <c r="BI137" i="85"/>
  <c r="DT116" i="47"/>
  <c r="EW122" i="47"/>
  <c r="DT119" i="47"/>
  <c r="DT112" i="47"/>
  <c r="EW112" i="47" s="1"/>
  <c r="DT117" i="47"/>
  <c r="AL133" i="85"/>
  <c r="BT132" i="47"/>
  <c r="DT132" i="47" s="1"/>
  <c r="BI127" i="85"/>
  <c r="AL131" i="85"/>
  <c r="BI125" i="85"/>
  <c r="BT130" i="47"/>
  <c r="DT130" i="47" s="1"/>
  <c r="BI134" i="85"/>
  <c r="BT139" i="47"/>
  <c r="BI128" i="85"/>
  <c r="BT133" i="47"/>
  <c r="DT133" i="47" s="1"/>
  <c r="BI132" i="85"/>
  <c r="BT137" i="47"/>
  <c r="DT137" i="47" s="1"/>
  <c r="BI61" i="84"/>
  <c r="BS67" i="47"/>
  <c r="BB357" i="47"/>
  <c r="BD66" i="47"/>
  <c r="DQ59" i="47"/>
  <c r="BI65" i="85"/>
  <c r="BT71" i="47"/>
  <c r="ET71" i="47"/>
  <c r="BE370" i="47"/>
  <c r="DR139" i="47"/>
  <c r="BD364" i="47"/>
  <c r="BD376" i="47"/>
  <c r="BL151" i="47"/>
  <c r="DQ151" i="47"/>
  <c r="BI144" i="85"/>
  <c r="BT149" i="47"/>
  <c r="BE68" i="47"/>
  <c r="DR73" i="47"/>
  <c r="BM73" i="47"/>
  <c r="BD362" i="47"/>
  <c r="DR54" i="47"/>
  <c r="DS134" i="47"/>
  <c r="ES62" i="47"/>
  <c r="FM62" i="47" s="1"/>
  <c r="AI381" i="47"/>
  <c r="BB352" i="47"/>
  <c r="EQ40" i="47"/>
  <c r="DQ40" i="47"/>
  <c r="DQ43" i="47"/>
  <c r="EW43" i="47" s="1"/>
  <c r="DQ47" i="47"/>
  <c r="EW47" i="47" s="1"/>
  <c r="DQ37" i="47"/>
  <c r="EW37" i="47" s="1"/>
  <c r="EX37" i="47" s="1"/>
  <c r="BI57" i="76"/>
  <c r="BQ63" i="47"/>
  <c r="EQ63" i="47"/>
  <c r="FM63" i="47" s="1"/>
  <c r="BI63" i="76"/>
  <c r="BQ69" i="47"/>
  <c r="BI58" i="76"/>
  <c r="BQ64" i="47"/>
  <c r="BQ65" i="47"/>
  <c r="BI59" i="76"/>
  <c r="BQ66" i="47"/>
  <c r="DQ66" i="47" s="1"/>
  <c r="BI60" i="76"/>
  <c r="EQ56" i="47"/>
  <c r="BQ56" i="47"/>
  <c r="DQ56" i="47" s="1"/>
  <c r="BI50" i="76"/>
  <c r="BB378" i="47"/>
  <c r="BE70" i="47"/>
  <c r="BD358" i="47"/>
  <c r="FX105" i="47"/>
  <c r="CU128" i="47"/>
  <c r="GE105" i="47"/>
  <c r="N74" i="59" s="1"/>
  <c r="DQ123" i="47"/>
  <c r="EW123" i="47" s="1"/>
  <c r="BI134" i="76"/>
  <c r="BQ139" i="47"/>
  <c r="DQ139" i="47" s="1"/>
  <c r="AL130" i="76"/>
  <c r="BI124" i="76"/>
  <c r="BQ129" i="47"/>
  <c r="DQ129" i="47" s="1"/>
  <c r="BI135" i="76"/>
  <c r="BQ140" i="47"/>
  <c r="BI140" i="76"/>
  <c r="BQ145" i="47"/>
  <c r="BQ144" i="47"/>
  <c r="BI139" i="76"/>
  <c r="AL144" i="76"/>
  <c r="BI138" i="76"/>
  <c r="BQ143" i="47"/>
  <c r="EW49" i="47"/>
  <c r="FM49" i="47"/>
  <c r="ET48" i="47"/>
  <c r="DT48" i="47"/>
  <c r="EW48" i="47" s="1"/>
  <c r="ET46" i="47"/>
  <c r="DT46" i="47"/>
  <c r="DT42" i="47"/>
  <c r="EW42" i="47" s="1"/>
  <c r="ET42" i="47"/>
  <c r="DT50" i="47"/>
  <c r="EW50" i="47" s="1"/>
  <c r="DT40" i="47"/>
  <c r="ET40" i="47"/>
  <c r="BI47" i="85"/>
  <c r="BT53" i="47"/>
  <c r="BT55" i="47"/>
  <c r="BI49" i="85"/>
  <c r="ET74" i="47"/>
  <c r="FM74" i="47" s="1"/>
  <c r="AL67" i="85"/>
  <c r="BI61" i="85"/>
  <c r="BT67" i="47"/>
  <c r="BT54" i="47"/>
  <c r="BI48" i="85"/>
  <c r="AL56" i="84"/>
  <c r="BS56" i="47"/>
  <c r="BI50" i="84"/>
  <c r="DS131" i="47"/>
  <c r="DS130" i="47"/>
  <c r="BB356" i="47"/>
  <c r="DS136" i="47"/>
  <c r="BN72" i="47"/>
  <c r="DS72" i="47"/>
  <c r="AL73" i="84"/>
  <c r="BS73" i="47"/>
  <c r="BI67" i="84"/>
  <c r="BB374" i="47"/>
  <c r="ES38" i="47"/>
  <c r="FM38" i="47" s="1"/>
  <c r="DS45" i="47"/>
  <c r="ES48" i="47"/>
  <c r="BD53" i="47"/>
  <c r="DQ54" i="47"/>
  <c r="DT125" i="47"/>
  <c r="EW125" i="47" s="1"/>
  <c r="BM67" i="47"/>
  <c r="DR67" i="47"/>
  <c r="ES69" i="47"/>
  <c r="AK356" i="47"/>
  <c r="BD356" i="47" s="1"/>
  <c r="AM356" i="47"/>
  <c r="AS356" i="47" s="1"/>
  <c r="ES59" i="47"/>
  <c r="BE71" i="47"/>
  <c r="BI46" i="85"/>
  <c r="BT52" i="47"/>
  <c r="ET52" i="47"/>
  <c r="FM52" i="47" s="1"/>
  <c r="ES75" i="47"/>
  <c r="BE77" i="47"/>
  <c r="BI129" i="85"/>
  <c r="BT134" i="47"/>
  <c r="BN142" i="47"/>
  <c r="DS142" i="47"/>
  <c r="AK369" i="47"/>
  <c r="BD369" i="47" s="1"/>
  <c r="AM369" i="47"/>
  <c r="AS369" i="47" s="1"/>
  <c r="DS143" i="47"/>
  <c r="AI50" i="93"/>
  <c r="AC50" i="93"/>
  <c r="AA50" i="93"/>
  <c r="AB50" i="93"/>
  <c r="AM362" i="47"/>
  <c r="AS362" i="47" s="1"/>
  <c r="AD32" i="93"/>
  <c r="W32" i="93"/>
  <c r="X32" i="93" s="1"/>
  <c r="AI37" i="93"/>
  <c r="AB37" i="93"/>
  <c r="AC37" i="93"/>
  <c r="AA37" i="93"/>
  <c r="BB370" i="47"/>
  <c r="BB354" i="47"/>
  <c r="BD52" i="47"/>
  <c r="DR58" i="47"/>
  <c r="BN76" i="47"/>
  <c r="ES76" i="47"/>
  <c r="FM76" i="47" s="1"/>
  <c r="BI69" i="85"/>
  <c r="BT75" i="47"/>
  <c r="AK366" i="47"/>
  <c r="BD366" i="47" s="1"/>
  <c r="AM366" i="47"/>
  <c r="AS366" i="47" s="1"/>
  <c r="AL57" i="84"/>
  <c r="BI51" i="84"/>
  <c r="BS57" i="47"/>
  <c r="DS57" i="47" s="1"/>
  <c r="DT54" i="47" l="1"/>
  <c r="DT52" i="47"/>
  <c r="FM56" i="47"/>
  <c r="FM71" i="47"/>
  <c r="DT65" i="47"/>
  <c r="EW39" i="47"/>
  <c r="FM64" i="47"/>
  <c r="DT134" i="47"/>
  <c r="FM40" i="47"/>
  <c r="DS60" i="47"/>
  <c r="FM44" i="47"/>
  <c r="DQ133" i="47"/>
  <c r="DQ135" i="47"/>
  <c r="DQ137" i="47"/>
  <c r="EW137" i="47" s="1"/>
  <c r="DS55" i="47"/>
  <c r="DS59" i="47"/>
  <c r="EW59" i="47" s="1"/>
  <c r="FM46" i="47"/>
  <c r="DS52" i="47"/>
  <c r="FM41" i="47"/>
  <c r="FN38" i="47"/>
  <c r="DS56" i="47"/>
  <c r="EW40" i="47"/>
  <c r="FM42" i="47"/>
  <c r="EW46" i="47"/>
  <c r="FN132" i="47"/>
  <c r="DQ63" i="47"/>
  <c r="EW133" i="47"/>
  <c r="DT139" i="47"/>
  <c r="EW117" i="47"/>
  <c r="EW119" i="47"/>
  <c r="EW116" i="47"/>
  <c r="FM77" i="47"/>
  <c r="EW113" i="47"/>
  <c r="FM73" i="47"/>
  <c r="FM67" i="47"/>
  <c r="DQ65" i="47"/>
  <c r="AO36" i="99"/>
  <c r="AO101" i="99" s="1"/>
  <c r="AO38" i="99"/>
  <c r="AO103" i="99" s="1"/>
  <c r="AO40" i="99"/>
  <c r="AO105" i="99" s="1"/>
  <c r="AO42" i="99"/>
  <c r="AO107" i="99" s="1"/>
  <c r="AO44" i="99"/>
  <c r="AO109" i="99" s="1"/>
  <c r="AO46" i="99"/>
  <c r="AO111" i="99" s="1"/>
  <c r="AO48" i="99"/>
  <c r="AO113" i="99" s="1"/>
  <c r="AO50" i="99"/>
  <c r="AO115" i="99" s="1"/>
  <c r="AO54" i="99"/>
  <c r="AO119" i="99" s="1"/>
  <c r="AO56" i="99"/>
  <c r="AO121" i="99" s="1"/>
  <c r="AO37" i="99"/>
  <c r="AO102" i="99" s="1"/>
  <c r="AO39" i="99"/>
  <c r="AO104" i="99" s="1"/>
  <c r="AO41" i="99"/>
  <c r="AO106" i="99" s="1"/>
  <c r="AO43" i="99"/>
  <c r="AO108" i="99" s="1"/>
  <c r="AO45" i="99"/>
  <c r="AO110" i="99" s="1"/>
  <c r="AO47" i="99"/>
  <c r="AO112" i="99" s="1"/>
  <c r="AO49" i="99"/>
  <c r="AO114" i="99" s="1"/>
  <c r="AO53" i="99"/>
  <c r="AO118" i="99" s="1"/>
  <c r="FN39" i="47"/>
  <c r="AI32" i="93"/>
  <c r="AA32" i="93"/>
  <c r="AB32" i="93"/>
  <c r="AC32" i="93"/>
  <c r="AD45" i="93"/>
  <c r="W45" i="93"/>
  <c r="X45" i="93" s="1"/>
  <c r="DT76" i="47"/>
  <c r="EW76" i="47" s="1"/>
  <c r="BO75" i="47"/>
  <c r="DT75" i="47"/>
  <c r="DS73" i="47"/>
  <c r="BN73" i="47"/>
  <c r="DT55" i="47"/>
  <c r="EW55" i="47" s="1"/>
  <c r="DT53" i="47"/>
  <c r="FN40" i="47"/>
  <c r="FM48" i="47"/>
  <c r="BL145" i="47"/>
  <c r="DQ145" i="47"/>
  <c r="DQ140" i="47"/>
  <c r="FO132" i="47"/>
  <c r="CP132" i="47" s="1"/>
  <c r="FN133" i="47"/>
  <c r="DQ64" i="47"/>
  <c r="DQ69" i="47"/>
  <c r="BL69" i="47"/>
  <c r="DT72" i="47"/>
  <c r="BO71" i="47"/>
  <c r="DT71" i="47"/>
  <c r="EX112" i="47"/>
  <c r="AB56" i="93"/>
  <c r="AA56" i="93"/>
  <c r="AC56" i="93"/>
  <c r="AI56" i="93"/>
  <c r="DT131" i="47"/>
  <c r="BL142" i="47"/>
  <c r="DQ142" i="47"/>
  <c r="DT69" i="47"/>
  <c r="BO69" i="47"/>
  <c r="DQ148" i="47"/>
  <c r="BL148" i="47"/>
  <c r="EW151" i="47"/>
  <c r="AB53" i="93"/>
  <c r="AI53" i="93"/>
  <c r="AA53" i="93"/>
  <c r="AC53" i="93"/>
  <c r="AA47" i="93"/>
  <c r="AI47" i="93"/>
  <c r="AB47" i="93"/>
  <c r="AC47" i="93"/>
  <c r="EW65" i="47"/>
  <c r="EW45" i="47"/>
  <c r="DQ130" i="47"/>
  <c r="EW130" i="47" s="1"/>
  <c r="BL146" i="47"/>
  <c r="DQ146" i="47"/>
  <c r="DQ131" i="47"/>
  <c r="DT143" i="47"/>
  <c r="BO143" i="47"/>
  <c r="BL73" i="47"/>
  <c r="DQ73" i="47"/>
  <c r="DQ57" i="47"/>
  <c r="DQ72" i="47"/>
  <c r="BL72" i="47"/>
  <c r="DS61" i="47"/>
  <c r="DQ128" i="47"/>
  <c r="DS66" i="47"/>
  <c r="DT138" i="47"/>
  <c r="DT128" i="47"/>
  <c r="DT127" i="47"/>
  <c r="EW127" i="47" s="1"/>
  <c r="AC33" i="93"/>
  <c r="AA33" i="93"/>
  <c r="AI33" i="93"/>
  <c r="AB33" i="93"/>
  <c r="DT74" i="47"/>
  <c r="BO74" i="47"/>
  <c r="FM51" i="47"/>
  <c r="DQ70" i="47"/>
  <c r="BL70" i="47"/>
  <c r="AD31" i="93"/>
  <c r="W31" i="93"/>
  <c r="X31" i="93" s="1"/>
  <c r="DS62" i="47"/>
  <c r="DQ52" i="47"/>
  <c r="AI55" i="93"/>
  <c r="AA55" i="93"/>
  <c r="AB55" i="93"/>
  <c r="AC55" i="93"/>
  <c r="W46" i="93"/>
  <c r="X46" i="93" s="1"/>
  <c r="AD46" i="93"/>
  <c r="DT140" i="47"/>
  <c r="BO141" i="47"/>
  <c r="DT141" i="47"/>
  <c r="DQ134" i="47"/>
  <c r="EW134" i="47" s="1"/>
  <c r="DQ58" i="47"/>
  <c r="AI40" i="93"/>
  <c r="AC40" i="93"/>
  <c r="AA40" i="93"/>
  <c r="AB40" i="93"/>
  <c r="BO68" i="47"/>
  <c r="DT68" i="47"/>
  <c r="FM69" i="47"/>
  <c r="DQ126" i="47"/>
  <c r="EW126" i="47" s="1"/>
  <c r="AD36" i="93"/>
  <c r="W36" i="93"/>
  <c r="X36" i="93" s="1"/>
  <c r="FM65" i="47"/>
  <c r="DT56" i="47"/>
  <c r="EW56" i="47" s="1"/>
  <c r="EW38" i="47"/>
  <c r="EX38" i="47" s="1"/>
  <c r="FM45" i="47"/>
  <c r="BL147" i="47"/>
  <c r="DQ147" i="47"/>
  <c r="DQ138" i="47"/>
  <c r="DQ136" i="47"/>
  <c r="EW136" i="47" s="1"/>
  <c r="BL68" i="47"/>
  <c r="DQ68" i="47"/>
  <c r="DS54" i="47"/>
  <c r="EW54" i="47" s="1"/>
  <c r="DT144" i="47"/>
  <c r="BO144" i="47"/>
  <c r="EW77" i="47"/>
  <c r="DT129" i="47"/>
  <c r="EW129" i="47" s="1"/>
  <c r="DQ141" i="47"/>
  <c r="EX267" i="47"/>
  <c r="AD41" i="93"/>
  <c r="W41" i="93"/>
  <c r="X41" i="93" s="1"/>
  <c r="AD48" i="93"/>
  <c r="W48" i="93"/>
  <c r="X48" i="93" s="1"/>
  <c r="EW52" i="47"/>
  <c r="AD35" i="93"/>
  <c r="W35" i="93"/>
  <c r="X35" i="93" s="1"/>
  <c r="BO67" i="47"/>
  <c r="DT67" i="47"/>
  <c r="BL143" i="47"/>
  <c r="DQ143" i="47"/>
  <c r="DQ144" i="47"/>
  <c r="BL144" i="47"/>
  <c r="FX108" i="47"/>
  <c r="CU131" i="47"/>
  <c r="GE108" i="47"/>
  <c r="N77" i="59" s="1"/>
  <c r="DT149" i="47"/>
  <c r="BO149" i="47"/>
  <c r="BN67" i="47"/>
  <c r="DS67" i="47"/>
  <c r="EW139" i="47"/>
  <c r="DT142" i="47"/>
  <c r="EW142" i="47" s="1"/>
  <c r="BO142" i="47"/>
  <c r="EW62" i="47"/>
  <c r="BO70" i="47"/>
  <c r="DT70" i="47"/>
  <c r="AI44" i="93"/>
  <c r="AC44" i="93"/>
  <c r="AA44" i="93"/>
  <c r="AB44" i="93"/>
  <c r="DT145" i="47"/>
  <c r="EW145" i="47" s="1"/>
  <c r="BO145" i="47"/>
  <c r="BN68" i="47"/>
  <c r="DS68" i="47"/>
  <c r="BO73" i="47"/>
  <c r="DT73" i="47"/>
  <c r="EW73" i="47" s="1"/>
  <c r="BL75" i="47"/>
  <c r="DQ75" i="47"/>
  <c r="W42" i="93"/>
  <c r="X42" i="93" s="1"/>
  <c r="AD42" i="93"/>
  <c r="AC43" i="93"/>
  <c r="AB43" i="93"/>
  <c r="AA43" i="93"/>
  <c r="AI43" i="93"/>
  <c r="FN268" i="47"/>
  <c r="BO147" i="47"/>
  <c r="DT147" i="47"/>
  <c r="BO148" i="47"/>
  <c r="DT148" i="47"/>
  <c r="EW148" i="47" s="1"/>
  <c r="DT150" i="47"/>
  <c r="EW150" i="47" s="1"/>
  <c r="AA34" i="93"/>
  <c r="AI34" i="93"/>
  <c r="AC34" i="93"/>
  <c r="AB34" i="93"/>
  <c r="DQ67" i="47"/>
  <c r="FM75" i="47"/>
  <c r="DS75" i="47"/>
  <c r="BN75" i="47"/>
  <c r="DS69" i="47"/>
  <c r="BN69" i="47"/>
  <c r="DT146" i="47"/>
  <c r="EW146" i="47" s="1"/>
  <c r="DT60" i="47"/>
  <c r="EW60" i="47" s="1"/>
  <c r="FM50" i="47"/>
  <c r="DS58" i="47"/>
  <c r="EW57" i="47"/>
  <c r="AA57" i="93"/>
  <c r="AC57" i="93"/>
  <c r="AB57" i="93"/>
  <c r="AI57" i="93"/>
  <c r="DQ132" i="47"/>
  <c r="EW132" i="47" s="1"/>
  <c r="DT135" i="47"/>
  <c r="EW135" i="47" s="1"/>
  <c r="EW121" i="47"/>
  <c r="DS53" i="47"/>
  <c r="EW51" i="47"/>
  <c r="AD38" i="93"/>
  <c r="W38" i="93"/>
  <c r="X38" i="93" s="1"/>
  <c r="BN70" i="47"/>
  <c r="DS70" i="47"/>
  <c r="DQ74" i="47"/>
  <c r="AD39" i="93"/>
  <c r="W39" i="93"/>
  <c r="X39" i="93" s="1"/>
  <c r="DT66" i="47"/>
  <c r="EW66" i="47" s="1"/>
  <c r="DT61" i="47"/>
  <c r="EW61" i="47" s="1"/>
  <c r="FM59" i="47"/>
  <c r="DT64" i="47"/>
  <c r="EW64" i="47" s="1"/>
  <c r="DQ149" i="47"/>
  <c r="BL149" i="47"/>
  <c r="DQ71" i="47"/>
  <c r="BL71" i="47"/>
  <c r="AC54" i="93"/>
  <c r="AB54" i="93"/>
  <c r="AA54" i="93"/>
  <c r="AI54" i="93"/>
  <c r="DS63" i="47"/>
  <c r="EW63" i="47" s="1"/>
  <c r="DS74" i="47"/>
  <c r="BN74" i="47"/>
  <c r="EW147" i="47" l="1"/>
  <c r="EW140" i="47"/>
  <c r="AO57" i="99"/>
  <c r="AO122" i="99" s="1"/>
  <c r="EW144" i="47"/>
  <c r="EW58" i="47"/>
  <c r="AI38" i="93"/>
  <c r="AC38" i="93"/>
  <c r="AA38" i="93"/>
  <c r="AB38" i="93"/>
  <c r="AB42" i="93"/>
  <c r="AA42" i="93"/>
  <c r="AI42" i="93"/>
  <c r="AC42" i="93"/>
  <c r="EW149" i="47"/>
  <c r="EW67" i="47"/>
  <c r="AA35" i="93"/>
  <c r="AC35" i="93"/>
  <c r="AB35" i="93"/>
  <c r="AI35" i="93"/>
  <c r="AI41" i="93"/>
  <c r="AA41" i="93"/>
  <c r="AB41" i="93"/>
  <c r="AC41" i="93"/>
  <c r="EX268" i="47"/>
  <c r="EX39" i="47"/>
  <c r="AB31" i="93"/>
  <c r="AA31" i="93"/>
  <c r="AI31" i="93"/>
  <c r="AJ33" i="93" s="1"/>
  <c r="AC31" i="93"/>
  <c r="EW74" i="47"/>
  <c r="EW128" i="47"/>
  <c r="AJ47" i="93"/>
  <c r="EW69" i="47"/>
  <c r="EW131" i="47"/>
  <c r="GE109" i="47"/>
  <c r="N78" i="59" s="1"/>
  <c r="FX109" i="47"/>
  <c r="CU132" i="47"/>
  <c r="EW53" i="47"/>
  <c r="AA45" i="93"/>
  <c r="AC45" i="93"/>
  <c r="AB45" i="93"/>
  <c r="AI45" i="93"/>
  <c r="AI39" i="93"/>
  <c r="AJ39" i="93" s="1"/>
  <c r="AA39" i="93"/>
  <c r="AB39" i="93"/>
  <c r="AC39" i="93"/>
  <c r="AJ57" i="93"/>
  <c r="FN269" i="47"/>
  <c r="EW70" i="47"/>
  <c r="AB48" i="93"/>
  <c r="AA48" i="93"/>
  <c r="AC48" i="93"/>
  <c r="AI48" i="93"/>
  <c r="AJ48" i="93" s="1"/>
  <c r="AC36" i="93"/>
  <c r="AI36" i="93"/>
  <c r="AJ36" i="93" s="1"/>
  <c r="AB36" i="93"/>
  <c r="AA36" i="93"/>
  <c r="EW68" i="47"/>
  <c r="EW141" i="47"/>
  <c r="AB46" i="93"/>
  <c r="AC46" i="93"/>
  <c r="AI46" i="93"/>
  <c r="AA46" i="93"/>
  <c r="EW138" i="47"/>
  <c r="EW143" i="47"/>
  <c r="AJ56" i="93"/>
  <c r="EW71" i="47"/>
  <c r="EW72" i="47"/>
  <c r="FO133" i="47"/>
  <c r="CP133" i="47" s="1"/>
  <c r="FN134" i="47"/>
  <c r="FN41" i="47"/>
  <c r="EW75" i="47"/>
  <c r="EX113" i="47"/>
  <c r="AJ32" i="93" l="1"/>
  <c r="AJ55" i="93"/>
  <c r="AJ46" i="93"/>
  <c r="AJ43" i="93"/>
  <c r="AJ34" i="93"/>
  <c r="AJ45" i="93"/>
  <c r="AJ53" i="93"/>
  <c r="AO58" i="99"/>
  <c r="AO123" i="99" s="1"/>
  <c r="FX110" i="47"/>
  <c r="CU133" i="47"/>
  <c r="GE110" i="47"/>
  <c r="N79" i="59" s="1"/>
  <c r="AJ49" i="93"/>
  <c r="AJ31" i="93"/>
  <c r="AJ16" i="93"/>
  <c r="AJ27" i="93"/>
  <c r="AJ29" i="93"/>
  <c r="AJ22" i="93"/>
  <c r="AJ25" i="93"/>
  <c r="AJ23" i="93"/>
  <c r="AJ20" i="93"/>
  <c r="AJ19" i="93"/>
  <c r="AJ30" i="93"/>
  <c r="AJ21" i="93"/>
  <c r="AJ24" i="93"/>
  <c r="AJ28" i="93"/>
  <c r="AJ26" i="93"/>
  <c r="AJ17" i="93"/>
  <c r="AJ18" i="93"/>
  <c r="AJ50" i="93"/>
  <c r="AJ37" i="93"/>
  <c r="AJ52" i="93"/>
  <c r="AJ51" i="93"/>
  <c r="EX40" i="47"/>
  <c r="EX269" i="47"/>
  <c r="AJ35" i="93"/>
  <c r="AJ42" i="93"/>
  <c r="AJ38" i="93"/>
  <c r="AJ54" i="93"/>
  <c r="EX114" i="47"/>
  <c r="FN42" i="47"/>
  <c r="FO134" i="47"/>
  <c r="CP134" i="47" s="1"/>
  <c r="FN135" i="47"/>
  <c r="FN270" i="47"/>
  <c r="AJ40" i="93"/>
  <c r="AJ41" i="93"/>
  <c r="AJ44" i="93"/>
  <c r="AO59" i="99" l="1"/>
  <c r="AO124" i="99" s="1"/>
  <c r="FN271" i="47"/>
  <c r="GE111" i="47"/>
  <c r="N80" i="59" s="1"/>
  <c r="FX111" i="47"/>
  <c r="CU134" i="47"/>
  <c r="EX41" i="47"/>
  <c r="FO135" i="47"/>
  <c r="CP135" i="47" s="1"/>
  <c r="FN136" i="47"/>
  <c r="FN43" i="47"/>
  <c r="EX115" i="47"/>
  <c r="EX270" i="47"/>
  <c r="AO60" i="99" l="1"/>
  <c r="AO125" i="99" s="1"/>
  <c r="FX112" i="47"/>
  <c r="CU135" i="47"/>
  <c r="GE112" i="47"/>
  <c r="N81" i="59" s="1"/>
  <c r="EX271" i="47"/>
  <c r="EX116" i="47"/>
  <c r="FN44" i="47"/>
  <c r="FO136" i="47"/>
  <c r="CP136" i="47" s="1"/>
  <c r="FN137" i="47"/>
  <c r="FN272" i="47"/>
  <c r="EX42" i="47"/>
  <c r="AO61" i="99" l="1"/>
  <c r="AO126" i="99" s="1"/>
  <c r="FN273" i="47"/>
  <c r="FO137" i="47"/>
  <c r="CP137" i="47" s="1"/>
  <c r="FN138" i="47"/>
  <c r="FN45" i="47"/>
  <c r="EX117" i="47"/>
  <c r="EX272" i="47"/>
  <c r="EX43" i="47"/>
  <c r="GE113" i="47"/>
  <c r="N82" i="59" s="1"/>
  <c r="FX113" i="47"/>
  <c r="CU136" i="47"/>
  <c r="AO62" i="99" l="1"/>
  <c r="AO127" i="99" s="1"/>
  <c r="EX44" i="47"/>
  <c r="EX273" i="47"/>
  <c r="EX118" i="47"/>
  <c r="FN46" i="47"/>
  <c r="FO138" i="47"/>
  <c r="CP138" i="47" s="1"/>
  <c r="FN139" i="47"/>
  <c r="FN274" i="47"/>
  <c r="FX114" i="47"/>
  <c r="CU137" i="47"/>
  <c r="GE114" i="47"/>
  <c r="N83" i="59" s="1"/>
  <c r="AO63" i="99" l="1"/>
  <c r="AO128" i="99" s="1"/>
  <c r="FN275" i="47"/>
  <c r="FO139" i="47"/>
  <c r="CP139" i="47" s="1"/>
  <c r="FN140" i="47"/>
  <c r="FN47" i="47"/>
  <c r="EX119" i="47"/>
  <c r="EX274" i="47"/>
  <c r="EX45" i="47"/>
  <c r="GE115" i="47"/>
  <c r="N84" i="59" s="1"/>
  <c r="FX115" i="47"/>
  <c r="CU138" i="47"/>
  <c r="AO64" i="99" l="1"/>
  <c r="AO129" i="99" s="1"/>
  <c r="EX46" i="47"/>
  <c r="EX275" i="47"/>
  <c r="EX120" i="47"/>
  <c r="FN48" i="47"/>
  <c r="FO140" i="47"/>
  <c r="CP140" i="47" s="1"/>
  <c r="FN141" i="47"/>
  <c r="FN276" i="47"/>
  <c r="FX116" i="47"/>
  <c r="CU139" i="47"/>
  <c r="GE116" i="47"/>
  <c r="N85" i="59" s="1"/>
  <c r="AO65" i="99" l="1"/>
  <c r="AO130" i="99" s="1"/>
  <c r="FN306" i="47"/>
  <c r="FO276" i="47" s="1"/>
  <c r="CP276" i="47" s="1"/>
  <c r="FN277" i="47"/>
  <c r="FO141" i="47"/>
  <c r="CP141" i="47" s="1"/>
  <c r="FN142" i="47"/>
  <c r="FN49" i="47"/>
  <c r="EX121" i="47"/>
  <c r="EX276" i="47"/>
  <c r="EX47" i="47"/>
  <c r="GE117" i="47"/>
  <c r="N86" i="59" s="1"/>
  <c r="FX117" i="47"/>
  <c r="CU140" i="47"/>
  <c r="AO66" i="99" s="1"/>
  <c r="AO131" i="99" l="1"/>
  <c r="FX245" i="47"/>
  <c r="CU276" i="47"/>
  <c r="W51" i="99" s="1"/>
  <c r="CV276" i="47"/>
  <c r="BP276" i="47"/>
  <c r="FX118" i="47"/>
  <c r="CU141" i="47"/>
  <c r="GE118" i="47"/>
  <c r="N87" i="59" s="1"/>
  <c r="EX48" i="47"/>
  <c r="EX306" i="47"/>
  <c r="EY276" i="47" s="1"/>
  <c r="CQ276" i="47" s="1"/>
  <c r="EX277" i="47"/>
  <c r="EX122" i="47"/>
  <c r="FN50" i="47"/>
  <c r="FO142" i="47"/>
  <c r="CP142" i="47" s="1"/>
  <c r="FN143" i="47"/>
  <c r="FO277" i="47"/>
  <c r="CP277" i="47" s="1"/>
  <c r="FN278" i="47"/>
  <c r="FO261" i="47"/>
  <c r="CP261" i="47" s="1"/>
  <c r="FO262" i="47"/>
  <c r="CP262" i="47" s="1"/>
  <c r="FO263" i="47"/>
  <c r="CP263" i="47" s="1"/>
  <c r="FO264" i="47"/>
  <c r="CP264" i="47" s="1"/>
  <c r="FO266" i="47"/>
  <c r="CP266" i="47" s="1"/>
  <c r="FO265" i="47"/>
  <c r="CP265" i="47" s="1"/>
  <c r="FO267" i="47"/>
  <c r="CP267" i="47" s="1"/>
  <c r="FO268" i="47"/>
  <c r="CP268" i="47" s="1"/>
  <c r="FO269" i="47"/>
  <c r="CP269" i="47" s="1"/>
  <c r="FO270" i="47"/>
  <c r="CP270" i="47" s="1"/>
  <c r="FO271" i="47"/>
  <c r="CP271" i="47" s="1"/>
  <c r="FO272" i="47"/>
  <c r="CP272" i="47" s="1"/>
  <c r="FO273" i="47"/>
  <c r="CP273" i="47" s="1"/>
  <c r="FO274" i="47"/>
  <c r="CP274" i="47" s="1"/>
  <c r="FO275" i="47"/>
  <c r="CP275" i="47" s="1"/>
  <c r="AO67" i="99" l="1"/>
  <c r="AO132" i="99" s="1"/>
  <c r="CV274" i="47"/>
  <c r="FX243" i="47"/>
  <c r="CU274" i="47"/>
  <c r="W49" i="99" s="1"/>
  <c r="BP274" i="47"/>
  <c r="FX241" i="47"/>
  <c r="CV272" i="47"/>
  <c r="CU272" i="47"/>
  <c r="W47" i="99" s="1"/>
  <c r="BP272" i="47"/>
  <c r="CV270" i="47"/>
  <c r="FX239" i="47"/>
  <c r="CU270" i="47"/>
  <c r="W45" i="99" s="1"/>
  <c r="BP270" i="47"/>
  <c r="CU268" i="47"/>
  <c r="W43" i="99" s="1"/>
  <c r="CV268" i="47"/>
  <c r="BP268" i="47"/>
  <c r="CU265" i="47"/>
  <c r="W40" i="99" s="1"/>
  <c r="CV265" i="47"/>
  <c r="BP265" i="47"/>
  <c r="CV264" i="47"/>
  <c r="CU264" i="47"/>
  <c r="W39" i="99" s="1"/>
  <c r="BP264" i="47"/>
  <c r="CV262" i="47"/>
  <c r="CU262" i="47"/>
  <c r="W37" i="99" s="1"/>
  <c r="BP262" i="47"/>
  <c r="FO278" i="47"/>
  <c r="CP278" i="47" s="1"/>
  <c r="FN279" i="47"/>
  <c r="FO143" i="47"/>
  <c r="CP143" i="47" s="1"/>
  <c r="FN144" i="47"/>
  <c r="FN51" i="47"/>
  <c r="EX123" i="47"/>
  <c r="EY277" i="47"/>
  <c r="CQ277" i="47" s="1"/>
  <c r="EX278" i="47"/>
  <c r="EY261" i="47"/>
  <c r="CQ261" i="47" s="1"/>
  <c r="CR261" i="47" s="1"/>
  <c r="EY262" i="47"/>
  <c r="CQ262" i="47" s="1"/>
  <c r="EY263" i="47"/>
  <c r="CQ263" i="47" s="1"/>
  <c r="CR263" i="47" s="1"/>
  <c r="EY265" i="47"/>
  <c r="CQ265" i="47" s="1"/>
  <c r="EY264" i="47"/>
  <c r="CQ264" i="47" s="1"/>
  <c r="EY266" i="47"/>
  <c r="CQ266" i="47" s="1"/>
  <c r="CR266" i="47" s="1"/>
  <c r="EY267" i="47"/>
  <c r="CQ267" i="47" s="1"/>
  <c r="CR267" i="47" s="1"/>
  <c r="EY268" i="47"/>
  <c r="CQ268" i="47" s="1"/>
  <c r="EY269" i="47"/>
  <c r="CQ269" i="47" s="1"/>
  <c r="CR269" i="47" s="1"/>
  <c r="EY270" i="47"/>
  <c r="CQ270" i="47" s="1"/>
  <c r="EY271" i="47"/>
  <c r="CQ271" i="47" s="1"/>
  <c r="CR271" i="47" s="1"/>
  <c r="EY272" i="47"/>
  <c r="CQ272" i="47" s="1"/>
  <c r="EY273" i="47"/>
  <c r="CQ273" i="47" s="1"/>
  <c r="EY274" i="47"/>
  <c r="CQ274" i="47" s="1"/>
  <c r="EY275" i="47"/>
  <c r="CQ275" i="47" s="1"/>
  <c r="FX244" i="47"/>
  <c r="CV275" i="47"/>
  <c r="CU275" i="47"/>
  <c r="W50" i="99" s="1"/>
  <c r="BP275" i="47"/>
  <c r="CU273" i="47"/>
  <c r="W48" i="99" s="1"/>
  <c r="FX242" i="47"/>
  <c r="CV273" i="47"/>
  <c r="BP273" i="47"/>
  <c r="FX240" i="47"/>
  <c r="CV271" i="47"/>
  <c r="CU271" i="47"/>
  <c r="W46" i="99" s="1"/>
  <c r="BP271" i="47"/>
  <c r="CU269" i="47"/>
  <c r="W44" i="99" s="1"/>
  <c r="FX238" i="47"/>
  <c r="CV269" i="47"/>
  <c r="BP269" i="47"/>
  <c r="CV267" i="47"/>
  <c r="CU267" i="47"/>
  <c r="W42" i="99" s="1"/>
  <c r="BP267" i="47"/>
  <c r="CV266" i="47"/>
  <c r="CU266" i="47"/>
  <c r="W41" i="99" s="1"/>
  <c r="BP266" i="47"/>
  <c r="CU263" i="47"/>
  <c r="W38" i="99" s="1"/>
  <c r="CV263" i="47"/>
  <c r="BP263" i="47"/>
  <c r="CU261" i="47"/>
  <c r="W36" i="99" s="1"/>
  <c r="CV261" i="47"/>
  <c r="BP261" i="47"/>
  <c r="FX246" i="47"/>
  <c r="CU277" i="47"/>
  <c r="W52" i="99" s="1"/>
  <c r="CV277" i="47"/>
  <c r="CR277" i="47"/>
  <c r="BP277" i="47"/>
  <c r="GE119" i="47"/>
  <c r="N88" i="59" s="1"/>
  <c r="FX119" i="47"/>
  <c r="CU142" i="47"/>
  <c r="CW276" i="47"/>
  <c r="E78" i="93"/>
  <c r="E83" i="89"/>
  <c r="M51" i="99"/>
  <c r="S51" i="99"/>
  <c r="FY245" i="47"/>
  <c r="EX49" i="47"/>
  <c r="CR276" i="47"/>
  <c r="AO68" i="99" l="1"/>
  <c r="AO133" i="99" s="1"/>
  <c r="CR273" i="47"/>
  <c r="CR274" i="47"/>
  <c r="CR270" i="47"/>
  <c r="CR268" i="47"/>
  <c r="CR265" i="47"/>
  <c r="EX50" i="47"/>
  <c r="EK52" i="99"/>
  <c r="EW52" i="99" s="1"/>
  <c r="EK36" i="99"/>
  <c r="EW36" i="99" s="1"/>
  <c r="EK51" i="99"/>
  <c r="EW51" i="99" s="1"/>
  <c r="CW275" i="47"/>
  <c r="FY244" i="47"/>
  <c r="E82" i="89"/>
  <c r="M50" i="99"/>
  <c r="DY51" i="99" s="1"/>
  <c r="ES51" i="99" s="1"/>
  <c r="E77" i="93"/>
  <c r="S50" i="99"/>
  <c r="CW273" i="47"/>
  <c r="E80" i="89"/>
  <c r="E75" i="93"/>
  <c r="S48" i="99"/>
  <c r="FY242" i="47"/>
  <c r="M48" i="99"/>
  <c r="CW271" i="47"/>
  <c r="FY240" i="47"/>
  <c r="E78" i="89"/>
  <c r="M46" i="99"/>
  <c r="E73" i="93"/>
  <c r="S46" i="99"/>
  <c r="CW269" i="47"/>
  <c r="E76" i="89"/>
  <c r="E71" i="93"/>
  <c r="S44" i="99"/>
  <c r="FY238" i="47"/>
  <c r="M44" i="99"/>
  <c r="CW267" i="47"/>
  <c r="E74" i="89"/>
  <c r="S42" i="99"/>
  <c r="E69" i="93"/>
  <c r="M42" i="99"/>
  <c r="CW264" i="47"/>
  <c r="E71" i="89"/>
  <c r="S39" i="99"/>
  <c r="E66" i="93"/>
  <c r="M39" i="99"/>
  <c r="CW263" i="47"/>
  <c r="E70" i="89"/>
  <c r="S38" i="99"/>
  <c r="E65" i="93"/>
  <c r="M38" i="99"/>
  <c r="CW261" i="47"/>
  <c r="E68" i="89"/>
  <c r="S36" i="99"/>
  <c r="E63" i="93"/>
  <c r="M36" i="99"/>
  <c r="CW277" i="47"/>
  <c r="S52" i="99"/>
  <c r="E79" i="93"/>
  <c r="FY246" i="47"/>
  <c r="M52" i="99"/>
  <c r="E84" i="89"/>
  <c r="FX120" i="47"/>
  <c r="CU143" i="47"/>
  <c r="GE120" i="47"/>
  <c r="N89" i="59" s="1"/>
  <c r="CV278" i="47"/>
  <c r="CU278" i="47"/>
  <c r="W53" i="99" s="1"/>
  <c r="FX247" i="47"/>
  <c r="BP278" i="47"/>
  <c r="EK37" i="99"/>
  <c r="EW37" i="99" s="1"/>
  <c r="EX37" i="99" s="1"/>
  <c r="BR51" i="99"/>
  <c r="CR275" i="47"/>
  <c r="CW274" i="47"/>
  <c r="E81" i="89"/>
  <c r="M49" i="99"/>
  <c r="S49" i="99"/>
  <c r="FY243" i="47"/>
  <c r="E76" i="93"/>
  <c r="CW272" i="47"/>
  <c r="E74" i="93"/>
  <c r="E79" i="89"/>
  <c r="M47" i="99"/>
  <c r="S47" i="99"/>
  <c r="FY241" i="47"/>
  <c r="CW270" i="47"/>
  <c r="E77" i="89"/>
  <c r="M45" i="99"/>
  <c r="S45" i="99"/>
  <c r="FY239" i="47"/>
  <c r="E72" i="93"/>
  <c r="CW268" i="47"/>
  <c r="E75" i="89"/>
  <c r="S43" i="99"/>
  <c r="E70" i="93"/>
  <c r="M43" i="99"/>
  <c r="CW266" i="47"/>
  <c r="E73" i="89"/>
  <c r="M41" i="99"/>
  <c r="E68" i="93"/>
  <c r="S41" i="99"/>
  <c r="CW265" i="47"/>
  <c r="E72" i="89"/>
  <c r="M40" i="99"/>
  <c r="E67" i="93"/>
  <c r="S40" i="99"/>
  <c r="CW262" i="47"/>
  <c r="E69" i="89"/>
  <c r="S37" i="99"/>
  <c r="E64" i="93"/>
  <c r="M37" i="99"/>
  <c r="EY278" i="47"/>
  <c r="CQ278" i="47" s="1"/>
  <c r="EX279" i="47"/>
  <c r="EX124" i="47"/>
  <c r="FN80" i="47"/>
  <c r="FO51" i="47" s="1"/>
  <c r="CP51" i="47" s="1"/>
  <c r="FN52" i="47"/>
  <c r="FO144" i="47"/>
  <c r="CP144" i="47" s="1"/>
  <c r="FN145" i="47"/>
  <c r="FO279" i="47"/>
  <c r="CP279" i="47" s="1"/>
  <c r="FN280" i="47"/>
  <c r="CR262" i="47"/>
  <c r="CR264" i="47"/>
  <c r="CR272" i="47"/>
  <c r="EK40" i="99" l="1"/>
  <c r="EW40" i="99" s="1"/>
  <c r="EK47" i="99"/>
  <c r="EW47" i="99" s="1"/>
  <c r="EK44" i="99"/>
  <c r="EW44" i="99" s="1"/>
  <c r="EK48" i="99"/>
  <c r="EW48" i="99" s="1"/>
  <c r="EK38" i="99"/>
  <c r="EW38" i="99" s="1"/>
  <c r="EK42" i="99"/>
  <c r="EW42" i="99" s="1"/>
  <c r="AO69" i="99"/>
  <c r="AO134" i="99" s="1"/>
  <c r="GL23" i="47"/>
  <c r="GE30" i="47"/>
  <c r="N26" i="59" s="1"/>
  <c r="CU51" i="47"/>
  <c r="FX248" i="47"/>
  <c r="CV279" i="47"/>
  <c r="CU279" i="47"/>
  <c r="W54" i="99" s="1"/>
  <c r="BP279" i="47"/>
  <c r="FX121" i="47"/>
  <c r="CU144" i="47"/>
  <c r="GE121" i="47"/>
  <c r="N90" i="59" s="1"/>
  <c r="EX125" i="47"/>
  <c r="EY279" i="47"/>
  <c r="CQ279" i="47" s="1"/>
  <c r="EX280" i="47"/>
  <c r="DY37" i="99"/>
  <c r="ES37" i="99" s="1"/>
  <c r="ET37" i="99" s="1"/>
  <c r="BR37" i="99"/>
  <c r="BR40" i="99"/>
  <c r="DY40" i="99"/>
  <c r="ES40" i="99" s="1"/>
  <c r="BR43" i="99"/>
  <c r="DY43" i="99"/>
  <c r="ES43" i="99" s="1"/>
  <c r="BR45" i="99"/>
  <c r="DY45" i="99"/>
  <c r="ES45" i="99" s="1"/>
  <c r="DY47" i="99"/>
  <c r="ES47" i="99" s="1"/>
  <c r="BR47" i="99"/>
  <c r="DY49" i="99"/>
  <c r="ES49" i="99" s="1"/>
  <c r="BR49" i="99"/>
  <c r="EK41" i="99"/>
  <c r="EW41" i="99" s="1"/>
  <c r="EK49" i="99"/>
  <c r="EW49" i="99" s="1"/>
  <c r="EK43" i="99"/>
  <c r="EW43" i="99" s="1"/>
  <c r="EK39" i="99"/>
  <c r="EW39" i="99" s="1"/>
  <c r="EX38" i="99"/>
  <c r="BR52" i="99"/>
  <c r="BX52" i="99" s="1"/>
  <c r="DY52" i="99"/>
  <c r="ES52" i="99" s="1"/>
  <c r="BR36" i="99"/>
  <c r="BX36" i="99" s="1"/>
  <c r="DY36" i="99"/>
  <c r="ES36" i="99" s="1"/>
  <c r="BR38" i="99"/>
  <c r="BX38" i="99" s="1"/>
  <c r="DY38" i="99"/>
  <c r="ES38" i="99" s="1"/>
  <c r="ET38" i="99" s="1"/>
  <c r="BR39" i="99"/>
  <c r="BX39" i="99" s="1"/>
  <c r="DY39" i="99"/>
  <c r="ES39" i="99" s="1"/>
  <c r="ET39" i="99" s="1"/>
  <c r="BR42" i="99"/>
  <c r="DY42" i="99"/>
  <c r="ES42" i="99" s="1"/>
  <c r="BR44" i="99"/>
  <c r="DY44" i="99"/>
  <c r="ES44" i="99" s="1"/>
  <c r="BR46" i="99"/>
  <c r="DY46" i="99"/>
  <c r="ES46" i="99" s="1"/>
  <c r="DY48" i="99"/>
  <c r="ES48" i="99" s="1"/>
  <c r="BR48" i="99"/>
  <c r="DY50" i="99"/>
  <c r="ES50" i="99" s="1"/>
  <c r="BR50" i="99"/>
  <c r="EX51" i="47"/>
  <c r="FO280" i="47"/>
  <c r="CP280" i="47" s="1"/>
  <c r="FN281" i="47"/>
  <c r="FO145" i="47"/>
  <c r="CP145" i="47" s="1"/>
  <c r="FN146" i="47"/>
  <c r="FO52" i="47"/>
  <c r="CP52" i="47" s="1"/>
  <c r="FN53" i="47"/>
  <c r="FO20" i="47"/>
  <c r="FO32" i="47"/>
  <c r="FO26" i="47"/>
  <c r="FO16" i="47"/>
  <c r="FO35" i="47"/>
  <c r="FO22" i="47"/>
  <c r="FO21" i="47"/>
  <c r="FO34" i="47"/>
  <c r="FO33" i="47"/>
  <c r="FO31" i="47"/>
  <c r="FO30" i="47"/>
  <c r="FO19" i="47"/>
  <c r="FO28" i="47"/>
  <c r="FO29" i="47"/>
  <c r="FO17" i="47"/>
  <c r="FO23" i="47"/>
  <c r="FO15" i="47"/>
  <c r="FO25" i="47"/>
  <c r="FO24" i="47"/>
  <c r="FO18" i="47"/>
  <c r="FO27" i="47"/>
  <c r="FO36" i="47"/>
  <c r="CP36" i="47" s="1"/>
  <c r="FO37" i="47"/>
  <c r="CP37" i="47" s="1"/>
  <c r="FO38" i="47"/>
  <c r="CP38" i="47" s="1"/>
  <c r="FO40" i="47"/>
  <c r="CP40" i="47" s="1"/>
  <c r="FO39" i="47"/>
  <c r="CP39" i="47" s="1"/>
  <c r="FO41" i="47"/>
  <c r="CP41" i="47" s="1"/>
  <c r="FO42" i="47"/>
  <c r="CP42" i="47" s="1"/>
  <c r="FO43" i="47"/>
  <c r="CP43" i="47" s="1"/>
  <c r="FO44" i="47"/>
  <c r="CP44" i="47" s="1"/>
  <c r="FO45" i="47"/>
  <c r="CP45" i="47" s="1"/>
  <c r="FO46" i="47"/>
  <c r="CP46" i="47" s="1"/>
  <c r="FO47" i="47"/>
  <c r="CP47" i="47" s="1"/>
  <c r="FO48" i="47"/>
  <c r="CP48" i="47" s="1"/>
  <c r="FO49" i="47"/>
  <c r="CP49" i="47" s="1"/>
  <c r="FO50" i="47"/>
  <c r="CP50" i="47" s="1"/>
  <c r="CW278" i="47"/>
  <c r="FY247" i="47"/>
  <c r="E85" i="89"/>
  <c r="S53" i="99"/>
  <c r="M53" i="99"/>
  <c r="E80" i="93"/>
  <c r="DY41" i="99"/>
  <c r="ES41" i="99" s="1"/>
  <c r="BR41" i="99"/>
  <c r="EK45" i="99"/>
  <c r="EW45" i="99" s="1"/>
  <c r="CR278" i="47"/>
  <c r="EK53" i="99"/>
  <c r="EW53" i="99" s="1"/>
  <c r="EK50" i="99"/>
  <c r="EW50" i="99" s="1"/>
  <c r="EK46" i="99"/>
  <c r="EW46" i="99" s="1"/>
  <c r="BX41" i="99" l="1"/>
  <c r="BX50" i="99"/>
  <c r="BX48" i="99"/>
  <c r="BX46" i="99"/>
  <c r="BX44" i="99"/>
  <c r="CR279" i="47"/>
  <c r="AO70" i="99"/>
  <c r="AO135" i="99" s="1"/>
  <c r="GL22" i="47"/>
  <c r="CU50" i="47"/>
  <c r="GE29" i="47"/>
  <c r="N25" i="59" s="1"/>
  <c r="GL20" i="47"/>
  <c r="GE27" i="47"/>
  <c r="N23" i="59" s="1"/>
  <c r="CU48" i="47"/>
  <c r="GE25" i="47"/>
  <c r="N21" i="59" s="1"/>
  <c r="GL18" i="47"/>
  <c r="CU46" i="47"/>
  <c r="GL16" i="47"/>
  <c r="CU44" i="47"/>
  <c r="GE23" i="47"/>
  <c r="N19" i="59" s="1"/>
  <c r="CU42" i="47"/>
  <c r="GE21" i="47"/>
  <c r="N17" i="59" s="1"/>
  <c r="GE18" i="47"/>
  <c r="N14" i="59" s="1"/>
  <c r="CU39" i="47"/>
  <c r="CU38" i="47"/>
  <c r="GE17" i="47"/>
  <c r="N13" i="59" s="1"/>
  <c r="GE15" i="47"/>
  <c r="N11" i="59" s="1"/>
  <c r="CU36" i="47"/>
  <c r="FO53" i="47"/>
  <c r="CP53" i="47" s="1"/>
  <c r="FN54" i="47"/>
  <c r="FO146" i="47"/>
  <c r="CP146" i="47" s="1"/>
  <c r="FN147" i="47"/>
  <c r="FO281" i="47"/>
  <c r="CP281" i="47" s="1"/>
  <c r="FN282" i="47"/>
  <c r="BX42" i="99"/>
  <c r="EX39" i="99"/>
  <c r="BX49" i="99"/>
  <c r="BX47" i="99"/>
  <c r="ET40" i="99"/>
  <c r="BX37" i="99"/>
  <c r="EY280" i="47"/>
  <c r="CQ280" i="47" s="1"/>
  <c r="CR280" i="47" s="1"/>
  <c r="EX281" i="47"/>
  <c r="EX154" i="47"/>
  <c r="EY125" i="47" s="1"/>
  <c r="CQ125" i="47" s="1"/>
  <c r="EX126" i="47"/>
  <c r="BR53" i="99"/>
  <c r="BX53" i="99" s="1"/>
  <c r="DY53" i="99"/>
  <c r="ES53" i="99" s="1"/>
  <c r="GL21" i="47"/>
  <c r="GE28" i="47"/>
  <c r="N24" i="59" s="1"/>
  <c r="CU49" i="47"/>
  <c r="GE26" i="47"/>
  <c r="N22" i="59" s="1"/>
  <c r="CU47" i="47"/>
  <c r="GL19" i="47"/>
  <c r="GL17" i="47"/>
  <c r="GE24" i="47"/>
  <c r="N20" i="59" s="1"/>
  <c r="CU45" i="47"/>
  <c r="GL15" i="47"/>
  <c r="CU43" i="47"/>
  <c r="GE22" i="47"/>
  <c r="N18" i="59" s="1"/>
  <c r="CU41" i="47"/>
  <c r="GE20" i="47"/>
  <c r="N16" i="59" s="1"/>
  <c r="CU40" i="47"/>
  <c r="GE19" i="47"/>
  <c r="N15" i="59" s="1"/>
  <c r="GE16" i="47"/>
  <c r="N12" i="59" s="1"/>
  <c r="CU37" i="47"/>
  <c r="GL24" i="47"/>
  <c r="CU52" i="47"/>
  <c r="GE31" i="47"/>
  <c r="N27" i="59" s="1"/>
  <c r="GE122" i="47"/>
  <c r="N91" i="59" s="1"/>
  <c r="FX122" i="47"/>
  <c r="CU145" i="47"/>
  <c r="CU280" i="47"/>
  <c r="W55" i="99" s="1"/>
  <c r="FX249" i="47"/>
  <c r="CV280" i="47"/>
  <c r="BP280" i="47"/>
  <c r="EX80" i="47"/>
  <c r="EY51" i="47" s="1"/>
  <c r="CQ51" i="47" s="1"/>
  <c r="EX52" i="47"/>
  <c r="BX51" i="99"/>
  <c r="BX45" i="99"/>
  <c r="BX43" i="99"/>
  <c r="BX40" i="99"/>
  <c r="CW279" i="47"/>
  <c r="E81" i="93"/>
  <c r="S54" i="99"/>
  <c r="E86" i="89"/>
  <c r="FY248" i="47"/>
  <c r="M54" i="99"/>
  <c r="EK54" i="99"/>
  <c r="EW54" i="99" s="1"/>
  <c r="AO71" i="99" l="1"/>
  <c r="AO136" i="99" s="1"/>
  <c r="GF102" i="47"/>
  <c r="O71" i="59" s="1"/>
  <c r="FY102" i="47"/>
  <c r="AN51" i="99"/>
  <c r="F5" i="89"/>
  <c r="CR125" i="47"/>
  <c r="GB102" i="47" s="1"/>
  <c r="K71" i="59" s="1"/>
  <c r="DY54" i="99"/>
  <c r="ES54" i="99" s="1"/>
  <c r="BR54" i="99"/>
  <c r="BX54" i="99" s="1"/>
  <c r="EY52" i="47"/>
  <c r="CQ52" i="47" s="1"/>
  <c r="EX53" i="47"/>
  <c r="EY16" i="47"/>
  <c r="EY22" i="47"/>
  <c r="EY30" i="47"/>
  <c r="EY34" i="47"/>
  <c r="EY31" i="47"/>
  <c r="EY32" i="47"/>
  <c r="EY19" i="47"/>
  <c r="EY29" i="47"/>
  <c r="EY25" i="47"/>
  <c r="EY20" i="47"/>
  <c r="EY18" i="47"/>
  <c r="EY23" i="47"/>
  <c r="EY24" i="47"/>
  <c r="EY26" i="47"/>
  <c r="EY15" i="47"/>
  <c r="EY33" i="47"/>
  <c r="EY35" i="47"/>
  <c r="EY21" i="47"/>
  <c r="EY28" i="47"/>
  <c r="EY17" i="47"/>
  <c r="EY27" i="47"/>
  <c r="EY36" i="47"/>
  <c r="CQ36" i="47" s="1"/>
  <c r="EY37" i="47"/>
  <c r="CQ37" i="47" s="1"/>
  <c r="EY38" i="47"/>
  <c r="CQ38" i="47" s="1"/>
  <c r="EY39" i="47"/>
  <c r="CQ39" i="47" s="1"/>
  <c r="EY40" i="47"/>
  <c r="CQ40" i="47" s="1"/>
  <c r="EY41" i="47"/>
  <c r="CQ41" i="47" s="1"/>
  <c r="EY42" i="47"/>
  <c r="CQ42" i="47" s="1"/>
  <c r="EY43" i="47"/>
  <c r="CQ43" i="47" s="1"/>
  <c r="EY44" i="47"/>
  <c r="CQ44" i="47" s="1"/>
  <c r="EY45" i="47"/>
  <c r="CQ45" i="47" s="1"/>
  <c r="EY46" i="47"/>
  <c r="CQ46" i="47" s="1"/>
  <c r="EY47" i="47"/>
  <c r="CQ47" i="47" s="1"/>
  <c r="EY48" i="47"/>
  <c r="CQ48" i="47" s="1"/>
  <c r="EY49" i="47"/>
  <c r="CQ49" i="47" s="1"/>
  <c r="EY50" i="47"/>
  <c r="CQ50" i="47" s="1"/>
  <c r="EY281" i="47"/>
  <c r="CQ281" i="47" s="1"/>
  <c r="CR281" i="47" s="1"/>
  <c r="EX282" i="47"/>
  <c r="CU281" i="47"/>
  <c r="W56" i="99" s="1"/>
  <c r="FX250" i="47"/>
  <c r="CV281" i="47"/>
  <c r="BP281" i="47"/>
  <c r="GE123" i="47"/>
  <c r="N92" i="59" s="1"/>
  <c r="FX123" i="47"/>
  <c r="CU146" i="47"/>
  <c r="GE32" i="47"/>
  <c r="N28" i="59" s="1"/>
  <c r="GL25" i="47"/>
  <c r="CU53" i="47"/>
  <c r="CR51" i="47"/>
  <c r="E5" i="89"/>
  <c r="GF30" i="47"/>
  <c r="O26" i="59" s="1"/>
  <c r="GM23" i="47"/>
  <c r="EK55" i="99"/>
  <c r="EW55" i="99" s="1"/>
  <c r="EY126" i="47"/>
  <c r="CQ126" i="47" s="1"/>
  <c r="EX127" i="47"/>
  <c r="EY98" i="47"/>
  <c r="EY90" i="47"/>
  <c r="EY108" i="47"/>
  <c r="EY109" i="47"/>
  <c r="EY92" i="47"/>
  <c r="EY103" i="47"/>
  <c r="EY91" i="47"/>
  <c r="EY100" i="47"/>
  <c r="EY107" i="47"/>
  <c r="EY95" i="47"/>
  <c r="EY101" i="47"/>
  <c r="EY89" i="47"/>
  <c r="EY93" i="47"/>
  <c r="EY102" i="47"/>
  <c r="EY94" i="47"/>
  <c r="EY105" i="47"/>
  <c r="EY106" i="47"/>
  <c r="EY99" i="47"/>
  <c r="EY104" i="47"/>
  <c r="EY96" i="47"/>
  <c r="EY97" i="47"/>
  <c r="EY110" i="47"/>
  <c r="CQ110" i="47" s="1"/>
  <c r="EY111" i="47"/>
  <c r="CQ111" i="47" s="1"/>
  <c r="EY112" i="47"/>
  <c r="CQ112" i="47" s="1"/>
  <c r="EY113" i="47"/>
  <c r="CQ113" i="47" s="1"/>
  <c r="EY114" i="47"/>
  <c r="CQ114" i="47" s="1"/>
  <c r="EY115" i="47"/>
  <c r="CQ115" i="47" s="1"/>
  <c r="EY116" i="47"/>
  <c r="CQ116" i="47" s="1"/>
  <c r="EY117" i="47"/>
  <c r="CQ117" i="47" s="1"/>
  <c r="EY118" i="47"/>
  <c r="CQ118" i="47" s="1"/>
  <c r="EY119" i="47"/>
  <c r="CQ119" i="47" s="1"/>
  <c r="EY120" i="47"/>
  <c r="CQ120" i="47" s="1"/>
  <c r="EY121" i="47"/>
  <c r="CQ121" i="47" s="1"/>
  <c r="EY122" i="47"/>
  <c r="CQ122" i="47" s="1"/>
  <c r="EY123" i="47"/>
  <c r="CQ123" i="47" s="1"/>
  <c r="EY124" i="47"/>
  <c r="CQ124" i="47" s="1"/>
  <c r="CW280" i="47"/>
  <c r="E87" i="89"/>
  <c r="M55" i="99"/>
  <c r="FY249" i="47"/>
  <c r="E82" i="93"/>
  <c r="S55" i="99"/>
  <c r="EX40" i="99"/>
  <c r="FO282" i="47"/>
  <c r="CP282" i="47" s="1"/>
  <c r="FN283" i="47"/>
  <c r="FO147" i="47"/>
  <c r="CP147" i="47" s="1"/>
  <c r="FN148" i="47"/>
  <c r="FO54" i="47"/>
  <c r="CP54" i="47" s="1"/>
  <c r="FN55" i="47"/>
  <c r="ET41" i="99"/>
  <c r="AO72" i="99" l="1"/>
  <c r="AO137" i="99" s="1"/>
  <c r="EY127" i="47"/>
  <c r="CQ127" i="47" s="1"/>
  <c r="EX128" i="47"/>
  <c r="EK56" i="99"/>
  <c r="EW56" i="99" s="1"/>
  <c r="EY282" i="47"/>
  <c r="CQ282" i="47" s="1"/>
  <c r="EX283" i="47"/>
  <c r="CR50" i="47"/>
  <c r="GM22" i="47"/>
  <c r="GF29" i="47"/>
  <c r="O25" i="59" s="1"/>
  <c r="GM20" i="47"/>
  <c r="GF27" i="47"/>
  <c r="O23" i="59" s="1"/>
  <c r="CR48" i="47"/>
  <c r="CR46" i="47"/>
  <c r="GF25" i="47"/>
  <c r="O21" i="59" s="1"/>
  <c r="GM18" i="47"/>
  <c r="CR44" i="47"/>
  <c r="GM16" i="47"/>
  <c r="GF23" i="47"/>
  <c r="O19" i="59" s="1"/>
  <c r="GF21" i="47"/>
  <c r="O17" i="59" s="1"/>
  <c r="CR42" i="47"/>
  <c r="GB21" i="47" s="1"/>
  <c r="K17" i="59" s="1"/>
  <c r="GF19" i="47"/>
  <c r="O15" i="59" s="1"/>
  <c r="CR40" i="47"/>
  <c r="GB19" i="47" s="1"/>
  <c r="K15" i="59" s="1"/>
  <c r="GF17" i="47"/>
  <c r="O13" i="59" s="1"/>
  <c r="CR38" i="47"/>
  <c r="GB17" i="47" s="1"/>
  <c r="K13" i="59" s="1"/>
  <c r="GF15" i="47"/>
  <c r="O11" i="59" s="1"/>
  <c r="CR36" i="47"/>
  <c r="GB15" i="47" s="1"/>
  <c r="K11" i="59" s="1"/>
  <c r="EY53" i="47"/>
  <c r="CQ53" i="47" s="1"/>
  <c r="EX54" i="47"/>
  <c r="ET42" i="99"/>
  <c r="GL26" i="47"/>
  <c r="GE33" i="47"/>
  <c r="N29" i="59" s="1"/>
  <c r="CU54" i="47"/>
  <c r="GE124" i="47"/>
  <c r="N93" i="59" s="1"/>
  <c r="FX124" i="47"/>
  <c r="CU147" i="47"/>
  <c r="CV282" i="47"/>
  <c r="CR282" i="47"/>
  <c r="FX251" i="47"/>
  <c r="CU282" i="47"/>
  <c r="W57" i="99" s="1"/>
  <c r="BP282" i="47"/>
  <c r="EX41" i="99"/>
  <c r="DY55" i="99"/>
  <c r="ES55" i="99" s="1"/>
  <c r="BR55" i="99"/>
  <c r="BX55" i="99" s="1"/>
  <c r="FY101" i="47"/>
  <c r="AN50" i="99"/>
  <c r="GF101" i="47"/>
  <c r="O70" i="59" s="1"/>
  <c r="CR124" i="47"/>
  <c r="GB101" i="47" s="1"/>
  <c r="K70" i="59" s="1"/>
  <c r="AN48" i="99"/>
  <c r="GF99" i="47"/>
  <c r="O68" i="59" s="1"/>
  <c r="FY99" i="47"/>
  <c r="CR122" i="47"/>
  <c r="GB99" i="47" s="1"/>
  <c r="K68" i="59" s="1"/>
  <c r="FY97" i="47"/>
  <c r="AN46" i="99"/>
  <c r="GF97" i="47"/>
  <c r="O66" i="59" s="1"/>
  <c r="CR120" i="47"/>
  <c r="GB97" i="47" s="1"/>
  <c r="K66" i="59" s="1"/>
  <c r="AN44" i="99"/>
  <c r="GF95" i="47"/>
  <c r="O64" i="59" s="1"/>
  <c r="FY95" i="47"/>
  <c r="CR118" i="47"/>
  <c r="GB95" i="47" s="1"/>
  <c r="K64" i="59" s="1"/>
  <c r="AN42" i="99"/>
  <c r="FY93" i="47"/>
  <c r="GF93" i="47"/>
  <c r="O62" i="59" s="1"/>
  <c r="CR116" i="47"/>
  <c r="GB93" i="47" s="1"/>
  <c r="K62" i="59" s="1"/>
  <c r="GF91" i="47"/>
  <c r="O60" i="59" s="1"/>
  <c r="FY91" i="47"/>
  <c r="AN40" i="99"/>
  <c r="CR114" i="47"/>
  <c r="GB91" i="47" s="1"/>
  <c r="K60" i="59" s="1"/>
  <c r="FY89" i="47"/>
  <c r="AN38" i="99"/>
  <c r="GF89" i="47"/>
  <c r="O58" i="59" s="1"/>
  <c r="CR112" i="47"/>
  <c r="GB89" i="47" s="1"/>
  <c r="K58" i="59" s="1"/>
  <c r="FY87" i="47"/>
  <c r="AN36" i="99"/>
  <c r="GF87" i="47"/>
  <c r="O56" i="59" s="1"/>
  <c r="CR110" i="47"/>
  <c r="GB87" i="47" s="1"/>
  <c r="K56" i="59" s="1"/>
  <c r="FO55" i="47"/>
  <c r="CP55" i="47" s="1"/>
  <c r="FN56" i="47"/>
  <c r="FO148" i="47"/>
  <c r="CP148" i="47" s="1"/>
  <c r="FN149" i="47"/>
  <c r="FO283" i="47"/>
  <c r="CP283" i="47" s="1"/>
  <c r="FN284" i="47"/>
  <c r="AN49" i="99"/>
  <c r="GF100" i="47"/>
  <c r="O69" i="59" s="1"/>
  <c r="FY100" i="47"/>
  <c r="CR123" i="47"/>
  <c r="GB100" i="47" s="1"/>
  <c r="K69" i="59" s="1"/>
  <c r="AN47" i="99"/>
  <c r="GF98" i="47"/>
  <c r="O67" i="59" s="1"/>
  <c r="FY98" i="47"/>
  <c r="CR121" i="47"/>
  <c r="GB98" i="47" s="1"/>
  <c r="K67" i="59" s="1"/>
  <c r="AN45" i="99"/>
  <c r="GF96" i="47"/>
  <c r="O65" i="59" s="1"/>
  <c r="FY96" i="47"/>
  <c r="CR119" i="47"/>
  <c r="GB96" i="47" s="1"/>
  <c r="K65" i="59" s="1"/>
  <c r="AN43" i="99"/>
  <c r="FY94" i="47"/>
  <c r="GF94" i="47"/>
  <c r="O63" i="59" s="1"/>
  <c r="CR117" i="47"/>
  <c r="GB94" i="47" s="1"/>
  <c r="K63" i="59" s="1"/>
  <c r="AN41" i="99"/>
  <c r="GF92" i="47"/>
  <c r="O61" i="59" s="1"/>
  <c r="FY92" i="47"/>
  <c r="CR115" i="47"/>
  <c r="GB92" i="47" s="1"/>
  <c r="K61" i="59" s="1"/>
  <c r="AN39" i="99"/>
  <c r="FY90" i="47"/>
  <c r="GF90" i="47"/>
  <c r="O59" i="59" s="1"/>
  <c r="CR113" i="47"/>
  <c r="GB90" i="47" s="1"/>
  <c r="K59" i="59" s="1"/>
  <c r="AN37" i="99"/>
  <c r="FY88" i="47"/>
  <c r="GF88" i="47"/>
  <c r="O57" i="59" s="1"/>
  <c r="CR111" i="47"/>
  <c r="GB88" i="47" s="1"/>
  <c r="K57" i="59" s="1"/>
  <c r="FY103" i="47"/>
  <c r="F6" i="89"/>
  <c r="GF103" i="47"/>
  <c r="O72" i="59" s="1"/>
  <c r="AN52" i="99"/>
  <c r="CR126" i="47"/>
  <c r="GB103" i="47" s="1"/>
  <c r="K72" i="59" s="1"/>
  <c r="GB30" i="47"/>
  <c r="K26" i="59" s="1"/>
  <c r="GI23" i="47"/>
  <c r="CW281" i="47"/>
  <c r="E83" i="93"/>
  <c r="M56" i="99"/>
  <c r="E88" i="89"/>
  <c r="FY250" i="47"/>
  <c r="S56" i="99"/>
  <c r="CR49" i="47"/>
  <c r="GM21" i="47"/>
  <c r="GF28" i="47"/>
  <c r="O24" i="59" s="1"/>
  <c r="CR47" i="47"/>
  <c r="GF26" i="47"/>
  <c r="O22" i="59" s="1"/>
  <c r="GM19" i="47"/>
  <c r="CR45" i="47"/>
  <c r="GF24" i="47"/>
  <c r="O20" i="59" s="1"/>
  <c r="GM17" i="47"/>
  <c r="CR43" i="47"/>
  <c r="GF22" i="47"/>
  <c r="O18" i="59" s="1"/>
  <c r="GM15" i="47"/>
  <c r="GF20" i="47"/>
  <c r="O16" i="59" s="1"/>
  <c r="CR41" i="47"/>
  <c r="GB20" i="47" s="1"/>
  <c r="K16" i="59" s="1"/>
  <c r="GF18" i="47"/>
  <c r="O14" i="59" s="1"/>
  <c r="CR39" i="47"/>
  <c r="GB18" i="47" s="1"/>
  <c r="K14" i="59" s="1"/>
  <c r="GF16" i="47"/>
  <c r="O12" i="59" s="1"/>
  <c r="CR37" i="47"/>
  <c r="GB16" i="47" s="1"/>
  <c r="K12" i="59" s="1"/>
  <c r="GM24" i="47"/>
  <c r="E6" i="89"/>
  <c r="GF31" i="47"/>
  <c r="O27" i="59" s="1"/>
  <c r="CR52" i="47"/>
  <c r="AR51" i="99"/>
  <c r="AN116" i="99"/>
  <c r="AO73" i="99" l="1"/>
  <c r="AO138" i="99" s="1"/>
  <c r="GI17" i="47"/>
  <c r="GB24" i="47"/>
  <c r="K20" i="59" s="1"/>
  <c r="GI21" i="47"/>
  <c r="GB28" i="47"/>
  <c r="K24" i="59" s="1"/>
  <c r="BR56" i="99"/>
  <c r="BX56" i="99" s="1"/>
  <c r="DY56" i="99"/>
  <c r="ES56" i="99" s="1"/>
  <c r="AR37" i="99"/>
  <c r="AN102" i="99"/>
  <c r="AR39" i="99"/>
  <c r="AN104" i="99"/>
  <c r="AR41" i="99"/>
  <c r="AN106" i="99"/>
  <c r="AR43" i="99"/>
  <c r="AN108" i="99"/>
  <c r="AR45" i="99"/>
  <c r="AN110" i="99"/>
  <c r="AR47" i="99"/>
  <c r="AN112" i="99"/>
  <c r="AR49" i="99"/>
  <c r="AN114" i="99"/>
  <c r="CV283" i="47"/>
  <c r="FX252" i="47"/>
  <c r="CU283" i="47"/>
  <c r="W58" i="99" s="1"/>
  <c r="BP283" i="47"/>
  <c r="FX125" i="47"/>
  <c r="CU148" i="47"/>
  <c r="GE125" i="47"/>
  <c r="N94" i="59" s="1"/>
  <c r="GE34" i="47"/>
  <c r="N30" i="59" s="1"/>
  <c r="GL27" i="47"/>
  <c r="CU55" i="47"/>
  <c r="AR40" i="99"/>
  <c r="AN105" i="99"/>
  <c r="AR42" i="99"/>
  <c r="AN107" i="99"/>
  <c r="AR44" i="99"/>
  <c r="AN109" i="99"/>
  <c r="AN113" i="99"/>
  <c r="AR48" i="99"/>
  <c r="EK57" i="99"/>
  <c r="EW57" i="99" s="1"/>
  <c r="CR53" i="47"/>
  <c r="GM25" i="47"/>
  <c r="GF32" i="47"/>
  <c r="O28" i="59" s="1"/>
  <c r="E7" i="89"/>
  <c r="GB25" i="47"/>
  <c r="K21" i="59" s="1"/>
  <c r="GI18" i="47"/>
  <c r="GB29" i="47"/>
  <c r="K25" i="59" s="1"/>
  <c r="GI22" i="47"/>
  <c r="CW282" i="47"/>
  <c r="E84" i="93"/>
  <c r="E89" i="89"/>
  <c r="FY251" i="47"/>
  <c r="S57" i="99"/>
  <c r="M57" i="99"/>
  <c r="EY128" i="47"/>
  <c r="CQ128" i="47" s="1"/>
  <c r="EX129" i="47"/>
  <c r="GB31" i="47"/>
  <c r="K27" i="59" s="1"/>
  <c r="GI24" i="47"/>
  <c r="GI15" i="47"/>
  <c r="GB22" i="47"/>
  <c r="K18" i="59" s="1"/>
  <c r="GI19" i="47"/>
  <c r="GB26" i="47"/>
  <c r="K22" i="59" s="1"/>
  <c r="AR52" i="99"/>
  <c r="AN117" i="99"/>
  <c r="FO284" i="47"/>
  <c r="CP284" i="47" s="1"/>
  <c r="FN285" i="47"/>
  <c r="FO149" i="47"/>
  <c r="CP149" i="47" s="1"/>
  <c r="FN150" i="47"/>
  <c r="FO56" i="47"/>
  <c r="CP56" i="47" s="1"/>
  <c r="FN57" i="47"/>
  <c r="AR36" i="99"/>
  <c r="AN101" i="99"/>
  <c r="AR38" i="99"/>
  <c r="AN103" i="99"/>
  <c r="AR46" i="99"/>
  <c r="AN111" i="99"/>
  <c r="AR50" i="99"/>
  <c r="AN115" i="99"/>
  <c r="EX42" i="99"/>
  <c r="ET43" i="99"/>
  <c r="EY54" i="47"/>
  <c r="CQ54" i="47" s="1"/>
  <c r="EX55" i="47"/>
  <c r="GI16" i="47"/>
  <c r="GB23" i="47"/>
  <c r="K19" i="59" s="1"/>
  <c r="GI20" i="47"/>
  <c r="GB27" i="47"/>
  <c r="K23" i="59" s="1"/>
  <c r="EY283" i="47"/>
  <c r="CQ283" i="47" s="1"/>
  <c r="EX284" i="47"/>
  <c r="AN53" i="99"/>
  <c r="F7" i="89"/>
  <c r="FY104" i="47"/>
  <c r="GF104" i="47"/>
  <c r="O73" i="59" s="1"/>
  <c r="CR127" i="47"/>
  <c r="GB104" i="47" s="1"/>
  <c r="K73" i="59" s="1"/>
  <c r="AO74" i="99" l="1"/>
  <c r="AO139" i="99" s="1"/>
  <c r="CW283" i="47"/>
  <c r="S58" i="99"/>
  <c r="E90" i="89"/>
  <c r="FY252" i="47"/>
  <c r="E85" i="93"/>
  <c r="M58" i="99"/>
  <c r="CR54" i="47"/>
  <c r="GF33" i="47"/>
  <c r="O29" i="59" s="1"/>
  <c r="GM26" i="47"/>
  <c r="E8" i="89"/>
  <c r="GL28" i="47"/>
  <c r="CU56" i="47"/>
  <c r="GE35" i="47"/>
  <c r="N31" i="59" s="1"/>
  <c r="CU149" i="47"/>
  <c r="GE126" i="47"/>
  <c r="N95" i="59" s="1"/>
  <c r="FX253" i="47"/>
  <c r="CU284" i="47"/>
  <c r="W59" i="99" s="1"/>
  <c r="CV284" i="47"/>
  <c r="BP284" i="47"/>
  <c r="GF105" i="47"/>
  <c r="O74" i="59" s="1"/>
  <c r="FY105" i="47"/>
  <c r="AN54" i="99"/>
  <c r="F8" i="89"/>
  <c r="CR128" i="47"/>
  <c r="GB105" i="47" s="1"/>
  <c r="K74" i="59" s="1"/>
  <c r="DY57" i="99"/>
  <c r="ES57" i="99" s="1"/>
  <c r="BR57" i="99"/>
  <c r="BX57" i="99" s="1"/>
  <c r="GB32" i="47"/>
  <c r="K28" i="59" s="1"/>
  <c r="GI25" i="47"/>
  <c r="CR283" i="47"/>
  <c r="AR53" i="99"/>
  <c r="AN118" i="99"/>
  <c r="EY284" i="47"/>
  <c r="CQ284" i="47" s="1"/>
  <c r="EX285" i="47"/>
  <c r="EY55" i="47"/>
  <c r="CQ55" i="47" s="1"/>
  <c r="EX56" i="47"/>
  <c r="ET44" i="99"/>
  <c r="EX43" i="99"/>
  <c r="FO57" i="47"/>
  <c r="CP57" i="47" s="1"/>
  <c r="FN58" i="47"/>
  <c r="FO150" i="47"/>
  <c r="CP150" i="47" s="1"/>
  <c r="FN151" i="47"/>
  <c r="FO151" i="47" s="1"/>
  <c r="CP151" i="47" s="1"/>
  <c r="FO285" i="47"/>
  <c r="CP285" i="47" s="1"/>
  <c r="FN286" i="47"/>
  <c r="EY129" i="47"/>
  <c r="CQ129" i="47" s="1"/>
  <c r="EX130" i="47"/>
  <c r="EK58" i="99"/>
  <c r="EW58" i="99" s="1"/>
  <c r="GE128" i="47" l="1"/>
  <c r="N97" i="59" s="1"/>
  <c r="CP152" i="47"/>
  <c r="CR284" i="47"/>
  <c r="AO75" i="99"/>
  <c r="AO140" i="99" s="1"/>
  <c r="EY130" i="47"/>
  <c r="CQ130" i="47" s="1"/>
  <c r="EX131" i="47"/>
  <c r="FO286" i="47"/>
  <c r="CP286" i="47" s="1"/>
  <c r="FN287" i="47"/>
  <c r="CU151" i="47"/>
  <c r="FO58" i="47"/>
  <c r="CP58" i="47" s="1"/>
  <c r="FN59" i="47"/>
  <c r="EX44" i="99"/>
  <c r="ET45" i="99"/>
  <c r="EY56" i="47"/>
  <c r="CQ56" i="47" s="1"/>
  <c r="EX57" i="47"/>
  <c r="EY285" i="47"/>
  <c r="CQ285" i="47" s="1"/>
  <c r="CR285" i="47" s="1"/>
  <c r="EX286" i="47"/>
  <c r="EK59" i="99"/>
  <c r="EW59" i="99" s="1"/>
  <c r="GB33" i="47"/>
  <c r="K29" i="59" s="1"/>
  <c r="GI26" i="47"/>
  <c r="FY106" i="47"/>
  <c r="AN55" i="99"/>
  <c r="F9" i="89"/>
  <c r="GF106" i="47"/>
  <c r="O75" i="59" s="1"/>
  <c r="CR129" i="47"/>
  <c r="GB106" i="47" s="1"/>
  <c r="K75" i="59" s="1"/>
  <c r="CV285" i="47"/>
  <c r="FX254" i="47"/>
  <c r="CU285" i="47"/>
  <c r="W60" i="99" s="1"/>
  <c r="BP285" i="47"/>
  <c r="GE127" i="47"/>
  <c r="N96" i="59" s="1"/>
  <c r="CU150" i="47"/>
  <c r="GL29" i="47"/>
  <c r="CU57" i="47"/>
  <c r="GE36" i="47"/>
  <c r="N32" i="59" s="1"/>
  <c r="GM27" i="47"/>
  <c r="GF34" i="47"/>
  <c r="O30" i="59" s="1"/>
  <c r="E9" i="89"/>
  <c r="CR55" i="47"/>
  <c r="CW284" i="47"/>
  <c r="E86" i="93"/>
  <c r="M59" i="99"/>
  <c r="FY253" i="47"/>
  <c r="E91" i="89"/>
  <c r="S59" i="99"/>
  <c r="AR54" i="99"/>
  <c r="AN119" i="99"/>
  <c r="BR58" i="99"/>
  <c r="BX58" i="99" s="1"/>
  <c r="DY58" i="99"/>
  <c r="ES58" i="99" s="1"/>
  <c r="CU152" i="47" l="1"/>
  <c r="AO78" i="99" s="1"/>
  <c r="CQ152" i="47"/>
  <c r="AN78" i="99" s="1"/>
  <c r="AO77" i="99"/>
  <c r="AO142" i="99" s="1"/>
  <c r="AO76" i="99"/>
  <c r="AO141" i="99" s="1"/>
  <c r="AN120" i="99"/>
  <c r="AR55" i="99"/>
  <c r="CW285" i="47"/>
  <c r="M60" i="99"/>
  <c r="FY254" i="47"/>
  <c r="E92" i="89"/>
  <c r="E87" i="93"/>
  <c r="S60" i="99"/>
  <c r="E10" i="89"/>
  <c r="GF35" i="47"/>
  <c r="O31" i="59" s="1"/>
  <c r="GM28" i="47"/>
  <c r="CR56" i="47"/>
  <c r="GL30" i="47"/>
  <c r="GE37" i="47"/>
  <c r="N33" i="59" s="1"/>
  <c r="CU58" i="47"/>
  <c r="FX255" i="47"/>
  <c r="CV286" i="47"/>
  <c r="CU286" i="47"/>
  <c r="W61" i="99" s="1"/>
  <c r="BP286" i="47"/>
  <c r="GF107" i="47"/>
  <c r="O76" i="59" s="1"/>
  <c r="FY107" i="47"/>
  <c r="F10" i="89"/>
  <c r="AN56" i="99"/>
  <c r="CR130" i="47"/>
  <c r="GB107" i="47" s="1"/>
  <c r="K76" i="59" s="1"/>
  <c r="BR59" i="99"/>
  <c r="BX59" i="99" s="1"/>
  <c r="DY59" i="99"/>
  <c r="ES59" i="99" s="1"/>
  <c r="GB34" i="47"/>
  <c r="K30" i="59" s="1"/>
  <c r="GI27" i="47"/>
  <c r="EK60" i="99"/>
  <c r="EW60" i="99" s="1"/>
  <c r="EY286" i="47"/>
  <c r="CQ286" i="47" s="1"/>
  <c r="EX287" i="47"/>
  <c r="EY57" i="47"/>
  <c r="CQ57" i="47" s="1"/>
  <c r="EX58" i="47"/>
  <c r="ET46" i="99"/>
  <c r="EX45" i="99"/>
  <c r="FO59" i="47"/>
  <c r="CP59" i="47" s="1"/>
  <c r="FN60" i="47"/>
  <c r="FO287" i="47"/>
  <c r="CP287" i="47" s="1"/>
  <c r="FN288" i="47"/>
  <c r="EY131" i="47"/>
  <c r="CQ131" i="47" s="1"/>
  <c r="EX132" i="47"/>
  <c r="CR152" i="47" l="1"/>
  <c r="AR78" i="99"/>
  <c r="F11" i="89"/>
  <c r="GF108" i="47"/>
  <c r="O77" i="59" s="1"/>
  <c r="AN57" i="99"/>
  <c r="FY108" i="47"/>
  <c r="CR131" i="47"/>
  <c r="GB108" i="47" s="1"/>
  <c r="K77" i="59" s="1"/>
  <c r="FX256" i="47"/>
  <c r="CU287" i="47"/>
  <c r="W62" i="99" s="1"/>
  <c r="CV287" i="47"/>
  <c r="BP287" i="47"/>
  <c r="GL31" i="47"/>
  <c r="CU59" i="47"/>
  <c r="GE38" i="47"/>
  <c r="N34" i="59" s="1"/>
  <c r="GF36" i="47"/>
  <c r="O32" i="59" s="1"/>
  <c r="E11" i="89"/>
  <c r="GM29" i="47"/>
  <c r="CR57" i="47"/>
  <c r="CW286" i="47"/>
  <c r="S61" i="99"/>
  <c r="E88" i="93"/>
  <c r="FY255" i="47"/>
  <c r="M61" i="99"/>
  <c r="E93" i="89"/>
  <c r="AN121" i="99"/>
  <c r="AR56" i="99"/>
  <c r="EK61" i="99"/>
  <c r="EW61" i="99" s="1"/>
  <c r="BR60" i="99"/>
  <c r="BX60" i="99" s="1"/>
  <c r="DY60" i="99"/>
  <c r="ES60" i="99" s="1"/>
  <c r="EY132" i="47"/>
  <c r="CQ132" i="47" s="1"/>
  <c r="EX133" i="47"/>
  <c r="FO288" i="47"/>
  <c r="CP288" i="47" s="1"/>
  <c r="FN289" i="47"/>
  <c r="FO60" i="47"/>
  <c r="CP60" i="47" s="1"/>
  <c r="FN61" i="47"/>
  <c r="EX46" i="99"/>
  <c r="ET47" i="99"/>
  <c r="EY58" i="47"/>
  <c r="CQ58" i="47" s="1"/>
  <c r="EX59" i="47"/>
  <c r="EY287" i="47"/>
  <c r="CQ287" i="47" s="1"/>
  <c r="EX288" i="47"/>
  <c r="CR286" i="47"/>
  <c r="GB35" i="47"/>
  <c r="K31" i="59" s="1"/>
  <c r="GI28" i="47"/>
  <c r="CR287" i="47" l="1"/>
  <c r="EY288" i="47"/>
  <c r="CQ288" i="47" s="1"/>
  <c r="CR288" i="47" s="1"/>
  <c r="EX289" i="47"/>
  <c r="EY59" i="47"/>
  <c r="CQ59" i="47" s="1"/>
  <c r="EX60" i="47"/>
  <c r="ET48" i="99"/>
  <c r="EX47" i="99"/>
  <c r="FO61" i="47"/>
  <c r="CP61" i="47" s="1"/>
  <c r="FN62" i="47"/>
  <c r="FO289" i="47"/>
  <c r="CP289" i="47" s="1"/>
  <c r="FN290" i="47"/>
  <c r="EY133" i="47"/>
  <c r="CQ133" i="47" s="1"/>
  <c r="EX134" i="47"/>
  <c r="EK62" i="99"/>
  <c r="EW62" i="99" s="1"/>
  <c r="CW287" i="47"/>
  <c r="E89" i="93"/>
  <c r="FY256" i="47"/>
  <c r="M62" i="99"/>
  <c r="S62" i="99"/>
  <c r="E94" i="89"/>
  <c r="GF37" i="47"/>
  <c r="O33" i="59" s="1"/>
  <c r="GM30" i="47"/>
  <c r="E12" i="89"/>
  <c r="CR58" i="47"/>
  <c r="GE39" i="47"/>
  <c r="N35" i="59" s="1"/>
  <c r="GL32" i="47"/>
  <c r="CU60" i="47"/>
  <c r="CU288" i="47"/>
  <c r="W63" i="99" s="1"/>
  <c r="FX257" i="47"/>
  <c r="CV288" i="47"/>
  <c r="BP288" i="47"/>
  <c r="FY109" i="47"/>
  <c r="F12" i="89"/>
  <c r="AN58" i="99"/>
  <c r="GF109" i="47"/>
  <c r="O78" i="59" s="1"/>
  <c r="CR132" i="47"/>
  <c r="GB109" i="47" s="1"/>
  <c r="K78" i="59" s="1"/>
  <c r="DY61" i="99"/>
  <c r="ES61" i="99" s="1"/>
  <c r="BR61" i="99"/>
  <c r="BX61" i="99" s="1"/>
  <c r="GI29" i="47"/>
  <c r="GB36" i="47"/>
  <c r="K32" i="59" s="1"/>
  <c r="AR57" i="99"/>
  <c r="AN122" i="99"/>
  <c r="AR58" i="99" l="1"/>
  <c r="AN123" i="99"/>
  <c r="GB37" i="47"/>
  <c r="K33" i="59" s="1"/>
  <c r="GI30" i="47"/>
  <c r="AN59" i="99"/>
  <c r="F13" i="89"/>
  <c r="FY110" i="47"/>
  <c r="GF110" i="47"/>
  <c r="O79" i="59" s="1"/>
  <c r="CR133" i="47"/>
  <c r="GB110" i="47" s="1"/>
  <c r="K79" i="59" s="1"/>
  <c r="FX258" i="47"/>
  <c r="CV289" i="47"/>
  <c r="CU289" i="47"/>
  <c r="W64" i="99" s="1"/>
  <c r="BP289" i="47"/>
  <c r="GE40" i="47"/>
  <c r="N36" i="59" s="1"/>
  <c r="CU61" i="47"/>
  <c r="GL33" i="47"/>
  <c r="CR59" i="47"/>
  <c r="E13" i="89"/>
  <c r="GF38" i="47"/>
  <c r="O34" i="59" s="1"/>
  <c r="GM31" i="47"/>
  <c r="CW288" i="47"/>
  <c r="M63" i="99"/>
  <c r="E90" i="93"/>
  <c r="E95" i="89"/>
  <c r="S63" i="99"/>
  <c r="FY257" i="47"/>
  <c r="EK63" i="99"/>
  <c r="EW63" i="99" s="1"/>
  <c r="BR62" i="99"/>
  <c r="BX62" i="99" s="1"/>
  <c r="DY62" i="99"/>
  <c r="ES62" i="99" s="1"/>
  <c r="EY134" i="47"/>
  <c r="CQ134" i="47" s="1"/>
  <c r="EX135" i="47"/>
  <c r="FO290" i="47"/>
  <c r="CP290" i="47" s="1"/>
  <c r="FN291" i="47"/>
  <c r="FO62" i="47"/>
  <c r="CP62" i="47" s="1"/>
  <c r="FN63" i="47"/>
  <c r="EX48" i="99"/>
  <c r="ET49" i="99"/>
  <c r="EY60" i="47"/>
  <c r="CQ60" i="47" s="1"/>
  <c r="EX61" i="47"/>
  <c r="EY289" i="47"/>
  <c r="CQ289" i="47" s="1"/>
  <c r="EX290" i="47"/>
  <c r="CW289" i="47" l="1"/>
  <c r="M64" i="99"/>
  <c r="E91" i="93"/>
  <c r="FY258" i="47"/>
  <c r="S64" i="99"/>
  <c r="E96" i="89"/>
  <c r="E14" i="89"/>
  <c r="GF39" i="47"/>
  <c r="O35" i="59" s="1"/>
  <c r="GM32" i="47"/>
  <c r="CR60" i="47"/>
  <c r="GE41" i="47"/>
  <c r="N37" i="59" s="1"/>
  <c r="CU62" i="47"/>
  <c r="GL34" i="47"/>
  <c r="CV290" i="47"/>
  <c r="FX259" i="47"/>
  <c r="CU290" i="47"/>
  <c r="W65" i="99" s="1"/>
  <c r="BP290" i="47"/>
  <c r="AN60" i="99"/>
  <c r="F14" i="89"/>
  <c r="FY111" i="47"/>
  <c r="GF111" i="47"/>
  <c r="O80" i="59" s="1"/>
  <c r="CR134" i="47"/>
  <c r="GB111" i="47" s="1"/>
  <c r="K80" i="59" s="1"/>
  <c r="GI31" i="47"/>
  <c r="GB38" i="47"/>
  <c r="K34" i="59" s="1"/>
  <c r="EK64" i="99"/>
  <c r="EW64" i="99" s="1"/>
  <c r="AR59" i="99"/>
  <c r="AN124" i="99"/>
  <c r="EY290" i="47"/>
  <c r="CQ290" i="47" s="1"/>
  <c r="EX291" i="47"/>
  <c r="EY61" i="47"/>
  <c r="CQ61" i="47" s="1"/>
  <c r="EX62" i="47"/>
  <c r="ET50" i="99"/>
  <c r="EX49" i="99"/>
  <c r="FO63" i="47"/>
  <c r="CP63" i="47" s="1"/>
  <c r="FN64" i="47"/>
  <c r="FO291" i="47"/>
  <c r="CP291" i="47" s="1"/>
  <c r="FN292" i="47"/>
  <c r="EY135" i="47"/>
  <c r="CQ135" i="47" s="1"/>
  <c r="EX136" i="47"/>
  <c r="BR63" i="99"/>
  <c r="BX63" i="99" s="1"/>
  <c r="DY63" i="99"/>
  <c r="ES63" i="99" s="1"/>
  <c r="CR289" i="47"/>
  <c r="CR290" i="47" l="1"/>
  <c r="EY136" i="47"/>
  <c r="CQ136" i="47" s="1"/>
  <c r="EX137" i="47"/>
  <c r="FO292" i="47"/>
  <c r="CP292" i="47" s="1"/>
  <c r="FN293" i="47"/>
  <c r="FO64" i="47"/>
  <c r="CP64" i="47" s="1"/>
  <c r="FN65" i="47"/>
  <c r="EX50" i="99"/>
  <c r="ET51" i="99"/>
  <c r="EY62" i="47"/>
  <c r="CQ62" i="47" s="1"/>
  <c r="EX63" i="47"/>
  <c r="EY291" i="47"/>
  <c r="CQ291" i="47" s="1"/>
  <c r="EX292" i="47"/>
  <c r="BR64" i="99"/>
  <c r="BX64" i="99" s="1"/>
  <c r="DY64" i="99"/>
  <c r="ES64" i="99" s="1"/>
  <c r="FY112" i="47"/>
  <c r="GF112" i="47"/>
  <c r="O81" i="59" s="1"/>
  <c r="F15" i="89"/>
  <c r="AN61" i="99"/>
  <c r="CR135" i="47"/>
  <c r="GB112" i="47" s="1"/>
  <c r="K81" i="59" s="1"/>
  <c r="CU291" i="47"/>
  <c r="W66" i="99" s="1"/>
  <c r="FX260" i="47"/>
  <c r="CV291" i="47"/>
  <c r="CR291" i="47"/>
  <c r="BP291" i="47"/>
  <c r="GE42" i="47"/>
  <c r="N38" i="59" s="1"/>
  <c r="GL35" i="47"/>
  <c r="CU63" i="47"/>
  <c r="GF40" i="47"/>
  <c r="O36" i="59" s="1"/>
  <c r="E15" i="89"/>
  <c r="GM33" i="47"/>
  <c r="CR61" i="47"/>
  <c r="CW290" i="47"/>
  <c r="E92" i="93"/>
  <c r="E97" i="89"/>
  <c r="S65" i="99"/>
  <c r="FY259" i="47"/>
  <c r="M65" i="99"/>
  <c r="AR60" i="99"/>
  <c r="AN125" i="99"/>
  <c r="EK65" i="99"/>
  <c r="EW65" i="99" s="1"/>
  <c r="GB39" i="47"/>
  <c r="K35" i="59" s="1"/>
  <c r="GI32" i="47"/>
  <c r="DY65" i="99" l="1"/>
  <c r="ES65" i="99" s="1"/>
  <c r="BR65" i="99"/>
  <c r="BX65" i="99" s="1"/>
  <c r="EK66" i="99"/>
  <c r="EW66" i="99" s="1"/>
  <c r="AN126" i="99"/>
  <c r="AR61" i="99"/>
  <c r="CW291" i="47"/>
  <c r="FY260" i="47"/>
  <c r="M66" i="99"/>
  <c r="S66" i="99"/>
  <c r="E93" i="93"/>
  <c r="E98" i="89"/>
  <c r="E16" i="89"/>
  <c r="GM34" i="47"/>
  <c r="GF41" i="47"/>
  <c r="O37" i="59" s="1"/>
  <c r="CR62" i="47"/>
  <c r="GE43" i="47"/>
  <c r="N39" i="59" s="1"/>
  <c r="CU64" i="47"/>
  <c r="GL36" i="47"/>
  <c r="CU292" i="47"/>
  <c r="W67" i="99" s="1"/>
  <c r="FX261" i="47"/>
  <c r="CV292" i="47"/>
  <c r="BP292" i="47"/>
  <c r="EY137" i="47"/>
  <c r="CQ137" i="47" s="1"/>
  <c r="EX138" i="47"/>
  <c r="GB40" i="47"/>
  <c r="K36" i="59" s="1"/>
  <c r="GI33" i="47"/>
  <c r="EY292" i="47"/>
  <c r="CQ292" i="47" s="1"/>
  <c r="EX293" i="47"/>
  <c r="EY63" i="47"/>
  <c r="CQ63" i="47" s="1"/>
  <c r="EX64" i="47"/>
  <c r="ET80" i="99"/>
  <c r="EU51" i="99" s="1"/>
  <c r="ET52" i="99"/>
  <c r="EX51" i="99"/>
  <c r="FO65" i="47"/>
  <c r="CP65" i="47" s="1"/>
  <c r="FN66" i="47"/>
  <c r="FO293" i="47"/>
  <c r="CP293" i="47" s="1"/>
  <c r="FN294" i="47"/>
  <c r="AN62" i="99"/>
  <c r="GF113" i="47"/>
  <c r="O82" i="59" s="1"/>
  <c r="F16" i="89"/>
  <c r="FY113" i="47"/>
  <c r="CR136" i="47"/>
  <c r="GB113" i="47" s="1"/>
  <c r="K82" i="59" s="1"/>
  <c r="AN127" i="99" l="1"/>
  <c r="AR62" i="99"/>
  <c r="FO294" i="47"/>
  <c r="CP294" i="47" s="1"/>
  <c r="FN295" i="47"/>
  <c r="FO66" i="47"/>
  <c r="CP66" i="47" s="1"/>
  <c r="FN67" i="47"/>
  <c r="EX80" i="99"/>
  <c r="EX52" i="99"/>
  <c r="EU52" i="99"/>
  <c r="ET53" i="99"/>
  <c r="EU36" i="99"/>
  <c r="EU38" i="99"/>
  <c r="EU37" i="99"/>
  <c r="EU39" i="99"/>
  <c r="EU40" i="99"/>
  <c r="EU41" i="99"/>
  <c r="EU42" i="99"/>
  <c r="EU43" i="99"/>
  <c r="EU44" i="99"/>
  <c r="EU45" i="99"/>
  <c r="EU46" i="99"/>
  <c r="EU47" i="99"/>
  <c r="EU48" i="99"/>
  <c r="EU49" i="99"/>
  <c r="EU50" i="99"/>
  <c r="CR63" i="47"/>
  <c r="GM35" i="47"/>
  <c r="GF42" i="47"/>
  <c r="O38" i="59" s="1"/>
  <c r="E17" i="89"/>
  <c r="CW292" i="47"/>
  <c r="E94" i="93"/>
  <c r="M67" i="99"/>
  <c r="E99" i="89"/>
  <c r="FY261" i="47"/>
  <c r="S67" i="99"/>
  <c r="EY138" i="47"/>
  <c r="CQ138" i="47" s="1"/>
  <c r="EX139" i="47"/>
  <c r="EK67" i="99"/>
  <c r="EW67" i="99" s="1"/>
  <c r="CU293" i="47"/>
  <c r="W68" i="99" s="1"/>
  <c r="CV293" i="47"/>
  <c r="BP293" i="47"/>
  <c r="GE44" i="47"/>
  <c r="N40" i="59" s="1"/>
  <c r="CU65" i="47"/>
  <c r="GL37" i="47"/>
  <c r="AG51" i="99"/>
  <c r="F83" i="89" s="1"/>
  <c r="EY64" i="47"/>
  <c r="CQ64" i="47" s="1"/>
  <c r="EX65" i="47"/>
  <c r="EY293" i="47"/>
  <c r="CQ293" i="47" s="1"/>
  <c r="EX294" i="47"/>
  <c r="F17" i="89"/>
  <c r="FY114" i="47"/>
  <c r="AN63" i="99"/>
  <c r="GF114" i="47"/>
  <c r="O83" i="59" s="1"/>
  <c r="CR137" i="47"/>
  <c r="GB114" i="47" s="1"/>
  <c r="K83" i="59" s="1"/>
  <c r="CR292" i="47"/>
  <c r="GB41" i="47"/>
  <c r="K37" i="59" s="1"/>
  <c r="GI34" i="47"/>
  <c r="BR66" i="99"/>
  <c r="BX66" i="99" s="1"/>
  <c r="DY66" i="99"/>
  <c r="ES66" i="99" s="1"/>
  <c r="F78" i="93" l="1"/>
  <c r="AR63" i="99"/>
  <c r="AN128" i="99"/>
  <c r="CW293" i="47"/>
  <c r="S68" i="99"/>
  <c r="E95" i="93"/>
  <c r="M68" i="99"/>
  <c r="E100" i="89"/>
  <c r="GF43" i="47"/>
  <c r="O39" i="59" s="1"/>
  <c r="E18" i="89"/>
  <c r="GM36" i="47"/>
  <c r="CR64" i="47"/>
  <c r="CR293" i="47"/>
  <c r="EY139" i="47"/>
  <c r="CQ139" i="47" s="1"/>
  <c r="EX140" i="47"/>
  <c r="GI35" i="47"/>
  <c r="GB42" i="47"/>
  <c r="K38" i="59" s="1"/>
  <c r="AG49" i="99"/>
  <c r="F81" i="89" s="1"/>
  <c r="AG47" i="99"/>
  <c r="F79" i="89" s="1"/>
  <c r="AG45" i="99"/>
  <c r="F77" i="89" s="1"/>
  <c r="AG43" i="99"/>
  <c r="F75" i="89" s="1"/>
  <c r="AG41" i="99"/>
  <c r="F73" i="89" s="1"/>
  <c r="AG39" i="99"/>
  <c r="F71" i="89" s="1"/>
  <c r="AG38" i="99"/>
  <c r="F70" i="89" s="1"/>
  <c r="EU53" i="99"/>
  <c r="ET54" i="99"/>
  <c r="EY52" i="99"/>
  <c r="AE52" i="99" s="1"/>
  <c r="EX53" i="99"/>
  <c r="EY36" i="99"/>
  <c r="AE36" i="99" s="1"/>
  <c r="EY37" i="99"/>
  <c r="AE37" i="99" s="1"/>
  <c r="EY38" i="99"/>
  <c r="AE38" i="99" s="1"/>
  <c r="EY39" i="99"/>
  <c r="AE39" i="99" s="1"/>
  <c r="EY40" i="99"/>
  <c r="AE40" i="99" s="1"/>
  <c r="EY41" i="99"/>
  <c r="AE41" i="99" s="1"/>
  <c r="EY42" i="99"/>
  <c r="AE42" i="99" s="1"/>
  <c r="EY43" i="99"/>
  <c r="AE43" i="99" s="1"/>
  <c r="EY44" i="99"/>
  <c r="AE44" i="99" s="1"/>
  <c r="EY45" i="99"/>
  <c r="AE45" i="99" s="1"/>
  <c r="EY46" i="99"/>
  <c r="AE46" i="99" s="1"/>
  <c r="EY47" i="99"/>
  <c r="AE47" i="99" s="1"/>
  <c r="EY48" i="99"/>
  <c r="AE48" i="99" s="1"/>
  <c r="EY49" i="99"/>
  <c r="AE49" i="99" s="1"/>
  <c r="EY50" i="99"/>
  <c r="AE50" i="99" s="1"/>
  <c r="GL38" i="47"/>
  <c r="GE45" i="47"/>
  <c r="N41" i="59" s="1"/>
  <c r="CU66" i="47"/>
  <c r="CV294" i="47"/>
  <c r="CU294" i="47"/>
  <c r="W69" i="99" s="1"/>
  <c r="BP294" i="47"/>
  <c r="EY294" i="47"/>
  <c r="CQ294" i="47" s="1"/>
  <c r="EX295" i="47"/>
  <c r="EY65" i="47"/>
  <c r="CQ65" i="47" s="1"/>
  <c r="EX66" i="47"/>
  <c r="O118" i="59"/>
  <c r="EK68" i="99"/>
  <c r="EW68" i="99" s="1"/>
  <c r="F18" i="89"/>
  <c r="AN64" i="99"/>
  <c r="FY115" i="47"/>
  <c r="GF115" i="47"/>
  <c r="O84" i="59" s="1"/>
  <c r="CR138" i="47"/>
  <c r="GB115" i="47" s="1"/>
  <c r="K84" i="59" s="1"/>
  <c r="BR67" i="99"/>
  <c r="BX67" i="99" s="1"/>
  <c r="DY67" i="99"/>
  <c r="ES67" i="99" s="1"/>
  <c r="AG50" i="99"/>
  <c r="F82" i="89" s="1"/>
  <c r="AG48" i="99"/>
  <c r="F80" i="89" s="1"/>
  <c r="AG46" i="99"/>
  <c r="F78" i="89" s="1"/>
  <c r="AG44" i="99"/>
  <c r="F76" i="89" s="1"/>
  <c r="AG42" i="99"/>
  <c r="F74" i="89" s="1"/>
  <c r="AG40" i="99"/>
  <c r="F72" i="89" s="1"/>
  <c r="AG37" i="99"/>
  <c r="F69" i="89" s="1"/>
  <c r="AG36" i="99"/>
  <c r="F68" i="89" s="1"/>
  <c r="AG52" i="99"/>
  <c r="F84" i="89" s="1"/>
  <c r="EY51" i="99"/>
  <c r="FO67" i="47"/>
  <c r="CP67" i="47" s="1"/>
  <c r="FN68" i="47"/>
  <c r="FO295" i="47"/>
  <c r="CP295" i="47" s="1"/>
  <c r="FN296" i="47"/>
  <c r="FE37" i="99" l="1"/>
  <c r="FE52" i="99"/>
  <c r="FE36" i="99"/>
  <c r="FE40" i="99"/>
  <c r="FE42" i="99"/>
  <c r="FE44" i="99"/>
  <c r="FE46" i="99"/>
  <c r="FE48" i="99"/>
  <c r="FE50" i="99"/>
  <c r="F63" i="93"/>
  <c r="G78" i="93" s="1"/>
  <c r="F67" i="93"/>
  <c r="F69" i="93"/>
  <c r="F71" i="93"/>
  <c r="F73" i="93"/>
  <c r="F75" i="93"/>
  <c r="F77" i="93"/>
  <c r="CR294" i="47"/>
  <c r="F66" i="93"/>
  <c r="F70" i="93"/>
  <c r="F74" i="93"/>
  <c r="F79" i="93"/>
  <c r="F64" i="93"/>
  <c r="F65" i="93"/>
  <c r="F68" i="93"/>
  <c r="F72" i="93"/>
  <c r="F76" i="93"/>
  <c r="CV295" i="47"/>
  <c r="CU295" i="47"/>
  <c r="W70" i="99" s="1"/>
  <c r="BP295" i="47"/>
  <c r="GE46" i="47"/>
  <c r="N42" i="59" s="1"/>
  <c r="CU67" i="47"/>
  <c r="GL39" i="47"/>
  <c r="O119" i="59"/>
  <c r="O104" i="59"/>
  <c r="EY66" i="47"/>
  <c r="CQ66" i="47" s="1"/>
  <c r="EX67" i="47"/>
  <c r="EY295" i="47"/>
  <c r="CQ295" i="47" s="1"/>
  <c r="EX296" i="47"/>
  <c r="EK69" i="99"/>
  <c r="EW69" i="99" s="1"/>
  <c r="AL49" i="99"/>
  <c r="AA49" i="99" s="1"/>
  <c r="AK49" i="99"/>
  <c r="AH49" i="99"/>
  <c r="K116" i="59" s="1"/>
  <c r="AK47" i="99"/>
  <c r="AL47" i="99"/>
  <c r="AA47" i="99" s="1"/>
  <c r="AH47" i="99"/>
  <c r="K114" i="59" s="1"/>
  <c r="AL45" i="99"/>
  <c r="AA45" i="99" s="1"/>
  <c r="AK45" i="99"/>
  <c r="AH45" i="99"/>
  <c r="K112" i="59" s="1"/>
  <c r="AL43" i="99"/>
  <c r="AH43" i="99"/>
  <c r="K110" i="59" s="1"/>
  <c r="AL41" i="99"/>
  <c r="AH41" i="99"/>
  <c r="K108" i="59" s="1"/>
  <c r="AL39" i="99"/>
  <c r="AH39" i="99"/>
  <c r="K106" i="59" s="1"/>
  <c r="AL37" i="99"/>
  <c r="AA37" i="99" s="1"/>
  <c r="AH37" i="99"/>
  <c r="K104" i="59" s="1"/>
  <c r="EY53" i="99"/>
  <c r="AE53" i="99" s="1"/>
  <c r="EX54" i="99"/>
  <c r="EU54" i="99"/>
  <c r="ET55" i="99"/>
  <c r="FE38" i="99"/>
  <c r="O106" i="59"/>
  <c r="AA39" i="99"/>
  <c r="O108" i="59"/>
  <c r="AA41" i="99"/>
  <c r="O110" i="59"/>
  <c r="AA43" i="99"/>
  <c r="O112" i="59"/>
  <c r="O114" i="59"/>
  <c r="O116" i="59"/>
  <c r="EY140" i="47"/>
  <c r="CQ140" i="47" s="1"/>
  <c r="EX141" i="47"/>
  <c r="GB43" i="47"/>
  <c r="K39" i="59" s="1"/>
  <c r="GI36" i="47"/>
  <c r="FO296" i="47"/>
  <c r="CP296" i="47" s="1"/>
  <c r="FN297" i="47"/>
  <c r="FO68" i="47"/>
  <c r="CP68" i="47" s="1"/>
  <c r="FN69" i="47"/>
  <c r="AE51" i="99"/>
  <c r="FE51" i="99"/>
  <c r="O103" i="59"/>
  <c r="O107" i="59"/>
  <c r="O109" i="59"/>
  <c r="O111" i="59"/>
  <c r="O113" i="59"/>
  <c r="O115" i="59"/>
  <c r="O117" i="59"/>
  <c r="AR64" i="99"/>
  <c r="AN129" i="99"/>
  <c r="CR65" i="47"/>
  <c r="GM37" i="47"/>
  <c r="E19" i="89"/>
  <c r="GF44" i="47"/>
  <c r="O40" i="59" s="1"/>
  <c r="CW294" i="47"/>
  <c r="M69" i="99"/>
  <c r="E101" i="89"/>
  <c r="S69" i="99"/>
  <c r="E96" i="93"/>
  <c r="AK50" i="99"/>
  <c r="AL50" i="99"/>
  <c r="AA50" i="99" s="1"/>
  <c r="AH50" i="99"/>
  <c r="K117" i="59" s="1"/>
  <c r="AK48" i="99"/>
  <c r="AL48" i="99"/>
  <c r="AA48" i="99" s="1"/>
  <c r="AH48" i="99"/>
  <c r="K115" i="59" s="1"/>
  <c r="AK46" i="99"/>
  <c r="AL46" i="99"/>
  <c r="AA46" i="99" s="1"/>
  <c r="AH46" i="99"/>
  <c r="K113" i="59" s="1"/>
  <c r="AK44" i="99"/>
  <c r="AL44" i="99"/>
  <c r="AA44" i="99" s="1"/>
  <c r="AH44" i="99"/>
  <c r="K111" i="59" s="1"/>
  <c r="AL42" i="99"/>
  <c r="AA42" i="99" s="1"/>
  <c r="AH42" i="99"/>
  <c r="K109" i="59" s="1"/>
  <c r="AL40" i="99"/>
  <c r="AA40" i="99" s="1"/>
  <c r="AH40" i="99"/>
  <c r="K107" i="59" s="1"/>
  <c r="AL38" i="99"/>
  <c r="AA38" i="99" s="1"/>
  <c r="AH38" i="99"/>
  <c r="K105" i="59" s="1"/>
  <c r="AL36" i="99"/>
  <c r="AA36" i="99" s="1"/>
  <c r="AH36" i="99"/>
  <c r="K103" i="59" s="1"/>
  <c r="AK52" i="99"/>
  <c r="AL52" i="99"/>
  <c r="AA52" i="99" s="1"/>
  <c r="AH52" i="99"/>
  <c r="K119" i="59" s="1"/>
  <c r="AG53" i="99"/>
  <c r="F85" i="89" s="1"/>
  <c r="O105" i="59"/>
  <c r="FE39" i="99"/>
  <c r="FE41" i="99"/>
  <c r="FE43" i="99"/>
  <c r="FE45" i="99"/>
  <c r="FE47" i="99"/>
  <c r="FE49" i="99"/>
  <c r="AN65" i="99"/>
  <c r="F19" i="89"/>
  <c r="FY116" i="47"/>
  <c r="GF116" i="47"/>
  <c r="O85" i="59" s="1"/>
  <c r="CR139" i="47"/>
  <c r="GB116" i="47" s="1"/>
  <c r="K85" i="59" s="1"/>
  <c r="DY68" i="99"/>
  <c r="ES68" i="99" s="1"/>
  <c r="BR68" i="99"/>
  <c r="BX68" i="99" s="1"/>
  <c r="FE53" i="99" l="1"/>
  <c r="F80" i="93"/>
  <c r="AR65" i="99"/>
  <c r="AN130" i="99"/>
  <c r="O120" i="59"/>
  <c r="BR69" i="99"/>
  <c r="BX69" i="99" s="1"/>
  <c r="DY69" i="99"/>
  <c r="ES69" i="99" s="1"/>
  <c r="FO69" i="47"/>
  <c r="CP69" i="47" s="1"/>
  <c r="FN70" i="47"/>
  <c r="FO297" i="47"/>
  <c r="CP297" i="47" s="1"/>
  <c r="FN298" i="47"/>
  <c r="EY141" i="47"/>
  <c r="CQ141" i="47" s="1"/>
  <c r="EX142" i="47"/>
  <c r="EU55" i="99"/>
  <c r="ET56" i="99"/>
  <c r="EY54" i="99"/>
  <c r="AE54" i="99" s="1"/>
  <c r="EX55" i="99"/>
  <c r="CW295" i="47"/>
  <c r="M70" i="99"/>
  <c r="E102" i="89"/>
  <c r="S70" i="99"/>
  <c r="E97" i="93"/>
  <c r="GM38" i="47"/>
  <c r="GF45" i="47"/>
  <c r="O41" i="59" s="1"/>
  <c r="E20" i="89"/>
  <c r="CR66" i="47"/>
  <c r="EK70" i="99"/>
  <c r="EW70" i="99" s="1"/>
  <c r="GB44" i="47"/>
  <c r="K40" i="59" s="1"/>
  <c r="GI37" i="47"/>
  <c r="AL51" i="99"/>
  <c r="AA51" i="99" s="1"/>
  <c r="AK51" i="99"/>
  <c r="AH51" i="99"/>
  <c r="K118" i="59" s="1"/>
  <c r="GE47" i="47"/>
  <c r="N43" i="59" s="1"/>
  <c r="CU68" i="47"/>
  <c r="GL40" i="47"/>
  <c r="CV296" i="47"/>
  <c r="CU296" i="47"/>
  <c r="W71" i="99" s="1"/>
  <c r="BP296" i="47"/>
  <c r="F20" i="89"/>
  <c r="FY117" i="47"/>
  <c r="AN66" i="99"/>
  <c r="GF117" i="47"/>
  <c r="O86" i="59" s="1"/>
  <c r="CR140" i="47"/>
  <c r="GB117" i="47" s="1"/>
  <c r="K86" i="59" s="1"/>
  <c r="AG54" i="99"/>
  <c r="F86" i="89" s="1"/>
  <c r="AK53" i="99"/>
  <c r="AL53" i="99"/>
  <c r="AA53" i="99" s="1"/>
  <c r="AH53" i="99"/>
  <c r="K120" i="59" s="1"/>
  <c r="EY296" i="47"/>
  <c r="CQ296" i="47" s="1"/>
  <c r="EX297" i="47"/>
  <c r="EY67" i="47"/>
  <c r="CQ67" i="47" s="1"/>
  <c r="EX68" i="47"/>
  <c r="CR295" i="47"/>
  <c r="FE54" i="99" l="1"/>
  <c r="F81" i="93"/>
  <c r="EY68" i="47"/>
  <c r="CQ68" i="47" s="1"/>
  <c r="EX69" i="47"/>
  <c r="EY297" i="47"/>
  <c r="CQ297" i="47" s="1"/>
  <c r="CR297" i="47" s="1"/>
  <c r="EX298" i="47"/>
  <c r="AN131" i="99"/>
  <c r="AR66" i="99"/>
  <c r="EY55" i="99"/>
  <c r="AE55" i="99" s="1"/>
  <c r="EX56" i="99"/>
  <c r="EU56" i="99"/>
  <c r="ET57" i="99"/>
  <c r="EY142" i="47"/>
  <c r="CQ142" i="47" s="1"/>
  <c r="EX143" i="47"/>
  <c r="FO298" i="47"/>
  <c r="CP298" i="47" s="1"/>
  <c r="FN299" i="47"/>
  <c r="FO70" i="47"/>
  <c r="CP70" i="47" s="1"/>
  <c r="FN71" i="47"/>
  <c r="GM39" i="47"/>
  <c r="GF46" i="47"/>
  <c r="O42" i="59" s="1"/>
  <c r="E21" i="89"/>
  <c r="CR67" i="47"/>
  <c r="CW296" i="47"/>
  <c r="E103" i="89"/>
  <c r="M71" i="99"/>
  <c r="E98" i="93"/>
  <c r="S71" i="99"/>
  <c r="O121" i="59"/>
  <c r="EK71" i="99"/>
  <c r="EW71" i="99" s="1"/>
  <c r="CR296" i="47"/>
  <c r="GI38" i="47"/>
  <c r="GB45" i="47"/>
  <c r="K41" i="59" s="1"/>
  <c r="DY70" i="99"/>
  <c r="ES70" i="99" s="1"/>
  <c r="BR70" i="99"/>
  <c r="BX70" i="99" s="1"/>
  <c r="AK54" i="99"/>
  <c r="AL54" i="99"/>
  <c r="AA54" i="99" s="1"/>
  <c r="AH54" i="99"/>
  <c r="K121" i="59" s="1"/>
  <c r="AG55" i="99"/>
  <c r="F87" i="89" s="1"/>
  <c r="FE55" i="99"/>
  <c r="FY118" i="47"/>
  <c r="GF118" i="47"/>
  <c r="O87" i="59" s="1"/>
  <c r="F21" i="89"/>
  <c r="AN67" i="99"/>
  <c r="CR141" i="47"/>
  <c r="GB118" i="47" s="1"/>
  <c r="K87" i="59" s="1"/>
  <c r="CV297" i="47"/>
  <c r="CU297" i="47"/>
  <c r="W72" i="99" s="1"/>
  <c r="BP297" i="47"/>
  <c r="GL41" i="47"/>
  <c r="GE48" i="47"/>
  <c r="N44" i="59" s="1"/>
  <c r="CU69" i="47"/>
  <c r="F82" i="93" l="1"/>
  <c r="EK72" i="99"/>
  <c r="EW72" i="99" s="1"/>
  <c r="O122" i="59"/>
  <c r="BR71" i="99"/>
  <c r="BX71" i="99" s="1"/>
  <c r="DY71" i="99"/>
  <c r="ES71" i="99" s="1"/>
  <c r="GI39" i="47"/>
  <c r="GB46" i="47"/>
  <c r="K42" i="59" s="1"/>
  <c r="GL42" i="47"/>
  <c r="CU70" i="47"/>
  <c r="GE49" i="47"/>
  <c r="N45" i="59" s="1"/>
  <c r="CV298" i="47"/>
  <c r="CU298" i="47"/>
  <c r="W73" i="99" s="1"/>
  <c r="BP298" i="47"/>
  <c r="GF119" i="47"/>
  <c r="O88" i="59" s="1"/>
  <c r="F22" i="89"/>
  <c r="FY119" i="47"/>
  <c r="AN68" i="99"/>
  <c r="CR142" i="47"/>
  <c r="GB119" i="47" s="1"/>
  <c r="K88" i="59" s="1"/>
  <c r="AG56" i="99"/>
  <c r="F88" i="89" s="1"/>
  <c r="AK55" i="99"/>
  <c r="AL55" i="99"/>
  <c r="AA55" i="99" s="1"/>
  <c r="AH55" i="99"/>
  <c r="K122" i="59" s="1"/>
  <c r="EY298" i="47"/>
  <c r="CQ298" i="47" s="1"/>
  <c r="EX299" i="47"/>
  <c r="EY69" i="47"/>
  <c r="CQ69" i="47" s="1"/>
  <c r="EX70" i="47"/>
  <c r="AN132" i="99"/>
  <c r="AR67" i="99"/>
  <c r="FO71" i="47"/>
  <c r="CP71" i="47" s="1"/>
  <c r="FN72" i="47"/>
  <c r="FO299" i="47"/>
  <c r="CP299" i="47" s="1"/>
  <c r="FN300" i="47"/>
  <c r="EY143" i="47"/>
  <c r="CQ143" i="47" s="1"/>
  <c r="EX144" i="47"/>
  <c r="EU57" i="99"/>
  <c r="ET58" i="99"/>
  <c r="EY56" i="99"/>
  <c r="AE56" i="99" s="1"/>
  <c r="EX57" i="99"/>
  <c r="CW297" i="47"/>
  <c r="M72" i="99"/>
  <c r="E104" i="89"/>
  <c r="S72" i="99"/>
  <c r="E99" i="93"/>
  <c r="GM40" i="47"/>
  <c r="E22" i="89"/>
  <c r="GF47" i="47"/>
  <c r="O43" i="59" s="1"/>
  <c r="CR68" i="47"/>
  <c r="CR298" i="47" l="1"/>
  <c r="F83" i="93"/>
  <c r="BR72" i="99"/>
  <c r="BX72" i="99" s="1"/>
  <c r="DY72" i="99"/>
  <c r="ES72" i="99" s="1"/>
  <c r="AL56" i="99"/>
  <c r="AA56" i="99" s="1"/>
  <c r="AK56" i="99"/>
  <c r="AH56" i="99"/>
  <c r="K123" i="59" s="1"/>
  <c r="AG57" i="99"/>
  <c r="F89" i="89" s="1"/>
  <c r="FY120" i="47"/>
  <c r="AN69" i="99"/>
  <c r="GF120" i="47"/>
  <c r="O89" i="59" s="1"/>
  <c r="F23" i="89"/>
  <c r="CR143" i="47"/>
  <c r="GB120" i="47" s="1"/>
  <c r="K89" i="59" s="1"/>
  <c r="CV299" i="47"/>
  <c r="CU299" i="47"/>
  <c r="W74" i="99" s="1"/>
  <c r="BP299" i="47"/>
  <c r="GL43" i="47"/>
  <c r="GE50" i="47"/>
  <c r="N46" i="59" s="1"/>
  <c r="CU71" i="47"/>
  <c r="EY70" i="47"/>
  <c r="CQ70" i="47" s="1"/>
  <c r="EX71" i="47"/>
  <c r="EY299" i="47"/>
  <c r="CQ299" i="47" s="1"/>
  <c r="EX300" i="47"/>
  <c r="FE56" i="99"/>
  <c r="AR68" i="99"/>
  <c r="AN133" i="99"/>
  <c r="GI40" i="47"/>
  <c r="GB47" i="47"/>
  <c r="K43" i="59" s="1"/>
  <c r="EY57" i="99"/>
  <c r="AE57" i="99" s="1"/>
  <c r="EX58" i="99"/>
  <c r="EU58" i="99"/>
  <c r="ET59" i="99"/>
  <c r="EY144" i="47"/>
  <c r="CQ144" i="47" s="1"/>
  <c r="EX145" i="47"/>
  <c r="FO300" i="47"/>
  <c r="CP300" i="47" s="1"/>
  <c r="FN301" i="47"/>
  <c r="FO72" i="47"/>
  <c r="CP72" i="47" s="1"/>
  <c r="FN73" i="47"/>
  <c r="GF48" i="47"/>
  <c r="O44" i="59" s="1"/>
  <c r="GM41" i="47"/>
  <c r="E23" i="89"/>
  <c r="CR69" i="47"/>
  <c r="CW298" i="47"/>
  <c r="E105" i="89"/>
  <c r="M73" i="99"/>
  <c r="E100" i="93"/>
  <c r="S73" i="99"/>
  <c r="O123" i="59"/>
  <c r="EK73" i="99"/>
  <c r="EW73" i="99" s="1"/>
  <c r="F84" i="93" l="1"/>
  <c r="BR73" i="99"/>
  <c r="BX73" i="99" s="1"/>
  <c r="DY73" i="99"/>
  <c r="ES73" i="99" s="1"/>
  <c r="GB48" i="47"/>
  <c r="K44" i="59" s="1"/>
  <c r="GI41" i="47"/>
  <c r="GL44" i="47"/>
  <c r="GE51" i="47"/>
  <c r="N47" i="59" s="1"/>
  <c r="CU72" i="47"/>
  <c r="CU300" i="47"/>
  <c r="W75" i="99" s="1"/>
  <c r="CV300" i="47"/>
  <c r="BP300" i="47"/>
  <c r="AN70" i="99"/>
  <c r="F24" i="89"/>
  <c r="GF121" i="47"/>
  <c r="O90" i="59" s="1"/>
  <c r="FY121" i="47"/>
  <c r="CR144" i="47"/>
  <c r="GB121" i="47" s="1"/>
  <c r="K90" i="59" s="1"/>
  <c r="AG58" i="99"/>
  <c r="F90" i="89" s="1"/>
  <c r="AK57" i="99"/>
  <c r="AL57" i="99"/>
  <c r="AA57" i="99" s="1"/>
  <c r="AH57" i="99"/>
  <c r="K124" i="59" s="1"/>
  <c r="CW299" i="47"/>
  <c r="M74" i="99"/>
  <c r="E106" i="89"/>
  <c r="S74" i="99"/>
  <c r="E101" i="93"/>
  <c r="GM42" i="47"/>
  <c r="GF49" i="47"/>
  <c r="O45" i="59" s="1"/>
  <c r="E24" i="89"/>
  <c r="CR70" i="47"/>
  <c r="EK74" i="99"/>
  <c r="EW74" i="99" s="1"/>
  <c r="CR299" i="47"/>
  <c r="FE57" i="99"/>
  <c r="FO73" i="47"/>
  <c r="CP73" i="47" s="1"/>
  <c r="FN74" i="47"/>
  <c r="FO301" i="47"/>
  <c r="CP301" i="47" s="1"/>
  <c r="FN302" i="47"/>
  <c r="FO302" i="47" s="1"/>
  <c r="CP302" i="47" s="1"/>
  <c r="EY145" i="47"/>
  <c r="CQ145" i="47" s="1"/>
  <c r="EX146" i="47"/>
  <c r="EU59" i="99"/>
  <c r="ET60" i="99"/>
  <c r="EY58" i="99"/>
  <c r="AE58" i="99" s="1"/>
  <c r="EX59" i="99"/>
  <c r="EY300" i="47"/>
  <c r="CQ300" i="47" s="1"/>
  <c r="EX301" i="47"/>
  <c r="EY71" i="47"/>
  <c r="CQ71" i="47" s="1"/>
  <c r="EX72" i="47"/>
  <c r="AR69" i="99"/>
  <c r="AN134" i="99"/>
  <c r="O124" i="59"/>
  <c r="F85" i="93" l="1"/>
  <c r="GM43" i="47"/>
  <c r="GF50" i="47"/>
  <c r="O46" i="59" s="1"/>
  <c r="E25" i="89"/>
  <c r="CR71" i="47"/>
  <c r="CW300" i="47"/>
  <c r="M75" i="99"/>
  <c r="E107" i="89"/>
  <c r="S75" i="99"/>
  <c r="E102" i="93"/>
  <c r="AK58" i="99"/>
  <c r="AL58" i="99"/>
  <c r="AA58" i="99" s="1"/>
  <c r="AH58" i="99"/>
  <c r="K125" i="59" s="1"/>
  <c r="AG59" i="99"/>
  <c r="F91" i="89" s="1"/>
  <c r="GF122" i="47"/>
  <c r="O91" i="59" s="1"/>
  <c r="FY122" i="47"/>
  <c r="F25" i="89"/>
  <c r="AN71" i="99"/>
  <c r="CR145" i="47"/>
  <c r="GB122" i="47" s="1"/>
  <c r="K91" i="59" s="1"/>
  <c r="CV301" i="47"/>
  <c r="CU301" i="47"/>
  <c r="W76" i="99" s="1"/>
  <c r="BP301" i="47"/>
  <c r="GL45" i="47"/>
  <c r="CU73" i="47"/>
  <c r="GE52" i="47"/>
  <c r="N48" i="59" s="1"/>
  <c r="FE58" i="99"/>
  <c r="CR300" i="47"/>
  <c r="EK75" i="99"/>
  <c r="EW75" i="99" s="1"/>
  <c r="EY72" i="47"/>
  <c r="CQ72" i="47" s="1"/>
  <c r="EX73" i="47"/>
  <c r="EY301" i="47"/>
  <c r="CQ301" i="47" s="1"/>
  <c r="EX302" i="47"/>
  <c r="EY302" i="47" s="1"/>
  <c r="CQ302" i="47" s="1"/>
  <c r="EY59" i="99"/>
  <c r="AE59" i="99" s="1"/>
  <c r="EX60" i="99"/>
  <c r="EU60" i="99"/>
  <c r="ET61" i="99"/>
  <c r="EY146" i="47"/>
  <c r="CQ146" i="47" s="1"/>
  <c r="EX147" i="47"/>
  <c r="CU302" i="47"/>
  <c r="CV302" i="47"/>
  <c r="BP302" i="47"/>
  <c r="FO74" i="47"/>
  <c r="CP74" i="47" s="1"/>
  <c r="FN75" i="47"/>
  <c r="GB49" i="47"/>
  <c r="K45" i="59" s="1"/>
  <c r="GI42" i="47"/>
  <c r="BR74" i="99"/>
  <c r="BX74" i="99" s="1"/>
  <c r="DY74" i="99"/>
  <c r="ES74" i="99" s="1"/>
  <c r="O125" i="59"/>
  <c r="AR70" i="99"/>
  <c r="AN135" i="99"/>
  <c r="CR302" i="47" l="1"/>
  <c r="E109" i="89"/>
  <c r="W77" i="99"/>
  <c r="F86" i="93"/>
  <c r="FO75" i="47"/>
  <c r="CP75" i="47" s="1"/>
  <c r="FN76" i="47"/>
  <c r="F26" i="89"/>
  <c r="AN72" i="99"/>
  <c r="GF123" i="47"/>
  <c r="O92" i="59" s="1"/>
  <c r="FY123" i="47"/>
  <c r="CR146" i="47"/>
  <c r="GB123" i="47" s="1"/>
  <c r="K92" i="59" s="1"/>
  <c r="AG60" i="99"/>
  <c r="F92" i="89" s="1"/>
  <c r="AL59" i="99"/>
  <c r="AK59" i="99"/>
  <c r="AH59" i="99"/>
  <c r="K126" i="59" s="1"/>
  <c r="CW301" i="47"/>
  <c r="M76" i="99"/>
  <c r="E108" i="89"/>
  <c r="S76" i="99"/>
  <c r="E103" i="93"/>
  <c r="E26" i="89"/>
  <c r="GF51" i="47"/>
  <c r="O47" i="59" s="1"/>
  <c r="GM44" i="47"/>
  <c r="CR72" i="47"/>
  <c r="EK76" i="99"/>
  <c r="EW76" i="99" s="1"/>
  <c r="O126" i="59"/>
  <c r="AA59" i="99"/>
  <c r="DY75" i="99"/>
  <c r="ES75" i="99" s="1"/>
  <c r="BR75" i="99"/>
  <c r="BX75" i="99" s="1"/>
  <c r="GI43" i="47"/>
  <c r="GB50" i="47"/>
  <c r="K46" i="59" s="1"/>
  <c r="GE53" i="47"/>
  <c r="N49" i="59" s="1"/>
  <c r="CU74" i="47"/>
  <c r="GL46" i="47"/>
  <c r="EK77" i="99"/>
  <c r="EW77" i="99" s="1"/>
  <c r="EY147" i="47"/>
  <c r="CQ147" i="47" s="1"/>
  <c r="EX148" i="47"/>
  <c r="EU61" i="99"/>
  <c r="ET62" i="99"/>
  <c r="EY60" i="99"/>
  <c r="AE60" i="99" s="1"/>
  <c r="EX61" i="99"/>
  <c r="CW302" i="47"/>
  <c r="M77" i="99"/>
  <c r="DY77" i="99" s="1"/>
  <c r="ES77" i="99" s="1"/>
  <c r="E104" i="93"/>
  <c r="S77" i="99"/>
  <c r="EY73" i="47"/>
  <c r="CQ73" i="47" s="1"/>
  <c r="EX74" i="47"/>
  <c r="CR301" i="47"/>
  <c r="AN136" i="99"/>
  <c r="AR71" i="99"/>
  <c r="FE59" i="99"/>
  <c r="F87" i="93" l="1"/>
  <c r="CR73" i="47"/>
  <c r="GM45" i="47"/>
  <c r="GF52" i="47"/>
  <c r="O48" i="59" s="1"/>
  <c r="E27" i="89"/>
  <c r="AL60" i="99"/>
  <c r="AA60" i="99" s="1"/>
  <c r="AK60" i="99"/>
  <c r="AH60" i="99"/>
  <c r="K127" i="59" s="1"/>
  <c r="AG61" i="99"/>
  <c r="F93" i="89" s="1"/>
  <c r="AN73" i="99"/>
  <c r="F27" i="89"/>
  <c r="FY124" i="47"/>
  <c r="GF124" i="47"/>
  <c r="O93" i="59" s="1"/>
  <c r="CR147" i="47"/>
  <c r="GB124" i="47" s="1"/>
  <c r="K93" i="59" s="1"/>
  <c r="GB51" i="47"/>
  <c r="K47" i="59" s="1"/>
  <c r="GI44" i="47"/>
  <c r="BR76" i="99"/>
  <c r="BX76" i="99" s="1"/>
  <c r="DY76" i="99"/>
  <c r="ES76" i="99" s="1"/>
  <c r="FE60" i="99"/>
  <c r="AR72" i="99"/>
  <c r="AN137" i="99"/>
  <c r="GE54" i="47"/>
  <c r="N50" i="59" s="1"/>
  <c r="CU75" i="47"/>
  <c r="GL47" i="47"/>
  <c r="EY74" i="47"/>
  <c r="CQ74" i="47" s="1"/>
  <c r="EX75" i="47"/>
  <c r="EY61" i="99"/>
  <c r="AE61" i="99" s="1"/>
  <c r="EX62" i="99"/>
  <c r="EU62" i="99"/>
  <c r="ET63" i="99"/>
  <c r="EY148" i="47"/>
  <c r="CQ148" i="47" s="1"/>
  <c r="EX149" i="47"/>
  <c r="O127" i="59"/>
  <c r="FO76" i="47"/>
  <c r="CP76" i="47" s="1"/>
  <c r="FN77" i="47"/>
  <c r="FO77" i="47" s="1"/>
  <c r="CP77" i="47" s="1"/>
  <c r="CP78" i="47" s="1"/>
  <c r="CU78" i="47" l="1"/>
  <c r="CQ78" i="47"/>
  <c r="CR78" i="47" s="1"/>
  <c r="F88" i="93"/>
  <c r="GE56" i="47"/>
  <c r="N52" i="59" s="1"/>
  <c r="CU77" i="47"/>
  <c r="EY149" i="47"/>
  <c r="CQ149" i="47" s="1"/>
  <c r="EX150" i="47"/>
  <c r="EU63" i="99"/>
  <c r="ET64" i="99"/>
  <c r="EY62" i="99"/>
  <c r="AE62" i="99" s="1"/>
  <c r="EX63" i="99"/>
  <c r="E28" i="89"/>
  <c r="GM46" i="47"/>
  <c r="GF53" i="47"/>
  <c r="O49" i="59" s="1"/>
  <c r="CR74" i="47"/>
  <c r="AR73" i="99"/>
  <c r="AN138" i="99"/>
  <c r="FE61" i="99"/>
  <c r="GE55" i="47"/>
  <c r="N51" i="59" s="1"/>
  <c r="CU76" i="47"/>
  <c r="GF125" i="47"/>
  <c r="O94" i="59" s="1"/>
  <c r="FY125" i="47"/>
  <c r="F28" i="89"/>
  <c r="AN74" i="99"/>
  <c r="CR148" i="47"/>
  <c r="GB125" i="47" s="1"/>
  <c r="K94" i="59" s="1"/>
  <c r="FE62" i="99"/>
  <c r="AG62" i="99"/>
  <c r="F94" i="89" s="1"/>
  <c r="AK61" i="99"/>
  <c r="AL61" i="99"/>
  <c r="AA61" i="99" s="1"/>
  <c r="AH61" i="99"/>
  <c r="K128" i="59" s="1"/>
  <c r="EY75" i="47"/>
  <c r="CQ75" i="47" s="1"/>
  <c r="EX76" i="47"/>
  <c r="O128" i="59"/>
  <c r="GI45" i="47"/>
  <c r="GB52" i="47"/>
  <c r="K48" i="59" s="1"/>
  <c r="AR142" i="99" l="1"/>
  <c r="F89" i="93"/>
  <c r="EY76" i="47"/>
  <c r="CQ76" i="47" s="1"/>
  <c r="EX77" i="47"/>
  <c r="EY77" i="47" s="1"/>
  <c r="CQ77" i="47" s="1"/>
  <c r="E31" i="89" s="1"/>
  <c r="AR74" i="99"/>
  <c r="AN139" i="99"/>
  <c r="AK62" i="99"/>
  <c r="AL62" i="99"/>
  <c r="AH62" i="99"/>
  <c r="K129" i="59" s="1"/>
  <c r="AG63" i="99"/>
  <c r="F95" i="89" s="1"/>
  <c r="GF126" i="47"/>
  <c r="O95" i="59" s="1"/>
  <c r="AN75" i="99"/>
  <c r="F29" i="89"/>
  <c r="CR149" i="47"/>
  <c r="GB126" i="47" s="1"/>
  <c r="K95" i="59" s="1"/>
  <c r="GF54" i="47"/>
  <c r="O50" i="59" s="1"/>
  <c r="GM47" i="47"/>
  <c r="E29" i="89"/>
  <c r="CR75" i="47"/>
  <c r="O129" i="59"/>
  <c r="AA62" i="99"/>
  <c r="GI46" i="47"/>
  <c r="GB53" i="47"/>
  <c r="K49" i="59" s="1"/>
  <c r="EY63" i="99"/>
  <c r="AE63" i="99" s="1"/>
  <c r="EX64" i="99"/>
  <c r="EU64" i="99"/>
  <c r="ET65" i="99"/>
  <c r="EY150" i="47"/>
  <c r="CQ150" i="47" s="1"/>
  <c r="EX151" i="47"/>
  <c r="EY151" i="47" s="1"/>
  <c r="CQ151" i="47" s="1"/>
  <c r="F31" i="89" s="1"/>
  <c r="GF128" i="47" l="1"/>
  <c r="O97" i="59" s="1"/>
  <c r="F90" i="93"/>
  <c r="AN77" i="99"/>
  <c r="CR151" i="47"/>
  <c r="GB128" i="47" s="1"/>
  <c r="K97" i="59" s="1"/>
  <c r="EU65" i="99"/>
  <c r="ET66" i="99"/>
  <c r="EY64" i="99"/>
  <c r="AE64" i="99" s="1"/>
  <c r="EX65" i="99"/>
  <c r="GB54" i="47"/>
  <c r="K50" i="59" s="1"/>
  <c r="GI47" i="47"/>
  <c r="O130" i="59"/>
  <c r="GF56" i="47"/>
  <c r="O52" i="59" s="1"/>
  <c r="CR77" i="47"/>
  <c r="GB56" i="47" s="1"/>
  <c r="K52" i="59" s="1"/>
  <c r="GF127" i="47"/>
  <c r="O96" i="59" s="1"/>
  <c r="AN76" i="99"/>
  <c r="F30" i="89"/>
  <c r="CR150" i="47"/>
  <c r="GB127" i="47" s="1"/>
  <c r="K96" i="59" s="1"/>
  <c r="AG64" i="99"/>
  <c r="F96" i="89" s="1"/>
  <c r="AK63" i="99"/>
  <c r="AL63" i="99"/>
  <c r="AA63" i="99" s="1"/>
  <c r="AH63" i="99"/>
  <c r="K130" i="59" s="1"/>
  <c r="AN140" i="99"/>
  <c r="AR75" i="99"/>
  <c r="FE63" i="99"/>
  <c r="GF55" i="47"/>
  <c r="O51" i="59" s="1"/>
  <c r="E30" i="89"/>
  <c r="CR76" i="47"/>
  <c r="GB55" i="47" s="1"/>
  <c r="K51" i="59" s="1"/>
  <c r="FE64" i="99" l="1"/>
  <c r="F91" i="93"/>
  <c r="EY65" i="99"/>
  <c r="AE65" i="99" s="1"/>
  <c r="EX66" i="99"/>
  <c r="EU66" i="99"/>
  <c r="ET67" i="99"/>
  <c r="O131" i="59"/>
  <c r="AS76" i="99"/>
  <c r="AN141" i="99"/>
  <c r="AR141" i="99" s="1"/>
  <c r="AR76" i="99"/>
  <c r="AL64" i="99"/>
  <c r="AA64" i="99" s="1"/>
  <c r="AK64" i="99"/>
  <c r="AH64" i="99"/>
  <c r="K131" i="59" s="1"/>
  <c r="AG65" i="99"/>
  <c r="F97" i="89" s="1"/>
  <c r="AN142" i="99"/>
  <c r="AR77" i="99"/>
  <c r="FE65" i="99" l="1"/>
  <c r="F92" i="93"/>
  <c r="O132" i="59"/>
  <c r="AS142" i="99"/>
  <c r="EU67" i="99"/>
  <c r="ET68" i="99"/>
  <c r="EY66" i="99"/>
  <c r="AE66" i="99" s="1"/>
  <c r="EX67" i="99"/>
  <c r="AG66" i="99"/>
  <c r="F98" i="89" s="1"/>
  <c r="AK65" i="99"/>
  <c r="AL65" i="99"/>
  <c r="AA65" i="99" s="1"/>
  <c r="AH65" i="99"/>
  <c r="K132" i="59" s="1"/>
  <c r="FE66" i="99" l="1"/>
  <c r="F93" i="93"/>
  <c r="O133" i="59"/>
  <c r="EY67" i="99"/>
  <c r="AE67" i="99" s="1"/>
  <c r="EX68" i="99"/>
  <c r="EU68" i="99"/>
  <c r="ET69" i="99"/>
  <c r="AL66" i="99"/>
  <c r="AA66" i="99" s="1"/>
  <c r="AK66" i="99"/>
  <c r="AH66" i="99"/>
  <c r="K133" i="59" s="1"/>
  <c r="AG67" i="99"/>
  <c r="F99" i="89" s="1"/>
  <c r="FE67" i="99"/>
  <c r="F94" i="93" l="1"/>
  <c r="O134" i="59"/>
  <c r="EU69" i="99"/>
  <c r="ET70" i="99"/>
  <c r="EY68" i="99"/>
  <c r="AE68" i="99" s="1"/>
  <c r="EX69" i="99"/>
  <c r="AG68" i="99"/>
  <c r="F100" i="89" s="1"/>
  <c r="AK67" i="99"/>
  <c r="AL67" i="99"/>
  <c r="AA67" i="99" s="1"/>
  <c r="AH67" i="99"/>
  <c r="K134" i="59" s="1"/>
  <c r="F95" i="93" l="1"/>
  <c r="FE68" i="99"/>
  <c r="O135" i="59"/>
  <c r="EY69" i="99"/>
  <c r="AE69" i="99" s="1"/>
  <c r="EX70" i="99"/>
  <c r="EU70" i="99"/>
  <c r="ET71" i="99"/>
  <c r="AL68" i="99"/>
  <c r="AA68" i="99" s="1"/>
  <c r="AH68" i="99"/>
  <c r="K135" i="59" s="1"/>
  <c r="AG69" i="99"/>
  <c r="F101" i="89" s="1"/>
  <c r="FE69" i="99" l="1"/>
  <c r="F96" i="93"/>
  <c r="EU71" i="99"/>
  <c r="ET72" i="99"/>
  <c r="EY70" i="99"/>
  <c r="AE70" i="99" s="1"/>
  <c r="EX71" i="99"/>
  <c r="O136" i="59"/>
  <c r="AG70" i="99"/>
  <c r="F102" i="89" s="1"/>
  <c r="AL69" i="99"/>
  <c r="AA69" i="99" s="1"/>
  <c r="AH69" i="99"/>
  <c r="K136" i="59" s="1"/>
  <c r="FE70" i="99" l="1"/>
  <c r="F97" i="93"/>
  <c r="EY71" i="99"/>
  <c r="AE71" i="99" s="1"/>
  <c r="EX72" i="99"/>
  <c r="EU72" i="99"/>
  <c r="ET73" i="99"/>
  <c r="O137" i="59"/>
  <c r="AL70" i="99"/>
  <c r="AA70" i="99" s="1"/>
  <c r="AH70" i="99"/>
  <c r="K137" i="59" s="1"/>
  <c r="AG71" i="99"/>
  <c r="F103" i="89" s="1"/>
  <c r="FE71" i="99" l="1"/>
  <c r="F98" i="93"/>
  <c r="O138" i="59"/>
  <c r="EU73" i="99"/>
  <c r="ET74" i="99"/>
  <c r="EY72" i="99"/>
  <c r="AE72" i="99" s="1"/>
  <c r="EX73" i="99"/>
  <c r="AG72" i="99"/>
  <c r="F104" i="89" s="1"/>
  <c r="AL71" i="99"/>
  <c r="AA71" i="99" s="1"/>
  <c r="AH71" i="99"/>
  <c r="K138" i="59" s="1"/>
  <c r="FE72" i="99" l="1"/>
  <c r="F99" i="93"/>
  <c r="EY73" i="99"/>
  <c r="AE73" i="99" s="1"/>
  <c r="EX74" i="99"/>
  <c r="EU74" i="99"/>
  <c r="ET75" i="99"/>
  <c r="O139" i="59"/>
  <c r="AL72" i="99"/>
  <c r="AA72" i="99" s="1"/>
  <c r="AH72" i="99"/>
  <c r="K139" i="59" s="1"/>
  <c r="AG73" i="99"/>
  <c r="F105" i="89" s="1"/>
  <c r="FE73" i="99"/>
  <c r="F100" i="93" l="1"/>
  <c r="EU75" i="99"/>
  <c r="ET76" i="99"/>
  <c r="EY74" i="99"/>
  <c r="AE74" i="99" s="1"/>
  <c r="EX75" i="99"/>
  <c r="O140" i="59"/>
  <c r="AG74" i="99"/>
  <c r="F106" i="89" s="1"/>
  <c r="FE74" i="99"/>
  <c r="AL73" i="99"/>
  <c r="AA73" i="99" s="1"/>
  <c r="AH73" i="99"/>
  <c r="K140" i="59" s="1"/>
  <c r="F101" i="93" l="1"/>
  <c r="O141" i="59"/>
  <c r="EY75" i="99"/>
  <c r="AE75" i="99" s="1"/>
  <c r="EX76" i="99"/>
  <c r="EU76" i="99"/>
  <c r="ET77" i="99"/>
  <c r="AL74" i="99"/>
  <c r="AA74" i="99" s="1"/>
  <c r="AH74" i="99"/>
  <c r="K141" i="59" s="1"/>
  <c r="FE75" i="99"/>
  <c r="AG75" i="99"/>
  <c r="F107" i="89" s="1"/>
  <c r="F102" i="93" l="1"/>
  <c r="EU77" i="99"/>
  <c r="AG77" i="99" s="1"/>
  <c r="F109" i="89" s="1"/>
  <c r="O142" i="59"/>
  <c r="EY76" i="99"/>
  <c r="AE76" i="99" s="1"/>
  <c r="EX77" i="99"/>
  <c r="FC80" i="99"/>
  <c r="FC81" i="99" s="1"/>
  <c r="AG76" i="99"/>
  <c r="F108" i="89" s="1"/>
  <c r="EU82" i="99"/>
  <c r="AL75" i="99"/>
  <c r="AA75" i="99" s="1"/>
  <c r="AH75" i="99"/>
  <c r="K142" i="59" s="1"/>
  <c r="EY77" i="99" l="1"/>
  <c r="AE77" i="99" s="1"/>
  <c r="AH77" i="99" s="1"/>
  <c r="K144" i="59" s="1"/>
  <c r="F104" i="93"/>
  <c r="G104" i="93" s="1"/>
  <c r="F103" i="93"/>
  <c r="FE76" i="99"/>
  <c r="O143" i="59"/>
  <c r="P143" i="59" s="1"/>
  <c r="AL76" i="99"/>
  <c r="AA76" i="99" s="1"/>
  <c r="AH76" i="99"/>
  <c r="K143" i="59" s="1"/>
  <c r="AS141" i="99"/>
  <c r="O144" i="59"/>
  <c r="FE77" i="99" l="1"/>
  <c r="AL77" i="99"/>
  <c r="AA77" i="99" s="1"/>
  <c r="AS305" i="47" l="1"/>
  <c r="IL71" i="38"/>
  <c r="IY71" i="38" s="1"/>
  <c r="CP303" i="47"/>
  <c r="CU303" i="47" s="1"/>
  <c r="W78" i="99" s="1"/>
  <c r="EK78" i="99" s="1"/>
  <c r="EW78" i="99" s="1"/>
  <c r="EX78" i="99" s="1"/>
  <c r="EY78" i="99" s="1"/>
  <c r="AE78" i="99" s="1"/>
  <c r="AL78" i="99" s="1"/>
  <c r="CQ303" i="47" l="1"/>
  <c r="E105" i="93" s="1"/>
  <c r="S78" i="99" l="1"/>
  <c r="M78" i="99"/>
  <c r="DY78" i="99" s="1"/>
  <c r="ES78" i="99" s="1"/>
  <c r="ET78" i="99" s="1"/>
  <c r="EU78" i="99" s="1"/>
  <c r="AG78" i="99" s="1"/>
  <c r="CW303" i="47"/>
  <c r="CR303" i="47"/>
  <c r="FE78" i="99" l="1"/>
  <c r="AH78" i="99"/>
  <c r="F105" i="93"/>
  <c r="AA78" i="99"/>
</calcChain>
</file>

<file path=xl/comments1.xml><?xml version="1.0" encoding="utf-8"?>
<comments xmlns="http://schemas.openxmlformats.org/spreadsheetml/2006/main">
  <authors>
    <author>Belzer, David B</author>
  </authors>
  <commentList>
    <comment ref="I9" authorId="0">
      <text>
        <r>
          <rPr>
            <b/>
            <sz val="8"/>
            <color indexed="81"/>
            <rFont val="Tahoma"/>
            <family val="2"/>
          </rPr>
          <t>Belzer, David B:</t>
        </r>
        <r>
          <rPr>
            <sz val="8"/>
            <color indexed="81"/>
            <rFont val="Tahoma"/>
            <family val="2"/>
          </rPr>
          <t xml:space="preserve">
From download spreadsheet from Census Bureau, NST-EST2012-03, 3/12/2014
</t>
        </r>
      </text>
    </comment>
    <comment ref="AH261" authorId="0">
      <text>
        <r>
          <rPr>
            <b/>
            <sz val="8"/>
            <color indexed="81"/>
            <rFont val="Tahoma"/>
            <family val="2"/>
          </rPr>
          <t>Belzer, David B:</t>
        </r>
        <r>
          <rPr>
            <sz val="8"/>
            <color indexed="81"/>
            <rFont val="Tahoma"/>
            <family val="2"/>
          </rPr>
          <t xml:space="preserve">
From spreadsheet AHS_summary_results!wgted_floorspace
</t>
        </r>
      </text>
    </comment>
    <comment ref="AH276" authorId="0">
      <text>
        <r>
          <rPr>
            <b/>
            <sz val="8"/>
            <color indexed="81"/>
            <rFont val="Tahoma"/>
            <family val="2"/>
          </rPr>
          <t>Belzer, David B:</t>
        </r>
        <r>
          <rPr>
            <sz val="8"/>
            <color indexed="81"/>
            <rFont val="Tahoma"/>
            <family val="2"/>
          </rPr>
          <t xml:space="preserve">
From spreadsheet AHS_summary_results!wgted_floorspace
</t>
        </r>
      </text>
    </comment>
  </commentList>
</comments>
</file>

<file path=xl/comments2.xml><?xml version="1.0" encoding="utf-8"?>
<comments xmlns="http://schemas.openxmlformats.org/spreadsheetml/2006/main">
  <authors>
    <author>Belzer, David B</author>
  </authors>
  <commentList>
    <comment ref="AH261" authorId="0">
      <text>
        <r>
          <rPr>
            <b/>
            <sz val="8"/>
            <color indexed="81"/>
            <rFont val="Tahoma"/>
            <family val="2"/>
          </rPr>
          <t>Belzer, David B:</t>
        </r>
        <r>
          <rPr>
            <sz val="8"/>
            <color indexed="81"/>
            <rFont val="Tahoma"/>
            <family val="2"/>
          </rPr>
          <t xml:space="preserve">
From spreadsheet AHS_summary_results!wgted_floorspace
</t>
        </r>
      </text>
    </comment>
    <comment ref="AH276" authorId="0">
      <text>
        <r>
          <rPr>
            <b/>
            <sz val="8"/>
            <color indexed="81"/>
            <rFont val="Tahoma"/>
            <family val="2"/>
          </rPr>
          <t>Belzer, David B:</t>
        </r>
        <r>
          <rPr>
            <sz val="8"/>
            <color indexed="81"/>
            <rFont val="Tahoma"/>
            <family val="2"/>
          </rPr>
          <t xml:space="preserve">
From spreadsheet AHS_summary_results!wgted_floorspace
</t>
        </r>
      </text>
    </comment>
  </commentList>
</comments>
</file>

<file path=xl/comments3.xml><?xml version="1.0" encoding="utf-8"?>
<comments xmlns="http://schemas.openxmlformats.org/spreadsheetml/2006/main">
  <authors>
    <author>Belzer, David B</author>
  </authors>
  <commentList>
    <comment ref="AH262" authorId="0">
      <text>
        <r>
          <rPr>
            <b/>
            <sz val="8"/>
            <color indexed="81"/>
            <rFont val="Tahoma"/>
            <family val="2"/>
          </rPr>
          <t>Belzer, David B:</t>
        </r>
        <r>
          <rPr>
            <sz val="8"/>
            <color indexed="81"/>
            <rFont val="Tahoma"/>
            <family val="2"/>
          </rPr>
          <t xml:space="preserve">
From spreadsheet AHS_summary_results!wgted_floorspace
</t>
        </r>
      </text>
    </comment>
    <comment ref="AH277" authorId="0">
      <text>
        <r>
          <rPr>
            <b/>
            <sz val="8"/>
            <color indexed="81"/>
            <rFont val="Tahoma"/>
            <family val="2"/>
          </rPr>
          <t>Belzer, David B:</t>
        </r>
        <r>
          <rPr>
            <sz val="8"/>
            <color indexed="81"/>
            <rFont val="Tahoma"/>
            <family val="2"/>
          </rPr>
          <t xml:space="preserve">
From spreadsheet AHS_summary_results!wgted_floorspace
</t>
        </r>
      </text>
    </comment>
  </commentList>
</comments>
</file>

<file path=xl/comments4.xml><?xml version="1.0" encoding="utf-8"?>
<comments xmlns="http://schemas.openxmlformats.org/spreadsheetml/2006/main">
  <authors>
    <author>Belzer, David B</author>
  </authors>
  <commentList>
    <comment ref="AH262" authorId="0">
      <text>
        <r>
          <rPr>
            <b/>
            <sz val="8"/>
            <color indexed="81"/>
            <rFont val="Tahoma"/>
            <family val="2"/>
          </rPr>
          <t>Belzer, David B:</t>
        </r>
        <r>
          <rPr>
            <sz val="8"/>
            <color indexed="81"/>
            <rFont val="Tahoma"/>
            <family val="2"/>
          </rPr>
          <t xml:space="preserve">
From spreadsheet AHS_summary_results!wgted_floorspace
</t>
        </r>
      </text>
    </comment>
    <comment ref="AH277" authorId="0">
      <text>
        <r>
          <rPr>
            <b/>
            <sz val="8"/>
            <color indexed="81"/>
            <rFont val="Tahoma"/>
            <family val="2"/>
          </rPr>
          <t>Belzer, David B:</t>
        </r>
        <r>
          <rPr>
            <sz val="8"/>
            <color indexed="81"/>
            <rFont val="Tahoma"/>
            <family val="2"/>
          </rPr>
          <t xml:space="preserve">
From spreadsheet AHS_summary_results!wgted_floorspace
</t>
        </r>
      </text>
    </comment>
  </commentList>
</comments>
</file>

<file path=xl/comments5.xml><?xml version="1.0" encoding="utf-8"?>
<comments xmlns="http://schemas.openxmlformats.org/spreadsheetml/2006/main">
  <authors>
    <author>D. Belzer</author>
  </authors>
  <commentList>
    <comment ref="M18" authorId="0">
      <text>
        <r>
          <rPr>
            <b/>
            <sz val="8"/>
            <color indexed="81"/>
            <rFont val="Tahoma"/>
            <family val="2"/>
          </rPr>
          <t>D. Belzer:</t>
        </r>
        <r>
          <rPr>
            <sz val="8"/>
            <color indexed="81"/>
            <rFont val="Tahoma"/>
            <family val="2"/>
          </rPr>
          <t xml:space="preserve">
Adjusted down 0.1 million from published to make total equal 107.0 million instead of 107.2 million
</t>
        </r>
      </text>
    </comment>
  </commentList>
</comments>
</file>

<file path=xl/comments6.xml><?xml version="1.0" encoding="utf-8"?>
<comments xmlns="http://schemas.openxmlformats.org/spreadsheetml/2006/main">
  <authors>
    <author>D. Belzer</author>
  </authors>
  <commentList>
    <comment ref="M18" authorId="0">
      <text>
        <r>
          <rPr>
            <b/>
            <sz val="8"/>
            <color indexed="81"/>
            <rFont val="Tahoma"/>
            <family val="2"/>
          </rPr>
          <t>D. Belzer:</t>
        </r>
        <r>
          <rPr>
            <sz val="8"/>
            <color indexed="81"/>
            <rFont val="Tahoma"/>
            <family val="2"/>
          </rPr>
          <t xml:space="preserve">
Adjusted down 0.1 million from published to make total equal 107.0 million instead of 107.2 million
</t>
        </r>
      </text>
    </comment>
  </commentList>
</comments>
</file>

<file path=xl/comments7.xml><?xml version="1.0" encoding="utf-8"?>
<comments xmlns="http://schemas.openxmlformats.org/spreadsheetml/2006/main">
  <authors>
    <author>Belzer, David B</author>
  </authors>
  <commentList>
    <comment ref="N25" authorId="0">
      <text>
        <r>
          <rPr>
            <b/>
            <sz val="8"/>
            <color indexed="81"/>
            <rFont val="Tahoma"/>
            <family val="2"/>
          </rPr>
          <t>Belzer, David B:</t>
        </r>
        <r>
          <rPr>
            <sz val="8"/>
            <color indexed="81"/>
            <rFont val="Tahoma"/>
            <family val="2"/>
          </rPr>
          <t xml:space="preserve">
From cell k6</t>
        </r>
      </text>
    </comment>
  </commentList>
</comments>
</file>

<file path=xl/sharedStrings.xml><?xml version="1.0" encoding="utf-8"?>
<sst xmlns="http://schemas.openxmlformats.org/spreadsheetml/2006/main" count="8815" uniqueCount="1584">
  <si>
    <t>Energy consumption by type of energy, in trillion Btu</t>
  </si>
  <si>
    <t>See section below for notes related to table of final residential sector indicators.</t>
  </si>
  <si>
    <t xml:space="preserve">  Activity and Aggregate Intensity in terms of Energy per Houehold </t>
  </si>
  <si>
    <r>
      <t>Residential</t>
    </r>
    <r>
      <rPr>
        <sz val="10"/>
        <rFont val="Arial"/>
        <family val="2"/>
      </rPr>
      <t xml:space="preserve"> - National  (Northeast, Midwest, South, West)  [WS: National]</t>
    </r>
  </si>
  <si>
    <t>Index of total households, base year of index selected by user (as illustrated = 1985)</t>
  </si>
  <si>
    <t xml:space="preserve">Index of aggregate energy intensity, based upon Btu/household -- national numbers closely match published values from various RECS.  </t>
  </si>
  <si>
    <t>Structural change factor measuring the impact of the changing composition of households by census region.  This effect is most</t>
  </si>
  <si>
    <t xml:space="preserve">  Structure and Energy Intensity Indexes </t>
  </si>
  <si>
    <t>Nominal Energy Intensities (e.g., mmBtu/HH, kBtu/Sq.Ft.)</t>
  </si>
  <si>
    <t xml:space="preserve">Activities for the residential sector are in terms of both households (HH) and total floorspace (square feet, abbreviated as SF).  </t>
  </si>
  <si>
    <t xml:space="preserve">Structure and intensity indicators for the overall residential sector are based upon indicators developed at lower levels of the </t>
  </si>
  <si>
    <t>evident for fuels -- as populaton has shifted to the South and West, the aggregate (national average) fuels intensity per household has fallen.</t>
  </si>
  <si>
    <t>Structural change factor measuring the overall impact of the changing composition of households by housing type.</t>
  </si>
  <si>
    <t>These factors are computed for each of the census regions and aggregated (using energy consumption weights) to the national level.</t>
  </si>
  <si>
    <t>Structural change factor measuring the impact of larger housing units.  This factor essentially bridges between intensities measured</t>
  </si>
  <si>
    <t xml:space="preserve">on per household basis and on a per square foot basis.   The component intensity index is based upon a normalization to square feet.  </t>
  </si>
  <si>
    <t>However, a user may convert this intensity index to one based upon a household measure by multiplying by the house size structural index.</t>
  </si>
  <si>
    <t>Single Family - Detached</t>
  </si>
  <si>
    <t>Single Family - Attached</t>
  </si>
  <si>
    <t>Mobile</t>
  </si>
  <si>
    <t>Multi-Family - 2-4</t>
  </si>
  <si>
    <t>Multi-Family &gt;4</t>
  </si>
  <si>
    <t>Northeast</t>
  </si>
  <si>
    <t>Midwest</t>
  </si>
  <si>
    <t>South</t>
  </si>
  <si>
    <t>West</t>
  </si>
  <si>
    <t>Square Feet Per Unit</t>
  </si>
  <si>
    <t>Number of Housing Units (Millions)</t>
  </si>
  <si>
    <t>Total Square Feet (Billions)</t>
  </si>
  <si>
    <t>Primary Energy Consumption (Trillion Btu)</t>
  </si>
  <si>
    <t>Site Energy Consumption (Trillion Btu)</t>
  </si>
  <si>
    <t>Energy Use per Sq. Ft.</t>
  </si>
  <si>
    <t>Total</t>
  </si>
  <si>
    <t>Delivered</t>
  </si>
  <si>
    <t>Electricity</t>
  </si>
  <si>
    <t>Primary</t>
  </si>
  <si>
    <t xml:space="preserve">Index chg. </t>
  </si>
  <si>
    <t xml:space="preserve">  Index</t>
  </si>
  <si>
    <t>(unnorm.)</t>
  </si>
  <si>
    <t xml:space="preserve">  Total</t>
  </si>
  <si>
    <t>Final Indexes</t>
  </si>
  <si>
    <t xml:space="preserve">Conversion  </t>
  </si>
  <si>
    <t xml:space="preserve">  Factor</t>
  </si>
  <si>
    <t>Adj Factor</t>
  </si>
  <si>
    <t>Elec</t>
  </si>
  <si>
    <t xml:space="preserve"> RECS</t>
  </si>
  <si>
    <t>Cooling</t>
  </si>
  <si>
    <t>Total Elec</t>
  </si>
  <si>
    <t>Central</t>
  </si>
  <si>
    <t>Heating</t>
  </si>
  <si>
    <t>U.S.</t>
  </si>
  <si>
    <t xml:space="preserve"> U.S. Total</t>
  </si>
  <si>
    <t>Source:  http://www.eia.doe.gov/emeu/efficiency/data_tables.htm, spreadsheet recs_2.xls</t>
  </si>
  <si>
    <t>Notes:  (1) Data for 1978 and 1979 not available, values based upon unit sizes from 1980, see next table below.</t>
  </si>
  <si>
    <r>
      <t>1997</t>
    </r>
    <r>
      <rPr>
        <b/>
        <vertAlign val="superscript"/>
        <sz val="10"/>
        <rFont val="Arial"/>
        <family val="2"/>
      </rPr>
      <t>(2)</t>
    </r>
  </si>
  <si>
    <r>
      <t>1978</t>
    </r>
    <r>
      <rPr>
        <b/>
        <vertAlign val="superscript"/>
        <sz val="10"/>
        <rFont val="Arial"/>
        <family val="2"/>
      </rPr>
      <t>(1)</t>
    </r>
  </si>
  <si>
    <r>
      <t>1979</t>
    </r>
    <r>
      <rPr>
        <b/>
        <vertAlign val="superscript"/>
        <sz val="10"/>
        <rFont val="Arial"/>
        <family val="2"/>
      </rPr>
      <t>(1)</t>
    </r>
  </si>
  <si>
    <t xml:space="preserve">            (2) Data for 1997 based upon multiplying unit size times number of units, see next table below</t>
  </si>
  <si>
    <r>
      <t>Source</t>
    </r>
    <r>
      <rPr>
        <sz val="10"/>
        <rFont val="Arial"/>
        <family val="2"/>
      </rPr>
      <t>:  http://www.eia.doe.gov/emeu/efficiency/data_tables.htm, spreadsheet recs_2.xls</t>
    </r>
  </si>
  <si>
    <t>National</t>
  </si>
  <si>
    <t>Rgn Sum</t>
  </si>
  <si>
    <t>Electricity Consumption (Trillion Btu)</t>
  </si>
  <si>
    <t>Fuel Consumption (Trillion Btu)</t>
  </si>
  <si>
    <t>Year</t>
  </si>
  <si>
    <t>Notes:</t>
  </si>
  <si>
    <t xml:space="preserve">     (a)</t>
  </si>
  <si>
    <t xml:space="preserve">    (b)</t>
  </si>
  <si>
    <t xml:space="preserve">    ©</t>
  </si>
  <si>
    <t xml:space="preserve">           (b)</t>
  </si>
  <si>
    <t xml:space="preserve">  Ratio</t>
  </si>
  <si>
    <t xml:space="preserve"> (Billion Btu)</t>
  </si>
  <si>
    <t xml:space="preserve"> (Trillion Btu)</t>
  </si>
  <si>
    <t xml:space="preserve">    (d)</t>
  </si>
  <si>
    <t xml:space="preserve"> Census</t>
  </si>
  <si>
    <t xml:space="preserve">  RECS</t>
  </si>
  <si>
    <t>(thousands)</t>
  </si>
  <si>
    <t xml:space="preserve">U.S. Bureau of the Census.  Data for 1971-1979 interpolated </t>
  </si>
  <si>
    <t xml:space="preserve"> Column (a) multiplied by 0.001 to convert to millions</t>
  </si>
  <si>
    <t xml:space="preserve"> (millions)</t>
  </si>
  <si>
    <t>Fuels</t>
  </si>
  <si>
    <t>(a)</t>
  </si>
  <si>
    <t>Column</t>
  </si>
  <si>
    <t>(b)</t>
  </si>
  <si>
    <t xml:space="preserve"> Interpolated</t>
  </si>
  <si>
    <t>Site Energy per Household</t>
  </si>
  <si>
    <t>Interpolated</t>
  </si>
  <si>
    <t xml:space="preserve">    (e)</t>
  </si>
  <si>
    <t>Estimate</t>
  </si>
  <si>
    <t xml:space="preserve">  Adjusted </t>
  </si>
  <si>
    <t xml:space="preserve"> Sum of</t>
  </si>
  <si>
    <t>Initial Regional</t>
  </si>
  <si>
    <t xml:space="preserve"> Final</t>
  </si>
  <si>
    <t>Calibration</t>
  </si>
  <si>
    <t xml:space="preserve"> Factor</t>
  </si>
  <si>
    <t xml:space="preserve"> Estimates</t>
  </si>
  <si>
    <t>Energy Consumption (TBtu)</t>
  </si>
  <si>
    <t xml:space="preserve"> Energy Shares</t>
  </si>
  <si>
    <t>Log-Mean Divisia Weights</t>
  </si>
  <si>
    <t xml:space="preserve">Log-Mean Divisia Weights </t>
  </si>
  <si>
    <t>Log Changes - Intensity</t>
  </si>
  <si>
    <t>Log Changes - Activity Shares</t>
  </si>
  <si>
    <t>Compute Intensity Index</t>
  </si>
  <si>
    <t>Compute Structure Index</t>
  </si>
  <si>
    <t>(1)</t>
  </si>
  <si>
    <t>(2)</t>
  </si>
  <si>
    <t>(3)</t>
  </si>
  <si>
    <t>(4)</t>
  </si>
  <si>
    <t>(5)</t>
  </si>
  <si>
    <t>(6)</t>
  </si>
  <si>
    <t>(7)</t>
  </si>
  <si>
    <t>(8)</t>
  </si>
  <si>
    <t xml:space="preserve">        (normalized)</t>
  </si>
  <si>
    <t>Index of  Aggregate Intensity</t>
  </si>
  <si>
    <t>Component Intensity          Index</t>
  </si>
  <si>
    <t>Product: Activity x Structure x Intensity</t>
  </si>
  <si>
    <t>Actual Energy Use</t>
  </si>
  <si>
    <t>Total Structure</t>
  </si>
  <si>
    <t xml:space="preserve">  Delivered</t>
  </si>
  <si>
    <t xml:space="preserve"> =(1) x (2)</t>
  </si>
  <si>
    <t xml:space="preserve"> (TBtu)</t>
  </si>
  <si>
    <t xml:space="preserve">   (TBtu)</t>
  </si>
  <si>
    <t>1985 = 1.0</t>
  </si>
  <si>
    <t>Deliv</t>
  </si>
  <si>
    <t xml:space="preserve"> Electricity</t>
  </si>
  <si>
    <t>Single-Family Attached</t>
  </si>
  <si>
    <t>Mobile Home</t>
  </si>
  <si>
    <t>Multi-Family (2-4 units)</t>
  </si>
  <si>
    <t>Activity (Households)</t>
  </si>
  <si>
    <t>Million HH</t>
  </si>
  <si>
    <t>Activity (Floorspace)</t>
  </si>
  <si>
    <t>Billion SF</t>
  </si>
  <si>
    <t>Nominal Energy Intensity (MMBtu/HH)</t>
  </si>
  <si>
    <t>MMBtu/HH</t>
  </si>
  <si>
    <t>Electrical</t>
  </si>
  <si>
    <t>System</t>
  </si>
  <si>
    <t>Retail</t>
  </si>
  <si>
    <t>Energy</t>
  </si>
  <si>
    <t>[R]</t>
  </si>
  <si>
    <t xml:space="preserve">Sales </t>
  </si>
  <si>
    <t xml:space="preserve">Losses </t>
  </si>
  <si>
    <t xml:space="preserve">    Residential Electricity Consumption</t>
  </si>
  <si>
    <t xml:space="preserve">     Column</t>
  </si>
  <si>
    <t xml:space="preserve">           (a) </t>
  </si>
  <si>
    <t>Billion Btu</t>
  </si>
  <si>
    <t>Losses/</t>
  </si>
  <si>
    <t xml:space="preserve"> Sales</t>
  </si>
  <si>
    <t xml:space="preserve">  Year</t>
  </si>
  <si>
    <t xml:space="preserve"> Conversion</t>
  </si>
  <si>
    <t>Source</t>
  </si>
  <si>
    <t xml:space="preserve"> kBtu/SF</t>
  </si>
  <si>
    <t>Nominal Energy Intensity (kBtu/SF)</t>
  </si>
  <si>
    <t>General Inputs</t>
  </si>
  <si>
    <t>Base Year for Indexes:</t>
  </si>
  <si>
    <t>Labels</t>
  </si>
  <si>
    <t xml:space="preserve">    Primary</t>
  </si>
  <si>
    <t xml:space="preserve">    Secondary</t>
  </si>
  <si>
    <t>Not Used</t>
  </si>
  <si>
    <t>Fuel Type</t>
  </si>
  <si>
    <t xml:space="preserve">     Total</t>
  </si>
  <si>
    <t xml:space="preserve">     Delivered</t>
  </si>
  <si>
    <t xml:space="preserve">     Electricity</t>
  </si>
  <si>
    <t xml:space="preserve">     Primary </t>
  </si>
  <si>
    <t xml:space="preserve">     Fossil</t>
  </si>
  <si>
    <t xml:space="preserve">     Renewables</t>
  </si>
  <si>
    <t xml:space="preserve">                 </t>
  </si>
  <si>
    <t>Selected:</t>
  </si>
  <si>
    <t>Starting year for charts:</t>
  </si>
  <si>
    <t>Ending year for charts:</t>
  </si>
  <si>
    <t>Base Year</t>
  </si>
  <si>
    <t>Base2</t>
  </si>
  <si>
    <t>New</t>
  </si>
  <si>
    <t>Middle</t>
  </si>
  <si>
    <t>Mountain</t>
  </si>
  <si>
    <t>United</t>
  </si>
  <si>
    <t>England</t>
  </si>
  <si>
    <t>Atlantic</t>
  </si>
  <si>
    <r>
      <t>Normals</t>
    </r>
    <r>
      <rPr>
        <vertAlign val="superscript"/>
        <sz val="5"/>
        <rFont val="Arial"/>
        <family val="2"/>
      </rPr>
      <t>2</t>
    </r>
  </si>
  <si>
    <t xml:space="preserve"> Constant</t>
  </si>
  <si>
    <t xml:space="preserve">  HDD</t>
  </si>
  <si>
    <t xml:space="preserve">  Time</t>
  </si>
  <si>
    <t>Cooling Degree Days</t>
  </si>
  <si>
    <t>Single-Family Detached</t>
  </si>
  <si>
    <t>Census Region</t>
  </si>
  <si>
    <t xml:space="preserve">    Northeast</t>
  </si>
  <si>
    <t xml:space="preserve"> Heating</t>
  </si>
  <si>
    <t xml:space="preserve"> Cooling</t>
  </si>
  <si>
    <t xml:space="preserve">    (a)</t>
  </si>
  <si>
    <t xml:space="preserve">                    Column</t>
  </si>
  <si>
    <t xml:space="preserve">             Notes</t>
  </si>
  <si>
    <t xml:space="preserve">    Midwest</t>
  </si>
  <si>
    <t xml:space="preserve">    South</t>
  </si>
  <si>
    <t xml:space="preserve">    West</t>
  </si>
  <si>
    <t xml:space="preserve">  Tbtu</t>
  </si>
  <si>
    <t xml:space="preserve"> New England</t>
  </si>
  <si>
    <t>Middle Atlantic</t>
  </si>
  <si>
    <t>Heating Degree Days</t>
  </si>
  <si>
    <t>Non Space Conditioning</t>
  </si>
  <si>
    <t xml:space="preserve">  Weight</t>
  </si>
  <si>
    <t>Normal Weather Factor</t>
  </si>
  <si>
    <t xml:space="preserve">      Electricity</t>
  </si>
  <si>
    <t>All Energy</t>
  </si>
  <si>
    <t xml:space="preserve"> All Fuels</t>
  </si>
  <si>
    <t>Heating: All Energy</t>
  </si>
  <si>
    <t>Heating: Fuels</t>
  </si>
  <si>
    <t>Heating shr of fuels</t>
  </si>
  <si>
    <t>(d)</t>
  </si>
  <si>
    <t>Fraction of consumption not used for heating or cooling</t>
  </si>
  <si>
    <t>(e)</t>
  </si>
  <si>
    <t>(f)</t>
  </si>
  <si>
    <t xml:space="preserve">Fraction of consumption used for heating </t>
  </si>
  <si>
    <t xml:space="preserve">Fraction of consumption used for cooling </t>
  </si>
  <si>
    <t xml:space="preserve">   New England</t>
  </si>
  <si>
    <t xml:space="preserve">   Middle Atlantic</t>
  </si>
  <si>
    <t xml:space="preserve">Midwest </t>
  </si>
  <si>
    <t xml:space="preserve">   East North Central</t>
  </si>
  <si>
    <t xml:space="preserve"> All Energy</t>
  </si>
  <si>
    <t xml:space="preserve">   West North Central</t>
  </si>
  <si>
    <t xml:space="preserve">   South Atlantic</t>
  </si>
  <si>
    <t xml:space="preserve">   East South Central</t>
  </si>
  <si>
    <t xml:space="preserve">   West South Central</t>
  </si>
  <si>
    <t xml:space="preserve">West </t>
  </si>
  <si>
    <t xml:space="preserve">  Mountain </t>
  </si>
  <si>
    <t xml:space="preserve">  Pacific</t>
  </si>
  <si>
    <t xml:space="preserve"> Fuels</t>
  </si>
  <si>
    <t xml:space="preserve"> Share of Region</t>
  </si>
  <si>
    <t xml:space="preserve">    (f)</t>
  </si>
  <si>
    <t xml:space="preserve">       U.S.</t>
  </si>
  <si>
    <t>Column (a) minus column (b)</t>
  </si>
  <si>
    <t>Table 5.2, RECS C&amp;E 1993; Major energy sources, column 1.</t>
  </si>
  <si>
    <t>Table 5.2, RECS C&amp;E 1993; Major energy sources, column 3.</t>
  </si>
  <si>
    <t>Table 5.11, RECS C&amp;E 1993</t>
  </si>
  <si>
    <r>
      <t>Table 5.2, RECS C&amp;E 1993 (</t>
    </r>
    <r>
      <rPr>
        <i/>
        <sz val="10"/>
        <rFont val="Times New Roman"/>
        <family val="1"/>
      </rPr>
      <t>Household Energy Consumption and Expenditures</t>
    </r>
    <r>
      <rPr>
        <sz val="10"/>
        <rFont val="Times New Roman"/>
        <family val="1"/>
      </rPr>
      <t xml:space="preserve"> 1993)</t>
    </r>
  </si>
  <si>
    <t>Table 5.14, RECS C&amp;E 1993, calculated from kWh converted to Btu</t>
  </si>
  <si>
    <t>Table 5.20, RECS C&amp;E 1993</t>
  </si>
  <si>
    <t xml:space="preserve">Table 5.12, RECS C&amp;E 1993 </t>
  </si>
  <si>
    <t>Table 5.16, RECS C&amp;E 1993, column 1</t>
  </si>
  <si>
    <t>Column (a) - column (b)</t>
  </si>
  <si>
    <t xml:space="preserve">Fraction of households in census region </t>
  </si>
  <si>
    <t>Number of Households Using Fuels for Main Space Heating  (millions)</t>
  </si>
  <si>
    <t xml:space="preserve">      Fuels</t>
  </si>
  <si>
    <t xml:space="preserve">    Year</t>
  </si>
  <si>
    <t xml:space="preserve">  </t>
  </si>
  <si>
    <t>Weights</t>
  </si>
  <si>
    <t>Number of Households Using Electricty for Heating and Cooling</t>
  </si>
  <si>
    <t xml:space="preserve"> Households (millions)</t>
  </si>
  <si>
    <t xml:space="preserve">Table 5.14, RECS C&amp;E 1993 </t>
  </si>
  <si>
    <t xml:space="preserve">Table 5.20, RECS C&amp;E 1993 </t>
  </si>
  <si>
    <t>East North Central</t>
  </si>
  <si>
    <t>West North Central</t>
  </si>
  <si>
    <t>South Atlantic</t>
  </si>
  <si>
    <t>East South Central</t>
  </si>
  <si>
    <t>West South Central</t>
  </si>
  <si>
    <t>Pacific</t>
  </si>
  <si>
    <t xml:space="preserve"> Share</t>
  </si>
  <si>
    <t xml:space="preserve">  Fuels</t>
  </si>
  <si>
    <t xml:space="preserve"> regional factors, weighted by regional energy share from 1993 RECS</t>
  </si>
  <si>
    <t>Normal Weather Factors for U.S. developed from</t>
  </si>
  <si>
    <t xml:space="preserve">  (Tbtu)</t>
  </si>
  <si>
    <t>Consumption</t>
  </si>
  <si>
    <t xml:space="preserve">         Electricity</t>
  </si>
  <si>
    <t xml:space="preserve"> (fraction)</t>
  </si>
  <si>
    <t xml:space="preserve">        Fuels</t>
  </si>
  <si>
    <t xml:space="preserve"> Not Weather Normalized</t>
  </si>
  <si>
    <t xml:space="preserve"> Weather Normalized</t>
  </si>
  <si>
    <t>Electricity Consumption</t>
  </si>
  <si>
    <t>Fuels Consumption</t>
  </si>
  <si>
    <t xml:space="preserve">         </t>
  </si>
  <si>
    <t>Elec- Not WN</t>
  </si>
  <si>
    <t>Elec- WN</t>
  </si>
  <si>
    <t>Fuels Not WN</t>
  </si>
  <si>
    <t>Fuels- WN</t>
  </si>
  <si>
    <t xml:space="preserve">    Data for Chart</t>
  </si>
  <si>
    <t>61-90 Norm</t>
  </si>
  <si>
    <t>71-00 Norm</t>
  </si>
  <si>
    <t/>
  </si>
  <si>
    <t xml:space="preserve">Single-Family </t>
  </si>
  <si>
    <t>Multi-Family</t>
  </si>
  <si>
    <t>Nominal Energy Intensity (kBtu/SF) (Not Weather Adjusted)</t>
  </si>
  <si>
    <t>Weather Factors</t>
  </si>
  <si>
    <t xml:space="preserve">  Actual/    normal</t>
  </si>
  <si>
    <t>Nominal Energy Intensity (kBtu/SF) (Weather Adjusted)</t>
  </si>
  <si>
    <t>Household Size (Sq. Ft./HH)</t>
  </si>
  <si>
    <t>SF/HH</t>
  </si>
  <si>
    <t>Activity Shares (Shares of Total Households by Housing Type)</t>
  </si>
  <si>
    <t>Log Changes - Weather</t>
  </si>
  <si>
    <t>Nominal Energy Intensity (kBtu/SF)  (Not Weather Adjusted)</t>
  </si>
  <si>
    <t xml:space="preserve">Energy Intensity, Btu/SF, weather adjusted  (Index)  </t>
  </si>
  <si>
    <t>Log Changes - Household Size</t>
  </si>
  <si>
    <t xml:space="preserve">  (Household Composition)</t>
  </si>
  <si>
    <t xml:space="preserve">        (Household Size)           </t>
  </si>
  <si>
    <t>Structure:Housing Type Shift</t>
  </si>
  <si>
    <t>Energy/HH</t>
  </si>
  <si>
    <t>Structure:  Weather</t>
  </si>
  <si>
    <t xml:space="preserve">        (Weather)           </t>
  </si>
  <si>
    <t>=(1)x(3)x(4)x(5) x (6)</t>
  </si>
  <si>
    <t>Structure: House Size</t>
  </si>
  <si>
    <t>Energy/SF</t>
  </si>
  <si>
    <t>=(3) x (4) x(5)</t>
  </si>
  <si>
    <t>Base Row Numbers</t>
  </si>
  <si>
    <t xml:space="preserve"> Weather Factor</t>
  </si>
  <si>
    <t>Weather Factor</t>
  </si>
  <si>
    <t>Weather Factors   (Actual/30-year Normal)</t>
  </si>
  <si>
    <t>Energy Consumption (Trillion Btu)</t>
  </si>
  <si>
    <t>Activity (Floorspace, Square Feet )</t>
  </si>
  <si>
    <t>Household Size (Square Feet/HH)</t>
  </si>
  <si>
    <t>Index_label</t>
  </si>
  <si>
    <t>Energy Type</t>
  </si>
  <si>
    <t xml:space="preserve">             (Weather)           </t>
  </si>
  <si>
    <t>Compute Structure Index (1)</t>
  </si>
  <si>
    <t>Compute Structure Index (2)</t>
  </si>
  <si>
    <t>Compute Structure Index (3)</t>
  </si>
  <si>
    <t>Log-Mean Divisia Weights   (normalized)</t>
  </si>
  <si>
    <t xml:space="preserve">The second worksheet (General_inputs) is still under development.   Cell F6 (primary base year) can be </t>
  </si>
  <si>
    <t>The intensity indicators are organized in an hierarchical fashion, with energy intensity indicators for each level</t>
  </si>
  <si>
    <t xml:space="preserve">of the hierarchy contained in a single worksheet (WS).   The organization of the indicators in this spreadsheet </t>
  </si>
  <si>
    <t xml:space="preserve">   Level:</t>
  </si>
  <si>
    <t>Energy Type (1)</t>
  </si>
  <si>
    <t>Energy Intensity Indexes</t>
  </si>
  <si>
    <t xml:space="preserve"> Energy Intensity Indexes</t>
  </si>
  <si>
    <t>xx</t>
  </si>
  <si>
    <t>:</t>
  </si>
  <si>
    <t xml:space="preserve">     :</t>
  </si>
  <si>
    <t>This section contains about 10 sets of columns that are used to develop the log mean Divisia weights and then</t>
  </si>
  <si>
    <t xml:space="preserve">the application of these weights to develop the final intensity and structural indexes.  Because there are gaps in the </t>
  </si>
  <si>
    <t xml:space="preserve">underlying data, some entries in this portion of the worksheet will show #DIV/0! Entries.   </t>
  </si>
  <si>
    <t>Basic Data</t>
  </si>
  <si>
    <t xml:space="preserve">From Next Lower Level </t>
  </si>
  <si>
    <t xml:space="preserve">            (Transferred from lower level ---&gt;)</t>
  </si>
  <si>
    <t>Energy Intensity Index</t>
  </si>
  <si>
    <t>Structure Index (1):  Housing Unit Composition</t>
  </si>
  <si>
    <t>Structure Index (2):  Housing Unit Size</t>
  </si>
  <si>
    <t>Structure Index (3):  Weather</t>
  </si>
  <si>
    <t>Log Changes - Housing Type Mix</t>
  </si>
  <si>
    <t>Activity Shares (Shares of Total Households by Census Region)</t>
  </si>
  <si>
    <t xml:space="preserve">         (Geographic Shift)</t>
  </si>
  <si>
    <t>Compute Structure Index (4)</t>
  </si>
  <si>
    <t>Structure:  Geographic Shift</t>
  </si>
  <si>
    <t>Index of  Aggregate Intensity (Btu/HH)</t>
  </si>
  <si>
    <t>Component Intensity Index (Btu/SF)</t>
  </si>
  <si>
    <t>Residential Data Derived from Residential Energy Consumption Surveys</t>
  </si>
  <si>
    <t>(9)</t>
  </si>
  <si>
    <t>(10)</t>
  </si>
  <si>
    <t>=(1)x(3)x(4)x(5)x(6)x(7)</t>
  </si>
  <si>
    <t>=(3) x (4) x(5) x (6)</t>
  </si>
  <si>
    <t xml:space="preserve"> Check with RECS Ave.</t>
  </si>
  <si>
    <t xml:space="preserve">Northeast (Five housing unit types as shown below) [WS: Northeast] </t>
  </si>
  <si>
    <t xml:space="preserve">Midwest   (Five housing unit types as shown below) [WS: Midwest] </t>
  </si>
  <si>
    <t xml:space="preserve">West       (Five housing unit types as shown below) [WS: Northeast] </t>
  </si>
  <si>
    <t xml:space="preserve">South      (Five housing unit types as shown below) [WS: Midwest] </t>
  </si>
  <si>
    <t>Housing unit types for each census region:</t>
  </si>
  <si>
    <t>Single-family attached</t>
  </si>
  <si>
    <t>Single-family detached</t>
  </si>
  <si>
    <t>Mobile home</t>
  </si>
  <si>
    <t>Multi-family (2-4 units)</t>
  </si>
  <si>
    <t>Multi-family (&gt; 4 units)</t>
  </si>
  <si>
    <t>changed to renormalize all the time series indexes to a different base year.  As delivered, the base year is 1985.</t>
  </si>
  <si>
    <t>Indicators Hierarchy</t>
  </si>
  <si>
    <t>activity and energy intensity for the economy, including the energy-GDP ratio.   As shown in the green highlighted area below, the next level is defined by the broad</t>
  </si>
  <si>
    <t>end-use sectors covered by the Energy Information Administration energy data.  The total electricity generation sector is also defined at this level;  it</t>
  </si>
  <si>
    <t>is included in the derivation of indicators depending upon the definition of energy (see discussion below).</t>
  </si>
  <si>
    <t>Economy-wide</t>
  </si>
  <si>
    <t>Industrial</t>
  </si>
  <si>
    <t>Commercial</t>
  </si>
  <si>
    <t>Transportation</t>
  </si>
  <si>
    <t>Electric Utilities</t>
  </si>
  <si>
    <t>Energy Classification</t>
  </si>
  <si>
    <t>The energy intensity indicators are defined for four energy types:</t>
  </si>
  <si>
    <t>Delivered energy includes all energy delivered to the end user, but excludes utility generation and transmission losses</t>
  </si>
  <si>
    <t>Electricity consumption (sales), converted at 3,412 Btu/kWh.</t>
  </si>
  <si>
    <t>All fuels and renewable energy, excluding electricity use</t>
  </si>
  <si>
    <t>For each sector, delivered energy is the sum of electricity and primary energy.</t>
  </si>
  <si>
    <t xml:space="preserve">Layout of Data and Indicators   </t>
  </si>
  <si>
    <t>The derivation of the energy intensity indicators is similar for each energy type.  For each energy type, the layout of the data in</t>
  </si>
  <si>
    <t>the worksheet is the same.  The following schematic show how the data and computed indexes are generally arranged:</t>
  </si>
  <si>
    <t xml:space="preserve">  (From next lower level)[4]</t>
  </si>
  <si>
    <t xml:space="preserve"> Final Aggregate Indicators (5)</t>
  </si>
  <si>
    <t>Energy Consumption [Trillion Btu, (TBtu)] (2)</t>
  </si>
  <si>
    <t xml:space="preserve"> Activity Levels       (3)</t>
  </si>
  <si>
    <t xml:space="preserve">Total Structural Index </t>
  </si>
  <si>
    <t>Development of Indexes, log mean Divisia method (6)</t>
  </si>
  <si>
    <t xml:space="preserve">(3) </t>
  </si>
  <si>
    <t>Column numbers are shown in top row.  Some key relationships between the columns are shown in lower part of the tan</t>
  </si>
  <si>
    <t>section.  Ex.  Column (8) is equal to the product of Column (3) times Column (4).</t>
  </si>
  <si>
    <t>Specific notes for each column are:</t>
  </si>
  <si>
    <t>Conversion_factors</t>
  </si>
  <si>
    <t>Data used to calculate conversion factors from delivered to source electricity</t>
  </si>
  <si>
    <t xml:space="preserve">   Residential Energy Intensity Indicators</t>
  </si>
  <si>
    <t>This spreadsheet contains energy intensity indicators and underlying basic data for the residential sector</t>
  </si>
  <si>
    <t xml:space="preserve">The residential sector is disaggregated into 20 separate components:  five housing types in each of the four census regions.  </t>
  </si>
  <si>
    <t>The hierarchical structure of the indicators system is classified in terms of levels, beginning with Level 0.  Level 0 defines the economy-wide measures of</t>
  </si>
  <si>
    <t>Table of Final Residential Indicators</t>
  </si>
  <si>
    <t>(Starts in Column CK of National worksheet)</t>
  </si>
  <si>
    <t>Structural change factor accounting for year-to-year variation in weather.   This factor is based upon an weighted degree-days where the</t>
  </si>
  <si>
    <t>weights are based on heating, cooling, and other consumption from the 1993 RECS.</t>
  </si>
  <si>
    <t>Weighted average index of weather-adjusted energy intensity per square foot, using log mean Divisia weights by housing type and region.</t>
  </si>
  <si>
    <t>Product of the activity (households), structural, and component intensity indexes = index of total energy consumption</t>
  </si>
  <si>
    <t xml:space="preserve">Product of activity index and the index of aggregate energy intensity (energy per household) = index of total energy consumption.  </t>
  </si>
  <si>
    <t>When columns (8) and (9) are the same, we have a test that the Divisia indexing method has been implemented properly.</t>
  </si>
  <si>
    <t>National_Calibration</t>
  </si>
  <si>
    <t>Weather_factors</t>
  </si>
  <si>
    <t>Development of weather factors for electricity and fuels, based upon annual HDD and CDD by census division</t>
  </si>
  <si>
    <t>CDD_by_Division</t>
  </si>
  <si>
    <t>HDD_by_Division</t>
  </si>
  <si>
    <t>The basic activity and energy data used for the residential are arranged in various worksheets following the West worksheet.:</t>
  </si>
  <si>
    <t>Activity (House-holds)</t>
  </si>
  <si>
    <t xml:space="preserve">   = (1) x (2)</t>
  </si>
  <si>
    <t>Structure:  Regional Shift</t>
  </si>
  <si>
    <t>Total structural effect, calculated as the product of the four structural indexes</t>
  </si>
  <si>
    <t>is shown under the bold face Residential title.</t>
  </si>
  <si>
    <t xml:space="preserve">      Primary Data for Each Activity in this Level of the Hierarchy </t>
  </si>
  <si>
    <t xml:space="preserve">Structural Indexes </t>
  </si>
  <si>
    <t>Coal</t>
  </si>
  <si>
    <t>NA</t>
  </si>
  <si>
    <t xml:space="preserve"> Rgn. Sum</t>
  </si>
  <si>
    <t xml:space="preserve"> National</t>
  </si>
  <si>
    <t>Energy Use</t>
  </si>
  <si>
    <t>Housing Size</t>
  </si>
  <si>
    <t>Structure (incl. Weather)</t>
  </si>
  <si>
    <t>Intensity (per SF)</t>
  </si>
  <si>
    <t>Total Households</t>
  </si>
  <si>
    <t>Intensity Index (Btu/SF, weather-adj)</t>
  </si>
  <si>
    <t>Assemble Data for Charts   -----&gt;</t>
  </si>
  <si>
    <t>Develop Intensity Indexes (Log Mean Divisia Method)</t>
  </si>
  <si>
    <t xml:space="preserve">  (Data in this worksheet are taken from EIA website that contains various spreadsheets with historical RECS data, see source notes below)</t>
  </si>
  <si>
    <t>Households</t>
  </si>
  <si>
    <t>Energy/Household</t>
  </si>
  <si>
    <t>In this spreadsheet, the energy type is shown in column A:  total, delivered, electricity, or fuels</t>
  </si>
  <si>
    <t xml:space="preserve">indicators hierarchy - for the residential sector, the indicators brought up from the census region level to the national level  </t>
  </si>
  <si>
    <t xml:space="preserve">Total (or source energy) includes all energy forms, including electric utility generation and transmission losses </t>
  </si>
  <si>
    <t>Figure R1</t>
  </si>
  <si>
    <t>The Charts on this page are posted on the Intensity Indicators website (intensityindicators.pnl.gov)</t>
  </si>
  <si>
    <t>The name of the image file (.png), html page and figure number are listed as a reference</t>
  </si>
  <si>
    <t>In most cases, the associated data is included to the right of each chart</t>
  </si>
  <si>
    <t xml:space="preserve">Delivered Energy Use Per U.S. Household by Total and End Use </t>
  </si>
  <si>
    <t>Figure R2</t>
  </si>
  <si>
    <t>(chart and data from residential_enduse.xls)</t>
  </si>
  <si>
    <t>data from 'National' tab</t>
  </si>
  <si>
    <t xml:space="preserve"> Total</t>
  </si>
  <si>
    <t xml:space="preserve"> Water Ht.</t>
  </si>
  <si>
    <t xml:space="preserve"> Appliances</t>
  </si>
  <si>
    <t>Component Intensity  Index</t>
  </si>
  <si>
    <t xml:space="preserve">  (thousands)</t>
  </si>
  <si>
    <t xml:space="preserve">  Census-HH1.</t>
  </si>
  <si>
    <t xml:space="preserve">    Col. (b)</t>
  </si>
  <si>
    <t xml:space="preserve">     Col (a)</t>
  </si>
  <si>
    <t xml:space="preserve">    Col  c</t>
  </si>
  <si>
    <t>Interpolated values - non-RECS years</t>
  </si>
  <si>
    <t xml:space="preserve">    Activity (Households)</t>
  </si>
  <si>
    <t>total_residential.stm</t>
  </si>
  <si>
    <t>(Source:  1978, 1987 and 1997 RECS)</t>
  </si>
  <si>
    <t>delivered_residential.stm</t>
  </si>
  <si>
    <t>total_residential.stm and delivered_residential.stm</t>
  </si>
  <si>
    <t>residential_r1.png</t>
  </si>
  <si>
    <t>residential_r2.png</t>
  </si>
  <si>
    <t>delivered_res_r1.png</t>
  </si>
  <si>
    <t>                        (Billion Btu)</t>
  </si>
  <si>
    <t>Fossil Fuels</t>
  </si>
  <si>
    <t>energy content of electricity retail sales.  Total losses are allocated to the end-use sectors in proportion to</t>
  </si>
  <si>
    <t>each sector's share of total electricity retail sales.  See Note, "Electrical System Energy Losses," at end of</t>
  </si>
  <si>
    <t>section.</t>
  </si>
  <si>
    <t>R=Revised.  P=Preliminary.  NA=Not available.  </t>
  </si>
  <si>
    <t>Note:  Totals may not equal sum of components due to independent rounding.</t>
  </si>
  <si>
    <t>Sources:  Tables 2.1f, 5.14a, 6.5, 7.3, 8.9, 10.2a, A4, A5, and A6.</t>
  </si>
  <si>
    <t>energy service providers.</t>
  </si>
  <si>
    <t>Source:  http://ww.eia.doe.gov/emeu/efficiency/spreeadsheets/recs_1c.xls</t>
  </si>
  <si>
    <t>East North</t>
  </si>
  <si>
    <t>West North</t>
  </si>
  <si>
    <t>East South</t>
  </si>
  <si>
    <t>West South</t>
  </si>
  <si>
    <t>      1949</t>
  </si>
  <si>
    <t>      1950</t>
  </si>
  <si>
    <t>      1951</t>
  </si>
  <si>
    <t>      1952</t>
  </si>
  <si>
    <t>      1953</t>
  </si>
  <si>
    <t>      1954</t>
  </si>
  <si>
    <t>      1955</t>
  </si>
  <si>
    <t>      1956</t>
  </si>
  <si>
    <t>      1957</t>
  </si>
  <si>
    <t>      1958</t>
  </si>
  <si>
    <t>      1959</t>
  </si>
  <si>
    <t>      1960</t>
  </si>
  <si>
    <t>      1961</t>
  </si>
  <si>
    <t>      1962</t>
  </si>
  <si>
    <t>      1963</t>
  </si>
  <si>
    <t>      1964</t>
  </si>
  <si>
    <t>      1965</t>
  </si>
  <si>
    <t>      1966</t>
  </si>
  <si>
    <t>      1967</t>
  </si>
  <si>
    <t>      1968</t>
  </si>
  <si>
    <t>      1969</t>
  </si>
  <si>
    <t>      1970</t>
  </si>
  <si>
    <t>      1971</t>
  </si>
  <si>
    <t>      1972</t>
  </si>
  <si>
    <t>      1973</t>
  </si>
  <si>
    <t>      1974</t>
  </si>
  <si>
    <t>      1975</t>
  </si>
  <si>
    <t>      1976</t>
  </si>
  <si>
    <t>      1977</t>
  </si>
  <si>
    <t>      1978</t>
  </si>
  <si>
    <t>      1979</t>
  </si>
  <si>
    <t>      1980</t>
  </si>
  <si>
    <t>      1981</t>
  </si>
  <si>
    <t>      1982</t>
  </si>
  <si>
    <t>      1983</t>
  </si>
  <si>
    <t>      1984</t>
  </si>
  <si>
    <t>      1985</t>
  </si>
  <si>
    <t>      1986</t>
  </si>
  <si>
    <t>      1987</t>
  </si>
  <si>
    <t>      1988</t>
  </si>
  <si>
    <t>      1989</t>
  </si>
  <si>
    <t>      1990</t>
  </si>
  <si>
    <t>      1991</t>
  </si>
  <si>
    <t>      1992</t>
  </si>
  <si>
    <t>      1993</t>
  </si>
  <si>
    <t>      1994</t>
  </si>
  <si>
    <t>      1995</t>
  </si>
  <si>
    <t>      1996</t>
  </si>
  <si>
    <t>      1997</t>
  </si>
  <si>
    <t>      1998</t>
  </si>
  <si>
    <t>      1999</t>
  </si>
  <si>
    <t>      2000</t>
  </si>
  <si>
    <t>      2001</t>
  </si>
  <si>
    <t>      2002</t>
  </si>
  <si>
    <t>      2003</t>
  </si>
  <si>
    <t>      2004</t>
  </si>
  <si>
    <t>      2005</t>
  </si>
  <si>
    <t>weather stations is used to calculate State-wide degree-day averages based on resident State population. </t>
  </si>
  <si>
    <t>Beginning in July 2001, data are weighted by the 2000 population.  The population-weighted State figures</t>
  </si>
  <si>
    <t>Source:  U.S. Department of Commerce, National Oceanic and Atmospheric Administration (NOAA),</t>
  </si>
  <si>
    <t>National Climatic Data Center, Asheville, North Carolina, Historical Climatology Series 5-1.</t>
  </si>
  <si>
    <t>Beginning in 2002, data are weighted by the 2000 population.  The population-weighted State figures are</t>
  </si>
  <si>
    <t>National Climatic Data Center, Asheville, North Carolina, Historical Climatology Series 5-2.</t>
  </si>
  <si>
    <t xml:space="preserve">        between decennial census values.  Data for 1998-2000 interpolated, as 2000 Census </t>
  </si>
  <si>
    <t xml:space="preserve">        yields discontinuity in households between 2000 and 2001</t>
  </si>
  <si>
    <t xml:space="preserve">  Time^2</t>
  </si>
  <si>
    <t>      2006</t>
  </si>
  <si>
    <t>P=Preliminary.  </t>
  </si>
  <si>
    <t>(Data Used to Aggregate Census Division07 Degree-Days to Census Regions)</t>
  </si>
  <si>
    <t xml:space="preserve"> RECS/AER07</t>
  </si>
  <si>
    <t>      2007</t>
  </si>
  <si>
    <t>divisions.</t>
  </si>
  <si>
    <t>(c)</t>
  </si>
  <si>
    <t>Column (c) minus column (d)</t>
  </si>
  <si>
    <t>Fraction of all fuels used for heating [column (e)/column (c)]</t>
  </si>
  <si>
    <t xml:space="preserve">   (c)</t>
  </si>
  <si>
    <r>
      <t>Primary Consumption </t>
    </r>
    <r>
      <rPr>
        <vertAlign val="superscript"/>
        <sz val="5"/>
        <color indexed="8"/>
        <rFont val="Arial"/>
        <family val="2"/>
      </rPr>
      <t>1</t>
    </r>
  </si>
  <si>
    <r>
      <t>Renewable Energy </t>
    </r>
    <r>
      <rPr>
        <vertAlign val="superscript"/>
        <sz val="5"/>
        <color indexed="8"/>
        <rFont val="Arial"/>
        <family val="2"/>
      </rPr>
      <t>2</t>
    </r>
  </si>
  <si>
    <r>
      <t>Natural Gas </t>
    </r>
    <r>
      <rPr>
        <vertAlign val="superscript"/>
        <sz val="5"/>
        <color indexed="8"/>
        <rFont val="Arial"/>
        <family val="2"/>
      </rPr>
      <t>3</t>
    </r>
  </si>
  <si>
    <r>
      <t>1</t>
    </r>
    <r>
      <rPr>
        <sz val="7"/>
        <color indexed="8"/>
        <rFont val="Arial"/>
        <family val="2"/>
      </rPr>
      <t>See "Primary Energy Consumption" in Glossary.</t>
    </r>
  </si>
  <si>
    <r>
      <t>2</t>
    </r>
    <r>
      <rPr>
        <sz val="7"/>
        <color indexed="8"/>
        <rFont val="Arial"/>
        <family val="2"/>
      </rPr>
      <t>Data are estimates.  See Table 10.2a for notes on series components.</t>
    </r>
  </si>
  <si>
    <r>
      <t>3</t>
    </r>
    <r>
      <rPr>
        <sz val="7"/>
        <color indexed="8"/>
        <rFont val="Arial"/>
        <family val="2"/>
      </rPr>
      <t>Natural gas only; excludes the estimated portion of supplemental gaseous fuels.  See Note 1,</t>
    </r>
  </si>
  <si>
    <t xml:space="preserve"> These data are used to extrapolate the RECS 2005 estimate of 111.1 million households, Table H-1</t>
  </si>
  <si>
    <t>Source-Site</t>
  </si>
  <si>
    <t>Source Energy Use</t>
  </si>
  <si>
    <t>User selected:  Includes utility sector efficiency</t>
  </si>
  <si>
    <t>in total (or primary) energy intensity</t>
  </si>
  <si>
    <t>Conversion</t>
  </si>
  <si>
    <t xml:space="preserve">Utility Efficiency </t>
  </si>
  <si>
    <t>Factor Index</t>
  </si>
  <si>
    <t>Adjustment Factor</t>
  </si>
  <si>
    <t xml:space="preserve">Factor </t>
  </si>
  <si>
    <t>(1985=1)</t>
  </si>
  <si>
    <t>(constant 1985)</t>
  </si>
  <si>
    <t>Source_Adj</t>
  </si>
  <si>
    <t>(User Select:  Include electricity utility efficiency in total commercial intensity:  1 = yes, 0 = no) ----------&gt;</t>
  </si>
  <si>
    <t>Site-Source</t>
  </si>
  <si>
    <t>Conversion Factor</t>
  </si>
  <si>
    <t xml:space="preserve">Selected </t>
  </si>
  <si>
    <t>(1 = yes, 2 = no)</t>
  </si>
  <si>
    <t xml:space="preserve">  Current 1978 values above</t>
  </si>
  <si>
    <t>2008 from Source</t>
  </si>
  <si>
    <t>The set of rows below develop source-intensity indexes holding electric utility intensity at 1985 value</t>
  </si>
  <si>
    <t>RECS</t>
  </si>
  <si>
    <t>Btu/HH</t>
  </si>
  <si>
    <t>HH</t>
  </si>
  <si>
    <t>Calibrated</t>
  </si>
  <si>
    <t>AER</t>
  </si>
  <si>
    <t>      2008</t>
  </si>
  <si>
    <t>"Supplemental Gaseous Fuels," at end of Section 6.</t>
  </si>
  <si>
    <t>Delivered Energy Use</t>
  </si>
  <si>
    <t>Energy/Household (Adjusted)</t>
  </si>
  <si>
    <t>Delivered Energy Use, Activity, Intensity and Other Factors in the Residential Sector</t>
  </si>
  <si>
    <t>Source Energy Use (Adjusted for Electric Utility Efficiency Improvement)</t>
  </si>
  <si>
    <t>Energy Use (Adjusted for Utility Efficiency)</t>
  </si>
  <si>
    <t>Energy/Household Intensity Index</t>
  </si>
  <si>
    <t>Energy Intensity (per sq. ft.</t>
  </si>
  <si>
    <t>Source Energy</t>
  </si>
  <si>
    <t>Delivered Energy</t>
  </si>
  <si>
    <t>Energy Intensity (per sq. ft.)</t>
  </si>
  <si>
    <t>Table 1.9  Heating Degree-Days by Census Division, 1949-2010</t>
  </si>
  <si>
    <r>
      <t>Pacific </t>
    </r>
    <r>
      <rPr>
        <vertAlign val="superscript"/>
        <sz val="5"/>
        <color indexed="8"/>
        <rFont val="Arial"/>
        <family val="2"/>
      </rPr>
      <t>1</t>
    </r>
  </si>
  <si>
    <r>
      <t> States </t>
    </r>
    <r>
      <rPr>
        <vertAlign val="superscript"/>
        <sz val="5"/>
        <color indexed="8"/>
        <rFont val="Arial"/>
        <family val="2"/>
      </rPr>
      <t>1</t>
    </r>
  </si>
  <si>
    <t>      2009</t>
  </si>
  <si>
    <r>
      <t>      2010</t>
    </r>
    <r>
      <rPr>
        <vertAlign val="superscript"/>
        <sz val="5"/>
        <color indexed="8"/>
        <rFont val="Arial"/>
        <family val="2"/>
      </rPr>
      <t>P</t>
    </r>
  </si>
  <si>
    <r>
      <t>Normal</t>
    </r>
    <r>
      <rPr>
        <vertAlign val="superscript"/>
        <sz val="5"/>
        <color indexed="8"/>
        <rFont val="Arial"/>
        <family val="2"/>
      </rPr>
      <t>2</t>
    </r>
  </si>
  <si>
    <r>
      <t>1</t>
    </r>
    <r>
      <rPr>
        <sz val="7"/>
        <color indexed="8"/>
        <rFont val="Arial"/>
        <family val="2"/>
      </rPr>
      <t>Excludes Alaska and Hawaii.</t>
    </r>
  </si>
  <si>
    <r>
      <t>Notes:  </t>
    </r>
    <r>
      <rPr>
        <sz val="7"/>
        <color indexed="8"/>
        <rFont val="Symbol"/>
        <family val="1"/>
        <charset val="2"/>
      </rPr>
      <t>·</t>
    </r>
    <r>
      <rPr>
        <sz val="7"/>
        <color indexed="8"/>
        <rFont val="Arial"/>
        <family val="2"/>
      </rPr>
      <t>  Degree-days are relative measurements of outdoor air temperature.  Heating degree-days are</t>
    </r>
  </si>
  <si>
    <r>
      <t>deviations below the mean daily temperature of 65</t>
    </r>
    <r>
      <rPr>
        <sz val="7"/>
        <color indexed="8"/>
        <rFont val="Symbol"/>
        <family val="1"/>
        <charset val="2"/>
      </rPr>
      <t>° </t>
    </r>
    <r>
      <rPr>
        <sz val="7"/>
        <color indexed="8"/>
        <rFont val="Arial"/>
        <family val="2"/>
      </rPr>
      <t>F.  For example, a weather station recording a mean</t>
    </r>
  </si>
  <si>
    <r>
      <t>daily temperature of 40</t>
    </r>
    <r>
      <rPr>
        <sz val="7"/>
        <color indexed="8"/>
        <rFont val="Symbol"/>
        <family val="1"/>
        <charset val="2"/>
      </rPr>
      <t>° </t>
    </r>
    <r>
      <rPr>
        <sz val="7"/>
        <color indexed="8"/>
        <rFont val="Arial"/>
        <family val="2"/>
      </rPr>
      <t>F would report 25 heating degree-days.  </t>
    </r>
    <r>
      <rPr>
        <sz val="7"/>
        <color indexed="8"/>
        <rFont val="Symbol"/>
        <family val="1"/>
        <charset val="2"/>
      </rPr>
      <t>·</t>
    </r>
    <r>
      <rPr>
        <sz val="7"/>
        <color indexed="8"/>
        <rFont val="Arial"/>
        <family val="2"/>
      </rPr>
      <t>  Temperature information recorded by</t>
    </r>
  </si>
  <si>
    <r>
      <t>are aggregated into Census divisions and the national average.  </t>
    </r>
    <r>
      <rPr>
        <sz val="7"/>
        <color indexed="8"/>
        <rFont val="Symbol"/>
        <family val="1"/>
        <charset val="2"/>
      </rPr>
      <t>·</t>
    </r>
    <r>
      <rPr>
        <sz val="7"/>
        <color indexed="8"/>
        <rFont val="Arial"/>
        <family val="2"/>
      </rPr>
      <t>  See Appendix C for map of Census</t>
    </r>
  </si>
  <si>
    <r>
      <t>2</t>
    </r>
    <r>
      <rPr>
        <sz val="7"/>
        <color indexed="8"/>
        <rFont val="Arial"/>
        <family val="2"/>
      </rPr>
      <t>Based on calculations of data from 1971 through 2000.</t>
    </r>
  </si>
  <si>
    <t>Web Page:  For current data, see http://www.eia.gov/totalenergy/data/monthly/#summary.</t>
  </si>
  <si>
    <t>Table 1.10  Cooling Degree-Days by Census Division, 1949-2010</t>
  </si>
  <si>
    <r>
      <t>Notes:  </t>
    </r>
    <r>
      <rPr>
        <sz val="7"/>
        <color indexed="8"/>
        <rFont val="Symbol"/>
        <family val="1"/>
        <charset val="2"/>
      </rPr>
      <t>·</t>
    </r>
    <r>
      <rPr>
        <sz val="7"/>
        <color indexed="8"/>
        <rFont val="Arial"/>
        <family val="2"/>
      </rPr>
      <t>  Degree-days are relative measurements of outdoor air temperature.  Cooling degree-days are</t>
    </r>
  </si>
  <si>
    <r>
      <t>deviations above the mean daily temperature of 65</t>
    </r>
    <r>
      <rPr>
        <sz val="7"/>
        <color indexed="8"/>
        <rFont val="Symbol"/>
        <family val="1"/>
        <charset val="2"/>
      </rPr>
      <t>° </t>
    </r>
    <r>
      <rPr>
        <sz val="7"/>
        <color indexed="8"/>
        <rFont val="Arial"/>
        <family val="2"/>
      </rPr>
      <t>F.  For example, a weather station recording a mean</t>
    </r>
  </si>
  <si>
    <r>
      <t>daily temperature of 78</t>
    </r>
    <r>
      <rPr>
        <sz val="7"/>
        <color indexed="8"/>
        <rFont val="Symbol"/>
        <family val="1"/>
        <charset val="2"/>
      </rPr>
      <t>° </t>
    </r>
    <r>
      <rPr>
        <sz val="7"/>
        <color indexed="8"/>
        <rFont val="Arial"/>
        <family val="2"/>
      </rPr>
      <t>F would report 13 cooling degree-days.  </t>
    </r>
    <r>
      <rPr>
        <sz val="7"/>
        <color indexed="8"/>
        <rFont val="Symbol"/>
        <family val="1"/>
        <charset val="2"/>
      </rPr>
      <t>·</t>
    </r>
    <r>
      <rPr>
        <sz val="7"/>
        <color indexed="8"/>
        <rFont val="Arial"/>
        <family val="2"/>
      </rPr>
      <t>  Temperature information recorded by</t>
    </r>
  </si>
  <si>
    <r>
      <t>aggregated into Census divisions and the national average.  </t>
    </r>
    <r>
      <rPr>
        <sz val="7"/>
        <color indexed="8"/>
        <rFont val="Symbol"/>
        <family val="1"/>
        <charset val="2"/>
      </rPr>
      <t>·</t>
    </r>
    <r>
      <rPr>
        <sz val="7"/>
        <color indexed="8"/>
        <rFont val="Arial"/>
        <family val="2"/>
      </rPr>
      <t>  See Appendix C for map of Census</t>
    </r>
  </si>
  <si>
    <t xml:space="preserve">  CDD</t>
  </si>
  <si>
    <t xml:space="preserve">  Intensity</t>
  </si>
  <si>
    <t xml:space="preserve">  Actual</t>
  </si>
  <si>
    <t>Predicted</t>
  </si>
  <si>
    <t xml:space="preserve"> Predicted</t>
  </si>
  <si>
    <t xml:space="preserve"> Intensity</t>
  </si>
  <si>
    <t>Normalized</t>
  </si>
  <si>
    <t>Intensity2</t>
  </si>
  <si>
    <t xml:space="preserve"> Norm1</t>
  </si>
  <si>
    <t xml:space="preserve">  Norm2</t>
  </si>
  <si>
    <t xml:space="preserve">   Time^3</t>
  </si>
  <si>
    <t xml:space="preserve">Weather </t>
  </si>
  <si>
    <t>Regression results</t>
  </si>
  <si>
    <t xml:space="preserve">  Time^3</t>
  </si>
  <si>
    <t xml:space="preserve">  Constant</t>
  </si>
  <si>
    <t xml:space="preserve">    CDD</t>
  </si>
  <si>
    <t xml:space="preserve">   HDD</t>
  </si>
  <si>
    <t>normals</t>
  </si>
  <si>
    <t xml:space="preserve"> Time*CDD</t>
  </si>
  <si>
    <t>HDD * Time</t>
  </si>
  <si>
    <t xml:space="preserve"> HDD*Time</t>
  </si>
  <si>
    <t>(t-value)</t>
  </si>
  <si>
    <t>Manufactured Homes</t>
  </si>
  <si>
    <t>Number of Occupied Units (thousands)  - Based upon model to interpolate/smooth AHS estimates</t>
  </si>
  <si>
    <t>Average Size</t>
  </si>
  <si>
    <t xml:space="preserve">Final Results - Total Floor Space </t>
  </si>
  <si>
    <t xml:space="preserve">National </t>
  </si>
  <si>
    <t>U.S. Total</t>
  </si>
  <si>
    <t>US. Total - Initial National</t>
  </si>
  <si>
    <t>US. Total - Initial Sum of Regions</t>
  </si>
  <si>
    <t>Shares by type</t>
  </si>
  <si>
    <t>Average Size, Square Feet</t>
  </si>
  <si>
    <t>Billion Square Feet</t>
  </si>
  <si>
    <t>Year-to-year</t>
  </si>
  <si>
    <t>% change</t>
  </si>
  <si>
    <t xml:space="preserve"> Single Family</t>
  </si>
  <si>
    <t>Man. Homes</t>
  </si>
  <si>
    <t xml:space="preserve">    SF</t>
  </si>
  <si>
    <t xml:space="preserve">   MF</t>
  </si>
  <si>
    <t xml:space="preserve">   MH</t>
  </si>
  <si>
    <t xml:space="preserve">    MF</t>
  </si>
  <si>
    <t>Regional Estimates</t>
  </si>
  <si>
    <t>SF</t>
  </si>
  <si>
    <t>MF</t>
  </si>
  <si>
    <t>MH</t>
  </si>
  <si>
    <t>Average size (after calibration</t>
  </si>
  <si>
    <t>Total floor space (after calibration to</t>
  </si>
  <si>
    <t xml:space="preserve"> to total national floor space)</t>
  </si>
  <si>
    <t>to total national floor space by type)</t>
  </si>
  <si>
    <t>From AHS_Summary_Results!</t>
  </si>
  <si>
    <t>Model-Estimated Regional Shares</t>
  </si>
  <si>
    <t>Fuel Consumption</t>
  </si>
  <si>
    <t>Calculate Intensities by Building Type, Average 1993 and 2001.   Use for structural change related to housing type mix</t>
  </si>
  <si>
    <t xml:space="preserve"> Weather Factor (old - not used)</t>
  </si>
  <si>
    <t>Intensity weights</t>
  </si>
  <si>
    <t>Actual Floor Space, billion sq. ft.</t>
  </si>
  <si>
    <t>Primary (Fuels)</t>
  </si>
  <si>
    <t xml:space="preserve">     MH</t>
  </si>
  <si>
    <t xml:space="preserve">   Total</t>
  </si>
  <si>
    <t xml:space="preserve">Delivered </t>
  </si>
  <si>
    <t>Source   (Constant Electricity Factor = 3.2)</t>
  </si>
  <si>
    <t xml:space="preserve">  Structure</t>
  </si>
  <si>
    <t>wgted sum</t>
  </si>
  <si>
    <t>Normalize</t>
  </si>
  <si>
    <t xml:space="preserve">    Index</t>
  </si>
  <si>
    <t>Intensities (Btu/sf)</t>
  </si>
  <si>
    <t xml:space="preserve"> Normalized to SF</t>
  </si>
  <si>
    <t>Adjusted</t>
  </si>
  <si>
    <t>Intensities</t>
  </si>
  <si>
    <t>Table 2.1b  Residential Sector Energy Consumption Estimates, 1949-2010</t>
  </si>
  <si>
    <r>
      <t>Sales </t>
    </r>
    <r>
      <rPr>
        <vertAlign val="superscript"/>
        <sz val="5"/>
        <color indexed="8"/>
        <rFont val="Arial"/>
        <family val="2"/>
      </rPr>
      <t>8</t>
    </r>
  </si>
  <si>
    <r>
      <t>Losses </t>
    </r>
    <r>
      <rPr>
        <vertAlign val="superscript"/>
        <sz val="5"/>
        <color indexed="8"/>
        <rFont val="Arial"/>
        <family val="2"/>
      </rPr>
      <t>9</t>
    </r>
  </si>
  <si>
    <r>
      <t>Petroleum </t>
    </r>
    <r>
      <rPr>
        <vertAlign val="superscript"/>
        <sz val="5"/>
        <color indexed="8"/>
        <rFont val="Arial"/>
        <family val="2"/>
      </rPr>
      <t>4</t>
    </r>
  </si>
  <si>
    <r>
      <t>Geothermal </t>
    </r>
    <r>
      <rPr>
        <vertAlign val="superscript"/>
        <sz val="5"/>
        <color indexed="8"/>
        <rFont val="Arial"/>
        <family val="2"/>
      </rPr>
      <t>5</t>
    </r>
  </si>
  <si>
    <r>
      <t>Solar/PV </t>
    </r>
    <r>
      <rPr>
        <vertAlign val="superscript"/>
        <sz val="5"/>
        <color indexed="8"/>
        <rFont val="Arial"/>
        <family val="2"/>
      </rPr>
      <t>6</t>
    </r>
  </si>
  <si>
    <r>
      <t>Biomass </t>
    </r>
    <r>
      <rPr>
        <vertAlign val="superscript"/>
        <sz val="5"/>
        <color indexed="8"/>
        <rFont val="Arial"/>
        <family val="2"/>
      </rPr>
      <t>7</t>
    </r>
  </si>
  <si>
    <r>
      <t>2010</t>
    </r>
    <r>
      <rPr>
        <vertAlign val="superscript"/>
        <sz val="5"/>
        <color indexed="8"/>
        <rFont val="Arial"/>
        <family val="2"/>
      </rPr>
      <t>P</t>
    </r>
  </si>
  <si>
    <r>
      <t>7</t>
    </r>
    <r>
      <rPr>
        <sz val="7"/>
        <color indexed="8"/>
        <rFont val="Arial"/>
        <family val="2"/>
      </rPr>
      <t>Wood and wood-derived fuels.</t>
    </r>
  </si>
  <si>
    <r>
      <t>8</t>
    </r>
    <r>
      <rPr>
        <sz val="7"/>
        <color indexed="8"/>
        <rFont val="Arial"/>
        <family val="2"/>
      </rPr>
      <t>Electricity retail sales to ultimate customers reported by electric utilities and, beginning in 1996, other</t>
    </r>
  </si>
  <si>
    <r>
      <t>9</t>
    </r>
    <r>
      <rPr>
        <sz val="7"/>
        <color indexed="8"/>
        <rFont val="Arial"/>
        <family val="2"/>
      </rPr>
      <t>Total losses are calculated as the primary energy consumed by the electric power sector minus the</t>
    </r>
  </si>
  <si>
    <r>
      <t>4</t>
    </r>
    <r>
      <rPr>
        <sz val="7"/>
        <color indexed="8"/>
        <rFont val="Arial"/>
        <family val="2"/>
      </rPr>
      <t>Based on petroleum product supplied.  For petroleum, product supplied is used as an approximation of</t>
    </r>
  </si>
  <si>
    <t>petroleum consumption.  See Note 1, "Petroleum Products Supplied and Petroleum Consumption," at end</t>
  </si>
  <si>
    <t>of Section 5.</t>
  </si>
  <si>
    <r>
      <t>5</t>
    </r>
    <r>
      <rPr>
        <sz val="7"/>
        <color indexed="8"/>
        <rFont val="Arial"/>
        <family val="2"/>
      </rPr>
      <t>Geothermal heat pump and direct use energy.</t>
    </r>
  </si>
  <si>
    <r>
      <t>6</t>
    </r>
    <r>
      <rPr>
        <sz val="7"/>
        <color indexed="8"/>
        <rFont val="Arial"/>
        <family val="2"/>
      </rPr>
      <t>Solar thermal direct use energy, and photovoltaic (PV) electricity net generation (converted to Btu</t>
    </r>
  </si>
  <si>
    <t>using the fossil-fuels heat ratesee Table A6).  Includes small amounts of distributed solar thermal and PV</t>
  </si>
  <si>
    <t>energy used in the commercial, industrial, and electric power sectors.</t>
  </si>
  <si>
    <t>Total Consumption (Trillion Btu)</t>
  </si>
  <si>
    <t>Total Consumption</t>
  </si>
  <si>
    <t>Activity (Occupied Housing Units)</t>
  </si>
  <si>
    <t>Occupied Housing Units</t>
  </si>
  <si>
    <t>Structure (excluding size)</t>
  </si>
  <si>
    <t>Nominal Energy Intensity (MMBtu/HU) (Not Weather Adjusted)</t>
  </si>
  <si>
    <t>Household Size (Square Feet/HU)</t>
  </si>
  <si>
    <t>Energy/HU</t>
  </si>
  <si>
    <t>MMBtu/HU</t>
  </si>
  <si>
    <t>SF/HU</t>
  </si>
  <si>
    <t>Household Size (Sq. Ft./HU)</t>
  </si>
  <si>
    <t>Thousand HU</t>
  </si>
  <si>
    <t>Million HU</t>
  </si>
  <si>
    <t>Structure: Housing Unit Size</t>
  </si>
  <si>
    <t>=(3) x (4) x (5)</t>
  </si>
  <si>
    <t xml:space="preserve">The SEDS data as of December 2011 is only available through 2009.   </t>
  </si>
  <si>
    <t>This worksheet is used to extrapolate electricity and fuel consumption through</t>
  </si>
  <si>
    <t>2010 and calibrate to match 2010 national consumption</t>
  </si>
  <si>
    <t>SEDS</t>
  </si>
  <si>
    <t xml:space="preserve">South </t>
  </si>
  <si>
    <t xml:space="preserve">  U.S.</t>
  </si>
  <si>
    <t>EIA-861</t>
  </si>
  <si>
    <t>from spreadsheet state_sales_2010</t>
  </si>
  <si>
    <t>2010 prelim</t>
  </si>
  <si>
    <t xml:space="preserve"> Table 2.1b</t>
  </si>
  <si>
    <t>2010 final</t>
  </si>
  <si>
    <t xml:space="preserve"> Scale Fac</t>
  </si>
  <si>
    <t>from spreadsheet state_sales_2010, Natural gas sales from EIA monthly data through Sept. 2011</t>
  </si>
  <si>
    <t>kBtu/sq. ft.</t>
  </si>
  <si>
    <t>(Calculated from regions)</t>
  </si>
  <si>
    <t>Overall size per housing unit</t>
  </si>
  <si>
    <t>Ave Size</t>
  </si>
  <si>
    <t>Total Fuels</t>
  </si>
  <si>
    <t>CenRgn1</t>
  </si>
  <si>
    <t>CenRgn2</t>
  </si>
  <si>
    <t>CenRgn3</t>
  </si>
  <si>
    <t>CenRgn4</t>
  </si>
  <si>
    <t>US</t>
  </si>
  <si>
    <t>Regression results  (1970-1984)</t>
  </si>
  <si>
    <t>(1970-1984)</t>
  </si>
  <si>
    <t>= g$47"</t>
  </si>
  <si>
    <t>Elec-WN1</t>
  </si>
  <si>
    <t>Fuel-WN1</t>
  </si>
  <si>
    <t>South-Shr</t>
  </si>
  <si>
    <t xml:space="preserve">Regional Indexes - Source Adjusted </t>
  </si>
  <si>
    <t xml:space="preserve">Fuels </t>
  </si>
  <si>
    <t>Source (adjusted)</t>
  </si>
  <si>
    <t xml:space="preserve">Select </t>
  </si>
  <si>
    <t>variable</t>
  </si>
  <si>
    <t>1 = time^3</t>
  </si>
  <si>
    <t>2 = price</t>
  </si>
  <si>
    <t>Energy Price Index</t>
  </si>
  <si>
    <t>Price Index</t>
  </si>
  <si>
    <t>Norm-2</t>
  </si>
  <si>
    <t>w/price</t>
  </si>
  <si>
    <t>Energy Use, Trillion Btu (TBtu)</t>
  </si>
  <si>
    <t>(TBtu)</t>
  </si>
  <si>
    <t>% of delivered</t>
  </si>
  <si>
    <t xml:space="preserve">  Electricity</t>
  </si>
  <si>
    <t>Activity, Square Feet</t>
  </si>
  <si>
    <t xml:space="preserve">Single Family </t>
  </si>
  <si>
    <t>Manufactured Home</t>
  </si>
  <si>
    <t>Household</t>
  </si>
  <si>
    <t>Square Feet</t>
  </si>
  <si>
    <t>MMBtu/Person</t>
  </si>
  <si>
    <t>MMBtu/thou.sq. ft.</t>
  </si>
  <si>
    <t>MMBtu/Housing Unit</t>
  </si>
  <si>
    <t>Adjusted Source</t>
  </si>
  <si>
    <t>Table 2.1a  Energy Consumption Estimates by Sector, 1949-2010</t>
  </si>
  <si>
    <t>End-Use Sectors</t>
  </si>
  <si>
    <t>Electric</t>
  </si>
  <si>
    <t>Power</t>
  </si>
  <si>
    <r>
      <t>Sector </t>
    </r>
    <r>
      <rPr>
        <vertAlign val="superscript"/>
        <sz val="5"/>
        <color indexed="8"/>
        <rFont val="Arial"/>
        <family val="2"/>
      </rPr>
      <t>3,4</t>
    </r>
  </si>
  <si>
    <t>Residential </t>
  </si>
  <si>
    <r>
      <t>Commercial </t>
    </r>
    <r>
      <rPr>
        <vertAlign val="superscript"/>
        <sz val="5"/>
        <color indexed="8"/>
        <rFont val="Arial"/>
        <family val="2"/>
      </rPr>
      <t>1</t>
    </r>
  </si>
  <si>
    <r>
      <t>Industrial </t>
    </r>
    <r>
      <rPr>
        <vertAlign val="superscript"/>
        <sz val="5"/>
        <color indexed="8"/>
        <rFont val="Arial"/>
        <family val="2"/>
      </rPr>
      <t>2</t>
    </r>
  </si>
  <si>
    <t>Balancing</t>
  </si>
  <si>
    <r>
      <t>Primary </t>
    </r>
    <r>
      <rPr>
        <vertAlign val="superscript"/>
        <sz val="5"/>
        <color indexed="8"/>
        <rFont val="Arial"/>
        <family val="2"/>
      </rPr>
      <t>5</t>
    </r>
  </si>
  <si>
    <r>
      <t>Total </t>
    </r>
    <r>
      <rPr>
        <vertAlign val="superscript"/>
        <sz val="5"/>
        <color indexed="8"/>
        <rFont val="Arial"/>
        <family val="2"/>
      </rPr>
      <t>6</t>
    </r>
  </si>
  <si>
    <r>
      <t>Item </t>
    </r>
    <r>
      <rPr>
        <vertAlign val="superscript"/>
        <sz val="5"/>
        <color indexed="8"/>
        <rFont val="Arial"/>
        <family val="2"/>
      </rPr>
      <t>7</t>
    </r>
  </si>
  <si>
    <r>
      <t>Primary </t>
    </r>
    <r>
      <rPr>
        <vertAlign val="superscript"/>
        <sz val="5"/>
        <color indexed="8"/>
        <rFont val="Arial"/>
        <family val="2"/>
      </rPr>
      <t>8</t>
    </r>
  </si>
  <si>
    <t>[4,R]</t>
  </si>
  <si>
    <r>
      <t>1</t>
    </r>
    <r>
      <rPr>
        <sz val="7"/>
        <color indexed="8"/>
        <rFont val="Arial"/>
        <family val="2"/>
      </rPr>
      <t>Commercial sector, including commercial combined-heat-and-power (CHP) and commercial</t>
    </r>
  </si>
  <si>
    <r>
      <t>7</t>
    </r>
    <r>
      <rPr>
        <sz val="7"/>
        <color indexed="8"/>
        <rFont val="Arial"/>
        <family val="2"/>
      </rPr>
      <t>A balancing item.  The sum of primary consumption in the five energy-use sectors equals the sum of</t>
    </r>
  </si>
  <si>
    <t>electricity-only plants.</t>
  </si>
  <si>
    <t>total consumption in the four end-use sectors.  However, total energy consumption does not equal the sum</t>
  </si>
  <si>
    <t>of the sectoral components due to the use of sector-specific conversion factors for natural gas and coal.</t>
  </si>
  <si>
    <r>
      <t>2</t>
    </r>
    <r>
      <rPr>
        <sz val="7"/>
        <color indexed="8"/>
        <rFont val="Arial"/>
        <family val="2"/>
      </rPr>
      <t>Industrial sector, including industrial combined-heat-and-power (CHP) and industrial electricity-only</t>
    </r>
  </si>
  <si>
    <r>
      <t>8</t>
    </r>
    <r>
      <rPr>
        <sz val="7"/>
        <color indexed="8"/>
        <rFont val="Arial"/>
        <family val="2"/>
      </rPr>
      <t>Primary energy consumption total.  See Table 1.3.</t>
    </r>
  </si>
  <si>
    <t>plants.</t>
  </si>
  <si>
    <r>
      <t>3</t>
    </r>
    <r>
      <rPr>
        <sz val="7"/>
        <color indexed="8"/>
        <rFont val="Arial"/>
        <family val="2"/>
      </rPr>
      <t>Electricity-only and combined-heat-and-power (CHP) plants within the NAICS 22 category whose</t>
    </r>
  </si>
  <si>
    <t>R=Revised.  P=Preliminary.  (s)=Less than 0.5 trillion Btu and greater than -0.5 trillion Btu.  </t>
  </si>
  <si>
    <t>primary business is to sell electricity, or electricity and heat, to the public.</t>
  </si>
  <si>
    <r>
      <t>4</t>
    </r>
    <r>
      <rPr>
        <sz val="7"/>
        <color indexed="8"/>
        <rFont val="Arial"/>
        <family val="2"/>
      </rPr>
      <t>Through 1988, data are for electric utilities only; beginning in 1989, data are for electric utilities and</t>
    </r>
  </si>
  <si>
    <r>
      <t>Notes:  </t>
    </r>
    <r>
      <rPr>
        <sz val="7"/>
        <color indexed="8"/>
        <rFont val="Symbol"/>
        <family val="1"/>
        <charset val="2"/>
      </rPr>
      <t>·</t>
    </r>
    <r>
      <rPr>
        <sz val="7"/>
        <color indexed="8"/>
        <rFont val="Arial"/>
        <family val="2"/>
      </rPr>
      <t>  See Note 2, "Classification of Power Plants Into Energy-Use Sectors," at end of Section 8.</t>
    </r>
  </si>
  <si>
    <t>independent power producers.</t>
  </si>
  <si>
    <r>
      <t>·</t>
    </r>
    <r>
      <rPr>
        <sz val="7"/>
        <color indexed="8"/>
        <rFont val="Arial"/>
        <family val="2"/>
      </rPr>
      <t>  Totals may not equal sum of components due to independent rounding.</t>
    </r>
  </si>
  <si>
    <r>
      <t>5</t>
    </r>
    <r>
      <rPr>
        <sz val="7"/>
        <color indexed="8"/>
        <rFont val="Arial"/>
        <family val="2"/>
      </rPr>
      <t>See "Primary Energy Consumption" in Glossary.</t>
    </r>
  </si>
  <si>
    <t>Sources:  Tables 1.3 and 2.1b-2.1f.</t>
  </si>
  <si>
    <r>
      <t>6</t>
    </r>
    <r>
      <rPr>
        <sz val="7"/>
        <color indexed="8"/>
        <rFont val="Arial"/>
        <family val="2"/>
      </rPr>
      <t>Total energy consumption in the end-use sectors consists of primary energy consumption, electricity</t>
    </r>
  </si>
  <si>
    <t>retail sales, and electrical system energy losses.  See Note, "Electrical System Energy Losses," at end of</t>
  </si>
  <si>
    <t>Residential</t>
  </si>
  <si>
    <t>Activity</t>
  </si>
  <si>
    <t>Sq. Ft. (billion)</t>
  </si>
  <si>
    <t>Housing Units (million)</t>
  </si>
  <si>
    <t>Population (million)</t>
  </si>
  <si>
    <t>Table 1.10  Cooling Degree-Days by Census Division, 1949-2011</t>
  </si>
  <si>
    <r>
      <t>Pacific </t>
    </r>
    <r>
      <rPr>
        <vertAlign val="superscript"/>
        <sz val="5"/>
        <color theme="1"/>
        <rFont val="Arial"/>
        <family val="2"/>
      </rPr>
      <t>1</t>
    </r>
  </si>
  <si>
    <r>
      <t> States </t>
    </r>
    <r>
      <rPr>
        <vertAlign val="superscript"/>
        <sz val="5"/>
        <color theme="1"/>
        <rFont val="Arial"/>
        <family val="2"/>
      </rPr>
      <t>1</t>
    </r>
  </si>
  <si>
    <t>      2010</t>
  </si>
  <si>
    <r>
      <t>Normal</t>
    </r>
    <r>
      <rPr>
        <vertAlign val="superscript"/>
        <sz val="5"/>
        <color theme="1"/>
        <rFont val="Arial"/>
        <family val="2"/>
      </rPr>
      <t>2</t>
    </r>
  </si>
  <si>
    <r>
      <t>1</t>
    </r>
    <r>
      <rPr>
        <sz val="7"/>
        <color theme="1"/>
        <rFont val="Arial"/>
        <family val="2"/>
      </rPr>
      <t>Excludes Alaska and Hawaii.</t>
    </r>
  </si>
  <si>
    <r>
      <t>Notes:  </t>
    </r>
    <r>
      <rPr>
        <sz val="7"/>
        <color theme="1"/>
        <rFont val="Symbol"/>
        <family val="1"/>
        <charset val="2"/>
      </rPr>
      <t>·</t>
    </r>
    <r>
      <rPr>
        <sz val="7"/>
        <color theme="1"/>
        <rFont val="Arial"/>
        <family val="2"/>
      </rPr>
      <t>  Degree-days are relative measurements of outdoor air temperature.  Cooling degree-days are</t>
    </r>
  </si>
  <si>
    <r>
      <t>deviations above the mean daily temperature of 65</t>
    </r>
    <r>
      <rPr>
        <sz val="7"/>
        <color theme="1"/>
        <rFont val="Symbol"/>
        <family val="1"/>
        <charset val="2"/>
      </rPr>
      <t>° </t>
    </r>
    <r>
      <rPr>
        <sz val="7"/>
        <color theme="1"/>
        <rFont val="Arial"/>
        <family val="2"/>
      </rPr>
      <t>F.  For example, a weather station recording a mean</t>
    </r>
  </si>
  <si>
    <r>
      <t>daily temperature of 78</t>
    </r>
    <r>
      <rPr>
        <sz val="7"/>
        <color theme="1"/>
        <rFont val="Symbol"/>
        <family val="1"/>
        <charset val="2"/>
      </rPr>
      <t>° </t>
    </r>
    <r>
      <rPr>
        <sz val="7"/>
        <color theme="1"/>
        <rFont val="Arial"/>
        <family val="2"/>
      </rPr>
      <t>F would report 13 cooling degree-days.  </t>
    </r>
    <r>
      <rPr>
        <sz val="7"/>
        <color theme="1"/>
        <rFont val="Symbol"/>
        <family val="1"/>
        <charset val="2"/>
      </rPr>
      <t>·</t>
    </r>
    <r>
      <rPr>
        <sz val="7"/>
        <color theme="1"/>
        <rFont val="Arial"/>
        <family val="2"/>
      </rPr>
      <t>  Temperature information recorded by</t>
    </r>
  </si>
  <si>
    <t>weather stations is used to calculate State-wide degree-day averages based on resident State population.</t>
  </si>
  <si>
    <r>
      <t>aggregated into Census divisions and the national average.  </t>
    </r>
    <r>
      <rPr>
        <sz val="7"/>
        <color theme="1"/>
        <rFont val="Symbol"/>
        <family val="1"/>
        <charset val="2"/>
      </rPr>
      <t>·</t>
    </r>
    <r>
      <rPr>
        <sz val="7"/>
        <color theme="1"/>
        <rFont val="Arial"/>
        <family val="2"/>
      </rPr>
      <t>  See Appendix C for map of Census</t>
    </r>
  </si>
  <si>
    <r>
      <t>2</t>
    </r>
    <r>
      <rPr>
        <sz val="7"/>
        <color theme="1"/>
        <rFont val="Arial"/>
        <family val="2"/>
      </rPr>
      <t>Based on calculations of data from 1971 through 2000.</t>
    </r>
  </si>
  <si>
    <t>R=Revised.  P=Preliminary.  </t>
  </si>
  <si>
    <r>
      <t>Sources:  </t>
    </r>
    <r>
      <rPr>
        <sz val="7"/>
        <color theme="1"/>
        <rFont val="Symbol"/>
        <family val="1"/>
        <charset val="2"/>
      </rPr>
      <t>·</t>
    </r>
    <r>
      <rPr>
        <sz val="7"/>
        <color theme="1"/>
        <rFont val="Arial"/>
        <family val="2"/>
      </rPr>
      <t>  1949-2010U.S. Department of Commerce, National Oceanic and Atmospheric</t>
    </r>
  </si>
  <si>
    <t>Administration (NOAA), National Climatic Data Center, Asheville, North Carolina, Historical Climatology</t>
  </si>
  <si>
    <r>
      <t>Series 5-2.  Data are compiled from about 8,000 weather stations.  </t>
    </r>
    <r>
      <rPr>
        <sz val="7"/>
        <color theme="1"/>
        <rFont val="Symbol"/>
        <family val="1"/>
        <charset val="2"/>
      </rPr>
      <t>·</t>
    </r>
    <r>
      <rPr>
        <sz val="7"/>
        <color theme="1"/>
        <rFont val="Arial"/>
        <family val="2"/>
      </rPr>
      <t>  2011 and NormalU.S. Department</t>
    </r>
  </si>
  <si>
    <t>of Commerce, NOAA, National Weather Service Climate Prediction Center, Camp Springs, Maryland,</t>
  </si>
  <si>
    <r>
      <t>Degree Days Statistics.  </t>
    </r>
    <r>
      <rPr>
        <sz val="7"/>
        <color theme="1"/>
        <rFont val="Arial"/>
        <family val="2"/>
      </rPr>
      <t>The data are the sum of monthly values and are based on mean daily</t>
    </r>
  </si>
  <si>
    <t>temperatures recorded at about 200 major weather stations around the country.</t>
  </si>
  <si>
    <t>Table 1.9  Heating Degree-Days by Census Division, 1949-2011</t>
  </si>
  <si>
    <r>
      <t>Notes:  </t>
    </r>
    <r>
      <rPr>
        <sz val="7"/>
        <color theme="1"/>
        <rFont val="Symbol"/>
        <family val="1"/>
        <charset val="2"/>
      </rPr>
      <t>·</t>
    </r>
    <r>
      <rPr>
        <sz val="7"/>
        <color theme="1"/>
        <rFont val="Arial"/>
        <family val="2"/>
      </rPr>
      <t>  Degree-days are relative measurements of outdoor air temperature.  Heating degree-days are</t>
    </r>
  </si>
  <si>
    <r>
      <t>deviations below the mean daily temperature of 65</t>
    </r>
    <r>
      <rPr>
        <sz val="7"/>
        <color theme="1"/>
        <rFont val="Symbol"/>
        <family val="1"/>
        <charset val="2"/>
      </rPr>
      <t>° </t>
    </r>
    <r>
      <rPr>
        <sz val="7"/>
        <color theme="1"/>
        <rFont val="Arial"/>
        <family val="2"/>
      </rPr>
      <t>F.  For example, a weather station recording a mean</t>
    </r>
  </si>
  <si>
    <r>
      <t>daily temperature of 40</t>
    </r>
    <r>
      <rPr>
        <sz val="7"/>
        <color theme="1"/>
        <rFont val="Symbol"/>
        <family val="1"/>
        <charset val="2"/>
      </rPr>
      <t>° </t>
    </r>
    <r>
      <rPr>
        <sz val="7"/>
        <color theme="1"/>
        <rFont val="Arial"/>
        <family val="2"/>
      </rPr>
      <t>F would report 25 heating degree-days.  </t>
    </r>
    <r>
      <rPr>
        <sz val="7"/>
        <color theme="1"/>
        <rFont val="Symbol"/>
        <family val="1"/>
        <charset val="2"/>
      </rPr>
      <t>·</t>
    </r>
    <r>
      <rPr>
        <sz val="7"/>
        <color theme="1"/>
        <rFont val="Arial"/>
        <family val="2"/>
      </rPr>
      <t>  Temperature information recorded by</t>
    </r>
  </si>
  <si>
    <r>
      <t>are aggregated into Census divisions and the national average.  </t>
    </r>
    <r>
      <rPr>
        <sz val="7"/>
        <color theme="1"/>
        <rFont val="Symbol"/>
        <family val="1"/>
        <charset val="2"/>
      </rPr>
      <t>·</t>
    </r>
    <r>
      <rPr>
        <sz val="7"/>
        <color theme="1"/>
        <rFont val="Arial"/>
        <family val="2"/>
      </rPr>
      <t>  See Appendix C for map of Census</t>
    </r>
  </si>
  <si>
    <r>
      <t>Series 5-1.  Data are compiled from about 8,000 weather stations.  </t>
    </r>
    <r>
      <rPr>
        <sz val="7"/>
        <color theme="1"/>
        <rFont val="Symbol"/>
        <family val="1"/>
        <charset val="2"/>
      </rPr>
      <t>·</t>
    </r>
    <r>
      <rPr>
        <sz val="7"/>
        <color theme="1"/>
        <rFont val="Arial"/>
        <family val="2"/>
      </rPr>
      <t>  2011 and NormalU.S. Department</t>
    </r>
  </si>
  <si>
    <t>NOT USED</t>
  </si>
  <si>
    <t>Table 2.1b  Residential Sector Energy Consumption Estimates, 1949-2011</t>
  </si>
  <si>
    <r>
      <t>Primary Consumption </t>
    </r>
    <r>
      <rPr>
        <vertAlign val="superscript"/>
        <sz val="5"/>
        <color rgb="FF000000"/>
        <rFont val="Arial"/>
        <family val="2"/>
      </rPr>
      <t>1</t>
    </r>
  </si>
  <si>
    <r>
      <t>Renewable Energy </t>
    </r>
    <r>
      <rPr>
        <vertAlign val="superscript"/>
        <sz val="5"/>
        <color rgb="FF000000"/>
        <rFont val="Arial"/>
        <family val="2"/>
      </rPr>
      <t>2</t>
    </r>
  </si>
  <si>
    <r>
      <t>Sales </t>
    </r>
    <r>
      <rPr>
        <vertAlign val="superscript"/>
        <sz val="5"/>
        <color rgb="FF000000"/>
        <rFont val="Arial"/>
        <family val="2"/>
      </rPr>
      <t>8</t>
    </r>
  </si>
  <si>
    <r>
      <t>Losses </t>
    </r>
    <r>
      <rPr>
        <vertAlign val="superscript"/>
        <sz val="5"/>
        <color rgb="FF000000"/>
        <rFont val="Arial"/>
        <family val="2"/>
      </rPr>
      <t>9</t>
    </r>
  </si>
  <si>
    <r>
      <t>Natural Gas </t>
    </r>
    <r>
      <rPr>
        <vertAlign val="superscript"/>
        <sz val="5"/>
        <color rgb="FF000000"/>
        <rFont val="Arial"/>
        <family val="2"/>
      </rPr>
      <t>3</t>
    </r>
  </si>
  <si>
    <r>
      <t>Petroleum </t>
    </r>
    <r>
      <rPr>
        <vertAlign val="superscript"/>
        <sz val="5"/>
        <color rgb="FF000000"/>
        <rFont val="Arial"/>
        <family val="2"/>
      </rPr>
      <t>4</t>
    </r>
  </si>
  <si>
    <r>
      <t>Geothermal </t>
    </r>
    <r>
      <rPr>
        <vertAlign val="superscript"/>
        <sz val="5"/>
        <color rgb="FF000000"/>
        <rFont val="Arial"/>
        <family val="2"/>
      </rPr>
      <t>5</t>
    </r>
  </si>
  <si>
    <r>
      <t>Solar/PV </t>
    </r>
    <r>
      <rPr>
        <vertAlign val="superscript"/>
        <sz val="5"/>
        <color rgb="FF000000"/>
        <rFont val="Arial"/>
        <family val="2"/>
      </rPr>
      <t>6</t>
    </r>
  </si>
  <si>
    <r>
      <t>Biomass </t>
    </r>
    <r>
      <rPr>
        <vertAlign val="superscript"/>
        <sz val="5"/>
        <color rgb="FF000000"/>
        <rFont val="Arial"/>
        <family val="2"/>
      </rPr>
      <t>7</t>
    </r>
  </si>
  <si>
    <r>
      <t>2011</t>
    </r>
    <r>
      <rPr>
        <vertAlign val="superscript"/>
        <sz val="5"/>
        <color rgb="FF000000"/>
        <rFont val="Arial"/>
        <family val="2"/>
      </rPr>
      <t>P</t>
    </r>
  </si>
  <si>
    <r>
      <t>1</t>
    </r>
    <r>
      <rPr>
        <sz val="7"/>
        <color rgb="FF000000"/>
        <rFont val="Arial"/>
        <family val="2"/>
      </rPr>
      <t>See "Primary Energy Consumption" in Glossary.</t>
    </r>
  </si>
  <si>
    <r>
      <t>8</t>
    </r>
    <r>
      <rPr>
        <sz val="7"/>
        <color rgb="FF000000"/>
        <rFont val="Arial"/>
        <family val="2"/>
      </rPr>
      <t>Electricity retail sales to ultimate customers reported by electric utilities and, beginning in 1996, other</t>
    </r>
  </si>
  <si>
    <r>
      <t>2</t>
    </r>
    <r>
      <rPr>
        <sz val="7"/>
        <color rgb="FF000000"/>
        <rFont val="Arial"/>
        <family val="2"/>
      </rPr>
      <t>Data are estimates.  See Table 10.2a for notes on series components.</t>
    </r>
  </si>
  <si>
    <r>
      <t>9</t>
    </r>
    <r>
      <rPr>
        <sz val="7"/>
        <color rgb="FF000000"/>
        <rFont val="Arial"/>
        <family val="2"/>
      </rPr>
      <t>Total losses are calculated as the primary energy consumed by the electric power sector minus the</t>
    </r>
  </si>
  <si>
    <r>
      <t>3</t>
    </r>
    <r>
      <rPr>
        <sz val="7"/>
        <color rgb="FF000000"/>
        <rFont val="Arial"/>
        <family val="2"/>
      </rPr>
      <t>Natural gas only; excludes the estimated portion of supplemental gaseous fuels.  See Note 1,</t>
    </r>
  </si>
  <si>
    <r>
      <t>4</t>
    </r>
    <r>
      <rPr>
        <sz val="7"/>
        <color rgb="FF000000"/>
        <rFont val="Arial"/>
        <family val="2"/>
      </rPr>
      <t>Based on petroleum product supplied.  For petroleum, product supplied is used as an approximation of</t>
    </r>
  </si>
  <si>
    <r>
      <t>5</t>
    </r>
    <r>
      <rPr>
        <sz val="7"/>
        <color rgb="FF000000"/>
        <rFont val="Arial"/>
        <family val="2"/>
      </rPr>
      <t>Geothermal heat pump and direct use energy.</t>
    </r>
  </si>
  <si>
    <t>Web Page:    See http://www.eia.gov/totalenergy/data/monthly/#consumption for updated monthly and</t>
  </si>
  <si>
    <t>annual data.</t>
  </si>
  <si>
    <r>
      <t>6</t>
    </r>
    <r>
      <rPr>
        <sz val="7"/>
        <color rgb="FF000000"/>
        <rFont val="Arial"/>
        <family val="2"/>
      </rPr>
      <t>Solar thermal direct use energy, and photovoltaic (PV) electricity net generation (converted to Btu</t>
    </r>
  </si>
  <si>
    <r>
      <t>7</t>
    </r>
    <r>
      <rPr>
        <sz val="7"/>
        <color rgb="FF000000"/>
        <rFont val="Arial"/>
        <family val="2"/>
      </rPr>
      <t>Wood and wood-derived fuels.</t>
    </r>
  </si>
  <si>
    <t>Columns to right of vertical blue column are not used pending further disaggregation of commercial sector.</t>
  </si>
  <si>
    <t>Intensity - Fuels</t>
  </si>
  <si>
    <t xml:space="preserve"> Source Intensity</t>
  </si>
  <si>
    <t>Weather Factors   - Fuels</t>
  </si>
  <si>
    <t>Weather Factors   - Electricity</t>
  </si>
  <si>
    <t>Activity Shares</t>
  </si>
  <si>
    <t>(Not Weather Adjusted)</t>
  </si>
  <si>
    <t>Total - U.S.</t>
  </si>
  <si>
    <t>Delivered Electricity</t>
  </si>
  <si>
    <t>Source Electricity</t>
  </si>
  <si>
    <t>Total Source</t>
  </si>
  <si>
    <t>Source/DelivereElectricityRatio</t>
  </si>
  <si>
    <t>Index of  Aggregate Intensity (Btu/SF)</t>
  </si>
  <si>
    <t>Structure:  Electric Generation Efficiency</t>
  </si>
  <si>
    <t>Actual: Activity x Structure x Intensity</t>
  </si>
  <si>
    <t>=(1)x(3)x(4)</t>
  </si>
  <si>
    <t>Energy/SF (not weather-adjusted)</t>
  </si>
  <si>
    <t xml:space="preserve"> (weather-adjusted)</t>
  </si>
  <si>
    <t>=(1) x (2)</t>
  </si>
  <si>
    <t>Weather Adjustment</t>
  </si>
  <si>
    <t>Electric Power Sector</t>
  </si>
  <si>
    <t>Energy Shares</t>
  </si>
  <si>
    <t>Log Mean Divisia Shares</t>
  </si>
  <si>
    <t>Log Changes -weather</t>
  </si>
  <si>
    <t>Log changes - Source-to-site</t>
  </si>
  <si>
    <t xml:space="preserve"> Sum</t>
  </si>
  <si>
    <t xml:space="preserve"> Delivered  Electricity</t>
  </si>
  <si>
    <t>Fuel</t>
  </si>
  <si>
    <t>=(1)x(3)x(4)x (5)</t>
  </si>
  <si>
    <t xml:space="preserve"> =(3) x (4)</t>
  </si>
  <si>
    <t>Index</t>
  </si>
  <si>
    <t>kBtu/SF</t>
  </si>
  <si>
    <t xml:space="preserve"> weather-adjusted)</t>
  </si>
  <si>
    <t>= (1) x (2)</t>
  </si>
  <si>
    <t>Structure, excl. size</t>
  </si>
  <si>
    <t>This worksheet decomposes the end-use sector intensity effect from the electric power sector intensity effect in the measure of source energy intensity.</t>
  </si>
  <si>
    <t>Intensity - Delivered Electricity</t>
  </si>
  <si>
    <t>Delivered Intensity</t>
  </si>
  <si>
    <t>Intensity Index -Fuels</t>
  </si>
  <si>
    <t>Intensity Index - Electricity</t>
  </si>
  <si>
    <t>Decompostion of Source Energy</t>
  </si>
  <si>
    <t>Decomposition with Delivered Intensity</t>
  </si>
  <si>
    <t>(11)</t>
  </si>
  <si>
    <t>(12)</t>
  </si>
  <si>
    <t>(13)</t>
  </si>
  <si>
    <t>Delivered Intensity Index</t>
  </si>
  <si>
    <t>Structure Weather - Delivered</t>
  </si>
  <si>
    <t>Electrification Effect</t>
  </si>
  <si>
    <t>Aggregate Source Energy Intensity</t>
  </si>
  <si>
    <t>Source Intensity</t>
  </si>
  <si>
    <t>Total Delivered (check purposes only)</t>
  </si>
  <si>
    <t>Log Changes - Total Delivered</t>
  </si>
  <si>
    <t>Energy Share - Delivered</t>
  </si>
  <si>
    <t>Log changes - shares</t>
  </si>
  <si>
    <t>Structural Factors - Delivered</t>
  </si>
  <si>
    <t>same as (4)</t>
  </si>
  <si>
    <t>Energy Intensity  (sq. ft.)</t>
  </si>
  <si>
    <t>Structure (incl. weather)</t>
  </si>
  <si>
    <t xml:space="preserve">Published </t>
  </si>
  <si>
    <t xml:space="preserve"> Source</t>
  </si>
  <si>
    <t>Elec Factor</t>
  </si>
  <si>
    <t>Square Feet (billion)</t>
  </si>
  <si>
    <t>U.S. Energy Information Administration</t>
  </si>
  <si>
    <t>September 2013 Monthly Energy Review</t>
  </si>
  <si>
    <t>Note: Information about data precision and revisions.</t>
  </si>
  <si>
    <t>Release Date: September 25, 2013</t>
  </si>
  <si>
    <t>Next Update: October 28, 2013</t>
  </si>
  <si>
    <t>Table 2.2. Residential Sector Energy Consumption</t>
  </si>
  <si>
    <t>Coal Consumed by the Residential Sector</t>
  </si>
  <si>
    <t>Natural Gas Consumed by the Residential Sector (Excluding Supplemental Gaseous Fuels)</t>
  </si>
  <si>
    <t>Petroleum Consumed by the Residential Sector</t>
  </si>
  <si>
    <t>Total Fossil Fuels Consumed by the Residential Sector</t>
  </si>
  <si>
    <t>Geothermal Energy Consumed by the Residential Sector</t>
  </si>
  <si>
    <t>Solar/PV Energy Consumed by the Residential Sector</t>
  </si>
  <si>
    <t>Biomass Energy Consumed by the Residential Sector</t>
  </si>
  <si>
    <t>Total Renewable Energy Consumed by the Residential Sector</t>
  </si>
  <si>
    <t>Total Primary Energy Consumed by the Residential Sector</t>
  </si>
  <si>
    <t>Electricity Retail Sales to the Residential Sector</t>
  </si>
  <si>
    <t>Residential Sector Electrical System Energy Losses</t>
  </si>
  <si>
    <t>Total Energy Consumed by the Residential Sector</t>
  </si>
  <si>
    <t>(Trillion Btu)</t>
  </si>
  <si>
    <t>1973 January</t>
  </si>
  <si>
    <t>Not Available</t>
  </si>
  <si>
    <t>1973 February</t>
  </si>
  <si>
    <t>1973 March</t>
  </si>
  <si>
    <t>1973 April</t>
  </si>
  <si>
    <t>1973 May</t>
  </si>
  <si>
    <t>1973 June</t>
  </si>
  <si>
    <t>1973 July</t>
  </si>
  <si>
    <t>1973 August</t>
  </si>
  <si>
    <t>1973 September</t>
  </si>
  <si>
    <t>1973 October</t>
  </si>
  <si>
    <t>1973 November</t>
  </si>
  <si>
    <t>1973 December</t>
  </si>
  <si>
    <r>
      <t xml:space="preserve">1973 </t>
    </r>
    <r>
      <rPr>
        <b/>
        <sz val="10"/>
        <color theme="1"/>
        <rFont val="Arial"/>
        <family val="2"/>
      </rPr>
      <t>Total</t>
    </r>
  </si>
  <si>
    <t>1974 January</t>
  </si>
  <si>
    <t>1974 February</t>
  </si>
  <si>
    <t>1974 March</t>
  </si>
  <si>
    <t>1974 April</t>
  </si>
  <si>
    <t>1974 May</t>
  </si>
  <si>
    <t>1974 June</t>
  </si>
  <si>
    <t>1974 July</t>
  </si>
  <si>
    <t>1974 August</t>
  </si>
  <si>
    <t>1974 September</t>
  </si>
  <si>
    <t>1974 October</t>
  </si>
  <si>
    <t>1974 November</t>
  </si>
  <si>
    <t>1974 December</t>
  </si>
  <si>
    <r>
      <t xml:space="preserve">1974 </t>
    </r>
    <r>
      <rPr>
        <b/>
        <sz val="10"/>
        <color theme="1"/>
        <rFont val="Arial"/>
        <family val="2"/>
      </rPr>
      <t>Total</t>
    </r>
  </si>
  <si>
    <t>1975 January</t>
  </si>
  <si>
    <t>1975 February</t>
  </si>
  <si>
    <t>1975 March</t>
  </si>
  <si>
    <t>1975 April</t>
  </si>
  <si>
    <t>1975 May</t>
  </si>
  <si>
    <t>1975 June</t>
  </si>
  <si>
    <t>1975 July</t>
  </si>
  <si>
    <t>1975 August</t>
  </si>
  <si>
    <t>1975 September</t>
  </si>
  <si>
    <t>1975 October</t>
  </si>
  <si>
    <t>1975 November</t>
  </si>
  <si>
    <t>1975 December</t>
  </si>
  <si>
    <r>
      <t xml:space="preserve">1975 </t>
    </r>
    <r>
      <rPr>
        <b/>
        <sz val="10"/>
        <color theme="1"/>
        <rFont val="Arial"/>
        <family val="2"/>
      </rPr>
      <t>Total</t>
    </r>
  </si>
  <si>
    <t>1976 January</t>
  </si>
  <si>
    <t>1976 February</t>
  </si>
  <si>
    <t>1976 March</t>
  </si>
  <si>
    <t>1976 April</t>
  </si>
  <si>
    <t>1976 May</t>
  </si>
  <si>
    <t>1976 June</t>
  </si>
  <si>
    <t>1976 July</t>
  </si>
  <si>
    <t>1976 August</t>
  </si>
  <si>
    <t>1976 September</t>
  </si>
  <si>
    <t>1976 October</t>
  </si>
  <si>
    <t>1976 November</t>
  </si>
  <si>
    <t>1976 December</t>
  </si>
  <si>
    <r>
      <t xml:space="preserve">1976 </t>
    </r>
    <r>
      <rPr>
        <b/>
        <sz val="10"/>
        <color theme="1"/>
        <rFont val="Arial"/>
        <family val="2"/>
      </rPr>
      <t>Total</t>
    </r>
  </si>
  <si>
    <t>1977 January</t>
  </si>
  <si>
    <t>1977 February</t>
  </si>
  <si>
    <t>1977 March</t>
  </si>
  <si>
    <t>1977 April</t>
  </si>
  <si>
    <t>1977 May</t>
  </si>
  <si>
    <t>1977 June</t>
  </si>
  <si>
    <t>1977 July</t>
  </si>
  <si>
    <t>1977 August</t>
  </si>
  <si>
    <t>1977 September</t>
  </si>
  <si>
    <t>1977 October</t>
  </si>
  <si>
    <t>1977 November</t>
  </si>
  <si>
    <t>1977 December</t>
  </si>
  <si>
    <r>
      <t xml:space="preserve">1977 </t>
    </r>
    <r>
      <rPr>
        <b/>
        <sz val="10"/>
        <color theme="1"/>
        <rFont val="Arial"/>
        <family val="2"/>
      </rPr>
      <t>Total</t>
    </r>
  </si>
  <si>
    <t>1978 January</t>
  </si>
  <si>
    <t>1978 February</t>
  </si>
  <si>
    <t>1978 March</t>
  </si>
  <si>
    <t>1978 April</t>
  </si>
  <si>
    <t>1978 May</t>
  </si>
  <si>
    <t>1978 June</t>
  </si>
  <si>
    <t>1978 July</t>
  </si>
  <si>
    <t>1978 August</t>
  </si>
  <si>
    <t>1978 September</t>
  </si>
  <si>
    <t>1978 October</t>
  </si>
  <si>
    <t>1978 November</t>
  </si>
  <si>
    <t>1978 December</t>
  </si>
  <si>
    <r>
      <t xml:space="preserve">1978 </t>
    </r>
    <r>
      <rPr>
        <b/>
        <sz val="10"/>
        <color theme="1"/>
        <rFont val="Arial"/>
        <family val="2"/>
      </rPr>
      <t>Total</t>
    </r>
  </si>
  <si>
    <t>1979 January</t>
  </si>
  <si>
    <t>1979 February</t>
  </si>
  <si>
    <t>1979 March</t>
  </si>
  <si>
    <t>1979 April</t>
  </si>
  <si>
    <t>1979 May</t>
  </si>
  <si>
    <t>1979 June</t>
  </si>
  <si>
    <t>1979 July</t>
  </si>
  <si>
    <t>1979 August</t>
  </si>
  <si>
    <t>1979 September</t>
  </si>
  <si>
    <t>1979 October</t>
  </si>
  <si>
    <t>1979 November</t>
  </si>
  <si>
    <t>1979 December</t>
  </si>
  <si>
    <r>
      <t xml:space="preserve">1979 </t>
    </r>
    <r>
      <rPr>
        <b/>
        <sz val="10"/>
        <color theme="1"/>
        <rFont val="Arial"/>
        <family val="2"/>
      </rPr>
      <t>Total</t>
    </r>
  </si>
  <si>
    <t>1980 January</t>
  </si>
  <si>
    <t>1980 February</t>
  </si>
  <si>
    <t>1980 March</t>
  </si>
  <si>
    <t>1980 April</t>
  </si>
  <si>
    <t>1980 May</t>
  </si>
  <si>
    <t>1980 June</t>
  </si>
  <si>
    <t>1980 July</t>
  </si>
  <si>
    <t>1980 August</t>
  </si>
  <si>
    <t>1980 September</t>
  </si>
  <si>
    <t>1980 October</t>
  </si>
  <si>
    <t>1980 November</t>
  </si>
  <si>
    <t>1980 December</t>
  </si>
  <si>
    <r>
      <t xml:space="preserve">1980 </t>
    </r>
    <r>
      <rPr>
        <b/>
        <sz val="10"/>
        <color theme="1"/>
        <rFont val="Arial"/>
        <family val="2"/>
      </rPr>
      <t>Total</t>
    </r>
  </si>
  <si>
    <t>1981 January</t>
  </si>
  <si>
    <t>1981 February</t>
  </si>
  <si>
    <t>1981 March</t>
  </si>
  <si>
    <t>1981 April</t>
  </si>
  <si>
    <t>1981 May</t>
  </si>
  <si>
    <t>1981 June</t>
  </si>
  <si>
    <t>1981 July</t>
  </si>
  <si>
    <t>1981 August</t>
  </si>
  <si>
    <t>1981 September</t>
  </si>
  <si>
    <t>1981 October</t>
  </si>
  <si>
    <t>1981 November</t>
  </si>
  <si>
    <t>1981 December</t>
  </si>
  <si>
    <r>
      <t xml:space="preserve">1981 </t>
    </r>
    <r>
      <rPr>
        <b/>
        <sz val="10"/>
        <color theme="1"/>
        <rFont val="Arial"/>
        <family val="2"/>
      </rPr>
      <t>Total</t>
    </r>
  </si>
  <si>
    <t>1982 January</t>
  </si>
  <si>
    <t>1982 February</t>
  </si>
  <si>
    <t>1982 March</t>
  </si>
  <si>
    <t>1982 April</t>
  </si>
  <si>
    <t>1982 May</t>
  </si>
  <si>
    <t>1982 June</t>
  </si>
  <si>
    <t>1982 July</t>
  </si>
  <si>
    <t>1982 August</t>
  </si>
  <si>
    <t>1982 September</t>
  </si>
  <si>
    <t>1982 October</t>
  </si>
  <si>
    <t>1982 November</t>
  </si>
  <si>
    <t>1982 December</t>
  </si>
  <si>
    <r>
      <t xml:space="preserve">1982 </t>
    </r>
    <r>
      <rPr>
        <b/>
        <sz val="10"/>
        <color theme="1"/>
        <rFont val="Arial"/>
        <family val="2"/>
      </rPr>
      <t>Total</t>
    </r>
  </si>
  <si>
    <t>1983 January</t>
  </si>
  <si>
    <t>1983 February</t>
  </si>
  <si>
    <t>1983 March</t>
  </si>
  <si>
    <t>1983 April</t>
  </si>
  <si>
    <t>1983 May</t>
  </si>
  <si>
    <t>1983 June</t>
  </si>
  <si>
    <t>1983 July</t>
  </si>
  <si>
    <t>1983 August</t>
  </si>
  <si>
    <t>1983 September</t>
  </si>
  <si>
    <t>1983 October</t>
  </si>
  <si>
    <t>1983 November</t>
  </si>
  <si>
    <t>1983 December</t>
  </si>
  <si>
    <r>
      <t xml:space="preserve">1983 </t>
    </r>
    <r>
      <rPr>
        <b/>
        <sz val="10"/>
        <color theme="1"/>
        <rFont val="Arial"/>
        <family val="2"/>
      </rPr>
      <t>Total</t>
    </r>
  </si>
  <si>
    <t>1984 January</t>
  </si>
  <si>
    <t>1984 February</t>
  </si>
  <si>
    <t>1984 March</t>
  </si>
  <si>
    <t>1984 April</t>
  </si>
  <si>
    <t>1984 May</t>
  </si>
  <si>
    <t>1984 June</t>
  </si>
  <si>
    <t>1984 July</t>
  </si>
  <si>
    <t>1984 August</t>
  </si>
  <si>
    <t>1984 September</t>
  </si>
  <si>
    <t>1984 October</t>
  </si>
  <si>
    <t>1984 November</t>
  </si>
  <si>
    <t>1984 December</t>
  </si>
  <si>
    <r>
      <t xml:space="preserve">1984 </t>
    </r>
    <r>
      <rPr>
        <b/>
        <sz val="10"/>
        <color theme="1"/>
        <rFont val="Arial"/>
        <family val="2"/>
      </rPr>
      <t>Total</t>
    </r>
  </si>
  <si>
    <t>1985 January</t>
  </si>
  <si>
    <t>1985 February</t>
  </si>
  <si>
    <t>1985 March</t>
  </si>
  <si>
    <t>1985 April</t>
  </si>
  <si>
    <t>1985 May</t>
  </si>
  <si>
    <t>1985 June</t>
  </si>
  <si>
    <t>1985 July</t>
  </si>
  <si>
    <t>1985 August</t>
  </si>
  <si>
    <t>1985 September</t>
  </si>
  <si>
    <t>1985 October</t>
  </si>
  <si>
    <t>1985 November</t>
  </si>
  <si>
    <t>1985 December</t>
  </si>
  <si>
    <r>
      <t xml:space="preserve">1985 </t>
    </r>
    <r>
      <rPr>
        <b/>
        <sz val="10"/>
        <color theme="1"/>
        <rFont val="Arial"/>
        <family val="2"/>
      </rPr>
      <t>Total</t>
    </r>
  </si>
  <si>
    <t>1986 January</t>
  </si>
  <si>
    <t>1986 February</t>
  </si>
  <si>
    <t>1986 March</t>
  </si>
  <si>
    <t>1986 April</t>
  </si>
  <si>
    <t>1986 May</t>
  </si>
  <si>
    <t>1986 June</t>
  </si>
  <si>
    <t>1986 July</t>
  </si>
  <si>
    <t>1986 August</t>
  </si>
  <si>
    <t>1986 September</t>
  </si>
  <si>
    <t>1986 October</t>
  </si>
  <si>
    <t>1986 November</t>
  </si>
  <si>
    <t>1986 December</t>
  </si>
  <si>
    <r>
      <t xml:space="preserve">1986 </t>
    </r>
    <r>
      <rPr>
        <b/>
        <sz val="10"/>
        <color theme="1"/>
        <rFont val="Arial"/>
        <family val="2"/>
      </rPr>
      <t>Total</t>
    </r>
  </si>
  <si>
    <t>1987 January</t>
  </si>
  <si>
    <t>1987 February</t>
  </si>
  <si>
    <t>1987 March</t>
  </si>
  <si>
    <t>1987 April</t>
  </si>
  <si>
    <t>1987 May</t>
  </si>
  <si>
    <t>1987 June</t>
  </si>
  <si>
    <t>1987 July</t>
  </si>
  <si>
    <t>1987 August</t>
  </si>
  <si>
    <t>1987 September</t>
  </si>
  <si>
    <t>1987 October</t>
  </si>
  <si>
    <t>1987 November</t>
  </si>
  <si>
    <t>1987 December</t>
  </si>
  <si>
    <r>
      <t xml:space="preserve">1987 </t>
    </r>
    <r>
      <rPr>
        <b/>
        <sz val="10"/>
        <color theme="1"/>
        <rFont val="Arial"/>
        <family val="2"/>
      </rPr>
      <t>Total</t>
    </r>
  </si>
  <si>
    <t>1988 January</t>
  </si>
  <si>
    <t>1988 February</t>
  </si>
  <si>
    <t>1988 March</t>
  </si>
  <si>
    <t>1988 April</t>
  </si>
  <si>
    <t>1988 May</t>
  </si>
  <si>
    <t>1988 June</t>
  </si>
  <si>
    <t>1988 July</t>
  </si>
  <si>
    <t>1988 August</t>
  </si>
  <si>
    <t>1988 September</t>
  </si>
  <si>
    <t>1988 October</t>
  </si>
  <si>
    <t>1988 November</t>
  </si>
  <si>
    <t>1988 December</t>
  </si>
  <si>
    <r>
      <t xml:space="preserve">1988 </t>
    </r>
    <r>
      <rPr>
        <b/>
        <sz val="10"/>
        <color theme="1"/>
        <rFont val="Arial"/>
        <family val="2"/>
      </rPr>
      <t>Total</t>
    </r>
  </si>
  <si>
    <t>1989 January</t>
  </si>
  <si>
    <t>1989 February</t>
  </si>
  <si>
    <t>1989 March</t>
  </si>
  <si>
    <t>1989 April</t>
  </si>
  <si>
    <t>1989 May</t>
  </si>
  <si>
    <t>1989 June</t>
  </si>
  <si>
    <t>1989 July</t>
  </si>
  <si>
    <t>1989 August</t>
  </si>
  <si>
    <t>1989 September</t>
  </si>
  <si>
    <t>1989 October</t>
  </si>
  <si>
    <t>1989 November</t>
  </si>
  <si>
    <t>1989 December</t>
  </si>
  <si>
    <r>
      <t xml:space="preserve">1989 </t>
    </r>
    <r>
      <rPr>
        <b/>
        <sz val="10"/>
        <color theme="1"/>
        <rFont val="Arial"/>
        <family val="2"/>
      </rPr>
      <t>Total</t>
    </r>
  </si>
  <si>
    <t>1990 January</t>
  </si>
  <si>
    <t>1990 February</t>
  </si>
  <si>
    <t>1990 March</t>
  </si>
  <si>
    <t>1990 April</t>
  </si>
  <si>
    <t>1990 May</t>
  </si>
  <si>
    <t>1990 June</t>
  </si>
  <si>
    <t>1990 July</t>
  </si>
  <si>
    <t>1990 August</t>
  </si>
  <si>
    <t>1990 September</t>
  </si>
  <si>
    <t>1990 October</t>
  </si>
  <si>
    <t>1990 November</t>
  </si>
  <si>
    <t>1990 December</t>
  </si>
  <si>
    <r>
      <t xml:space="preserve">1990 </t>
    </r>
    <r>
      <rPr>
        <b/>
        <sz val="10"/>
        <color theme="1"/>
        <rFont val="Arial"/>
        <family val="2"/>
      </rPr>
      <t>Total</t>
    </r>
  </si>
  <si>
    <t>1991 January</t>
  </si>
  <si>
    <t>1991 February</t>
  </si>
  <si>
    <t>1991 March</t>
  </si>
  <si>
    <t>1991 April</t>
  </si>
  <si>
    <t>1991 May</t>
  </si>
  <si>
    <t>1991 June</t>
  </si>
  <si>
    <t>1991 July</t>
  </si>
  <si>
    <t>1991 August</t>
  </si>
  <si>
    <t>1991 September</t>
  </si>
  <si>
    <t>1991 October</t>
  </si>
  <si>
    <t>1991 November</t>
  </si>
  <si>
    <t>1991 December</t>
  </si>
  <si>
    <r>
      <t xml:space="preserve">1991 </t>
    </r>
    <r>
      <rPr>
        <b/>
        <sz val="10"/>
        <color theme="1"/>
        <rFont val="Arial"/>
        <family val="2"/>
      </rPr>
      <t>Total</t>
    </r>
  </si>
  <si>
    <t>1992 January</t>
  </si>
  <si>
    <t>1992 February</t>
  </si>
  <si>
    <t>1992 March</t>
  </si>
  <si>
    <t>1992 April</t>
  </si>
  <si>
    <t>1992 May</t>
  </si>
  <si>
    <t>1992 June</t>
  </si>
  <si>
    <t>1992 July</t>
  </si>
  <si>
    <t>1992 August</t>
  </si>
  <si>
    <t>1992 September</t>
  </si>
  <si>
    <t>1992 October</t>
  </si>
  <si>
    <t>1992 November</t>
  </si>
  <si>
    <t>1992 December</t>
  </si>
  <si>
    <r>
      <t xml:space="preserve">1992 </t>
    </r>
    <r>
      <rPr>
        <b/>
        <sz val="10"/>
        <color theme="1"/>
        <rFont val="Arial"/>
        <family val="2"/>
      </rPr>
      <t>Total</t>
    </r>
  </si>
  <si>
    <t>1993 January</t>
  </si>
  <si>
    <t>1993 February</t>
  </si>
  <si>
    <t>1993 March</t>
  </si>
  <si>
    <t>1993 April</t>
  </si>
  <si>
    <t>1993 May</t>
  </si>
  <si>
    <t>1993 June</t>
  </si>
  <si>
    <t>1993 July</t>
  </si>
  <si>
    <t>1993 August</t>
  </si>
  <si>
    <t>1993 September</t>
  </si>
  <si>
    <t>1993 October</t>
  </si>
  <si>
    <t>1993 November</t>
  </si>
  <si>
    <t>1993 December</t>
  </si>
  <si>
    <r>
      <t xml:space="preserve">1993 </t>
    </r>
    <r>
      <rPr>
        <b/>
        <sz val="10"/>
        <color theme="1"/>
        <rFont val="Arial"/>
        <family val="2"/>
      </rPr>
      <t>Total</t>
    </r>
  </si>
  <si>
    <t>1994 January</t>
  </si>
  <si>
    <t>1994 February</t>
  </si>
  <si>
    <t>1994 March</t>
  </si>
  <si>
    <t>1994 April</t>
  </si>
  <si>
    <t>1994 May</t>
  </si>
  <si>
    <t>1994 June</t>
  </si>
  <si>
    <t>1994 July</t>
  </si>
  <si>
    <t>1994 August</t>
  </si>
  <si>
    <t>1994 September</t>
  </si>
  <si>
    <t>1994 October</t>
  </si>
  <si>
    <t>1994 November</t>
  </si>
  <si>
    <t>1994 December</t>
  </si>
  <si>
    <r>
      <t xml:space="preserve">1994 </t>
    </r>
    <r>
      <rPr>
        <b/>
        <sz val="10"/>
        <color theme="1"/>
        <rFont val="Arial"/>
        <family val="2"/>
      </rPr>
      <t>Total</t>
    </r>
  </si>
  <si>
    <t>1995 January</t>
  </si>
  <si>
    <t>1995 February</t>
  </si>
  <si>
    <t>1995 March</t>
  </si>
  <si>
    <t>1995 April</t>
  </si>
  <si>
    <t>1995 May</t>
  </si>
  <si>
    <t>1995 June</t>
  </si>
  <si>
    <t>1995 July</t>
  </si>
  <si>
    <t>1995 August</t>
  </si>
  <si>
    <t>1995 September</t>
  </si>
  <si>
    <t>1995 October</t>
  </si>
  <si>
    <t>1995 November</t>
  </si>
  <si>
    <t>1995 December</t>
  </si>
  <si>
    <r>
      <t xml:space="preserve">1995 </t>
    </r>
    <r>
      <rPr>
        <b/>
        <sz val="10"/>
        <color theme="1"/>
        <rFont val="Arial"/>
        <family val="2"/>
      </rPr>
      <t>Total</t>
    </r>
  </si>
  <si>
    <t>1996 January</t>
  </si>
  <si>
    <t>1996 February</t>
  </si>
  <si>
    <t>1996 March</t>
  </si>
  <si>
    <t>1996 April</t>
  </si>
  <si>
    <t>1996 May</t>
  </si>
  <si>
    <t>1996 June</t>
  </si>
  <si>
    <t>1996 July</t>
  </si>
  <si>
    <t>1996 August</t>
  </si>
  <si>
    <t>1996 September</t>
  </si>
  <si>
    <t>1996 October</t>
  </si>
  <si>
    <t>1996 November</t>
  </si>
  <si>
    <t>1996 December</t>
  </si>
  <si>
    <r>
      <t xml:space="preserve">1996 </t>
    </r>
    <r>
      <rPr>
        <b/>
        <sz val="10"/>
        <color theme="1"/>
        <rFont val="Arial"/>
        <family val="2"/>
      </rPr>
      <t>Total</t>
    </r>
  </si>
  <si>
    <t>1997 January</t>
  </si>
  <si>
    <t>1997 February</t>
  </si>
  <si>
    <t>1997 March</t>
  </si>
  <si>
    <t>1997 April</t>
  </si>
  <si>
    <t>1997 May</t>
  </si>
  <si>
    <t>1997 June</t>
  </si>
  <si>
    <t>1997 July</t>
  </si>
  <si>
    <t>1997 August</t>
  </si>
  <si>
    <t>1997 September</t>
  </si>
  <si>
    <t>1997 October</t>
  </si>
  <si>
    <t>1997 November</t>
  </si>
  <si>
    <t>1997 December</t>
  </si>
  <si>
    <r>
      <t xml:space="preserve">1997 </t>
    </r>
    <r>
      <rPr>
        <b/>
        <sz val="10"/>
        <color theme="1"/>
        <rFont val="Arial"/>
        <family val="2"/>
      </rPr>
      <t>Total</t>
    </r>
  </si>
  <si>
    <t>1998 January</t>
  </si>
  <si>
    <t>1998 February</t>
  </si>
  <si>
    <t>1998 March</t>
  </si>
  <si>
    <t>1998 April</t>
  </si>
  <si>
    <t>1998 May</t>
  </si>
  <si>
    <t>1998 June</t>
  </si>
  <si>
    <t>1998 July</t>
  </si>
  <si>
    <t>1998 August</t>
  </si>
  <si>
    <t>1998 September</t>
  </si>
  <si>
    <t>1998 October</t>
  </si>
  <si>
    <t>1998 November</t>
  </si>
  <si>
    <t>1998 December</t>
  </si>
  <si>
    <r>
      <t xml:space="preserve">1998 </t>
    </r>
    <r>
      <rPr>
        <b/>
        <sz val="10"/>
        <color theme="1"/>
        <rFont val="Arial"/>
        <family val="2"/>
      </rPr>
      <t>Total</t>
    </r>
  </si>
  <si>
    <t>1999 January</t>
  </si>
  <si>
    <t>1999 February</t>
  </si>
  <si>
    <t>1999 March</t>
  </si>
  <si>
    <t>1999 April</t>
  </si>
  <si>
    <t>1999 May</t>
  </si>
  <si>
    <t>1999 June</t>
  </si>
  <si>
    <t>1999 July</t>
  </si>
  <si>
    <t>1999 August</t>
  </si>
  <si>
    <t>1999 September</t>
  </si>
  <si>
    <t>1999 October</t>
  </si>
  <si>
    <t>1999 November</t>
  </si>
  <si>
    <t>1999 December</t>
  </si>
  <si>
    <r>
      <t xml:space="preserve">1999 </t>
    </r>
    <r>
      <rPr>
        <b/>
        <sz val="10"/>
        <color theme="1"/>
        <rFont val="Arial"/>
        <family val="2"/>
      </rPr>
      <t>Total</t>
    </r>
  </si>
  <si>
    <t>2000 January</t>
  </si>
  <si>
    <t>2000 February</t>
  </si>
  <si>
    <t>2000 March</t>
  </si>
  <si>
    <t>2000 April</t>
  </si>
  <si>
    <t>2000 May</t>
  </si>
  <si>
    <t>2000 June</t>
  </si>
  <si>
    <t>2000 July</t>
  </si>
  <si>
    <t>2000 August</t>
  </si>
  <si>
    <t>2000 September</t>
  </si>
  <si>
    <t>2000 October</t>
  </si>
  <si>
    <t>2000 November</t>
  </si>
  <si>
    <t>2000 December</t>
  </si>
  <si>
    <r>
      <t xml:space="preserve">2000 </t>
    </r>
    <r>
      <rPr>
        <b/>
        <sz val="10"/>
        <color theme="1"/>
        <rFont val="Arial"/>
        <family val="2"/>
      </rPr>
      <t>Total</t>
    </r>
  </si>
  <si>
    <t>2001 January</t>
  </si>
  <si>
    <t>2001 February</t>
  </si>
  <si>
    <t>2001 March</t>
  </si>
  <si>
    <t>2001 April</t>
  </si>
  <si>
    <t>2001 May</t>
  </si>
  <si>
    <t>2001 June</t>
  </si>
  <si>
    <t>2001 July</t>
  </si>
  <si>
    <t>2001 August</t>
  </si>
  <si>
    <t>2001 September</t>
  </si>
  <si>
    <t>2001 October</t>
  </si>
  <si>
    <t>2001 November</t>
  </si>
  <si>
    <t>2001 December</t>
  </si>
  <si>
    <r>
      <t xml:space="preserve">2001 </t>
    </r>
    <r>
      <rPr>
        <b/>
        <sz val="10"/>
        <color theme="1"/>
        <rFont val="Arial"/>
        <family val="2"/>
      </rPr>
      <t>Total</t>
    </r>
  </si>
  <si>
    <t>2002 January</t>
  </si>
  <si>
    <t>2002 February</t>
  </si>
  <si>
    <t>2002 March</t>
  </si>
  <si>
    <t>2002 April</t>
  </si>
  <si>
    <t>2002 May</t>
  </si>
  <si>
    <t>2002 June</t>
  </si>
  <si>
    <t>2002 July</t>
  </si>
  <si>
    <t>2002 August</t>
  </si>
  <si>
    <t>2002 September</t>
  </si>
  <si>
    <t>2002 October</t>
  </si>
  <si>
    <t>2002 November</t>
  </si>
  <si>
    <t>2002 December</t>
  </si>
  <si>
    <r>
      <t xml:space="preserve">2002 </t>
    </r>
    <r>
      <rPr>
        <b/>
        <sz val="10"/>
        <color theme="1"/>
        <rFont val="Arial"/>
        <family val="2"/>
      </rPr>
      <t>Total</t>
    </r>
  </si>
  <si>
    <t>2003 January</t>
  </si>
  <si>
    <t>2003 February</t>
  </si>
  <si>
    <t>2003 March</t>
  </si>
  <si>
    <t>2003 April</t>
  </si>
  <si>
    <t>2003 May</t>
  </si>
  <si>
    <t>2003 June</t>
  </si>
  <si>
    <t>2003 July</t>
  </si>
  <si>
    <t>2003 August</t>
  </si>
  <si>
    <t>2003 September</t>
  </si>
  <si>
    <t>2003 October</t>
  </si>
  <si>
    <t>2003 November</t>
  </si>
  <si>
    <t>2003 December</t>
  </si>
  <si>
    <r>
      <t xml:space="preserve">2003 </t>
    </r>
    <r>
      <rPr>
        <b/>
        <sz val="10"/>
        <color theme="1"/>
        <rFont val="Arial"/>
        <family val="2"/>
      </rPr>
      <t>Total</t>
    </r>
  </si>
  <si>
    <t>2004 January</t>
  </si>
  <si>
    <t>2004 February</t>
  </si>
  <si>
    <t>2004 March</t>
  </si>
  <si>
    <t>2004 April</t>
  </si>
  <si>
    <t>2004 May</t>
  </si>
  <si>
    <t>2004 June</t>
  </si>
  <si>
    <t>2004 July</t>
  </si>
  <si>
    <t>2004 August</t>
  </si>
  <si>
    <t>2004 September</t>
  </si>
  <si>
    <t>2004 October</t>
  </si>
  <si>
    <t>2004 November</t>
  </si>
  <si>
    <t>2004 December</t>
  </si>
  <si>
    <r>
      <t xml:space="preserve">2004 </t>
    </r>
    <r>
      <rPr>
        <b/>
        <sz val="10"/>
        <color theme="1"/>
        <rFont val="Arial"/>
        <family val="2"/>
      </rPr>
      <t>Total</t>
    </r>
  </si>
  <si>
    <t>2005 January</t>
  </si>
  <si>
    <t>2005 February</t>
  </si>
  <si>
    <t>2005 March</t>
  </si>
  <si>
    <t>2005 April</t>
  </si>
  <si>
    <t>2005 May</t>
  </si>
  <si>
    <t>2005 June</t>
  </si>
  <si>
    <t>2005 July</t>
  </si>
  <si>
    <t>2005 August</t>
  </si>
  <si>
    <t>2005 September</t>
  </si>
  <si>
    <t>2005 October</t>
  </si>
  <si>
    <t>2005 November</t>
  </si>
  <si>
    <t>2005 December</t>
  </si>
  <si>
    <r>
      <t xml:space="preserve">2005 </t>
    </r>
    <r>
      <rPr>
        <b/>
        <sz val="10"/>
        <color theme="1"/>
        <rFont val="Arial"/>
        <family val="2"/>
      </rPr>
      <t>Total</t>
    </r>
  </si>
  <si>
    <t>2006 January</t>
  </si>
  <si>
    <t>2006 February</t>
  </si>
  <si>
    <t>2006 March</t>
  </si>
  <si>
    <t>2006 April</t>
  </si>
  <si>
    <t>2006 May</t>
  </si>
  <si>
    <t>2006 June</t>
  </si>
  <si>
    <t>2006 July</t>
  </si>
  <si>
    <t>2006 August</t>
  </si>
  <si>
    <t>2006 September</t>
  </si>
  <si>
    <t>2006 October</t>
  </si>
  <si>
    <t>2006 November</t>
  </si>
  <si>
    <t>2006 December</t>
  </si>
  <si>
    <r>
      <t xml:space="preserve">2006 </t>
    </r>
    <r>
      <rPr>
        <b/>
        <sz val="10"/>
        <color theme="1"/>
        <rFont val="Arial"/>
        <family val="2"/>
      </rPr>
      <t>Total</t>
    </r>
  </si>
  <si>
    <t>2007 January</t>
  </si>
  <si>
    <t>2007 February</t>
  </si>
  <si>
    <t>2007 March</t>
  </si>
  <si>
    <t>2007 April</t>
  </si>
  <si>
    <t>2007 May</t>
  </si>
  <si>
    <t>2007 June</t>
  </si>
  <si>
    <t>2007 July</t>
  </si>
  <si>
    <t>2007 August</t>
  </si>
  <si>
    <t>2007 September</t>
  </si>
  <si>
    <t>2007 October</t>
  </si>
  <si>
    <t>2007 November</t>
  </si>
  <si>
    <t>2007 December</t>
  </si>
  <si>
    <r>
      <t xml:space="preserve">2007 </t>
    </r>
    <r>
      <rPr>
        <b/>
        <sz val="10"/>
        <color theme="1"/>
        <rFont val="Arial"/>
        <family val="2"/>
      </rPr>
      <t>Total</t>
    </r>
  </si>
  <si>
    <t>2008 January</t>
  </si>
  <si>
    <t>2008 February</t>
  </si>
  <si>
    <t>2008 March</t>
  </si>
  <si>
    <t>2008 April</t>
  </si>
  <si>
    <t>2008 May</t>
  </si>
  <si>
    <t>2008 June</t>
  </si>
  <si>
    <t>2008 July</t>
  </si>
  <si>
    <t>2008 August</t>
  </si>
  <si>
    <t>2008 September</t>
  </si>
  <si>
    <t>2008 October</t>
  </si>
  <si>
    <t>2008 November</t>
  </si>
  <si>
    <t>2008 December</t>
  </si>
  <si>
    <r>
      <t xml:space="preserve">2008 </t>
    </r>
    <r>
      <rPr>
        <b/>
        <sz val="10"/>
        <color theme="1"/>
        <rFont val="Arial"/>
        <family val="2"/>
      </rPr>
      <t>Total</t>
    </r>
  </si>
  <si>
    <t>2009 January</t>
  </si>
  <si>
    <t>2009 February</t>
  </si>
  <si>
    <t>2009 March</t>
  </si>
  <si>
    <t>2009 April</t>
  </si>
  <si>
    <t>2009 May</t>
  </si>
  <si>
    <t>2009 June</t>
  </si>
  <si>
    <t>2009 July</t>
  </si>
  <si>
    <t>2009 August</t>
  </si>
  <si>
    <t>2009 September</t>
  </si>
  <si>
    <t>2009 October</t>
  </si>
  <si>
    <t>2009 November</t>
  </si>
  <si>
    <t>2009 December</t>
  </si>
  <si>
    <r>
      <t xml:space="preserve">2009 </t>
    </r>
    <r>
      <rPr>
        <b/>
        <sz val="10"/>
        <color theme="1"/>
        <rFont val="Arial"/>
        <family val="2"/>
      </rPr>
      <t>Total</t>
    </r>
  </si>
  <si>
    <t>2010 January</t>
  </si>
  <si>
    <t>2010 February</t>
  </si>
  <si>
    <t>2010 March</t>
  </si>
  <si>
    <t>2010 April</t>
  </si>
  <si>
    <t>2010 May</t>
  </si>
  <si>
    <t>2010 June</t>
  </si>
  <si>
    <t>2010 July</t>
  </si>
  <si>
    <t>2010 August</t>
  </si>
  <si>
    <t>2010 September</t>
  </si>
  <si>
    <t>2010 October</t>
  </si>
  <si>
    <t>2010 November</t>
  </si>
  <si>
    <t>2010 December</t>
  </si>
  <si>
    <r>
      <t xml:space="preserve">2010 </t>
    </r>
    <r>
      <rPr>
        <b/>
        <sz val="10"/>
        <color theme="1"/>
        <rFont val="Arial"/>
        <family val="2"/>
      </rPr>
      <t>Total</t>
    </r>
  </si>
  <si>
    <t>2011 January</t>
  </si>
  <si>
    <t>2011 February</t>
  </si>
  <si>
    <t>2011 March</t>
  </si>
  <si>
    <t>2011 April</t>
  </si>
  <si>
    <t>2011 May</t>
  </si>
  <si>
    <t>2011 June</t>
  </si>
  <si>
    <t>2011 July</t>
  </si>
  <si>
    <t>2011 August</t>
  </si>
  <si>
    <t>2011 September</t>
  </si>
  <si>
    <t>2011 October</t>
  </si>
  <si>
    <t>2011 November</t>
  </si>
  <si>
    <t>2011 December</t>
  </si>
  <si>
    <r>
      <t xml:space="preserve">2011 </t>
    </r>
    <r>
      <rPr>
        <b/>
        <sz val="10"/>
        <color theme="1"/>
        <rFont val="Arial"/>
        <family val="2"/>
      </rPr>
      <t>Total</t>
    </r>
  </si>
  <si>
    <t>2012 January</t>
  </si>
  <si>
    <t>2012 February</t>
  </si>
  <si>
    <t>2012 March</t>
  </si>
  <si>
    <t>2012 April</t>
  </si>
  <si>
    <t>2012 May</t>
  </si>
  <si>
    <t>2012 June</t>
  </si>
  <si>
    <t>2012 July</t>
  </si>
  <si>
    <t>2012 August</t>
  </si>
  <si>
    <t>2012 September</t>
  </si>
  <si>
    <t>2012 October</t>
  </si>
  <si>
    <t>2012 November</t>
  </si>
  <si>
    <t>2012 December</t>
  </si>
  <si>
    <r>
      <t xml:space="preserve">2012 </t>
    </r>
    <r>
      <rPr>
        <b/>
        <sz val="10"/>
        <color theme="1"/>
        <rFont val="Arial"/>
        <family val="2"/>
      </rPr>
      <t>Total</t>
    </r>
  </si>
  <si>
    <t>2013 January</t>
  </si>
  <si>
    <t>2013 February</t>
  </si>
  <si>
    <t>2013 March</t>
  </si>
  <si>
    <t>2013 April</t>
  </si>
  <si>
    <t>2013 May</t>
  </si>
  <si>
    <t>2013 June</t>
  </si>
  <si>
    <t>from Res. National  Worksheet</t>
  </si>
  <si>
    <t xml:space="preserve">   </t>
  </si>
  <si>
    <t>Residential Sector</t>
  </si>
  <si>
    <t xml:space="preserve"> Total U.S.</t>
  </si>
  <si>
    <t>Commercial Sector</t>
  </si>
  <si>
    <t xml:space="preserve">  In Economy-wide Index</t>
  </si>
  <si>
    <t>Sq. Ft. per capita</t>
  </si>
  <si>
    <t>Pop - July 1</t>
  </si>
  <si>
    <t>Resident U.S.</t>
  </si>
  <si>
    <t>Factor</t>
  </si>
  <si>
    <t>W-Adjusted</t>
  </si>
  <si>
    <t>Derived from NOAA Table 6-2</t>
  </si>
  <si>
    <t>From spreadsheet Degree-day_update</t>
  </si>
  <si>
    <t>2012p</t>
  </si>
  <si>
    <t>Regression results (1985-2011)</t>
  </si>
  <si>
    <t>(1985-2011)</t>
  </si>
  <si>
    <t>Price</t>
  </si>
  <si>
    <t xml:space="preserve"> Price</t>
  </si>
  <si>
    <t>Predicted Intensities</t>
  </si>
  <si>
    <t>U.S., from fixed weighting</t>
  </si>
  <si>
    <t>Moving Average Shares (5-year)</t>
  </si>
  <si>
    <t>regression-based factors</t>
  </si>
  <si>
    <t>December 2013 Monthly Energy Review</t>
  </si>
  <si>
    <t>Release Date: December 24, 2013</t>
  </si>
  <si>
    <t>Next Update: January 28, 2014</t>
  </si>
  <si>
    <t>Table 2.2 Residential Sector Energy Consumption</t>
  </si>
  <si>
    <t>Annual Total</t>
  </si>
  <si>
    <t>2012/2011</t>
  </si>
  <si>
    <t>Intensity Index, Household</t>
  </si>
  <si>
    <t>Month</t>
  </si>
  <si>
    <t>Compare Weather Normalized consumption, methods 1 and 3</t>
  </si>
  <si>
    <t>Elec-WN3</t>
  </si>
  <si>
    <t>Fuel-WN3</t>
  </si>
  <si>
    <t>Copy Values from cells BQ36:ci77 (pasted values correspond to fixed source-to-site conversion factor, user must temporarily set flag in cell M4 to '2' in worksheet 'Conversion Factors')</t>
  </si>
  <si>
    <t>Delivered Intensity Index (per sq.ft.)</t>
  </si>
  <si>
    <t xml:space="preserve">  (Billion)</t>
  </si>
  <si>
    <t>Adjusted Source Energy Intensity (sq. ft.)</t>
  </si>
  <si>
    <t>Pop increase</t>
  </si>
  <si>
    <t xml:space="preserve">Simple average </t>
  </si>
  <si>
    <t>AER 11</t>
  </si>
  <si>
    <t>SEDS (10/13)</t>
  </si>
  <si>
    <t>Ratio</t>
  </si>
  <si>
    <t>MER/SEDS</t>
  </si>
  <si>
    <t>Final Est.</t>
  </si>
  <si>
    <t>Households  (Not updated, Jan. 2014)</t>
  </si>
  <si>
    <t>Total Residential Sector - LMDI Adjustment for Utility Energy Effciency</t>
  </si>
  <si>
    <t>Worksheet to Calibrate SEDS energy consumption data to most recent data from the Annual or Monthly Energy Review</t>
  </si>
  <si>
    <t>http://www.census.gov/hhes/families/data/cps.html</t>
  </si>
  <si>
    <t>Table H-1.</t>
  </si>
  <si>
    <t xml:space="preserve"> 2006-2012 HH data from:</t>
  </si>
  <si>
    <t xml:space="preserve">(Data NOT USED, Number of Households </t>
  </si>
  <si>
    <t>taken from American Housing Survey)</t>
  </si>
  <si>
    <t>National (Method 1 - Fixed End-Use Share Weights)</t>
  </si>
  <si>
    <t xml:space="preserve">U.S., from 5-year moving average shares, applied to </t>
  </si>
  <si>
    <t>Moving Average Shares, Electricity</t>
  </si>
  <si>
    <t>Moving Average Shares, Fuels</t>
  </si>
  <si>
    <t>weather factor, total consumption weights, implicit  (Sum of census regions unnormalized/Sum of census regions weather normalized)</t>
  </si>
  <si>
    <r>
      <t>(</t>
    </r>
    <r>
      <rPr>
        <b/>
        <i/>
        <sz val="11"/>
        <rFont val="Arial"/>
        <family val="2"/>
      </rPr>
      <t>Note:</t>
    </r>
    <r>
      <rPr>
        <i/>
        <sz val="11"/>
        <rFont val="Arial"/>
        <family val="2"/>
      </rPr>
      <t xml:space="preserve"> national weather factors highlighted in yellow below do not influence national intensity index, they are shown below only for information purposes)</t>
    </r>
  </si>
  <si>
    <t>National (Method 2 - Regression models, with moving average weights)</t>
  </si>
  <si>
    <t>National (Method 2 - Regression models, but implicit national factors</t>
  </si>
  <si>
    <t>Use 2011 value</t>
  </si>
  <si>
    <t xml:space="preserve"> Source:  Table 2.1b in AER 2011;  Table 2 in Monthly Energy Review, 12/13</t>
  </si>
  <si>
    <t xml:space="preserve">Revised Methodology (Dec. 2011) - Revised Discussion June 2012 </t>
  </si>
  <si>
    <t>Preliminary estimates</t>
  </si>
  <si>
    <t>All Structural Factors, excl. Utilities</t>
  </si>
  <si>
    <t>All Structural Factors, within Sector</t>
  </si>
  <si>
    <t xml:space="preserve">   Source:</t>
  </si>
  <si>
    <t>from file [EnergyPrices_by_Sector_010214.xlsx]LMDI-Prices!EY106:EY150  in folder EERE_Impacts</t>
  </si>
  <si>
    <t xml:space="preserve">Column K above </t>
  </si>
  <si>
    <t>Distributed Lag</t>
  </si>
  <si>
    <t xml:space="preserve"> Time^3</t>
  </si>
  <si>
    <t>Selected Variable</t>
  </si>
  <si>
    <t>assumed weights (3-2-1 pattern)</t>
  </si>
  <si>
    <t>Data from external spreadsheet:  C:\SEDS_2013\[use_all_btu_2011_indicators.xlsx]SEDS_CensusDiv_Res!C8:G59</t>
  </si>
  <si>
    <t>Data from external spreadsheet:  C:\SEDS_2013\[use_all_btu_2011_indicators.xlsx]SEDS_CensusDiv_Res!J8:N59</t>
  </si>
  <si>
    <t xml:space="preserve">Data derived from SEDS spreadsheet use_all_btu.csv from EIA website, see notes below tables for specific source here </t>
  </si>
  <si>
    <t>1985 = 1</t>
  </si>
  <si>
    <t>Final Floorspace Estimates!I42:k68</t>
  </si>
  <si>
    <t>Final Floorspace Estimates!I75:K101</t>
  </si>
  <si>
    <t>Final Floorspace Estimates!I109:k135</t>
  </si>
  <si>
    <t>Final Floorspace Estimates!I141K167</t>
  </si>
  <si>
    <t xml:space="preserve">From external spreadsheet:  </t>
  </si>
  <si>
    <t>C:\Residential Floor Space\Pre-1985_AHS\[Housing Stock_1970_forward_121813.xlsx]Floor_Area!Z3:149</t>
  </si>
  <si>
    <t>C:\Residential Floor Space\Pre-1985_AHS\[Housing Stock_1970_forward_121813.xlsx]Indicators_Input!d6:g47</t>
  </si>
  <si>
    <t>C:\Residential Floor Space\Pre-1985_AHS\[Housing Stock_1970_forward_121813.xlsx]Indicators_input!j6:m47</t>
  </si>
  <si>
    <t>C:\Residential Floor Space\Pre-1985_AHS\[Housing Stock_1970_forward_121813.xlsx]Indicators_input!p6:s47</t>
  </si>
  <si>
    <t>C:\Residential Floor Space\Pre-1985_AHS\[Housing Stock_1970_forward_121813.xlsx]Indicators_input!v6:y47</t>
  </si>
  <si>
    <t>C:\Residential Floor Space\Pre-1985_AHS\[Housing Stock_1970_forward_121813.xlsx]Indicators_Input!ac54:ae95</t>
  </si>
  <si>
    <t>C:\Residential Floor Space\Pre-1985_AHS\[Housing Stock_1970_forward_121813.xlsx]Indicators_Input!ao54:aq95</t>
  </si>
  <si>
    <t>C:\Residential Floor Space\Pre-1985_AHS\[Housing Stock_1970_forward_121813.xlsx]Indicators_Input!au54:aw95</t>
  </si>
  <si>
    <t>C:\Residential Floor Space\Pre-1985_AHS\[Housing Stock_1970_forward_121813.xlsx]Indicators_Input!ai54:ak95</t>
  </si>
  <si>
    <t xml:space="preserve"> (not used here - for information)</t>
  </si>
  <si>
    <t>Regional and National Estimates of Residential Floor Space</t>
  </si>
  <si>
    <t>Shares by Housing Type</t>
  </si>
  <si>
    <t>Final Floorspace Estimates</t>
  </si>
  <si>
    <t xml:space="preserve">Estimates of number of occupied housing units, by type and census region, from external spreadsheet based  </t>
  </si>
  <si>
    <t xml:space="preserve">    on Annual Housing Survey, American Housing Survey, and selected data from RECS</t>
  </si>
  <si>
    <t>This worksheet computes the (energy) weighted floor space values that are used to impute structural change from the changing mix of housing unit types</t>
  </si>
  <si>
    <t>Regional_intensity (aggregate)</t>
  </si>
  <si>
    <t>Computes average electricity and fuels intensities (per sq.ft.) by census region for use in weather adjustment worksheet</t>
  </si>
  <si>
    <t>Wgted_Floorspace</t>
  </si>
  <si>
    <t>Computes energy-weighted floor space from fixed energy intensity by housing type - used to approximate structural change</t>
  </si>
  <si>
    <t>from changes in the mix of housing types - separate estimated for electricity and fuels.</t>
  </si>
  <si>
    <t xml:space="preserve">Calibration factors to force sum of SEDS estimates to match most recent published national estimates </t>
  </si>
  <si>
    <t>REC Data</t>
  </si>
  <si>
    <t>RECS_intensity_data</t>
  </si>
  <si>
    <t>Computes energy intensities by housing type and census region from the 1993 and 2001 RECS - used by Wgted_Floorspace worksheet</t>
  </si>
  <si>
    <t>SEDS_CensusDiv</t>
  </si>
  <si>
    <t>Electricity and fuels data from EIA's State Energy Data System (SEDS) database, used to compute regional energy annual intensities for purpose of regression-based weather adjustment</t>
  </si>
  <si>
    <r>
      <t xml:space="preserve">Historical heating degree-days by census division from </t>
    </r>
    <r>
      <rPr>
        <i/>
        <sz val="10"/>
        <rFont val="Arial"/>
        <family val="2"/>
      </rPr>
      <t xml:space="preserve">Annual Energy Review </t>
    </r>
    <r>
      <rPr>
        <sz val="10"/>
        <rFont val="Arial"/>
        <family val="2"/>
      </rPr>
      <t>(Table 1.10), updated with data from NOAA website</t>
    </r>
  </si>
  <si>
    <r>
      <t xml:space="preserve">Historical cooling degree-days by census division from </t>
    </r>
    <r>
      <rPr>
        <i/>
        <sz val="10"/>
        <rFont val="Arial"/>
        <family val="2"/>
      </rPr>
      <t xml:space="preserve">Annual Energy Review </t>
    </r>
    <r>
      <rPr>
        <sz val="10"/>
        <rFont val="Arial"/>
        <family val="2"/>
      </rPr>
      <t>(Table 1.10), updated with data from NOAA website</t>
    </r>
  </si>
  <si>
    <t>Basic data from the EIA's website with a compilation of RECS data for households, floorspace and energy consumption (no longer used)</t>
  </si>
  <si>
    <t>2011</t>
  </si>
  <si>
    <t>Energy Intensities per Square Foot -- Total Housing Stock (for use in weather adjustment regressions)</t>
  </si>
  <si>
    <t>Energy Use, Activity, Intensity and Other Factors in the Residential Sector (Source, unadjusted)</t>
  </si>
  <si>
    <t>Source Energy Use  (Not adjusted for utility efficiency changes)</t>
  </si>
  <si>
    <t>Source (Adjusted)</t>
  </si>
  <si>
    <t>of kBtu/SF</t>
  </si>
  <si>
    <t>Intensity Indexes by Fuel Type</t>
  </si>
  <si>
    <t>FOR REPORT</t>
  </si>
  <si>
    <t>Total Households (Occupied Housing Units)</t>
  </si>
  <si>
    <t>Number of Households (Occupied Housing Units)</t>
  </si>
  <si>
    <t>Sheck</t>
  </si>
  <si>
    <t>Release Date: July 28, 2014</t>
  </si>
  <si>
    <t>Next Update: August 26, 2014</t>
  </si>
  <si>
    <t>July 2014 Monthly Energy Review</t>
  </si>
  <si>
    <t>MER, 07/14</t>
  </si>
  <si>
    <t xml:space="preserve">Internal Checks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</si>
</sst>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0.0000"/>
    <numFmt numFmtId="165" formatCode="0.000"/>
    <numFmt numFmtId="166" formatCode="0.00000"/>
    <numFmt numFmtId="167" formatCode="0.000000"/>
    <numFmt numFmtId="168" formatCode="0.0000000"/>
    <numFmt numFmtId="169" formatCode="0.0"/>
    <numFmt numFmtId="170" formatCode="#,##0.0"/>
    <numFmt numFmtId="171" formatCode="#,##0.000"/>
    <numFmt numFmtId="172" formatCode="#,##0.0000"/>
    <numFmt numFmtId="173" formatCode="0.0%"/>
    <numFmt numFmtId="174" formatCode="#,##0.00000"/>
    <numFmt numFmtId="175" formatCode="#,##0_)"/>
    <numFmt numFmtId="176" formatCode="0.00_)"/>
    <numFmt numFmtId="177" formatCode="_(* #,##0.0_);_(* \(#,##0.0\);_(* &quot;-&quot;??_);_(@_)"/>
    <numFmt numFmtId="178" formatCode="###0.00_)"/>
    <numFmt numFmtId="179" formatCode="0.0_W"/>
    <numFmt numFmtId="180" formatCode="yyyy\ mmmm"/>
  </numFmts>
  <fonts count="114" x14ac:knownFonts="1">
    <font>
      <sz val="10"/>
      <name val="Arial"/>
    </font>
    <font>
      <sz val="10"/>
      <color theme="1"/>
      <name val="Arial"/>
      <family val="2"/>
    </font>
    <font>
      <sz val="10"/>
      <color theme="1"/>
      <name val="Arial"/>
      <family val="2"/>
    </font>
    <font>
      <sz val="10"/>
      <name val="Arial"/>
      <family val="2"/>
    </font>
    <font>
      <sz val="10"/>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1"/>
      <color theme="1"/>
      <name val="Calibri"/>
      <family val="2"/>
      <scheme val="minor"/>
    </font>
    <font>
      <sz val="10"/>
      <name val="Arial"/>
      <family val="2"/>
    </font>
    <font>
      <sz val="10"/>
      <name val="Arial"/>
      <family val="2"/>
    </font>
    <font>
      <sz val="10"/>
      <name val="Arial"/>
      <family val="2"/>
    </font>
    <font>
      <sz val="11"/>
      <color theme="1"/>
      <name val="Calibri"/>
      <family val="2"/>
      <scheme val="minor"/>
    </font>
    <font>
      <sz val="10"/>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color theme="1"/>
      <name val="Arial"/>
      <family val="2"/>
    </font>
    <font>
      <sz val="10"/>
      <color theme="1"/>
      <name val="Arial"/>
      <family val="2"/>
    </font>
    <font>
      <sz val="10"/>
      <name val="Arial"/>
      <family val="2"/>
    </font>
    <font>
      <sz val="10"/>
      <color theme="1"/>
      <name val="Arial"/>
      <family val="2"/>
    </font>
    <font>
      <sz val="10"/>
      <name val="Arial"/>
      <family val="2"/>
    </font>
    <font>
      <sz val="10"/>
      <color theme="1"/>
      <name val="Arial"/>
      <family val="2"/>
    </font>
    <font>
      <sz val="10"/>
      <name val="Arial"/>
      <family val="2"/>
    </font>
    <font>
      <sz val="10"/>
      <name val="Arial"/>
      <family val="2"/>
    </font>
    <font>
      <b/>
      <sz val="10"/>
      <name val="Arial"/>
      <family val="2"/>
    </font>
    <font>
      <sz val="10"/>
      <name val="Arial"/>
      <family val="2"/>
    </font>
    <font>
      <sz val="8"/>
      <color indexed="81"/>
      <name val="Tahoma"/>
      <family val="2"/>
    </font>
    <font>
      <b/>
      <sz val="8"/>
      <color indexed="81"/>
      <name val="Tahoma"/>
      <family val="2"/>
    </font>
    <font>
      <sz val="10"/>
      <color indexed="61"/>
      <name val="Arial"/>
      <family val="2"/>
    </font>
    <font>
      <b/>
      <sz val="10"/>
      <name val="Times New Roman"/>
      <family val="1"/>
    </font>
    <font>
      <u/>
      <sz val="10"/>
      <color indexed="12"/>
      <name val="Arial"/>
      <family val="2"/>
    </font>
    <font>
      <b/>
      <sz val="14"/>
      <name val="Arial"/>
      <family val="2"/>
    </font>
    <font>
      <sz val="14"/>
      <name val="Arial"/>
      <family val="2"/>
    </font>
    <font>
      <sz val="12"/>
      <name val="Times New Roman"/>
      <family val="1"/>
    </font>
    <font>
      <sz val="11"/>
      <name val="Arial"/>
      <family val="2"/>
    </font>
    <font>
      <sz val="11"/>
      <name val="Times New Roman"/>
      <family val="1"/>
    </font>
    <font>
      <b/>
      <sz val="12"/>
      <name val="Times New Roman"/>
      <family val="1"/>
    </font>
    <font>
      <sz val="10"/>
      <color indexed="53"/>
      <name val="Arial"/>
      <family val="2"/>
    </font>
    <font>
      <b/>
      <vertAlign val="superscript"/>
      <sz val="10"/>
      <name val="Arial"/>
      <family val="2"/>
    </font>
    <font>
      <b/>
      <sz val="11"/>
      <name val="Arial"/>
      <family val="2"/>
    </font>
    <font>
      <i/>
      <sz val="10"/>
      <name val="Arial"/>
      <family val="2"/>
    </font>
    <font>
      <b/>
      <i/>
      <sz val="10"/>
      <name val="Arial"/>
      <family val="2"/>
    </font>
    <font>
      <b/>
      <i/>
      <sz val="11"/>
      <name val="Arial"/>
      <family val="2"/>
    </font>
    <font>
      <b/>
      <sz val="12"/>
      <name val="Arial"/>
      <family val="2"/>
    </font>
    <font>
      <vertAlign val="superscript"/>
      <sz val="5"/>
      <name val="Arial"/>
      <family val="2"/>
    </font>
    <font>
      <sz val="7"/>
      <name val="Arial"/>
      <family val="2"/>
    </font>
    <font>
      <b/>
      <i/>
      <sz val="12"/>
      <name val="Arial"/>
      <family val="2"/>
    </font>
    <font>
      <sz val="9"/>
      <name val="Arial"/>
      <family val="2"/>
    </font>
    <font>
      <sz val="10"/>
      <name val="Times New Roman"/>
      <family val="1"/>
    </font>
    <font>
      <i/>
      <sz val="10"/>
      <name val="Times New Roman"/>
      <family val="1"/>
    </font>
    <font>
      <b/>
      <sz val="9"/>
      <name val="Arial"/>
      <family val="2"/>
    </font>
    <font>
      <sz val="10"/>
      <color indexed="10"/>
      <name val="Arial"/>
      <family val="2"/>
    </font>
    <font>
      <sz val="9"/>
      <name val="Helv"/>
    </font>
    <font>
      <sz val="8"/>
      <name val="Arial"/>
      <family val="2"/>
    </font>
    <font>
      <vertAlign val="superscript"/>
      <sz val="5"/>
      <color indexed="8"/>
      <name val="Arial"/>
      <family val="2"/>
    </font>
    <font>
      <sz val="7"/>
      <color indexed="8"/>
      <name val="Arial"/>
      <family val="2"/>
    </font>
    <font>
      <b/>
      <sz val="10"/>
      <color indexed="10"/>
      <name val="Arial"/>
      <family val="2"/>
    </font>
    <font>
      <sz val="10"/>
      <color indexed="10"/>
      <name val="Arial"/>
      <family val="2"/>
    </font>
    <font>
      <sz val="7"/>
      <color indexed="8"/>
      <name val="Symbol"/>
      <family val="1"/>
      <charset val="2"/>
    </font>
    <font>
      <u/>
      <sz val="11"/>
      <color rgb="FF0000FF"/>
      <name val="Calibri"/>
      <family val="2"/>
      <scheme val="minor"/>
    </font>
    <font>
      <sz val="11"/>
      <color rgb="FF000000"/>
      <name val="Calibri"/>
      <family val="2"/>
      <scheme val="minor"/>
    </font>
    <font>
      <b/>
      <sz val="7"/>
      <color rgb="FF000000"/>
      <name val="Arial"/>
      <family val="2"/>
    </font>
    <font>
      <sz val="7"/>
      <color rgb="FF000000"/>
      <name val="Arial"/>
      <family val="2"/>
    </font>
    <font>
      <vertAlign val="superscript"/>
      <sz val="5"/>
      <color rgb="FF000000"/>
      <name val="Arial"/>
      <family val="2"/>
    </font>
    <font>
      <b/>
      <sz val="12"/>
      <color rgb="FF000000"/>
      <name val="Arial"/>
      <family val="2"/>
    </font>
    <font>
      <b/>
      <sz val="10"/>
      <color theme="1"/>
      <name val="Arial"/>
      <family val="2"/>
    </font>
    <font>
      <b/>
      <sz val="16"/>
      <color theme="1"/>
      <name val="Arial"/>
      <family val="2"/>
    </font>
    <font>
      <sz val="11"/>
      <color theme="1"/>
      <name val="Arial"/>
      <family val="2"/>
    </font>
    <font>
      <b/>
      <sz val="14"/>
      <color theme="1"/>
      <name val="Arial"/>
      <family val="2"/>
    </font>
    <font>
      <sz val="14"/>
      <color theme="1"/>
      <name val="Arial"/>
      <family val="2"/>
    </font>
    <font>
      <b/>
      <sz val="12"/>
      <color theme="1"/>
      <name val="Arial"/>
      <family val="2"/>
    </font>
    <font>
      <sz val="10"/>
      <color rgb="FF000000"/>
      <name val="Arial"/>
      <family val="2"/>
    </font>
    <font>
      <sz val="5"/>
      <color rgb="FF000000"/>
      <name val="Arial"/>
      <family val="2"/>
    </font>
    <font>
      <sz val="10"/>
      <name val="Arial"/>
      <family val="2"/>
    </font>
    <font>
      <sz val="12"/>
      <name val="Courier New"/>
      <family val="3"/>
    </font>
    <font>
      <u/>
      <sz val="10.45"/>
      <color indexed="12"/>
      <name val="Courier New"/>
      <family val="3"/>
    </font>
    <font>
      <sz val="7"/>
      <color rgb="FF000000"/>
      <name val="Symbol"/>
      <family val="1"/>
      <charset val="2"/>
    </font>
    <font>
      <b/>
      <sz val="7"/>
      <color theme="1"/>
      <name val="Arial"/>
      <family val="2"/>
    </font>
    <font>
      <vertAlign val="superscript"/>
      <sz val="5"/>
      <color theme="1"/>
      <name val="Arial"/>
      <family val="2"/>
    </font>
    <font>
      <sz val="7"/>
      <color theme="1"/>
      <name val="Arial"/>
      <family val="2"/>
    </font>
    <font>
      <sz val="5"/>
      <color theme="1"/>
      <name val="Arial"/>
      <family val="2"/>
    </font>
    <font>
      <sz val="7"/>
      <color theme="1"/>
      <name val="Symbol"/>
      <family val="1"/>
      <charset val="2"/>
    </font>
    <font>
      <u/>
      <sz val="11"/>
      <color theme="10"/>
      <name val="Calibri"/>
      <family val="2"/>
      <scheme val="minor"/>
    </font>
    <font>
      <i/>
      <sz val="7"/>
      <color theme="1"/>
      <name val="Arial"/>
      <family val="2"/>
    </font>
    <font>
      <u/>
      <sz val="10"/>
      <color rgb="FF0000FF"/>
      <name val="Arial"/>
      <family val="2"/>
    </font>
    <font>
      <sz val="10"/>
      <color indexed="13"/>
      <name val="Arial"/>
      <family val="2"/>
    </font>
    <font>
      <b/>
      <sz val="15"/>
      <color theme="3"/>
      <name val="Calibri"/>
      <family val="2"/>
      <scheme val="minor"/>
    </font>
    <font>
      <b/>
      <sz val="13"/>
      <color theme="3"/>
      <name val="Calibri"/>
      <family val="2"/>
      <scheme val="minor"/>
    </font>
    <font>
      <b/>
      <sz val="11"/>
      <color theme="1"/>
      <name val="Calibri"/>
      <family val="2"/>
      <scheme val="minor"/>
    </font>
    <font>
      <i/>
      <sz val="14"/>
      <color theme="1"/>
      <name val="Arial"/>
      <family val="2"/>
    </font>
    <font>
      <u/>
      <sz val="10"/>
      <color theme="10"/>
      <name val="Arial"/>
      <family val="2"/>
    </font>
    <font>
      <sz val="12"/>
      <color theme="1"/>
      <name val="Arial"/>
      <family val="2"/>
    </font>
    <font>
      <sz val="12"/>
      <name val="Helv"/>
    </font>
    <font>
      <b/>
      <sz val="12"/>
      <name val="Helv"/>
    </font>
    <font>
      <vertAlign val="superscript"/>
      <sz val="12"/>
      <name val="Helv"/>
    </font>
    <font>
      <sz val="10"/>
      <name val="Helv"/>
    </font>
    <font>
      <u/>
      <sz val="11"/>
      <color rgb="FF800080"/>
      <name val="Calibri"/>
      <family val="2"/>
      <scheme val="minor"/>
    </font>
    <font>
      <b/>
      <sz val="9"/>
      <name val="Helv"/>
    </font>
    <font>
      <sz val="8.5"/>
      <name val="Helv"/>
    </font>
    <font>
      <b/>
      <sz val="10"/>
      <name val="HELV"/>
    </font>
    <font>
      <sz val="8"/>
      <name val="Helv"/>
    </font>
    <font>
      <b/>
      <sz val="14"/>
      <name val="Helv"/>
    </font>
    <font>
      <i/>
      <sz val="14"/>
      <name val="Arial"/>
      <family val="2"/>
    </font>
    <font>
      <b/>
      <u/>
      <sz val="10"/>
      <color indexed="12"/>
      <name val="Arial"/>
      <family val="2"/>
    </font>
    <font>
      <i/>
      <sz val="12"/>
      <name val="Arial"/>
      <family val="2"/>
    </font>
    <font>
      <i/>
      <sz val="11"/>
      <name val="Arial"/>
      <family val="2"/>
    </font>
    <font>
      <sz val="10"/>
      <color rgb="FFFF0000"/>
      <name val="Arial"/>
      <family val="2"/>
    </font>
    <font>
      <b/>
      <i/>
      <sz val="10"/>
      <color theme="1"/>
      <name val="Arial"/>
      <family val="2"/>
    </font>
  </fonts>
  <fills count="44">
    <fill>
      <patternFill patternType="none"/>
    </fill>
    <fill>
      <patternFill patternType="gray125"/>
    </fill>
    <fill>
      <patternFill patternType="solid">
        <fgColor indexed="41"/>
        <bgColor indexed="64"/>
      </patternFill>
    </fill>
    <fill>
      <patternFill patternType="solid">
        <fgColor indexed="15"/>
        <bgColor indexed="64"/>
      </patternFill>
    </fill>
    <fill>
      <patternFill patternType="solid">
        <fgColor indexed="40"/>
        <bgColor indexed="64"/>
      </patternFill>
    </fill>
    <fill>
      <patternFill patternType="solid">
        <fgColor indexed="13"/>
        <bgColor indexed="64"/>
      </patternFill>
    </fill>
    <fill>
      <patternFill patternType="solid">
        <fgColor indexed="50"/>
        <bgColor indexed="64"/>
      </patternFill>
    </fill>
    <fill>
      <patternFill patternType="solid">
        <fgColor indexed="47"/>
        <bgColor indexed="64"/>
      </patternFill>
    </fill>
    <fill>
      <patternFill patternType="solid">
        <fgColor indexed="10"/>
        <bgColor indexed="64"/>
      </patternFill>
    </fill>
    <fill>
      <patternFill patternType="solid">
        <fgColor indexed="57"/>
        <bgColor indexed="64"/>
      </patternFill>
    </fill>
    <fill>
      <patternFill patternType="solid">
        <fgColor indexed="51"/>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2"/>
        <bgColor indexed="64"/>
      </patternFill>
    </fill>
    <fill>
      <patternFill patternType="solid">
        <fgColor indexed="52"/>
        <bgColor indexed="64"/>
      </patternFill>
    </fill>
    <fill>
      <patternFill patternType="solid">
        <fgColor indexed="49"/>
        <bgColor indexed="64"/>
      </patternFill>
    </fill>
    <fill>
      <patternFill patternType="solid">
        <fgColor indexed="44"/>
        <bgColor indexed="64"/>
      </patternFill>
    </fill>
    <fill>
      <patternFill patternType="solid">
        <fgColor rgb="FFF0F0F0"/>
        <bgColor rgb="FF000000"/>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0F0F0"/>
        <bgColor indexed="64"/>
      </patternFill>
    </fill>
    <fill>
      <patternFill patternType="solid">
        <fgColor rgb="FFFFFF66"/>
        <bgColor indexed="64"/>
      </patternFill>
    </fill>
    <fill>
      <patternFill patternType="solid">
        <fgColor rgb="FFFFFFCC"/>
      </patternFill>
    </fill>
    <fill>
      <patternFill patternType="solid">
        <fgColor rgb="FFFFFFFF"/>
        <bgColor indexed="64"/>
      </patternFill>
    </fill>
    <fill>
      <patternFill patternType="solid">
        <fgColor theme="7" tint="0.59999389629810485"/>
        <bgColor indexed="64"/>
      </patternFill>
    </fill>
    <fill>
      <patternFill patternType="solid">
        <fgColor indexed="22"/>
        <bgColor indexed="9"/>
      </patternFill>
    </fill>
    <fill>
      <patternFill patternType="solid">
        <fgColor indexed="22"/>
        <bgColor indexed="55"/>
      </patternFill>
    </fill>
    <fill>
      <patternFill patternType="solid">
        <fgColor theme="6"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00FF00"/>
        <bgColor indexed="64"/>
      </patternFill>
    </fill>
    <fill>
      <patternFill patternType="solid">
        <fgColor rgb="FF92D050"/>
        <bgColor rgb="FF000000"/>
      </patternFill>
    </fill>
    <fill>
      <patternFill patternType="solid">
        <fgColor theme="9" tint="-0.249977111117893"/>
        <bgColor indexed="64"/>
      </patternFill>
    </fill>
    <fill>
      <patternFill patternType="solid">
        <fgColor theme="9" tint="0.59999389629810485"/>
        <bgColor indexed="64"/>
      </patternFill>
    </fill>
    <fill>
      <patternFill patternType="solid">
        <fgColor theme="5" tint="0.39997558519241921"/>
        <bgColor indexed="64"/>
      </patternFill>
    </fill>
  </fills>
  <borders count="44">
    <border>
      <left/>
      <right/>
      <top/>
      <bottom/>
      <diagonal/>
    </border>
    <border>
      <left/>
      <right/>
      <top/>
      <bottom style="thin">
        <color indexed="22"/>
      </bottom>
      <diagonal/>
    </border>
    <border>
      <left/>
      <right/>
      <top/>
      <bottom style="medium">
        <color indexed="64"/>
      </bottom>
      <diagonal/>
    </border>
    <border>
      <left/>
      <right/>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64"/>
      </bottom>
      <diagonal/>
    </border>
    <border>
      <left/>
      <right/>
      <top/>
      <bottom style="hair">
        <color indexed="8"/>
      </bottom>
      <diagonal/>
    </border>
  </borders>
  <cellStyleXfs count="95">
    <xf numFmtId="0" fontId="0" fillId="0" borderId="0"/>
    <xf numFmtId="0" fontId="36" fillId="0" borderId="0" applyNumberFormat="0" applyFill="0" applyBorder="0" applyAlignment="0" applyProtection="0">
      <alignment vertical="top"/>
      <protection locked="0"/>
    </xf>
    <xf numFmtId="0" fontId="65" fillId="0" borderId="0" applyNumberFormat="0" applyFill="0" applyBorder="0" applyAlignment="0" applyProtection="0"/>
    <xf numFmtId="0" fontId="66" fillId="0" borderId="0"/>
    <xf numFmtId="1" fontId="29" fillId="0" borderId="0"/>
    <xf numFmtId="1" fontId="29" fillId="0" borderId="0"/>
    <xf numFmtId="0" fontId="27" fillId="0" borderId="0"/>
    <xf numFmtId="9"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6" fontId="59" fillId="0" borderId="0"/>
    <xf numFmtId="0" fontId="28" fillId="0" borderId="0"/>
    <xf numFmtId="0" fontId="25" fillId="0" borderId="0"/>
    <xf numFmtId="9" fontId="25" fillId="0" borderId="0" applyFont="0" applyFill="0" applyBorder="0" applyAlignment="0" applyProtection="0"/>
    <xf numFmtId="0" fontId="23" fillId="0" borderId="0"/>
    <xf numFmtId="0" fontId="19" fillId="0" borderId="0"/>
    <xf numFmtId="9" fontId="79" fillId="0" borderId="0" applyFont="0" applyFill="0" applyBorder="0" applyAlignment="0" applyProtection="0"/>
    <xf numFmtId="3" fontId="80" fillId="0" borderId="0"/>
    <xf numFmtId="0" fontId="81" fillId="0" borderId="0" applyNumberFormat="0" applyFill="0" applyBorder="0" applyAlignment="0" applyProtection="0">
      <alignment vertical="top"/>
      <protection locked="0"/>
    </xf>
    <xf numFmtId="0" fontId="15" fillId="0" borderId="0"/>
    <xf numFmtId="0" fontId="88" fillId="0" borderId="0" applyNumberFormat="0" applyFill="0" applyBorder="0" applyAlignment="0" applyProtection="0"/>
    <xf numFmtId="0" fontId="19" fillId="0" borderId="0"/>
    <xf numFmtId="0" fontId="77" fillId="0" borderId="0"/>
    <xf numFmtId="0" fontId="90" fillId="0" borderId="0" applyNumberFormat="0" applyFill="0" applyBorder="0" applyAlignment="0" applyProtection="0"/>
    <xf numFmtId="1" fontId="16" fillId="0" borderId="0"/>
    <xf numFmtId="1" fontId="16" fillId="0" borderId="0"/>
    <xf numFmtId="0" fontId="19" fillId="0" borderId="0"/>
    <xf numFmtId="0" fontId="96" fillId="0" borderId="0" applyNumberFormat="0" applyFill="0" applyBorder="0" applyAlignment="0" applyProtection="0"/>
    <xf numFmtId="0" fontId="98" fillId="0" borderId="0">
      <alignment horizontal="center" vertical="center" wrapText="1"/>
    </xf>
    <xf numFmtId="43" fontId="11" fillId="0" borderId="0" applyFont="0" applyFill="0" applyBorder="0" applyAlignment="0" applyProtection="0"/>
    <xf numFmtId="3" fontId="12" fillId="0" borderId="0" applyFont="0" applyFill="0" applyBorder="0" applyAlignment="0" applyProtection="0"/>
    <xf numFmtId="0" fontId="99" fillId="0" borderId="0">
      <alignment horizontal="left" vertical="center" wrapText="1"/>
    </xf>
    <xf numFmtId="177" fontId="12" fillId="0" borderId="0" applyFont="0" applyFill="0" applyBorder="0" applyAlignment="0" applyProtection="0"/>
    <xf numFmtId="3" fontId="58" fillId="0" borderId="1" applyAlignment="0">
      <alignment horizontal="right" vertical="center"/>
    </xf>
    <xf numFmtId="175" fontId="58" fillId="0" borderId="1">
      <alignment horizontal="right" vertical="center"/>
    </xf>
    <xf numFmtId="49" fontId="100" fillId="0" borderId="1">
      <alignment horizontal="left" vertical="center"/>
    </xf>
    <xf numFmtId="178" fontId="101" fillId="0" borderId="1" applyNumberFormat="0" applyFill="0">
      <alignment horizontal="right"/>
    </xf>
    <xf numFmtId="179" fontId="101" fillId="0" borderId="1">
      <alignment horizontal="right"/>
    </xf>
    <xf numFmtId="0" fontId="12" fillId="0" borderId="0" applyFont="0" applyFill="0" applyBorder="0" applyAlignment="0" applyProtection="0"/>
    <xf numFmtId="2" fontId="12" fillId="0" borderId="0" applyFont="0" applyFill="0" applyBorder="0" applyAlignment="0" applyProtection="0"/>
    <xf numFmtId="0" fontId="102" fillId="0" borderId="0" applyNumberFormat="0" applyFill="0" applyBorder="0" applyAlignment="0" applyProtection="0"/>
    <xf numFmtId="0" fontId="92" fillId="0" borderId="38" applyNumberFormat="0" applyFill="0" applyAlignment="0" applyProtection="0"/>
    <xf numFmtId="0" fontId="93" fillId="0" borderId="39" applyNumberFormat="0" applyFill="0" applyAlignment="0" applyProtection="0"/>
    <xf numFmtId="0" fontId="103" fillId="0" borderId="1">
      <alignment horizontal="left"/>
    </xf>
    <xf numFmtId="0" fontId="103" fillId="0" borderId="42">
      <alignment horizontal="right" vertical="center"/>
    </xf>
    <xf numFmtId="0" fontId="104" fillId="0" borderId="1">
      <alignment horizontal="left" vertical="center"/>
    </xf>
    <xf numFmtId="0" fontId="101" fillId="0" borderId="1">
      <alignment horizontal="left" vertical="center"/>
    </xf>
    <xf numFmtId="0" fontId="105" fillId="0" borderId="1">
      <alignment horizontal="left"/>
    </xf>
    <xf numFmtId="0" fontId="105" fillId="33" borderId="0">
      <alignment horizontal="centerContinuous" wrapText="1"/>
    </xf>
    <xf numFmtId="49" fontId="105" fillId="33" borderId="3">
      <alignment horizontal="left" vertical="center"/>
    </xf>
    <xf numFmtId="0" fontId="105" fillId="33" borderId="0">
      <alignment horizontal="centerContinuous" vertical="center" wrapText="1"/>
    </xf>
    <xf numFmtId="0" fontId="96" fillId="0" borderId="0" applyNumberFormat="0" applyFill="0" applyBorder="0" applyAlignment="0" applyProtection="0"/>
    <xf numFmtId="0" fontId="96" fillId="0" borderId="0" applyNumberFormat="0" applyFill="0" applyBorder="0" applyAlignment="0" applyProtection="0"/>
    <xf numFmtId="0" fontId="12" fillId="0" borderId="0"/>
    <xf numFmtId="0" fontId="19" fillId="0" borderId="0"/>
    <xf numFmtId="0" fontId="19" fillId="0" borderId="0"/>
    <xf numFmtId="1" fontId="12" fillId="0" borderId="0"/>
    <xf numFmtId="0" fontId="12" fillId="0" borderId="0"/>
    <xf numFmtId="0" fontId="19" fillId="0" borderId="0"/>
    <xf numFmtId="0" fontId="19" fillId="0" borderId="0"/>
    <xf numFmtId="0" fontId="19" fillId="0" borderId="0"/>
    <xf numFmtId="0" fontId="19" fillId="0" borderId="0"/>
    <xf numFmtId="0" fontId="12" fillId="0" borderId="0"/>
    <xf numFmtId="0" fontId="11" fillId="30" borderId="40"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3" fontId="58" fillId="0" borderId="0">
      <alignment horizontal="left" vertical="center"/>
    </xf>
    <xf numFmtId="0" fontId="98" fillId="0" borderId="0">
      <alignment horizontal="left" vertical="center"/>
    </xf>
    <xf numFmtId="0" fontId="106" fillId="0" borderId="0">
      <alignment horizontal="right"/>
    </xf>
    <xf numFmtId="49" fontId="106" fillId="0" borderId="0">
      <alignment horizontal="center"/>
    </xf>
    <xf numFmtId="0" fontId="100" fillId="0" borderId="0">
      <alignment horizontal="right"/>
    </xf>
    <xf numFmtId="0" fontId="106" fillId="0" borderId="0">
      <alignment horizontal="left"/>
    </xf>
    <xf numFmtId="49" fontId="58" fillId="0" borderId="0">
      <alignment horizontal="left" vertical="center"/>
    </xf>
    <xf numFmtId="49" fontId="100" fillId="0" borderId="1">
      <alignment horizontal="left" vertical="center"/>
    </xf>
    <xf numFmtId="49" fontId="98" fillId="0" borderId="1" applyFill="0">
      <alignment horizontal="left" vertical="center"/>
    </xf>
    <xf numFmtId="49" fontId="100" fillId="0" borderId="1">
      <alignment horizontal="left"/>
    </xf>
    <xf numFmtId="178" fontId="58" fillId="0" borderId="0" applyNumberFormat="0">
      <alignment horizontal="right"/>
    </xf>
    <xf numFmtId="0" fontId="103" fillId="34" borderId="0">
      <alignment horizontal="centerContinuous" vertical="center" wrapText="1"/>
    </xf>
    <xf numFmtId="0" fontId="103" fillId="0" borderId="43">
      <alignment horizontal="left" vertical="center"/>
    </xf>
    <xf numFmtId="0" fontId="107" fillId="0" borderId="0">
      <alignment horizontal="left" vertical="top"/>
    </xf>
    <xf numFmtId="0" fontId="105" fillId="0" borderId="0">
      <alignment horizontal="left"/>
    </xf>
    <xf numFmtId="0" fontId="99" fillId="0" borderId="0">
      <alignment horizontal="left"/>
    </xf>
    <xf numFmtId="0" fontId="101" fillId="0" borderId="0">
      <alignment horizontal="left"/>
    </xf>
    <xf numFmtId="0" fontId="107" fillId="0" borderId="0">
      <alignment horizontal="left" vertical="top"/>
    </xf>
    <xf numFmtId="0" fontId="99" fillId="0" borderId="0">
      <alignment horizontal="left"/>
    </xf>
    <xf numFmtId="0" fontId="101" fillId="0" borderId="0">
      <alignment horizontal="left"/>
    </xf>
    <xf numFmtId="0" fontId="94" fillId="0" borderId="41" applyNumberFormat="0" applyFill="0" applyAlignment="0" applyProtection="0"/>
    <xf numFmtId="49" fontId="58" fillId="0" borderId="1">
      <alignment horizontal="left"/>
    </xf>
    <xf numFmtId="0" fontId="103" fillId="0" borderId="42">
      <alignment horizontal="left"/>
    </xf>
    <xf numFmtId="0" fontId="105" fillId="0" borderId="0">
      <alignment horizontal="left" vertical="center"/>
    </xf>
    <xf numFmtId="49" fontId="106" fillId="0" borderId="1">
      <alignment horizontal="left"/>
    </xf>
    <xf numFmtId="0" fontId="8" fillId="0" borderId="0"/>
    <xf numFmtId="0" fontId="3" fillId="0" borderId="0"/>
    <xf numFmtId="43" fontId="3" fillId="0" borderId="0" applyFont="0" applyFill="0" applyBorder="0" applyAlignment="0" applyProtection="0"/>
  </cellStyleXfs>
  <cellXfs count="926">
    <xf numFmtId="0" fontId="0" fillId="0" borderId="0" xfId="0"/>
    <xf numFmtId="0" fontId="30" fillId="0" borderId="0" xfId="0" applyFont="1"/>
    <xf numFmtId="0" fontId="0" fillId="0" borderId="0" xfId="0" applyBorder="1" applyAlignment="1">
      <alignment horizontal="center"/>
    </xf>
    <xf numFmtId="4" fontId="0" fillId="0" borderId="0" xfId="0" applyNumberFormat="1"/>
    <xf numFmtId="0" fontId="31" fillId="0" borderId="0" xfId="0" applyFont="1"/>
    <xf numFmtId="2" fontId="0" fillId="0" borderId="0" xfId="0" applyNumberFormat="1" applyAlignment="1">
      <alignment horizontal="center"/>
    </xf>
    <xf numFmtId="0" fontId="30" fillId="0" borderId="0" xfId="0" applyFont="1" applyAlignment="1">
      <alignment horizontal="center"/>
    </xf>
    <xf numFmtId="0" fontId="30" fillId="0" borderId="0" xfId="0" applyFont="1" applyBorder="1" applyAlignment="1">
      <alignment horizontal="center"/>
    </xf>
    <xf numFmtId="0" fontId="0" fillId="0" borderId="2" xfId="0" applyBorder="1"/>
    <xf numFmtId="2" fontId="0" fillId="0" borderId="0" xfId="0" applyNumberFormat="1"/>
    <xf numFmtId="0" fontId="30" fillId="0" borderId="3" xfId="0" applyFont="1" applyBorder="1" applyAlignment="1">
      <alignment horizontal="center"/>
    </xf>
    <xf numFmtId="0" fontId="30" fillId="0" borderId="2" xfId="0" applyFont="1" applyBorder="1" applyAlignment="1">
      <alignment horizontal="center"/>
    </xf>
    <xf numFmtId="164" fontId="0" fillId="0" borderId="0" xfId="0" applyNumberFormat="1"/>
    <xf numFmtId="0" fontId="0" fillId="0" borderId="0" xfId="0" applyFill="1"/>
    <xf numFmtId="169" fontId="0" fillId="0" borderId="0" xfId="0" applyNumberFormat="1"/>
    <xf numFmtId="0" fontId="0" fillId="0" borderId="0" xfId="0" applyBorder="1"/>
    <xf numFmtId="0" fontId="0" fillId="2" borderId="0" xfId="0" applyFill="1"/>
    <xf numFmtId="165" fontId="0" fillId="0" borderId="0" xfId="0" applyNumberFormat="1"/>
    <xf numFmtId="0" fontId="0" fillId="3" borderId="0" xfId="0" applyFill="1"/>
    <xf numFmtId="0" fontId="30" fillId="0" borderId="0" xfId="0" applyFont="1" applyAlignment="1">
      <alignment horizontal="left"/>
    </xf>
    <xf numFmtId="2" fontId="0" fillId="0" borderId="4" xfId="0" applyNumberFormat="1" applyBorder="1" applyAlignment="1">
      <alignment horizontal="center"/>
    </xf>
    <xf numFmtId="0" fontId="30" fillId="0" borderId="5" xfId="0" applyFont="1" applyBorder="1" applyAlignment="1">
      <alignment horizontal="center"/>
    </xf>
    <xf numFmtId="2" fontId="0" fillId="0" borderId="6" xfId="0" applyNumberFormat="1" applyBorder="1" applyAlignment="1">
      <alignment horizontal="center"/>
    </xf>
    <xf numFmtId="0" fontId="30" fillId="0" borderId="4" xfId="0" applyFont="1" applyBorder="1" applyAlignment="1">
      <alignment horizontal="center"/>
    </xf>
    <xf numFmtId="0" fontId="30" fillId="0" borderId="6" xfId="0" applyFont="1" applyBorder="1" applyAlignment="1">
      <alignment horizontal="center"/>
    </xf>
    <xf numFmtId="2" fontId="0" fillId="0" borderId="0" xfId="0" applyNumberFormat="1" applyBorder="1" applyAlignment="1">
      <alignment horizontal="center"/>
    </xf>
    <xf numFmtId="0" fontId="30" fillId="0" borderId="0" xfId="0" applyFont="1" applyFill="1" applyBorder="1" applyAlignment="1">
      <alignment horizontal="center"/>
    </xf>
    <xf numFmtId="0" fontId="30" fillId="4" borderId="2" xfId="0" applyFont="1" applyFill="1" applyBorder="1" applyAlignment="1">
      <alignment horizontal="center"/>
    </xf>
    <xf numFmtId="0" fontId="30" fillId="4" borderId="7" xfId="0" applyFont="1" applyFill="1" applyBorder="1" applyAlignment="1">
      <alignment horizontal="center"/>
    </xf>
    <xf numFmtId="0" fontId="30" fillId="5" borderId="2" xfId="0" applyFont="1" applyFill="1" applyBorder="1" applyAlignment="1">
      <alignment horizontal="center"/>
    </xf>
    <xf numFmtId="0" fontId="30" fillId="6" borderId="8" xfId="0" applyFont="1" applyFill="1" applyBorder="1" applyAlignment="1">
      <alignment horizontal="center"/>
    </xf>
    <xf numFmtId="0" fontId="30" fillId="6" borderId="2" xfId="0" applyFont="1" applyFill="1" applyBorder="1" applyAlignment="1">
      <alignment horizontal="center"/>
    </xf>
    <xf numFmtId="0" fontId="30" fillId="6" borderId="7" xfId="0" applyFont="1" applyFill="1" applyBorder="1" applyAlignment="1">
      <alignment horizontal="center"/>
    </xf>
    <xf numFmtId="2" fontId="30" fillId="0" borderId="0" xfId="0" applyNumberFormat="1" applyFont="1" applyAlignment="1">
      <alignment horizontal="center"/>
    </xf>
    <xf numFmtId="0" fontId="0" fillId="7" borderId="2" xfId="0" applyFill="1" applyBorder="1"/>
    <xf numFmtId="0" fontId="30" fillId="8" borderId="7" xfId="0" applyFont="1" applyFill="1" applyBorder="1" applyAlignment="1">
      <alignment horizontal="center"/>
    </xf>
    <xf numFmtId="0" fontId="30" fillId="8" borderId="3" xfId="0" applyFont="1" applyFill="1" applyBorder="1" applyAlignment="1">
      <alignment horizontal="center"/>
    </xf>
    <xf numFmtId="2" fontId="0" fillId="0" borderId="0" xfId="0" applyNumberFormat="1" applyFill="1" applyAlignment="1">
      <alignment horizontal="center"/>
    </xf>
    <xf numFmtId="3" fontId="0" fillId="0" borderId="0" xfId="0" applyNumberFormat="1"/>
    <xf numFmtId="0" fontId="0" fillId="0" borderId="0" xfId="0" applyAlignment="1">
      <alignment horizontal="center"/>
    </xf>
    <xf numFmtId="170" fontId="0" fillId="0" borderId="0" xfId="0" applyNumberFormat="1"/>
    <xf numFmtId="0" fontId="0" fillId="6" borderId="0" xfId="0" applyFill="1"/>
    <xf numFmtId="164" fontId="0" fillId="9" borderId="0" xfId="0" applyNumberFormat="1" applyFill="1"/>
    <xf numFmtId="164" fontId="0" fillId="6" borderId="0" xfId="0" applyNumberFormat="1" applyFill="1"/>
    <xf numFmtId="2" fontId="0" fillId="10" borderId="0" xfId="0" applyNumberFormat="1" applyFill="1" applyBorder="1" applyAlignment="1">
      <alignment horizontal="center"/>
    </xf>
    <xf numFmtId="0" fontId="46" fillId="0" borderId="0" xfId="0" applyFont="1"/>
    <xf numFmtId="0" fontId="47" fillId="0" borderId="0" xfId="0" applyFont="1"/>
    <xf numFmtId="165" fontId="0" fillId="0" borderId="0" xfId="0" applyNumberFormat="1" applyBorder="1" applyAlignment="1">
      <alignment horizontal="center"/>
    </xf>
    <xf numFmtId="165" fontId="0" fillId="0" borderId="0" xfId="0" applyNumberFormat="1" applyAlignment="1">
      <alignment horizontal="center"/>
    </xf>
    <xf numFmtId="0" fontId="0" fillId="4" borderId="0" xfId="0" applyFill="1"/>
    <xf numFmtId="1" fontId="29" fillId="2" borderId="0" xfId="4" applyFill="1"/>
    <xf numFmtId="1" fontId="29" fillId="0" borderId="0" xfId="4"/>
    <xf numFmtId="1" fontId="49" fillId="0" borderId="0" xfId="4" applyFont="1"/>
    <xf numFmtId="1" fontId="29" fillId="4" borderId="0" xfId="4" applyFill="1"/>
    <xf numFmtId="1" fontId="30" fillId="0" borderId="0" xfId="4" applyFont="1"/>
    <xf numFmtId="49" fontId="29" fillId="0" borderId="3" xfId="4" applyNumberFormat="1" applyBorder="1" applyAlignment="1">
      <alignment horizontal="center"/>
    </xf>
    <xf numFmtId="1" fontId="29" fillId="11" borderId="0" xfId="4" applyFill="1" applyAlignment="1">
      <alignment wrapText="1"/>
    </xf>
    <xf numFmtId="1" fontId="29" fillId="0" borderId="0" xfId="4" applyAlignment="1">
      <alignment wrapText="1"/>
    </xf>
    <xf numFmtId="1" fontId="29" fillId="0" borderId="0" xfId="4" applyFill="1" applyAlignment="1">
      <alignment wrapText="1"/>
    </xf>
    <xf numFmtId="1" fontId="29" fillId="5" borderId="6" xfId="4" applyFill="1" applyBorder="1" applyAlignment="1">
      <alignment wrapText="1"/>
    </xf>
    <xf numFmtId="1" fontId="29" fillId="10" borderId="0" xfId="4" applyFill="1"/>
    <xf numFmtId="1" fontId="29" fillId="12" borderId="0" xfId="4" applyFill="1" applyAlignment="1">
      <alignment wrapText="1"/>
    </xf>
    <xf numFmtId="1" fontId="29" fillId="12" borderId="0" xfId="4" applyFill="1"/>
    <xf numFmtId="1" fontId="29" fillId="5" borderId="9" xfId="4" applyFill="1" applyBorder="1"/>
    <xf numFmtId="49" fontId="29" fillId="5" borderId="9" xfId="4" applyNumberFormat="1" applyFill="1" applyBorder="1"/>
    <xf numFmtId="1" fontId="29" fillId="5" borderId="6" xfId="4" applyFill="1" applyBorder="1"/>
    <xf numFmtId="1" fontId="29" fillId="5" borderId="10" xfId="4" applyFill="1" applyBorder="1"/>
    <xf numFmtId="1" fontId="29" fillId="5" borderId="7" xfId="4" applyFill="1" applyBorder="1"/>
    <xf numFmtId="1" fontId="29" fillId="0" borderId="2" xfId="4" applyBorder="1"/>
    <xf numFmtId="170" fontId="29" fillId="0" borderId="0" xfId="4" applyNumberFormat="1"/>
    <xf numFmtId="1" fontId="29" fillId="0" borderId="0" xfId="4" applyNumberFormat="1"/>
    <xf numFmtId="164" fontId="29" fillId="0" borderId="0" xfId="4" applyNumberFormat="1"/>
    <xf numFmtId="164" fontId="29" fillId="0" borderId="0" xfId="4" applyNumberFormat="1" applyFill="1"/>
    <xf numFmtId="164" fontId="29" fillId="13" borderId="0" xfId="4" applyNumberFormat="1" applyFill="1"/>
    <xf numFmtId="169" fontId="29" fillId="0" borderId="0" xfId="4" applyNumberFormat="1"/>
    <xf numFmtId="1" fontId="29" fillId="2" borderId="0" xfId="4" applyFont="1" applyFill="1"/>
    <xf numFmtId="1" fontId="29" fillId="12" borderId="0" xfId="4" applyFont="1" applyFill="1" applyAlignment="1">
      <alignment wrapText="1"/>
    </xf>
    <xf numFmtId="1" fontId="29" fillId="11" borderId="0" xfId="4" applyFont="1" applyFill="1" applyAlignment="1">
      <alignment horizontal="center" wrapText="1"/>
    </xf>
    <xf numFmtId="1" fontId="29" fillId="11" borderId="0" xfId="4" applyFill="1" applyAlignment="1">
      <alignment horizontal="center" wrapText="1"/>
    </xf>
    <xf numFmtId="170" fontId="29" fillId="0" borderId="0" xfId="4" applyNumberFormat="1" applyAlignment="1">
      <alignment horizontal="center"/>
    </xf>
    <xf numFmtId="1" fontId="29" fillId="12" borderId="0" xfId="4" applyFont="1" applyFill="1" applyAlignment="1">
      <alignment horizontal="center" wrapText="1"/>
    </xf>
    <xf numFmtId="4" fontId="29" fillId="0" borderId="0" xfId="4" applyNumberFormat="1" applyAlignment="1">
      <alignment horizontal="center"/>
    </xf>
    <xf numFmtId="1" fontId="29" fillId="12" borderId="0" xfId="4" applyFill="1" applyAlignment="1">
      <alignment horizontal="center" wrapText="1"/>
    </xf>
    <xf numFmtId="1" fontId="29" fillId="0" borderId="0" xfId="4" applyAlignment="1">
      <alignment horizontal="center"/>
    </xf>
    <xf numFmtId="169" fontId="29" fillId="0" borderId="0" xfId="4" applyNumberFormat="1" applyAlignment="1">
      <alignment horizontal="center"/>
    </xf>
    <xf numFmtId="2" fontId="29" fillId="0" borderId="0" xfId="4" applyNumberFormat="1" applyAlignment="1">
      <alignment horizontal="center"/>
    </xf>
    <xf numFmtId="1" fontId="30" fillId="0" borderId="0" xfId="4" applyFont="1" applyAlignment="1">
      <alignment horizontal="left"/>
    </xf>
    <xf numFmtId="1" fontId="30" fillId="0" borderId="0" xfId="4" applyFont="1" applyAlignment="1"/>
    <xf numFmtId="0" fontId="0" fillId="0" borderId="3" xfId="0" applyBorder="1"/>
    <xf numFmtId="0" fontId="0" fillId="0" borderId="3" xfId="0" applyBorder="1" applyAlignment="1">
      <alignment horizontal="center"/>
    </xf>
    <xf numFmtId="0" fontId="0" fillId="14" borderId="0" xfId="0" applyFill="1"/>
    <xf numFmtId="0" fontId="0" fillId="3" borderId="0" xfId="0" applyFill="1" applyAlignment="1">
      <alignment horizontal="center"/>
    </xf>
    <xf numFmtId="0" fontId="0" fillId="2" borderId="0" xfId="0" applyFill="1" applyAlignment="1">
      <alignment horizontal="center"/>
    </xf>
    <xf numFmtId="167" fontId="0" fillId="0" borderId="0" xfId="0" applyNumberFormat="1"/>
    <xf numFmtId="0" fontId="0" fillId="0" borderId="0" xfId="0" applyAlignment="1">
      <alignment horizontal="right"/>
    </xf>
    <xf numFmtId="1" fontId="0" fillId="0" borderId="0" xfId="0" applyNumberFormat="1"/>
    <xf numFmtId="0" fontId="0" fillId="0" borderId="0" xfId="0" applyAlignment="1">
      <alignment horizontal="center" wrapText="1"/>
    </xf>
    <xf numFmtId="0" fontId="0" fillId="0" borderId="2" xfId="0" applyBorder="1" applyAlignment="1">
      <alignment horizontal="center" wrapText="1"/>
    </xf>
    <xf numFmtId="0" fontId="51" fillId="0" borderId="11" xfId="0" applyFont="1" applyBorder="1" applyAlignment="1">
      <alignment horizontal="center" wrapText="1"/>
    </xf>
    <xf numFmtId="0" fontId="0" fillId="0" borderId="2" xfId="0" applyBorder="1" applyAlignment="1">
      <alignment wrapText="1"/>
    </xf>
    <xf numFmtId="0" fontId="49" fillId="0" borderId="0" xfId="0" applyFont="1"/>
    <xf numFmtId="0" fontId="0" fillId="0" borderId="6" xfId="0" applyBorder="1"/>
    <xf numFmtId="0" fontId="0" fillId="0" borderId="7" xfId="0" applyBorder="1"/>
    <xf numFmtId="0" fontId="0" fillId="0" borderId="0" xfId="0" applyBorder="1" applyAlignment="1">
      <alignment horizontal="center" wrapText="1"/>
    </xf>
    <xf numFmtId="0" fontId="54" fillId="0" borderId="0" xfId="0" applyFont="1"/>
    <xf numFmtId="0" fontId="0" fillId="0" borderId="4" xfId="0" applyBorder="1"/>
    <xf numFmtId="3" fontId="31" fillId="0" borderId="0" xfId="0" applyNumberFormat="1" applyFont="1"/>
    <xf numFmtId="1" fontId="31" fillId="0" borderId="0" xfId="0" applyNumberFormat="1" applyFont="1"/>
    <xf numFmtId="0" fontId="54" fillId="0" borderId="4" xfId="0" applyFont="1" applyBorder="1"/>
    <xf numFmtId="0" fontId="31" fillId="0" borderId="0" xfId="0" applyFont="1" applyFill="1" applyBorder="1" applyAlignment="1">
      <alignment horizontal="center" wrapText="1"/>
    </xf>
    <xf numFmtId="0" fontId="0" fillId="0" borderId="0" xfId="0" quotePrefix="1"/>
    <xf numFmtId="165" fontId="0" fillId="15" borderId="0" xfId="0" applyNumberFormat="1" applyFill="1"/>
    <xf numFmtId="165" fontId="0" fillId="3" borderId="0" xfId="0" applyNumberFormat="1" applyFill="1"/>
    <xf numFmtId="165" fontId="0" fillId="0" borderId="0" xfId="0" applyNumberFormat="1" applyFill="1"/>
    <xf numFmtId="165" fontId="0" fillId="0" borderId="6" xfId="0" applyNumberFormat="1" applyBorder="1" applyAlignment="1">
      <alignment horizontal="center"/>
    </xf>
    <xf numFmtId="0" fontId="0" fillId="0" borderId="6" xfId="0" applyBorder="1" applyAlignment="1">
      <alignment horizontal="center"/>
    </xf>
    <xf numFmtId="0" fontId="0" fillId="0" borderId="0" xfId="0" applyAlignment="1">
      <alignment wrapText="1"/>
    </xf>
    <xf numFmtId="2" fontId="0" fillId="0" borderId="0" xfId="0" applyNumberFormat="1" applyFill="1"/>
    <xf numFmtId="1" fontId="29" fillId="0" borderId="0" xfId="4" applyFont="1"/>
    <xf numFmtId="165" fontId="29" fillId="0" borderId="0" xfId="4" applyNumberFormat="1"/>
    <xf numFmtId="1" fontId="29" fillId="5" borderId="9" xfId="4" applyFont="1" applyFill="1" applyBorder="1" applyAlignment="1">
      <alignment wrapText="1"/>
    </xf>
    <xf numFmtId="49" fontId="29" fillId="5" borderId="6" xfId="4" applyNumberFormat="1" applyFont="1" applyFill="1" applyBorder="1" applyAlignment="1">
      <alignment wrapText="1"/>
    </xf>
    <xf numFmtId="1" fontId="29" fillId="5" borderId="9" xfId="4" applyFont="1" applyFill="1" applyBorder="1" applyAlignment="1">
      <alignment horizontal="center" wrapText="1"/>
    </xf>
    <xf numFmtId="1" fontId="29" fillId="5" borderId="10" xfId="4" applyFont="1" applyFill="1" applyBorder="1"/>
    <xf numFmtId="1" fontId="29" fillId="11" borderId="0" xfId="4" applyFont="1" applyFill="1" applyAlignment="1">
      <alignment wrapText="1"/>
    </xf>
    <xf numFmtId="3" fontId="29" fillId="0" borderId="0" xfId="4" applyNumberFormat="1"/>
    <xf numFmtId="3" fontId="30" fillId="0" borderId="0" xfId="4" applyNumberFormat="1" applyFont="1"/>
    <xf numFmtId="3" fontId="29" fillId="11" borderId="0" xfId="4" applyNumberFormat="1" applyFill="1" applyAlignment="1">
      <alignment horizontal="center" wrapText="1"/>
    </xf>
    <xf numFmtId="3" fontId="29" fillId="12" borderId="0" xfId="4" applyNumberFormat="1" applyFill="1" applyAlignment="1">
      <alignment wrapText="1"/>
    </xf>
    <xf numFmtId="3" fontId="29" fillId="12" borderId="0" xfId="4" applyNumberFormat="1" applyFont="1" applyFill="1" applyAlignment="1">
      <alignment horizontal="center" wrapText="1"/>
    </xf>
    <xf numFmtId="172" fontId="0" fillId="0" borderId="0" xfId="0" applyNumberFormat="1" applyFill="1" applyBorder="1"/>
    <xf numFmtId="1" fontId="29" fillId="5" borderId="9" xfId="4" applyFill="1" applyBorder="1" applyAlignment="1">
      <alignment horizontal="center" wrapText="1"/>
    </xf>
    <xf numFmtId="1" fontId="29" fillId="5" borderId="6" xfId="4" applyFill="1" applyBorder="1" applyAlignment="1">
      <alignment horizontal="center" wrapText="1"/>
    </xf>
    <xf numFmtId="1" fontId="29" fillId="0" borderId="0" xfId="4" applyFill="1" applyAlignment="1">
      <alignment horizontal="center" wrapText="1"/>
    </xf>
    <xf numFmtId="1" fontId="29" fillId="0" borderId="0" xfId="4" applyFont="1" applyFill="1" applyAlignment="1">
      <alignment horizontal="center" wrapText="1"/>
    </xf>
    <xf numFmtId="1" fontId="29" fillId="5" borderId="13" xfId="4" applyFont="1" applyFill="1" applyBorder="1" applyAlignment="1">
      <alignment wrapText="1"/>
    </xf>
    <xf numFmtId="1" fontId="29" fillId="5" borderId="10" xfId="4" applyFont="1" applyFill="1" applyBorder="1" applyAlignment="1">
      <alignment wrapText="1"/>
    </xf>
    <xf numFmtId="1" fontId="29" fillId="2" borderId="0" xfId="4" applyFont="1" applyFill="1" applyAlignment="1">
      <alignment wrapText="1"/>
    </xf>
    <xf numFmtId="1" fontId="29" fillId="0" borderId="0" xfId="4" applyAlignment="1">
      <alignment horizontal="center" wrapText="1"/>
    </xf>
    <xf numFmtId="1" fontId="39" fillId="0" borderId="0" xfId="4" applyFont="1"/>
    <xf numFmtId="1" fontId="31" fillId="14" borderId="0" xfId="4" applyFont="1" applyFill="1"/>
    <xf numFmtId="1" fontId="29" fillId="0" borderId="0" xfId="4" applyBorder="1"/>
    <xf numFmtId="1" fontId="29" fillId="10" borderId="0" xfId="4" applyFill="1" applyAlignment="1">
      <alignment horizontal="center"/>
    </xf>
    <xf numFmtId="1" fontId="29" fillId="0" borderId="0" xfId="4" applyFill="1"/>
    <xf numFmtId="1" fontId="29" fillId="0" borderId="0" xfId="5"/>
    <xf numFmtId="1" fontId="29" fillId="0" borderId="0" xfId="5" applyFont="1"/>
    <xf numFmtId="1" fontId="29" fillId="6" borderId="0" xfId="5" applyFill="1"/>
    <xf numFmtId="1" fontId="29" fillId="0" borderId="0" xfId="5" applyFill="1"/>
    <xf numFmtId="164" fontId="29" fillId="6" borderId="0" xfId="4" applyNumberFormat="1" applyFill="1"/>
    <xf numFmtId="49" fontId="29" fillId="0" borderId="3" xfId="4" applyNumberFormat="1" applyFont="1" applyBorder="1" applyAlignment="1">
      <alignment horizontal="center"/>
    </xf>
    <xf numFmtId="169" fontId="34" fillId="0" borderId="0" xfId="4" applyNumberFormat="1" applyFont="1" applyFill="1"/>
    <xf numFmtId="1" fontId="34" fillId="0" borderId="0" xfId="4" applyFont="1" applyFill="1"/>
    <xf numFmtId="1" fontId="46" fillId="0" borderId="0" xfId="4" applyFont="1" applyAlignment="1">
      <alignment horizontal="center" wrapText="1"/>
    </xf>
    <xf numFmtId="1" fontId="37" fillId="0" borderId="0" xfId="5" applyFont="1"/>
    <xf numFmtId="1" fontId="38" fillId="0" borderId="0" xfId="5" applyFont="1"/>
    <xf numFmtId="1" fontId="39" fillId="0" borderId="0" xfId="5" applyFont="1"/>
    <xf numFmtId="1" fontId="45" fillId="0" borderId="0" xfId="5" applyFont="1"/>
    <xf numFmtId="1" fontId="40" fillId="0" borderId="0" xfId="5" applyFont="1"/>
    <xf numFmtId="1" fontId="31" fillId="0" borderId="0" xfId="5" applyFont="1" applyFill="1"/>
    <xf numFmtId="1" fontId="39" fillId="0" borderId="0" xfId="5" applyFont="1" applyFill="1"/>
    <xf numFmtId="1" fontId="31" fillId="14" borderId="3" xfId="5" applyFont="1" applyFill="1" applyBorder="1"/>
    <xf numFmtId="1" fontId="31" fillId="14" borderId="3" xfId="5" applyFont="1" applyFill="1" applyBorder="1" applyAlignment="1">
      <alignment horizontal="left"/>
    </xf>
    <xf numFmtId="1" fontId="31" fillId="14" borderId="0" xfId="5" applyFont="1" applyFill="1"/>
    <xf numFmtId="1" fontId="29" fillId="14" borderId="0" xfId="5" applyFill="1"/>
    <xf numFmtId="1" fontId="30" fillId="0" borderId="0" xfId="5" applyFont="1"/>
    <xf numFmtId="1" fontId="41" fillId="0" borderId="0" xfId="5" applyFont="1"/>
    <xf numFmtId="1" fontId="35" fillId="0" borderId="0" xfId="5" applyFont="1"/>
    <xf numFmtId="1" fontId="54" fillId="0" borderId="0" xfId="5" applyFont="1"/>
    <xf numFmtId="1" fontId="31" fillId="0" borderId="0" xfId="5" applyFont="1"/>
    <xf numFmtId="1" fontId="42" fillId="0" borderId="0" xfId="5" applyFont="1"/>
    <xf numFmtId="1" fontId="29" fillId="0" borderId="3" xfId="5" applyBorder="1"/>
    <xf numFmtId="1" fontId="29" fillId="2" borderId="14" xfId="5" applyFill="1" applyBorder="1"/>
    <xf numFmtId="1" fontId="29" fillId="2" borderId="15" xfId="5" applyFill="1" applyBorder="1"/>
    <xf numFmtId="0" fontId="0" fillId="4" borderId="15" xfId="0" applyFill="1" applyBorder="1" applyAlignment="1">
      <alignment horizontal="center" wrapText="1"/>
    </xf>
    <xf numFmtId="1" fontId="29" fillId="0" borderId="16" xfId="5" applyFill="1" applyBorder="1"/>
    <xf numFmtId="1" fontId="29" fillId="2" borderId="2" xfId="5" applyFill="1" applyBorder="1" applyAlignment="1">
      <alignment wrapText="1"/>
    </xf>
    <xf numFmtId="1" fontId="29" fillId="2" borderId="8" xfId="5" applyFill="1" applyBorder="1"/>
    <xf numFmtId="1" fontId="29" fillId="11" borderId="2" xfId="5" applyFont="1" applyFill="1" applyBorder="1" applyAlignment="1">
      <alignment horizontal="center" wrapText="1"/>
    </xf>
    <xf numFmtId="1" fontId="29" fillId="4" borderId="2" xfId="5" applyFill="1" applyBorder="1"/>
    <xf numFmtId="1" fontId="29" fillId="11" borderId="7" xfId="5" applyFont="1" applyFill="1" applyBorder="1" applyAlignment="1">
      <alignment wrapText="1"/>
    </xf>
    <xf numFmtId="1" fontId="29" fillId="2" borderId="0" xfId="5" applyFill="1" applyBorder="1"/>
    <xf numFmtId="1" fontId="29" fillId="2" borderId="4" xfId="5" applyFill="1" applyBorder="1"/>
    <xf numFmtId="1" fontId="29" fillId="0" borderId="0" xfId="5" applyBorder="1"/>
    <xf numFmtId="1" fontId="29" fillId="0" borderId="6" xfId="5" applyBorder="1"/>
    <xf numFmtId="1" fontId="29" fillId="0" borderId="4" xfId="5" applyBorder="1"/>
    <xf numFmtId="1" fontId="29" fillId="13" borderId="0" xfId="5" applyFill="1" applyBorder="1"/>
    <xf numFmtId="1" fontId="29" fillId="4" borderId="0" xfId="5" applyFill="1" applyBorder="1"/>
    <xf numFmtId="1" fontId="29" fillId="2" borderId="0" xfId="5" applyFill="1" applyBorder="1" applyAlignment="1">
      <alignment horizontal="center"/>
    </xf>
    <xf numFmtId="1" fontId="29" fillId="0" borderId="0" xfId="5" applyBorder="1" applyAlignment="1">
      <alignment horizontal="center"/>
    </xf>
    <xf numFmtId="1" fontId="29" fillId="0" borderId="6" xfId="5" applyBorder="1" applyAlignment="1">
      <alignment horizontal="center"/>
    </xf>
    <xf numFmtId="1" fontId="29" fillId="0" borderId="4" xfId="5" applyBorder="1" applyAlignment="1">
      <alignment horizontal="center"/>
    </xf>
    <xf numFmtId="1" fontId="29" fillId="13" borderId="0" xfId="5" applyFill="1" applyBorder="1" applyAlignment="1">
      <alignment horizontal="center"/>
    </xf>
    <xf numFmtId="1" fontId="29" fillId="4" borderId="0" xfId="5" applyFill="1" applyBorder="1" applyAlignment="1">
      <alignment horizontal="center"/>
    </xf>
    <xf numFmtId="1" fontId="29" fillId="2" borderId="4" xfId="5" applyFill="1" applyBorder="1" applyAlignment="1">
      <alignment horizontal="center"/>
    </xf>
    <xf numFmtId="1" fontId="29" fillId="0" borderId="0" xfId="5" applyFill="1" applyBorder="1" applyAlignment="1">
      <alignment horizontal="center"/>
    </xf>
    <xf numFmtId="1" fontId="29" fillId="0" borderId="6" xfId="5" applyFill="1" applyBorder="1" applyAlignment="1">
      <alignment horizontal="center"/>
    </xf>
    <xf numFmtId="1" fontId="29" fillId="2" borderId="3" xfId="5" applyFill="1" applyBorder="1" applyAlignment="1">
      <alignment horizontal="center"/>
    </xf>
    <xf numFmtId="1" fontId="29" fillId="2" borderId="17" xfId="5" applyFill="1" applyBorder="1"/>
    <xf numFmtId="1" fontId="29" fillId="0" borderId="3" xfId="5" applyBorder="1" applyAlignment="1">
      <alignment horizontal="center"/>
    </xf>
    <xf numFmtId="1" fontId="29" fillId="0" borderId="12" xfId="5" applyBorder="1" applyAlignment="1">
      <alignment horizontal="center"/>
    </xf>
    <xf numFmtId="1" fontId="29" fillId="0" borderId="17" xfId="5" applyBorder="1" applyAlignment="1">
      <alignment horizontal="center"/>
    </xf>
    <xf numFmtId="1" fontId="29" fillId="13" borderId="3" xfId="5" applyFill="1" applyBorder="1" applyAlignment="1">
      <alignment horizontal="center"/>
    </xf>
    <xf numFmtId="1" fontId="29" fillId="4" borderId="3" xfId="5" applyFill="1" applyBorder="1" applyAlignment="1">
      <alignment horizontal="center"/>
    </xf>
    <xf numFmtId="1" fontId="47" fillId="0" borderId="3" xfId="5" applyFont="1" applyBorder="1"/>
    <xf numFmtId="49" fontId="29" fillId="0" borderId="0" xfId="5" applyNumberFormat="1" applyFont="1" applyAlignment="1">
      <alignment horizontal="center"/>
    </xf>
    <xf numFmtId="49" fontId="29" fillId="0" borderId="0" xfId="5" applyNumberFormat="1" applyAlignment="1">
      <alignment horizontal="center"/>
    </xf>
    <xf numFmtId="49" fontId="29" fillId="0" borderId="0" xfId="5" applyNumberFormat="1"/>
    <xf numFmtId="49" fontId="31" fillId="7" borderId="6" xfId="0" applyNumberFormat="1" applyFont="1" applyFill="1" applyBorder="1" applyAlignment="1">
      <alignment horizontal="center"/>
    </xf>
    <xf numFmtId="49" fontId="31" fillId="7" borderId="9" xfId="0" applyNumberFormat="1" applyFont="1" applyFill="1" applyBorder="1" applyAlignment="1">
      <alignment horizontal="center"/>
    </xf>
    <xf numFmtId="49" fontId="31" fillId="7" borderId="12" xfId="0" applyNumberFormat="1" applyFont="1" applyFill="1" applyBorder="1" applyAlignment="1">
      <alignment horizontal="center"/>
    </xf>
    <xf numFmtId="49" fontId="31" fillId="7" borderId="13" xfId="0" applyNumberFormat="1" applyFont="1" applyFill="1" applyBorder="1" applyAlignment="1">
      <alignment horizontal="center"/>
    </xf>
    <xf numFmtId="0" fontId="0" fillId="11" borderId="15" xfId="0" applyFill="1" applyBorder="1" applyAlignment="1">
      <alignment horizontal="center" wrapText="1"/>
    </xf>
    <xf numFmtId="0" fontId="0" fillId="11" borderId="14" xfId="0" applyFill="1" applyBorder="1" applyAlignment="1">
      <alignment horizontal="center" wrapText="1"/>
    </xf>
    <xf numFmtId="0" fontId="0" fillId="11" borderId="16" xfId="0" applyFill="1" applyBorder="1" applyAlignment="1">
      <alignment horizontal="center" wrapText="1"/>
    </xf>
    <xf numFmtId="0" fontId="53" fillId="11" borderId="7" xfId="0" applyFont="1" applyFill="1" applyBorder="1" applyAlignment="1">
      <alignment horizontal="center" wrapText="1"/>
    </xf>
    <xf numFmtId="0" fontId="53" fillId="11" borderId="10" xfId="0" applyFont="1" applyFill="1" applyBorder="1" applyAlignment="1">
      <alignment horizontal="center" wrapText="1"/>
    </xf>
    <xf numFmtId="49" fontId="0" fillId="5" borderId="0" xfId="0" applyNumberFormat="1" applyFill="1" applyAlignment="1">
      <alignment horizontal="center"/>
    </xf>
    <xf numFmtId="49" fontId="0" fillId="13" borderId="0" xfId="0" applyNumberFormat="1" applyFill="1"/>
    <xf numFmtId="49" fontId="0" fillId="13" borderId="0" xfId="0" applyNumberFormat="1" applyFill="1" applyAlignment="1">
      <alignment horizontal="center"/>
    </xf>
    <xf numFmtId="49" fontId="30" fillId="0" borderId="0" xfId="5" applyNumberFormat="1" applyFont="1"/>
    <xf numFmtId="49" fontId="29" fillId="0" borderId="0" xfId="5" applyNumberFormat="1" applyFont="1"/>
    <xf numFmtId="1" fontId="29" fillId="0" borderId="3" xfId="5" applyFont="1" applyBorder="1"/>
    <xf numFmtId="1" fontId="43" fillId="0" borderId="0" xfId="5" applyFont="1"/>
    <xf numFmtId="1" fontId="30" fillId="14" borderId="0" xfId="4" applyFont="1" applyFill="1"/>
    <xf numFmtId="1" fontId="29" fillId="14" borderId="0" xfId="5" applyFont="1" applyFill="1"/>
    <xf numFmtId="1" fontId="29" fillId="7" borderId="0" xfId="5" applyFill="1"/>
    <xf numFmtId="1" fontId="29" fillId="7" borderId="9" xfId="5" applyFill="1" applyBorder="1"/>
    <xf numFmtId="0" fontId="0" fillId="11" borderId="3" xfId="0" applyFill="1" applyBorder="1" applyAlignment="1">
      <alignment horizontal="center" wrapText="1"/>
    </xf>
    <xf numFmtId="1" fontId="29" fillId="11" borderId="3" xfId="5" applyFill="1" applyBorder="1"/>
    <xf numFmtId="0" fontId="0" fillId="11" borderId="18" xfId="0" applyFill="1" applyBorder="1" applyAlignment="1">
      <alignment horizontal="center" wrapText="1"/>
    </xf>
    <xf numFmtId="1" fontId="29" fillId="7" borderId="13" xfId="5" applyFill="1" applyBorder="1"/>
    <xf numFmtId="49" fontId="29" fillId="7" borderId="6" xfId="4" applyNumberFormat="1" applyFont="1" applyFill="1" applyBorder="1" applyAlignment="1">
      <alignment wrapText="1"/>
    </xf>
    <xf numFmtId="49" fontId="29" fillId="7" borderId="6" xfId="4" applyNumberFormat="1" applyFont="1" applyFill="1" applyBorder="1" applyAlignment="1">
      <alignment horizontal="center" wrapText="1"/>
    </xf>
    <xf numFmtId="1" fontId="29" fillId="7" borderId="12" xfId="5" applyFont="1" applyFill="1" applyBorder="1"/>
    <xf numFmtId="1" fontId="29" fillId="11" borderId="7" xfId="5" applyFont="1" applyFill="1" applyBorder="1" applyAlignment="1">
      <alignment horizontal="center" wrapText="1"/>
    </xf>
    <xf numFmtId="1" fontId="29" fillId="11" borderId="8" xfId="5" applyFill="1" applyBorder="1" applyAlignment="1">
      <alignment horizontal="center" wrapText="1"/>
    </xf>
    <xf numFmtId="1" fontId="53" fillId="11" borderId="2" xfId="5" applyFont="1" applyFill="1" applyBorder="1" applyAlignment="1">
      <alignment horizontal="center" wrapText="1"/>
    </xf>
    <xf numFmtId="1" fontId="29" fillId="11" borderId="7" xfId="5" applyFill="1" applyBorder="1" applyAlignment="1">
      <alignment horizontal="center" wrapText="1"/>
    </xf>
    <xf numFmtId="1" fontId="29" fillId="0" borderId="0" xfId="4" applyFont="1" applyAlignment="1">
      <alignment wrapText="1"/>
    </xf>
    <xf numFmtId="1" fontId="29" fillId="16" borderId="0" xfId="4" applyFill="1"/>
    <xf numFmtId="1" fontId="52" fillId="0" borderId="0" xfId="4" applyFont="1"/>
    <xf numFmtId="1" fontId="56" fillId="2" borderId="0" xfId="4" applyFont="1" applyFill="1" applyAlignment="1">
      <alignment wrapText="1"/>
    </xf>
    <xf numFmtId="1" fontId="48" fillId="0" borderId="0" xfId="4" applyFont="1"/>
    <xf numFmtId="166" fontId="29" fillId="0" borderId="0" xfId="4" applyNumberFormat="1"/>
    <xf numFmtId="0" fontId="30" fillId="0" borderId="0" xfId="0" applyFont="1" applyFill="1"/>
    <xf numFmtId="3" fontId="57" fillId="0" borderId="0" xfId="0" applyNumberFormat="1" applyFont="1"/>
    <xf numFmtId="2" fontId="0" fillId="0" borderId="0" xfId="0" applyNumberFormat="1" applyFill="1" applyBorder="1" applyAlignment="1">
      <alignment horizontal="center"/>
    </xf>
    <xf numFmtId="0" fontId="36" fillId="0" borderId="0" xfId="1" applyAlignment="1" applyProtection="1"/>
    <xf numFmtId="0" fontId="51" fillId="0" borderId="19" xfId="0" applyFont="1" applyFill="1" applyBorder="1" applyAlignment="1">
      <alignment horizontal="center" wrapText="1"/>
    </xf>
    <xf numFmtId="0" fontId="0" fillId="0" borderId="0" xfId="0" applyFill="1" applyAlignment="1">
      <alignment horizontal="center"/>
    </xf>
    <xf numFmtId="3" fontId="0" fillId="6" borderId="0" xfId="0" applyNumberFormat="1" applyFill="1"/>
    <xf numFmtId="0" fontId="31" fillId="0" borderId="0" xfId="0" applyFont="1" applyAlignment="1">
      <alignment horizontal="right"/>
    </xf>
    <xf numFmtId="2" fontId="0" fillId="6" borderId="0" xfId="0" applyNumberFormat="1" applyFill="1"/>
    <xf numFmtId="1" fontId="0" fillId="0" borderId="2" xfId="0" applyNumberFormat="1" applyBorder="1" applyAlignment="1">
      <alignment wrapText="1"/>
    </xf>
    <xf numFmtId="0" fontId="0" fillId="5" borderId="0" xfId="0" applyFill="1"/>
    <xf numFmtId="1" fontId="62" fillId="0" borderId="0" xfId="4" applyFont="1"/>
    <xf numFmtId="1" fontId="63" fillId="0" borderId="0" xfId="4" applyFont="1"/>
    <xf numFmtId="1" fontId="29" fillId="14" borderId="0" xfId="4" applyFill="1"/>
    <xf numFmtId="164" fontId="29" fillId="0" borderId="0" xfId="4" applyNumberFormat="1" applyFont="1"/>
    <xf numFmtId="165" fontId="0" fillId="17" borderId="0" xfId="0" applyNumberFormat="1" applyFill="1"/>
    <xf numFmtId="1" fontId="29" fillId="10" borderId="0" xfId="4" applyFont="1" applyFill="1"/>
    <xf numFmtId="172" fontId="29" fillId="0" borderId="0" xfId="4" applyNumberFormat="1" applyAlignment="1">
      <alignment horizontal="center"/>
    </xf>
    <xf numFmtId="3" fontId="31" fillId="6" borderId="0" xfId="0" applyNumberFormat="1" applyFont="1" applyFill="1"/>
    <xf numFmtId="1" fontId="31" fillId="6" borderId="0" xfId="0" applyNumberFormat="1" applyFont="1" applyFill="1"/>
    <xf numFmtId="3" fontId="0" fillId="0" borderId="0" xfId="0" applyNumberFormat="1" applyFill="1"/>
    <xf numFmtId="1" fontId="0" fillId="0" borderId="0" xfId="0" applyNumberFormat="1" applyFill="1"/>
    <xf numFmtId="164" fontId="29" fillId="10" borderId="0" xfId="4" applyNumberFormat="1" applyFill="1"/>
    <xf numFmtId="2" fontId="29" fillId="0" borderId="0" xfId="4" applyNumberFormat="1"/>
    <xf numFmtId="1" fontId="29" fillId="0" borderId="0" xfId="4" quotePrefix="1" applyFont="1"/>
    <xf numFmtId="1" fontId="29" fillId="0" borderId="2" xfId="4" applyFont="1" applyBorder="1" applyAlignment="1">
      <alignment wrapText="1"/>
    </xf>
    <xf numFmtId="0" fontId="66" fillId="0" borderId="0" xfId="3" applyFont="1"/>
    <xf numFmtId="0" fontId="67" fillId="0" borderId="20" xfId="3" applyFont="1" applyBorder="1" applyAlignment="1">
      <alignment horizontal="center" wrapText="1"/>
    </xf>
    <xf numFmtId="0" fontId="67" fillId="0" borderId="21" xfId="3" applyFont="1" applyBorder="1" applyAlignment="1">
      <alignment horizontal="center" wrapText="1"/>
    </xf>
    <xf numFmtId="0" fontId="68" fillId="0" borderId="22" xfId="3" applyFont="1" applyBorder="1" applyAlignment="1">
      <alignment horizontal="left"/>
    </xf>
    <xf numFmtId="3" fontId="68" fillId="0" borderId="21" xfId="3" applyNumberFormat="1" applyFont="1" applyBorder="1" applyAlignment="1">
      <alignment horizontal="right" wrapText="1"/>
    </xf>
    <xf numFmtId="0" fontId="68" fillId="18" borderId="22" xfId="3" applyFont="1" applyFill="1" applyBorder="1" applyAlignment="1">
      <alignment horizontal="left"/>
    </xf>
    <xf numFmtId="3" fontId="68" fillId="18" borderId="21" xfId="3" applyNumberFormat="1" applyFont="1" applyFill="1" applyBorder="1" applyAlignment="1">
      <alignment horizontal="right" wrapText="1"/>
    </xf>
    <xf numFmtId="0" fontId="66" fillId="18" borderId="23" xfId="3" applyFont="1" applyFill="1" applyBorder="1" applyAlignment="1">
      <alignment horizontal="left"/>
    </xf>
    <xf numFmtId="0" fontId="68" fillId="0" borderId="21" xfId="3" applyFont="1" applyBorder="1" applyAlignment="1">
      <alignment horizontal="right" wrapText="1"/>
    </xf>
    <xf numFmtId="0" fontId="68" fillId="18" borderId="21" xfId="3" applyFont="1" applyFill="1" applyBorder="1" applyAlignment="1">
      <alignment horizontal="right" wrapText="1"/>
    </xf>
    <xf numFmtId="0" fontId="51" fillId="0" borderId="0" xfId="0" applyFont="1" applyBorder="1" applyAlignment="1">
      <alignment horizontal="center" wrapText="1"/>
    </xf>
    <xf numFmtId="1" fontId="0" fillId="19" borderId="0" xfId="0" applyNumberFormat="1" applyFill="1"/>
    <xf numFmtId="0" fontId="31" fillId="0" borderId="2" xfId="0" applyFont="1" applyBorder="1"/>
    <xf numFmtId="164" fontId="0" fillId="0" borderId="0" xfId="0" applyNumberFormat="1" applyFill="1" applyAlignment="1">
      <alignment horizontal="center"/>
    </xf>
    <xf numFmtId="171" fontId="0" fillId="0" borderId="0" xfId="0" applyNumberFormat="1"/>
    <xf numFmtId="3" fontId="0" fillId="20" borderId="0" xfId="0" applyNumberFormat="1" applyFill="1"/>
    <xf numFmtId="3" fontId="0" fillId="19" borderId="0" xfId="0" applyNumberFormat="1" applyFill="1"/>
    <xf numFmtId="174" fontId="0" fillId="0" borderId="0" xfId="0" applyNumberFormat="1"/>
    <xf numFmtId="164" fontId="0" fillId="21" borderId="0" xfId="0" applyNumberFormat="1" applyFill="1"/>
    <xf numFmtId="0" fontId="31" fillId="0" borderId="0" xfId="0" applyFont="1" applyBorder="1"/>
    <xf numFmtId="3" fontId="31" fillId="0" borderId="0" xfId="0" applyNumberFormat="1" applyFont="1" applyFill="1"/>
    <xf numFmtId="1" fontId="31" fillId="0" borderId="0" xfId="0" applyNumberFormat="1" applyFont="1" applyFill="1"/>
    <xf numFmtId="164" fontId="31" fillId="0" borderId="0" xfId="0" applyNumberFormat="1" applyFont="1" applyFill="1" applyAlignment="1">
      <alignment horizontal="center"/>
    </xf>
    <xf numFmtId="0" fontId="72" fillId="0" borderId="0" xfId="6" applyFont="1"/>
    <xf numFmtId="0" fontId="27" fillId="0" borderId="0" xfId="6"/>
    <xf numFmtId="0" fontId="27" fillId="22" borderId="0" xfId="6" applyFill="1"/>
    <xf numFmtId="0" fontId="73" fillId="0" borderId="0" xfId="6" applyFont="1"/>
    <xf numFmtId="0" fontId="74" fillId="0" borderId="0" xfId="6" applyFont="1"/>
    <xf numFmtId="0" fontId="75" fillId="0" borderId="0" xfId="6" applyFont="1"/>
    <xf numFmtId="0" fontId="71" fillId="0" borderId="0" xfId="6" applyFont="1"/>
    <xf numFmtId="0" fontId="76" fillId="0" borderId="0" xfId="6" applyFont="1"/>
    <xf numFmtId="0" fontId="27" fillId="0" borderId="0" xfId="6" applyAlignment="1">
      <alignment horizontal="center"/>
    </xf>
    <xf numFmtId="0" fontId="27" fillId="0" borderId="2" xfId="6" applyBorder="1"/>
    <xf numFmtId="0" fontId="27" fillId="0" borderId="2" xfId="6" applyFill="1" applyBorder="1" applyAlignment="1">
      <alignment horizontal="center"/>
    </xf>
    <xf numFmtId="3" fontId="27" fillId="0" borderId="0" xfId="6" applyNumberFormat="1" applyAlignment="1"/>
    <xf numFmtId="171" fontId="27" fillId="0" borderId="0" xfId="6" applyNumberFormat="1" applyAlignment="1"/>
    <xf numFmtId="2" fontId="27" fillId="0" borderId="0" xfId="6" applyNumberFormat="1"/>
    <xf numFmtId="169" fontId="27" fillId="0" borderId="0" xfId="6" applyNumberFormat="1"/>
    <xf numFmtId="164" fontId="27" fillId="0" borderId="0" xfId="6" applyNumberFormat="1"/>
    <xf numFmtId="173" fontId="0" fillId="0" borderId="0" xfId="7" applyNumberFormat="1" applyFont="1"/>
    <xf numFmtId="165" fontId="27" fillId="0" borderId="0" xfId="6" applyNumberFormat="1"/>
    <xf numFmtId="0" fontId="27" fillId="0" borderId="2" xfId="6" applyBorder="1" applyAlignment="1">
      <alignment horizontal="center"/>
    </xf>
    <xf numFmtId="3" fontId="27" fillId="0" borderId="0" xfId="6" applyNumberFormat="1"/>
    <xf numFmtId="2" fontId="27" fillId="0" borderId="2" xfId="6" applyNumberFormat="1" applyBorder="1"/>
    <xf numFmtId="171" fontId="27" fillId="23" borderId="0" xfId="6" applyNumberFormat="1" applyFill="1" applyAlignment="1"/>
    <xf numFmtId="0" fontId="66" fillId="21" borderId="0" xfId="3" applyFill="1"/>
    <xf numFmtId="0" fontId="66" fillId="0" borderId="0" xfId="3"/>
    <xf numFmtId="2" fontId="66" fillId="0" borderId="0" xfId="3" applyNumberFormat="1"/>
    <xf numFmtId="0" fontId="66" fillId="24" borderId="0" xfId="3" applyFill="1"/>
    <xf numFmtId="0" fontId="25" fillId="0" borderId="0" xfId="12"/>
    <xf numFmtId="0" fontId="74" fillId="0" borderId="0" xfId="12" applyFont="1"/>
    <xf numFmtId="0" fontId="71" fillId="0" borderId="0" xfId="12" applyFont="1"/>
    <xf numFmtId="0" fontId="76" fillId="0" borderId="0" xfId="12" applyFont="1"/>
    <xf numFmtId="0" fontId="25" fillId="0" borderId="2" xfId="12" applyBorder="1"/>
    <xf numFmtId="2" fontId="25" fillId="0" borderId="0" xfId="12" applyNumberFormat="1"/>
    <xf numFmtId="165" fontId="25" fillId="0" borderId="0" xfId="12" applyNumberFormat="1"/>
    <xf numFmtId="1" fontId="26" fillId="12" borderId="0" xfId="4" applyFont="1" applyFill="1" applyAlignment="1">
      <alignment horizontal="center" wrapText="1"/>
    </xf>
    <xf numFmtId="3" fontId="29" fillId="0" borderId="0" xfId="4" applyNumberFormat="1" applyAlignment="1">
      <alignment horizontal="center"/>
    </xf>
    <xf numFmtId="3" fontId="29" fillId="11" borderId="0" xfId="4" applyNumberFormat="1" applyFont="1" applyFill="1" applyAlignment="1">
      <alignment horizontal="center" wrapText="1"/>
    </xf>
    <xf numFmtId="3" fontId="26" fillId="11" borderId="0" xfId="4" applyNumberFormat="1" applyFont="1" applyFill="1" applyAlignment="1">
      <alignment horizontal="center" wrapText="1"/>
    </xf>
    <xf numFmtId="1" fontId="26" fillId="11" borderId="0" xfId="4" applyFont="1" applyFill="1" applyAlignment="1">
      <alignment horizontal="center" wrapText="1"/>
    </xf>
    <xf numFmtId="164" fontId="0" fillId="25" borderId="0" xfId="0" applyNumberFormat="1" applyFill="1" applyAlignment="1">
      <alignment horizontal="center"/>
    </xf>
    <xf numFmtId="0" fontId="26" fillId="0" borderId="2" xfId="0" applyFont="1" applyBorder="1" applyAlignment="1">
      <alignment horizontal="center" wrapText="1"/>
    </xf>
    <xf numFmtId="164" fontId="0" fillId="24" borderId="0" xfId="0" applyNumberFormat="1" applyFill="1"/>
    <xf numFmtId="165" fontId="25" fillId="24" borderId="0" xfId="12" applyNumberFormat="1" applyFill="1"/>
    <xf numFmtId="0" fontId="25" fillId="0" borderId="0" xfId="12" quotePrefix="1"/>
    <xf numFmtId="0" fontId="66" fillId="0" borderId="21" xfId="3" applyFont="1" applyBorder="1" applyAlignment="1">
      <alignment horizontal="right" wrapText="1"/>
    </xf>
    <xf numFmtId="0" fontId="78" fillId="0" borderId="21" xfId="3" applyFont="1" applyBorder="1" applyAlignment="1">
      <alignment horizontal="center" wrapText="1"/>
    </xf>
    <xf numFmtId="0" fontId="66" fillId="18" borderId="21" xfId="3" applyFont="1" applyFill="1" applyBorder="1" applyAlignment="1">
      <alignment horizontal="right" wrapText="1"/>
    </xf>
    <xf numFmtId="0" fontId="78" fillId="18" borderId="21" xfId="3" applyFont="1" applyFill="1" applyBorder="1" applyAlignment="1">
      <alignment horizontal="center" wrapText="1"/>
    </xf>
    <xf numFmtId="1" fontId="30" fillId="0" borderId="0" xfId="4" applyFont="1" applyAlignment="1">
      <alignment wrapText="1"/>
    </xf>
    <xf numFmtId="1" fontId="26" fillId="5" borderId="9" xfId="4" applyFont="1" applyFill="1" applyBorder="1" applyAlignment="1">
      <alignment horizontal="center" wrapText="1"/>
    </xf>
    <xf numFmtId="1" fontId="26" fillId="0" borderId="2" xfId="0" applyNumberFormat="1" applyFont="1" applyBorder="1" applyAlignment="1">
      <alignment wrapText="1"/>
    </xf>
    <xf numFmtId="1" fontId="0" fillId="0" borderId="0" xfId="0" applyNumberFormat="1" applyBorder="1"/>
    <xf numFmtId="1" fontId="0" fillId="0" borderId="0" xfId="0" applyNumberFormat="1" applyBorder="1" applyAlignment="1">
      <alignment wrapText="1"/>
    </xf>
    <xf numFmtId="1" fontId="30" fillId="0" borderId="0" xfId="4" applyFont="1" applyAlignment="1">
      <alignment horizontal="center" wrapText="1"/>
    </xf>
    <xf numFmtId="3" fontId="26" fillId="12" borderId="0" xfId="4" applyNumberFormat="1" applyFont="1" applyFill="1" applyAlignment="1">
      <alignment horizontal="center" wrapText="1"/>
    </xf>
    <xf numFmtId="49" fontId="26" fillId="5" borderId="6" xfId="4" applyNumberFormat="1" applyFont="1" applyFill="1" applyBorder="1" applyAlignment="1">
      <alignment wrapText="1"/>
    </xf>
    <xf numFmtId="1" fontId="26" fillId="5" borderId="10" xfId="4" applyFont="1" applyFill="1" applyBorder="1" applyAlignment="1">
      <alignment wrapText="1"/>
    </xf>
    <xf numFmtId="164" fontId="29" fillId="19" borderId="0" xfId="4" applyNumberFormat="1" applyFill="1"/>
    <xf numFmtId="170" fontId="29" fillId="0" borderId="0" xfId="4" applyNumberFormat="1" applyFill="1" applyAlignment="1">
      <alignment horizontal="center"/>
    </xf>
    <xf numFmtId="165" fontId="29" fillId="0" borderId="0" xfId="4" applyNumberFormat="1" applyAlignment="1">
      <alignment horizontal="center"/>
    </xf>
    <xf numFmtId="0" fontId="24" fillId="0" borderId="0" xfId="0" applyFont="1"/>
    <xf numFmtId="2" fontId="0" fillId="24" borderId="0" xfId="0" applyNumberFormat="1" applyFill="1"/>
    <xf numFmtId="2" fontId="23" fillId="0" borderId="0" xfId="14" applyNumberFormat="1"/>
    <xf numFmtId="0" fontId="22" fillId="0" borderId="0" xfId="6" applyFont="1"/>
    <xf numFmtId="2" fontId="27" fillId="0" borderId="0" xfId="6" applyNumberFormat="1" applyAlignment="1">
      <alignment horizontal="center"/>
    </xf>
    <xf numFmtId="0" fontId="27" fillId="0" borderId="0" xfId="6" applyBorder="1"/>
    <xf numFmtId="0" fontId="27" fillId="0" borderId="0" xfId="6" applyBorder="1" applyAlignment="1">
      <alignment horizontal="center"/>
    </xf>
    <xf numFmtId="3" fontId="27" fillId="0" borderId="0" xfId="6" applyNumberFormat="1" applyBorder="1"/>
    <xf numFmtId="0" fontId="19" fillId="0" borderId="0" xfId="6" applyFont="1"/>
    <xf numFmtId="2" fontId="27" fillId="0" borderId="0" xfId="6" applyNumberFormat="1" applyBorder="1"/>
    <xf numFmtId="170" fontId="27" fillId="0" borderId="0" xfId="6" applyNumberFormat="1" applyAlignment="1"/>
    <xf numFmtId="170" fontId="27" fillId="0" borderId="0" xfId="6" applyNumberFormat="1" applyFill="1" applyBorder="1" applyAlignment="1">
      <alignment horizontal="center"/>
    </xf>
    <xf numFmtId="170" fontId="27" fillId="0" borderId="0" xfId="6" applyNumberFormat="1" applyBorder="1"/>
    <xf numFmtId="3" fontId="27" fillId="0" borderId="0" xfId="6" applyNumberFormat="1" applyAlignment="1">
      <alignment horizontal="center"/>
    </xf>
    <xf numFmtId="0" fontId="19" fillId="0" borderId="0" xfId="6" applyFont="1" applyBorder="1"/>
    <xf numFmtId="3" fontId="27" fillId="0" borderId="0" xfId="6" applyNumberFormat="1" applyBorder="1" applyAlignment="1">
      <alignment horizontal="center"/>
    </xf>
    <xf numFmtId="164" fontId="27" fillId="0" borderId="0" xfId="6" applyNumberFormat="1" applyBorder="1"/>
    <xf numFmtId="169" fontId="27" fillId="0" borderId="0" xfId="6" applyNumberFormat="1" applyBorder="1"/>
    <xf numFmtId="165" fontId="27" fillId="0" borderId="0" xfId="6" applyNumberFormat="1" applyBorder="1"/>
    <xf numFmtId="4" fontId="27" fillId="0" borderId="0" xfId="6" applyNumberFormat="1" applyBorder="1"/>
    <xf numFmtId="0" fontId="19" fillId="0" borderId="0" xfId="15"/>
    <xf numFmtId="0" fontId="19" fillId="0" borderId="2" xfId="15" applyBorder="1"/>
    <xf numFmtId="0" fontId="19" fillId="0" borderId="2" xfId="15" applyBorder="1" applyAlignment="1">
      <alignment horizontal="center"/>
    </xf>
    <xf numFmtId="170" fontId="19" fillId="0" borderId="0" xfId="15" applyNumberFormat="1"/>
    <xf numFmtId="0" fontId="20" fillId="0" borderId="0" xfId="0" applyFont="1"/>
    <xf numFmtId="165" fontId="0" fillId="0" borderId="3" xfId="0" applyNumberFormat="1" applyBorder="1"/>
    <xf numFmtId="2" fontId="0" fillId="0" borderId="3" xfId="0" applyNumberFormat="1" applyBorder="1"/>
    <xf numFmtId="164" fontId="0" fillId="24" borderId="3" xfId="0" applyNumberFormat="1" applyFill="1" applyBorder="1"/>
    <xf numFmtId="0" fontId="20" fillId="0" borderId="0" xfId="0" quotePrefix="1" applyFont="1"/>
    <xf numFmtId="1" fontId="20" fillId="0" borderId="0" xfId="4" applyFont="1"/>
    <xf numFmtId="0" fontId="54" fillId="0" borderId="0" xfId="0" applyFont="1" applyBorder="1"/>
    <xf numFmtId="164" fontId="0" fillId="0" borderId="0" xfId="0" applyNumberFormat="1" applyFill="1"/>
    <xf numFmtId="0" fontId="18" fillId="0" borderId="0" xfId="0" applyFont="1"/>
    <xf numFmtId="0" fontId="0" fillId="20" borderId="0" xfId="0" applyFill="1"/>
    <xf numFmtId="0" fontId="0" fillId="0" borderId="0" xfId="0" applyFont="1" applyFill="1" applyBorder="1"/>
    <xf numFmtId="164" fontId="18" fillId="0" borderId="0" xfId="0" applyNumberFormat="1" applyFont="1"/>
    <xf numFmtId="165" fontId="0" fillId="0" borderId="0" xfId="0" applyNumberFormat="1" applyBorder="1" applyAlignment="1">
      <alignment horizontal="center" wrapText="1"/>
    </xf>
    <xf numFmtId="165" fontId="0" fillId="0" borderId="0" xfId="16" applyNumberFormat="1" applyFont="1" applyAlignment="1">
      <alignment horizontal="center"/>
    </xf>
    <xf numFmtId="165" fontId="0" fillId="0" borderId="0" xfId="0" applyNumberFormat="1" applyFill="1" applyAlignment="1">
      <alignment horizontal="center"/>
    </xf>
    <xf numFmtId="165" fontId="54" fillId="0" borderId="0" xfId="0" applyNumberFormat="1" applyFont="1" applyBorder="1" applyAlignment="1">
      <alignment horizontal="center"/>
    </xf>
    <xf numFmtId="0" fontId="31" fillId="0" borderId="0" xfId="0" applyFont="1" applyFill="1"/>
    <xf numFmtId="0" fontId="31" fillId="0" borderId="2" xfId="0" applyFont="1" applyFill="1" applyBorder="1"/>
    <xf numFmtId="0" fontId="18" fillId="0" borderId="0" xfId="0" applyFont="1" applyFill="1"/>
    <xf numFmtId="0" fontId="17" fillId="0" borderId="2" xfId="0" applyFont="1" applyBorder="1" applyAlignment="1">
      <alignment horizontal="center"/>
    </xf>
    <xf numFmtId="0" fontId="17" fillId="0" borderId="0" xfId="0" applyFont="1"/>
    <xf numFmtId="3" fontId="0" fillId="0" borderId="0" xfId="0" applyNumberFormat="1" applyAlignment="1">
      <alignment horizontal="right" indent="1"/>
    </xf>
    <xf numFmtId="0" fontId="17" fillId="0" borderId="0" xfId="0" applyFont="1" applyAlignment="1">
      <alignment horizontal="center"/>
    </xf>
    <xf numFmtId="173" fontId="0" fillId="0" borderId="0" xfId="0" applyNumberFormat="1" applyAlignment="1">
      <alignment horizontal="center"/>
    </xf>
    <xf numFmtId="3" fontId="46" fillId="0" borderId="0" xfId="0" applyNumberFormat="1" applyFont="1" applyAlignment="1">
      <alignment horizontal="right" indent="1"/>
    </xf>
    <xf numFmtId="3" fontId="17" fillId="0" borderId="2" xfId="0" applyNumberFormat="1" applyFont="1" applyBorder="1" applyAlignment="1">
      <alignment horizontal="right" indent="1"/>
    </xf>
    <xf numFmtId="170" fontId="0" fillId="0" borderId="0" xfId="0" applyNumberFormat="1" applyAlignment="1">
      <alignment horizontal="right" indent="1"/>
    </xf>
    <xf numFmtId="171" fontId="66" fillId="0" borderId="0" xfId="3" applyNumberFormat="1" applyFont="1"/>
    <xf numFmtId="0" fontId="17" fillId="0" borderId="2" xfId="0" applyFont="1" applyBorder="1" applyAlignment="1">
      <alignment horizontal="center" wrapText="1"/>
    </xf>
    <xf numFmtId="0" fontId="15" fillId="0" borderId="0" xfId="19"/>
    <xf numFmtId="0" fontId="85" fillId="0" borderId="34" xfId="19" applyFont="1" applyBorder="1" applyAlignment="1">
      <alignment horizontal="left"/>
    </xf>
    <xf numFmtId="0" fontId="85" fillId="0" borderId="34" xfId="19" applyFont="1" applyBorder="1" applyAlignment="1">
      <alignment horizontal="right" wrapText="1"/>
    </xf>
    <xf numFmtId="0" fontId="15" fillId="0" borderId="34" xfId="19" applyBorder="1" applyAlignment="1">
      <alignment horizontal="right" wrapText="1"/>
    </xf>
    <xf numFmtId="3" fontId="85" fillId="0" borderId="34" xfId="19" applyNumberFormat="1" applyFont="1" applyBorder="1" applyAlignment="1">
      <alignment horizontal="right" wrapText="1"/>
    </xf>
    <xf numFmtId="0" fontId="85" fillId="28" borderId="34" xfId="19" applyFont="1" applyFill="1" applyBorder="1" applyAlignment="1">
      <alignment horizontal="left"/>
    </xf>
    <xf numFmtId="0" fontId="85" fillId="28" borderId="34" xfId="19" applyFont="1" applyFill="1" applyBorder="1" applyAlignment="1">
      <alignment horizontal="right" wrapText="1"/>
    </xf>
    <xf numFmtId="0" fontId="15" fillId="28" borderId="34" xfId="19" applyFill="1" applyBorder="1" applyAlignment="1">
      <alignment horizontal="right" wrapText="1"/>
    </xf>
    <xf numFmtId="3" fontId="85" fillId="28" borderId="34" xfId="19" applyNumberFormat="1" applyFont="1" applyFill="1" applyBorder="1" applyAlignment="1">
      <alignment horizontal="right" wrapText="1"/>
    </xf>
    <xf numFmtId="0" fontId="15" fillId="0" borderId="27" xfId="19" applyBorder="1" applyAlignment="1">
      <alignment horizontal="left"/>
    </xf>
    <xf numFmtId="0" fontId="85" fillId="0" borderId="22" xfId="19" applyFont="1" applyBorder="1" applyAlignment="1">
      <alignment horizontal="left"/>
    </xf>
    <xf numFmtId="0" fontId="83" fillId="0" borderId="27" xfId="19" applyFont="1" applyBorder="1" applyAlignment="1">
      <alignment horizontal="center" wrapText="1"/>
    </xf>
    <xf numFmtId="0" fontId="83" fillId="0" borderId="22" xfId="19" applyFont="1" applyBorder="1" applyAlignment="1">
      <alignment horizontal="center" wrapText="1"/>
    </xf>
    <xf numFmtId="3" fontId="31" fillId="20" borderId="0" xfId="0" applyNumberFormat="1" applyFont="1" applyFill="1"/>
    <xf numFmtId="1" fontId="31" fillId="20" borderId="0" xfId="0" applyNumberFormat="1" applyFont="1" applyFill="1"/>
    <xf numFmtId="0" fontId="16" fillId="0" borderId="0" xfId="0" applyFont="1"/>
    <xf numFmtId="0" fontId="19" fillId="0" borderId="0" xfId="22" applyFont="1"/>
    <xf numFmtId="0" fontId="67" fillId="0" borderId="21" xfId="22" applyFont="1" applyBorder="1" applyAlignment="1">
      <alignment horizontal="center" wrapText="1"/>
    </xf>
    <xf numFmtId="0" fontId="68" fillId="0" borderId="22" xfId="22" applyFont="1" applyBorder="1" applyAlignment="1">
      <alignment horizontal="left"/>
    </xf>
    <xf numFmtId="3" fontId="68" fillId="0" borderId="21" xfId="22" applyNumberFormat="1" applyFont="1" applyBorder="1" applyAlignment="1">
      <alignment horizontal="right" wrapText="1"/>
    </xf>
    <xf numFmtId="0" fontId="77" fillId="0" borderId="21" xfId="22" applyFont="1" applyBorder="1" applyAlignment="1">
      <alignment horizontal="right" wrapText="1"/>
    </xf>
    <xf numFmtId="0" fontId="68" fillId="0" borderId="21" xfId="22" applyFont="1" applyBorder="1" applyAlignment="1">
      <alignment horizontal="right" wrapText="1"/>
    </xf>
    <xf numFmtId="0" fontId="68" fillId="18" borderId="22" xfId="22" applyFont="1" applyFill="1" applyBorder="1" applyAlignment="1">
      <alignment horizontal="left"/>
    </xf>
    <xf numFmtId="3" fontId="68" fillId="18" borderId="21" xfId="22" applyNumberFormat="1" applyFont="1" applyFill="1" applyBorder="1" applyAlignment="1">
      <alignment horizontal="right" wrapText="1"/>
    </xf>
    <xf numFmtId="0" fontId="77" fillId="18" borderId="21" xfId="22" applyFont="1" applyFill="1" applyBorder="1" applyAlignment="1">
      <alignment horizontal="right" wrapText="1"/>
    </xf>
    <xf numFmtId="0" fontId="68" fillId="18" borderId="21" xfId="22" applyFont="1" applyFill="1" applyBorder="1" applyAlignment="1">
      <alignment horizontal="right" wrapText="1"/>
    </xf>
    <xf numFmtId="0" fontId="78" fillId="0" borderId="21" xfId="22" applyFont="1" applyBorder="1" applyAlignment="1">
      <alignment horizontal="center" wrapText="1"/>
    </xf>
    <xf numFmtId="0" fontId="78" fillId="18" borderId="21" xfId="22" applyFont="1" applyFill="1" applyBorder="1" applyAlignment="1">
      <alignment horizontal="center" wrapText="1"/>
    </xf>
    <xf numFmtId="0" fontId="0" fillId="0" borderId="0" xfId="0" applyAlignment="1">
      <alignment horizontal="center"/>
    </xf>
    <xf numFmtId="1" fontId="16" fillId="2" borderId="0" xfId="24" applyFill="1"/>
    <xf numFmtId="1" fontId="16" fillId="0" borderId="0" xfId="24"/>
    <xf numFmtId="1" fontId="62" fillId="0" borderId="0" xfId="24" applyFont="1" applyFill="1"/>
    <xf numFmtId="1" fontId="57" fillId="0" borderId="0" xfId="24" applyFont="1" applyFill="1"/>
    <xf numFmtId="1" fontId="16" fillId="0" borderId="0" xfId="24" applyFill="1"/>
    <xf numFmtId="1" fontId="16" fillId="4" borderId="0" xfId="24" applyFill="1"/>
    <xf numFmtId="1" fontId="16" fillId="0" borderId="0" xfId="25" applyFill="1"/>
    <xf numFmtId="1" fontId="47" fillId="0" borderId="0" xfId="24" applyFont="1"/>
    <xf numFmtId="1" fontId="30" fillId="0" borderId="0" xfId="24" applyFont="1" applyAlignment="1">
      <alignment horizontal="center" wrapText="1"/>
    </xf>
    <xf numFmtId="1" fontId="16" fillId="0" borderId="0" xfId="24" applyAlignment="1">
      <alignment horizontal="center" wrapText="1"/>
    </xf>
    <xf numFmtId="1" fontId="30" fillId="0" borderId="0" xfId="24" applyFont="1" applyAlignment="1">
      <alignment wrapText="1"/>
    </xf>
    <xf numFmtId="1" fontId="16" fillId="0" borderId="0" xfId="24" applyAlignment="1">
      <alignment wrapText="1"/>
    </xf>
    <xf numFmtId="1" fontId="16" fillId="4" borderId="0" xfId="24" applyFill="1" applyAlignment="1">
      <alignment horizontal="center" wrapText="1"/>
    </xf>
    <xf numFmtId="1" fontId="30" fillId="0" borderId="0" xfId="24" applyFont="1" applyAlignment="1">
      <alignment horizontal="left"/>
    </xf>
    <xf numFmtId="1" fontId="16" fillId="0" borderId="0" xfId="24" applyFont="1" applyAlignment="1">
      <alignment horizontal="center" wrapText="1"/>
    </xf>
    <xf numFmtId="49" fontId="16" fillId="0" borderId="3" xfId="24" applyNumberFormat="1" applyBorder="1" applyAlignment="1">
      <alignment horizontal="center"/>
    </xf>
    <xf numFmtId="49" fontId="16" fillId="0" borderId="3" xfId="24" applyNumberFormat="1" applyFont="1" applyBorder="1" applyAlignment="1">
      <alignment horizontal="center"/>
    </xf>
    <xf numFmtId="49" fontId="16" fillId="0" borderId="0" xfId="24" applyNumberFormat="1" applyFont="1" applyBorder="1" applyAlignment="1">
      <alignment horizontal="center"/>
    </xf>
    <xf numFmtId="1" fontId="30" fillId="0" borderId="0" xfId="24" applyFont="1"/>
    <xf numFmtId="1" fontId="16" fillId="0" borderId="0" xfId="24" applyFont="1"/>
    <xf numFmtId="1" fontId="16" fillId="11" borderId="0" xfId="24" applyFont="1" applyFill="1" applyAlignment="1">
      <alignment horizontal="center" wrapText="1"/>
    </xf>
    <xf numFmtId="1" fontId="16" fillId="12" borderId="0" xfId="24" applyFont="1" applyFill="1" applyAlignment="1">
      <alignment horizontal="center" wrapText="1"/>
    </xf>
    <xf numFmtId="1" fontId="16" fillId="0" borderId="0" xfId="24" applyFont="1" applyFill="1" applyAlignment="1">
      <alignment horizontal="center" wrapText="1"/>
    </xf>
    <xf numFmtId="1" fontId="16" fillId="5" borderId="9" xfId="24" applyFont="1" applyFill="1" applyBorder="1" applyAlignment="1">
      <alignment horizontal="center" wrapText="1"/>
    </xf>
    <xf numFmtId="1" fontId="16" fillId="5" borderId="6" xfId="24" applyFont="1" applyFill="1" applyBorder="1" applyAlignment="1">
      <alignment horizontal="center" wrapText="1"/>
    </xf>
    <xf numFmtId="1" fontId="16" fillId="5" borderId="35" xfId="24" applyFill="1" applyBorder="1" applyAlignment="1">
      <alignment horizontal="center" wrapText="1"/>
    </xf>
    <xf numFmtId="1" fontId="16" fillId="5" borderId="36" xfId="24" applyFill="1" applyBorder="1" applyAlignment="1">
      <alignment wrapText="1"/>
    </xf>
    <xf numFmtId="1" fontId="16" fillId="5" borderId="36" xfId="24" applyFill="1" applyBorder="1" applyAlignment="1">
      <alignment horizontal="center" wrapText="1"/>
    </xf>
    <xf numFmtId="1" fontId="16" fillId="11" borderId="0" xfId="24" applyFill="1" applyAlignment="1">
      <alignment horizontal="center" wrapText="1"/>
    </xf>
    <xf numFmtId="1" fontId="16" fillId="0" borderId="0" xfId="24" applyFill="1" applyAlignment="1">
      <alignment horizontal="center" wrapText="1"/>
    </xf>
    <xf numFmtId="1" fontId="16" fillId="0" borderId="0" xfId="24" applyAlignment="1">
      <alignment horizontal="center"/>
    </xf>
    <xf numFmtId="1" fontId="16" fillId="10" borderId="0" xfId="24" applyFill="1"/>
    <xf numFmtId="1" fontId="30" fillId="2" borderId="0" xfId="24" applyFont="1" applyFill="1" applyAlignment="1">
      <alignment wrapText="1"/>
    </xf>
    <xf numFmtId="1" fontId="16" fillId="5" borderId="9" xfId="24" applyFill="1" applyBorder="1"/>
    <xf numFmtId="1" fontId="16" fillId="5" borderId="9" xfId="24" applyFont="1" applyFill="1" applyBorder="1" applyAlignment="1">
      <alignment wrapText="1"/>
    </xf>
    <xf numFmtId="49" fontId="16" fillId="5" borderId="6" xfId="24" applyNumberFormat="1" applyFont="1" applyFill="1" applyBorder="1" applyAlignment="1">
      <alignment wrapText="1"/>
    </xf>
    <xf numFmtId="49" fontId="16" fillId="5" borderId="9" xfId="24" applyNumberFormat="1" applyFill="1" applyBorder="1"/>
    <xf numFmtId="1" fontId="16" fillId="5" borderId="6" xfId="24" applyFill="1" applyBorder="1"/>
    <xf numFmtId="49" fontId="16" fillId="5" borderId="0" xfId="24" applyNumberFormat="1" applyFont="1" applyFill="1" applyBorder="1" applyAlignment="1">
      <alignment wrapText="1"/>
    </xf>
    <xf numFmtId="1" fontId="16" fillId="12" borderId="0" xfId="24" applyFill="1" applyAlignment="1">
      <alignment horizontal="center" wrapText="1"/>
    </xf>
    <xf numFmtId="1" fontId="46" fillId="0" borderId="0" xfId="24" applyFont="1" applyAlignment="1">
      <alignment horizontal="center" wrapText="1"/>
    </xf>
    <xf numFmtId="1" fontId="16" fillId="5" borderId="10" xfId="24" applyFill="1" applyBorder="1"/>
    <xf numFmtId="1" fontId="16" fillId="5" borderId="10" xfId="24" applyFont="1" applyFill="1" applyBorder="1" applyAlignment="1">
      <alignment horizontal="center" wrapText="1"/>
    </xf>
    <xf numFmtId="1" fontId="16" fillId="5" borderId="7" xfId="24" quotePrefix="1" applyFont="1" applyFill="1" applyBorder="1"/>
    <xf numFmtId="1" fontId="16" fillId="5" borderId="7" xfId="24" applyFill="1" applyBorder="1"/>
    <xf numFmtId="1" fontId="16" fillId="4" borderId="0" xfId="24" applyFill="1" applyAlignment="1">
      <alignment wrapText="1"/>
    </xf>
    <xf numFmtId="1" fontId="30" fillId="0" borderId="0" xfId="24" applyFont="1" applyAlignment="1"/>
    <xf numFmtId="1" fontId="16" fillId="0" borderId="0" xfId="24" applyAlignment="1"/>
    <xf numFmtId="1" fontId="16" fillId="2" borderId="0" xfId="24" applyFont="1" applyFill="1"/>
    <xf numFmtId="1" fontId="16" fillId="11" borderId="0" xfId="24" applyFill="1" applyAlignment="1">
      <alignment wrapText="1"/>
    </xf>
    <xf numFmtId="1" fontId="16" fillId="0" borderId="0" xfId="24" applyFill="1" applyAlignment="1">
      <alignment wrapText="1"/>
    </xf>
    <xf numFmtId="1" fontId="16" fillId="5" borderId="35" xfId="24" applyFont="1" applyFill="1" applyBorder="1" applyAlignment="1">
      <alignment horizontal="center" wrapText="1"/>
    </xf>
    <xf numFmtId="1" fontId="16" fillId="5" borderId="37" xfId="24" applyFill="1" applyBorder="1" applyAlignment="1">
      <alignment horizontal="center" wrapText="1"/>
    </xf>
    <xf numFmtId="1" fontId="16" fillId="10" borderId="0" xfId="24" applyFill="1" applyAlignment="1">
      <alignment horizontal="center"/>
    </xf>
    <xf numFmtId="1" fontId="16" fillId="0" borderId="0" xfId="24" applyFont="1" applyAlignment="1">
      <alignment wrapText="1"/>
    </xf>
    <xf numFmtId="49" fontId="16" fillId="0" borderId="0" xfId="24" applyNumberFormat="1" applyFont="1" applyFill="1" applyBorder="1" applyAlignment="1">
      <alignment wrapText="1"/>
    </xf>
    <xf numFmtId="1" fontId="16" fillId="2" borderId="0" xfId="24" applyFont="1" applyFill="1" applyAlignment="1">
      <alignment wrapText="1"/>
    </xf>
    <xf numFmtId="1" fontId="16" fillId="12" borderId="0" xfId="24" applyFill="1"/>
    <xf numFmtId="49" fontId="16" fillId="5" borderId="0" xfId="24" applyNumberFormat="1" applyFill="1" applyBorder="1"/>
    <xf numFmtId="164" fontId="16" fillId="0" borderId="0" xfId="24" applyNumberFormat="1"/>
    <xf numFmtId="165" fontId="16" fillId="0" borderId="0" xfId="24" applyNumberFormat="1"/>
    <xf numFmtId="1" fontId="16" fillId="5" borderId="2" xfId="24" applyFill="1" applyBorder="1"/>
    <xf numFmtId="1" fontId="16" fillId="0" borderId="2" xfId="24" applyBorder="1"/>
    <xf numFmtId="1" fontId="16" fillId="0" borderId="0" xfId="24" applyBorder="1"/>
    <xf numFmtId="170" fontId="16" fillId="0" borderId="0" xfId="24" applyNumberFormat="1" applyAlignment="1">
      <alignment horizontal="center"/>
    </xf>
    <xf numFmtId="4" fontId="16" fillId="0" borderId="0" xfId="24" applyNumberFormat="1" applyAlignment="1">
      <alignment horizontal="center"/>
    </xf>
    <xf numFmtId="169" fontId="16" fillId="0" borderId="0" xfId="24" applyNumberFormat="1"/>
    <xf numFmtId="169" fontId="16" fillId="0" borderId="0" xfId="24" applyNumberFormat="1" applyAlignment="1">
      <alignment horizontal="center"/>
    </xf>
    <xf numFmtId="164" fontId="16" fillId="0" borderId="0" xfId="24" applyNumberFormat="1" applyAlignment="1">
      <alignment horizontal="center"/>
    </xf>
    <xf numFmtId="164" fontId="16" fillId="0" borderId="0" xfId="24" applyNumberFormat="1" applyFill="1"/>
    <xf numFmtId="164" fontId="16" fillId="13" borderId="0" xfId="24" applyNumberFormat="1" applyFill="1"/>
    <xf numFmtId="164" fontId="16" fillId="29" borderId="0" xfId="24" applyNumberFormat="1" applyFill="1"/>
    <xf numFmtId="171" fontId="16" fillId="0" borderId="0" xfId="24" applyNumberFormat="1" applyAlignment="1">
      <alignment horizontal="center"/>
    </xf>
    <xf numFmtId="170" fontId="16" fillId="0" borderId="0" xfId="24" applyNumberFormat="1"/>
    <xf numFmtId="2" fontId="16" fillId="0" borderId="0" xfId="24" applyNumberFormat="1"/>
    <xf numFmtId="1" fontId="16" fillId="0" borderId="0" xfId="24" applyFont="1" applyFill="1"/>
    <xf numFmtId="1" fontId="30" fillId="0" borderId="0" xfId="24" applyFont="1" applyFill="1" applyAlignment="1">
      <alignment horizontal="left" wrapText="1"/>
    </xf>
    <xf numFmtId="1" fontId="30" fillId="0" borderId="0" xfId="24" applyFont="1" applyFill="1" applyAlignment="1">
      <alignment horizontal="center" wrapText="1"/>
    </xf>
    <xf numFmtId="1" fontId="16" fillId="0" borderId="0" xfId="24" applyFill="1" applyAlignment="1">
      <alignment horizontal="center"/>
    </xf>
    <xf numFmtId="1" fontId="16" fillId="0" borderId="0" xfId="24" applyFont="1" applyFill="1" applyAlignment="1">
      <alignment wrapText="1"/>
    </xf>
    <xf numFmtId="170" fontId="16" fillId="0" borderId="0" xfId="24" applyNumberFormat="1" applyFill="1" applyAlignment="1">
      <alignment horizontal="center"/>
    </xf>
    <xf numFmtId="169" fontId="16" fillId="0" borderId="0" xfId="24" applyNumberFormat="1" applyFill="1" applyAlignment="1">
      <alignment horizontal="center"/>
    </xf>
    <xf numFmtId="165" fontId="16" fillId="0" borderId="0" xfId="24" applyNumberFormat="1" applyFill="1"/>
    <xf numFmtId="169" fontId="34" fillId="0" borderId="0" xfId="24" applyNumberFormat="1" applyFont="1" applyFill="1"/>
    <xf numFmtId="1" fontId="34" fillId="0" borderId="0" xfId="24" applyFont="1" applyFill="1"/>
    <xf numFmtId="167" fontId="16" fillId="0" borderId="0" xfId="24" applyNumberFormat="1" applyFill="1"/>
    <xf numFmtId="168" fontId="16" fillId="0" borderId="0" xfId="24" applyNumberFormat="1"/>
    <xf numFmtId="170" fontId="16" fillId="0" borderId="0" xfId="24" applyNumberFormat="1" applyFill="1"/>
    <xf numFmtId="1" fontId="16" fillId="0" borderId="0" xfId="24" applyNumberFormat="1" applyFill="1"/>
    <xf numFmtId="169" fontId="16" fillId="0" borderId="0" xfId="24" applyNumberFormat="1" applyFill="1"/>
    <xf numFmtId="4" fontId="16" fillId="0" borderId="0" xfId="24" applyNumberFormat="1" applyFill="1" applyAlignment="1">
      <alignment horizontal="center"/>
    </xf>
    <xf numFmtId="1" fontId="30" fillId="0" borderId="0" xfId="24" applyFont="1" applyFill="1" applyAlignment="1">
      <alignment wrapText="1"/>
    </xf>
    <xf numFmtId="1" fontId="16" fillId="0" borderId="0" xfId="24" quotePrefix="1" applyFont="1" applyFill="1"/>
    <xf numFmtId="2" fontId="16" fillId="0" borderId="0" xfId="24" applyNumberFormat="1" applyFill="1" applyAlignment="1">
      <alignment horizontal="center"/>
    </xf>
    <xf numFmtId="1" fontId="30" fillId="0" borderId="0" xfId="24" applyFont="1" applyFill="1"/>
    <xf numFmtId="49" fontId="16" fillId="0" borderId="3" xfId="24" applyNumberFormat="1" applyFill="1" applyBorder="1" applyAlignment="1">
      <alignment horizontal="center"/>
    </xf>
    <xf numFmtId="49" fontId="16" fillId="0" borderId="3" xfId="24" applyNumberFormat="1" applyFont="1" applyFill="1" applyBorder="1" applyAlignment="1">
      <alignment horizontal="center"/>
    </xf>
    <xf numFmtId="49" fontId="16" fillId="0" borderId="0" xfId="24" applyNumberFormat="1" applyFont="1" applyFill="1" applyBorder="1" applyAlignment="1">
      <alignment horizontal="center"/>
    </xf>
    <xf numFmtId="1" fontId="16" fillId="0" borderId="9" xfId="24" applyFont="1" applyFill="1" applyBorder="1" applyAlignment="1">
      <alignment horizontal="center" wrapText="1"/>
    </xf>
    <xf numFmtId="1" fontId="16" fillId="0" borderId="9" xfId="24" applyFill="1" applyBorder="1"/>
    <xf numFmtId="1" fontId="16" fillId="0" borderId="9" xfId="24" applyFont="1" applyFill="1" applyBorder="1" applyAlignment="1">
      <alignment wrapText="1"/>
    </xf>
    <xf numFmtId="49" fontId="16" fillId="0" borderId="6" xfId="24" applyNumberFormat="1" applyFont="1" applyFill="1" applyBorder="1" applyAlignment="1">
      <alignment wrapText="1"/>
    </xf>
    <xf numFmtId="49" fontId="16" fillId="0" borderId="9" xfId="24" applyNumberFormat="1" applyFill="1" applyBorder="1"/>
    <xf numFmtId="1" fontId="16" fillId="0" borderId="6" xfId="24" applyFill="1" applyBorder="1"/>
    <xf numFmtId="1" fontId="91" fillId="0" borderId="0" xfId="24" applyFont="1" applyFill="1"/>
    <xf numFmtId="1" fontId="16" fillId="0" borderId="10" xfId="24" applyFill="1" applyBorder="1"/>
    <xf numFmtId="1" fontId="16" fillId="0" borderId="10" xfId="24" applyFont="1" applyFill="1" applyBorder="1" applyAlignment="1">
      <alignment horizontal="center" wrapText="1"/>
    </xf>
    <xf numFmtId="1" fontId="16" fillId="0" borderId="7" xfId="24" quotePrefix="1" applyFont="1" applyFill="1" applyBorder="1"/>
    <xf numFmtId="1" fontId="16" fillId="0" borderId="7" xfId="24" applyFill="1" applyBorder="1"/>
    <xf numFmtId="1" fontId="16" fillId="0" borderId="0" xfId="24" applyFill="1" applyBorder="1"/>
    <xf numFmtId="164" fontId="16" fillId="0" borderId="0" xfId="24" applyNumberFormat="1" applyFill="1" applyAlignment="1">
      <alignment horizontal="center"/>
    </xf>
    <xf numFmtId="1" fontId="16" fillId="0" borderId="3" xfId="24" applyBorder="1"/>
    <xf numFmtId="165" fontId="29" fillId="0" borderId="0" xfId="4" applyNumberFormat="1" applyFill="1"/>
    <xf numFmtId="1" fontId="47" fillId="0" borderId="0" xfId="4" applyFont="1"/>
    <xf numFmtId="1" fontId="16" fillId="0" borderId="0" xfId="24" applyFill="1" applyBorder="1" applyAlignment="1">
      <alignment horizontal="center" wrapText="1"/>
    </xf>
    <xf numFmtId="1" fontId="16" fillId="5" borderId="0" xfId="24" applyFill="1" applyBorder="1" applyAlignment="1">
      <alignment horizontal="center" wrapText="1"/>
    </xf>
    <xf numFmtId="1" fontId="16" fillId="5" borderId="0" xfId="24" applyFont="1" applyFill="1" applyBorder="1" applyAlignment="1">
      <alignment horizontal="center" wrapText="1"/>
    </xf>
    <xf numFmtId="1" fontId="16" fillId="5" borderId="0" xfId="24" applyFill="1" applyBorder="1"/>
    <xf numFmtId="49" fontId="16" fillId="0" borderId="0" xfId="24" applyNumberFormat="1" applyFill="1" applyBorder="1"/>
    <xf numFmtId="49" fontId="59" fillId="5" borderId="0" xfId="24" applyNumberFormat="1" applyFont="1" applyFill="1" applyBorder="1" applyAlignment="1">
      <alignment wrapText="1"/>
    </xf>
    <xf numFmtId="172" fontId="16" fillId="0" borderId="0" xfId="24" applyNumberFormat="1"/>
    <xf numFmtId="164" fontId="16" fillId="0" borderId="0" xfId="24" applyNumberFormat="1" applyFill="1" applyAlignment="1">
      <alignment wrapText="1"/>
    </xf>
    <xf numFmtId="1" fontId="14" fillId="0" borderId="2" xfId="0" applyNumberFormat="1" applyFont="1" applyBorder="1" applyAlignment="1">
      <alignment wrapText="1"/>
    </xf>
    <xf numFmtId="0" fontId="14" fillId="0" borderId="0" xfId="0" applyFont="1"/>
    <xf numFmtId="0" fontId="13" fillId="0" borderId="0" xfId="0" applyFont="1"/>
    <xf numFmtId="0" fontId="75" fillId="31" borderId="0" xfId="26" applyFont="1" applyFill="1"/>
    <xf numFmtId="0" fontId="19" fillId="31" borderId="0" xfId="26" applyFill="1"/>
    <xf numFmtId="0" fontId="95" fillId="31" borderId="0" xfId="26" applyFont="1" applyFill="1"/>
    <xf numFmtId="0" fontId="96" fillId="31" borderId="0" xfId="27" applyFill="1"/>
    <xf numFmtId="0" fontId="97" fillId="31" borderId="0" xfId="26" applyFont="1" applyFill="1"/>
    <xf numFmtId="0" fontId="71" fillId="31" borderId="27" xfId="26" applyFont="1" applyFill="1" applyBorder="1" applyAlignment="1">
      <alignment vertical="top" wrapText="1"/>
    </xf>
    <xf numFmtId="0" fontId="71" fillId="31" borderId="22" xfId="26" applyFont="1" applyFill="1" applyBorder="1" applyAlignment="1">
      <alignment vertical="top" wrapText="1"/>
    </xf>
    <xf numFmtId="0" fontId="19" fillId="31" borderId="34" xfId="26" applyFill="1" applyBorder="1" applyAlignment="1">
      <alignment wrapText="1"/>
    </xf>
    <xf numFmtId="0" fontId="19" fillId="32" borderId="0" xfId="26" applyFill="1"/>
    <xf numFmtId="170" fontId="0" fillId="35" borderId="0" xfId="0" applyNumberFormat="1" applyFill="1"/>
    <xf numFmtId="1" fontId="29" fillId="36" borderId="0" xfId="4" applyFill="1"/>
    <xf numFmtId="164" fontId="10" fillId="20" borderId="0" xfId="4" applyNumberFormat="1" applyFont="1" applyFill="1"/>
    <xf numFmtId="3" fontId="29" fillId="21" borderId="0" xfId="4" applyNumberFormat="1" applyFill="1"/>
    <xf numFmtId="164" fontId="29" fillId="21" borderId="0" xfId="4" applyNumberFormat="1" applyFill="1"/>
    <xf numFmtId="3" fontId="27" fillId="0" borderId="0" xfId="6" applyNumberFormat="1" applyFill="1" applyAlignment="1">
      <alignment horizontal="center"/>
    </xf>
    <xf numFmtId="3" fontId="27" fillId="21" borderId="0" xfId="6" applyNumberFormat="1" applyFill="1" applyAlignment="1">
      <alignment horizontal="center"/>
    </xf>
    <xf numFmtId="4" fontId="27" fillId="21" borderId="0" xfId="6" applyNumberFormat="1" applyFill="1" applyAlignment="1">
      <alignment horizontal="center"/>
    </xf>
    <xf numFmtId="3" fontId="29" fillId="0" borderId="0" xfId="4" applyNumberFormat="1" applyFill="1" applyAlignment="1">
      <alignment horizontal="center"/>
    </xf>
    <xf numFmtId="4" fontId="27" fillId="0" borderId="0" xfId="6" applyNumberFormat="1" applyFill="1" applyAlignment="1">
      <alignment horizontal="center"/>
    </xf>
    <xf numFmtId="1" fontId="29" fillId="0" borderId="0" xfId="4" applyFill="1" applyAlignment="1">
      <alignment horizontal="center"/>
    </xf>
    <xf numFmtId="164" fontId="10" fillId="0" borderId="0" xfId="4" applyNumberFormat="1" applyFont="1" applyFill="1"/>
    <xf numFmtId="1" fontId="29" fillId="21" borderId="0" xfId="4" applyFill="1"/>
    <xf numFmtId="2" fontId="29" fillId="21" borderId="0" xfId="4" applyNumberFormat="1" applyFill="1" applyAlignment="1">
      <alignment horizontal="center"/>
    </xf>
    <xf numFmtId="166" fontId="16" fillId="13" borderId="0" xfId="24" applyNumberFormat="1" applyFill="1"/>
    <xf numFmtId="0" fontId="39" fillId="0" borderId="0" xfId="0" applyFont="1"/>
    <xf numFmtId="171" fontId="27" fillId="0" borderId="0" xfId="6" applyNumberFormat="1" applyFill="1" applyAlignment="1"/>
    <xf numFmtId="0" fontId="7" fillId="0" borderId="0" xfId="6" applyFont="1"/>
    <xf numFmtId="0" fontId="27" fillId="0" borderId="0" xfId="6" applyFill="1"/>
    <xf numFmtId="0" fontId="8" fillId="0" borderId="0" xfId="0" applyFont="1"/>
    <xf numFmtId="0" fontId="85" fillId="0" borderId="34" xfId="19" applyFont="1" applyBorder="1" applyAlignment="1">
      <alignment horizontal="center"/>
    </xf>
    <xf numFmtId="0" fontId="85" fillId="20" borderId="34" xfId="19" applyFont="1" applyFill="1" applyBorder="1" applyAlignment="1">
      <alignment horizontal="right" wrapText="1"/>
    </xf>
    <xf numFmtId="0" fontId="15" fillId="20" borderId="34" xfId="19" applyFill="1" applyBorder="1" applyAlignment="1">
      <alignment horizontal="right" wrapText="1"/>
    </xf>
    <xf numFmtId="3" fontId="85" fillId="20" borderId="34" xfId="19" applyNumberFormat="1" applyFont="1" applyFill="1" applyBorder="1" applyAlignment="1">
      <alignment horizontal="right" wrapText="1"/>
    </xf>
    <xf numFmtId="0" fontId="15" fillId="20" borderId="0" xfId="19" applyFill="1"/>
    <xf numFmtId="0" fontId="11" fillId="20" borderId="0" xfId="19" applyFont="1" applyFill="1"/>
    <xf numFmtId="0" fontId="85" fillId="0" borderId="27" xfId="19" applyFont="1" applyBorder="1" applyAlignment="1">
      <alignment horizontal="center"/>
    </xf>
    <xf numFmtId="0" fontId="85" fillId="20" borderId="27" xfId="19" applyFont="1" applyFill="1" applyBorder="1" applyAlignment="1">
      <alignment horizontal="right" wrapText="1"/>
    </xf>
    <xf numFmtId="0" fontId="15" fillId="20" borderId="27" xfId="19" applyFill="1" applyBorder="1" applyAlignment="1">
      <alignment horizontal="right" wrapText="1"/>
    </xf>
    <xf numFmtId="3" fontId="85" fillId="20" borderId="27" xfId="19" applyNumberFormat="1" applyFont="1" applyFill="1" applyBorder="1" applyAlignment="1">
      <alignment horizontal="right" wrapText="1"/>
    </xf>
    <xf numFmtId="3" fontId="85" fillId="28" borderId="27" xfId="19" applyNumberFormat="1" applyFont="1" applyFill="1" applyBorder="1" applyAlignment="1">
      <alignment horizontal="right" wrapText="1"/>
    </xf>
    <xf numFmtId="0" fontId="85" fillId="28" borderId="34" xfId="19" applyFont="1" applyFill="1" applyBorder="1" applyAlignment="1">
      <alignment horizontal="center"/>
    </xf>
    <xf numFmtId="0" fontId="85" fillId="28" borderId="27" xfId="19" applyFont="1" applyFill="1" applyBorder="1" applyAlignment="1">
      <alignment horizontal="center"/>
    </xf>
    <xf numFmtId="0" fontId="0" fillId="21" borderId="0" xfId="0" applyFill="1"/>
    <xf numFmtId="1" fontId="0" fillId="21" borderId="0" xfId="0" applyNumberFormat="1" applyFill="1"/>
    <xf numFmtId="0" fontId="8" fillId="0" borderId="2" xfId="0" applyFont="1" applyBorder="1" applyAlignment="1">
      <alignment horizontal="center"/>
    </xf>
    <xf numFmtId="0" fontId="8" fillId="0" borderId="0" xfId="0" applyFont="1" applyAlignment="1">
      <alignment horizontal="center"/>
    </xf>
    <xf numFmtId="1" fontId="8" fillId="0" borderId="0" xfId="4" applyFont="1"/>
    <xf numFmtId="165" fontId="29" fillId="21" borderId="0" xfId="4" applyNumberFormat="1" applyFill="1"/>
    <xf numFmtId="0" fontId="8" fillId="0" borderId="3" xfId="0" applyFont="1" applyBorder="1"/>
    <xf numFmtId="0" fontId="8" fillId="0" borderId="3" xfId="0" applyFont="1" applyFill="1" applyBorder="1"/>
    <xf numFmtId="0" fontId="37" fillId="0" borderId="0" xfId="92" applyFont="1"/>
    <xf numFmtId="0" fontId="8" fillId="0" borderId="0" xfId="92"/>
    <xf numFmtId="0" fontId="108" fillId="0" borderId="0" xfId="92" applyFont="1"/>
    <xf numFmtId="0" fontId="109" fillId="0" borderId="0" xfId="92" applyFont="1"/>
    <xf numFmtId="0" fontId="49" fillId="0" borderId="0" xfId="92" applyFont="1"/>
    <xf numFmtId="0" fontId="30" fillId="0" borderId="0" xfId="92" applyFont="1"/>
    <xf numFmtId="0" fontId="8" fillId="0" borderId="0" xfId="92" applyFont="1" applyAlignment="1">
      <alignment horizontal="left"/>
    </xf>
    <xf numFmtId="1" fontId="8" fillId="0" borderId="0" xfId="4" quotePrefix="1" applyFont="1"/>
    <xf numFmtId="164" fontId="29" fillId="39" borderId="0" xfId="4" applyNumberFormat="1" applyFill="1"/>
    <xf numFmtId="171" fontId="29" fillId="0" borderId="0" xfId="4" applyNumberFormat="1" applyAlignment="1">
      <alignment horizontal="center"/>
    </xf>
    <xf numFmtId="1" fontId="8" fillId="0" borderId="0" xfId="4" applyFont="1" applyAlignment="1">
      <alignment wrapText="1"/>
    </xf>
    <xf numFmtId="0" fontId="17" fillId="0" borderId="0" xfId="0" applyFont="1" applyAlignment="1">
      <alignment wrapText="1"/>
    </xf>
    <xf numFmtId="0" fontId="8" fillId="0" borderId="0" xfId="0" applyFont="1" applyAlignment="1">
      <alignment wrapText="1"/>
    </xf>
    <xf numFmtId="180" fontId="8" fillId="0" borderId="0" xfId="92" applyNumberFormat="1" applyFont="1" applyAlignment="1">
      <alignment horizontal="left"/>
    </xf>
    <xf numFmtId="3" fontId="8" fillId="0" borderId="0" xfId="0" applyNumberFormat="1" applyFont="1"/>
    <xf numFmtId="3" fontId="68" fillId="20" borderId="21" xfId="22" applyNumberFormat="1" applyFont="1" applyFill="1" applyBorder="1" applyAlignment="1">
      <alignment horizontal="right" wrapText="1"/>
    </xf>
    <xf numFmtId="3" fontId="68" fillId="40" borderId="21" xfId="22" applyNumberFormat="1" applyFont="1" applyFill="1" applyBorder="1" applyAlignment="1">
      <alignment horizontal="right" wrapText="1"/>
    </xf>
    <xf numFmtId="165" fontId="0" fillId="0" borderId="0" xfId="0" applyNumberFormat="1" applyFill="1" applyBorder="1" applyAlignment="1">
      <alignment horizontal="center"/>
    </xf>
    <xf numFmtId="164" fontId="6" fillId="10" borderId="0" xfId="4" applyNumberFormat="1" applyFont="1" applyFill="1"/>
    <xf numFmtId="164" fontId="6" fillId="0" borderId="0" xfId="24" applyNumberFormat="1" applyFont="1" applyFill="1" applyAlignment="1">
      <alignment wrapText="1"/>
    </xf>
    <xf numFmtId="0" fontId="6" fillId="0" borderId="0" xfId="0" applyFont="1"/>
    <xf numFmtId="0" fontId="0" fillId="0" borderId="0" xfId="0" applyAlignment="1">
      <alignment horizontal="center"/>
    </xf>
    <xf numFmtId="0" fontId="0" fillId="0" borderId="0" xfId="0" applyAlignment="1"/>
    <xf numFmtId="1" fontId="6" fillId="0" borderId="2" xfId="0" applyNumberFormat="1" applyFont="1" applyBorder="1" applyAlignment="1">
      <alignment wrapText="1"/>
    </xf>
    <xf numFmtId="1" fontId="6" fillId="0" borderId="0" xfId="4" applyFont="1"/>
    <xf numFmtId="3" fontId="15" fillId="0" borderId="0" xfId="19" applyNumberFormat="1"/>
    <xf numFmtId="0" fontId="11" fillId="0" borderId="0" xfId="19" applyFont="1"/>
    <xf numFmtId="0" fontId="6" fillId="0" borderId="2" xfId="0" applyFont="1" applyBorder="1"/>
    <xf numFmtId="0" fontId="0" fillId="0" borderId="2" xfId="0" applyFill="1" applyBorder="1"/>
    <xf numFmtId="169" fontId="0" fillId="0" borderId="0" xfId="0" applyNumberFormat="1" applyFill="1"/>
    <xf numFmtId="0" fontId="6" fillId="0" borderId="0" xfId="0" applyFont="1" applyAlignment="1">
      <alignment horizontal="center"/>
    </xf>
    <xf numFmtId="0" fontId="0" fillId="0" borderId="0" xfId="0" applyFill="1" applyBorder="1"/>
    <xf numFmtId="170" fontId="19" fillId="21" borderId="0" xfId="15" applyNumberFormat="1" applyFill="1"/>
    <xf numFmtId="172" fontId="0" fillId="0" borderId="0" xfId="0" applyNumberFormat="1"/>
    <xf numFmtId="0" fontId="110" fillId="0" borderId="0" xfId="0" applyFont="1"/>
    <xf numFmtId="0" fontId="5" fillId="0" borderId="0" xfId="0" applyFont="1"/>
    <xf numFmtId="0" fontId="5" fillId="21" borderId="0" xfId="0" applyFont="1" applyFill="1"/>
    <xf numFmtId="2" fontId="5" fillId="0" borderId="0" xfId="0" applyNumberFormat="1" applyFont="1" applyFill="1"/>
    <xf numFmtId="164" fontId="5" fillId="0" borderId="0" xfId="0" applyNumberFormat="1" applyFont="1" applyFill="1"/>
    <xf numFmtId="171" fontId="0" fillId="24" borderId="0" xfId="0" applyNumberFormat="1" applyFill="1"/>
    <xf numFmtId="0" fontId="0" fillId="43" borderId="0" xfId="0" applyFill="1"/>
    <xf numFmtId="0" fontId="0" fillId="43" borderId="0" xfId="0" applyFill="1" applyBorder="1"/>
    <xf numFmtId="165" fontId="0" fillId="43" borderId="0" xfId="0" applyNumberFormat="1" applyFill="1"/>
    <xf numFmtId="0" fontId="4" fillId="0" borderId="0" xfId="0" applyFont="1"/>
    <xf numFmtId="165" fontId="4" fillId="0" borderId="0" xfId="0" applyNumberFormat="1" applyFont="1"/>
    <xf numFmtId="0" fontId="111" fillId="0" borderId="0" xfId="0" applyFont="1"/>
    <xf numFmtId="0" fontId="4" fillId="0" borderId="0" xfId="0" quotePrefix="1" applyFont="1"/>
    <xf numFmtId="165" fontId="0" fillId="24" borderId="0" xfId="0" applyNumberFormat="1" applyFill="1"/>
    <xf numFmtId="0" fontId="0" fillId="43" borderId="0" xfId="0" applyFill="1" applyBorder="1" applyAlignment="1">
      <alignment horizontal="center" wrapText="1"/>
    </xf>
    <xf numFmtId="3" fontId="0" fillId="0" borderId="3" xfId="0" applyNumberFormat="1" applyBorder="1"/>
    <xf numFmtId="3" fontId="8" fillId="0" borderId="3" xfId="0" applyNumberFormat="1" applyFont="1" applyBorder="1"/>
    <xf numFmtId="170" fontId="0" fillId="21" borderId="0" xfId="0" applyNumberFormat="1" applyFill="1"/>
    <xf numFmtId="0" fontId="4" fillId="21" borderId="0" xfId="0" applyFont="1" applyFill="1"/>
    <xf numFmtId="164" fontId="16" fillId="21" borderId="0" xfId="24" applyNumberFormat="1" applyFill="1"/>
    <xf numFmtId="166" fontId="16" fillId="21" borderId="0" xfId="24" applyNumberFormat="1" applyFill="1"/>
    <xf numFmtId="164" fontId="4" fillId="21" borderId="0" xfId="24" applyNumberFormat="1" applyFont="1" applyFill="1"/>
    <xf numFmtId="1" fontId="4" fillId="0" borderId="0" xfId="24" applyFont="1"/>
    <xf numFmtId="1" fontId="4" fillId="5" borderId="9" xfId="24" applyFont="1" applyFill="1" applyBorder="1" applyAlignment="1">
      <alignment horizontal="center" wrapText="1"/>
    </xf>
    <xf numFmtId="0" fontId="3" fillId="0" borderId="0" xfId="0" applyFont="1"/>
    <xf numFmtId="0" fontId="3" fillId="0" borderId="0" xfId="0" applyFont="1" applyBorder="1"/>
    <xf numFmtId="0" fontId="0" fillId="0" borderId="0" xfId="0" applyBorder="1" applyAlignment="1">
      <alignment horizontal="right"/>
    </xf>
    <xf numFmtId="0" fontId="18" fillId="0" borderId="3" xfId="0" applyFont="1" applyBorder="1" applyAlignment="1">
      <alignment horizontal="center"/>
    </xf>
    <xf numFmtId="0" fontId="3" fillId="0" borderId="3" xfId="0" applyFont="1" applyBorder="1"/>
    <xf numFmtId="0" fontId="3" fillId="0" borderId="0" xfId="0" applyFont="1" applyFill="1" applyBorder="1"/>
    <xf numFmtId="0" fontId="3" fillId="0" borderId="3" xfId="0" applyFont="1" applyFill="1" applyBorder="1"/>
    <xf numFmtId="0" fontId="2" fillId="0" borderId="0" xfId="15" applyFont="1"/>
    <xf numFmtId="0" fontId="1" fillId="0" borderId="0" xfId="6" applyFont="1"/>
    <xf numFmtId="0" fontId="30" fillId="0" borderId="0" xfId="93" applyFont="1"/>
    <xf numFmtId="0" fontId="3" fillId="0" borderId="0" xfId="93"/>
    <xf numFmtId="0" fontId="30" fillId="0" borderId="0" xfId="93" applyFont="1" applyAlignment="1">
      <alignment horizontal="left"/>
    </xf>
    <xf numFmtId="0" fontId="3" fillId="0" borderId="2" xfId="93" applyBorder="1"/>
    <xf numFmtId="0" fontId="30" fillId="8" borderId="7" xfId="93" applyFont="1" applyFill="1" applyBorder="1" applyAlignment="1">
      <alignment horizontal="center"/>
    </xf>
    <xf numFmtId="0" fontId="30" fillId="0" borderId="2" xfId="93" applyFont="1" applyBorder="1" applyAlignment="1">
      <alignment horizontal="center"/>
    </xf>
    <xf numFmtId="0" fontId="30" fillId="4" borderId="2" xfId="93" applyFont="1" applyFill="1" applyBorder="1" applyAlignment="1">
      <alignment horizontal="center"/>
    </xf>
    <xf numFmtId="0" fontId="30" fillId="6" borderId="7" xfId="93" applyFont="1" applyFill="1" applyBorder="1" applyAlignment="1">
      <alignment horizontal="center"/>
    </xf>
    <xf numFmtId="0" fontId="30" fillId="5" borderId="2" xfId="93" applyFont="1" applyFill="1" applyBorder="1" applyAlignment="1">
      <alignment horizontal="center"/>
    </xf>
    <xf numFmtId="0" fontId="30" fillId="0" borderId="0" xfId="93" applyFont="1" applyBorder="1" applyAlignment="1">
      <alignment horizontal="center"/>
    </xf>
    <xf numFmtId="0" fontId="30" fillId="0" borderId="4" xfId="93" applyFont="1" applyBorder="1" applyAlignment="1">
      <alignment horizontal="center"/>
    </xf>
    <xf numFmtId="0" fontId="30" fillId="0" borderId="6" xfId="93" applyFont="1" applyBorder="1" applyAlignment="1">
      <alignment horizontal="center"/>
    </xf>
    <xf numFmtId="0" fontId="30" fillId="0" borderId="5" xfId="93" applyFont="1" applyBorder="1" applyAlignment="1">
      <alignment horizontal="center"/>
    </xf>
    <xf numFmtId="0" fontId="30" fillId="0" borderId="0" xfId="93" applyFont="1" applyFill="1" applyBorder="1" applyAlignment="1">
      <alignment horizontal="center"/>
    </xf>
    <xf numFmtId="0" fontId="30" fillId="0" borderId="0" xfId="93" applyFont="1" applyAlignment="1">
      <alignment horizontal="center"/>
    </xf>
    <xf numFmtId="2" fontId="3" fillId="0" borderId="0" xfId="93" applyNumberFormat="1" applyAlignment="1">
      <alignment horizontal="center"/>
    </xf>
    <xf numFmtId="2" fontId="3" fillId="0" borderId="4" xfId="93" applyNumberFormat="1" applyBorder="1" applyAlignment="1">
      <alignment horizontal="center"/>
    </xf>
    <xf numFmtId="2" fontId="3" fillId="0" borderId="6" xfId="93" applyNumberFormat="1" applyBorder="1" applyAlignment="1">
      <alignment horizontal="center"/>
    </xf>
    <xf numFmtId="2" fontId="3" fillId="0" borderId="0" xfId="93" applyNumberFormat="1" applyBorder="1" applyAlignment="1">
      <alignment horizontal="center"/>
    </xf>
    <xf numFmtId="2" fontId="3" fillId="0" borderId="0" xfId="93" applyNumberFormat="1"/>
    <xf numFmtId="2" fontId="3" fillId="10" borderId="0" xfId="93" applyNumberFormat="1" applyFill="1" applyBorder="1" applyAlignment="1">
      <alignment horizontal="center"/>
    </xf>
    <xf numFmtId="2" fontId="3" fillId="0" borderId="0" xfId="93" applyNumberFormat="1" applyFill="1" applyBorder="1" applyAlignment="1">
      <alignment horizontal="center"/>
    </xf>
    <xf numFmtId="0" fontId="30" fillId="6" borderId="2" xfId="93" applyFont="1" applyFill="1" applyBorder="1" applyAlignment="1">
      <alignment horizontal="center"/>
    </xf>
    <xf numFmtId="0" fontId="3" fillId="0" borderId="0" xfId="93" applyBorder="1" applyAlignment="1">
      <alignment horizontal="center"/>
    </xf>
    <xf numFmtId="4" fontId="3" fillId="0" borderId="0" xfId="93" applyNumberFormat="1"/>
    <xf numFmtId="0" fontId="30" fillId="0" borderId="3" xfId="93" applyFont="1" applyBorder="1" applyAlignment="1">
      <alignment horizontal="center"/>
    </xf>
    <xf numFmtId="0" fontId="30" fillId="4" borderId="7" xfId="93" applyFont="1" applyFill="1" applyBorder="1" applyAlignment="1">
      <alignment horizontal="center"/>
    </xf>
    <xf numFmtId="0" fontId="30" fillId="6" borderId="8" xfId="93" applyFont="1" applyFill="1" applyBorder="1" applyAlignment="1">
      <alignment horizontal="center"/>
    </xf>
    <xf numFmtId="0" fontId="3" fillId="7" borderId="2" xfId="93" applyFill="1" applyBorder="1"/>
    <xf numFmtId="0" fontId="3" fillId="0" borderId="0" xfId="93" applyFont="1"/>
    <xf numFmtId="2" fontId="30" fillId="0" borderId="0" xfId="93" applyNumberFormat="1" applyFont="1" applyAlignment="1">
      <alignment horizontal="center"/>
    </xf>
    <xf numFmtId="0" fontId="30" fillId="8" borderId="3" xfId="93" applyFont="1" applyFill="1" applyBorder="1" applyAlignment="1">
      <alignment horizontal="center"/>
    </xf>
    <xf numFmtId="2" fontId="3" fillId="0" borderId="0" xfId="93" applyNumberFormat="1" applyFill="1" applyAlignment="1">
      <alignment horizontal="center"/>
    </xf>
    <xf numFmtId="0" fontId="3" fillId="0" borderId="0" xfId="93" applyAlignment="1">
      <alignment horizontal="center"/>
    </xf>
    <xf numFmtId="0" fontId="3" fillId="21" borderId="0" xfId="93" applyFill="1"/>
    <xf numFmtId="0" fontId="3" fillId="24" borderId="0" xfId="93" applyFill="1"/>
    <xf numFmtId="165" fontId="3" fillId="0" borderId="0" xfId="93" applyNumberFormat="1"/>
    <xf numFmtId="3" fontId="27" fillId="32" borderId="0" xfId="6" applyNumberFormat="1" applyFill="1" applyBorder="1"/>
    <xf numFmtId="3" fontId="27" fillId="32" borderId="0" xfId="6" applyNumberFormat="1" applyFill="1" applyAlignment="1"/>
    <xf numFmtId="3" fontId="1" fillId="32" borderId="0" xfId="6" applyNumberFormat="1" applyFont="1" applyFill="1" applyAlignment="1"/>
    <xf numFmtId="3" fontId="27" fillId="0" borderId="0" xfId="6" applyNumberFormat="1" applyFill="1" applyAlignment="1"/>
    <xf numFmtId="3" fontId="1" fillId="0" borderId="0" xfId="6" applyNumberFormat="1" applyFont="1" applyFill="1" applyAlignment="1"/>
    <xf numFmtId="3" fontId="27" fillId="32" borderId="0" xfId="6" applyNumberFormat="1" applyFill="1"/>
    <xf numFmtId="0" fontId="22" fillId="25" borderId="0" xfId="6" applyFont="1" applyFill="1"/>
    <xf numFmtId="0" fontId="27" fillId="25" borderId="0" xfId="6" applyFill="1"/>
    <xf numFmtId="0" fontId="1" fillId="25" borderId="0" xfId="6" applyFont="1" applyFill="1"/>
    <xf numFmtId="0" fontId="113" fillId="0" borderId="0" xfId="6" applyFont="1"/>
    <xf numFmtId="1" fontId="112" fillId="0" borderId="0" xfId="5" applyFont="1"/>
    <xf numFmtId="1" fontId="3" fillId="0" borderId="0" xfId="5" applyFont="1"/>
    <xf numFmtId="49" fontId="3" fillId="5" borderId="0" xfId="0" applyNumberFormat="1" applyFont="1" applyFill="1" applyAlignment="1">
      <alignment horizontal="center"/>
    </xf>
    <xf numFmtId="0" fontId="20" fillId="0" borderId="3" xfId="0" applyFont="1" applyBorder="1"/>
    <xf numFmtId="165" fontId="0" fillId="21" borderId="0" xfId="0" applyNumberFormat="1" applyFill="1"/>
    <xf numFmtId="0" fontId="30" fillId="0" borderId="3" xfId="0" applyFont="1" applyBorder="1"/>
    <xf numFmtId="1" fontId="3" fillId="0" borderId="2" xfId="0" applyNumberFormat="1" applyFont="1" applyBorder="1" applyAlignment="1">
      <alignment wrapText="1"/>
    </xf>
    <xf numFmtId="1" fontId="3" fillId="0" borderId="0" xfId="4" applyFont="1"/>
    <xf numFmtId="0" fontId="21" fillId="0" borderId="3" xfId="0" applyFont="1" applyBorder="1"/>
    <xf numFmtId="0" fontId="46" fillId="36" borderId="0" xfId="0" applyFont="1" applyFill="1"/>
    <xf numFmtId="0" fontId="0" fillId="36" borderId="0" xfId="0" applyFill="1"/>
    <xf numFmtId="0" fontId="17" fillId="36" borderId="2" xfId="0" applyFont="1" applyFill="1" applyBorder="1" applyAlignment="1">
      <alignment horizontal="center" wrapText="1"/>
    </xf>
    <xf numFmtId="0" fontId="17" fillId="36" borderId="0" xfId="0" applyFont="1" applyFill="1"/>
    <xf numFmtId="3" fontId="0" fillId="36" borderId="0" xfId="0" applyNumberFormat="1" applyFill="1" applyAlignment="1">
      <alignment horizontal="right" indent="1"/>
    </xf>
    <xf numFmtId="0" fontId="17" fillId="36" borderId="0" xfId="0" applyFont="1" applyFill="1" applyAlignment="1">
      <alignment horizontal="center"/>
    </xf>
    <xf numFmtId="173" fontId="0" fillId="36" borderId="0" xfId="0" applyNumberFormat="1" applyFill="1" applyAlignment="1">
      <alignment horizontal="center"/>
    </xf>
    <xf numFmtId="0" fontId="6" fillId="36" borderId="0" xfId="0" applyFont="1" applyFill="1"/>
    <xf numFmtId="3" fontId="46" fillId="36" borderId="0" xfId="0" applyNumberFormat="1" applyFont="1" applyFill="1" applyAlignment="1">
      <alignment horizontal="right" indent="1"/>
    </xf>
    <xf numFmtId="3" fontId="17" fillId="36" borderId="2" xfId="0" applyNumberFormat="1" applyFont="1" applyFill="1" applyBorder="1" applyAlignment="1">
      <alignment horizontal="right" indent="1"/>
    </xf>
    <xf numFmtId="0" fontId="0" fillId="36" borderId="2" xfId="0" applyFill="1" applyBorder="1"/>
    <xf numFmtId="0" fontId="13" fillId="36" borderId="0" xfId="0" applyFont="1" applyFill="1"/>
    <xf numFmtId="170" fontId="0" fillId="36" borderId="0" xfId="0" applyNumberFormat="1" applyFill="1" applyAlignment="1">
      <alignment horizontal="right" indent="1"/>
    </xf>
    <xf numFmtId="0" fontId="46" fillId="36" borderId="0" xfId="0" applyFont="1" applyFill="1" applyAlignment="1">
      <alignment vertical="center"/>
    </xf>
    <xf numFmtId="1" fontId="3" fillId="0" borderId="2" xfId="4" applyFont="1" applyBorder="1" applyAlignment="1">
      <alignment wrapText="1"/>
    </xf>
    <xf numFmtId="0" fontId="42" fillId="0" borderId="0" xfId="0" applyFont="1" applyBorder="1"/>
    <xf numFmtId="0" fontId="49" fillId="37" borderId="0" xfId="0" applyFont="1" applyFill="1" applyBorder="1" applyAlignment="1">
      <alignment horizontal="center"/>
    </xf>
    <xf numFmtId="0" fontId="49" fillId="0" borderId="0" xfId="0" applyFont="1" applyFill="1" applyBorder="1" applyAlignment="1">
      <alignment horizontal="center"/>
    </xf>
    <xf numFmtId="0" fontId="39" fillId="0" borderId="0" xfId="0" applyFont="1" applyBorder="1"/>
    <xf numFmtId="164" fontId="0" fillId="0" borderId="0" xfId="0" applyNumberFormat="1" applyBorder="1"/>
    <xf numFmtId="164" fontId="9" fillId="0" borderId="0" xfId="0" applyNumberFormat="1" applyFont="1" applyBorder="1"/>
    <xf numFmtId="164" fontId="0" fillId="0" borderId="0" xfId="0" applyNumberFormat="1" applyFill="1" applyBorder="1"/>
    <xf numFmtId="164" fontId="0" fillId="36" borderId="0" xfId="0" applyNumberFormat="1" applyFill="1" applyBorder="1"/>
    <xf numFmtId="164" fontId="0" fillId="24" borderId="0" xfId="0" applyNumberFormat="1" applyFill="1" applyBorder="1"/>
    <xf numFmtId="164" fontId="9" fillId="0" borderId="0" xfId="0" applyNumberFormat="1" applyFont="1" applyFill="1" applyBorder="1"/>
    <xf numFmtId="164" fontId="3" fillId="0" borderId="0" xfId="4" applyNumberFormat="1" applyFont="1"/>
    <xf numFmtId="1" fontId="29" fillId="4" borderId="14" xfId="5" applyFont="1" applyFill="1" applyBorder="1" applyAlignment="1">
      <alignment horizontal="center" wrapText="1"/>
    </xf>
    <xf numFmtId="1" fontId="29" fillId="4" borderId="16" xfId="5" applyFill="1" applyBorder="1" applyAlignment="1">
      <alignment horizontal="center" wrapText="1"/>
    </xf>
    <xf numFmtId="1" fontId="29" fillId="0" borderId="15" xfId="5" applyFont="1" applyBorder="1" applyAlignment="1">
      <alignment horizontal="center" wrapText="1"/>
    </xf>
    <xf numFmtId="1" fontId="29" fillId="0" borderId="15" xfId="5" applyBorder="1" applyAlignment="1">
      <alignment horizontal="center" wrapText="1"/>
    </xf>
    <xf numFmtId="1" fontId="29" fillId="0" borderId="16" xfId="5" applyBorder="1" applyAlignment="1">
      <alignment horizontal="center" wrapText="1"/>
    </xf>
    <xf numFmtId="1" fontId="29" fillId="7" borderId="14" xfId="5" applyFont="1" applyFill="1" applyBorder="1" applyAlignment="1">
      <alignment horizontal="center" wrapText="1"/>
    </xf>
    <xf numFmtId="0" fontId="0" fillId="0" borderId="15" xfId="0" applyBorder="1" applyAlignment="1">
      <alignment horizontal="center" wrapText="1"/>
    </xf>
    <xf numFmtId="0" fontId="30" fillId="38" borderId="0" xfId="0" applyFont="1" applyFill="1" applyBorder="1" applyAlignment="1">
      <alignment horizontal="center" wrapText="1"/>
    </xf>
    <xf numFmtId="0" fontId="0" fillId="4" borderId="0" xfId="0" applyFill="1" applyAlignment="1">
      <alignment horizontal="center"/>
    </xf>
    <xf numFmtId="0" fontId="0" fillId="0" borderId="0" xfId="0" applyAlignment="1">
      <alignment horizontal="center"/>
    </xf>
    <xf numFmtId="1" fontId="0" fillId="26" borderId="0" xfId="0" applyNumberFormat="1" applyFill="1" applyAlignment="1">
      <alignment horizontal="center"/>
    </xf>
    <xf numFmtId="1" fontId="0" fillId="42" borderId="0" xfId="0" applyNumberFormat="1" applyFill="1" applyAlignment="1">
      <alignment horizontal="center"/>
    </xf>
    <xf numFmtId="1" fontId="0" fillId="27" borderId="0" xfId="0" applyNumberFormat="1" applyFill="1" applyAlignment="1">
      <alignment horizontal="center"/>
    </xf>
    <xf numFmtId="1" fontId="0" fillId="41" borderId="0" xfId="0" applyNumberFormat="1" applyFill="1" applyAlignment="1">
      <alignment horizontal="center"/>
    </xf>
    <xf numFmtId="3" fontId="1" fillId="32" borderId="0" xfId="6" applyNumberFormat="1" applyFont="1" applyFill="1" applyAlignment="1">
      <alignment horizontal="center" wrapText="1"/>
    </xf>
    <xf numFmtId="3" fontId="1" fillId="0" borderId="0" xfId="6" applyNumberFormat="1" applyFont="1" applyFill="1" applyAlignment="1">
      <alignment horizontal="left" wrapText="1"/>
    </xf>
    <xf numFmtId="3" fontId="1" fillId="32" borderId="0" xfId="6" applyNumberFormat="1" applyFont="1" applyFill="1" applyAlignment="1">
      <alignment horizontal="left" wrapText="1"/>
    </xf>
    <xf numFmtId="2" fontId="27" fillId="0" borderId="0" xfId="6" applyNumberFormat="1" applyBorder="1" applyAlignment="1">
      <alignment horizontal="center"/>
    </xf>
    <xf numFmtId="0" fontId="70" fillId="0" borderId="28" xfId="3" applyFont="1" applyBorder="1" applyAlignment="1">
      <alignment horizontal="left" wrapText="1"/>
    </xf>
    <xf numFmtId="0" fontId="70" fillId="0" borderId="29" xfId="3" applyFont="1" applyBorder="1" applyAlignment="1">
      <alignment horizontal="left" wrapText="1"/>
    </xf>
    <xf numFmtId="0" fontId="70" fillId="0" borderId="30" xfId="3" applyFont="1" applyBorder="1" applyAlignment="1">
      <alignment horizontal="left" wrapText="1"/>
    </xf>
    <xf numFmtId="0" fontId="77" fillId="0" borderId="25" xfId="3" applyFont="1" applyBorder="1" applyAlignment="1">
      <alignment horizontal="left" wrapText="1"/>
    </xf>
    <xf numFmtId="0" fontId="77" fillId="0" borderId="26" xfId="3" applyFont="1" applyBorder="1" applyAlignment="1">
      <alignment horizontal="left" wrapText="1"/>
    </xf>
    <xf numFmtId="0" fontId="77" fillId="0" borderId="21" xfId="3" applyFont="1" applyBorder="1" applyAlignment="1">
      <alignment horizontal="left" wrapText="1"/>
    </xf>
    <xf numFmtId="0" fontId="67" fillId="0" borderId="27" xfId="3" applyFont="1" applyBorder="1" applyAlignment="1">
      <alignment horizontal="center" wrapText="1"/>
    </xf>
    <xf numFmtId="0" fontId="67" fillId="0" borderId="23" xfId="3" applyFont="1" applyBorder="1" applyAlignment="1">
      <alignment horizontal="center" wrapText="1"/>
    </xf>
    <xf numFmtId="0" fontId="67" fillId="0" borderId="22" xfId="3" applyFont="1" applyBorder="1" applyAlignment="1">
      <alignment horizontal="center" wrapText="1"/>
    </xf>
    <xf numFmtId="0" fontId="67" fillId="0" borderId="28" xfId="3" applyFont="1" applyBorder="1" applyAlignment="1">
      <alignment horizontal="center" wrapText="1"/>
    </xf>
    <xf numFmtId="0" fontId="67" fillId="0" borderId="29" xfId="3" applyFont="1" applyBorder="1" applyAlignment="1">
      <alignment horizontal="center" wrapText="1"/>
    </xf>
    <xf numFmtId="0" fontId="67" fillId="0" borderId="30" xfId="3" applyFont="1" applyBorder="1" applyAlignment="1">
      <alignment horizontal="center" wrapText="1"/>
    </xf>
    <xf numFmtId="0" fontId="67" fillId="0" borderId="24" xfId="3" applyFont="1" applyBorder="1" applyAlignment="1">
      <alignment horizontal="center" wrapText="1"/>
    </xf>
    <xf numFmtId="0" fontId="67" fillId="0" borderId="0" xfId="3" applyFont="1" applyBorder="1" applyAlignment="1">
      <alignment horizontal="center" wrapText="1"/>
    </xf>
    <xf numFmtId="0" fontId="67" fillId="0" borderId="20" xfId="3" applyFont="1" applyBorder="1" applyAlignment="1">
      <alignment horizontal="center" wrapText="1"/>
    </xf>
    <xf numFmtId="0" fontId="67" fillId="0" borderId="25" xfId="3" applyFont="1" applyBorder="1" applyAlignment="1">
      <alignment horizontal="center" wrapText="1"/>
    </xf>
    <xf numFmtId="0" fontId="67" fillId="0" borderId="26" xfId="3" applyFont="1" applyBorder="1" applyAlignment="1">
      <alignment horizontal="center" wrapText="1"/>
    </xf>
    <xf numFmtId="0" fontId="67" fillId="0" borderId="21" xfId="3" applyFont="1" applyBorder="1" applyAlignment="1">
      <alignment horizontal="center" wrapText="1"/>
    </xf>
    <xf numFmtId="0" fontId="66" fillId="0" borderId="28" xfId="3" applyFont="1" applyBorder="1" applyAlignment="1">
      <alignment horizontal="center" wrapText="1"/>
    </xf>
    <xf numFmtId="0" fontId="66" fillId="0" borderId="30" xfId="3" applyFont="1" applyBorder="1" applyAlignment="1">
      <alignment horizontal="center" wrapText="1"/>
    </xf>
    <xf numFmtId="0" fontId="66" fillId="0" borderId="24" xfId="3" applyFont="1" applyBorder="1" applyAlignment="1">
      <alignment horizontal="center" wrapText="1"/>
    </xf>
    <xf numFmtId="0" fontId="66" fillId="0" borderId="20" xfId="3" applyFont="1" applyBorder="1" applyAlignment="1">
      <alignment horizontal="center" wrapText="1"/>
    </xf>
    <xf numFmtId="0" fontId="69" fillId="0" borderId="24" xfId="3" applyFont="1" applyBorder="1" applyAlignment="1">
      <alignment vertical="top" wrapText="1"/>
    </xf>
    <xf numFmtId="0" fontId="69" fillId="0" borderId="0" xfId="3" applyFont="1" applyBorder="1" applyAlignment="1">
      <alignment vertical="top" wrapText="1"/>
    </xf>
    <xf numFmtId="0" fontId="69" fillId="0" borderId="0" xfId="3" applyFont="1" applyAlignment="1">
      <alignment vertical="top" wrapText="1"/>
    </xf>
    <xf numFmtId="0" fontId="69" fillId="0" borderId="20" xfId="3" applyFont="1" applyBorder="1" applyAlignment="1">
      <alignment vertical="top" wrapText="1"/>
    </xf>
    <xf numFmtId="0" fontId="68" fillId="0" borderId="0" xfId="3" applyFont="1" applyAlignment="1">
      <alignment vertical="top" wrapText="1"/>
    </xf>
    <xf numFmtId="0" fontId="68" fillId="0" borderId="20" xfId="3" applyFont="1" applyBorder="1" applyAlignment="1">
      <alignment vertical="top" wrapText="1"/>
    </xf>
    <xf numFmtId="0" fontId="67" fillId="0" borderId="31" xfId="3" applyFont="1" applyBorder="1" applyAlignment="1">
      <alignment horizontal="center" wrapText="1"/>
    </xf>
    <xf numFmtId="0" fontId="67" fillId="0" borderId="33" xfId="3" applyFont="1" applyBorder="1" applyAlignment="1">
      <alignment horizontal="center" wrapText="1"/>
    </xf>
    <xf numFmtId="0" fontId="69" fillId="0" borderId="28" xfId="3" applyFont="1" applyBorder="1" applyAlignment="1">
      <alignment vertical="top" wrapText="1"/>
    </xf>
    <xf numFmtId="0" fontId="69" fillId="0" borderId="29" xfId="3" applyFont="1" applyBorder="1" applyAlignment="1">
      <alignment vertical="top" wrapText="1"/>
    </xf>
    <xf numFmtId="0" fontId="69" fillId="0" borderId="30" xfId="3" applyFont="1" applyBorder="1" applyAlignment="1">
      <alignment vertical="top" wrapText="1"/>
    </xf>
    <xf numFmtId="0" fontId="68" fillId="0" borderId="24" xfId="3" applyFont="1" applyBorder="1" applyAlignment="1">
      <alignment vertical="top" wrapText="1"/>
    </xf>
    <xf numFmtId="0" fontId="68" fillId="0" borderId="0" xfId="3" applyFont="1" applyBorder="1" applyAlignment="1">
      <alignment vertical="top" wrapText="1"/>
    </xf>
    <xf numFmtId="0" fontId="68" fillId="0" borderId="26" xfId="3" applyFont="1" applyBorder="1" applyAlignment="1">
      <alignment vertical="top" wrapText="1"/>
    </xf>
    <xf numFmtId="0" fontId="68" fillId="0" borderId="21" xfId="3" applyFont="1" applyBorder="1" applyAlignment="1">
      <alignment vertical="top" wrapText="1"/>
    </xf>
    <xf numFmtId="0" fontId="68" fillId="0" borderId="25" xfId="3" applyFont="1" applyBorder="1" applyAlignment="1">
      <alignment vertical="top" wrapText="1"/>
    </xf>
    <xf numFmtId="0" fontId="67" fillId="0" borderId="32" xfId="3" applyFont="1" applyBorder="1" applyAlignment="1">
      <alignment horizontal="center" wrapText="1"/>
    </xf>
    <xf numFmtId="0" fontId="82" fillId="0" borderId="0" xfId="3" applyFont="1" applyAlignment="1">
      <alignment vertical="top" wrapText="1"/>
    </xf>
    <xf numFmtId="0" fontId="82" fillId="0" borderId="20" xfId="3" applyFont="1" applyBorder="1" applyAlignment="1">
      <alignment vertical="top" wrapText="1"/>
    </xf>
    <xf numFmtId="0" fontId="66" fillId="0" borderId="0" xfId="3" applyFont="1" applyAlignment="1">
      <alignment wrapText="1"/>
    </xf>
    <xf numFmtId="0" fontId="66" fillId="0" borderId="20" xfId="3" applyFont="1" applyBorder="1" applyAlignment="1">
      <alignment wrapText="1"/>
    </xf>
    <xf numFmtId="0" fontId="66" fillId="0" borderId="26" xfId="3" applyFont="1" applyBorder="1" applyAlignment="1">
      <alignment wrapText="1"/>
    </xf>
    <xf numFmtId="0" fontId="66" fillId="0" borderId="21" xfId="3" applyFont="1" applyBorder="1" applyAlignment="1">
      <alignment wrapText="1"/>
    </xf>
    <xf numFmtId="0" fontId="70" fillId="0" borderId="28" xfId="22" applyFont="1" applyBorder="1" applyAlignment="1">
      <alignment horizontal="left" wrapText="1"/>
    </xf>
    <xf numFmtId="0" fontId="70" fillId="0" borderId="29" xfId="22" applyFont="1" applyBorder="1" applyAlignment="1">
      <alignment horizontal="left" wrapText="1"/>
    </xf>
    <xf numFmtId="0" fontId="70" fillId="0" borderId="30" xfId="22" applyFont="1" applyBorder="1" applyAlignment="1">
      <alignment horizontal="left" wrapText="1"/>
    </xf>
    <xf numFmtId="0" fontId="77" fillId="0" borderId="25" xfId="22" applyFont="1" applyBorder="1" applyAlignment="1">
      <alignment horizontal="left" wrapText="1"/>
    </xf>
    <xf numFmtId="0" fontId="77" fillId="0" borderId="26" xfId="22" applyFont="1" applyBorder="1" applyAlignment="1">
      <alignment horizontal="left" wrapText="1"/>
    </xf>
    <xf numFmtId="0" fontId="77" fillId="0" borderId="21" xfId="22" applyFont="1" applyBorder="1" applyAlignment="1">
      <alignment horizontal="left" wrapText="1"/>
    </xf>
    <xf numFmtId="0" fontId="67" fillId="0" borderId="27" xfId="22" applyFont="1" applyBorder="1" applyAlignment="1">
      <alignment horizontal="center" wrapText="1"/>
    </xf>
    <xf numFmtId="0" fontId="67" fillId="0" borderId="23" xfId="22" applyFont="1" applyBorder="1" applyAlignment="1">
      <alignment horizontal="center" wrapText="1"/>
    </xf>
    <xf numFmtId="0" fontId="67" fillId="0" borderId="22" xfId="22" applyFont="1" applyBorder="1" applyAlignment="1">
      <alignment horizontal="center" wrapText="1"/>
    </xf>
    <xf numFmtId="0" fontId="67" fillId="0" borderId="28" xfId="22" applyFont="1" applyBorder="1" applyAlignment="1">
      <alignment horizontal="center" wrapText="1"/>
    </xf>
    <xf numFmtId="0" fontId="67" fillId="0" borderId="29" xfId="22" applyFont="1" applyBorder="1" applyAlignment="1">
      <alignment horizontal="center" wrapText="1"/>
    </xf>
    <xf numFmtId="0" fontId="67" fillId="0" borderId="30" xfId="22" applyFont="1" applyBorder="1" applyAlignment="1">
      <alignment horizontal="center" wrapText="1"/>
    </xf>
    <xf numFmtId="0" fontId="67" fillId="0" borderId="24" xfId="22" applyFont="1" applyBorder="1" applyAlignment="1">
      <alignment horizontal="center" wrapText="1"/>
    </xf>
    <xf numFmtId="0" fontId="67" fillId="0" borderId="0" xfId="22" applyFont="1" applyBorder="1" applyAlignment="1">
      <alignment horizontal="center" wrapText="1"/>
    </xf>
    <xf numFmtId="0" fontId="67" fillId="0" borderId="20" xfId="22" applyFont="1" applyBorder="1" applyAlignment="1">
      <alignment horizontal="center" wrapText="1"/>
    </xf>
    <xf numFmtId="0" fontId="67" fillId="0" borderId="25" xfId="22" applyFont="1" applyBorder="1" applyAlignment="1">
      <alignment horizontal="center" wrapText="1"/>
    </xf>
    <xf numFmtId="0" fontId="67" fillId="0" borderId="26" xfId="22" applyFont="1" applyBorder="1" applyAlignment="1">
      <alignment horizontal="center" wrapText="1"/>
    </xf>
    <xf numFmtId="0" fontId="67" fillId="0" borderId="21" xfId="22" applyFont="1" applyBorder="1" applyAlignment="1">
      <alignment horizontal="center" wrapText="1"/>
    </xf>
    <xf numFmtId="0" fontId="77" fillId="0" borderId="28" xfId="22" applyFont="1" applyBorder="1" applyAlignment="1">
      <alignment horizontal="center" wrapText="1"/>
    </xf>
    <xf numFmtId="0" fontId="77" fillId="0" borderId="30" xfId="22" applyFont="1" applyBorder="1" applyAlignment="1">
      <alignment horizontal="center" wrapText="1"/>
    </xf>
    <xf numFmtId="0" fontId="77" fillId="0" borderId="24" xfId="22" applyFont="1" applyBorder="1" applyAlignment="1">
      <alignment horizontal="center" wrapText="1"/>
    </xf>
    <xf numFmtId="0" fontId="77" fillId="0" borderId="20" xfId="22" applyFont="1" applyBorder="1" applyAlignment="1">
      <alignment horizontal="center" wrapText="1"/>
    </xf>
    <xf numFmtId="0" fontId="69" fillId="0" borderId="24" xfId="22" applyFont="1" applyBorder="1" applyAlignment="1">
      <alignment vertical="top" wrapText="1"/>
    </xf>
    <xf numFmtId="0" fontId="69" fillId="0" borderId="0" xfId="22" applyFont="1" applyBorder="1" applyAlignment="1">
      <alignment vertical="top" wrapText="1"/>
    </xf>
    <xf numFmtId="0" fontId="68" fillId="0" borderId="0" xfId="22" applyFont="1" applyAlignment="1">
      <alignment vertical="top" wrapText="1"/>
    </xf>
    <xf numFmtId="0" fontId="68" fillId="0" borderId="20" xfId="22" applyFont="1" applyBorder="1" applyAlignment="1">
      <alignment vertical="top" wrapText="1"/>
    </xf>
    <xf numFmtId="0" fontId="68" fillId="0" borderId="24" xfId="22" applyFont="1" applyBorder="1" applyAlignment="1">
      <alignment vertical="top" wrapText="1"/>
    </xf>
    <xf numFmtId="0" fontId="68" fillId="0" borderId="0" xfId="22" applyFont="1" applyBorder="1" applyAlignment="1">
      <alignment vertical="top" wrapText="1"/>
    </xf>
    <xf numFmtId="0" fontId="67" fillId="0" borderId="31" xfId="22" applyFont="1" applyBorder="1" applyAlignment="1">
      <alignment horizontal="center" wrapText="1"/>
    </xf>
    <xf numFmtId="0" fontId="67" fillId="0" borderId="33" xfId="22" applyFont="1" applyBorder="1" applyAlignment="1">
      <alignment horizontal="center" wrapText="1"/>
    </xf>
    <xf numFmtId="0" fontId="69" fillId="0" borderId="28" xfId="22" applyFont="1" applyBorder="1" applyAlignment="1">
      <alignment vertical="top" wrapText="1"/>
    </xf>
    <xf numFmtId="0" fontId="69" fillId="0" borderId="29" xfId="22" applyFont="1" applyBorder="1" applyAlignment="1">
      <alignment vertical="top" wrapText="1"/>
    </xf>
    <xf numFmtId="0" fontId="69" fillId="0" borderId="30" xfId="22" applyFont="1" applyBorder="1" applyAlignment="1">
      <alignment vertical="top" wrapText="1"/>
    </xf>
    <xf numFmtId="0" fontId="69" fillId="0" borderId="0" xfId="22" applyFont="1" applyAlignment="1">
      <alignment vertical="top" wrapText="1"/>
    </xf>
    <xf numFmtId="0" fontId="69" fillId="0" borderId="20" xfId="22" applyFont="1" applyBorder="1" applyAlignment="1">
      <alignment vertical="top" wrapText="1"/>
    </xf>
    <xf numFmtId="0" fontId="90" fillId="0" borderId="0" xfId="23" applyBorder="1" applyAlignment="1">
      <alignment vertical="top" wrapText="1"/>
    </xf>
    <xf numFmtId="0" fontId="90" fillId="0" borderId="20" xfId="23" applyBorder="1" applyAlignment="1">
      <alignment vertical="top" wrapText="1"/>
    </xf>
    <xf numFmtId="0" fontId="69" fillId="0" borderId="25" xfId="22" applyFont="1" applyBorder="1" applyAlignment="1">
      <alignment vertical="top" wrapText="1"/>
    </xf>
    <xf numFmtId="0" fontId="69" fillId="0" borderId="26" xfId="22" applyFont="1" applyBorder="1" applyAlignment="1">
      <alignment vertical="top" wrapText="1"/>
    </xf>
    <xf numFmtId="0" fontId="77" fillId="0" borderId="26" xfId="22" applyFont="1" applyBorder="1" applyAlignment="1">
      <alignment wrapText="1"/>
    </xf>
    <xf numFmtId="0" fontId="77" fillId="0" borderId="21" xfId="22" applyFont="1" applyBorder="1" applyAlignment="1">
      <alignment wrapText="1"/>
    </xf>
    <xf numFmtId="0" fontId="71" fillId="31" borderId="27" xfId="26" applyFont="1" applyFill="1" applyBorder="1" applyAlignment="1">
      <alignment vertical="top" wrapText="1"/>
    </xf>
    <xf numFmtId="0" fontId="71" fillId="31" borderId="22" xfId="26" applyFont="1" applyFill="1" applyBorder="1" applyAlignment="1">
      <alignment vertical="top" wrapText="1"/>
    </xf>
    <xf numFmtId="0" fontId="30" fillId="7" borderId="2" xfId="0" applyFont="1" applyFill="1" applyBorder="1" applyAlignment="1">
      <alignment horizontal="center"/>
    </xf>
    <xf numFmtId="0" fontId="30" fillId="8" borderId="2" xfId="0" applyFont="1" applyFill="1" applyBorder="1" applyAlignment="1">
      <alignment horizontal="center"/>
    </xf>
    <xf numFmtId="0" fontId="30" fillId="4" borderId="2" xfId="0" applyFont="1" applyFill="1" applyBorder="1" applyAlignment="1">
      <alignment horizontal="center"/>
    </xf>
    <xf numFmtId="0" fontId="30" fillId="6" borderId="2" xfId="0" applyFont="1" applyFill="1" applyBorder="1" applyAlignment="1">
      <alignment horizontal="center"/>
    </xf>
    <xf numFmtId="0" fontId="30" fillId="5" borderId="2" xfId="0" applyFont="1" applyFill="1" applyBorder="1" applyAlignment="1">
      <alignment horizontal="center"/>
    </xf>
    <xf numFmtId="0" fontId="30" fillId="7" borderId="8" xfId="0" applyFont="1" applyFill="1" applyBorder="1" applyAlignment="1">
      <alignment horizontal="center"/>
    </xf>
    <xf numFmtId="0" fontId="30" fillId="7" borderId="7" xfId="0" applyFont="1" applyFill="1" applyBorder="1" applyAlignment="1">
      <alignment horizontal="center"/>
    </xf>
    <xf numFmtId="0" fontId="30" fillId="5" borderId="8" xfId="0" applyFont="1" applyFill="1" applyBorder="1" applyAlignment="1">
      <alignment horizontal="center"/>
    </xf>
    <xf numFmtId="0" fontId="30" fillId="5" borderId="7" xfId="0" applyFont="1" applyFill="1" applyBorder="1" applyAlignment="1">
      <alignment horizontal="center"/>
    </xf>
    <xf numFmtId="0" fontId="30" fillId="8" borderId="2" xfId="93" applyFont="1" applyFill="1" applyBorder="1" applyAlignment="1">
      <alignment horizontal="center"/>
    </xf>
    <xf numFmtId="0" fontId="30" fillId="4" borderId="2" xfId="93" applyFont="1" applyFill="1" applyBorder="1" applyAlignment="1">
      <alignment horizontal="center"/>
    </xf>
    <xf numFmtId="0" fontId="30" fillId="6" borderId="2" xfId="93" applyFont="1" applyFill="1" applyBorder="1" applyAlignment="1">
      <alignment horizontal="center"/>
    </xf>
    <xf numFmtId="0" fontId="30" fillId="5" borderId="2" xfId="93" applyFont="1" applyFill="1" applyBorder="1" applyAlignment="1">
      <alignment horizontal="center"/>
    </xf>
    <xf numFmtId="0" fontId="30" fillId="7" borderId="2" xfId="93" applyFont="1" applyFill="1" applyBorder="1" applyAlignment="1">
      <alignment horizontal="center"/>
    </xf>
    <xf numFmtId="0" fontId="30" fillId="5" borderId="8" xfId="93" applyFont="1" applyFill="1" applyBorder="1" applyAlignment="1">
      <alignment horizontal="center"/>
    </xf>
    <xf numFmtId="0" fontId="30" fillId="5" borderId="7" xfId="93" applyFont="1" applyFill="1" applyBorder="1" applyAlignment="1">
      <alignment horizontal="center"/>
    </xf>
    <xf numFmtId="0" fontId="30" fillId="7" borderId="8" xfId="93" applyFont="1" applyFill="1" applyBorder="1" applyAlignment="1">
      <alignment horizontal="center"/>
    </xf>
    <xf numFmtId="0" fontId="30" fillId="7" borderId="7" xfId="93" applyFont="1" applyFill="1" applyBorder="1" applyAlignment="1">
      <alignment horizontal="center"/>
    </xf>
    <xf numFmtId="0" fontId="0" fillId="0" borderId="0" xfId="0" applyAlignment="1">
      <alignment wrapText="1"/>
    </xf>
    <xf numFmtId="0" fontId="0" fillId="0" borderId="0" xfId="0" applyAlignment="1"/>
    <xf numFmtId="0" fontId="65" fillId="0" borderId="0" xfId="2" applyBorder="1" applyAlignment="1">
      <alignment vertical="top" wrapText="1"/>
    </xf>
    <xf numFmtId="0" fontId="65" fillId="0" borderId="20" xfId="2" applyBorder="1" applyAlignment="1">
      <alignment vertical="top" wrapText="1"/>
    </xf>
    <xf numFmtId="0" fontId="68" fillId="0" borderId="29" xfId="3" applyFont="1" applyBorder="1" applyAlignment="1">
      <alignment vertical="top" wrapText="1"/>
    </xf>
    <xf numFmtId="0" fontId="68" fillId="0" borderId="30" xfId="3" applyFont="1" applyBorder="1" applyAlignment="1">
      <alignment vertical="top" wrapText="1"/>
    </xf>
    <xf numFmtId="0" fontId="70" fillId="0" borderId="31" xfId="3" applyFont="1" applyBorder="1" applyAlignment="1">
      <alignment horizontal="left" wrapText="1"/>
    </xf>
    <xf numFmtId="0" fontId="70" fillId="0" borderId="32" xfId="3" applyFont="1" applyBorder="1" applyAlignment="1">
      <alignment horizontal="left" wrapText="1"/>
    </xf>
    <xf numFmtId="0" fontId="70" fillId="0" borderId="33" xfId="3" applyFont="1" applyBorder="1" applyAlignment="1">
      <alignment horizontal="left" wrapText="1"/>
    </xf>
    <xf numFmtId="0" fontId="68" fillId="18" borderId="27" xfId="3" applyFont="1" applyFill="1" applyBorder="1" applyAlignment="1">
      <alignment horizontal="right" wrapText="1"/>
    </xf>
    <xf numFmtId="0" fontId="68" fillId="18" borderId="22" xfId="3" applyFont="1" applyFill="1" applyBorder="1" applyAlignment="1">
      <alignment horizontal="right" wrapText="1"/>
    </xf>
    <xf numFmtId="3" fontId="68" fillId="18" borderId="27" xfId="3" applyNumberFormat="1" applyFont="1" applyFill="1" applyBorder="1" applyAlignment="1">
      <alignment horizontal="right" wrapText="1"/>
    </xf>
    <xf numFmtId="3" fontId="68" fillId="18" borderId="22" xfId="3" applyNumberFormat="1" applyFont="1" applyFill="1" applyBorder="1" applyAlignment="1">
      <alignment horizontal="right" wrapText="1"/>
    </xf>
    <xf numFmtId="0" fontId="84" fillId="0" borderId="24" xfId="19" applyFont="1" applyBorder="1" applyAlignment="1">
      <alignment vertical="top" wrapText="1"/>
    </xf>
    <xf numFmtId="0" fontId="84" fillId="0" borderId="0" xfId="19" applyFont="1" applyAlignment="1">
      <alignment vertical="top" wrapText="1"/>
    </xf>
    <xf numFmtId="0" fontId="88" fillId="0" borderId="0" xfId="20" applyAlignment="1">
      <alignment vertical="top" wrapText="1"/>
    </xf>
    <xf numFmtId="0" fontId="88" fillId="0" borderId="20" xfId="20" applyBorder="1" applyAlignment="1">
      <alignment vertical="top" wrapText="1"/>
    </xf>
    <xf numFmtId="0" fontId="85" fillId="0" borderId="24" xfId="19" applyFont="1" applyBorder="1" applyAlignment="1">
      <alignment vertical="top" wrapText="1"/>
    </xf>
    <xf numFmtId="0" fontId="85" fillId="0" borderId="0" xfId="19" applyFont="1" applyAlignment="1">
      <alignment vertical="top" wrapText="1"/>
    </xf>
    <xf numFmtId="0" fontId="85" fillId="0" borderId="25" xfId="19" applyFont="1" applyBorder="1" applyAlignment="1">
      <alignment vertical="top" wrapText="1"/>
    </xf>
    <xf numFmtId="0" fontId="85" fillId="0" borderId="26" xfId="19" applyFont="1" applyBorder="1" applyAlignment="1">
      <alignment vertical="top" wrapText="1"/>
    </xf>
    <xf numFmtId="0" fontId="85" fillId="0" borderId="20" xfId="19" applyFont="1" applyBorder="1" applyAlignment="1">
      <alignment vertical="top" wrapText="1"/>
    </xf>
    <xf numFmtId="0" fontId="89" fillId="0" borderId="0" xfId="19" applyFont="1" applyAlignment="1">
      <alignment vertical="top" wrapText="1"/>
    </xf>
    <xf numFmtId="0" fontId="89" fillId="0" borderId="20" xfId="19" applyFont="1" applyBorder="1" applyAlignment="1">
      <alignment vertical="top" wrapText="1"/>
    </xf>
    <xf numFmtId="0" fontId="85" fillId="0" borderId="21" xfId="19" applyFont="1" applyBorder="1" applyAlignment="1">
      <alignment vertical="top" wrapText="1"/>
    </xf>
    <xf numFmtId="0" fontId="84" fillId="0" borderId="28" xfId="19" applyFont="1" applyBorder="1" applyAlignment="1">
      <alignment vertical="top" wrapText="1"/>
    </xf>
    <xf numFmtId="0" fontId="84" fillId="0" borderId="29" xfId="19" applyFont="1" applyBorder="1" applyAlignment="1">
      <alignment vertical="top" wrapText="1"/>
    </xf>
    <xf numFmtId="0" fontId="85" fillId="0" borderId="29" xfId="19" applyFont="1" applyBorder="1" applyAlignment="1">
      <alignment vertical="top" wrapText="1"/>
    </xf>
    <xf numFmtId="0" fontId="85" fillId="0" borderId="30" xfId="19" applyFont="1" applyBorder="1" applyAlignment="1">
      <alignment vertical="top" wrapText="1"/>
    </xf>
    <xf numFmtId="0" fontId="86" fillId="0" borderId="27" xfId="19" applyFont="1" applyBorder="1" applyAlignment="1">
      <alignment horizontal="center" wrapText="1"/>
    </xf>
    <xf numFmtId="0" fontId="86" fillId="0" borderId="22" xfId="19" applyFont="1" applyBorder="1" applyAlignment="1">
      <alignment horizontal="center" wrapText="1"/>
    </xf>
    <xf numFmtId="0" fontId="85" fillId="0" borderId="27" xfId="19" applyFont="1" applyBorder="1" applyAlignment="1">
      <alignment horizontal="right" wrapText="1"/>
    </xf>
    <xf numFmtId="0" fontId="85" fillId="0" borderId="22" xfId="19" applyFont="1" applyBorder="1" applyAlignment="1">
      <alignment horizontal="right" wrapText="1"/>
    </xf>
    <xf numFmtId="3" fontId="85" fillId="0" borderId="27" xfId="19" applyNumberFormat="1" applyFont="1" applyBorder="1" applyAlignment="1">
      <alignment horizontal="right" wrapText="1"/>
    </xf>
    <xf numFmtId="3" fontId="85" fillId="0" borderId="22" xfId="19" applyNumberFormat="1" applyFont="1" applyBorder="1" applyAlignment="1">
      <alignment horizontal="right" wrapText="1"/>
    </xf>
    <xf numFmtId="0" fontId="83" fillId="0" borderId="25" xfId="19" applyFont="1" applyBorder="1" applyAlignment="1">
      <alignment horizontal="center" wrapText="1"/>
    </xf>
    <xf numFmtId="0" fontId="83" fillId="0" borderId="21" xfId="19" applyFont="1" applyBorder="1" applyAlignment="1">
      <alignment horizontal="center" wrapText="1"/>
    </xf>
    <xf numFmtId="0" fontId="76" fillId="0" borderId="31" xfId="19" applyFont="1" applyBorder="1" applyAlignment="1">
      <alignment horizontal="left" wrapText="1"/>
    </xf>
    <xf numFmtId="0" fontId="76" fillId="0" borderId="32" xfId="19" applyFont="1" applyBorder="1" applyAlignment="1">
      <alignment horizontal="left" wrapText="1"/>
    </xf>
    <xf numFmtId="0" fontId="76" fillId="0" borderId="33" xfId="19" applyFont="1" applyBorder="1" applyAlignment="1">
      <alignment horizontal="left" wrapText="1"/>
    </xf>
    <xf numFmtId="0" fontId="83" fillId="0" borderId="27" xfId="19" applyFont="1" applyBorder="1" applyAlignment="1">
      <alignment horizontal="center" wrapText="1"/>
    </xf>
    <xf numFmtId="0" fontId="83" fillId="0" borderId="22" xfId="19" applyFont="1" applyBorder="1" applyAlignment="1">
      <alignment horizontal="center" wrapText="1"/>
    </xf>
    <xf numFmtId="0" fontId="83" fillId="0" borderId="28" xfId="19" applyFont="1" applyBorder="1" applyAlignment="1">
      <alignment horizontal="center" wrapText="1"/>
    </xf>
    <xf numFmtId="0" fontId="83" fillId="0" borderId="30" xfId="19" applyFont="1" applyBorder="1" applyAlignment="1">
      <alignment horizontal="center" wrapText="1"/>
    </xf>
  </cellXfs>
  <cellStyles count="95">
    <cellStyle name="Column heading" xfId="28"/>
    <cellStyle name="Comma 2" xfId="8"/>
    <cellStyle name="Comma 2 2" xfId="29"/>
    <cellStyle name="Comma 3" xfId="9"/>
    <cellStyle name="Comma 4" xfId="94"/>
    <cellStyle name="Comma0" xfId="30"/>
    <cellStyle name="Corner heading" xfId="31"/>
    <cellStyle name="Currency0" xfId="32"/>
    <cellStyle name="Data" xfId="33"/>
    <cellStyle name="Data no deci" xfId="34"/>
    <cellStyle name="Data Superscript" xfId="35"/>
    <cellStyle name="Data_1-1A-Regular" xfId="36"/>
    <cellStyle name="Data-one deci" xfId="37"/>
    <cellStyle name="Date" xfId="38"/>
    <cellStyle name="Fixed" xfId="39"/>
    <cellStyle name="Followed Hyperlink 2" xfId="40"/>
    <cellStyle name="Heading 1 2" xfId="41"/>
    <cellStyle name="Heading 2 2" xfId="42"/>
    <cellStyle name="Hed Side" xfId="43"/>
    <cellStyle name="Hed Side bold" xfId="44"/>
    <cellStyle name="Hed Side Indent" xfId="45"/>
    <cellStyle name="Hed Side Regular" xfId="46"/>
    <cellStyle name="Hed Side_1-1A-Regular" xfId="47"/>
    <cellStyle name="Hed Top" xfId="48"/>
    <cellStyle name="Hed Top - SECTION" xfId="49"/>
    <cellStyle name="Hed Top_3-new4" xfId="50"/>
    <cellStyle name="Hyperlink" xfId="1" builtinId="8"/>
    <cellStyle name="Hyperlink 2" xfId="2"/>
    <cellStyle name="Hyperlink 2 2" xfId="27"/>
    <cellStyle name="Hyperlink 3" xfId="18"/>
    <cellStyle name="Hyperlink 3 2" xfId="20"/>
    <cellStyle name="Hyperlink 3 3" xfId="51"/>
    <cellStyle name="Hyperlink 4" xfId="23"/>
    <cellStyle name="Hyperlink 5" xfId="52"/>
    <cellStyle name="Normal" xfId="0" builtinId="0"/>
    <cellStyle name="Normal 10" xfId="21"/>
    <cellStyle name="Normal 10 2" xfId="53"/>
    <cellStyle name="Normal 11" xfId="19"/>
    <cellStyle name="Normal 11 2" xfId="54"/>
    <cellStyle name="Normal 11 3" xfId="55"/>
    <cellStyle name="Normal 12" xfId="22"/>
    <cellStyle name="Normal 13" xfId="26"/>
    <cellStyle name="Normal 14" xfId="92"/>
    <cellStyle name="Normal 2" xfId="3"/>
    <cellStyle name="Normal 2 2" xfId="93"/>
    <cellStyle name="Normal 3" xfId="6"/>
    <cellStyle name="Normal 3 2" xfId="56"/>
    <cellStyle name="Normal 4" xfId="10"/>
    <cellStyle name="Normal 4 2" xfId="57"/>
    <cellStyle name="Normal 4 3" xfId="58"/>
    <cellStyle name="Normal 5" xfId="11"/>
    <cellStyle name="Normal 6" xfId="12"/>
    <cellStyle name="Normal 6 2" xfId="59"/>
    <cellStyle name="Normal 7" xfId="14"/>
    <cellStyle name="Normal 7 2" xfId="60"/>
    <cellStyle name="Normal 8" xfId="15"/>
    <cellStyle name="Normal 8 2" xfId="61"/>
    <cellStyle name="Normal 9" xfId="17"/>
    <cellStyle name="Normal 9 2" xfId="62"/>
    <cellStyle name="Normal_transportation_indicators_1204" xfId="4"/>
    <cellStyle name="Normal_transportation_indicators_1204 2" xfId="24"/>
    <cellStyle name="Normal_TransportationIndicators_092002" xfId="5"/>
    <cellStyle name="Normal_TransportationIndicators_092002 2" xfId="25"/>
    <cellStyle name="Note 2" xfId="63"/>
    <cellStyle name="Percent" xfId="16" builtinId="5"/>
    <cellStyle name="Percent 2" xfId="7"/>
    <cellStyle name="Percent 2 2" xfId="64"/>
    <cellStyle name="Percent 3" xfId="13"/>
    <cellStyle name="Percent 3 2" xfId="65"/>
    <cellStyle name="Percent 4" xfId="66"/>
    <cellStyle name="Reference" xfId="67"/>
    <cellStyle name="Row heading" xfId="68"/>
    <cellStyle name="Source Hed" xfId="69"/>
    <cellStyle name="Source Letter" xfId="70"/>
    <cellStyle name="Source Superscript" xfId="71"/>
    <cellStyle name="Source Text" xfId="72"/>
    <cellStyle name="State" xfId="73"/>
    <cellStyle name="Superscript" xfId="74"/>
    <cellStyle name="Superscript- regular" xfId="75"/>
    <cellStyle name="Superscript_1-1A-Regular" xfId="76"/>
    <cellStyle name="Table Data" xfId="77"/>
    <cellStyle name="Table Head Top" xfId="78"/>
    <cellStyle name="Table Hed Side" xfId="79"/>
    <cellStyle name="Table Title" xfId="80"/>
    <cellStyle name="Title Text" xfId="81"/>
    <cellStyle name="Title Text 1" xfId="82"/>
    <cellStyle name="Title Text 2" xfId="83"/>
    <cellStyle name="Title-1" xfId="84"/>
    <cellStyle name="Title-2" xfId="85"/>
    <cellStyle name="Title-3" xfId="86"/>
    <cellStyle name="Total 2" xfId="87"/>
    <cellStyle name="Wrap" xfId="88"/>
    <cellStyle name="Wrap Bold" xfId="89"/>
    <cellStyle name="Wrap Title" xfId="90"/>
    <cellStyle name="Wrap_NTS99-~11" xfId="9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66"/>
      <rgbColor rgb="00666699"/>
      <rgbColor rgb="00FF9900"/>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66CC"/>
      <color rgb="FFFF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0594925635"/>
          <c:y val="5.1400554097404488E-2"/>
          <c:w val="0.83148228346456687"/>
          <c:h val="0.79523549139690874"/>
        </c:manualLayout>
      </c:layout>
      <c:lineChart>
        <c:grouping val="standard"/>
        <c:varyColors val="0"/>
        <c:ser>
          <c:idx val="0"/>
          <c:order val="0"/>
          <c:tx>
            <c:strRef>
              <c:f>Residential_Total_LMDI_UtilAdj!$AN$100</c:f>
              <c:strCache>
                <c:ptCount val="1"/>
                <c:pt idx="0">
                  <c:v>Delivered Intensity Index (per sq.ft.)</c:v>
                </c:pt>
              </c:strCache>
            </c:strRef>
          </c:tx>
          <c:cat>
            <c:numRef>
              <c:f>Residential_Total_LMDI_UtilAdj!$AM$101:$AM$141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Residential_Total_LMDI_UtilAdj!$AN$101:$AN$142</c:f>
              <c:numCache>
                <c:formatCode>0.0000</c:formatCode>
                <c:ptCount val="42"/>
                <c:pt idx="0">
                  <c:v>1.3922186215458177</c:v>
                </c:pt>
                <c:pt idx="1">
                  <c:v>1.4042397686205408</c:v>
                </c:pt>
                <c:pt idx="2">
                  <c:v>1.385726009907609</c:v>
                </c:pt>
                <c:pt idx="3">
                  <c:v>1.351306218458842</c:v>
                </c:pt>
                <c:pt idx="4">
                  <c:v>1.275427111403634</c:v>
                </c:pt>
                <c:pt idx="5">
                  <c:v>1.2458552701847438</c:v>
                </c:pt>
                <c:pt idx="6">
                  <c:v>1.2523941785127481</c:v>
                </c:pt>
                <c:pt idx="7">
                  <c:v>1.2291416391922356</c:v>
                </c:pt>
                <c:pt idx="8">
                  <c:v>1.1856690501671243</c:v>
                </c:pt>
                <c:pt idx="9">
                  <c:v>1.1489451750533308</c:v>
                </c:pt>
                <c:pt idx="10">
                  <c:v>1.078507228300625</c:v>
                </c:pt>
                <c:pt idx="11">
                  <c:v>1.021822727874738</c:v>
                </c:pt>
                <c:pt idx="12">
                  <c:v>1.0139410731646288</c:v>
                </c:pt>
                <c:pt idx="13">
                  <c:v>0.99119764017122525</c:v>
                </c:pt>
                <c:pt idx="14">
                  <c:v>1.0234630442188719</c:v>
                </c:pt>
                <c:pt idx="15">
                  <c:v>1</c:v>
                </c:pt>
                <c:pt idx="16">
                  <c:v>0.99493557610872252</c:v>
                </c:pt>
                <c:pt idx="17">
                  <c:v>0.97610162250775079</c:v>
                </c:pt>
                <c:pt idx="18">
                  <c:v>0.97569807886188253</c:v>
                </c:pt>
                <c:pt idx="19">
                  <c:v>0.97307227957586262</c:v>
                </c:pt>
                <c:pt idx="20">
                  <c:v>0.94168755268559634</c:v>
                </c:pt>
                <c:pt idx="21">
                  <c:v>0.93508533796058557</c:v>
                </c:pt>
                <c:pt idx="22">
                  <c:v>0.91242599391343582</c:v>
                </c:pt>
                <c:pt idx="23">
                  <c:v>0.89127482675512071</c:v>
                </c:pt>
                <c:pt idx="24">
                  <c:v>0.88372374910436302</c:v>
                </c:pt>
                <c:pt idx="25">
                  <c:v>0.8629253162795415</c:v>
                </c:pt>
                <c:pt idx="26">
                  <c:v>0.89159645336930371</c:v>
                </c:pt>
                <c:pt idx="27">
                  <c:v>0.85762066527555103</c:v>
                </c:pt>
                <c:pt idx="28">
                  <c:v>0.85504968992054831</c:v>
                </c:pt>
                <c:pt idx="29">
                  <c:v>0.85185040179770877</c:v>
                </c:pt>
                <c:pt idx="30">
                  <c:v>0.8513467536884195</c:v>
                </c:pt>
                <c:pt idx="31">
                  <c:v>0.84037553472234472</c:v>
                </c:pt>
                <c:pt idx="32">
                  <c:v>0.82690573400277301</c:v>
                </c:pt>
                <c:pt idx="33">
                  <c:v>0.82429608972973334</c:v>
                </c:pt>
                <c:pt idx="34">
                  <c:v>0.81332356109844051</c:v>
                </c:pt>
                <c:pt idx="35">
                  <c:v>0.79643303382595609</c:v>
                </c:pt>
                <c:pt idx="36">
                  <c:v>0.76532342198781611</c:v>
                </c:pt>
                <c:pt idx="37">
                  <c:v>0.7700849524391874</c:v>
                </c:pt>
                <c:pt idx="38">
                  <c:v>0.76327267935227661</c:v>
                </c:pt>
                <c:pt idx="39">
                  <c:v>0.74276663714057289</c:v>
                </c:pt>
                <c:pt idx="40">
                  <c:v>0.74306702431566551</c:v>
                </c:pt>
                <c:pt idx="41">
                  <c:v>0.7325501317497396</c:v>
                </c:pt>
              </c:numCache>
            </c:numRef>
          </c:val>
          <c:smooth val="0"/>
        </c:ser>
        <c:ser>
          <c:idx val="2"/>
          <c:order val="1"/>
          <c:tx>
            <c:strRef>
              <c:f>Residential_Total_LMDI_UtilAdj!$AP$100</c:f>
              <c:strCache>
                <c:ptCount val="1"/>
                <c:pt idx="0">
                  <c:v>Electrification Effect</c:v>
                </c:pt>
              </c:strCache>
            </c:strRef>
          </c:tx>
          <c:marker>
            <c:symbol val="triangle"/>
            <c:size val="5"/>
          </c:marker>
          <c:cat>
            <c:numRef>
              <c:f>Residential_Total_LMDI_UtilAdj!$AM$101:$AM$141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Residential_Total_LMDI_UtilAdj!$AP$101:$AP$142</c:f>
              <c:numCache>
                <c:formatCode>0.0000</c:formatCode>
                <c:ptCount val="42"/>
                <c:pt idx="0">
                  <c:v>0.83518796501371828</c:v>
                </c:pt>
                <c:pt idx="1">
                  <c:v>0.84643885766166338</c:v>
                </c:pt>
                <c:pt idx="2">
                  <c:v>0.85713017881109299</c:v>
                </c:pt>
                <c:pt idx="3">
                  <c:v>0.88322352515638614</c:v>
                </c:pt>
                <c:pt idx="4">
                  <c:v>0.89180089255342598</c:v>
                </c:pt>
                <c:pt idx="5">
                  <c:v>0.89337925893556713</c:v>
                </c:pt>
                <c:pt idx="6">
                  <c:v>0.88914200932180909</c:v>
                </c:pt>
                <c:pt idx="7">
                  <c:v>0.90931328595144789</c:v>
                </c:pt>
                <c:pt idx="8">
                  <c:v>0.91817351364979927</c:v>
                </c:pt>
                <c:pt idx="9">
                  <c:v>0.93182858109953848</c:v>
                </c:pt>
                <c:pt idx="10">
                  <c:v>0.96109677217959677</c:v>
                </c:pt>
                <c:pt idx="11">
                  <c:v>0.97765272283512594</c:v>
                </c:pt>
                <c:pt idx="12">
                  <c:v>0.97647968561815934</c:v>
                </c:pt>
                <c:pt idx="13">
                  <c:v>0.99714195020187313</c:v>
                </c:pt>
                <c:pt idx="14">
                  <c:v>0.99268185432754341</c:v>
                </c:pt>
                <c:pt idx="15">
                  <c:v>1</c:v>
                </c:pt>
                <c:pt idx="16">
                  <c:v>1.0185231871082019</c:v>
                </c:pt>
                <c:pt idx="17">
                  <c:v>1.0285404249167978</c:v>
                </c:pt>
                <c:pt idx="18">
                  <c:v>1.0251098404236982</c:v>
                </c:pt>
                <c:pt idx="19">
                  <c:v>1.021056919909112</c:v>
                </c:pt>
                <c:pt idx="20">
                  <c:v>1.0700471963465266</c:v>
                </c:pt>
                <c:pt idx="21">
                  <c:v>1.0715666458756186</c:v>
                </c:pt>
                <c:pt idx="22">
                  <c:v>1.0562676618167299</c:v>
                </c:pt>
                <c:pt idx="23">
                  <c:v>1.066308728108885</c:v>
                </c:pt>
                <c:pt idx="24">
                  <c:v>1.0777502581771758</c:v>
                </c:pt>
                <c:pt idx="25">
                  <c:v>1.0898857008799017</c:v>
                </c:pt>
                <c:pt idx="26">
                  <c:v>1.0787087645167892</c:v>
                </c:pt>
                <c:pt idx="27">
                  <c:v>1.0954136589247752</c:v>
                </c:pt>
                <c:pt idx="28">
                  <c:v>1.1406829640806353</c:v>
                </c:pt>
                <c:pt idx="29">
                  <c:v>1.1270619141232587</c:v>
                </c:pt>
                <c:pt idx="30">
                  <c:v>1.1223768603379647</c:v>
                </c:pt>
                <c:pt idx="31">
                  <c:v>1.1382356859815004</c:v>
                </c:pt>
                <c:pt idx="32">
                  <c:v>1.1529179885799259</c:v>
                </c:pt>
                <c:pt idx="33">
                  <c:v>1.1406838855780013</c:v>
                </c:pt>
                <c:pt idx="34">
                  <c:v>1.1558855835471131</c:v>
                </c:pt>
                <c:pt idx="35">
                  <c:v>1.1764265286748452</c:v>
                </c:pt>
                <c:pt idx="36">
                  <c:v>1.212040911098643</c:v>
                </c:pt>
                <c:pt idx="37">
                  <c:v>1.1990342439095703</c:v>
                </c:pt>
                <c:pt idx="38">
                  <c:v>1.1811974004902281</c:v>
                </c:pt>
                <c:pt idx="39">
                  <c:v>1.1895016008638883</c:v>
                </c:pt>
                <c:pt idx="40">
                  <c:v>1.2119129907345529</c:v>
                </c:pt>
                <c:pt idx="41">
                  <c:v>1.2114199113514539</c:v>
                </c:pt>
              </c:numCache>
            </c:numRef>
          </c:val>
          <c:smooth val="0"/>
        </c:ser>
        <c:ser>
          <c:idx val="3"/>
          <c:order val="2"/>
          <c:tx>
            <c:strRef>
              <c:f>Residential_Total_LMDI_UtilAdj!$AQ$100</c:f>
              <c:strCache>
                <c:ptCount val="1"/>
                <c:pt idx="0">
                  <c:v>Structure:  Electric Generation Efficiency</c:v>
                </c:pt>
              </c:strCache>
            </c:strRef>
          </c:tx>
          <c:marker>
            <c:symbol val="x"/>
            <c:size val="2"/>
          </c:marker>
          <c:cat>
            <c:numRef>
              <c:f>Residential_Total_LMDI_UtilAdj!$AM$101:$AM$141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Residential_Total_LMDI_UtilAdj!$AQ$101:$AQ$142</c:f>
              <c:numCache>
                <c:formatCode>0.0000</c:formatCode>
                <c:ptCount val="42"/>
                <c:pt idx="0">
                  <c:v>1.0216528738775184</c:v>
                </c:pt>
                <c:pt idx="1">
                  <c:v>1.0207611392051448</c:v>
                </c:pt>
                <c:pt idx="2">
                  <c:v>1.0177739342496852</c:v>
                </c:pt>
                <c:pt idx="3">
                  <c:v>1.015962835993611</c:v>
                </c:pt>
                <c:pt idx="4">
                  <c:v>1.0219303382845615</c:v>
                </c:pt>
                <c:pt idx="5">
                  <c:v>1.0192633983807682</c:v>
                </c:pt>
                <c:pt idx="6">
                  <c:v>1.0181276368331829</c:v>
                </c:pt>
                <c:pt idx="7">
                  <c:v>1.0181307813877361</c:v>
                </c:pt>
                <c:pt idx="8">
                  <c:v>1.0222723817471644</c:v>
                </c:pt>
                <c:pt idx="9">
                  <c:v>1.0174474737593195</c:v>
                </c:pt>
                <c:pt idx="10">
                  <c:v>1.0186613489114056</c:v>
                </c:pt>
                <c:pt idx="11">
                  <c:v>1.0086925739492052</c:v>
                </c:pt>
                <c:pt idx="12">
                  <c:v>1.0142859761206739</c:v>
                </c:pt>
                <c:pt idx="13">
                  <c:v>1.0118709908927979</c:v>
                </c:pt>
                <c:pt idx="14">
                  <c:v>1.0006684536215826</c:v>
                </c:pt>
                <c:pt idx="15">
                  <c:v>1</c:v>
                </c:pt>
                <c:pt idx="16">
                  <c:v>0.99350397820705549</c:v>
                </c:pt>
                <c:pt idx="17">
                  <c:v>0.98892466233001131</c:v>
                </c:pt>
                <c:pt idx="18">
                  <c:v>0.9871747173420149</c:v>
                </c:pt>
                <c:pt idx="19">
                  <c:v>1.0044148094363077</c:v>
                </c:pt>
                <c:pt idx="20">
                  <c:v>1.0021532133538964</c:v>
                </c:pt>
                <c:pt idx="21">
                  <c:v>0.99829269298617396</c:v>
                </c:pt>
                <c:pt idx="22">
                  <c:v>0.99537945899737479</c:v>
                </c:pt>
                <c:pt idx="23">
                  <c:v>0.99601542642448604</c:v>
                </c:pt>
                <c:pt idx="24">
                  <c:v>0.99112731644480323</c:v>
                </c:pt>
                <c:pt idx="25">
                  <c:v>0.99501964076416205</c:v>
                </c:pt>
                <c:pt idx="26">
                  <c:v>0.99556929045051201</c:v>
                </c:pt>
                <c:pt idx="27">
                  <c:v>0.99390514708759925</c:v>
                </c:pt>
                <c:pt idx="28">
                  <c:v>0.99431827949015739</c:v>
                </c:pt>
                <c:pt idx="29">
                  <c:v>0.99821658123175894</c:v>
                </c:pt>
                <c:pt idx="30">
                  <c:v>0.99592883680742528</c:v>
                </c:pt>
                <c:pt idx="31">
                  <c:v>0.98648357882020787</c:v>
                </c:pt>
                <c:pt idx="32">
                  <c:v>0.98686942256185417</c:v>
                </c:pt>
                <c:pt idx="33">
                  <c:v>0.98235728291048907</c:v>
                </c:pt>
                <c:pt idx="34">
                  <c:v>0.98346371981811054</c:v>
                </c:pt>
                <c:pt idx="35">
                  <c:v>0.97824488100233997</c:v>
                </c:pt>
                <c:pt idx="36">
                  <c:v>0.97301025705695043</c:v>
                </c:pt>
                <c:pt idx="37">
                  <c:v>0.97192649129924247</c:v>
                </c:pt>
                <c:pt idx="38">
                  <c:v>0.97087000073314345</c:v>
                </c:pt>
                <c:pt idx="39">
                  <c:v>0.96321864822137127</c:v>
                </c:pt>
                <c:pt idx="40">
                  <c:v>0.9612386747816426</c:v>
                </c:pt>
                <c:pt idx="41">
                  <c:v>0.95654116748516294</c:v>
                </c:pt>
              </c:numCache>
            </c:numRef>
          </c:val>
          <c:smooth val="0"/>
        </c:ser>
        <c:dLbls>
          <c:showLegendKey val="0"/>
          <c:showVal val="0"/>
          <c:showCatName val="0"/>
          <c:showSerName val="0"/>
          <c:showPercent val="0"/>
          <c:showBubbleSize val="0"/>
        </c:dLbls>
        <c:marker val="1"/>
        <c:smooth val="0"/>
        <c:axId val="91110400"/>
        <c:axId val="91112192"/>
      </c:lineChart>
      <c:catAx>
        <c:axId val="91110400"/>
        <c:scaling>
          <c:orientation val="minMax"/>
        </c:scaling>
        <c:delete val="0"/>
        <c:axPos val="b"/>
        <c:numFmt formatCode="0" sourceLinked="1"/>
        <c:majorTickMark val="out"/>
        <c:minorTickMark val="none"/>
        <c:tickLblPos val="nextTo"/>
        <c:crossAx val="91112192"/>
        <c:crosses val="autoZero"/>
        <c:auto val="1"/>
        <c:lblAlgn val="ctr"/>
        <c:lblOffset val="100"/>
        <c:tickLblSkip val="5"/>
        <c:tickMarkSkip val="1"/>
        <c:noMultiLvlLbl val="0"/>
      </c:catAx>
      <c:valAx>
        <c:axId val="91112192"/>
        <c:scaling>
          <c:orientation val="minMax"/>
        </c:scaling>
        <c:delete val="0"/>
        <c:axPos val="l"/>
        <c:majorGridlines/>
        <c:title>
          <c:tx>
            <c:rich>
              <a:bodyPr rot="-5400000" vert="horz"/>
              <a:lstStyle/>
              <a:p>
                <a:pPr>
                  <a:defRPr sz="1100" baseline="0"/>
                </a:pPr>
                <a:r>
                  <a:rPr lang="en-US" sz="1100" baseline="0"/>
                  <a:t>Index, (1985 = 1.0)</a:t>
                </a:r>
              </a:p>
            </c:rich>
          </c:tx>
          <c:overlay val="0"/>
        </c:title>
        <c:numFmt formatCode="0.0" sourceLinked="0"/>
        <c:majorTickMark val="out"/>
        <c:minorTickMark val="none"/>
        <c:tickLblPos val="nextTo"/>
        <c:crossAx val="91110400"/>
        <c:crosses val="autoZero"/>
        <c:crossBetween val="midCat"/>
      </c:valAx>
      <c:spPr>
        <a:solidFill>
          <a:schemeClr val="bg1"/>
        </a:solidFill>
        <a:ln>
          <a:solidFill>
            <a:schemeClr val="accent1"/>
          </a:solidFill>
        </a:ln>
      </c:spPr>
    </c:plotArea>
    <c:legend>
      <c:legendPos val="r"/>
      <c:layout>
        <c:manualLayout>
          <c:xMode val="edge"/>
          <c:yMode val="edge"/>
          <c:x val="0.17531523553920481"/>
          <c:y val="0.5045756876479881"/>
          <c:w val="0.51124571244229799"/>
          <c:h val="0.2234408891147277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0594925635"/>
          <c:y val="5.1400554097404488E-2"/>
          <c:w val="0.81498425196850399"/>
          <c:h val="0.79523549139690874"/>
        </c:manualLayout>
      </c:layout>
      <c:areaChart>
        <c:grouping val="stacked"/>
        <c:varyColors val="0"/>
        <c:ser>
          <c:idx val="0"/>
          <c:order val="0"/>
          <c:tx>
            <c:strRef>
              <c:f>Report_graphs!$D$6</c:f>
              <c:strCache>
                <c:ptCount val="1"/>
                <c:pt idx="0">
                  <c:v>Single Family </c:v>
                </c:pt>
              </c:strCache>
            </c:strRef>
          </c:tx>
          <c:spPr>
            <a:pattFill prst="dkDnDiag">
              <a:fgClr>
                <a:srgbClr val="FFC000"/>
              </a:fgClr>
              <a:bgClr>
                <a:schemeClr val="bg1"/>
              </a:bgClr>
            </a:pattFill>
            <a:ln>
              <a:solidFill>
                <a:schemeClr val="accent1"/>
              </a:solidFill>
            </a:ln>
          </c:spPr>
          <c:cat>
            <c:numRef>
              <c:f>Report_graphs!$C$7:$C$48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Report_graphs!$D$7:$D$48</c:f>
              <c:numCache>
                <c:formatCode>#,##0.00</c:formatCode>
                <c:ptCount val="42"/>
                <c:pt idx="0">
                  <c:v>76.485781730473022</c:v>
                </c:pt>
                <c:pt idx="1">
                  <c:v>78.569110994627167</c:v>
                </c:pt>
                <c:pt idx="2">
                  <c:v>80.974078284343477</c:v>
                </c:pt>
                <c:pt idx="3">
                  <c:v>82.706521244718516</c:v>
                </c:pt>
                <c:pt idx="4">
                  <c:v>84.379338199799378</c:v>
                </c:pt>
                <c:pt idx="5">
                  <c:v>86.851154196013781</c:v>
                </c:pt>
                <c:pt idx="6">
                  <c:v>88.538872933235226</c:v>
                </c:pt>
                <c:pt idx="7">
                  <c:v>89.737159384132553</c:v>
                </c:pt>
                <c:pt idx="8">
                  <c:v>91.857958172663103</c:v>
                </c:pt>
                <c:pt idx="9">
                  <c:v>94.723669955979048</c:v>
                </c:pt>
                <c:pt idx="10">
                  <c:v>96.82359230786011</c:v>
                </c:pt>
                <c:pt idx="11">
                  <c:v>100.4164135632048</c:v>
                </c:pt>
                <c:pt idx="12">
                  <c:v>100.94732393603773</c:v>
                </c:pt>
                <c:pt idx="13">
                  <c:v>101.73821177817953</c:v>
                </c:pt>
                <c:pt idx="14">
                  <c:v>103.56314165966558</c:v>
                </c:pt>
                <c:pt idx="15">
                  <c:v>105.44994959184879</c:v>
                </c:pt>
                <c:pt idx="16">
                  <c:v>107.29991713780578</c:v>
                </c:pt>
                <c:pt idx="17">
                  <c:v>110.21024675271116</c:v>
                </c:pt>
                <c:pt idx="18">
                  <c:v>112.91394155120565</c:v>
                </c:pt>
                <c:pt idx="19">
                  <c:v>115.53621685257544</c:v>
                </c:pt>
                <c:pt idx="20">
                  <c:v>117.4022648306712</c:v>
                </c:pt>
                <c:pt idx="21">
                  <c:v>118.95244745118845</c:v>
                </c:pt>
                <c:pt idx="22">
                  <c:v>122.32693260714944</c:v>
                </c:pt>
                <c:pt idx="23">
                  <c:v>125.88275758776004</c:v>
                </c:pt>
                <c:pt idx="24">
                  <c:v>129.08269838513547</c:v>
                </c:pt>
                <c:pt idx="25">
                  <c:v>132.04862203136963</c:v>
                </c:pt>
                <c:pt idx="26">
                  <c:v>134.29916362741048</c:v>
                </c:pt>
                <c:pt idx="27">
                  <c:v>136.51429139543654</c:v>
                </c:pt>
                <c:pt idx="28">
                  <c:v>139.92916362781659</c:v>
                </c:pt>
                <c:pt idx="29">
                  <c:v>143.65154828200406</c:v>
                </c:pt>
                <c:pt idx="30">
                  <c:v>146.74373669922696</c:v>
                </c:pt>
                <c:pt idx="31">
                  <c:v>149.93608921012714</c:v>
                </c:pt>
                <c:pt idx="32">
                  <c:v>152.82302126358402</c:v>
                </c:pt>
                <c:pt idx="33">
                  <c:v>155.82349991814843</c:v>
                </c:pt>
                <c:pt idx="34">
                  <c:v>159.64392091758702</c:v>
                </c:pt>
                <c:pt idx="35">
                  <c:v>163.83126297777599</c:v>
                </c:pt>
                <c:pt idx="36">
                  <c:v>167.09422966554507</c:v>
                </c:pt>
                <c:pt idx="37">
                  <c:v>169.23528010319259</c:v>
                </c:pt>
                <c:pt idx="38">
                  <c:v>171.42625158297261</c:v>
                </c:pt>
                <c:pt idx="39">
                  <c:v>172.85243529237752</c:v>
                </c:pt>
                <c:pt idx="40">
                  <c:v>174.60168767279995</c:v>
                </c:pt>
                <c:pt idx="41">
                  <c:v>176.4782533184592</c:v>
                </c:pt>
              </c:numCache>
            </c:numRef>
          </c:val>
        </c:ser>
        <c:ser>
          <c:idx val="1"/>
          <c:order val="1"/>
          <c:tx>
            <c:strRef>
              <c:f>Report_graphs!$E$6</c:f>
              <c:strCache>
                <c:ptCount val="1"/>
                <c:pt idx="0">
                  <c:v>Multi-Family</c:v>
                </c:pt>
              </c:strCache>
            </c:strRef>
          </c:tx>
          <c:spPr>
            <a:pattFill prst="wave">
              <a:fgClr>
                <a:schemeClr val="accent1"/>
              </a:fgClr>
              <a:bgClr>
                <a:schemeClr val="bg1"/>
              </a:bgClr>
            </a:pattFill>
            <a:ln>
              <a:solidFill>
                <a:schemeClr val="accent1"/>
              </a:solidFill>
            </a:ln>
          </c:spPr>
          <c:cat>
            <c:numRef>
              <c:f>Report_graphs!$C$7:$C$48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Report_graphs!$E$7:$E$48</c:f>
              <c:numCache>
                <c:formatCode>#,##0.00</c:formatCode>
                <c:ptCount val="42"/>
                <c:pt idx="0">
                  <c:v>14.328688166354533</c:v>
                </c:pt>
                <c:pt idx="1">
                  <c:v>14.641204395003365</c:v>
                </c:pt>
                <c:pt idx="2">
                  <c:v>15.002310676177313</c:v>
                </c:pt>
                <c:pt idx="3">
                  <c:v>15.555496533016083</c:v>
                </c:pt>
                <c:pt idx="4">
                  <c:v>15.78949481784694</c:v>
                </c:pt>
                <c:pt idx="5">
                  <c:v>16.492536030790841</c:v>
                </c:pt>
                <c:pt idx="6">
                  <c:v>16.84902814964731</c:v>
                </c:pt>
                <c:pt idx="7">
                  <c:v>17.452801886857507</c:v>
                </c:pt>
                <c:pt idx="8">
                  <c:v>18.204736364590524</c:v>
                </c:pt>
                <c:pt idx="9">
                  <c:v>18.216343428264224</c:v>
                </c:pt>
                <c:pt idx="10">
                  <c:v>18.510816433360677</c:v>
                </c:pt>
                <c:pt idx="11">
                  <c:v>19.419977529881514</c:v>
                </c:pt>
                <c:pt idx="12">
                  <c:v>19.722812641436601</c:v>
                </c:pt>
                <c:pt idx="13">
                  <c:v>20.037595825162388</c:v>
                </c:pt>
                <c:pt idx="14">
                  <c:v>20.12418820158976</c:v>
                </c:pt>
                <c:pt idx="15">
                  <c:v>20.215988144456794</c:v>
                </c:pt>
                <c:pt idx="16">
                  <c:v>20.753576184549004</c:v>
                </c:pt>
                <c:pt idx="17">
                  <c:v>21.175276100682304</c:v>
                </c:pt>
                <c:pt idx="18">
                  <c:v>21.767740743352647</c:v>
                </c:pt>
                <c:pt idx="19">
                  <c:v>22.29156339753478</c:v>
                </c:pt>
                <c:pt idx="20">
                  <c:v>22.393842568467651</c:v>
                </c:pt>
                <c:pt idx="21">
                  <c:v>22.368405066511936</c:v>
                </c:pt>
                <c:pt idx="22">
                  <c:v>22.659961467473657</c:v>
                </c:pt>
                <c:pt idx="23">
                  <c:v>22.890083016768131</c:v>
                </c:pt>
                <c:pt idx="24">
                  <c:v>23.050677099178401</c:v>
                </c:pt>
                <c:pt idx="25">
                  <c:v>23.315299440355794</c:v>
                </c:pt>
                <c:pt idx="26">
                  <c:v>23.593835736377486</c:v>
                </c:pt>
                <c:pt idx="27">
                  <c:v>23.8918083076233</c:v>
                </c:pt>
                <c:pt idx="28">
                  <c:v>23.860694637025361</c:v>
                </c:pt>
                <c:pt idx="29">
                  <c:v>23.873417687118746</c:v>
                </c:pt>
                <c:pt idx="30">
                  <c:v>24.190361521994962</c:v>
                </c:pt>
                <c:pt idx="31">
                  <c:v>24.489600548575034</c:v>
                </c:pt>
                <c:pt idx="32">
                  <c:v>24.986805491634705</c:v>
                </c:pt>
                <c:pt idx="33">
                  <c:v>25.445946535095629</c:v>
                </c:pt>
                <c:pt idx="34">
                  <c:v>25.680033729682911</c:v>
                </c:pt>
                <c:pt idx="35">
                  <c:v>25.901506177612248</c:v>
                </c:pt>
                <c:pt idx="36">
                  <c:v>26.273404221860126</c:v>
                </c:pt>
                <c:pt idx="37">
                  <c:v>26.58714915194966</c:v>
                </c:pt>
                <c:pt idx="38">
                  <c:v>26.629903344816242</c:v>
                </c:pt>
                <c:pt idx="39">
                  <c:v>26.625391209408836</c:v>
                </c:pt>
                <c:pt idx="40">
                  <c:v>26.91224506385138</c:v>
                </c:pt>
                <c:pt idx="41">
                  <c:v>27.129788219184984</c:v>
                </c:pt>
              </c:numCache>
            </c:numRef>
          </c:val>
        </c:ser>
        <c:ser>
          <c:idx val="2"/>
          <c:order val="2"/>
          <c:tx>
            <c:strRef>
              <c:f>Report_graphs!$F$6</c:f>
              <c:strCache>
                <c:ptCount val="1"/>
                <c:pt idx="0">
                  <c:v>Manufactured Home</c:v>
                </c:pt>
              </c:strCache>
            </c:strRef>
          </c:tx>
          <c:cat>
            <c:numRef>
              <c:f>Report_graphs!$C$7:$C$48</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Report_graphs!$F$7:$F$48</c:f>
              <c:numCache>
                <c:formatCode>#,##0.00</c:formatCode>
                <c:ptCount val="42"/>
                <c:pt idx="0">
                  <c:v>1.4357786148262917</c:v>
                </c:pt>
                <c:pt idx="1">
                  <c:v>1.7395149744502076</c:v>
                </c:pt>
                <c:pt idx="2">
                  <c:v>2.1034441007442979</c:v>
                </c:pt>
                <c:pt idx="3">
                  <c:v>2.5531763210558061</c:v>
                </c:pt>
                <c:pt idx="4">
                  <c:v>3.0108026525371141</c:v>
                </c:pt>
                <c:pt idx="5">
                  <c:v>2.7641793032242332</c:v>
                </c:pt>
                <c:pt idx="6">
                  <c:v>3.0567387215279007</c:v>
                </c:pt>
                <c:pt idx="7">
                  <c:v>3.1770175881914491</c:v>
                </c:pt>
                <c:pt idx="8">
                  <c:v>3.2229927343278284</c:v>
                </c:pt>
                <c:pt idx="9">
                  <c:v>3.2437623271242382</c:v>
                </c:pt>
                <c:pt idx="10">
                  <c:v>3.4542828379982438</c:v>
                </c:pt>
                <c:pt idx="11">
                  <c:v>3.6041731644157595</c:v>
                </c:pt>
                <c:pt idx="12">
                  <c:v>3.7112727133218919</c:v>
                </c:pt>
                <c:pt idx="13">
                  <c:v>3.8435231329942479</c:v>
                </c:pt>
                <c:pt idx="14">
                  <c:v>3.9959334783283467</c:v>
                </c:pt>
                <c:pt idx="15">
                  <c:v>4.1640206651945535</c:v>
                </c:pt>
                <c:pt idx="16">
                  <c:v>4.3343740268347908</c:v>
                </c:pt>
                <c:pt idx="17">
                  <c:v>4.4934853456864507</c:v>
                </c:pt>
                <c:pt idx="18">
                  <c:v>4.7211433041475139</c:v>
                </c:pt>
                <c:pt idx="19">
                  <c:v>4.9420050390640595</c:v>
                </c:pt>
                <c:pt idx="20">
                  <c:v>5.2211562530228175</c:v>
                </c:pt>
                <c:pt idx="21">
                  <c:v>5.4416425137368725</c:v>
                </c:pt>
                <c:pt idx="22">
                  <c:v>5.5830244085233129</c:v>
                </c:pt>
                <c:pt idx="23">
                  <c:v>5.745418502192571</c:v>
                </c:pt>
                <c:pt idx="24">
                  <c:v>5.9429428982237047</c:v>
                </c:pt>
                <c:pt idx="25">
                  <c:v>6.1672647519962496</c:v>
                </c:pt>
                <c:pt idx="26">
                  <c:v>6.3130937051795684</c:v>
                </c:pt>
                <c:pt idx="27">
                  <c:v>6.4594482948556529</c:v>
                </c:pt>
                <c:pt idx="28">
                  <c:v>6.7565130100465076</c:v>
                </c:pt>
                <c:pt idx="29">
                  <c:v>7.0584453434885912</c:v>
                </c:pt>
                <c:pt idx="30">
                  <c:v>7.298938428030926</c:v>
                </c:pt>
                <c:pt idx="31">
                  <c:v>7.4941756569019304</c:v>
                </c:pt>
                <c:pt idx="32">
                  <c:v>7.3226571097114723</c:v>
                </c:pt>
                <c:pt idx="33">
                  <c:v>7.1311454648788262</c:v>
                </c:pt>
                <c:pt idx="34">
                  <c:v>7.3427898707550501</c:v>
                </c:pt>
                <c:pt idx="35">
                  <c:v>7.5508425849936396</c:v>
                </c:pt>
                <c:pt idx="36">
                  <c:v>7.5677817343452025</c:v>
                </c:pt>
                <c:pt idx="37">
                  <c:v>7.5768963712401129</c:v>
                </c:pt>
                <c:pt idx="38">
                  <c:v>7.5510260680376309</c:v>
                </c:pt>
                <c:pt idx="39">
                  <c:v>7.515720938766286</c:v>
                </c:pt>
                <c:pt idx="40">
                  <c:v>7.5956650640282675</c:v>
                </c:pt>
                <c:pt idx="41">
                  <c:v>7.683453182509397</c:v>
                </c:pt>
              </c:numCache>
            </c:numRef>
          </c:val>
        </c:ser>
        <c:dLbls>
          <c:showLegendKey val="0"/>
          <c:showVal val="0"/>
          <c:showCatName val="0"/>
          <c:showSerName val="0"/>
          <c:showPercent val="0"/>
          <c:showBubbleSize val="0"/>
        </c:dLbls>
        <c:axId val="113975680"/>
        <c:axId val="113977216"/>
      </c:areaChart>
      <c:catAx>
        <c:axId val="113975680"/>
        <c:scaling>
          <c:orientation val="minMax"/>
        </c:scaling>
        <c:delete val="0"/>
        <c:axPos val="b"/>
        <c:numFmt formatCode="General" sourceLinked="1"/>
        <c:majorTickMark val="out"/>
        <c:minorTickMark val="none"/>
        <c:tickLblPos val="nextTo"/>
        <c:crossAx val="113977216"/>
        <c:crosses val="autoZero"/>
        <c:auto val="1"/>
        <c:lblAlgn val="ctr"/>
        <c:lblOffset val="100"/>
        <c:tickLblSkip val="5"/>
        <c:noMultiLvlLbl val="0"/>
      </c:catAx>
      <c:valAx>
        <c:axId val="113977216"/>
        <c:scaling>
          <c:orientation val="minMax"/>
        </c:scaling>
        <c:delete val="0"/>
        <c:axPos val="l"/>
        <c:majorGridlines/>
        <c:title>
          <c:tx>
            <c:rich>
              <a:bodyPr rot="-5400000" vert="horz"/>
              <a:lstStyle/>
              <a:p>
                <a:pPr>
                  <a:defRPr/>
                </a:pPr>
                <a:r>
                  <a:rPr lang="en-US"/>
                  <a:t>Billion Square Feet</a:t>
                </a:r>
              </a:p>
            </c:rich>
          </c:tx>
          <c:overlay val="0"/>
        </c:title>
        <c:numFmt formatCode="#,##0" sourceLinked="0"/>
        <c:majorTickMark val="out"/>
        <c:minorTickMark val="none"/>
        <c:tickLblPos val="nextTo"/>
        <c:crossAx val="113975680"/>
        <c:crosses val="autoZero"/>
        <c:crossBetween val="midCat"/>
      </c:valAx>
      <c:spPr>
        <a:ln>
          <a:solidFill>
            <a:schemeClr val="accent1"/>
          </a:solidFill>
        </a:ln>
      </c:spPr>
    </c:plotArea>
    <c:legend>
      <c:legendPos val="r"/>
      <c:layout>
        <c:manualLayout>
          <c:xMode val="edge"/>
          <c:yMode val="edge"/>
          <c:x val="0.17904308836395449"/>
          <c:y val="9.6646252551764358E-2"/>
          <c:w val="0.28320778652668416"/>
          <c:h val="0.25115157480314959"/>
        </c:manualLayout>
      </c:layout>
      <c:overlay val="0"/>
      <c:spPr>
        <a:solidFill>
          <a:schemeClr val="bg1"/>
        </a:solidFill>
        <a:ln>
          <a:solidFill>
            <a:schemeClr val="accent1"/>
          </a:solidFill>
        </a:ln>
      </c:spPr>
    </c:legend>
    <c:plotVisOnly val="1"/>
    <c:dispBlanksAs val="zero"/>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1400554097404488E-2"/>
          <c:w val="0.84968933840166516"/>
          <c:h val="0.79523549139690874"/>
        </c:manualLayout>
      </c:layout>
      <c:lineChart>
        <c:grouping val="standard"/>
        <c:varyColors val="0"/>
        <c:ser>
          <c:idx val="0"/>
          <c:order val="0"/>
          <c:tx>
            <c:strRef>
              <c:f>Report_graphs!$AA$15</c:f>
              <c:strCache>
                <c:ptCount val="1"/>
                <c:pt idx="0">
                  <c:v>MMBtu/Person</c:v>
                </c:pt>
              </c:strCache>
            </c:strRef>
          </c:tx>
          <c:cat>
            <c:numRef>
              <c:f>Report_graphs!$Z$16:$Z$57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Report_graphs!$AA$16:$AA$57</c:f>
              <c:numCache>
                <c:formatCode>General</c:formatCode>
                <c:ptCount val="42"/>
                <c:pt idx="0">
                  <c:v>65.38761472673653</c:v>
                </c:pt>
                <c:pt idx="1">
                  <c:v>67.807485601662876</c:v>
                </c:pt>
                <c:pt idx="2">
                  <c:v>69.525085289547789</c:v>
                </c:pt>
                <c:pt idx="3">
                  <c:v>70.464918661075856</c:v>
                </c:pt>
                <c:pt idx="4">
                  <c:v>68.546631371873744</c:v>
                </c:pt>
                <c:pt idx="5">
                  <c:v>68.036521749712421</c:v>
                </c:pt>
                <c:pt idx="6">
                  <c:v>69.67108086181635</c:v>
                </c:pt>
                <c:pt idx="7">
                  <c:v>69.542970419931677</c:v>
                </c:pt>
                <c:pt idx="8">
                  <c:v>69.324372794065155</c:v>
                </c:pt>
                <c:pt idx="9">
                  <c:v>69.002840221536999</c:v>
                </c:pt>
                <c:pt idx="10">
                  <c:v>66.937873834961792</c:v>
                </c:pt>
                <c:pt idx="11">
                  <c:v>66.595189540258104</c:v>
                </c:pt>
                <c:pt idx="12">
                  <c:v>66.099671196608497</c:v>
                </c:pt>
                <c:pt idx="13">
                  <c:v>65.334174643784706</c:v>
                </c:pt>
                <c:pt idx="14">
                  <c:v>68.168541107014562</c:v>
                </c:pt>
                <c:pt idx="15">
                  <c:v>67.90484227191746</c:v>
                </c:pt>
                <c:pt idx="16">
                  <c:v>68.207261814725726</c:v>
                </c:pt>
                <c:pt idx="17">
                  <c:v>68.568246270211134</c:v>
                </c:pt>
                <c:pt idx="18">
                  <c:v>70.12354295605823</c:v>
                </c:pt>
                <c:pt idx="19">
                  <c:v>71.153448188549021</c:v>
                </c:pt>
                <c:pt idx="20">
                  <c:v>70.569436929084986</c:v>
                </c:pt>
                <c:pt idx="21">
                  <c:v>70.134276700521866</c:v>
                </c:pt>
                <c:pt idx="22">
                  <c:v>69.693323645631523</c:v>
                </c:pt>
                <c:pt idx="23">
                  <c:v>69.499099897295949</c:v>
                </c:pt>
                <c:pt idx="24">
                  <c:v>69.952728814363127</c:v>
                </c:pt>
                <c:pt idx="25">
                  <c:v>69.563724105830886</c:v>
                </c:pt>
                <c:pt idx="26">
                  <c:v>72.356294741815447</c:v>
                </c:pt>
                <c:pt idx="27">
                  <c:v>70.569625207415896</c:v>
                </c:pt>
                <c:pt idx="28">
                  <c:v>71.285638202323469</c:v>
                </c:pt>
                <c:pt idx="29">
                  <c:v>71.947027299214895</c:v>
                </c:pt>
                <c:pt idx="30">
                  <c:v>73.307753655433842</c:v>
                </c:pt>
                <c:pt idx="31">
                  <c:v>73.25066842194353</c:v>
                </c:pt>
                <c:pt idx="32">
                  <c:v>73.259852583212137</c:v>
                </c:pt>
                <c:pt idx="33">
                  <c:v>73.976301658414087</c:v>
                </c:pt>
                <c:pt idx="34">
                  <c:v>74.328750983328135</c:v>
                </c:pt>
                <c:pt idx="35">
                  <c:v>74.659346492156786</c:v>
                </c:pt>
                <c:pt idx="36">
                  <c:v>73.338359765607223</c:v>
                </c:pt>
                <c:pt idx="37">
                  <c:v>73.479403666512312</c:v>
                </c:pt>
                <c:pt idx="38">
                  <c:v>73.232781897820487</c:v>
                </c:pt>
                <c:pt idx="39">
                  <c:v>71.558417291353933</c:v>
                </c:pt>
                <c:pt idx="40">
                  <c:v>71.893516164450702</c:v>
                </c:pt>
                <c:pt idx="41">
                  <c:v>71.198325767586027</c:v>
                </c:pt>
              </c:numCache>
            </c:numRef>
          </c:val>
          <c:smooth val="0"/>
        </c:ser>
        <c:ser>
          <c:idx val="1"/>
          <c:order val="1"/>
          <c:tx>
            <c:strRef>
              <c:f>Report_graphs!$AB$15</c:f>
              <c:strCache>
                <c:ptCount val="1"/>
                <c:pt idx="0">
                  <c:v>MMBtu/Housing Unit</c:v>
                </c:pt>
              </c:strCache>
            </c:strRef>
          </c:tx>
          <c:marker>
            <c:symbol val="square"/>
            <c:size val="4"/>
          </c:marker>
          <c:cat>
            <c:numRef>
              <c:f>Report_graphs!$Z$16:$Z$57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Report_graphs!$AB$16:$AB$57</c:f>
              <c:numCache>
                <c:formatCode>General</c:formatCode>
                <c:ptCount val="42"/>
                <c:pt idx="0">
                  <c:v>210.2363886073897</c:v>
                </c:pt>
                <c:pt idx="1">
                  <c:v>215.06150514842736</c:v>
                </c:pt>
                <c:pt idx="2">
                  <c:v>216.286623674456</c:v>
                </c:pt>
                <c:pt idx="3">
                  <c:v>215.0229425760219</c:v>
                </c:pt>
                <c:pt idx="4">
                  <c:v>206.52420469811003</c:v>
                </c:pt>
                <c:pt idx="5">
                  <c:v>202.14223054505055</c:v>
                </c:pt>
                <c:pt idx="6">
                  <c:v>204.7037808107099</c:v>
                </c:pt>
                <c:pt idx="7">
                  <c:v>202.78074091541461</c:v>
                </c:pt>
                <c:pt idx="8">
                  <c:v>199.2342108974895</c:v>
                </c:pt>
                <c:pt idx="9">
                  <c:v>196.92560691092177</c:v>
                </c:pt>
                <c:pt idx="10">
                  <c:v>189.58839759756793</c:v>
                </c:pt>
                <c:pt idx="11">
                  <c:v>183.24817605896578</c:v>
                </c:pt>
                <c:pt idx="12">
                  <c:v>182.13846601757572</c:v>
                </c:pt>
                <c:pt idx="13">
                  <c:v>179.82603949327682</c:v>
                </c:pt>
                <c:pt idx="14">
                  <c:v>186.63312522720193</c:v>
                </c:pt>
                <c:pt idx="15">
                  <c:v>184.91791505637556</c:v>
                </c:pt>
                <c:pt idx="16">
                  <c:v>184.81590709360088</c:v>
                </c:pt>
                <c:pt idx="17">
                  <c:v>184.88650339371713</c:v>
                </c:pt>
                <c:pt idx="18">
                  <c:v>187.96027060700862</c:v>
                </c:pt>
                <c:pt idx="19">
                  <c:v>189.88429509736653</c:v>
                </c:pt>
                <c:pt idx="20">
                  <c:v>189.42874095918827</c:v>
                </c:pt>
                <c:pt idx="21">
                  <c:v>190.02826833110319</c:v>
                </c:pt>
                <c:pt idx="22">
                  <c:v>188.43044077338669</c:v>
                </c:pt>
                <c:pt idx="23">
                  <c:v>187.24128849616446</c:v>
                </c:pt>
                <c:pt idx="24">
                  <c:v>188.25380348197612</c:v>
                </c:pt>
                <c:pt idx="25">
                  <c:v>186.85961820362303</c:v>
                </c:pt>
                <c:pt idx="26">
                  <c:v>195.15774973132079</c:v>
                </c:pt>
                <c:pt idx="27">
                  <c:v>191.16727414733441</c:v>
                </c:pt>
                <c:pt idx="28">
                  <c:v>193.17587968066815</c:v>
                </c:pt>
                <c:pt idx="29">
                  <c:v>194.87706678134674</c:v>
                </c:pt>
                <c:pt idx="30">
                  <c:v>198.5881338520654</c:v>
                </c:pt>
                <c:pt idx="31">
                  <c:v>198.42022063521216</c:v>
                </c:pt>
                <c:pt idx="32">
                  <c:v>198.86223837797345</c:v>
                </c:pt>
                <c:pt idx="33">
                  <c:v>201.0462053443307</c:v>
                </c:pt>
                <c:pt idx="34">
                  <c:v>201.61423283909531</c:v>
                </c:pt>
                <c:pt idx="35">
                  <c:v>201.94721996496119</c:v>
                </c:pt>
                <c:pt idx="36">
                  <c:v>198.91508580170574</c:v>
                </c:pt>
                <c:pt idx="37">
                  <c:v>200.29495850140546</c:v>
                </c:pt>
                <c:pt idx="38">
                  <c:v>200.53756603304862</c:v>
                </c:pt>
                <c:pt idx="39">
                  <c:v>197.2497540149655</c:v>
                </c:pt>
                <c:pt idx="40">
                  <c:v>197.8088298703197</c:v>
                </c:pt>
                <c:pt idx="41">
                  <c:v>195.49825987929046</c:v>
                </c:pt>
              </c:numCache>
            </c:numRef>
          </c:val>
          <c:smooth val="0"/>
        </c:ser>
        <c:ser>
          <c:idx val="2"/>
          <c:order val="2"/>
          <c:tx>
            <c:strRef>
              <c:f>Report_graphs!$AC$15</c:f>
              <c:strCache>
                <c:ptCount val="1"/>
                <c:pt idx="0">
                  <c:v>MMBtu/thou.sq. ft.</c:v>
                </c:pt>
              </c:strCache>
            </c:strRef>
          </c:tx>
          <c:marker>
            <c:symbol val="triangle"/>
            <c:size val="6"/>
          </c:marker>
          <c:cat>
            <c:numRef>
              <c:f>Report_graphs!$Z$16:$Z$57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Report_graphs!$AC$16:$AC$57</c:f>
              <c:numCache>
                <c:formatCode>General</c:formatCode>
                <c:ptCount val="42"/>
                <c:pt idx="0">
                  <c:v>144.58527123353656</c:v>
                </c:pt>
                <c:pt idx="1">
                  <c:v>147.703463721411</c:v>
                </c:pt>
                <c:pt idx="2">
                  <c:v>148.3535146379055</c:v>
                </c:pt>
                <c:pt idx="3">
                  <c:v>147.72826602758781</c:v>
                </c:pt>
                <c:pt idx="4">
                  <c:v>141.73218712347378</c:v>
                </c:pt>
                <c:pt idx="5">
                  <c:v>138.15647438527736</c:v>
                </c:pt>
                <c:pt idx="6">
                  <c:v>139.77499849580286</c:v>
                </c:pt>
                <c:pt idx="7">
                  <c:v>138.47224357734427</c:v>
                </c:pt>
                <c:pt idx="8">
                  <c:v>135.90945993722414</c:v>
                </c:pt>
                <c:pt idx="9">
                  <c:v>133.37284595162092</c:v>
                </c:pt>
                <c:pt idx="10">
                  <c:v>128.04214088010067</c:v>
                </c:pt>
                <c:pt idx="11">
                  <c:v>123.79505760494889</c:v>
                </c:pt>
                <c:pt idx="12">
                  <c:v>123.11256413159332</c:v>
                </c:pt>
                <c:pt idx="13">
                  <c:v>121.5944016640222</c:v>
                </c:pt>
                <c:pt idx="14">
                  <c:v>125.90409883092296</c:v>
                </c:pt>
                <c:pt idx="15">
                  <c:v>124.44116821435422</c:v>
                </c:pt>
                <c:pt idx="16">
                  <c:v>123.71839451234879</c:v>
                </c:pt>
                <c:pt idx="17">
                  <c:v>122.26562469621911</c:v>
                </c:pt>
                <c:pt idx="18">
                  <c:v>122.98987524520058</c:v>
                </c:pt>
                <c:pt idx="19">
                  <c:v>123.00938110173895</c:v>
                </c:pt>
                <c:pt idx="20">
                  <c:v>121.4734998503497</c:v>
                </c:pt>
                <c:pt idx="21">
                  <c:v>120.89355288061955</c:v>
                </c:pt>
                <c:pt idx="22">
                  <c:v>118.73097496321328</c:v>
                </c:pt>
                <c:pt idx="23">
                  <c:v>116.90616145066035</c:v>
                </c:pt>
                <c:pt idx="24">
                  <c:v>116.43984317414007</c:v>
                </c:pt>
                <c:pt idx="25">
                  <c:v>114.67314616137081</c:v>
                </c:pt>
                <c:pt idx="26">
                  <c:v>118.70662836786286</c:v>
                </c:pt>
                <c:pt idx="27">
                  <c:v>115.30598637513043</c:v>
                </c:pt>
                <c:pt idx="28">
                  <c:v>115.3025320542787</c:v>
                </c:pt>
                <c:pt idx="29">
                  <c:v>114.99430757269599</c:v>
                </c:pt>
                <c:pt idx="30">
                  <c:v>116.0581441765375</c:v>
                </c:pt>
                <c:pt idx="31">
                  <c:v>114.78926178489422</c:v>
                </c:pt>
                <c:pt idx="32">
                  <c:v>113.88859573796728</c:v>
                </c:pt>
                <c:pt idx="33">
                  <c:v>113.99775094451154</c:v>
                </c:pt>
                <c:pt idx="34">
                  <c:v>113.05398456360268</c:v>
                </c:pt>
                <c:pt idx="35">
                  <c:v>111.92377059759167</c:v>
                </c:pt>
                <c:pt idx="36">
                  <c:v>108.98188748724273</c:v>
                </c:pt>
                <c:pt idx="37">
                  <c:v>108.94784675172239</c:v>
                </c:pt>
                <c:pt idx="38">
                  <c:v>108.41171929010383</c:v>
                </c:pt>
                <c:pt idx="39">
                  <c:v>106.13342922525665</c:v>
                </c:pt>
                <c:pt idx="40">
                  <c:v>106.35007474093692</c:v>
                </c:pt>
                <c:pt idx="41">
                  <c:v>104.99496895818291</c:v>
                </c:pt>
              </c:numCache>
            </c:numRef>
          </c:val>
          <c:smooth val="0"/>
        </c:ser>
        <c:dLbls>
          <c:showLegendKey val="0"/>
          <c:showVal val="0"/>
          <c:showCatName val="0"/>
          <c:showSerName val="0"/>
          <c:showPercent val="0"/>
          <c:showBubbleSize val="0"/>
        </c:dLbls>
        <c:marker val="1"/>
        <c:smooth val="0"/>
        <c:axId val="114009984"/>
        <c:axId val="114011520"/>
      </c:lineChart>
      <c:catAx>
        <c:axId val="114009984"/>
        <c:scaling>
          <c:orientation val="minMax"/>
        </c:scaling>
        <c:delete val="0"/>
        <c:axPos val="b"/>
        <c:numFmt formatCode="General" sourceLinked="1"/>
        <c:majorTickMark val="out"/>
        <c:minorTickMark val="none"/>
        <c:tickLblPos val="nextTo"/>
        <c:crossAx val="114011520"/>
        <c:crosses val="autoZero"/>
        <c:auto val="1"/>
        <c:lblAlgn val="ctr"/>
        <c:lblOffset val="100"/>
        <c:tickLblSkip val="5"/>
        <c:noMultiLvlLbl val="0"/>
      </c:catAx>
      <c:valAx>
        <c:axId val="114011520"/>
        <c:scaling>
          <c:orientation val="minMax"/>
        </c:scaling>
        <c:delete val="0"/>
        <c:axPos val="l"/>
        <c:majorGridlines/>
        <c:numFmt formatCode="General" sourceLinked="1"/>
        <c:majorTickMark val="out"/>
        <c:minorTickMark val="none"/>
        <c:tickLblPos val="nextTo"/>
        <c:crossAx val="114009984"/>
        <c:crosses val="autoZero"/>
        <c:crossBetween val="midCat"/>
      </c:valAx>
      <c:spPr>
        <a:solidFill>
          <a:schemeClr val="bg1"/>
        </a:solidFill>
        <a:ln>
          <a:solidFill>
            <a:schemeClr val="accent1"/>
          </a:solidFill>
        </a:ln>
      </c:spPr>
    </c:plotArea>
    <c:legend>
      <c:legendPos val="r"/>
      <c:layout>
        <c:manualLayout>
          <c:xMode val="edge"/>
          <c:yMode val="edge"/>
          <c:x val="0.41123993121549463"/>
          <c:y val="0.66149330983976651"/>
          <c:w val="0.45973709536307961"/>
          <c:h val="0.16781824146981628"/>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22462817147856"/>
          <c:y val="5.1400554097404488E-2"/>
          <c:w val="0.80084361329833775"/>
          <c:h val="0.79523549139690874"/>
        </c:manualLayout>
      </c:layout>
      <c:lineChart>
        <c:grouping val="standard"/>
        <c:varyColors val="0"/>
        <c:ser>
          <c:idx val="0"/>
          <c:order val="0"/>
          <c:tx>
            <c:strRef>
              <c:f>Report_graphs!$D$62</c:f>
              <c:strCache>
                <c:ptCount val="1"/>
                <c:pt idx="0">
                  <c:v>Electricity</c:v>
                </c:pt>
              </c:strCache>
            </c:strRef>
          </c:tx>
          <c:cat>
            <c:numRef>
              <c:f>Report_graphs!$C$63:$C$104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Report_graphs!$D$63:$D$104</c:f>
              <c:numCache>
                <c:formatCode>General</c:formatCode>
                <c:ptCount val="42"/>
                <c:pt idx="0">
                  <c:v>0.83686880971490818</c:v>
                </c:pt>
                <c:pt idx="1">
                  <c:v>0.87855914160418158</c:v>
                </c:pt>
                <c:pt idx="2">
                  <c:v>0.9170152821671953</c:v>
                </c:pt>
                <c:pt idx="3">
                  <c:v>0.94730214112609967</c:v>
                </c:pt>
                <c:pt idx="4">
                  <c:v>0.93639041702523917</c:v>
                </c:pt>
                <c:pt idx="5">
                  <c:v>0.91278520748351399</c:v>
                </c:pt>
                <c:pt idx="6">
                  <c:v>0.93083458475053571</c:v>
                </c:pt>
                <c:pt idx="7">
                  <c:v>0.9373454861174757</c:v>
                </c:pt>
                <c:pt idx="8">
                  <c:v>0.95025158189127557</c:v>
                </c:pt>
                <c:pt idx="9">
                  <c:v>0.95988841539614267</c:v>
                </c:pt>
                <c:pt idx="10">
                  <c:v>0.95682912950184629</c:v>
                </c:pt>
                <c:pt idx="11">
                  <c:v>0.95584744507422104</c:v>
                </c:pt>
                <c:pt idx="12">
                  <c:v>0.95217775477088751</c:v>
                </c:pt>
                <c:pt idx="13">
                  <c:v>0.95406963844914117</c:v>
                </c:pt>
                <c:pt idx="14">
                  <c:v>0.99256419637290338</c:v>
                </c:pt>
                <c:pt idx="15">
                  <c:v>1</c:v>
                </c:pt>
                <c:pt idx="16">
                  <c:v>0.99362833683402374</c:v>
                </c:pt>
                <c:pt idx="17">
                  <c:v>0.99483910093860073</c:v>
                </c:pt>
                <c:pt idx="18">
                  <c:v>1.0092734364679059</c:v>
                </c:pt>
                <c:pt idx="19">
                  <c:v>1.0128778939301317</c:v>
                </c:pt>
                <c:pt idx="20">
                  <c:v>1.0292275491292138</c:v>
                </c:pt>
                <c:pt idx="21">
                  <c:v>1.02761804331939</c:v>
                </c:pt>
                <c:pt idx="22">
                  <c:v>1.0183650221628171</c:v>
                </c:pt>
                <c:pt idx="23">
                  <c:v>1.0140544085268519</c:v>
                </c:pt>
                <c:pt idx="24">
                  <c:v>1.0167543987717536</c:v>
                </c:pt>
                <c:pt idx="25">
                  <c:v>1.0128438638862685</c:v>
                </c:pt>
                <c:pt idx="26">
                  <c:v>1.0517383666460682</c:v>
                </c:pt>
                <c:pt idx="27">
                  <c:v>1.0349540716998018</c:v>
                </c:pt>
                <c:pt idx="28">
                  <c:v>1.0400357719526439</c:v>
                </c:pt>
                <c:pt idx="29">
                  <c:v>1.039998723974068</c:v>
                </c:pt>
                <c:pt idx="30">
                  <c:v>1.0622679869659686</c:v>
                </c:pt>
                <c:pt idx="31">
                  <c:v>1.0530809707872644</c:v>
                </c:pt>
                <c:pt idx="32">
                  <c:v>1.0575572712072381</c:v>
                </c:pt>
                <c:pt idx="33">
                  <c:v>1.0658362098406378</c:v>
                </c:pt>
                <c:pt idx="34">
                  <c:v>1.0638676982619564</c:v>
                </c:pt>
                <c:pt idx="35">
                  <c:v>1.067100114393758</c:v>
                </c:pt>
                <c:pt idx="36">
                  <c:v>1.0562139534189157</c:v>
                </c:pt>
                <c:pt idx="37">
                  <c:v>1.0484133270692515</c:v>
                </c:pt>
                <c:pt idx="38">
                  <c:v>1.0491881868986808</c:v>
                </c:pt>
                <c:pt idx="39">
                  <c:v>1.0353738170824511</c:v>
                </c:pt>
                <c:pt idx="40">
                  <c:v>1.039901619320132</c:v>
                </c:pt>
                <c:pt idx="41">
                  <c:v>1.0281080208020685</c:v>
                </c:pt>
              </c:numCache>
            </c:numRef>
          </c:val>
          <c:smooth val="0"/>
        </c:ser>
        <c:ser>
          <c:idx val="1"/>
          <c:order val="1"/>
          <c:tx>
            <c:strRef>
              <c:f>Report_graphs!$E$62</c:f>
              <c:strCache>
                <c:ptCount val="1"/>
                <c:pt idx="0">
                  <c:v>Fuels</c:v>
                </c:pt>
              </c:strCache>
            </c:strRef>
          </c:tx>
          <c:marker>
            <c:symbol val="square"/>
            <c:size val="4"/>
          </c:marker>
          <c:cat>
            <c:numRef>
              <c:f>Report_graphs!$C$63:$C$104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Report_graphs!$E$63:$E$104</c:f>
              <c:numCache>
                <c:formatCode>General</c:formatCode>
                <c:ptCount val="42"/>
                <c:pt idx="0">
                  <c:v>1.5915902261855785</c:v>
                </c:pt>
                <c:pt idx="1">
                  <c:v>1.5940523548996197</c:v>
                </c:pt>
                <c:pt idx="2">
                  <c:v>1.5563509123093815</c:v>
                </c:pt>
                <c:pt idx="3">
                  <c:v>1.5007306648933381</c:v>
                </c:pt>
                <c:pt idx="4">
                  <c:v>1.4025976418107127</c:v>
                </c:pt>
                <c:pt idx="5">
                  <c:v>1.3700225943276116</c:v>
                </c:pt>
                <c:pt idx="6">
                  <c:v>1.3731824955432037</c:v>
                </c:pt>
                <c:pt idx="7">
                  <c:v>1.3393867832846396</c:v>
                </c:pt>
                <c:pt idx="8">
                  <c:v>1.2745186073792332</c:v>
                </c:pt>
                <c:pt idx="9">
                  <c:v>1.2201584586810486</c:v>
                </c:pt>
                <c:pt idx="10">
                  <c:v>1.1245053308876778</c:v>
                </c:pt>
                <c:pt idx="11">
                  <c:v>1.0469225922606604</c:v>
                </c:pt>
                <c:pt idx="12">
                  <c:v>1.0377629905932706</c:v>
                </c:pt>
                <c:pt idx="13">
                  <c:v>1.005877629666293</c:v>
                </c:pt>
                <c:pt idx="14">
                  <c:v>1.0356385897681537</c:v>
                </c:pt>
                <c:pt idx="15">
                  <c:v>1</c:v>
                </c:pt>
                <c:pt idx="16">
                  <c:v>0.9954252741567019</c:v>
                </c:pt>
                <c:pt idx="17">
                  <c:v>0.96868919455099389</c:v>
                </c:pt>
                <c:pt idx="18">
                  <c:v>0.96242498951951927</c:v>
                </c:pt>
                <c:pt idx="19">
                  <c:v>0.95735519398929558</c:v>
                </c:pt>
                <c:pt idx="20">
                  <c:v>0.90751825081642923</c:v>
                </c:pt>
                <c:pt idx="21">
                  <c:v>0.8994985635328776</c:v>
                </c:pt>
                <c:pt idx="22">
                  <c:v>0.87131977475956612</c:v>
                </c:pt>
                <c:pt idx="23">
                  <c:v>0.84330446319345731</c:v>
                </c:pt>
                <c:pt idx="24">
                  <c:v>0.83189305833107785</c:v>
                </c:pt>
                <c:pt idx="25">
                  <c:v>0.80463431343479619</c:v>
                </c:pt>
                <c:pt idx="26">
                  <c:v>0.82946817126407968</c:v>
                </c:pt>
                <c:pt idx="27">
                  <c:v>0.78861616601810713</c:v>
                </c:pt>
                <c:pt idx="28">
                  <c:v>0.7833405450587474</c:v>
                </c:pt>
                <c:pt idx="29">
                  <c:v>0.77936882046675171</c:v>
                </c:pt>
                <c:pt idx="30">
                  <c:v>0.76969446873249636</c:v>
                </c:pt>
                <c:pt idx="31">
                  <c:v>0.75803379341279908</c:v>
                </c:pt>
                <c:pt idx="32">
                  <c:v>0.73692509959061825</c:v>
                </c:pt>
                <c:pt idx="33">
                  <c:v>0.72953968379026912</c:v>
                </c:pt>
                <c:pt idx="34">
                  <c:v>0.71498951387084153</c:v>
                </c:pt>
                <c:pt idx="35">
                  <c:v>0.68985529014029612</c:v>
                </c:pt>
                <c:pt idx="36">
                  <c:v>0.65012420649863611</c:v>
                </c:pt>
                <c:pt idx="37">
                  <c:v>0.66021258589246545</c:v>
                </c:pt>
                <c:pt idx="38">
                  <c:v>0.65008230634707076</c:v>
                </c:pt>
                <c:pt idx="39">
                  <c:v>0.62641705525202196</c:v>
                </c:pt>
                <c:pt idx="40">
                  <c:v>0.62490919336694184</c:v>
                </c:pt>
                <c:pt idx="41">
                  <c:v>0.61472017189546257</c:v>
                </c:pt>
              </c:numCache>
            </c:numRef>
          </c:val>
          <c:smooth val="0"/>
        </c:ser>
        <c:ser>
          <c:idx val="2"/>
          <c:order val="2"/>
          <c:tx>
            <c:strRef>
              <c:f>Report_graphs!$F$62</c:f>
              <c:strCache>
                <c:ptCount val="1"/>
                <c:pt idx="0">
                  <c:v>Adjusted Source</c:v>
                </c:pt>
              </c:strCache>
            </c:strRef>
          </c:tx>
          <c:marker>
            <c:symbol val="triangle"/>
            <c:size val="6"/>
          </c:marker>
          <c:cat>
            <c:numRef>
              <c:f>Report_graphs!$C$63:$C$104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Report_graphs!$F$63:$F$104</c:f>
              <c:numCache>
                <c:formatCode>General</c:formatCode>
                <c:ptCount val="42"/>
                <c:pt idx="0">
                  <c:v>1.1689486188370768</c:v>
                </c:pt>
                <c:pt idx="1">
                  <c:v>1.1931168318503487</c:v>
                </c:pt>
                <c:pt idx="2">
                  <c:v>1.197540858346108</c:v>
                </c:pt>
                <c:pt idx="3">
                  <c:v>1.1897507414491368</c:v>
                </c:pt>
                <c:pt idx="4">
                  <c:v>1.1406137679423798</c:v>
                </c:pt>
                <c:pt idx="5">
                  <c:v>1.11308058668464</c:v>
                </c:pt>
                <c:pt idx="6">
                  <c:v>1.1245122230784348</c:v>
                </c:pt>
                <c:pt idx="7">
                  <c:v>1.1132631886114239</c:v>
                </c:pt>
                <c:pt idx="8">
                  <c:v>1.0922038601375998</c:v>
                </c:pt>
                <c:pt idx="9">
                  <c:v>1.0736939865908113</c:v>
                </c:pt>
                <c:pt idx="10">
                  <c:v>1.0301952709076474</c:v>
                </c:pt>
                <c:pt idx="11">
                  <c:v>0.99582942070027036</c:v>
                </c:pt>
                <c:pt idx="12">
                  <c:v>0.98974973737594474</c:v>
                </c:pt>
                <c:pt idx="13">
                  <c:v>0.97696445577797386</c:v>
                </c:pt>
                <c:pt idx="14">
                  <c:v>1.0116662300116339</c:v>
                </c:pt>
                <c:pt idx="15">
                  <c:v>1</c:v>
                </c:pt>
                <c:pt idx="16">
                  <c:v>0.99441670926930181</c:v>
                </c:pt>
                <c:pt idx="17">
                  <c:v>0.98355293313592351</c:v>
                </c:pt>
                <c:pt idx="18">
                  <c:v>0.98894990766923974</c:v>
                </c:pt>
                <c:pt idx="19">
                  <c:v>0.98873602244130854</c:v>
                </c:pt>
                <c:pt idx="20">
                  <c:v>0.97674544890506709</c:v>
                </c:pt>
                <c:pt idx="21">
                  <c:v>0.972461670209398</c:v>
                </c:pt>
                <c:pt idx="22">
                  <c:v>0.95509624754516009</c:v>
                </c:pt>
                <c:pt idx="23">
                  <c:v>0.94039342570159457</c:v>
                </c:pt>
                <c:pt idx="24">
                  <c:v>0.93694723809939318</c:v>
                </c:pt>
                <c:pt idx="25">
                  <c:v>0.92295498808032805</c:v>
                </c:pt>
                <c:pt idx="26">
                  <c:v>0.95575722433618748</c:v>
                </c:pt>
                <c:pt idx="27">
                  <c:v>0.92838600411712058</c:v>
                </c:pt>
                <c:pt idx="28">
                  <c:v>0.92911269851827505</c:v>
                </c:pt>
                <c:pt idx="29">
                  <c:v>0.92747536822018151</c:v>
                </c:pt>
                <c:pt idx="30">
                  <c:v>0.9362824640955536</c:v>
                </c:pt>
                <c:pt idx="31">
                  <c:v>0.92607074940062939</c:v>
                </c:pt>
                <c:pt idx="32">
                  <c:v>0.91986549391147843</c:v>
                </c:pt>
                <c:pt idx="33">
                  <c:v>0.92149326194106929</c:v>
                </c:pt>
                <c:pt idx="34">
                  <c:v>0.91413755226030091</c:v>
                </c:pt>
                <c:pt idx="35">
                  <c:v>0.90540164394452716</c:v>
                </c:pt>
                <c:pt idx="36">
                  <c:v>0.88269161528972417</c:v>
                </c:pt>
                <c:pt idx="37">
                  <c:v>0.88223829846822654</c:v>
                </c:pt>
                <c:pt idx="38">
                  <c:v>0.87842778924278875</c:v>
                </c:pt>
                <c:pt idx="39">
                  <c:v>0.86033258603144858</c:v>
                </c:pt>
                <c:pt idx="40">
                  <c:v>0.86228973711589785</c:v>
                </c:pt>
                <c:pt idx="41">
                  <c:v>0.85121274811448366</c:v>
                </c:pt>
              </c:numCache>
            </c:numRef>
          </c:val>
          <c:smooth val="0"/>
        </c:ser>
        <c:dLbls>
          <c:showLegendKey val="0"/>
          <c:showVal val="0"/>
          <c:showCatName val="0"/>
          <c:showSerName val="0"/>
          <c:showPercent val="0"/>
          <c:showBubbleSize val="0"/>
        </c:dLbls>
        <c:marker val="1"/>
        <c:smooth val="0"/>
        <c:axId val="114781568"/>
        <c:axId val="114795648"/>
      </c:lineChart>
      <c:catAx>
        <c:axId val="114781568"/>
        <c:scaling>
          <c:orientation val="minMax"/>
        </c:scaling>
        <c:delete val="0"/>
        <c:axPos val="b"/>
        <c:numFmt formatCode="General" sourceLinked="1"/>
        <c:majorTickMark val="out"/>
        <c:minorTickMark val="none"/>
        <c:tickLblPos val="nextTo"/>
        <c:crossAx val="114795648"/>
        <c:crosses val="autoZero"/>
        <c:auto val="1"/>
        <c:lblAlgn val="ctr"/>
        <c:lblOffset val="100"/>
        <c:tickLblSkip val="5"/>
        <c:noMultiLvlLbl val="0"/>
      </c:catAx>
      <c:valAx>
        <c:axId val="114795648"/>
        <c:scaling>
          <c:orientation val="minMax"/>
        </c:scaling>
        <c:delete val="0"/>
        <c:axPos val="l"/>
        <c:majorGridlines/>
        <c:title>
          <c:tx>
            <c:rich>
              <a:bodyPr rot="-5400000" vert="horz"/>
              <a:lstStyle/>
              <a:p>
                <a:pPr>
                  <a:defRPr/>
                </a:pPr>
                <a:r>
                  <a:rPr lang="en-US"/>
                  <a:t>Index, 1985 = 1.0</a:t>
                </a:r>
              </a:p>
            </c:rich>
          </c:tx>
          <c:overlay val="0"/>
        </c:title>
        <c:numFmt formatCode="General" sourceLinked="1"/>
        <c:majorTickMark val="out"/>
        <c:minorTickMark val="none"/>
        <c:tickLblPos val="nextTo"/>
        <c:crossAx val="114781568"/>
        <c:crosses val="autoZero"/>
        <c:crossBetween val="midCat"/>
      </c:valAx>
      <c:spPr>
        <a:ln>
          <a:solidFill>
            <a:schemeClr val="accent1"/>
          </a:solidFill>
        </a:ln>
      </c:spPr>
    </c:plotArea>
    <c:legend>
      <c:legendPos val="r"/>
      <c:layout>
        <c:manualLayout>
          <c:xMode val="edge"/>
          <c:yMode val="edge"/>
          <c:x val="0.16317935258092733"/>
          <c:y val="0.55497958588509766"/>
          <c:w val="0.26737620297462816"/>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5796150481189"/>
          <c:y val="5.1400554097404488E-2"/>
          <c:w val="0.78448556430446192"/>
          <c:h val="0.78278032954214061"/>
        </c:manualLayout>
      </c:layout>
      <c:lineChart>
        <c:grouping val="standard"/>
        <c:varyColors val="0"/>
        <c:ser>
          <c:idx val="0"/>
          <c:order val="0"/>
          <c:tx>
            <c:strRef>
              <c:f>Report_graphs!$S$62</c:f>
              <c:strCache>
                <c:ptCount val="1"/>
                <c:pt idx="0">
                  <c:v>Northeast</c:v>
                </c:pt>
              </c:strCache>
            </c:strRef>
          </c:tx>
          <c:cat>
            <c:numRef>
              <c:f>Report_graphs!$R$63:$R$104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Report_graphs!$S$63:$S$104</c:f>
              <c:numCache>
                <c:formatCode>General</c:formatCode>
                <c:ptCount val="42"/>
                <c:pt idx="0">
                  <c:v>1.2347809663148954</c:v>
                </c:pt>
                <c:pt idx="1">
                  <c:v>1.250826401215418</c:v>
                </c:pt>
                <c:pt idx="2">
                  <c:v>1.2637633176176728</c:v>
                </c:pt>
                <c:pt idx="3">
                  <c:v>1.2716949434819869</c:v>
                </c:pt>
                <c:pt idx="4">
                  <c:v>1.1823915723846989</c:v>
                </c:pt>
                <c:pt idx="5">
                  <c:v>1.1576601183505502</c:v>
                </c:pt>
                <c:pt idx="6">
                  <c:v>1.1922371761447352</c:v>
                </c:pt>
                <c:pt idx="7">
                  <c:v>1.1875602038234887</c:v>
                </c:pt>
                <c:pt idx="8">
                  <c:v>1.1300024913599394</c:v>
                </c:pt>
                <c:pt idx="9">
                  <c:v>1.0811266752176165</c:v>
                </c:pt>
                <c:pt idx="10">
                  <c:v>1.0377729813034218</c:v>
                </c:pt>
                <c:pt idx="11">
                  <c:v>1.0035216300469079</c:v>
                </c:pt>
                <c:pt idx="12">
                  <c:v>0.9763907211801206</c:v>
                </c:pt>
                <c:pt idx="13">
                  <c:v>0.97723823094925344</c:v>
                </c:pt>
                <c:pt idx="14">
                  <c:v>1.0139454912578598</c:v>
                </c:pt>
                <c:pt idx="15">
                  <c:v>1</c:v>
                </c:pt>
                <c:pt idx="16">
                  <c:v>1.0130429958773526</c:v>
                </c:pt>
                <c:pt idx="17">
                  <c:v>1.0150453562559811</c:v>
                </c:pt>
                <c:pt idx="18">
                  <c:v>1.0155254917947085</c:v>
                </c:pt>
                <c:pt idx="19">
                  <c:v>1.0078283124467489</c:v>
                </c:pt>
                <c:pt idx="20">
                  <c:v>1.0150914498838441</c:v>
                </c:pt>
                <c:pt idx="21">
                  <c:v>0.99150234673611337</c:v>
                </c:pt>
                <c:pt idx="22">
                  <c:v>0.98359294337925252</c:v>
                </c:pt>
                <c:pt idx="23">
                  <c:v>0.97422493186643644</c:v>
                </c:pt>
                <c:pt idx="24">
                  <c:v>0.97177688999211576</c:v>
                </c:pt>
                <c:pt idx="25">
                  <c:v>0.93968468895405854</c:v>
                </c:pt>
                <c:pt idx="26">
                  <c:v>0.96215179872207413</c:v>
                </c:pt>
                <c:pt idx="27">
                  <c:v>0.93842218466167981</c:v>
                </c:pt>
                <c:pt idx="28">
                  <c:v>0.94979882238009228</c:v>
                </c:pt>
                <c:pt idx="29">
                  <c:v>0.9411387876950098</c:v>
                </c:pt>
                <c:pt idx="30">
                  <c:v>0.96277480314879627</c:v>
                </c:pt>
                <c:pt idx="31">
                  <c:v>0.96653647285290967</c:v>
                </c:pt>
                <c:pt idx="32">
                  <c:v>0.9509585143489846</c:v>
                </c:pt>
                <c:pt idx="33">
                  <c:v>0.95307070200975363</c:v>
                </c:pt>
                <c:pt idx="34">
                  <c:v>0.96710176384088298</c:v>
                </c:pt>
                <c:pt idx="35">
                  <c:v>0.94864229017104595</c:v>
                </c:pt>
                <c:pt idx="36">
                  <c:v>0.92787669020888563</c:v>
                </c:pt>
                <c:pt idx="37">
                  <c:v>0.93175600816225645</c:v>
                </c:pt>
                <c:pt idx="38">
                  <c:v>0.93100083271966327</c:v>
                </c:pt>
                <c:pt idx="39">
                  <c:v>0.88940656910687066</c:v>
                </c:pt>
                <c:pt idx="40">
                  <c:v>0.90664645131693833</c:v>
                </c:pt>
                <c:pt idx="41">
                  <c:v>0.89436579950037975</c:v>
                </c:pt>
              </c:numCache>
            </c:numRef>
          </c:val>
          <c:smooth val="0"/>
        </c:ser>
        <c:ser>
          <c:idx val="1"/>
          <c:order val="1"/>
          <c:tx>
            <c:strRef>
              <c:f>Report_graphs!$T$62</c:f>
              <c:strCache>
                <c:ptCount val="1"/>
                <c:pt idx="0">
                  <c:v>Midwest</c:v>
                </c:pt>
              </c:strCache>
            </c:strRef>
          </c:tx>
          <c:marker>
            <c:symbol val="square"/>
            <c:size val="4"/>
          </c:marker>
          <c:cat>
            <c:numRef>
              <c:f>Report_graphs!$R$63:$R$104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Report_graphs!$T$63:$T$104</c:f>
              <c:numCache>
                <c:formatCode>General</c:formatCode>
                <c:ptCount val="42"/>
                <c:pt idx="0">
                  <c:v>1.2676036284461984</c:v>
                </c:pt>
                <c:pt idx="1">
                  <c:v>1.2847414607653083</c:v>
                </c:pt>
                <c:pt idx="2">
                  <c:v>1.2738319435034224</c:v>
                </c:pt>
                <c:pt idx="3">
                  <c:v>1.2629577074739675</c:v>
                </c:pt>
                <c:pt idx="4">
                  <c:v>1.2251416513363156</c:v>
                </c:pt>
                <c:pt idx="5">
                  <c:v>1.1987967316684687</c:v>
                </c:pt>
                <c:pt idx="6">
                  <c:v>1.1902859293418251</c:v>
                </c:pt>
                <c:pt idx="7">
                  <c:v>1.1792543688340285</c:v>
                </c:pt>
                <c:pt idx="8">
                  <c:v>1.1722740682703292</c:v>
                </c:pt>
                <c:pt idx="9">
                  <c:v>1.1137641303400281</c:v>
                </c:pt>
                <c:pt idx="10">
                  <c:v>1.0761972681056324</c:v>
                </c:pt>
                <c:pt idx="11">
                  <c:v>1.0286631082695581</c:v>
                </c:pt>
                <c:pt idx="12">
                  <c:v>1.0198099681459389</c:v>
                </c:pt>
                <c:pt idx="13">
                  <c:v>0.99352829088138417</c:v>
                </c:pt>
                <c:pt idx="14">
                  <c:v>1.0180965027210453</c:v>
                </c:pt>
                <c:pt idx="15">
                  <c:v>1</c:v>
                </c:pt>
                <c:pt idx="16">
                  <c:v>1.0094708061119224</c:v>
                </c:pt>
                <c:pt idx="17">
                  <c:v>0.99958052361609462</c:v>
                </c:pt>
                <c:pt idx="18">
                  <c:v>1.0034108721604773</c:v>
                </c:pt>
                <c:pt idx="19">
                  <c:v>1.0048907122546642</c:v>
                </c:pt>
                <c:pt idx="20">
                  <c:v>0.97762058084947157</c:v>
                </c:pt>
                <c:pt idx="21">
                  <c:v>0.99551708393803906</c:v>
                </c:pt>
                <c:pt idx="22">
                  <c:v>0.96513710618687254</c:v>
                </c:pt>
                <c:pt idx="23">
                  <c:v>0.93958691098113445</c:v>
                </c:pt>
                <c:pt idx="24">
                  <c:v>0.92682310793508726</c:v>
                </c:pt>
                <c:pt idx="25">
                  <c:v>0.91638519705468768</c:v>
                </c:pt>
                <c:pt idx="26">
                  <c:v>0.94483462843681021</c:v>
                </c:pt>
                <c:pt idx="27">
                  <c:v>0.91763824432501617</c:v>
                </c:pt>
                <c:pt idx="28">
                  <c:v>0.90767254293755384</c:v>
                </c:pt>
                <c:pt idx="29">
                  <c:v>0.91400828350039864</c:v>
                </c:pt>
                <c:pt idx="30">
                  <c:v>0.91582481911660552</c:v>
                </c:pt>
                <c:pt idx="31">
                  <c:v>0.91883822673296056</c:v>
                </c:pt>
                <c:pt idx="32">
                  <c:v>0.92779948180065008</c:v>
                </c:pt>
                <c:pt idx="33">
                  <c:v>0.92043017282810091</c:v>
                </c:pt>
                <c:pt idx="34">
                  <c:v>0.90684528771542416</c:v>
                </c:pt>
                <c:pt idx="35">
                  <c:v>0.9057095741476886</c:v>
                </c:pt>
                <c:pt idx="36">
                  <c:v>0.87919634778803391</c:v>
                </c:pt>
                <c:pt idx="37">
                  <c:v>0.88885313610838046</c:v>
                </c:pt>
                <c:pt idx="38">
                  <c:v>0.87534069484317845</c:v>
                </c:pt>
                <c:pt idx="39">
                  <c:v>0.85811383908970784</c:v>
                </c:pt>
                <c:pt idx="40">
                  <c:v>0.85439001561998651</c:v>
                </c:pt>
                <c:pt idx="41">
                  <c:v>0.84962320975241334</c:v>
                </c:pt>
              </c:numCache>
            </c:numRef>
          </c:val>
          <c:smooth val="0"/>
        </c:ser>
        <c:ser>
          <c:idx val="2"/>
          <c:order val="2"/>
          <c:tx>
            <c:strRef>
              <c:f>Report_graphs!$U$62</c:f>
              <c:strCache>
                <c:ptCount val="1"/>
                <c:pt idx="0">
                  <c:v>South</c:v>
                </c:pt>
              </c:strCache>
            </c:strRef>
          </c:tx>
          <c:marker>
            <c:symbol val="triangle"/>
            <c:size val="5"/>
          </c:marker>
          <c:cat>
            <c:numRef>
              <c:f>Report_graphs!$R$63:$R$104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Report_graphs!$U$63:$U$104</c:f>
              <c:numCache>
                <c:formatCode>General</c:formatCode>
                <c:ptCount val="42"/>
                <c:pt idx="0">
                  <c:v>1.0704408348978569</c:v>
                </c:pt>
                <c:pt idx="1">
                  <c:v>1.1096405515758454</c:v>
                </c:pt>
                <c:pt idx="2">
                  <c:v>1.1023699589893685</c:v>
                </c:pt>
                <c:pt idx="3">
                  <c:v>1.0926234506691974</c:v>
                </c:pt>
                <c:pt idx="4">
                  <c:v>1.0612991519541366</c:v>
                </c:pt>
                <c:pt idx="5">
                  <c:v>1.019826431960247</c:v>
                </c:pt>
                <c:pt idx="6">
                  <c:v>1.029034069066548</c:v>
                </c:pt>
                <c:pt idx="7">
                  <c:v>1.0393176195406826</c:v>
                </c:pt>
                <c:pt idx="8">
                  <c:v>1.0200695548211427</c:v>
                </c:pt>
                <c:pt idx="9">
                  <c:v>1.02451651067585</c:v>
                </c:pt>
                <c:pt idx="10">
                  <c:v>0.9742031002667525</c:v>
                </c:pt>
                <c:pt idx="11">
                  <c:v>0.94231047265449819</c:v>
                </c:pt>
                <c:pt idx="12">
                  <c:v>0.95587206445130724</c:v>
                </c:pt>
                <c:pt idx="13">
                  <c:v>0.94120704956729728</c:v>
                </c:pt>
                <c:pt idx="14">
                  <c:v>1.0070418276644995</c:v>
                </c:pt>
                <c:pt idx="15">
                  <c:v>1</c:v>
                </c:pt>
                <c:pt idx="16">
                  <c:v>0.97714877573419157</c:v>
                </c:pt>
                <c:pt idx="17">
                  <c:v>0.96638902513896729</c:v>
                </c:pt>
                <c:pt idx="18">
                  <c:v>0.96830229430156156</c:v>
                </c:pt>
                <c:pt idx="19">
                  <c:v>0.96837303277061315</c:v>
                </c:pt>
                <c:pt idx="20">
                  <c:v>0.97226968409182346</c:v>
                </c:pt>
                <c:pt idx="21">
                  <c:v>0.95922874793624369</c:v>
                </c:pt>
                <c:pt idx="22">
                  <c:v>0.94647717295704581</c:v>
                </c:pt>
                <c:pt idx="23">
                  <c:v>0.93652227339815353</c:v>
                </c:pt>
                <c:pt idx="24">
                  <c:v>0.94421183043580803</c:v>
                </c:pt>
                <c:pt idx="25">
                  <c:v>0.93185996072173971</c:v>
                </c:pt>
                <c:pt idx="26">
                  <c:v>0.982188491360792</c:v>
                </c:pt>
                <c:pt idx="27">
                  <c:v>0.94807615985096327</c:v>
                </c:pt>
                <c:pt idx="28">
                  <c:v>0.95424944728013572</c:v>
                </c:pt>
                <c:pt idx="29">
                  <c:v>0.94336370064508657</c:v>
                </c:pt>
                <c:pt idx="30">
                  <c:v>0.96401120061815082</c:v>
                </c:pt>
                <c:pt idx="31">
                  <c:v>0.9475841558181054</c:v>
                </c:pt>
                <c:pt idx="32">
                  <c:v>0.936420224748446</c:v>
                </c:pt>
                <c:pt idx="33">
                  <c:v>0.9427808467036829</c:v>
                </c:pt>
                <c:pt idx="34">
                  <c:v>0.9259383979312108</c:v>
                </c:pt>
                <c:pt idx="35">
                  <c:v>0.91681505757373227</c:v>
                </c:pt>
                <c:pt idx="36">
                  <c:v>0.89210208202164498</c:v>
                </c:pt>
                <c:pt idx="37">
                  <c:v>0.87183860547876291</c:v>
                </c:pt>
                <c:pt idx="38">
                  <c:v>0.87498914718388721</c:v>
                </c:pt>
                <c:pt idx="39">
                  <c:v>0.86099686738361214</c:v>
                </c:pt>
                <c:pt idx="40">
                  <c:v>0.86607154694585564</c:v>
                </c:pt>
                <c:pt idx="41">
                  <c:v>0.86031982415903818</c:v>
                </c:pt>
              </c:numCache>
            </c:numRef>
          </c:val>
          <c:smooth val="0"/>
        </c:ser>
        <c:ser>
          <c:idx val="3"/>
          <c:order val="3"/>
          <c:tx>
            <c:strRef>
              <c:f>Report_graphs!$V$62</c:f>
              <c:strCache>
                <c:ptCount val="1"/>
                <c:pt idx="0">
                  <c:v>West</c:v>
                </c:pt>
              </c:strCache>
            </c:strRef>
          </c:tx>
          <c:marker>
            <c:symbol val="x"/>
            <c:size val="4"/>
          </c:marker>
          <c:cat>
            <c:numRef>
              <c:f>Report_graphs!$R$63:$R$104</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Report_graphs!$V$63:$V$104</c:f>
              <c:numCache>
                <c:formatCode>General</c:formatCode>
                <c:ptCount val="42"/>
                <c:pt idx="0">
                  <c:v>1.1652978904323623</c:v>
                </c:pt>
                <c:pt idx="1">
                  <c:v>1.1816909454515978</c:v>
                </c:pt>
                <c:pt idx="2">
                  <c:v>1.2189390119326438</c:v>
                </c:pt>
                <c:pt idx="3">
                  <c:v>1.1879701937741294</c:v>
                </c:pt>
                <c:pt idx="4">
                  <c:v>1.1273103280029473</c:v>
                </c:pt>
                <c:pt idx="5">
                  <c:v>1.1193346609230277</c:v>
                </c:pt>
                <c:pt idx="6">
                  <c:v>1.1391919081491553</c:v>
                </c:pt>
                <c:pt idx="7">
                  <c:v>1.0686858056707236</c:v>
                </c:pt>
                <c:pt idx="8">
                  <c:v>1.0621427450509793</c:v>
                </c:pt>
                <c:pt idx="9">
                  <c:v>1.1062208035216456</c:v>
                </c:pt>
                <c:pt idx="10">
                  <c:v>1.0616079835451468</c:v>
                </c:pt>
                <c:pt idx="11">
                  <c:v>1.0403574300763856</c:v>
                </c:pt>
                <c:pt idx="12">
                  <c:v>1.0241748984326107</c:v>
                </c:pt>
                <c:pt idx="13">
                  <c:v>1.0201054148277027</c:v>
                </c:pt>
                <c:pt idx="14">
                  <c:v>1.0059443480711392</c:v>
                </c:pt>
                <c:pt idx="15">
                  <c:v>1</c:v>
                </c:pt>
                <c:pt idx="16">
                  <c:v>0.98358901942082622</c:v>
                </c:pt>
                <c:pt idx="17">
                  <c:v>0.95526323520576728</c:v>
                </c:pt>
                <c:pt idx="18">
                  <c:v>0.97666664663394842</c:v>
                </c:pt>
                <c:pt idx="19">
                  <c:v>0.98221774890502722</c:v>
                </c:pt>
                <c:pt idx="20">
                  <c:v>0.93676176152716095</c:v>
                </c:pt>
                <c:pt idx="21">
                  <c:v>0.93593173792694628</c:v>
                </c:pt>
                <c:pt idx="22">
                  <c:v>0.91809289364795121</c:v>
                </c:pt>
                <c:pt idx="23">
                  <c:v>0.90499071026135269</c:v>
                </c:pt>
                <c:pt idx="24">
                  <c:v>0.89182835427472884</c:v>
                </c:pt>
                <c:pt idx="25">
                  <c:v>0.88795752246093285</c:v>
                </c:pt>
                <c:pt idx="26">
                  <c:v>0.90096889152185289</c:v>
                </c:pt>
                <c:pt idx="27">
                  <c:v>0.88509619224196012</c:v>
                </c:pt>
                <c:pt idx="28">
                  <c:v>0.87947348713277651</c:v>
                </c:pt>
                <c:pt idx="29">
                  <c:v>0.89112513543934535</c:v>
                </c:pt>
                <c:pt idx="30">
                  <c:v>0.87146744158144818</c:v>
                </c:pt>
                <c:pt idx="31">
                  <c:v>0.84232732851990855</c:v>
                </c:pt>
                <c:pt idx="32">
                  <c:v>0.83276847390643005</c:v>
                </c:pt>
                <c:pt idx="33">
                  <c:v>0.83618213178350043</c:v>
                </c:pt>
                <c:pt idx="34">
                  <c:v>0.83662371816418057</c:v>
                </c:pt>
                <c:pt idx="35">
                  <c:v>0.82709518758011757</c:v>
                </c:pt>
                <c:pt idx="36">
                  <c:v>0.8102728054304148</c:v>
                </c:pt>
                <c:pt idx="37">
                  <c:v>0.83426914934377971</c:v>
                </c:pt>
                <c:pt idx="38">
                  <c:v>0.82583004115624115</c:v>
                </c:pt>
                <c:pt idx="39">
                  <c:v>0.81978646573256309</c:v>
                </c:pt>
                <c:pt idx="40">
                  <c:v>0.80944365143236019</c:v>
                </c:pt>
                <c:pt idx="41">
                  <c:v>0.77758088041079043</c:v>
                </c:pt>
              </c:numCache>
            </c:numRef>
          </c:val>
          <c:smooth val="0"/>
        </c:ser>
        <c:dLbls>
          <c:showLegendKey val="0"/>
          <c:showVal val="0"/>
          <c:showCatName val="0"/>
          <c:showSerName val="0"/>
          <c:showPercent val="0"/>
          <c:showBubbleSize val="0"/>
        </c:dLbls>
        <c:marker val="1"/>
        <c:smooth val="0"/>
        <c:axId val="114838144"/>
        <c:axId val="114839936"/>
      </c:lineChart>
      <c:catAx>
        <c:axId val="114838144"/>
        <c:scaling>
          <c:orientation val="minMax"/>
        </c:scaling>
        <c:delete val="0"/>
        <c:axPos val="b"/>
        <c:numFmt formatCode="General" sourceLinked="1"/>
        <c:majorTickMark val="out"/>
        <c:minorTickMark val="none"/>
        <c:tickLblPos val="nextTo"/>
        <c:crossAx val="114839936"/>
        <c:crosses val="autoZero"/>
        <c:auto val="1"/>
        <c:lblAlgn val="ctr"/>
        <c:lblOffset val="100"/>
        <c:tickLblSkip val="5"/>
        <c:noMultiLvlLbl val="0"/>
      </c:catAx>
      <c:valAx>
        <c:axId val="114839936"/>
        <c:scaling>
          <c:orientation val="minMax"/>
          <c:min val="0.5"/>
        </c:scaling>
        <c:delete val="0"/>
        <c:axPos val="l"/>
        <c:majorGridlines/>
        <c:title>
          <c:tx>
            <c:rich>
              <a:bodyPr rot="-5400000" vert="horz"/>
              <a:lstStyle/>
              <a:p>
                <a:pPr>
                  <a:defRPr/>
                </a:pPr>
                <a:r>
                  <a:rPr lang="en-US"/>
                  <a:t>Index, 1985 = 1.0</a:t>
                </a:r>
              </a:p>
            </c:rich>
          </c:tx>
          <c:overlay val="0"/>
        </c:title>
        <c:numFmt formatCode="General" sourceLinked="1"/>
        <c:majorTickMark val="out"/>
        <c:minorTickMark val="none"/>
        <c:tickLblPos val="nextTo"/>
        <c:crossAx val="114838144"/>
        <c:crosses val="autoZero"/>
        <c:crossBetween val="midCat"/>
      </c:valAx>
      <c:spPr>
        <a:ln>
          <a:solidFill>
            <a:schemeClr val="accent1"/>
          </a:solidFill>
        </a:ln>
      </c:spPr>
    </c:plotArea>
    <c:legend>
      <c:legendPos val="r"/>
      <c:layout>
        <c:manualLayout>
          <c:xMode val="edge"/>
          <c:yMode val="edge"/>
          <c:x val="0.19765223097112861"/>
          <c:y val="0.53163969087197438"/>
          <c:w val="0.27734776902887137"/>
          <c:h val="0.27468358121901432"/>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22462817147856"/>
          <c:y val="5.1400554097404488E-2"/>
          <c:w val="0.80084361329833775"/>
          <c:h val="0.79523549139690874"/>
        </c:manualLayout>
      </c:layout>
      <c:lineChart>
        <c:grouping val="standard"/>
        <c:varyColors val="0"/>
        <c:ser>
          <c:idx val="0"/>
          <c:order val="0"/>
          <c:tx>
            <c:strRef>
              <c:f>Report_graphs!$D$62</c:f>
              <c:strCache>
                <c:ptCount val="1"/>
                <c:pt idx="0">
                  <c:v>Electricity</c:v>
                </c:pt>
              </c:strCache>
            </c:strRef>
          </c:tx>
          <c:cat>
            <c:numRef>
              <c:f>Report_graphs!$C$63:$C$105</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Report_graphs!$D$63:$D$105</c:f>
              <c:numCache>
                <c:formatCode>General</c:formatCode>
                <c:ptCount val="43"/>
                <c:pt idx="0">
                  <c:v>0.83686880971490818</c:v>
                </c:pt>
                <c:pt idx="1">
                  <c:v>0.87855914160418158</c:v>
                </c:pt>
                <c:pt idx="2">
                  <c:v>0.9170152821671953</c:v>
                </c:pt>
                <c:pt idx="3">
                  <c:v>0.94730214112609967</c:v>
                </c:pt>
                <c:pt idx="4">
                  <c:v>0.93639041702523917</c:v>
                </c:pt>
                <c:pt idx="5">
                  <c:v>0.91278520748351399</c:v>
                </c:pt>
                <c:pt idx="6">
                  <c:v>0.93083458475053571</c:v>
                </c:pt>
                <c:pt idx="7">
                  <c:v>0.9373454861174757</c:v>
                </c:pt>
                <c:pt idx="8">
                  <c:v>0.95025158189127557</c:v>
                </c:pt>
                <c:pt idx="9">
                  <c:v>0.95988841539614267</c:v>
                </c:pt>
                <c:pt idx="10">
                  <c:v>0.95682912950184629</c:v>
                </c:pt>
                <c:pt idx="11">
                  <c:v>0.95584744507422104</c:v>
                </c:pt>
                <c:pt idx="12">
                  <c:v>0.95217775477088751</c:v>
                </c:pt>
                <c:pt idx="13">
                  <c:v>0.95406963844914117</c:v>
                </c:pt>
                <c:pt idx="14">
                  <c:v>0.99256419637290338</c:v>
                </c:pt>
                <c:pt idx="15">
                  <c:v>1</c:v>
                </c:pt>
                <c:pt idx="16">
                  <c:v>0.99362833683402374</c:v>
                </c:pt>
                <c:pt idx="17">
                  <c:v>0.99483910093860073</c:v>
                </c:pt>
                <c:pt idx="18">
                  <c:v>1.0092734364679059</c:v>
                </c:pt>
                <c:pt idx="19">
                  <c:v>1.0128778939301317</c:v>
                </c:pt>
                <c:pt idx="20">
                  <c:v>1.0292275491292138</c:v>
                </c:pt>
                <c:pt idx="21">
                  <c:v>1.02761804331939</c:v>
                </c:pt>
                <c:pt idx="22">
                  <c:v>1.0183650221628171</c:v>
                </c:pt>
                <c:pt idx="23">
                  <c:v>1.0140544085268519</c:v>
                </c:pt>
                <c:pt idx="24">
                  <c:v>1.0167543987717536</c:v>
                </c:pt>
                <c:pt idx="25">
                  <c:v>1.0128438638862685</c:v>
                </c:pt>
                <c:pt idx="26">
                  <c:v>1.0517383666460682</c:v>
                </c:pt>
                <c:pt idx="27">
                  <c:v>1.0349540716998018</c:v>
                </c:pt>
                <c:pt idx="28">
                  <c:v>1.0400357719526439</c:v>
                </c:pt>
                <c:pt idx="29">
                  <c:v>1.039998723974068</c:v>
                </c:pt>
                <c:pt idx="30">
                  <c:v>1.0622679869659686</c:v>
                </c:pt>
                <c:pt idx="31">
                  <c:v>1.0530809707872644</c:v>
                </c:pt>
                <c:pt idx="32">
                  <c:v>1.0575572712072381</c:v>
                </c:pt>
                <c:pt idx="33">
                  <c:v>1.0658362098406378</c:v>
                </c:pt>
                <c:pt idx="34">
                  <c:v>1.0638676982619564</c:v>
                </c:pt>
                <c:pt idx="35">
                  <c:v>1.067100114393758</c:v>
                </c:pt>
                <c:pt idx="36">
                  <c:v>1.0562139534189157</c:v>
                </c:pt>
                <c:pt idx="37">
                  <c:v>1.0484133270692515</c:v>
                </c:pt>
                <c:pt idx="38">
                  <c:v>1.0491881868986808</c:v>
                </c:pt>
                <c:pt idx="39">
                  <c:v>1.0353738170824511</c:v>
                </c:pt>
                <c:pt idx="40">
                  <c:v>1.039901619320132</c:v>
                </c:pt>
                <c:pt idx="41">
                  <c:v>1.0281080208020685</c:v>
                </c:pt>
                <c:pt idx="42">
                  <c:v>0.99975247413476487</c:v>
                </c:pt>
              </c:numCache>
            </c:numRef>
          </c:val>
          <c:smooth val="0"/>
        </c:ser>
        <c:ser>
          <c:idx val="1"/>
          <c:order val="1"/>
          <c:tx>
            <c:strRef>
              <c:f>Report_graphs!$E$62</c:f>
              <c:strCache>
                <c:ptCount val="1"/>
                <c:pt idx="0">
                  <c:v>Fuels</c:v>
                </c:pt>
              </c:strCache>
            </c:strRef>
          </c:tx>
          <c:marker>
            <c:symbol val="square"/>
            <c:size val="4"/>
          </c:marker>
          <c:cat>
            <c:numRef>
              <c:f>Report_graphs!$C$63:$C$105</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Report_graphs!$E$63:$E$105</c:f>
              <c:numCache>
                <c:formatCode>General</c:formatCode>
                <c:ptCount val="43"/>
                <c:pt idx="0">
                  <c:v>1.5915902261855785</c:v>
                </c:pt>
                <c:pt idx="1">
                  <c:v>1.5940523548996197</c:v>
                </c:pt>
                <c:pt idx="2">
                  <c:v>1.5563509123093815</c:v>
                </c:pt>
                <c:pt idx="3">
                  <c:v>1.5007306648933381</c:v>
                </c:pt>
                <c:pt idx="4">
                  <c:v>1.4025976418107127</c:v>
                </c:pt>
                <c:pt idx="5">
                  <c:v>1.3700225943276116</c:v>
                </c:pt>
                <c:pt idx="6">
                  <c:v>1.3731824955432037</c:v>
                </c:pt>
                <c:pt idx="7">
                  <c:v>1.3393867832846396</c:v>
                </c:pt>
                <c:pt idx="8">
                  <c:v>1.2745186073792332</c:v>
                </c:pt>
                <c:pt idx="9">
                  <c:v>1.2201584586810486</c:v>
                </c:pt>
                <c:pt idx="10">
                  <c:v>1.1245053308876778</c:v>
                </c:pt>
                <c:pt idx="11">
                  <c:v>1.0469225922606604</c:v>
                </c:pt>
                <c:pt idx="12">
                  <c:v>1.0377629905932706</c:v>
                </c:pt>
                <c:pt idx="13">
                  <c:v>1.005877629666293</c:v>
                </c:pt>
                <c:pt idx="14">
                  <c:v>1.0356385897681537</c:v>
                </c:pt>
                <c:pt idx="15">
                  <c:v>1</c:v>
                </c:pt>
                <c:pt idx="16">
                  <c:v>0.9954252741567019</c:v>
                </c:pt>
                <c:pt idx="17">
                  <c:v>0.96868919455099389</c:v>
                </c:pt>
                <c:pt idx="18">
                  <c:v>0.96242498951951927</c:v>
                </c:pt>
                <c:pt idx="19">
                  <c:v>0.95735519398929558</c:v>
                </c:pt>
                <c:pt idx="20">
                  <c:v>0.90751825081642923</c:v>
                </c:pt>
                <c:pt idx="21">
                  <c:v>0.8994985635328776</c:v>
                </c:pt>
                <c:pt idx="22">
                  <c:v>0.87131977475956612</c:v>
                </c:pt>
                <c:pt idx="23">
                  <c:v>0.84330446319345731</c:v>
                </c:pt>
                <c:pt idx="24">
                  <c:v>0.83189305833107785</c:v>
                </c:pt>
                <c:pt idx="25">
                  <c:v>0.80463431343479619</c:v>
                </c:pt>
                <c:pt idx="26">
                  <c:v>0.82946817126407968</c:v>
                </c:pt>
                <c:pt idx="27">
                  <c:v>0.78861616601810713</c:v>
                </c:pt>
                <c:pt idx="28">
                  <c:v>0.7833405450587474</c:v>
                </c:pt>
                <c:pt idx="29">
                  <c:v>0.77936882046675171</c:v>
                </c:pt>
                <c:pt idx="30">
                  <c:v>0.76969446873249636</c:v>
                </c:pt>
                <c:pt idx="31">
                  <c:v>0.75803379341279908</c:v>
                </c:pt>
                <c:pt idx="32">
                  <c:v>0.73692509959061825</c:v>
                </c:pt>
                <c:pt idx="33">
                  <c:v>0.72953968379026912</c:v>
                </c:pt>
                <c:pt idx="34">
                  <c:v>0.71498951387084153</c:v>
                </c:pt>
                <c:pt idx="35">
                  <c:v>0.68985529014029612</c:v>
                </c:pt>
                <c:pt idx="36">
                  <c:v>0.65012420649863611</c:v>
                </c:pt>
                <c:pt idx="37">
                  <c:v>0.66021258589246545</c:v>
                </c:pt>
                <c:pt idx="38">
                  <c:v>0.65008230634707076</c:v>
                </c:pt>
                <c:pt idx="39">
                  <c:v>0.62641705525202196</c:v>
                </c:pt>
                <c:pt idx="40">
                  <c:v>0.62490919336694184</c:v>
                </c:pt>
                <c:pt idx="41">
                  <c:v>0.61472017189546257</c:v>
                </c:pt>
                <c:pt idx="42">
                  <c:v>0.6270887604409684</c:v>
                </c:pt>
              </c:numCache>
            </c:numRef>
          </c:val>
          <c:smooth val="0"/>
        </c:ser>
        <c:ser>
          <c:idx val="2"/>
          <c:order val="2"/>
          <c:tx>
            <c:strRef>
              <c:f>Report_graphs!$F$62</c:f>
              <c:strCache>
                <c:ptCount val="1"/>
                <c:pt idx="0">
                  <c:v>Adjusted Source</c:v>
                </c:pt>
              </c:strCache>
            </c:strRef>
          </c:tx>
          <c:marker>
            <c:symbol val="triangle"/>
            <c:size val="6"/>
          </c:marker>
          <c:cat>
            <c:numRef>
              <c:f>Report_graphs!$C$63:$C$105</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Report_graphs!$F$63:$F$105</c:f>
              <c:numCache>
                <c:formatCode>General</c:formatCode>
                <c:ptCount val="43"/>
                <c:pt idx="0">
                  <c:v>1.1689486188370768</c:v>
                </c:pt>
                <c:pt idx="1">
                  <c:v>1.1931168318503487</c:v>
                </c:pt>
                <c:pt idx="2">
                  <c:v>1.197540858346108</c:v>
                </c:pt>
                <c:pt idx="3">
                  <c:v>1.1897507414491368</c:v>
                </c:pt>
                <c:pt idx="4">
                  <c:v>1.1406137679423798</c:v>
                </c:pt>
                <c:pt idx="5">
                  <c:v>1.11308058668464</c:v>
                </c:pt>
                <c:pt idx="6">
                  <c:v>1.1245122230784348</c:v>
                </c:pt>
                <c:pt idx="7">
                  <c:v>1.1132631886114239</c:v>
                </c:pt>
                <c:pt idx="8">
                  <c:v>1.0922038601375998</c:v>
                </c:pt>
                <c:pt idx="9">
                  <c:v>1.0736939865908113</c:v>
                </c:pt>
                <c:pt idx="10">
                  <c:v>1.0301952709076474</c:v>
                </c:pt>
                <c:pt idx="11">
                  <c:v>0.99582942070027036</c:v>
                </c:pt>
                <c:pt idx="12">
                  <c:v>0.98974973737594474</c:v>
                </c:pt>
                <c:pt idx="13">
                  <c:v>0.97696445577797386</c:v>
                </c:pt>
                <c:pt idx="14">
                  <c:v>1.0116662300116339</c:v>
                </c:pt>
                <c:pt idx="15">
                  <c:v>1</c:v>
                </c:pt>
                <c:pt idx="16">
                  <c:v>0.99441670926930181</c:v>
                </c:pt>
                <c:pt idx="17">
                  <c:v>0.98355293313592351</c:v>
                </c:pt>
                <c:pt idx="18">
                  <c:v>0.98894990766923974</c:v>
                </c:pt>
                <c:pt idx="19">
                  <c:v>0.98873602244130854</c:v>
                </c:pt>
                <c:pt idx="20">
                  <c:v>0.97674544890506709</c:v>
                </c:pt>
                <c:pt idx="21">
                  <c:v>0.972461670209398</c:v>
                </c:pt>
                <c:pt idx="22">
                  <c:v>0.95509624754516009</c:v>
                </c:pt>
                <c:pt idx="23">
                  <c:v>0.94039342570159457</c:v>
                </c:pt>
                <c:pt idx="24">
                  <c:v>0.93694723809939318</c:v>
                </c:pt>
                <c:pt idx="25">
                  <c:v>0.92295498808032805</c:v>
                </c:pt>
                <c:pt idx="26">
                  <c:v>0.95575722433618748</c:v>
                </c:pt>
                <c:pt idx="27">
                  <c:v>0.92838600411712058</c:v>
                </c:pt>
                <c:pt idx="28">
                  <c:v>0.92911269851827505</c:v>
                </c:pt>
                <c:pt idx="29">
                  <c:v>0.92747536822018151</c:v>
                </c:pt>
                <c:pt idx="30">
                  <c:v>0.9362824640955536</c:v>
                </c:pt>
                <c:pt idx="31">
                  <c:v>0.92607074940062939</c:v>
                </c:pt>
                <c:pt idx="32">
                  <c:v>0.91986549391147843</c:v>
                </c:pt>
                <c:pt idx="33">
                  <c:v>0.92149326194106929</c:v>
                </c:pt>
                <c:pt idx="34">
                  <c:v>0.91413755226030091</c:v>
                </c:pt>
                <c:pt idx="35">
                  <c:v>0.90540164394452716</c:v>
                </c:pt>
                <c:pt idx="36">
                  <c:v>0.88269161528972417</c:v>
                </c:pt>
                <c:pt idx="37">
                  <c:v>0.88223829846822654</c:v>
                </c:pt>
                <c:pt idx="38">
                  <c:v>0.87842778924278875</c:v>
                </c:pt>
                <c:pt idx="39">
                  <c:v>0.86033258603144858</c:v>
                </c:pt>
                <c:pt idx="40">
                  <c:v>0.86228973711589785</c:v>
                </c:pt>
                <c:pt idx="41">
                  <c:v>0.85121274811448366</c:v>
                </c:pt>
                <c:pt idx="42">
                  <c:v>0.83957441504328256</c:v>
                </c:pt>
              </c:numCache>
            </c:numRef>
          </c:val>
          <c:smooth val="0"/>
        </c:ser>
        <c:dLbls>
          <c:showLegendKey val="0"/>
          <c:showVal val="0"/>
          <c:showCatName val="0"/>
          <c:showSerName val="0"/>
          <c:showPercent val="0"/>
          <c:showBubbleSize val="0"/>
        </c:dLbls>
        <c:marker val="1"/>
        <c:smooth val="0"/>
        <c:axId val="114880896"/>
        <c:axId val="114882432"/>
      </c:lineChart>
      <c:catAx>
        <c:axId val="114880896"/>
        <c:scaling>
          <c:orientation val="minMax"/>
        </c:scaling>
        <c:delete val="0"/>
        <c:axPos val="b"/>
        <c:numFmt formatCode="General" sourceLinked="1"/>
        <c:majorTickMark val="out"/>
        <c:minorTickMark val="none"/>
        <c:tickLblPos val="nextTo"/>
        <c:crossAx val="114882432"/>
        <c:crosses val="autoZero"/>
        <c:auto val="1"/>
        <c:lblAlgn val="ctr"/>
        <c:lblOffset val="100"/>
        <c:tickLblSkip val="5"/>
        <c:noMultiLvlLbl val="0"/>
      </c:catAx>
      <c:valAx>
        <c:axId val="114882432"/>
        <c:scaling>
          <c:orientation val="minMax"/>
        </c:scaling>
        <c:delete val="0"/>
        <c:axPos val="l"/>
        <c:majorGridlines/>
        <c:title>
          <c:tx>
            <c:rich>
              <a:bodyPr rot="-5400000" vert="horz"/>
              <a:lstStyle/>
              <a:p>
                <a:pPr>
                  <a:defRPr/>
                </a:pPr>
                <a:r>
                  <a:rPr lang="en-US"/>
                  <a:t>Index, 1985 = 1.0</a:t>
                </a:r>
              </a:p>
            </c:rich>
          </c:tx>
          <c:overlay val="0"/>
        </c:title>
        <c:numFmt formatCode="General" sourceLinked="1"/>
        <c:majorTickMark val="out"/>
        <c:minorTickMark val="none"/>
        <c:tickLblPos val="nextTo"/>
        <c:crossAx val="114880896"/>
        <c:crosses val="autoZero"/>
        <c:crossBetween val="midCat"/>
      </c:valAx>
      <c:spPr>
        <a:ln>
          <a:solidFill>
            <a:schemeClr val="accent1"/>
          </a:solidFill>
        </a:ln>
      </c:spPr>
    </c:plotArea>
    <c:legend>
      <c:legendPos val="r"/>
      <c:layout>
        <c:manualLayout>
          <c:xMode val="edge"/>
          <c:yMode val="edge"/>
          <c:x val="0.16317935258092733"/>
          <c:y val="0.55497958588509766"/>
          <c:w val="0.26737620297462816"/>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'Final Floorspace Estimates'!$AC$9</c:f>
              <c:strCache>
                <c:ptCount val="1"/>
                <c:pt idx="0">
                  <c:v>Ave Size</c:v>
                </c:pt>
              </c:strCache>
            </c:strRef>
          </c:tx>
          <c:cat>
            <c:numRef>
              <c:f>'Final Floorspace Estimates'!$AB$10:$AB$51</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'Final Floorspace Estimates'!$AC$10:$AC$51</c:f>
              <c:numCache>
                <c:formatCode>General</c:formatCode>
                <c:ptCount val="42"/>
                <c:pt idx="0">
                  <c:v>1454.0650428203876</c:v>
                </c:pt>
                <c:pt idx="1">
                  <c:v>1456.0356252312602</c:v>
                </c:pt>
                <c:pt idx="2">
                  <c:v>1457.913715103808</c:v>
                </c:pt>
                <c:pt idx="3">
                  <c:v>1455.5301321675772</c:v>
                </c:pt>
                <c:pt idx="4">
                  <c:v>1457.1439902934039</c:v>
                </c:pt>
                <c:pt idx="5">
                  <c:v>1463.1397583390549</c:v>
                </c:pt>
                <c:pt idx="6">
                  <c:v>1464.5235772752073</c:v>
                </c:pt>
                <c:pt idx="7">
                  <c:v>1464.4143524846593</c:v>
                </c:pt>
                <c:pt idx="8">
                  <c:v>1465.9333573212252</c:v>
                </c:pt>
                <c:pt idx="9">
                  <c:v>1476.5044976422992</c:v>
                </c:pt>
                <c:pt idx="10">
                  <c:v>1480.6718811043584</c:v>
                </c:pt>
                <c:pt idx="11">
                  <c:v>1480.2543785208447</c:v>
                </c:pt>
                <c:pt idx="12">
                  <c:v>1479.4466129621867</c:v>
                </c:pt>
                <c:pt idx="13">
                  <c:v>1478.9006486511985</c:v>
                </c:pt>
                <c:pt idx="14">
                  <c:v>1482.3435214593937</c:v>
                </c:pt>
                <c:pt idx="15">
                  <c:v>1485.9866530491588</c:v>
                </c:pt>
                <c:pt idx="16">
                  <c:v>1493.8433999412571</c:v>
                </c:pt>
                <c:pt idx="17">
                  <c:v>1512.1707663383368</c:v>
                </c:pt>
                <c:pt idx="18">
                  <c:v>1528.2580800434087</c:v>
                </c:pt>
                <c:pt idx="19">
                  <c:v>1543.657023526657</c:v>
                </c:pt>
                <c:pt idx="20">
                  <c:v>1559.4244110242701</c:v>
                </c:pt>
                <c:pt idx="21">
                  <c:v>1571.8643699615072</c:v>
                </c:pt>
                <c:pt idx="22">
                  <c:v>1587.0369196561264</c:v>
                </c:pt>
                <c:pt idx="23">
                  <c:v>1601.6374686563347</c:v>
                </c:pt>
                <c:pt idx="24">
                  <c:v>1616.747312175916</c:v>
                </c:pt>
                <c:pt idx="25">
                  <c:v>1629.4976152539648</c:v>
                </c:pt>
                <c:pt idx="26">
                  <c:v>1644.0341404234118</c:v>
                </c:pt>
                <c:pt idx="27">
                  <c:v>1657.9128296548354</c:v>
                </c:pt>
                <c:pt idx="28">
                  <c:v>1675.3828059017005</c:v>
                </c:pt>
                <c:pt idx="29">
                  <c:v>1694.6670743519305</c:v>
                </c:pt>
                <c:pt idx="30">
                  <c:v>1711.1089899041513</c:v>
                </c:pt>
                <c:pt idx="31">
                  <c:v>1728.5608213687754</c:v>
                </c:pt>
                <c:pt idx="32">
                  <c:v>1746.1119534348456</c:v>
                </c:pt>
                <c:pt idx="33">
                  <c:v>1763.597998018312</c:v>
                </c:pt>
                <c:pt idx="34">
                  <c:v>1783.3447765449591</c:v>
                </c:pt>
                <c:pt idx="35">
                  <c:v>1804.3282395393728</c:v>
                </c:pt>
                <c:pt idx="36">
                  <c:v>1825.2123392980368</c:v>
                </c:pt>
                <c:pt idx="37">
                  <c:v>1838.4480691743361</c:v>
                </c:pt>
                <c:pt idx="38">
                  <c:v>1849.7775641434214</c:v>
                </c:pt>
                <c:pt idx="39">
                  <c:v>1858.5073096651233</c:v>
                </c:pt>
                <c:pt idx="40">
                  <c:v>1859.9782872947794</c:v>
                </c:pt>
                <c:pt idx="41">
                  <c:v>1861.9774053855181</c:v>
                </c:pt>
              </c:numCache>
            </c:numRef>
          </c:val>
          <c:smooth val="0"/>
        </c:ser>
        <c:dLbls>
          <c:showLegendKey val="0"/>
          <c:showVal val="0"/>
          <c:showCatName val="0"/>
          <c:showSerName val="0"/>
          <c:showPercent val="0"/>
          <c:showBubbleSize val="0"/>
        </c:dLbls>
        <c:marker val="1"/>
        <c:smooth val="0"/>
        <c:axId val="114600960"/>
        <c:axId val="114610944"/>
      </c:lineChart>
      <c:catAx>
        <c:axId val="114600960"/>
        <c:scaling>
          <c:orientation val="minMax"/>
        </c:scaling>
        <c:delete val="0"/>
        <c:axPos val="b"/>
        <c:numFmt formatCode="General" sourceLinked="1"/>
        <c:majorTickMark val="out"/>
        <c:minorTickMark val="none"/>
        <c:tickLblPos val="nextTo"/>
        <c:crossAx val="114610944"/>
        <c:crosses val="autoZero"/>
        <c:auto val="1"/>
        <c:lblAlgn val="ctr"/>
        <c:lblOffset val="100"/>
        <c:tickLblSkip val="5"/>
        <c:noMultiLvlLbl val="0"/>
      </c:catAx>
      <c:valAx>
        <c:axId val="114610944"/>
        <c:scaling>
          <c:orientation val="minMax"/>
        </c:scaling>
        <c:delete val="0"/>
        <c:axPos val="l"/>
        <c:majorGridlines/>
        <c:numFmt formatCode="General" sourceLinked="1"/>
        <c:majorTickMark val="out"/>
        <c:minorTickMark val="none"/>
        <c:tickLblPos val="nextTo"/>
        <c:crossAx val="114600960"/>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1400554097404488E-2"/>
          <c:w val="0.83558639545056868"/>
          <c:h val="0.78278032954214061"/>
        </c:manualLayout>
      </c:layout>
      <c:lineChart>
        <c:grouping val="standard"/>
        <c:varyColors val="0"/>
        <c:ser>
          <c:idx val="0"/>
          <c:order val="0"/>
          <c:tx>
            <c:strRef>
              <c:f>'Regional_intensity (aggregate)'!$D$5</c:f>
              <c:strCache>
                <c:ptCount val="1"/>
                <c:pt idx="0">
                  <c:v>Fuels</c:v>
                </c:pt>
              </c:strCache>
            </c:strRef>
          </c:tx>
          <c:cat>
            <c:numRef>
              <c:f>'Regional_intensity (aggregate)'!$C$6:$C$47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(aggregate)'!$D$6:$D$47</c:f>
              <c:numCache>
                <c:formatCode>0.000</c:formatCode>
                <c:ptCount val="42"/>
                <c:pt idx="0">
                  <c:v>98.054687814919987</c:v>
                </c:pt>
                <c:pt idx="1">
                  <c:v>96.923622010744538</c:v>
                </c:pt>
                <c:pt idx="2">
                  <c:v>97.956993530349806</c:v>
                </c:pt>
                <c:pt idx="3">
                  <c:v>92.683592256946582</c:v>
                </c:pt>
                <c:pt idx="4">
                  <c:v>85.840068825146403</c:v>
                </c:pt>
                <c:pt idx="5">
                  <c:v>82.40355390450371</c:v>
                </c:pt>
                <c:pt idx="6">
                  <c:v>88.89150091625585</c:v>
                </c:pt>
                <c:pt idx="7">
                  <c:v>86.28186174223552</c:v>
                </c:pt>
                <c:pt idx="8">
                  <c:v>84.258858640763918</c:v>
                </c:pt>
                <c:pt idx="9">
                  <c:v>73.548705788850995</c:v>
                </c:pt>
                <c:pt idx="10">
                  <c:v>73.454265221500194</c:v>
                </c:pt>
                <c:pt idx="11">
                  <c:v>68.466407568731611</c:v>
                </c:pt>
                <c:pt idx="12">
                  <c:v>64.560640323303289</c:v>
                </c:pt>
                <c:pt idx="13">
                  <c:v>62.297185028612716</c:v>
                </c:pt>
                <c:pt idx="14">
                  <c:v>65.599211065403821</c:v>
                </c:pt>
                <c:pt idx="15">
                  <c:v>64.387890116338966</c:v>
                </c:pt>
                <c:pt idx="16">
                  <c:v>64.484483655467486</c:v>
                </c:pt>
                <c:pt idx="17">
                  <c:v>64.24214067322427</c:v>
                </c:pt>
                <c:pt idx="18">
                  <c:v>66.143136753097849</c:v>
                </c:pt>
                <c:pt idx="19">
                  <c:v>65.469888061431874</c:v>
                </c:pt>
                <c:pt idx="20">
                  <c:v>55.901346815882228</c:v>
                </c:pt>
                <c:pt idx="21">
                  <c:v>55.370492395239808</c:v>
                </c:pt>
                <c:pt idx="22">
                  <c:v>60.321566413168135</c:v>
                </c:pt>
                <c:pt idx="23">
                  <c:v>59.672624548603018</c:v>
                </c:pt>
                <c:pt idx="24">
                  <c:v>59.151948661268243</c:v>
                </c:pt>
                <c:pt idx="25">
                  <c:v>55.650881771700824</c:v>
                </c:pt>
                <c:pt idx="26">
                  <c:v>58.158900443521475</c:v>
                </c:pt>
                <c:pt idx="27">
                  <c:v>55.161618256873027</c:v>
                </c:pt>
                <c:pt idx="28">
                  <c:v>48.637146126758324</c:v>
                </c:pt>
                <c:pt idx="29">
                  <c:v>51.285999749951173</c:v>
                </c:pt>
                <c:pt idx="30">
                  <c:v>55.54024150452333</c:v>
                </c:pt>
                <c:pt idx="31">
                  <c:v>52.243535769458468</c:v>
                </c:pt>
                <c:pt idx="32">
                  <c:v>50.069811501473396</c:v>
                </c:pt>
                <c:pt idx="33">
                  <c:v>55.280732269709524</c:v>
                </c:pt>
                <c:pt idx="34">
                  <c:v>53.286286482297321</c:v>
                </c:pt>
                <c:pt idx="35">
                  <c:v>51.334958752016391</c:v>
                </c:pt>
                <c:pt idx="36">
                  <c:v>43.438281941991491</c:v>
                </c:pt>
                <c:pt idx="37">
                  <c:v>47.304950328056826</c:v>
                </c:pt>
                <c:pt idx="38">
                  <c:v>48.09119982421273</c:v>
                </c:pt>
                <c:pt idx="39">
                  <c:v>45.22067209452252</c:v>
                </c:pt>
                <c:pt idx="40">
                  <c:v>43.386743883268352</c:v>
                </c:pt>
                <c:pt idx="41">
                  <c:v>42.528394729626797</c:v>
                </c:pt>
              </c:numCache>
            </c:numRef>
          </c:val>
          <c:smooth val="0"/>
        </c:ser>
        <c:ser>
          <c:idx val="1"/>
          <c:order val="1"/>
          <c:tx>
            <c:strRef>
              <c:f>'Regional_intensity (aggregate)'!$E$5</c:f>
              <c:strCache>
                <c:ptCount val="1"/>
                <c:pt idx="0">
                  <c:v>Electricity</c:v>
                </c:pt>
              </c:strCache>
            </c:strRef>
          </c:tx>
          <c:marker>
            <c:symbol val="square"/>
            <c:size val="4"/>
          </c:marker>
          <c:cat>
            <c:numRef>
              <c:f>'Regional_intensity (aggregate)'!$C$6:$C$47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(aggregate)'!$E$6:$E$47</c:f>
              <c:numCache>
                <c:formatCode>0.000</c:formatCode>
                <c:ptCount val="42"/>
                <c:pt idx="0">
                  <c:v>11.599976565803569</c:v>
                </c:pt>
                <c:pt idx="1">
                  <c:v>12.114096744645501</c:v>
                </c:pt>
                <c:pt idx="2">
                  <c:v>12.582747343655532</c:v>
                </c:pt>
                <c:pt idx="3">
                  <c:v>13.156935317695382</c:v>
                </c:pt>
                <c:pt idx="4">
                  <c:v>12.660929121773707</c:v>
                </c:pt>
                <c:pt idx="5">
                  <c:v>12.472598652802178</c:v>
                </c:pt>
                <c:pt idx="6">
                  <c:v>12.9060939601399</c:v>
                </c:pt>
                <c:pt idx="7">
                  <c:v>13.088071813313627</c:v>
                </c:pt>
                <c:pt idx="8">
                  <c:v>13.054562713648018</c:v>
                </c:pt>
                <c:pt idx="9">
                  <c:v>13.013303194030788</c:v>
                </c:pt>
                <c:pt idx="10">
                  <c:v>13.02191976310618</c:v>
                </c:pt>
                <c:pt idx="11">
                  <c:v>12.562848104136394</c:v>
                </c:pt>
                <c:pt idx="12">
                  <c:v>12.439646681753583</c:v>
                </c:pt>
                <c:pt idx="13">
                  <c:v>12.804675504297984</c:v>
                </c:pt>
                <c:pt idx="14">
                  <c:v>13.035871575575518</c:v>
                </c:pt>
                <c:pt idx="15">
                  <c:v>12.890347496087353</c:v>
                </c:pt>
                <c:pt idx="16">
                  <c:v>13.272060075490074</c:v>
                </c:pt>
                <c:pt idx="17">
                  <c:v>13.752726104661692</c:v>
                </c:pt>
                <c:pt idx="18">
                  <c:v>14.310201605041105</c:v>
                </c:pt>
                <c:pt idx="19">
                  <c:v>14.192293069235419</c:v>
                </c:pt>
                <c:pt idx="20">
                  <c:v>14.119229996880986</c:v>
                </c:pt>
                <c:pt idx="21">
                  <c:v>14.360162585461753</c:v>
                </c:pt>
                <c:pt idx="22">
                  <c:v>14.066043934594727</c:v>
                </c:pt>
                <c:pt idx="23">
                  <c:v>14.461762033504245</c:v>
                </c:pt>
                <c:pt idx="24">
                  <c:v>14.413813431117454</c:v>
                </c:pt>
                <c:pt idx="25">
                  <c:v>14.252139075024601</c:v>
                </c:pt>
                <c:pt idx="26">
                  <c:v>14.270978438098782</c:v>
                </c:pt>
                <c:pt idx="27">
                  <c:v>13.945504298709924</c:v>
                </c:pt>
                <c:pt idx="28">
                  <c:v>13.850241995901611</c:v>
                </c:pt>
                <c:pt idx="29">
                  <c:v>14.242737261008861</c:v>
                </c:pt>
                <c:pt idx="30">
                  <c:v>14.182398853846157</c:v>
                </c:pt>
                <c:pt idx="31">
                  <c:v>14.395258448069699</c:v>
                </c:pt>
                <c:pt idx="32">
                  <c:v>15.00908795976421</c:v>
                </c:pt>
                <c:pt idx="33">
                  <c:v>15.219760739713596</c:v>
                </c:pt>
                <c:pt idx="34">
                  <c:v>15.314608235737566</c:v>
                </c:pt>
                <c:pt idx="35">
                  <c:v>16.070125884302616</c:v>
                </c:pt>
                <c:pt idx="36">
                  <c:v>15.300593093414586</c:v>
                </c:pt>
                <c:pt idx="37">
                  <c:v>15.895537098075661</c:v>
                </c:pt>
                <c:pt idx="38">
                  <c:v>15.479840051884588</c:v>
                </c:pt>
                <c:pt idx="39">
                  <c:v>15.14482158904662</c:v>
                </c:pt>
                <c:pt idx="40">
                  <c:v>15.958988686714653</c:v>
                </c:pt>
                <c:pt idx="41">
                  <c:v>15.687332020167654</c:v>
                </c:pt>
              </c:numCache>
            </c:numRef>
          </c:val>
          <c:smooth val="0"/>
        </c:ser>
        <c:dLbls>
          <c:showLegendKey val="0"/>
          <c:showVal val="0"/>
          <c:showCatName val="0"/>
          <c:showSerName val="0"/>
          <c:showPercent val="0"/>
          <c:showBubbleSize val="0"/>
        </c:dLbls>
        <c:marker val="1"/>
        <c:smooth val="0"/>
        <c:axId val="44548864"/>
        <c:axId val="44550400"/>
      </c:lineChart>
      <c:catAx>
        <c:axId val="44548864"/>
        <c:scaling>
          <c:orientation val="minMax"/>
        </c:scaling>
        <c:delete val="0"/>
        <c:axPos val="b"/>
        <c:numFmt formatCode="General" sourceLinked="1"/>
        <c:majorTickMark val="out"/>
        <c:minorTickMark val="none"/>
        <c:tickLblPos val="nextTo"/>
        <c:crossAx val="44550400"/>
        <c:crosses val="autoZero"/>
        <c:auto val="1"/>
        <c:lblAlgn val="ctr"/>
        <c:lblOffset val="100"/>
        <c:tickLblSkip val="5"/>
        <c:noMultiLvlLbl val="0"/>
      </c:catAx>
      <c:valAx>
        <c:axId val="44550400"/>
        <c:scaling>
          <c:orientation val="minMax"/>
        </c:scaling>
        <c:delete val="0"/>
        <c:axPos val="l"/>
        <c:majorGridlines/>
        <c:numFmt formatCode="0.000" sourceLinked="1"/>
        <c:majorTickMark val="out"/>
        <c:minorTickMark val="none"/>
        <c:tickLblPos val="nextTo"/>
        <c:crossAx val="44548864"/>
        <c:crosses val="autoZero"/>
        <c:crossBetween val="midCat"/>
      </c:valAx>
      <c:spPr>
        <a:ln>
          <a:solidFill>
            <a:schemeClr val="accent1"/>
          </a:solidFill>
        </a:ln>
      </c:spPr>
    </c:plotArea>
    <c:legend>
      <c:legendPos val="r"/>
      <c:layout>
        <c:manualLayout>
          <c:xMode val="edge"/>
          <c:yMode val="edge"/>
          <c:x val="0.16967979002624672"/>
          <c:y val="0.49498651210265382"/>
          <c:w val="0.19420909886264215"/>
          <c:h val="0.16743438320209975"/>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1400554097404488E-2"/>
          <c:w val="0.83558639545056868"/>
          <c:h val="0.78278032954214061"/>
        </c:manualLayout>
      </c:layout>
      <c:lineChart>
        <c:grouping val="standard"/>
        <c:varyColors val="0"/>
        <c:ser>
          <c:idx val="0"/>
          <c:order val="0"/>
          <c:tx>
            <c:strRef>
              <c:f>'Regional_intensity (aggregate)'!$R$5</c:f>
              <c:strCache>
                <c:ptCount val="1"/>
                <c:pt idx="0">
                  <c:v>Fuels</c:v>
                </c:pt>
              </c:strCache>
            </c:strRef>
          </c:tx>
          <c:cat>
            <c:numRef>
              <c:f>'Regional_intensity (aggregate)'!$Q$6:$Q$47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(aggregate)'!$R$6:$R$47</c:f>
              <c:numCache>
                <c:formatCode>0.000</c:formatCode>
                <c:ptCount val="42"/>
                <c:pt idx="0">
                  <c:v>116.97234590822767</c:v>
                </c:pt>
                <c:pt idx="1">
                  <c:v>114.98855890171134</c:v>
                </c:pt>
                <c:pt idx="2">
                  <c:v>115.93764139455432</c:v>
                </c:pt>
                <c:pt idx="3">
                  <c:v>105.77419348580666</c:v>
                </c:pt>
                <c:pt idx="4">
                  <c:v>103.83349819370147</c:v>
                </c:pt>
                <c:pt idx="5">
                  <c:v>101.77198170030373</c:v>
                </c:pt>
                <c:pt idx="6">
                  <c:v>103.57697651234396</c:v>
                </c:pt>
                <c:pt idx="7">
                  <c:v>99.413105167595219</c:v>
                </c:pt>
                <c:pt idx="8">
                  <c:v>100.78167914566009</c:v>
                </c:pt>
                <c:pt idx="9">
                  <c:v>91.664463369785778</c:v>
                </c:pt>
                <c:pt idx="10">
                  <c:v>84.556943784514502</c:v>
                </c:pt>
                <c:pt idx="11">
                  <c:v>76.697725898326638</c:v>
                </c:pt>
                <c:pt idx="12">
                  <c:v>78.347562111731165</c:v>
                </c:pt>
                <c:pt idx="13">
                  <c:v>73.028346971764933</c:v>
                </c:pt>
                <c:pt idx="14">
                  <c:v>74.817464852521042</c:v>
                </c:pt>
                <c:pt idx="15">
                  <c:v>73.328148052243222</c:v>
                </c:pt>
                <c:pt idx="16">
                  <c:v>70.48993960195989</c:v>
                </c:pt>
                <c:pt idx="17">
                  <c:v>66.966901923813253</c:v>
                </c:pt>
                <c:pt idx="18">
                  <c:v>72.16626295807464</c:v>
                </c:pt>
                <c:pt idx="19">
                  <c:v>73.426320945920978</c:v>
                </c:pt>
                <c:pt idx="20">
                  <c:v>62.275431259655129</c:v>
                </c:pt>
                <c:pt idx="21">
                  <c:v>65.124642590130136</c:v>
                </c:pt>
                <c:pt idx="22">
                  <c:v>63.864539124385715</c:v>
                </c:pt>
                <c:pt idx="23">
                  <c:v>63.886482973514667</c:v>
                </c:pt>
                <c:pt idx="24">
                  <c:v>59.800475201463613</c:v>
                </c:pt>
                <c:pt idx="25">
                  <c:v>60.413557083466507</c:v>
                </c:pt>
                <c:pt idx="26">
                  <c:v>64.901941623037288</c:v>
                </c:pt>
                <c:pt idx="27">
                  <c:v>59.036634662660553</c:v>
                </c:pt>
                <c:pt idx="28">
                  <c:v>49.298097254378575</c:v>
                </c:pt>
                <c:pt idx="29">
                  <c:v>52.97469835908722</c:v>
                </c:pt>
                <c:pt idx="30">
                  <c:v>54.630848928744939</c:v>
                </c:pt>
                <c:pt idx="31">
                  <c:v>50.998837019266333</c:v>
                </c:pt>
                <c:pt idx="32">
                  <c:v>52.750801558828087</c:v>
                </c:pt>
                <c:pt idx="33">
                  <c:v>54.023111897310642</c:v>
                </c:pt>
                <c:pt idx="34">
                  <c:v>49.662582917913937</c:v>
                </c:pt>
                <c:pt idx="35">
                  <c:v>48.830696383852526</c:v>
                </c:pt>
                <c:pt idx="36">
                  <c:v>42.539691916721083</c:v>
                </c:pt>
                <c:pt idx="37">
                  <c:v>45.967495326068203</c:v>
                </c:pt>
                <c:pt idx="38">
                  <c:v>49.073673479336477</c:v>
                </c:pt>
                <c:pt idx="39">
                  <c:v>46.166456229000396</c:v>
                </c:pt>
                <c:pt idx="40">
                  <c:v>43.359124121165685</c:v>
                </c:pt>
                <c:pt idx="41">
                  <c:v>43.359329301919253</c:v>
                </c:pt>
              </c:numCache>
            </c:numRef>
          </c:val>
          <c:smooth val="0"/>
        </c:ser>
        <c:ser>
          <c:idx val="1"/>
          <c:order val="1"/>
          <c:tx>
            <c:strRef>
              <c:f>'Regional_intensity (aggregate)'!$S$5</c:f>
              <c:strCache>
                <c:ptCount val="1"/>
                <c:pt idx="0">
                  <c:v>Electricity</c:v>
                </c:pt>
              </c:strCache>
            </c:strRef>
          </c:tx>
          <c:marker>
            <c:symbol val="square"/>
            <c:size val="4"/>
          </c:marker>
          <c:cat>
            <c:numRef>
              <c:f>'Regional_intensity (aggregate)'!$Q$6:$Q$47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(aggregate)'!$S$6:$S$47</c:f>
              <c:numCache>
                <c:formatCode>0.000</c:formatCode>
                <c:ptCount val="42"/>
                <c:pt idx="0">
                  <c:v>16.287989888210973</c:v>
                </c:pt>
                <c:pt idx="1">
                  <c:v>16.846670028445768</c:v>
                </c:pt>
                <c:pt idx="2">
                  <c:v>17.459993668051396</c:v>
                </c:pt>
                <c:pt idx="3">
                  <c:v>18.020506134365117</c:v>
                </c:pt>
                <c:pt idx="4">
                  <c:v>17.835301370879737</c:v>
                </c:pt>
                <c:pt idx="5">
                  <c:v>17.662698610853418</c:v>
                </c:pt>
                <c:pt idx="6">
                  <c:v>17.545404008896597</c:v>
                </c:pt>
                <c:pt idx="7">
                  <c:v>18.325883365242902</c:v>
                </c:pt>
                <c:pt idx="8">
                  <c:v>18.825938624711569</c:v>
                </c:pt>
                <c:pt idx="9">
                  <c:v>18.440961204591723</c:v>
                </c:pt>
                <c:pt idx="10">
                  <c:v>18.940358544431394</c:v>
                </c:pt>
                <c:pt idx="11">
                  <c:v>17.856105572542258</c:v>
                </c:pt>
                <c:pt idx="12">
                  <c:v>18.050054012536947</c:v>
                </c:pt>
                <c:pt idx="13">
                  <c:v>18.996869714435498</c:v>
                </c:pt>
                <c:pt idx="14">
                  <c:v>18.940598557731473</c:v>
                </c:pt>
                <c:pt idx="15">
                  <c:v>18.782371566687061</c:v>
                </c:pt>
                <c:pt idx="16">
                  <c:v>19.173662420081822</c:v>
                </c:pt>
                <c:pt idx="17">
                  <c:v>19.356686829358583</c:v>
                </c:pt>
                <c:pt idx="18">
                  <c:v>20.047096532792029</c:v>
                </c:pt>
                <c:pt idx="19">
                  <c:v>19.324716065066102</c:v>
                </c:pt>
                <c:pt idx="20">
                  <c:v>19.210035431464156</c:v>
                </c:pt>
                <c:pt idx="21">
                  <c:v>20.479221549819751</c:v>
                </c:pt>
                <c:pt idx="22">
                  <c:v>18.610248416467204</c:v>
                </c:pt>
                <c:pt idx="23">
                  <c:v>19.536251347934666</c:v>
                </c:pt>
                <c:pt idx="24">
                  <c:v>19.194353331127832</c:v>
                </c:pt>
                <c:pt idx="25">
                  <c:v>19.786922078868734</c:v>
                </c:pt>
                <c:pt idx="26">
                  <c:v>19.680522956979924</c:v>
                </c:pt>
                <c:pt idx="27">
                  <c:v>19.271189773117143</c:v>
                </c:pt>
                <c:pt idx="28">
                  <c:v>19.70829054156637</c:v>
                </c:pt>
                <c:pt idx="29">
                  <c:v>19.732400886293139</c:v>
                </c:pt>
                <c:pt idx="30">
                  <c:v>19.934199301359651</c:v>
                </c:pt>
                <c:pt idx="31">
                  <c:v>20.299016307515036</c:v>
                </c:pt>
                <c:pt idx="32">
                  <c:v>21.267207525858556</c:v>
                </c:pt>
                <c:pt idx="33">
                  <c:v>20.562257555536917</c:v>
                </c:pt>
                <c:pt idx="34">
                  <c:v>20.208348998702231</c:v>
                </c:pt>
                <c:pt idx="35">
                  <c:v>21.48612256321227</c:v>
                </c:pt>
                <c:pt idx="36">
                  <c:v>20.641963040132108</c:v>
                </c:pt>
                <c:pt idx="37">
                  <c:v>21.490627330071614</c:v>
                </c:pt>
                <c:pt idx="38">
                  <c:v>20.954420829977224</c:v>
                </c:pt>
                <c:pt idx="39">
                  <c:v>20.183438036346388</c:v>
                </c:pt>
                <c:pt idx="40">
                  <c:v>21.395207130319648</c:v>
                </c:pt>
                <c:pt idx="41">
                  <c:v>20.923155456221753</c:v>
                </c:pt>
              </c:numCache>
            </c:numRef>
          </c:val>
          <c:smooth val="0"/>
        </c:ser>
        <c:dLbls>
          <c:showLegendKey val="0"/>
          <c:showVal val="0"/>
          <c:showCatName val="0"/>
          <c:showSerName val="0"/>
          <c:showPercent val="0"/>
          <c:showBubbleSize val="0"/>
        </c:dLbls>
        <c:marker val="1"/>
        <c:smooth val="0"/>
        <c:axId val="44388736"/>
        <c:axId val="44390272"/>
      </c:lineChart>
      <c:catAx>
        <c:axId val="44388736"/>
        <c:scaling>
          <c:orientation val="minMax"/>
        </c:scaling>
        <c:delete val="0"/>
        <c:axPos val="b"/>
        <c:numFmt formatCode="General" sourceLinked="1"/>
        <c:majorTickMark val="out"/>
        <c:minorTickMark val="none"/>
        <c:tickLblPos val="nextTo"/>
        <c:crossAx val="44390272"/>
        <c:crosses val="autoZero"/>
        <c:auto val="1"/>
        <c:lblAlgn val="ctr"/>
        <c:lblOffset val="100"/>
        <c:tickLblSkip val="5"/>
        <c:noMultiLvlLbl val="0"/>
      </c:catAx>
      <c:valAx>
        <c:axId val="44390272"/>
        <c:scaling>
          <c:orientation val="minMax"/>
        </c:scaling>
        <c:delete val="0"/>
        <c:axPos val="l"/>
        <c:majorGridlines/>
        <c:numFmt formatCode="0.000" sourceLinked="1"/>
        <c:majorTickMark val="out"/>
        <c:minorTickMark val="none"/>
        <c:tickLblPos val="nextTo"/>
        <c:crossAx val="44388736"/>
        <c:crosses val="autoZero"/>
        <c:crossBetween val="midCat"/>
      </c:valAx>
      <c:spPr>
        <a:ln>
          <a:solidFill>
            <a:schemeClr val="accent1"/>
          </a:solidFill>
        </a:ln>
      </c:spPr>
    </c:plotArea>
    <c:legend>
      <c:legendPos val="r"/>
      <c:layout>
        <c:manualLayout>
          <c:xMode val="edge"/>
          <c:yMode val="edge"/>
          <c:x val="0.17245756780402449"/>
          <c:y val="0.51350503062117236"/>
          <c:w val="0.19420909886264215"/>
          <c:h val="0.16743438320209975"/>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1400554097404488E-2"/>
          <c:w val="0.83558639545056868"/>
          <c:h val="0.78278032954214061"/>
        </c:manualLayout>
      </c:layout>
      <c:lineChart>
        <c:grouping val="standard"/>
        <c:varyColors val="0"/>
        <c:ser>
          <c:idx val="0"/>
          <c:order val="0"/>
          <c:tx>
            <c:strRef>
              <c:f>'Regional_intensity (aggregate)'!$AF$5</c:f>
              <c:strCache>
                <c:ptCount val="1"/>
                <c:pt idx="0">
                  <c:v>Fuels</c:v>
                </c:pt>
              </c:strCache>
            </c:strRef>
          </c:tx>
          <c:cat>
            <c:numRef>
              <c:f>'Regional_intensity (aggregate)'!$AE$6:$AE$47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(aggregate)'!$AF$6:$AF$47</c:f>
              <c:numCache>
                <c:formatCode>0.000</c:formatCode>
                <c:ptCount val="42"/>
                <c:pt idx="0">
                  <c:v>67.091868732733019</c:v>
                </c:pt>
                <c:pt idx="1">
                  <c:v>63.155500176849607</c:v>
                </c:pt>
                <c:pt idx="2">
                  <c:v>60.576731338661148</c:v>
                </c:pt>
                <c:pt idx="3">
                  <c:v>56.488699720448011</c:v>
                </c:pt>
                <c:pt idx="4">
                  <c:v>51.281253117150548</c:v>
                </c:pt>
                <c:pt idx="5">
                  <c:v>50.491040532536324</c:v>
                </c:pt>
                <c:pt idx="6">
                  <c:v>52.312576968833937</c:v>
                </c:pt>
                <c:pt idx="7">
                  <c:v>52.591584641918857</c:v>
                </c:pt>
                <c:pt idx="8">
                  <c:v>49.88454622542033</c:v>
                </c:pt>
                <c:pt idx="9">
                  <c:v>49.418991785929862</c:v>
                </c:pt>
                <c:pt idx="10">
                  <c:v>42.123379200958787</c:v>
                </c:pt>
                <c:pt idx="11">
                  <c:v>37.46051990117634</c:v>
                </c:pt>
                <c:pt idx="12">
                  <c:v>39.018843652917653</c:v>
                </c:pt>
                <c:pt idx="13">
                  <c:v>36.57250880861033</c:v>
                </c:pt>
                <c:pt idx="14">
                  <c:v>40.328650925863307</c:v>
                </c:pt>
                <c:pt idx="15">
                  <c:v>37.328883823690468</c:v>
                </c:pt>
                <c:pt idx="16">
                  <c:v>34.793948271896383</c:v>
                </c:pt>
                <c:pt idx="17">
                  <c:v>34.358010892288625</c:v>
                </c:pt>
                <c:pt idx="18">
                  <c:v>34.722474057766057</c:v>
                </c:pt>
                <c:pt idx="19">
                  <c:v>34.157405583808504</c:v>
                </c:pt>
                <c:pt idx="20">
                  <c:v>28.058954076442955</c:v>
                </c:pt>
                <c:pt idx="21">
                  <c:v>28.593882837851261</c:v>
                </c:pt>
                <c:pt idx="22">
                  <c:v>28.817909485534376</c:v>
                </c:pt>
                <c:pt idx="23">
                  <c:v>29.152826545489983</c:v>
                </c:pt>
                <c:pt idx="24">
                  <c:v>27.068687421182339</c:v>
                </c:pt>
                <c:pt idx="25">
                  <c:v>26.653344561914068</c:v>
                </c:pt>
                <c:pt idx="26">
                  <c:v>28.835910101729457</c:v>
                </c:pt>
                <c:pt idx="27">
                  <c:v>26.103593589152517</c:v>
                </c:pt>
                <c:pt idx="28">
                  <c:v>23.123642299873314</c:v>
                </c:pt>
                <c:pt idx="29">
                  <c:v>22.673580716715097</c:v>
                </c:pt>
                <c:pt idx="30">
                  <c:v>24.791520407157186</c:v>
                </c:pt>
                <c:pt idx="31">
                  <c:v>22.481116882980384</c:v>
                </c:pt>
                <c:pt idx="32">
                  <c:v>21.96122343446315</c:v>
                </c:pt>
                <c:pt idx="33">
                  <c:v>22.118864247775388</c:v>
                </c:pt>
                <c:pt idx="34">
                  <c:v>20.541880175014519</c:v>
                </c:pt>
                <c:pt idx="35">
                  <c:v>19.865872697986607</c:v>
                </c:pt>
                <c:pt idx="36">
                  <c:v>17.017073625205654</c:v>
                </c:pt>
                <c:pt idx="37">
                  <c:v>17.788170574379393</c:v>
                </c:pt>
                <c:pt idx="38">
                  <c:v>18.152451975852898</c:v>
                </c:pt>
                <c:pt idx="39">
                  <c:v>18.105971305497757</c:v>
                </c:pt>
                <c:pt idx="40">
                  <c:v>19.426999131059578</c:v>
                </c:pt>
                <c:pt idx="41">
                  <c:v>17.387307980712698</c:v>
                </c:pt>
              </c:numCache>
            </c:numRef>
          </c:val>
          <c:smooth val="0"/>
        </c:ser>
        <c:ser>
          <c:idx val="1"/>
          <c:order val="1"/>
          <c:tx>
            <c:strRef>
              <c:f>'Regional_intensity (aggregate)'!$AG$5</c:f>
              <c:strCache>
                <c:ptCount val="1"/>
                <c:pt idx="0">
                  <c:v>Electricity</c:v>
                </c:pt>
              </c:strCache>
            </c:strRef>
          </c:tx>
          <c:marker>
            <c:symbol val="square"/>
            <c:size val="4"/>
          </c:marker>
          <c:cat>
            <c:numRef>
              <c:f>'Regional_intensity (aggregate)'!$AE$6:$AE$47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(aggregate)'!$AG$6:$AG$47</c:f>
              <c:numCache>
                <c:formatCode>0.000</c:formatCode>
                <c:ptCount val="42"/>
                <c:pt idx="0">
                  <c:v>22.613253066667259</c:v>
                </c:pt>
                <c:pt idx="1">
                  <c:v>23.324555579162016</c:v>
                </c:pt>
                <c:pt idx="2">
                  <c:v>24.389123562941428</c:v>
                </c:pt>
                <c:pt idx="3">
                  <c:v>25.818897286081025</c:v>
                </c:pt>
                <c:pt idx="4">
                  <c:v>25.019275278662345</c:v>
                </c:pt>
                <c:pt idx="5">
                  <c:v>24.717117903223606</c:v>
                </c:pt>
                <c:pt idx="6">
                  <c:v>24.860499394156964</c:v>
                </c:pt>
                <c:pt idx="7">
                  <c:v>26.651754882633469</c:v>
                </c:pt>
                <c:pt idx="8">
                  <c:v>27.037336639100793</c:v>
                </c:pt>
                <c:pt idx="9">
                  <c:v>25.965250040109257</c:v>
                </c:pt>
                <c:pt idx="10">
                  <c:v>27.443801226553944</c:v>
                </c:pt>
                <c:pt idx="11">
                  <c:v>26.466566660213733</c:v>
                </c:pt>
                <c:pt idx="12">
                  <c:v>26.450992334360919</c:v>
                </c:pt>
                <c:pt idx="13">
                  <c:v>26.748027905912124</c:v>
                </c:pt>
                <c:pt idx="14">
                  <c:v>27.790484960606058</c:v>
                </c:pt>
                <c:pt idx="15">
                  <c:v>27.883015654152125</c:v>
                </c:pt>
                <c:pt idx="16">
                  <c:v>28.4983235577368</c:v>
                </c:pt>
                <c:pt idx="17">
                  <c:v>28.744597811628843</c:v>
                </c:pt>
                <c:pt idx="18">
                  <c:v>28.897406317149045</c:v>
                </c:pt>
                <c:pt idx="19">
                  <c:v>28.851011822990312</c:v>
                </c:pt>
                <c:pt idx="20">
                  <c:v>29.368301597602688</c:v>
                </c:pt>
                <c:pt idx="21">
                  <c:v>29.769282087406996</c:v>
                </c:pt>
                <c:pt idx="22">
                  <c:v>28.515840308474125</c:v>
                </c:pt>
                <c:pt idx="23">
                  <c:v>29.625345344158045</c:v>
                </c:pt>
                <c:pt idx="24">
                  <c:v>29.31004432293895</c:v>
                </c:pt>
                <c:pt idx="25">
                  <c:v>29.834253183959135</c:v>
                </c:pt>
                <c:pt idx="26">
                  <c:v>30.914575996126455</c:v>
                </c:pt>
                <c:pt idx="27">
                  <c:v>30.039721587469849</c:v>
                </c:pt>
                <c:pt idx="28">
                  <c:v>31.574627291514762</c:v>
                </c:pt>
                <c:pt idx="29">
                  <c:v>30.646235527326795</c:v>
                </c:pt>
                <c:pt idx="30">
                  <c:v>31.512249374156823</c:v>
                </c:pt>
                <c:pt idx="31">
                  <c:v>30.657677538385553</c:v>
                </c:pt>
                <c:pt idx="32">
                  <c:v>31.840505489403132</c:v>
                </c:pt>
                <c:pt idx="33">
                  <c:v>31.318933564010852</c:v>
                </c:pt>
                <c:pt idx="34">
                  <c:v>30.868419056666717</c:v>
                </c:pt>
                <c:pt idx="35">
                  <c:v>31.175588042392505</c:v>
                </c:pt>
                <c:pt idx="36">
                  <c:v>30.262985007817129</c:v>
                </c:pt>
                <c:pt idx="37">
                  <c:v>30.378069178384035</c:v>
                </c:pt>
                <c:pt idx="38">
                  <c:v>29.60419356533178</c:v>
                </c:pt>
                <c:pt idx="39">
                  <c:v>29.210619066049759</c:v>
                </c:pt>
                <c:pt idx="40">
                  <c:v>31.423662845750993</c:v>
                </c:pt>
                <c:pt idx="41">
                  <c:v>30.201784623549052</c:v>
                </c:pt>
              </c:numCache>
            </c:numRef>
          </c:val>
          <c:smooth val="0"/>
        </c:ser>
        <c:dLbls>
          <c:showLegendKey val="0"/>
          <c:showVal val="0"/>
          <c:showCatName val="0"/>
          <c:showSerName val="0"/>
          <c:showPercent val="0"/>
          <c:showBubbleSize val="0"/>
        </c:dLbls>
        <c:marker val="1"/>
        <c:smooth val="0"/>
        <c:axId val="44425216"/>
        <c:axId val="44426752"/>
      </c:lineChart>
      <c:catAx>
        <c:axId val="44425216"/>
        <c:scaling>
          <c:orientation val="minMax"/>
        </c:scaling>
        <c:delete val="0"/>
        <c:axPos val="b"/>
        <c:numFmt formatCode="General" sourceLinked="1"/>
        <c:majorTickMark val="out"/>
        <c:minorTickMark val="none"/>
        <c:tickLblPos val="nextTo"/>
        <c:spPr>
          <a:ln>
            <a:solidFill>
              <a:schemeClr val="accent1"/>
            </a:solidFill>
          </a:ln>
        </c:spPr>
        <c:crossAx val="44426752"/>
        <c:crosses val="autoZero"/>
        <c:auto val="1"/>
        <c:lblAlgn val="ctr"/>
        <c:lblOffset val="100"/>
        <c:tickLblSkip val="5"/>
        <c:noMultiLvlLbl val="0"/>
      </c:catAx>
      <c:valAx>
        <c:axId val="44426752"/>
        <c:scaling>
          <c:orientation val="minMax"/>
        </c:scaling>
        <c:delete val="0"/>
        <c:axPos val="l"/>
        <c:majorGridlines/>
        <c:numFmt formatCode="0.000" sourceLinked="1"/>
        <c:majorTickMark val="out"/>
        <c:minorTickMark val="none"/>
        <c:tickLblPos val="nextTo"/>
        <c:crossAx val="44425216"/>
        <c:crosses val="autoZero"/>
        <c:crossBetween val="midCat"/>
      </c:valAx>
      <c:spPr>
        <a:ln>
          <a:solidFill>
            <a:schemeClr val="accent1"/>
          </a:solidFill>
        </a:ln>
      </c:spPr>
    </c:plotArea>
    <c:legend>
      <c:legendPos val="r"/>
      <c:layout>
        <c:manualLayout>
          <c:xMode val="edge"/>
          <c:yMode val="edge"/>
          <c:x val="0.64190201224846899"/>
          <c:y val="0.16628280839895013"/>
          <c:w val="0.19420909886264215"/>
          <c:h val="0.16743438320209975"/>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1400554097404488E-2"/>
          <c:w val="0.83558639545056868"/>
          <c:h val="0.78278032954214061"/>
        </c:manualLayout>
      </c:layout>
      <c:lineChart>
        <c:grouping val="standard"/>
        <c:varyColors val="0"/>
        <c:ser>
          <c:idx val="0"/>
          <c:order val="0"/>
          <c:tx>
            <c:strRef>
              <c:f>'Regional_intensity (aggregate)'!$AS$5</c:f>
              <c:strCache>
                <c:ptCount val="1"/>
                <c:pt idx="0">
                  <c:v>Fuels</c:v>
                </c:pt>
              </c:strCache>
            </c:strRef>
          </c:tx>
          <c:cat>
            <c:numRef>
              <c:f>'Regional_intensity (aggregate)'!$AR$6:$AR$47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(aggregate)'!$AS$6:$AS$47</c:f>
              <c:numCache>
                <c:formatCode>0.000</c:formatCode>
                <c:ptCount val="42"/>
                <c:pt idx="0">
                  <c:v>73.805570548619968</c:v>
                </c:pt>
                <c:pt idx="1">
                  <c:v>78.189292070363095</c:v>
                </c:pt>
                <c:pt idx="2">
                  <c:v>76.025306621668136</c:v>
                </c:pt>
                <c:pt idx="3">
                  <c:v>70.698321033194404</c:v>
                </c:pt>
                <c:pt idx="4">
                  <c:v>64.837578315174724</c:v>
                </c:pt>
                <c:pt idx="5">
                  <c:v>67.360460123742328</c:v>
                </c:pt>
                <c:pt idx="6">
                  <c:v>64.570149930010004</c:v>
                </c:pt>
                <c:pt idx="7">
                  <c:v>57.296808965159734</c:v>
                </c:pt>
                <c:pt idx="8">
                  <c:v>56.174659610547948</c:v>
                </c:pt>
                <c:pt idx="9">
                  <c:v>58.521374633735817</c:v>
                </c:pt>
                <c:pt idx="10">
                  <c:v>51.817610995588034</c:v>
                </c:pt>
                <c:pt idx="11">
                  <c:v>47.647777727063243</c:v>
                </c:pt>
                <c:pt idx="12">
                  <c:v>50.03629194894846</c:v>
                </c:pt>
                <c:pt idx="13">
                  <c:v>48.517317057369105</c:v>
                </c:pt>
                <c:pt idx="14">
                  <c:v>47.220714112469715</c:v>
                </c:pt>
                <c:pt idx="15">
                  <c:v>49.299870619199091</c:v>
                </c:pt>
                <c:pt idx="16">
                  <c:v>42.668204603572399</c:v>
                </c:pt>
                <c:pt idx="17">
                  <c:v>42.788931573245435</c:v>
                </c:pt>
                <c:pt idx="18">
                  <c:v>42.795626912772882</c:v>
                </c:pt>
                <c:pt idx="19">
                  <c:v>44.4170990957928</c:v>
                </c:pt>
                <c:pt idx="20">
                  <c:v>40.643635738352337</c:v>
                </c:pt>
                <c:pt idx="21">
                  <c:v>40.872354793541575</c:v>
                </c:pt>
                <c:pt idx="22">
                  <c:v>37.747775755554535</c:v>
                </c:pt>
                <c:pt idx="23">
                  <c:v>38.725965625252414</c:v>
                </c:pt>
                <c:pt idx="24">
                  <c:v>37.596313980111113</c:v>
                </c:pt>
                <c:pt idx="25">
                  <c:v>35.340813617656849</c:v>
                </c:pt>
                <c:pt idx="26">
                  <c:v>36.085126670410773</c:v>
                </c:pt>
                <c:pt idx="27">
                  <c:v>34.758933787331507</c:v>
                </c:pt>
                <c:pt idx="28">
                  <c:v>36.556540696490593</c:v>
                </c:pt>
                <c:pt idx="29">
                  <c:v>36.303494184597696</c:v>
                </c:pt>
                <c:pt idx="30">
                  <c:v>33.456566369440004</c:v>
                </c:pt>
                <c:pt idx="31">
                  <c:v>33.807791735430278</c:v>
                </c:pt>
                <c:pt idx="32">
                  <c:v>33.043321288235653</c:v>
                </c:pt>
                <c:pt idx="33">
                  <c:v>31.678654666601471</c:v>
                </c:pt>
                <c:pt idx="34">
                  <c:v>31.7446400183339</c:v>
                </c:pt>
                <c:pt idx="35">
                  <c:v>30.136581810117487</c:v>
                </c:pt>
                <c:pt idx="36">
                  <c:v>29.365304354863973</c:v>
                </c:pt>
                <c:pt idx="37">
                  <c:v>29.63502012999356</c:v>
                </c:pt>
                <c:pt idx="38">
                  <c:v>30.59440484692788</c:v>
                </c:pt>
                <c:pt idx="39">
                  <c:v>29.940321954256003</c:v>
                </c:pt>
                <c:pt idx="40">
                  <c:v>29.321411007541244</c:v>
                </c:pt>
                <c:pt idx="41">
                  <c:v>30.180609770432849</c:v>
                </c:pt>
              </c:numCache>
            </c:numRef>
          </c:val>
          <c:smooth val="0"/>
        </c:ser>
        <c:ser>
          <c:idx val="1"/>
          <c:order val="1"/>
          <c:tx>
            <c:strRef>
              <c:f>'Regional_intensity (aggregate)'!$AT$5</c:f>
              <c:strCache>
                <c:ptCount val="1"/>
                <c:pt idx="0">
                  <c:v>Electricity</c:v>
                </c:pt>
              </c:strCache>
            </c:strRef>
          </c:tx>
          <c:marker>
            <c:symbol val="square"/>
            <c:size val="4"/>
          </c:marker>
          <c:cat>
            <c:numRef>
              <c:f>'Regional_intensity (aggregate)'!$AR$6:$AR$47</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'Regional_intensity (aggregate)'!$AT$6:$AT$47</c:f>
              <c:numCache>
                <c:formatCode>0.000</c:formatCode>
                <c:ptCount val="42"/>
                <c:pt idx="0">
                  <c:v>18.229116381198494</c:v>
                </c:pt>
                <c:pt idx="1">
                  <c:v>19.235966573820921</c:v>
                </c:pt>
                <c:pt idx="2">
                  <c:v>20.036544219232191</c:v>
                </c:pt>
                <c:pt idx="3">
                  <c:v>20.658000539939156</c:v>
                </c:pt>
                <c:pt idx="4">
                  <c:v>20.138178953478661</c:v>
                </c:pt>
                <c:pt idx="5">
                  <c:v>19.837354515364254</c:v>
                </c:pt>
                <c:pt idx="6">
                  <c:v>19.912377869266951</c:v>
                </c:pt>
                <c:pt idx="7">
                  <c:v>19.946078275049558</c:v>
                </c:pt>
                <c:pt idx="8">
                  <c:v>20.428943600735451</c:v>
                </c:pt>
                <c:pt idx="9">
                  <c:v>21.451202783751064</c:v>
                </c:pt>
                <c:pt idx="10">
                  <c:v>20.965826337897433</c:v>
                </c:pt>
                <c:pt idx="11">
                  <c:v>21.285937517900443</c:v>
                </c:pt>
                <c:pt idx="12">
                  <c:v>21.415137701726998</c:v>
                </c:pt>
                <c:pt idx="13">
                  <c:v>21.066668592144389</c:v>
                </c:pt>
                <c:pt idx="14">
                  <c:v>21.210371883413519</c:v>
                </c:pt>
                <c:pt idx="15">
                  <c:v>21.314524188912106</c:v>
                </c:pt>
                <c:pt idx="16">
                  <c:v>20.285260319677523</c:v>
                </c:pt>
                <c:pt idx="17">
                  <c:v>20.092848407236968</c:v>
                </c:pt>
                <c:pt idx="18">
                  <c:v>20.787536238284897</c:v>
                </c:pt>
                <c:pt idx="19">
                  <c:v>20.744574338243716</c:v>
                </c:pt>
                <c:pt idx="20">
                  <c:v>20.500822549395281</c:v>
                </c:pt>
                <c:pt idx="21">
                  <c:v>20.250406714192881</c:v>
                </c:pt>
                <c:pt idx="22">
                  <c:v>19.788016407145072</c:v>
                </c:pt>
                <c:pt idx="23">
                  <c:v>19.902566578013214</c:v>
                </c:pt>
                <c:pt idx="24">
                  <c:v>19.8089683698845</c:v>
                </c:pt>
                <c:pt idx="25">
                  <c:v>19.47096167247534</c:v>
                </c:pt>
                <c:pt idx="26">
                  <c:v>20.097929625849151</c:v>
                </c:pt>
                <c:pt idx="27">
                  <c:v>19.977701459886966</c:v>
                </c:pt>
                <c:pt idx="28">
                  <c:v>19.819960350812821</c:v>
                </c:pt>
                <c:pt idx="29">
                  <c:v>19.718108057579784</c:v>
                </c:pt>
                <c:pt idx="30">
                  <c:v>20.088483289065934</c:v>
                </c:pt>
                <c:pt idx="31">
                  <c:v>19.283510689833946</c:v>
                </c:pt>
                <c:pt idx="32">
                  <c:v>19.17582179633224</c:v>
                </c:pt>
                <c:pt idx="33">
                  <c:v>19.5521910721103</c:v>
                </c:pt>
                <c:pt idx="34">
                  <c:v>19.317368816525331</c:v>
                </c:pt>
                <c:pt idx="35">
                  <c:v>19.397633241739626</c:v>
                </c:pt>
                <c:pt idx="36">
                  <c:v>19.826916104575119</c:v>
                </c:pt>
                <c:pt idx="37">
                  <c:v>19.889544803915278</c:v>
                </c:pt>
                <c:pt idx="38">
                  <c:v>19.93462265823031</c:v>
                </c:pt>
                <c:pt idx="39">
                  <c:v>19.709990986096297</c:v>
                </c:pt>
                <c:pt idx="40">
                  <c:v>18.892451803724807</c:v>
                </c:pt>
                <c:pt idx="41">
                  <c:v>18.890468293264135</c:v>
                </c:pt>
              </c:numCache>
            </c:numRef>
          </c:val>
          <c:smooth val="0"/>
        </c:ser>
        <c:dLbls>
          <c:showLegendKey val="0"/>
          <c:showVal val="0"/>
          <c:showCatName val="0"/>
          <c:showSerName val="0"/>
          <c:showPercent val="0"/>
          <c:showBubbleSize val="0"/>
        </c:dLbls>
        <c:marker val="1"/>
        <c:smooth val="0"/>
        <c:axId val="44707200"/>
        <c:axId val="44713088"/>
      </c:lineChart>
      <c:catAx>
        <c:axId val="44707200"/>
        <c:scaling>
          <c:orientation val="minMax"/>
        </c:scaling>
        <c:delete val="0"/>
        <c:axPos val="b"/>
        <c:numFmt formatCode="General" sourceLinked="1"/>
        <c:majorTickMark val="out"/>
        <c:minorTickMark val="none"/>
        <c:tickLblPos val="nextTo"/>
        <c:crossAx val="44713088"/>
        <c:crosses val="autoZero"/>
        <c:auto val="1"/>
        <c:lblAlgn val="ctr"/>
        <c:lblOffset val="100"/>
        <c:tickLblSkip val="5"/>
        <c:noMultiLvlLbl val="0"/>
      </c:catAx>
      <c:valAx>
        <c:axId val="44713088"/>
        <c:scaling>
          <c:orientation val="minMax"/>
        </c:scaling>
        <c:delete val="0"/>
        <c:axPos val="l"/>
        <c:majorGridlines/>
        <c:numFmt formatCode="0.000" sourceLinked="1"/>
        <c:majorTickMark val="out"/>
        <c:minorTickMark val="none"/>
        <c:tickLblPos val="nextTo"/>
        <c:crossAx val="44707200"/>
        <c:crosses val="autoZero"/>
        <c:crossBetween val="midCat"/>
      </c:valAx>
      <c:spPr>
        <a:ln>
          <a:solidFill>
            <a:schemeClr val="accent1"/>
          </a:solidFill>
        </a:ln>
      </c:spPr>
    </c:plotArea>
    <c:legend>
      <c:legendPos val="r"/>
      <c:layout>
        <c:manualLayout>
          <c:xMode val="edge"/>
          <c:yMode val="edge"/>
          <c:x val="0.64467979002624676"/>
          <c:y val="0.11072725284339457"/>
          <c:w val="0.19420909886264215"/>
          <c:h val="0.16743438320209975"/>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Source Energy</a:t>
            </a:r>
          </a:p>
        </c:rich>
      </c:tx>
      <c:layout>
        <c:manualLayout>
          <c:xMode val="edge"/>
          <c:yMode val="edge"/>
          <c:x val="0.15606956644870257"/>
          <c:y val="3.1662269129287601E-2"/>
        </c:manualLayout>
      </c:layout>
      <c:overlay val="0"/>
      <c:spPr>
        <a:noFill/>
        <a:ln w="25400">
          <a:noFill/>
        </a:ln>
      </c:spPr>
    </c:title>
    <c:autoTitleDeleted val="0"/>
    <c:plotArea>
      <c:layout>
        <c:manualLayout>
          <c:layoutTarget val="inner"/>
          <c:xMode val="edge"/>
          <c:yMode val="edge"/>
          <c:x val="0.16955715911977495"/>
          <c:y val="0.19261238535360498"/>
          <c:w val="0.73603221345175041"/>
          <c:h val="0.65171587921014285"/>
        </c:manualLayout>
      </c:layout>
      <c:lineChart>
        <c:grouping val="standard"/>
        <c:varyColors val="0"/>
        <c:ser>
          <c:idx val="0"/>
          <c:order val="0"/>
          <c:tx>
            <c:strRef>
              <c:f>Northeast!$BE$44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Northeast!$BE$45:$BE$69</c:f>
              <c:numCache>
                <c:formatCode>0.00</c:formatCode>
                <c:ptCount val="25"/>
                <c:pt idx="0">
                  <c:v>1</c:v>
                </c:pt>
                <c:pt idx="1">
                  <c:v>1.0194604721718683</c:v>
                </c:pt>
                <c:pt idx="2">
                  <c:v>1.0463795251757726</c:v>
                </c:pt>
                <c:pt idx="3">
                  <c:v>1.1043295218510343</c:v>
                </c:pt>
                <c:pt idx="4">
                  <c:v>1.1298988657238036</c:v>
                </c:pt>
                <c:pt idx="5">
                  <c:v>1.0363671319855501</c:v>
                </c:pt>
                <c:pt idx="6">
                  <c:v>1.0390854020870317</c:v>
                </c:pt>
                <c:pt idx="7">
                  <c:v>1.0890835120807492</c:v>
                </c:pt>
                <c:pt idx="8">
                  <c:v>1.1079674531605859</c:v>
                </c:pt>
                <c:pt idx="9">
                  <c:v>1.1129905537708316</c:v>
                </c:pt>
                <c:pt idx="10">
                  <c:v>1.0883157904196969</c:v>
                </c:pt>
                <c:pt idx="11">
                  <c:v>1.1302726496421356</c:v>
                </c:pt>
                <c:pt idx="12">
                  <c:v>1.0985365772866673</c:v>
                </c:pt>
                <c:pt idx="13">
                  <c:v>1.043155896972664</c:v>
                </c:pt>
                <c:pt idx="14">
                  <c:v>1.1120426005154378</c:v>
                </c:pt>
                <c:pt idx="15">
                  <c:v>1.1707601928819626</c:v>
                </c:pt>
                <c:pt idx="16">
                  <c:v>1.1470157331864728</c:v>
                </c:pt>
                <c:pt idx="17">
                  <c:v>1.1560403926508021</c:v>
                </c:pt>
                <c:pt idx="18">
                  <c:v>1.232881378181943</c:v>
                </c:pt>
                <c:pt idx="19">
                  <c:v>1.2231345808236889</c:v>
                </c:pt>
                <c:pt idx="20">
                  <c:v>1.234539691229654</c:v>
                </c:pt>
                <c:pt idx="21">
                  <c:v>1.1130062866733492</c:v>
                </c:pt>
                <c:pt idx="22">
                  <c:v>1.1827488851666077</c:v>
                </c:pt>
                <c:pt idx="23">
                  <c:v>1.1818716873370201</c:v>
                </c:pt>
                <c:pt idx="24">
                  <c:v>1.128815837742478</c:v>
                </c:pt>
              </c:numCache>
            </c:numRef>
          </c:val>
          <c:smooth val="0"/>
        </c:ser>
        <c:ser>
          <c:idx val="1"/>
          <c:order val="1"/>
          <c:tx>
            <c:strRef>
              <c:f>Northeast!$BF$44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Northeast!$BF$45:$BF$69</c:f>
              <c:numCache>
                <c:formatCode>0.00</c:formatCode>
                <c:ptCount val="25"/>
                <c:pt idx="0">
                  <c:v>1</c:v>
                </c:pt>
                <c:pt idx="1">
                  <c:v>1.0082268074172318</c:v>
                </c:pt>
                <c:pt idx="2">
                  <c:v>1.0160256612778475</c:v>
                </c:pt>
                <c:pt idx="3">
                  <c:v>1.0272188278820975</c:v>
                </c:pt>
                <c:pt idx="4">
                  <c:v>1.0372857838286833</c:v>
                </c:pt>
                <c:pt idx="5">
                  <c:v>1.0345212732541258</c:v>
                </c:pt>
                <c:pt idx="6">
                  <c:v>1.0302365935550857</c:v>
                </c:pt>
                <c:pt idx="7">
                  <c:v>1.0354238221573488</c:v>
                </c:pt>
                <c:pt idx="8">
                  <c:v>1.0409448661239573</c:v>
                </c:pt>
                <c:pt idx="9">
                  <c:v>1.0503895701621018</c:v>
                </c:pt>
                <c:pt idx="10">
                  <c:v>1.0602653878237898</c:v>
                </c:pt>
                <c:pt idx="11">
                  <c:v>1.0659863721821614</c:v>
                </c:pt>
                <c:pt idx="12">
                  <c:v>1.0719134381255386</c:v>
                </c:pt>
                <c:pt idx="13">
                  <c:v>1.079620743631694</c:v>
                </c:pt>
                <c:pt idx="14">
                  <c:v>1.0881535196012184</c:v>
                </c:pt>
                <c:pt idx="15">
                  <c:v>1.0927394314672039</c:v>
                </c:pt>
                <c:pt idx="16">
                  <c:v>1.0968719339100075</c:v>
                </c:pt>
                <c:pt idx="17">
                  <c:v>1.1013866643415982</c:v>
                </c:pt>
                <c:pt idx="18">
                  <c:v>1.1060400028760142</c:v>
                </c:pt>
                <c:pt idx="19">
                  <c:v>1.1070503956786353</c:v>
                </c:pt>
                <c:pt idx="20">
                  <c:v>1.1086495032406312</c:v>
                </c:pt>
                <c:pt idx="21">
                  <c:v>1.1063523742575647</c:v>
                </c:pt>
                <c:pt idx="22">
                  <c:v>1.1021447766072823</c:v>
                </c:pt>
                <c:pt idx="23">
                  <c:v>1.1038988296686407</c:v>
                </c:pt>
                <c:pt idx="24">
                  <c:v>1.1030697776650695</c:v>
                </c:pt>
              </c:numCache>
            </c:numRef>
          </c:val>
          <c:smooth val="0"/>
        </c:ser>
        <c:ser>
          <c:idx val="2"/>
          <c:order val="2"/>
          <c:tx>
            <c:strRef>
              <c:f>Northeast!$BG$44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Northeast!$BG$45:$BG$69</c:f>
              <c:numCache>
                <c:formatCode>0.00</c:formatCode>
                <c:ptCount val="25"/>
                <c:pt idx="0">
                  <c:v>1</c:v>
                </c:pt>
                <c:pt idx="1">
                  <c:v>1.0031834963981081</c:v>
                </c:pt>
                <c:pt idx="2">
                  <c:v>1.0127502141438178</c:v>
                </c:pt>
                <c:pt idx="3">
                  <c:v>1.0236712736060298</c:v>
                </c:pt>
                <c:pt idx="4">
                  <c:v>1.0340110179412108</c:v>
                </c:pt>
                <c:pt idx="5">
                  <c:v>1.0436771785846826</c:v>
                </c:pt>
                <c:pt idx="6">
                  <c:v>1.0511159954053715</c:v>
                </c:pt>
                <c:pt idx="7">
                  <c:v>1.057279870357102</c:v>
                </c:pt>
                <c:pt idx="8">
                  <c:v>1.0629942845297509</c:v>
                </c:pt>
                <c:pt idx="9">
                  <c:v>1.0687549996694534</c:v>
                </c:pt>
                <c:pt idx="10">
                  <c:v>1.073183174896118</c:v>
                </c:pt>
                <c:pt idx="11">
                  <c:v>1.0809249646232044</c:v>
                </c:pt>
                <c:pt idx="12">
                  <c:v>1.0882224465993837</c:v>
                </c:pt>
                <c:pt idx="13">
                  <c:v>1.100510101478946</c:v>
                </c:pt>
                <c:pt idx="14">
                  <c:v>1.1140195006266234</c:v>
                </c:pt>
                <c:pt idx="15">
                  <c:v>1.1232400807483203</c:v>
                </c:pt>
                <c:pt idx="16">
                  <c:v>1.1328451097557117</c:v>
                </c:pt>
                <c:pt idx="17">
                  <c:v>1.1390771576000851</c:v>
                </c:pt>
                <c:pt idx="18">
                  <c:v>1.1450368127337536</c:v>
                </c:pt>
                <c:pt idx="19">
                  <c:v>1.1527984799623923</c:v>
                </c:pt>
                <c:pt idx="20">
                  <c:v>1.1611739404040009</c:v>
                </c:pt>
                <c:pt idx="21">
                  <c:v>1.1717162943919819</c:v>
                </c:pt>
                <c:pt idx="22">
                  <c:v>1.1771651200679849</c:v>
                </c:pt>
                <c:pt idx="23">
                  <c:v>1.1816816520251217</c:v>
                </c:pt>
                <c:pt idx="24">
                  <c:v>1.1842339922781173</c:v>
                </c:pt>
              </c:numCache>
            </c:numRef>
          </c:val>
          <c:smooth val="0"/>
        </c:ser>
        <c:ser>
          <c:idx val="3"/>
          <c:order val="3"/>
          <c:tx>
            <c:strRef>
              <c:f>Northeast!$BH$44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Northeast!$BH$45:$BH$69</c:f>
              <c:numCache>
                <c:formatCode>0.00</c:formatCode>
                <c:ptCount val="25"/>
                <c:pt idx="0">
                  <c:v>1</c:v>
                </c:pt>
                <c:pt idx="1">
                  <c:v>0.99959082659680643</c:v>
                </c:pt>
                <c:pt idx="2">
                  <c:v>1.009867991373274</c:v>
                </c:pt>
                <c:pt idx="3">
                  <c:v>1.0438938992624258</c:v>
                </c:pt>
                <c:pt idx="4">
                  <c:v>1.0420192988765091</c:v>
                </c:pt>
                <c:pt idx="5">
                  <c:v>0.94409066619034754</c:v>
                </c:pt>
                <c:pt idx="6">
                  <c:v>0.96889343477314427</c:v>
                </c:pt>
                <c:pt idx="7">
                  <c:v>1.0147923049726502</c:v>
                </c:pt>
                <c:pt idx="8">
                  <c:v>1.0307164086342144</c:v>
                </c:pt>
                <c:pt idx="9">
                  <c:v>1.0267570956968135</c:v>
                </c:pt>
                <c:pt idx="10">
                  <c:v>1.0215946773802003</c:v>
                </c:pt>
                <c:pt idx="11">
                  <c:v>1.0228405540667833</c:v>
                </c:pt>
                <c:pt idx="12">
                  <c:v>1.0080958294960802</c:v>
                </c:pt>
                <c:pt idx="13">
                  <c:v>0.92834434894408535</c:v>
                </c:pt>
                <c:pt idx="14">
                  <c:v>0.97626998610196547</c:v>
                </c:pt>
                <c:pt idx="15">
                  <c:v>0.99385841970483346</c:v>
                </c:pt>
                <c:pt idx="16">
                  <c:v>0.96447163177485951</c:v>
                </c:pt>
                <c:pt idx="17">
                  <c:v>0.97865049935211978</c:v>
                </c:pt>
                <c:pt idx="18">
                  <c:v>1.0349655064308376</c:v>
                </c:pt>
                <c:pt idx="19">
                  <c:v>1.0034975433657272</c:v>
                </c:pt>
                <c:pt idx="20">
                  <c:v>1.0278591634262884</c:v>
                </c:pt>
                <c:pt idx="21">
                  <c:v>0.9450452660937616</c:v>
                </c:pt>
                <c:pt idx="22">
                  <c:v>1.0002226157056351</c:v>
                </c:pt>
                <c:pt idx="23">
                  <c:v>0.99523327375074133</c:v>
                </c:pt>
                <c:pt idx="24">
                  <c:v>1.0004082503735494</c:v>
                </c:pt>
              </c:numCache>
            </c:numRef>
          </c:val>
          <c:smooth val="0"/>
        </c:ser>
        <c:ser>
          <c:idx val="4"/>
          <c:order val="4"/>
          <c:tx>
            <c:strRef>
              <c:f>Northeast!$BI$44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Northeast!$BI$45:$BI$69</c:f>
              <c:numCache>
                <c:formatCode>0.00</c:formatCode>
                <c:ptCount val="25"/>
                <c:pt idx="0">
                  <c:v>1</c:v>
                </c:pt>
                <c:pt idx="1">
                  <c:v>1.0083458380807437</c:v>
                </c:pt>
                <c:pt idx="2">
                  <c:v>1.0069724887575249</c:v>
                </c:pt>
                <c:pt idx="3">
                  <c:v>1.0060483093020516</c:v>
                </c:pt>
                <c:pt idx="4">
                  <c:v>1.0109745383888817</c:v>
                </c:pt>
                <c:pt idx="5">
                  <c:v>1.0167034898268552</c:v>
                </c:pt>
                <c:pt idx="6">
                  <c:v>0.99034750913893932</c:v>
                </c:pt>
                <c:pt idx="7">
                  <c:v>0.98033814519355811</c:v>
                </c:pt>
                <c:pt idx="8">
                  <c:v>0.97146946857057082</c:v>
                </c:pt>
                <c:pt idx="9">
                  <c:v>0.96559543826864203</c:v>
                </c:pt>
                <c:pt idx="10">
                  <c:v>0.93624146029854838</c:v>
                </c:pt>
                <c:pt idx="11">
                  <c:v>0.95902091791927646</c:v>
                </c:pt>
                <c:pt idx="12">
                  <c:v>0.93419020319868407</c:v>
                </c:pt>
                <c:pt idx="13">
                  <c:v>0.94574676776240041</c:v>
                </c:pt>
                <c:pt idx="14">
                  <c:v>0.93965520252881563</c:v>
                </c:pt>
                <c:pt idx="15">
                  <c:v>0.9597413781348576</c:v>
                </c:pt>
                <c:pt idx="16">
                  <c:v>0.95709149819411243</c:v>
                </c:pt>
                <c:pt idx="17">
                  <c:v>0.9415696043690962</c:v>
                </c:pt>
                <c:pt idx="18">
                  <c:v>0.94060034366612788</c:v>
                </c:pt>
                <c:pt idx="19">
                  <c:v>0.95507426859726119</c:v>
                </c:pt>
                <c:pt idx="20">
                  <c:v>0.93299624952642535</c:v>
                </c:pt>
                <c:pt idx="21">
                  <c:v>0.90850864610346227</c:v>
                </c:pt>
                <c:pt idx="22">
                  <c:v>0.91142270915695922</c:v>
                </c:pt>
                <c:pt idx="23">
                  <c:v>0.91036525964144321</c:v>
                </c:pt>
                <c:pt idx="24">
                  <c:v>0.86378432901690716</c:v>
                </c:pt>
              </c:numCache>
            </c:numRef>
          </c:val>
          <c:smooth val="0"/>
        </c:ser>
        <c:dLbls>
          <c:showLegendKey val="0"/>
          <c:showVal val="0"/>
          <c:showCatName val="0"/>
          <c:showSerName val="0"/>
          <c:showPercent val="0"/>
          <c:showBubbleSize val="0"/>
        </c:dLbls>
        <c:marker val="1"/>
        <c:smooth val="0"/>
        <c:axId val="87703552"/>
        <c:axId val="87705472"/>
      </c:lineChart>
      <c:catAx>
        <c:axId val="8770355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87705472"/>
        <c:crosses val="autoZero"/>
        <c:auto val="1"/>
        <c:lblAlgn val="ctr"/>
        <c:lblOffset val="100"/>
        <c:tickLblSkip val="2"/>
        <c:tickMarkSkip val="1"/>
        <c:noMultiLvlLbl val="0"/>
      </c:catAx>
      <c:valAx>
        <c:axId val="87705472"/>
        <c:scaling>
          <c:orientation val="minMax"/>
        </c:scaling>
        <c:delete val="0"/>
        <c:axPos val="l"/>
        <c:majorGridlines>
          <c:spPr>
            <a:ln w="3175">
              <a:solidFill>
                <a:srgbClr val="000000"/>
              </a:solidFill>
              <a:prstDash val="solid"/>
            </a:ln>
          </c:spPr>
        </c:majorGridlines>
        <c:title>
          <c:tx>
            <c:rich>
              <a:bodyPr/>
              <a:lstStyle/>
              <a:p>
                <a:pPr>
                  <a:defRPr sz="1575" b="1" i="0" u="none" strike="noStrike" baseline="0">
                    <a:solidFill>
                      <a:srgbClr val="000000"/>
                    </a:solidFill>
                    <a:latin typeface="Arial"/>
                    <a:ea typeface="Arial"/>
                    <a:cs typeface="Arial"/>
                  </a:defRPr>
                </a:pPr>
                <a:r>
                  <a:rPr lang="en-US"/>
                  <a:t>Index, 1985 = 1.0</a:t>
                </a:r>
              </a:p>
            </c:rich>
          </c:tx>
          <c:layout>
            <c:manualLayout>
              <c:xMode val="edge"/>
              <c:yMode val="edge"/>
              <c:x val="2.8901734104046242E-2"/>
              <c:y val="0.2875992216012576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87703552"/>
        <c:crosses val="autoZero"/>
        <c:crossBetween val="midCat"/>
      </c:valAx>
      <c:spPr>
        <a:noFill/>
        <a:ln w="12700">
          <a:solidFill>
            <a:srgbClr val="808080"/>
          </a:solidFill>
          <a:prstDash val="solid"/>
        </a:ln>
      </c:spPr>
    </c:plotArea>
    <c:legend>
      <c:legendPos val="r"/>
      <c:layout>
        <c:manualLayout>
          <c:xMode val="edge"/>
          <c:yMode val="edge"/>
          <c:x val="0.21387323694364793"/>
          <c:y val="0.52770503950858383"/>
          <c:w val="0.36994280339235053"/>
          <c:h val="0.2453828627622074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32953446608644E-2"/>
          <c:y val="5.1400554097404488E-2"/>
          <c:w val="0.8009562784915043"/>
          <c:h val="0.8326195683872849"/>
        </c:manualLayout>
      </c:layout>
      <c:lineChart>
        <c:grouping val="standard"/>
        <c:varyColors val="0"/>
        <c:ser>
          <c:idx val="0"/>
          <c:order val="0"/>
          <c:tx>
            <c:strRef>
              <c:f>Weather_Factors!$AH$27:$AH$28</c:f>
              <c:strCache>
                <c:ptCount val="1"/>
                <c:pt idx="0">
                  <c:v>  Actual   Intensity</c:v>
                </c:pt>
              </c:strCache>
            </c:strRef>
          </c:tx>
          <c:cat>
            <c:numRef>
              <c:f>Weather_Factors!$AB$29:$AB$71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Weather_Factors!$AH$29:$AH$71</c:f>
              <c:numCache>
                <c:formatCode>General</c:formatCode>
                <c:ptCount val="43"/>
                <c:pt idx="0">
                  <c:v>11.599976565803569</c:v>
                </c:pt>
                <c:pt idx="1">
                  <c:v>12.114096744645501</c:v>
                </c:pt>
                <c:pt idx="2">
                  <c:v>12.582747343655532</c:v>
                </c:pt>
                <c:pt idx="3">
                  <c:v>13.156935317695382</c:v>
                </c:pt>
                <c:pt idx="4">
                  <c:v>12.660929121773707</c:v>
                </c:pt>
                <c:pt idx="5">
                  <c:v>12.472598652802178</c:v>
                </c:pt>
                <c:pt idx="6">
                  <c:v>12.9060939601399</c:v>
                </c:pt>
                <c:pt idx="7">
                  <c:v>13.088071813313627</c:v>
                </c:pt>
                <c:pt idx="8">
                  <c:v>13.054562713648018</c:v>
                </c:pt>
                <c:pt idx="9">
                  <c:v>13.013303194030788</c:v>
                </c:pt>
                <c:pt idx="10">
                  <c:v>13.02191976310618</c:v>
                </c:pt>
                <c:pt idx="11">
                  <c:v>12.562848104136394</c:v>
                </c:pt>
                <c:pt idx="12">
                  <c:v>12.439646681753583</c:v>
                </c:pt>
                <c:pt idx="13">
                  <c:v>12.804675504297984</c:v>
                </c:pt>
                <c:pt idx="14">
                  <c:v>13.035871575575518</c:v>
                </c:pt>
                <c:pt idx="15" formatCode="0.00">
                  <c:v>12.890347496087353</c:v>
                </c:pt>
                <c:pt idx="16" formatCode="0.00">
                  <c:v>13.272060075490074</c:v>
                </c:pt>
                <c:pt idx="17" formatCode="0.00">
                  <c:v>13.752726104661692</c:v>
                </c:pt>
                <c:pt idx="18" formatCode="0.00">
                  <c:v>14.310201605041105</c:v>
                </c:pt>
                <c:pt idx="19" formatCode="0.00">
                  <c:v>14.192293069235419</c:v>
                </c:pt>
                <c:pt idx="20" formatCode="0.00">
                  <c:v>14.119229996880986</c:v>
                </c:pt>
                <c:pt idx="21" formatCode="0.00">
                  <c:v>14.360162585461753</c:v>
                </c:pt>
                <c:pt idx="22" formatCode="0.00">
                  <c:v>14.066043934594727</c:v>
                </c:pt>
                <c:pt idx="23" formatCode="0.00">
                  <c:v>14.461762033504245</c:v>
                </c:pt>
                <c:pt idx="24" formatCode="0.00">
                  <c:v>14.413813431117454</c:v>
                </c:pt>
                <c:pt idx="25" formatCode="0.00">
                  <c:v>14.252139075024601</c:v>
                </c:pt>
                <c:pt idx="26" formatCode="0.00">
                  <c:v>14.270978438098782</c:v>
                </c:pt>
                <c:pt idx="27" formatCode="0.00">
                  <c:v>13.945504298709924</c:v>
                </c:pt>
                <c:pt idx="28" formatCode="0.00">
                  <c:v>13.850241995901611</c:v>
                </c:pt>
                <c:pt idx="29" formatCode="0.00">
                  <c:v>14.242737261008861</c:v>
                </c:pt>
                <c:pt idx="30" formatCode="0.00">
                  <c:v>14.182398853846157</c:v>
                </c:pt>
                <c:pt idx="31" formatCode="0.00">
                  <c:v>14.395258448069699</c:v>
                </c:pt>
                <c:pt idx="32" formatCode="0.00">
                  <c:v>15.00908795976421</c:v>
                </c:pt>
                <c:pt idx="33" formatCode="0.00">
                  <c:v>15.219760739713596</c:v>
                </c:pt>
                <c:pt idx="34" formatCode="0.00">
                  <c:v>15.314608235737566</c:v>
                </c:pt>
                <c:pt idx="35" formatCode="0.00">
                  <c:v>16.070125884302616</c:v>
                </c:pt>
                <c:pt idx="36" formatCode="0.00">
                  <c:v>15.300593093414586</c:v>
                </c:pt>
                <c:pt idx="37" formatCode="0.00">
                  <c:v>15.895537098075661</c:v>
                </c:pt>
                <c:pt idx="38" formatCode="0.00">
                  <c:v>15.479840051884588</c:v>
                </c:pt>
                <c:pt idx="39" formatCode="0.00">
                  <c:v>15.14482158904662</c:v>
                </c:pt>
                <c:pt idx="40" formatCode="0.00">
                  <c:v>15.958988686714653</c:v>
                </c:pt>
                <c:pt idx="41" formatCode="0.00">
                  <c:v>15.687332020167654</c:v>
                </c:pt>
                <c:pt idx="42" formatCode="0.00">
                  <c:v>15.687332020167654</c:v>
                </c:pt>
              </c:numCache>
            </c:numRef>
          </c:val>
          <c:smooth val="0"/>
        </c:ser>
        <c:ser>
          <c:idx val="1"/>
          <c:order val="1"/>
          <c:tx>
            <c:strRef>
              <c:f>Weather_Factors!$AI$27:$AI$28</c:f>
              <c:strCache>
                <c:ptCount val="1"/>
                <c:pt idx="0">
                  <c:v> Predicted  Intensity</c:v>
                </c:pt>
              </c:strCache>
            </c:strRef>
          </c:tx>
          <c:cat>
            <c:numRef>
              <c:f>Weather_Factors!$AB$29:$AB$71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Weather_Factors!$AI$29:$AI$71</c:f>
              <c:numCache>
                <c:formatCode>0.00</c:formatCode>
                <c:ptCount val="43"/>
                <c:pt idx="0">
                  <c:v>11.680490508346811</c:v>
                </c:pt>
                <c:pt idx="1">
                  <c:v>12.121196515873375</c:v>
                </c:pt>
                <c:pt idx="2">
                  <c:v>12.471494697443976</c:v>
                </c:pt>
                <c:pt idx="3">
                  <c:v>12.808870370544287</c:v>
                </c:pt>
                <c:pt idx="4">
                  <c:v>12.786959483589165</c:v>
                </c:pt>
                <c:pt idx="5">
                  <c:v>12.933860574425449</c:v>
                </c:pt>
                <c:pt idx="6">
                  <c:v>12.995253936766575</c:v>
                </c:pt>
                <c:pt idx="7">
                  <c:v>12.989170324642107</c:v>
                </c:pt>
                <c:pt idx="8">
                  <c:v>12.978266523052058</c:v>
                </c:pt>
                <c:pt idx="9">
                  <c:v>12.667603513686842</c:v>
                </c:pt>
                <c:pt idx="10">
                  <c:v>13.022607473464511</c:v>
                </c:pt>
                <c:pt idx="11">
                  <c:v>12.71065524582362</c:v>
                </c:pt>
                <c:pt idx="12">
                  <c:v>12.50289092940635</c:v>
                </c:pt>
                <c:pt idx="13">
                  <c:v>12.929913934349111</c:v>
                </c:pt>
                <c:pt idx="14">
                  <c:v>12.915043024963612</c:v>
                </c:pt>
                <c:pt idx="15">
                  <c:v>13.326035447989632</c:v>
                </c:pt>
                <c:pt idx="16">
                  <c:v>13.391860797934086</c:v>
                </c:pt>
                <c:pt idx="17">
                  <c:v>13.735434282964459</c:v>
                </c:pt>
                <c:pt idx="18">
                  <c:v>14.173422625345996</c:v>
                </c:pt>
                <c:pt idx="19">
                  <c:v>14.032465994173164</c:v>
                </c:pt>
                <c:pt idx="20">
                  <c:v>13.489749719955672</c:v>
                </c:pt>
                <c:pt idx="21">
                  <c:v>14.028083846512633</c:v>
                </c:pt>
                <c:pt idx="22">
                  <c:v>13.769760552715818</c:v>
                </c:pt>
                <c:pt idx="23">
                  <c:v>14.448524358682263</c:v>
                </c:pt>
                <c:pt idx="24">
                  <c:v>14.456208616400973</c:v>
                </c:pt>
                <c:pt idx="25">
                  <c:v>14.59091718472463</c:v>
                </c:pt>
                <c:pt idx="26">
                  <c:v>14.378038996716304</c:v>
                </c:pt>
                <c:pt idx="27">
                  <c:v>14.298622348492284</c:v>
                </c:pt>
                <c:pt idx="28">
                  <c:v>14.200424726525439</c:v>
                </c:pt>
                <c:pt idx="29">
                  <c:v>14.765246468923026</c:v>
                </c:pt>
                <c:pt idx="30">
                  <c:v>14.359638630406009</c:v>
                </c:pt>
                <c:pt idx="31">
                  <c:v>14.582788387199427</c:v>
                </c:pt>
                <c:pt idx="32">
                  <c:v>14.961326452903863</c:v>
                </c:pt>
                <c:pt idx="33">
                  <c:v>15.12591189495082</c:v>
                </c:pt>
                <c:pt idx="34">
                  <c:v>14.952667048787154</c:v>
                </c:pt>
                <c:pt idx="35">
                  <c:v>15.731594983412174</c:v>
                </c:pt>
                <c:pt idx="36">
                  <c:v>14.97033378250279</c:v>
                </c:pt>
                <c:pt idx="37">
                  <c:v>15.421654505729196</c:v>
                </c:pt>
                <c:pt idx="38">
                  <c:v>15.456240322421264</c:v>
                </c:pt>
                <c:pt idx="39">
                  <c:v>15.340823542998361</c:v>
                </c:pt>
                <c:pt idx="40">
                  <c:v>16.074411108655283</c:v>
                </c:pt>
                <c:pt idx="41">
                  <c:v>15.996407433533482</c:v>
                </c:pt>
                <c:pt idx="42">
                  <c:v>15.643998585931312</c:v>
                </c:pt>
              </c:numCache>
            </c:numRef>
          </c:val>
          <c:smooth val="0"/>
        </c:ser>
        <c:ser>
          <c:idx val="2"/>
          <c:order val="2"/>
          <c:tx>
            <c:strRef>
              <c:f>Weather_Factors!$AJ$27:$AJ$28</c:f>
              <c:strCache>
                <c:ptCount val="1"/>
                <c:pt idx="0">
                  <c:v>Normalized  Intensity</c:v>
                </c:pt>
              </c:strCache>
            </c:strRef>
          </c:tx>
          <c:cat>
            <c:numRef>
              <c:f>Weather_Factors!$AB$29:$AB$71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Weather_Factors!$AJ$29:$AJ$71</c:f>
              <c:numCache>
                <c:formatCode>0.00</c:formatCode>
                <c:ptCount val="43"/>
                <c:pt idx="0">
                  <c:v>11.385690747382059</c:v>
                </c:pt>
                <c:pt idx="1">
                  <c:v>12.035178660337316</c:v>
                </c:pt>
                <c:pt idx="2">
                  <c:v>12.574468485469268</c:v>
                </c:pt>
                <c:pt idx="3">
                  <c:v>13.09534164513024</c:v>
                </c:pt>
                <c:pt idx="4">
                  <c:v>12.792759096680518</c:v>
                </c:pt>
                <c:pt idx="5">
                  <c:v>12.534348439217318</c:v>
                </c:pt>
                <c:pt idx="6">
                  <c:v>12.914085964388279</c:v>
                </c:pt>
                <c:pt idx="7">
                  <c:v>13.056000563111457</c:v>
                </c:pt>
                <c:pt idx="8">
                  <c:v>12.956757600404153</c:v>
                </c:pt>
                <c:pt idx="9">
                  <c:v>13.144581257360686</c:v>
                </c:pt>
                <c:pt idx="10">
                  <c:v>12.720771251566774</c:v>
                </c:pt>
                <c:pt idx="11">
                  <c:v>12.532744958018549</c:v>
                </c:pt>
                <c:pt idx="12">
                  <c:v>12.62847271902351</c:v>
                </c:pt>
                <c:pt idx="13">
                  <c:v>12.656113037405095</c:v>
                </c:pt>
                <c:pt idx="14">
                  <c:v>13.084156591768075</c:v>
                </c:pt>
                <c:pt idx="15">
                  <c:v>13.069908870524269</c:v>
                </c:pt>
                <c:pt idx="16">
                  <c:v>13.493046496729562</c:v>
                </c:pt>
                <c:pt idx="17">
                  <c:v>13.728881010134893</c:v>
                </c:pt>
                <c:pt idx="18">
                  <c:v>13.935845017507866</c:v>
                </c:pt>
                <c:pt idx="19">
                  <c:v>14.046751733737194</c:v>
                </c:pt>
                <c:pt idx="20">
                  <c:v>14.62191589374722</c:v>
                </c:pt>
                <c:pt idx="21">
                  <c:v>14.380215092259562</c:v>
                </c:pt>
                <c:pt idx="22">
                  <c:v>14.426021261327628</c:v>
                </c:pt>
                <c:pt idx="23">
                  <c:v>14.207123839959525</c:v>
                </c:pt>
                <c:pt idx="24">
                  <c:v>14.222378677973733</c:v>
                </c:pt>
                <c:pt idx="25">
                  <c:v>14.000285248334896</c:v>
                </c:pt>
                <c:pt idx="26">
                  <c:v>14.294129393096956</c:v>
                </c:pt>
                <c:pt idx="27">
                  <c:v>14.112374787376037</c:v>
                </c:pt>
                <c:pt idx="28">
                  <c:v>14.18026035180014</c:v>
                </c:pt>
                <c:pt idx="29">
                  <c:v>14.092229287234536</c:v>
                </c:pt>
                <c:pt idx="30">
                  <c:v>14.500440031770447</c:v>
                </c:pt>
                <c:pt idx="31">
                  <c:v>14.566979164833768</c:v>
                </c:pt>
                <c:pt idx="32">
                  <c:v>14.88249745095005</c:v>
                </c:pt>
                <c:pt idx="33">
                  <c:v>15.010034589521663</c:v>
                </c:pt>
                <c:pt idx="34">
                  <c:v>15.367607116786024</c:v>
                </c:pt>
                <c:pt idx="35">
                  <c:v>15.421454717839962</c:v>
                </c:pt>
                <c:pt idx="36">
                  <c:v>15.529859358704933</c:v>
                </c:pt>
                <c:pt idx="37">
                  <c:v>15.769369567914604</c:v>
                </c:pt>
                <c:pt idx="38">
                  <c:v>15.434556746123297</c:v>
                </c:pt>
                <c:pt idx="39">
                  <c:v>15.332204212134029</c:v>
                </c:pt>
                <c:pt idx="40">
                  <c:v>15.546273059170558</c:v>
                </c:pt>
                <c:pt idx="41">
                  <c:v>15.490709090696413</c:v>
                </c:pt>
                <c:pt idx="42">
                  <c:v>15.839664820218283</c:v>
                </c:pt>
              </c:numCache>
            </c:numRef>
          </c:val>
          <c:smooth val="0"/>
        </c:ser>
        <c:dLbls>
          <c:showLegendKey val="0"/>
          <c:showVal val="0"/>
          <c:showCatName val="0"/>
          <c:showSerName val="0"/>
          <c:showPercent val="0"/>
          <c:showBubbleSize val="0"/>
        </c:dLbls>
        <c:marker val="1"/>
        <c:smooth val="0"/>
        <c:axId val="45873024"/>
        <c:axId val="45874560"/>
      </c:lineChart>
      <c:catAx>
        <c:axId val="45873024"/>
        <c:scaling>
          <c:orientation val="minMax"/>
        </c:scaling>
        <c:delete val="0"/>
        <c:axPos val="b"/>
        <c:numFmt formatCode="General" sourceLinked="1"/>
        <c:majorTickMark val="out"/>
        <c:minorTickMark val="none"/>
        <c:tickLblPos val="nextTo"/>
        <c:crossAx val="45874560"/>
        <c:crosses val="autoZero"/>
        <c:auto val="1"/>
        <c:lblAlgn val="ctr"/>
        <c:lblOffset val="100"/>
        <c:tickLblSkip val="5"/>
        <c:tickMarkSkip val="1"/>
        <c:noMultiLvlLbl val="0"/>
      </c:catAx>
      <c:valAx>
        <c:axId val="45874560"/>
        <c:scaling>
          <c:orientation val="minMax"/>
          <c:min val="10"/>
        </c:scaling>
        <c:delete val="0"/>
        <c:axPos val="l"/>
        <c:majorGridlines/>
        <c:numFmt formatCode="General" sourceLinked="1"/>
        <c:majorTickMark val="out"/>
        <c:minorTickMark val="none"/>
        <c:tickLblPos val="nextTo"/>
        <c:crossAx val="45873024"/>
        <c:crosses val="autoZero"/>
        <c:crossBetween val="midCat"/>
      </c:valAx>
    </c:plotArea>
    <c:legend>
      <c:legendPos val="r"/>
      <c:layout>
        <c:manualLayout>
          <c:xMode val="edge"/>
          <c:yMode val="edge"/>
          <c:x val="0.39096387622599804"/>
          <c:y val="0.54109069699620882"/>
          <c:w val="0.25596594833540542"/>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Weather_Factors!$AH$97</c:f>
              <c:strCache>
                <c:ptCount val="1"/>
                <c:pt idx="0">
                  <c:v> Norm1</c:v>
                </c:pt>
              </c:strCache>
            </c:strRef>
          </c:tx>
          <c:cat>
            <c:numRef>
              <c:f>Weather_Factors!$AE$98:$AE$122</c:f>
              <c:numCache>
                <c:formatCode>0</c:formatCode>
                <c:ptCount val="25"/>
              </c:numCache>
            </c:numRef>
          </c:cat>
          <c:val>
            <c:numRef>
              <c:f>Weather_Factors!$AH$98:$AH$122</c:f>
              <c:numCache>
                <c:formatCode>General</c:formatCode>
                <c:ptCount val="25"/>
                <c:pt idx="0">
                  <c:v>12.989248904303397</c:v>
                </c:pt>
                <c:pt idx="1">
                  <c:v>13.406457478064533</c:v>
                </c:pt>
                <c:pt idx="2">
                  <c:v>13.688621706242664</c:v>
                </c:pt>
                <c:pt idx="3">
                  <c:v>14.069261317447829</c:v>
                </c:pt>
                <c:pt idx="4">
                  <c:v>14.139427295784719</c:v>
                </c:pt>
                <c:pt idx="5">
                  <c:v>14.30385274536823</c:v>
                </c:pt>
                <c:pt idx="6">
                  <c:v>14.250341559097203</c:v>
                </c:pt>
                <c:pt idx="7">
                  <c:v>14.569509420369663</c:v>
                </c:pt>
                <c:pt idx="8">
                  <c:v>14.275972764472311</c:v>
                </c:pt>
                <c:pt idx="9">
                  <c:v>14.267171382379878</c:v>
                </c:pt>
                <c:pt idx="10">
                  <c:v>14.045987562366715</c:v>
                </c:pt>
                <c:pt idx="11">
                  <c:v>14.318715808466241</c:v>
                </c:pt>
                <c:pt idx="12">
                  <c:v>14.089798955462902</c:v>
                </c:pt>
                <c:pt idx="13">
                  <c:v>13.905719444494011</c:v>
                </c:pt>
                <c:pt idx="14">
                  <c:v>14.049207059787177</c:v>
                </c:pt>
                <c:pt idx="15">
                  <c:v>14.479402225266364</c:v>
                </c:pt>
                <c:pt idx="16">
                  <c:v>14.396544264063246</c:v>
                </c:pt>
                <c:pt idx="17">
                  <c:v>14.82305518113313</c:v>
                </c:pt>
                <c:pt idx="18">
                  <c:v>15.092201079636094</c:v>
                </c:pt>
                <c:pt idx="19">
                  <c:v>15.324127623271618</c:v>
                </c:pt>
                <c:pt idx="20">
                  <c:v>15.628532637228242</c:v>
                </c:pt>
                <c:pt idx="21">
                  <c:v>15.302124889673902</c:v>
                </c:pt>
                <c:pt idx="22">
                  <c:v>15.731854665020276</c:v>
                </c:pt>
                <c:pt idx="23">
                  <c:v>15.373921008336945</c:v>
                </c:pt>
                <c:pt idx="24">
                  <c:v>15.318631812819905</c:v>
                </c:pt>
              </c:numCache>
            </c:numRef>
          </c:val>
          <c:smooth val="0"/>
        </c:ser>
        <c:ser>
          <c:idx val="1"/>
          <c:order val="1"/>
          <c:tx>
            <c:strRef>
              <c:f>Weather_Factors!$AI$97</c:f>
              <c:strCache>
                <c:ptCount val="1"/>
                <c:pt idx="0">
                  <c:v>  Norm2</c:v>
                </c:pt>
              </c:strCache>
            </c:strRef>
          </c:tx>
          <c:cat>
            <c:numRef>
              <c:f>Weather_Factors!$AE$98:$AE$122</c:f>
              <c:numCache>
                <c:formatCode>0</c:formatCode>
                <c:ptCount val="25"/>
              </c:numCache>
            </c:numRef>
          </c:cat>
          <c:val>
            <c:numRef>
              <c:f>Weather_Factors!$AI$98:$AI$122</c:f>
              <c:numCache>
                <c:formatCode>General</c:formatCode>
                <c:ptCount val="25"/>
                <c:pt idx="0">
                  <c:v>13.069908870524269</c:v>
                </c:pt>
                <c:pt idx="1">
                  <c:v>13.493046496729562</c:v>
                </c:pt>
                <c:pt idx="2">
                  <c:v>13.728881010134893</c:v>
                </c:pt>
                <c:pt idx="3">
                  <c:v>13.935845017507866</c:v>
                </c:pt>
                <c:pt idx="4">
                  <c:v>14.046751733737194</c:v>
                </c:pt>
                <c:pt idx="5">
                  <c:v>14.62191589374722</c:v>
                </c:pt>
                <c:pt idx="6">
                  <c:v>14.380215092259562</c:v>
                </c:pt>
                <c:pt idx="7">
                  <c:v>14.426021261327628</c:v>
                </c:pt>
                <c:pt idx="8">
                  <c:v>14.207123839959525</c:v>
                </c:pt>
                <c:pt idx="9">
                  <c:v>14.222378677973733</c:v>
                </c:pt>
                <c:pt idx="10">
                  <c:v>14.000285248334896</c:v>
                </c:pt>
                <c:pt idx="11">
                  <c:v>14.294129393096956</c:v>
                </c:pt>
                <c:pt idx="12">
                  <c:v>14.112374787376037</c:v>
                </c:pt>
                <c:pt idx="13">
                  <c:v>14.18026035180014</c:v>
                </c:pt>
                <c:pt idx="14">
                  <c:v>14.092229287234536</c:v>
                </c:pt>
                <c:pt idx="15">
                  <c:v>14.500440031770447</c:v>
                </c:pt>
                <c:pt idx="16">
                  <c:v>14.566979164833768</c:v>
                </c:pt>
                <c:pt idx="17">
                  <c:v>14.88249745095005</c:v>
                </c:pt>
                <c:pt idx="18">
                  <c:v>15.010034589521663</c:v>
                </c:pt>
                <c:pt idx="19">
                  <c:v>15.367607116786024</c:v>
                </c:pt>
                <c:pt idx="20">
                  <c:v>15.421454717839962</c:v>
                </c:pt>
                <c:pt idx="21">
                  <c:v>15.529859358704933</c:v>
                </c:pt>
                <c:pt idx="22">
                  <c:v>15.769369567914604</c:v>
                </c:pt>
                <c:pt idx="23">
                  <c:v>15.434556746123297</c:v>
                </c:pt>
                <c:pt idx="24">
                  <c:v>15.332204212134029</c:v>
                </c:pt>
              </c:numCache>
            </c:numRef>
          </c:val>
          <c:smooth val="0"/>
        </c:ser>
        <c:dLbls>
          <c:showLegendKey val="0"/>
          <c:showVal val="0"/>
          <c:showCatName val="0"/>
          <c:showSerName val="0"/>
          <c:showPercent val="0"/>
          <c:showBubbleSize val="0"/>
        </c:dLbls>
        <c:marker val="1"/>
        <c:smooth val="0"/>
        <c:axId val="45977600"/>
        <c:axId val="45979136"/>
      </c:lineChart>
      <c:catAx>
        <c:axId val="45977600"/>
        <c:scaling>
          <c:orientation val="minMax"/>
        </c:scaling>
        <c:delete val="0"/>
        <c:axPos val="b"/>
        <c:numFmt formatCode="0" sourceLinked="1"/>
        <c:majorTickMark val="out"/>
        <c:minorTickMark val="none"/>
        <c:tickLblPos val="nextTo"/>
        <c:crossAx val="45979136"/>
        <c:crosses val="autoZero"/>
        <c:auto val="1"/>
        <c:lblAlgn val="ctr"/>
        <c:lblOffset val="100"/>
        <c:noMultiLvlLbl val="0"/>
      </c:catAx>
      <c:valAx>
        <c:axId val="45979136"/>
        <c:scaling>
          <c:orientation val="minMax"/>
        </c:scaling>
        <c:delete val="0"/>
        <c:axPos val="l"/>
        <c:majorGridlines/>
        <c:numFmt formatCode="General" sourceLinked="1"/>
        <c:majorTickMark val="out"/>
        <c:minorTickMark val="none"/>
        <c:tickLblPos val="nextTo"/>
        <c:crossAx val="45977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342620215952"/>
          <c:y val="2.8252405949256341E-2"/>
          <c:w val="0.79488933448536314"/>
          <c:h val="0.79523549139690874"/>
        </c:manualLayout>
      </c:layout>
      <c:lineChart>
        <c:grouping val="standard"/>
        <c:varyColors val="0"/>
        <c:ser>
          <c:idx val="0"/>
          <c:order val="0"/>
          <c:tx>
            <c:strRef>
              <c:f>Weather_Factors!$CD$27:$CD$28</c:f>
              <c:strCache>
                <c:ptCount val="1"/>
                <c:pt idx="0">
                  <c:v>  Actual   Intensity</c:v>
                </c:pt>
              </c:strCache>
            </c:strRef>
          </c:tx>
          <c:cat>
            <c:numRef>
              <c:f>Weather_Factors!$CC$29:$CC$71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Weather_Factors!$CD$29:$CD$71</c:f>
              <c:numCache>
                <c:formatCode>0.00</c:formatCode>
                <c:ptCount val="43"/>
                <c:pt idx="0">
                  <c:v>16.287989888210973</c:v>
                </c:pt>
                <c:pt idx="1">
                  <c:v>16.846670028445768</c:v>
                </c:pt>
                <c:pt idx="2">
                  <c:v>17.459993668051396</c:v>
                </c:pt>
                <c:pt idx="3">
                  <c:v>18.020506134365117</c:v>
                </c:pt>
                <c:pt idx="4">
                  <c:v>17.835301370879737</c:v>
                </c:pt>
                <c:pt idx="5">
                  <c:v>17.662698610853418</c:v>
                </c:pt>
                <c:pt idx="6">
                  <c:v>17.545404008896597</c:v>
                </c:pt>
                <c:pt idx="7">
                  <c:v>18.325883365242902</c:v>
                </c:pt>
                <c:pt idx="8">
                  <c:v>18.825938624711569</c:v>
                </c:pt>
                <c:pt idx="9">
                  <c:v>18.440961204591723</c:v>
                </c:pt>
                <c:pt idx="10">
                  <c:v>18.940358544431394</c:v>
                </c:pt>
                <c:pt idx="11">
                  <c:v>17.856105572542258</c:v>
                </c:pt>
                <c:pt idx="12">
                  <c:v>18.050054012536947</c:v>
                </c:pt>
                <c:pt idx="13">
                  <c:v>18.996869714435498</c:v>
                </c:pt>
                <c:pt idx="14">
                  <c:v>18.940598557731473</c:v>
                </c:pt>
                <c:pt idx="15">
                  <c:v>18.782371566687061</c:v>
                </c:pt>
                <c:pt idx="16">
                  <c:v>19.173662420081822</c:v>
                </c:pt>
                <c:pt idx="17">
                  <c:v>19.356686829358583</c:v>
                </c:pt>
                <c:pt idx="18">
                  <c:v>20.047096532792029</c:v>
                </c:pt>
                <c:pt idx="19">
                  <c:v>19.324716065066102</c:v>
                </c:pt>
                <c:pt idx="20">
                  <c:v>19.210035431464156</c:v>
                </c:pt>
                <c:pt idx="21">
                  <c:v>20.479221549819751</c:v>
                </c:pt>
                <c:pt idx="22">
                  <c:v>18.610248416467204</c:v>
                </c:pt>
                <c:pt idx="23">
                  <c:v>19.536251347934666</c:v>
                </c:pt>
                <c:pt idx="24">
                  <c:v>19.194353331127832</c:v>
                </c:pt>
                <c:pt idx="25">
                  <c:v>19.786922078868734</c:v>
                </c:pt>
                <c:pt idx="26">
                  <c:v>19.680522956979924</c:v>
                </c:pt>
                <c:pt idx="27">
                  <c:v>19.271189773117143</c:v>
                </c:pt>
                <c:pt idx="28">
                  <c:v>19.70829054156637</c:v>
                </c:pt>
                <c:pt idx="29">
                  <c:v>19.732400886293139</c:v>
                </c:pt>
                <c:pt idx="30">
                  <c:v>19.934199301359651</c:v>
                </c:pt>
                <c:pt idx="31">
                  <c:v>20.299016307515036</c:v>
                </c:pt>
                <c:pt idx="32">
                  <c:v>21.267207525858556</c:v>
                </c:pt>
                <c:pt idx="33">
                  <c:v>20.562257555536917</c:v>
                </c:pt>
                <c:pt idx="34">
                  <c:v>20.208348998702231</c:v>
                </c:pt>
                <c:pt idx="35">
                  <c:v>21.48612256321227</c:v>
                </c:pt>
                <c:pt idx="36">
                  <c:v>20.641963040132108</c:v>
                </c:pt>
                <c:pt idx="37">
                  <c:v>21.490627330071614</c:v>
                </c:pt>
                <c:pt idx="38">
                  <c:v>20.954420829977224</c:v>
                </c:pt>
                <c:pt idx="39">
                  <c:v>20.183438036346388</c:v>
                </c:pt>
                <c:pt idx="40">
                  <c:v>21.395207130319648</c:v>
                </c:pt>
                <c:pt idx="41">
                  <c:v>20.923155456221753</c:v>
                </c:pt>
                <c:pt idx="42">
                  <c:v>20.923155456221753</c:v>
                </c:pt>
              </c:numCache>
            </c:numRef>
          </c:val>
          <c:smooth val="0"/>
        </c:ser>
        <c:ser>
          <c:idx val="1"/>
          <c:order val="1"/>
          <c:tx>
            <c:strRef>
              <c:f>Weather_Factors!$CE$27:$CE$28</c:f>
              <c:strCache>
                <c:ptCount val="1"/>
                <c:pt idx="0">
                  <c:v> Predicted  Intensity</c:v>
                </c:pt>
              </c:strCache>
            </c:strRef>
          </c:tx>
          <c:marker>
            <c:symbol val="square"/>
            <c:size val="3"/>
          </c:marker>
          <c:cat>
            <c:numRef>
              <c:f>Weather_Factors!$CC$29:$CC$71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Weather_Factors!$CE$29:$CE$71</c:f>
              <c:numCache>
                <c:formatCode>0.00</c:formatCode>
                <c:ptCount val="43"/>
                <c:pt idx="0">
                  <c:v>16.462685445977861</c:v>
                </c:pt>
                <c:pt idx="1">
                  <c:v>16.854994565959096</c:v>
                </c:pt>
                <c:pt idx="2">
                  <c:v>17.257423314619039</c:v>
                </c:pt>
                <c:pt idx="3">
                  <c:v>17.645197574615025</c:v>
                </c:pt>
                <c:pt idx="4">
                  <c:v>17.656607173773263</c:v>
                </c:pt>
                <c:pt idx="5">
                  <c:v>18.097239441955548</c:v>
                </c:pt>
                <c:pt idx="6">
                  <c:v>18.083476161229452</c:v>
                </c:pt>
                <c:pt idx="7">
                  <c:v>18.439775370455624</c:v>
                </c:pt>
                <c:pt idx="8">
                  <c:v>18.522950959069149</c:v>
                </c:pt>
                <c:pt idx="9">
                  <c:v>18.30394291642957</c:v>
                </c:pt>
                <c:pt idx="10">
                  <c:v>18.668899529659669</c:v>
                </c:pt>
                <c:pt idx="11">
                  <c:v>17.716880311136169</c:v>
                </c:pt>
                <c:pt idx="12">
                  <c:v>18.416502756934964</c:v>
                </c:pt>
                <c:pt idx="13">
                  <c:v>19.050036341633117</c:v>
                </c:pt>
                <c:pt idx="14">
                  <c:v>18.858721442479208</c:v>
                </c:pt>
                <c:pt idx="15">
                  <c:v>19.071388435757093</c:v>
                </c:pt>
                <c:pt idx="16">
                  <c:v>19.198186450196928</c:v>
                </c:pt>
                <c:pt idx="17">
                  <c:v>19.492388531513377</c:v>
                </c:pt>
                <c:pt idx="18">
                  <c:v>20.060247252213873</c:v>
                </c:pt>
                <c:pt idx="19">
                  <c:v>19.131099285728499</c:v>
                </c:pt>
                <c:pt idx="20">
                  <c:v>18.869503416255842</c:v>
                </c:pt>
                <c:pt idx="21">
                  <c:v>19.826718458155483</c:v>
                </c:pt>
                <c:pt idx="22">
                  <c:v>18.39505298506834</c:v>
                </c:pt>
                <c:pt idx="23">
                  <c:v>19.488426888871956</c:v>
                </c:pt>
                <c:pt idx="24">
                  <c:v>19.344861944168528</c:v>
                </c:pt>
                <c:pt idx="25">
                  <c:v>20.19772234476693</c:v>
                </c:pt>
                <c:pt idx="26">
                  <c:v>19.673556845961201</c:v>
                </c:pt>
                <c:pt idx="27">
                  <c:v>19.560111057283088</c:v>
                </c:pt>
                <c:pt idx="28">
                  <c:v>20.150896640294697</c:v>
                </c:pt>
                <c:pt idx="29">
                  <c:v>20.190789903868243</c:v>
                </c:pt>
                <c:pt idx="30">
                  <c:v>20.113687301903099</c:v>
                </c:pt>
                <c:pt idx="31">
                  <c:v>20.258174220143243</c:v>
                </c:pt>
                <c:pt idx="32">
                  <c:v>20.929660725585592</c:v>
                </c:pt>
                <c:pt idx="33">
                  <c:v>20.380276270640529</c:v>
                </c:pt>
                <c:pt idx="34">
                  <c:v>20.05696146846288</c:v>
                </c:pt>
                <c:pt idx="35">
                  <c:v>21.232868975611002</c:v>
                </c:pt>
                <c:pt idx="36">
                  <c:v>20.659476062255564</c:v>
                </c:pt>
                <c:pt idx="37">
                  <c:v>21.24879216016231</c:v>
                </c:pt>
                <c:pt idx="38">
                  <c:v>20.798757795215785</c:v>
                </c:pt>
                <c:pt idx="39">
                  <c:v>20.274769584451494</c:v>
                </c:pt>
                <c:pt idx="40">
                  <c:v>21.463472821268478</c:v>
                </c:pt>
                <c:pt idx="41">
                  <c:v>21.172085977073831</c:v>
                </c:pt>
                <c:pt idx="42">
                  <c:v>21.198627484352922</c:v>
                </c:pt>
              </c:numCache>
            </c:numRef>
          </c:val>
          <c:smooth val="0"/>
        </c:ser>
        <c:ser>
          <c:idx val="2"/>
          <c:order val="2"/>
          <c:tx>
            <c:strRef>
              <c:f>Weather_Factors!$CF$27:$CF$28</c:f>
              <c:strCache>
                <c:ptCount val="1"/>
                <c:pt idx="0">
                  <c:v>Normalized  Intensity</c:v>
                </c:pt>
              </c:strCache>
            </c:strRef>
          </c:tx>
          <c:cat>
            <c:numRef>
              <c:f>Weather_Factors!$CC$29:$CC$71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Weather_Factors!$CF$29:$CF$71</c:f>
              <c:numCache>
                <c:formatCode>0.00</c:formatCode>
                <c:ptCount val="43"/>
                <c:pt idx="0">
                  <c:v>16.072425545372315</c:v>
                </c:pt>
                <c:pt idx="1">
                  <c:v>16.80445650642756</c:v>
                </c:pt>
                <c:pt idx="2">
                  <c:v>17.461665370153121</c:v>
                </c:pt>
                <c:pt idx="3">
                  <c:v>17.973834423763428</c:v>
                </c:pt>
                <c:pt idx="4">
                  <c:v>18.030418561815946</c:v>
                </c:pt>
                <c:pt idx="5">
                  <c:v>17.5928113857086</c:v>
                </c:pt>
                <c:pt idx="6">
                  <c:v>17.60299227315177</c:v>
                </c:pt>
                <c:pt idx="7">
                  <c:v>18.104588260933262</c:v>
                </c:pt>
                <c:pt idx="8">
                  <c:v>18.562953820853199</c:v>
                </c:pt>
                <c:pt idx="9">
                  <c:v>18.436841828966568</c:v>
                </c:pt>
                <c:pt idx="10">
                  <c:v>18.606487742982743</c:v>
                </c:pt>
                <c:pt idx="11">
                  <c:v>18.544412354604773</c:v>
                </c:pt>
                <c:pt idx="12">
                  <c:v>18.127593065332704</c:v>
                </c:pt>
                <c:pt idx="13">
                  <c:v>18.590912903319815</c:v>
                </c:pt>
                <c:pt idx="14">
                  <c:v>18.939416968349079</c:v>
                </c:pt>
                <c:pt idx="15">
                  <c:v>18.952015835157294</c:v>
                </c:pt>
                <c:pt idx="16">
                  <c:v>19.173895520643541</c:v>
                </c:pt>
                <c:pt idx="17">
                  <c:v>19.044133460672537</c:v>
                </c:pt>
                <c:pt idx="18">
                  <c:v>19.166718920633979</c:v>
                </c:pt>
                <c:pt idx="19">
                  <c:v>19.395668518356562</c:v>
                </c:pt>
                <c:pt idx="20">
                  <c:v>19.58901691905599</c:v>
                </c:pt>
                <c:pt idx="21">
                  <c:v>19.933667287117103</c:v>
                </c:pt>
                <c:pt idx="22">
                  <c:v>19.596253444217524</c:v>
                </c:pt>
                <c:pt idx="23">
                  <c:v>19.500811304033984</c:v>
                </c:pt>
                <c:pt idx="24">
                  <c:v>19.394694641431059</c:v>
                </c:pt>
                <c:pt idx="25">
                  <c:v>19.249100477246071</c:v>
                </c:pt>
                <c:pt idx="26">
                  <c:v>19.763928017617271</c:v>
                </c:pt>
                <c:pt idx="27">
                  <c:v>19.575854238046116</c:v>
                </c:pt>
                <c:pt idx="28">
                  <c:v>19.545004823812786</c:v>
                </c:pt>
                <c:pt idx="29">
                  <c:v>19.642412518023857</c:v>
                </c:pt>
                <c:pt idx="30">
                  <c:v>20.031259452159322</c:v>
                </c:pt>
                <c:pt idx="31">
                  <c:v>20.361619420649912</c:v>
                </c:pt>
                <c:pt idx="32">
                  <c:v>20.753165722978267</c:v>
                </c:pt>
                <c:pt idx="33">
                  <c:v>20.702196557852016</c:v>
                </c:pt>
                <c:pt idx="34">
                  <c:v>20.759743582899677</c:v>
                </c:pt>
                <c:pt idx="35">
                  <c:v>20.924129476462678</c:v>
                </c:pt>
                <c:pt idx="36">
                  <c:v>20.719198747326217</c:v>
                </c:pt>
                <c:pt idx="37">
                  <c:v>21.016533984491275</c:v>
                </c:pt>
                <c:pt idx="38">
                  <c:v>20.960957743487327</c:v>
                </c:pt>
                <c:pt idx="39">
                  <c:v>20.716646540772736</c:v>
                </c:pt>
                <c:pt idx="40">
                  <c:v>20.727310016733234</c:v>
                </c:pt>
                <c:pt idx="41">
                  <c:v>20.508388113175709</c:v>
                </c:pt>
                <c:pt idx="42">
                  <c:v>20.482710812473574</c:v>
                </c:pt>
              </c:numCache>
            </c:numRef>
          </c:val>
          <c:smooth val="0"/>
        </c:ser>
        <c:dLbls>
          <c:showLegendKey val="0"/>
          <c:showVal val="0"/>
          <c:showCatName val="0"/>
          <c:showSerName val="0"/>
          <c:showPercent val="0"/>
          <c:showBubbleSize val="0"/>
        </c:dLbls>
        <c:marker val="1"/>
        <c:smooth val="0"/>
        <c:axId val="43598976"/>
        <c:axId val="43600512"/>
      </c:lineChart>
      <c:catAx>
        <c:axId val="43598976"/>
        <c:scaling>
          <c:orientation val="minMax"/>
        </c:scaling>
        <c:delete val="0"/>
        <c:axPos val="b"/>
        <c:numFmt formatCode="0" sourceLinked="1"/>
        <c:majorTickMark val="out"/>
        <c:minorTickMark val="none"/>
        <c:tickLblPos val="nextTo"/>
        <c:crossAx val="43600512"/>
        <c:crosses val="autoZero"/>
        <c:auto val="1"/>
        <c:lblAlgn val="ctr"/>
        <c:lblOffset val="100"/>
        <c:noMultiLvlLbl val="0"/>
      </c:catAx>
      <c:valAx>
        <c:axId val="43600512"/>
        <c:scaling>
          <c:orientation val="minMax"/>
        </c:scaling>
        <c:delete val="0"/>
        <c:axPos val="l"/>
        <c:majorGridlines/>
        <c:numFmt formatCode="0.00" sourceLinked="1"/>
        <c:majorTickMark val="out"/>
        <c:minorTickMark val="none"/>
        <c:tickLblPos val="nextTo"/>
        <c:crossAx val="43598976"/>
        <c:crosses val="autoZero"/>
        <c:crossBetween val="between"/>
      </c:valAx>
    </c:plotArea>
    <c:legend>
      <c:legendPos val="r"/>
      <c:layout>
        <c:manualLayout>
          <c:xMode val="edge"/>
          <c:yMode val="edge"/>
          <c:x val="0.16433271927965523"/>
          <c:y val="0.45775736366287545"/>
          <c:w val="0.32220972378452695"/>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Weather_Factors!$CD$97</c:f>
              <c:strCache>
                <c:ptCount val="1"/>
                <c:pt idx="0">
                  <c:v> Norm1</c:v>
                </c:pt>
              </c:strCache>
            </c:strRef>
          </c:tx>
          <c:cat>
            <c:numRef>
              <c:f>Weather_Factors!$CC$98:$CC$122</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Weather_Factors!$CD$98:$CD$122</c:f>
              <c:numCache>
                <c:formatCode>General</c:formatCode>
                <c:ptCount val="25"/>
                <c:pt idx="0">
                  <c:v>18.952184358619672</c:v>
                </c:pt>
                <c:pt idx="1">
                  <c:v>19.177867688789206</c:v>
                </c:pt>
                <c:pt idx="2">
                  <c:v>19.210585792743206</c:v>
                </c:pt>
                <c:pt idx="3">
                  <c:v>19.476244892238093</c:v>
                </c:pt>
                <c:pt idx="4">
                  <c:v>19.409957645641725</c:v>
                </c:pt>
                <c:pt idx="5">
                  <c:v>19.532353617927868</c:v>
                </c:pt>
                <c:pt idx="6">
                  <c:v>20.153050987183828</c:v>
                </c:pt>
                <c:pt idx="7">
                  <c:v>19.765179756760894</c:v>
                </c:pt>
                <c:pt idx="8">
                  <c:v>19.518327671941424</c:v>
                </c:pt>
                <c:pt idx="9">
                  <c:v>19.366958604345619</c:v>
                </c:pt>
                <c:pt idx="10">
                  <c:v>19.389277108243316</c:v>
                </c:pt>
                <c:pt idx="11">
                  <c:v>19.810011847346196</c:v>
                </c:pt>
                <c:pt idx="12">
                  <c:v>19.579976563477029</c:v>
                </c:pt>
                <c:pt idx="13">
                  <c:v>19.700273813491055</c:v>
                </c:pt>
                <c:pt idx="14">
                  <c:v>19.69215819262223</c:v>
                </c:pt>
                <c:pt idx="15">
                  <c:v>20.014875086192131</c:v>
                </c:pt>
                <c:pt idx="16">
                  <c:v>20.366175231964164</c:v>
                </c:pt>
                <c:pt idx="17">
                  <c:v>20.912434523422757</c:v>
                </c:pt>
                <c:pt idx="18">
                  <c:v>20.689983557165895</c:v>
                </c:pt>
                <c:pt idx="19">
                  <c:v>20.758409409019187</c:v>
                </c:pt>
                <c:pt idx="20">
                  <c:v>21.104097795414361</c:v>
                </c:pt>
                <c:pt idx="21">
                  <c:v>20.745494163658162</c:v>
                </c:pt>
                <c:pt idx="22">
                  <c:v>21.161598979301733</c:v>
                </c:pt>
                <c:pt idx="23">
                  <c:v>20.977008559543812</c:v>
                </c:pt>
                <c:pt idx="24">
                  <c:v>20.803456874545883</c:v>
                </c:pt>
              </c:numCache>
            </c:numRef>
          </c:val>
          <c:smooth val="0"/>
        </c:ser>
        <c:ser>
          <c:idx val="1"/>
          <c:order val="1"/>
          <c:tx>
            <c:strRef>
              <c:f>Weather_Factors!$CE$97</c:f>
              <c:strCache>
                <c:ptCount val="1"/>
                <c:pt idx="0">
                  <c:v>  Norm2</c:v>
                </c:pt>
              </c:strCache>
            </c:strRef>
          </c:tx>
          <c:cat>
            <c:numRef>
              <c:f>Weather_Factors!$CC$98:$CC$122</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Weather_Factors!$CE$98:$CE$122</c:f>
              <c:numCache>
                <c:formatCode>General</c:formatCode>
                <c:ptCount val="25"/>
                <c:pt idx="0">
                  <c:v>18.952015835157294</c:v>
                </c:pt>
                <c:pt idx="1">
                  <c:v>19.173895520643541</c:v>
                </c:pt>
                <c:pt idx="2">
                  <c:v>19.044133460672537</c:v>
                </c:pt>
                <c:pt idx="3">
                  <c:v>19.166718920633979</c:v>
                </c:pt>
                <c:pt idx="4">
                  <c:v>19.395668518356562</c:v>
                </c:pt>
                <c:pt idx="5">
                  <c:v>19.58901691905599</c:v>
                </c:pt>
                <c:pt idx="6">
                  <c:v>19.933667287117103</c:v>
                </c:pt>
                <c:pt idx="7">
                  <c:v>19.596253444217524</c:v>
                </c:pt>
                <c:pt idx="8">
                  <c:v>19.500811304033984</c:v>
                </c:pt>
                <c:pt idx="9">
                  <c:v>19.394694641431059</c:v>
                </c:pt>
                <c:pt idx="10">
                  <c:v>19.249100477246071</c:v>
                </c:pt>
                <c:pt idx="11">
                  <c:v>19.763928017617271</c:v>
                </c:pt>
                <c:pt idx="12">
                  <c:v>19.575854238046116</c:v>
                </c:pt>
                <c:pt idx="13">
                  <c:v>19.545004823812786</c:v>
                </c:pt>
                <c:pt idx="14">
                  <c:v>19.642412518023857</c:v>
                </c:pt>
                <c:pt idx="15">
                  <c:v>20.031259452159322</c:v>
                </c:pt>
                <c:pt idx="16">
                  <c:v>20.361619420649912</c:v>
                </c:pt>
                <c:pt idx="17">
                  <c:v>20.753165722978267</c:v>
                </c:pt>
                <c:pt idx="18">
                  <c:v>20.702196557852016</c:v>
                </c:pt>
                <c:pt idx="19">
                  <c:v>20.759743582899677</c:v>
                </c:pt>
                <c:pt idx="20">
                  <c:v>20.924129476462678</c:v>
                </c:pt>
                <c:pt idx="21">
                  <c:v>20.719198747326217</c:v>
                </c:pt>
                <c:pt idx="22">
                  <c:v>21.016533984491275</c:v>
                </c:pt>
                <c:pt idx="23">
                  <c:v>20.960957743487327</c:v>
                </c:pt>
                <c:pt idx="24">
                  <c:v>20.716646540772736</c:v>
                </c:pt>
              </c:numCache>
            </c:numRef>
          </c:val>
          <c:smooth val="0"/>
        </c:ser>
        <c:dLbls>
          <c:showLegendKey val="0"/>
          <c:showVal val="0"/>
          <c:showCatName val="0"/>
          <c:showSerName val="0"/>
          <c:showPercent val="0"/>
          <c:showBubbleSize val="0"/>
        </c:dLbls>
        <c:marker val="1"/>
        <c:smooth val="0"/>
        <c:axId val="43613184"/>
        <c:axId val="43619072"/>
      </c:lineChart>
      <c:catAx>
        <c:axId val="43613184"/>
        <c:scaling>
          <c:orientation val="minMax"/>
        </c:scaling>
        <c:delete val="0"/>
        <c:axPos val="b"/>
        <c:numFmt formatCode="0" sourceLinked="1"/>
        <c:majorTickMark val="out"/>
        <c:minorTickMark val="none"/>
        <c:tickLblPos val="nextTo"/>
        <c:crossAx val="43619072"/>
        <c:crosses val="autoZero"/>
        <c:auto val="1"/>
        <c:lblAlgn val="ctr"/>
        <c:lblOffset val="100"/>
        <c:noMultiLvlLbl val="0"/>
      </c:catAx>
      <c:valAx>
        <c:axId val="43619072"/>
        <c:scaling>
          <c:orientation val="minMax"/>
        </c:scaling>
        <c:delete val="0"/>
        <c:axPos val="l"/>
        <c:majorGridlines/>
        <c:numFmt formatCode="General" sourceLinked="1"/>
        <c:majorTickMark val="out"/>
        <c:minorTickMark val="none"/>
        <c:tickLblPos val="nextTo"/>
        <c:crossAx val="43613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53958448192178E-2"/>
          <c:y val="5.1400554097404488E-2"/>
          <c:w val="0.8145884636951799"/>
          <c:h val="0.78278032954214061"/>
        </c:manualLayout>
      </c:layout>
      <c:lineChart>
        <c:grouping val="standard"/>
        <c:varyColors val="0"/>
        <c:ser>
          <c:idx val="0"/>
          <c:order val="0"/>
          <c:tx>
            <c:strRef>
              <c:f>Weather_Factors!$EC$27:$EC$28</c:f>
              <c:strCache>
                <c:ptCount val="1"/>
                <c:pt idx="0">
                  <c:v>  Actual   Intensity</c:v>
                </c:pt>
              </c:strCache>
            </c:strRef>
          </c:tx>
          <c:cat>
            <c:numRef>
              <c:f>Weather_Factors!$EB$29:$EB$71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Weather_Factors!$EC$29:$EC$71</c:f>
              <c:numCache>
                <c:formatCode>0.00</c:formatCode>
                <c:ptCount val="43"/>
                <c:pt idx="0">
                  <c:v>22.613253066667259</c:v>
                </c:pt>
                <c:pt idx="1">
                  <c:v>23.324555579162016</c:v>
                </c:pt>
                <c:pt idx="2">
                  <c:v>24.389123562941428</c:v>
                </c:pt>
                <c:pt idx="3">
                  <c:v>25.818897286081025</c:v>
                </c:pt>
                <c:pt idx="4">
                  <c:v>25.019275278662345</c:v>
                </c:pt>
                <c:pt idx="5">
                  <c:v>24.717117903223606</c:v>
                </c:pt>
                <c:pt idx="6">
                  <c:v>24.860499394156964</c:v>
                </c:pt>
                <c:pt idx="7">
                  <c:v>26.651754882633469</c:v>
                </c:pt>
                <c:pt idx="8">
                  <c:v>27.037336639100793</c:v>
                </c:pt>
                <c:pt idx="9">
                  <c:v>25.965250040109257</c:v>
                </c:pt>
                <c:pt idx="10">
                  <c:v>27.443801226553944</c:v>
                </c:pt>
                <c:pt idx="11">
                  <c:v>26.466566660213733</c:v>
                </c:pt>
                <c:pt idx="12">
                  <c:v>26.450992334360919</c:v>
                </c:pt>
                <c:pt idx="13">
                  <c:v>26.748027905912124</c:v>
                </c:pt>
                <c:pt idx="14">
                  <c:v>27.790484960606058</c:v>
                </c:pt>
                <c:pt idx="15">
                  <c:v>27.883015654152125</c:v>
                </c:pt>
                <c:pt idx="16">
                  <c:v>28.4983235577368</c:v>
                </c:pt>
                <c:pt idx="17">
                  <c:v>28.744597811628843</c:v>
                </c:pt>
                <c:pt idx="18">
                  <c:v>28.897406317149045</c:v>
                </c:pt>
                <c:pt idx="19">
                  <c:v>28.851011822990312</c:v>
                </c:pt>
                <c:pt idx="20">
                  <c:v>29.368301597602688</c:v>
                </c:pt>
                <c:pt idx="21">
                  <c:v>29.769282087406996</c:v>
                </c:pt>
                <c:pt idx="22">
                  <c:v>28.515840308474125</c:v>
                </c:pt>
                <c:pt idx="23">
                  <c:v>29.625345344158045</c:v>
                </c:pt>
                <c:pt idx="24">
                  <c:v>29.31004432293895</c:v>
                </c:pt>
                <c:pt idx="25">
                  <c:v>29.834253183959135</c:v>
                </c:pt>
                <c:pt idx="26">
                  <c:v>30.914575996126455</c:v>
                </c:pt>
                <c:pt idx="27">
                  <c:v>30.039721587469849</c:v>
                </c:pt>
                <c:pt idx="28">
                  <c:v>31.574627291514762</c:v>
                </c:pt>
                <c:pt idx="29">
                  <c:v>30.646235527326795</c:v>
                </c:pt>
                <c:pt idx="30">
                  <c:v>31.512249374156823</c:v>
                </c:pt>
                <c:pt idx="31">
                  <c:v>30.657677538385553</c:v>
                </c:pt>
                <c:pt idx="32">
                  <c:v>31.840505489403132</c:v>
                </c:pt>
                <c:pt idx="33">
                  <c:v>31.318933564010852</c:v>
                </c:pt>
                <c:pt idx="34">
                  <c:v>30.868419056666717</c:v>
                </c:pt>
                <c:pt idx="35">
                  <c:v>31.175588042392505</c:v>
                </c:pt>
                <c:pt idx="36">
                  <c:v>30.262985007817129</c:v>
                </c:pt>
                <c:pt idx="37">
                  <c:v>30.378069178384035</c:v>
                </c:pt>
                <c:pt idx="38">
                  <c:v>29.60419356533178</c:v>
                </c:pt>
                <c:pt idx="39">
                  <c:v>29.210619066049759</c:v>
                </c:pt>
                <c:pt idx="40">
                  <c:v>31.423662845750993</c:v>
                </c:pt>
                <c:pt idx="41">
                  <c:v>30.201784623549052</c:v>
                </c:pt>
                <c:pt idx="42">
                  <c:v>30.201784623549052</c:v>
                </c:pt>
              </c:numCache>
            </c:numRef>
          </c:val>
          <c:smooth val="0"/>
        </c:ser>
        <c:ser>
          <c:idx val="1"/>
          <c:order val="1"/>
          <c:tx>
            <c:strRef>
              <c:f>Weather_Factors!$ED$27:$ED$28</c:f>
              <c:strCache>
                <c:ptCount val="1"/>
                <c:pt idx="0">
                  <c:v> Predicted  Intensity</c:v>
                </c:pt>
              </c:strCache>
            </c:strRef>
          </c:tx>
          <c:cat>
            <c:numRef>
              <c:f>Weather_Factors!$EB$29:$EB$71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Weather_Factors!$ED$29:$ED$71</c:f>
              <c:numCache>
                <c:formatCode>0.00</c:formatCode>
                <c:ptCount val="43"/>
                <c:pt idx="0">
                  <c:v>22.757539603889306</c:v>
                </c:pt>
                <c:pt idx="1">
                  <c:v>23.417572912750028</c:v>
                </c:pt>
                <c:pt idx="2">
                  <c:v>24.178017460316923</c:v>
                </c:pt>
                <c:pt idx="3">
                  <c:v>25.227622075175489</c:v>
                </c:pt>
                <c:pt idx="4">
                  <c:v>24.795472858346884</c:v>
                </c:pt>
                <c:pt idx="5">
                  <c:v>25.746477121924876</c:v>
                </c:pt>
                <c:pt idx="6">
                  <c:v>25.076536119194216</c:v>
                </c:pt>
                <c:pt idx="7">
                  <c:v>26.716805904987112</c:v>
                </c:pt>
                <c:pt idx="8">
                  <c:v>26.745019830207909</c:v>
                </c:pt>
                <c:pt idx="9">
                  <c:v>25.744481550178129</c:v>
                </c:pt>
                <c:pt idx="10">
                  <c:v>27.215271749059589</c:v>
                </c:pt>
                <c:pt idx="11">
                  <c:v>26.330474751655888</c:v>
                </c:pt>
                <c:pt idx="12">
                  <c:v>26.489671694137165</c:v>
                </c:pt>
                <c:pt idx="13">
                  <c:v>27.449010096795647</c:v>
                </c:pt>
                <c:pt idx="14">
                  <c:v>27.406962991765866</c:v>
                </c:pt>
                <c:pt idx="15">
                  <c:v>28.046346119203768</c:v>
                </c:pt>
                <c:pt idx="16">
                  <c:v>28.422737348806933</c:v>
                </c:pt>
                <c:pt idx="17">
                  <c:v>28.685181943465722</c:v>
                </c:pt>
                <c:pt idx="18">
                  <c:v>28.724940250453994</c:v>
                </c:pt>
                <c:pt idx="19">
                  <c:v>28.842208546511635</c:v>
                </c:pt>
                <c:pt idx="20">
                  <c:v>28.881585410287244</c:v>
                </c:pt>
                <c:pt idx="21">
                  <c:v>29.62278391731482</c:v>
                </c:pt>
                <c:pt idx="22">
                  <c:v>28.79941813974856</c:v>
                </c:pt>
                <c:pt idx="23">
                  <c:v>30.225933440685125</c:v>
                </c:pt>
                <c:pt idx="24">
                  <c:v>29.773872528570045</c:v>
                </c:pt>
                <c:pt idx="25">
                  <c:v>30.557168834589596</c:v>
                </c:pt>
                <c:pt idx="26">
                  <c:v>30.162337176148817</c:v>
                </c:pt>
                <c:pt idx="27">
                  <c:v>30.150748625746616</c:v>
                </c:pt>
                <c:pt idx="28">
                  <c:v>31.421239595480273</c:v>
                </c:pt>
                <c:pt idx="29">
                  <c:v>30.754573499621337</c:v>
                </c:pt>
                <c:pt idx="30">
                  <c:v>30.915077951163415</c:v>
                </c:pt>
                <c:pt idx="31">
                  <c:v>30.403567652428922</c:v>
                </c:pt>
                <c:pt idx="32">
                  <c:v>31.756262451984707</c:v>
                </c:pt>
                <c:pt idx="33">
                  <c:v>30.873755541870366</c:v>
                </c:pt>
                <c:pt idx="34">
                  <c:v>30.794934663188911</c:v>
                </c:pt>
                <c:pt idx="35">
                  <c:v>31.056408267986711</c:v>
                </c:pt>
                <c:pt idx="36">
                  <c:v>30.443306200199157</c:v>
                </c:pt>
                <c:pt idx="37">
                  <c:v>31.244168246504433</c:v>
                </c:pt>
                <c:pt idx="38">
                  <c:v>29.893270480867375</c:v>
                </c:pt>
                <c:pt idx="39">
                  <c:v>29.639570285748551</c:v>
                </c:pt>
                <c:pt idx="40">
                  <c:v>31.144925479508242</c:v>
                </c:pt>
                <c:pt idx="41">
                  <c:v>29.690947164448016</c:v>
                </c:pt>
                <c:pt idx="42">
                  <c:v>28.850293199110954</c:v>
                </c:pt>
              </c:numCache>
            </c:numRef>
          </c:val>
          <c:smooth val="0"/>
        </c:ser>
        <c:ser>
          <c:idx val="2"/>
          <c:order val="2"/>
          <c:tx>
            <c:strRef>
              <c:f>Weather_Factors!$EE$27:$EE$28</c:f>
              <c:strCache>
                <c:ptCount val="1"/>
                <c:pt idx="0">
                  <c:v>Normalized  Intensity</c:v>
                </c:pt>
              </c:strCache>
            </c:strRef>
          </c:tx>
          <c:cat>
            <c:numRef>
              <c:f>Weather_Factors!$EB$29:$EB$71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Weather_Factors!$EE$29:$EE$71</c:f>
              <c:numCache>
                <c:formatCode>0.00</c:formatCode>
                <c:ptCount val="43"/>
                <c:pt idx="0">
                  <c:v>22.307329130483996</c:v>
                </c:pt>
                <c:pt idx="1">
                  <c:v>23.573138178510032</c:v>
                </c:pt>
                <c:pt idx="2">
                  <c:v>24.787760357752219</c:v>
                </c:pt>
                <c:pt idx="3">
                  <c:v>25.805117344321339</c:v>
                </c:pt>
                <c:pt idx="4">
                  <c:v>25.867723966171418</c:v>
                </c:pt>
                <c:pt idx="5">
                  <c:v>24.851110525750741</c:v>
                </c:pt>
                <c:pt idx="6">
                  <c:v>25.785559384734576</c:v>
                </c:pt>
                <c:pt idx="7">
                  <c:v>25.98997422933849</c:v>
                </c:pt>
                <c:pt idx="8">
                  <c:v>26.348568823961344</c:v>
                </c:pt>
                <c:pt idx="9">
                  <c:v>26.310528462636011</c:v>
                </c:pt>
                <c:pt idx="10">
                  <c:v>26.38885472569908</c:v>
                </c:pt>
                <c:pt idx="11">
                  <c:v>26.493107543319447</c:v>
                </c:pt>
                <c:pt idx="12">
                  <c:v>26.657473809686451</c:v>
                </c:pt>
                <c:pt idx="13">
                  <c:v>26.538665660661181</c:v>
                </c:pt>
                <c:pt idx="14">
                  <c:v>28.408369575833913</c:v>
                </c:pt>
                <c:pt idx="15">
                  <c:v>28.91985260819753</c:v>
                </c:pt>
                <c:pt idx="16">
                  <c:v>28.231343867357268</c:v>
                </c:pt>
                <c:pt idx="17">
                  <c:v>28.416853902861742</c:v>
                </c:pt>
                <c:pt idx="18">
                  <c:v>28.744000744280097</c:v>
                </c:pt>
                <c:pt idx="19">
                  <c:v>28.804579325706992</c:v>
                </c:pt>
                <c:pt idx="20">
                  <c:v>29.513579500543734</c:v>
                </c:pt>
                <c:pt idx="21">
                  <c:v>29.399444889910882</c:v>
                </c:pt>
                <c:pt idx="22">
                  <c:v>29.192734435228953</c:v>
                </c:pt>
                <c:pt idx="23">
                  <c:v>29.115357500748214</c:v>
                </c:pt>
                <c:pt idx="24">
                  <c:v>29.452690489768838</c:v>
                </c:pt>
                <c:pt idx="25">
                  <c:v>29.406325382003416</c:v>
                </c:pt>
                <c:pt idx="26">
                  <c:v>31.057941746839337</c:v>
                </c:pt>
                <c:pt idx="27">
                  <c:v>30.3529392127815</c:v>
                </c:pt>
                <c:pt idx="28">
                  <c:v>30.753318339488757</c:v>
                </c:pt>
                <c:pt idx="29">
                  <c:v>30.606726168722357</c:v>
                </c:pt>
                <c:pt idx="30">
                  <c:v>31.389297413992793</c:v>
                </c:pt>
                <c:pt idx="31">
                  <c:v>31.096583080097179</c:v>
                </c:pt>
                <c:pt idx="32">
                  <c:v>30.926206541133883</c:v>
                </c:pt>
                <c:pt idx="33">
                  <c:v>31.25163948034551</c:v>
                </c:pt>
                <c:pt idx="34">
                  <c:v>30.797577613525984</c:v>
                </c:pt>
                <c:pt idx="35">
                  <c:v>30.708628999017431</c:v>
                </c:pt>
                <c:pt idx="36">
                  <c:v>30.224563388344485</c:v>
                </c:pt>
                <c:pt idx="37">
                  <c:v>29.324776985496385</c:v>
                </c:pt>
                <c:pt idx="38">
                  <c:v>29.567407866462013</c:v>
                </c:pt>
                <c:pt idx="39">
                  <c:v>29.060074128312944</c:v>
                </c:pt>
                <c:pt idx="40">
                  <c:v>29.309214927336217</c:v>
                </c:pt>
                <c:pt idx="41">
                  <c:v>29.030732058057591</c:v>
                </c:pt>
                <c:pt idx="42">
                  <c:v>29.876643739190726</c:v>
                </c:pt>
              </c:numCache>
            </c:numRef>
          </c:val>
          <c:smooth val="0"/>
        </c:ser>
        <c:dLbls>
          <c:showLegendKey val="0"/>
          <c:showVal val="0"/>
          <c:showCatName val="0"/>
          <c:showSerName val="0"/>
          <c:showPercent val="0"/>
          <c:showBubbleSize val="0"/>
        </c:dLbls>
        <c:marker val="1"/>
        <c:smooth val="0"/>
        <c:axId val="45232512"/>
        <c:axId val="45234048"/>
      </c:lineChart>
      <c:catAx>
        <c:axId val="45232512"/>
        <c:scaling>
          <c:orientation val="minMax"/>
        </c:scaling>
        <c:delete val="0"/>
        <c:axPos val="b"/>
        <c:numFmt formatCode="0" sourceLinked="1"/>
        <c:majorTickMark val="out"/>
        <c:minorTickMark val="none"/>
        <c:tickLblPos val="nextTo"/>
        <c:crossAx val="45234048"/>
        <c:crosses val="autoZero"/>
        <c:auto val="1"/>
        <c:lblAlgn val="ctr"/>
        <c:lblOffset val="100"/>
        <c:noMultiLvlLbl val="0"/>
      </c:catAx>
      <c:valAx>
        <c:axId val="45234048"/>
        <c:scaling>
          <c:orientation val="minMax"/>
        </c:scaling>
        <c:delete val="0"/>
        <c:axPos val="l"/>
        <c:majorGridlines/>
        <c:numFmt formatCode="0.00" sourceLinked="1"/>
        <c:majorTickMark val="out"/>
        <c:minorTickMark val="none"/>
        <c:tickLblPos val="nextTo"/>
        <c:crossAx val="45232512"/>
        <c:crosses val="autoZero"/>
        <c:crossBetween val="between"/>
      </c:valAx>
    </c:plotArea>
    <c:legend>
      <c:legendPos val="r"/>
      <c:layout>
        <c:manualLayout>
          <c:xMode val="edge"/>
          <c:yMode val="edge"/>
          <c:x val="0.22508564346871363"/>
          <c:y val="0.44386847477398661"/>
          <c:w val="0.2794026868723995"/>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Weather_Factors!$EC$97</c:f>
              <c:strCache>
                <c:ptCount val="1"/>
                <c:pt idx="0">
                  <c:v> Norm1</c:v>
                </c:pt>
              </c:strCache>
            </c:strRef>
          </c:tx>
          <c:cat>
            <c:numRef>
              <c:f>Weather_Factors!$EB$98:$EB$122</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Weather_Factors!$EC$98:$EC$122</c:f>
              <c:numCache>
                <c:formatCode>General</c:formatCode>
                <c:ptCount val="25"/>
                <c:pt idx="0">
                  <c:v>27.783438729668049</c:v>
                </c:pt>
                <c:pt idx="1">
                  <c:v>28.237268606997137</c:v>
                </c:pt>
                <c:pt idx="2">
                  <c:v>28.350202078246369</c:v>
                </c:pt>
                <c:pt idx="3">
                  <c:v>28.70051402763254</c:v>
                </c:pt>
                <c:pt idx="4">
                  <c:v>28.781441773686844</c:v>
                </c:pt>
                <c:pt idx="5">
                  <c:v>29.906456279824823</c:v>
                </c:pt>
                <c:pt idx="6">
                  <c:v>29.579170879600404</c:v>
                </c:pt>
                <c:pt idx="7">
                  <c:v>29.318999629950518</c:v>
                </c:pt>
                <c:pt idx="8">
                  <c:v>29.063383105645688</c:v>
                </c:pt>
                <c:pt idx="9">
                  <c:v>29.529859191079996</c:v>
                </c:pt>
                <c:pt idx="10">
                  <c:v>29.418564738149243</c:v>
                </c:pt>
                <c:pt idx="11">
                  <c:v>30.993707694363575</c:v>
                </c:pt>
                <c:pt idx="12">
                  <c:v>30.32570936861665</c:v>
                </c:pt>
                <c:pt idx="13">
                  <c:v>31.329670269697466</c:v>
                </c:pt>
                <c:pt idx="14">
                  <c:v>30.865353460696195</c:v>
                </c:pt>
                <c:pt idx="15">
                  <c:v>31.390904917372954</c:v>
                </c:pt>
                <c:pt idx="16">
                  <c:v>31.172845337627503</c:v>
                </c:pt>
                <c:pt idx="17">
                  <c:v>31.277748625602154</c:v>
                </c:pt>
                <c:pt idx="18">
                  <c:v>31.273665083189744</c:v>
                </c:pt>
                <c:pt idx="19">
                  <c:v>30.951788918649299</c:v>
                </c:pt>
                <c:pt idx="20">
                  <c:v>30.928607212177273</c:v>
                </c:pt>
                <c:pt idx="21">
                  <c:v>30.57858693718552</c:v>
                </c:pt>
                <c:pt idx="22">
                  <c:v>29.967216346587762</c:v>
                </c:pt>
                <c:pt idx="23">
                  <c:v>29.6272471867367</c:v>
                </c:pt>
                <c:pt idx="24">
                  <c:v>29.118479486401814</c:v>
                </c:pt>
              </c:numCache>
            </c:numRef>
          </c:val>
          <c:smooth val="0"/>
        </c:ser>
        <c:ser>
          <c:idx val="1"/>
          <c:order val="1"/>
          <c:tx>
            <c:strRef>
              <c:f>Weather_Factors!$ED$97</c:f>
              <c:strCache>
                <c:ptCount val="1"/>
                <c:pt idx="0">
                  <c:v>  Norm2</c:v>
                </c:pt>
              </c:strCache>
            </c:strRef>
          </c:tx>
          <c:cat>
            <c:numRef>
              <c:f>Weather_Factors!$EB$98:$EB$122</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Weather_Factors!$ED$98:$ED$122</c:f>
              <c:numCache>
                <c:formatCode>General</c:formatCode>
                <c:ptCount val="25"/>
                <c:pt idx="0">
                  <c:v>28.91985260819753</c:v>
                </c:pt>
                <c:pt idx="1">
                  <c:v>28.231343867357268</c:v>
                </c:pt>
                <c:pt idx="2">
                  <c:v>28.416853902861742</c:v>
                </c:pt>
                <c:pt idx="3">
                  <c:v>28.744000744280097</c:v>
                </c:pt>
                <c:pt idx="4">
                  <c:v>28.804579325706992</c:v>
                </c:pt>
                <c:pt idx="5">
                  <c:v>29.513579500543734</c:v>
                </c:pt>
                <c:pt idx="6">
                  <c:v>29.399444889910882</c:v>
                </c:pt>
                <c:pt idx="7">
                  <c:v>29.192734435228953</c:v>
                </c:pt>
                <c:pt idx="8">
                  <c:v>29.115357500748214</c:v>
                </c:pt>
                <c:pt idx="9">
                  <c:v>29.452690489768838</c:v>
                </c:pt>
                <c:pt idx="10">
                  <c:v>29.406325382003416</c:v>
                </c:pt>
                <c:pt idx="11">
                  <c:v>31.057941746839337</c:v>
                </c:pt>
                <c:pt idx="12">
                  <c:v>30.3529392127815</c:v>
                </c:pt>
                <c:pt idx="13">
                  <c:v>30.753318339488757</c:v>
                </c:pt>
                <c:pt idx="14">
                  <c:v>30.606726168722357</c:v>
                </c:pt>
                <c:pt idx="15">
                  <c:v>31.389297413992793</c:v>
                </c:pt>
                <c:pt idx="16">
                  <c:v>31.096583080097179</c:v>
                </c:pt>
                <c:pt idx="17">
                  <c:v>30.926206541133883</c:v>
                </c:pt>
                <c:pt idx="18">
                  <c:v>31.25163948034551</c:v>
                </c:pt>
                <c:pt idx="19">
                  <c:v>30.797577613525984</c:v>
                </c:pt>
                <c:pt idx="20">
                  <c:v>30.708628999017431</c:v>
                </c:pt>
                <c:pt idx="21">
                  <c:v>30.224563388344485</c:v>
                </c:pt>
                <c:pt idx="22">
                  <c:v>29.324776985496385</c:v>
                </c:pt>
                <c:pt idx="23">
                  <c:v>29.567407866462013</c:v>
                </c:pt>
                <c:pt idx="24">
                  <c:v>29.060074128312944</c:v>
                </c:pt>
              </c:numCache>
            </c:numRef>
          </c:val>
          <c:smooth val="0"/>
        </c:ser>
        <c:dLbls>
          <c:showLegendKey val="0"/>
          <c:showVal val="0"/>
          <c:showCatName val="0"/>
          <c:showSerName val="0"/>
          <c:showPercent val="0"/>
          <c:showBubbleSize val="0"/>
        </c:dLbls>
        <c:marker val="1"/>
        <c:smooth val="0"/>
        <c:axId val="45254912"/>
        <c:axId val="45260800"/>
      </c:lineChart>
      <c:catAx>
        <c:axId val="45254912"/>
        <c:scaling>
          <c:orientation val="minMax"/>
        </c:scaling>
        <c:delete val="0"/>
        <c:axPos val="b"/>
        <c:numFmt formatCode="0" sourceLinked="1"/>
        <c:majorTickMark val="out"/>
        <c:minorTickMark val="none"/>
        <c:tickLblPos val="nextTo"/>
        <c:crossAx val="45260800"/>
        <c:crosses val="autoZero"/>
        <c:auto val="1"/>
        <c:lblAlgn val="ctr"/>
        <c:lblOffset val="100"/>
        <c:noMultiLvlLbl val="0"/>
      </c:catAx>
      <c:valAx>
        <c:axId val="45260800"/>
        <c:scaling>
          <c:orientation val="minMax"/>
        </c:scaling>
        <c:delete val="0"/>
        <c:axPos val="l"/>
        <c:majorGridlines/>
        <c:numFmt formatCode="General" sourceLinked="1"/>
        <c:majorTickMark val="out"/>
        <c:minorTickMark val="none"/>
        <c:tickLblPos val="nextTo"/>
        <c:crossAx val="452549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907261592301"/>
          <c:y val="5.1400554097404488E-2"/>
          <c:w val="0.84638517060367446"/>
          <c:h val="0.79523549139690874"/>
        </c:manualLayout>
      </c:layout>
      <c:lineChart>
        <c:grouping val="standard"/>
        <c:varyColors val="0"/>
        <c:ser>
          <c:idx val="0"/>
          <c:order val="0"/>
          <c:tx>
            <c:strRef>
              <c:f>Weather_Factors!$GA$27:$GA$28</c:f>
              <c:strCache>
                <c:ptCount val="1"/>
                <c:pt idx="0">
                  <c:v>  Actual   Intensity</c:v>
                </c:pt>
              </c:strCache>
            </c:strRef>
          </c:tx>
          <c:cat>
            <c:numRef>
              <c:f>Weather_Factors!$FZ$29:$FZ$71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Weather_Factors!$GA$29:$GA$71</c:f>
              <c:numCache>
                <c:formatCode>0.00</c:formatCode>
                <c:ptCount val="43"/>
                <c:pt idx="0">
                  <c:v>18.229116381198494</c:v>
                </c:pt>
                <c:pt idx="1">
                  <c:v>19.235966573820921</c:v>
                </c:pt>
                <c:pt idx="2">
                  <c:v>20.036544219232191</c:v>
                </c:pt>
                <c:pt idx="3">
                  <c:v>20.658000539939156</c:v>
                </c:pt>
                <c:pt idx="4">
                  <c:v>20.138178953478661</c:v>
                </c:pt>
                <c:pt idx="5">
                  <c:v>19.837354515364254</c:v>
                </c:pt>
                <c:pt idx="6">
                  <c:v>19.912377869266951</c:v>
                </c:pt>
                <c:pt idx="7">
                  <c:v>19.946078275049558</c:v>
                </c:pt>
                <c:pt idx="8">
                  <c:v>20.428943600735451</c:v>
                </c:pt>
                <c:pt idx="9">
                  <c:v>21.451202783751064</c:v>
                </c:pt>
                <c:pt idx="10">
                  <c:v>20.965826337897433</c:v>
                </c:pt>
                <c:pt idx="11">
                  <c:v>21.285937517900443</c:v>
                </c:pt>
                <c:pt idx="12">
                  <c:v>21.415137701726998</c:v>
                </c:pt>
                <c:pt idx="13">
                  <c:v>21.066668592144389</c:v>
                </c:pt>
                <c:pt idx="14">
                  <c:v>21.210371883413519</c:v>
                </c:pt>
                <c:pt idx="15">
                  <c:v>21.314524188912106</c:v>
                </c:pt>
                <c:pt idx="16">
                  <c:v>20.285260319677523</c:v>
                </c:pt>
                <c:pt idx="17">
                  <c:v>20.092848407236968</c:v>
                </c:pt>
                <c:pt idx="18">
                  <c:v>20.787536238284897</c:v>
                </c:pt>
                <c:pt idx="19">
                  <c:v>20.744574338243716</c:v>
                </c:pt>
                <c:pt idx="20">
                  <c:v>20.500822549395281</c:v>
                </c:pt>
                <c:pt idx="21">
                  <c:v>20.250406714192881</c:v>
                </c:pt>
                <c:pt idx="22">
                  <c:v>19.788016407145072</c:v>
                </c:pt>
                <c:pt idx="23">
                  <c:v>19.902566578013214</c:v>
                </c:pt>
                <c:pt idx="24">
                  <c:v>19.8089683698845</c:v>
                </c:pt>
                <c:pt idx="25">
                  <c:v>19.47096167247534</c:v>
                </c:pt>
                <c:pt idx="26">
                  <c:v>20.097929625849151</c:v>
                </c:pt>
                <c:pt idx="27">
                  <c:v>19.977701459886966</c:v>
                </c:pt>
                <c:pt idx="28">
                  <c:v>19.819960350812821</c:v>
                </c:pt>
                <c:pt idx="29">
                  <c:v>19.718108057579784</c:v>
                </c:pt>
                <c:pt idx="30">
                  <c:v>20.088483289065934</c:v>
                </c:pt>
                <c:pt idx="31">
                  <c:v>19.283510689833946</c:v>
                </c:pt>
                <c:pt idx="32">
                  <c:v>19.17582179633224</c:v>
                </c:pt>
                <c:pt idx="33">
                  <c:v>19.5521910721103</c:v>
                </c:pt>
                <c:pt idx="34">
                  <c:v>19.317368816525331</c:v>
                </c:pt>
                <c:pt idx="35">
                  <c:v>19.397633241739626</c:v>
                </c:pt>
                <c:pt idx="36">
                  <c:v>19.826916104575119</c:v>
                </c:pt>
                <c:pt idx="37">
                  <c:v>19.889544803915278</c:v>
                </c:pt>
                <c:pt idx="38">
                  <c:v>19.93462265823031</c:v>
                </c:pt>
                <c:pt idx="39">
                  <c:v>19.709990986096297</c:v>
                </c:pt>
                <c:pt idx="40">
                  <c:v>18.892451803724807</c:v>
                </c:pt>
                <c:pt idx="41">
                  <c:v>18.890468293264135</c:v>
                </c:pt>
                <c:pt idx="42">
                  <c:v>18.890468293264135</c:v>
                </c:pt>
              </c:numCache>
            </c:numRef>
          </c:val>
          <c:smooth val="0"/>
        </c:ser>
        <c:ser>
          <c:idx val="1"/>
          <c:order val="1"/>
          <c:tx>
            <c:strRef>
              <c:f>Weather_Factors!$GB$27:$GB$28</c:f>
              <c:strCache>
                <c:ptCount val="1"/>
                <c:pt idx="0">
                  <c:v> Predicted  Intensity</c:v>
                </c:pt>
              </c:strCache>
            </c:strRef>
          </c:tx>
          <c:cat>
            <c:numRef>
              <c:f>Weather_Factors!$FZ$29:$FZ$71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Weather_Factors!$GB$29:$GB$71</c:f>
              <c:numCache>
                <c:formatCode>0.00</c:formatCode>
                <c:ptCount val="43"/>
                <c:pt idx="0">
                  <c:v>18.634623838421124</c:v>
                </c:pt>
                <c:pt idx="1">
                  <c:v>19.292103694983396</c:v>
                </c:pt>
                <c:pt idx="2">
                  <c:v>19.619476479556546</c:v>
                </c:pt>
                <c:pt idx="3">
                  <c:v>19.749211976586601</c:v>
                </c:pt>
                <c:pt idx="4">
                  <c:v>20.203400755849483</c:v>
                </c:pt>
                <c:pt idx="5">
                  <c:v>20.159191774947924</c:v>
                </c:pt>
                <c:pt idx="6">
                  <c:v>20.189637445910229</c:v>
                </c:pt>
                <c:pt idx="7">
                  <c:v>20.677986384839343</c:v>
                </c:pt>
                <c:pt idx="8">
                  <c:v>20.826927437467972</c:v>
                </c:pt>
                <c:pt idx="9">
                  <c:v>21.000650589998429</c:v>
                </c:pt>
                <c:pt idx="10">
                  <c:v>20.711775449189965</c:v>
                </c:pt>
                <c:pt idx="11">
                  <c:v>20.88880465171372</c:v>
                </c:pt>
                <c:pt idx="12">
                  <c:v>21.242112860822203</c:v>
                </c:pt>
                <c:pt idx="13">
                  <c:v>21.189591730832333</c:v>
                </c:pt>
                <c:pt idx="14">
                  <c:v>21.432210673800128</c:v>
                </c:pt>
                <c:pt idx="15">
                  <c:v>21.221175622941008</c:v>
                </c:pt>
                <c:pt idx="16">
                  <c:v>20.461766206403059</c:v>
                </c:pt>
                <c:pt idx="17">
                  <c:v>20.54651961392744</c:v>
                </c:pt>
                <c:pt idx="18">
                  <c:v>20.419286604051642</c:v>
                </c:pt>
                <c:pt idx="19">
                  <c:v>20.370861236871381</c:v>
                </c:pt>
                <c:pt idx="20">
                  <c:v>20.38551015543095</c:v>
                </c:pt>
                <c:pt idx="21">
                  <c:v>20.191808566582697</c:v>
                </c:pt>
                <c:pt idx="22">
                  <c:v>19.970324967986841</c:v>
                </c:pt>
                <c:pt idx="23">
                  <c:v>20.030589320974734</c:v>
                </c:pt>
                <c:pt idx="24">
                  <c:v>20.105696988701204</c:v>
                </c:pt>
                <c:pt idx="25">
                  <c:v>19.646699897875688</c:v>
                </c:pt>
                <c:pt idx="26">
                  <c:v>19.826900321734339</c:v>
                </c:pt>
                <c:pt idx="27">
                  <c:v>19.801304903628022</c:v>
                </c:pt>
                <c:pt idx="28">
                  <c:v>19.800348149547524</c:v>
                </c:pt>
                <c:pt idx="29">
                  <c:v>19.44798327838167</c:v>
                </c:pt>
                <c:pt idx="30">
                  <c:v>19.640938369197809</c:v>
                </c:pt>
                <c:pt idx="31">
                  <c:v>19.752444513883731</c:v>
                </c:pt>
                <c:pt idx="32">
                  <c:v>19.667764501916661</c:v>
                </c:pt>
                <c:pt idx="33">
                  <c:v>19.82678560405218</c:v>
                </c:pt>
                <c:pt idx="34">
                  <c:v>19.410352814582108</c:v>
                </c:pt>
                <c:pt idx="35">
                  <c:v>19.233129079110796</c:v>
                </c:pt>
                <c:pt idx="36">
                  <c:v>19.8165950536468</c:v>
                </c:pt>
                <c:pt idx="37">
                  <c:v>19.616175917780946</c:v>
                </c:pt>
                <c:pt idx="38">
                  <c:v>19.657984274545971</c:v>
                </c:pt>
                <c:pt idx="39">
                  <c:v>19.59222008464867</c:v>
                </c:pt>
                <c:pt idx="40">
                  <c:v>18.866778608618489</c:v>
                </c:pt>
                <c:pt idx="41">
                  <c:v>19.211244175981282</c:v>
                </c:pt>
                <c:pt idx="42">
                  <c:v>19.422243897768737</c:v>
                </c:pt>
              </c:numCache>
            </c:numRef>
          </c:val>
          <c:smooth val="0"/>
        </c:ser>
        <c:ser>
          <c:idx val="2"/>
          <c:order val="2"/>
          <c:tx>
            <c:strRef>
              <c:f>Weather_Factors!$GC$27:$GC$28</c:f>
              <c:strCache>
                <c:ptCount val="1"/>
                <c:pt idx="0">
                  <c:v>Normalized  Intensity</c:v>
                </c:pt>
              </c:strCache>
            </c:strRef>
          </c:tx>
          <c:cat>
            <c:numRef>
              <c:f>Weather_Factors!$FZ$29:$FZ$71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Weather_Factors!$GC$29:$GC$71</c:f>
              <c:numCache>
                <c:formatCode>0.00</c:formatCode>
                <c:ptCount val="43"/>
                <c:pt idx="0">
                  <c:v>18.354692967219052</c:v>
                </c:pt>
                <c:pt idx="1">
                  <c:v>19.201918773247911</c:v>
                </c:pt>
                <c:pt idx="2">
                  <c:v>20.08245484450395</c:v>
                </c:pt>
                <c:pt idx="3">
                  <c:v>20.912702909068688</c:v>
                </c:pt>
                <c:pt idx="4">
                  <c:v>20.187699133930341</c:v>
                </c:pt>
                <c:pt idx="5">
                  <c:v>20.129264683828698</c:v>
                </c:pt>
                <c:pt idx="6">
                  <c:v>20.32822004677811</c:v>
                </c:pt>
                <c:pt idx="7">
                  <c:v>19.995930603212674</c:v>
                </c:pt>
                <c:pt idx="8">
                  <c:v>20.423446509564496</c:v>
                </c:pt>
                <c:pt idx="9">
                  <c:v>21.344844618898396</c:v>
                </c:pt>
                <c:pt idx="10">
                  <c:v>21.222731933534313</c:v>
                </c:pt>
                <c:pt idx="11">
                  <c:v>21.438722514378462</c:v>
                </c:pt>
                <c:pt idx="12">
                  <c:v>21.298412196580653</c:v>
                </c:pt>
                <c:pt idx="13">
                  <c:v>21.115425131179752</c:v>
                </c:pt>
                <c:pt idx="14">
                  <c:v>21.164577048521824</c:v>
                </c:pt>
                <c:pt idx="15">
                  <c:v>21.058704773988129</c:v>
                </c:pt>
                <c:pt idx="16">
                  <c:v>20.654929413134379</c:v>
                </c:pt>
                <c:pt idx="17">
                  <c:v>20.254342713806519</c:v>
                </c:pt>
                <c:pt idx="18">
                  <c:v>20.968321970785379</c:v>
                </c:pt>
                <c:pt idx="19">
                  <c:v>20.865540531553904</c:v>
                </c:pt>
                <c:pt idx="20">
                  <c:v>20.504697885866236</c:v>
                </c:pt>
                <c:pt idx="21">
                  <c:v>20.354282813545911</c:v>
                </c:pt>
                <c:pt idx="22">
                  <c:v>20.022607472263548</c:v>
                </c:pt>
                <c:pt idx="23">
                  <c:v>19.995192855073018</c:v>
                </c:pt>
                <c:pt idx="24">
                  <c:v>19.749122104543044</c:v>
                </c:pt>
                <c:pt idx="25">
                  <c:v>19.791244821120415</c:v>
                </c:pt>
                <c:pt idx="26">
                  <c:v>20.169938406812253</c:v>
                </c:pt>
                <c:pt idx="27">
                  <c:v>20.005153817761055</c:v>
                </c:pt>
                <c:pt idx="28">
                  <c:v>19.780545460074862</c:v>
                </c:pt>
                <c:pt idx="29">
                  <c:v>19.968229438176817</c:v>
                </c:pt>
                <c:pt idx="30">
                  <c:v>20.07627342785268</c:v>
                </c:pt>
                <c:pt idx="31">
                  <c:v>19.098863694421834</c:v>
                </c:pt>
                <c:pt idx="32">
                  <c:v>19.009295828758791</c:v>
                </c:pt>
                <c:pt idx="33">
                  <c:v>19.160255733397161</c:v>
                </c:pt>
                <c:pt idx="34">
                  <c:v>19.267071644792338</c:v>
                </c:pt>
                <c:pt idx="35">
                  <c:v>19.452708660400191</c:v>
                </c:pt>
                <c:pt idx="36">
                  <c:v>19.22249187307386</c:v>
                </c:pt>
                <c:pt idx="37">
                  <c:v>19.400066925599791</c:v>
                </c:pt>
                <c:pt idx="38">
                  <c:v>19.318007215902902</c:v>
                </c:pt>
                <c:pt idx="39">
                  <c:v>19.075332657377491</c:v>
                </c:pt>
                <c:pt idx="40">
                  <c:v>18.892751686698656</c:v>
                </c:pt>
                <c:pt idx="41">
                  <c:v>18.45311681297115</c:v>
                </c:pt>
                <c:pt idx="42">
                  <c:v>18.252645511398438</c:v>
                </c:pt>
              </c:numCache>
            </c:numRef>
          </c:val>
          <c:smooth val="0"/>
        </c:ser>
        <c:dLbls>
          <c:showLegendKey val="0"/>
          <c:showVal val="0"/>
          <c:showCatName val="0"/>
          <c:showSerName val="0"/>
          <c:showPercent val="0"/>
          <c:showBubbleSize val="0"/>
        </c:dLbls>
        <c:marker val="1"/>
        <c:smooth val="0"/>
        <c:axId val="46546304"/>
        <c:axId val="46552192"/>
      </c:lineChart>
      <c:catAx>
        <c:axId val="46546304"/>
        <c:scaling>
          <c:orientation val="minMax"/>
        </c:scaling>
        <c:delete val="0"/>
        <c:axPos val="b"/>
        <c:numFmt formatCode="0" sourceLinked="1"/>
        <c:majorTickMark val="out"/>
        <c:minorTickMark val="none"/>
        <c:tickLblPos val="nextTo"/>
        <c:crossAx val="46552192"/>
        <c:crosses val="autoZero"/>
        <c:auto val="1"/>
        <c:lblAlgn val="ctr"/>
        <c:lblOffset val="100"/>
        <c:tickLblSkip val="5"/>
        <c:noMultiLvlLbl val="0"/>
      </c:catAx>
      <c:valAx>
        <c:axId val="46552192"/>
        <c:scaling>
          <c:orientation val="minMax"/>
        </c:scaling>
        <c:delete val="0"/>
        <c:axPos val="l"/>
        <c:majorGridlines/>
        <c:numFmt formatCode="0.00" sourceLinked="1"/>
        <c:majorTickMark val="out"/>
        <c:minorTickMark val="none"/>
        <c:tickLblPos val="nextTo"/>
        <c:crossAx val="46546304"/>
        <c:crosses val="autoZero"/>
        <c:crossBetween val="between"/>
      </c:valAx>
    </c:plotArea>
    <c:legend>
      <c:legendPos val="r"/>
      <c:layout>
        <c:manualLayout>
          <c:xMode val="edge"/>
          <c:yMode val="edge"/>
          <c:x val="0.20355424321959753"/>
          <c:y val="0.53183143773694952"/>
          <c:w val="0.3242235345581802"/>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Weather_Factors!$GA$97</c:f>
              <c:strCache>
                <c:ptCount val="1"/>
                <c:pt idx="0">
                  <c:v> Norm1</c:v>
                </c:pt>
              </c:strCache>
            </c:strRef>
          </c:tx>
          <c:cat>
            <c:numRef>
              <c:f>Weather_Factors!$FZ$98:$FZ$122</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Weather_Factors!$GA$98:$GA$122</c:f>
              <c:numCache>
                <c:formatCode>General</c:formatCode>
                <c:ptCount val="25"/>
                <c:pt idx="0">
                  <c:v>21.071635657991241</c:v>
                </c:pt>
                <c:pt idx="1">
                  <c:v>20.718102608158514</c:v>
                </c:pt>
                <c:pt idx="2">
                  <c:v>20.260365743084886</c:v>
                </c:pt>
                <c:pt idx="3">
                  <c:v>20.923641237484773</c:v>
                </c:pt>
                <c:pt idx="4">
                  <c:v>20.847939675277026</c:v>
                </c:pt>
                <c:pt idx="5">
                  <c:v>20.448521359086698</c:v>
                </c:pt>
                <c:pt idx="6">
                  <c:v>20.369161532291706</c:v>
                </c:pt>
                <c:pt idx="7">
                  <c:v>20.001008797112412</c:v>
                </c:pt>
                <c:pt idx="8">
                  <c:v>19.996562495969336</c:v>
                </c:pt>
                <c:pt idx="9">
                  <c:v>19.761437989620298</c:v>
                </c:pt>
                <c:pt idx="10">
                  <c:v>19.788946104110838</c:v>
                </c:pt>
                <c:pt idx="11">
                  <c:v>20.235088132540032</c:v>
                </c:pt>
                <c:pt idx="12">
                  <c:v>20.123194312570885</c:v>
                </c:pt>
                <c:pt idx="13">
                  <c:v>19.798089775946327</c:v>
                </c:pt>
                <c:pt idx="14">
                  <c:v>19.915792508616672</c:v>
                </c:pt>
                <c:pt idx="15">
                  <c:v>20.181678999126191</c:v>
                </c:pt>
                <c:pt idx="16">
                  <c:v>19.259522879833991</c:v>
                </c:pt>
                <c:pt idx="17">
                  <c:v>19.152918638488174</c:v>
                </c:pt>
                <c:pt idx="18">
                  <c:v>19.632680921669607</c:v>
                </c:pt>
                <c:pt idx="19">
                  <c:v>19.462819593501887</c:v>
                </c:pt>
                <c:pt idx="20">
                  <c:v>19.580825943249639</c:v>
                </c:pt>
                <c:pt idx="21">
                  <c:v>19.74869905525064</c:v>
                </c:pt>
                <c:pt idx="22">
                  <c:v>19.842260834926169</c:v>
                </c:pt>
                <c:pt idx="23">
                  <c:v>19.783992501428287</c:v>
                </c:pt>
                <c:pt idx="24">
                  <c:v>19.594977009909822</c:v>
                </c:pt>
              </c:numCache>
            </c:numRef>
          </c:val>
          <c:smooth val="0"/>
        </c:ser>
        <c:ser>
          <c:idx val="1"/>
          <c:order val="1"/>
          <c:tx>
            <c:strRef>
              <c:f>Weather_Factors!$GB$97</c:f>
              <c:strCache>
                <c:ptCount val="1"/>
                <c:pt idx="0">
                  <c:v>  Norm2</c:v>
                </c:pt>
              </c:strCache>
            </c:strRef>
          </c:tx>
          <c:cat>
            <c:numRef>
              <c:f>Weather_Factors!$FZ$98:$FZ$122</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Weather_Factors!$GB$98:$GB$122</c:f>
              <c:numCache>
                <c:formatCode>General</c:formatCode>
                <c:ptCount val="25"/>
                <c:pt idx="0">
                  <c:v>21.058704773988129</c:v>
                </c:pt>
                <c:pt idx="1">
                  <c:v>20.654929413134379</c:v>
                </c:pt>
                <c:pt idx="2">
                  <c:v>20.254342713806519</c:v>
                </c:pt>
                <c:pt idx="3">
                  <c:v>20.968321970785379</c:v>
                </c:pt>
                <c:pt idx="4">
                  <c:v>20.865540531553904</c:v>
                </c:pt>
                <c:pt idx="5">
                  <c:v>20.504697885866236</c:v>
                </c:pt>
                <c:pt idx="6">
                  <c:v>20.354282813545911</c:v>
                </c:pt>
                <c:pt idx="7">
                  <c:v>20.022607472263548</c:v>
                </c:pt>
                <c:pt idx="8">
                  <c:v>19.995192855073018</c:v>
                </c:pt>
                <c:pt idx="9">
                  <c:v>19.749122104543044</c:v>
                </c:pt>
                <c:pt idx="10">
                  <c:v>19.791244821120415</c:v>
                </c:pt>
                <c:pt idx="11">
                  <c:v>20.169938406812253</c:v>
                </c:pt>
                <c:pt idx="12">
                  <c:v>20.005153817761055</c:v>
                </c:pt>
                <c:pt idx="13">
                  <c:v>19.780545460074862</c:v>
                </c:pt>
                <c:pt idx="14">
                  <c:v>19.968229438176817</c:v>
                </c:pt>
                <c:pt idx="15">
                  <c:v>20.07627342785268</c:v>
                </c:pt>
                <c:pt idx="16">
                  <c:v>19.098863694421834</c:v>
                </c:pt>
                <c:pt idx="17">
                  <c:v>19.009295828758791</c:v>
                </c:pt>
                <c:pt idx="18">
                  <c:v>19.160255733397161</c:v>
                </c:pt>
                <c:pt idx="19">
                  <c:v>19.267071644792338</c:v>
                </c:pt>
                <c:pt idx="20">
                  <c:v>19.452708660400191</c:v>
                </c:pt>
                <c:pt idx="21">
                  <c:v>19.22249187307386</c:v>
                </c:pt>
                <c:pt idx="22">
                  <c:v>19.400066925599791</c:v>
                </c:pt>
                <c:pt idx="23">
                  <c:v>19.318007215902902</c:v>
                </c:pt>
                <c:pt idx="24">
                  <c:v>19.075332657377491</c:v>
                </c:pt>
              </c:numCache>
            </c:numRef>
          </c:val>
          <c:smooth val="0"/>
        </c:ser>
        <c:dLbls>
          <c:showLegendKey val="0"/>
          <c:showVal val="0"/>
          <c:showCatName val="0"/>
          <c:showSerName val="0"/>
          <c:showPercent val="0"/>
          <c:showBubbleSize val="0"/>
        </c:dLbls>
        <c:marker val="1"/>
        <c:smooth val="0"/>
        <c:axId val="46577152"/>
        <c:axId val="46578688"/>
      </c:lineChart>
      <c:catAx>
        <c:axId val="46577152"/>
        <c:scaling>
          <c:orientation val="minMax"/>
        </c:scaling>
        <c:delete val="0"/>
        <c:axPos val="b"/>
        <c:numFmt formatCode="0" sourceLinked="1"/>
        <c:majorTickMark val="out"/>
        <c:minorTickMark val="none"/>
        <c:tickLblPos val="nextTo"/>
        <c:crossAx val="46578688"/>
        <c:crosses val="autoZero"/>
        <c:auto val="1"/>
        <c:lblAlgn val="ctr"/>
        <c:lblOffset val="100"/>
        <c:noMultiLvlLbl val="0"/>
      </c:catAx>
      <c:valAx>
        <c:axId val="46578688"/>
        <c:scaling>
          <c:orientation val="minMax"/>
        </c:scaling>
        <c:delete val="0"/>
        <c:axPos val="l"/>
        <c:majorGridlines/>
        <c:numFmt formatCode="General" sourceLinked="1"/>
        <c:majorTickMark val="out"/>
        <c:minorTickMark val="none"/>
        <c:tickLblPos val="nextTo"/>
        <c:crossAx val="465771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33573928258968"/>
          <c:y val="5.1400554097404488E-2"/>
          <c:w val="0.80710739282589661"/>
          <c:h val="0.79523549139690874"/>
        </c:manualLayout>
      </c:layout>
      <c:lineChart>
        <c:grouping val="standard"/>
        <c:varyColors val="0"/>
        <c:ser>
          <c:idx val="0"/>
          <c:order val="0"/>
          <c:tx>
            <c:strRef>
              <c:f>Weather_Factors!$BB$27:$BB$28</c:f>
              <c:strCache>
                <c:ptCount val="1"/>
                <c:pt idx="0">
                  <c:v>  Actual   Intensity</c:v>
                </c:pt>
              </c:strCache>
            </c:strRef>
          </c:tx>
          <c:cat>
            <c:numRef>
              <c:f>Weather_Factors!$BA$29:$BA$71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Weather_Factors!$BB$29:$BB$71</c:f>
              <c:numCache>
                <c:formatCode>0.000</c:formatCode>
                <c:ptCount val="43"/>
                <c:pt idx="0">
                  <c:v>98.054687814919987</c:v>
                </c:pt>
                <c:pt idx="1">
                  <c:v>96.923622010744538</c:v>
                </c:pt>
                <c:pt idx="2">
                  <c:v>97.956993530349806</c:v>
                </c:pt>
                <c:pt idx="3">
                  <c:v>92.683592256946582</c:v>
                </c:pt>
                <c:pt idx="4">
                  <c:v>85.840068825146403</c:v>
                </c:pt>
                <c:pt idx="5">
                  <c:v>82.40355390450371</c:v>
                </c:pt>
                <c:pt idx="6">
                  <c:v>88.89150091625585</c:v>
                </c:pt>
                <c:pt idx="7">
                  <c:v>86.28186174223552</c:v>
                </c:pt>
                <c:pt idx="8">
                  <c:v>84.258858640763918</c:v>
                </c:pt>
                <c:pt idx="9">
                  <c:v>73.548705788850995</c:v>
                </c:pt>
                <c:pt idx="10">
                  <c:v>73.454265221500194</c:v>
                </c:pt>
                <c:pt idx="11">
                  <c:v>68.466407568731611</c:v>
                </c:pt>
                <c:pt idx="12">
                  <c:v>64.560640323303289</c:v>
                </c:pt>
                <c:pt idx="13">
                  <c:v>62.297185028612716</c:v>
                </c:pt>
                <c:pt idx="14">
                  <c:v>65.599211065403821</c:v>
                </c:pt>
                <c:pt idx="15">
                  <c:v>64.387890116338966</c:v>
                </c:pt>
                <c:pt idx="16">
                  <c:v>64.484483655467486</c:v>
                </c:pt>
                <c:pt idx="17">
                  <c:v>64.24214067322427</c:v>
                </c:pt>
                <c:pt idx="18">
                  <c:v>66.143136753097849</c:v>
                </c:pt>
                <c:pt idx="19">
                  <c:v>65.469888061431874</c:v>
                </c:pt>
                <c:pt idx="20">
                  <c:v>55.901346815882228</c:v>
                </c:pt>
                <c:pt idx="21">
                  <c:v>55.370492395239808</c:v>
                </c:pt>
                <c:pt idx="22">
                  <c:v>60.321566413168135</c:v>
                </c:pt>
                <c:pt idx="23">
                  <c:v>59.672624548603018</c:v>
                </c:pt>
                <c:pt idx="24">
                  <c:v>59.151948661268243</c:v>
                </c:pt>
                <c:pt idx="25">
                  <c:v>55.650881771700824</c:v>
                </c:pt>
                <c:pt idx="26">
                  <c:v>58.158900443521475</c:v>
                </c:pt>
                <c:pt idx="27">
                  <c:v>55.161618256873027</c:v>
                </c:pt>
                <c:pt idx="28">
                  <c:v>48.637146126758324</c:v>
                </c:pt>
                <c:pt idx="29">
                  <c:v>51.285999749951173</c:v>
                </c:pt>
                <c:pt idx="30">
                  <c:v>55.54024150452333</c:v>
                </c:pt>
                <c:pt idx="31">
                  <c:v>52.243535769458468</c:v>
                </c:pt>
                <c:pt idx="32">
                  <c:v>50.069811501473396</c:v>
                </c:pt>
                <c:pt idx="33">
                  <c:v>55.280732269709524</c:v>
                </c:pt>
                <c:pt idx="34">
                  <c:v>53.286286482297321</c:v>
                </c:pt>
                <c:pt idx="35">
                  <c:v>51.334958752016391</c:v>
                </c:pt>
                <c:pt idx="36">
                  <c:v>43.438281941991491</c:v>
                </c:pt>
                <c:pt idx="37">
                  <c:v>47.304950328056826</c:v>
                </c:pt>
                <c:pt idx="38">
                  <c:v>48.09119982421273</c:v>
                </c:pt>
                <c:pt idx="39">
                  <c:v>45.22067209452252</c:v>
                </c:pt>
                <c:pt idx="40">
                  <c:v>43.386743883268352</c:v>
                </c:pt>
                <c:pt idx="41">
                  <c:v>42.528394729626797</c:v>
                </c:pt>
                <c:pt idx="42">
                  <c:v>42.528394729626797</c:v>
                </c:pt>
              </c:numCache>
            </c:numRef>
          </c:val>
          <c:smooth val="0"/>
        </c:ser>
        <c:ser>
          <c:idx val="1"/>
          <c:order val="1"/>
          <c:tx>
            <c:strRef>
              <c:f>Weather_Factors!$BC$27:$BC$28</c:f>
              <c:strCache>
                <c:ptCount val="1"/>
                <c:pt idx="0">
                  <c:v> Predicted  Intensity</c:v>
                </c:pt>
              </c:strCache>
            </c:strRef>
          </c:tx>
          <c:marker>
            <c:symbol val="square"/>
            <c:size val="5"/>
          </c:marker>
          <c:cat>
            <c:numRef>
              <c:f>Weather_Factors!$BA$29:$BA$71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Weather_Factors!$BC$29:$BC$71</c:f>
              <c:numCache>
                <c:formatCode>0.00</c:formatCode>
                <c:ptCount val="43"/>
                <c:pt idx="0">
                  <c:v>98.832317014363838</c:v>
                </c:pt>
                <c:pt idx="1">
                  <c:v>96.920860465462638</c:v>
                </c:pt>
                <c:pt idx="2">
                  <c:v>97.438194893390403</c:v>
                </c:pt>
                <c:pt idx="3">
                  <c:v>90.835824239901825</c:v>
                </c:pt>
                <c:pt idx="4">
                  <c:v>88.431840087054169</c:v>
                </c:pt>
                <c:pt idx="5">
                  <c:v>83.741625771552194</c:v>
                </c:pt>
                <c:pt idx="6">
                  <c:v>86.121660490752191</c:v>
                </c:pt>
                <c:pt idx="7">
                  <c:v>82.480580172966782</c:v>
                </c:pt>
                <c:pt idx="8">
                  <c:v>85.456368504382937</c:v>
                </c:pt>
                <c:pt idx="9">
                  <c:v>77.184405548925596</c:v>
                </c:pt>
                <c:pt idx="10">
                  <c:v>74.533274823320752</c:v>
                </c:pt>
                <c:pt idx="11">
                  <c:v>67.493622469063098</c:v>
                </c:pt>
                <c:pt idx="12">
                  <c:v>64.586537684890843</c:v>
                </c:pt>
                <c:pt idx="13">
                  <c:v>61.991607308927428</c:v>
                </c:pt>
                <c:pt idx="14">
                  <c:v>65.172435163314418</c:v>
                </c:pt>
                <c:pt idx="15">
                  <c:v>64.643827988888063</c:v>
                </c:pt>
                <c:pt idx="16">
                  <c:v>63.792430169916351</c:v>
                </c:pt>
                <c:pt idx="17">
                  <c:v>63.265352778280942</c:v>
                </c:pt>
                <c:pt idx="18">
                  <c:v>65.030869506463475</c:v>
                </c:pt>
                <c:pt idx="19">
                  <c:v>64.907430333481642</c:v>
                </c:pt>
                <c:pt idx="20">
                  <c:v>55.834048205407171</c:v>
                </c:pt>
                <c:pt idx="21">
                  <c:v>56.344514642762405</c:v>
                </c:pt>
                <c:pt idx="22">
                  <c:v>61.686105482066672</c:v>
                </c:pt>
                <c:pt idx="23">
                  <c:v>60.618572490545489</c:v>
                </c:pt>
                <c:pt idx="24">
                  <c:v>59.686903934507903</c:v>
                </c:pt>
                <c:pt idx="25">
                  <c:v>58.123249939976766</c:v>
                </c:pt>
                <c:pt idx="26">
                  <c:v>58.455238446805431</c:v>
                </c:pt>
                <c:pt idx="27">
                  <c:v>56.711788365945424</c:v>
                </c:pt>
                <c:pt idx="28">
                  <c:v>48.612358253840611</c:v>
                </c:pt>
                <c:pt idx="29">
                  <c:v>51.294540035539683</c:v>
                </c:pt>
                <c:pt idx="30">
                  <c:v>53.925651953477796</c:v>
                </c:pt>
                <c:pt idx="31">
                  <c:v>50.017947372665994</c:v>
                </c:pt>
                <c:pt idx="32">
                  <c:v>49.543963054765868</c:v>
                </c:pt>
                <c:pt idx="33">
                  <c:v>54.071096369126295</c:v>
                </c:pt>
                <c:pt idx="34">
                  <c:v>51.060327208815742</c:v>
                </c:pt>
                <c:pt idx="35">
                  <c:v>50.61835023615518</c:v>
                </c:pt>
                <c:pt idx="36">
                  <c:v>44.53187375153513</c:v>
                </c:pt>
                <c:pt idx="37">
                  <c:v>48.088450465698394</c:v>
                </c:pt>
                <c:pt idx="38">
                  <c:v>47.224468542894463</c:v>
                </c:pt>
                <c:pt idx="39">
                  <c:v>47.546509491652884</c:v>
                </c:pt>
                <c:pt idx="40">
                  <c:v>43.48653782990268</c:v>
                </c:pt>
                <c:pt idx="41">
                  <c:v>42.643466672565097</c:v>
                </c:pt>
                <c:pt idx="42">
                  <c:v>39.178332084855668</c:v>
                </c:pt>
              </c:numCache>
            </c:numRef>
          </c:val>
          <c:smooth val="0"/>
        </c:ser>
        <c:ser>
          <c:idx val="2"/>
          <c:order val="2"/>
          <c:tx>
            <c:strRef>
              <c:f>Weather_Factors!$BD$27:$BD$28</c:f>
              <c:strCache>
                <c:ptCount val="1"/>
                <c:pt idx="0">
                  <c:v>Normalized  Intensity</c:v>
                </c:pt>
              </c:strCache>
            </c:strRef>
          </c:tx>
          <c:cat>
            <c:numRef>
              <c:f>Weather_Factors!$BA$29:$BA$71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Weather_Factors!$BD$29:$BD$71</c:f>
              <c:numCache>
                <c:formatCode>0.00</c:formatCode>
                <c:ptCount val="43"/>
                <c:pt idx="0">
                  <c:v>97.747687974707119</c:v>
                </c:pt>
                <c:pt idx="1">
                  <c:v>97.313269860168091</c:v>
                </c:pt>
                <c:pt idx="2">
                  <c:v>96.892040885177565</c:v>
                </c:pt>
                <c:pt idx="3">
                  <c:v>95.852433264519547</c:v>
                </c:pt>
                <c:pt idx="4">
                  <c:v>86.892520502657902</c:v>
                </c:pt>
                <c:pt idx="5">
                  <c:v>84.969057204061386</c:v>
                </c:pt>
                <c:pt idx="6">
                  <c:v>87.3947537618496</c:v>
                </c:pt>
                <c:pt idx="7">
                  <c:v>86.482123642477333</c:v>
                </c:pt>
                <c:pt idx="8">
                  <c:v>80.653644562078881</c:v>
                </c:pt>
                <c:pt idx="9">
                  <c:v>74.521000137200147</c:v>
                </c:pt>
                <c:pt idx="10">
                  <c:v>71.078458484016622</c:v>
                </c:pt>
                <c:pt idx="11">
                  <c:v>67.84865188462588</c:v>
                </c:pt>
                <c:pt idx="12">
                  <c:v>64.681148055874786</c:v>
                </c:pt>
                <c:pt idx="13">
                  <c:v>64.739907150229627</c:v>
                </c:pt>
                <c:pt idx="14">
                  <c:v>67.34323196641661</c:v>
                </c:pt>
                <c:pt idx="15">
                  <c:v>65.883839139278606</c:v>
                </c:pt>
                <c:pt idx="16">
                  <c:v>66.07631863019887</c:v>
                </c:pt>
                <c:pt idx="17">
                  <c:v>65.584330147766707</c:v>
                </c:pt>
                <c:pt idx="18">
                  <c:v>64.918765320322336</c:v>
                </c:pt>
                <c:pt idx="19">
                  <c:v>63.662491825417518</c:v>
                </c:pt>
                <c:pt idx="20">
                  <c:v>62.498956291311352</c:v>
                </c:pt>
                <c:pt idx="21">
                  <c:v>60.632681022102162</c:v>
                </c:pt>
                <c:pt idx="22">
                  <c:v>59.591850920627557</c:v>
                </c:pt>
                <c:pt idx="23">
                  <c:v>59.246101783447429</c:v>
                </c:pt>
                <c:pt idx="24">
                  <c:v>58.906568280736842</c:v>
                </c:pt>
                <c:pt idx="25">
                  <c:v>56.165917471363521</c:v>
                </c:pt>
                <c:pt idx="26">
                  <c:v>57.615249271162348</c:v>
                </c:pt>
                <c:pt idx="27">
                  <c:v>55.612011789526157</c:v>
                </c:pt>
                <c:pt idx="28">
                  <c:v>56.423568815746044</c:v>
                </c:pt>
                <c:pt idx="29">
                  <c:v>55.585189905146464</c:v>
                </c:pt>
                <c:pt idx="30">
                  <c:v>56.542085430361681</c:v>
                </c:pt>
                <c:pt idx="31">
                  <c:v>56.667412401425189</c:v>
                </c:pt>
                <c:pt idx="32">
                  <c:v>53.986483491513084</c:v>
                </c:pt>
                <c:pt idx="33">
                  <c:v>53.830760042982277</c:v>
                </c:pt>
                <c:pt idx="34">
                  <c:v>54.192668320313388</c:v>
                </c:pt>
                <c:pt idx="35">
                  <c:v>52.027609961403677</c:v>
                </c:pt>
                <c:pt idx="36">
                  <c:v>49.382024353588577</c:v>
                </c:pt>
                <c:pt idx="37">
                  <c:v>49.015666171683556</c:v>
                </c:pt>
                <c:pt idx="38">
                  <c:v>49.946340076564347</c:v>
                </c:pt>
                <c:pt idx="39">
                  <c:v>45.722939857727894</c:v>
                </c:pt>
                <c:pt idx="40">
                  <c:v>47.012052433146081</c:v>
                </c:pt>
                <c:pt idx="41">
                  <c:v>46.101513710509685</c:v>
                </c:pt>
                <c:pt idx="42">
                  <c:v>50.185808544235215</c:v>
                </c:pt>
              </c:numCache>
            </c:numRef>
          </c:val>
          <c:smooth val="0"/>
        </c:ser>
        <c:dLbls>
          <c:showLegendKey val="0"/>
          <c:showVal val="0"/>
          <c:showCatName val="0"/>
          <c:showSerName val="0"/>
          <c:showPercent val="0"/>
          <c:showBubbleSize val="0"/>
        </c:dLbls>
        <c:marker val="1"/>
        <c:smooth val="0"/>
        <c:axId val="46742144"/>
        <c:axId val="46748032"/>
      </c:lineChart>
      <c:catAx>
        <c:axId val="46742144"/>
        <c:scaling>
          <c:orientation val="minMax"/>
        </c:scaling>
        <c:delete val="0"/>
        <c:axPos val="b"/>
        <c:numFmt formatCode="General" sourceLinked="1"/>
        <c:majorTickMark val="out"/>
        <c:minorTickMark val="none"/>
        <c:tickLblPos val="nextTo"/>
        <c:crossAx val="46748032"/>
        <c:crosses val="autoZero"/>
        <c:auto val="1"/>
        <c:lblAlgn val="ctr"/>
        <c:lblOffset val="100"/>
        <c:tickLblSkip val="5"/>
        <c:noMultiLvlLbl val="0"/>
      </c:catAx>
      <c:valAx>
        <c:axId val="46748032"/>
        <c:scaling>
          <c:orientation val="minMax"/>
        </c:scaling>
        <c:delete val="0"/>
        <c:axPos val="l"/>
        <c:majorGridlines/>
        <c:numFmt formatCode="0.000" sourceLinked="1"/>
        <c:majorTickMark val="out"/>
        <c:minorTickMark val="none"/>
        <c:tickLblPos val="nextTo"/>
        <c:crossAx val="46742144"/>
        <c:crosses val="autoZero"/>
        <c:crossBetween val="midCat"/>
      </c:valAx>
    </c:plotArea>
    <c:legend>
      <c:legendPos val="r"/>
      <c:layout>
        <c:manualLayout>
          <c:xMode val="edge"/>
          <c:yMode val="edge"/>
          <c:x val="0.20910979877515309"/>
          <c:y val="0.51794254884806068"/>
          <c:w val="0.3242235345581802"/>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Weather_Factors!$BB$97</c:f>
              <c:strCache>
                <c:ptCount val="1"/>
                <c:pt idx="0">
                  <c:v> Norm1</c:v>
                </c:pt>
              </c:strCache>
            </c:strRef>
          </c:tx>
          <c:cat>
            <c:numRef>
              <c:f>Weather_Factors!$BA$98:$BA$122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Weather_Factors!$BB$98:$BB$122</c:f>
              <c:numCache>
                <c:formatCode>General</c:formatCode>
                <c:ptCount val="25"/>
                <c:pt idx="0">
                  <c:v>66.017020238506873</c:v>
                </c:pt>
                <c:pt idx="1">
                  <c:v>66.202789988196955</c:v>
                </c:pt>
                <c:pt idx="2">
                  <c:v>65.674937291565996</c:v>
                </c:pt>
                <c:pt idx="3">
                  <c:v>64.867706407074024</c:v>
                </c:pt>
                <c:pt idx="4">
                  <c:v>63.608852480081026</c:v>
                </c:pt>
                <c:pt idx="5">
                  <c:v>63.009613740291769</c:v>
                </c:pt>
                <c:pt idx="6">
                  <c:v>60.934861317575944</c:v>
                </c:pt>
                <c:pt idx="7">
                  <c:v>59.585577818741335</c:v>
                </c:pt>
                <c:pt idx="8">
                  <c:v>59.245843110554489</c:v>
                </c:pt>
                <c:pt idx="9">
                  <c:v>58.908542707663294</c:v>
                </c:pt>
                <c:pt idx="10">
                  <c:v>56.158525016046653</c:v>
                </c:pt>
                <c:pt idx="11">
                  <c:v>57.631294183022625</c:v>
                </c:pt>
                <c:pt idx="12">
                  <c:v>55.59648766627037</c:v>
                </c:pt>
                <c:pt idx="13">
                  <c:v>56.374193445872045</c:v>
                </c:pt>
                <c:pt idx="14">
                  <c:v>55.419790439687034</c:v>
                </c:pt>
                <c:pt idx="15">
                  <c:v>56.478723491019196</c:v>
                </c:pt>
                <c:pt idx="16">
                  <c:v>56.410649068767597</c:v>
                </c:pt>
                <c:pt idx="17">
                  <c:v>53.70309934220586</c:v>
                </c:pt>
                <c:pt idx="18">
                  <c:v>53.978811532514769</c:v>
                </c:pt>
                <c:pt idx="19">
                  <c:v>54.09765330143447</c:v>
                </c:pt>
                <c:pt idx="20">
                  <c:v>51.948787833360704</c:v>
                </c:pt>
                <c:pt idx="21">
                  <c:v>48.751040483809433</c:v>
                </c:pt>
                <c:pt idx="22">
                  <c:v>48.790044586733202</c:v>
                </c:pt>
                <c:pt idx="23">
                  <c:v>49.680625773994258</c:v>
                </c:pt>
                <c:pt idx="24">
                  <c:v>45.642164670039506</c:v>
                </c:pt>
              </c:numCache>
            </c:numRef>
          </c:val>
          <c:smooth val="0"/>
        </c:ser>
        <c:ser>
          <c:idx val="1"/>
          <c:order val="1"/>
          <c:tx>
            <c:strRef>
              <c:f>Weather_Factors!$BC$97</c:f>
              <c:strCache>
                <c:ptCount val="1"/>
                <c:pt idx="0">
                  <c:v>  Norm2</c:v>
                </c:pt>
              </c:strCache>
            </c:strRef>
          </c:tx>
          <c:cat>
            <c:numRef>
              <c:f>Weather_Factors!$BA$98:$BA$122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Weather_Factors!$BC$98:$BC$122</c:f>
              <c:numCache>
                <c:formatCode>General</c:formatCode>
                <c:ptCount val="25"/>
                <c:pt idx="0">
                  <c:v>65.883839139278606</c:v>
                </c:pt>
                <c:pt idx="1">
                  <c:v>66.07631863019887</c:v>
                </c:pt>
                <c:pt idx="2">
                  <c:v>65.584330147766707</c:v>
                </c:pt>
                <c:pt idx="3">
                  <c:v>64.918765320322336</c:v>
                </c:pt>
                <c:pt idx="4">
                  <c:v>63.662491825417518</c:v>
                </c:pt>
                <c:pt idx="5">
                  <c:v>62.498956291311352</c:v>
                </c:pt>
                <c:pt idx="6">
                  <c:v>60.632681022102162</c:v>
                </c:pt>
                <c:pt idx="7">
                  <c:v>59.591850920627557</c:v>
                </c:pt>
                <c:pt idx="8">
                  <c:v>59.246101783447429</c:v>
                </c:pt>
                <c:pt idx="9">
                  <c:v>58.906568280736842</c:v>
                </c:pt>
                <c:pt idx="10">
                  <c:v>56.165917471363521</c:v>
                </c:pt>
                <c:pt idx="11">
                  <c:v>57.615249271162348</c:v>
                </c:pt>
                <c:pt idx="12">
                  <c:v>55.612011789526157</c:v>
                </c:pt>
                <c:pt idx="13">
                  <c:v>56.423568815746044</c:v>
                </c:pt>
                <c:pt idx="14">
                  <c:v>55.585189905146464</c:v>
                </c:pt>
                <c:pt idx="15">
                  <c:v>56.542085430361681</c:v>
                </c:pt>
                <c:pt idx="16">
                  <c:v>56.667412401425189</c:v>
                </c:pt>
                <c:pt idx="17">
                  <c:v>53.986483491513084</c:v>
                </c:pt>
                <c:pt idx="18">
                  <c:v>53.830760042982277</c:v>
                </c:pt>
                <c:pt idx="19">
                  <c:v>54.192668320313388</c:v>
                </c:pt>
                <c:pt idx="20">
                  <c:v>52.027609961403677</c:v>
                </c:pt>
                <c:pt idx="21">
                  <c:v>49.382024353588577</c:v>
                </c:pt>
                <c:pt idx="22">
                  <c:v>49.015666171683556</c:v>
                </c:pt>
                <c:pt idx="23">
                  <c:v>49.946340076564347</c:v>
                </c:pt>
                <c:pt idx="24">
                  <c:v>45.722939857727894</c:v>
                </c:pt>
              </c:numCache>
            </c:numRef>
          </c:val>
          <c:smooth val="0"/>
        </c:ser>
        <c:dLbls>
          <c:showLegendKey val="0"/>
          <c:showVal val="0"/>
          <c:showCatName val="0"/>
          <c:showSerName val="0"/>
          <c:showPercent val="0"/>
          <c:showBubbleSize val="0"/>
        </c:dLbls>
        <c:marker val="1"/>
        <c:smooth val="0"/>
        <c:axId val="46777088"/>
        <c:axId val="46778624"/>
      </c:lineChart>
      <c:catAx>
        <c:axId val="46777088"/>
        <c:scaling>
          <c:orientation val="minMax"/>
        </c:scaling>
        <c:delete val="0"/>
        <c:axPos val="b"/>
        <c:numFmt formatCode="General" sourceLinked="1"/>
        <c:majorTickMark val="out"/>
        <c:minorTickMark val="none"/>
        <c:tickLblPos val="nextTo"/>
        <c:crossAx val="46778624"/>
        <c:crosses val="autoZero"/>
        <c:auto val="1"/>
        <c:lblAlgn val="ctr"/>
        <c:lblOffset val="100"/>
        <c:noMultiLvlLbl val="0"/>
      </c:catAx>
      <c:valAx>
        <c:axId val="46778624"/>
        <c:scaling>
          <c:orientation val="minMax"/>
        </c:scaling>
        <c:delete val="0"/>
        <c:axPos val="l"/>
        <c:majorGridlines/>
        <c:numFmt formatCode="General" sourceLinked="1"/>
        <c:majorTickMark val="out"/>
        <c:minorTickMark val="none"/>
        <c:tickLblPos val="nextTo"/>
        <c:crossAx val="46777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Delivered Energy</a:t>
            </a:r>
          </a:p>
        </c:rich>
      </c:tx>
      <c:layout>
        <c:manualLayout>
          <c:xMode val="edge"/>
          <c:yMode val="edge"/>
          <c:x val="0.13653866343630122"/>
          <c:y val="3.1578947368421054E-2"/>
        </c:manualLayout>
      </c:layout>
      <c:overlay val="0"/>
      <c:spPr>
        <a:noFill/>
        <a:ln w="25400">
          <a:noFill/>
        </a:ln>
      </c:spPr>
    </c:title>
    <c:autoTitleDeleted val="0"/>
    <c:plotArea>
      <c:layout>
        <c:manualLayout>
          <c:layoutTarget val="inner"/>
          <c:xMode val="edge"/>
          <c:yMode val="edge"/>
          <c:x val="0.14230782593508295"/>
          <c:y val="0.18947368421052632"/>
          <c:w val="0.76538533408328391"/>
          <c:h val="0.70263157894736838"/>
        </c:manualLayout>
      </c:layout>
      <c:lineChart>
        <c:grouping val="standard"/>
        <c:varyColors val="0"/>
        <c:ser>
          <c:idx val="0"/>
          <c:order val="0"/>
          <c:tx>
            <c:strRef>
              <c:f>Northeast!$BE$44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Northeast!$BE$120:$BE$144</c:f>
              <c:numCache>
                <c:formatCode>0.00</c:formatCode>
                <c:ptCount val="25"/>
                <c:pt idx="0">
                  <c:v>1</c:v>
                </c:pt>
                <c:pt idx="1">
                  <c:v>1.0176966814096788</c:v>
                </c:pt>
                <c:pt idx="2">
                  <c:v>1.0385223132192305</c:v>
                </c:pt>
                <c:pt idx="3">
                  <c:v>1.0947383889648361</c:v>
                </c:pt>
                <c:pt idx="4">
                  <c:v>1.1056523066099664</c:v>
                </c:pt>
                <c:pt idx="5">
                  <c:v>0.97830458231046957</c:v>
                </c:pt>
                <c:pt idx="6">
                  <c:v>0.97713406107762213</c:v>
                </c:pt>
                <c:pt idx="7">
                  <c:v>1.053783792607174</c:v>
                </c:pt>
                <c:pt idx="8">
                  <c:v>1.0615028054839586</c:v>
                </c:pt>
                <c:pt idx="9">
                  <c:v>1.0686785422583811</c:v>
                </c:pt>
                <c:pt idx="10">
                  <c:v>1.0292649278386139</c:v>
                </c:pt>
                <c:pt idx="11">
                  <c:v>1.0799601977069937</c:v>
                </c:pt>
                <c:pt idx="12">
                  <c:v>1.043140954891226</c:v>
                </c:pt>
                <c:pt idx="13">
                  <c:v>0.96072793043317639</c:v>
                </c:pt>
                <c:pt idx="14">
                  <c:v>1.0279158260979726</c:v>
                </c:pt>
                <c:pt idx="15">
                  <c:v>1.1074033247386694</c:v>
                </c:pt>
                <c:pt idx="16">
                  <c:v>1.0715103725653825</c:v>
                </c:pt>
                <c:pt idx="17">
                  <c:v>1.0565156814446872</c:v>
                </c:pt>
                <c:pt idx="18">
                  <c:v>1.1553810201788095</c:v>
                </c:pt>
                <c:pt idx="19">
                  <c:v>1.1329046451796039</c:v>
                </c:pt>
                <c:pt idx="20">
                  <c:v>1.1228635822111963</c:v>
                </c:pt>
                <c:pt idx="21">
                  <c:v>0.9853360155460984</c:v>
                </c:pt>
                <c:pt idx="22">
                  <c:v>1.0610583090774961</c:v>
                </c:pt>
                <c:pt idx="23">
                  <c:v>1.073079434293134</c:v>
                </c:pt>
                <c:pt idx="24">
                  <c:v>1.0204037743442358</c:v>
                </c:pt>
              </c:numCache>
            </c:numRef>
          </c:val>
          <c:smooth val="0"/>
        </c:ser>
        <c:ser>
          <c:idx val="1"/>
          <c:order val="1"/>
          <c:tx>
            <c:strRef>
              <c:f>Northeast!$BF$44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Northeast!$BF$120:$BF$144</c:f>
              <c:numCache>
                <c:formatCode>0.00</c:formatCode>
                <c:ptCount val="25"/>
                <c:pt idx="0">
                  <c:v>1</c:v>
                </c:pt>
                <c:pt idx="1">
                  <c:v>1.0082268074172318</c:v>
                </c:pt>
                <c:pt idx="2">
                  <c:v>1.0160256612778475</c:v>
                </c:pt>
                <c:pt idx="3">
                  <c:v>1.0272188278820975</c:v>
                </c:pt>
                <c:pt idx="4">
                  <c:v>1.0372857838286833</c:v>
                </c:pt>
                <c:pt idx="5">
                  <c:v>1.0345212732541258</c:v>
                </c:pt>
                <c:pt idx="6">
                  <c:v>1.0302365935550857</c:v>
                </c:pt>
                <c:pt idx="7">
                  <c:v>1.0354238221573488</c:v>
                </c:pt>
                <c:pt idx="8">
                  <c:v>1.0409448661239573</c:v>
                </c:pt>
                <c:pt idx="9">
                  <c:v>1.0503895701621018</c:v>
                </c:pt>
                <c:pt idx="10">
                  <c:v>1.0602653878237898</c:v>
                </c:pt>
                <c:pt idx="11">
                  <c:v>1.0659863721821614</c:v>
                </c:pt>
                <c:pt idx="12">
                  <c:v>1.0719134381255386</c:v>
                </c:pt>
                <c:pt idx="13">
                  <c:v>1.079620743631694</c:v>
                </c:pt>
                <c:pt idx="14">
                  <c:v>1.0881535196012184</c:v>
                </c:pt>
                <c:pt idx="15">
                  <c:v>1.0927394314672039</c:v>
                </c:pt>
                <c:pt idx="16">
                  <c:v>1.0968719339100075</c:v>
                </c:pt>
                <c:pt idx="17">
                  <c:v>1.1013866643415982</c:v>
                </c:pt>
                <c:pt idx="18">
                  <c:v>1.1060400028760142</c:v>
                </c:pt>
                <c:pt idx="19">
                  <c:v>1.1070503956786353</c:v>
                </c:pt>
                <c:pt idx="20">
                  <c:v>1.1086495032406312</c:v>
                </c:pt>
                <c:pt idx="21">
                  <c:v>1.1063523742575647</c:v>
                </c:pt>
                <c:pt idx="22">
                  <c:v>1.1021447766072823</c:v>
                </c:pt>
                <c:pt idx="23">
                  <c:v>1.1038988296686407</c:v>
                </c:pt>
                <c:pt idx="24">
                  <c:v>1.1030697776650695</c:v>
                </c:pt>
              </c:numCache>
            </c:numRef>
          </c:val>
          <c:smooth val="0"/>
        </c:ser>
        <c:ser>
          <c:idx val="2"/>
          <c:order val="2"/>
          <c:tx>
            <c:strRef>
              <c:f>Northeast!$BG$44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Northeast!$BG$120:$BG$144</c:f>
              <c:numCache>
                <c:formatCode>0.00</c:formatCode>
                <c:ptCount val="25"/>
                <c:pt idx="0">
                  <c:v>1</c:v>
                </c:pt>
                <c:pt idx="1">
                  <c:v>1.0031834963981081</c:v>
                </c:pt>
                <c:pt idx="2">
                  <c:v>1.0127502141438178</c:v>
                </c:pt>
                <c:pt idx="3">
                  <c:v>1.0236712736060298</c:v>
                </c:pt>
                <c:pt idx="4">
                  <c:v>1.0340110179412108</c:v>
                </c:pt>
                <c:pt idx="5">
                  <c:v>1.0436771785846826</c:v>
                </c:pt>
                <c:pt idx="6">
                  <c:v>1.0511159954053715</c:v>
                </c:pt>
                <c:pt idx="7">
                  <c:v>1.057279870357102</c:v>
                </c:pt>
                <c:pt idx="8">
                  <c:v>1.0629942845297509</c:v>
                </c:pt>
                <c:pt idx="9">
                  <c:v>1.0687549996694534</c:v>
                </c:pt>
                <c:pt idx="10">
                  <c:v>1.073183174896118</c:v>
                </c:pt>
                <c:pt idx="11">
                  <c:v>1.0809249646232044</c:v>
                </c:pt>
                <c:pt idx="12">
                  <c:v>1.0882224465993837</c:v>
                </c:pt>
                <c:pt idx="13">
                  <c:v>1.100510101478946</c:v>
                </c:pt>
                <c:pt idx="14">
                  <c:v>1.1140195006266234</c:v>
                </c:pt>
                <c:pt idx="15">
                  <c:v>1.1232400807483203</c:v>
                </c:pt>
                <c:pt idx="16">
                  <c:v>1.1328451097557117</c:v>
                </c:pt>
                <c:pt idx="17">
                  <c:v>1.1390771576000851</c:v>
                </c:pt>
                <c:pt idx="18">
                  <c:v>1.1450368127337536</c:v>
                </c:pt>
                <c:pt idx="19">
                  <c:v>1.1527984799623923</c:v>
                </c:pt>
                <c:pt idx="20">
                  <c:v>1.1611739404040009</c:v>
                </c:pt>
                <c:pt idx="21">
                  <c:v>1.1717162943919819</c:v>
                </c:pt>
                <c:pt idx="22">
                  <c:v>1.1771651200679849</c:v>
                </c:pt>
                <c:pt idx="23">
                  <c:v>1.1816816520251217</c:v>
                </c:pt>
                <c:pt idx="24">
                  <c:v>1.1842339922781173</c:v>
                </c:pt>
              </c:numCache>
            </c:numRef>
          </c:val>
          <c:smooth val="0"/>
        </c:ser>
        <c:ser>
          <c:idx val="3"/>
          <c:order val="3"/>
          <c:tx>
            <c:strRef>
              <c:f>Northeast!$BH$44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Northeast!$BH$120:$BH$144</c:f>
              <c:numCache>
                <c:formatCode>0.00</c:formatCode>
                <c:ptCount val="25"/>
                <c:pt idx="0">
                  <c:v>1</c:v>
                </c:pt>
                <c:pt idx="1">
                  <c:v>0.99992474964657529</c:v>
                </c:pt>
                <c:pt idx="2">
                  <c:v>1.006784273409687</c:v>
                </c:pt>
                <c:pt idx="3">
                  <c:v>1.0439440099941981</c:v>
                </c:pt>
                <c:pt idx="4">
                  <c:v>1.0481230041785095</c:v>
                </c:pt>
                <c:pt idx="5">
                  <c:v>0.92763157951781494</c:v>
                </c:pt>
                <c:pt idx="6">
                  <c:v>0.94887641708784065</c:v>
                </c:pt>
                <c:pt idx="7">
                  <c:v>1.0254595409591163</c:v>
                </c:pt>
                <c:pt idx="8">
                  <c:v>1.0292312174681644</c:v>
                </c:pt>
                <c:pt idx="9">
                  <c:v>1.0255583224679614</c:v>
                </c:pt>
                <c:pt idx="10">
                  <c:v>1.0157719471008426</c:v>
                </c:pt>
                <c:pt idx="11">
                  <c:v>1.0266118415123959</c:v>
                </c:pt>
                <c:pt idx="12">
                  <c:v>1.0099255988853464</c:v>
                </c:pt>
                <c:pt idx="13">
                  <c:v>0.89997277539341736</c:v>
                </c:pt>
                <c:pt idx="14">
                  <c:v>0.95440698200703622</c:v>
                </c:pt>
                <c:pt idx="15">
                  <c:v>0.9954221878157542</c:v>
                </c:pt>
                <c:pt idx="16">
                  <c:v>0.94822216283046823</c:v>
                </c:pt>
                <c:pt idx="17">
                  <c:v>0.95833642993641488</c:v>
                </c:pt>
                <c:pt idx="18">
                  <c:v>1.0390125727645925</c:v>
                </c:pt>
                <c:pt idx="19">
                  <c:v>1.0007875977719742</c:v>
                </c:pt>
                <c:pt idx="20">
                  <c:v>1.0142282535554337</c:v>
                </c:pt>
                <c:pt idx="21">
                  <c:v>0.91805131962689257</c:v>
                </c:pt>
                <c:pt idx="22">
                  <c:v>0.98964046391100102</c:v>
                </c:pt>
                <c:pt idx="23">
                  <c:v>0.98546997335326258</c:v>
                </c:pt>
                <c:pt idx="24">
                  <c:v>1.0013328174004927</c:v>
                </c:pt>
              </c:numCache>
            </c:numRef>
          </c:val>
          <c:smooth val="0"/>
        </c:ser>
        <c:ser>
          <c:idx val="4"/>
          <c:order val="4"/>
          <c:tx>
            <c:strRef>
              <c:f>Northeast!$BI$44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Northeast!$BD$45:$BD$69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Northeast!$BI$120:$BI$144</c:f>
              <c:numCache>
                <c:formatCode>0.00</c:formatCode>
                <c:ptCount val="25"/>
                <c:pt idx="0">
                  <c:v>1</c:v>
                </c:pt>
                <c:pt idx="1">
                  <c:v>1.0062651243251022</c:v>
                </c:pt>
                <c:pt idx="2">
                  <c:v>1.0024723169244136</c:v>
                </c:pt>
                <c:pt idx="3">
                  <c:v>0.99726287923277523</c:v>
                </c:pt>
                <c:pt idx="4">
                  <c:v>0.98351894750605728</c:v>
                </c:pt>
                <c:pt idx="5">
                  <c:v>0.97677143384121201</c:v>
                </c:pt>
                <c:pt idx="6">
                  <c:v>0.95094824751994289</c:v>
                </c:pt>
                <c:pt idx="7">
                  <c:v>0.93869578603758874</c:v>
                </c:pt>
                <c:pt idx="8">
                  <c:v>0.93207216590301056</c:v>
                </c:pt>
                <c:pt idx="9">
                  <c:v>0.9282354831211258</c:v>
                </c:pt>
                <c:pt idx="10">
                  <c:v>0.89051762707128512</c:v>
                </c:pt>
                <c:pt idx="11">
                  <c:v>0.91296531961500271</c:v>
                </c:pt>
                <c:pt idx="12">
                  <c:v>0.88547483018554396</c:v>
                </c:pt>
                <c:pt idx="13">
                  <c:v>0.89847457313083912</c:v>
                </c:pt>
                <c:pt idx="14">
                  <c:v>0.8884663433779445</c:v>
                </c:pt>
                <c:pt idx="15">
                  <c:v>0.90637788241004535</c:v>
                </c:pt>
                <c:pt idx="16">
                  <c:v>0.90941019633609643</c:v>
                </c:pt>
                <c:pt idx="17">
                  <c:v>0.87874930251579741</c:v>
                </c:pt>
                <c:pt idx="18">
                  <c:v>0.87803967849291553</c:v>
                </c:pt>
                <c:pt idx="19">
                  <c:v>0.88701437098413394</c:v>
                </c:pt>
                <c:pt idx="20">
                  <c:v>0.86000256119598739</c:v>
                </c:pt>
                <c:pt idx="21">
                  <c:v>0.82794494012867292</c:v>
                </c:pt>
                <c:pt idx="22">
                  <c:v>0.82639137234486204</c:v>
                </c:pt>
                <c:pt idx="23">
                  <c:v>0.83475438730115792</c:v>
                </c:pt>
                <c:pt idx="24">
                  <c:v>0.78010506523468381</c:v>
                </c:pt>
              </c:numCache>
            </c:numRef>
          </c:val>
          <c:smooth val="0"/>
        </c:ser>
        <c:dLbls>
          <c:showLegendKey val="0"/>
          <c:showVal val="0"/>
          <c:showCatName val="0"/>
          <c:showSerName val="0"/>
          <c:showPercent val="0"/>
          <c:showBubbleSize val="0"/>
        </c:dLbls>
        <c:marker val="1"/>
        <c:smooth val="0"/>
        <c:axId val="87745664"/>
        <c:axId val="87747584"/>
      </c:lineChart>
      <c:catAx>
        <c:axId val="877456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7747584"/>
        <c:crosses val="autoZero"/>
        <c:auto val="1"/>
        <c:lblAlgn val="ctr"/>
        <c:lblOffset val="100"/>
        <c:tickLblSkip val="2"/>
        <c:tickMarkSkip val="1"/>
        <c:noMultiLvlLbl val="0"/>
      </c:catAx>
      <c:valAx>
        <c:axId val="87747584"/>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Index, 1985 = 1.0</a:t>
                </a:r>
              </a:p>
            </c:rich>
          </c:tx>
          <c:layout>
            <c:manualLayout>
              <c:xMode val="edge"/>
              <c:yMode val="edge"/>
              <c:x val="2.8846153846153848E-2"/>
              <c:y val="0.3815789473684210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7745664"/>
        <c:crosses val="autoZero"/>
        <c:crossBetween val="midCat"/>
      </c:valAx>
      <c:spPr>
        <a:noFill/>
        <a:ln w="12700">
          <a:solidFill>
            <a:srgbClr val="808080"/>
          </a:solidFill>
          <a:prstDash val="solid"/>
        </a:ln>
      </c:spPr>
    </c:plotArea>
    <c:legend>
      <c:legendPos val="r"/>
      <c:layout>
        <c:manualLayout>
          <c:xMode val="edge"/>
          <c:yMode val="edge"/>
          <c:x val="0.19615404805168585"/>
          <c:y val="0.56052631578947365"/>
          <c:w val="0.36923117302644864"/>
          <c:h val="0.2447368421052631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25240594925635"/>
          <c:y val="5.1400554097404488E-2"/>
          <c:w val="0.81563517060367463"/>
          <c:h val="0.79523549139690874"/>
        </c:manualLayout>
      </c:layout>
      <c:lineChart>
        <c:grouping val="standard"/>
        <c:varyColors val="0"/>
        <c:ser>
          <c:idx val="0"/>
          <c:order val="0"/>
          <c:tx>
            <c:strRef>
              <c:f>Weather_Factors!$CY$27:$CY$28</c:f>
              <c:strCache>
                <c:ptCount val="1"/>
                <c:pt idx="0">
                  <c:v>  Actual   Intensity</c:v>
                </c:pt>
              </c:strCache>
            </c:strRef>
          </c:tx>
          <c:cat>
            <c:numRef>
              <c:f>Weather_Factors!$CX$29:$CX$71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Weather_Factors!$CY$29:$CY$71</c:f>
              <c:numCache>
                <c:formatCode>0.00</c:formatCode>
                <c:ptCount val="43"/>
                <c:pt idx="0">
                  <c:v>116.97234590822767</c:v>
                </c:pt>
                <c:pt idx="1">
                  <c:v>114.98855890171134</c:v>
                </c:pt>
                <c:pt idx="2">
                  <c:v>115.93764139455432</c:v>
                </c:pt>
                <c:pt idx="3">
                  <c:v>105.77419348580666</c:v>
                </c:pt>
                <c:pt idx="4">
                  <c:v>103.83349819370147</c:v>
                </c:pt>
                <c:pt idx="5">
                  <c:v>101.77198170030373</c:v>
                </c:pt>
                <c:pt idx="6">
                  <c:v>103.57697651234396</c:v>
                </c:pt>
                <c:pt idx="7">
                  <c:v>99.413105167595219</c:v>
                </c:pt>
                <c:pt idx="8">
                  <c:v>100.78167914566009</c:v>
                </c:pt>
                <c:pt idx="9">
                  <c:v>91.664463369785778</c:v>
                </c:pt>
                <c:pt idx="10">
                  <c:v>84.556943784514502</c:v>
                </c:pt>
                <c:pt idx="11">
                  <c:v>76.697725898326638</c:v>
                </c:pt>
                <c:pt idx="12">
                  <c:v>78.347562111731165</c:v>
                </c:pt>
                <c:pt idx="13">
                  <c:v>73.028346971764933</c:v>
                </c:pt>
                <c:pt idx="14">
                  <c:v>74.817464852521042</c:v>
                </c:pt>
                <c:pt idx="15">
                  <c:v>73.328148052243222</c:v>
                </c:pt>
                <c:pt idx="16">
                  <c:v>70.48993960195989</c:v>
                </c:pt>
                <c:pt idx="17">
                  <c:v>66.966901923813253</c:v>
                </c:pt>
                <c:pt idx="18">
                  <c:v>72.16626295807464</c:v>
                </c:pt>
                <c:pt idx="19">
                  <c:v>73.426320945920978</c:v>
                </c:pt>
                <c:pt idx="20">
                  <c:v>62.275431259655129</c:v>
                </c:pt>
                <c:pt idx="21">
                  <c:v>65.124642590130136</c:v>
                </c:pt>
                <c:pt idx="22">
                  <c:v>63.864539124385715</c:v>
                </c:pt>
                <c:pt idx="23">
                  <c:v>63.886482973514667</c:v>
                </c:pt>
                <c:pt idx="24">
                  <c:v>59.800475201463613</c:v>
                </c:pt>
                <c:pt idx="25">
                  <c:v>60.413557083466507</c:v>
                </c:pt>
                <c:pt idx="26">
                  <c:v>64.901941623037288</c:v>
                </c:pt>
                <c:pt idx="27">
                  <c:v>59.036634662660553</c:v>
                </c:pt>
                <c:pt idx="28">
                  <c:v>49.298097254378575</c:v>
                </c:pt>
                <c:pt idx="29">
                  <c:v>52.97469835908722</c:v>
                </c:pt>
                <c:pt idx="30">
                  <c:v>54.630848928744939</c:v>
                </c:pt>
                <c:pt idx="31">
                  <c:v>50.998837019266333</c:v>
                </c:pt>
                <c:pt idx="32">
                  <c:v>52.750801558828087</c:v>
                </c:pt>
                <c:pt idx="33">
                  <c:v>54.023111897310642</c:v>
                </c:pt>
                <c:pt idx="34">
                  <c:v>49.662582917913937</c:v>
                </c:pt>
                <c:pt idx="35">
                  <c:v>48.830696383852526</c:v>
                </c:pt>
                <c:pt idx="36">
                  <c:v>42.539691916721083</c:v>
                </c:pt>
                <c:pt idx="37">
                  <c:v>45.967495326068203</c:v>
                </c:pt>
                <c:pt idx="38">
                  <c:v>49.073673479336477</c:v>
                </c:pt>
                <c:pt idx="39">
                  <c:v>46.166456229000396</c:v>
                </c:pt>
                <c:pt idx="40">
                  <c:v>43.359124121165685</c:v>
                </c:pt>
                <c:pt idx="41">
                  <c:v>43.359329301919253</c:v>
                </c:pt>
                <c:pt idx="42">
                  <c:v>43.359329301919253</c:v>
                </c:pt>
              </c:numCache>
            </c:numRef>
          </c:val>
          <c:smooth val="0"/>
        </c:ser>
        <c:ser>
          <c:idx val="1"/>
          <c:order val="1"/>
          <c:tx>
            <c:strRef>
              <c:f>Weather_Factors!$CZ$27:$CZ$28</c:f>
              <c:strCache>
                <c:ptCount val="1"/>
                <c:pt idx="0">
                  <c:v> Predicted  Intensity</c:v>
                </c:pt>
              </c:strCache>
            </c:strRef>
          </c:tx>
          <c:cat>
            <c:numRef>
              <c:f>Weather_Factors!$CX$29:$CX$71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Weather_Factors!$CZ$29:$CZ$71</c:f>
              <c:numCache>
                <c:formatCode>0.00</c:formatCode>
                <c:ptCount val="43"/>
                <c:pt idx="0">
                  <c:v>117.26722593389881</c:v>
                </c:pt>
                <c:pt idx="1">
                  <c:v>113.77106519082483</c:v>
                </c:pt>
                <c:pt idx="2">
                  <c:v>116.86163478502316</c:v>
                </c:pt>
                <c:pt idx="3">
                  <c:v>106.39321914154405</c:v>
                </c:pt>
                <c:pt idx="4">
                  <c:v>105.00166138428673</c:v>
                </c:pt>
                <c:pt idx="5">
                  <c:v>101.36091934308224</c:v>
                </c:pt>
                <c:pt idx="6">
                  <c:v>101.90100276244894</c:v>
                </c:pt>
                <c:pt idx="7">
                  <c:v>97.772583562877301</c:v>
                </c:pt>
                <c:pt idx="8">
                  <c:v>99.528961288569889</c:v>
                </c:pt>
                <c:pt idx="9">
                  <c:v>94.271260781180644</c:v>
                </c:pt>
                <c:pt idx="10">
                  <c:v>85.883982497348882</c:v>
                </c:pt>
                <c:pt idx="11">
                  <c:v>77.986489952245208</c:v>
                </c:pt>
                <c:pt idx="12">
                  <c:v>75.951403671708874</c:v>
                </c:pt>
                <c:pt idx="13">
                  <c:v>73.839802448997858</c:v>
                </c:pt>
                <c:pt idx="14">
                  <c:v>74.371274654510643</c:v>
                </c:pt>
                <c:pt idx="15">
                  <c:v>74.990880871153934</c:v>
                </c:pt>
                <c:pt idx="16">
                  <c:v>70.501894601450189</c:v>
                </c:pt>
                <c:pt idx="17">
                  <c:v>66.840555711044857</c:v>
                </c:pt>
                <c:pt idx="18">
                  <c:v>70.64614864653413</c:v>
                </c:pt>
                <c:pt idx="19">
                  <c:v>71.083938036661564</c:v>
                </c:pt>
                <c:pt idx="20">
                  <c:v>62.754905251516988</c:v>
                </c:pt>
                <c:pt idx="21">
                  <c:v>63.033960529395529</c:v>
                </c:pt>
                <c:pt idx="22">
                  <c:v>63.529234030918808</c:v>
                </c:pt>
                <c:pt idx="23">
                  <c:v>65.599817390097755</c:v>
                </c:pt>
                <c:pt idx="24">
                  <c:v>61.938020698621919</c:v>
                </c:pt>
                <c:pt idx="25">
                  <c:v>62.708288283535168</c:v>
                </c:pt>
                <c:pt idx="26">
                  <c:v>63.931937533987778</c:v>
                </c:pt>
                <c:pt idx="27">
                  <c:v>60.073793625737856</c:v>
                </c:pt>
                <c:pt idx="28">
                  <c:v>50.484893808688433</c:v>
                </c:pt>
                <c:pt idx="29">
                  <c:v>52.970242222371404</c:v>
                </c:pt>
                <c:pt idx="30">
                  <c:v>54.471313027289916</c:v>
                </c:pt>
                <c:pt idx="31">
                  <c:v>50.342493945627069</c:v>
                </c:pt>
                <c:pt idx="32">
                  <c:v>51.400828872240062</c:v>
                </c:pt>
                <c:pt idx="33">
                  <c:v>52.566254857112554</c:v>
                </c:pt>
                <c:pt idx="34">
                  <c:v>49.248100222960048</c:v>
                </c:pt>
                <c:pt idx="35">
                  <c:v>48.047692852817846</c:v>
                </c:pt>
                <c:pt idx="36">
                  <c:v>43.260830522495553</c:v>
                </c:pt>
                <c:pt idx="37">
                  <c:v>45.467609114277998</c:v>
                </c:pt>
                <c:pt idx="38">
                  <c:v>49.216994760599491</c:v>
                </c:pt>
                <c:pt idx="39">
                  <c:v>47.106865853653581</c:v>
                </c:pt>
                <c:pt idx="40">
                  <c:v>44.038409344566617</c:v>
                </c:pt>
                <c:pt idx="41">
                  <c:v>43.060818078562058</c:v>
                </c:pt>
                <c:pt idx="42">
                  <c:v>36.42004006574183</c:v>
                </c:pt>
              </c:numCache>
            </c:numRef>
          </c:val>
          <c:smooth val="0"/>
        </c:ser>
        <c:ser>
          <c:idx val="2"/>
          <c:order val="2"/>
          <c:tx>
            <c:strRef>
              <c:f>Weather_Factors!$DA$27:$DA$28</c:f>
              <c:strCache>
                <c:ptCount val="1"/>
                <c:pt idx="0">
                  <c:v>Normalized  Intensity</c:v>
                </c:pt>
              </c:strCache>
            </c:strRef>
          </c:tx>
          <c:cat>
            <c:numRef>
              <c:f>Weather_Factors!$CX$29:$CX$71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Weather_Factors!$DA$29:$DA$71</c:f>
              <c:numCache>
                <c:formatCode>0.00</c:formatCode>
                <c:ptCount val="43"/>
                <c:pt idx="0">
                  <c:v>117.04251929950897</c:v>
                </c:pt>
                <c:pt idx="1">
                  <c:v>117.03748418159951</c:v>
                </c:pt>
                <c:pt idx="2">
                  <c:v>113.53100429561134</c:v>
                </c:pt>
                <c:pt idx="3">
                  <c:v>110.94772906465225</c:v>
                </c:pt>
                <c:pt idx="4">
                  <c:v>105.64714109245736</c:v>
                </c:pt>
                <c:pt idx="5">
                  <c:v>103.57389453294668</c:v>
                </c:pt>
                <c:pt idx="6">
                  <c:v>102.42854222956137</c:v>
                </c:pt>
                <c:pt idx="7">
                  <c:v>99.649956542951529</c:v>
                </c:pt>
                <c:pt idx="8">
                  <c:v>97.410941764492705</c:v>
                </c:pt>
                <c:pt idx="9">
                  <c:v>89.253817322269256</c:v>
                </c:pt>
                <c:pt idx="10">
                  <c:v>83.686344241688744</c:v>
                </c:pt>
                <c:pt idx="11">
                  <c:v>77.601638040757635</c:v>
                </c:pt>
                <c:pt idx="12">
                  <c:v>77.944069657220837</c:v>
                </c:pt>
                <c:pt idx="13">
                  <c:v>73.071406230653039</c:v>
                </c:pt>
                <c:pt idx="14">
                  <c:v>75.132295474467355</c:v>
                </c:pt>
                <c:pt idx="15">
                  <c:v>72.520654191280286</c:v>
                </c:pt>
                <c:pt idx="16">
                  <c:v>72.903401935948651</c:v>
                </c:pt>
                <c:pt idx="17">
                  <c:v>71.81614520379668</c:v>
                </c:pt>
                <c:pt idx="18">
                  <c:v>71.945931703279598</c:v>
                </c:pt>
                <c:pt idx="19">
                  <c:v>71.404246931166597</c:v>
                </c:pt>
                <c:pt idx="20">
                  <c:v>67.289564622043272</c:v>
                </c:pt>
                <c:pt idx="21">
                  <c:v>68.752580281725855</c:v>
                </c:pt>
                <c:pt idx="22">
                  <c:v>65.687802936150121</c:v>
                </c:pt>
                <c:pt idx="23">
                  <c:v>62.470677028005348</c:v>
                </c:pt>
                <c:pt idx="24">
                  <c:v>60.777128673036039</c:v>
                </c:pt>
                <c:pt idx="25">
                  <c:v>59.547212396866179</c:v>
                </c:pt>
                <c:pt idx="26">
                  <c:v>61.565676494787603</c:v>
                </c:pt>
                <c:pt idx="27">
                  <c:v>58.442454171975577</c:v>
                </c:pt>
                <c:pt idx="28">
                  <c:v>56.995531810730242</c:v>
                </c:pt>
                <c:pt idx="29">
                  <c:v>57.310747898524781</c:v>
                </c:pt>
                <c:pt idx="30">
                  <c:v>56.278762039371408</c:v>
                </c:pt>
                <c:pt idx="31">
                  <c:v>55.580850316109995</c:v>
                </c:pt>
                <c:pt idx="32">
                  <c:v>55.30109981728117</c:v>
                </c:pt>
                <c:pt idx="33">
                  <c:v>54.290923018087049</c:v>
                </c:pt>
                <c:pt idx="34">
                  <c:v>52.157234272749093</c:v>
                </c:pt>
                <c:pt idx="35">
                  <c:v>51.320762526168984</c:v>
                </c:pt>
                <c:pt idx="36">
                  <c:v>48.529300737524657</c:v>
                </c:pt>
                <c:pt idx="37">
                  <c:v>48.915827626074076</c:v>
                </c:pt>
                <c:pt idx="38">
                  <c:v>47.267521943603114</c:v>
                </c:pt>
                <c:pt idx="39">
                  <c:v>45.766079693666931</c:v>
                </c:pt>
                <c:pt idx="40">
                  <c:v>45.270685450875362</c:v>
                </c:pt>
                <c:pt idx="41">
                  <c:v>45.504591079701846</c:v>
                </c:pt>
                <c:pt idx="42">
                  <c:v>53.791625200370383</c:v>
                </c:pt>
              </c:numCache>
            </c:numRef>
          </c:val>
          <c:smooth val="0"/>
        </c:ser>
        <c:dLbls>
          <c:showLegendKey val="0"/>
          <c:showVal val="0"/>
          <c:showCatName val="0"/>
          <c:showSerName val="0"/>
          <c:showPercent val="0"/>
          <c:showBubbleSize val="0"/>
        </c:dLbls>
        <c:marker val="1"/>
        <c:smooth val="0"/>
        <c:axId val="46692224"/>
        <c:axId val="46693760"/>
      </c:lineChart>
      <c:catAx>
        <c:axId val="46692224"/>
        <c:scaling>
          <c:orientation val="minMax"/>
        </c:scaling>
        <c:delete val="0"/>
        <c:axPos val="b"/>
        <c:numFmt formatCode="General" sourceLinked="1"/>
        <c:majorTickMark val="out"/>
        <c:minorTickMark val="none"/>
        <c:tickLblPos val="nextTo"/>
        <c:crossAx val="46693760"/>
        <c:crosses val="autoZero"/>
        <c:auto val="1"/>
        <c:lblAlgn val="ctr"/>
        <c:lblOffset val="100"/>
        <c:noMultiLvlLbl val="0"/>
      </c:catAx>
      <c:valAx>
        <c:axId val="46693760"/>
        <c:scaling>
          <c:orientation val="minMax"/>
        </c:scaling>
        <c:delete val="0"/>
        <c:axPos val="l"/>
        <c:majorGridlines/>
        <c:numFmt formatCode="0.00" sourceLinked="1"/>
        <c:majorTickMark val="out"/>
        <c:minorTickMark val="none"/>
        <c:tickLblPos val="nextTo"/>
        <c:crossAx val="46692224"/>
        <c:crosses val="autoZero"/>
        <c:crossBetween val="between"/>
      </c:valAx>
    </c:plotArea>
    <c:legend>
      <c:legendPos val="r"/>
      <c:layout>
        <c:manualLayout>
          <c:xMode val="edge"/>
          <c:yMode val="edge"/>
          <c:x val="0.52503046659803565"/>
          <c:y val="0.10012867860543981"/>
          <c:w val="0.3242235345581802"/>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Weather_Factors!$CY$97</c:f>
              <c:strCache>
                <c:ptCount val="1"/>
                <c:pt idx="0">
                  <c:v> Norm1</c:v>
                </c:pt>
              </c:strCache>
            </c:strRef>
          </c:tx>
          <c:cat>
            <c:numRef>
              <c:f>Weather_Factors!$CX$98:$CX$122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Weather_Factors!$CY$98:$CY$122</c:f>
              <c:numCache>
                <c:formatCode>General</c:formatCode>
                <c:ptCount val="25"/>
                <c:pt idx="0">
                  <c:v>72.175191781183514</c:v>
                </c:pt>
                <c:pt idx="1">
                  <c:v>73.97368960346914</c:v>
                </c:pt>
                <c:pt idx="2">
                  <c:v>73.980075543277394</c:v>
                </c:pt>
                <c:pt idx="3">
                  <c:v>71.874137946644439</c:v>
                </c:pt>
                <c:pt idx="4">
                  <c:v>70.862247001822496</c:v>
                </c:pt>
                <c:pt idx="5">
                  <c:v>68.900677163165028</c:v>
                </c:pt>
                <c:pt idx="6">
                  <c:v>69.697521921991381</c:v>
                </c:pt>
                <c:pt idx="7">
                  <c:v>66.061393546938177</c:v>
                </c:pt>
                <c:pt idx="8">
                  <c:v>62.270566266223639</c:v>
                </c:pt>
                <c:pt idx="9">
                  <c:v>60.904341629323469</c:v>
                </c:pt>
                <c:pt idx="10">
                  <c:v>59.473531653297862</c:v>
                </c:pt>
                <c:pt idx="11">
                  <c:v>61.428280085099047</c:v>
                </c:pt>
                <c:pt idx="12">
                  <c:v>58.425913642062838</c:v>
                </c:pt>
                <c:pt idx="13">
                  <c:v>57.399147473058242</c:v>
                </c:pt>
                <c:pt idx="14">
                  <c:v>57.301596939036429</c:v>
                </c:pt>
                <c:pt idx="15">
                  <c:v>56.203227755750127</c:v>
                </c:pt>
                <c:pt idx="16">
                  <c:v>55.280421909487579</c:v>
                </c:pt>
                <c:pt idx="17">
                  <c:v>55.049262873072536</c:v>
                </c:pt>
                <c:pt idx="18">
                  <c:v>54.256065104844929</c:v>
                </c:pt>
                <c:pt idx="19">
                  <c:v>51.777793642113025</c:v>
                </c:pt>
                <c:pt idx="20">
                  <c:v>50.871290876907992</c:v>
                </c:pt>
                <c:pt idx="21">
                  <c:v>47.300052611352776</c:v>
                </c:pt>
                <c:pt idx="22">
                  <c:v>48.237189230158812</c:v>
                </c:pt>
                <c:pt idx="23">
                  <c:v>47.720747794126176</c:v>
                </c:pt>
                <c:pt idx="24">
                  <c:v>45.873613604114844</c:v>
                </c:pt>
              </c:numCache>
            </c:numRef>
          </c:val>
          <c:smooth val="0"/>
        </c:ser>
        <c:ser>
          <c:idx val="1"/>
          <c:order val="1"/>
          <c:tx>
            <c:strRef>
              <c:f>Weather_Factors!$CZ$97</c:f>
              <c:strCache>
                <c:ptCount val="1"/>
                <c:pt idx="0">
                  <c:v>  Norm2</c:v>
                </c:pt>
              </c:strCache>
            </c:strRef>
          </c:tx>
          <c:cat>
            <c:numRef>
              <c:f>Weather_Factors!$CX$98:$CX$122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Weather_Factors!$CZ$98:$CZ$122</c:f>
              <c:numCache>
                <c:formatCode>General</c:formatCode>
                <c:ptCount val="25"/>
                <c:pt idx="0">
                  <c:v>72.520654191280286</c:v>
                </c:pt>
                <c:pt idx="1">
                  <c:v>72.903401935948651</c:v>
                </c:pt>
                <c:pt idx="2">
                  <c:v>71.81614520379668</c:v>
                </c:pt>
                <c:pt idx="3">
                  <c:v>71.945931703279598</c:v>
                </c:pt>
                <c:pt idx="4">
                  <c:v>71.404246931166597</c:v>
                </c:pt>
                <c:pt idx="5">
                  <c:v>67.289564622043272</c:v>
                </c:pt>
                <c:pt idx="6">
                  <c:v>68.752580281725855</c:v>
                </c:pt>
                <c:pt idx="7">
                  <c:v>65.687802936150121</c:v>
                </c:pt>
                <c:pt idx="8">
                  <c:v>62.470677028005348</c:v>
                </c:pt>
                <c:pt idx="9">
                  <c:v>60.777128673036039</c:v>
                </c:pt>
                <c:pt idx="10">
                  <c:v>59.547212396866179</c:v>
                </c:pt>
                <c:pt idx="11">
                  <c:v>61.565676494787603</c:v>
                </c:pt>
                <c:pt idx="12">
                  <c:v>58.442454171975577</c:v>
                </c:pt>
                <c:pt idx="13">
                  <c:v>56.995531810730242</c:v>
                </c:pt>
                <c:pt idx="14">
                  <c:v>57.310747898524781</c:v>
                </c:pt>
                <c:pt idx="15">
                  <c:v>56.278762039371408</c:v>
                </c:pt>
                <c:pt idx="16">
                  <c:v>55.580850316109995</c:v>
                </c:pt>
                <c:pt idx="17">
                  <c:v>55.30109981728117</c:v>
                </c:pt>
                <c:pt idx="18">
                  <c:v>54.290923018087049</c:v>
                </c:pt>
                <c:pt idx="19">
                  <c:v>52.157234272749093</c:v>
                </c:pt>
                <c:pt idx="20">
                  <c:v>51.320762526168984</c:v>
                </c:pt>
                <c:pt idx="21">
                  <c:v>48.529300737524657</c:v>
                </c:pt>
                <c:pt idx="22">
                  <c:v>48.915827626074076</c:v>
                </c:pt>
                <c:pt idx="23">
                  <c:v>47.267521943603114</c:v>
                </c:pt>
                <c:pt idx="24">
                  <c:v>45.766079693666931</c:v>
                </c:pt>
              </c:numCache>
            </c:numRef>
          </c:val>
          <c:smooth val="0"/>
        </c:ser>
        <c:dLbls>
          <c:showLegendKey val="0"/>
          <c:showVal val="0"/>
          <c:showCatName val="0"/>
          <c:showSerName val="0"/>
          <c:showPercent val="0"/>
          <c:showBubbleSize val="0"/>
        </c:dLbls>
        <c:marker val="1"/>
        <c:smooth val="0"/>
        <c:axId val="46793088"/>
        <c:axId val="46794624"/>
      </c:lineChart>
      <c:catAx>
        <c:axId val="46793088"/>
        <c:scaling>
          <c:orientation val="minMax"/>
        </c:scaling>
        <c:delete val="0"/>
        <c:axPos val="b"/>
        <c:numFmt formatCode="General" sourceLinked="1"/>
        <c:majorTickMark val="out"/>
        <c:minorTickMark val="none"/>
        <c:tickLblPos val="nextTo"/>
        <c:crossAx val="46794624"/>
        <c:crosses val="autoZero"/>
        <c:auto val="1"/>
        <c:lblAlgn val="ctr"/>
        <c:lblOffset val="100"/>
        <c:noMultiLvlLbl val="0"/>
      </c:catAx>
      <c:valAx>
        <c:axId val="46794624"/>
        <c:scaling>
          <c:orientation val="minMax"/>
        </c:scaling>
        <c:delete val="0"/>
        <c:axPos val="l"/>
        <c:majorGridlines/>
        <c:numFmt formatCode="General" sourceLinked="1"/>
        <c:majorTickMark val="out"/>
        <c:minorTickMark val="none"/>
        <c:tickLblPos val="nextTo"/>
        <c:crossAx val="46793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907261592301"/>
          <c:y val="5.1400554097404488E-2"/>
          <c:w val="0.81860739282589667"/>
          <c:h val="0.79523549139690874"/>
        </c:manualLayout>
      </c:layout>
      <c:lineChart>
        <c:grouping val="standard"/>
        <c:varyColors val="0"/>
        <c:ser>
          <c:idx val="0"/>
          <c:order val="0"/>
          <c:tx>
            <c:strRef>
              <c:f>Weather_Factors!$EX$27:$EX$28</c:f>
              <c:strCache>
                <c:ptCount val="1"/>
                <c:pt idx="0">
                  <c:v>  Actual   Intensity</c:v>
                </c:pt>
              </c:strCache>
            </c:strRef>
          </c:tx>
          <c:cat>
            <c:numRef>
              <c:f>Weather_Factors!$EW$29:$EW$71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General">
                  <c:v>1985</c:v>
                </c:pt>
                <c:pt idx="16" formatCode="General">
                  <c:v>1986</c:v>
                </c:pt>
                <c:pt idx="17" formatCode="General">
                  <c:v>1987</c:v>
                </c:pt>
                <c:pt idx="18" formatCode="General">
                  <c:v>1988</c:v>
                </c:pt>
                <c:pt idx="19" formatCode="General">
                  <c:v>1989</c:v>
                </c:pt>
                <c:pt idx="20" formatCode="General">
                  <c:v>1990</c:v>
                </c:pt>
                <c:pt idx="21" formatCode="General">
                  <c:v>1991</c:v>
                </c:pt>
                <c:pt idx="22" formatCode="General">
                  <c:v>1992</c:v>
                </c:pt>
                <c:pt idx="23" formatCode="General">
                  <c:v>1993</c:v>
                </c:pt>
                <c:pt idx="24" formatCode="General">
                  <c:v>1994</c:v>
                </c:pt>
                <c:pt idx="25" formatCode="General">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numCache>
            </c:numRef>
          </c:cat>
          <c:val>
            <c:numRef>
              <c:f>Weather_Factors!$EX$29:$EX$71</c:f>
              <c:numCache>
                <c:formatCode>0.00</c:formatCode>
                <c:ptCount val="43"/>
                <c:pt idx="0">
                  <c:v>67.091868732733019</c:v>
                </c:pt>
                <c:pt idx="1">
                  <c:v>63.155500176849607</c:v>
                </c:pt>
                <c:pt idx="2">
                  <c:v>60.576731338661148</c:v>
                </c:pt>
                <c:pt idx="3">
                  <c:v>56.488699720448011</c:v>
                </c:pt>
                <c:pt idx="4">
                  <c:v>51.281253117150548</c:v>
                </c:pt>
                <c:pt idx="5">
                  <c:v>50.491040532536324</c:v>
                </c:pt>
                <c:pt idx="6">
                  <c:v>52.312576968833937</c:v>
                </c:pt>
                <c:pt idx="7">
                  <c:v>52.591584641918857</c:v>
                </c:pt>
                <c:pt idx="8">
                  <c:v>49.88454622542033</c:v>
                </c:pt>
                <c:pt idx="9">
                  <c:v>49.418991785929862</c:v>
                </c:pt>
                <c:pt idx="10">
                  <c:v>42.123379200958787</c:v>
                </c:pt>
                <c:pt idx="11">
                  <c:v>37.46051990117634</c:v>
                </c:pt>
                <c:pt idx="12">
                  <c:v>39.018843652917653</c:v>
                </c:pt>
                <c:pt idx="13">
                  <c:v>36.57250880861033</c:v>
                </c:pt>
                <c:pt idx="14">
                  <c:v>40.328650925863307</c:v>
                </c:pt>
                <c:pt idx="15">
                  <c:v>37.328883823690468</c:v>
                </c:pt>
                <c:pt idx="16">
                  <c:v>34.793948271896383</c:v>
                </c:pt>
                <c:pt idx="17">
                  <c:v>34.358010892288625</c:v>
                </c:pt>
                <c:pt idx="18">
                  <c:v>34.722474057766057</c:v>
                </c:pt>
                <c:pt idx="19">
                  <c:v>34.157405583808504</c:v>
                </c:pt>
                <c:pt idx="20">
                  <c:v>28.058954076442955</c:v>
                </c:pt>
                <c:pt idx="21">
                  <c:v>28.593882837851261</c:v>
                </c:pt>
                <c:pt idx="22">
                  <c:v>28.817909485534376</c:v>
                </c:pt>
                <c:pt idx="23">
                  <c:v>29.152826545489983</c:v>
                </c:pt>
                <c:pt idx="24">
                  <c:v>27.068687421182339</c:v>
                </c:pt>
                <c:pt idx="25">
                  <c:v>26.653344561914068</c:v>
                </c:pt>
                <c:pt idx="26">
                  <c:v>28.835910101729457</c:v>
                </c:pt>
                <c:pt idx="27">
                  <c:v>26.103593589152517</c:v>
                </c:pt>
                <c:pt idx="28">
                  <c:v>23.123642299873314</c:v>
                </c:pt>
                <c:pt idx="29">
                  <c:v>22.673580716715097</c:v>
                </c:pt>
                <c:pt idx="30">
                  <c:v>24.791520407157186</c:v>
                </c:pt>
                <c:pt idx="31">
                  <c:v>22.481116882980384</c:v>
                </c:pt>
                <c:pt idx="32">
                  <c:v>21.96122343446315</c:v>
                </c:pt>
                <c:pt idx="33">
                  <c:v>22.118864247775388</c:v>
                </c:pt>
                <c:pt idx="34">
                  <c:v>20.541880175014519</c:v>
                </c:pt>
                <c:pt idx="35">
                  <c:v>19.865872697986607</c:v>
                </c:pt>
                <c:pt idx="36">
                  <c:v>17.017073625205654</c:v>
                </c:pt>
                <c:pt idx="37">
                  <c:v>17.788170574379393</c:v>
                </c:pt>
                <c:pt idx="38">
                  <c:v>18.152451975852898</c:v>
                </c:pt>
                <c:pt idx="39">
                  <c:v>18.105971305497757</c:v>
                </c:pt>
                <c:pt idx="40">
                  <c:v>19.426999131059578</c:v>
                </c:pt>
                <c:pt idx="41">
                  <c:v>17.387307980712698</c:v>
                </c:pt>
                <c:pt idx="42">
                  <c:v>17.387307980712698</c:v>
                </c:pt>
              </c:numCache>
            </c:numRef>
          </c:val>
          <c:smooth val="0"/>
        </c:ser>
        <c:ser>
          <c:idx val="1"/>
          <c:order val="1"/>
          <c:tx>
            <c:strRef>
              <c:f>Weather_Factors!$EY$27:$EY$28</c:f>
              <c:strCache>
                <c:ptCount val="1"/>
                <c:pt idx="0">
                  <c:v> Predicted  Intensity</c:v>
                </c:pt>
              </c:strCache>
            </c:strRef>
          </c:tx>
          <c:cat>
            <c:numRef>
              <c:f>Weather_Factors!$EW$29:$EW$71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General">
                  <c:v>1985</c:v>
                </c:pt>
                <c:pt idx="16" formatCode="General">
                  <c:v>1986</c:v>
                </c:pt>
                <c:pt idx="17" formatCode="General">
                  <c:v>1987</c:v>
                </c:pt>
                <c:pt idx="18" formatCode="General">
                  <c:v>1988</c:v>
                </c:pt>
                <c:pt idx="19" formatCode="General">
                  <c:v>1989</c:v>
                </c:pt>
                <c:pt idx="20" formatCode="General">
                  <c:v>1990</c:v>
                </c:pt>
                <c:pt idx="21" formatCode="General">
                  <c:v>1991</c:v>
                </c:pt>
                <c:pt idx="22" formatCode="General">
                  <c:v>1992</c:v>
                </c:pt>
                <c:pt idx="23" formatCode="General">
                  <c:v>1993</c:v>
                </c:pt>
                <c:pt idx="24" formatCode="General">
                  <c:v>1994</c:v>
                </c:pt>
                <c:pt idx="25" formatCode="General">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numCache>
            </c:numRef>
          </c:cat>
          <c:val>
            <c:numRef>
              <c:f>Weather_Factors!$EY$29:$EY$71</c:f>
              <c:numCache>
                <c:formatCode>0.00</c:formatCode>
                <c:ptCount val="43"/>
                <c:pt idx="0">
                  <c:v>67.640044587848067</c:v>
                </c:pt>
                <c:pt idx="1">
                  <c:v>60.631065973494849</c:v>
                </c:pt>
                <c:pt idx="2">
                  <c:v>60.89142078291637</c:v>
                </c:pt>
                <c:pt idx="3">
                  <c:v>57.935554831627933</c:v>
                </c:pt>
                <c:pt idx="4">
                  <c:v>52.446808526471237</c:v>
                </c:pt>
                <c:pt idx="5">
                  <c:v>51.158969494256048</c:v>
                </c:pt>
                <c:pt idx="6">
                  <c:v>52.869419141509667</c:v>
                </c:pt>
                <c:pt idx="7">
                  <c:v>50.552944964218156</c:v>
                </c:pt>
                <c:pt idx="8">
                  <c:v>50.916536130173242</c:v>
                </c:pt>
                <c:pt idx="9">
                  <c:v>47.21216594575337</c:v>
                </c:pt>
                <c:pt idx="10">
                  <c:v>42.431725558678103</c:v>
                </c:pt>
                <c:pt idx="11">
                  <c:v>38.625206320552437</c:v>
                </c:pt>
                <c:pt idx="12">
                  <c:v>37.662863044856003</c:v>
                </c:pt>
                <c:pt idx="13">
                  <c:v>36.999543839866419</c:v>
                </c:pt>
                <c:pt idx="14">
                  <c:v>40.822426587786069</c:v>
                </c:pt>
                <c:pt idx="15">
                  <c:v>36.648955063584985</c:v>
                </c:pt>
                <c:pt idx="16">
                  <c:v>34.073762264385628</c:v>
                </c:pt>
                <c:pt idx="17">
                  <c:v>34.843902412433593</c:v>
                </c:pt>
                <c:pt idx="18">
                  <c:v>35.075246320939918</c:v>
                </c:pt>
                <c:pt idx="19">
                  <c:v>33.622604822064709</c:v>
                </c:pt>
                <c:pt idx="20">
                  <c:v>28.206986663288667</c:v>
                </c:pt>
                <c:pt idx="21">
                  <c:v>29.052920934967638</c:v>
                </c:pt>
                <c:pt idx="22">
                  <c:v>29.523144701993651</c:v>
                </c:pt>
                <c:pt idx="23">
                  <c:v>30.195574564878516</c:v>
                </c:pt>
                <c:pt idx="24">
                  <c:v>27.302439112814852</c:v>
                </c:pt>
                <c:pt idx="25">
                  <c:v>27.594896814927388</c:v>
                </c:pt>
                <c:pt idx="26">
                  <c:v>27.671005857479816</c:v>
                </c:pt>
                <c:pt idx="27">
                  <c:v>26.316980983930492</c:v>
                </c:pt>
                <c:pt idx="28">
                  <c:v>23.012081451937426</c:v>
                </c:pt>
                <c:pt idx="29">
                  <c:v>22.74116222175568</c:v>
                </c:pt>
                <c:pt idx="30">
                  <c:v>23.860432713300181</c:v>
                </c:pt>
                <c:pt idx="31">
                  <c:v>21.895537910923629</c:v>
                </c:pt>
                <c:pt idx="32">
                  <c:v>21.848869087905058</c:v>
                </c:pt>
                <c:pt idx="33">
                  <c:v>21.6852547996479</c:v>
                </c:pt>
                <c:pt idx="34">
                  <c:v>20.194223830005626</c:v>
                </c:pt>
                <c:pt idx="35">
                  <c:v>19.560659274203847</c:v>
                </c:pt>
                <c:pt idx="36">
                  <c:v>17.650881309120212</c:v>
                </c:pt>
                <c:pt idx="37">
                  <c:v>17.813134610063582</c:v>
                </c:pt>
                <c:pt idx="38">
                  <c:v>18.163847193540803</c:v>
                </c:pt>
                <c:pt idx="39">
                  <c:v>18.345598670168378</c:v>
                </c:pt>
                <c:pt idx="40">
                  <c:v>19.789072939291657</c:v>
                </c:pt>
                <c:pt idx="41">
                  <c:v>17.392330173866291</c:v>
                </c:pt>
                <c:pt idx="42">
                  <c:v>15.40328636084319</c:v>
                </c:pt>
              </c:numCache>
            </c:numRef>
          </c:val>
          <c:smooth val="0"/>
        </c:ser>
        <c:ser>
          <c:idx val="2"/>
          <c:order val="2"/>
          <c:tx>
            <c:strRef>
              <c:f>Weather_Factors!$EZ$27:$EZ$28</c:f>
              <c:strCache>
                <c:ptCount val="1"/>
                <c:pt idx="0">
                  <c:v>Normalized  Intensity</c:v>
                </c:pt>
              </c:strCache>
            </c:strRef>
          </c:tx>
          <c:cat>
            <c:numRef>
              <c:f>Weather_Factors!$EW$29:$EW$71</c:f>
              <c:numCache>
                <c:formatCode>0</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General">
                  <c:v>1985</c:v>
                </c:pt>
                <c:pt idx="16" formatCode="General">
                  <c:v>1986</c:v>
                </c:pt>
                <c:pt idx="17" formatCode="General">
                  <c:v>1987</c:v>
                </c:pt>
                <c:pt idx="18" formatCode="General">
                  <c:v>1988</c:v>
                </c:pt>
                <c:pt idx="19" formatCode="General">
                  <c:v>1989</c:v>
                </c:pt>
                <c:pt idx="20" formatCode="General">
                  <c:v>1990</c:v>
                </c:pt>
                <c:pt idx="21" formatCode="General">
                  <c:v>1991</c:v>
                </c:pt>
                <c:pt idx="22" formatCode="General">
                  <c:v>1992</c:v>
                </c:pt>
                <c:pt idx="23" formatCode="General">
                  <c:v>1993</c:v>
                </c:pt>
                <c:pt idx="24" formatCode="General">
                  <c:v>1994</c:v>
                </c:pt>
                <c:pt idx="25" formatCode="General">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numCache>
            </c:numRef>
          </c:cat>
          <c:val>
            <c:numRef>
              <c:f>Weather_Factors!$EZ$29:$EZ$71</c:f>
              <c:numCache>
                <c:formatCode>0.00</c:formatCode>
                <c:ptCount val="43"/>
                <c:pt idx="0">
                  <c:v>65.018122524805392</c:v>
                </c:pt>
                <c:pt idx="1">
                  <c:v>66.290320552412837</c:v>
                </c:pt>
                <c:pt idx="2">
                  <c:v>61.750897496049539</c:v>
                </c:pt>
                <c:pt idx="3">
                  <c:v>58.051428688327547</c:v>
                </c:pt>
                <c:pt idx="4">
                  <c:v>54.450766674702365</c:v>
                </c:pt>
                <c:pt idx="5">
                  <c:v>52.20131299504456</c:v>
                </c:pt>
                <c:pt idx="6">
                  <c:v>50.777636177894244</c:v>
                </c:pt>
                <c:pt idx="7">
                  <c:v>51.645975402696791</c:v>
                </c:pt>
                <c:pt idx="8">
                  <c:v>47.936181567066384</c:v>
                </c:pt>
                <c:pt idx="9">
                  <c:v>48.525451461442103</c:v>
                </c:pt>
                <c:pt idx="10">
                  <c:v>41.802292606943375</c:v>
                </c:pt>
                <c:pt idx="11">
                  <c:v>37.445129778497616</c:v>
                </c:pt>
                <c:pt idx="12">
                  <c:v>38.829035803750003</c:v>
                </c:pt>
                <c:pt idx="13">
                  <c:v>37.429742584297244</c:v>
                </c:pt>
                <c:pt idx="14">
                  <c:v>39.920586636957324</c:v>
                </c:pt>
                <c:pt idx="15">
                  <c:v>37.224136164380553</c:v>
                </c:pt>
                <c:pt idx="16">
                  <c:v>36.387280887477516</c:v>
                </c:pt>
                <c:pt idx="17">
                  <c:v>34.259914160356523</c:v>
                </c:pt>
                <c:pt idx="18">
                  <c:v>33.486972827889026</c:v>
                </c:pt>
                <c:pt idx="19">
                  <c:v>33.33831952167462</c:v>
                </c:pt>
                <c:pt idx="20">
                  <c:v>31.611930255970847</c:v>
                </c:pt>
                <c:pt idx="21">
                  <c:v>30.348225266375472</c:v>
                </c:pt>
                <c:pt idx="22">
                  <c:v>29.275502434069175</c:v>
                </c:pt>
                <c:pt idx="23">
                  <c:v>28.149300979434738</c:v>
                </c:pt>
                <c:pt idx="24">
                  <c:v>28.076778480691868</c:v>
                </c:pt>
                <c:pt idx="25">
                  <c:v>26.634746971738696</c:v>
                </c:pt>
                <c:pt idx="26">
                  <c:v>27.918968273204168</c:v>
                </c:pt>
                <c:pt idx="27">
                  <c:v>25.772136395320157</c:v>
                </c:pt>
                <c:pt idx="28">
                  <c:v>25.422698627001754</c:v>
                </c:pt>
                <c:pt idx="29">
                  <c:v>24.609874857945432</c:v>
                </c:pt>
                <c:pt idx="30">
                  <c:v>24.773977875895522</c:v>
                </c:pt>
                <c:pt idx="31">
                  <c:v>23.516903701070703</c:v>
                </c:pt>
                <c:pt idx="32">
                  <c:v>22.536899938497687</c:v>
                </c:pt>
                <c:pt idx="33">
                  <c:v>22.237854457828764</c:v>
                </c:pt>
                <c:pt idx="34">
                  <c:v>21.46551108380017</c:v>
                </c:pt>
                <c:pt idx="35">
                  <c:v>20.51290241954975</c:v>
                </c:pt>
                <c:pt idx="36">
                  <c:v>18.727128170146845</c:v>
                </c:pt>
                <c:pt idx="37">
                  <c:v>18.925722616402204</c:v>
                </c:pt>
                <c:pt idx="38">
                  <c:v>18.449105231625026</c:v>
                </c:pt>
                <c:pt idx="39">
                  <c:v>18.188031425554776</c:v>
                </c:pt>
                <c:pt idx="40">
                  <c:v>18.039686623183023</c:v>
                </c:pt>
                <c:pt idx="41">
                  <c:v>18.196440081383351</c:v>
                </c:pt>
                <c:pt idx="42">
                  <c:v>20.529688728753179</c:v>
                </c:pt>
              </c:numCache>
            </c:numRef>
          </c:val>
          <c:smooth val="0"/>
        </c:ser>
        <c:dLbls>
          <c:showLegendKey val="0"/>
          <c:showVal val="0"/>
          <c:showCatName val="0"/>
          <c:showSerName val="0"/>
          <c:showPercent val="0"/>
          <c:showBubbleSize val="0"/>
        </c:dLbls>
        <c:marker val="1"/>
        <c:smooth val="0"/>
        <c:axId val="46831104"/>
        <c:axId val="46832640"/>
      </c:lineChart>
      <c:catAx>
        <c:axId val="46831104"/>
        <c:scaling>
          <c:orientation val="minMax"/>
        </c:scaling>
        <c:delete val="0"/>
        <c:axPos val="b"/>
        <c:numFmt formatCode="0" sourceLinked="1"/>
        <c:majorTickMark val="out"/>
        <c:minorTickMark val="none"/>
        <c:tickLblPos val="nextTo"/>
        <c:crossAx val="46832640"/>
        <c:crosses val="autoZero"/>
        <c:auto val="1"/>
        <c:lblAlgn val="ctr"/>
        <c:lblOffset val="100"/>
        <c:tickLblSkip val="5"/>
        <c:noMultiLvlLbl val="0"/>
      </c:catAx>
      <c:valAx>
        <c:axId val="46832640"/>
        <c:scaling>
          <c:orientation val="minMax"/>
        </c:scaling>
        <c:delete val="0"/>
        <c:axPos val="l"/>
        <c:majorGridlines/>
        <c:numFmt formatCode="0.00" sourceLinked="1"/>
        <c:majorTickMark val="out"/>
        <c:minorTickMark val="none"/>
        <c:tickLblPos val="nextTo"/>
        <c:crossAx val="46831104"/>
        <c:crosses val="autoZero"/>
        <c:crossBetween val="between"/>
      </c:valAx>
    </c:plotArea>
    <c:legend>
      <c:legendPos val="r"/>
      <c:layout>
        <c:manualLayout>
          <c:xMode val="edge"/>
          <c:yMode val="edge"/>
          <c:x val="0.50462680283776407"/>
          <c:y val="7.3498104403616218E-2"/>
          <c:w val="0.3242235345581802"/>
          <c:h val="0.25115157480314959"/>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Weather_Factors!$EX$97</c:f>
              <c:strCache>
                <c:ptCount val="1"/>
                <c:pt idx="0">
                  <c:v> Norm1</c:v>
                </c:pt>
              </c:strCache>
            </c:strRef>
          </c:tx>
          <c:cat>
            <c:numRef>
              <c:f>Weather_Factors!$EW$98:$EW$122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Weather_Factors!$EX$98:$EX$122</c:f>
              <c:numCache>
                <c:formatCode>General</c:formatCode>
                <c:ptCount val="25"/>
                <c:pt idx="0">
                  <c:v>37.198901570686928</c:v>
                </c:pt>
                <c:pt idx="1">
                  <c:v>36.829632521540717</c:v>
                </c:pt>
                <c:pt idx="2">
                  <c:v>34.238420164154341</c:v>
                </c:pt>
                <c:pt idx="3">
                  <c:v>33.26623009528133</c:v>
                </c:pt>
                <c:pt idx="4">
                  <c:v>33.196140852843342</c:v>
                </c:pt>
                <c:pt idx="5">
                  <c:v>32.638676283672865</c:v>
                </c:pt>
                <c:pt idx="6">
                  <c:v>30.719268503268108</c:v>
                </c:pt>
                <c:pt idx="7">
                  <c:v>29.349881043382762</c:v>
                </c:pt>
                <c:pt idx="8">
                  <c:v>28.034225500895033</c:v>
                </c:pt>
                <c:pt idx="9">
                  <c:v>28.231976965839966</c:v>
                </c:pt>
                <c:pt idx="10">
                  <c:v>26.632546403910638</c:v>
                </c:pt>
                <c:pt idx="11">
                  <c:v>27.838490660112612</c:v>
                </c:pt>
                <c:pt idx="12">
                  <c:v>25.742844259468217</c:v>
                </c:pt>
                <c:pt idx="13">
                  <c:v>25.777251516545334</c:v>
                </c:pt>
                <c:pt idx="14">
                  <c:v>24.879594172263982</c:v>
                </c:pt>
                <c:pt idx="15">
                  <c:v>24.772752420511068</c:v>
                </c:pt>
                <c:pt idx="16">
                  <c:v>23.595330647058415</c:v>
                </c:pt>
                <c:pt idx="17">
                  <c:v>22.57456090791668</c:v>
                </c:pt>
                <c:pt idx="18">
                  <c:v>22.24358469595316</c:v>
                </c:pt>
                <c:pt idx="19">
                  <c:v>21.519568597635182</c:v>
                </c:pt>
                <c:pt idx="20">
                  <c:v>20.532234362801315</c:v>
                </c:pt>
                <c:pt idx="21">
                  <c:v>18.80463230202162</c:v>
                </c:pt>
                <c:pt idx="22">
                  <c:v>18.957851943082183</c:v>
                </c:pt>
                <c:pt idx="23">
                  <c:v>18.450800534331858</c:v>
                </c:pt>
                <c:pt idx="24">
                  <c:v>18.190102809446739</c:v>
                </c:pt>
              </c:numCache>
            </c:numRef>
          </c:val>
          <c:smooth val="0"/>
        </c:ser>
        <c:ser>
          <c:idx val="1"/>
          <c:order val="1"/>
          <c:tx>
            <c:strRef>
              <c:f>Weather_Factors!$EY$97</c:f>
              <c:strCache>
                <c:ptCount val="1"/>
                <c:pt idx="0">
                  <c:v>  Norm2</c:v>
                </c:pt>
              </c:strCache>
            </c:strRef>
          </c:tx>
          <c:cat>
            <c:numRef>
              <c:f>Weather_Factors!$EW$98:$EW$122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Weather_Factors!$EY$98:$EY$122</c:f>
              <c:numCache>
                <c:formatCode>General</c:formatCode>
                <c:ptCount val="25"/>
                <c:pt idx="0">
                  <c:v>37.224136164380553</c:v>
                </c:pt>
                <c:pt idx="1">
                  <c:v>36.387280887477516</c:v>
                </c:pt>
                <c:pt idx="2">
                  <c:v>34.259914160356523</c:v>
                </c:pt>
                <c:pt idx="3">
                  <c:v>33.486972827889026</c:v>
                </c:pt>
                <c:pt idx="4">
                  <c:v>33.33831952167462</c:v>
                </c:pt>
                <c:pt idx="5">
                  <c:v>31.611930255970847</c:v>
                </c:pt>
                <c:pt idx="6">
                  <c:v>30.348225266375472</c:v>
                </c:pt>
                <c:pt idx="7">
                  <c:v>29.275502434069175</c:v>
                </c:pt>
                <c:pt idx="8">
                  <c:v>28.149300979434738</c:v>
                </c:pt>
                <c:pt idx="9">
                  <c:v>28.076778480691868</c:v>
                </c:pt>
                <c:pt idx="10">
                  <c:v>26.634746971738696</c:v>
                </c:pt>
                <c:pt idx="11">
                  <c:v>27.918968273204168</c:v>
                </c:pt>
                <c:pt idx="12">
                  <c:v>25.772136395320157</c:v>
                </c:pt>
                <c:pt idx="13">
                  <c:v>25.422698627001754</c:v>
                </c:pt>
                <c:pt idx="14">
                  <c:v>24.609874857945432</c:v>
                </c:pt>
                <c:pt idx="15">
                  <c:v>24.773977875895522</c:v>
                </c:pt>
                <c:pt idx="16">
                  <c:v>23.516903701070703</c:v>
                </c:pt>
                <c:pt idx="17">
                  <c:v>22.536899938497687</c:v>
                </c:pt>
                <c:pt idx="18">
                  <c:v>22.237854457828764</c:v>
                </c:pt>
                <c:pt idx="19">
                  <c:v>21.46551108380017</c:v>
                </c:pt>
                <c:pt idx="20">
                  <c:v>20.51290241954975</c:v>
                </c:pt>
                <c:pt idx="21">
                  <c:v>18.727128170146845</c:v>
                </c:pt>
                <c:pt idx="22">
                  <c:v>18.925722616402204</c:v>
                </c:pt>
                <c:pt idx="23">
                  <c:v>18.449105231625026</c:v>
                </c:pt>
                <c:pt idx="24">
                  <c:v>18.188031425554776</c:v>
                </c:pt>
              </c:numCache>
            </c:numRef>
          </c:val>
          <c:smooth val="0"/>
        </c:ser>
        <c:dLbls>
          <c:showLegendKey val="0"/>
          <c:showVal val="0"/>
          <c:showCatName val="0"/>
          <c:showSerName val="0"/>
          <c:showPercent val="0"/>
          <c:showBubbleSize val="0"/>
        </c:dLbls>
        <c:marker val="1"/>
        <c:smooth val="0"/>
        <c:axId val="46853504"/>
        <c:axId val="46859392"/>
      </c:lineChart>
      <c:catAx>
        <c:axId val="46853504"/>
        <c:scaling>
          <c:orientation val="minMax"/>
        </c:scaling>
        <c:delete val="0"/>
        <c:axPos val="b"/>
        <c:numFmt formatCode="General" sourceLinked="1"/>
        <c:majorTickMark val="out"/>
        <c:minorTickMark val="none"/>
        <c:tickLblPos val="nextTo"/>
        <c:crossAx val="46859392"/>
        <c:crosses val="autoZero"/>
        <c:auto val="1"/>
        <c:lblAlgn val="ctr"/>
        <c:lblOffset val="100"/>
        <c:noMultiLvlLbl val="0"/>
      </c:catAx>
      <c:valAx>
        <c:axId val="46859392"/>
        <c:scaling>
          <c:orientation val="minMax"/>
        </c:scaling>
        <c:delete val="0"/>
        <c:axPos val="l"/>
        <c:majorGridlines/>
        <c:numFmt formatCode="General" sourceLinked="1"/>
        <c:majorTickMark val="out"/>
        <c:minorTickMark val="none"/>
        <c:tickLblPos val="nextTo"/>
        <c:crossAx val="46853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907261592301"/>
          <c:y val="5.1400554097404488E-2"/>
          <c:w val="0.79360739282589665"/>
          <c:h val="0.79523549139690874"/>
        </c:manualLayout>
      </c:layout>
      <c:lineChart>
        <c:grouping val="standard"/>
        <c:varyColors val="0"/>
        <c:ser>
          <c:idx val="0"/>
          <c:order val="0"/>
          <c:tx>
            <c:strRef>
              <c:f>Weather_Factors!$GW$27:$GW$28</c:f>
              <c:strCache>
                <c:ptCount val="1"/>
                <c:pt idx="0">
                  <c:v>  Actual   Intensity</c:v>
                </c:pt>
              </c:strCache>
            </c:strRef>
          </c:tx>
          <c:cat>
            <c:numRef>
              <c:f>Weather_Factors!$GV$29:$GV$71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Weather_Factors!$GW$29:$GW$71</c:f>
              <c:numCache>
                <c:formatCode>0.00</c:formatCode>
                <c:ptCount val="43"/>
                <c:pt idx="0">
                  <c:v>73.805570548619968</c:v>
                </c:pt>
                <c:pt idx="1">
                  <c:v>78.189292070363095</c:v>
                </c:pt>
                <c:pt idx="2">
                  <c:v>76.025306621668136</c:v>
                </c:pt>
                <c:pt idx="3">
                  <c:v>70.698321033194404</c:v>
                </c:pt>
                <c:pt idx="4">
                  <c:v>64.837578315174724</c:v>
                </c:pt>
                <c:pt idx="5">
                  <c:v>67.360460123742328</c:v>
                </c:pt>
                <c:pt idx="6">
                  <c:v>64.570149930010004</c:v>
                </c:pt>
                <c:pt idx="7">
                  <c:v>57.296808965159734</c:v>
                </c:pt>
                <c:pt idx="8">
                  <c:v>56.174659610547948</c:v>
                </c:pt>
                <c:pt idx="9">
                  <c:v>58.521374633735817</c:v>
                </c:pt>
                <c:pt idx="10">
                  <c:v>51.817610995588034</c:v>
                </c:pt>
                <c:pt idx="11">
                  <c:v>47.647777727063243</c:v>
                </c:pt>
                <c:pt idx="12">
                  <c:v>50.03629194894846</c:v>
                </c:pt>
                <c:pt idx="13">
                  <c:v>48.517317057369105</c:v>
                </c:pt>
                <c:pt idx="14">
                  <c:v>47.220714112469715</c:v>
                </c:pt>
                <c:pt idx="15">
                  <c:v>49.299870619199091</c:v>
                </c:pt>
                <c:pt idx="16">
                  <c:v>42.668204603572399</c:v>
                </c:pt>
                <c:pt idx="17">
                  <c:v>42.788931573245435</c:v>
                </c:pt>
                <c:pt idx="18">
                  <c:v>42.795626912772882</c:v>
                </c:pt>
                <c:pt idx="19">
                  <c:v>44.4170990957928</c:v>
                </c:pt>
                <c:pt idx="20">
                  <c:v>40.643635738352337</c:v>
                </c:pt>
                <c:pt idx="21">
                  <c:v>40.872354793541575</c:v>
                </c:pt>
                <c:pt idx="22">
                  <c:v>37.747775755554535</c:v>
                </c:pt>
                <c:pt idx="23">
                  <c:v>38.725965625252414</c:v>
                </c:pt>
                <c:pt idx="24">
                  <c:v>37.596313980111113</c:v>
                </c:pt>
                <c:pt idx="25">
                  <c:v>35.340813617656849</c:v>
                </c:pt>
                <c:pt idx="26">
                  <c:v>36.085126670410773</c:v>
                </c:pt>
                <c:pt idx="27">
                  <c:v>34.758933787331507</c:v>
                </c:pt>
                <c:pt idx="28">
                  <c:v>36.556540696490593</c:v>
                </c:pt>
                <c:pt idx="29">
                  <c:v>36.303494184597696</c:v>
                </c:pt>
                <c:pt idx="30">
                  <c:v>33.456566369440004</c:v>
                </c:pt>
                <c:pt idx="31">
                  <c:v>33.807791735430278</c:v>
                </c:pt>
                <c:pt idx="32">
                  <c:v>33.043321288235653</c:v>
                </c:pt>
                <c:pt idx="33">
                  <c:v>31.678654666601471</c:v>
                </c:pt>
                <c:pt idx="34">
                  <c:v>31.7446400183339</c:v>
                </c:pt>
                <c:pt idx="35">
                  <c:v>30.136581810117487</c:v>
                </c:pt>
                <c:pt idx="36">
                  <c:v>29.365304354863973</c:v>
                </c:pt>
                <c:pt idx="37">
                  <c:v>29.63502012999356</c:v>
                </c:pt>
                <c:pt idx="38">
                  <c:v>30.59440484692788</c:v>
                </c:pt>
                <c:pt idx="39">
                  <c:v>29.940321954256003</c:v>
                </c:pt>
                <c:pt idx="40">
                  <c:v>29.321411007541244</c:v>
                </c:pt>
                <c:pt idx="41">
                  <c:v>30.180609770432849</c:v>
                </c:pt>
                <c:pt idx="42">
                  <c:v>30.180609770432849</c:v>
                </c:pt>
              </c:numCache>
            </c:numRef>
          </c:val>
          <c:smooth val="0"/>
        </c:ser>
        <c:ser>
          <c:idx val="1"/>
          <c:order val="1"/>
          <c:tx>
            <c:strRef>
              <c:f>Weather_Factors!$GX$27:$GX$28</c:f>
              <c:strCache>
                <c:ptCount val="1"/>
                <c:pt idx="0">
                  <c:v> Predicted  Intensity</c:v>
                </c:pt>
              </c:strCache>
            </c:strRef>
          </c:tx>
          <c:marker>
            <c:symbol val="square"/>
            <c:size val="5"/>
          </c:marker>
          <c:cat>
            <c:numRef>
              <c:f>Weather_Factors!$GV$29:$GV$71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Weather_Factors!$GX$29:$GX$71</c:f>
              <c:numCache>
                <c:formatCode>0.00</c:formatCode>
                <c:ptCount val="43"/>
                <c:pt idx="0">
                  <c:v>75.225307631218271</c:v>
                </c:pt>
                <c:pt idx="1">
                  <c:v>78.302895938610106</c:v>
                </c:pt>
                <c:pt idx="2">
                  <c:v>72.542158943314078</c:v>
                </c:pt>
                <c:pt idx="3">
                  <c:v>71.116776601274779</c:v>
                </c:pt>
                <c:pt idx="4">
                  <c:v>66.599699540291255</c:v>
                </c:pt>
                <c:pt idx="5">
                  <c:v>67.984676536877089</c:v>
                </c:pt>
                <c:pt idx="6">
                  <c:v>61.298244278491602</c:v>
                </c:pt>
                <c:pt idx="7">
                  <c:v>59.043085318569815</c:v>
                </c:pt>
                <c:pt idx="8">
                  <c:v>58.650052700166356</c:v>
                </c:pt>
                <c:pt idx="9">
                  <c:v>56.949028991344576</c:v>
                </c:pt>
                <c:pt idx="10">
                  <c:v>51.780392482067228</c:v>
                </c:pt>
                <c:pt idx="11">
                  <c:v>47.914014418357496</c:v>
                </c:pt>
                <c:pt idx="12">
                  <c:v>50.043276140869381</c:v>
                </c:pt>
                <c:pt idx="13">
                  <c:v>47.416624544648876</c:v>
                </c:pt>
                <c:pt idx="14">
                  <c:v>47.852999627553714</c:v>
                </c:pt>
                <c:pt idx="15">
                  <c:v>49.173295843603881</c:v>
                </c:pt>
                <c:pt idx="16">
                  <c:v>42.349526239363556</c:v>
                </c:pt>
                <c:pt idx="17">
                  <c:v>43.610450991123997</c:v>
                </c:pt>
                <c:pt idx="18">
                  <c:v>42.602933743646631</c:v>
                </c:pt>
                <c:pt idx="19">
                  <c:v>42.249657444954622</c:v>
                </c:pt>
                <c:pt idx="20">
                  <c:v>41.707884968139851</c:v>
                </c:pt>
                <c:pt idx="21">
                  <c:v>40.877044705624613</c:v>
                </c:pt>
                <c:pt idx="22">
                  <c:v>37.95364076084384</c:v>
                </c:pt>
                <c:pt idx="23">
                  <c:v>39.616826484628852</c:v>
                </c:pt>
                <c:pt idx="24">
                  <c:v>38.392950971653065</c:v>
                </c:pt>
                <c:pt idx="25">
                  <c:v>35.993892558898054</c:v>
                </c:pt>
                <c:pt idx="26">
                  <c:v>35.813139348462087</c:v>
                </c:pt>
                <c:pt idx="27">
                  <c:v>34.990134933135479</c:v>
                </c:pt>
                <c:pt idx="28">
                  <c:v>36.276141594126408</c:v>
                </c:pt>
                <c:pt idx="29">
                  <c:v>34.959253302707992</c:v>
                </c:pt>
                <c:pt idx="30">
                  <c:v>33.813861257268748</c:v>
                </c:pt>
                <c:pt idx="31">
                  <c:v>33.353877042745921</c:v>
                </c:pt>
                <c:pt idx="32">
                  <c:v>33.168391604307629</c:v>
                </c:pt>
                <c:pt idx="33">
                  <c:v>31.496668708294994</c:v>
                </c:pt>
                <c:pt idx="34">
                  <c:v>31.211442929366413</c:v>
                </c:pt>
                <c:pt idx="35">
                  <c:v>30.338948372123301</c:v>
                </c:pt>
                <c:pt idx="36">
                  <c:v>30.03587814704543</c:v>
                </c:pt>
                <c:pt idx="37">
                  <c:v>29.726713827474455</c:v>
                </c:pt>
                <c:pt idx="38">
                  <c:v>29.725108981972582</c:v>
                </c:pt>
                <c:pt idx="39">
                  <c:v>29.763552790702391</c:v>
                </c:pt>
                <c:pt idx="40">
                  <c:v>29.914646010745074</c:v>
                </c:pt>
                <c:pt idx="41">
                  <c:v>30.389452043096156</c:v>
                </c:pt>
                <c:pt idx="42">
                  <c:v>29.295397574439473</c:v>
                </c:pt>
              </c:numCache>
            </c:numRef>
          </c:val>
          <c:smooth val="0"/>
        </c:ser>
        <c:ser>
          <c:idx val="2"/>
          <c:order val="2"/>
          <c:tx>
            <c:strRef>
              <c:f>Weather_Factors!$GY$27:$GY$28</c:f>
              <c:strCache>
                <c:ptCount val="1"/>
                <c:pt idx="0">
                  <c:v>Normalized  Intensity</c:v>
                </c:pt>
              </c:strCache>
            </c:strRef>
          </c:tx>
          <c:cat>
            <c:numRef>
              <c:f>Weather_Factors!$GV$29:$GV$71</c:f>
              <c:numCache>
                <c:formatCode>General</c:formatCode>
                <c:ptCount val="4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numCache>
            </c:numRef>
          </c:cat>
          <c:val>
            <c:numRef>
              <c:f>Weather_Factors!$GY$29:$GY$71</c:f>
              <c:numCache>
                <c:formatCode>0.00</c:formatCode>
                <c:ptCount val="43"/>
                <c:pt idx="0">
                  <c:v>72.586586549674635</c:v>
                </c:pt>
                <c:pt idx="1">
                  <c:v>72.143107783544394</c:v>
                </c:pt>
                <c:pt idx="2">
                  <c:v>74.033469694959336</c:v>
                </c:pt>
                <c:pt idx="3">
                  <c:v>68.15003735587409</c:v>
                </c:pt>
                <c:pt idx="4">
                  <c:v>64.077188595683879</c:v>
                </c:pt>
                <c:pt idx="5">
                  <c:v>62.962958598918149</c:v>
                </c:pt>
                <c:pt idx="6">
                  <c:v>65.115526546558925</c:v>
                </c:pt>
                <c:pt idx="7">
                  <c:v>58.233275527007429</c:v>
                </c:pt>
                <c:pt idx="8">
                  <c:v>56.144041338853221</c:v>
                </c:pt>
                <c:pt idx="9">
                  <c:v>57.885605298494433</c:v>
                </c:pt>
                <c:pt idx="10">
                  <c:v>53.263758032824789</c:v>
                </c:pt>
                <c:pt idx="11">
                  <c:v>50.161512858976003</c:v>
                </c:pt>
                <c:pt idx="12">
                  <c:v>48.729614860873852</c:v>
                </c:pt>
                <c:pt idx="13">
                  <c:v>48.817945828931585</c:v>
                </c:pt>
                <c:pt idx="14">
                  <c:v>47.032939683880414</c:v>
                </c:pt>
                <c:pt idx="15">
                  <c:v>46.719966303716575</c:v>
                </c:pt>
                <c:pt idx="16">
                  <c:v>46.153202878233749</c:v>
                </c:pt>
                <c:pt idx="17">
                  <c:v>44.18894362569862</c:v>
                </c:pt>
                <c:pt idx="18">
                  <c:v>44.420274772204934</c:v>
                </c:pt>
                <c:pt idx="19">
                  <c:v>45.489099821862368</c:v>
                </c:pt>
                <c:pt idx="20">
                  <c:v>41.194812205834211</c:v>
                </c:pt>
                <c:pt idx="21">
                  <c:v>41.389101942458645</c:v>
                </c:pt>
                <c:pt idx="22">
                  <c:v>40.417224109249617</c:v>
                </c:pt>
                <c:pt idx="23">
                  <c:v>38.985564093579477</c:v>
                </c:pt>
                <c:pt idx="24">
                  <c:v>38.304683262486627</c:v>
                </c:pt>
                <c:pt idx="25">
                  <c:v>37.76718743415735</c:v>
                </c:pt>
                <c:pt idx="26">
                  <c:v>38.036811263444505</c:v>
                </c:pt>
                <c:pt idx="27">
                  <c:v>36.749775116823479</c:v>
                </c:pt>
                <c:pt idx="28">
                  <c:v>36.677320774611864</c:v>
                </c:pt>
                <c:pt idx="29">
                  <c:v>37.255696561322367</c:v>
                </c:pt>
                <c:pt idx="30">
                  <c:v>34.680280012029584</c:v>
                </c:pt>
                <c:pt idx="31">
                  <c:v>34.54723835908829</c:v>
                </c:pt>
                <c:pt idx="32">
                  <c:v>33.586909543683504</c:v>
                </c:pt>
                <c:pt idx="33">
                  <c:v>33.344768558983041</c:v>
                </c:pt>
                <c:pt idx="34">
                  <c:v>33.031474036054725</c:v>
                </c:pt>
                <c:pt idx="35">
                  <c:v>31.308167868603192</c:v>
                </c:pt>
                <c:pt idx="36">
                  <c:v>30.039596095708088</c:v>
                </c:pt>
                <c:pt idx="37">
                  <c:v>32.11550714756995</c:v>
                </c:pt>
                <c:pt idx="38">
                  <c:v>31.35031615896898</c:v>
                </c:pt>
                <c:pt idx="39">
                  <c:v>31.391020524296785</c:v>
                </c:pt>
                <c:pt idx="40">
                  <c:v>30.7667833794671</c:v>
                </c:pt>
                <c:pt idx="41">
                  <c:v>28.613357630573212</c:v>
                </c:pt>
                <c:pt idx="42">
                  <c:v>35.480837181533516</c:v>
                </c:pt>
              </c:numCache>
            </c:numRef>
          </c:val>
          <c:smooth val="0"/>
        </c:ser>
        <c:dLbls>
          <c:showLegendKey val="0"/>
          <c:showVal val="0"/>
          <c:showCatName val="0"/>
          <c:showSerName val="0"/>
          <c:showPercent val="0"/>
          <c:showBubbleSize val="0"/>
        </c:dLbls>
        <c:marker val="1"/>
        <c:smooth val="0"/>
        <c:axId val="46899968"/>
        <c:axId val="46901504"/>
      </c:lineChart>
      <c:catAx>
        <c:axId val="46899968"/>
        <c:scaling>
          <c:orientation val="minMax"/>
        </c:scaling>
        <c:delete val="0"/>
        <c:axPos val="b"/>
        <c:numFmt formatCode="General" sourceLinked="1"/>
        <c:majorTickMark val="out"/>
        <c:minorTickMark val="none"/>
        <c:tickLblPos val="nextTo"/>
        <c:crossAx val="46901504"/>
        <c:crosses val="autoZero"/>
        <c:auto val="1"/>
        <c:lblAlgn val="ctr"/>
        <c:lblOffset val="100"/>
        <c:tickLblSkip val="5"/>
        <c:noMultiLvlLbl val="0"/>
      </c:catAx>
      <c:valAx>
        <c:axId val="46901504"/>
        <c:scaling>
          <c:orientation val="minMax"/>
        </c:scaling>
        <c:delete val="0"/>
        <c:axPos val="l"/>
        <c:majorGridlines/>
        <c:numFmt formatCode="0.00" sourceLinked="1"/>
        <c:majorTickMark val="out"/>
        <c:minorTickMark val="none"/>
        <c:tickLblPos val="nextTo"/>
        <c:crossAx val="46899968"/>
        <c:crosses val="autoZero"/>
        <c:crossBetween val="between"/>
      </c:valAx>
    </c:plotArea>
    <c:legend>
      <c:legendPos val="r"/>
      <c:layout>
        <c:manualLayout>
          <c:xMode val="edge"/>
          <c:yMode val="edge"/>
          <c:x val="0.14244313210848641"/>
          <c:y val="0.56423884514435696"/>
          <c:w val="0.3242235345581802"/>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Weather_Factors!$GW$97</c:f>
              <c:strCache>
                <c:ptCount val="1"/>
                <c:pt idx="0">
                  <c:v> Norm1</c:v>
                </c:pt>
              </c:strCache>
            </c:strRef>
          </c:tx>
          <c:cat>
            <c:numRef>
              <c:f>Weather_Factors!$GV$98:$GV$122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Weather_Factors!$GW$98:$GW$122</c:f>
              <c:numCache>
                <c:formatCode>General</c:formatCode>
                <c:ptCount val="25"/>
                <c:pt idx="0">
                  <c:v>47.148601145308589</c:v>
                </c:pt>
                <c:pt idx="1">
                  <c:v>45.766009223107822</c:v>
                </c:pt>
                <c:pt idx="2">
                  <c:v>44.027308791684071</c:v>
                </c:pt>
                <c:pt idx="3">
                  <c:v>44.256382162293171</c:v>
                </c:pt>
                <c:pt idx="4">
                  <c:v>45.386269273303789</c:v>
                </c:pt>
                <c:pt idx="5">
                  <c:v>41.145010343985334</c:v>
                </c:pt>
                <c:pt idx="6">
                  <c:v>41.348997896705924</c:v>
                </c:pt>
                <c:pt idx="7">
                  <c:v>40.331490065735274</c:v>
                </c:pt>
                <c:pt idx="8">
                  <c:v>38.973813659482289</c:v>
                </c:pt>
                <c:pt idx="9">
                  <c:v>38.291078454964662</c:v>
                </c:pt>
                <c:pt idx="10">
                  <c:v>37.856442271029906</c:v>
                </c:pt>
                <c:pt idx="11">
                  <c:v>38.143053144910766</c:v>
                </c:pt>
                <c:pt idx="12">
                  <c:v>36.919383143893114</c:v>
                </c:pt>
                <c:pt idx="13">
                  <c:v>36.686689328747327</c:v>
                </c:pt>
                <c:pt idx="14">
                  <c:v>37.385401967288963</c:v>
                </c:pt>
                <c:pt idx="15">
                  <c:v>34.901343462376012</c:v>
                </c:pt>
                <c:pt idx="16">
                  <c:v>34.693561605625874</c:v>
                </c:pt>
                <c:pt idx="17">
                  <c:v>33.722999078014219</c:v>
                </c:pt>
                <c:pt idx="18">
                  <c:v>33.947924302674004</c:v>
                </c:pt>
                <c:pt idx="19">
                  <c:v>33.55853771653603</c:v>
                </c:pt>
                <c:pt idx="20">
                  <c:v>31.856416871058759</c:v>
                </c:pt>
                <c:pt idx="21">
                  <c:v>30.385947925656787</c:v>
                </c:pt>
                <c:pt idx="22">
                  <c:v>30.597302743467147</c:v>
                </c:pt>
                <c:pt idx="23">
                  <c:v>30.877213722213686</c:v>
                </c:pt>
                <c:pt idx="24">
                  <c:v>30.491682954848219</c:v>
                </c:pt>
              </c:numCache>
            </c:numRef>
          </c:val>
          <c:smooth val="0"/>
        </c:ser>
        <c:ser>
          <c:idx val="1"/>
          <c:order val="1"/>
          <c:tx>
            <c:strRef>
              <c:f>Weather_Factors!$GX$97</c:f>
              <c:strCache>
                <c:ptCount val="1"/>
                <c:pt idx="0">
                  <c:v>  Norm2</c:v>
                </c:pt>
              </c:strCache>
            </c:strRef>
          </c:tx>
          <c:cat>
            <c:numRef>
              <c:f>Weather_Factors!$GV$98:$GV$122</c:f>
              <c:numCache>
                <c:formatCode>General</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numCache>
            </c:numRef>
          </c:cat>
          <c:val>
            <c:numRef>
              <c:f>Weather_Factors!$GX$98:$GX$122</c:f>
              <c:numCache>
                <c:formatCode>General</c:formatCode>
                <c:ptCount val="25"/>
                <c:pt idx="0">
                  <c:v>46.719966303716575</c:v>
                </c:pt>
                <c:pt idx="1">
                  <c:v>46.153202878233749</c:v>
                </c:pt>
                <c:pt idx="2">
                  <c:v>44.18894362569862</c:v>
                </c:pt>
                <c:pt idx="3">
                  <c:v>44.420274772204934</c:v>
                </c:pt>
                <c:pt idx="4">
                  <c:v>45.489099821862368</c:v>
                </c:pt>
                <c:pt idx="5">
                  <c:v>41.194812205834211</c:v>
                </c:pt>
                <c:pt idx="6">
                  <c:v>41.389101942458645</c:v>
                </c:pt>
                <c:pt idx="7">
                  <c:v>40.417224109249617</c:v>
                </c:pt>
                <c:pt idx="8">
                  <c:v>38.985564093579477</c:v>
                </c:pt>
                <c:pt idx="9">
                  <c:v>38.304683262486627</c:v>
                </c:pt>
                <c:pt idx="10">
                  <c:v>37.76718743415735</c:v>
                </c:pt>
                <c:pt idx="11">
                  <c:v>38.036811263444505</c:v>
                </c:pt>
                <c:pt idx="12">
                  <c:v>36.749775116823479</c:v>
                </c:pt>
                <c:pt idx="13">
                  <c:v>36.677320774611864</c:v>
                </c:pt>
                <c:pt idx="14">
                  <c:v>37.255696561322367</c:v>
                </c:pt>
                <c:pt idx="15">
                  <c:v>34.680280012029584</c:v>
                </c:pt>
                <c:pt idx="16">
                  <c:v>34.54723835908829</c:v>
                </c:pt>
                <c:pt idx="17">
                  <c:v>33.586909543683504</c:v>
                </c:pt>
                <c:pt idx="18">
                  <c:v>33.344768558983041</c:v>
                </c:pt>
                <c:pt idx="19">
                  <c:v>33.031474036054725</c:v>
                </c:pt>
                <c:pt idx="20">
                  <c:v>31.308167868603192</c:v>
                </c:pt>
                <c:pt idx="21">
                  <c:v>30.039596095708088</c:v>
                </c:pt>
                <c:pt idx="22">
                  <c:v>32.11550714756995</c:v>
                </c:pt>
                <c:pt idx="23">
                  <c:v>31.35031615896898</c:v>
                </c:pt>
                <c:pt idx="24">
                  <c:v>31.391020524296785</c:v>
                </c:pt>
              </c:numCache>
            </c:numRef>
          </c:val>
          <c:smooth val="0"/>
        </c:ser>
        <c:dLbls>
          <c:showLegendKey val="0"/>
          <c:showVal val="0"/>
          <c:showCatName val="0"/>
          <c:showSerName val="0"/>
          <c:showPercent val="0"/>
          <c:showBubbleSize val="0"/>
        </c:dLbls>
        <c:marker val="1"/>
        <c:smooth val="0"/>
        <c:axId val="46922368"/>
        <c:axId val="46428544"/>
      </c:lineChart>
      <c:catAx>
        <c:axId val="46922368"/>
        <c:scaling>
          <c:orientation val="minMax"/>
        </c:scaling>
        <c:delete val="0"/>
        <c:axPos val="b"/>
        <c:numFmt formatCode="General" sourceLinked="1"/>
        <c:majorTickMark val="out"/>
        <c:minorTickMark val="none"/>
        <c:tickLblPos val="nextTo"/>
        <c:crossAx val="46428544"/>
        <c:crosses val="autoZero"/>
        <c:auto val="1"/>
        <c:lblAlgn val="ctr"/>
        <c:lblOffset val="100"/>
        <c:noMultiLvlLbl val="0"/>
      </c:catAx>
      <c:valAx>
        <c:axId val="46428544"/>
        <c:scaling>
          <c:orientation val="minMax"/>
        </c:scaling>
        <c:delete val="0"/>
        <c:axPos val="l"/>
        <c:majorGridlines/>
        <c:numFmt formatCode="General" sourceLinked="1"/>
        <c:majorTickMark val="out"/>
        <c:minorTickMark val="none"/>
        <c:tickLblPos val="nextTo"/>
        <c:crossAx val="469223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16907261592301"/>
          <c:y val="5.1400554097404488E-2"/>
          <c:w val="0.82160804899387563"/>
          <c:h val="0.79523549139690874"/>
        </c:manualLayout>
      </c:layout>
      <c:lineChart>
        <c:grouping val="standard"/>
        <c:varyColors val="0"/>
        <c:ser>
          <c:idx val="0"/>
          <c:order val="0"/>
          <c:tx>
            <c:strRef>
              <c:f>Weather_Factors!$IV$28</c:f>
              <c:strCache>
                <c:ptCount val="1"/>
                <c:pt idx="0">
                  <c:v>Elec-WN1</c:v>
                </c:pt>
              </c:strCache>
            </c:strRef>
          </c:tx>
          <c:cat>
            <c:numRef>
              <c:f>Weather_Factors!$IU$29:$IU$70</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Weather_Factors!$IV$29:$IV$70</c:f>
              <c:numCache>
                <c:formatCode>#,##0.0</c:formatCode>
                <c:ptCount val="42"/>
                <c:pt idx="0">
                  <c:v>1572.9676200024894</c:v>
                </c:pt>
                <c:pt idx="1">
                  <c:v>1705.326909790914</c:v>
                </c:pt>
                <c:pt idx="2">
                  <c:v>1851.8570997112311</c:v>
                </c:pt>
                <c:pt idx="3">
                  <c:v>1971.8440143684461</c:v>
                </c:pt>
                <c:pt idx="4">
                  <c:v>2010.2904994757137</c:v>
                </c:pt>
                <c:pt idx="5">
                  <c:v>2009.5048706758503</c:v>
                </c:pt>
                <c:pt idx="6">
                  <c:v>2105.7349729970165</c:v>
                </c:pt>
                <c:pt idx="7">
                  <c:v>2175.2318597222279</c:v>
                </c:pt>
                <c:pt idx="8">
                  <c:v>2270.6400003099543</c:v>
                </c:pt>
                <c:pt idx="9">
                  <c:v>2339.7823402246372</c:v>
                </c:pt>
                <c:pt idx="10">
                  <c:v>2406.2720865824431</c:v>
                </c:pt>
                <c:pt idx="11">
                  <c:v>2513.3983392026998</c:v>
                </c:pt>
                <c:pt idx="12">
                  <c:v>2507.8965323790298</c:v>
                </c:pt>
                <c:pt idx="13">
                  <c:v>2532.3519464144715</c:v>
                </c:pt>
                <c:pt idx="14">
                  <c:v>2674.1241532724516</c:v>
                </c:pt>
                <c:pt idx="15">
                  <c:v>2707.5335124811654</c:v>
                </c:pt>
                <c:pt idx="16">
                  <c:v>2796.9575440479944</c:v>
                </c:pt>
                <c:pt idx="17">
                  <c:v>2880.3441468241435</c:v>
                </c:pt>
                <c:pt idx="18">
                  <c:v>3012.9721623416858</c:v>
                </c:pt>
                <c:pt idx="19">
                  <c:v>3090.233283040373</c:v>
                </c:pt>
                <c:pt idx="20">
                  <c:v>3195.6370788018239</c:v>
                </c:pt>
                <c:pt idx="21">
                  <c:v>3238.1264189234284</c:v>
                </c:pt>
                <c:pt idx="22">
                  <c:v>3300.9136938476095</c:v>
                </c:pt>
                <c:pt idx="23">
                  <c:v>3360.0173248244464</c:v>
                </c:pt>
                <c:pt idx="24">
                  <c:v>3453.2122196721507</c:v>
                </c:pt>
                <c:pt idx="25">
                  <c:v>3520.0837198044464</c:v>
                </c:pt>
                <c:pt idx="26">
                  <c:v>3709.4251811917779</c:v>
                </c:pt>
                <c:pt idx="27">
                  <c:v>3710.2365719826917</c:v>
                </c:pt>
                <c:pt idx="28">
                  <c:v>3843.2178707544977</c:v>
                </c:pt>
                <c:pt idx="29">
                  <c:v>3916.3784455560503</c:v>
                </c:pt>
                <c:pt idx="30">
                  <c:v>4080.286206480861</c:v>
                </c:pt>
                <c:pt idx="31">
                  <c:v>4133.5797716967245</c:v>
                </c:pt>
                <c:pt idx="32">
                  <c:v>4256.7192086040432</c:v>
                </c:pt>
                <c:pt idx="33">
                  <c:v>4354.0481466750698</c:v>
                </c:pt>
                <c:pt idx="34">
                  <c:v>4446.4053956259122</c:v>
                </c:pt>
                <c:pt idx="35">
                  <c:v>4590.8029661567925</c:v>
                </c:pt>
                <c:pt idx="36">
                  <c:v>4635.5627568611771</c:v>
                </c:pt>
                <c:pt idx="37">
                  <c:v>4695.3098373492148</c:v>
                </c:pt>
                <c:pt idx="38">
                  <c:v>4700.5709721149642</c:v>
                </c:pt>
                <c:pt idx="39">
                  <c:v>4683.175506498158</c:v>
                </c:pt>
                <c:pt idx="40">
                  <c:v>4788.1686032603711</c:v>
                </c:pt>
                <c:pt idx="41">
                  <c:v>4787.2094227394882</c:v>
                </c:pt>
              </c:numCache>
            </c:numRef>
          </c:val>
          <c:smooth val="0"/>
        </c:ser>
        <c:ser>
          <c:idx val="1"/>
          <c:order val="1"/>
          <c:tx>
            <c:strRef>
              <c:f>Weather_Factors!$IW$28</c:f>
              <c:strCache>
                <c:ptCount val="1"/>
                <c:pt idx="0">
                  <c:v>Elec-WN3</c:v>
                </c:pt>
              </c:strCache>
            </c:strRef>
          </c:tx>
          <c:marker>
            <c:symbol val="square"/>
            <c:size val="5"/>
          </c:marker>
          <c:cat>
            <c:numRef>
              <c:f>Weather_Factors!$IU$29:$IU$70</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Weather_Factors!$IW$29:$IW$70</c:f>
              <c:numCache>
                <c:formatCode>#,##0.0</c:formatCode>
                <c:ptCount val="42"/>
                <c:pt idx="0">
                  <c:v>1573.8129882717103</c:v>
                </c:pt>
                <c:pt idx="1">
                  <c:v>1707.8704269871823</c:v>
                </c:pt>
                <c:pt idx="2">
                  <c:v>1850.1466248283539</c:v>
                </c:pt>
                <c:pt idx="3">
                  <c:v>1977.3048441618898</c:v>
                </c:pt>
                <c:pt idx="4">
                  <c:v>2009.4087085302519</c:v>
                </c:pt>
                <c:pt idx="5">
                  <c:v>2015.9797750451933</c:v>
                </c:pt>
                <c:pt idx="6">
                  <c:v>2109.9850369177771</c:v>
                </c:pt>
                <c:pt idx="7">
                  <c:v>2172.1135298174231</c:v>
                </c:pt>
                <c:pt idx="8">
                  <c:v>2265.8073589452761</c:v>
                </c:pt>
                <c:pt idx="9">
                  <c:v>2343.8528951200033</c:v>
                </c:pt>
                <c:pt idx="10">
                  <c:v>2394.2623807056602</c:v>
                </c:pt>
                <c:pt idx="11">
                  <c:v>2490.5295243360943</c:v>
                </c:pt>
                <c:pt idx="12">
                  <c:v>2502.9605188631785</c:v>
                </c:pt>
                <c:pt idx="13">
                  <c:v>2536.9938523977385</c:v>
                </c:pt>
                <c:pt idx="14">
                  <c:v>2687.7242554015879</c:v>
                </c:pt>
                <c:pt idx="15">
                  <c:v>2758.2304923152824</c:v>
                </c:pt>
                <c:pt idx="16">
                  <c:v>2798.7289094968701</c:v>
                </c:pt>
                <c:pt idx="17">
                  <c:v>2879.3391813889425</c:v>
                </c:pt>
                <c:pt idx="18">
                  <c:v>3001.2277237645471</c:v>
                </c:pt>
                <c:pt idx="19">
                  <c:v>3088.4382627303462</c:v>
                </c:pt>
                <c:pt idx="20">
                  <c:v>3190.0566089492904</c:v>
                </c:pt>
                <c:pt idx="21">
                  <c:v>3225.2483088088093</c:v>
                </c:pt>
                <c:pt idx="22">
                  <c:v>3283.691220155335</c:v>
                </c:pt>
                <c:pt idx="23">
                  <c:v>3360.0851558632276</c:v>
                </c:pt>
                <c:pt idx="24">
                  <c:v>3448.3194395505211</c:v>
                </c:pt>
                <c:pt idx="25">
                  <c:v>3512.6248599592695</c:v>
                </c:pt>
                <c:pt idx="26">
                  <c:v>3708.1687914596846</c:v>
                </c:pt>
                <c:pt idx="27">
                  <c:v>3708.4011467411333</c:v>
                </c:pt>
                <c:pt idx="28">
                  <c:v>3811.0174553168963</c:v>
                </c:pt>
                <c:pt idx="29">
                  <c:v>3903.2816112637329</c:v>
                </c:pt>
                <c:pt idx="30">
                  <c:v>4076.5070965763384</c:v>
                </c:pt>
                <c:pt idx="31">
                  <c:v>4130.5417577838125</c:v>
                </c:pt>
                <c:pt idx="32">
                  <c:v>4222.9211319842043</c:v>
                </c:pt>
                <c:pt idx="33">
                  <c:v>4332.0367359251695</c:v>
                </c:pt>
                <c:pt idx="34">
                  <c:v>4428.7618344739376</c:v>
                </c:pt>
                <c:pt idx="35">
                  <c:v>4554.997280762369</c:v>
                </c:pt>
                <c:pt idx="36">
                  <c:v>4596.3242129813461</c:v>
                </c:pt>
                <c:pt idx="37">
                  <c:v>4623.5148342342536</c:v>
                </c:pt>
                <c:pt idx="38">
                  <c:v>4678.1793362444696</c:v>
                </c:pt>
                <c:pt idx="39">
                  <c:v>4650.0693988444427</c:v>
                </c:pt>
                <c:pt idx="40">
                  <c:v>4719.2644906170644</c:v>
                </c:pt>
                <c:pt idx="41">
                  <c:v>4715.0108209796099</c:v>
                </c:pt>
              </c:numCache>
            </c:numRef>
          </c:val>
          <c:smooth val="0"/>
        </c:ser>
        <c:ser>
          <c:idx val="2"/>
          <c:order val="2"/>
          <c:tx>
            <c:strRef>
              <c:f>Weather_Factors!$IX$28</c:f>
              <c:strCache>
                <c:ptCount val="1"/>
                <c:pt idx="0">
                  <c:v>Fuel-WN1</c:v>
                </c:pt>
              </c:strCache>
            </c:strRef>
          </c:tx>
          <c:cat>
            <c:numRef>
              <c:f>Weather_Factors!$IU$29:$IU$70</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Weather_Factors!$IX$29:$IX$70</c:f>
              <c:numCache>
                <c:formatCode>#,##0.0</c:formatCode>
                <c:ptCount val="42"/>
                <c:pt idx="0">
                  <c:v>8231.9810465559021</c:v>
                </c:pt>
                <c:pt idx="1">
                  <c:v>8538.9722628461077</c:v>
                </c:pt>
                <c:pt idx="2">
                  <c:v>8469.101926123074</c:v>
                </c:pt>
                <c:pt idx="3">
                  <c:v>8662.2981701728622</c:v>
                </c:pt>
                <c:pt idx="4">
                  <c:v>8162.0228530674822</c:v>
                </c:pt>
                <c:pt idx="5">
                  <c:v>8193.3072427022653</c:v>
                </c:pt>
                <c:pt idx="6">
                  <c:v>8202.5644855016508</c:v>
                </c:pt>
                <c:pt idx="7">
                  <c:v>8174.155613958329</c:v>
                </c:pt>
                <c:pt idx="8">
                  <c:v>7791.5754225329329</c:v>
                </c:pt>
                <c:pt idx="9">
                  <c:v>7679.4640651084183</c:v>
                </c:pt>
                <c:pt idx="10">
                  <c:v>7286.4349941111104</c:v>
                </c:pt>
                <c:pt idx="11">
                  <c:v>7123.3224125402721</c:v>
                </c:pt>
                <c:pt idx="12">
                  <c:v>7125.6296711345722</c:v>
                </c:pt>
                <c:pt idx="13">
                  <c:v>6796.4104839113779</c:v>
                </c:pt>
                <c:pt idx="14">
                  <c:v>7305.9814525208849</c:v>
                </c:pt>
                <c:pt idx="15">
                  <c:v>7104.6747998511282</c:v>
                </c:pt>
                <c:pt idx="16">
                  <c:v>7238.2394276705563</c:v>
                </c:pt>
                <c:pt idx="17">
                  <c:v>7236.3246194895355</c:v>
                </c:pt>
                <c:pt idx="18">
                  <c:v>7272.8944646729478</c:v>
                </c:pt>
                <c:pt idx="19">
                  <c:v>7388.0916056892993</c:v>
                </c:pt>
                <c:pt idx="20">
                  <c:v>7269.5756630588321</c:v>
                </c:pt>
                <c:pt idx="21">
                  <c:v>7221.3112513894757</c:v>
                </c:pt>
                <c:pt idx="22">
                  <c:v>7103.6700110184956</c:v>
                </c:pt>
                <c:pt idx="23">
                  <c:v>7013.8341146488419</c:v>
                </c:pt>
                <c:pt idx="24">
                  <c:v>7097.2414477174307</c:v>
                </c:pt>
                <c:pt idx="25">
                  <c:v>6982.1294179781908</c:v>
                </c:pt>
                <c:pt idx="26">
                  <c:v>7302.8690449614514</c:v>
                </c:pt>
                <c:pt idx="27">
                  <c:v>7061.9785475218287</c:v>
                </c:pt>
                <c:pt idx="28">
                  <c:v>7219.1788191115729</c:v>
                </c:pt>
                <c:pt idx="29">
                  <c:v>7294.6374091337175</c:v>
                </c:pt>
                <c:pt idx="30">
                  <c:v>7309.7911750060666</c:v>
                </c:pt>
                <c:pt idx="31">
                  <c:v>7324.7384485598604</c:v>
                </c:pt>
                <c:pt idx="32">
                  <c:v>7220.8260870190115</c:v>
                </c:pt>
                <c:pt idx="33">
                  <c:v>7279.6201890046714</c:v>
                </c:pt>
                <c:pt idx="34">
                  <c:v>7257.9341263446195</c:v>
                </c:pt>
                <c:pt idx="35">
                  <c:v>7141.4569524336839</c:v>
                </c:pt>
                <c:pt idx="36">
                  <c:v>6792.5588732676397</c:v>
                </c:pt>
                <c:pt idx="37">
                  <c:v>6906.6863041743763</c:v>
                </c:pt>
                <c:pt idx="38">
                  <c:v>6942.851867434777</c:v>
                </c:pt>
                <c:pt idx="39">
                  <c:v>6693.1494800640166</c:v>
                </c:pt>
                <c:pt idx="40">
                  <c:v>6696.5998914836955</c:v>
                </c:pt>
                <c:pt idx="41">
                  <c:v>6752.7332852998388</c:v>
                </c:pt>
              </c:numCache>
            </c:numRef>
          </c:val>
          <c:smooth val="0"/>
        </c:ser>
        <c:ser>
          <c:idx val="3"/>
          <c:order val="3"/>
          <c:tx>
            <c:strRef>
              <c:f>Weather_Factors!$IY$28</c:f>
              <c:strCache>
                <c:ptCount val="1"/>
                <c:pt idx="0">
                  <c:v>Fuel-WN3</c:v>
                </c:pt>
              </c:strCache>
            </c:strRef>
          </c:tx>
          <c:cat>
            <c:numRef>
              <c:f>Weather_Factors!$IU$29:$IU$70</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Weather_Factors!$IY$29:$IY$70</c:f>
              <c:numCache>
                <c:formatCode>#,##0.0</c:formatCode>
                <c:ptCount val="42"/>
                <c:pt idx="0">
                  <c:v>8241.8683097498215</c:v>
                </c:pt>
                <c:pt idx="1">
                  <c:v>8485.3127040424915</c:v>
                </c:pt>
                <c:pt idx="2">
                  <c:v>8537.9648245770895</c:v>
                </c:pt>
                <c:pt idx="3">
                  <c:v>8455.2674410729614</c:v>
                </c:pt>
                <c:pt idx="4">
                  <c:v>8073.6480656701306</c:v>
                </c:pt>
                <c:pt idx="5">
                  <c:v>8086.542379831576</c:v>
                </c:pt>
                <c:pt idx="6">
                  <c:v>8275.796858404794</c:v>
                </c:pt>
                <c:pt idx="7">
                  <c:v>8191.1463804642035</c:v>
                </c:pt>
                <c:pt idx="8">
                  <c:v>7988.6332199499402</c:v>
                </c:pt>
                <c:pt idx="9">
                  <c:v>7824.7003442132345</c:v>
                </c:pt>
                <c:pt idx="10">
                  <c:v>7362.611059357715</c:v>
                </c:pt>
                <c:pt idx="11">
                  <c:v>7110.6368641265144</c:v>
                </c:pt>
                <c:pt idx="12">
                  <c:v>7100.6682226717739</c:v>
                </c:pt>
                <c:pt idx="13">
                  <c:v>6947.3168157213531</c:v>
                </c:pt>
                <c:pt idx="14">
                  <c:v>7252.2998952019625</c:v>
                </c:pt>
                <c:pt idx="15">
                  <c:v>7101.1350813288836</c:v>
                </c:pt>
                <c:pt idx="16">
                  <c:v>7190.6392248575476</c:v>
                </c:pt>
                <c:pt idx="17">
                  <c:v>7161.6488645684985</c:v>
                </c:pt>
                <c:pt idx="18">
                  <c:v>7294.2767519696818</c:v>
                </c:pt>
                <c:pt idx="19">
                  <c:v>7424.8630548751926</c:v>
                </c:pt>
                <c:pt idx="20">
                  <c:v>7142.6490260565624</c:v>
                </c:pt>
                <c:pt idx="21">
                  <c:v>7152.2787748633564</c:v>
                </c:pt>
                <c:pt idx="22">
                  <c:v>7094.9096481926608</c:v>
                </c:pt>
                <c:pt idx="23">
                  <c:v>7031.9107971414014</c:v>
                </c:pt>
                <c:pt idx="24">
                  <c:v>7084.9535697431847</c:v>
                </c:pt>
                <c:pt idx="25">
                  <c:v>6992.9221345700871</c:v>
                </c:pt>
                <c:pt idx="26">
                  <c:v>7320.2958995562412</c:v>
                </c:pt>
                <c:pt idx="27">
                  <c:v>7069.3995136392359</c:v>
                </c:pt>
                <c:pt idx="28">
                  <c:v>7158.0797332274869</c:v>
                </c:pt>
                <c:pt idx="29">
                  <c:v>7269.0664638198996</c:v>
                </c:pt>
                <c:pt idx="30">
                  <c:v>7310.1610206298064</c:v>
                </c:pt>
                <c:pt idx="31">
                  <c:v>7328.4410711878709</c:v>
                </c:pt>
                <c:pt idx="32">
                  <c:v>7231.4504963903091</c:v>
                </c:pt>
                <c:pt idx="33">
                  <c:v>7265.9509415499315</c:v>
                </c:pt>
                <c:pt idx="34">
                  <c:v>7257.1467167288492</c:v>
                </c:pt>
                <c:pt idx="35">
                  <c:v>7146.2415225534778</c:v>
                </c:pt>
                <c:pt idx="36">
                  <c:v>6837.0334663472013</c:v>
                </c:pt>
                <c:pt idx="37">
                  <c:v>7004.6053421933557</c:v>
                </c:pt>
                <c:pt idx="38">
                  <c:v>6957.3598419661848</c:v>
                </c:pt>
                <c:pt idx="39">
                  <c:v>6734.7452772229717</c:v>
                </c:pt>
                <c:pt idx="40">
                  <c:v>6784.3925463533369</c:v>
                </c:pt>
                <c:pt idx="41">
                  <c:v>6740.7052113843392</c:v>
                </c:pt>
              </c:numCache>
            </c:numRef>
          </c:val>
          <c:smooth val="0"/>
        </c:ser>
        <c:dLbls>
          <c:showLegendKey val="0"/>
          <c:showVal val="0"/>
          <c:showCatName val="0"/>
          <c:showSerName val="0"/>
          <c:showPercent val="0"/>
          <c:showBubbleSize val="0"/>
        </c:dLbls>
        <c:marker val="1"/>
        <c:smooth val="0"/>
        <c:axId val="46462464"/>
        <c:axId val="46464000"/>
      </c:lineChart>
      <c:catAx>
        <c:axId val="46462464"/>
        <c:scaling>
          <c:orientation val="minMax"/>
        </c:scaling>
        <c:delete val="0"/>
        <c:axPos val="b"/>
        <c:numFmt formatCode="General" sourceLinked="1"/>
        <c:majorTickMark val="out"/>
        <c:minorTickMark val="none"/>
        <c:tickLblPos val="nextTo"/>
        <c:crossAx val="46464000"/>
        <c:crosses val="autoZero"/>
        <c:auto val="1"/>
        <c:lblAlgn val="ctr"/>
        <c:lblOffset val="100"/>
        <c:tickLblSkip val="5"/>
        <c:noMultiLvlLbl val="0"/>
      </c:catAx>
      <c:valAx>
        <c:axId val="46464000"/>
        <c:scaling>
          <c:orientation val="minMax"/>
        </c:scaling>
        <c:delete val="0"/>
        <c:axPos val="l"/>
        <c:majorGridlines/>
        <c:numFmt formatCode="#,##0.0" sourceLinked="1"/>
        <c:majorTickMark val="out"/>
        <c:minorTickMark val="none"/>
        <c:tickLblPos val="nextTo"/>
        <c:crossAx val="46462464"/>
        <c:crosses val="autoZero"/>
        <c:crossBetween val="midCat"/>
      </c:valAx>
    </c:plotArea>
    <c:legend>
      <c:legendPos val="r"/>
      <c:layout>
        <c:manualLayout>
          <c:xMode val="edge"/>
          <c:yMode val="edge"/>
          <c:x val="0.15111045494313208"/>
          <c:y val="0.32793598716827066"/>
          <c:w val="0.1961117672790901"/>
          <c:h val="0.2607946923301254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907261592301"/>
          <c:y val="5.1400554097404488E-2"/>
          <c:w val="0.82416294838145221"/>
          <c:h val="0.79523549139690874"/>
        </c:manualLayout>
      </c:layout>
      <c:lineChart>
        <c:grouping val="standard"/>
        <c:varyColors val="0"/>
        <c:ser>
          <c:idx val="0"/>
          <c:order val="0"/>
          <c:tx>
            <c:strRef>
              <c:f>Weather_Factors!$EX$27:$EX$28</c:f>
              <c:strCache>
                <c:ptCount val="1"/>
                <c:pt idx="0">
                  <c:v>  Actual   Intensity</c:v>
                </c:pt>
              </c:strCache>
            </c:strRef>
          </c:tx>
          <c:cat>
            <c:numRef>
              <c:f>Weather_Factors!$EW$29:$EW$69</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General">
                  <c:v>1985</c:v>
                </c:pt>
                <c:pt idx="16" formatCode="General">
                  <c:v>1986</c:v>
                </c:pt>
                <c:pt idx="17" formatCode="General">
                  <c:v>1987</c:v>
                </c:pt>
                <c:pt idx="18" formatCode="General">
                  <c:v>1988</c:v>
                </c:pt>
                <c:pt idx="19" formatCode="General">
                  <c:v>1989</c:v>
                </c:pt>
                <c:pt idx="20" formatCode="General">
                  <c:v>1990</c:v>
                </c:pt>
                <c:pt idx="21" formatCode="General">
                  <c:v>1991</c:v>
                </c:pt>
                <c:pt idx="22" formatCode="General">
                  <c:v>1992</c:v>
                </c:pt>
                <c:pt idx="23" formatCode="General">
                  <c:v>1993</c:v>
                </c:pt>
                <c:pt idx="24" formatCode="General">
                  <c:v>1994</c:v>
                </c:pt>
                <c:pt idx="25" formatCode="General">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numCache>
            </c:numRef>
          </c:cat>
          <c:val>
            <c:numRef>
              <c:f>Weather_Factors!$EX$29:$EX$70</c:f>
              <c:numCache>
                <c:formatCode>0.00</c:formatCode>
                <c:ptCount val="42"/>
                <c:pt idx="0">
                  <c:v>67.091868732733019</c:v>
                </c:pt>
                <c:pt idx="1">
                  <c:v>63.155500176849607</c:v>
                </c:pt>
                <c:pt idx="2">
                  <c:v>60.576731338661148</c:v>
                </c:pt>
                <c:pt idx="3">
                  <c:v>56.488699720448011</c:v>
                </c:pt>
                <c:pt idx="4">
                  <c:v>51.281253117150548</c:v>
                </c:pt>
                <c:pt idx="5">
                  <c:v>50.491040532536324</c:v>
                </c:pt>
                <c:pt idx="6">
                  <c:v>52.312576968833937</c:v>
                </c:pt>
                <c:pt idx="7">
                  <c:v>52.591584641918857</c:v>
                </c:pt>
                <c:pt idx="8">
                  <c:v>49.88454622542033</c:v>
                </c:pt>
                <c:pt idx="9">
                  <c:v>49.418991785929862</c:v>
                </c:pt>
                <c:pt idx="10">
                  <c:v>42.123379200958787</c:v>
                </c:pt>
                <c:pt idx="11">
                  <c:v>37.46051990117634</c:v>
                </c:pt>
                <c:pt idx="12">
                  <c:v>39.018843652917653</c:v>
                </c:pt>
                <c:pt idx="13">
                  <c:v>36.57250880861033</c:v>
                </c:pt>
                <c:pt idx="14">
                  <c:v>40.328650925863307</c:v>
                </c:pt>
                <c:pt idx="15">
                  <c:v>37.328883823690468</c:v>
                </c:pt>
                <c:pt idx="16">
                  <c:v>34.793948271896383</c:v>
                </c:pt>
                <c:pt idx="17">
                  <c:v>34.358010892288625</c:v>
                </c:pt>
                <c:pt idx="18">
                  <c:v>34.722474057766057</c:v>
                </c:pt>
                <c:pt idx="19">
                  <c:v>34.157405583808504</c:v>
                </c:pt>
                <c:pt idx="20">
                  <c:v>28.058954076442955</c:v>
                </c:pt>
                <c:pt idx="21">
                  <c:v>28.593882837851261</c:v>
                </c:pt>
                <c:pt idx="22">
                  <c:v>28.817909485534376</c:v>
                </c:pt>
                <c:pt idx="23">
                  <c:v>29.152826545489983</c:v>
                </c:pt>
                <c:pt idx="24">
                  <c:v>27.068687421182339</c:v>
                </c:pt>
                <c:pt idx="25">
                  <c:v>26.653344561914068</c:v>
                </c:pt>
                <c:pt idx="26">
                  <c:v>28.835910101729457</c:v>
                </c:pt>
                <c:pt idx="27">
                  <c:v>26.103593589152517</c:v>
                </c:pt>
                <c:pt idx="28">
                  <c:v>23.123642299873314</c:v>
                </c:pt>
                <c:pt idx="29">
                  <c:v>22.673580716715097</c:v>
                </c:pt>
                <c:pt idx="30">
                  <c:v>24.791520407157186</c:v>
                </c:pt>
                <c:pt idx="31">
                  <c:v>22.481116882980384</c:v>
                </c:pt>
                <c:pt idx="32">
                  <c:v>21.96122343446315</c:v>
                </c:pt>
                <c:pt idx="33">
                  <c:v>22.118864247775388</c:v>
                </c:pt>
                <c:pt idx="34">
                  <c:v>20.541880175014519</c:v>
                </c:pt>
                <c:pt idx="35">
                  <c:v>19.865872697986607</c:v>
                </c:pt>
                <c:pt idx="36">
                  <c:v>17.017073625205654</c:v>
                </c:pt>
                <c:pt idx="37">
                  <c:v>17.788170574379393</c:v>
                </c:pt>
                <c:pt idx="38">
                  <c:v>18.152451975852898</c:v>
                </c:pt>
                <c:pt idx="39">
                  <c:v>18.105971305497757</c:v>
                </c:pt>
                <c:pt idx="40">
                  <c:v>19.426999131059578</c:v>
                </c:pt>
                <c:pt idx="41">
                  <c:v>17.387307980712698</c:v>
                </c:pt>
              </c:numCache>
            </c:numRef>
          </c:val>
          <c:smooth val="0"/>
        </c:ser>
        <c:ser>
          <c:idx val="2"/>
          <c:order val="1"/>
          <c:tx>
            <c:strRef>
              <c:f>Weather_Factors!$EZ$27:$EZ$28</c:f>
              <c:strCache>
                <c:ptCount val="1"/>
                <c:pt idx="0">
                  <c:v>Normalized  Intensity</c:v>
                </c:pt>
              </c:strCache>
            </c:strRef>
          </c:tx>
          <c:cat>
            <c:numRef>
              <c:f>Weather_Factors!$EW$29:$EW$69</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formatCode="General">
                  <c:v>1985</c:v>
                </c:pt>
                <c:pt idx="16" formatCode="General">
                  <c:v>1986</c:v>
                </c:pt>
                <c:pt idx="17" formatCode="General">
                  <c:v>1987</c:v>
                </c:pt>
                <c:pt idx="18" formatCode="General">
                  <c:v>1988</c:v>
                </c:pt>
                <c:pt idx="19" formatCode="General">
                  <c:v>1989</c:v>
                </c:pt>
                <c:pt idx="20" formatCode="General">
                  <c:v>1990</c:v>
                </c:pt>
                <c:pt idx="21" formatCode="General">
                  <c:v>1991</c:v>
                </c:pt>
                <c:pt idx="22" formatCode="General">
                  <c:v>1992</c:v>
                </c:pt>
                <c:pt idx="23" formatCode="General">
                  <c:v>1993</c:v>
                </c:pt>
                <c:pt idx="24" formatCode="General">
                  <c:v>1994</c:v>
                </c:pt>
                <c:pt idx="25" formatCode="General">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numCache>
            </c:numRef>
          </c:cat>
          <c:val>
            <c:numRef>
              <c:f>Weather_Factors!$EZ$29:$EZ$70</c:f>
              <c:numCache>
                <c:formatCode>0.00</c:formatCode>
                <c:ptCount val="42"/>
                <c:pt idx="0">
                  <c:v>65.018122524805392</c:v>
                </c:pt>
                <c:pt idx="1">
                  <c:v>66.290320552412837</c:v>
                </c:pt>
                <c:pt idx="2">
                  <c:v>61.750897496049539</c:v>
                </c:pt>
                <c:pt idx="3">
                  <c:v>58.051428688327547</c:v>
                </c:pt>
                <c:pt idx="4">
                  <c:v>54.450766674702365</c:v>
                </c:pt>
                <c:pt idx="5">
                  <c:v>52.20131299504456</c:v>
                </c:pt>
                <c:pt idx="6">
                  <c:v>50.777636177894244</c:v>
                </c:pt>
                <c:pt idx="7">
                  <c:v>51.645975402696791</c:v>
                </c:pt>
                <c:pt idx="8">
                  <c:v>47.936181567066384</c:v>
                </c:pt>
                <c:pt idx="9">
                  <c:v>48.525451461442103</c:v>
                </c:pt>
                <c:pt idx="10">
                  <c:v>41.802292606943375</c:v>
                </c:pt>
                <c:pt idx="11">
                  <c:v>37.445129778497616</c:v>
                </c:pt>
                <c:pt idx="12">
                  <c:v>38.829035803750003</c:v>
                </c:pt>
                <c:pt idx="13">
                  <c:v>37.429742584297244</c:v>
                </c:pt>
                <c:pt idx="14">
                  <c:v>39.920586636957324</c:v>
                </c:pt>
                <c:pt idx="15">
                  <c:v>37.224136164380553</c:v>
                </c:pt>
                <c:pt idx="16">
                  <c:v>36.387280887477516</c:v>
                </c:pt>
                <c:pt idx="17">
                  <c:v>34.259914160356523</c:v>
                </c:pt>
                <c:pt idx="18">
                  <c:v>33.486972827889026</c:v>
                </c:pt>
                <c:pt idx="19">
                  <c:v>33.33831952167462</c:v>
                </c:pt>
                <c:pt idx="20">
                  <c:v>31.611930255970847</c:v>
                </c:pt>
                <c:pt idx="21">
                  <c:v>30.348225266375472</c:v>
                </c:pt>
                <c:pt idx="22">
                  <c:v>29.275502434069175</c:v>
                </c:pt>
                <c:pt idx="23">
                  <c:v>28.149300979434738</c:v>
                </c:pt>
                <c:pt idx="24">
                  <c:v>28.076778480691868</c:v>
                </c:pt>
                <c:pt idx="25">
                  <c:v>26.634746971738696</c:v>
                </c:pt>
                <c:pt idx="26">
                  <c:v>27.918968273204168</c:v>
                </c:pt>
                <c:pt idx="27">
                  <c:v>25.772136395320157</c:v>
                </c:pt>
                <c:pt idx="28">
                  <c:v>25.422698627001754</c:v>
                </c:pt>
                <c:pt idx="29">
                  <c:v>24.609874857945432</c:v>
                </c:pt>
                <c:pt idx="30">
                  <c:v>24.773977875895522</c:v>
                </c:pt>
                <c:pt idx="31">
                  <c:v>23.516903701070703</c:v>
                </c:pt>
                <c:pt idx="32">
                  <c:v>22.536899938497687</c:v>
                </c:pt>
                <c:pt idx="33">
                  <c:v>22.237854457828764</c:v>
                </c:pt>
                <c:pt idx="34">
                  <c:v>21.46551108380017</c:v>
                </c:pt>
                <c:pt idx="35">
                  <c:v>20.51290241954975</c:v>
                </c:pt>
                <c:pt idx="36">
                  <c:v>18.727128170146845</c:v>
                </c:pt>
                <c:pt idx="37">
                  <c:v>18.925722616402204</c:v>
                </c:pt>
                <c:pt idx="38">
                  <c:v>18.449105231625026</c:v>
                </c:pt>
                <c:pt idx="39">
                  <c:v>18.188031425554776</c:v>
                </c:pt>
                <c:pt idx="40">
                  <c:v>18.039686623183023</c:v>
                </c:pt>
                <c:pt idx="41">
                  <c:v>18.196440081383351</c:v>
                </c:pt>
              </c:numCache>
            </c:numRef>
          </c:val>
          <c:smooth val="0"/>
        </c:ser>
        <c:dLbls>
          <c:showLegendKey val="0"/>
          <c:showVal val="0"/>
          <c:showCatName val="0"/>
          <c:showSerName val="0"/>
          <c:showPercent val="0"/>
          <c:showBubbleSize val="0"/>
        </c:dLbls>
        <c:marker val="1"/>
        <c:smooth val="0"/>
        <c:axId val="46359296"/>
        <c:axId val="46360832"/>
      </c:lineChart>
      <c:catAx>
        <c:axId val="46359296"/>
        <c:scaling>
          <c:orientation val="minMax"/>
        </c:scaling>
        <c:delete val="0"/>
        <c:axPos val="b"/>
        <c:numFmt formatCode="0" sourceLinked="1"/>
        <c:majorTickMark val="out"/>
        <c:minorTickMark val="none"/>
        <c:tickLblPos val="nextTo"/>
        <c:crossAx val="46360832"/>
        <c:crosses val="autoZero"/>
        <c:auto val="1"/>
        <c:lblAlgn val="ctr"/>
        <c:lblOffset val="100"/>
        <c:tickLblSkip val="5"/>
        <c:noMultiLvlLbl val="0"/>
      </c:catAx>
      <c:valAx>
        <c:axId val="46360832"/>
        <c:scaling>
          <c:orientation val="minMax"/>
        </c:scaling>
        <c:delete val="0"/>
        <c:axPos val="l"/>
        <c:majorGridlines/>
        <c:title>
          <c:tx>
            <c:rich>
              <a:bodyPr rot="-5400000" vert="horz"/>
              <a:lstStyle/>
              <a:p>
                <a:pPr>
                  <a:defRPr/>
                </a:pPr>
                <a:r>
                  <a:rPr lang="en-US"/>
                  <a:t>kBtu per square</a:t>
                </a:r>
                <a:r>
                  <a:rPr lang="en-US" baseline="0"/>
                  <a:t> toot</a:t>
                </a:r>
                <a:endParaRPr lang="en-US"/>
              </a:p>
            </c:rich>
          </c:tx>
          <c:overlay val="0"/>
        </c:title>
        <c:numFmt formatCode="0" sourceLinked="0"/>
        <c:majorTickMark val="out"/>
        <c:minorTickMark val="none"/>
        <c:tickLblPos val="nextTo"/>
        <c:crossAx val="46359296"/>
        <c:crosses val="autoZero"/>
        <c:crossBetween val="midCat"/>
      </c:valAx>
      <c:spPr>
        <a:ln>
          <a:solidFill>
            <a:srgbClr val="000000"/>
          </a:solidFill>
        </a:ln>
      </c:spPr>
    </c:plotArea>
    <c:legend>
      <c:legendPos val="r"/>
      <c:layout>
        <c:manualLayout>
          <c:xMode val="edge"/>
          <c:yMode val="edge"/>
          <c:x val="0.49522090988626422"/>
          <c:y val="0.16609069699620882"/>
          <c:w val="0.3242235345581802"/>
          <c:h val="0.16743438320209975"/>
        </c:manualLayout>
      </c:layout>
      <c:overlay val="0"/>
      <c:spPr>
        <a:solidFill>
          <a:schemeClr val="bg1"/>
        </a:solidFill>
        <a:ln>
          <a:solidFill>
            <a:srgbClr val="000000"/>
          </a:solidFill>
        </a:ln>
      </c:sp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55102181759584"/>
          <c:y val="5.2631759291938363E-2"/>
          <c:w val="0.82878512327601983"/>
          <c:h val="0.77193246961509598"/>
        </c:manualLayout>
      </c:layout>
      <c:lineChart>
        <c:grouping val="standard"/>
        <c:varyColors val="0"/>
        <c:ser>
          <c:idx val="0"/>
          <c:order val="0"/>
          <c:tx>
            <c:strRef>
              <c:f>'Charts (www)'!$K$10</c:f>
              <c:strCache>
                <c:ptCount val="1"/>
                <c:pt idx="0">
                  <c:v>Energy Use</c:v>
                </c:pt>
              </c:strCache>
            </c:strRef>
          </c:tx>
          <c:spPr>
            <a:ln w="12700">
              <a:solidFill>
                <a:srgbClr val="000080"/>
              </a:solidFill>
              <a:prstDash val="solid"/>
            </a:ln>
          </c:spPr>
          <c:marker>
            <c:symbol val="diamond"/>
            <c:size val="5"/>
            <c:spPr>
              <a:solidFill>
                <a:schemeClr val="tx2"/>
              </a:solidFill>
              <a:ln>
                <a:solidFill>
                  <a:srgbClr val="000080"/>
                </a:solidFill>
                <a:prstDash val="solid"/>
              </a:ln>
            </c:spPr>
          </c:marker>
          <c:cat>
            <c:numRef>
              <c:f>'Charts (www)'!$J$26:$J$51</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numCache>
            </c:numRef>
          </c:cat>
          <c:val>
            <c:numRef>
              <c:f>'Charts (www)'!$K$26:$K$52</c:f>
              <c:numCache>
                <c:formatCode>0.00</c:formatCode>
                <c:ptCount val="27"/>
                <c:pt idx="0">
                  <c:v>1</c:v>
                </c:pt>
                <c:pt idx="1">
                  <c:v>0.99587154035942416</c:v>
                </c:pt>
                <c:pt idx="2">
                  <c:v>1.0138317673580011</c:v>
                </c:pt>
                <c:pt idx="3">
                  <c:v>1.0680291925846064</c:v>
                </c:pt>
                <c:pt idx="4">
                  <c:v>1.1087440732796909</c:v>
                </c:pt>
                <c:pt idx="5">
                  <c:v>1.0563521088707459</c:v>
                </c:pt>
                <c:pt idx="6">
                  <c:v>1.0859639229505476</c:v>
                </c:pt>
                <c:pt idx="7">
                  <c:v>1.0819449305151299</c:v>
                </c:pt>
                <c:pt idx="8">
                  <c:v>1.135671634291761</c:v>
                </c:pt>
                <c:pt idx="9">
                  <c:v>1.1291100852335596</c:v>
                </c:pt>
                <c:pt idx="10">
                  <c:v>1.1544528029900754</c:v>
                </c:pt>
                <c:pt idx="11">
                  <c:v>1.2158832301602844</c:v>
                </c:pt>
                <c:pt idx="12">
                  <c:v>1.1822549795422248</c:v>
                </c:pt>
                <c:pt idx="13">
                  <c:v>1.1816297821615087</c:v>
                </c:pt>
                <c:pt idx="14">
                  <c:v>1.2191585812002923</c:v>
                </c:pt>
                <c:pt idx="15">
                  <c:v>1.2732658642978198</c:v>
                </c:pt>
                <c:pt idx="16">
                  <c:v>1.2494020759121407</c:v>
                </c:pt>
                <c:pt idx="17">
                  <c:v>1.2960764360370529</c:v>
                </c:pt>
                <c:pt idx="18">
                  <c:v>1.3176833672311796</c:v>
                </c:pt>
                <c:pt idx="19">
                  <c:v>1.3149026134609507</c:v>
                </c:pt>
                <c:pt idx="20">
                  <c:v>1.348147043132448</c:v>
                </c:pt>
                <c:pt idx="21">
                  <c:v>1.2896685525031775</c:v>
                </c:pt>
                <c:pt idx="22">
                  <c:v>1.3429123787335893</c:v>
                </c:pt>
                <c:pt idx="23">
                  <c:v>1.352447059577464</c:v>
                </c:pt>
                <c:pt idx="24">
                  <c:v>1.3160146157420578</c:v>
                </c:pt>
                <c:pt idx="25">
                  <c:v>1.3622950560096809</c:v>
                </c:pt>
                <c:pt idx="26">
                  <c:v>1.3347670461820695</c:v>
                </c:pt>
              </c:numCache>
            </c:numRef>
          </c:val>
          <c:smooth val="0"/>
        </c:ser>
        <c:ser>
          <c:idx val="1"/>
          <c:order val="1"/>
          <c:tx>
            <c:v>Number of Households</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(www)'!$J$26:$J$51</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numCache>
            </c:numRef>
          </c:cat>
          <c:val>
            <c:numRef>
              <c:f>'Charts (www)'!$L$26:$L$52</c:f>
              <c:numCache>
                <c:formatCode>0.00</c:formatCode>
                <c:ptCount val="27"/>
                <c:pt idx="0">
                  <c:v>1</c:v>
                </c:pt>
                <c:pt idx="1">
                  <c:v>1.0143389540892807</c:v>
                </c:pt>
                <c:pt idx="2">
                  <c:v>1.0284697465763981</c:v>
                </c:pt>
                <c:pt idx="3">
                  <c:v>1.0440345400979163</c:v>
                </c:pt>
                <c:pt idx="4">
                  <c:v>1.0585843858212403</c:v>
                </c:pt>
                <c:pt idx="5">
                  <c:v>1.0643767234138797</c:v>
                </c:pt>
                <c:pt idx="6">
                  <c:v>1.0686611154295853</c:v>
                </c:pt>
                <c:pt idx="7">
                  <c:v>1.085903357740206</c:v>
                </c:pt>
                <c:pt idx="8">
                  <c:v>1.1042199189317468</c:v>
                </c:pt>
                <c:pt idx="9">
                  <c:v>1.1190890742110038</c:v>
                </c:pt>
                <c:pt idx="10">
                  <c:v>1.1345996463961512</c:v>
                </c:pt>
                <c:pt idx="11">
                  <c:v>1.1431900264199562</c:v>
                </c:pt>
                <c:pt idx="12">
                  <c:v>1.1519801014778828</c:v>
                </c:pt>
                <c:pt idx="13">
                  <c:v>1.165113997921299</c:v>
                </c:pt>
                <c:pt idx="14">
                  <c:v>1.1791215434050668</c:v>
                </c:pt>
                <c:pt idx="15">
                  <c:v>1.1922038615135482</c:v>
                </c:pt>
                <c:pt idx="16">
                  <c:v>1.2045794544423172</c:v>
                </c:pt>
                <c:pt idx="17">
                  <c:v>1.2135300451461375</c:v>
                </c:pt>
                <c:pt idx="18">
                  <c:v>1.2227077261986554</c:v>
                </c:pt>
                <c:pt idx="19">
                  <c:v>1.2365492997647942</c:v>
                </c:pt>
                <c:pt idx="20">
                  <c:v>1.2514556244551076</c:v>
                </c:pt>
                <c:pt idx="21">
                  <c:v>1.2600363793394813</c:v>
                </c:pt>
                <c:pt idx="22">
                  <c:v>1.2663044486016479</c:v>
                </c:pt>
                <c:pt idx="23">
                  <c:v>1.272209873532957</c:v>
                </c:pt>
                <c:pt idx="24">
                  <c:v>1.2747720261979276</c:v>
                </c:pt>
                <c:pt idx="25">
                  <c:v>1.2867852763403695</c:v>
                </c:pt>
                <c:pt idx="26">
                  <c:v>1.2988159087335898</c:v>
                </c:pt>
              </c:numCache>
            </c:numRef>
          </c:val>
          <c:smooth val="0"/>
        </c:ser>
        <c:ser>
          <c:idx val="2"/>
          <c:order val="2"/>
          <c:tx>
            <c:strRef>
              <c:f>'Charts (www)'!$M$10</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'Charts (www)'!$J$26:$J$51</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numCache>
            </c:numRef>
          </c:cat>
          <c:val>
            <c:numRef>
              <c:f>'Charts (www)'!$M$26:$M$52</c:f>
              <c:numCache>
                <c:formatCode>0.00</c:formatCode>
                <c:ptCount val="27"/>
                <c:pt idx="0">
                  <c:v>1</c:v>
                </c:pt>
                <c:pt idx="1">
                  <c:v>1.0058909301369665</c:v>
                </c:pt>
                <c:pt idx="2">
                  <c:v>1.0188641512195775</c:v>
                </c:pt>
                <c:pt idx="3">
                  <c:v>1.0299114250597585</c:v>
                </c:pt>
                <c:pt idx="4">
                  <c:v>1.0404957746218153</c:v>
                </c:pt>
                <c:pt idx="5">
                  <c:v>1.0515183254132678</c:v>
                </c:pt>
                <c:pt idx="6">
                  <c:v>1.0602994827009928</c:v>
                </c:pt>
                <c:pt idx="7">
                  <c:v>1.0709892197372817</c:v>
                </c:pt>
                <c:pt idx="8">
                  <c:v>1.0812687345497887</c:v>
                </c:pt>
                <c:pt idx="9">
                  <c:v>1.0918956967634794</c:v>
                </c:pt>
                <c:pt idx="10">
                  <c:v>1.1009400249876629</c:v>
                </c:pt>
                <c:pt idx="11">
                  <c:v>1.1111663344043989</c:v>
                </c:pt>
                <c:pt idx="12">
                  <c:v>1.1209520140455229</c:v>
                </c:pt>
                <c:pt idx="13">
                  <c:v>1.1328903254288945</c:v>
                </c:pt>
                <c:pt idx="14">
                  <c:v>1.1460588890697851</c:v>
                </c:pt>
                <c:pt idx="15">
                  <c:v>1.1575844859329711</c:v>
                </c:pt>
                <c:pt idx="16">
                  <c:v>1.1697778199918121</c:v>
                </c:pt>
                <c:pt idx="17">
                  <c:v>1.1818479852404631</c:v>
                </c:pt>
                <c:pt idx="18">
                  <c:v>1.1938479813114391</c:v>
                </c:pt>
                <c:pt idx="19">
                  <c:v>1.2074508847119365</c:v>
                </c:pt>
                <c:pt idx="20">
                  <c:v>1.2218711083759934</c:v>
                </c:pt>
                <c:pt idx="21">
                  <c:v>1.2362295118106685</c:v>
                </c:pt>
                <c:pt idx="22">
                  <c:v>1.2454064539204823</c:v>
                </c:pt>
                <c:pt idx="23">
                  <c:v>1.252979641537239</c:v>
                </c:pt>
                <c:pt idx="24">
                  <c:v>1.2588100129469151</c:v>
                </c:pt>
                <c:pt idx="25">
                  <c:v>1.2600888684586595</c:v>
                </c:pt>
                <c:pt idx="26">
                  <c:v>1.2617191991088756</c:v>
                </c:pt>
              </c:numCache>
            </c:numRef>
          </c:val>
          <c:smooth val="0"/>
        </c:ser>
        <c:ser>
          <c:idx val="3"/>
          <c:order val="3"/>
          <c:tx>
            <c:strRef>
              <c:f>'Charts (www)'!$N$10</c:f>
              <c:strCache>
                <c:ptCount val="1"/>
                <c:pt idx="0">
                  <c:v>Structure (incl. weather)</c:v>
                </c:pt>
              </c:strCache>
            </c:strRef>
          </c:tx>
          <c:spPr>
            <a:ln w="12700">
              <a:solidFill>
                <a:srgbClr val="3366FF"/>
              </a:solidFill>
              <a:prstDash val="solid"/>
            </a:ln>
          </c:spPr>
          <c:marker>
            <c:symbol val="x"/>
            <c:size val="5"/>
            <c:spPr>
              <a:noFill/>
              <a:ln>
                <a:solidFill>
                  <a:srgbClr val="3366FF"/>
                </a:solidFill>
                <a:prstDash val="solid"/>
              </a:ln>
            </c:spPr>
          </c:marker>
          <c:cat>
            <c:numRef>
              <c:f>'Charts (www)'!$J$26:$J$51</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numCache>
            </c:numRef>
          </c:cat>
          <c:val>
            <c:numRef>
              <c:f>'Charts (www)'!$N$26:$N$52</c:f>
              <c:numCache>
                <c:formatCode>0.00</c:formatCode>
                <c:ptCount val="27"/>
                <c:pt idx="0">
                  <c:v>1</c:v>
                </c:pt>
                <c:pt idx="1">
                  <c:v>0.98787012319245726</c:v>
                </c:pt>
                <c:pt idx="2">
                  <c:v>0.99474897898533265</c:v>
                </c:pt>
                <c:pt idx="3">
                  <c:v>1.0175174625675649</c:v>
                </c:pt>
                <c:pt idx="4">
                  <c:v>1.0136737317156672</c:v>
                </c:pt>
                <c:pt idx="5">
                  <c:v>0.96467055500413856</c:v>
                </c:pt>
                <c:pt idx="6">
                  <c:v>0.98783311492762427</c:v>
                </c:pt>
                <c:pt idx="7">
                  <c:v>0.97927510689780917</c:v>
                </c:pt>
                <c:pt idx="8">
                  <c:v>1.0161775354591778</c:v>
                </c:pt>
                <c:pt idx="9">
                  <c:v>0.99570706993012181</c:v>
                </c:pt>
                <c:pt idx="10">
                  <c:v>1.0072128075340303</c:v>
                </c:pt>
                <c:pt idx="11">
                  <c:v>1.0068277186813999</c:v>
                </c:pt>
                <c:pt idx="12">
                  <c:v>0.99292145424142075</c:v>
                </c:pt>
                <c:pt idx="13">
                  <c:v>0.96985576422345143</c:v>
                </c:pt>
                <c:pt idx="14">
                  <c:v>0.97562153852882605</c:v>
                </c:pt>
                <c:pt idx="15">
                  <c:v>0.99084186336879265</c:v>
                </c:pt>
                <c:pt idx="16">
                  <c:v>0.9719592684438032</c:v>
                </c:pt>
                <c:pt idx="17">
                  <c:v>0.99738207934887502</c:v>
                </c:pt>
                <c:pt idx="18">
                  <c:v>0.99915358730585002</c:v>
                </c:pt>
                <c:pt idx="19">
                  <c:v>0.98163126868104045</c:v>
                </c:pt>
                <c:pt idx="20">
                  <c:v>0.99780189501222871</c:v>
                </c:pt>
                <c:pt idx="21">
                  <c:v>0.96701600463638948</c:v>
                </c:pt>
                <c:pt idx="22">
                  <c:v>0.99591082704916611</c:v>
                </c:pt>
                <c:pt idx="23">
                  <c:v>0.99782558710264013</c:v>
                </c:pt>
                <c:pt idx="24">
                  <c:v>0.99258651259282626</c:v>
                </c:pt>
                <c:pt idx="25">
                  <c:v>1.0166541110222669</c:v>
                </c:pt>
                <c:pt idx="26">
                  <c:v>1.0031741920937434</c:v>
                </c:pt>
              </c:numCache>
            </c:numRef>
          </c:val>
          <c:smooth val="0"/>
        </c:ser>
        <c:ser>
          <c:idx val="4"/>
          <c:order val="4"/>
          <c:tx>
            <c:v>Intensity (per sq. ft.)</c:v>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(www)'!$J$26:$J$51</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numCache>
            </c:numRef>
          </c:cat>
          <c:val>
            <c:numRef>
              <c:f>'Charts (www)'!$O$26:$O$52</c:f>
              <c:numCache>
                <c:formatCode>0.000</c:formatCode>
                <c:ptCount val="27"/>
                <c:pt idx="0">
                  <c:v>1</c:v>
                </c:pt>
                <c:pt idx="1">
                  <c:v>0.98802850430535816</c:v>
                </c:pt>
                <c:pt idx="2">
                  <c:v>0.97262312329032186</c:v>
                </c:pt>
                <c:pt idx="3">
                  <c:v>0.97617236651595274</c:v>
                </c:pt>
                <c:pt idx="4">
                  <c:v>0.99304130760596188</c:v>
                </c:pt>
                <c:pt idx="5">
                  <c:v>0.97840230409227136</c:v>
                </c:pt>
                <c:pt idx="6">
                  <c:v>0.97020444498093494</c:v>
                </c:pt>
                <c:pt idx="7">
                  <c:v>0.9500012266330301</c:v>
                </c:pt>
                <c:pt idx="8">
                  <c:v>0.93603904827232876</c:v>
                </c:pt>
                <c:pt idx="9">
                  <c:v>0.92802331151776984</c:v>
                </c:pt>
                <c:pt idx="10">
                  <c:v>0.91758992874702239</c:v>
                </c:pt>
                <c:pt idx="11">
                  <c:v>0.95069060773603553</c:v>
                </c:pt>
                <c:pt idx="12">
                  <c:v>0.92207077682421468</c:v>
                </c:pt>
                <c:pt idx="13">
                  <c:v>0.92303461760319072</c:v>
                </c:pt>
                <c:pt idx="14">
                  <c:v>0.92472651822696084</c:v>
                </c:pt>
                <c:pt idx="15">
                  <c:v>0.9311325886521471</c:v>
                </c:pt>
                <c:pt idx="16">
                  <c:v>0.91225304934921203</c:v>
                </c:pt>
                <c:pt idx="17">
                  <c:v>0.90605988256834291</c:v>
                </c:pt>
                <c:pt idx="18">
                  <c:v>0.90345624891224241</c:v>
                </c:pt>
                <c:pt idx="19">
                  <c:v>0.89714841622845531</c:v>
                </c:pt>
                <c:pt idx="20">
                  <c:v>0.88359263803978716</c:v>
                </c:pt>
                <c:pt idx="21">
                  <c:v>0.85617443719223296</c:v>
                </c:pt>
                <c:pt idx="22">
                  <c:v>0.85502335704791088</c:v>
                </c:pt>
                <c:pt idx="23">
                  <c:v>0.8502817570576463</c:v>
                </c:pt>
                <c:pt idx="24">
                  <c:v>0.82622746892191845</c:v>
                </c:pt>
                <c:pt idx="25">
                  <c:v>0.82640074748457137</c:v>
                </c:pt>
                <c:pt idx="26">
                  <c:v>0.81193042153559181</c:v>
                </c:pt>
              </c:numCache>
            </c:numRef>
          </c:val>
          <c:smooth val="0"/>
        </c:ser>
        <c:dLbls>
          <c:showLegendKey val="0"/>
          <c:showVal val="0"/>
          <c:showCatName val="0"/>
          <c:showSerName val="0"/>
          <c:showPercent val="0"/>
          <c:showBubbleSize val="0"/>
        </c:dLbls>
        <c:marker val="1"/>
        <c:smooth val="0"/>
        <c:axId val="47257472"/>
        <c:axId val="47268224"/>
      </c:lineChart>
      <c:catAx>
        <c:axId val="47257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0868538455025625"/>
              <c:y val="0.912283648754432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68224"/>
        <c:crosses val="autoZero"/>
        <c:auto val="1"/>
        <c:lblAlgn val="ctr"/>
        <c:lblOffset val="100"/>
        <c:tickLblSkip val="5"/>
        <c:tickMarkSkip val="1"/>
        <c:noMultiLvlLbl val="0"/>
      </c:catAx>
      <c:valAx>
        <c:axId val="4726822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2406947890818859E-2"/>
              <c:y val="0.2701765437215084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57472"/>
        <c:crosses val="autoZero"/>
        <c:crossBetween val="midCat"/>
      </c:valAx>
      <c:spPr>
        <a:solidFill>
          <a:srgbClr val="FFFFFF"/>
        </a:solidFill>
        <a:ln w="12700">
          <a:solidFill>
            <a:srgbClr val="808080"/>
          </a:solidFill>
          <a:prstDash val="solid"/>
        </a:ln>
      </c:spPr>
    </c:plotArea>
    <c:legend>
      <c:legendPos val="r"/>
      <c:layout>
        <c:manualLayout>
          <c:xMode val="edge"/>
          <c:yMode val="edge"/>
          <c:x val="0.19851142676644326"/>
          <c:y val="0.48070322788598796"/>
          <c:w val="0.36724617859492126"/>
          <c:h val="0.28772040337063132"/>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3365483616619"/>
          <c:y val="7.1174377224199295E-2"/>
          <c:w val="0.84197733887282711"/>
          <c:h val="0.81850533807829184"/>
        </c:manualLayout>
      </c:layout>
      <c:barChart>
        <c:barDir val="col"/>
        <c:grouping val="clustered"/>
        <c:varyColors val="0"/>
        <c:ser>
          <c:idx val="0"/>
          <c:order val="0"/>
          <c:tx>
            <c:v>1978</c:v>
          </c:tx>
          <c:spPr>
            <a:solidFill>
              <a:srgbClr val="9999FF"/>
            </a:solidFill>
            <a:ln w="12700">
              <a:solidFill>
                <a:srgbClr val="000000"/>
              </a:solidFill>
              <a:prstDash val="solid"/>
            </a:ln>
          </c:spPr>
          <c:invertIfNegative val="0"/>
          <c:cat>
            <c:strLit>
              <c:ptCount val="5"/>
              <c:pt idx="0">
                <c:v> Total</c:v>
              </c:pt>
              <c:pt idx="1">
                <c:v> Heating</c:v>
              </c:pt>
              <c:pt idx="2">
                <c:v> Cooling</c:v>
              </c:pt>
              <c:pt idx="3">
                <c:v> Water Ht.</c:v>
              </c:pt>
              <c:pt idx="4">
                <c:v> Appliances</c:v>
              </c:pt>
            </c:strLit>
          </c:cat>
          <c:val>
            <c:numLit>
              <c:formatCode>General</c:formatCode>
              <c:ptCount val="5"/>
              <c:pt idx="0">
                <c:v>138</c:v>
              </c:pt>
              <c:pt idx="1">
                <c:v>91</c:v>
              </c:pt>
              <c:pt idx="2">
                <c:v>4</c:v>
              </c:pt>
              <c:pt idx="3">
                <c:v>20</c:v>
              </c:pt>
              <c:pt idx="4">
                <c:v>23</c:v>
              </c:pt>
            </c:numLit>
          </c:val>
        </c:ser>
        <c:ser>
          <c:idx val="1"/>
          <c:order val="1"/>
          <c:tx>
            <c:v>1987</c:v>
          </c:tx>
          <c:spPr>
            <a:solidFill>
              <a:srgbClr val="993366"/>
            </a:solidFill>
            <a:ln w="12700">
              <a:solidFill>
                <a:srgbClr val="000000"/>
              </a:solidFill>
              <a:prstDash val="solid"/>
            </a:ln>
          </c:spPr>
          <c:invertIfNegative val="0"/>
          <c:cat>
            <c:strLit>
              <c:ptCount val="5"/>
              <c:pt idx="0">
                <c:v> Total</c:v>
              </c:pt>
              <c:pt idx="1">
                <c:v> Heating</c:v>
              </c:pt>
              <c:pt idx="2">
                <c:v> Cooling</c:v>
              </c:pt>
              <c:pt idx="3">
                <c:v> Water Ht.</c:v>
              </c:pt>
              <c:pt idx="4">
                <c:v> Appliances</c:v>
              </c:pt>
            </c:strLit>
          </c:cat>
          <c:val>
            <c:numLit>
              <c:formatCode>General</c:formatCode>
              <c:ptCount val="5"/>
              <c:pt idx="0">
                <c:v>101</c:v>
              </c:pt>
              <c:pt idx="1">
                <c:v>55</c:v>
              </c:pt>
              <c:pt idx="2">
                <c:v>5</c:v>
              </c:pt>
              <c:pt idx="3">
                <c:v>18</c:v>
              </c:pt>
              <c:pt idx="4">
                <c:v>23</c:v>
              </c:pt>
            </c:numLit>
          </c:val>
        </c:ser>
        <c:ser>
          <c:idx val="2"/>
          <c:order val="2"/>
          <c:tx>
            <c:v>1997</c:v>
          </c:tx>
          <c:spPr>
            <a:solidFill>
              <a:srgbClr val="FFFFCC"/>
            </a:solidFill>
            <a:ln w="12700">
              <a:solidFill>
                <a:srgbClr val="000000"/>
              </a:solidFill>
              <a:prstDash val="solid"/>
            </a:ln>
          </c:spPr>
          <c:invertIfNegative val="0"/>
          <c:cat>
            <c:strLit>
              <c:ptCount val="5"/>
              <c:pt idx="0">
                <c:v> Total</c:v>
              </c:pt>
              <c:pt idx="1">
                <c:v> Heating</c:v>
              </c:pt>
              <c:pt idx="2">
                <c:v> Cooling</c:v>
              </c:pt>
              <c:pt idx="3">
                <c:v> Water Ht.</c:v>
              </c:pt>
              <c:pt idx="4">
                <c:v> Appliances</c:v>
              </c:pt>
            </c:strLit>
          </c:cat>
          <c:val>
            <c:numLit>
              <c:formatCode>General</c:formatCode>
              <c:ptCount val="5"/>
              <c:pt idx="0">
                <c:v>101</c:v>
              </c:pt>
              <c:pt idx="1">
                <c:v>51</c:v>
              </c:pt>
              <c:pt idx="2">
                <c:v>4</c:v>
              </c:pt>
              <c:pt idx="3">
                <c:v>19</c:v>
              </c:pt>
              <c:pt idx="4">
                <c:v>27</c:v>
              </c:pt>
            </c:numLit>
          </c:val>
        </c:ser>
        <c:dLbls>
          <c:showLegendKey val="0"/>
          <c:showVal val="0"/>
          <c:showCatName val="0"/>
          <c:showSerName val="0"/>
          <c:showPercent val="0"/>
          <c:showBubbleSize val="0"/>
        </c:dLbls>
        <c:gapWidth val="150"/>
        <c:axId val="47310720"/>
        <c:axId val="47312256"/>
      </c:barChart>
      <c:catAx>
        <c:axId val="47310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312256"/>
        <c:crosses val="autoZero"/>
        <c:auto val="1"/>
        <c:lblAlgn val="ctr"/>
        <c:lblOffset val="100"/>
        <c:tickLblSkip val="1"/>
        <c:tickMarkSkip val="1"/>
        <c:noMultiLvlLbl val="0"/>
      </c:catAx>
      <c:valAx>
        <c:axId val="4731225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MMBtu/Household</a:t>
                </a:r>
              </a:p>
            </c:rich>
          </c:tx>
          <c:layout>
            <c:manualLayout>
              <c:xMode val="edge"/>
              <c:yMode val="edge"/>
              <c:x val="1.2345679012345678E-2"/>
              <c:y val="0.29893238434163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310720"/>
        <c:crosses val="autoZero"/>
        <c:crossBetween val="between"/>
      </c:valAx>
      <c:spPr>
        <a:noFill/>
        <a:ln w="12700">
          <a:solidFill>
            <a:srgbClr val="808080"/>
          </a:solidFill>
          <a:prstDash val="solid"/>
        </a:ln>
      </c:spPr>
    </c:plotArea>
    <c:legend>
      <c:legendPos val="r"/>
      <c:layout>
        <c:manualLayout>
          <c:xMode val="edge"/>
          <c:yMode val="edge"/>
          <c:x val="0.60740896276854284"/>
          <c:y val="0.29181494661921709"/>
          <c:w val="0.11604964194290524"/>
          <c:h val="0.1637010676156583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Source Energy</a:t>
            </a:r>
          </a:p>
        </c:rich>
      </c:tx>
      <c:layout>
        <c:manualLayout>
          <c:xMode val="edge"/>
          <c:yMode val="edge"/>
          <c:x val="0.15606956644870257"/>
          <c:y val="3.1662269129287601E-2"/>
        </c:manualLayout>
      </c:layout>
      <c:overlay val="0"/>
      <c:spPr>
        <a:noFill/>
        <a:ln w="25400">
          <a:noFill/>
        </a:ln>
      </c:spPr>
    </c:title>
    <c:autoTitleDeleted val="0"/>
    <c:plotArea>
      <c:layout>
        <c:manualLayout>
          <c:layoutTarget val="inner"/>
          <c:xMode val="edge"/>
          <c:yMode val="edge"/>
          <c:x val="0.16955715911977495"/>
          <c:y val="0.19261238535360498"/>
          <c:w val="0.73603221345175041"/>
          <c:h val="0.65171587921014285"/>
        </c:manualLayout>
      </c:layout>
      <c:lineChart>
        <c:grouping val="standard"/>
        <c:varyColors val="0"/>
        <c:ser>
          <c:idx val="0"/>
          <c:order val="0"/>
          <c:tx>
            <c:strRef>
              <c:f>Midwest!$BE$44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Midwest!$BE$45:$BE$69</c:f>
              <c:numCache>
                <c:formatCode>0.00</c:formatCode>
                <c:ptCount val="25"/>
                <c:pt idx="0">
                  <c:v>1</c:v>
                </c:pt>
                <c:pt idx="1">
                  <c:v>0.99072729417302219</c:v>
                </c:pt>
                <c:pt idx="2">
                  <c:v>0.97918915799055251</c:v>
                </c:pt>
                <c:pt idx="3">
                  <c:v>1.0590373973617837</c:v>
                </c:pt>
                <c:pt idx="4">
                  <c:v>1.0896737164103838</c:v>
                </c:pt>
                <c:pt idx="5">
                  <c:v>1.0065285076173591</c:v>
                </c:pt>
                <c:pt idx="6">
                  <c:v>1.0665602590854912</c:v>
                </c:pt>
                <c:pt idx="7">
                  <c:v>1.033315264137995</c:v>
                </c:pt>
                <c:pt idx="8">
                  <c:v>1.0896270968615429</c:v>
                </c:pt>
                <c:pt idx="9">
                  <c:v>1.0676001706890892</c:v>
                </c:pt>
                <c:pt idx="10">
                  <c:v>1.1198863206642484</c:v>
                </c:pt>
                <c:pt idx="11">
                  <c:v>1.1752842525133598</c:v>
                </c:pt>
                <c:pt idx="12">
                  <c:v>1.1247291395402019</c:v>
                </c:pt>
                <c:pt idx="13">
                  <c:v>1.0633589421313208</c:v>
                </c:pt>
                <c:pt idx="14">
                  <c:v>1.11983464499705</c:v>
                </c:pt>
                <c:pt idx="15">
                  <c:v>1.1513295133426364</c:v>
                </c:pt>
                <c:pt idx="16">
                  <c:v>1.1297391035529816</c:v>
                </c:pt>
                <c:pt idx="17">
                  <c:v>1.194655916335557</c:v>
                </c:pt>
                <c:pt idx="18">
                  <c:v>1.1976986848133904</c:v>
                </c:pt>
                <c:pt idx="19">
                  <c:v>1.1637729552888016</c:v>
                </c:pt>
                <c:pt idx="20">
                  <c:v>1.2137640331117399</c:v>
                </c:pt>
                <c:pt idx="21">
                  <c:v>1.1271847021751786</c:v>
                </c:pt>
                <c:pt idx="22">
                  <c:v>1.1948221829559758</c:v>
                </c:pt>
                <c:pt idx="23">
                  <c:v>1.2181090186127359</c:v>
                </c:pt>
                <c:pt idx="24">
                  <c:v>1.1580113626620991</c:v>
                </c:pt>
              </c:numCache>
            </c:numRef>
          </c:val>
          <c:smooth val="0"/>
        </c:ser>
        <c:ser>
          <c:idx val="1"/>
          <c:order val="1"/>
          <c:tx>
            <c:strRef>
              <c:f>Midwest!$BF$44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Midwest!$BF$45:$BF$69</c:f>
              <c:numCache>
                <c:formatCode>0.00</c:formatCode>
                <c:ptCount val="25"/>
                <c:pt idx="0">
                  <c:v>1</c:v>
                </c:pt>
                <c:pt idx="1">
                  <c:v>1.0011774526793566</c:v>
                </c:pt>
                <c:pt idx="2">
                  <c:v>1.0019023399265889</c:v>
                </c:pt>
                <c:pt idx="3">
                  <c:v>1.0152251361317839</c:v>
                </c:pt>
                <c:pt idx="4">
                  <c:v>1.0275425366746358</c:v>
                </c:pt>
                <c:pt idx="5">
                  <c:v>1.029536768348513</c:v>
                </c:pt>
                <c:pt idx="6">
                  <c:v>1.0299913788686221</c:v>
                </c:pt>
                <c:pt idx="7">
                  <c:v>1.0480247966148748</c:v>
                </c:pt>
                <c:pt idx="8">
                  <c:v>1.0671601167876785</c:v>
                </c:pt>
                <c:pt idx="9">
                  <c:v>1.0798916667034026</c:v>
                </c:pt>
                <c:pt idx="10">
                  <c:v>1.0931694378951153</c:v>
                </c:pt>
                <c:pt idx="11">
                  <c:v>1.0982272423311912</c:v>
                </c:pt>
                <c:pt idx="12">
                  <c:v>1.1034238741972899</c:v>
                </c:pt>
                <c:pt idx="13">
                  <c:v>1.1062526769633205</c:v>
                </c:pt>
                <c:pt idx="14">
                  <c:v>1.1097652597789867</c:v>
                </c:pt>
                <c:pt idx="15">
                  <c:v>1.1124841669605638</c:v>
                </c:pt>
                <c:pt idx="16">
                  <c:v>1.1144257017330632</c:v>
                </c:pt>
                <c:pt idx="17">
                  <c:v>1.1192085730014452</c:v>
                </c:pt>
                <c:pt idx="18">
                  <c:v>1.1242393329033984</c:v>
                </c:pt>
                <c:pt idx="19">
                  <c:v>1.1319213144214686</c:v>
                </c:pt>
                <c:pt idx="20">
                  <c:v>1.1405892888762208</c:v>
                </c:pt>
                <c:pt idx="21">
                  <c:v>1.1430152814932257</c:v>
                </c:pt>
                <c:pt idx="22">
                  <c:v>1.1431067539783173</c:v>
                </c:pt>
                <c:pt idx="23">
                  <c:v>1.1482317620158173</c:v>
                </c:pt>
                <c:pt idx="24">
                  <c:v>1.1501365636732634</c:v>
                </c:pt>
              </c:numCache>
            </c:numRef>
          </c:val>
          <c:smooth val="0"/>
        </c:ser>
        <c:ser>
          <c:idx val="2"/>
          <c:order val="2"/>
          <c:tx>
            <c:strRef>
              <c:f>Midwest!$BG$44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Midwest!$BG$45:$BG$69</c:f>
              <c:numCache>
                <c:formatCode>0.00</c:formatCode>
                <c:ptCount val="25"/>
                <c:pt idx="0">
                  <c:v>1</c:v>
                </c:pt>
                <c:pt idx="1">
                  <c:v>1.0065676855558621</c:v>
                </c:pt>
                <c:pt idx="2">
                  <c:v>1.0205430132807023</c:v>
                </c:pt>
                <c:pt idx="3">
                  <c:v>1.031642120262878</c:v>
                </c:pt>
                <c:pt idx="4">
                  <c:v>1.0423036070568603</c:v>
                </c:pt>
                <c:pt idx="5">
                  <c:v>1.0509827917069392</c:v>
                </c:pt>
                <c:pt idx="6">
                  <c:v>1.0575279616343793</c:v>
                </c:pt>
                <c:pt idx="7">
                  <c:v>1.0689867909637349</c:v>
                </c:pt>
                <c:pt idx="8">
                  <c:v>1.0800795642286094</c:v>
                </c:pt>
                <c:pt idx="9">
                  <c:v>1.0946927329309102</c:v>
                </c:pt>
                <c:pt idx="10">
                  <c:v>1.1076772080318724</c:v>
                </c:pt>
                <c:pt idx="11">
                  <c:v>1.1194666503404798</c:v>
                </c:pt>
                <c:pt idx="12">
                  <c:v>1.1308319740717514</c:v>
                </c:pt>
                <c:pt idx="13">
                  <c:v>1.1442259074608783</c:v>
                </c:pt>
                <c:pt idx="14">
                  <c:v>1.1588936903794411</c:v>
                </c:pt>
                <c:pt idx="15">
                  <c:v>1.1678377056789209</c:v>
                </c:pt>
                <c:pt idx="16">
                  <c:v>1.1774133449164961</c:v>
                </c:pt>
                <c:pt idx="17">
                  <c:v>1.1895628790291082</c:v>
                </c:pt>
                <c:pt idx="18">
                  <c:v>1.2016393558601843</c:v>
                </c:pt>
                <c:pt idx="19">
                  <c:v>1.2142735460195044</c:v>
                </c:pt>
                <c:pt idx="20">
                  <c:v>1.2276484672293708</c:v>
                </c:pt>
                <c:pt idx="21">
                  <c:v>1.2379111706885442</c:v>
                </c:pt>
                <c:pt idx="22">
                  <c:v>1.2428358188069846</c:v>
                </c:pt>
                <c:pt idx="23">
                  <c:v>1.2469449329390412</c:v>
                </c:pt>
                <c:pt idx="24">
                  <c:v>1.2493545157996397</c:v>
                </c:pt>
              </c:numCache>
            </c:numRef>
          </c:val>
          <c:smooth val="0"/>
        </c:ser>
        <c:ser>
          <c:idx val="3"/>
          <c:order val="3"/>
          <c:tx>
            <c:strRef>
              <c:f>Midwest!$BH$44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Midwest!$BH$45:$BH$69</c:f>
              <c:numCache>
                <c:formatCode>0.00</c:formatCode>
                <c:ptCount val="25"/>
                <c:pt idx="0">
                  <c:v>1</c:v>
                </c:pt>
                <c:pt idx="1">
                  <c:v>0.97909453357225074</c:v>
                </c:pt>
                <c:pt idx="2">
                  <c:v>0.96679937607965738</c:v>
                </c:pt>
                <c:pt idx="3">
                  <c:v>1.0184274811008971</c:v>
                </c:pt>
                <c:pt idx="4">
                  <c:v>1.008924273622499</c:v>
                </c:pt>
                <c:pt idx="5">
                  <c:v>0.949800472801553</c:v>
                </c:pt>
                <c:pt idx="6">
                  <c:v>0.98483921514800987</c:v>
                </c:pt>
                <c:pt idx="7">
                  <c:v>0.95917783841788662</c:v>
                </c:pt>
                <c:pt idx="8">
                  <c:v>1.0093959199991875</c:v>
                </c:pt>
                <c:pt idx="9">
                  <c:v>0.98161219424964186</c:v>
                </c:pt>
                <c:pt idx="10">
                  <c:v>1.0134663983436851</c:v>
                </c:pt>
                <c:pt idx="11">
                  <c:v>1.0155249767628218</c:v>
                </c:pt>
                <c:pt idx="12">
                  <c:v>0.98738820879646172</c:v>
                </c:pt>
                <c:pt idx="13">
                  <c:v>0.93012138038220538</c:v>
                </c:pt>
                <c:pt idx="14">
                  <c:v>0.95435944454014576</c:v>
                </c:pt>
                <c:pt idx="15">
                  <c:v>0.971224112937495</c:v>
                </c:pt>
                <c:pt idx="16">
                  <c:v>0.94806128089584885</c:v>
                </c:pt>
                <c:pt idx="17">
                  <c:v>0.97831252405271507</c:v>
                </c:pt>
                <c:pt idx="18">
                  <c:v>0.97811043580047974</c:v>
                </c:pt>
                <c:pt idx="19">
                  <c:v>0.94753377628748614</c:v>
                </c:pt>
                <c:pt idx="20">
                  <c:v>0.97574459956759507</c:v>
                </c:pt>
                <c:pt idx="21">
                  <c:v>0.92829944209154269</c:v>
                </c:pt>
                <c:pt idx="22">
                  <c:v>0.97029085971432305</c:v>
                </c:pt>
                <c:pt idx="23">
                  <c:v>0.99786906857651603</c:v>
                </c:pt>
                <c:pt idx="24">
                  <c:v>0.97101553215397296</c:v>
                </c:pt>
              </c:numCache>
            </c:numRef>
          </c:val>
          <c:smooth val="0"/>
        </c:ser>
        <c:ser>
          <c:idx val="4"/>
          <c:order val="4"/>
          <c:tx>
            <c:strRef>
              <c:f>Midwest!$BI$44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Midwest!$BI$45:$BI$69</c:f>
              <c:numCache>
                <c:formatCode>0.00</c:formatCode>
                <c:ptCount val="25"/>
                <c:pt idx="0">
                  <c:v>1</c:v>
                </c:pt>
                <c:pt idx="1">
                  <c:v>1.0040965103118018</c:v>
                </c:pt>
                <c:pt idx="2">
                  <c:v>0.99054344861412424</c:v>
                </c:pt>
                <c:pt idx="3">
                  <c:v>0.9928639893434501</c:v>
                </c:pt>
                <c:pt idx="4">
                  <c:v>1.0084255829650017</c:v>
                </c:pt>
                <c:pt idx="5">
                  <c:v>0.97939127739164034</c:v>
                </c:pt>
                <c:pt idx="6">
                  <c:v>0.99424774644366976</c:v>
                </c:pt>
                <c:pt idx="7">
                  <c:v>0.96158971986637654</c:v>
                </c:pt>
                <c:pt idx="8">
                  <c:v>0.93655010059152966</c:v>
                </c:pt>
                <c:pt idx="9">
                  <c:v>0.92001787394240453</c:v>
                </c:pt>
                <c:pt idx="10">
                  <c:v>0.91256516073356764</c:v>
                </c:pt>
                <c:pt idx="11">
                  <c:v>0.94134524918802376</c:v>
                </c:pt>
                <c:pt idx="12">
                  <c:v>0.91289232209131266</c:v>
                </c:pt>
                <c:pt idx="13">
                  <c:v>0.90317966025126006</c:v>
                </c:pt>
                <c:pt idx="14">
                  <c:v>0.91236202368862795</c:v>
                </c:pt>
                <c:pt idx="15">
                  <c:v>0.91243902016294898</c:v>
                </c:pt>
                <c:pt idx="16">
                  <c:v>0.90815855325176076</c:v>
                </c:pt>
                <c:pt idx="17">
                  <c:v>0.9172058023866394</c:v>
                </c:pt>
                <c:pt idx="18">
                  <c:v>0.90641432542156941</c:v>
                </c:pt>
                <c:pt idx="19">
                  <c:v>0.89359512111689321</c:v>
                </c:pt>
                <c:pt idx="20">
                  <c:v>0.88837185921672601</c:v>
                </c:pt>
                <c:pt idx="21">
                  <c:v>0.85815448760753232</c:v>
                </c:pt>
                <c:pt idx="22">
                  <c:v>0.86676383970510618</c:v>
                </c:pt>
                <c:pt idx="23">
                  <c:v>0.85258122968069172</c:v>
                </c:pt>
                <c:pt idx="24">
                  <c:v>0.82994926154672599</c:v>
                </c:pt>
              </c:numCache>
            </c:numRef>
          </c:val>
          <c:smooth val="0"/>
        </c:ser>
        <c:dLbls>
          <c:showLegendKey val="0"/>
          <c:showVal val="0"/>
          <c:showCatName val="0"/>
          <c:showSerName val="0"/>
          <c:showPercent val="0"/>
          <c:showBubbleSize val="0"/>
        </c:dLbls>
        <c:marker val="1"/>
        <c:smooth val="0"/>
        <c:axId val="101333632"/>
        <c:axId val="101348096"/>
      </c:lineChart>
      <c:catAx>
        <c:axId val="10133363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101348096"/>
        <c:crosses val="autoZero"/>
        <c:auto val="1"/>
        <c:lblAlgn val="ctr"/>
        <c:lblOffset val="100"/>
        <c:tickLblSkip val="2"/>
        <c:tickMarkSkip val="1"/>
        <c:noMultiLvlLbl val="0"/>
      </c:catAx>
      <c:valAx>
        <c:axId val="101348096"/>
        <c:scaling>
          <c:orientation val="minMax"/>
        </c:scaling>
        <c:delete val="0"/>
        <c:axPos val="l"/>
        <c:majorGridlines>
          <c:spPr>
            <a:ln w="3175">
              <a:solidFill>
                <a:srgbClr val="000000"/>
              </a:solidFill>
              <a:prstDash val="solid"/>
            </a:ln>
          </c:spPr>
        </c:majorGridlines>
        <c:title>
          <c:tx>
            <c:rich>
              <a:bodyPr/>
              <a:lstStyle/>
              <a:p>
                <a:pPr>
                  <a:defRPr sz="1575" b="1" i="0" u="none" strike="noStrike" baseline="0">
                    <a:solidFill>
                      <a:srgbClr val="000000"/>
                    </a:solidFill>
                    <a:latin typeface="Arial"/>
                    <a:ea typeface="Arial"/>
                    <a:cs typeface="Arial"/>
                  </a:defRPr>
                </a:pPr>
                <a:r>
                  <a:rPr lang="en-US"/>
                  <a:t>Index, 1985 = 1.0</a:t>
                </a:r>
              </a:p>
            </c:rich>
          </c:tx>
          <c:layout>
            <c:manualLayout>
              <c:xMode val="edge"/>
              <c:yMode val="edge"/>
              <c:x val="2.8901734104046242E-2"/>
              <c:y val="0.2875992216012576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1333632"/>
        <c:crosses val="autoZero"/>
        <c:crossBetween val="midCat"/>
      </c:valAx>
      <c:spPr>
        <a:noFill/>
        <a:ln w="12700">
          <a:solidFill>
            <a:srgbClr val="808080"/>
          </a:solidFill>
          <a:prstDash val="solid"/>
        </a:ln>
      </c:spPr>
    </c:plotArea>
    <c:legend>
      <c:legendPos val="r"/>
      <c:layout>
        <c:manualLayout>
          <c:xMode val="edge"/>
          <c:yMode val="edge"/>
          <c:x val="0.21387323694364793"/>
          <c:y val="0.52770503950858383"/>
          <c:w val="0.36994280339235053"/>
          <c:h val="0.2453828627622074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61386138613863"/>
          <c:y val="5.3380782918149468E-2"/>
          <c:w val="0.81683168316831678"/>
          <c:h val="0.74377224199288261"/>
        </c:manualLayout>
      </c:layout>
      <c:lineChart>
        <c:grouping val="standard"/>
        <c:varyColors val="0"/>
        <c:ser>
          <c:idx val="0"/>
          <c:order val="0"/>
          <c:tx>
            <c:strRef>
              <c:f>'Charts (www)'!$K$55</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(www)'!$J$71:$J$97</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pt idx="26" formatCode="General">
                  <c:v>2011</c:v>
                </c:pt>
              </c:numCache>
            </c:numRef>
          </c:cat>
          <c:val>
            <c:numRef>
              <c:f>'Charts (www)'!$K$71:$K$97</c:f>
              <c:numCache>
                <c:formatCode>0.00</c:formatCode>
                <c:ptCount val="27"/>
                <c:pt idx="0">
                  <c:v>1</c:v>
                </c:pt>
                <c:pt idx="1">
                  <c:v>0.98415338515170925</c:v>
                </c:pt>
                <c:pt idx="2">
                  <c:v>0.99673870291335542</c:v>
                </c:pt>
                <c:pt idx="3">
                  <c:v>1.0554039054608344</c:v>
                </c:pt>
                <c:pt idx="4">
                  <c:v>1.0811059334667801</c:v>
                </c:pt>
                <c:pt idx="5">
                  <c:v>0.98508032923609257</c:v>
                </c:pt>
                <c:pt idx="6">
                  <c:v>1.0151689321861832</c:v>
                </c:pt>
                <c:pt idx="7">
                  <c:v>1.0290642673454045</c:v>
                </c:pt>
                <c:pt idx="8">
                  <c:v>1.0693102986155898</c:v>
                </c:pt>
                <c:pt idx="9">
                  <c:v>1.0570333873349025</c:v>
                </c:pt>
                <c:pt idx="10">
                  <c:v>1.064543896742264</c:v>
                </c:pt>
                <c:pt idx="11">
                  <c:v>1.1321818003451518</c:v>
                </c:pt>
                <c:pt idx="12">
                  <c:v>1.0858955672756785</c:v>
                </c:pt>
                <c:pt idx="13">
                  <c:v>1.041816063737069</c:v>
                </c:pt>
                <c:pt idx="14">
                  <c:v>1.0836465333031833</c:v>
                </c:pt>
                <c:pt idx="15">
                  <c:v>1.1390743808460906</c:v>
                </c:pt>
                <c:pt idx="16">
                  <c:v>1.1127053223755701</c:v>
                </c:pt>
                <c:pt idx="17">
                  <c:v>1.1391279461822572</c:v>
                </c:pt>
                <c:pt idx="18">
                  <c:v>1.1759159697846866</c:v>
                </c:pt>
                <c:pt idx="19">
                  <c:v>1.1566991010864127</c:v>
                </c:pt>
                <c:pt idx="20">
                  <c:v>1.1714530033668049</c:v>
                </c:pt>
                <c:pt idx="21">
                  <c:v>1.0935620045650252</c:v>
                </c:pt>
                <c:pt idx="22">
                  <c:v>1.1523453957803711</c:v>
                </c:pt>
                <c:pt idx="23">
                  <c:v>1.1793337020008181</c:v>
                </c:pt>
                <c:pt idx="24">
                  <c:v>1.1486052570522374</c:v>
                </c:pt>
                <c:pt idx="25">
                  <c:v>1.1694145785569638</c:v>
                </c:pt>
                <c:pt idx="26">
                  <c:v>1.151879641124421</c:v>
                </c:pt>
              </c:numCache>
            </c:numRef>
          </c:val>
          <c:smooth val="0"/>
        </c:ser>
        <c:ser>
          <c:idx val="1"/>
          <c:order val="1"/>
          <c:tx>
            <c:strRef>
              <c:f>'Charts (www)'!$L$55</c:f>
              <c:strCache>
                <c:ptCount val="1"/>
                <c:pt idx="0">
                  <c:v>Total Households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(www)'!$J$71:$J$97</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pt idx="26" formatCode="General">
                  <c:v>2011</c:v>
                </c:pt>
              </c:numCache>
            </c:numRef>
          </c:cat>
          <c:val>
            <c:numRef>
              <c:f>'Charts (www)'!$L$71:$L$97</c:f>
              <c:numCache>
                <c:formatCode>0.00</c:formatCode>
                <c:ptCount val="27"/>
                <c:pt idx="0">
                  <c:v>1</c:v>
                </c:pt>
                <c:pt idx="1">
                  <c:v>1.0143389540892807</c:v>
                </c:pt>
                <c:pt idx="2">
                  <c:v>1.0284697465763981</c:v>
                </c:pt>
                <c:pt idx="3">
                  <c:v>1.0440345400979163</c:v>
                </c:pt>
                <c:pt idx="4">
                  <c:v>1.0585843858212403</c:v>
                </c:pt>
                <c:pt idx="5">
                  <c:v>1.0643767234138797</c:v>
                </c:pt>
                <c:pt idx="6">
                  <c:v>1.0686611154295853</c:v>
                </c:pt>
                <c:pt idx="7">
                  <c:v>1.085903357740206</c:v>
                </c:pt>
                <c:pt idx="8">
                  <c:v>1.1042199189317468</c:v>
                </c:pt>
                <c:pt idx="9">
                  <c:v>1.1190890742110038</c:v>
                </c:pt>
                <c:pt idx="10">
                  <c:v>1.1345996463961512</c:v>
                </c:pt>
                <c:pt idx="11">
                  <c:v>1.1431900264199562</c:v>
                </c:pt>
                <c:pt idx="12">
                  <c:v>1.1519801014778828</c:v>
                </c:pt>
                <c:pt idx="13">
                  <c:v>1.165113997921299</c:v>
                </c:pt>
                <c:pt idx="14">
                  <c:v>1.1791215434050668</c:v>
                </c:pt>
                <c:pt idx="15">
                  <c:v>1.1922038615135482</c:v>
                </c:pt>
                <c:pt idx="16">
                  <c:v>1.2045794544423172</c:v>
                </c:pt>
                <c:pt idx="17">
                  <c:v>1.2135300451461375</c:v>
                </c:pt>
                <c:pt idx="18">
                  <c:v>1.2227077261986554</c:v>
                </c:pt>
                <c:pt idx="19">
                  <c:v>1.2365492997647942</c:v>
                </c:pt>
                <c:pt idx="20">
                  <c:v>1.2514556244551076</c:v>
                </c:pt>
                <c:pt idx="21">
                  <c:v>1.2600363793394813</c:v>
                </c:pt>
                <c:pt idx="22">
                  <c:v>1.2663044486016479</c:v>
                </c:pt>
                <c:pt idx="23">
                  <c:v>1.272209873532957</c:v>
                </c:pt>
                <c:pt idx="24">
                  <c:v>1.2747720261979276</c:v>
                </c:pt>
                <c:pt idx="25">
                  <c:v>1.2867852763403695</c:v>
                </c:pt>
                <c:pt idx="26">
                  <c:v>1.2988159087335898</c:v>
                </c:pt>
              </c:numCache>
            </c:numRef>
          </c:val>
          <c:smooth val="0"/>
        </c:ser>
        <c:ser>
          <c:idx val="2"/>
          <c:order val="2"/>
          <c:tx>
            <c:strRef>
              <c:f>'Charts (www)'!$M$55</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'Charts (www)'!$J$71:$J$97</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pt idx="26" formatCode="General">
                  <c:v>2011</c:v>
                </c:pt>
              </c:numCache>
            </c:numRef>
          </c:cat>
          <c:val>
            <c:numRef>
              <c:f>'Charts (www)'!$M$71:$M$97</c:f>
              <c:numCache>
                <c:formatCode>0.00</c:formatCode>
                <c:ptCount val="27"/>
                <c:pt idx="0">
                  <c:v>1</c:v>
                </c:pt>
                <c:pt idx="1">
                  <c:v>1.0057217215202479</c:v>
                </c:pt>
                <c:pt idx="2">
                  <c:v>1.0184855532264061</c:v>
                </c:pt>
                <c:pt idx="3">
                  <c:v>1.0294721895436769</c:v>
                </c:pt>
                <c:pt idx="4">
                  <c:v>1.0399870614511719</c:v>
                </c:pt>
                <c:pt idx="5">
                  <c:v>1.0507886559695039</c:v>
                </c:pt>
                <c:pt idx="6">
                  <c:v>1.0593663321217912</c:v>
                </c:pt>
                <c:pt idx="7">
                  <c:v>1.0697600313889637</c:v>
                </c:pt>
                <c:pt idx="8">
                  <c:v>1.0797356236929729</c:v>
                </c:pt>
                <c:pt idx="9">
                  <c:v>1.090199436150092</c:v>
                </c:pt>
                <c:pt idx="10">
                  <c:v>1.0990999723627251</c:v>
                </c:pt>
                <c:pt idx="11">
                  <c:v>1.1092154501044398</c:v>
                </c:pt>
                <c:pt idx="12">
                  <c:v>1.1188907402610222</c:v>
                </c:pt>
                <c:pt idx="13">
                  <c:v>1.1310554702655076</c:v>
                </c:pt>
                <c:pt idx="14">
                  <c:v>1.1444669379807535</c:v>
                </c:pt>
                <c:pt idx="15">
                  <c:v>1.1556617618216833</c:v>
                </c:pt>
                <c:pt idx="16">
                  <c:v>1.167501401311563</c:v>
                </c:pt>
                <c:pt idx="17">
                  <c:v>1.1792368417919838</c:v>
                </c:pt>
                <c:pt idx="18">
                  <c:v>1.1908713712884349</c:v>
                </c:pt>
                <c:pt idx="19">
                  <c:v>1.2040331638606714</c:v>
                </c:pt>
                <c:pt idx="20">
                  <c:v>1.218008032566918</c:v>
                </c:pt>
                <c:pt idx="21">
                  <c:v>1.2318740653621487</c:v>
                </c:pt>
                <c:pt idx="22">
                  <c:v>1.2405620424410702</c:v>
                </c:pt>
                <c:pt idx="23">
                  <c:v>1.2477238868244418</c:v>
                </c:pt>
                <c:pt idx="24">
                  <c:v>1.2531302881440336</c:v>
                </c:pt>
                <c:pt idx="25">
                  <c:v>1.2539574844924721</c:v>
                </c:pt>
                <c:pt idx="26">
                  <c:v>1.25523401315524</c:v>
                </c:pt>
              </c:numCache>
            </c:numRef>
          </c:val>
          <c:smooth val="0"/>
        </c:ser>
        <c:ser>
          <c:idx val="3"/>
          <c:order val="3"/>
          <c:tx>
            <c:strRef>
              <c:f>'Charts (www)'!$N$55</c:f>
              <c:strCache>
                <c:ptCount val="1"/>
                <c:pt idx="0">
                  <c:v>Structure (incl. weather)</c:v>
                </c:pt>
              </c:strCache>
            </c:strRef>
          </c:tx>
          <c:spPr>
            <a:ln w="12700">
              <a:solidFill>
                <a:srgbClr val="3366FF"/>
              </a:solidFill>
              <a:prstDash val="solid"/>
            </a:ln>
          </c:spPr>
          <c:marker>
            <c:symbol val="x"/>
            <c:size val="5"/>
            <c:spPr>
              <a:noFill/>
              <a:ln>
                <a:solidFill>
                  <a:srgbClr val="3366FF"/>
                </a:solidFill>
                <a:prstDash val="solid"/>
              </a:ln>
            </c:spPr>
          </c:marker>
          <c:cat>
            <c:numRef>
              <c:f>'Charts (www)'!$J$71:$J$97</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pt idx="26" formatCode="General">
                  <c:v>2011</c:v>
                </c:pt>
              </c:numCache>
            </c:numRef>
          </c:cat>
          <c:val>
            <c:numRef>
              <c:f>'Charts (www)'!$N$71:$N$97</c:f>
              <c:numCache>
                <c:formatCode>0.00</c:formatCode>
                <c:ptCount val="27"/>
                <c:pt idx="0">
                  <c:v>1</c:v>
                </c:pt>
                <c:pt idx="1">
                  <c:v>0.96789695857502822</c:v>
                </c:pt>
                <c:pt idx="2">
                  <c:v>0.97164512489374488</c:v>
                </c:pt>
                <c:pt idx="3">
                  <c:v>1.0025205029523832</c:v>
                </c:pt>
                <c:pt idx="4">
                  <c:v>1.0047892821533102</c:v>
                </c:pt>
                <c:pt idx="5">
                  <c:v>0.92985135925281515</c:v>
                </c:pt>
                <c:pt idx="6">
                  <c:v>0.95205820223720916</c:v>
                </c:pt>
                <c:pt idx="7">
                  <c:v>0.96380878132378189</c:v>
                </c:pt>
                <c:pt idx="8">
                  <c:v>0.99881252006052401</c:v>
                </c:pt>
                <c:pt idx="9">
                  <c:v>0.97317351268786023</c:v>
                </c:pt>
                <c:pt idx="10">
                  <c:v>0.9818336579944712</c:v>
                </c:pt>
                <c:pt idx="11">
                  <c:v>0.99336717300335242</c:v>
                </c:pt>
                <c:pt idx="12">
                  <c:v>0.97392056084356471</c:v>
                </c:pt>
                <c:pt idx="13">
                  <c:v>0.91619651775637134</c:v>
                </c:pt>
                <c:pt idx="14">
                  <c:v>0.9337166391438434</c:v>
                </c:pt>
                <c:pt idx="15">
                  <c:v>0.9605793093505709</c:v>
                </c:pt>
                <c:pt idx="16">
                  <c:v>0.93021457009431796</c:v>
                </c:pt>
                <c:pt idx="17">
                  <c:v>0.95168798801731125</c:v>
                </c:pt>
                <c:pt idx="18">
                  <c:v>0.9692401905963085</c:v>
                </c:pt>
                <c:pt idx="19">
                  <c:v>0.94404188100318609</c:v>
                </c:pt>
                <c:pt idx="20">
                  <c:v>0.9528053860120308</c:v>
                </c:pt>
                <c:pt idx="21">
                  <c:v>0.90842273847173682</c:v>
                </c:pt>
                <c:pt idx="22">
                  <c:v>0.93933595630800126</c:v>
                </c:pt>
                <c:pt idx="23">
                  <c:v>0.96041056889668008</c:v>
                </c:pt>
                <c:pt idx="24">
                  <c:v>0.95551534276395977</c:v>
                </c:pt>
                <c:pt idx="25">
                  <c:v>0.96194871490063094</c:v>
                </c:pt>
                <c:pt idx="26">
                  <c:v>0.95054569235208097</c:v>
                </c:pt>
              </c:numCache>
            </c:numRef>
          </c:val>
          <c:smooth val="0"/>
        </c:ser>
        <c:ser>
          <c:idx val="4"/>
          <c:order val="4"/>
          <c:tx>
            <c:v>Intensity (per sq. ft.)</c:v>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(www)'!$J$71:$J$97</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pt idx="25" formatCode="General">
                  <c:v>2010</c:v>
                </c:pt>
                <c:pt idx="26" formatCode="General">
                  <c:v>2011</c:v>
                </c:pt>
              </c:numCache>
            </c:numRef>
          </c:cat>
          <c:val>
            <c:numRef>
              <c:f>'Charts (www)'!$O$71:$O$97</c:f>
              <c:numCache>
                <c:formatCode>0.00</c:formatCode>
                <c:ptCount val="27"/>
                <c:pt idx="0">
                  <c:v>1</c:v>
                </c:pt>
                <c:pt idx="1">
                  <c:v>0.99493557610872252</c:v>
                </c:pt>
                <c:pt idx="2">
                  <c:v>0.97610162250775079</c:v>
                </c:pt>
                <c:pt idx="3">
                  <c:v>0.97569807886188253</c:v>
                </c:pt>
                <c:pt idx="4">
                  <c:v>0.97307227957586262</c:v>
                </c:pt>
                <c:pt idx="5">
                  <c:v>0.94168755268559634</c:v>
                </c:pt>
                <c:pt idx="6">
                  <c:v>0.93508533796058557</c:v>
                </c:pt>
                <c:pt idx="7">
                  <c:v>0.91242599391343582</c:v>
                </c:pt>
                <c:pt idx="8">
                  <c:v>0.89127482675512071</c:v>
                </c:pt>
                <c:pt idx="9">
                  <c:v>0.88372374910436302</c:v>
                </c:pt>
                <c:pt idx="10">
                  <c:v>0.8629253162795415</c:v>
                </c:pt>
                <c:pt idx="11">
                  <c:v>0.89159645336930371</c:v>
                </c:pt>
                <c:pt idx="12">
                  <c:v>0.85762066527555103</c:v>
                </c:pt>
                <c:pt idx="13">
                  <c:v>0.85504968992054831</c:v>
                </c:pt>
                <c:pt idx="14">
                  <c:v>0.85185040179770877</c:v>
                </c:pt>
                <c:pt idx="15">
                  <c:v>0.8513467536884195</c:v>
                </c:pt>
                <c:pt idx="16">
                  <c:v>0.84037553472234472</c:v>
                </c:pt>
                <c:pt idx="17">
                  <c:v>0.82690573400277301</c:v>
                </c:pt>
                <c:pt idx="18">
                  <c:v>0.82429608972973334</c:v>
                </c:pt>
                <c:pt idx="19">
                  <c:v>0.81332356109844051</c:v>
                </c:pt>
                <c:pt idx="20">
                  <c:v>0.79643303382595609</c:v>
                </c:pt>
                <c:pt idx="21">
                  <c:v>0.76532342198781611</c:v>
                </c:pt>
                <c:pt idx="22">
                  <c:v>0.7700849524391874</c:v>
                </c:pt>
                <c:pt idx="23">
                  <c:v>0.76327267935227661</c:v>
                </c:pt>
                <c:pt idx="24">
                  <c:v>0.74276663714057289</c:v>
                </c:pt>
                <c:pt idx="25">
                  <c:v>0.74306702431566551</c:v>
                </c:pt>
                <c:pt idx="26">
                  <c:v>0.7325501317497396</c:v>
                </c:pt>
              </c:numCache>
            </c:numRef>
          </c:val>
          <c:smooth val="0"/>
        </c:ser>
        <c:dLbls>
          <c:showLegendKey val="0"/>
          <c:showVal val="0"/>
          <c:showCatName val="0"/>
          <c:showSerName val="0"/>
          <c:showPercent val="0"/>
          <c:showBubbleSize val="0"/>
        </c:dLbls>
        <c:marker val="1"/>
        <c:smooth val="0"/>
        <c:axId val="47429888"/>
        <c:axId val="47444736"/>
      </c:lineChart>
      <c:catAx>
        <c:axId val="474298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1237623762376239"/>
              <c:y val="0.893238313565234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444736"/>
        <c:crosses val="autoZero"/>
        <c:auto val="1"/>
        <c:lblAlgn val="ctr"/>
        <c:lblOffset val="100"/>
        <c:tickLblSkip val="5"/>
        <c:tickMarkSkip val="1"/>
        <c:noMultiLvlLbl val="0"/>
      </c:catAx>
      <c:valAx>
        <c:axId val="4744473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2.4752475247524754E-2"/>
              <c:y val="0.2526691916674972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429888"/>
        <c:crosses val="autoZero"/>
        <c:crossBetween val="midCat"/>
      </c:valAx>
      <c:spPr>
        <a:solidFill>
          <a:srgbClr val="FFFFFF"/>
        </a:solidFill>
        <a:ln w="3175">
          <a:solidFill>
            <a:srgbClr val="000000"/>
          </a:solidFill>
          <a:prstDash val="solid"/>
        </a:ln>
      </c:spPr>
    </c:plotArea>
    <c:legend>
      <c:legendPos val="r"/>
      <c:layout>
        <c:manualLayout>
          <c:xMode val="edge"/>
          <c:yMode val="edge"/>
          <c:x val="0.19478353542740207"/>
          <c:y val="0.44036326980866525"/>
          <c:w val="0.40841584158415845"/>
          <c:h val="0.2594940031230272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26829268292683"/>
          <c:y val="8.8652789273012497E-2"/>
          <c:w val="0.82682926829268288"/>
          <c:h val="0.76596009931882802"/>
        </c:manualLayout>
      </c:layout>
      <c:lineChart>
        <c:grouping val="standard"/>
        <c:varyColors val="0"/>
        <c:ser>
          <c:idx val="0"/>
          <c:order val="0"/>
          <c:tx>
            <c:strRef>
              <c:f>'Charts (www)'!$S$102</c:f>
              <c:strCache>
                <c:ptCount val="1"/>
                <c:pt idx="0">
                  <c:v>Energy Use (Adjusted for Utility Efficiency)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(www)'!$R$103:$R$129</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(www)'!$S$103:$S$129</c:f>
              <c:numCache>
                <c:formatCode>0.0000</c:formatCode>
                <c:ptCount val="27"/>
                <c:pt idx="0">
                  <c:v>1</c:v>
                </c:pt>
                <c:pt idx="1">
                  <c:v>1.0024769996732024</c:v>
                </c:pt>
                <c:pt idx="2">
                  <c:v>1.0254198046564083</c:v>
                </c:pt>
                <c:pt idx="3">
                  <c:v>1.0820841601887796</c:v>
                </c:pt>
                <c:pt idx="4">
                  <c:v>1.1040243367662514</c:v>
                </c:pt>
                <c:pt idx="5">
                  <c:v>1.0539986324201447</c:v>
                </c:pt>
                <c:pt idx="6">
                  <c:v>1.0877340462188698</c:v>
                </c:pt>
                <c:pt idx="7">
                  <c:v>1.0868140912904336</c:v>
                </c:pt>
                <c:pt idx="8">
                  <c:v>1.140117017545452</c:v>
                </c:pt>
                <c:pt idx="9">
                  <c:v>1.1392258679989204</c:v>
                </c:pt>
                <c:pt idx="10">
                  <c:v>1.1603603009667074</c:v>
                </c:pt>
                <c:pt idx="11">
                  <c:v>1.2213507490587401</c:v>
                </c:pt>
                <c:pt idx="12">
                  <c:v>1.1896885017242178</c:v>
                </c:pt>
                <c:pt idx="13">
                  <c:v>1.1889348140931821</c:v>
                </c:pt>
                <c:pt idx="14">
                  <c:v>1.2218323645463007</c:v>
                </c:pt>
                <c:pt idx="15">
                  <c:v>1.2789680479584877</c:v>
                </c:pt>
                <c:pt idx="16">
                  <c:v>1.267212774922907</c:v>
                </c:pt>
                <c:pt idx="17">
                  <c:v>1.3143188484706771</c:v>
                </c:pt>
                <c:pt idx="18">
                  <c:v>1.3420929034252522</c:v>
                </c:pt>
                <c:pt idx="19">
                  <c:v>1.3381302972472688</c:v>
                </c:pt>
                <c:pt idx="20">
                  <c:v>1.3798493510756467</c:v>
                </c:pt>
                <c:pt idx="21">
                  <c:v>1.328244228346023</c:v>
                </c:pt>
                <c:pt idx="22">
                  <c:v>1.3841388463013962</c:v>
                </c:pt>
                <c:pt idx="23">
                  <c:v>1.3947696552391351</c:v>
                </c:pt>
                <c:pt idx="24">
                  <c:v>1.3683578156637379</c:v>
                </c:pt>
                <c:pt idx="25">
                  <c:v>1.4205902294991166</c:v>
                </c:pt>
                <c:pt idx="26">
                  <c:v>1.3986919750776847</c:v>
                </c:pt>
              </c:numCache>
            </c:numRef>
          </c:val>
          <c:smooth val="0"/>
        </c:ser>
        <c:ser>
          <c:idx val="1"/>
          <c:order val="1"/>
          <c:tx>
            <c:strRef>
              <c:f>'Charts (www)'!$T$102</c:f>
              <c:strCache>
                <c:ptCount val="1"/>
                <c:pt idx="0">
                  <c:v>Number of Households (Occupied Housing Units)</c:v>
                </c:pt>
              </c:strCache>
            </c:strRef>
          </c:tx>
          <c:spPr>
            <a:ln w="12700">
              <a:solidFill>
                <a:srgbClr val="FF0066"/>
              </a:solidFill>
              <a:prstDash val="solid"/>
            </a:ln>
          </c:spPr>
          <c:marker>
            <c:symbol val="square"/>
            <c:size val="5"/>
            <c:spPr>
              <a:solidFill>
                <a:srgbClr val="FF0066"/>
              </a:solidFill>
              <a:ln>
                <a:solidFill>
                  <a:srgbClr val="FF0066"/>
                </a:solidFill>
                <a:prstDash val="solid"/>
              </a:ln>
            </c:spPr>
          </c:marker>
          <c:cat>
            <c:numRef>
              <c:f>'Charts (www)'!$R$103:$R$129</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(www)'!$T$103:$T$129</c:f>
              <c:numCache>
                <c:formatCode>0.0000</c:formatCode>
                <c:ptCount val="27"/>
                <c:pt idx="0">
                  <c:v>1</c:v>
                </c:pt>
                <c:pt idx="1">
                  <c:v>1.0143389540892807</c:v>
                </c:pt>
                <c:pt idx="2">
                  <c:v>1.0284697465763981</c:v>
                </c:pt>
                <c:pt idx="3">
                  <c:v>1.0440345400979163</c:v>
                </c:pt>
                <c:pt idx="4">
                  <c:v>1.0585843858212403</c:v>
                </c:pt>
                <c:pt idx="5">
                  <c:v>1.0643767234138797</c:v>
                </c:pt>
                <c:pt idx="6">
                  <c:v>1.0686611154295853</c:v>
                </c:pt>
                <c:pt idx="7">
                  <c:v>1.085903357740206</c:v>
                </c:pt>
                <c:pt idx="8">
                  <c:v>1.1042199189317468</c:v>
                </c:pt>
                <c:pt idx="9">
                  <c:v>1.1190890742110038</c:v>
                </c:pt>
                <c:pt idx="10">
                  <c:v>1.1345996463961512</c:v>
                </c:pt>
                <c:pt idx="11">
                  <c:v>1.1431900264199562</c:v>
                </c:pt>
                <c:pt idx="12">
                  <c:v>1.1519801014778828</c:v>
                </c:pt>
                <c:pt idx="13">
                  <c:v>1.165113997921299</c:v>
                </c:pt>
                <c:pt idx="14">
                  <c:v>1.1791215434050668</c:v>
                </c:pt>
                <c:pt idx="15">
                  <c:v>1.1922038615135482</c:v>
                </c:pt>
                <c:pt idx="16">
                  <c:v>1.2045794544423172</c:v>
                </c:pt>
                <c:pt idx="17">
                  <c:v>1.2135300451461375</c:v>
                </c:pt>
                <c:pt idx="18">
                  <c:v>1.2227077261986554</c:v>
                </c:pt>
                <c:pt idx="19">
                  <c:v>1.2365492997647942</c:v>
                </c:pt>
                <c:pt idx="20">
                  <c:v>1.2514556244551076</c:v>
                </c:pt>
                <c:pt idx="21">
                  <c:v>1.2600363793394813</c:v>
                </c:pt>
                <c:pt idx="22">
                  <c:v>1.2663044486016479</c:v>
                </c:pt>
                <c:pt idx="23">
                  <c:v>1.272209873532957</c:v>
                </c:pt>
                <c:pt idx="24">
                  <c:v>1.2747720261979276</c:v>
                </c:pt>
                <c:pt idx="25">
                  <c:v>1.2867852763403695</c:v>
                </c:pt>
                <c:pt idx="26">
                  <c:v>1.2988159087335898</c:v>
                </c:pt>
              </c:numCache>
            </c:numRef>
          </c:val>
          <c:smooth val="0"/>
        </c:ser>
        <c:ser>
          <c:idx val="2"/>
          <c:order val="2"/>
          <c:tx>
            <c:strRef>
              <c:f>'Charts (www)'!$U$102</c:f>
              <c:strCache>
                <c:ptCount val="1"/>
                <c:pt idx="0">
                  <c:v>Energy/Household Intensity Index</c:v>
                </c:pt>
              </c:strCache>
            </c:strRef>
          </c:tx>
          <c:spPr>
            <a:ln w="28575">
              <a:solidFill>
                <a:srgbClr val="00B050"/>
              </a:solidFill>
              <a:prstDash val="solid"/>
            </a:ln>
          </c:spPr>
          <c:marker>
            <c:symbol val="triangle"/>
            <c:size val="5"/>
            <c:spPr>
              <a:solidFill>
                <a:srgbClr val="00FF00"/>
              </a:solidFill>
              <a:ln>
                <a:solidFill>
                  <a:srgbClr val="00B050"/>
                </a:solidFill>
                <a:prstDash val="solid"/>
              </a:ln>
            </c:spPr>
          </c:marker>
          <c:cat>
            <c:numRef>
              <c:f>'Charts (www)'!$R$103:$R$129</c:f>
              <c:numCache>
                <c:formatCode>0</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'Charts (www)'!$U$103:$U$129</c:f>
              <c:numCache>
                <c:formatCode>0.0000</c:formatCode>
                <c:ptCount val="27"/>
                <c:pt idx="0">
                  <c:v>1</c:v>
                </c:pt>
                <c:pt idx="1">
                  <c:v>1.0003209724894067</c:v>
                </c:pt>
                <c:pt idx="2">
                  <c:v>1.0020820883445445</c:v>
                </c:pt>
                <c:pt idx="3">
                  <c:v>1.0185560708597921</c:v>
                </c:pt>
                <c:pt idx="4">
                  <c:v>1.0288315833462269</c:v>
                </c:pt>
                <c:pt idx="5">
                  <c:v>1.0265786579643867</c:v>
                </c:pt>
                <c:pt idx="6">
                  <c:v>1.0303556468273321</c:v>
                </c:pt>
                <c:pt idx="7">
                  <c:v>1.0220481556654495</c:v>
                </c:pt>
                <c:pt idx="8">
                  <c:v>1.0160963445931059</c:v>
                </c:pt>
                <c:pt idx="9">
                  <c:v>1.0223509570338731</c:v>
                </c:pt>
                <c:pt idx="10">
                  <c:v>1.0153361937414294</c:v>
                </c:pt>
                <c:pt idx="11">
                  <c:v>1.0611549327176357</c:v>
                </c:pt>
                <c:pt idx="12">
                  <c:v>1.0400956059103492</c:v>
                </c:pt>
                <c:pt idx="13">
                  <c:v>1.0519399858372147</c:v>
                </c:pt>
                <c:pt idx="14">
                  <c:v>1.0620604165491769</c:v>
                </c:pt>
                <c:pt idx="15">
                  <c:v>1.0826179068325759</c:v>
                </c:pt>
                <c:pt idx="16">
                  <c:v>1.0820487941190715</c:v>
                </c:pt>
                <c:pt idx="17">
                  <c:v>1.0855445583933445</c:v>
                </c:pt>
                <c:pt idx="18">
                  <c:v>1.0984362080887808</c:v>
                </c:pt>
                <c:pt idx="19">
                  <c:v>1.1021275002130495</c:v>
                </c:pt>
                <c:pt idx="20">
                  <c:v>1.1045022678532508</c:v>
                </c:pt>
                <c:pt idx="21">
                  <c:v>1.0890253186361609</c:v>
                </c:pt>
                <c:pt idx="22">
                  <c:v>1.0966228558773925</c:v>
                </c:pt>
                <c:pt idx="23">
                  <c:v>1.0984658811455588</c:v>
                </c:pt>
                <c:pt idx="24">
                  <c:v>1.081141432575337</c:v>
                </c:pt>
                <c:pt idx="25">
                  <c:v>1.0847736743690566</c:v>
                </c:pt>
                <c:pt idx="26">
                  <c:v>1.0716240775331241</c:v>
                </c:pt>
              </c:numCache>
            </c:numRef>
          </c:val>
          <c:smooth val="0"/>
        </c:ser>
        <c:dLbls>
          <c:showLegendKey val="0"/>
          <c:showVal val="0"/>
          <c:showCatName val="0"/>
          <c:showSerName val="0"/>
          <c:showPercent val="0"/>
          <c:showBubbleSize val="0"/>
        </c:dLbls>
        <c:marker val="1"/>
        <c:smooth val="0"/>
        <c:axId val="47470464"/>
        <c:axId val="47480832"/>
      </c:lineChart>
      <c:catAx>
        <c:axId val="474704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480832"/>
        <c:crosses val="autoZero"/>
        <c:auto val="1"/>
        <c:lblAlgn val="ctr"/>
        <c:lblOffset val="100"/>
        <c:tickLblSkip val="5"/>
        <c:tickMarkSkip val="1"/>
        <c:noMultiLvlLbl val="0"/>
      </c:catAx>
      <c:valAx>
        <c:axId val="4748083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(1985=1.0)</a:t>
                </a:r>
              </a:p>
            </c:rich>
          </c:tx>
          <c:layout>
            <c:manualLayout>
              <c:xMode val="edge"/>
              <c:yMode val="edge"/>
              <c:x val="1.7073170731707318E-2"/>
              <c:y val="0.3120578544703188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470464"/>
        <c:crosses val="autoZero"/>
        <c:crossBetween val="midCat"/>
      </c:valAx>
      <c:spPr>
        <a:noFill/>
        <a:ln w="12700">
          <a:solidFill>
            <a:srgbClr val="808080"/>
          </a:solidFill>
          <a:prstDash val="solid"/>
        </a:ln>
      </c:spPr>
    </c:plotArea>
    <c:legend>
      <c:legendPos val="r"/>
      <c:layout>
        <c:manualLayout>
          <c:xMode val="edge"/>
          <c:yMode val="edge"/>
          <c:x val="0.21463414634146341"/>
          <c:y val="0.53900895366802548"/>
          <c:w val="0.64390243902439026"/>
          <c:h val="0.2553198935239477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55102181759584"/>
          <c:y val="5.2631759291938363E-2"/>
          <c:w val="0.82878512327601983"/>
          <c:h val="0.77193246961509598"/>
        </c:manualLayout>
      </c:layout>
      <c:lineChart>
        <c:grouping val="standard"/>
        <c:varyColors val="0"/>
        <c:ser>
          <c:idx val="0"/>
          <c:order val="0"/>
          <c:tx>
            <c:strRef>
              <c:f>'Charts (www)'!$K$10</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'Charts (www)'!$J$11:$J$51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numCache>
            </c:numRef>
          </c:cat>
          <c:val>
            <c:numRef>
              <c:f>'Charts (www)'!$K$11:$K$52</c:f>
              <c:numCache>
                <c:formatCode>0.00</c:formatCode>
                <c:ptCount val="42"/>
                <c:pt idx="0">
                  <c:v>0.85814296990512118</c:v>
                </c:pt>
                <c:pt idx="1">
                  <c:v>0.88809322217217102</c:v>
                </c:pt>
                <c:pt idx="2">
                  <c:v>0.92617272354032398</c:v>
                </c:pt>
                <c:pt idx="3">
                  <c:v>0.92868529512570486</c:v>
                </c:pt>
                <c:pt idx="4">
                  <c:v>0.91353593161267033</c:v>
                </c:pt>
                <c:pt idx="5">
                  <c:v>0.92345187750594826</c:v>
                </c:pt>
                <c:pt idx="6">
                  <c:v>0.9606595062480473</c:v>
                </c:pt>
                <c:pt idx="7">
                  <c:v>0.9763348235252759</c:v>
                </c:pt>
                <c:pt idx="8">
                  <c:v>1.0056698526444248</c:v>
                </c:pt>
                <c:pt idx="9">
                  <c:v>0.985748691474163</c:v>
                </c:pt>
                <c:pt idx="10">
                  <c:v>0.98204924852259856</c:v>
                </c:pt>
                <c:pt idx="11">
                  <c:v>0.95138876854007304</c:v>
                </c:pt>
                <c:pt idx="12">
                  <c:v>0.96818238433287418</c:v>
                </c:pt>
                <c:pt idx="13">
                  <c:v>0.96157969156430523</c:v>
                </c:pt>
                <c:pt idx="14">
                  <c:v>0.99490248130236525</c:v>
                </c:pt>
                <c:pt idx="15">
                  <c:v>1</c:v>
                </c:pt>
                <c:pt idx="16">
                  <c:v>0.99587154035942416</c:v>
                </c:pt>
                <c:pt idx="17">
                  <c:v>1.0138317673580011</c:v>
                </c:pt>
                <c:pt idx="18">
                  <c:v>1.0680291925846064</c:v>
                </c:pt>
                <c:pt idx="19">
                  <c:v>1.1087440732796909</c:v>
                </c:pt>
                <c:pt idx="20">
                  <c:v>1.0563521088707459</c:v>
                </c:pt>
                <c:pt idx="21">
                  <c:v>1.0859639229505476</c:v>
                </c:pt>
                <c:pt idx="22">
                  <c:v>1.0819449305151299</c:v>
                </c:pt>
                <c:pt idx="23">
                  <c:v>1.135671634291761</c:v>
                </c:pt>
                <c:pt idx="24">
                  <c:v>1.1291100852335596</c:v>
                </c:pt>
                <c:pt idx="25">
                  <c:v>1.1544528029900754</c:v>
                </c:pt>
                <c:pt idx="26">
                  <c:v>1.2158832301602844</c:v>
                </c:pt>
                <c:pt idx="27">
                  <c:v>1.1822549795422248</c:v>
                </c:pt>
                <c:pt idx="28">
                  <c:v>1.1816297821615087</c:v>
                </c:pt>
                <c:pt idx="29">
                  <c:v>1.2191585812002923</c:v>
                </c:pt>
                <c:pt idx="30">
                  <c:v>1.2732658642978198</c:v>
                </c:pt>
                <c:pt idx="31">
                  <c:v>1.2494020759121407</c:v>
                </c:pt>
                <c:pt idx="32">
                  <c:v>1.2960764360370529</c:v>
                </c:pt>
                <c:pt idx="33">
                  <c:v>1.3176833672311796</c:v>
                </c:pt>
                <c:pt idx="34">
                  <c:v>1.3149026134609507</c:v>
                </c:pt>
                <c:pt idx="35">
                  <c:v>1.348147043132448</c:v>
                </c:pt>
                <c:pt idx="36">
                  <c:v>1.2896685525031775</c:v>
                </c:pt>
                <c:pt idx="37">
                  <c:v>1.3429123787335893</c:v>
                </c:pt>
                <c:pt idx="38">
                  <c:v>1.352447059577464</c:v>
                </c:pt>
                <c:pt idx="39">
                  <c:v>1.3160146157420578</c:v>
                </c:pt>
                <c:pt idx="40">
                  <c:v>1.3622950560096809</c:v>
                </c:pt>
                <c:pt idx="41">
                  <c:v>1.3347670461820695</c:v>
                </c:pt>
              </c:numCache>
            </c:numRef>
          </c:val>
          <c:smooth val="0"/>
        </c:ser>
        <c:ser>
          <c:idx val="1"/>
          <c:order val="1"/>
          <c:tx>
            <c:v>Number of Households</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(www)'!$J$11:$J$51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numCache>
            </c:numRef>
          </c:cat>
          <c:val>
            <c:numRef>
              <c:f>'Charts (www)'!$L$11:$L$52</c:f>
              <c:numCache>
                <c:formatCode>0.00</c:formatCode>
                <c:ptCount val="42"/>
                <c:pt idx="0">
                  <c:v>0.72614558604301649</c:v>
                </c:pt>
                <c:pt idx="1">
                  <c:v>0.74638376244137816</c:v>
                </c:pt>
                <c:pt idx="2">
                  <c:v>0.76999496823946689</c:v>
                </c:pt>
                <c:pt idx="3">
                  <c:v>0.7927655706930069</c:v>
                </c:pt>
                <c:pt idx="4">
                  <c:v>0.81045986196290487</c:v>
                </c:pt>
                <c:pt idx="5">
                  <c:v>0.8300452597706055</c:v>
                </c:pt>
                <c:pt idx="6">
                  <c:v>0.8475234306624938</c:v>
                </c:pt>
                <c:pt idx="7">
                  <c:v>0.86261135075182449</c:v>
                </c:pt>
                <c:pt idx="8">
                  <c:v>0.88450604860040072</c:v>
                </c:pt>
                <c:pt idx="9">
                  <c:v>0.90063890325016138</c:v>
                </c:pt>
                <c:pt idx="10">
                  <c:v>0.91824011230601954</c:v>
                </c:pt>
                <c:pt idx="11">
                  <c:v>0.9544683560583227</c:v>
                </c:pt>
                <c:pt idx="12">
                  <c:v>0.96226827114104607</c:v>
                </c:pt>
                <c:pt idx="13">
                  <c:v>0.97220414099531061</c:v>
                </c:pt>
                <c:pt idx="14">
                  <c:v>0.9858823802873955</c:v>
                </c:pt>
                <c:pt idx="15">
                  <c:v>1</c:v>
                </c:pt>
                <c:pt idx="16">
                  <c:v>1.0143389540892807</c:v>
                </c:pt>
                <c:pt idx="17">
                  <c:v>1.0284697465763981</c:v>
                </c:pt>
                <c:pt idx="18">
                  <c:v>1.0440345400979163</c:v>
                </c:pt>
                <c:pt idx="19">
                  <c:v>1.0585843858212403</c:v>
                </c:pt>
                <c:pt idx="20">
                  <c:v>1.0643767234138797</c:v>
                </c:pt>
                <c:pt idx="21">
                  <c:v>1.0686611154295853</c:v>
                </c:pt>
                <c:pt idx="22">
                  <c:v>1.085903357740206</c:v>
                </c:pt>
                <c:pt idx="23">
                  <c:v>1.1042199189317468</c:v>
                </c:pt>
                <c:pt idx="24">
                  <c:v>1.1190890742110038</c:v>
                </c:pt>
                <c:pt idx="25">
                  <c:v>1.1345996463961512</c:v>
                </c:pt>
                <c:pt idx="26">
                  <c:v>1.1431900264199562</c:v>
                </c:pt>
                <c:pt idx="27">
                  <c:v>1.1519801014778828</c:v>
                </c:pt>
                <c:pt idx="28">
                  <c:v>1.165113997921299</c:v>
                </c:pt>
                <c:pt idx="29">
                  <c:v>1.1791215434050668</c:v>
                </c:pt>
                <c:pt idx="30">
                  <c:v>1.1922038615135482</c:v>
                </c:pt>
                <c:pt idx="31">
                  <c:v>1.2045794544423172</c:v>
                </c:pt>
                <c:pt idx="32">
                  <c:v>1.2135300451461375</c:v>
                </c:pt>
                <c:pt idx="33">
                  <c:v>1.2227077261986554</c:v>
                </c:pt>
                <c:pt idx="34">
                  <c:v>1.2365492997647942</c:v>
                </c:pt>
                <c:pt idx="35">
                  <c:v>1.2514556244551076</c:v>
                </c:pt>
                <c:pt idx="36">
                  <c:v>1.2600363793394813</c:v>
                </c:pt>
                <c:pt idx="37">
                  <c:v>1.2663044486016479</c:v>
                </c:pt>
                <c:pt idx="38">
                  <c:v>1.272209873532957</c:v>
                </c:pt>
                <c:pt idx="39">
                  <c:v>1.2747720261979276</c:v>
                </c:pt>
                <c:pt idx="40">
                  <c:v>1.2867852763403695</c:v>
                </c:pt>
                <c:pt idx="41">
                  <c:v>1.2988159087335898</c:v>
                </c:pt>
              </c:numCache>
            </c:numRef>
          </c:val>
          <c:smooth val="0"/>
        </c:ser>
        <c:ser>
          <c:idx val="2"/>
          <c:order val="2"/>
          <c:tx>
            <c:strRef>
              <c:f>'Charts (www)'!$M$10</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'Charts (www)'!$J$11:$J$51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numCache>
            </c:numRef>
          </c:cat>
          <c:val>
            <c:numRef>
              <c:f>'Charts (www)'!$M$11:$M$52</c:f>
              <c:numCache>
                <c:formatCode>0.00</c:formatCode>
                <c:ptCount val="42"/>
                <c:pt idx="0">
                  <c:v>0.97172045433304699</c:v>
                </c:pt>
                <c:pt idx="1">
                  <c:v>0.97359382415801732</c:v>
                </c:pt>
                <c:pt idx="2">
                  <c:v>0.97547060875373715</c:v>
                </c:pt>
                <c:pt idx="3">
                  <c:v>0.97422888967372068</c:v>
                </c:pt>
                <c:pt idx="4">
                  <c:v>0.9758877262514648</c:v>
                </c:pt>
                <c:pt idx="5">
                  <c:v>0.98029349006109523</c:v>
                </c:pt>
                <c:pt idx="6">
                  <c:v>0.98197507632716929</c:v>
                </c:pt>
                <c:pt idx="7">
                  <c:v>0.9825100051129213</c:v>
                </c:pt>
                <c:pt idx="8">
                  <c:v>0.98405341596473195</c:v>
                </c:pt>
                <c:pt idx="9">
                  <c:v>0.99153842973308626</c:v>
                </c:pt>
                <c:pt idx="10">
                  <c:v>0.9947105458614971</c:v>
                </c:pt>
                <c:pt idx="11">
                  <c:v>0.9945472039733152</c:v>
                </c:pt>
                <c:pt idx="12">
                  <c:v>0.99412209996817646</c:v>
                </c:pt>
                <c:pt idx="13">
                  <c:v>0.9939947618567716</c:v>
                </c:pt>
                <c:pt idx="14">
                  <c:v>0.99693448296002429</c:v>
                </c:pt>
                <c:pt idx="15">
                  <c:v>1</c:v>
                </c:pt>
                <c:pt idx="16">
                  <c:v>1.0058909301369665</c:v>
                </c:pt>
                <c:pt idx="17">
                  <c:v>1.0188641512195775</c:v>
                </c:pt>
                <c:pt idx="18">
                  <c:v>1.0299114250597585</c:v>
                </c:pt>
                <c:pt idx="19">
                  <c:v>1.0404957746218153</c:v>
                </c:pt>
                <c:pt idx="20">
                  <c:v>1.0515183254132678</c:v>
                </c:pt>
                <c:pt idx="21">
                  <c:v>1.0602994827009928</c:v>
                </c:pt>
                <c:pt idx="22">
                  <c:v>1.0709892197372817</c:v>
                </c:pt>
                <c:pt idx="23">
                  <c:v>1.0812687345497887</c:v>
                </c:pt>
                <c:pt idx="24">
                  <c:v>1.0918956967634794</c:v>
                </c:pt>
                <c:pt idx="25">
                  <c:v>1.1009400249876629</c:v>
                </c:pt>
                <c:pt idx="26">
                  <c:v>1.1111663344043989</c:v>
                </c:pt>
                <c:pt idx="27">
                  <c:v>1.1209520140455229</c:v>
                </c:pt>
                <c:pt idx="28">
                  <c:v>1.1328903254288945</c:v>
                </c:pt>
                <c:pt idx="29">
                  <c:v>1.1460588890697851</c:v>
                </c:pt>
                <c:pt idx="30">
                  <c:v>1.1575844859329711</c:v>
                </c:pt>
                <c:pt idx="31">
                  <c:v>1.1697778199918121</c:v>
                </c:pt>
                <c:pt idx="32">
                  <c:v>1.1818479852404631</c:v>
                </c:pt>
                <c:pt idx="33">
                  <c:v>1.1938479813114391</c:v>
                </c:pt>
                <c:pt idx="34">
                  <c:v>1.2074508847119365</c:v>
                </c:pt>
                <c:pt idx="35">
                  <c:v>1.2218711083759934</c:v>
                </c:pt>
                <c:pt idx="36">
                  <c:v>1.2362295118106685</c:v>
                </c:pt>
                <c:pt idx="37">
                  <c:v>1.2454064539204823</c:v>
                </c:pt>
                <c:pt idx="38">
                  <c:v>1.252979641537239</c:v>
                </c:pt>
                <c:pt idx="39">
                  <c:v>1.2588100129469151</c:v>
                </c:pt>
                <c:pt idx="40">
                  <c:v>1.2600888684586595</c:v>
                </c:pt>
                <c:pt idx="41">
                  <c:v>1.2617191991088756</c:v>
                </c:pt>
              </c:numCache>
            </c:numRef>
          </c:val>
          <c:smooth val="0"/>
        </c:ser>
        <c:ser>
          <c:idx val="3"/>
          <c:order val="3"/>
          <c:tx>
            <c:strRef>
              <c:f>'Charts (www)'!$N$10</c:f>
              <c:strCache>
                <c:ptCount val="1"/>
                <c:pt idx="0">
                  <c:v>Structure (incl. weather)</c:v>
                </c:pt>
              </c:strCache>
            </c:strRef>
          </c:tx>
          <c:spPr>
            <a:ln w="12700">
              <a:solidFill>
                <a:srgbClr val="3366FF"/>
              </a:solidFill>
              <a:prstDash val="solid"/>
            </a:ln>
          </c:spPr>
          <c:marker>
            <c:symbol val="x"/>
            <c:size val="5"/>
            <c:spPr>
              <a:noFill/>
              <a:ln>
                <a:solidFill>
                  <a:srgbClr val="3366FF"/>
                </a:solidFill>
                <a:prstDash val="solid"/>
              </a:ln>
            </c:spPr>
          </c:marker>
          <c:cat>
            <c:numRef>
              <c:f>'Charts (www)'!$J$11:$J$51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numCache>
            </c:numRef>
          </c:cat>
          <c:val>
            <c:numRef>
              <c:f>'Charts (www)'!$N$11:$N$52</c:f>
              <c:numCache>
                <c:formatCode>0.00</c:formatCode>
                <c:ptCount val="42"/>
                <c:pt idx="0">
                  <c:v>1.0156653687509414</c:v>
                </c:pt>
                <c:pt idx="1">
                  <c:v>1.0010670132907664</c:v>
                </c:pt>
                <c:pt idx="2">
                  <c:v>1.0096158539200675</c:v>
                </c:pt>
                <c:pt idx="3">
                  <c:v>0.99352099577106467</c:v>
                </c:pt>
                <c:pt idx="4">
                  <c:v>0.99039893371056087</c:v>
                </c:pt>
                <c:pt idx="5">
                  <c:v>0.99997221084407251</c:v>
                </c:pt>
                <c:pt idx="6">
                  <c:v>1.007990693798932</c:v>
                </c:pt>
                <c:pt idx="7">
                  <c:v>1.0164957311773439</c:v>
                </c:pt>
                <c:pt idx="8">
                  <c:v>1.0349687073995053</c:v>
                </c:pt>
                <c:pt idx="9">
                  <c:v>1.0104008105035855</c:v>
                </c:pt>
                <c:pt idx="10">
                  <c:v>1.0244834940411531</c:v>
                </c:pt>
                <c:pt idx="11">
                  <c:v>0.99804319773347561</c:v>
                </c:pt>
                <c:pt idx="12">
                  <c:v>1.0085189529047323</c:v>
                </c:pt>
                <c:pt idx="13">
                  <c:v>1.0070136814571962</c:v>
                </c:pt>
                <c:pt idx="14">
                  <c:v>1.0002097357131532</c:v>
                </c:pt>
                <c:pt idx="15">
                  <c:v>1</c:v>
                </c:pt>
                <c:pt idx="16">
                  <c:v>0.98787012319245726</c:v>
                </c:pt>
                <c:pt idx="17">
                  <c:v>0.99474897898533265</c:v>
                </c:pt>
                <c:pt idx="18">
                  <c:v>1.0175174625675649</c:v>
                </c:pt>
                <c:pt idx="19">
                  <c:v>1.0136737317156672</c:v>
                </c:pt>
                <c:pt idx="20">
                  <c:v>0.96467055500413856</c:v>
                </c:pt>
                <c:pt idx="21">
                  <c:v>0.98783311492762427</c:v>
                </c:pt>
                <c:pt idx="22">
                  <c:v>0.97927510689780917</c:v>
                </c:pt>
                <c:pt idx="23">
                  <c:v>1.0161775354591778</c:v>
                </c:pt>
                <c:pt idx="24">
                  <c:v>0.99570706993012181</c:v>
                </c:pt>
                <c:pt idx="25">
                  <c:v>1.0072128075340303</c:v>
                </c:pt>
                <c:pt idx="26">
                  <c:v>1.0068277186813999</c:v>
                </c:pt>
                <c:pt idx="27">
                  <c:v>0.99292145424142075</c:v>
                </c:pt>
                <c:pt idx="28">
                  <c:v>0.96985576422345143</c:v>
                </c:pt>
                <c:pt idx="29">
                  <c:v>0.97562153852882605</c:v>
                </c:pt>
                <c:pt idx="30">
                  <c:v>0.99084186336879265</c:v>
                </c:pt>
                <c:pt idx="31">
                  <c:v>0.9719592684438032</c:v>
                </c:pt>
                <c:pt idx="32">
                  <c:v>0.99738207934887502</c:v>
                </c:pt>
                <c:pt idx="33">
                  <c:v>0.99915358730585002</c:v>
                </c:pt>
                <c:pt idx="34">
                  <c:v>0.98163126868104045</c:v>
                </c:pt>
                <c:pt idx="35">
                  <c:v>0.99780189501222871</c:v>
                </c:pt>
                <c:pt idx="36">
                  <c:v>0.96701600463638948</c:v>
                </c:pt>
                <c:pt idx="37">
                  <c:v>0.99591082704916611</c:v>
                </c:pt>
                <c:pt idx="38">
                  <c:v>0.99782558710264013</c:v>
                </c:pt>
                <c:pt idx="39">
                  <c:v>0.99258651259282626</c:v>
                </c:pt>
                <c:pt idx="40">
                  <c:v>1.0166541110222669</c:v>
                </c:pt>
                <c:pt idx="41">
                  <c:v>1.0031741920937434</c:v>
                </c:pt>
              </c:numCache>
            </c:numRef>
          </c:val>
          <c:smooth val="0"/>
        </c:ser>
        <c:ser>
          <c:idx val="4"/>
          <c:order val="4"/>
          <c:tx>
            <c:v>Intensity (per sq. ft.)</c:v>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(www)'!$J$11:$J$51</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numCache>
            </c:numRef>
          </c:cat>
          <c:val>
            <c:numRef>
              <c:f>'Charts (www)'!$O$11:$O$52</c:f>
              <c:numCache>
                <c:formatCode>0.000</c:formatCode>
                <c:ptCount val="42"/>
                <c:pt idx="0">
                  <c:v>1.1974129704235259</c:v>
                </c:pt>
                <c:pt idx="1">
                  <c:v>1.2208306147009977</c:v>
                </c:pt>
                <c:pt idx="2">
                  <c:v>1.221332036859601</c:v>
                </c:pt>
                <c:pt idx="3">
                  <c:v>1.2102796608811366</c:v>
                </c:pt>
                <c:pt idx="4">
                  <c:v>1.16622971433559</c:v>
                </c:pt>
                <c:pt idx="5">
                  <c:v>1.1349283513254897</c:v>
                </c:pt>
                <c:pt idx="6">
                  <c:v>1.1451457973226939</c:v>
                </c:pt>
                <c:pt idx="7">
                  <c:v>1.1332900363483374</c:v>
                </c:pt>
                <c:pt idx="8">
                  <c:v>1.1163714772792281</c:v>
                </c:pt>
                <c:pt idx="9">
                  <c:v>1.0924769176085123</c:v>
                </c:pt>
                <c:pt idx="10">
                  <c:v>1.0494827850791328</c:v>
                </c:pt>
                <c:pt idx="11">
                  <c:v>1.0042035347551967</c:v>
                </c:pt>
                <c:pt idx="12">
                  <c:v>1.0035458463495923</c:v>
                </c:pt>
                <c:pt idx="13">
                  <c:v>0.98811695002557609</c:v>
                </c:pt>
                <c:pt idx="14">
                  <c:v>1.0120400827453631</c:v>
                </c:pt>
                <c:pt idx="15">
                  <c:v>1</c:v>
                </c:pt>
                <c:pt idx="16">
                  <c:v>0.98802850430535816</c:v>
                </c:pt>
                <c:pt idx="17">
                  <c:v>0.97262312329032186</c:v>
                </c:pt>
                <c:pt idx="18">
                  <c:v>0.97617236651595274</c:v>
                </c:pt>
                <c:pt idx="19">
                  <c:v>0.99304130760596188</c:v>
                </c:pt>
                <c:pt idx="20">
                  <c:v>0.97840230409227136</c:v>
                </c:pt>
                <c:pt idx="21">
                  <c:v>0.97020444498093494</c:v>
                </c:pt>
                <c:pt idx="22">
                  <c:v>0.9500012266330301</c:v>
                </c:pt>
                <c:pt idx="23">
                  <c:v>0.93603904827232876</c:v>
                </c:pt>
                <c:pt idx="24">
                  <c:v>0.92802331151776984</c:v>
                </c:pt>
                <c:pt idx="25">
                  <c:v>0.91758992874702239</c:v>
                </c:pt>
                <c:pt idx="26">
                  <c:v>0.95069060773603553</c:v>
                </c:pt>
                <c:pt idx="27">
                  <c:v>0.92207077682421468</c:v>
                </c:pt>
                <c:pt idx="28">
                  <c:v>0.92303461760319072</c:v>
                </c:pt>
                <c:pt idx="29">
                  <c:v>0.92472651822696084</c:v>
                </c:pt>
                <c:pt idx="30">
                  <c:v>0.9311325886521471</c:v>
                </c:pt>
                <c:pt idx="31">
                  <c:v>0.91225304934921203</c:v>
                </c:pt>
                <c:pt idx="32">
                  <c:v>0.90605988256834291</c:v>
                </c:pt>
                <c:pt idx="33">
                  <c:v>0.90345624891224241</c:v>
                </c:pt>
                <c:pt idx="34">
                  <c:v>0.89714841622845531</c:v>
                </c:pt>
                <c:pt idx="35">
                  <c:v>0.88359263803978716</c:v>
                </c:pt>
                <c:pt idx="36">
                  <c:v>0.85617443719223296</c:v>
                </c:pt>
                <c:pt idx="37">
                  <c:v>0.85502335704791088</c:v>
                </c:pt>
                <c:pt idx="38">
                  <c:v>0.8502817570576463</c:v>
                </c:pt>
                <c:pt idx="39">
                  <c:v>0.82622746892191845</c:v>
                </c:pt>
                <c:pt idx="40">
                  <c:v>0.82640074748457137</c:v>
                </c:pt>
                <c:pt idx="41">
                  <c:v>0.81193042153559181</c:v>
                </c:pt>
              </c:numCache>
            </c:numRef>
          </c:val>
          <c:smooth val="0"/>
        </c:ser>
        <c:dLbls>
          <c:showLegendKey val="0"/>
          <c:showVal val="0"/>
          <c:showCatName val="0"/>
          <c:showSerName val="0"/>
          <c:showPercent val="0"/>
          <c:showBubbleSize val="0"/>
        </c:dLbls>
        <c:marker val="1"/>
        <c:smooth val="0"/>
        <c:axId val="47802240"/>
        <c:axId val="47805568"/>
      </c:lineChart>
      <c:catAx>
        <c:axId val="4780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0868538455025625"/>
              <c:y val="0.912283648754432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05568"/>
        <c:crosses val="autoZero"/>
        <c:auto val="1"/>
        <c:lblAlgn val="ctr"/>
        <c:lblOffset val="100"/>
        <c:tickLblSkip val="5"/>
        <c:tickMarkSkip val="1"/>
        <c:noMultiLvlLbl val="0"/>
      </c:catAx>
      <c:valAx>
        <c:axId val="4780556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Index (1985 = 1.0)</a:t>
                </a:r>
              </a:p>
            </c:rich>
          </c:tx>
          <c:layout>
            <c:manualLayout>
              <c:xMode val="edge"/>
              <c:yMode val="edge"/>
              <c:x val="1.2406947890818859E-2"/>
              <c:y val="0.2701765437215084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02240"/>
        <c:crosses val="autoZero"/>
        <c:crossBetween val="midCat"/>
      </c:valAx>
      <c:spPr>
        <a:solidFill>
          <a:srgbClr val="FFFFFF"/>
        </a:solidFill>
        <a:ln w="12700">
          <a:solidFill>
            <a:srgbClr val="808080"/>
          </a:solidFill>
          <a:prstDash val="solid"/>
        </a:ln>
      </c:spPr>
    </c:plotArea>
    <c:legend>
      <c:legendPos val="r"/>
      <c:layout>
        <c:manualLayout>
          <c:xMode val="edge"/>
          <c:yMode val="edge"/>
          <c:x val="0.26109636295463068"/>
          <c:y val="0.48070322788598796"/>
          <c:w val="0.36724617859492126"/>
          <c:h val="0.28772040337063132"/>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85032686970485"/>
          <c:y val="5.1400554097404488E-2"/>
          <c:w val="0.81192650800174737"/>
          <c:h val="0.79523549139690874"/>
        </c:manualLayout>
      </c:layout>
      <c:lineChart>
        <c:grouping val="standard"/>
        <c:varyColors val="0"/>
        <c:ser>
          <c:idx val="0"/>
          <c:order val="0"/>
          <c:tx>
            <c:strRef>
              <c:f>'Charts (www)'!$K$55</c:f>
              <c:strCache>
                <c:ptCount val="1"/>
                <c:pt idx="0">
                  <c:v>Energy Use</c:v>
                </c:pt>
              </c:strCache>
            </c:strRef>
          </c:tx>
          <c:spPr>
            <a:ln w="19050">
              <a:solidFill>
                <a:schemeClr val="tx2"/>
              </a:solidFill>
            </a:ln>
          </c:spPr>
          <c:marker>
            <c:spPr>
              <a:solidFill>
                <a:schemeClr val="tx2"/>
              </a:solidFill>
            </c:spPr>
          </c:marker>
          <c:cat>
            <c:numRef>
              <c:f>'Charts (www)'!$J$56:$J$97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pt idx="41" formatCode="General">
                  <c:v>2011</c:v>
                </c:pt>
              </c:numCache>
            </c:numRef>
          </c:cat>
          <c:val>
            <c:numRef>
              <c:f>'Charts (www)'!$K$56:$K$97</c:f>
              <c:numCache>
                <c:formatCode>0.00</c:formatCode>
                <c:ptCount val="42"/>
                <c:pt idx="0">
                  <c:v>1.005708360483756</c:v>
                </c:pt>
                <c:pt idx="1">
                  <c:v>1.0278715255701947</c:v>
                </c:pt>
                <c:pt idx="2">
                  <c:v>1.0616805860453575</c:v>
                </c:pt>
                <c:pt idx="3">
                  <c:v>1.0349517876467176</c:v>
                </c:pt>
                <c:pt idx="4">
                  <c:v>1.0023893386314322</c:v>
                </c:pt>
                <c:pt idx="5">
                  <c:v>1.0141261327724393</c:v>
                </c:pt>
                <c:pt idx="6">
                  <c:v>1.0611972806258547</c:v>
                </c:pt>
                <c:pt idx="7">
                  <c:v>1.0545852079932878</c:v>
                </c:pt>
                <c:pt idx="8">
                  <c:v>1.0714305931721844</c:v>
                </c:pt>
                <c:pt idx="9">
                  <c:v>1.0397242764900623</c:v>
                </c:pt>
                <c:pt idx="10">
                  <c:v>1.003081731471086</c:v>
                </c:pt>
                <c:pt idx="11">
                  <c:v>0.96474954502435373</c:v>
                </c:pt>
                <c:pt idx="12">
                  <c:v>0.97753776178663188</c:v>
                </c:pt>
                <c:pt idx="13">
                  <c:v>0.95302249003537642</c:v>
                </c:pt>
                <c:pt idx="14">
                  <c:v>1.0015674962293755</c:v>
                </c:pt>
                <c:pt idx="15">
                  <c:v>1</c:v>
                </c:pt>
                <c:pt idx="16">
                  <c:v>0.98415338515170925</c:v>
                </c:pt>
                <c:pt idx="17">
                  <c:v>0.99673870291335542</c:v>
                </c:pt>
                <c:pt idx="18">
                  <c:v>1.0554039054608344</c:v>
                </c:pt>
                <c:pt idx="19">
                  <c:v>1.0811059334667801</c:v>
                </c:pt>
                <c:pt idx="20">
                  <c:v>0.98508032923609257</c:v>
                </c:pt>
                <c:pt idx="21">
                  <c:v>1.0151689321861832</c:v>
                </c:pt>
                <c:pt idx="22">
                  <c:v>1.0290642673454045</c:v>
                </c:pt>
                <c:pt idx="23">
                  <c:v>1.0693102986155898</c:v>
                </c:pt>
                <c:pt idx="24">
                  <c:v>1.0570333873349025</c:v>
                </c:pt>
                <c:pt idx="25">
                  <c:v>1.064543896742264</c:v>
                </c:pt>
                <c:pt idx="26">
                  <c:v>1.1321818003451518</c:v>
                </c:pt>
                <c:pt idx="27">
                  <c:v>1.0858955672756785</c:v>
                </c:pt>
                <c:pt idx="28">
                  <c:v>1.041816063737069</c:v>
                </c:pt>
                <c:pt idx="29">
                  <c:v>1.0836465333031833</c:v>
                </c:pt>
                <c:pt idx="30">
                  <c:v>1.1390743808460906</c:v>
                </c:pt>
                <c:pt idx="31">
                  <c:v>1.1127053223755701</c:v>
                </c:pt>
                <c:pt idx="32">
                  <c:v>1.1391279461822572</c:v>
                </c:pt>
                <c:pt idx="33">
                  <c:v>1.1759159697846866</c:v>
                </c:pt>
                <c:pt idx="34">
                  <c:v>1.1566991010864127</c:v>
                </c:pt>
                <c:pt idx="35">
                  <c:v>1.1714530033668049</c:v>
                </c:pt>
                <c:pt idx="36">
                  <c:v>1.0935620045650252</c:v>
                </c:pt>
                <c:pt idx="37">
                  <c:v>1.1523453957803711</c:v>
                </c:pt>
                <c:pt idx="38">
                  <c:v>1.1793337020008181</c:v>
                </c:pt>
                <c:pt idx="39">
                  <c:v>1.1486052570522374</c:v>
                </c:pt>
                <c:pt idx="40">
                  <c:v>1.1694145785569638</c:v>
                </c:pt>
                <c:pt idx="41">
                  <c:v>1.151879641124421</c:v>
                </c:pt>
              </c:numCache>
            </c:numRef>
          </c:val>
          <c:smooth val="0"/>
        </c:ser>
        <c:ser>
          <c:idx val="1"/>
          <c:order val="1"/>
          <c:tx>
            <c:strRef>
              <c:f>'Charts (www)'!$L$55</c:f>
              <c:strCache>
                <c:ptCount val="1"/>
                <c:pt idx="0">
                  <c:v>Total Households</c:v>
                </c:pt>
              </c:strCache>
            </c:strRef>
          </c:tx>
          <c:marker>
            <c:symbol val="square"/>
            <c:size val="5"/>
            <c:spPr>
              <a:solidFill>
                <a:srgbClr val="FF66CC"/>
              </a:solidFill>
            </c:spPr>
          </c:marker>
          <c:cat>
            <c:numRef>
              <c:f>'Charts (www)'!$J$56:$J$97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pt idx="41" formatCode="General">
                  <c:v>2011</c:v>
                </c:pt>
              </c:numCache>
            </c:numRef>
          </c:cat>
          <c:val>
            <c:numRef>
              <c:f>'Charts (www)'!$L$56:$L$97</c:f>
              <c:numCache>
                <c:formatCode>0.00</c:formatCode>
                <c:ptCount val="42"/>
                <c:pt idx="0">
                  <c:v>0.72614558604301649</c:v>
                </c:pt>
                <c:pt idx="1">
                  <c:v>0.74638376244137816</c:v>
                </c:pt>
                <c:pt idx="2">
                  <c:v>0.76999496823946689</c:v>
                </c:pt>
                <c:pt idx="3">
                  <c:v>0.7927655706930069</c:v>
                </c:pt>
                <c:pt idx="4">
                  <c:v>0.81045986196290487</c:v>
                </c:pt>
                <c:pt idx="5">
                  <c:v>0.8300452597706055</c:v>
                </c:pt>
                <c:pt idx="6">
                  <c:v>0.8475234306624938</c:v>
                </c:pt>
                <c:pt idx="7">
                  <c:v>0.86261135075182449</c:v>
                </c:pt>
                <c:pt idx="8">
                  <c:v>0.88450604860040072</c:v>
                </c:pt>
                <c:pt idx="9">
                  <c:v>0.90063890325016138</c:v>
                </c:pt>
                <c:pt idx="10">
                  <c:v>0.91824011230601954</c:v>
                </c:pt>
                <c:pt idx="11">
                  <c:v>0.9544683560583227</c:v>
                </c:pt>
                <c:pt idx="12">
                  <c:v>0.96226827114104607</c:v>
                </c:pt>
                <c:pt idx="13">
                  <c:v>0.97220414099531061</c:v>
                </c:pt>
                <c:pt idx="14">
                  <c:v>0.9858823802873955</c:v>
                </c:pt>
                <c:pt idx="15">
                  <c:v>1</c:v>
                </c:pt>
                <c:pt idx="16">
                  <c:v>1.0143389540892807</c:v>
                </c:pt>
                <c:pt idx="17">
                  <c:v>1.0284697465763981</c:v>
                </c:pt>
                <c:pt idx="18">
                  <c:v>1.0440345400979163</c:v>
                </c:pt>
                <c:pt idx="19">
                  <c:v>1.0585843858212403</c:v>
                </c:pt>
                <c:pt idx="20">
                  <c:v>1.0643767234138797</c:v>
                </c:pt>
                <c:pt idx="21">
                  <c:v>1.0686611154295853</c:v>
                </c:pt>
                <c:pt idx="22">
                  <c:v>1.085903357740206</c:v>
                </c:pt>
                <c:pt idx="23">
                  <c:v>1.1042199189317468</c:v>
                </c:pt>
                <c:pt idx="24">
                  <c:v>1.1190890742110038</c:v>
                </c:pt>
                <c:pt idx="25">
                  <c:v>1.1345996463961512</c:v>
                </c:pt>
                <c:pt idx="26">
                  <c:v>1.1431900264199562</c:v>
                </c:pt>
                <c:pt idx="27">
                  <c:v>1.1519801014778828</c:v>
                </c:pt>
                <c:pt idx="28">
                  <c:v>1.165113997921299</c:v>
                </c:pt>
                <c:pt idx="29">
                  <c:v>1.1791215434050668</c:v>
                </c:pt>
                <c:pt idx="30">
                  <c:v>1.1922038615135482</c:v>
                </c:pt>
                <c:pt idx="31">
                  <c:v>1.2045794544423172</c:v>
                </c:pt>
                <c:pt idx="32">
                  <c:v>1.2135300451461375</c:v>
                </c:pt>
                <c:pt idx="33">
                  <c:v>1.2227077261986554</c:v>
                </c:pt>
                <c:pt idx="34">
                  <c:v>1.2365492997647942</c:v>
                </c:pt>
                <c:pt idx="35">
                  <c:v>1.2514556244551076</c:v>
                </c:pt>
                <c:pt idx="36">
                  <c:v>1.2600363793394813</c:v>
                </c:pt>
                <c:pt idx="37">
                  <c:v>1.2663044486016479</c:v>
                </c:pt>
                <c:pt idx="38">
                  <c:v>1.272209873532957</c:v>
                </c:pt>
                <c:pt idx="39">
                  <c:v>1.2747720261979276</c:v>
                </c:pt>
                <c:pt idx="40">
                  <c:v>1.2867852763403695</c:v>
                </c:pt>
                <c:pt idx="41">
                  <c:v>1.2988159087335898</c:v>
                </c:pt>
              </c:numCache>
            </c:numRef>
          </c:val>
          <c:smooth val="0"/>
        </c:ser>
        <c:ser>
          <c:idx val="2"/>
          <c:order val="2"/>
          <c:tx>
            <c:strRef>
              <c:f>'Charts (www)'!$M$55</c:f>
              <c:strCache>
                <c:ptCount val="1"/>
                <c:pt idx="0">
                  <c:v>Housing Size</c:v>
                </c:pt>
              </c:strCache>
            </c:strRef>
          </c:tx>
          <c:marker>
            <c:symbol val="triangle"/>
            <c:size val="5"/>
            <c:spPr>
              <a:solidFill>
                <a:schemeClr val="tx1">
                  <a:lumMod val="50000"/>
                  <a:lumOff val="50000"/>
                </a:schemeClr>
              </a:solidFill>
              <a:ln>
                <a:solidFill>
                  <a:schemeClr val="bg1">
                    <a:lumMod val="50000"/>
                  </a:schemeClr>
                </a:solidFill>
              </a:ln>
            </c:spPr>
          </c:marker>
          <c:cat>
            <c:numRef>
              <c:f>'Charts (www)'!$J$56:$J$97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pt idx="41" formatCode="General">
                  <c:v>2011</c:v>
                </c:pt>
              </c:numCache>
            </c:numRef>
          </c:cat>
          <c:val>
            <c:numRef>
              <c:f>'Charts (www)'!$M$56:$M$97</c:f>
              <c:numCache>
                <c:formatCode>0.00</c:formatCode>
                <c:ptCount val="42"/>
                <c:pt idx="0">
                  <c:v>0.97029841569411912</c:v>
                </c:pt>
                <c:pt idx="1">
                  <c:v>0.9723198323007507</c:v>
                </c:pt>
                <c:pt idx="2">
                  <c:v>0.97436471788635481</c:v>
                </c:pt>
                <c:pt idx="3">
                  <c:v>0.97362985579453776</c:v>
                </c:pt>
                <c:pt idx="4">
                  <c:v>0.97582346313826429</c:v>
                </c:pt>
                <c:pt idx="5">
                  <c:v>0.98015562419518065</c:v>
                </c:pt>
                <c:pt idx="6">
                  <c:v>0.98213611658224387</c:v>
                </c:pt>
                <c:pt idx="7">
                  <c:v>0.9826512879335233</c:v>
                </c:pt>
                <c:pt idx="8">
                  <c:v>0.98401756563083675</c:v>
                </c:pt>
                <c:pt idx="9">
                  <c:v>0.99168111127333691</c:v>
                </c:pt>
                <c:pt idx="10">
                  <c:v>0.99498127584224916</c:v>
                </c:pt>
                <c:pt idx="11">
                  <c:v>0.99509806939453904</c:v>
                </c:pt>
                <c:pt idx="12">
                  <c:v>0.99452839232743417</c:v>
                </c:pt>
                <c:pt idx="13">
                  <c:v>0.9943000548612726</c:v>
                </c:pt>
                <c:pt idx="14">
                  <c:v>0.99708370238631983</c:v>
                </c:pt>
                <c:pt idx="15">
                  <c:v>1</c:v>
                </c:pt>
                <c:pt idx="16">
                  <c:v>1.0057217215202479</c:v>
                </c:pt>
                <c:pt idx="17">
                  <c:v>1.0184855532264061</c:v>
                </c:pt>
                <c:pt idx="18">
                  <c:v>1.0294721895436769</c:v>
                </c:pt>
                <c:pt idx="19">
                  <c:v>1.0399870614511719</c:v>
                </c:pt>
                <c:pt idx="20">
                  <c:v>1.0507886559695039</c:v>
                </c:pt>
                <c:pt idx="21">
                  <c:v>1.0593663321217912</c:v>
                </c:pt>
                <c:pt idx="22">
                  <c:v>1.0697600313889637</c:v>
                </c:pt>
                <c:pt idx="23">
                  <c:v>1.0797356236929729</c:v>
                </c:pt>
                <c:pt idx="24">
                  <c:v>1.090199436150092</c:v>
                </c:pt>
                <c:pt idx="25">
                  <c:v>1.0990999723627251</c:v>
                </c:pt>
                <c:pt idx="26">
                  <c:v>1.1092154501044398</c:v>
                </c:pt>
                <c:pt idx="27">
                  <c:v>1.1188907402610222</c:v>
                </c:pt>
                <c:pt idx="28">
                  <c:v>1.1310554702655076</c:v>
                </c:pt>
                <c:pt idx="29">
                  <c:v>1.1444669379807535</c:v>
                </c:pt>
                <c:pt idx="30">
                  <c:v>1.1556617618216833</c:v>
                </c:pt>
                <c:pt idx="31">
                  <c:v>1.167501401311563</c:v>
                </c:pt>
                <c:pt idx="32">
                  <c:v>1.1792368417919838</c:v>
                </c:pt>
                <c:pt idx="33">
                  <c:v>1.1908713712884349</c:v>
                </c:pt>
                <c:pt idx="34">
                  <c:v>1.2040331638606714</c:v>
                </c:pt>
                <c:pt idx="35">
                  <c:v>1.218008032566918</c:v>
                </c:pt>
                <c:pt idx="36">
                  <c:v>1.2318740653621487</c:v>
                </c:pt>
                <c:pt idx="37">
                  <c:v>1.2405620424410702</c:v>
                </c:pt>
                <c:pt idx="38">
                  <c:v>1.2477238868244418</c:v>
                </c:pt>
                <c:pt idx="39">
                  <c:v>1.2531302881440336</c:v>
                </c:pt>
                <c:pt idx="40">
                  <c:v>1.2539574844924721</c:v>
                </c:pt>
                <c:pt idx="41">
                  <c:v>1.25523401315524</c:v>
                </c:pt>
              </c:numCache>
            </c:numRef>
          </c:val>
          <c:smooth val="0"/>
        </c:ser>
        <c:ser>
          <c:idx val="3"/>
          <c:order val="3"/>
          <c:tx>
            <c:strRef>
              <c:f>'Charts (www)'!$N$55</c:f>
              <c:strCache>
                <c:ptCount val="1"/>
                <c:pt idx="0">
                  <c:v>Structure (incl. weather)</c:v>
                </c:pt>
              </c:strCache>
            </c:strRef>
          </c:tx>
          <c:marker>
            <c:symbol val="x"/>
            <c:size val="5"/>
          </c:marker>
          <c:cat>
            <c:numRef>
              <c:f>'Charts (www)'!$J$56:$J$97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pt idx="41" formatCode="General">
                  <c:v>2011</c:v>
                </c:pt>
              </c:numCache>
            </c:numRef>
          </c:cat>
          <c:val>
            <c:numRef>
              <c:f>'Charts (www)'!$N$56:$N$97</c:f>
              <c:numCache>
                <c:formatCode>0.00</c:formatCode>
                <c:ptCount val="42"/>
                <c:pt idx="0">
                  <c:v>1.0559575944448116</c:v>
                </c:pt>
                <c:pt idx="1">
                  <c:v>1.035353619062207</c:v>
                </c:pt>
                <c:pt idx="2">
                  <c:v>1.0443755848117473</c:v>
                </c:pt>
                <c:pt idx="3">
                  <c:v>1.0106045728337267</c:v>
                </c:pt>
                <c:pt idx="4">
                  <c:v>1.0086648490167964</c:v>
                </c:pt>
                <c:pt idx="5">
                  <c:v>1.0160957970689466</c:v>
                </c:pt>
                <c:pt idx="6">
                  <c:v>1.0304205686131847</c:v>
                </c:pt>
                <c:pt idx="7">
                  <c:v>1.0213118946777195</c:v>
                </c:pt>
                <c:pt idx="8">
                  <c:v>1.0452449191523407</c:v>
                </c:pt>
                <c:pt idx="9">
                  <c:v>1.0223083624060678</c:v>
                </c:pt>
                <c:pt idx="10">
                  <c:v>1.0251761094998038</c:v>
                </c:pt>
                <c:pt idx="11">
                  <c:v>1.000382076233056</c:v>
                </c:pt>
                <c:pt idx="12">
                  <c:v>1.0123498708060397</c:v>
                </c:pt>
                <c:pt idx="13">
                  <c:v>0.99764246334859141</c:v>
                </c:pt>
                <c:pt idx="14">
                  <c:v>0.99697813738608765</c:v>
                </c:pt>
                <c:pt idx="15">
                  <c:v>1</c:v>
                </c:pt>
                <c:pt idx="16">
                  <c:v>0.96789695857502822</c:v>
                </c:pt>
                <c:pt idx="17">
                  <c:v>0.97164512489374488</c:v>
                </c:pt>
                <c:pt idx="18">
                  <c:v>1.0025205029523832</c:v>
                </c:pt>
                <c:pt idx="19">
                  <c:v>1.0047892821533102</c:v>
                </c:pt>
                <c:pt idx="20">
                  <c:v>0.92985135925281515</c:v>
                </c:pt>
                <c:pt idx="21">
                  <c:v>0.95205820223720916</c:v>
                </c:pt>
                <c:pt idx="22">
                  <c:v>0.96380878132378189</c:v>
                </c:pt>
                <c:pt idx="23">
                  <c:v>0.99881252006052401</c:v>
                </c:pt>
                <c:pt idx="24">
                  <c:v>0.97317351268786023</c:v>
                </c:pt>
                <c:pt idx="25">
                  <c:v>0.9818336579944712</c:v>
                </c:pt>
                <c:pt idx="26">
                  <c:v>0.99336717300335242</c:v>
                </c:pt>
                <c:pt idx="27">
                  <c:v>0.97392056084356471</c:v>
                </c:pt>
                <c:pt idx="28">
                  <c:v>0.91619651775637134</c:v>
                </c:pt>
                <c:pt idx="29">
                  <c:v>0.9337166391438434</c:v>
                </c:pt>
                <c:pt idx="30">
                  <c:v>0.9605793093505709</c:v>
                </c:pt>
                <c:pt idx="31">
                  <c:v>0.93021457009431796</c:v>
                </c:pt>
                <c:pt idx="32">
                  <c:v>0.95168798801731125</c:v>
                </c:pt>
                <c:pt idx="33">
                  <c:v>0.9692401905963085</c:v>
                </c:pt>
                <c:pt idx="34">
                  <c:v>0.94404188100318609</c:v>
                </c:pt>
                <c:pt idx="35">
                  <c:v>0.9528053860120308</c:v>
                </c:pt>
                <c:pt idx="36">
                  <c:v>0.90842273847173682</c:v>
                </c:pt>
                <c:pt idx="37">
                  <c:v>0.93933595630800126</c:v>
                </c:pt>
                <c:pt idx="38">
                  <c:v>0.96041056889668008</c:v>
                </c:pt>
                <c:pt idx="39">
                  <c:v>0.95551534276395977</c:v>
                </c:pt>
                <c:pt idx="40">
                  <c:v>0.96194871490063094</c:v>
                </c:pt>
                <c:pt idx="41">
                  <c:v>0.95054569235208097</c:v>
                </c:pt>
              </c:numCache>
            </c:numRef>
          </c:val>
          <c:smooth val="0"/>
        </c:ser>
        <c:ser>
          <c:idx val="4"/>
          <c:order val="4"/>
          <c:tx>
            <c:strRef>
              <c:f>'Charts (www)'!$O$55</c:f>
              <c:strCache>
                <c:ptCount val="1"/>
                <c:pt idx="0">
                  <c:v>Energy Intensity  (sq. ft.)</c:v>
                </c:pt>
              </c:strCache>
            </c:strRef>
          </c:tx>
          <c:spPr>
            <a:ln>
              <a:solidFill>
                <a:srgbClr val="00B050">
                  <a:alpha val="99000"/>
                </a:srgbClr>
              </a:solidFill>
            </a:ln>
          </c:spPr>
          <c:marker>
            <c:symbol val="triangle"/>
            <c:size val="5"/>
            <c:spPr>
              <a:solidFill>
                <a:srgbClr val="00FF00"/>
              </a:solidFill>
              <a:ln>
                <a:solidFill>
                  <a:srgbClr val="00B050"/>
                </a:solidFill>
              </a:ln>
            </c:spPr>
          </c:marker>
          <c:cat>
            <c:numRef>
              <c:f>'Charts (www)'!$J$56:$J$97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formatCode="General">
                  <c:v>2008</c:v>
                </c:pt>
                <c:pt idx="39" formatCode="General">
                  <c:v>2009</c:v>
                </c:pt>
                <c:pt idx="40" formatCode="General">
                  <c:v>2010</c:v>
                </c:pt>
                <c:pt idx="41" formatCode="General">
                  <c:v>2011</c:v>
                </c:pt>
              </c:numCache>
            </c:numRef>
          </c:cat>
          <c:val>
            <c:numRef>
              <c:f>'Charts (www)'!$O$56:$O$97</c:f>
              <c:numCache>
                <c:formatCode>0.00</c:formatCode>
                <c:ptCount val="42"/>
                <c:pt idx="0">
                  <c:v>1.3922186215458177</c:v>
                </c:pt>
                <c:pt idx="1">
                  <c:v>1.4042397686205408</c:v>
                </c:pt>
                <c:pt idx="2">
                  <c:v>1.385726009907609</c:v>
                </c:pt>
                <c:pt idx="3">
                  <c:v>1.351306218458842</c:v>
                </c:pt>
                <c:pt idx="4">
                  <c:v>1.275427111403634</c:v>
                </c:pt>
                <c:pt idx="5">
                  <c:v>1.2458552701847438</c:v>
                </c:pt>
                <c:pt idx="6">
                  <c:v>1.2523941785127481</c:v>
                </c:pt>
                <c:pt idx="7">
                  <c:v>1.2291416391922356</c:v>
                </c:pt>
                <c:pt idx="8">
                  <c:v>1.1856690501671243</c:v>
                </c:pt>
                <c:pt idx="9">
                  <c:v>1.1489451750533308</c:v>
                </c:pt>
                <c:pt idx="10">
                  <c:v>1.078507228300625</c:v>
                </c:pt>
                <c:pt idx="11">
                  <c:v>1.021822727874738</c:v>
                </c:pt>
                <c:pt idx="12">
                  <c:v>1.0139410731646288</c:v>
                </c:pt>
                <c:pt idx="13">
                  <c:v>0.99119764017122525</c:v>
                </c:pt>
                <c:pt idx="14">
                  <c:v>1.0234630442188719</c:v>
                </c:pt>
                <c:pt idx="15">
                  <c:v>1</c:v>
                </c:pt>
                <c:pt idx="16">
                  <c:v>0.99493557610872252</c:v>
                </c:pt>
                <c:pt idx="17">
                  <c:v>0.97610162250775079</c:v>
                </c:pt>
                <c:pt idx="18">
                  <c:v>0.97569807886188253</c:v>
                </c:pt>
                <c:pt idx="19">
                  <c:v>0.97307227957586262</c:v>
                </c:pt>
                <c:pt idx="20">
                  <c:v>0.94168755268559634</c:v>
                </c:pt>
                <c:pt idx="21">
                  <c:v>0.93508533796058557</c:v>
                </c:pt>
                <c:pt idx="22">
                  <c:v>0.91242599391343582</c:v>
                </c:pt>
                <c:pt idx="23">
                  <c:v>0.89127482675512071</c:v>
                </c:pt>
                <c:pt idx="24">
                  <c:v>0.88372374910436302</c:v>
                </c:pt>
                <c:pt idx="25">
                  <c:v>0.8629253162795415</c:v>
                </c:pt>
                <c:pt idx="26">
                  <c:v>0.89159645336930371</c:v>
                </c:pt>
                <c:pt idx="27">
                  <c:v>0.85762066527555103</c:v>
                </c:pt>
                <c:pt idx="28">
                  <c:v>0.85504968992054831</c:v>
                </c:pt>
                <c:pt idx="29">
                  <c:v>0.85185040179770877</c:v>
                </c:pt>
                <c:pt idx="30">
                  <c:v>0.8513467536884195</c:v>
                </c:pt>
                <c:pt idx="31">
                  <c:v>0.84037553472234472</c:v>
                </c:pt>
                <c:pt idx="32">
                  <c:v>0.82690573400277301</c:v>
                </c:pt>
                <c:pt idx="33">
                  <c:v>0.82429608972973334</c:v>
                </c:pt>
                <c:pt idx="34">
                  <c:v>0.81332356109844051</c:v>
                </c:pt>
                <c:pt idx="35">
                  <c:v>0.79643303382595609</c:v>
                </c:pt>
                <c:pt idx="36">
                  <c:v>0.76532342198781611</c:v>
                </c:pt>
                <c:pt idx="37">
                  <c:v>0.7700849524391874</c:v>
                </c:pt>
                <c:pt idx="38">
                  <c:v>0.76327267935227661</c:v>
                </c:pt>
                <c:pt idx="39">
                  <c:v>0.74276663714057289</c:v>
                </c:pt>
                <c:pt idx="40">
                  <c:v>0.74306702431566551</c:v>
                </c:pt>
                <c:pt idx="41">
                  <c:v>0.7325501317497396</c:v>
                </c:pt>
              </c:numCache>
            </c:numRef>
          </c:val>
          <c:smooth val="0"/>
        </c:ser>
        <c:dLbls>
          <c:showLegendKey val="0"/>
          <c:showVal val="0"/>
          <c:showCatName val="0"/>
          <c:showSerName val="0"/>
          <c:showPercent val="0"/>
          <c:showBubbleSize val="0"/>
        </c:dLbls>
        <c:marker val="1"/>
        <c:smooth val="0"/>
        <c:axId val="47594496"/>
        <c:axId val="47597440"/>
      </c:lineChart>
      <c:catAx>
        <c:axId val="47594496"/>
        <c:scaling>
          <c:orientation val="minMax"/>
        </c:scaling>
        <c:delete val="0"/>
        <c:axPos val="b"/>
        <c:numFmt formatCode="0" sourceLinked="1"/>
        <c:majorTickMark val="out"/>
        <c:minorTickMark val="none"/>
        <c:tickLblPos val="nextTo"/>
        <c:crossAx val="47597440"/>
        <c:crosses val="autoZero"/>
        <c:auto val="1"/>
        <c:lblAlgn val="ctr"/>
        <c:lblOffset val="100"/>
        <c:tickLblSkip val="5"/>
        <c:noMultiLvlLbl val="0"/>
      </c:catAx>
      <c:valAx>
        <c:axId val="47597440"/>
        <c:scaling>
          <c:orientation val="minMax"/>
        </c:scaling>
        <c:delete val="0"/>
        <c:axPos val="l"/>
        <c:majorGridlines/>
        <c:title>
          <c:tx>
            <c:rich>
              <a:bodyPr rot="-5400000" vert="horz"/>
              <a:lstStyle/>
              <a:p>
                <a:pPr>
                  <a:defRPr sz="1100" baseline="0"/>
                </a:pPr>
                <a:r>
                  <a:rPr lang="en-US" sz="1100" baseline="0"/>
                  <a:t>Index, (1985 = 1.0)</a:t>
                </a:r>
              </a:p>
            </c:rich>
          </c:tx>
          <c:overlay val="0"/>
        </c:title>
        <c:numFmt formatCode="0.0" sourceLinked="0"/>
        <c:majorTickMark val="out"/>
        <c:minorTickMark val="none"/>
        <c:tickLblPos val="nextTo"/>
        <c:crossAx val="47594496"/>
        <c:crosses val="autoZero"/>
        <c:crossBetween val="midCat"/>
      </c:valAx>
      <c:spPr>
        <a:ln>
          <a:solidFill>
            <a:schemeClr val="accent1"/>
          </a:solidFill>
        </a:ln>
      </c:spPr>
    </c:plotArea>
    <c:legend>
      <c:legendPos val="r"/>
      <c:layout>
        <c:manualLayout>
          <c:xMode val="edge"/>
          <c:yMode val="edge"/>
          <c:x val="0.22366557305336832"/>
          <c:y val="0.50733996792067659"/>
          <c:w val="0.37633442694663166"/>
          <c:h val="0.31402376786235048"/>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887383263138619"/>
          <c:y val="5.1400554097404488E-2"/>
          <c:w val="0.80590286679281364"/>
          <c:h val="0.79523549139690874"/>
        </c:manualLayout>
      </c:layout>
      <c:lineChart>
        <c:grouping val="standard"/>
        <c:varyColors val="0"/>
        <c:ser>
          <c:idx val="0"/>
          <c:order val="0"/>
          <c:tx>
            <c:strRef>
              <c:f>'Charts (www)'!$K$102</c:f>
              <c:strCache>
                <c:ptCount val="1"/>
                <c:pt idx="0">
                  <c:v>Source Energy Use</c:v>
                </c:pt>
              </c:strCache>
            </c:strRef>
          </c:tx>
          <c:spPr>
            <a:ln w="19050">
              <a:solidFill>
                <a:schemeClr val="tx2"/>
              </a:solidFill>
            </a:ln>
          </c:spPr>
          <c:marker>
            <c:spPr>
              <a:solidFill>
                <a:schemeClr val="tx2"/>
              </a:solidFill>
            </c:spPr>
          </c:marker>
          <c:cat>
            <c:numRef>
              <c:f>'Charts (www)'!$J$103:$J$144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(www)'!$K$103:$K$144</c:f>
              <c:numCache>
                <c:formatCode>0.00</c:formatCode>
                <c:ptCount val="42"/>
                <c:pt idx="0">
                  <c:v>0.85814296990512151</c:v>
                </c:pt>
                <c:pt idx="1">
                  <c:v>0.88809322217217135</c:v>
                </c:pt>
                <c:pt idx="2">
                  <c:v>0.92617272354032409</c:v>
                </c:pt>
                <c:pt idx="3">
                  <c:v>0.92868529512570508</c:v>
                </c:pt>
                <c:pt idx="4">
                  <c:v>0.91353593161267022</c:v>
                </c:pt>
                <c:pt idx="5">
                  <c:v>0.92345187750594815</c:v>
                </c:pt>
                <c:pt idx="6">
                  <c:v>0.96065950624804664</c:v>
                </c:pt>
                <c:pt idx="7">
                  <c:v>0.97633482352527556</c:v>
                </c:pt>
                <c:pt idx="8">
                  <c:v>1.005669852644425</c:v>
                </c:pt>
                <c:pt idx="9">
                  <c:v>0.98574869147416322</c:v>
                </c:pt>
                <c:pt idx="10">
                  <c:v>0.98204924852259823</c:v>
                </c:pt>
                <c:pt idx="11">
                  <c:v>0.95138876854007337</c:v>
                </c:pt>
                <c:pt idx="12">
                  <c:v>0.96818238433287473</c:v>
                </c:pt>
                <c:pt idx="13">
                  <c:v>0.96157969156430567</c:v>
                </c:pt>
                <c:pt idx="14">
                  <c:v>0.99490248130236558</c:v>
                </c:pt>
                <c:pt idx="15">
                  <c:v>1</c:v>
                </c:pt>
                <c:pt idx="16">
                  <c:v>0.99587154035942416</c:v>
                </c:pt>
                <c:pt idx="17">
                  <c:v>1.0138317673580022</c:v>
                </c:pt>
                <c:pt idx="18">
                  <c:v>1.0680291925846082</c:v>
                </c:pt>
                <c:pt idx="19">
                  <c:v>1.108744073279692</c:v>
                </c:pt>
                <c:pt idx="20">
                  <c:v>1.0563521088707475</c:v>
                </c:pt>
                <c:pt idx="21">
                  <c:v>1.0859639229505496</c:v>
                </c:pt>
                <c:pt idx="22">
                  <c:v>1.0819449305151325</c:v>
                </c:pt>
                <c:pt idx="23">
                  <c:v>1.1356716342917639</c:v>
                </c:pt>
                <c:pt idx="24">
                  <c:v>1.1291100852335623</c:v>
                </c:pt>
                <c:pt idx="25">
                  <c:v>1.1544528029900785</c:v>
                </c:pt>
                <c:pt idx="26">
                  <c:v>1.2158832301602873</c:v>
                </c:pt>
                <c:pt idx="27">
                  <c:v>1.1822549795422281</c:v>
                </c:pt>
                <c:pt idx="28">
                  <c:v>1.1816297821615112</c:v>
                </c:pt>
                <c:pt idx="29">
                  <c:v>1.2191585812002952</c:v>
                </c:pt>
                <c:pt idx="30">
                  <c:v>1.273265864297823</c:v>
                </c:pt>
                <c:pt idx="31">
                  <c:v>1.2494020759121436</c:v>
                </c:pt>
                <c:pt idx="32">
                  <c:v>1.296076436037056</c:v>
                </c:pt>
                <c:pt idx="33">
                  <c:v>1.3176833672311825</c:v>
                </c:pt>
                <c:pt idx="34">
                  <c:v>1.3149026134609538</c:v>
                </c:pt>
                <c:pt idx="35">
                  <c:v>1.3481470431324514</c:v>
                </c:pt>
                <c:pt idx="36">
                  <c:v>1.2896685525031806</c:v>
                </c:pt>
                <c:pt idx="37">
                  <c:v>1.3429123787335928</c:v>
                </c:pt>
                <c:pt idx="38">
                  <c:v>1.3524470595774676</c:v>
                </c:pt>
                <c:pt idx="39">
                  <c:v>1.3160146157420609</c:v>
                </c:pt>
                <c:pt idx="40">
                  <c:v>1.3622950560096845</c:v>
                </c:pt>
                <c:pt idx="41">
                  <c:v>1.3347670461820726</c:v>
                </c:pt>
              </c:numCache>
            </c:numRef>
          </c:val>
          <c:smooth val="0"/>
        </c:ser>
        <c:ser>
          <c:idx val="1"/>
          <c:order val="1"/>
          <c:tx>
            <c:strRef>
              <c:f>'Charts (www)'!$L$102</c:f>
              <c:strCache>
                <c:ptCount val="1"/>
                <c:pt idx="0">
                  <c:v>Total Households (Occupied Housing Units)</c:v>
                </c:pt>
              </c:strCache>
            </c:strRef>
          </c:tx>
          <c:marker>
            <c:symbol val="square"/>
            <c:size val="5"/>
            <c:spPr>
              <a:solidFill>
                <a:srgbClr val="FF66CC"/>
              </a:solidFill>
            </c:spPr>
          </c:marker>
          <c:cat>
            <c:numRef>
              <c:f>'Charts (www)'!$J$103:$J$144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(www)'!$L$103:$L$144</c:f>
              <c:numCache>
                <c:formatCode>0.00</c:formatCode>
                <c:ptCount val="42"/>
                <c:pt idx="0">
                  <c:v>0.72614558604301649</c:v>
                </c:pt>
                <c:pt idx="1">
                  <c:v>0.74638376244137816</c:v>
                </c:pt>
                <c:pt idx="2">
                  <c:v>0.76999496823946689</c:v>
                </c:pt>
                <c:pt idx="3">
                  <c:v>0.7927655706930069</c:v>
                </c:pt>
                <c:pt idx="4">
                  <c:v>0.81045986196290487</c:v>
                </c:pt>
                <c:pt idx="5">
                  <c:v>0.8300452597706055</c:v>
                </c:pt>
                <c:pt idx="6">
                  <c:v>0.8475234306624938</c:v>
                </c:pt>
                <c:pt idx="7">
                  <c:v>0.86261135075182449</c:v>
                </c:pt>
                <c:pt idx="8">
                  <c:v>0.88450604860040072</c:v>
                </c:pt>
                <c:pt idx="9">
                  <c:v>0.90063890325016138</c:v>
                </c:pt>
                <c:pt idx="10">
                  <c:v>0.91824011230601954</c:v>
                </c:pt>
                <c:pt idx="11">
                  <c:v>0.9544683560583227</c:v>
                </c:pt>
                <c:pt idx="12">
                  <c:v>0.96226827114104607</c:v>
                </c:pt>
                <c:pt idx="13">
                  <c:v>0.97220414099531061</c:v>
                </c:pt>
                <c:pt idx="14">
                  <c:v>0.9858823802873955</c:v>
                </c:pt>
                <c:pt idx="15">
                  <c:v>1</c:v>
                </c:pt>
                <c:pt idx="16">
                  <c:v>1.0143389540892807</c:v>
                </c:pt>
                <c:pt idx="17">
                  <c:v>1.0284697465763981</c:v>
                </c:pt>
                <c:pt idx="18">
                  <c:v>1.0440345400979163</c:v>
                </c:pt>
                <c:pt idx="19">
                  <c:v>1.0585843858212403</c:v>
                </c:pt>
                <c:pt idx="20">
                  <c:v>1.0643767234138797</c:v>
                </c:pt>
                <c:pt idx="21">
                  <c:v>1.0686611154295853</c:v>
                </c:pt>
                <c:pt idx="22">
                  <c:v>1.085903357740206</c:v>
                </c:pt>
                <c:pt idx="23">
                  <c:v>1.1042199189317468</c:v>
                </c:pt>
                <c:pt idx="24">
                  <c:v>1.1190890742110038</c:v>
                </c:pt>
                <c:pt idx="25">
                  <c:v>1.1345996463961512</c:v>
                </c:pt>
                <c:pt idx="26">
                  <c:v>1.1431900264199562</c:v>
                </c:pt>
                <c:pt idx="27">
                  <c:v>1.1519801014778828</c:v>
                </c:pt>
                <c:pt idx="28">
                  <c:v>1.165113997921299</c:v>
                </c:pt>
                <c:pt idx="29">
                  <c:v>1.1791215434050668</c:v>
                </c:pt>
                <c:pt idx="30">
                  <c:v>1.1922038615135482</c:v>
                </c:pt>
                <c:pt idx="31">
                  <c:v>1.2045794544423172</c:v>
                </c:pt>
                <c:pt idx="32">
                  <c:v>1.2135300451461375</c:v>
                </c:pt>
                <c:pt idx="33">
                  <c:v>1.2227077261986554</c:v>
                </c:pt>
                <c:pt idx="34">
                  <c:v>1.2365492997647942</c:v>
                </c:pt>
                <c:pt idx="35">
                  <c:v>1.2514556244551076</c:v>
                </c:pt>
                <c:pt idx="36">
                  <c:v>1.2600363793394813</c:v>
                </c:pt>
                <c:pt idx="37">
                  <c:v>1.2663044486016479</c:v>
                </c:pt>
                <c:pt idx="38">
                  <c:v>1.272209873532957</c:v>
                </c:pt>
                <c:pt idx="39">
                  <c:v>1.2747720261979276</c:v>
                </c:pt>
                <c:pt idx="40">
                  <c:v>1.2867852763403695</c:v>
                </c:pt>
                <c:pt idx="41">
                  <c:v>1.2988159087335898</c:v>
                </c:pt>
              </c:numCache>
            </c:numRef>
          </c:val>
          <c:smooth val="0"/>
        </c:ser>
        <c:ser>
          <c:idx val="2"/>
          <c:order val="2"/>
          <c:tx>
            <c:strRef>
              <c:f>'Charts (www)'!$M$102</c:f>
              <c:strCache>
                <c:ptCount val="1"/>
                <c:pt idx="0">
                  <c:v>Housing Size</c:v>
                </c:pt>
              </c:strCache>
            </c:strRef>
          </c:tx>
          <c:marker>
            <c:symbol val="triangle"/>
            <c:size val="5"/>
            <c:spPr>
              <a:solidFill>
                <a:schemeClr val="tx1">
                  <a:lumMod val="50000"/>
                  <a:lumOff val="50000"/>
                </a:schemeClr>
              </a:solidFill>
              <a:ln>
                <a:solidFill>
                  <a:schemeClr val="bg1">
                    <a:lumMod val="50000"/>
                  </a:schemeClr>
                </a:solidFill>
              </a:ln>
            </c:spPr>
          </c:marker>
          <c:cat>
            <c:numRef>
              <c:f>'Charts (www)'!$J$103:$J$144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(www)'!$M$103:$M$144</c:f>
              <c:numCache>
                <c:formatCode>0.00</c:formatCode>
                <c:ptCount val="42"/>
                <c:pt idx="0">
                  <c:v>0.97166604761811914</c:v>
                </c:pt>
                <c:pt idx="1">
                  <c:v>0.97354543405358784</c:v>
                </c:pt>
                <c:pt idx="2">
                  <c:v>0.97542817805306481</c:v>
                </c:pt>
                <c:pt idx="3">
                  <c:v>0.97420142094244622</c:v>
                </c:pt>
                <c:pt idx="4">
                  <c:v>0.97587797934373632</c:v>
                </c:pt>
                <c:pt idx="5">
                  <c:v>0.98028103435383562</c:v>
                </c:pt>
                <c:pt idx="6">
                  <c:v>0.98197232268273071</c:v>
                </c:pt>
                <c:pt idx="7">
                  <c:v>0.98250663160560248</c:v>
                </c:pt>
                <c:pt idx="8">
                  <c:v>0.98404391708801497</c:v>
                </c:pt>
                <c:pt idx="9">
                  <c:v>0.99153489080346657</c:v>
                </c:pt>
                <c:pt idx="10">
                  <c:v>0.99471077950353426</c:v>
                </c:pt>
                <c:pt idx="11">
                  <c:v>0.99455353709439898</c:v>
                </c:pt>
                <c:pt idx="12">
                  <c:v>0.99412582696653706</c:v>
                </c:pt>
                <c:pt idx="13">
                  <c:v>0.99399640159371616</c:v>
                </c:pt>
                <c:pt idx="14">
                  <c:v>0.99693456027131522</c:v>
                </c:pt>
                <c:pt idx="15">
                  <c:v>1</c:v>
                </c:pt>
                <c:pt idx="16">
                  <c:v>1.0058918146871199</c:v>
                </c:pt>
                <c:pt idx="17">
                  <c:v>1.0188678946064211</c:v>
                </c:pt>
                <c:pt idx="18">
                  <c:v>1.0299162611180952</c:v>
                </c:pt>
                <c:pt idx="19">
                  <c:v>1.0405010610892929</c:v>
                </c:pt>
                <c:pt idx="20">
                  <c:v>1.0515226518001632</c:v>
                </c:pt>
                <c:pt idx="21">
                  <c:v>1.0603037543834659</c:v>
                </c:pt>
                <c:pt idx="22">
                  <c:v>1.0709947648220839</c:v>
                </c:pt>
                <c:pt idx="23">
                  <c:v>1.0812760373273353</c:v>
                </c:pt>
                <c:pt idx="24">
                  <c:v>1.0919043910925155</c:v>
                </c:pt>
                <c:pt idx="25">
                  <c:v>1.1009500221432165</c:v>
                </c:pt>
                <c:pt idx="26">
                  <c:v>1.1111770196064397</c:v>
                </c:pt>
                <c:pt idx="27">
                  <c:v>1.1209634555669905</c:v>
                </c:pt>
                <c:pt idx="28">
                  <c:v>1.1328999816918202</c:v>
                </c:pt>
                <c:pt idx="29">
                  <c:v>1.1460673522902478</c:v>
                </c:pt>
                <c:pt idx="30">
                  <c:v>1.1575943184998567</c:v>
                </c:pt>
                <c:pt idx="31">
                  <c:v>1.1697914332905124</c:v>
                </c:pt>
                <c:pt idx="32">
                  <c:v>1.1818669328749474</c:v>
                </c:pt>
                <c:pt idx="33">
                  <c:v>1.1938736912447299</c:v>
                </c:pt>
                <c:pt idx="34">
                  <c:v>1.2074855685295036</c:v>
                </c:pt>
                <c:pt idx="35">
                  <c:v>1.2219156665413322</c:v>
                </c:pt>
                <c:pt idx="36">
                  <c:v>1.2362875582686264</c:v>
                </c:pt>
                <c:pt idx="37">
                  <c:v>1.2454797894120959</c:v>
                </c:pt>
                <c:pt idx="38">
                  <c:v>1.2530665150284916</c:v>
                </c:pt>
                <c:pt idx="39">
                  <c:v>1.2589131618124501</c:v>
                </c:pt>
                <c:pt idx="40">
                  <c:v>1.26021227735221</c:v>
                </c:pt>
                <c:pt idx="41">
                  <c:v>1.2618597002493752</c:v>
                </c:pt>
              </c:numCache>
            </c:numRef>
          </c:val>
          <c:smooth val="0"/>
        </c:ser>
        <c:ser>
          <c:idx val="3"/>
          <c:order val="3"/>
          <c:tx>
            <c:strRef>
              <c:f>'Charts (www)'!$N$102</c:f>
              <c:strCache>
                <c:ptCount val="1"/>
                <c:pt idx="0">
                  <c:v>Structure (incl. weather)</c:v>
                </c:pt>
              </c:strCache>
            </c:strRef>
          </c:tx>
          <c:marker>
            <c:symbol val="x"/>
            <c:size val="5"/>
          </c:marker>
          <c:cat>
            <c:numRef>
              <c:f>'Charts (www)'!$J$103:$J$144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(www)'!$N$103:$N$144</c:f>
              <c:numCache>
                <c:formatCode>0.00</c:formatCode>
                <c:ptCount val="42"/>
                <c:pt idx="0">
                  <c:v>1.0348255872653505</c:v>
                </c:pt>
                <c:pt idx="1">
                  <c:v>1.0176512493261942</c:v>
                </c:pt>
                <c:pt idx="2">
                  <c:v>1.0240063477472747</c:v>
                </c:pt>
                <c:pt idx="3">
                  <c:v>1.003825573073722</c:v>
                </c:pt>
                <c:pt idx="4">
                  <c:v>0.99823081776425326</c:v>
                </c:pt>
                <c:pt idx="5">
                  <c:v>1.0082646744438888</c:v>
                </c:pt>
                <c:pt idx="6">
                  <c:v>1.0144353261625279</c:v>
                </c:pt>
                <c:pt idx="7">
                  <c:v>1.0200450033666599</c:v>
                </c:pt>
                <c:pt idx="8">
                  <c:v>1.0372442493218239</c:v>
                </c:pt>
                <c:pt idx="9">
                  <c:v>1.015000231012805</c:v>
                </c:pt>
                <c:pt idx="10">
                  <c:v>1.0280619927308177</c:v>
                </c:pt>
                <c:pt idx="11">
                  <c:v>1.0008570891853792</c:v>
                </c:pt>
                <c:pt idx="12">
                  <c:v>1.010253843276993</c:v>
                </c:pt>
                <c:pt idx="13">
                  <c:v>1.0071775504241998</c:v>
                </c:pt>
                <c:pt idx="14">
                  <c:v>1.0003322215364372</c:v>
                </c:pt>
                <c:pt idx="15">
                  <c:v>1</c:v>
                </c:pt>
                <c:pt idx="16">
                  <c:v>0.98757725032436239</c:v>
                </c:pt>
                <c:pt idx="17">
                  <c:v>0.99437133976956238</c:v>
                </c:pt>
                <c:pt idx="18">
                  <c:v>1.0166491245354177</c:v>
                </c:pt>
                <c:pt idx="19">
                  <c:v>1.0125542975421091</c:v>
                </c:pt>
                <c:pt idx="20">
                  <c:v>0.96284059952445644</c:v>
                </c:pt>
                <c:pt idx="21">
                  <c:v>0.98541628196621878</c:v>
                </c:pt>
                <c:pt idx="22">
                  <c:v>0.97731595379258063</c:v>
                </c:pt>
                <c:pt idx="23">
                  <c:v>1.0146810233233368</c:v>
                </c:pt>
                <c:pt idx="24">
                  <c:v>0.99485732860194764</c:v>
                </c:pt>
                <c:pt idx="25">
                  <c:v>1.0067852956447241</c:v>
                </c:pt>
                <c:pt idx="26">
                  <c:v>1.0059211033633788</c:v>
                </c:pt>
                <c:pt idx="27">
                  <c:v>0.99165463117558839</c:v>
                </c:pt>
                <c:pt idx="28">
                  <c:v>0.96933471093367551</c:v>
                </c:pt>
                <c:pt idx="29">
                  <c:v>0.97551461292074715</c:v>
                </c:pt>
                <c:pt idx="30">
                  <c:v>0.99061239190525341</c:v>
                </c:pt>
                <c:pt idx="31">
                  <c:v>0.97191503241034161</c:v>
                </c:pt>
                <c:pt idx="32">
                  <c:v>0.99819231014819754</c:v>
                </c:pt>
                <c:pt idx="33">
                  <c:v>1.0006454211702418</c:v>
                </c:pt>
                <c:pt idx="34">
                  <c:v>0.98367225626243737</c:v>
                </c:pt>
                <c:pt idx="35">
                  <c:v>1.0006605377503273</c:v>
                </c:pt>
                <c:pt idx="36">
                  <c:v>0.97068124290373914</c:v>
                </c:pt>
                <c:pt idx="37">
                  <c:v>0.99982819317281213</c:v>
                </c:pt>
                <c:pt idx="38">
                  <c:v>1.0022376365384988</c:v>
                </c:pt>
                <c:pt idx="39">
                  <c:v>0.99788205978130406</c:v>
                </c:pt>
                <c:pt idx="40">
                  <c:v>1.0222396257351287</c:v>
                </c:pt>
                <c:pt idx="41">
                  <c:v>1.0081000878445792</c:v>
                </c:pt>
              </c:numCache>
            </c:numRef>
          </c:val>
          <c:smooth val="0"/>
        </c:ser>
        <c:ser>
          <c:idx val="4"/>
          <c:order val="4"/>
          <c:tx>
            <c:strRef>
              <c:f>'Charts (www)'!$O$102</c:f>
              <c:strCache>
                <c:ptCount val="1"/>
                <c:pt idx="0">
                  <c:v>Adjusted Source Energy Intensity (sq. ft.)</c:v>
                </c:pt>
              </c:strCache>
            </c:strRef>
          </c:tx>
          <c:spPr>
            <a:ln>
              <a:solidFill>
                <a:srgbClr val="00B050">
                  <a:alpha val="99000"/>
                </a:srgbClr>
              </a:solidFill>
            </a:ln>
          </c:spPr>
          <c:marker>
            <c:symbol val="triangle"/>
            <c:size val="5"/>
            <c:spPr>
              <a:solidFill>
                <a:srgbClr val="00FF00"/>
              </a:solidFill>
              <a:ln>
                <a:solidFill>
                  <a:srgbClr val="00B050"/>
                </a:solidFill>
              </a:ln>
            </c:spPr>
          </c:marker>
          <c:cat>
            <c:numRef>
              <c:f>'Charts (www)'!$J$103:$J$144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(www)'!$O$103:$O$144</c:f>
              <c:numCache>
                <c:formatCode>0.000</c:formatCode>
                <c:ptCount val="42"/>
                <c:pt idx="0">
                  <c:v>1.1689486188370768</c:v>
                </c:pt>
                <c:pt idx="1">
                  <c:v>1.1931168318503487</c:v>
                </c:pt>
                <c:pt idx="2">
                  <c:v>1.197540858346108</c:v>
                </c:pt>
                <c:pt idx="3">
                  <c:v>1.1897507414491368</c:v>
                </c:pt>
                <c:pt idx="4">
                  <c:v>1.1406137679423798</c:v>
                </c:pt>
                <c:pt idx="5">
                  <c:v>1.11308058668464</c:v>
                </c:pt>
                <c:pt idx="6">
                  <c:v>1.1245122230784348</c:v>
                </c:pt>
                <c:pt idx="7">
                  <c:v>1.1132631886114239</c:v>
                </c:pt>
                <c:pt idx="8">
                  <c:v>1.0922038601375998</c:v>
                </c:pt>
                <c:pt idx="9">
                  <c:v>1.0736939865908113</c:v>
                </c:pt>
                <c:pt idx="10">
                  <c:v>1.0301952709076474</c:v>
                </c:pt>
                <c:pt idx="11">
                  <c:v>0.99582942070027036</c:v>
                </c:pt>
                <c:pt idx="12">
                  <c:v>0.98974973737594474</c:v>
                </c:pt>
                <c:pt idx="13">
                  <c:v>0.97696445577797386</c:v>
                </c:pt>
                <c:pt idx="14">
                  <c:v>1.0116662300116339</c:v>
                </c:pt>
                <c:pt idx="15">
                  <c:v>1</c:v>
                </c:pt>
                <c:pt idx="16">
                  <c:v>0.99441670926930181</c:v>
                </c:pt>
                <c:pt idx="17">
                  <c:v>0.98355293313592351</c:v>
                </c:pt>
                <c:pt idx="18">
                  <c:v>0.98894990766923974</c:v>
                </c:pt>
                <c:pt idx="19">
                  <c:v>0.98873602244130854</c:v>
                </c:pt>
                <c:pt idx="20">
                  <c:v>0.97674544890506709</c:v>
                </c:pt>
                <c:pt idx="21">
                  <c:v>0.972461670209398</c:v>
                </c:pt>
                <c:pt idx="22">
                  <c:v>0.95509624754516009</c:v>
                </c:pt>
                <c:pt idx="23">
                  <c:v>0.94039342570159457</c:v>
                </c:pt>
                <c:pt idx="24">
                  <c:v>0.93694723809939318</c:v>
                </c:pt>
                <c:pt idx="25">
                  <c:v>0.92295498808032805</c:v>
                </c:pt>
                <c:pt idx="26">
                  <c:v>0.95575722433618748</c:v>
                </c:pt>
                <c:pt idx="27">
                  <c:v>0.92838600411712058</c:v>
                </c:pt>
                <c:pt idx="28">
                  <c:v>0.92911269851827505</c:v>
                </c:pt>
                <c:pt idx="29">
                  <c:v>0.92747536822018151</c:v>
                </c:pt>
                <c:pt idx="30">
                  <c:v>0.9362824640955536</c:v>
                </c:pt>
                <c:pt idx="31">
                  <c:v>0.92607074940062939</c:v>
                </c:pt>
                <c:pt idx="32">
                  <c:v>0.91986549391147843</c:v>
                </c:pt>
                <c:pt idx="33">
                  <c:v>0.92149326194106929</c:v>
                </c:pt>
                <c:pt idx="34">
                  <c:v>0.91413755226030091</c:v>
                </c:pt>
                <c:pt idx="35">
                  <c:v>0.90540164394452716</c:v>
                </c:pt>
                <c:pt idx="36">
                  <c:v>0.88269161528972417</c:v>
                </c:pt>
                <c:pt idx="37">
                  <c:v>0.88223829846822654</c:v>
                </c:pt>
                <c:pt idx="38">
                  <c:v>0.87842778924278875</c:v>
                </c:pt>
                <c:pt idx="39">
                  <c:v>0.86033258603144858</c:v>
                </c:pt>
                <c:pt idx="40">
                  <c:v>0.86228973711589785</c:v>
                </c:pt>
                <c:pt idx="41">
                  <c:v>0.85121274811448366</c:v>
                </c:pt>
              </c:numCache>
            </c:numRef>
          </c:val>
          <c:smooth val="0"/>
        </c:ser>
        <c:dLbls>
          <c:showLegendKey val="0"/>
          <c:showVal val="0"/>
          <c:showCatName val="0"/>
          <c:showSerName val="0"/>
          <c:showPercent val="0"/>
          <c:showBubbleSize val="0"/>
        </c:dLbls>
        <c:marker val="1"/>
        <c:smooth val="0"/>
        <c:axId val="47656960"/>
        <c:axId val="47659648"/>
      </c:lineChart>
      <c:catAx>
        <c:axId val="47656960"/>
        <c:scaling>
          <c:orientation val="minMax"/>
        </c:scaling>
        <c:delete val="0"/>
        <c:axPos val="b"/>
        <c:numFmt formatCode="0" sourceLinked="1"/>
        <c:majorTickMark val="out"/>
        <c:minorTickMark val="none"/>
        <c:tickLblPos val="nextTo"/>
        <c:crossAx val="47659648"/>
        <c:crosses val="autoZero"/>
        <c:auto val="1"/>
        <c:lblAlgn val="ctr"/>
        <c:lblOffset val="100"/>
        <c:tickLblSkip val="5"/>
        <c:noMultiLvlLbl val="0"/>
      </c:catAx>
      <c:valAx>
        <c:axId val="47659648"/>
        <c:scaling>
          <c:orientation val="minMax"/>
        </c:scaling>
        <c:delete val="0"/>
        <c:axPos val="l"/>
        <c:majorGridlines/>
        <c:title>
          <c:tx>
            <c:rich>
              <a:bodyPr rot="-5400000" vert="horz"/>
              <a:lstStyle/>
              <a:p>
                <a:pPr>
                  <a:defRPr/>
                </a:pPr>
                <a:r>
                  <a:rPr lang="en-US"/>
                  <a:t>Index, 1985 = 1.0</a:t>
                </a:r>
              </a:p>
            </c:rich>
          </c:tx>
          <c:overlay val="0"/>
        </c:title>
        <c:numFmt formatCode="0.0" sourceLinked="0"/>
        <c:majorTickMark val="out"/>
        <c:minorTickMark val="none"/>
        <c:tickLblPos val="nextTo"/>
        <c:crossAx val="47656960"/>
        <c:crosses val="autoZero"/>
        <c:crossBetween val="midCat"/>
      </c:valAx>
      <c:spPr>
        <a:ln>
          <a:solidFill>
            <a:srgbClr val="4F81BD"/>
          </a:solidFill>
        </a:ln>
      </c:spPr>
    </c:plotArea>
    <c:legend>
      <c:legendPos val="r"/>
      <c:layout>
        <c:manualLayout>
          <c:xMode val="edge"/>
          <c:yMode val="edge"/>
          <c:x val="0.30635292681438075"/>
          <c:y val="0.4794067184554951"/>
          <c:w val="0.5539829904982807"/>
          <c:h val="0.35283904948123102"/>
        </c:manualLayout>
      </c:layout>
      <c:overlay val="0"/>
      <c:spPr>
        <a:solidFill>
          <a:schemeClr val="bg1"/>
        </a:solidFill>
        <a:ln>
          <a:solidFill>
            <a:schemeClr val="bg1">
              <a:lumMod val="50000"/>
            </a:schemeClr>
          </a:solidFill>
        </a:ln>
      </c:spPr>
      <c:txPr>
        <a:bodyPr/>
        <a:lstStyle/>
        <a:p>
          <a:pPr>
            <a:defRPr baseline="0"/>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10" baseline="0"/>
            </a:pPr>
            <a:r>
              <a:rPr lang="en-US" sz="1150" baseline="0"/>
              <a:t>Four Ways to Measure Residential Energy Intensity</a:t>
            </a:r>
          </a:p>
        </c:rich>
      </c:tx>
      <c:layout>
        <c:manualLayout>
          <c:xMode val="edge"/>
          <c:yMode val="edge"/>
          <c:x val="0.14210526315789471"/>
          <c:y val="3.0089323236035637E-2"/>
        </c:manualLayout>
      </c:layout>
      <c:overlay val="1"/>
    </c:title>
    <c:autoTitleDeleted val="0"/>
    <c:plotArea>
      <c:layout>
        <c:manualLayout>
          <c:layoutTarget val="inner"/>
          <c:xMode val="edge"/>
          <c:yMode val="edge"/>
          <c:x val="0.13704340803553403"/>
          <c:y val="0.10468457371112237"/>
          <c:w val="0.78680240961069303"/>
          <c:h val="0.78278032954214061"/>
        </c:manualLayout>
      </c:layout>
      <c:lineChart>
        <c:grouping val="standard"/>
        <c:varyColors val="0"/>
        <c:ser>
          <c:idx val="0"/>
          <c:order val="0"/>
          <c:tx>
            <c:strRef>
              <c:f>Special_charts!$D$4</c:f>
              <c:strCache>
                <c:ptCount val="1"/>
                <c:pt idx="0">
                  <c:v>Source (Adjusted)</c:v>
                </c:pt>
              </c:strCache>
            </c:strRef>
          </c:tx>
          <c:marker>
            <c:symbol val="none"/>
          </c:marker>
          <c:cat>
            <c:numRef>
              <c:f>Special_charts!$C$5:$C$31</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Special_charts!$D$5:$D$31</c:f>
              <c:numCache>
                <c:formatCode>0.0000</c:formatCode>
                <c:ptCount val="27"/>
                <c:pt idx="0" formatCode="General">
                  <c:v>1</c:v>
                </c:pt>
                <c:pt idx="1">
                  <c:v>0.99446178792155104</c:v>
                </c:pt>
                <c:pt idx="2">
                  <c:v>0.98352504151839937</c:v>
                </c:pt>
                <c:pt idx="3">
                  <c:v>0.98896979231498849</c:v>
                </c:pt>
                <c:pt idx="4">
                  <c:v>0.98878475171293989</c:v>
                </c:pt>
                <c:pt idx="5">
                  <c:v>0.97627821541164761</c:v>
                </c:pt>
                <c:pt idx="6">
                  <c:v>0.9717551622048648</c:v>
                </c:pt>
                <c:pt idx="7">
                  <c:v>0.95429799401048854</c:v>
                </c:pt>
                <c:pt idx="8">
                  <c:v>0.93971965484841535</c:v>
                </c:pt>
                <c:pt idx="9">
                  <c:v>0.93630080195112131</c:v>
                </c:pt>
                <c:pt idx="10">
                  <c:v>0.92223640793873374</c:v>
                </c:pt>
                <c:pt idx="11">
                  <c:v>0.95498279211486847</c:v>
                </c:pt>
                <c:pt idx="12">
                  <c:v>0.92785862085420279</c:v>
                </c:pt>
                <c:pt idx="13">
                  <c:v>0.92853738444438527</c:v>
                </c:pt>
                <c:pt idx="14">
                  <c:v>0.92669982652136873</c:v>
                </c:pt>
                <c:pt idx="15">
                  <c:v>0.93523083996780165</c:v>
                </c:pt>
                <c:pt idx="16">
                  <c:v>0.92499292038356851</c:v>
                </c:pt>
                <c:pt idx="17">
                  <c:v>0.91849981431725636</c:v>
                </c:pt>
                <c:pt idx="18">
                  <c:v>0.92006065310271967</c:v>
                </c:pt>
                <c:pt idx="19">
                  <c:v>0.91274589853296462</c:v>
                </c:pt>
                <c:pt idx="20">
                  <c:v>0.90391039095159198</c:v>
                </c:pt>
                <c:pt idx="21">
                  <c:v>0.88088350590642472</c:v>
                </c:pt>
                <c:pt idx="22">
                  <c:v>0.88048225687791493</c:v>
                </c:pt>
                <c:pt idx="23">
                  <c:v>0.8766221648821112</c:v>
                </c:pt>
                <c:pt idx="24">
                  <c:v>0.85878952208174852</c:v>
                </c:pt>
                <c:pt idx="25">
                  <c:v>0.86078646737852649</c:v>
                </c:pt>
                <c:pt idx="26">
                  <c:v>0.84924185891771031</c:v>
                </c:pt>
              </c:numCache>
            </c:numRef>
          </c:val>
          <c:smooth val="0"/>
        </c:ser>
        <c:ser>
          <c:idx val="1"/>
          <c:order val="1"/>
          <c:tx>
            <c:strRef>
              <c:f>Special_charts!$E$4</c:f>
              <c:strCache>
                <c:ptCount val="1"/>
                <c:pt idx="0">
                  <c:v>Source</c:v>
                </c:pt>
              </c:strCache>
            </c:strRef>
          </c:tx>
          <c:marker>
            <c:symbol val="none"/>
          </c:marker>
          <c:cat>
            <c:numRef>
              <c:f>Special_charts!$C$5:$C$31</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Special_charts!$E$5:$E$31</c:f>
              <c:numCache>
                <c:formatCode>0.0000</c:formatCode>
                <c:ptCount val="27"/>
                <c:pt idx="0" formatCode="General">
                  <c:v>1</c:v>
                </c:pt>
                <c:pt idx="1">
                  <c:v>0.98802850430535816</c:v>
                </c:pt>
                <c:pt idx="2">
                  <c:v>0.97262312329032186</c:v>
                </c:pt>
                <c:pt idx="3">
                  <c:v>0.97617236651595274</c:v>
                </c:pt>
                <c:pt idx="4">
                  <c:v>0.99304130760596188</c:v>
                </c:pt>
                <c:pt idx="5">
                  <c:v>0.97840230409227136</c:v>
                </c:pt>
                <c:pt idx="6">
                  <c:v>0.97020444498093494</c:v>
                </c:pt>
                <c:pt idx="7">
                  <c:v>0.9500012266330301</c:v>
                </c:pt>
                <c:pt idx="8">
                  <c:v>0.93603904827232876</c:v>
                </c:pt>
                <c:pt idx="9">
                  <c:v>0.92802331151776984</c:v>
                </c:pt>
                <c:pt idx="10">
                  <c:v>0.91758992874702239</c:v>
                </c:pt>
                <c:pt idx="11">
                  <c:v>0.95069060773603553</c:v>
                </c:pt>
                <c:pt idx="12">
                  <c:v>0.92207077682421468</c:v>
                </c:pt>
                <c:pt idx="13">
                  <c:v>0.92303461760319072</c:v>
                </c:pt>
                <c:pt idx="14">
                  <c:v>0.92472651822696084</c:v>
                </c:pt>
                <c:pt idx="15">
                  <c:v>0.9311325886521471</c:v>
                </c:pt>
                <c:pt idx="16">
                  <c:v>0.91225304934921203</c:v>
                </c:pt>
                <c:pt idx="17">
                  <c:v>0.90605988256834291</c:v>
                </c:pt>
                <c:pt idx="18">
                  <c:v>0.90345624891224241</c:v>
                </c:pt>
                <c:pt idx="19">
                  <c:v>0.89714841622845531</c:v>
                </c:pt>
                <c:pt idx="20">
                  <c:v>0.88359263803978716</c:v>
                </c:pt>
                <c:pt idx="21">
                  <c:v>0.85617443719223296</c:v>
                </c:pt>
                <c:pt idx="22">
                  <c:v>0.85502335704791088</c:v>
                </c:pt>
                <c:pt idx="23">
                  <c:v>0.8502817570576463</c:v>
                </c:pt>
                <c:pt idx="24">
                  <c:v>0.82622746892191845</c:v>
                </c:pt>
                <c:pt idx="25">
                  <c:v>0.82640074748457137</c:v>
                </c:pt>
                <c:pt idx="26">
                  <c:v>0.81193042153559181</c:v>
                </c:pt>
              </c:numCache>
            </c:numRef>
          </c:val>
          <c:smooth val="0"/>
        </c:ser>
        <c:ser>
          <c:idx val="2"/>
          <c:order val="2"/>
          <c:tx>
            <c:strRef>
              <c:f>Special_charts!$F$4</c:f>
              <c:strCache>
                <c:ptCount val="1"/>
                <c:pt idx="0">
                  <c:v>Delivered</c:v>
                </c:pt>
              </c:strCache>
            </c:strRef>
          </c:tx>
          <c:marker>
            <c:symbol val="none"/>
          </c:marker>
          <c:cat>
            <c:numRef>
              <c:f>Special_charts!$C$5:$C$31</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Special_charts!$F$5:$F$31</c:f>
              <c:numCache>
                <c:formatCode>0.0000</c:formatCode>
                <c:ptCount val="27"/>
                <c:pt idx="0" formatCode="General">
                  <c:v>1</c:v>
                </c:pt>
                <c:pt idx="1">
                  <c:v>0.99493557610872252</c:v>
                </c:pt>
                <c:pt idx="2">
                  <c:v>0.97610162250775079</c:v>
                </c:pt>
                <c:pt idx="3">
                  <c:v>0.97569807886188253</c:v>
                </c:pt>
                <c:pt idx="4">
                  <c:v>0.97307227957586262</c:v>
                </c:pt>
                <c:pt idx="5">
                  <c:v>0.94168755268559634</c:v>
                </c:pt>
                <c:pt idx="6">
                  <c:v>0.93508533796058557</c:v>
                </c:pt>
                <c:pt idx="7">
                  <c:v>0.91242599391343582</c:v>
                </c:pt>
                <c:pt idx="8">
                  <c:v>0.89127482675512071</c:v>
                </c:pt>
                <c:pt idx="9">
                  <c:v>0.88372374910436302</c:v>
                </c:pt>
                <c:pt idx="10">
                  <c:v>0.8629253162795415</c:v>
                </c:pt>
                <c:pt idx="11">
                  <c:v>0.89159645336930371</c:v>
                </c:pt>
                <c:pt idx="12">
                  <c:v>0.85762066527555103</c:v>
                </c:pt>
                <c:pt idx="13">
                  <c:v>0.85504968992054831</c:v>
                </c:pt>
                <c:pt idx="14">
                  <c:v>0.85185040179770877</c:v>
                </c:pt>
                <c:pt idx="15">
                  <c:v>0.8513467536884195</c:v>
                </c:pt>
                <c:pt idx="16">
                  <c:v>0.84037553472234472</c:v>
                </c:pt>
                <c:pt idx="17">
                  <c:v>0.82690573400277301</c:v>
                </c:pt>
                <c:pt idx="18">
                  <c:v>0.82429608972973334</c:v>
                </c:pt>
                <c:pt idx="19">
                  <c:v>0.81332356109844051</c:v>
                </c:pt>
                <c:pt idx="20">
                  <c:v>0.79643303382595609</c:v>
                </c:pt>
                <c:pt idx="21">
                  <c:v>0.76532342198781611</c:v>
                </c:pt>
                <c:pt idx="22">
                  <c:v>0.7700849524391874</c:v>
                </c:pt>
                <c:pt idx="23">
                  <c:v>0.76327267935227661</c:v>
                </c:pt>
                <c:pt idx="24">
                  <c:v>0.74276663714057289</c:v>
                </c:pt>
                <c:pt idx="25">
                  <c:v>0.74306702431566551</c:v>
                </c:pt>
                <c:pt idx="26">
                  <c:v>0.7325501317497396</c:v>
                </c:pt>
              </c:numCache>
            </c:numRef>
          </c:val>
          <c:smooth val="0"/>
        </c:ser>
        <c:ser>
          <c:idx val="3"/>
          <c:order val="3"/>
          <c:tx>
            <c:strRef>
              <c:f>Special_charts!$G$4</c:f>
              <c:strCache>
                <c:ptCount val="1"/>
                <c:pt idx="0">
                  <c:v>kBtu/sq. ft.</c:v>
                </c:pt>
              </c:strCache>
            </c:strRef>
          </c:tx>
          <c:marker>
            <c:symbol val="none"/>
          </c:marker>
          <c:cat>
            <c:numRef>
              <c:f>Special_charts!$C$5:$C$31</c:f>
              <c:numCache>
                <c:formatCode>General</c:formatCode>
                <c:ptCount val="27"/>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numCache>
            </c:numRef>
          </c:cat>
          <c:val>
            <c:numRef>
              <c:f>Special_charts!$G$5:$G$31</c:f>
              <c:numCache>
                <c:formatCode>0.0000</c:formatCode>
                <c:ptCount val="27"/>
                <c:pt idx="0" formatCode="General">
                  <c:v>1</c:v>
                </c:pt>
                <c:pt idx="1">
                  <c:v>0.99360960273739984</c:v>
                </c:pt>
                <c:pt idx="2">
                  <c:v>0.97308332336934455</c:v>
                </c:pt>
                <c:pt idx="3">
                  <c:v>0.97252775146890313</c:v>
                </c:pt>
                <c:pt idx="4">
                  <c:v>0.96968070339572343</c:v>
                </c:pt>
                <c:pt idx="5">
                  <c:v>0.93825372842523858</c:v>
                </c:pt>
                <c:pt idx="6">
                  <c:v>0.93111803151920758</c:v>
                </c:pt>
                <c:pt idx="7">
                  <c:v>0.90766699382924176</c:v>
                </c:pt>
                <c:pt idx="8">
                  <c:v>0.88561529897030922</c:v>
                </c:pt>
                <c:pt idx="9">
                  <c:v>0.87745019741304631</c:v>
                </c:pt>
                <c:pt idx="10">
                  <c:v>0.85642282886305932</c:v>
                </c:pt>
                <c:pt idx="11">
                  <c:v>0.88440611527522506</c:v>
                </c:pt>
                <c:pt idx="12">
                  <c:v>0.85052956726522766</c:v>
                </c:pt>
                <c:pt idx="13">
                  <c:v>0.84694332391186211</c:v>
                </c:pt>
                <c:pt idx="14">
                  <c:v>0.84268920462750552</c:v>
                </c:pt>
                <c:pt idx="15">
                  <c:v>0.84126806673266741</c:v>
                </c:pt>
                <c:pt idx="16">
                  <c:v>0.82945320672105238</c:v>
                </c:pt>
                <c:pt idx="17">
                  <c:v>0.81473165292131333</c:v>
                </c:pt>
                <c:pt idx="18">
                  <c:v>0.81063682370527435</c:v>
                </c:pt>
                <c:pt idx="19">
                  <c:v>0.79869629918988516</c:v>
                </c:pt>
                <c:pt idx="20">
                  <c:v>0.78102831792985872</c:v>
                </c:pt>
                <c:pt idx="21">
                  <c:v>0.74927846112149055</c:v>
                </c:pt>
                <c:pt idx="22">
                  <c:v>0.75281099036089738</c:v>
                </c:pt>
                <c:pt idx="23">
                  <c:v>0.74520229213720979</c:v>
                </c:pt>
                <c:pt idx="24">
                  <c:v>0.72426100990156317</c:v>
                </c:pt>
                <c:pt idx="25">
                  <c:v>0.72441578771530479</c:v>
                </c:pt>
                <c:pt idx="26">
                  <c:v>0.71394732736455546</c:v>
                </c:pt>
              </c:numCache>
            </c:numRef>
          </c:val>
          <c:smooth val="0"/>
        </c:ser>
        <c:dLbls>
          <c:showLegendKey val="0"/>
          <c:showVal val="0"/>
          <c:showCatName val="0"/>
          <c:showSerName val="0"/>
          <c:showPercent val="0"/>
          <c:showBubbleSize val="0"/>
        </c:dLbls>
        <c:marker val="1"/>
        <c:smooth val="0"/>
        <c:axId val="47719936"/>
        <c:axId val="47721472"/>
      </c:lineChart>
      <c:catAx>
        <c:axId val="47719936"/>
        <c:scaling>
          <c:orientation val="minMax"/>
        </c:scaling>
        <c:delete val="0"/>
        <c:axPos val="b"/>
        <c:numFmt formatCode="General" sourceLinked="1"/>
        <c:majorTickMark val="out"/>
        <c:minorTickMark val="none"/>
        <c:tickLblPos val="nextTo"/>
        <c:txPr>
          <a:bodyPr/>
          <a:lstStyle/>
          <a:p>
            <a:pPr>
              <a:defRPr sz="1100" baseline="0"/>
            </a:pPr>
            <a:endParaRPr lang="en-US"/>
          </a:p>
        </c:txPr>
        <c:crossAx val="47721472"/>
        <c:crosses val="autoZero"/>
        <c:auto val="1"/>
        <c:lblAlgn val="ctr"/>
        <c:lblOffset val="100"/>
        <c:tickLblSkip val="5"/>
        <c:tickMarkSkip val="1"/>
        <c:noMultiLvlLbl val="0"/>
      </c:catAx>
      <c:valAx>
        <c:axId val="47721472"/>
        <c:scaling>
          <c:orientation val="minMax"/>
        </c:scaling>
        <c:delete val="0"/>
        <c:axPos val="l"/>
        <c:majorGridlines/>
        <c:title>
          <c:tx>
            <c:rich>
              <a:bodyPr rot="-5400000" vert="horz"/>
              <a:lstStyle/>
              <a:p>
                <a:pPr>
                  <a:defRPr/>
                </a:pPr>
                <a:r>
                  <a:rPr lang="en-US"/>
                  <a:t>Index, 1985 = 1</a:t>
                </a:r>
              </a:p>
            </c:rich>
          </c:tx>
          <c:layout>
            <c:manualLayout>
              <c:xMode val="edge"/>
              <c:yMode val="edge"/>
              <c:x val="2.513082980012114E-2"/>
              <c:y val="0.36864774917872262"/>
            </c:manualLayout>
          </c:layout>
          <c:overlay val="0"/>
        </c:title>
        <c:numFmt formatCode="General" sourceLinked="1"/>
        <c:majorTickMark val="out"/>
        <c:minorTickMark val="none"/>
        <c:tickLblPos val="nextTo"/>
        <c:crossAx val="47719936"/>
        <c:crosses val="autoZero"/>
        <c:crossBetween val="midCat"/>
      </c:valAx>
      <c:spPr>
        <a:ln>
          <a:solidFill>
            <a:srgbClr val="808080"/>
          </a:solidFill>
        </a:ln>
      </c:spPr>
    </c:plotArea>
    <c:legend>
      <c:legendPos val="r"/>
      <c:layout>
        <c:manualLayout>
          <c:xMode val="edge"/>
          <c:yMode val="edge"/>
          <c:x val="0.21078962245103977"/>
          <c:y val="0.55127548047902031"/>
          <c:w val="0.38918474006538656"/>
          <c:h val="0.26007925693587036"/>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2007331728162"/>
          <c:y val="4.3095654491450981E-2"/>
          <c:w val="0.79447474024424636"/>
          <c:h val="0.81787698535196429"/>
        </c:manualLayout>
      </c:layout>
      <c:lineChart>
        <c:grouping val="standard"/>
        <c:varyColors val="0"/>
        <c:ser>
          <c:idx val="0"/>
          <c:order val="0"/>
          <c:tx>
            <c:strRef>
              <c:f>Special_charts!$D$37</c:f>
              <c:strCache>
                <c:ptCount val="1"/>
                <c:pt idx="0">
                  <c:v>Northeast</c:v>
                </c:pt>
              </c:strCache>
            </c:strRef>
          </c:tx>
          <c:marker>
            <c:symbol val="none"/>
          </c:marker>
          <c:cat>
            <c:numRef>
              <c:f>Special_charts!$C$38:$C$63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Special_charts!$D$38:$D$63</c:f>
              <c:numCache>
                <c:formatCode>0.0000</c:formatCode>
                <c:ptCount val="26"/>
                <c:pt idx="0" formatCode="General">
                  <c:v>1</c:v>
                </c:pt>
                <c:pt idx="1">
                  <c:v>1.0130429958773526</c:v>
                </c:pt>
                <c:pt idx="2">
                  <c:v>1.0150453562559811</c:v>
                </c:pt>
                <c:pt idx="3">
                  <c:v>1.0155254917947085</c:v>
                </c:pt>
                <c:pt idx="4">
                  <c:v>1.0078283124467489</c:v>
                </c:pt>
                <c:pt idx="5">
                  <c:v>1.0150914498838441</c:v>
                </c:pt>
                <c:pt idx="6">
                  <c:v>0.99150234673611337</c:v>
                </c:pt>
                <c:pt idx="7">
                  <c:v>0.98359294337925252</c:v>
                </c:pt>
                <c:pt idx="8">
                  <c:v>0.97422493186643644</c:v>
                </c:pt>
                <c:pt idx="9">
                  <c:v>0.97177688999211576</c:v>
                </c:pt>
                <c:pt idx="10">
                  <c:v>0.93968468895405854</c:v>
                </c:pt>
                <c:pt idx="11">
                  <c:v>0.96215179872207413</c:v>
                </c:pt>
                <c:pt idx="12">
                  <c:v>0.93842218466167981</c:v>
                </c:pt>
                <c:pt idx="13">
                  <c:v>0.94979882238009228</c:v>
                </c:pt>
                <c:pt idx="14">
                  <c:v>0.9411387876950098</c:v>
                </c:pt>
                <c:pt idx="15">
                  <c:v>0.96277480314879627</c:v>
                </c:pt>
                <c:pt idx="16">
                  <c:v>0.96653647285290967</c:v>
                </c:pt>
                <c:pt idx="17">
                  <c:v>0.9509585143489846</c:v>
                </c:pt>
                <c:pt idx="18">
                  <c:v>0.95307070200975363</c:v>
                </c:pt>
                <c:pt idx="19">
                  <c:v>0.96710176384088298</c:v>
                </c:pt>
                <c:pt idx="20">
                  <c:v>0.94864229017104595</c:v>
                </c:pt>
                <c:pt idx="21">
                  <c:v>0.92787669020888563</c:v>
                </c:pt>
                <c:pt idx="22">
                  <c:v>0.93175600816225645</c:v>
                </c:pt>
                <c:pt idx="23">
                  <c:v>0.93100083271966327</c:v>
                </c:pt>
                <c:pt idx="24">
                  <c:v>0.88940656910687066</c:v>
                </c:pt>
                <c:pt idx="25">
                  <c:v>0.90664645131693833</c:v>
                </c:pt>
              </c:numCache>
            </c:numRef>
          </c:val>
          <c:smooth val="0"/>
        </c:ser>
        <c:ser>
          <c:idx val="1"/>
          <c:order val="1"/>
          <c:tx>
            <c:strRef>
              <c:f>Special_charts!$E$37</c:f>
              <c:strCache>
                <c:ptCount val="1"/>
                <c:pt idx="0">
                  <c:v>Midwest</c:v>
                </c:pt>
              </c:strCache>
            </c:strRef>
          </c:tx>
          <c:marker>
            <c:symbol val="none"/>
          </c:marker>
          <c:cat>
            <c:numRef>
              <c:f>Special_charts!$C$38:$C$63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Special_charts!$E$38:$E$63</c:f>
              <c:numCache>
                <c:formatCode>0.0000</c:formatCode>
                <c:ptCount val="26"/>
                <c:pt idx="0" formatCode="General">
                  <c:v>1</c:v>
                </c:pt>
                <c:pt idx="1">
                  <c:v>1.0094708061119224</c:v>
                </c:pt>
                <c:pt idx="2">
                  <c:v>0.99958052361609462</c:v>
                </c:pt>
                <c:pt idx="3">
                  <c:v>1.0034108721604773</c:v>
                </c:pt>
                <c:pt idx="4">
                  <c:v>1.0048907122546642</c:v>
                </c:pt>
                <c:pt idx="5">
                  <c:v>0.97762058084947157</c:v>
                </c:pt>
                <c:pt idx="6">
                  <c:v>0.99551708393803906</c:v>
                </c:pt>
                <c:pt idx="7">
                  <c:v>0.96513710618687254</c:v>
                </c:pt>
                <c:pt idx="8">
                  <c:v>0.93958691098113445</c:v>
                </c:pt>
                <c:pt idx="9">
                  <c:v>0.92682310793508726</c:v>
                </c:pt>
                <c:pt idx="10">
                  <c:v>0.91638519705468768</c:v>
                </c:pt>
                <c:pt idx="11">
                  <c:v>0.94483462843681021</c:v>
                </c:pt>
                <c:pt idx="12">
                  <c:v>0.91763824432501617</c:v>
                </c:pt>
                <c:pt idx="13">
                  <c:v>0.90767254293755384</c:v>
                </c:pt>
                <c:pt idx="14">
                  <c:v>0.91400828350039864</c:v>
                </c:pt>
                <c:pt idx="15">
                  <c:v>0.91582481911660552</c:v>
                </c:pt>
                <c:pt idx="16">
                  <c:v>0.91883822673296056</c:v>
                </c:pt>
                <c:pt idx="17">
                  <c:v>0.92779948180065008</c:v>
                </c:pt>
                <c:pt idx="18">
                  <c:v>0.92043017282810091</c:v>
                </c:pt>
                <c:pt idx="19">
                  <c:v>0.90684528771542416</c:v>
                </c:pt>
                <c:pt idx="20">
                  <c:v>0.9057095741476886</c:v>
                </c:pt>
                <c:pt idx="21">
                  <c:v>0.87919634778803391</c:v>
                </c:pt>
                <c:pt idx="22">
                  <c:v>0.88885313610838046</c:v>
                </c:pt>
                <c:pt idx="23">
                  <c:v>0.87534069484317845</c:v>
                </c:pt>
                <c:pt idx="24">
                  <c:v>0.85811383908970784</c:v>
                </c:pt>
                <c:pt idx="25">
                  <c:v>0.85439001561998651</c:v>
                </c:pt>
              </c:numCache>
            </c:numRef>
          </c:val>
          <c:smooth val="0"/>
        </c:ser>
        <c:ser>
          <c:idx val="2"/>
          <c:order val="2"/>
          <c:tx>
            <c:strRef>
              <c:f>Special_charts!$F$37</c:f>
              <c:strCache>
                <c:ptCount val="1"/>
                <c:pt idx="0">
                  <c:v>South</c:v>
                </c:pt>
              </c:strCache>
            </c:strRef>
          </c:tx>
          <c:marker>
            <c:symbol val="none"/>
          </c:marker>
          <c:cat>
            <c:numRef>
              <c:f>Special_charts!$C$38:$C$63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Special_charts!$F$38:$F$63</c:f>
              <c:numCache>
                <c:formatCode>0.0000</c:formatCode>
                <c:ptCount val="26"/>
                <c:pt idx="0" formatCode="General">
                  <c:v>1</c:v>
                </c:pt>
                <c:pt idx="1">
                  <c:v>0.97714877573419157</c:v>
                </c:pt>
                <c:pt idx="2">
                  <c:v>0.96638902513896729</c:v>
                </c:pt>
                <c:pt idx="3">
                  <c:v>0.96830229430156156</c:v>
                </c:pt>
                <c:pt idx="4">
                  <c:v>0.96837303277061315</c:v>
                </c:pt>
                <c:pt idx="5">
                  <c:v>0.97226968409182346</c:v>
                </c:pt>
                <c:pt idx="6">
                  <c:v>0.95922874793624369</c:v>
                </c:pt>
                <c:pt idx="7">
                  <c:v>0.94647717295704581</c:v>
                </c:pt>
                <c:pt idx="8">
                  <c:v>0.93652227339815353</c:v>
                </c:pt>
                <c:pt idx="9">
                  <c:v>0.94421183043580803</c:v>
                </c:pt>
                <c:pt idx="10">
                  <c:v>0.93185996072173971</c:v>
                </c:pt>
                <c:pt idx="11">
                  <c:v>0.982188491360792</c:v>
                </c:pt>
                <c:pt idx="12">
                  <c:v>0.94807615985096327</c:v>
                </c:pt>
                <c:pt idx="13">
                  <c:v>0.95424944728013572</c:v>
                </c:pt>
                <c:pt idx="14">
                  <c:v>0.94336370064508657</c:v>
                </c:pt>
                <c:pt idx="15">
                  <c:v>0.96401120061815082</c:v>
                </c:pt>
                <c:pt idx="16">
                  <c:v>0.9475841558181054</c:v>
                </c:pt>
                <c:pt idx="17">
                  <c:v>0.936420224748446</c:v>
                </c:pt>
                <c:pt idx="18">
                  <c:v>0.9427808467036829</c:v>
                </c:pt>
                <c:pt idx="19">
                  <c:v>0.9259383979312108</c:v>
                </c:pt>
                <c:pt idx="20">
                  <c:v>0.91681505757373227</c:v>
                </c:pt>
                <c:pt idx="21">
                  <c:v>0.89210208202164498</c:v>
                </c:pt>
                <c:pt idx="22">
                  <c:v>0.87183860547876291</c:v>
                </c:pt>
                <c:pt idx="23">
                  <c:v>0.87498914718388721</c:v>
                </c:pt>
                <c:pt idx="24">
                  <c:v>0.86099686738361214</c:v>
                </c:pt>
                <c:pt idx="25">
                  <c:v>0.86607154694585564</c:v>
                </c:pt>
              </c:numCache>
            </c:numRef>
          </c:val>
          <c:smooth val="0"/>
        </c:ser>
        <c:ser>
          <c:idx val="3"/>
          <c:order val="3"/>
          <c:tx>
            <c:strRef>
              <c:f>Special_charts!$G$37</c:f>
              <c:strCache>
                <c:ptCount val="1"/>
                <c:pt idx="0">
                  <c:v>West</c:v>
                </c:pt>
              </c:strCache>
            </c:strRef>
          </c:tx>
          <c:marker>
            <c:symbol val="none"/>
          </c:marker>
          <c:cat>
            <c:numRef>
              <c:f>Special_charts!$C$38:$C$63</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Special_charts!$G$38:$G$63</c:f>
              <c:numCache>
                <c:formatCode>0.0000</c:formatCode>
                <c:ptCount val="26"/>
                <c:pt idx="0" formatCode="General">
                  <c:v>1</c:v>
                </c:pt>
                <c:pt idx="1">
                  <c:v>0.98358901942082622</c:v>
                </c:pt>
                <c:pt idx="2">
                  <c:v>0.95526323520576728</c:v>
                </c:pt>
                <c:pt idx="3">
                  <c:v>0.97666664663394842</c:v>
                </c:pt>
                <c:pt idx="4">
                  <c:v>0.98221774890502722</c:v>
                </c:pt>
                <c:pt idx="5">
                  <c:v>0.93676176152716095</c:v>
                </c:pt>
                <c:pt idx="6">
                  <c:v>0.93593173792694628</c:v>
                </c:pt>
                <c:pt idx="7">
                  <c:v>0.91809289364795121</c:v>
                </c:pt>
                <c:pt idx="8">
                  <c:v>0.90499071026135269</c:v>
                </c:pt>
                <c:pt idx="9">
                  <c:v>0.89182835427472884</c:v>
                </c:pt>
                <c:pt idx="10">
                  <c:v>0.88795752246093285</c:v>
                </c:pt>
                <c:pt idx="11">
                  <c:v>0.90096889152185289</c:v>
                </c:pt>
                <c:pt idx="12">
                  <c:v>0.88509619224196012</c:v>
                </c:pt>
                <c:pt idx="13">
                  <c:v>0.87947348713277651</c:v>
                </c:pt>
                <c:pt idx="14">
                  <c:v>0.89112513543934535</c:v>
                </c:pt>
                <c:pt idx="15">
                  <c:v>0.87146744158144818</c:v>
                </c:pt>
                <c:pt idx="16">
                  <c:v>0.84232732851990855</c:v>
                </c:pt>
                <c:pt idx="17">
                  <c:v>0.83276847390643005</c:v>
                </c:pt>
                <c:pt idx="18">
                  <c:v>0.83618213178350043</c:v>
                </c:pt>
                <c:pt idx="19">
                  <c:v>0.83662371816418057</c:v>
                </c:pt>
                <c:pt idx="20">
                  <c:v>0.82709518758011757</c:v>
                </c:pt>
                <c:pt idx="21">
                  <c:v>0.8102728054304148</c:v>
                </c:pt>
                <c:pt idx="22">
                  <c:v>0.83426914934377971</c:v>
                </c:pt>
                <c:pt idx="23">
                  <c:v>0.82583004115624115</c:v>
                </c:pt>
                <c:pt idx="24">
                  <c:v>0.81978646573256309</c:v>
                </c:pt>
                <c:pt idx="25">
                  <c:v>0.80944365143236019</c:v>
                </c:pt>
              </c:numCache>
            </c:numRef>
          </c:val>
          <c:smooth val="0"/>
        </c:ser>
        <c:dLbls>
          <c:showLegendKey val="0"/>
          <c:showVal val="0"/>
          <c:showCatName val="0"/>
          <c:showSerName val="0"/>
          <c:showPercent val="0"/>
          <c:showBubbleSize val="0"/>
        </c:dLbls>
        <c:marker val="1"/>
        <c:smooth val="0"/>
        <c:axId val="47765376"/>
        <c:axId val="47766912"/>
      </c:lineChart>
      <c:catAx>
        <c:axId val="47765376"/>
        <c:scaling>
          <c:orientation val="minMax"/>
        </c:scaling>
        <c:delete val="0"/>
        <c:axPos val="b"/>
        <c:numFmt formatCode="General" sourceLinked="1"/>
        <c:majorTickMark val="out"/>
        <c:minorTickMark val="none"/>
        <c:tickLblPos val="nextTo"/>
        <c:crossAx val="47766912"/>
        <c:crosses val="autoZero"/>
        <c:auto val="1"/>
        <c:lblAlgn val="ctr"/>
        <c:lblOffset val="100"/>
        <c:tickLblSkip val="5"/>
        <c:noMultiLvlLbl val="0"/>
      </c:catAx>
      <c:valAx>
        <c:axId val="47766912"/>
        <c:scaling>
          <c:orientation val="minMax"/>
        </c:scaling>
        <c:delete val="0"/>
        <c:axPos val="l"/>
        <c:majorGridlines/>
        <c:title>
          <c:tx>
            <c:rich>
              <a:bodyPr rot="-5400000" vert="horz"/>
              <a:lstStyle/>
              <a:p>
                <a:pPr>
                  <a:defRPr/>
                </a:pPr>
                <a:r>
                  <a:rPr lang="en-US"/>
                  <a:t>Index, 1985 = 1</a:t>
                </a:r>
              </a:p>
            </c:rich>
          </c:tx>
          <c:overlay val="0"/>
        </c:title>
        <c:numFmt formatCode="General" sourceLinked="1"/>
        <c:majorTickMark val="out"/>
        <c:minorTickMark val="none"/>
        <c:tickLblPos val="nextTo"/>
        <c:crossAx val="47765376"/>
        <c:crosses val="autoZero"/>
        <c:crossBetween val="midCat"/>
      </c:valAx>
      <c:spPr>
        <a:ln>
          <a:solidFill>
            <a:srgbClr val="808080"/>
          </a:solidFill>
        </a:ln>
      </c:spPr>
    </c:plotArea>
    <c:legend>
      <c:legendPos val="r"/>
      <c:layout>
        <c:manualLayout>
          <c:xMode val="edge"/>
          <c:yMode val="edge"/>
          <c:x val="0.20428320426888796"/>
          <c:y val="0.47994827372259874"/>
          <c:w val="0.26679117589640139"/>
          <c:h val="0.2807632896249753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22462817147855"/>
          <c:y val="5.1400554097404488E-2"/>
          <c:w val="0.77566316710411198"/>
          <c:h val="0.79523549139690874"/>
        </c:manualLayout>
      </c:layout>
      <c:lineChart>
        <c:grouping val="standard"/>
        <c:varyColors val="0"/>
        <c:ser>
          <c:idx val="0"/>
          <c:order val="0"/>
          <c:tx>
            <c:strRef>
              <c:f>Special_charts!$D$67</c:f>
              <c:strCache>
                <c:ptCount val="1"/>
                <c:pt idx="0">
                  <c:v>Electricity</c:v>
                </c:pt>
              </c:strCache>
            </c:strRef>
          </c:tx>
          <c:marker>
            <c:symbol val="diamond"/>
            <c:size val="6"/>
            <c:spPr>
              <a:solidFill>
                <a:schemeClr val="tx2"/>
              </a:solidFill>
              <a:ln>
                <a:solidFill>
                  <a:schemeClr val="tx2"/>
                </a:solidFill>
              </a:ln>
            </c:spPr>
          </c:marker>
          <c:cat>
            <c:numRef>
              <c:f>Special_charts!$C$68:$C$109</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Special_charts!$D$68:$D$109</c:f>
              <c:numCache>
                <c:formatCode>0.0000</c:formatCode>
                <c:ptCount val="42"/>
                <c:pt idx="0">
                  <c:v>0.83686880971490818</c:v>
                </c:pt>
                <c:pt idx="1">
                  <c:v>0.87855914160418158</c:v>
                </c:pt>
                <c:pt idx="2">
                  <c:v>0.9170152821671953</c:v>
                </c:pt>
                <c:pt idx="3">
                  <c:v>0.94730214112609967</c:v>
                </c:pt>
                <c:pt idx="4">
                  <c:v>0.93639041702523917</c:v>
                </c:pt>
                <c:pt idx="5">
                  <c:v>0.91278520748351399</c:v>
                </c:pt>
                <c:pt idx="6">
                  <c:v>0.93083458475053571</c:v>
                </c:pt>
                <c:pt idx="7">
                  <c:v>0.9373454861174757</c:v>
                </c:pt>
                <c:pt idx="8">
                  <c:v>0.95025158189127557</c:v>
                </c:pt>
                <c:pt idx="9">
                  <c:v>0.95988841539614267</c:v>
                </c:pt>
                <c:pt idx="10">
                  <c:v>0.95682912950184629</c:v>
                </c:pt>
                <c:pt idx="11">
                  <c:v>0.95584744507422104</c:v>
                </c:pt>
                <c:pt idx="12">
                  <c:v>0.95217775477088751</c:v>
                </c:pt>
                <c:pt idx="13">
                  <c:v>0.95406963844914117</c:v>
                </c:pt>
                <c:pt idx="14">
                  <c:v>0.99256419637290338</c:v>
                </c:pt>
                <c:pt idx="15">
                  <c:v>1</c:v>
                </c:pt>
                <c:pt idx="16">
                  <c:v>0.99362833683402374</c:v>
                </c:pt>
                <c:pt idx="17">
                  <c:v>0.99483910093860073</c:v>
                </c:pt>
                <c:pt idx="18">
                  <c:v>1.0092734364679059</c:v>
                </c:pt>
                <c:pt idx="19">
                  <c:v>1.0128778939301317</c:v>
                </c:pt>
                <c:pt idx="20">
                  <c:v>1.0292275491292138</c:v>
                </c:pt>
                <c:pt idx="21">
                  <c:v>1.02761804331939</c:v>
                </c:pt>
                <c:pt idx="22">
                  <c:v>1.0183650221628171</c:v>
                </c:pt>
                <c:pt idx="23">
                  <c:v>1.0140544085268519</c:v>
                </c:pt>
                <c:pt idx="24">
                  <c:v>1.0167543987717536</c:v>
                </c:pt>
                <c:pt idx="25">
                  <c:v>1.0128438638862685</c:v>
                </c:pt>
                <c:pt idx="26">
                  <c:v>1.0517383666460682</c:v>
                </c:pt>
                <c:pt idx="27">
                  <c:v>1.0349540716998018</c:v>
                </c:pt>
                <c:pt idx="28">
                  <c:v>1.0400357719526439</c:v>
                </c:pt>
                <c:pt idx="29">
                  <c:v>1.039998723974068</c:v>
                </c:pt>
                <c:pt idx="30">
                  <c:v>1.0622679869659686</c:v>
                </c:pt>
                <c:pt idx="31">
                  <c:v>1.0530809707872644</c:v>
                </c:pt>
                <c:pt idx="32">
                  <c:v>1.0575572712072381</c:v>
                </c:pt>
                <c:pt idx="33">
                  <c:v>1.0658362098406378</c:v>
                </c:pt>
                <c:pt idx="34">
                  <c:v>1.0638676982619564</c:v>
                </c:pt>
                <c:pt idx="35">
                  <c:v>1.067100114393758</c:v>
                </c:pt>
                <c:pt idx="36">
                  <c:v>1.0562139534189157</c:v>
                </c:pt>
                <c:pt idx="37">
                  <c:v>1.0484133270692515</c:v>
                </c:pt>
                <c:pt idx="38">
                  <c:v>1.0491881868986808</c:v>
                </c:pt>
                <c:pt idx="39">
                  <c:v>1.0353738170824511</c:v>
                </c:pt>
                <c:pt idx="40">
                  <c:v>1.039901619320132</c:v>
                </c:pt>
                <c:pt idx="41">
                  <c:v>1.0281080208020685</c:v>
                </c:pt>
              </c:numCache>
            </c:numRef>
          </c:val>
          <c:smooth val="0"/>
        </c:ser>
        <c:ser>
          <c:idx val="1"/>
          <c:order val="1"/>
          <c:tx>
            <c:strRef>
              <c:f>Special_charts!$E$67</c:f>
              <c:strCache>
                <c:ptCount val="1"/>
                <c:pt idx="0">
                  <c:v>Fuels </c:v>
                </c:pt>
              </c:strCache>
            </c:strRef>
          </c:tx>
          <c:marker>
            <c:symbol val="square"/>
            <c:size val="4"/>
          </c:marker>
          <c:cat>
            <c:numRef>
              <c:f>Special_charts!$C$68:$C$109</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Special_charts!$E$68:$E$109</c:f>
              <c:numCache>
                <c:formatCode>0.0000</c:formatCode>
                <c:ptCount val="42"/>
                <c:pt idx="0">
                  <c:v>1.5915902261855785</c:v>
                </c:pt>
                <c:pt idx="1">
                  <c:v>1.5940523548996197</c:v>
                </c:pt>
                <c:pt idx="2">
                  <c:v>1.5563509123093815</c:v>
                </c:pt>
                <c:pt idx="3">
                  <c:v>1.5007306648933381</c:v>
                </c:pt>
                <c:pt idx="4">
                  <c:v>1.4025976418107127</c:v>
                </c:pt>
                <c:pt idx="5">
                  <c:v>1.3700225943276116</c:v>
                </c:pt>
                <c:pt idx="6">
                  <c:v>1.3731824955432037</c:v>
                </c:pt>
                <c:pt idx="7">
                  <c:v>1.3393867832846396</c:v>
                </c:pt>
                <c:pt idx="8">
                  <c:v>1.2745186073792332</c:v>
                </c:pt>
                <c:pt idx="9">
                  <c:v>1.2201584586810486</c:v>
                </c:pt>
                <c:pt idx="10">
                  <c:v>1.1245053308876778</c:v>
                </c:pt>
                <c:pt idx="11">
                  <c:v>1.0469225922606604</c:v>
                </c:pt>
                <c:pt idx="12">
                  <c:v>1.0377629905932706</c:v>
                </c:pt>
                <c:pt idx="13">
                  <c:v>1.005877629666293</c:v>
                </c:pt>
                <c:pt idx="14">
                  <c:v>1.0356385897681537</c:v>
                </c:pt>
                <c:pt idx="15">
                  <c:v>1</c:v>
                </c:pt>
                <c:pt idx="16">
                  <c:v>0.9954252741567019</c:v>
                </c:pt>
                <c:pt idx="17">
                  <c:v>0.96868919455099389</c:v>
                </c:pt>
                <c:pt idx="18">
                  <c:v>0.96242498951951927</c:v>
                </c:pt>
                <c:pt idx="19">
                  <c:v>0.95735519398929558</c:v>
                </c:pt>
                <c:pt idx="20">
                  <c:v>0.90751825081642923</c:v>
                </c:pt>
                <c:pt idx="21">
                  <c:v>0.8994985635328776</c:v>
                </c:pt>
                <c:pt idx="22">
                  <c:v>0.87131977475956612</c:v>
                </c:pt>
                <c:pt idx="23">
                  <c:v>0.84330446319345731</c:v>
                </c:pt>
                <c:pt idx="24">
                  <c:v>0.83189305833107785</c:v>
                </c:pt>
                <c:pt idx="25">
                  <c:v>0.80463431343479619</c:v>
                </c:pt>
                <c:pt idx="26">
                  <c:v>0.82946817126407968</c:v>
                </c:pt>
                <c:pt idx="27">
                  <c:v>0.78861616601810713</c:v>
                </c:pt>
                <c:pt idx="28">
                  <c:v>0.7833405450587474</c:v>
                </c:pt>
                <c:pt idx="29">
                  <c:v>0.77936882046675171</c:v>
                </c:pt>
                <c:pt idx="30">
                  <c:v>0.76969446873249636</c:v>
                </c:pt>
                <c:pt idx="31">
                  <c:v>0.75803379341279908</c:v>
                </c:pt>
                <c:pt idx="32">
                  <c:v>0.73692509959061825</c:v>
                </c:pt>
                <c:pt idx="33">
                  <c:v>0.72953968379026912</c:v>
                </c:pt>
                <c:pt idx="34">
                  <c:v>0.71498951387084153</c:v>
                </c:pt>
                <c:pt idx="35">
                  <c:v>0.68985529014029612</c:v>
                </c:pt>
                <c:pt idx="36">
                  <c:v>0.65012420649863611</c:v>
                </c:pt>
                <c:pt idx="37">
                  <c:v>0.66021258589246545</c:v>
                </c:pt>
                <c:pt idx="38">
                  <c:v>0.65008230634707076</c:v>
                </c:pt>
                <c:pt idx="39">
                  <c:v>0.62641705525202196</c:v>
                </c:pt>
                <c:pt idx="40">
                  <c:v>0.62490919336694184</c:v>
                </c:pt>
                <c:pt idx="41">
                  <c:v>0.61472017189546257</c:v>
                </c:pt>
              </c:numCache>
            </c:numRef>
          </c:val>
          <c:smooth val="0"/>
        </c:ser>
        <c:ser>
          <c:idx val="2"/>
          <c:order val="2"/>
          <c:tx>
            <c:strRef>
              <c:f>Special_charts!$F$67</c:f>
              <c:strCache>
                <c:ptCount val="1"/>
                <c:pt idx="0">
                  <c:v>Source (adjusted)</c:v>
                </c:pt>
              </c:strCache>
            </c:strRef>
          </c:tx>
          <c:marker>
            <c:symbol val="triangle"/>
            <c:size val="6"/>
          </c:marker>
          <c:cat>
            <c:numRef>
              <c:f>Special_charts!$C$68:$C$109</c:f>
              <c:numCache>
                <c:formatCode>General</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Special_charts!$F$68:$F$109</c:f>
              <c:numCache>
                <c:formatCode>0.0000</c:formatCode>
                <c:ptCount val="42"/>
                <c:pt idx="0">
                  <c:v>1.1689486188370768</c:v>
                </c:pt>
                <c:pt idx="1">
                  <c:v>1.1931168318503487</c:v>
                </c:pt>
                <c:pt idx="2">
                  <c:v>1.197540858346108</c:v>
                </c:pt>
                <c:pt idx="3">
                  <c:v>1.1897507414491368</c:v>
                </c:pt>
                <c:pt idx="4">
                  <c:v>1.1406137679423798</c:v>
                </c:pt>
                <c:pt idx="5">
                  <c:v>1.11308058668464</c:v>
                </c:pt>
                <c:pt idx="6">
                  <c:v>1.1245122230784348</c:v>
                </c:pt>
                <c:pt idx="7">
                  <c:v>1.1132631886114239</c:v>
                </c:pt>
                <c:pt idx="8">
                  <c:v>1.0922038601375998</c:v>
                </c:pt>
                <c:pt idx="9">
                  <c:v>1.0736939865908113</c:v>
                </c:pt>
                <c:pt idx="10">
                  <c:v>1.0301952709076474</c:v>
                </c:pt>
                <c:pt idx="11">
                  <c:v>0.99582942070027036</c:v>
                </c:pt>
                <c:pt idx="12">
                  <c:v>0.98974973737594474</c:v>
                </c:pt>
                <c:pt idx="13">
                  <c:v>0.97696445577797386</c:v>
                </c:pt>
                <c:pt idx="14">
                  <c:v>1.0116662300116339</c:v>
                </c:pt>
                <c:pt idx="15">
                  <c:v>1</c:v>
                </c:pt>
                <c:pt idx="16">
                  <c:v>0.99441670926930181</c:v>
                </c:pt>
                <c:pt idx="17">
                  <c:v>0.98355293313592351</c:v>
                </c:pt>
                <c:pt idx="18">
                  <c:v>0.98894990766923974</c:v>
                </c:pt>
                <c:pt idx="19">
                  <c:v>0.98873602244130854</c:v>
                </c:pt>
                <c:pt idx="20">
                  <c:v>0.97674544890506709</c:v>
                </c:pt>
                <c:pt idx="21">
                  <c:v>0.972461670209398</c:v>
                </c:pt>
                <c:pt idx="22">
                  <c:v>0.95509624754516009</c:v>
                </c:pt>
                <c:pt idx="23">
                  <c:v>0.94039342570159457</c:v>
                </c:pt>
                <c:pt idx="24">
                  <c:v>0.93694723809939318</c:v>
                </c:pt>
                <c:pt idx="25">
                  <c:v>0.92295498808032805</c:v>
                </c:pt>
                <c:pt idx="26">
                  <c:v>0.95575722433618748</c:v>
                </c:pt>
                <c:pt idx="27">
                  <c:v>0.92838600411712058</c:v>
                </c:pt>
                <c:pt idx="28">
                  <c:v>0.92911269851827505</c:v>
                </c:pt>
                <c:pt idx="29">
                  <c:v>0.92747536822018151</c:v>
                </c:pt>
                <c:pt idx="30">
                  <c:v>0.9362824640955536</c:v>
                </c:pt>
                <c:pt idx="31">
                  <c:v>0.92607074940062939</c:v>
                </c:pt>
                <c:pt idx="32">
                  <c:v>0.91986549391147843</c:v>
                </c:pt>
                <c:pt idx="33">
                  <c:v>0.92149326194106929</c:v>
                </c:pt>
                <c:pt idx="34">
                  <c:v>0.91413755226030091</c:v>
                </c:pt>
                <c:pt idx="35">
                  <c:v>0.90540164394452716</c:v>
                </c:pt>
                <c:pt idx="36">
                  <c:v>0.88269161528972417</c:v>
                </c:pt>
                <c:pt idx="37">
                  <c:v>0.88223829846822654</c:v>
                </c:pt>
                <c:pt idx="38">
                  <c:v>0.87842778924278875</c:v>
                </c:pt>
                <c:pt idx="39">
                  <c:v>0.86033258603144858</c:v>
                </c:pt>
                <c:pt idx="40">
                  <c:v>0.86228973711589785</c:v>
                </c:pt>
                <c:pt idx="41">
                  <c:v>0.85121274811448366</c:v>
                </c:pt>
              </c:numCache>
            </c:numRef>
          </c:val>
          <c:smooth val="0"/>
        </c:ser>
        <c:dLbls>
          <c:showLegendKey val="0"/>
          <c:showVal val="0"/>
          <c:showCatName val="0"/>
          <c:showSerName val="0"/>
          <c:showPercent val="0"/>
          <c:showBubbleSize val="0"/>
        </c:dLbls>
        <c:marker val="1"/>
        <c:smooth val="0"/>
        <c:axId val="48004480"/>
        <c:axId val="48022656"/>
      </c:lineChart>
      <c:catAx>
        <c:axId val="48004480"/>
        <c:scaling>
          <c:orientation val="minMax"/>
        </c:scaling>
        <c:delete val="0"/>
        <c:axPos val="b"/>
        <c:numFmt formatCode="General" sourceLinked="1"/>
        <c:majorTickMark val="out"/>
        <c:minorTickMark val="none"/>
        <c:tickLblPos val="nextTo"/>
        <c:crossAx val="48022656"/>
        <c:crosses val="autoZero"/>
        <c:auto val="1"/>
        <c:lblAlgn val="ctr"/>
        <c:lblOffset val="100"/>
        <c:tickLblSkip val="5"/>
        <c:noMultiLvlLbl val="0"/>
      </c:catAx>
      <c:valAx>
        <c:axId val="48022656"/>
        <c:scaling>
          <c:orientation val="minMax"/>
        </c:scaling>
        <c:delete val="0"/>
        <c:axPos val="l"/>
        <c:majorGridlines/>
        <c:title>
          <c:tx>
            <c:rich>
              <a:bodyPr rot="-5400000" vert="horz"/>
              <a:lstStyle/>
              <a:p>
                <a:pPr>
                  <a:defRPr/>
                </a:pPr>
                <a:r>
                  <a:rPr lang="en-US"/>
                  <a:t>Index, 1985 = 1</a:t>
                </a:r>
              </a:p>
            </c:rich>
          </c:tx>
          <c:layout>
            <c:manualLayout>
              <c:xMode val="edge"/>
              <c:yMode val="edge"/>
              <c:x val="1.6097112860892389E-2"/>
              <c:y val="0.28995552639253425"/>
            </c:manualLayout>
          </c:layout>
          <c:overlay val="0"/>
        </c:title>
        <c:numFmt formatCode="0.0" sourceLinked="0"/>
        <c:majorTickMark val="out"/>
        <c:minorTickMark val="none"/>
        <c:tickLblPos val="nextTo"/>
        <c:txPr>
          <a:bodyPr/>
          <a:lstStyle/>
          <a:p>
            <a:pPr>
              <a:defRPr baseline="0"/>
            </a:pPr>
            <a:endParaRPr lang="en-US"/>
          </a:p>
        </c:txPr>
        <c:crossAx val="48004480"/>
        <c:crosses val="autoZero"/>
        <c:crossBetween val="between"/>
      </c:valAx>
      <c:spPr>
        <a:ln>
          <a:solidFill>
            <a:srgbClr val="0070C0"/>
          </a:solidFill>
        </a:ln>
      </c:spPr>
    </c:plotArea>
    <c:legend>
      <c:legendPos val="r"/>
      <c:layout>
        <c:manualLayout>
          <c:xMode val="edge"/>
          <c:yMode val="edge"/>
          <c:x val="0.196332239720035"/>
          <c:y val="0.54109069699620882"/>
          <c:w val="0.28144553805774281"/>
          <c:h val="0.25115157480314959"/>
        </c:manualLayout>
      </c:layout>
      <c:overlay val="0"/>
      <c:spPr>
        <a:solidFill>
          <a:schemeClr val="bg1"/>
        </a:solidFill>
        <a:ln>
          <a:solidFill>
            <a:schemeClr val="tx2"/>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Delivered Energy</a:t>
            </a:r>
          </a:p>
        </c:rich>
      </c:tx>
      <c:layout>
        <c:manualLayout>
          <c:xMode val="edge"/>
          <c:yMode val="edge"/>
          <c:x val="0.13653866343630122"/>
          <c:y val="3.1578947368421054E-2"/>
        </c:manualLayout>
      </c:layout>
      <c:overlay val="0"/>
      <c:spPr>
        <a:noFill/>
        <a:ln w="25400">
          <a:noFill/>
        </a:ln>
      </c:spPr>
    </c:title>
    <c:autoTitleDeleted val="0"/>
    <c:plotArea>
      <c:layout>
        <c:manualLayout>
          <c:layoutTarget val="inner"/>
          <c:xMode val="edge"/>
          <c:yMode val="edge"/>
          <c:x val="0.14230782593508295"/>
          <c:y val="0.18947368421052632"/>
          <c:w val="0.76538533408328391"/>
          <c:h val="0.70263157894736838"/>
        </c:manualLayout>
      </c:layout>
      <c:lineChart>
        <c:grouping val="standard"/>
        <c:varyColors val="0"/>
        <c:ser>
          <c:idx val="0"/>
          <c:order val="0"/>
          <c:tx>
            <c:strRef>
              <c:f>Midwest!$BE$44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Midwest!$BE$120:$BE$144</c:f>
              <c:numCache>
                <c:formatCode>0.00</c:formatCode>
                <c:ptCount val="25"/>
                <c:pt idx="0">
                  <c:v>1</c:v>
                </c:pt>
                <c:pt idx="1">
                  <c:v>0.98098189836824512</c:v>
                </c:pt>
                <c:pt idx="2">
                  <c:v>0.95824587751881674</c:v>
                </c:pt>
                <c:pt idx="3">
                  <c:v>1.0485183598351848</c:v>
                </c:pt>
                <c:pt idx="4">
                  <c:v>1.0784588821094594</c:v>
                </c:pt>
                <c:pt idx="5">
                  <c:v>0.95721256651870501</c:v>
                </c:pt>
                <c:pt idx="6">
                  <c:v>1.0123008129619075</c:v>
                </c:pt>
                <c:pt idx="7">
                  <c:v>1.0031268853719852</c:v>
                </c:pt>
                <c:pt idx="8">
                  <c:v>1.043903907279937</c:v>
                </c:pt>
                <c:pt idx="9">
                  <c:v>1.0138223318026234</c:v>
                </c:pt>
                <c:pt idx="10">
                  <c:v>1.0543102574316425</c:v>
                </c:pt>
                <c:pt idx="11">
                  <c:v>1.1289493970468532</c:v>
                </c:pt>
                <c:pt idx="12">
                  <c:v>1.0608070128011491</c:v>
                </c:pt>
                <c:pt idx="13">
                  <c:v>0.94830092373645536</c:v>
                </c:pt>
                <c:pt idx="14">
                  <c:v>1.015178262223674</c:v>
                </c:pt>
                <c:pt idx="15">
                  <c:v>1.0517254970558301</c:v>
                </c:pt>
                <c:pt idx="16">
                  <c:v>1.0156575358891546</c:v>
                </c:pt>
                <c:pt idx="17">
                  <c:v>1.0698591333210754</c:v>
                </c:pt>
                <c:pt idx="18">
                  <c:v>1.0938992697471384</c:v>
                </c:pt>
                <c:pt idx="19">
                  <c:v>1.0426056522831422</c:v>
                </c:pt>
                <c:pt idx="20">
                  <c:v>1.0689399243281477</c:v>
                </c:pt>
                <c:pt idx="21">
                  <c:v>0.97056200064943488</c:v>
                </c:pt>
                <c:pt idx="22">
                  <c:v>1.0404604355469047</c:v>
                </c:pt>
                <c:pt idx="23">
                  <c:v>1.0885287560954173</c:v>
                </c:pt>
                <c:pt idx="24">
                  <c:v>1.0350613784835345</c:v>
                </c:pt>
              </c:numCache>
            </c:numRef>
          </c:val>
          <c:smooth val="0"/>
        </c:ser>
        <c:ser>
          <c:idx val="1"/>
          <c:order val="1"/>
          <c:tx>
            <c:strRef>
              <c:f>Midwest!$BF$44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Midwest!$BF$120:$BF$144</c:f>
              <c:numCache>
                <c:formatCode>0.00</c:formatCode>
                <c:ptCount val="25"/>
                <c:pt idx="0">
                  <c:v>1</c:v>
                </c:pt>
                <c:pt idx="1">
                  <c:v>1.0011774526793566</c:v>
                </c:pt>
                <c:pt idx="2">
                  <c:v>1.0019023399265889</c:v>
                </c:pt>
                <c:pt idx="3">
                  <c:v>1.0152251361317839</c:v>
                </c:pt>
                <c:pt idx="4">
                  <c:v>1.0275425366746358</c:v>
                </c:pt>
                <c:pt idx="5">
                  <c:v>1.029536768348513</c:v>
                </c:pt>
                <c:pt idx="6">
                  <c:v>1.0299913788686221</c:v>
                </c:pt>
                <c:pt idx="7">
                  <c:v>1.0480247966148748</c:v>
                </c:pt>
                <c:pt idx="8">
                  <c:v>1.0671601167876785</c:v>
                </c:pt>
                <c:pt idx="9">
                  <c:v>1.0798916667034026</c:v>
                </c:pt>
                <c:pt idx="10">
                  <c:v>1.0931694378951153</c:v>
                </c:pt>
                <c:pt idx="11">
                  <c:v>1.0982272423311912</c:v>
                </c:pt>
                <c:pt idx="12">
                  <c:v>1.1034238741972899</c:v>
                </c:pt>
                <c:pt idx="13">
                  <c:v>1.1062526769633205</c:v>
                </c:pt>
                <c:pt idx="14">
                  <c:v>1.1097652597789867</c:v>
                </c:pt>
                <c:pt idx="15">
                  <c:v>1.1124841669605638</c:v>
                </c:pt>
                <c:pt idx="16">
                  <c:v>1.1144257017330632</c:v>
                </c:pt>
                <c:pt idx="17">
                  <c:v>1.1192085730014452</c:v>
                </c:pt>
                <c:pt idx="18">
                  <c:v>1.1242393329033984</c:v>
                </c:pt>
                <c:pt idx="19">
                  <c:v>1.1319213144214686</c:v>
                </c:pt>
                <c:pt idx="20">
                  <c:v>1.1405892888762208</c:v>
                </c:pt>
                <c:pt idx="21">
                  <c:v>1.1430152814932257</c:v>
                </c:pt>
                <c:pt idx="22">
                  <c:v>1.1431067539783173</c:v>
                </c:pt>
                <c:pt idx="23">
                  <c:v>1.1482317620158173</c:v>
                </c:pt>
                <c:pt idx="24">
                  <c:v>1.1501365636732634</c:v>
                </c:pt>
              </c:numCache>
            </c:numRef>
          </c:val>
          <c:smooth val="0"/>
        </c:ser>
        <c:ser>
          <c:idx val="2"/>
          <c:order val="2"/>
          <c:tx>
            <c:strRef>
              <c:f>Midwest!$BG$44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Midwest!$BG$120:$BG$144</c:f>
              <c:numCache>
                <c:formatCode>0.00</c:formatCode>
                <c:ptCount val="25"/>
                <c:pt idx="0">
                  <c:v>1</c:v>
                </c:pt>
                <c:pt idx="1">
                  <c:v>1.0065676855558621</c:v>
                </c:pt>
                <c:pt idx="2">
                  <c:v>1.0205430132807023</c:v>
                </c:pt>
                <c:pt idx="3">
                  <c:v>1.031642120262878</c:v>
                </c:pt>
                <c:pt idx="4">
                  <c:v>1.0423036070568603</c:v>
                </c:pt>
                <c:pt idx="5">
                  <c:v>1.0509827917069392</c:v>
                </c:pt>
                <c:pt idx="6">
                  <c:v>1.0575279616343793</c:v>
                </c:pt>
                <c:pt idx="7">
                  <c:v>1.0689867909637349</c:v>
                </c:pt>
                <c:pt idx="8">
                  <c:v>1.0800795642286094</c:v>
                </c:pt>
                <c:pt idx="9">
                  <c:v>1.0946927329309102</c:v>
                </c:pt>
                <c:pt idx="10">
                  <c:v>1.1076772080318724</c:v>
                </c:pt>
                <c:pt idx="11">
                  <c:v>1.1194666503404798</c:v>
                </c:pt>
                <c:pt idx="12">
                  <c:v>1.1308319740717514</c:v>
                </c:pt>
                <c:pt idx="13">
                  <c:v>1.1442259074608783</c:v>
                </c:pt>
                <c:pt idx="14">
                  <c:v>1.1588936903794411</c:v>
                </c:pt>
                <c:pt idx="15">
                  <c:v>1.1678377056789209</c:v>
                </c:pt>
                <c:pt idx="16">
                  <c:v>1.1774133449164961</c:v>
                </c:pt>
                <c:pt idx="17">
                  <c:v>1.1895628790291082</c:v>
                </c:pt>
                <c:pt idx="18">
                  <c:v>1.2016393558601843</c:v>
                </c:pt>
                <c:pt idx="19">
                  <c:v>1.2142735460195044</c:v>
                </c:pt>
                <c:pt idx="20">
                  <c:v>1.2276484672293708</c:v>
                </c:pt>
                <c:pt idx="21">
                  <c:v>1.2379111706885442</c:v>
                </c:pt>
                <c:pt idx="22">
                  <c:v>1.2428358188069846</c:v>
                </c:pt>
                <c:pt idx="23">
                  <c:v>1.2469449329390412</c:v>
                </c:pt>
                <c:pt idx="24">
                  <c:v>1.2493545157996397</c:v>
                </c:pt>
              </c:numCache>
            </c:numRef>
          </c:val>
          <c:smooth val="0"/>
        </c:ser>
        <c:ser>
          <c:idx val="3"/>
          <c:order val="3"/>
          <c:tx>
            <c:strRef>
              <c:f>Midwest!$BH$44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Midwest!$BH$120:$BH$144</c:f>
              <c:numCache>
                <c:formatCode>0.00</c:formatCode>
                <c:ptCount val="25"/>
                <c:pt idx="0">
                  <c:v>1</c:v>
                </c:pt>
                <c:pt idx="1">
                  <c:v>0.96562981188007591</c:v>
                </c:pt>
                <c:pt idx="2">
                  <c:v>0.94062196179875468</c:v>
                </c:pt>
                <c:pt idx="3">
                  <c:v>1.0022863317375013</c:v>
                </c:pt>
                <c:pt idx="4">
                  <c:v>1.0118056950388128</c:v>
                </c:pt>
                <c:pt idx="5">
                  <c:v>0.93018856036941011</c:v>
                </c:pt>
                <c:pt idx="6">
                  <c:v>0.95848086202064364</c:v>
                </c:pt>
                <c:pt idx="7">
                  <c:v>0.95974362455002959</c:v>
                </c:pt>
                <c:pt idx="8">
                  <c:v>1.0093048705273233</c:v>
                </c:pt>
                <c:pt idx="9">
                  <c:v>0.97457603588269803</c:v>
                </c:pt>
                <c:pt idx="10">
                  <c:v>1.0041267547441819</c:v>
                </c:pt>
                <c:pt idx="11">
                  <c:v>1.025180672971358</c:v>
                </c:pt>
                <c:pt idx="12">
                  <c:v>0.98862344180850981</c:v>
                </c:pt>
                <c:pt idx="13">
                  <c:v>0.88626756273452412</c:v>
                </c:pt>
                <c:pt idx="14">
                  <c:v>0.92694313218103064</c:v>
                </c:pt>
                <c:pt idx="15">
                  <c:v>0.95859820053491185</c:v>
                </c:pt>
                <c:pt idx="16">
                  <c:v>0.92093630396966697</c:v>
                </c:pt>
                <c:pt idx="17">
                  <c:v>0.95330539431381189</c:v>
                </c:pt>
                <c:pt idx="18">
                  <c:v>0.97272833103155998</c:v>
                </c:pt>
                <c:pt idx="19">
                  <c:v>0.93592766098715507</c:v>
                </c:pt>
                <c:pt idx="20">
                  <c:v>0.9493070021823814</c:v>
                </c:pt>
                <c:pt idx="21">
                  <c:v>0.89036769221415624</c:v>
                </c:pt>
                <c:pt idx="22">
                  <c:v>0.94202202071487851</c:v>
                </c:pt>
                <c:pt idx="23">
                  <c:v>1.0019756888174698</c:v>
                </c:pt>
                <c:pt idx="24">
                  <c:v>0.97418452026161373</c:v>
                </c:pt>
              </c:numCache>
            </c:numRef>
          </c:val>
          <c:smooth val="0"/>
        </c:ser>
        <c:ser>
          <c:idx val="4"/>
          <c:order val="4"/>
          <c:tx>
            <c:strRef>
              <c:f>Midwest!$BI$44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Midwest!$BD$45:$BD$69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Midwest!$BI$120:$BI$144</c:f>
              <c:numCache>
                <c:formatCode>0.00</c:formatCode>
                <c:ptCount val="25"/>
                <c:pt idx="0">
                  <c:v>1</c:v>
                </c:pt>
                <c:pt idx="1">
                  <c:v>1.0080829839596208</c:v>
                </c:pt>
                <c:pt idx="2">
                  <c:v>0.99633443448434655</c:v>
                </c:pt>
                <c:pt idx="3">
                  <c:v>0.99883282028566966</c:v>
                </c:pt>
                <c:pt idx="4">
                  <c:v>0.99520470868221256</c:v>
                </c:pt>
                <c:pt idx="5">
                  <c:v>0.95104251255582384</c:v>
                </c:pt>
                <c:pt idx="6">
                  <c:v>0.96961804891850678</c:v>
                </c:pt>
                <c:pt idx="7">
                  <c:v>0.93294649480432312</c:v>
                </c:pt>
                <c:pt idx="8">
                  <c:v>0.89733130510643722</c:v>
                </c:pt>
                <c:pt idx="9">
                  <c:v>0.87998182070330333</c:v>
                </c:pt>
                <c:pt idx="10">
                  <c:v>0.86711997711236422</c:v>
                </c:pt>
                <c:pt idx="11">
                  <c:v>0.89571674483726305</c:v>
                </c:pt>
                <c:pt idx="12">
                  <c:v>0.85993380548254705</c:v>
                </c:pt>
                <c:pt idx="13">
                  <c:v>0.84530844481376044</c:v>
                </c:pt>
                <c:pt idx="14">
                  <c:v>0.85155851283665163</c:v>
                </c:pt>
                <c:pt idx="15">
                  <c:v>0.84448018060810048</c:v>
                </c:pt>
                <c:pt idx="16">
                  <c:v>0.84049982683277502</c:v>
                </c:pt>
                <c:pt idx="17">
                  <c:v>0.84293893971181766</c:v>
                </c:pt>
                <c:pt idx="18">
                  <c:v>0.83243982262475158</c:v>
                </c:pt>
                <c:pt idx="19">
                  <c:v>0.81048507286468874</c:v>
                </c:pt>
                <c:pt idx="20">
                  <c:v>0.80416154066049561</c:v>
                </c:pt>
                <c:pt idx="21">
                  <c:v>0.77039307862492612</c:v>
                </c:pt>
                <c:pt idx="22">
                  <c:v>0.7774347759556649</c:v>
                </c:pt>
                <c:pt idx="23">
                  <c:v>0.75876255698637796</c:v>
                </c:pt>
                <c:pt idx="24">
                  <c:v>0.73941759114490846</c:v>
                </c:pt>
              </c:numCache>
            </c:numRef>
          </c:val>
          <c:smooth val="0"/>
        </c:ser>
        <c:dLbls>
          <c:showLegendKey val="0"/>
          <c:showVal val="0"/>
          <c:showCatName val="0"/>
          <c:showSerName val="0"/>
          <c:showPercent val="0"/>
          <c:showBubbleSize val="0"/>
        </c:dLbls>
        <c:marker val="1"/>
        <c:smooth val="0"/>
        <c:axId val="108150784"/>
        <c:axId val="108152704"/>
      </c:lineChart>
      <c:catAx>
        <c:axId val="1081507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152704"/>
        <c:crosses val="autoZero"/>
        <c:auto val="1"/>
        <c:lblAlgn val="ctr"/>
        <c:lblOffset val="100"/>
        <c:tickLblSkip val="2"/>
        <c:tickMarkSkip val="1"/>
        <c:noMultiLvlLbl val="0"/>
      </c:catAx>
      <c:valAx>
        <c:axId val="108152704"/>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Index, 1985 = 1.0</a:t>
                </a:r>
              </a:p>
            </c:rich>
          </c:tx>
          <c:layout>
            <c:manualLayout>
              <c:xMode val="edge"/>
              <c:yMode val="edge"/>
              <c:x val="2.8846153846153848E-2"/>
              <c:y val="0.3815789473684210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150784"/>
        <c:crosses val="autoZero"/>
        <c:crossBetween val="midCat"/>
      </c:valAx>
      <c:spPr>
        <a:noFill/>
        <a:ln w="12700">
          <a:solidFill>
            <a:srgbClr val="808080"/>
          </a:solidFill>
          <a:prstDash val="solid"/>
        </a:ln>
      </c:spPr>
    </c:plotArea>
    <c:legend>
      <c:legendPos val="r"/>
      <c:layout>
        <c:manualLayout>
          <c:xMode val="edge"/>
          <c:yMode val="edge"/>
          <c:x val="0.19615404805168585"/>
          <c:y val="0.56052631578947365"/>
          <c:w val="0.36923117302644864"/>
          <c:h val="0.2447368421052631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Source Energy</a:t>
            </a:r>
          </a:p>
        </c:rich>
      </c:tx>
      <c:layout>
        <c:manualLayout>
          <c:xMode val="edge"/>
          <c:yMode val="edge"/>
          <c:x val="0.15606956644870257"/>
          <c:y val="3.1662269129287601E-2"/>
        </c:manualLayout>
      </c:layout>
      <c:overlay val="0"/>
      <c:spPr>
        <a:noFill/>
        <a:ln w="25400">
          <a:noFill/>
        </a:ln>
      </c:spPr>
    </c:title>
    <c:autoTitleDeleted val="0"/>
    <c:plotArea>
      <c:layout>
        <c:manualLayout>
          <c:layoutTarget val="inner"/>
          <c:xMode val="edge"/>
          <c:yMode val="edge"/>
          <c:x val="0.16955715911977495"/>
          <c:y val="0.19261238535360498"/>
          <c:w val="0.73603221345175041"/>
          <c:h val="0.65171587921014285"/>
        </c:manualLayout>
      </c:layout>
      <c:lineChart>
        <c:grouping val="standard"/>
        <c:varyColors val="0"/>
        <c:ser>
          <c:idx val="0"/>
          <c:order val="0"/>
          <c:tx>
            <c:strRef>
              <c:f>South!$BE$44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South!$BE$45:$BE$69</c:f>
              <c:numCache>
                <c:formatCode>0.00</c:formatCode>
                <c:ptCount val="25"/>
                <c:pt idx="0">
                  <c:v>1</c:v>
                </c:pt>
                <c:pt idx="1">
                  <c:v>1.0158118351760632</c:v>
                </c:pt>
                <c:pt idx="2">
                  <c:v>1.0486149188132527</c:v>
                </c:pt>
                <c:pt idx="3">
                  <c:v>1.0855315542120263</c:v>
                </c:pt>
                <c:pt idx="4">
                  <c:v>1.135472934666949</c:v>
                </c:pt>
                <c:pt idx="5">
                  <c:v>1.1113215003182453</c:v>
                </c:pt>
                <c:pt idx="6">
                  <c:v>1.1361453320417549</c:v>
                </c:pt>
                <c:pt idx="7">
                  <c:v>1.1333551991985871</c:v>
                </c:pt>
                <c:pt idx="8">
                  <c:v>1.2101829468775209</c:v>
                </c:pt>
                <c:pt idx="9">
                  <c:v>1.2048990992904705</c:v>
                </c:pt>
                <c:pt idx="10">
                  <c:v>1.2555190489420029</c:v>
                </c:pt>
                <c:pt idx="11">
                  <c:v>1.3350230120531998</c:v>
                </c:pt>
                <c:pt idx="12">
                  <c:v>1.2944556027447842</c:v>
                </c:pt>
                <c:pt idx="13">
                  <c:v>1.3510689719675542</c:v>
                </c:pt>
                <c:pt idx="14">
                  <c:v>1.3571336464855537</c:v>
                </c:pt>
                <c:pt idx="15">
                  <c:v>1.4480644710755517</c:v>
                </c:pt>
                <c:pt idx="16">
                  <c:v>1.4124820906589075</c:v>
                </c:pt>
                <c:pt idx="17">
                  <c:v>1.4834824365261732</c:v>
                </c:pt>
                <c:pt idx="18">
                  <c:v>1.489121096538043</c:v>
                </c:pt>
                <c:pt idx="19">
                  <c:v>1.5007401461358576</c:v>
                </c:pt>
                <c:pt idx="20">
                  <c:v>1.544233601788338</c:v>
                </c:pt>
                <c:pt idx="21">
                  <c:v>1.4981945958872818</c:v>
                </c:pt>
                <c:pt idx="22">
                  <c:v>1.5413469911346385</c:v>
                </c:pt>
                <c:pt idx="23">
                  <c:v>1.5373045341728706</c:v>
                </c:pt>
                <c:pt idx="24">
                  <c:v>1.524685606971985</c:v>
                </c:pt>
              </c:numCache>
            </c:numRef>
          </c:val>
          <c:smooth val="0"/>
        </c:ser>
        <c:ser>
          <c:idx val="1"/>
          <c:order val="1"/>
          <c:tx>
            <c:strRef>
              <c:f>South!$BF$44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South!$BF$45:$BF$69</c:f>
              <c:numCache>
                <c:formatCode>0.00</c:formatCode>
                <c:ptCount val="25"/>
                <c:pt idx="0">
                  <c:v>1</c:v>
                </c:pt>
                <c:pt idx="1">
                  <c:v>1.020948248863683</c:v>
                </c:pt>
                <c:pt idx="2">
                  <c:v>1.041865517432377</c:v>
                </c:pt>
                <c:pt idx="3">
                  <c:v>1.0610563000296895</c:v>
                </c:pt>
                <c:pt idx="4">
                  <c:v>1.079303837606141</c:v>
                </c:pt>
                <c:pt idx="5">
                  <c:v>1.0840542076405693</c:v>
                </c:pt>
                <c:pt idx="6">
                  <c:v>1.0873200795411133</c:v>
                </c:pt>
                <c:pt idx="7">
                  <c:v>1.1098120785794587</c:v>
                </c:pt>
                <c:pt idx="8">
                  <c:v>1.1337672659242413</c:v>
                </c:pt>
                <c:pt idx="9">
                  <c:v>1.1517967790703858</c:v>
                </c:pt>
                <c:pt idx="10">
                  <c:v>1.1706979340339365</c:v>
                </c:pt>
                <c:pt idx="11">
                  <c:v>1.1772534844063491</c:v>
                </c:pt>
                <c:pt idx="12">
                  <c:v>1.1839634354220616</c:v>
                </c:pt>
                <c:pt idx="13">
                  <c:v>1.2049870321915537</c:v>
                </c:pt>
                <c:pt idx="14">
                  <c:v>1.2269337749925329</c:v>
                </c:pt>
                <c:pt idx="15">
                  <c:v>1.2475911299121434</c:v>
                </c:pt>
                <c:pt idx="16">
                  <c:v>1.2673503436083646</c:v>
                </c:pt>
                <c:pt idx="17">
                  <c:v>1.2808614478892695</c:v>
                </c:pt>
                <c:pt idx="18">
                  <c:v>1.2945407056688782</c:v>
                </c:pt>
                <c:pt idx="19">
                  <c:v>1.3189925039269927</c:v>
                </c:pt>
                <c:pt idx="20">
                  <c:v>1.3447748896548752</c:v>
                </c:pt>
                <c:pt idx="21">
                  <c:v>1.36122046047414</c:v>
                </c:pt>
                <c:pt idx="22">
                  <c:v>1.3751854693695611</c:v>
                </c:pt>
                <c:pt idx="23">
                  <c:v>1.3881234403702678</c:v>
                </c:pt>
                <c:pt idx="24">
                  <c:v>1.3973451641261212</c:v>
                </c:pt>
              </c:numCache>
            </c:numRef>
          </c:val>
          <c:smooth val="0"/>
        </c:ser>
        <c:ser>
          <c:idx val="2"/>
          <c:order val="2"/>
          <c:tx>
            <c:strRef>
              <c:f>South!$BG$44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South!$BG$45:$BG$69</c:f>
              <c:numCache>
                <c:formatCode>0.00</c:formatCode>
                <c:ptCount val="25"/>
                <c:pt idx="0">
                  <c:v>1</c:v>
                </c:pt>
                <c:pt idx="1">
                  <c:v>1.0074415264116179</c:v>
                </c:pt>
                <c:pt idx="2">
                  <c:v>1.0222148053249047</c:v>
                </c:pt>
                <c:pt idx="3">
                  <c:v>1.0344241239300027</c:v>
                </c:pt>
                <c:pt idx="4">
                  <c:v>1.0462502776430807</c:v>
                </c:pt>
                <c:pt idx="5">
                  <c:v>1.0583504948292177</c:v>
                </c:pt>
                <c:pt idx="6">
                  <c:v>1.0681276124335475</c:v>
                </c:pt>
                <c:pt idx="7">
                  <c:v>1.0810333588860452</c:v>
                </c:pt>
                <c:pt idx="8">
                  <c:v>1.093523301364199</c:v>
                </c:pt>
                <c:pt idx="9">
                  <c:v>1.1058071857844629</c:v>
                </c:pt>
                <c:pt idx="10">
                  <c:v>1.1163263572140578</c:v>
                </c:pt>
                <c:pt idx="11">
                  <c:v>1.127667992429624</c:v>
                </c:pt>
                <c:pt idx="12">
                  <c:v>1.1385673208751745</c:v>
                </c:pt>
                <c:pt idx="13">
                  <c:v>1.148370752720115</c:v>
                </c:pt>
                <c:pt idx="14">
                  <c:v>1.1593820067974914</c:v>
                </c:pt>
                <c:pt idx="15">
                  <c:v>1.1728046330335544</c:v>
                </c:pt>
                <c:pt idx="16">
                  <c:v>1.1870584955764001</c:v>
                </c:pt>
                <c:pt idx="17">
                  <c:v>1.2004263398230945</c:v>
                </c:pt>
                <c:pt idx="18">
                  <c:v>1.2138649133067734</c:v>
                </c:pt>
                <c:pt idx="19">
                  <c:v>1.2293272747513215</c:v>
                </c:pt>
                <c:pt idx="20">
                  <c:v>1.2456850435133828</c:v>
                </c:pt>
                <c:pt idx="21">
                  <c:v>1.2629121688748259</c:v>
                </c:pt>
                <c:pt idx="22">
                  <c:v>1.2749593524904057</c:v>
                </c:pt>
                <c:pt idx="23">
                  <c:v>1.2848938829489058</c:v>
                </c:pt>
                <c:pt idx="24">
                  <c:v>1.293159752027438</c:v>
                </c:pt>
              </c:numCache>
            </c:numRef>
          </c:val>
          <c:smooth val="0"/>
        </c:ser>
        <c:ser>
          <c:idx val="3"/>
          <c:order val="3"/>
          <c:tx>
            <c:strRef>
              <c:f>South!$BH$44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South!$BH$45:$BH$69</c:f>
              <c:numCache>
                <c:formatCode>0.00</c:formatCode>
                <c:ptCount val="25"/>
                <c:pt idx="0">
                  <c:v>1</c:v>
                </c:pt>
                <c:pt idx="1">
                  <c:v>1.0191468619071897</c:v>
                </c:pt>
                <c:pt idx="2">
                  <c:v>1.0336016791019935</c:v>
                </c:pt>
                <c:pt idx="3">
                  <c:v>1.0386851439112483</c:v>
                </c:pt>
                <c:pt idx="4">
                  <c:v>1.0326794365953014</c:v>
                </c:pt>
                <c:pt idx="5">
                  <c:v>0.99351570793608168</c:v>
                </c:pt>
                <c:pt idx="6">
                  <c:v>1.0218988462021561</c:v>
                </c:pt>
                <c:pt idx="7">
                  <c:v>1.0038132503241664</c:v>
                </c:pt>
                <c:pt idx="8">
                  <c:v>1.0474426202774301</c:v>
                </c:pt>
                <c:pt idx="9">
                  <c:v>1.0131905979145188</c:v>
                </c:pt>
                <c:pt idx="10">
                  <c:v>1.0375451350337666</c:v>
                </c:pt>
                <c:pt idx="11">
                  <c:v>1.0296966882850123</c:v>
                </c:pt>
                <c:pt idx="12">
                  <c:v>1.0208720107799016</c:v>
                </c:pt>
                <c:pt idx="13">
                  <c:v>1.0308584548364115</c:v>
                </c:pt>
                <c:pt idx="14">
                  <c:v>1.0141185648192563</c:v>
                </c:pt>
                <c:pt idx="15">
                  <c:v>1.0323128844859879</c:v>
                </c:pt>
                <c:pt idx="16">
                  <c:v>1.0082524463422922</c:v>
                </c:pt>
                <c:pt idx="17">
                  <c:v>1.0480568418283052</c:v>
                </c:pt>
                <c:pt idx="18">
                  <c:v>1.0283152502702622</c:v>
                </c:pt>
                <c:pt idx="19">
                  <c:v>1.0213067790353425</c:v>
                </c:pt>
                <c:pt idx="20">
                  <c:v>1.0342175385872472</c:v>
                </c:pt>
                <c:pt idx="21">
                  <c:v>1.0117992298368774</c:v>
                </c:pt>
                <c:pt idx="22">
                  <c:v>1.0454687351885479</c:v>
                </c:pt>
                <c:pt idx="23">
                  <c:v>1.0228269375467489</c:v>
                </c:pt>
                <c:pt idx="24">
                  <c:v>1.0274026158574512</c:v>
                </c:pt>
              </c:numCache>
            </c:numRef>
          </c:val>
          <c:smooth val="0"/>
        </c:ser>
        <c:ser>
          <c:idx val="4"/>
          <c:order val="4"/>
          <c:tx>
            <c:strRef>
              <c:f>South!$BI$44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South!$BI$45:$BI$69</c:f>
              <c:numCache>
                <c:formatCode>0.00</c:formatCode>
                <c:ptCount val="25"/>
                <c:pt idx="0">
                  <c:v>1</c:v>
                </c:pt>
                <c:pt idx="1">
                  <c:v>0.96906502600241307</c:v>
                </c:pt>
                <c:pt idx="2">
                  <c:v>0.95259652911475945</c:v>
                </c:pt>
                <c:pt idx="3">
                  <c:v>0.9521852801720766</c:v>
                </c:pt>
                <c:pt idx="4">
                  <c:v>0.97371520129656142</c:v>
                </c:pt>
                <c:pt idx="5">
                  <c:v>0.97495475565438927</c:v>
                </c:pt>
                <c:pt idx="6">
                  <c:v>0.95729420340015137</c:v>
                </c:pt>
                <c:pt idx="7">
                  <c:v>0.9410757322623936</c:v>
                </c:pt>
                <c:pt idx="8">
                  <c:v>0.93189897057448212</c:v>
                </c:pt>
                <c:pt idx="9">
                  <c:v>0.93369334047315133</c:v>
                </c:pt>
                <c:pt idx="10">
                  <c:v>0.92593452360039274</c:v>
                </c:pt>
                <c:pt idx="11">
                  <c:v>0.97662581026692874</c:v>
                </c:pt>
                <c:pt idx="12">
                  <c:v>0.94063006952758188</c:v>
                </c:pt>
                <c:pt idx="13">
                  <c:v>0.947139582253546</c:v>
                </c:pt>
                <c:pt idx="14">
                  <c:v>0.94077595049345619</c:v>
                </c:pt>
                <c:pt idx="15">
                  <c:v>0.95869088644286438</c:v>
                </c:pt>
                <c:pt idx="16">
                  <c:v>0.93120405416132301</c:v>
                </c:pt>
                <c:pt idx="17">
                  <c:v>0.92057653571508435</c:v>
                </c:pt>
                <c:pt idx="18">
                  <c:v>0.92154738362553124</c:v>
                </c:pt>
                <c:pt idx="19">
                  <c:v>0.90623209948419714</c:v>
                </c:pt>
                <c:pt idx="20">
                  <c:v>0.89133971717160465</c:v>
                </c:pt>
                <c:pt idx="21">
                  <c:v>0.86133533808026452</c:v>
                </c:pt>
                <c:pt idx="22">
                  <c:v>0.84087560923324112</c:v>
                </c:pt>
                <c:pt idx="23">
                  <c:v>0.8426794465754065</c:v>
                </c:pt>
                <c:pt idx="24">
                  <c:v>0.82126583784897755</c:v>
                </c:pt>
              </c:numCache>
            </c:numRef>
          </c:val>
          <c:smooth val="0"/>
        </c:ser>
        <c:dLbls>
          <c:showLegendKey val="0"/>
          <c:showVal val="0"/>
          <c:showCatName val="0"/>
          <c:showSerName val="0"/>
          <c:showPercent val="0"/>
          <c:showBubbleSize val="0"/>
        </c:dLbls>
        <c:marker val="1"/>
        <c:smooth val="0"/>
        <c:axId val="109266432"/>
        <c:axId val="109268352"/>
      </c:lineChart>
      <c:catAx>
        <c:axId val="10926643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109268352"/>
        <c:crosses val="autoZero"/>
        <c:auto val="1"/>
        <c:lblAlgn val="ctr"/>
        <c:lblOffset val="100"/>
        <c:tickLblSkip val="2"/>
        <c:tickMarkSkip val="1"/>
        <c:noMultiLvlLbl val="0"/>
      </c:catAx>
      <c:valAx>
        <c:axId val="109268352"/>
        <c:scaling>
          <c:orientation val="minMax"/>
        </c:scaling>
        <c:delete val="0"/>
        <c:axPos val="l"/>
        <c:majorGridlines>
          <c:spPr>
            <a:ln w="3175">
              <a:solidFill>
                <a:srgbClr val="000000"/>
              </a:solidFill>
              <a:prstDash val="solid"/>
            </a:ln>
          </c:spPr>
        </c:majorGridlines>
        <c:title>
          <c:tx>
            <c:rich>
              <a:bodyPr/>
              <a:lstStyle/>
              <a:p>
                <a:pPr>
                  <a:defRPr sz="1575" b="1" i="0" u="none" strike="noStrike" baseline="0">
                    <a:solidFill>
                      <a:srgbClr val="000000"/>
                    </a:solidFill>
                    <a:latin typeface="Arial"/>
                    <a:ea typeface="Arial"/>
                    <a:cs typeface="Arial"/>
                  </a:defRPr>
                </a:pPr>
                <a:r>
                  <a:rPr lang="en-US"/>
                  <a:t>Index, 1985 = 1.0</a:t>
                </a:r>
              </a:p>
            </c:rich>
          </c:tx>
          <c:layout>
            <c:manualLayout>
              <c:xMode val="edge"/>
              <c:yMode val="edge"/>
              <c:x val="2.8901734104046242E-2"/>
              <c:y val="0.2875992216012576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9266432"/>
        <c:crosses val="autoZero"/>
        <c:crossBetween val="midCat"/>
      </c:valAx>
      <c:spPr>
        <a:noFill/>
        <a:ln w="12700">
          <a:solidFill>
            <a:srgbClr val="808080"/>
          </a:solidFill>
          <a:prstDash val="solid"/>
        </a:ln>
      </c:spPr>
    </c:plotArea>
    <c:legend>
      <c:legendPos val="r"/>
      <c:layout>
        <c:manualLayout>
          <c:xMode val="edge"/>
          <c:yMode val="edge"/>
          <c:x val="0.21387323694364793"/>
          <c:y val="0.52770503950858383"/>
          <c:w val="0.36994280339235053"/>
          <c:h val="0.2453828627622074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Delivered Energy</a:t>
            </a:r>
          </a:p>
        </c:rich>
      </c:tx>
      <c:layout>
        <c:manualLayout>
          <c:xMode val="edge"/>
          <c:yMode val="edge"/>
          <c:x val="0.13653866343630122"/>
          <c:y val="3.1578947368421054E-2"/>
        </c:manualLayout>
      </c:layout>
      <c:overlay val="0"/>
      <c:spPr>
        <a:noFill/>
        <a:ln w="25400">
          <a:noFill/>
        </a:ln>
      </c:spPr>
    </c:title>
    <c:autoTitleDeleted val="0"/>
    <c:plotArea>
      <c:layout>
        <c:manualLayout>
          <c:layoutTarget val="inner"/>
          <c:xMode val="edge"/>
          <c:yMode val="edge"/>
          <c:x val="0.14230782593508295"/>
          <c:y val="0.18947368421052632"/>
          <c:w val="0.76538533408328391"/>
          <c:h val="0.70263157894736838"/>
        </c:manualLayout>
      </c:layout>
      <c:lineChart>
        <c:grouping val="standard"/>
        <c:varyColors val="0"/>
        <c:ser>
          <c:idx val="0"/>
          <c:order val="0"/>
          <c:tx>
            <c:strRef>
              <c:f>South!$BE$44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South!$BE$120:$BE$144</c:f>
              <c:numCache>
                <c:formatCode>0.00</c:formatCode>
                <c:ptCount val="25"/>
                <c:pt idx="0">
                  <c:v>1</c:v>
                </c:pt>
                <c:pt idx="1">
                  <c:v>0.99826860072823709</c:v>
                </c:pt>
                <c:pt idx="2">
                  <c:v>1.0305624029718019</c:v>
                </c:pt>
                <c:pt idx="3">
                  <c:v>1.0707869416823583</c:v>
                </c:pt>
                <c:pt idx="4">
                  <c:v>1.091066015478944</c:v>
                </c:pt>
                <c:pt idx="5">
                  <c:v>1.010349728229776</c:v>
                </c:pt>
                <c:pt idx="6">
                  <c:v>1.0394235083170131</c:v>
                </c:pt>
                <c:pt idx="7">
                  <c:v>1.0548046587891551</c:v>
                </c:pt>
                <c:pt idx="8">
                  <c:v>1.1174836552917642</c:v>
                </c:pt>
                <c:pt idx="9">
                  <c:v>1.1011429918868274</c:v>
                </c:pt>
                <c:pt idx="10">
                  <c:v>1.1320413385726744</c:v>
                </c:pt>
                <c:pt idx="11">
                  <c:v>1.2163703647188489</c:v>
                </c:pt>
                <c:pt idx="12">
                  <c:v>1.1605616294301455</c:v>
                </c:pt>
                <c:pt idx="13">
                  <c:v>1.1606766117904752</c:v>
                </c:pt>
                <c:pt idx="14">
                  <c:v>1.1630796884993158</c:v>
                </c:pt>
                <c:pt idx="15">
                  <c:v>1.2633060459258951</c:v>
                </c:pt>
                <c:pt idx="16">
                  <c:v>1.22589607407524</c:v>
                </c:pt>
                <c:pt idx="17">
                  <c:v>1.2685484293700793</c:v>
                </c:pt>
                <c:pt idx="18">
                  <c:v>1.2876794691580364</c:v>
                </c:pt>
                <c:pt idx="19">
                  <c:v>1.2783009919383459</c:v>
                </c:pt>
                <c:pt idx="20">
                  <c:v>1.3111551514307014</c:v>
                </c:pt>
                <c:pt idx="21">
                  <c:v>1.2463866031358055</c:v>
                </c:pt>
                <c:pt idx="22">
                  <c:v>1.2950111465778693</c:v>
                </c:pt>
                <c:pt idx="23">
                  <c:v>1.3061778450424955</c:v>
                </c:pt>
                <c:pt idx="24">
                  <c:v>1.3111200747975469</c:v>
                </c:pt>
              </c:numCache>
            </c:numRef>
          </c:val>
          <c:smooth val="0"/>
        </c:ser>
        <c:ser>
          <c:idx val="1"/>
          <c:order val="1"/>
          <c:tx>
            <c:strRef>
              <c:f>South!$BF$44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South!$BF$120:$BF$144</c:f>
              <c:numCache>
                <c:formatCode>0.00</c:formatCode>
                <c:ptCount val="25"/>
                <c:pt idx="0">
                  <c:v>1</c:v>
                </c:pt>
                <c:pt idx="1">
                  <c:v>1.020948248863683</c:v>
                </c:pt>
                <c:pt idx="2">
                  <c:v>1.041865517432377</c:v>
                </c:pt>
                <c:pt idx="3">
                  <c:v>1.0610563000296895</c:v>
                </c:pt>
                <c:pt idx="4">
                  <c:v>1.079303837606141</c:v>
                </c:pt>
                <c:pt idx="5">
                  <c:v>1.0840542076405693</c:v>
                </c:pt>
                <c:pt idx="6">
                  <c:v>1.0873200795411133</c:v>
                </c:pt>
                <c:pt idx="7">
                  <c:v>1.1098120785794587</c:v>
                </c:pt>
                <c:pt idx="8">
                  <c:v>1.1337672659242413</c:v>
                </c:pt>
                <c:pt idx="9">
                  <c:v>1.1517967790703858</c:v>
                </c:pt>
                <c:pt idx="10">
                  <c:v>1.1706979340339365</c:v>
                </c:pt>
                <c:pt idx="11">
                  <c:v>1.1772534844063491</c:v>
                </c:pt>
                <c:pt idx="12">
                  <c:v>1.1839634354220616</c:v>
                </c:pt>
                <c:pt idx="13">
                  <c:v>1.2049870321915537</c:v>
                </c:pt>
                <c:pt idx="14">
                  <c:v>1.2269337749925329</c:v>
                </c:pt>
                <c:pt idx="15">
                  <c:v>1.2475911299121434</c:v>
                </c:pt>
                <c:pt idx="16">
                  <c:v>1.2673503436083646</c:v>
                </c:pt>
                <c:pt idx="17">
                  <c:v>1.2808614478892695</c:v>
                </c:pt>
                <c:pt idx="18">
                  <c:v>1.2945407056688782</c:v>
                </c:pt>
                <c:pt idx="19">
                  <c:v>1.3189925039269927</c:v>
                </c:pt>
                <c:pt idx="20">
                  <c:v>1.3447748896548752</c:v>
                </c:pt>
                <c:pt idx="21">
                  <c:v>1.36122046047414</c:v>
                </c:pt>
                <c:pt idx="22">
                  <c:v>1.3751854693695611</c:v>
                </c:pt>
                <c:pt idx="23">
                  <c:v>1.3881234403702678</c:v>
                </c:pt>
                <c:pt idx="24">
                  <c:v>1.3973451641261212</c:v>
                </c:pt>
              </c:numCache>
            </c:numRef>
          </c:val>
          <c:smooth val="0"/>
        </c:ser>
        <c:ser>
          <c:idx val="2"/>
          <c:order val="2"/>
          <c:tx>
            <c:strRef>
              <c:f>South!$BG$44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South!$BG$120:$BG$144</c:f>
              <c:numCache>
                <c:formatCode>0.00</c:formatCode>
                <c:ptCount val="25"/>
                <c:pt idx="0">
                  <c:v>1</c:v>
                </c:pt>
                <c:pt idx="1">
                  <c:v>1.0074415264116179</c:v>
                </c:pt>
                <c:pt idx="2">
                  <c:v>1.0222148053249047</c:v>
                </c:pt>
                <c:pt idx="3">
                  <c:v>1.0344241239300027</c:v>
                </c:pt>
                <c:pt idx="4">
                  <c:v>1.0462502776430807</c:v>
                </c:pt>
                <c:pt idx="5">
                  <c:v>1.0583504948292177</c:v>
                </c:pt>
                <c:pt idx="6">
                  <c:v>1.0681276124335475</c:v>
                </c:pt>
                <c:pt idx="7">
                  <c:v>1.0810333588860452</c:v>
                </c:pt>
                <c:pt idx="8">
                  <c:v>1.093523301364199</c:v>
                </c:pt>
                <c:pt idx="9">
                  <c:v>1.1058071857844629</c:v>
                </c:pt>
                <c:pt idx="10">
                  <c:v>1.1163263572140578</c:v>
                </c:pt>
                <c:pt idx="11">
                  <c:v>1.127667992429624</c:v>
                </c:pt>
                <c:pt idx="12">
                  <c:v>1.1385673208751745</c:v>
                </c:pt>
                <c:pt idx="13">
                  <c:v>1.148370752720115</c:v>
                </c:pt>
                <c:pt idx="14">
                  <c:v>1.1593820067974914</c:v>
                </c:pt>
                <c:pt idx="15">
                  <c:v>1.1728046330335544</c:v>
                </c:pt>
                <c:pt idx="16">
                  <c:v>1.1870584955764001</c:v>
                </c:pt>
                <c:pt idx="17">
                  <c:v>1.2004263398230945</c:v>
                </c:pt>
                <c:pt idx="18">
                  <c:v>1.2138649133067734</c:v>
                </c:pt>
                <c:pt idx="19">
                  <c:v>1.2293272747513215</c:v>
                </c:pt>
                <c:pt idx="20">
                  <c:v>1.2456850435133828</c:v>
                </c:pt>
                <c:pt idx="21">
                  <c:v>1.2629121688748259</c:v>
                </c:pt>
                <c:pt idx="22">
                  <c:v>1.2749593524904057</c:v>
                </c:pt>
                <c:pt idx="23">
                  <c:v>1.2848938829489058</c:v>
                </c:pt>
                <c:pt idx="24">
                  <c:v>1.293159752027438</c:v>
                </c:pt>
              </c:numCache>
            </c:numRef>
          </c:val>
          <c:smooth val="0"/>
        </c:ser>
        <c:ser>
          <c:idx val="3"/>
          <c:order val="3"/>
          <c:tx>
            <c:strRef>
              <c:f>South!$BH$44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South!$BH$120:$BH$144</c:f>
              <c:numCache>
                <c:formatCode>0.00</c:formatCode>
                <c:ptCount val="25"/>
                <c:pt idx="0">
                  <c:v>1</c:v>
                </c:pt>
                <c:pt idx="1">
                  <c:v>0.99362334686673326</c:v>
                </c:pt>
                <c:pt idx="2">
                  <c:v>1.0213102155444866</c:v>
                </c:pt>
                <c:pt idx="3">
                  <c:v>1.0372559924230522</c:v>
                </c:pt>
                <c:pt idx="4">
                  <c:v>1.0288480855424496</c:v>
                </c:pt>
                <c:pt idx="5">
                  <c:v>0.95513502086784463</c:v>
                </c:pt>
                <c:pt idx="6">
                  <c:v>0.99499937926131554</c:v>
                </c:pt>
                <c:pt idx="7">
                  <c:v>0.99788511460917717</c:v>
                </c:pt>
                <c:pt idx="8">
                  <c:v>1.0436461342967682</c:v>
                </c:pt>
                <c:pt idx="9">
                  <c:v>0.99775080679605077</c:v>
                </c:pt>
                <c:pt idx="10">
                  <c:v>1.0277720156796593</c:v>
                </c:pt>
                <c:pt idx="11">
                  <c:v>1.0339676938662572</c:v>
                </c:pt>
                <c:pt idx="12">
                  <c:v>1.0218349619425957</c:v>
                </c:pt>
                <c:pt idx="13">
                  <c:v>0.99679243940728646</c:v>
                </c:pt>
                <c:pt idx="14">
                  <c:v>0.99065332009788343</c:v>
                </c:pt>
                <c:pt idx="15">
                  <c:v>1.0289799453185402</c:v>
                </c:pt>
                <c:pt idx="16">
                  <c:v>0.99884351913727887</c:v>
                </c:pt>
                <c:pt idx="17">
                  <c:v>1.0315778443333097</c:v>
                </c:pt>
                <c:pt idx="18">
                  <c:v>1.0224487096389216</c:v>
                </c:pt>
                <c:pt idx="19">
                  <c:v>1.0072855208273006</c:v>
                </c:pt>
                <c:pt idx="20">
                  <c:v>1.020831374683641</c:v>
                </c:pt>
                <c:pt idx="21">
                  <c:v>0.98862064614178469</c:v>
                </c:pt>
                <c:pt idx="22">
                  <c:v>1.0210197459279327</c:v>
                </c:pt>
                <c:pt idx="23">
                  <c:v>1.0162541637704809</c:v>
                </c:pt>
                <c:pt idx="24">
                  <c:v>1.0223776529514161</c:v>
                </c:pt>
              </c:numCache>
            </c:numRef>
          </c:val>
          <c:smooth val="0"/>
        </c:ser>
        <c:ser>
          <c:idx val="4"/>
          <c:order val="4"/>
          <c:tx>
            <c:strRef>
              <c:f>South!$BI$44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South!$BD$45:$BD$69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South!$BI$120:$BI$144</c:f>
              <c:numCache>
                <c:formatCode>0.00</c:formatCode>
                <c:ptCount val="25"/>
                <c:pt idx="0">
                  <c:v>1</c:v>
                </c:pt>
                <c:pt idx="1">
                  <c:v>0.97679189367178654</c:v>
                </c:pt>
                <c:pt idx="2">
                  <c:v>0.94746415243412108</c:v>
                </c:pt>
                <c:pt idx="3">
                  <c:v>0.94054600964168289</c:v>
                </c:pt>
                <c:pt idx="4">
                  <c:v>0.93911865428497476</c:v>
                </c:pt>
                <c:pt idx="5">
                  <c:v>0.92199049363583829</c:v>
                </c:pt>
                <c:pt idx="6">
                  <c:v>0.8994751605772312</c:v>
                </c:pt>
                <c:pt idx="7">
                  <c:v>0.88105486186348148</c:v>
                </c:pt>
                <c:pt idx="8">
                  <c:v>0.86364637671085431</c:v>
                </c:pt>
                <c:pt idx="9">
                  <c:v>0.86649560452122398</c:v>
                </c:pt>
                <c:pt idx="10">
                  <c:v>0.84280958671117134</c:v>
                </c:pt>
                <c:pt idx="11">
                  <c:v>0.88615077752995497</c:v>
                </c:pt>
                <c:pt idx="12">
                  <c:v>0.84253983849303404</c:v>
                </c:pt>
                <c:pt idx="13">
                  <c:v>0.8414765190990281</c:v>
                </c:pt>
                <c:pt idx="14">
                  <c:v>0.82535368421547461</c:v>
                </c:pt>
                <c:pt idx="15">
                  <c:v>0.83908066319767949</c:v>
                </c:pt>
                <c:pt idx="16">
                  <c:v>0.81580693092552448</c:v>
                </c:pt>
                <c:pt idx="17">
                  <c:v>0.79977417322931199</c:v>
                </c:pt>
                <c:pt idx="18">
                  <c:v>0.80145689740003145</c:v>
                </c:pt>
                <c:pt idx="19">
                  <c:v>0.78265558732897278</c:v>
                </c:pt>
                <c:pt idx="20">
                  <c:v>0.76672960932441481</c:v>
                </c:pt>
                <c:pt idx="21">
                  <c:v>0.73336719653016502</c:v>
                </c:pt>
                <c:pt idx="22">
                  <c:v>0.72340540862734926</c:v>
                </c:pt>
                <c:pt idx="23">
                  <c:v>0.72061720300039767</c:v>
                </c:pt>
                <c:pt idx="24">
                  <c:v>0.70970071587111838</c:v>
                </c:pt>
              </c:numCache>
            </c:numRef>
          </c:val>
          <c:smooth val="0"/>
        </c:ser>
        <c:dLbls>
          <c:showLegendKey val="0"/>
          <c:showVal val="0"/>
          <c:showCatName val="0"/>
          <c:showSerName val="0"/>
          <c:showPercent val="0"/>
          <c:showBubbleSize val="0"/>
        </c:dLbls>
        <c:marker val="1"/>
        <c:smooth val="0"/>
        <c:axId val="109394176"/>
        <c:axId val="109408640"/>
      </c:lineChart>
      <c:catAx>
        <c:axId val="1093941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9408640"/>
        <c:crosses val="autoZero"/>
        <c:auto val="1"/>
        <c:lblAlgn val="ctr"/>
        <c:lblOffset val="100"/>
        <c:tickLblSkip val="2"/>
        <c:tickMarkSkip val="1"/>
        <c:noMultiLvlLbl val="0"/>
      </c:catAx>
      <c:valAx>
        <c:axId val="109408640"/>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Index, 1985 = 1.0</a:t>
                </a:r>
              </a:p>
            </c:rich>
          </c:tx>
          <c:layout>
            <c:manualLayout>
              <c:xMode val="edge"/>
              <c:yMode val="edge"/>
              <c:x val="2.8846153846153848E-2"/>
              <c:y val="0.3815789473684210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9394176"/>
        <c:crosses val="autoZero"/>
        <c:crossBetween val="midCat"/>
      </c:valAx>
      <c:spPr>
        <a:noFill/>
        <a:ln w="12700">
          <a:solidFill>
            <a:srgbClr val="808080"/>
          </a:solidFill>
          <a:prstDash val="solid"/>
        </a:ln>
      </c:spPr>
    </c:plotArea>
    <c:legend>
      <c:legendPos val="r"/>
      <c:layout>
        <c:manualLayout>
          <c:xMode val="edge"/>
          <c:yMode val="edge"/>
          <c:x val="0.19615404805168585"/>
          <c:y val="0.56052631578947365"/>
          <c:w val="0.36923117302644864"/>
          <c:h val="0.2447368421052631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Source Energy</a:t>
            </a:r>
          </a:p>
        </c:rich>
      </c:tx>
      <c:layout>
        <c:manualLayout>
          <c:xMode val="edge"/>
          <c:yMode val="edge"/>
          <c:x val="0.15606956644870257"/>
          <c:y val="3.1662269129287601E-2"/>
        </c:manualLayout>
      </c:layout>
      <c:overlay val="0"/>
      <c:spPr>
        <a:noFill/>
        <a:ln w="25400">
          <a:noFill/>
        </a:ln>
      </c:spPr>
    </c:title>
    <c:autoTitleDeleted val="0"/>
    <c:plotArea>
      <c:layout>
        <c:manualLayout>
          <c:layoutTarget val="inner"/>
          <c:xMode val="edge"/>
          <c:yMode val="edge"/>
          <c:x val="0.16955715911977495"/>
          <c:y val="0.19261238535360498"/>
          <c:w val="0.73603221345175041"/>
          <c:h val="0.65171587921014285"/>
        </c:manualLayout>
      </c:layout>
      <c:lineChart>
        <c:grouping val="standard"/>
        <c:varyColors val="0"/>
        <c:ser>
          <c:idx val="0"/>
          <c:order val="0"/>
          <c:tx>
            <c:strRef>
              <c:f>West!$BE$44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West!$BE$45:$BE$69</c:f>
              <c:numCache>
                <c:formatCode>0.00</c:formatCode>
                <c:ptCount val="25"/>
                <c:pt idx="0">
                  <c:v>1</c:v>
                </c:pt>
                <c:pt idx="1">
                  <c:v>0.93803066245678768</c:v>
                </c:pt>
                <c:pt idx="2">
                  <c:v>0.96407096636792511</c:v>
                </c:pt>
                <c:pt idx="3">
                  <c:v>1.0065807324079419</c:v>
                </c:pt>
                <c:pt idx="4">
                  <c:v>1.0627850313722047</c:v>
                </c:pt>
                <c:pt idx="5">
                  <c:v>1.0516686333503349</c:v>
                </c:pt>
                <c:pt idx="6">
                  <c:v>1.0725755879092527</c:v>
                </c:pt>
                <c:pt idx="7">
                  <c:v>1.0512228574868432</c:v>
                </c:pt>
                <c:pt idx="8">
                  <c:v>1.0954686640844293</c:v>
                </c:pt>
                <c:pt idx="9">
                  <c:v>1.0979921786104265</c:v>
                </c:pt>
                <c:pt idx="10">
                  <c:v>1.0878166667878317</c:v>
                </c:pt>
                <c:pt idx="11">
                  <c:v>1.1458563908542352</c:v>
                </c:pt>
                <c:pt idx="12">
                  <c:v>1.1508746672190475</c:v>
                </c:pt>
                <c:pt idx="13">
                  <c:v>1.198540043996523</c:v>
                </c:pt>
                <c:pt idx="14">
                  <c:v>1.2313078132972242</c:v>
                </c:pt>
                <c:pt idx="15">
                  <c:v>1.2443371834509034</c:v>
                </c:pt>
                <c:pt idx="16">
                  <c:v>1.2396430224756829</c:v>
                </c:pt>
                <c:pt idx="17">
                  <c:v>1.2524767605690685</c:v>
                </c:pt>
                <c:pt idx="18">
                  <c:v>1.2719075189079034</c:v>
                </c:pt>
                <c:pt idx="19">
                  <c:v>1.2989779883481993</c:v>
                </c:pt>
                <c:pt idx="20">
                  <c:v>1.3102462411052553</c:v>
                </c:pt>
                <c:pt idx="21">
                  <c:v>1.3448617227400659</c:v>
                </c:pt>
                <c:pt idx="22">
                  <c:v>1.3758209329608764</c:v>
                </c:pt>
                <c:pt idx="23">
                  <c:v>1.4017812285883764</c:v>
                </c:pt>
                <c:pt idx="24">
                  <c:v>1.3757972712159374</c:v>
                </c:pt>
              </c:numCache>
            </c:numRef>
          </c:val>
          <c:smooth val="0"/>
        </c:ser>
        <c:ser>
          <c:idx val="1"/>
          <c:order val="1"/>
          <c:tx>
            <c:strRef>
              <c:f>West!$BF$44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West!$BF$45:$BF$69</c:f>
              <c:numCache>
                <c:formatCode>0.00</c:formatCode>
                <c:ptCount val="25"/>
                <c:pt idx="0">
                  <c:v>1</c:v>
                </c:pt>
                <c:pt idx="1">
                  <c:v>1.0262500091702538</c:v>
                </c:pt>
                <c:pt idx="2">
                  <c:v>1.0525329991285779</c:v>
                </c:pt>
                <c:pt idx="3">
                  <c:v>1.0693887222966161</c:v>
                </c:pt>
                <c:pt idx="4">
                  <c:v>1.0852129914054292</c:v>
                </c:pt>
                <c:pt idx="5">
                  <c:v>1.1067570914125575</c:v>
                </c:pt>
                <c:pt idx="6">
                  <c:v>1.1268063099672947</c:v>
                </c:pt>
                <c:pt idx="7">
                  <c:v>1.1468953928135825</c:v>
                </c:pt>
                <c:pt idx="8">
                  <c:v>1.1681463921623081</c:v>
                </c:pt>
                <c:pt idx="9">
                  <c:v>1.1860969724366333</c:v>
                </c:pt>
                <c:pt idx="10">
                  <c:v>1.2046391789006161</c:v>
                </c:pt>
                <c:pt idx="11">
                  <c:v>1.2242779719368959</c:v>
                </c:pt>
                <c:pt idx="12">
                  <c:v>1.2442648124485769</c:v>
                </c:pt>
                <c:pt idx="13">
                  <c:v>1.2627474324648014</c:v>
                </c:pt>
                <c:pt idx="14">
                  <c:v>1.282311566947625</c:v>
                </c:pt>
                <c:pt idx="15">
                  <c:v>1.3046336134221697</c:v>
                </c:pt>
                <c:pt idx="16">
                  <c:v>1.3263970594340686</c:v>
                </c:pt>
                <c:pt idx="17">
                  <c:v>1.337551201801634</c:v>
                </c:pt>
                <c:pt idx="18">
                  <c:v>1.3491016263275073</c:v>
                </c:pt>
                <c:pt idx="19">
                  <c:v>1.3662526931944616</c:v>
                </c:pt>
                <c:pt idx="20">
                  <c:v>1.3846203028023631</c:v>
                </c:pt>
                <c:pt idx="21">
                  <c:v>1.3991335306466475</c:v>
                </c:pt>
                <c:pt idx="22">
                  <c:v>1.4112207811259818</c:v>
                </c:pt>
                <c:pt idx="23">
                  <c:v>1.4104743710147898</c:v>
                </c:pt>
                <c:pt idx="24">
                  <c:v>1.4060572514961838</c:v>
                </c:pt>
              </c:numCache>
            </c:numRef>
          </c:val>
          <c:smooth val="0"/>
        </c:ser>
        <c:ser>
          <c:idx val="2"/>
          <c:order val="2"/>
          <c:tx>
            <c:strRef>
              <c:f>West!$BG$44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West!$BG$45:$BG$69</c:f>
              <c:numCache>
                <c:formatCode>0.00</c:formatCode>
                <c:ptCount val="25"/>
                <c:pt idx="0">
                  <c:v>1</c:v>
                </c:pt>
                <c:pt idx="1">
                  <c:v>1.0048541824925772</c:v>
                </c:pt>
                <c:pt idx="2">
                  <c:v>1.0166030757320836</c:v>
                </c:pt>
                <c:pt idx="3">
                  <c:v>1.0252734875863072</c:v>
                </c:pt>
                <c:pt idx="4">
                  <c:v>1.0334475363843281</c:v>
                </c:pt>
                <c:pt idx="5">
                  <c:v>1.0475567988319399</c:v>
                </c:pt>
                <c:pt idx="6">
                  <c:v>1.0593127778581315</c:v>
                </c:pt>
                <c:pt idx="7">
                  <c:v>1.0694325149764923</c:v>
                </c:pt>
                <c:pt idx="8">
                  <c:v>1.079179014171495</c:v>
                </c:pt>
                <c:pt idx="9">
                  <c:v>1.0857531865650496</c:v>
                </c:pt>
                <c:pt idx="10">
                  <c:v>1.0907726260613932</c:v>
                </c:pt>
                <c:pt idx="11">
                  <c:v>1.0988882851278905</c:v>
                </c:pt>
                <c:pt idx="12">
                  <c:v>1.1065877906991104</c:v>
                </c:pt>
                <c:pt idx="13">
                  <c:v>1.1206419208402039</c:v>
                </c:pt>
                <c:pt idx="14">
                  <c:v>1.1359817573956636</c:v>
                </c:pt>
                <c:pt idx="15">
                  <c:v>1.1496397871232207</c:v>
                </c:pt>
                <c:pt idx="16">
                  <c:v>1.1639584977532216</c:v>
                </c:pt>
                <c:pt idx="17">
                  <c:v>1.1794296431384688</c:v>
                </c:pt>
                <c:pt idx="18">
                  <c:v>1.1948906356445188</c:v>
                </c:pt>
                <c:pt idx="19">
                  <c:v>1.2124622750199647</c:v>
                </c:pt>
                <c:pt idx="20">
                  <c:v>1.2309578374289576</c:v>
                </c:pt>
                <c:pt idx="21">
                  <c:v>1.2489491796686858</c:v>
                </c:pt>
                <c:pt idx="22">
                  <c:v>1.2617132436891421</c:v>
                </c:pt>
                <c:pt idx="23">
                  <c:v>1.2723673689363171</c:v>
                </c:pt>
                <c:pt idx="24">
                  <c:v>1.2811992378800567</c:v>
                </c:pt>
              </c:numCache>
            </c:numRef>
          </c:val>
          <c:smooth val="0"/>
        </c:ser>
        <c:ser>
          <c:idx val="3"/>
          <c:order val="3"/>
          <c:tx>
            <c:strRef>
              <c:f>West!$BH$44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West!$BH$45:$BH$69</c:f>
              <c:numCache>
                <c:formatCode>0.00</c:formatCode>
                <c:ptCount val="25"/>
                <c:pt idx="0">
                  <c:v>1</c:v>
                </c:pt>
                <c:pt idx="1">
                  <c:v>0.9312595937906798</c:v>
                </c:pt>
                <c:pt idx="2">
                  <c:v>0.95441585375183602</c:v>
                </c:pt>
                <c:pt idx="3">
                  <c:v>0.95309015477294645</c:v>
                </c:pt>
                <c:pt idx="4">
                  <c:v>0.96051277945447711</c:v>
                </c:pt>
                <c:pt idx="5">
                  <c:v>0.9661619827091279</c:v>
                </c:pt>
                <c:pt idx="6">
                  <c:v>0.96168546216826867</c:v>
                </c:pt>
                <c:pt idx="7">
                  <c:v>0.93784780514324828</c:v>
                </c:pt>
                <c:pt idx="8">
                  <c:v>0.96410192227204938</c:v>
                </c:pt>
                <c:pt idx="9">
                  <c:v>0.96474021279948174</c:v>
                </c:pt>
                <c:pt idx="10">
                  <c:v>0.93708887738093161</c:v>
                </c:pt>
                <c:pt idx="11">
                  <c:v>0.94964819737722039</c:v>
                </c:pt>
                <c:pt idx="12">
                  <c:v>0.95032071770256421</c:v>
                </c:pt>
                <c:pt idx="13">
                  <c:v>0.96879812361396467</c:v>
                </c:pt>
                <c:pt idx="14">
                  <c:v>0.95054935659273443</c:v>
                </c:pt>
                <c:pt idx="15">
                  <c:v>0.95622159618868341</c:v>
                </c:pt>
                <c:pt idx="16">
                  <c:v>0.96643108003409894</c:v>
                </c:pt>
                <c:pt idx="17">
                  <c:v>0.96631546425568515</c:v>
                </c:pt>
                <c:pt idx="18">
                  <c:v>0.96060719919289828</c:v>
                </c:pt>
                <c:pt idx="19">
                  <c:v>0.9532562362557413</c:v>
                </c:pt>
                <c:pt idx="20">
                  <c:v>0.95058743163791026</c:v>
                </c:pt>
                <c:pt idx="21">
                  <c:v>0.97677071073983324</c:v>
                </c:pt>
                <c:pt idx="22">
                  <c:v>0.95321969228349379</c:v>
                </c:pt>
                <c:pt idx="23">
                  <c:v>0.97454281573814105</c:v>
                </c:pt>
                <c:pt idx="24">
                  <c:v>0.96711313286651934</c:v>
                </c:pt>
              </c:numCache>
            </c:numRef>
          </c:val>
          <c:smooth val="0"/>
        </c:ser>
        <c:ser>
          <c:idx val="4"/>
          <c:order val="4"/>
          <c:tx>
            <c:strRef>
              <c:f>West!$BI$44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West!$BI$45:$BI$69</c:f>
              <c:numCache>
                <c:formatCode>0.00</c:formatCode>
                <c:ptCount val="25"/>
                <c:pt idx="0">
                  <c:v>1</c:v>
                </c:pt>
                <c:pt idx="1">
                  <c:v>0.97676492617291011</c:v>
                </c:pt>
                <c:pt idx="2">
                  <c:v>0.94402657276903623</c:v>
                </c:pt>
                <c:pt idx="3">
                  <c:v>0.96325063224132634</c:v>
                </c:pt>
                <c:pt idx="4">
                  <c:v>0.98659489311076032</c:v>
                </c:pt>
                <c:pt idx="5">
                  <c:v>0.9388562101290393</c:v>
                </c:pt>
                <c:pt idx="6">
                  <c:v>0.93437535708000818</c:v>
                </c:pt>
                <c:pt idx="7">
                  <c:v>0.91387171700097891</c:v>
                </c:pt>
                <c:pt idx="8">
                  <c:v>0.90133502340518956</c:v>
                </c:pt>
                <c:pt idx="9">
                  <c:v>0.88376654051603187</c:v>
                </c:pt>
                <c:pt idx="10">
                  <c:v>0.88345353167330565</c:v>
                </c:pt>
                <c:pt idx="11">
                  <c:v>0.89687901816548177</c:v>
                </c:pt>
                <c:pt idx="12">
                  <c:v>0.87954717799093063</c:v>
                </c:pt>
                <c:pt idx="13">
                  <c:v>0.87425052357866939</c:v>
                </c:pt>
                <c:pt idx="14">
                  <c:v>0.88925649554180253</c:v>
                </c:pt>
                <c:pt idx="15">
                  <c:v>0.86761925481450708</c:v>
                </c:pt>
                <c:pt idx="16">
                  <c:v>0.8308348523516621</c:v>
                </c:pt>
                <c:pt idx="17">
                  <c:v>0.82161487202876116</c:v>
                </c:pt>
                <c:pt idx="18">
                  <c:v>0.82136628872623252</c:v>
                </c:pt>
                <c:pt idx="19">
                  <c:v>0.82260789052033412</c:v>
                </c:pt>
                <c:pt idx="20">
                  <c:v>0.80869914013529054</c:v>
                </c:pt>
                <c:pt idx="21">
                  <c:v>0.78791809183732064</c:v>
                </c:pt>
                <c:pt idx="22">
                  <c:v>0.81061247371091461</c:v>
                </c:pt>
                <c:pt idx="23">
                  <c:v>0.80149643289530026</c:v>
                </c:pt>
                <c:pt idx="24">
                  <c:v>0.78969154236409211</c:v>
                </c:pt>
              </c:numCache>
            </c:numRef>
          </c:val>
          <c:smooth val="0"/>
        </c:ser>
        <c:dLbls>
          <c:showLegendKey val="0"/>
          <c:showVal val="0"/>
          <c:showCatName val="0"/>
          <c:showSerName val="0"/>
          <c:showPercent val="0"/>
          <c:showBubbleSize val="0"/>
        </c:dLbls>
        <c:marker val="1"/>
        <c:smooth val="0"/>
        <c:axId val="109355008"/>
        <c:axId val="109356928"/>
      </c:lineChart>
      <c:catAx>
        <c:axId val="10935500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en-US"/>
          </a:p>
        </c:txPr>
        <c:crossAx val="109356928"/>
        <c:crosses val="autoZero"/>
        <c:auto val="1"/>
        <c:lblAlgn val="ctr"/>
        <c:lblOffset val="100"/>
        <c:tickLblSkip val="2"/>
        <c:tickMarkSkip val="1"/>
        <c:noMultiLvlLbl val="0"/>
      </c:catAx>
      <c:valAx>
        <c:axId val="109356928"/>
        <c:scaling>
          <c:orientation val="minMax"/>
        </c:scaling>
        <c:delete val="0"/>
        <c:axPos val="l"/>
        <c:majorGridlines>
          <c:spPr>
            <a:ln w="3175">
              <a:solidFill>
                <a:srgbClr val="000000"/>
              </a:solidFill>
              <a:prstDash val="solid"/>
            </a:ln>
          </c:spPr>
        </c:majorGridlines>
        <c:title>
          <c:tx>
            <c:rich>
              <a:bodyPr/>
              <a:lstStyle/>
              <a:p>
                <a:pPr>
                  <a:defRPr sz="1575" b="1" i="0" u="none" strike="noStrike" baseline="0">
                    <a:solidFill>
                      <a:srgbClr val="000000"/>
                    </a:solidFill>
                    <a:latin typeface="Arial"/>
                    <a:ea typeface="Arial"/>
                    <a:cs typeface="Arial"/>
                  </a:defRPr>
                </a:pPr>
                <a:r>
                  <a:rPr lang="en-US"/>
                  <a:t>Index, 1985 = 1.0</a:t>
                </a:r>
              </a:p>
            </c:rich>
          </c:tx>
          <c:layout>
            <c:manualLayout>
              <c:xMode val="edge"/>
              <c:yMode val="edge"/>
              <c:x val="2.8901734104046242E-2"/>
              <c:y val="0.2875992216012576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9355008"/>
        <c:crosses val="autoZero"/>
        <c:crossBetween val="midCat"/>
      </c:valAx>
      <c:spPr>
        <a:noFill/>
        <a:ln w="12700">
          <a:solidFill>
            <a:srgbClr val="808080"/>
          </a:solidFill>
          <a:prstDash val="solid"/>
        </a:ln>
      </c:spPr>
    </c:plotArea>
    <c:legend>
      <c:legendPos val="r"/>
      <c:layout>
        <c:manualLayout>
          <c:xMode val="edge"/>
          <c:yMode val="edge"/>
          <c:x val="0.21387323694364793"/>
          <c:y val="0.52770503950858383"/>
          <c:w val="0.36994280339235053"/>
          <c:h val="0.2453828627622074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Residential Northeast - Delivered Energy</a:t>
            </a:r>
          </a:p>
        </c:rich>
      </c:tx>
      <c:layout>
        <c:manualLayout>
          <c:xMode val="edge"/>
          <c:yMode val="edge"/>
          <c:x val="0.13653866343630122"/>
          <c:y val="3.1578947368421054E-2"/>
        </c:manualLayout>
      </c:layout>
      <c:overlay val="0"/>
      <c:spPr>
        <a:noFill/>
        <a:ln w="25400">
          <a:noFill/>
        </a:ln>
      </c:spPr>
    </c:title>
    <c:autoTitleDeleted val="0"/>
    <c:plotArea>
      <c:layout>
        <c:manualLayout>
          <c:layoutTarget val="inner"/>
          <c:xMode val="edge"/>
          <c:yMode val="edge"/>
          <c:x val="0.14230782593508295"/>
          <c:y val="0.18947368421052632"/>
          <c:w val="0.76538533408328391"/>
          <c:h val="0.70263157894736838"/>
        </c:manualLayout>
      </c:layout>
      <c:lineChart>
        <c:grouping val="standard"/>
        <c:varyColors val="0"/>
        <c:ser>
          <c:idx val="0"/>
          <c:order val="0"/>
          <c:tx>
            <c:strRef>
              <c:f>West!$BE$44</c:f>
              <c:strCache>
                <c:ptCount val="1"/>
                <c:pt idx="0">
                  <c:v>Energy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West!$BE$120:$BE$144</c:f>
              <c:numCache>
                <c:formatCode>0.00</c:formatCode>
                <c:ptCount val="25"/>
                <c:pt idx="0">
                  <c:v>1</c:v>
                </c:pt>
                <c:pt idx="1">
                  <c:v>0.91935367308562232</c:v>
                </c:pt>
                <c:pt idx="2">
                  <c:v>0.95283724640963607</c:v>
                </c:pt>
                <c:pt idx="3">
                  <c:v>0.98724334537970093</c:v>
                </c:pt>
                <c:pt idx="4">
                  <c:v>1.0349095774431445</c:v>
                </c:pt>
                <c:pt idx="5">
                  <c:v>1.0039076264946556</c:v>
                </c:pt>
                <c:pt idx="6">
                  <c:v>1.0331971681611183</c:v>
                </c:pt>
                <c:pt idx="7">
                  <c:v>0.99936019637287088</c:v>
                </c:pt>
                <c:pt idx="8">
                  <c:v>1.0466622085274109</c:v>
                </c:pt>
                <c:pt idx="9">
                  <c:v>1.0469113928559388</c:v>
                </c:pt>
                <c:pt idx="10">
                  <c:v>1.0199334643503588</c:v>
                </c:pt>
                <c:pt idx="11">
                  <c:v>1.0703990087137922</c:v>
                </c:pt>
                <c:pt idx="12">
                  <c:v>1.0672927256990261</c:v>
                </c:pt>
                <c:pt idx="13">
                  <c:v>1.1297653103614749</c:v>
                </c:pt>
                <c:pt idx="14">
                  <c:v>1.1556523352287804</c:v>
                </c:pt>
                <c:pt idx="15">
                  <c:v>1.1373036518257149</c:v>
                </c:pt>
                <c:pt idx="16">
                  <c:v>1.1607566590836331</c:v>
                </c:pt>
                <c:pt idx="17">
                  <c:v>1.1665918933574462</c:v>
                </c:pt>
                <c:pt idx="18">
                  <c:v>1.1695293023190796</c:v>
                </c:pt>
                <c:pt idx="19">
                  <c:v>1.1978540918810803</c:v>
                </c:pt>
                <c:pt idx="20">
                  <c:v>1.195600029599398</c:v>
                </c:pt>
                <c:pt idx="21">
                  <c:v>1.2173266134819689</c:v>
                </c:pt>
                <c:pt idx="22">
                  <c:v>1.2487717124813236</c:v>
                </c:pt>
                <c:pt idx="23">
                  <c:v>1.2841785759956883</c:v>
                </c:pt>
                <c:pt idx="24">
                  <c:v>1.2666260770219309</c:v>
                </c:pt>
              </c:numCache>
            </c:numRef>
          </c:val>
          <c:smooth val="0"/>
        </c:ser>
        <c:ser>
          <c:idx val="1"/>
          <c:order val="1"/>
          <c:tx>
            <c:strRef>
              <c:f>West!$BF$44</c:f>
              <c:strCache>
                <c:ptCount val="1"/>
                <c:pt idx="0">
                  <c:v>Occupied Housing Units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West!$BF$120:$BF$144</c:f>
              <c:numCache>
                <c:formatCode>0.00</c:formatCode>
                <c:ptCount val="25"/>
                <c:pt idx="0">
                  <c:v>1</c:v>
                </c:pt>
                <c:pt idx="1">
                  <c:v>1.0262500091702538</c:v>
                </c:pt>
                <c:pt idx="2">
                  <c:v>1.0525329991285779</c:v>
                </c:pt>
                <c:pt idx="3">
                  <c:v>1.0693887222966161</c:v>
                </c:pt>
                <c:pt idx="4">
                  <c:v>1.0852129914054292</c:v>
                </c:pt>
                <c:pt idx="5">
                  <c:v>1.1067570914125575</c:v>
                </c:pt>
                <c:pt idx="6">
                  <c:v>1.1268063099672947</c:v>
                </c:pt>
                <c:pt idx="7">
                  <c:v>1.1468953928135825</c:v>
                </c:pt>
                <c:pt idx="8">
                  <c:v>1.1681463921623081</c:v>
                </c:pt>
                <c:pt idx="9">
                  <c:v>1.1860969724366333</c:v>
                </c:pt>
                <c:pt idx="10">
                  <c:v>1.2046391789006161</c:v>
                </c:pt>
                <c:pt idx="11">
                  <c:v>1.2242779719368959</c:v>
                </c:pt>
                <c:pt idx="12">
                  <c:v>1.2442648124485769</c:v>
                </c:pt>
                <c:pt idx="13">
                  <c:v>1.2627474324648014</c:v>
                </c:pt>
                <c:pt idx="14">
                  <c:v>1.282311566947625</c:v>
                </c:pt>
                <c:pt idx="15">
                  <c:v>1.3046336134221697</c:v>
                </c:pt>
                <c:pt idx="16">
                  <c:v>1.3263970594340686</c:v>
                </c:pt>
                <c:pt idx="17">
                  <c:v>1.337551201801634</c:v>
                </c:pt>
                <c:pt idx="18">
                  <c:v>1.3491016263275073</c:v>
                </c:pt>
                <c:pt idx="19">
                  <c:v>1.3662526931944616</c:v>
                </c:pt>
                <c:pt idx="20">
                  <c:v>1.3846203028023631</c:v>
                </c:pt>
                <c:pt idx="21">
                  <c:v>1.3991335306466475</c:v>
                </c:pt>
                <c:pt idx="22">
                  <c:v>1.4112207811259818</c:v>
                </c:pt>
                <c:pt idx="23">
                  <c:v>1.4104743710147898</c:v>
                </c:pt>
                <c:pt idx="24">
                  <c:v>1.4060572514961838</c:v>
                </c:pt>
              </c:numCache>
            </c:numRef>
          </c:val>
          <c:smooth val="0"/>
        </c:ser>
        <c:ser>
          <c:idx val="2"/>
          <c:order val="2"/>
          <c:tx>
            <c:strRef>
              <c:f>West!$BG$44</c:f>
              <c:strCache>
                <c:ptCount val="1"/>
                <c:pt idx="0">
                  <c:v>Housing Size</c:v>
                </c:pt>
              </c:strCache>
            </c:strRef>
          </c:tx>
          <c:spPr>
            <a:ln w="12700">
              <a:solidFill>
                <a:srgbClr val="666699"/>
              </a:solidFill>
              <a:prstDash val="solid"/>
            </a:ln>
          </c:spPr>
          <c:marker>
            <c:symbol val="triangle"/>
            <c:size val="5"/>
            <c:spPr>
              <a:solidFill>
                <a:srgbClr val="666699"/>
              </a:solidFill>
              <a:ln>
                <a:solidFill>
                  <a:srgbClr val="666699"/>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West!$BG$120:$BG$144</c:f>
              <c:numCache>
                <c:formatCode>0.00</c:formatCode>
                <c:ptCount val="25"/>
                <c:pt idx="0">
                  <c:v>1</c:v>
                </c:pt>
                <c:pt idx="1">
                  <c:v>1.0048541824925772</c:v>
                </c:pt>
                <c:pt idx="2">
                  <c:v>1.0166030757320836</c:v>
                </c:pt>
                <c:pt idx="3">
                  <c:v>1.0252734875863072</c:v>
                </c:pt>
                <c:pt idx="4">
                  <c:v>1.0334475363843281</c:v>
                </c:pt>
                <c:pt idx="5">
                  <c:v>1.0475567988319399</c:v>
                </c:pt>
                <c:pt idx="6">
                  <c:v>1.0593127778581315</c:v>
                </c:pt>
                <c:pt idx="7">
                  <c:v>1.0694325149764923</c:v>
                </c:pt>
                <c:pt idx="8">
                  <c:v>1.079179014171495</c:v>
                </c:pt>
                <c:pt idx="9">
                  <c:v>1.0857531865650496</c:v>
                </c:pt>
                <c:pt idx="10">
                  <c:v>1.0907726260613932</c:v>
                </c:pt>
                <c:pt idx="11">
                  <c:v>1.0988882851278905</c:v>
                </c:pt>
                <c:pt idx="12">
                  <c:v>1.1065877906991104</c:v>
                </c:pt>
                <c:pt idx="13">
                  <c:v>1.1206419208402039</c:v>
                </c:pt>
                <c:pt idx="14">
                  <c:v>1.1359817573956636</c:v>
                </c:pt>
                <c:pt idx="15">
                  <c:v>1.1496397871232207</c:v>
                </c:pt>
                <c:pt idx="16">
                  <c:v>1.1639584977532216</c:v>
                </c:pt>
                <c:pt idx="17">
                  <c:v>1.1794296431384688</c:v>
                </c:pt>
                <c:pt idx="18">
                  <c:v>1.1948906356445188</c:v>
                </c:pt>
                <c:pt idx="19">
                  <c:v>1.2124622750199647</c:v>
                </c:pt>
                <c:pt idx="20">
                  <c:v>1.2309578374289576</c:v>
                </c:pt>
                <c:pt idx="21">
                  <c:v>1.2489491796686858</c:v>
                </c:pt>
                <c:pt idx="22">
                  <c:v>1.2617132436891421</c:v>
                </c:pt>
                <c:pt idx="23">
                  <c:v>1.2723673689363171</c:v>
                </c:pt>
                <c:pt idx="24">
                  <c:v>1.2811992378800567</c:v>
                </c:pt>
              </c:numCache>
            </c:numRef>
          </c:val>
          <c:smooth val="0"/>
        </c:ser>
        <c:ser>
          <c:idx val="3"/>
          <c:order val="3"/>
          <c:tx>
            <c:strRef>
              <c:f>West!$BH$44</c:f>
              <c:strCache>
                <c:ptCount val="1"/>
                <c:pt idx="0">
                  <c:v>Structure (excluding size)</c:v>
                </c:pt>
              </c:strCache>
            </c:strRef>
          </c:tx>
          <c:spPr>
            <a:ln w="12700">
              <a:solidFill>
                <a:srgbClr val="0066CC"/>
              </a:solidFill>
              <a:prstDash val="solid"/>
            </a:ln>
          </c:spPr>
          <c:marker>
            <c:symbol val="x"/>
            <c:size val="5"/>
            <c:spPr>
              <a:noFill/>
              <a:ln>
                <a:solidFill>
                  <a:srgbClr val="0066CC"/>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West!$BH$120:$BH$144</c:f>
              <c:numCache>
                <c:formatCode>0.00</c:formatCode>
                <c:ptCount val="25"/>
                <c:pt idx="0">
                  <c:v>1</c:v>
                </c:pt>
                <c:pt idx="1">
                  <c:v>0.90479701737444118</c:v>
                </c:pt>
                <c:pt idx="2">
                  <c:v>0.9371514723067198</c:v>
                </c:pt>
                <c:pt idx="3">
                  <c:v>0.93449059899240794</c:v>
                </c:pt>
                <c:pt idx="4">
                  <c:v>0.9442746401590838</c:v>
                </c:pt>
                <c:pt idx="5">
                  <c:v>0.95159681326688905</c:v>
                </c:pt>
                <c:pt idx="6">
                  <c:v>0.94924830792620929</c:v>
                </c:pt>
                <c:pt idx="7">
                  <c:v>0.91303069548502824</c:v>
                </c:pt>
                <c:pt idx="8">
                  <c:v>0.9536682807394552</c:v>
                </c:pt>
                <c:pt idx="9">
                  <c:v>0.94849444669218641</c:v>
                </c:pt>
                <c:pt idx="10">
                  <c:v>0.91335096955032935</c:v>
                </c:pt>
                <c:pt idx="11">
                  <c:v>0.92565588241772867</c:v>
                </c:pt>
                <c:pt idx="12">
                  <c:v>0.92476425984983357</c:v>
                </c:pt>
                <c:pt idx="13">
                  <c:v>0.95685323128659772</c:v>
                </c:pt>
                <c:pt idx="14">
                  <c:v>0.93740867083416768</c:v>
                </c:pt>
                <c:pt idx="15">
                  <c:v>0.9369331598735382</c:v>
                </c:pt>
                <c:pt idx="16">
                  <c:v>0.94861728046609706</c:v>
                </c:pt>
                <c:pt idx="17">
                  <c:v>0.94989970705569637</c:v>
                </c:pt>
                <c:pt idx="18">
                  <c:v>0.93177179930052556</c:v>
                </c:pt>
                <c:pt idx="19">
                  <c:v>0.93269839414156186</c:v>
                </c:pt>
                <c:pt idx="20">
                  <c:v>0.93246617111610475</c:v>
                </c:pt>
                <c:pt idx="21">
                  <c:v>0.95336846108412976</c:v>
                </c:pt>
                <c:pt idx="22">
                  <c:v>0.91708880932893044</c:v>
                </c:pt>
                <c:pt idx="23">
                  <c:v>0.95068361221927844</c:v>
                </c:pt>
                <c:pt idx="24">
                  <c:v>0.93733682930527384</c:v>
                </c:pt>
              </c:numCache>
            </c:numRef>
          </c:val>
          <c:smooth val="0"/>
        </c:ser>
        <c:ser>
          <c:idx val="4"/>
          <c:order val="4"/>
          <c:tx>
            <c:strRef>
              <c:f>West!$BI$44</c:f>
              <c:strCache>
                <c:ptCount val="1"/>
                <c:pt idx="0">
                  <c:v>Energy Intensity (per sq. ft.)</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West!$BD$45:$BD$69</c:f>
              <c:numCache>
                <c:formatCode>0</c:formatCode>
                <c:ptCount val="2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formatCode="General">
                  <c:v>2008</c:v>
                </c:pt>
                <c:pt idx="24" formatCode="General">
                  <c:v>2009</c:v>
                </c:pt>
              </c:numCache>
            </c:numRef>
          </c:cat>
          <c:val>
            <c:numRef>
              <c:f>West!$BI$120:$BI$144</c:f>
              <c:numCache>
                <c:formatCode>0.00</c:formatCode>
                <c:ptCount val="25"/>
                <c:pt idx="0">
                  <c:v>1</c:v>
                </c:pt>
                <c:pt idx="1">
                  <c:v>0.98531532305782998</c:v>
                </c:pt>
                <c:pt idx="2">
                  <c:v>0.95021480658452839</c:v>
                </c:pt>
                <c:pt idx="3">
                  <c:v>0.96354932474051014</c:v>
                </c:pt>
                <c:pt idx="4">
                  <c:v>0.97723870914383715</c:v>
                </c:pt>
                <c:pt idx="5">
                  <c:v>0.90993607092059037</c:v>
                </c:pt>
                <c:pt idx="6">
                  <c:v>0.91186363036332629</c:v>
                </c:pt>
                <c:pt idx="7">
                  <c:v>0.89239982622380043</c:v>
                </c:pt>
                <c:pt idx="8">
                  <c:v>0.87059955733939554</c:v>
                </c:pt>
                <c:pt idx="9">
                  <c:v>0.85708485984426419</c:v>
                </c:pt>
                <c:pt idx="10">
                  <c:v>0.84985128041287838</c:v>
                </c:pt>
                <c:pt idx="11">
                  <c:v>0.85953299743277267</c:v>
                </c:pt>
                <c:pt idx="12">
                  <c:v>0.83821189355605419</c:v>
                </c:pt>
                <c:pt idx="13">
                  <c:v>0.83437166870059698</c:v>
                </c:pt>
                <c:pt idx="14">
                  <c:v>0.8463174935906872</c:v>
                </c:pt>
                <c:pt idx="15">
                  <c:v>0.80931478526506673</c:v>
                </c:pt>
                <c:pt idx="16">
                  <c:v>0.79257269511149897</c:v>
                </c:pt>
                <c:pt idx="17">
                  <c:v>0.7785002307677108</c:v>
                </c:pt>
                <c:pt idx="18">
                  <c:v>0.77862567780501735</c:v>
                </c:pt>
                <c:pt idx="19">
                  <c:v>0.77528864986911561</c:v>
                </c:pt>
                <c:pt idx="20">
                  <c:v>0.75227903515451289</c:v>
                </c:pt>
                <c:pt idx="21">
                  <c:v>0.73070554711530711</c:v>
                </c:pt>
                <c:pt idx="22">
                  <c:v>0.76474392122982393</c:v>
                </c:pt>
                <c:pt idx="23">
                  <c:v>0.75268227814875255</c:v>
                </c:pt>
                <c:pt idx="24">
                  <c:v>0.7501240112729306</c:v>
                </c:pt>
              </c:numCache>
            </c:numRef>
          </c:val>
          <c:smooth val="0"/>
        </c:ser>
        <c:dLbls>
          <c:showLegendKey val="0"/>
          <c:showVal val="0"/>
          <c:showCatName val="0"/>
          <c:showSerName val="0"/>
          <c:showPercent val="0"/>
          <c:showBubbleSize val="0"/>
        </c:dLbls>
        <c:marker val="1"/>
        <c:smooth val="0"/>
        <c:axId val="109606016"/>
        <c:axId val="109607936"/>
      </c:lineChart>
      <c:catAx>
        <c:axId val="1096060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9607936"/>
        <c:crosses val="autoZero"/>
        <c:auto val="1"/>
        <c:lblAlgn val="ctr"/>
        <c:lblOffset val="100"/>
        <c:tickLblSkip val="2"/>
        <c:tickMarkSkip val="1"/>
        <c:noMultiLvlLbl val="0"/>
      </c:catAx>
      <c:valAx>
        <c:axId val="10960793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Index, 1985 = 1.0</a:t>
                </a:r>
              </a:p>
            </c:rich>
          </c:tx>
          <c:layout>
            <c:manualLayout>
              <c:xMode val="edge"/>
              <c:yMode val="edge"/>
              <c:x val="2.8846153846153848E-2"/>
              <c:y val="0.3815789473684210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9606016"/>
        <c:crosses val="autoZero"/>
        <c:crossBetween val="midCat"/>
      </c:valAx>
      <c:spPr>
        <a:noFill/>
        <a:ln w="12700">
          <a:solidFill>
            <a:srgbClr val="808080"/>
          </a:solidFill>
          <a:prstDash val="solid"/>
        </a:ln>
      </c:spPr>
    </c:plotArea>
    <c:legend>
      <c:legendPos val="r"/>
      <c:layout>
        <c:manualLayout>
          <c:xMode val="edge"/>
          <c:yMode val="edge"/>
          <c:x val="0.19615404805168585"/>
          <c:y val="0.56052631578947365"/>
          <c:w val="0.36923117302644864"/>
          <c:h val="0.2447368421052631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xdr:row>
      <xdr:rowOff>9525</xdr:rowOff>
    </xdr:from>
    <xdr:to>
      <xdr:col>10</xdr:col>
      <xdr:colOff>19050</xdr:colOff>
      <xdr:row>102</xdr:row>
      <xdr:rowOff>0</xdr:rowOff>
    </xdr:to>
    <xdr:pic>
      <xdr:nvPicPr>
        <xdr:cNvPr id="2"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429625"/>
          <a:ext cx="5505450"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104</xdr:row>
      <xdr:rowOff>0</xdr:rowOff>
    </xdr:from>
    <xdr:to>
      <xdr:col>10</xdr:col>
      <xdr:colOff>19050</xdr:colOff>
      <xdr:row>153</xdr:row>
      <xdr:rowOff>152400</xdr:rowOff>
    </xdr:to>
    <xdr:pic>
      <xdr:nvPicPr>
        <xdr:cNvPr id="3"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6840200"/>
          <a:ext cx="5505450"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156</xdr:row>
      <xdr:rowOff>0</xdr:rowOff>
    </xdr:from>
    <xdr:to>
      <xdr:col>10</xdr:col>
      <xdr:colOff>19050</xdr:colOff>
      <xdr:row>205</xdr:row>
      <xdr:rowOff>152400</xdr:rowOff>
    </xdr:to>
    <xdr:pic>
      <xdr:nvPicPr>
        <xdr:cNvPr id="4"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25260300"/>
          <a:ext cx="5505450"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207</xdr:row>
      <xdr:rowOff>0</xdr:rowOff>
    </xdr:from>
    <xdr:to>
      <xdr:col>10</xdr:col>
      <xdr:colOff>57150</xdr:colOff>
      <xdr:row>257</xdr:row>
      <xdr:rowOff>152400</xdr:rowOff>
    </xdr:to>
    <xdr:pic>
      <xdr:nvPicPr>
        <xdr:cNvPr id="5"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33518475"/>
          <a:ext cx="5543550" cy="824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259</xdr:row>
      <xdr:rowOff>142875</xdr:rowOff>
    </xdr:from>
    <xdr:to>
      <xdr:col>10</xdr:col>
      <xdr:colOff>19050</xdr:colOff>
      <xdr:row>270</xdr:row>
      <xdr:rowOff>123825</xdr:rowOff>
    </xdr:to>
    <xdr:pic>
      <xdr:nvPicPr>
        <xdr:cNvPr id="6"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42081450"/>
          <a:ext cx="550545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xdr:row>
      <xdr:rowOff>9525</xdr:rowOff>
    </xdr:from>
    <xdr:to>
      <xdr:col>10</xdr:col>
      <xdr:colOff>47625</xdr:colOff>
      <xdr:row>49</xdr:row>
      <xdr:rowOff>142875</xdr:rowOff>
    </xdr:to>
    <xdr:pic>
      <xdr:nvPicPr>
        <xdr:cNvPr id="7"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8175" y="333375"/>
          <a:ext cx="5505450" cy="774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123826</xdr:colOff>
      <xdr:row>5</xdr:row>
      <xdr:rowOff>104774</xdr:rowOff>
    </xdr:from>
    <xdr:ext cx="4972050" cy="4146328"/>
    <xdr:sp macro="" textlink="">
      <xdr:nvSpPr>
        <xdr:cNvPr id="8" name="TextBox 7"/>
        <xdr:cNvSpPr txBox="1"/>
      </xdr:nvSpPr>
      <xdr:spPr>
        <a:xfrm>
          <a:off x="6219826" y="914399"/>
          <a:ext cx="4972050" cy="4146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Times New Roman" pitchFamily="18" charset="0"/>
              <a:cs typeface="Times New Roman" pitchFamily="18" charset="0"/>
            </a:rPr>
            <a:t>This note</a:t>
          </a:r>
          <a:r>
            <a:rPr lang="en-US" sz="1100" baseline="0">
              <a:latin typeface="Times New Roman" pitchFamily="18" charset="0"/>
              <a:cs typeface="Times New Roman" pitchFamily="18" charset="0"/>
            </a:rPr>
            <a:t> provide a summary of the methodology used to develop the annual data </a:t>
          </a:r>
        </a:p>
        <a:p>
          <a:r>
            <a:rPr lang="en-US" sz="1100" baseline="0">
              <a:latin typeface="Times New Roman" pitchFamily="18" charset="0"/>
              <a:cs typeface="Times New Roman" pitchFamily="18" charset="0"/>
            </a:rPr>
            <a:t>underlying the residential energy intensity indicators.  Most of the methodology is implemented in various worksheets of the residential indicators spreadsheet.  </a:t>
          </a:r>
        </a:p>
        <a:p>
          <a:endParaRPr lang="en-US" sz="1100" baseline="0">
            <a:latin typeface="Times New Roman" pitchFamily="18" charset="0"/>
            <a:cs typeface="Times New Roman" pitchFamily="18" charset="0"/>
          </a:endParaRPr>
        </a:p>
        <a:p>
          <a:r>
            <a:rPr lang="en-US" sz="1100" b="1" baseline="0">
              <a:latin typeface="Times New Roman" pitchFamily="18" charset="0"/>
              <a:cs typeface="Times New Roman" pitchFamily="18" charset="0"/>
            </a:rPr>
            <a:t>Primary Data Sources</a:t>
          </a:r>
        </a:p>
        <a:p>
          <a:endParaRPr lang="en-US" sz="1100" baseline="0">
            <a:latin typeface="Times New Roman" pitchFamily="18" charset="0"/>
            <a:cs typeface="Times New Roman" pitchFamily="18" charset="0"/>
          </a:endParaRPr>
        </a:p>
        <a:p>
          <a:r>
            <a:rPr lang="en-US" sz="1100" baseline="0">
              <a:latin typeface="Times New Roman" pitchFamily="18" charset="0"/>
              <a:cs typeface="Times New Roman" pitchFamily="18" charset="0"/>
            </a:rPr>
            <a:t>The primary data sources and, to a lessor extent, the methodology were substantially changed in the fall of the 2011.   The major change was to utilize the biennial American Housing Survey (AHS) to provide the basis for residential floor space by census region.   The AHS reports the total number of housing units by type and the number of occupied units.  This survey was first conducted in 1985 and has been conducted in odd-numbered years through 2009.  Over the last decade or so, the survey has collected information on the size of the housing unit, as reported by the occupant.  </a:t>
          </a:r>
        </a:p>
        <a:p>
          <a:endParaRPr lang="en-US" sz="1100" baseline="0">
            <a:latin typeface="Times New Roman" pitchFamily="18" charset="0"/>
            <a:cs typeface="Times New Roman" pitchFamily="18" charset="0"/>
          </a:endParaRPr>
        </a:p>
        <a:p>
          <a:r>
            <a:rPr lang="en-US" sz="1100" baseline="0">
              <a:latin typeface="Times New Roman" pitchFamily="18" charset="0"/>
              <a:cs typeface="Times New Roman" pitchFamily="18" charset="0"/>
            </a:rPr>
            <a:t>The AHS data appears to be more stable source of information as to growth of the housing stock and average size than does the Energy Information Administration's Residential Energy Consumption Survey (RECS).   The sample size  of the AHS is roughly an order of magnitude greater than than in RECS (~60,000 vs. 6,000), and thus provides in many cases more reasonable estimates of the change in housing stock over short time intervals.   This difference is especially in the changes from one RECS to the next in the number of multi-family and manfactured homes at the census region level.  Furthermore, while there is an issue with self-reporting of unit size in the AHS, the collection format has remained the same over time.  The RECS suffers from changes in the methodology used to estimate floor space.  </a:t>
          </a:r>
          <a:endParaRPr lang="en-US" sz="1100">
            <a:latin typeface="Times New Roman" pitchFamily="18" charset="0"/>
            <a:cs typeface="Times New Roman" pitchFamily="18"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26</xdr:col>
      <xdr:colOff>352425</xdr:colOff>
      <xdr:row>78</xdr:row>
      <xdr:rowOff>0</xdr:rowOff>
    </xdr:from>
    <xdr:to>
      <xdr:col>36</xdr:col>
      <xdr:colOff>47625</xdr:colOff>
      <xdr:row>93</xdr:row>
      <xdr:rowOff>142875</xdr:rowOff>
    </xdr:to>
    <xdr:graphicFrame macro="">
      <xdr:nvGraphicFramePr>
        <xdr:cNvPr id="724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209550</xdr:colOff>
      <xdr:row>124</xdr:row>
      <xdr:rowOff>114300</xdr:rowOff>
    </xdr:from>
    <xdr:to>
      <xdr:col>35</xdr:col>
      <xdr:colOff>514350</xdr:colOff>
      <xdr:row>141</xdr:row>
      <xdr:rowOff>104775</xdr:rowOff>
    </xdr:to>
    <xdr:graphicFrame macro="">
      <xdr:nvGraphicFramePr>
        <xdr:cNvPr id="724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74</xdr:col>
      <xdr:colOff>152400</xdr:colOff>
      <xdr:row>75</xdr:row>
      <xdr:rowOff>76200</xdr:rowOff>
    </xdr:from>
    <xdr:to>
      <xdr:col>81</xdr:col>
      <xdr:colOff>457200</xdr:colOff>
      <xdr:row>91</xdr:row>
      <xdr:rowOff>57150</xdr:rowOff>
    </xdr:to>
    <xdr:graphicFrame macro="">
      <xdr:nvGraphicFramePr>
        <xdr:cNvPr id="724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78</xdr:col>
      <xdr:colOff>152400</xdr:colOff>
      <xdr:row>123</xdr:row>
      <xdr:rowOff>0</xdr:rowOff>
    </xdr:from>
    <xdr:to>
      <xdr:col>85</xdr:col>
      <xdr:colOff>457200</xdr:colOff>
      <xdr:row>139</xdr:row>
      <xdr:rowOff>152400</xdr:rowOff>
    </xdr:to>
    <xdr:graphicFrame macro="">
      <xdr:nvGraphicFramePr>
        <xdr:cNvPr id="7241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124</xdr:col>
      <xdr:colOff>180975</xdr:colOff>
      <xdr:row>73</xdr:row>
      <xdr:rowOff>114300</xdr:rowOff>
    </xdr:from>
    <xdr:to>
      <xdr:col>132</xdr:col>
      <xdr:colOff>485775</xdr:colOff>
      <xdr:row>89</xdr:row>
      <xdr:rowOff>95250</xdr:rowOff>
    </xdr:to>
    <xdr:graphicFrame macro="">
      <xdr:nvGraphicFramePr>
        <xdr:cNvPr id="7241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125</xdr:col>
      <xdr:colOff>114300</xdr:colOff>
      <xdr:row>123</xdr:row>
      <xdr:rowOff>104775</xdr:rowOff>
    </xdr:from>
    <xdr:to>
      <xdr:col>133</xdr:col>
      <xdr:colOff>419100</xdr:colOff>
      <xdr:row>140</xdr:row>
      <xdr:rowOff>95250</xdr:rowOff>
    </xdr:to>
    <xdr:graphicFrame macro="">
      <xdr:nvGraphicFramePr>
        <xdr:cNvPr id="724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174</xdr:col>
      <xdr:colOff>304800</xdr:colOff>
      <xdr:row>72</xdr:row>
      <xdr:rowOff>161924</xdr:rowOff>
    </xdr:from>
    <xdr:to>
      <xdr:col>184</xdr:col>
      <xdr:colOff>304800</xdr:colOff>
      <xdr:row>89</xdr:row>
      <xdr:rowOff>104774</xdr:rowOff>
    </xdr:to>
    <xdr:graphicFrame macro="">
      <xdr:nvGraphicFramePr>
        <xdr:cNvPr id="7241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179</xdr:col>
      <xdr:colOff>9525</xdr:colOff>
      <xdr:row>123</xdr:row>
      <xdr:rowOff>76200</xdr:rowOff>
    </xdr:from>
    <xdr:to>
      <xdr:col>186</xdr:col>
      <xdr:colOff>314325</xdr:colOff>
      <xdr:row>140</xdr:row>
      <xdr:rowOff>66675</xdr:rowOff>
    </xdr:to>
    <xdr:graphicFrame macro="">
      <xdr:nvGraphicFramePr>
        <xdr:cNvPr id="724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76200</xdr:colOff>
      <xdr:row>73</xdr:row>
      <xdr:rowOff>76200</xdr:rowOff>
    </xdr:from>
    <xdr:to>
      <xdr:col>57</xdr:col>
      <xdr:colOff>619125</xdr:colOff>
      <xdr:row>89</xdr:row>
      <xdr:rowOff>57150</xdr:rowOff>
    </xdr:to>
    <xdr:graphicFrame macro="">
      <xdr:nvGraphicFramePr>
        <xdr:cNvPr id="72419"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51</xdr:col>
      <xdr:colOff>457200</xdr:colOff>
      <xdr:row>123</xdr:row>
      <xdr:rowOff>114300</xdr:rowOff>
    </xdr:from>
    <xdr:to>
      <xdr:col>57</xdr:col>
      <xdr:colOff>266700</xdr:colOff>
      <xdr:row>140</xdr:row>
      <xdr:rowOff>104775</xdr:rowOff>
    </xdr:to>
    <xdr:graphicFrame macro="">
      <xdr:nvGraphicFramePr>
        <xdr:cNvPr id="72420"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95</xdr:col>
      <xdr:colOff>495300</xdr:colOff>
      <xdr:row>74</xdr:row>
      <xdr:rowOff>57149</xdr:rowOff>
    </xdr:from>
    <xdr:to>
      <xdr:col>104</xdr:col>
      <xdr:colOff>400050</xdr:colOff>
      <xdr:row>93</xdr:row>
      <xdr:rowOff>38099</xdr:rowOff>
    </xdr:to>
    <xdr:graphicFrame macro="">
      <xdr:nvGraphicFramePr>
        <xdr:cNvPr id="7242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99</xdr:col>
      <xdr:colOff>200025</xdr:colOff>
      <xdr:row>123</xdr:row>
      <xdr:rowOff>152400</xdr:rowOff>
    </xdr:from>
    <xdr:to>
      <xdr:col>106</xdr:col>
      <xdr:colOff>504825</xdr:colOff>
      <xdr:row>140</xdr:row>
      <xdr:rowOff>142875</xdr:rowOff>
    </xdr:to>
    <xdr:graphicFrame macro="">
      <xdr:nvGraphicFramePr>
        <xdr:cNvPr id="7242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149</xdr:col>
      <xdr:colOff>152400</xdr:colOff>
      <xdr:row>72</xdr:row>
      <xdr:rowOff>133350</xdr:rowOff>
    </xdr:from>
    <xdr:to>
      <xdr:col>156</xdr:col>
      <xdr:colOff>457200</xdr:colOff>
      <xdr:row>88</xdr:row>
      <xdr:rowOff>114300</xdr:rowOff>
    </xdr:to>
    <xdr:graphicFrame macro="">
      <xdr:nvGraphicFramePr>
        <xdr:cNvPr id="72423"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148</xdr:col>
      <xdr:colOff>466725</xdr:colOff>
      <xdr:row>125</xdr:row>
      <xdr:rowOff>142875</xdr:rowOff>
    </xdr:from>
    <xdr:to>
      <xdr:col>156</xdr:col>
      <xdr:colOff>161925</xdr:colOff>
      <xdr:row>142</xdr:row>
      <xdr:rowOff>133350</xdr:rowOff>
    </xdr:to>
    <xdr:graphicFrame macro="">
      <xdr:nvGraphicFramePr>
        <xdr:cNvPr id="7242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194</xdr:col>
      <xdr:colOff>533399</xdr:colOff>
      <xdr:row>73</xdr:row>
      <xdr:rowOff>9525</xdr:rowOff>
    </xdr:from>
    <xdr:to>
      <xdr:col>203</xdr:col>
      <xdr:colOff>561974</xdr:colOff>
      <xdr:row>90</xdr:row>
      <xdr:rowOff>38100</xdr:rowOff>
    </xdr:to>
    <xdr:graphicFrame macro="">
      <xdr:nvGraphicFramePr>
        <xdr:cNvPr id="72425"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201</xdr:col>
      <xdr:colOff>495300</xdr:colOff>
      <xdr:row>124</xdr:row>
      <xdr:rowOff>85725</xdr:rowOff>
    </xdr:from>
    <xdr:to>
      <xdr:col>209</xdr:col>
      <xdr:colOff>190500</xdr:colOff>
      <xdr:row>141</xdr:row>
      <xdr:rowOff>76200</xdr:rowOff>
    </xdr:to>
    <xdr:graphicFrame macro="">
      <xdr:nvGraphicFramePr>
        <xdr:cNvPr id="7242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260</xdr:col>
      <xdr:colOff>219075</xdr:colOff>
      <xdr:row>31</xdr:row>
      <xdr:rowOff>47625</xdr:rowOff>
    </xdr:from>
    <xdr:to>
      <xdr:col>267</xdr:col>
      <xdr:colOff>523875</xdr:colOff>
      <xdr:row>47</xdr:row>
      <xdr:rowOff>209550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155</xdr:col>
      <xdr:colOff>419100</xdr:colOff>
      <xdr:row>91</xdr:row>
      <xdr:rowOff>138111</xdr:rowOff>
    </xdr:from>
    <xdr:to>
      <xdr:col>164</xdr:col>
      <xdr:colOff>85725</xdr:colOff>
      <xdr:row>109</xdr:row>
      <xdr:rowOff>142874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27</xdr:row>
      <xdr:rowOff>66675</xdr:rowOff>
    </xdr:from>
    <xdr:to>
      <xdr:col>7</xdr:col>
      <xdr:colOff>400050</xdr:colOff>
      <xdr:row>44</xdr:row>
      <xdr:rowOff>28575</xdr:rowOff>
    </xdr:to>
    <xdr:graphicFrame macro="">
      <xdr:nvGraphicFramePr>
        <xdr:cNvPr id="1778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160</xdr:row>
      <xdr:rowOff>19050</xdr:rowOff>
    </xdr:from>
    <xdr:to>
      <xdr:col>6</xdr:col>
      <xdr:colOff>200025</xdr:colOff>
      <xdr:row>176</xdr:row>
      <xdr:rowOff>104775</xdr:rowOff>
    </xdr:to>
    <xdr:graphicFrame macro="">
      <xdr:nvGraphicFramePr>
        <xdr:cNvPr id="1778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285749</xdr:colOff>
      <xdr:row>83</xdr:row>
      <xdr:rowOff>95250</xdr:rowOff>
    </xdr:from>
    <xdr:to>
      <xdr:col>7</xdr:col>
      <xdr:colOff>428624</xdr:colOff>
      <xdr:row>99</xdr:row>
      <xdr:rowOff>133350</xdr:rowOff>
    </xdr:to>
    <xdr:graphicFrame macro="">
      <xdr:nvGraphicFramePr>
        <xdr:cNvPr id="177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228600</xdr:colOff>
      <xdr:row>116</xdr:row>
      <xdr:rowOff>95250</xdr:rowOff>
    </xdr:from>
    <xdr:to>
      <xdr:col>6</xdr:col>
      <xdr:colOff>476250</xdr:colOff>
      <xdr:row>133</xdr:row>
      <xdr:rowOff>28575</xdr:rowOff>
    </xdr:to>
    <xdr:graphicFrame macro="">
      <xdr:nvGraphicFramePr>
        <xdr:cNvPr id="17786"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10</xdr:row>
      <xdr:rowOff>114300</xdr:rowOff>
    </xdr:from>
    <xdr:to>
      <xdr:col>7</xdr:col>
      <xdr:colOff>476250</xdr:colOff>
      <xdr:row>27</xdr:row>
      <xdr:rowOff>76200</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195261</xdr:colOff>
      <xdr:row>60</xdr:row>
      <xdr:rowOff>147637</xdr:rowOff>
    </xdr:from>
    <xdr:to>
      <xdr:col>8</xdr:col>
      <xdr:colOff>352424</xdr:colOff>
      <xdr:row>80</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219075</xdr:colOff>
      <xdr:row>101</xdr:row>
      <xdr:rowOff>0</xdr:rowOff>
    </xdr:from>
    <xdr:to>
      <xdr:col>8</xdr:col>
      <xdr:colOff>295275</xdr:colOff>
      <xdr:row>114</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209550</xdr:colOff>
      <xdr:row>3</xdr:row>
      <xdr:rowOff>119062</xdr:rowOff>
    </xdr:from>
    <xdr:to>
      <xdr:col>16</xdr:col>
      <xdr:colOff>28575</xdr:colOff>
      <xdr:row>24</xdr:row>
      <xdr:rowOff>114301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171450</xdr:colOff>
      <xdr:row>36</xdr:row>
      <xdr:rowOff>157162</xdr:rowOff>
    </xdr:from>
    <xdr:to>
      <xdr:col>15</xdr:col>
      <xdr:colOff>514350</xdr:colOff>
      <xdr:row>57</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571499</xdr:colOff>
      <xdr:row>66</xdr:row>
      <xdr:rowOff>76200</xdr:rowOff>
    </xdr:from>
    <xdr:to>
      <xdr:col>15</xdr:col>
      <xdr:colOff>447674</xdr:colOff>
      <xdr:row>84</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404812</xdr:colOff>
      <xdr:row>120</xdr:row>
      <xdr:rowOff>104781</xdr:rowOff>
    </xdr:from>
    <xdr:to>
      <xdr:col>37</xdr:col>
      <xdr:colOff>228600</xdr:colOff>
      <xdr:row>138</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45</xdr:col>
      <xdr:colOff>400050</xdr:colOff>
      <xdr:row>44</xdr:row>
      <xdr:rowOff>66675</xdr:rowOff>
    </xdr:from>
    <xdr:to>
      <xdr:col>53</xdr:col>
      <xdr:colOff>466725</xdr:colOff>
      <xdr:row>66</xdr:row>
      <xdr:rowOff>114300</xdr:rowOff>
    </xdr:to>
    <xdr:graphicFrame macro="">
      <xdr:nvGraphicFramePr>
        <xdr:cNvPr id="142750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119</xdr:row>
      <xdr:rowOff>0</xdr:rowOff>
    </xdr:from>
    <xdr:to>
      <xdr:col>54</xdr:col>
      <xdr:colOff>76200</xdr:colOff>
      <xdr:row>141</xdr:row>
      <xdr:rowOff>57150</xdr:rowOff>
    </xdr:to>
    <xdr:graphicFrame macro="">
      <xdr:nvGraphicFramePr>
        <xdr:cNvPr id="14275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400050</xdr:colOff>
      <xdr:row>44</xdr:row>
      <xdr:rowOff>66675</xdr:rowOff>
    </xdr:from>
    <xdr:to>
      <xdr:col>53</xdr:col>
      <xdr:colOff>466725</xdr:colOff>
      <xdr:row>66</xdr:row>
      <xdr:rowOff>114300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119</xdr:row>
      <xdr:rowOff>0</xdr:rowOff>
    </xdr:from>
    <xdr:to>
      <xdr:col>54</xdr:col>
      <xdr:colOff>76200</xdr:colOff>
      <xdr:row>141</xdr:row>
      <xdr:rowOff>57150</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45</xdr:col>
      <xdr:colOff>400050</xdr:colOff>
      <xdr:row>44</xdr:row>
      <xdr:rowOff>66675</xdr:rowOff>
    </xdr:from>
    <xdr:to>
      <xdr:col>53</xdr:col>
      <xdr:colOff>466725</xdr:colOff>
      <xdr:row>66</xdr:row>
      <xdr:rowOff>114300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119</xdr:row>
      <xdr:rowOff>0</xdr:rowOff>
    </xdr:from>
    <xdr:to>
      <xdr:col>54</xdr:col>
      <xdr:colOff>76200</xdr:colOff>
      <xdr:row>141</xdr:row>
      <xdr:rowOff>57150</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45</xdr:col>
      <xdr:colOff>400050</xdr:colOff>
      <xdr:row>44</xdr:row>
      <xdr:rowOff>66675</xdr:rowOff>
    </xdr:from>
    <xdr:to>
      <xdr:col>53</xdr:col>
      <xdr:colOff>466725</xdr:colOff>
      <xdr:row>66</xdr:row>
      <xdr:rowOff>114300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119</xdr:row>
      <xdr:rowOff>0</xdr:rowOff>
    </xdr:from>
    <xdr:to>
      <xdr:col>54</xdr:col>
      <xdr:colOff>76200</xdr:colOff>
      <xdr:row>141</xdr:row>
      <xdr:rowOff>57150</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85725</xdr:colOff>
      <xdr:row>8</xdr:row>
      <xdr:rowOff>57150</xdr:rowOff>
    </xdr:from>
    <xdr:to>
      <xdr:col>15</xdr:col>
      <xdr:colOff>390525</xdr:colOff>
      <xdr:row>25</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485775</xdr:colOff>
      <xdr:row>14</xdr:row>
      <xdr:rowOff>123825</xdr:rowOff>
    </xdr:from>
    <xdr:to>
      <xdr:col>45</xdr:col>
      <xdr:colOff>28575</xdr:colOff>
      <xdr:row>31</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90487</xdr:colOff>
      <xdr:row>62</xdr:row>
      <xdr:rowOff>66675</xdr:rowOff>
    </xdr:from>
    <xdr:to>
      <xdr:col>14</xdr:col>
      <xdr:colOff>395287</xdr:colOff>
      <xdr:row>79</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80962</xdr:colOff>
      <xdr:row>62</xdr:row>
      <xdr:rowOff>76200</xdr:rowOff>
    </xdr:from>
    <xdr:to>
      <xdr:col>30</xdr:col>
      <xdr:colOff>385762</xdr:colOff>
      <xdr:row>79</xdr:row>
      <xdr:rowOff>66675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66675</xdr:colOff>
      <xdr:row>81</xdr:row>
      <xdr:rowOff>85725</xdr:rowOff>
    </xdr:from>
    <xdr:to>
      <xdr:col>14</xdr:col>
      <xdr:colOff>371475</xdr:colOff>
      <xdr:row>98</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30</xdr:col>
      <xdr:colOff>85725</xdr:colOff>
      <xdr:row>9</xdr:row>
      <xdr:rowOff>95250</xdr:rowOff>
    </xdr:from>
    <xdr:to>
      <xdr:col>37</xdr:col>
      <xdr:colOff>390525</xdr:colOff>
      <xdr:row>26</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233362</xdr:colOff>
      <xdr:row>4</xdr:row>
      <xdr:rowOff>123825</xdr:rowOff>
    </xdr:from>
    <xdr:to>
      <xdr:col>13</xdr:col>
      <xdr:colOff>538162</xdr:colOff>
      <xdr:row>21</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233362</xdr:colOff>
      <xdr:row>4</xdr:row>
      <xdr:rowOff>123825</xdr:rowOff>
    </xdr:from>
    <xdr:to>
      <xdr:col>27</xdr:col>
      <xdr:colOff>538162</xdr:colOff>
      <xdr:row>21</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233362</xdr:colOff>
      <xdr:row>4</xdr:row>
      <xdr:rowOff>123825</xdr:rowOff>
    </xdr:from>
    <xdr:to>
      <xdr:col>41</xdr:col>
      <xdr:colOff>538162</xdr:colOff>
      <xdr:row>21</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233362</xdr:colOff>
      <xdr:row>4</xdr:row>
      <xdr:rowOff>123825</xdr:rowOff>
    </xdr:from>
    <xdr:to>
      <xdr:col>54</xdr:col>
      <xdr:colOff>538162</xdr:colOff>
      <xdr:row>21</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sidential%20Floor%20Space\AHS\AHS_summary_results_1208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nts%20and%20Settings\d3g086\My%20Documents\OIT\MECS98\98MEC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d3g086/My%20Documents/OIT/MECS98/98MEC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Residential%20Floor%20Space\startsal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idential%20Floor%20Space/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conomywide_indicators_0309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idential%20Floor%20Space/AHS_summary_results_0318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ndicators\economywide_indicators_101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indicators\commercial_indicators_0907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indicators\commercial_indicators_1128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residential_indicato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Indicators\commercial_indicators_1129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Revised%20FY04\Data\Fowler\transportation_indicato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indicators\industrial_indica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HS_tables"/>
      <sheetName val="Final Floorspace Estimates"/>
      <sheetName val="Wgted_Floorspace"/>
      <sheetName val="RECS_intensity_data"/>
      <sheetName val="Stock_85to95"/>
      <sheetName val="Compare_PWT"/>
      <sheetName val="Time_series"/>
      <sheetName val="Survival_curve"/>
      <sheetName val="Survival_curve_MF"/>
      <sheetName val="Survival_curve_MH"/>
      <sheetName val="Total_stock"/>
      <sheetName val="Total_stock_SF"/>
      <sheetName val="Total_stock_MF"/>
      <sheetName val="Total_stock_MH"/>
      <sheetName val="mhstabplcmnt"/>
      <sheetName val="Sheet4"/>
      <sheetName val="Comps Ann"/>
      <sheetName val="SFTotalMedAvgSqFt"/>
      <sheetName val="Compare_size"/>
      <sheetName val="Compare_FS"/>
      <sheetName val="RECS_4_adj"/>
      <sheetName val="Estimate"/>
      <sheetName val="REC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Fuel"/>
      <sheetName val="1stUse"/>
      <sheetName val="Byprod"/>
      <sheetName val="EndUse"/>
      <sheetName val="Intensity"/>
      <sheetName val="Exp"/>
      <sheetName val="E_EGS"/>
      <sheetName val="Price"/>
      <sheetName val="NonFuel"/>
      <sheetName val="Offsite"/>
      <sheetName val="onsite"/>
      <sheetName val="sales"/>
      <sheetName val="elec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Fuel"/>
      <sheetName val="1stUse"/>
      <sheetName val="Byprod"/>
      <sheetName val="EndUse"/>
      <sheetName val="Intensity"/>
      <sheetName val="Exp"/>
      <sheetName val="E_EGS"/>
      <sheetName val="Price"/>
      <sheetName val="NonFuel"/>
      <sheetName val="Offsite"/>
      <sheetName val="onsite"/>
      <sheetName val="sales"/>
      <sheetName val="elec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sheetName val="StartsAnn Percent Change"/>
      <sheetName val="StartsUA "/>
      <sheetName val="StartsUA Prelim"/>
      <sheetName val="StartsUA First"/>
      <sheetName val="StartsUA Second"/>
      <sheetName val="StartsSA  "/>
      <sheetName val="StartsSA Percent Change"/>
      <sheetName val="ST -Curr to Year ago % Change "/>
      <sheetName val="StartsSA  Prelim"/>
      <sheetName val="StartsSA First"/>
      <sheetName val="StartsSA Second"/>
      <sheetName val="Starts Seas F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sheetName val="StartsAnn Percent Change"/>
      <sheetName val="StartsUA "/>
      <sheetName val="StartsUA Prelim"/>
      <sheetName val="StartsUA First"/>
      <sheetName val="StartsUA Second"/>
      <sheetName val="StartsSA  "/>
      <sheetName val="StartsSA Percent Change"/>
      <sheetName val="ST -Curr to Year ago % Change "/>
      <sheetName val="StartsSA  Prelim"/>
      <sheetName val="StartsSA First"/>
      <sheetName val="StartsSA Second"/>
      <sheetName val="Starts Seas F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Level_structure"/>
      <sheetName val="Energy Weights"/>
      <sheetName val="General_inputs"/>
      <sheetName val="All_Sectors"/>
      <sheetName val="Report_charts"/>
      <sheetName val="Indicators_report"/>
      <sheetName val="Sector_Activity"/>
      <sheetName val="AER10_Table2.1a"/>
      <sheetName val="AER10_Table2.1b"/>
      <sheetName val="AER10_Table2.1c"/>
      <sheetName val="AER10_Table2.1d"/>
      <sheetName val="AER10_Table2.1e"/>
      <sheetName val="AER10_Table2.1f"/>
      <sheetName val="AER11_Table2.1b"/>
      <sheetName val="AER11_Table2.1c"/>
      <sheetName val="AER11_Table2.1d"/>
      <sheetName val="AER11_Table2.1e"/>
      <sheetName val="AER11_Table2.1f"/>
      <sheetName val="Annual Data_MER_July-2014"/>
      <sheetName val="mer_dataT02.02"/>
      <sheetName val="mer_dataT02.03"/>
      <sheetName val="mer_dataT02.04"/>
      <sheetName val="mer_dataT02.05"/>
      <sheetName val="mer_dataT02.06"/>
      <sheetName val="GDPLev"/>
      <sheetName val="LongChart"/>
      <sheetName val="C (www)"/>
      <sheetName val="Charts (other)"/>
      <sheetName val="Impact_report"/>
    </sheetNames>
    <sheetDataSet>
      <sheetData sheetId="0"/>
      <sheetData sheetId="1"/>
      <sheetData sheetId="2">
        <row r="9">
          <cell r="G9">
            <v>0.22342816803304671</v>
          </cell>
          <cell r="I9">
            <v>0.22072726926870079</v>
          </cell>
        </row>
        <row r="10">
          <cell r="G10">
            <v>0.17389699582231297</v>
          </cell>
          <cell r="I10">
            <v>0.19622170315910828</v>
          </cell>
        </row>
        <row r="15">
          <cell r="G15">
            <v>0.12648194630794393</v>
          </cell>
          <cell r="I15">
            <v>0.12282323135491351</v>
          </cell>
        </row>
        <row r="16">
          <cell r="G16">
            <v>8.8122894841166977E-2</v>
          </cell>
          <cell r="I16">
            <v>9.3684292850298417E-2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HS_tables"/>
      <sheetName val="Final Floorspace Estimates"/>
      <sheetName val="Overall_graphics"/>
      <sheetName val="Regional_stock_by_type"/>
      <sheetName val="Wgted_Floorspace"/>
      <sheetName val="RECS_intensity_data"/>
      <sheetName val="Stock_85to95"/>
      <sheetName val="Compare_PWT"/>
      <sheetName val="Time_series"/>
      <sheetName val="Survival_curve_SF"/>
      <sheetName val="Survival_curve_MF"/>
      <sheetName val="Survival_curve_MH"/>
      <sheetName val="Total_stock"/>
      <sheetName val="Total_stock_SF"/>
      <sheetName val="Total_stock_MF"/>
      <sheetName val="Total_stock_MH"/>
      <sheetName val="mhstabplcmnt"/>
      <sheetName val="place_nsa_all"/>
      <sheetName val="histplac"/>
      <sheetName val="Sheet4"/>
      <sheetName val="Comps Ann"/>
      <sheetName val="SFTotalMedAvgSqFt"/>
      <sheetName val="Plot_CNH"/>
      <sheetName val="Compare_size"/>
      <sheetName val="Compare_FS"/>
      <sheetName val="RECS_4_adj"/>
      <sheetName val="Estimate"/>
      <sheetName val="REC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Level_structure"/>
      <sheetName val="General_inputs"/>
      <sheetName val="Impact_report"/>
      <sheetName val="Report_charts"/>
      <sheetName val="Indicators_report"/>
      <sheetName val="All_Sectors"/>
      <sheetName val="Chk89"/>
      <sheetName val="Sector_Activity"/>
      <sheetName val="AER09_table2.1b"/>
      <sheetName val="AER09_Table2.1c"/>
      <sheetName val="AER09_Table2.1d"/>
      <sheetName val="AER09_Table2.1e"/>
      <sheetName val="AER10_Table2.1a"/>
      <sheetName val="AER10_Table2.1b"/>
      <sheetName val="AER10_Table2.1c"/>
      <sheetName val="AER10_Table2.1d"/>
      <sheetName val="AER10_Table2.1e"/>
      <sheetName val="AER10_Table2.1f"/>
      <sheetName val="AER11_Table2.1b"/>
      <sheetName val="AER11_Table2.1c"/>
      <sheetName val="AER11_Table2.1d"/>
      <sheetName val="AER11_Table2.1e"/>
      <sheetName val="AER11_Table2.1f"/>
      <sheetName val="mer_dataT02.02"/>
      <sheetName val="mer_dataT02.03"/>
      <sheetName val="mer_dataT02.04"/>
      <sheetName val="mer_dataT02.05"/>
      <sheetName val="mer_dataT02.06"/>
      <sheetName val="Conversion_Factors_Commercial"/>
      <sheetName val="BEA_GDP"/>
      <sheetName val="BEA_hist_GDP_112211"/>
      <sheetName val="GDPLev"/>
      <sheetName val="AER09_Table2.1f"/>
      <sheetName val="LongChart"/>
      <sheetName val="C (www)"/>
      <sheetName val="Charts (other)"/>
      <sheetName val="Delivered_vs_Source"/>
    </sheetNames>
    <sheetDataSet>
      <sheetData sheetId="0"/>
      <sheetData sheetId="1"/>
      <sheetData sheetId="2">
        <row r="6">
          <cell r="F6">
            <v>1985</v>
          </cell>
          <cell r="N6" t="str">
            <v xml:space="preserve"> 1985 = 1</v>
          </cell>
          <cell r="O6" t="str">
            <v xml:space="preserve"> (1985  = 1)</v>
          </cell>
        </row>
        <row r="7">
          <cell r="F7">
            <v>1996</v>
          </cell>
        </row>
        <row r="20">
          <cell r="F20">
            <v>1985</v>
          </cell>
        </row>
        <row r="21">
          <cell r="F21">
            <v>2010</v>
          </cell>
        </row>
        <row r="25">
          <cell r="F25">
            <v>0</v>
          </cell>
        </row>
      </sheetData>
      <sheetData sheetId="3"/>
      <sheetData sheetId="4"/>
      <sheetData sheetId="5"/>
      <sheetData sheetId="6">
        <row r="10">
          <cell r="AH10" t="e">
            <v>#DIV/0!</v>
          </cell>
          <cell r="AI10">
            <v>0</v>
          </cell>
          <cell r="AJ10" t="e">
            <v>#DIV/0!</v>
          </cell>
          <cell r="AK10" t="e">
            <v>#DIV/0!</v>
          </cell>
          <cell r="AN10" t="e">
            <v>#DIV/0!</v>
          </cell>
        </row>
        <row r="11">
          <cell r="AH11" t="e">
            <v>#DIV/0!</v>
          </cell>
          <cell r="AI11">
            <v>0</v>
          </cell>
          <cell r="AJ11" t="e">
            <v>#DIV/0!</v>
          </cell>
          <cell r="AK11" t="e">
            <v>#DIV/0!</v>
          </cell>
          <cell r="AN11" t="e">
            <v>#DIV/0!</v>
          </cell>
        </row>
        <row r="12">
          <cell r="AH12" t="e">
            <v>#DIV/0!</v>
          </cell>
          <cell r="AI12">
            <v>0</v>
          </cell>
          <cell r="AJ12" t="e">
            <v>#DIV/0!</v>
          </cell>
          <cell r="AK12" t="e">
            <v>#DIV/0!</v>
          </cell>
          <cell r="AN12" t="e">
            <v>#DIV/0!</v>
          </cell>
        </row>
        <row r="13">
          <cell r="AH13" t="e">
            <v>#DIV/0!</v>
          </cell>
          <cell r="AI13">
            <v>0</v>
          </cell>
          <cell r="AJ13" t="e">
            <v>#DIV/0!</v>
          </cell>
          <cell r="AK13" t="e">
            <v>#DIV/0!</v>
          </cell>
          <cell r="AN13" t="e">
            <v>#DIV/0!</v>
          </cell>
        </row>
        <row r="14">
          <cell r="AH14" t="e">
            <v>#DIV/0!</v>
          </cell>
          <cell r="AI14">
            <v>0</v>
          </cell>
          <cell r="AJ14" t="e">
            <v>#DIV/0!</v>
          </cell>
          <cell r="AK14" t="e">
            <v>#DIV/0!</v>
          </cell>
          <cell r="AN14" t="e">
            <v>#DIV/0!</v>
          </cell>
        </row>
        <row r="15">
          <cell r="AH15" t="e">
            <v>#DIV/0!</v>
          </cell>
          <cell r="AI15">
            <v>0</v>
          </cell>
          <cell r="AJ15" t="e">
            <v>#DIV/0!</v>
          </cell>
          <cell r="AK15" t="e">
            <v>#DIV/0!</v>
          </cell>
          <cell r="AN15" t="e">
            <v>#DIV/0!</v>
          </cell>
        </row>
        <row r="16">
          <cell r="AH16" t="e">
            <v>#DIV/0!</v>
          </cell>
          <cell r="AI16">
            <v>0</v>
          </cell>
          <cell r="AJ16" t="e">
            <v>#DIV/0!</v>
          </cell>
          <cell r="AK16" t="e">
            <v>#DIV/0!</v>
          </cell>
          <cell r="AN16" t="e">
            <v>#DIV/0!</v>
          </cell>
        </row>
        <row r="17">
          <cell r="AH17" t="e">
            <v>#DIV/0!</v>
          </cell>
          <cell r="AI17">
            <v>0</v>
          </cell>
          <cell r="AJ17" t="e">
            <v>#DIV/0!</v>
          </cell>
          <cell r="AK17" t="e">
            <v>#DIV/0!</v>
          </cell>
          <cell r="AN17" t="e">
            <v>#DIV/0!</v>
          </cell>
        </row>
        <row r="18">
          <cell r="AH18" t="e">
            <v>#DIV/0!</v>
          </cell>
          <cell r="AI18">
            <v>0</v>
          </cell>
          <cell r="AJ18" t="e">
            <v>#DIV/0!</v>
          </cell>
          <cell r="AK18" t="e">
            <v>#DIV/0!</v>
          </cell>
          <cell r="AN18" t="e">
            <v>#DIV/0!</v>
          </cell>
        </row>
        <row r="19">
          <cell r="AH19" t="e">
            <v>#DIV/0!</v>
          </cell>
          <cell r="AI19">
            <v>0</v>
          </cell>
          <cell r="AJ19" t="e">
            <v>#DIV/0!</v>
          </cell>
          <cell r="AK19" t="e">
            <v>#DIV/0!</v>
          </cell>
          <cell r="AN19" t="e">
            <v>#DIV/0!</v>
          </cell>
        </row>
        <row r="20">
          <cell r="AH20" t="e">
            <v>#DIV/0!</v>
          </cell>
          <cell r="AI20">
            <v>0</v>
          </cell>
          <cell r="AJ20" t="e">
            <v>#DIV/0!</v>
          </cell>
          <cell r="AK20" t="e">
            <v>#DIV/0!</v>
          </cell>
          <cell r="AN20" t="e">
            <v>#DIV/0!</v>
          </cell>
        </row>
        <row r="21">
          <cell r="AH21" t="e">
            <v>#DIV/0!</v>
          </cell>
          <cell r="AI21">
            <v>137.2627284041881</v>
          </cell>
          <cell r="AJ21" t="e">
            <v>#DIV/0!</v>
          </cell>
          <cell r="AK21" t="e">
            <v>#DIV/0!</v>
          </cell>
          <cell r="AN21" t="e">
            <v>#DIV/0!</v>
          </cell>
        </row>
        <row r="22">
          <cell r="AH22" t="e">
            <v>#DIV/0!</v>
          </cell>
          <cell r="AI22">
            <v>137.53399410067331</v>
          </cell>
          <cell r="AJ22" t="e">
            <v>#DIV/0!</v>
          </cell>
          <cell r="AK22" t="e">
            <v>#DIV/0!</v>
          </cell>
          <cell r="AN22" t="e">
            <v>#DIV/0!</v>
          </cell>
        </row>
        <row r="23">
          <cell r="AH23" t="e">
            <v>#DIV/0!</v>
          </cell>
          <cell r="AI23">
            <v>143.49801751038052</v>
          </cell>
          <cell r="AJ23" t="e">
            <v>#DIV/0!</v>
          </cell>
          <cell r="AK23" t="e">
            <v>#DIV/0!</v>
          </cell>
          <cell r="AN23" t="e">
            <v>#DIV/0!</v>
          </cell>
        </row>
        <row r="24">
          <cell r="AH24" t="e">
            <v>#DIV/0!</v>
          </cell>
          <cell r="AI24">
            <v>145.47393932896364</v>
          </cell>
          <cell r="AJ24" t="e">
            <v>#DIV/0!</v>
          </cell>
          <cell r="AK24" t="e">
            <v>#DIV/0!</v>
          </cell>
          <cell r="AN24" t="e">
            <v>#DIV/0!</v>
          </cell>
        </row>
        <row r="25">
          <cell r="AH25" t="e">
            <v>#DIV/0!</v>
          </cell>
          <cell r="AI25">
            <v>147.67366179456553</v>
          </cell>
          <cell r="AJ25" t="e">
            <v>#DIV/0!</v>
          </cell>
          <cell r="AK25" t="e">
            <v>#DIV/0!</v>
          </cell>
          <cell r="AN25" t="e">
            <v>#DIV/0!</v>
          </cell>
        </row>
        <row r="26">
          <cell r="AH26" t="e">
            <v>#DIV/0!</v>
          </cell>
          <cell r="AI26">
            <v>154.13664324396586</v>
          </cell>
          <cell r="AJ26" t="e">
            <v>#DIV/0!</v>
          </cell>
          <cell r="AK26" t="e">
            <v>#DIV/0!</v>
          </cell>
          <cell r="AN26" t="e">
            <v>#DIV/0!</v>
          </cell>
        </row>
        <row r="27">
          <cell r="AH27" t="e">
            <v>#DIV/0!</v>
          </cell>
          <cell r="AI27">
            <v>162.9810635834003</v>
          </cell>
          <cell r="AJ27" t="e">
            <v>#DIV/0!</v>
          </cell>
          <cell r="AK27" t="e">
            <v>#DIV/0!</v>
          </cell>
          <cell r="AN27" t="e">
            <v>#DIV/0!</v>
          </cell>
        </row>
        <row r="28">
          <cell r="AH28" t="e">
            <v>#DIV/0!</v>
          </cell>
          <cell r="AI28">
            <v>173.05062918903175</v>
          </cell>
          <cell r="AJ28" t="e">
            <v>#DIV/0!</v>
          </cell>
          <cell r="AK28" t="e">
            <v>#DIV/0!</v>
          </cell>
          <cell r="AN28" t="e">
            <v>#DIV/0!</v>
          </cell>
        </row>
        <row r="29">
          <cell r="AH29" t="e">
            <v>#DIV/0!</v>
          </cell>
          <cell r="AI29">
            <v>179.07362986858297</v>
          </cell>
          <cell r="AJ29" t="e">
            <v>#DIV/0!</v>
          </cell>
          <cell r="AK29" t="e">
            <v>#DIV/0!</v>
          </cell>
          <cell r="AN29" t="e">
            <v>#DIV/0!</v>
          </cell>
        </row>
        <row r="30">
          <cell r="AH30" t="e">
            <v>#DIV/0!</v>
          </cell>
          <cell r="AI30">
            <v>186.37819346526604</v>
          </cell>
          <cell r="AJ30" t="e">
            <v>#DIV/0!</v>
          </cell>
          <cell r="AK30" t="e">
            <v>#DIV/0!</v>
          </cell>
          <cell r="AN30" t="e">
            <v>#DIV/0!</v>
          </cell>
        </row>
        <row r="31">
          <cell r="AH31">
            <v>216.11202765080463</v>
          </cell>
          <cell r="AI31">
            <v>193.0844358329901</v>
          </cell>
          <cell r="AJ31" t="e">
            <v>#DIV/0!</v>
          </cell>
          <cell r="AK31">
            <v>23643805.515182659</v>
          </cell>
          <cell r="AN31" t="e">
            <v>#DIV/0!</v>
          </cell>
        </row>
        <row r="32">
          <cell r="AH32">
            <v>218.11715445337612</v>
          </cell>
          <cell r="AI32">
            <v>196.71210142603354</v>
          </cell>
          <cell r="AJ32" t="e">
            <v>#DIV/0!</v>
          </cell>
          <cell r="AK32">
            <v>23503489.236773945</v>
          </cell>
          <cell r="AN32" t="e">
            <v>#DIV/0!</v>
          </cell>
        </row>
        <row r="33">
          <cell r="AH33">
            <v>221.60579733924348</v>
          </cell>
          <cell r="AI33">
            <v>202.65075960512354</v>
          </cell>
          <cell r="AJ33" t="e">
            <v>#DIV/0!</v>
          </cell>
          <cell r="AK33">
            <v>23452627.581973609</v>
          </cell>
          <cell r="AN33" t="e">
            <v>#DIV/0!</v>
          </cell>
        </row>
        <row r="34">
          <cell r="AH34">
            <v>215.85152730678894</v>
          </cell>
          <cell r="AI34">
            <v>205.49803592733139</v>
          </cell>
          <cell r="AJ34" t="e">
            <v>#DIV/0!</v>
          </cell>
          <cell r="AK34">
            <v>23759449.538737416</v>
          </cell>
          <cell r="AN34" t="e">
            <v>#DIV/0!</v>
          </cell>
        </row>
        <row r="35">
          <cell r="AH35">
            <v>207.39943482550254</v>
          </cell>
          <cell r="AI35">
            <v>196.90039113841095</v>
          </cell>
          <cell r="AJ35" t="e">
            <v>#DIV/0!</v>
          </cell>
          <cell r="AK35">
            <v>23577012.490919091</v>
          </cell>
          <cell r="AN35" t="e">
            <v>#DIV/0!</v>
          </cell>
        </row>
        <row r="36">
          <cell r="AH36">
            <v>204.44884200671683</v>
          </cell>
          <cell r="AI36">
            <v>194.9607084424263</v>
          </cell>
          <cell r="AJ36" t="e">
            <v>#DIV/0!</v>
          </cell>
          <cell r="AK36">
            <v>23640434.555262588</v>
          </cell>
          <cell r="AN36" t="e">
            <v>#DIV/0!</v>
          </cell>
        </row>
        <row r="37">
          <cell r="AH37">
            <v>208.42182709306391</v>
          </cell>
          <cell r="AI37">
            <v>203.77712588169058</v>
          </cell>
          <cell r="AJ37" t="e">
            <v>#DIV/0!</v>
          </cell>
          <cell r="AK37">
            <v>23340880.392043047</v>
          </cell>
          <cell r="AN37" t="e">
            <v>#DIV/0!</v>
          </cell>
        </row>
        <row r="38">
          <cell r="AH38">
            <v>208.23496203192119</v>
          </cell>
          <cell r="AI38">
            <v>203.53933150099306</v>
          </cell>
          <cell r="AJ38">
            <v>24.760111827371109</v>
          </cell>
          <cell r="AK38">
            <v>23197209.877082832</v>
          </cell>
          <cell r="AN38">
            <v>17.321361160895872</v>
          </cell>
        </row>
        <row r="39">
          <cell r="AH39">
            <v>209.35246546864184</v>
          </cell>
          <cell r="AI39">
            <v>205.56233219941655</v>
          </cell>
          <cell r="AJ39">
            <v>23.89552708982125</v>
          </cell>
          <cell r="AK39">
            <v>22556706.424450733</v>
          </cell>
          <cell r="AN39">
            <v>16.845036824366673</v>
          </cell>
        </row>
        <row r="40">
          <cell r="AH40">
            <v>201.47926141675691</v>
          </cell>
          <cell r="AI40">
            <v>203.854929656168</v>
          </cell>
          <cell r="AJ40">
            <v>24.276751409136654</v>
          </cell>
          <cell r="AK40">
            <v>22312446.964531939</v>
          </cell>
          <cell r="AN40">
            <v>16.503556262608662</v>
          </cell>
        </row>
        <row r="41">
          <cell r="AH41">
            <v>197.64108349488501</v>
          </cell>
          <cell r="AI41">
            <v>199.16065551879609</v>
          </cell>
          <cell r="AJ41">
            <v>24.235907309779339</v>
          </cell>
          <cell r="AK41">
            <v>1.1089322748455663</v>
          </cell>
          <cell r="AN41">
            <v>16.010513444193926</v>
          </cell>
        </row>
        <row r="42">
          <cell r="AH42">
            <v>184.66896518177381</v>
          </cell>
          <cell r="AI42">
            <v>196.69065999813895</v>
          </cell>
          <cell r="AJ42">
            <v>23.136237536075257</v>
          </cell>
          <cell r="AK42">
            <v>1.0905854552698189</v>
          </cell>
          <cell r="AN42">
            <v>15.256088259522008</v>
          </cell>
        </row>
        <row r="43">
          <cell r="AH43">
            <v>185.47857198935594</v>
          </cell>
          <cell r="AI43">
            <v>197.36366814761203</v>
          </cell>
          <cell r="AJ43">
            <v>21.901640724580645</v>
          </cell>
          <cell r="AK43">
            <v>1.0518301376912611</v>
          </cell>
          <cell r="AN43">
            <v>14.920712587431138</v>
          </cell>
        </row>
        <row r="44">
          <cell r="AH44">
            <v>182.4377445986446</v>
          </cell>
          <cell r="AI44">
            <v>196.01309841149634</v>
          </cell>
          <cell r="AJ44">
            <v>21.04492948131287</v>
          </cell>
          <cell r="AK44">
            <v>1.0336836422677802</v>
          </cell>
          <cell r="AN44">
            <v>14.277917887157804</v>
          </cell>
        </row>
        <row r="45">
          <cell r="AH45">
            <v>183.34991340410465</v>
          </cell>
          <cell r="AI45">
            <v>201.5736753012487</v>
          </cell>
          <cell r="AJ45">
            <v>20.67750227356813</v>
          </cell>
          <cell r="AK45">
            <v>1.0215919926312933</v>
          </cell>
          <cell r="AN45">
            <v>13.970838064878659</v>
          </cell>
        </row>
        <row r="46">
          <cell r="AH46">
            <v>183.0061731445295</v>
          </cell>
          <cell r="AI46">
            <v>198.56599239253097</v>
          </cell>
          <cell r="AJ46">
            <v>19.853820445316124</v>
          </cell>
          <cell r="AK46">
            <v>1</v>
          </cell>
          <cell r="AN46">
            <v>13.442552044900387</v>
          </cell>
        </row>
        <row r="47">
          <cell r="AH47">
            <v>179.92486936477152</v>
          </cell>
          <cell r="AI47">
            <v>196.08270293553866</v>
          </cell>
          <cell r="AJ47">
            <v>19.240061592812204</v>
          </cell>
          <cell r="AK47">
            <v>0.99688938725871945</v>
          </cell>
          <cell r="AN47">
            <v>13.033335477043165</v>
          </cell>
        </row>
        <row r="48">
          <cell r="AH48">
            <v>181.06230668253355</v>
          </cell>
          <cell r="AI48">
            <v>198.25487364726027</v>
          </cell>
          <cell r="AJ48">
            <v>19.353896327244723</v>
          </cell>
          <cell r="AK48">
            <v>0.9605281827768164</v>
          </cell>
          <cell r="AN48">
            <v>13.017318076515137</v>
          </cell>
        </row>
        <row r="49">
          <cell r="AH49">
            <v>187.13751462632192</v>
          </cell>
          <cell r="AI49">
            <v>203.84661853835919</v>
          </cell>
          <cell r="AJ49">
            <v>18.993177164104939</v>
          </cell>
          <cell r="AK49">
            <v>0.94388157118136262</v>
          </cell>
          <cell r="AN49">
            <v>13.05180635998838</v>
          </cell>
        </row>
        <row r="50">
          <cell r="AH50">
            <v>188.2655818650405</v>
          </cell>
          <cell r="AI50">
            <v>203.75954987544111</v>
          </cell>
          <cell r="AJ50">
            <v>19.471195813395198</v>
          </cell>
          <cell r="AK50">
            <v>0.92958982521545808</v>
          </cell>
          <cell r="AN50">
            <v>12.831073035636701</v>
          </cell>
        </row>
        <row r="51">
          <cell r="AH51">
            <v>176.49236459251688</v>
          </cell>
          <cell r="AI51">
            <v>200.33364657117181</v>
          </cell>
          <cell r="AJ51">
            <v>19.85826070165318</v>
          </cell>
          <cell r="AK51">
            <v>0.91201369040274394</v>
          </cell>
          <cell r="AN51">
            <v>12.531222451066652</v>
          </cell>
        </row>
        <row r="52">
          <cell r="AH52">
            <v>181.33146583425724</v>
          </cell>
          <cell r="AI52">
            <v>200.97475081385736</v>
          </cell>
          <cell r="AJ52">
            <v>20.416560171941221</v>
          </cell>
          <cell r="AK52">
            <v>0.88097705975049545</v>
          </cell>
          <cell r="AN52">
            <v>12.587473317355164</v>
          </cell>
        </row>
        <row r="53">
          <cell r="AH53">
            <v>176.9397914489299</v>
          </cell>
          <cell r="AI53">
            <v>196.87678801442351</v>
          </cell>
          <cell r="AJ53">
            <v>20.793302048216589</v>
          </cell>
          <cell r="AK53">
            <v>0.87768855386551337</v>
          </cell>
          <cell r="AN53">
            <v>12.383709565949129</v>
          </cell>
        </row>
        <row r="54">
          <cell r="AH54">
            <v>182.50633603082761</v>
          </cell>
          <cell r="AI54">
            <v>199.83289182090942</v>
          </cell>
          <cell r="AJ54">
            <v>20.422553876106271</v>
          </cell>
          <cell r="AK54">
            <v>0.88344257281776795</v>
          </cell>
          <cell r="AN54">
            <v>12.322756608121654</v>
          </cell>
        </row>
        <row r="55">
          <cell r="AH55">
            <v>179.00950948390496</v>
          </cell>
          <cell r="AI55">
            <v>201.67189869236847</v>
          </cell>
          <cell r="AJ55">
            <v>19.582135680373117</v>
          </cell>
          <cell r="AK55">
            <v>0.87802335704729295</v>
          </cell>
          <cell r="AN55">
            <v>12.08570065645304</v>
          </cell>
        </row>
        <row r="56">
          <cell r="AH56">
            <v>181.01504346484171</v>
          </cell>
          <cell r="AI56">
            <v>206.85973014519811</v>
          </cell>
          <cell r="AJ56">
            <v>19.015685204335828</v>
          </cell>
          <cell r="AK56">
            <v>0.86972688183634639</v>
          </cell>
          <cell r="AN56">
            <v>12.011787122611944</v>
          </cell>
        </row>
        <row r="57">
          <cell r="AH57">
            <v>189.23968456666498</v>
          </cell>
          <cell r="AI57">
            <v>210.74184307971234</v>
          </cell>
          <cell r="AJ57">
            <v>18.961736795477915</v>
          </cell>
          <cell r="AK57">
            <v>0.86451381456971765</v>
          </cell>
          <cell r="AN57">
            <v>11.969752485751039</v>
          </cell>
        </row>
        <row r="58">
          <cell r="AH58">
            <v>182.38172752301639</v>
          </cell>
          <cell r="AI58">
            <v>214.82727550884204</v>
          </cell>
          <cell r="AJ58">
            <v>18.145815997828091</v>
          </cell>
          <cell r="AK58">
            <v>0.85768598124204087</v>
          </cell>
          <cell r="AN58">
            <v>11.519253022154544</v>
          </cell>
        </row>
        <row r="59">
          <cell r="AH59">
            <v>178.80575779684824</v>
          </cell>
          <cell r="AI59">
            <v>212.28379406301738</v>
          </cell>
          <cell r="AJ59">
            <v>17.188970568736753</v>
          </cell>
          <cell r="AK59">
            <v>0.85917333922752837</v>
          </cell>
          <cell r="AN59">
            <v>11.056408926608611</v>
          </cell>
        </row>
        <row r="60">
          <cell r="AH60">
            <v>177.76689525393923</v>
          </cell>
          <cell r="AI60">
            <v>208.27918941969662</v>
          </cell>
          <cell r="AJ60">
            <v>16.571671117011729</v>
          </cell>
          <cell r="AK60">
            <v>0.86743048749457086</v>
          </cell>
          <cell r="AN60">
            <v>10.803649931670526</v>
          </cell>
        </row>
        <row r="61">
          <cell r="AH61">
            <v>0</v>
          </cell>
          <cell r="AI61">
            <v>0</v>
          </cell>
          <cell r="AJ61">
            <v>0</v>
          </cell>
          <cell r="AK61" t="e">
            <v>#DIV/0!</v>
          </cell>
          <cell r="AN61">
            <v>0</v>
          </cell>
        </row>
        <row r="62">
          <cell r="AH62">
            <v>0</v>
          </cell>
          <cell r="AI62">
            <v>0</v>
          </cell>
          <cell r="AJ62" t="e">
            <v>#DIV/0!</v>
          </cell>
          <cell r="AK62" t="e">
            <v>#DIV/0!</v>
          </cell>
          <cell r="AN62" t="e">
            <v>#DIV/0!</v>
          </cell>
        </row>
        <row r="63">
          <cell r="AH63" t="e">
            <v>#DIV/0!</v>
          </cell>
          <cell r="AI63" t="e">
            <v>#DIV/0!</v>
          </cell>
          <cell r="AJ63" t="e">
            <v>#DIV/0!</v>
          </cell>
          <cell r="AK63" t="e">
            <v>#DIV/0!</v>
          </cell>
          <cell r="AN63" t="e">
            <v>#DIV/0!</v>
          </cell>
        </row>
        <row r="64">
          <cell r="AH64" t="e">
            <v>#DIV/0!</v>
          </cell>
          <cell r="AI64" t="e">
            <v>#DIV/0!</v>
          </cell>
          <cell r="AJ64" t="e">
            <v>#DIV/0!</v>
          </cell>
          <cell r="AK64" t="e">
            <v>#DIV/0!</v>
          </cell>
          <cell r="AN64" t="e">
            <v>#DIV/0!</v>
          </cell>
        </row>
        <row r="65">
          <cell r="AH65" t="e">
            <v>#DIV/0!</v>
          </cell>
          <cell r="AI65" t="e">
            <v>#DIV/0!</v>
          </cell>
          <cell r="AJ65" t="e">
            <v>#DIV/0!</v>
          </cell>
          <cell r="AK65" t="e">
            <v>#DIV/0!</v>
          </cell>
          <cell r="AN65" t="e">
            <v>#DIV/0!</v>
          </cell>
        </row>
        <row r="66">
          <cell r="AH66" t="e">
            <v>#DIV/0!</v>
          </cell>
          <cell r="AI66" t="e">
            <v>#DIV/0!</v>
          </cell>
          <cell r="AJ66" t="e">
            <v>#DIV/0!</v>
          </cell>
          <cell r="AK66" t="e">
            <v>#DIV/0!</v>
          </cell>
          <cell r="AN66" t="e">
            <v>#DIV/0!</v>
          </cell>
        </row>
        <row r="67">
          <cell r="AH67" t="e">
            <v>#DIV/0!</v>
          </cell>
          <cell r="AI67" t="e">
            <v>#DIV/0!</v>
          </cell>
          <cell r="AJ67" t="e">
            <v>#DIV/0!</v>
          </cell>
          <cell r="AK67" t="e">
            <v>#DIV/0!</v>
          </cell>
          <cell r="AN67" t="e">
            <v>#DIV/0!</v>
          </cell>
        </row>
        <row r="68">
          <cell r="AH68" t="e">
            <v>#DIV/0!</v>
          </cell>
          <cell r="AI68" t="e">
            <v>#DIV/0!</v>
          </cell>
          <cell r="AJ68" t="e">
            <v>#DIV/0!</v>
          </cell>
          <cell r="AK68" t="e">
            <v>#DIV/0!</v>
          </cell>
          <cell r="AN68" t="e">
            <v>#DIV/0!</v>
          </cell>
        </row>
        <row r="69">
          <cell r="AH69" t="e">
            <v>#DIV/0!</v>
          </cell>
          <cell r="AI69" t="e">
            <v>#DIV/0!</v>
          </cell>
          <cell r="AJ69" t="e">
            <v>#DIV/0!</v>
          </cell>
          <cell r="AK69" t="e">
            <v>#DIV/0!</v>
          </cell>
          <cell r="AN69" t="e">
            <v>#DIV/0!</v>
          </cell>
        </row>
        <row r="70">
          <cell r="AH70" t="e">
            <v>#DIV/0!</v>
          </cell>
          <cell r="AI70" t="e">
            <v>#DIV/0!</v>
          </cell>
          <cell r="AJ70" t="e">
            <v>#DIV/0!</v>
          </cell>
          <cell r="AK70" t="e">
            <v>#DIV/0!</v>
          </cell>
          <cell r="AN70" t="e">
            <v>#DIV/0!</v>
          </cell>
        </row>
        <row r="71">
          <cell r="AH71" t="e">
            <v>#DIV/0!</v>
          </cell>
          <cell r="AI71" t="e">
            <v>#DIV/0!</v>
          </cell>
          <cell r="AJ71" t="e">
            <v>#DIV/0!</v>
          </cell>
          <cell r="AK71" t="e">
            <v>#DIV/0!</v>
          </cell>
          <cell r="AN71" t="e">
            <v>#DIV/0!</v>
          </cell>
        </row>
        <row r="73">
          <cell r="K73">
            <v>37</v>
          </cell>
        </row>
        <row r="74">
          <cell r="K74">
            <v>48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Commercial_Total"/>
      <sheetName val="Report_tables"/>
      <sheetName val="Regional_intensity (aggregate)"/>
      <sheetName val="Adjusted_Supplier_Data"/>
      <sheetName val="SEDS_CensusDiv"/>
      <sheetName val="AER09_Table2.1c"/>
      <sheetName val="AER10_Table2.1c"/>
      <sheetName val="AER10_Table2.1a"/>
      <sheetName val="Conversion_Factors"/>
      <sheetName val="Weather_factors_new"/>
      <sheetName val="Weather_factors_old"/>
      <sheetName val="CDD_by_Division10"/>
      <sheetName val="HDD_by_Division10"/>
      <sheetName val="Floorspace_estimates"/>
      <sheetName val="Regional_Floorspace"/>
      <sheetName val="Charts (www)"/>
      <sheetName val="Charts (other-not updated)"/>
    </sheetNames>
    <sheetDataSet>
      <sheetData sheetId="0" refreshError="1"/>
      <sheetData sheetId="1">
        <row r="6">
          <cell r="F6">
            <v>1985</v>
          </cell>
          <cell r="M6">
            <v>37</v>
          </cell>
          <cell r="U6" t="str">
            <v>1985 = 1</v>
          </cell>
        </row>
        <row r="7">
          <cell r="F7">
            <v>1996</v>
          </cell>
        </row>
      </sheetData>
      <sheetData sheetId="2" refreshError="1"/>
      <sheetData sheetId="3">
        <row r="7">
          <cell r="E7" t="str">
            <v>Energy Use, Trillion Btu (TBtu)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Commercial_Total_II"/>
      <sheetName val="Commercial_Total"/>
      <sheetName val="Report_tables"/>
      <sheetName val="Regional_intensity (aggregate)"/>
      <sheetName val="Adjusted_Supplier_Data"/>
      <sheetName val="SEDS_CensusDiv"/>
      <sheetName val="AER09_Table2.1c"/>
      <sheetName val="AER10_Table2.1c"/>
      <sheetName val="AER11_Table2.1C"/>
      <sheetName val="AER10_Table2.1a"/>
      <sheetName val="Conversion_Factors"/>
      <sheetName val="Weather_factors_new"/>
      <sheetName val="Weather_factors_old"/>
      <sheetName val="CDD_by_Division10"/>
      <sheetName val="CDD_by_Division11"/>
      <sheetName val="HDD_by_Division10"/>
      <sheetName val="HDD_by_Division11"/>
      <sheetName val="Floorspace_estimates"/>
      <sheetName val="Regional_Floorspace"/>
      <sheetName val="Charts (www)"/>
      <sheetName val="Charts (other-not updated)"/>
    </sheetNames>
    <sheetDataSet>
      <sheetData sheetId="0"/>
      <sheetData sheetId="1">
        <row r="6">
          <cell r="F6">
            <v>1985</v>
          </cell>
          <cell r="M6">
            <v>37</v>
          </cell>
          <cell r="U6" t="str">
            <v>1985 = 1</v>
          </cell>
        </row>
        <row r="7">
          <cell r="F7">
            <v>1996</v>
          </cell>
        </row>
      </sheetData>
      <sheetData sheetId="2"/>
      <sheetData sheetId="3">
        <row r="12">
          <cell r="F12" t="str">
            <v>Total - 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
      <sheetName val="Data_development"/>
      <sheetName val="General_inputs"/>
      <sheetName val="National"/>
      <sheetName val="Northeast"/>
      <sheetName val="Northeast (2)"/>
      <sheetName val="Midwest "/>
      <sheetName val="South"/>
      <sheetName val="West"/>
      <sheetName val="AER08_table2.1b"/>
      <sheetName val="AER09_table2.1b"/>
      <sheetName val="RECS_data"/>
      <sheetName val="Northeast_data"/>
      <sheetName val="Number of Housing Units"/>
      <sheetName val="Ave. Housing Size"/>
      <sheetName val="Final Floorspace Estimates"/>
      <sheetName val="Midwest_data"/>
      <sheetName val="South_data"/>
      <sheetName val="West_data"/>
      <sheetName val="Conversion_Factors"/>
      <sheetName val="National_Calibration"/>
      <sheetName val="Chart1"/>
      <sheetName val="Weather_Factors"/>
      <sheetName val="CDD_by_Division08"/>
      <sheetName val="CDD_by_Division09"/>
      <sheetName val="HDD_by_Division09"/>
      <sheetName val="HDD_by_Division08"/>
      <sheetName val="CDD_by_Division10"/>
      <sheetName val="HDD_by_Division10"/>
      <sheetName val="Charts (www)"/>
      <sheetName val="Charts (other)"/>
    </sheetNames>
    <sheetDataSet>
      <sheetData sheetId="0" refreshError="1"/>
      <sheetData sheetId="1" refreshError="1"/>
      <sheetData sheetId="2">
        <row r="6">
          <cell r="F6">
            <v>1985</v>
          </cell>
          <cell r="M6">
            <v>37</v>
          </cell>
          <cell r="U6" t="str">
            <v>1985 = 1</v>
          </cell>
        </row>
        <row r="7">
          <cell r="F7">
            <v>1996</v>
          </cell>
        </row>
      </sheetData>
      <sheetData sheetId="3">
        <row r="44">
          <cell r="T44">
            <v>134.57705901076559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Commercial_Total_II"/>
      <sheetName val="Commercial_Total"/>
      <sheetName val="Report_tables"/>
      <sheetName val="Regional_intensity (aggregate)"/>
      <sheetName val="Adjusted_Supplier_Data"/>
      <sheetName val="SEDS_CensusDiv"/>
      <sheetName val="AER09_Table2.1c"/>
      <sheetName val="AER10_Table2.1c"/>
      <sheetName val="AER11_Table2.1C"/>
      <sheetName val="AER10_Table2.1a"/>
      <sheetName val="Conversion_Factors"/>
      <sheetName val="Weather_factors_new"/>
      <sheetName val="Weather_factors_old"/>
      <sheetName val="CDD_by_Division10"/>
      <sheetName val="HDD_by_Division10"/>
      <sheetName val="Floorspace_estimates"/>
      <sheetName val="Regional_Floorspace"/>
      <sheetName val="Charts (www)"/>
      <sheetName val="Charts (other-not updated)"/>
    </sheetNames>
    <sheetDataSet>
      <sheetData sheetId="0" refreshError="1"/>
      <sheetData sheetId="1" refreshError="1">
        <row r="6">
          <cell r="F6">
            <v>1985</v>
          </cell>
          <cell r="M6">
            <v>37</v>
          </cell>
          <cell r="U6" t="str">
            <v>1985 = 1</v>
          </cell>
        </row>
        <row r="7">
          <cell r="F7">
            <v>1996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Transportation "/>
      <sheetName val="GPERS2000"/>
      <sheetName val="Charts (www)"/>
      <sheetName val="Passenger_Total"/>
      <sheetName val="Passenger-Highway"/>
      <sheetName val="Personal_vehicles"/>
      <sheetName val="Busses"/>
      <sheetName val="Passenger-Air"/>
      <sheetName val="Passenger-Rail"/>
      <sheetName val="Urban_Rail"/>
      <sheetName val="Freight_Total"/>
      <sheetName val="Freight-Trucks"/>
      <sheetName val="Pipelines"/>
      <sheetName val="GPERS"/>
      <sheetName val="Monthly_indicators"/>
      <sheetName val="Passenger-based Activity"/>
      <sheetName val="Passenger-based Energy Use"/>
      <sheetName val="Freight-based Activity"/>
      <sheetName val="Freight-based Energy Use"/>
      <sheetName val="FuelConsump"/>
      <sheetName val="Fuel Heat Content"/>
    </sheetNames>
    <sheetDataSet>
      <sheetData sheetId="0" refreshError="1"/>
      <sheetData sheetId="1" refreshError="1">
        <row r="16">
          <cell r="F16" t="str">
            <v>Delivered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Industrial_Total_II"/>
      <sheetName val="Total_Industrial"/>
      <sheetName val="Manufacturing"/>
      <sheetName val="NonManufacturing"/>
      <sheetName val="Mining"/>
      <sheetName val="Report_chart"/>
      <sheetName val="Report_tables"/>
      <sheetName val="Charts (www)"/>
      <sheetName val="Manufacturing_Energy_Data"/>
      <sheetName val="AER08_Table2.1d"/>
      <sheetName val="AER09_Table2.1d"/>
      <sheetName val="AER10_Table2.1d"/>
      <sheetName val="AER11_Table2.1d_MER0913"/>
      <sheetName val="mer_dataT02.04"/>
      <sheetName val="GDP_Data"/>
      <sheetName val="Conversion_factors"/>
      <sheetName val="BEA_Output_Data"/>
      <sheetName val="Mfg Gross Output"/>
      <sheetName val="Mfg Value Added"/>
      <sheetName val="Gross Output over VA"/>
      <sheetName val="NAICS Sector VA over Manufac VA"/>
      <sheetName val="Mfg Shipments (6)"/>
      <sheetName val="Electric Energy (6)"/>
      <sheetName val="Fuel Energy (6)"/>
      <sheetName val="Pulp&amp;Paper"/>
      <sheetName val="NonManufacturing "/>
      <sheetName val="Aggregate_Energy_Data"/>
      <sheetName val="AER07_Table2.1d"/>
      <sheetName val="GPERS2000"/>
      <sheetName val="Chart 322"/>
      <sheetName val="Chart 324"/>
      <sheetName val="Chart 325"/>
      <sheetName val="Chart 327"/>
      <sheetName val="Chart 331"/>
      <sheetName val="NonManufacturing_old2"/>
      <sheetName val="Personal_vehicles"/>
      <sheetName val="NonManufacturing_Revised"/>
      <sheetName val="AER11_Table2.1d"/>
      <sheetName val="Chart1"/>
      <sheetName val="Chart2"/>
      <sheetName val="Chart3"/>
      <sheetName val="Chart4"/>
      <sheetName val="Chart5"/>
      <sheetName val="Chart6"/>
      <sheetName val="Chart7"/>
      <sheetName val="Chart8"/>
      <sheetName val="Chart9"/>
      <sheetName val="Chart10"/>
    </sheetNames>
    <sheetDataSet>
      <sheetData sheetId="0"/>
      <sheetData sheetId="1">
        <row r="6">
          <cell r="F6">
            <v>1985</v>
          </cell>
        </row>
        <row r="7">
          <cell r="L7" t="str">
            <v>1996 = 1</v>
          </cell>
        </row>
      </sheetData>
      <sheetData sheetId="2">
        <row r="36">
          <cell r="AE36">
            <v>1.0516300114718717</v>
          </cell>
        </row>
      </sheetData>
      <sheetData sheetId="3">
        <row r="31">
          <cell r="F31">
            <v>24267.23935606896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ia.gov/totalenergy/data/monthl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eia.doe.gov/totalenergy/data/monthly/dataunits.cfm"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hyperlink" Target="http://www.census.gov/hhes/families/data/cps.html"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143"/>
  <sheetViews>
    <sheetView topLeftCell="A106" workbookViewId="0">
      <selection activeCell="H136" sqref="H136"/>
    </sheetView>
  </sheetViews>
  <sheetFormatPr defaultRowHeight="12.75" x14ac:dyDescent="0.2"/>
  <cols>
    <col min="1" max="1" width="6.28515625" style="144" customWidth="1"/>
    <col min="2" max="2" width="6" style="144" customWidth="1"/>
    <col min="3" max="3" width="8.42578125" style="144" customWidth="1"/>
    <col min="4" max="4" width="9.28515625" style="144" customWidth="1"/>
    <col min="5" max="5" width="16.5703125" style="144" customWidth="1"/>
    <col min="6" max="6" width="9.85546875" style="144" customWidth="1"/>
    <col min="7" max="7" width="14.140625" style="144" customWidth="1"/>
    <col min="8" max="8" width="11.28515625" style="144" customWidth="1"/>
    <col min="9" max="9" width="11.85546875" style="144" customWidth="1"/>
    <col min="10" max="10" width="10.85546875" style="144" customWidth="1"/>
    <col min="11" max="11" width="12" style="144" customWidth="1"/>
    <col min="12" max="12" width="9.140625" style="144"/>
    <col min="13" max="13" width="9.5703125" style="144" customWidth="1"/>
    <col min="14" max="14" width="7.7109375" style="144" customWidth="1"/>
    <col min="15" max="15" width="8.5703125" style="144" customWidth="1"/>
    <col min="16" max="16384" width="9.140625" style="144"/>
  </cols>
  <sheetData>
    <row r="1" spans="1:15" ht="18" x14ac:dyDescent="0.25">
      <c r="A1" s="153" t="s">
        <v>386</v>
      </c>
      <c r="B1" s="154"/>
      <c r="C1" s="154"/>
      <c r="D1" s="154"/>
      <c r="E1" s="154"/>
      <c r="F1" s="154"/>
    </row>
    <row r="3" spans="1:15" ht="15.75" x14ac:dyDescent="0.25">
      <c r="B3" s="155" t="s">
        <v>387</v>
      </c>
    </row>
    <row r="4" spans="1:15" ht="15.75" x14ac:dyDescent="0.25">
      <c r="B4" s="155"/>
    </row>
    <row r="5" spans="1:15" ht="15.75" x14ac:dyDescent="0.25">
      <c r="B5" s="155" t="s">
        <v>312</v>
      </c>
    </row>
    <row r="6" spans="1:15" ht="15.75" x14ac:dyDescent="0.25">
      <c r="B6" s="155" t="s">
        <v>355</v>
      </c>
    </row>
    <row r="8" spans="1:15" ht="15" x14ac:dyDescent="0.25">
      <c r="B8" s="156" t="s">
        <v>356</v>
      </c>
      <c r="C8" s="156"/>
      <c r="D8" s="156"/>
      <c r="E8" s="156"/>
      <c r="F8" s="157"/>
    </row>
    <row r="10" spans="1:15" ht="15.75" x14ac:dyDescent="0.25">
      <c r="B10" s="159"/>
      <c r="C10" s="158"/>
      <c r="D10" s="158"/>
      <c r="E10" s="158"/>
      <c r="F10" s="158"/>
      <c r="G10" s="158"/>
      <c r="H10" s="158"/>
      <c r="I10" s="158"/>
      <c r="J10" s="158"/>
      <c r="K10" s="158"/>
      <c r="L10" s="158"/>
      <c r="M10" s="158"/>
      <c r="N10" s="158"/>
      <c r="O10" s="147"/>
    </row>
    <row r="11" spans="1:15" ht="15.75" x14ac:dyDescent="0.25">
      <c r="B11" s="159" t="s">
        <v>389</v>
      </c>
      <c r="C11" s="158"/>
      <c r="D11" s="158"/>
      <c r="E11" s="158"/>
      <c r="F11" s="158"/>
      <c r="G11" s="158"/>
      <c r="H11" s="158"/>
      <c r="I11" s="158"/>
      <c r="J11" s="158"/>
      <c r="K11" s="158"/>
      <c r="L11" s="158"/>
      <c r="M11" s="158"/>
      <c r="N11" s="158"/>
      <c r="O11" s="147"/>
    </row>
    <row r="12" spans="1:15" ht="15.75" x14ac:dyDescent="0.25">
      <c r="B12" s="159" t="s">
        <v>357</v>
      </c>
      <c r="C12" s="158"/>
      <c r="D12" s="158"/>
      <c r="E12" s="158"/>
      <c r="F12" s="158"/>
      <c r="G12" s="158"/>
      <c r="H12" s="158"/>
      <c r="I12" s="158"/>
      <c r="J12" s="158"/>
      <c r="K12" s="158"/>
      <c r="L12" s="158"/>
      <c r="M12" s="158"/>
      <c r="N12" s="158"/>
      <c r="O12" s="147"/>
    </row>
    <row r="13" spans="1:15" ht="15.75" x14ac:dyDescent="0.25">
      <c r="B13" s="159" t="s">
        <v>358</v>
      </c>
      <c r="C13" s="158"/>
      <c r="D13" s="158"/>
      <c r="E13" s="158"/>
      <c r="F13" s="158"/>
      <c r="G13" s="158"/>
      <c r="H13" s="158"/>
      <c r="I13" s="158"/>
      <c r="J13" s="158"/>
      <c r="K13" s="158"/>
      <c r="L13" s="158"/>
      <c r="M13" s="158"/>
      <c r="N13" s="158"/>
      <c r="O13" s="147"/>
    </row>
    <row r="14" spans="1:15" ht="15.75" x14ac:dyDescent="0.25">
      <c r="B14" s="159" t="s">
        <v>359</v>
      </c>
      <c r="C14" s="158"/>
      <c r="D14" s="158"/>
      <c r="E14" s="158"/>
      <c r="F14" s="158"/>
      <c r="G14" s="158"/>
      <c r="H14" s="158"/>
      <c r="I14" s="158"/>
      <c r="J14" s="158"/>
      <c r="K14" s="158"/>
      <c r="L14" s="158"/>
      <c r="M14" s="158"/>
      <c r="N14" s="158"/>
      <c r="O14" s="147"/>
    </row>
    <row r="15" spans="1:15" ht="15.75" x14ac:dyDescent="0.25">
      <c r="B15" s="159"/>
      <c r="C15" s="158"/>
      <c r="D15" s="158"/>
      <c r="E15" s="158"/>
      <c r="F15" s="158"/>
      <c r="G15" s="158"/>
      <c r="H15" s="158"/>
      <c r="I15" s="158"/>
      <c r="J15" s="158"/>
      <c r="K15" s="158"/>
      <c r="L15" s="158"/>
      <c r="M15" s="158"/>
      <c r="N15" s="158"/>
      <c r="O15" s="147"/>
    </row>
    <row r="16" spans="1:15" ht="15.75" x14ac:dyDescent="0.25">
      <c r="B16" s="159" t="s">
        <v>388</v>
      </c>
      <c r="C16" s="158"/>
      <c r="D16" s="158"/>
      <c r="E16" s="158"/>
      <c r="F16" s="158"/>
      <c r="G16" s="158"/>
      <c r="H16" s="158"/>
      <c r="I16" s="158"/>
      <c r="J16" s="158"/>
      <c r="K16" s="158"/>
      <c r="L16" s="158"/>
      <c r="M16" s="158"/>
      <c r="N16" s="158"/>
      <c r="O16" s="147"/>
    </row>
    <row r="17" spans="2:15" ht="15.75" x14ac:dyDescent="0.25">
      <c r="B17" s="139" t="s">
        <v>313</v>
      </c>
      <c r="C17" s="139"/>
      <c r="D17" s="139"/>
      <c r="E17" s="139"/>
      <c r="F17" s="139"/>
      <c r="G17" s="139"/>
      <c r="H17" s="139"/>
      <c r="I17" s="139"/>
      <c r="J17" s="139"/>
      <c r="K17" s="139"/>
      <c r="L17" s="139"/>
      <c r="M17" s="139"/>
      <c r="N17" s="158"/>
      <c r="O17" s="147"/>
    </row>
    <row r="18" spans="2:15" ht="15.75" x14ac:dyDescent="0.25">
      <c r="B18" s="139" t="s">
        <v>314</v>
      </c>
      <c r="C18" s="139"/>
      <c r="D18" s="139"/>
      <c r="E18" s="139"/>
      <c r="F18" s="139"/>
      <c r="G18" s="139"/>
      <c r="H18" s="139"/>
      <c r="I18" s="139"/>
      <c r="J18" s="139"/>
      <c r="K18" s="139"/>
      <c r="L18" s="139"/>
      <c r="M18" s="139"/>
      <c r="N18" s="158"/>
      <c r="O18" s="147"/>
    </row>
    <row r="19" spans="2:15" ht="15.75" x14ac:dyDescent="0.25">
      <c r="B19" s="139" t="s">
        <v>408</v>
      </c>
      <c r="C19" s="139"/>
      <c r="D19" s="139"/>
      <c r="E19" s="139"/>
      <c r="F19" s="139"/>
      <c r="G19" s="139"/>
      <c r="H19" s="139"/>
      <c r="I19" s="139"/>
      <c r="J19" s="139"/>
      <c r="K19" s="139"/>
      <c r="L19" s="139"/>
      <c r="M19" s="139"/>
      <c r="N19" s="158"/>
    </row>
    <row r="20" spans="2:15" ht="15.75" x14ac:dyDescent="0.25">
      <c r="B20" s="139"/>
      <c r="C20" s="139"/>
      <c r="D20" s="139"/>
      <c r="E20" s="139"/>
      <c r="F20" s="139"/>
      <c r="G20" s="139"/>
      <c r="H20" s="139"/>
      <c r="I20" s="139"/>
      <c r="J20" s="139"/>
      <c r="K20" s="139"/>
      <c r="L20" s="139"/>
      <c r="M20" s="139"/>
      <c r="N20" s="158"/>
    </row>
    <row r="21" spans="2:15" x14ac:dyDescent="0.2">
      <c r="C21" s="160" t="s">
        <v>315</v>
      </c>
      <c r="D21" s="161">
        <v>0</v>
      </c>
      <c r="E21" s="161">
        <v>1</v>
      </c>
      <c r="F21" s="161">
        <v>2</v>
      </c>
      <c r="G21" s="161">
        <v>3</v>
      </c>
      <c r="H21" s="161"/>
      <c r="I21" s="161"/>
      <c r="J21" s="160"/>
      <c r="K21" s="160"/>
      <c r="L21" s="160"/>
      <c r="M21" s="160"/>
    </row>
    <row r="22" spans="2:15" x14ac:dyDescent="0.2">
      <c r="C22" s="162"/>
      <c r="D22" s="162" t="s">
        <v>360</v>
      </c>
      <c r="E22" s="162"/>
      <c r="F22" s="162"/>
      <c r="G22" s="162"/>
      <c r="H22" s="162"/>
      <c r="I22" s="162"/>
      <c r="J22" s="162"/>
      <c r="K22" s="162"/>
      <c r="L22" s="162"/>
      <c r="M22" s="162"/>
    </row>
    <row r="23" spans="2:15" x14ac:dyDescent="0.2">
      <c r="C23" s="162"/>
      <c r="D23" s="162"/>
      <c r="E23" s="223" t="s">
        <v>3</v>
      </c>
      <c r="F23" s="140"/>
      <c r="G23" s="140"/>
      <c r="H23" s="140"/>
      <c r="I23" s="140"/>
      <c r="J23" s="140"/>
      <c r="K23" s="140"/>
      <c r="L23" s="140"/>
      <c r="M23" s="140"/>
    </row>
    <row r="24" spans="2:15" x14ac:dyDescent="0.2">
      <c r="C24" s="162"/>
      <c r="D24" s="162"/>
      <c r="E24" s="140"/>
      <c r="F24" s="140"/>
      <c r="G24" s="140"/>
      <c r="H24" s="140"/>
      <c r="I24" s="140"/>
      <c r="J24" s="140"/>
      <c r="K24" s="140"/>
      <c r="L24" s="140"/>
      <c r="M24" s="140"/>
    </row>
    <row r="25" spans="2:15" x14ac:dyDescent="0.2">
      <c r="C25" s="162"/>
      <c r="D25" s="162"/>
      <c r="E25" s="140"/>
      <c r="F25" s="140" t="s">
        <v>345</v>
      </c>
      <c r="G25" s="140"/>
      <c r="H25" s="140"/>
      <c r="I25" s="140"/>
      <c r="J25" s="140"/>
      <c r="K25" s="140"/>
      <c r="L25" s="140"/>
      <c r="M25" s="140"/>
    </row>
    <row r="26" spans="2:15" x14ac:dyDescent="0.2">
      <c r="C26" s="162"/>
      <c r="D26" s="162"/>
      <c r="E26" s="140"/>
      <c r="F26" s="140" t="s">
        <v>346</v>
      </c>
      <c r="G26" s="140"/>
      <c r="H26" s="140"/>
      <c r="I26" s="140"/>
      <c r="J26" s="140"/>
      <c r="K26" s="140"/>
      <c r="L26" s="140"/>
      <c r="M26" s="140"/>
    </row>
    <row r="27" spans="2:15" x14ac:dyDescent="0.2">
      <c r="C27" s="162"/>
      <c r="D27" s="162"/>
      <c r="E27" s="140"/>
      <c r="F27" s="140" t="s">
        <v>348</v>
      </c>
      <c r="G27" s="140"/>
      <c r="H27" s="140"/>
      <c r="I27" s="140"/>
      <c r="J27" s="140"/>
      <c r="K27" s="140"/>
      <c r="L27" s="140"/>
      <c r="M27" s="140"/>
    </row>
    <row r="28" spans="2:15" x14ac:dyDescent="0.2">
      <c r="C28" s="162"/>
      <c r="D28" s="162"/>
      <c r="E28" s="140"/>
      <c r="F28" s="140" t="s">
        <v>347</v>
      </c>
      <c r="G28" s="140"/>
      <c r="H28" s="140"/>
      <c r="I28" s="140"/>
      <c r="J28" s="140"/>
      <c r="K28" s="140"/>
      <c r="L28" s="140"/>
      <c r="M28" s="140"/>
    </row>
    <row r="29" spans="2:15" x14ac:dyDescent="0.2">
      <c r="C29" s="162"/>
      <c r="D29" s="162"/>
      <c r="E29" s="140"/>
      <c r="F29" s="140"/>
      <c r="G29" s="140"/>
      <c r="H29" s="140"/>
      <c r="I29" s="140"/>
      <c r="J29" s="140"/>
      <c r="K29" s="140"/>
      <c r="L29" s="140"/>
      <c r="M29" s="140"/>
    </row>
    <row r="30" spans="2:15" x14ac:dyDescent="0.2">
      <c r="C30" s="162"/>
      <c r="D30" s="162"/>
      <c r="E30" s="163"/>
      <c r="F30" s="140" t="s">
        <v>349</v>
      </c>
      <c r="G30" s="140"/>
      <c r="H30" s="140"/>
      <c r="I30" s="140"/>
      <c r="J30" s="140"/>
      <c r="K30" s="140"/>
      <c r="L30" s="140"/>
      <c r="M30" s="140"/>
    </row>
    <row r="31" spans="2:15" x14ac:dyDescent="0.2">
      <c r="C31" s="162"/>
      <c r="D31" s="162"/>
      <c r="E31" s="163"/>
      <c r="F31" s="140"/>
      <c r="G31" s="140"/>
      <c r="H31" s="140"/>
      <c r="I31" s="140"/>
      <c r="J31" s="140"/>
      <c r="K31" s="140"/>
      <c r="L31" s="140"/>
      <c r="M31" s="140"/>
    </row>
    <row r="32" spans="2:15" x14ac:dyDescent="0.2">
      <c r="C32" s="162"/>
      <c r="D32" s="162"/>
      <c r="E32" s="163"/>
      <c r="F32" s="140"/>
      <c r="G32" s="140" t="s">
        <v>351</v>
      </c>
      <c r="H32" s="140"/>
      <c r="I32" s="140"/>
      <c r="J32" s="140"/>
      <c r="K32" s="140"/>
      <c r="L32" s="140"/>
      <c r="M32" s="140"/>
    </row>
    <row r="33" spans="2:13" x14ac:dyDescent="0.2">
      <c r="C33" s="162"/>
      <c r="D33" s="162"/>
      <c r="E33" s="163"/>
      <c r="F33" s="140"/>
      <c r="G33" s="140" t="s">
        <v>350</v>
      </c>
      <c r="H33" s="140"/>
      <c r="I33" s="140"/>
      <c r="J33" s="140"/>
      <c r="K33" s="140"/>
      <c r="L33" s="140"/>
      <c r="M33" s="140"/>
    </row>
    <row r="34" spans="2:13" x14ac:dyDescent="0.2">
      <c r="C34" s="162"/>
      <c r="D34" s="162"/>
      <c r="E34" s="163"/>
      <c r="F34" s="140"/>
      <c r="G34" s="140" t="s">
        <v>352</v>
      </c>
      <c r="H34" s="140"/>
      <c r="I34" s="140"/>
      <c r="J34" s="140"/>
      <c r="K34" s="140"/>
      <c r="L34" s="140"/>
      <c r="M34" s="140"/>
    </row>
    <row r="35" spans="2:13" x14ac:dyDescent="0.2">
      <c r="C35" s="162"/>
      <c r="D35" s="162"/>
      <c r="E35" s="163"/>
      <c r="F35" s="140"/>
      <c r="G35" s="140" t="s">
        <v>353</v>
      </c>
      <c r="H35" s="140"/>
      <c r="I35" s="140"/>
      <c r="J35" s="140"/>
      <c r="K35" s="140"/>
      <c r="L35" s="140"/>
      <c r="M35" s="140"/>
    </row>
    <row r="36" spans="2:13" x14ac:dyDescent="0.2">
      <c r="C36" s="162"/>
      <c r="D36" s="162"/>
      <c r="E36" s="163"/>
      <c r="F36" s="140"/>
      <c r="G36" s="140" t="s">
        <v>354</v>
      </c>
      <c r="H36" s="140"/>
      <c r="I36" s="140"/>
      <c r="J36" s="140"/>
      <c r="K36" s="140"/>
      <c r="L36" s="140"/>
      <c r="M36" s="140"/>
    </row>
    <row r="37" spans="2:13" x14ac:dyDescent="0.2">
      <c r="C37" s="162"/>
      <c r="D37" s="162"/>
      <c r="E37" s="162"/>
      <c r="F37" s="162"/>
      <c r="G37" s="162"/>
      <c r="H37" s="162"/>
      <c r="I37" s="162"/>
      <c r="J37" s="162"/>
      <c r="K37" s="162"/>
      <c r="L37" s="162"/>
      <c r="M37" s="162"/>
    </row>
    <row r="38" spans="2:13" x14ac:dyDescent="0.2">
      <c r="C38" s="162"/>
      <c r="D38" s="162"/>
      <c r="E38" s="162" t="s">
        <v>362</v>
      </c>
      <c r="F38" s="162"/>
      <c r="G38" s="162"/>
      <c r="H38" s="162"/>
      <c r="I38" s="162"/>
      <c r="J38" s="162"/>
      <c r="K38" s="162"/>
      <c r="L38" s="162"/>
      <c r="M38" s="162"/>
    </row>
    <row r="39" spans="2:13" x14ac:dyDescent="0.2">
      <c r="C39" s="162"/>
      <c r="D39" s="162"/>
      <c r="E39" s="224" t="s">
        <v>361</v>
      </c>
      <c r="F39" s="162"/>
      <c r="G39" s="162"/>
      <c r="H39" s="162"/>
      <c r="I39" s="162"/>
      <c r="J39" s="162"/>
      <c r="K39" s="162"/>
      <c r="L39" s="162"/>
      <c r="M39" s="162"/>
    </row>
    <row r="40" spans="2:13" x14ac:dyDescent="0.2">
      <c r="C40" s="162"/>
      <c r="D40" s="162"/>
      <c r="E40" s="162" t="s">
        <v>363</v>
      </c>
      <c r="F40" s="163"/>
      <c r="G40" s="162"/>
      <c r="H40" s="162"/>
      <c r="I40" s="162"/>
      <c r="J40" s="162"/>
      <c r="K40" s="162"/>
      <c r="L40" s="162"/>
      <c r="M40" s="162"/>
    </row>
    <row r="41" spans="2:13" x14ac:dyDescent="0.2">
      <c r="C41" s="162"/>
      <c r="D41" s="162"/>
      <c r="E41" s="162" t="s">
        <v>364</v>
      </c>
      <c r="F41" s="162"/>
      <c r="G41" s="162"/>
      <c r="H41" s="162"/>
      <c r="I41" s="162"/>
      <c r="J41" s="162"/>
      <c r="K41" s="162"/>
      <c r="L41" s="162"/>
      <c r="M41" s="162"/>
    </row>
    <row r="42" spans="2:13" x14ac:dyDescent="0.2">
      <c r="C42" s="162"/>
      <c r="D42" s="162"/>
      <c r="E42" s="163"/>
      <c r="F42" s="162"/>
      <c r="G42" s="162"/>
      <c r="H42" s="162"/>
      <c r="I42" s="162"/>
      <c r="J42" s="162"/>
      <c r="K42" s="162"/>
      <c r="L42" s="162"/>
      <c r="M42" s="162"/>
    </row>
    <row r="43" spans="2:13" x14ac:dyDescent="0.2">
      <c r="B43" s="147"/>
      <c r="C43" s="158"/>
      <c r="D43" s="158"/>
      <c r="E43" s="158"/>
      <c r="F43" s="158"/>
      <c r="G43" s="158"/>
      <c r="H43" s="158"/>
      <c r="I43" s="158"/>
      <c r="J43" s="158"/>
      <c r="K43" s="158"/>
      <c r="L43" s="158"/>
      <c r="M43" s="158"/>
    </row>
    <row r="44" spans="2:13" x14ac:dyDescent="0.2">
      <c r="B44" s="145"/>
      <c r="I44" s="147"/>
    </row>
    <row r="45" spans="2:13" x14ac:dyDescent="0.2">
      <c r="B45" s="145"/>
      <c r="I45" s="147"/>
    </row>
    <row r="46" spans="2:13" ht="15" x14ac:dyDescent="0.25">
      <c r="B46" s="156" t="s">
        <v>365</v>
      </c>
      <c r="I46" s="147"/>
    </row>
    <row r="47" spans="2:13" ht="15" x14ac:dyDescent="0.25">
      <c r="B47" s="156"/>
      <c r="I47" s="147"/>
    </row>
    <row r="48" spans="2:13" ht="15.75" x14ac:dyDescent="0.25">
      <c r="B48" s="155" t="s">
        <v>366</v>
      </c>
      <c r="C48" s="155"/>
      <c r="D48" s="155"/>
      <c r="E48" s="155"/>
      <c r="F48" s="155"/>
      <c r="G48" s="155"/>
    </row>
    <row r="49" spans="2:15" ht="15" x14ac:dyDescent="0.25">
      <c r="C49" s="164" t="s">
        <v>148</v>
      </c>
      <c r="E49" s="165" t="s">
        <v>428</v>
      </c>
      <c r="F49" s="165"/>
      <c r="G49" s="165"/>
      <c r="H49" s="165"/>
      <c r="I49" s="165"/>
      <c r="J49" s="165"/>
      <c r="K49" s="165"/>
      <c r="L49" s="165"/>
      <c r="M49" s="165"/>
      <c r="N49" s="165"/>
      <c r="O49" s="165"/>
    </row>
    <row r="50" spans="2:15" ht="15" x14ac:dyDescent="0.25">
      <c r="C50" s="164" t="s">
        <v>33</v>
      </c>
      <c r="E50" s="165" t="s">
        <v>367</v>
      </c>
      <c r="F50" s="165"/>
      <c r="G50" s="165"/>
      <c r="H50" s="165"/>
      <c r="I50" s="165"/>
      <c r="J50" s="165"/>
      <c r="K50" s="165"/>
      <c r="L50" s="165"/>
      <c r="M50" s="165"/>
      <c r="N50" s="165"/>
      <c r="O50" s="165"/>
    </row>
    <row r="51" spans="2:15" ht="15" x14ac:dyDescent="0.25">
      <c r="C51" s="164" t="s">
        <v>34</v>
      </c>
      <c r="E51" s="165" t="s">
        <v>368</v>
      </c>
      <c r="F51" s="165"/>
      <c r="G51" s="165"/>
      <c r="H51" s="165"/>
      <c r="I51" s="165"/>
      <c r="J51" s="165"/>
      <c r="K51" s="165"/>
      <c r="L51" s="165"/>
      <c r="M51" s="165"/>
      <c r="N51" s="165"/>
      <c r="O51" s="165"/>
    </row>
    <row r="52" spans="2:15" ht="15" x14ac:dyDescent="0.25">
      <c r="C52" s="164" t="s">
        <v>79</v>
      </c>
      <c r="E52" s="165" t="s">
        <v>369</v>
      </c>
      <c r="F52" s="165"/>
      <c r="G52" s="165"/>
      <c r="H52" s="165"/>
      <c r="I52" s="165"/>
      <c r="J52" s="165"/>
      <c r="K52" s="165"/>
      <c r="L52" s="165"/>
      <c r="M52" s="165"/>
      <c r="N52" s="165"/>
      <c r="O52" s="165"/>
    </row>
    <row r="53" spans="2:15" ht="15.75" x14ac:dyDescent="0.25">
      <c r="B53" s="155" t="s">
        <v>370</v>
      </c>
      <c r="C53" s="166"/>
      <c r="D53" s="167"/>
      <c r="E53" s="167"/>
      <c r="F53" s="167"/>
      <c r="G53" s="167"/>
      <c r="H53" s="167"/>
      <c r="I53" s="167"/>
    </row>
    <row r="54" spans="2:15" ht="15.75" x14ac:dyDescent="0.25">
      <c r="B54" s="155"/>
      <c r="C54" s="166"/>
      <c r="D54" s="167"/>
      <c r="E54" s="167"/>
      <c r="F54" s="167"/>
      <c r="G54" s="167"/>
      <c r="H54" s="167"/>
      <c r="I54" s="167"/>
    </row>
    <row r="55" spans="2:15" x14ac:dyDescent="0.2">
      <c r="C55" s="164"/>
      <c r="E55" s="145"/>
    </row>
    <row r="56" spans="2:15" x14ac:dyDescent="0.2">
      <c r="C56" s="164"/>
      <c r="E56" s="145"/>
    </row>
    <row r="57" spans="2:15" ht="15" x14ac:dyDescent="0.25">
      <c r="B57" s="156" t="s">
        <v>371</v>
      </c>
      <c r="C57" s="164"/>
      <c r="E57" s="145"/>
      <c r="F57" s="145"/>
    </row>
    <row r="58" spans="2:15" ht="15" x14ac:dyDescent="0.25">
      <c r="B58" s="156"/>
      <c r="C58" s="164"/>
      <c r="E58" s="145"/>
      <c r="F58" s="145"/>
    </row>
    <row r="59" spans="2:15" ht="15.75" x14ac:dyDescent="0.25">
      <c r="B59" s="155" t="s">
        <v>372</v>
      </c>
      <c r="C59" s="169"/>
      <c r="D59" s="155"/>
      <c r="E59" s="155"/>
      <c r="F59" s="155"/>
      <c r="G59" s="155"/>
      <c r="H59" s="155"/>
      <c r="I59" s="155"/>
      <c r="J59" s="155"/>
      <c r="K59" s="155"/>
      <c r="L59" s="155"/>
      <c r="M59" s="155"/>
      <c r="N59" s="155"/>
    </row>
    <row r="60" spans="2:15" ht="15.75" x14ac:dyDescent="0.25">
      <c r="B60" s="155" t="s">
        <v>373</v>
      </c>
      <c r="C60" s="169"/>
      <c r="D60" s="155"/>
      <c r="E60" s="155"/>
      <c r="F60" s="155"/>
      <c r="G60" s="155"/>
      <c r="H60" s="155"/>
      <c r="I60" s="155"/>
      <c r="J60" s="155"/>
      <c r="K60" s="155"/>
      <c r="L60" s="155"/>
      <c r="M60" s="155"/>
      <c r="N60" s="155"/>
    </row>
    <row r="62" spans="2:15" x14ac:dyDescent="0.2">
      <c r="C62" s="170"/>
      <c r="D62" s="170"/>
      <c r="E62" s="170"/>
      <c r="F62" s="170"/>
      <c r="G62" s="170"/>
      <c r="H62" s="170"/>
      <c r="I62" s="170"/>
      <c r="J62" s="170"/>
      <c r="K62" s="170"/>
      <c r="L62" s="170"/>
      <c r="M62" s="170"/>
      <c r="N62" s="170"/>
      <c r="O62" s="170"/>
    </row>
    <row r="63" spans="2:15" ht="30" customHeight="1" x14ac:dyDescent="0.2">
      <c r="C63" s="171"/>
      <c r="D63" s="172"/>
      <c r="E63" s="760" t="s">
        <v>409</v>
      </c>
      <c r="F63" s="761"/>
      <c r="G63" s="761"/>
      <c r="H63" s="762"/>
      <c r="I63" s="758" t="s">
        <v>374</v>
      </c>
      <c r="J63" s="759"/>
      <c r="K63" s="763" t="s">
        <v>375</v>
      </c>
      <c r="L63" s="764"/>
      <c r="M63" s="764"/>
      <c r="N63" s="173"/>
      <c r="O63" s="174"/>
    </row>
    <row r="64" spans="2:15" ht="90.75" customHeight="1" thickBot="1" x14ac:dyDescent="0.25">
      <c r="C64" s="175" t="s">
        <v>316</v>
      </c>
      <c r="D64" s="176" t="s">
        <v>63</v>
      </c>
      <c r="E64" s="236" t="s">
        <v>376</v>
      </c>
      <c r="F64" s="177" t="s">
        <v>377</v>
      </c>
      <c r="G64" s="177" t="s">
        <v>8</v>
      </c>
      <c r="H64" s="237" t="s">
        <v>317</v>
      </c>
      <c r="I64" s="235" t="s">
        <v>318</v>
      </c>
      <c r="J64" s="234" t="s">
        <v>410</v>
      </c>
      <c r="K64" s="177" t="s">
        <v>2</v>
      </c>
      <c r="L64" s="177" t="s">
        <v>7</v>
      </c>
      <c r="M64" s="177" t="s">
        <v>378</v>
      </c>
      <c r="N64" s="178"/>
      <c r="O64" s="179" t="s">
        <v>379</v>
      </c>
    </row>
    <row r="65" spans="3:15" x14ac:dyDescent="0.2">
      <c r="C65" s="180"/>
      <c r="D65" s="181"/>
      <c r="E65" s="182"/>
      <c r="F65" s="182"/>
      <c r="G65" s="182"/>
      <c r="H65" s="183"/>
      <c r="I65" s="184"/>
      <c r="J65" s="183"/>
      <c r="K65" s="185"/>
      <c r="L65" s="185"/>
      <c r="M65" s="185"/>
      <c r="N65" s="186"/>
      <c r="O65" s="183"/>
    </row>
    <row r="66" spans="3:15" x14ac:dyDescent="0.2">
      <c r="C66" s="187" t="s">
        <v>319</v>
      </c>
      <c r="D66" s="181">
        <v>1949</v>
      </c>
      <c r="E66" s="188" t="s">
        <v>319</v>
      </c>
      <c r="F66" s="188" t="s">
        <v>319</v>
      </c>
      <c r="G66" s="188" t="s">
        <v>319</v>
      </c>
      <c r="H66" s="189" t="s">
        <v>319</v>
      </c>
      <c r="I66" s="190" t="s">
        <v>319</v>
      </c>
      <c r="J66" s="189" t="s">
        <v>319</v>
      </c>
      <c r="K66" s="191" t="s">
        <v>319</v>
      </c>
      <c r="L66" s="191" t="s">
        <v>319</v>
      </c>
      <c r="M66" s="191" t="s">
        <v>319</v>
      </c>
      <c r="N66" s="192"/>
      <c r="O66" s="189" t="s">
        <v>319</v>
      </c>
    </row>
    <row r="67" spans="3:15" x14ac:dyDescent="0.2">
      <c r="C67" s="187" t="s">
        <v>320</v>
      </c>
      <c r="D67" s="193" t="s">
        <v>321</v>
      </c>
      <c r="E67" s="194" t="s">
        <v>320</v>
      </c>
      <c r="F67" s="194" t="s">
        <v>320</v>
      </c>
      <c r="G67" s="194" t="s">
        <v>320</v>
      </c>
      <c r="H67" s="195" t="s">
        <v>320</v>
      </c>
      <c r="I67" s="194" t="s">
        <v>320</v>
      </c>
      <c r="J67" s="195" t="s">
        <v>320</v>
      </c>
      <c r="K67" s="191" t="s">
        <v>320</v>
      </c>
      <c r="L67" s="191" t="s">
        <v>320</v>
      </c>
      <c r="M67" s="191"/>
      <c r="N67" s="192"/>
      <c r="O67" s="195" t="s">
        <v>320</v>
      </c>
    </row>
    <row r="68" spans="3:15" x14ac:dyDescent="0.2">
      <c r="C68" s="196" t="s">
        <v>319</v>
      </c>
      <c r="D68" s="197">
        <v>2011</v>
      </c>
      <c r="E68" s="198" t="s">
        <v>319</v>
      </c>
      <c r="F68" s="198" t="s">
        <v>319</v>
      </c>
      <c r="G68" s="198" t="s">
        <v>319</v>
      </c>
      <c r="H68" s="199" t="s">
        <v>319</v>
      </c>
      <c r="I68" s="200" t="s">
        <v>319</v>
      </c>
      <c r="J68" s="199" t="s">
        <v>319</v>
      </c>
      <c r="K68" s="201" t="s">
        <v>319</v>
      </c>
      <c r="L68" s="201" t="s">
        <v>319</v>
      </c>
      <c r="M68" s="201" t="s">
        <v>319</v>
      </c>
      <c r="N68" s="202"/>
      <c r="O68" s="199" t="s">
        <v>319</v>
      </c>
    </row>
    <row r="70" spans="3:15" x14ac:dyDescent="0.2">
      <c r="C70" s="203" t="s">
        <v>64</v>
      </c>
    </row>
    <row r="71" spans="3:15" x14ac:dyDescent="0.2">
      <c r="C71" s="204" t="s">
        <v>103</v>
      </c>
      <c r="D71" s="145" t="s">
        <v>426</v>
      </c>
    </row>
    <row r="72" spans="3:15" x14ac:dyDescent="0.2">
      <c r="C72" s="204" t="s">
        <v>104</v>
      </c>
      <c r="D72" s="145" t="s">
        <v>0</v>
      </c>
    </row>
    <row r="73" spans="3:15" x14ac:dyDescent="0.2">
      <c r="C73" s="204" t="s">
        <v>380</v>
      </c>
      <c r="D73" s="168" t="s">
        <v>9</v>
      </c>
      <c r="E73" s="164"/>
      <c r="F73" s="164"/>
      <c r="G73" s="164"/>
      <c r="H73" s="164"/>
      <c r="I73" s="164"/>
      <c r="J73" s="164"/>
      <c r="K73" s="164"/>
    </row>
    <row r="74" spans="3:15" x14ac:dyDescent="0.2">
      <c r="C74" s="204" t="s">
        <v>106</v>
      </c>
      <c r="D74" s="145" t="s">
        <v>10</v>
      </c>
    </row>
    <row r="75" spans="3:15" x14ac:dyDescent="0.2">
      <c r="C75" s="204"/>
      <c r="D75" s="145" t="s">
        <v>427</v>
      </c>
      <c r="H75" s="145"/>
    </row>
    <row r="76" spans="3:15" x14ac:dyDescent="0.2">
      <c r="C76" s="204" t="s">
        <v>107</v>
      </c>
      <c r="D76" s="145" t="s">
        <v>1</v>
      </c>
    </row>
    <row r="77" spans="3:15" x14ac:dyDescent="0.2">
      <c r="C77" s="204" t="s">
        <v>108</v>
      </c>
      <c r="D77" s="144" t="s">
        <v>322</v>
      </c>
    </row>
    <row r="78" spans="3:15" x14ac:dyDescent="0.2">
      <c r="C78" s="205"/>
      <c r="D78" s="144" t="s">
        <v>323</v>
      </c>
    </row>
    <row r="79" spans="3:15" x14ac:dyDescent="0.2">
      <c r="C79" s="205"/>
      <c r="D79" s="144" t="s">
        <v>324</v>
      </c>
    </row>
    <row r="80" spans="3:15" x14ac:dyDescent="0.2">
      <c r="C80" s="205"/>
    </row>
    <row r="81" spans="2:13" ht="15" x14ac:dyDescent="0.25">
      <c r="B81" s="156" t="s">
        <v>390</v>
      </c>
      <c r="C81" s="206"/>
      <c r="F81" s="145" t="s">
        <v>391</v>
      </c>
    </row>
    <row r="82" spans="2:13" x14ac:dyDescent="0.2">
      <c r="C82" s="206"/>
    </row>
    <row r="83" spans="2:13" x14ac:dyDescent="0.2">
      <c r="C83" s="207" t="s">
        <v>103</v>
      </c>
      <c r="D83" s="208" t="s">
        <v>104</v>
      </c>
      <c r="E83" s="208" t="s">
        <v>105</v>
      </c>
      <c r="F83" s="208" t="s">
        <v>106</v>
      </c>
      <c r="G83" s="208" t="s">
        <v>107</v>
      </c>
      <c r="H83" s="208" t="s">
        <v>108</v>
      </c>
      <c r="I83" s="208" t="s">
        <v>109</v>
      </c>
      <c r="J83" s="208" t="s">
        <v>110</v>
      </c>
      <c r="K83" s="208" t="s">
        <v>340</v>
      </c>
      <c r="L83" s="226"/>
      <c r="M83" s="208" t="s">
        <v>341</v>
      </c>
    </row>
    <row r="84" spans="2:13" ht="29.25" customHeight="1" x14ac:dyDescent="0.2">
      <c r="C84" s="209"/>
      <c r="D84" s="209"/>
      <c r="E84" s="210"/>
      <c r="F84" s="210"/>
      <c r="G84" s="210"/>
      <c r="H84" s="225"/>
      <c r="I84" s="210"/>
      <c r="J84" s="232" t="s">
        <v>342</v>
      </c>
      <c r="K84" s="233" t="s">
        <v>405</v>
      </c>
      <c r="L84" s="230"/>
      <c r="M84" s="231" t="s">
        <v>343</v>
      </c>
    </row>
    <row r="85" spans="2:13" ht="30.75" customHeight="1" x14ac:dyDescent="0.2">
      <c r="C85" s="227"/>
      <c r="D85" s="211"/>
      <c r="E85" s="212"/>
      <c r="F85" s="212"/>
      <c r="G85" s="213"/>
      <c r="H85" s="228"/>
      <c r="I85" s="228"/>
      <c r="J85" s="229"/>
      <c r="K85" s="212"/>
      <c r="L85" s="228"/>
      <c r="M85" s="228"/>
    </row>
    <row r="86" spans="2:13" ht="60" customHeight="1" x14ac:dyDescent="0.2">
      <c r="C86" s="122" t="s">
        <v>404</v>
      </c>
      <c r="D86" s="131" t="s">
        <v>112</v>
      </c>
      <c r="E86" s="122" t="s">
        <v>406</v>
      </c>
      <c r="F86" s="122" t="s">
        <v>290</v>
      </c>
      <c r="G86" s="122" t="s">
        <v>295</v>
      </c>
      <c r="H86" s="122" t="s">
        <v>292</v>
      </c>
      <c r="I86" s="131" t="s">
        <v>113</v>
      </c>
      <c r="J86" s="132" t="s">
        <v>114</v>
      </c>
      <c r="K86" s="131" t="s">
        <v>115</v>
      </c>
      <c r="L86" s="59"/>
      <c r="M86" s="132" t="s">
        <v>116</v>
      </c>
    </row>
    <row r="87" spans="2:13" ht="13.5" thickBot="1" x14ac:dyDescent="0.25">
      <c r="C87" s="214">
        <f t="shared" ref="C87:I87" si="0">index_label</f>
        <v>0</v>
      </c>
      <c r="D87" s="214">
        <f t="shared" si="0"/>
        <v>0</v>
      </c>
      <c r="E87" s="214">
        <f t="shared" si="0"/>
        <v>0</v>
      </c>
      <c r="F87" s="214">
        <f t="shared" si="0"/>
        <v>0</v>
      </c>
      <c r="G87" s="214">
        <f t="shared" si="0"/>
        <v>0</v>
      </c>
      <c r="H87" s="214">
        <f t="shared" si="0"/>
        <v>0</v>
      </c>
      <c r="I87" s="214">
        <f t="shared" si="0"/>
        <v>0</v>
      </c>
      <c r="J87" s="215"/>
      <c r="K87" s="214">
        <f>index_label</f>
        <v>0</v>
      </c>
      <c r="L87" s="214"/>
      <c r="M87" s="214">
        <f>index_label</f>
        <v>0</v>
      </c>
    </row>
    <row r="88" spans="2:13" x14ac:dyDescent="0.2">
      <c r="C88" s="216">
        <v>1949</v>
      </c>
      <c r="D88" s="216" t="s">
        <v>319</v>
      </c>
      <c r="E88" s="216" t="s">
        <v>319</v>
      </c>
      <c r="F88" s="216" t="s">
        <v>319</v>
      </c>
      <c r="G88" s="216" t="s">
        <v>319</v>
      </c>
      <c r="H88" s="216" t="s">
        <v>319</v>
      </c>
      <c r="I88" s="216" t="s">
        <v>319</v>
      </c>
      <c r="J88" s="217"/>
      <c r="K88" s="216" t="s">
        <v>319</v>
      </c>
      <c r="L88" s="216"/>
      <c r="M88" s="216" t="s">
        <v>319</v>
      </c>
    </row>
    <row r="89" spans="2:13" x14ac:dyDescent="0.2">
      <c r="C89" s="216" t="s">
        <v>320</v>
      </c>
      <c r="D89" s="216" t="s">
        <v>320</v>
      </c>
      <c r="E89" s="216" t="s">
        <v>320</v>
      </c>
      <c r="F89" s="216" t="s">
        <v>320</v>
      </c>
      <c r="G89" s="216" t="s">
        <v>320</v>
      </c>
      <c r="H89" s="216" t="s">
        <v>320</v>
      </c>
      <c r="I89" s="216" t="s">
        <v>320</v>
      </c>
      <c r="J89" s="218"/>
      <c r="K89" s="216" t="s">
        <v>320</v>
      </c>
      <c r="L89" s="216"/>
      <c r="M89" s="216" t="s">
        <v>320</v>
      </c>
    </row>
    <row r="90" spans="2:13" x14ac:dyDescent="0.2">
      <c r="C90" s="725" t="s">
        <v>1568</v>
      </c>
      <c r="D90" s="216" t="s">
        <v>319</v>
      </c>
      <c r="E90" s="216" t="s">
        <v>319</v>
      </c>
      <c r="F90" s="216" t="s">
        <v>319</v>
      </c>
      <c r="G90" s="216" t="s">
        <v>319</v>
      </c>
      <c r="H90" s="216" t="s">
        <v>319</v>
      </c>
      <c r="I90" s="216" t="s">
        <v>319</v>
      </c>
      <c r="J90" s="217"/>
      <c r="K90" s="216" t="s">
        <v>319</v>
      </c>
      <c r="L90" s="216"/>
      <c r="M90" s="216" t="s">
        <v>319</v>
      </c>
    </row>
    <row r="91" spans="2:13" x14ac:dyDescent="0.2">
      <c r="C91" s="206"/>
    </row>
    <row r="92" spans="2:13" x14ac:dyDescent="0.2">
      <c r="C92" s="219" t="s">
        <v>64</v>
      </c>
    </row>
    <row r="93" spans="2:13" x14ac:dyDescent="0.2">
      <c r="C93" s="220" t="s">
        <v>80</v>
      </c>
      <c r="D93" s="145" t="s">
        <v>381</v>
      </c>
    </row>
    <row r="94" spans="2:13" x14ac:dyDescent="0.2">
      <c r="C94" s="206"/>
      <c r="D94" s="145" t="s">
        <v>382</v>
      </c>
    </row>
    <row r="96" spans="2:13" x14ac:dyDescent="0.2">
      <c r="C96" s="220" t="s">
        <v>82</v>
      </c>
      <c r="D96" s="145" t="s">
        <v>383</v>
      </c>
    </row>
    <row r="97" spans="3:4" x14ac:dyDescent="0.2">
      <c r="C97" s="221" t="s">
        <v>81</v>
      </c>
    </row>
    <row r="98" spans="3:4" x14ac:dyDescent="0.2">
      <c r="C98" s="204" t="s">
        <v>103</v>
      </c>
      <c r="D98" s="145" t="s">
        <v>4</v>
      </c>
    </row>
    <row r="99" spans="3:4" x14ac:dyDescent="0.2">
      <c r="C99" s="204" t="s">
        <v>104</v>
      </c>
      <c r="D99" s="145" t="s">
        <v>5</v>
      </c>
    </row>
    <row r="100" spans="3:4" x14ac:dyDescent="0.2">
      <c r="C100" s="204" t="s">
        <v>105</v>
      </c>
      <c r="D100" s="145" t="s">
        <v>6</v>
      </c>
    </row>
    <row r="101" spans="3:4" x14ac:dyDescent="0.2">
      <c r="C101" s="204"/>
      <c r="D101" s="145" t="s">
        <v>11</v>
      </c>
    </row>
    <row r="102" spans="3:4" x14ac:dyDescent="0.2">
      <c r="C102" s="204" t="s">
        <v>106</v>
      </c>
      <c r="D102" s="145" t="s">
        <v>12</v>
      </c>
    </row>
    <row r="103" spans="3:4" x14ac:dyDescent="0.2">
      <c r="C103" s="205"/>
      <c r="D103" s="145" t="s">
        <v>13</v>
      </c>
    </row>
    <row r="104" spans="3:4" x14ac:dyDescent="0.2">
      <c r="C104" s="204" t="s">
        <v>107</v>
      </c>
      <c r="D104" s="145" t="s">
        <v>14</v>
      </c>
    </row>
    <row r="105" spans="3:4" x14ac:dyDescent="0.2">
      <c r="C105" s="204"/>
      <c r="D105" s="145" t="s">
        <v>15</v>
      </c>
    </row>
    <row r="106" spans="3:4" x14ac:dyDescent="0.2">
      <c r="C106" s="204"/>
      <c r="D106" s="145" t="s">
        <v>16</v>
      </c>
    </row>
    <row r="107" spans="3:4" x14ac:dyDescent="0.2">
      <c r="C107" s="204" t="s">
        <v>108</v>
      </c>
      <c r="D107" s="145" t="s">
        <v>392</v>
      </c>
    </row>
    <row r="108" spans="3:4" x14ac:dyDescent="0.2">
      <c r="C108" s="205"/>
      <c r="D108" s="145" t="s">
        <v>393</v>
      </c>
    </row>
    <row r="109" spans="3:4" x14ac:dyDescent="0.2">
      <c r="C109" s="204" t="s">
        <v>109</v>
      </c>
      <c r="D109" s="145" t="s">
        <v>394</v>
      </c>
    </row>
    <row r="110" spans="3:4" x14ac:dyDescent="0.2">
      <c r="C110" s="204" t="s">
        <v>110</v>
      </c>
      <c r="D110" s="145" t="s">
        <v>395</v>
      </c>
    </row>
    <row r="111" spans="3:4" x14ac:dyDescent="0.2">
      <c r="C111" s="204" t="s">
        <v>340</v>
      </c>
      <c r="D111" s="145" t="s">
        <v>396</v>
      </c>
    </row>
    <row r="112" spans="3:4" x14ac:dyDescent="0.2">
      <c r="D112" s="145" t="s">
        <v>397</v>
      </c>
    </row>
    <row r="113" spans="2:15" x14ac:dyDescent="0.2">
      <c r="C113" s="204" t="s">
        <v>341</v>
      </c>
      <c r="D113" s="145" t="s">
        <v>407</v>
      </c>
    </row>
    <row r="114" spans="2:15" x14ac:dyDescent="0.2">
      <c r="C114" s="204"/>
      <c r="D114" s="145"/>
    </row>
    <row r="115" spans="2:15" ht="15" x14ac:dyDescent="0.25">
      <c r="B115" s="156" t="s">
        <v>325</v>
      </c>
      <c r="C115" s="164"/>
    </row>
    <row r="117" spans="2:15" ht="15.75" x14ac:dyDescent="0.25">
      <c r="C117" s="155" t="s">
        <v>403</v>
      </c>
      <c r="D117" s="155"/>
      <c r="E117" s="155"/>
      <c r="F117" s="155"/>
      <c r="G117" s="155"/>
      <c r="H117" s="155"/>
      <c r="I117" s="155"/>
      <c r="J117" s="155"/>
      <c r="K117" s="155"/>
      <c r="L117" s="155"/>
      <c r="M117" s="155"/>
      <c r="N117" s="155"/>
      <c r="O117" s="155"/>
    </row>
    <row r="119" spans="2:15" x14ac:dyDescent="0.2">
      <c r="D119" s="723"/>
      <c r="E119" s="723"/>
    </row>
    <row r="120" spans="2:15" x14ac:dyDescent="0.2">
      <c r="D120" s="723" t="s">
        <v>1556</v>
      </c>
      <c r="E120" s="723"/>
      <c r="F120" s="724" t="s">
        <v>1557</v>
      </c>
    </row>
    <row r="121" spans="2:15" x14ac:dyDescent="0.2">
      <c r="F121" s="724" t="s">
        <v>1558</v>
      </c>
    </row>
    <row r="122" spans="2:15" x14ac:dyDescent="0.2">
      <c r="D122" s="723" t="s">
        <v>1550</v>
      </c>
      <c r="F122" s="724" t="s">
        <v>1551</v>
      </c>
    </row>
    <row r="123" spans="2:15" x14ac:dyDescent="0.2">
      <c r="D123" s="724"/>
      <c r="F123" s="724" t="s">
        <v>1552</v>
      </c>
    </row>
    <row r="124" spans="2:15" x14ac:dyDescent="0.2">
      <c r="D124" s="723" t="s">
        <v>1560</v>
      </c>
      <c r="E124" s="723"/>
      <c r="F124" s="724" t="s">
        <v>1567</v>
      </c>
      <c r="G124" s="168"/>
    </row>
    <row r="125" spans="2:15" x14ac:dyDescent="0.2">
      <c r="D125" s="723" t="s">
        <v>1561</v>
      </c>
      <c r="F125" s="724" t="s">
        <v>1562</v>
      </c>
    </row>
    <row r="126" spans="2:15" x14ac:dyDescent="0.2">
      <c r="D126" s="723" t="s">
        <v>1563</v>
      </c>
      <c r="E126" s="723"/>
      <c r="F126" s="724" t="s">
        <v>1564</v>
      </c>
    </row>
    <row r="127" spans="2:15" x14ac:dyDescent="0.2">
      <c r="D127" s="723" t="s">
        <v>398</v>
      </c>
      <c r="E127" s="723"/>
      <c r="F127" s="144" t="s">
        <v>1559</v>
      </c>
    </row>
    <row r="128" spans="2:15" x14ac:dyDescent="0.2">
      <c r="D128" s="723" t="s">
        <v>384</v>
      </c>
      <c r="E128" s="723"/>
      <c r="F128" s="145" t="s">
        <v>385</v>
      </c>
    </row>
    <row r="129" spans="3:6" x14ac:dyDescent="0.2">
      <c r="D129" s="723" t="s">
        <v>1554</v>
      </c>
      <c r="F129" s="724" t="s">
        <v>1555</v>
      </c>
    </row>
    <row r="130" spans="3:6" x14ac:dyDescent="0.2">
      <c r="D130" s="723" t="s">
        <v>399</v>
      </c>
      <c r="E130" s="723"/>
      <c r="F130" s="145" t="s">
        <v>400</v>
      </c>
    </row>
    <row r="131" spans="3:6" x14ac:dyDescent="0.2">
      <c r="D131" s="723" t="s">
        <v>402</v>
      </c>
      <c r="E131" s="723"/>
      <c r="F131" s="724" t="s">
        <v>1565</v>
      </c>
    </row>
    <row r="132" spans="3:6" x14ac:dyDescent="0.2">
      <c r="D132" s="723" t="s">
        <v>401</v>
      </c>
      <c r="E132" s="723"/>
      <c r="F132" s="724" t="s">
        <v>1566</v>
      </c>
    </row>
    <row r="133" spans="3:6" x14ac:dyDescent="0.2">
      <c r="D133" s="222"/>
      <c r="E133" s="222"/>
      <c r="F133" s="145"/>
    </row>
    <row r="134" spans="3:6" x14ac:dyDescent="0.2">
      <c r="D134" s="723"/>
      <c r="E134" s="723"/>
      <c r="F134" s="145"/>
    </row>
    <row r="137" spans="3:6" x14ac:dyDescent="0.2">
      <c r="C137" s="145"/>
      <c r="D137" s="145"/>
      <c r="F137" s="145"/>
    </row>
    <row r="138" spans="3:6" x14ac:dyDescent="0.2">
      <c r="C138" s="145"/>
      <c r="D138" s="145"/>
      <c r="F138" s="145"/>
    </row>
    <row r="139" spans="3:6" x14ac:dyDescent="0.2">
      <c r="C139" s="145"/>
      <c r="D139" s="145"/>
      <c r="F139" s="145"/>
    </row>
    <row r="140" spans="3:6" x14ac:dyDescent="0.2">
      <c r="D140" s="222"/>
      <c r="F140" s="145"/>
    </row>
    <row r="141" spans="3:6" x14ac:dyDescent="0.2">
      <c r="D141" s="222"/>
      <c r="F141" s="145"/>
    </row>
    <row r="142" spans="3:6" x14ac:dyDescent="0.2">
      <c r="D142" s="222"/>
      <c r="F142" s="145"/>
    </row>
    <row r="143" spans="3:6" x14ac:dyDescent="0.2">
      <c r="D143" s="222"/>
      <c r="F143" s="145"/>
    </row>
  </sheetData>
  <mergeCells count="3">
    <mergeCell ref="I63:J63"/>
    <mergeCell ref="E63:H63"/>
    <mergeCell ref="K63:M63"/>
  </mergeCells>
  <phoneticPr fontId="0" type="noConversion"/>
  <pageMargins left="0.75" right="0.75" top="1" bottom="1" header="0.5" footer="0.5"/>
  <pageSetup scale="65"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785"/>
  <sheetViews>
    <sheetView workbookViewId="0">
      <pane xSplit="2" ySplit="7" topLeftCell="C8" activePane="bottomRight" state="frozen"/>
      <selection pane="topRight" activeCell="C1" sqref="C1"/>
      <selection pane="bottomLeft" activeCell="A7" sqref="A7"/>
      <selection pane="bottomRight" activeCell="A22" sqref="A22"/>
    </sheetView>
  </sheetViews>
  <sheetFormatPr defaultRowHeight="12.75" x14ac:dyDescent="0.2"/>
  <cols>
    <col min="1" max="1" width="6.5703125" style="51" customWidth="1"/>
    <col min="2" max="2" width="6.85546875" style="51" customWidth="1"/>
    <col min="3" max="3" width="9.140625" style="51"/>
    <col min="4" max="4" width="13.5703125" style="51" customWidth="1"/>
    <col min="5" max="5" width="9.140625" style="51"/>
    <col min="6" max="6" width="14.140625" style="51" customWidth="1"/>
    <col min="7" max="7" width="11.85546875" style="51" customWidth="1"/>
    <col min="8" max="8" width="12.5703125" style="51" customWidth="1"/>
    <col min="9" max="9" width="9.85546875" style="51" customWidth="1"/>
    <col min="10" max="10" width="9.140625" style="51"/>
    <col min="11" max="11" width="13.28515625" style="51" customWidth="1"/>
    <col min="12" max="15" width="9.140625" style="51"/>
    <col min="16" max="16" width="12.42578125" style="51" customWidth="1"/>
    <col min="17" max="21" width="9.140625" style="51"/>
    <col min="22" max="22" width="10" style="51" customWidth="1"/>
    <col min="23" max="28" width="9.140625" style="51"/>
    <col min="29" max="29" width="11.140625" style="51" customWidth="1"/>
    <col min="30" max="30" width="10.140625" style="51" customWidth="1"/>
    <col min="31" max="31" width="9.140625" style="51"/>
    <col min="32" max="32" width="11.85546875" style="51" customWidth="1"/>
    <col min="33" max="33" width="10.28515625" style="51" customWidth="1"/>
    <col min="34" max="34" width="9.5703125" style="51" bestFit="1" customWidth="1"/>
    <col min="35" max="35" width="9.85546875" style="51" customWidth="1"/>
    <col min="36" max="36" width="9.5703125" style="51" bestFit="1" customWidth="1"/>
    <col min="37" max="37" width="10.42578125" style="51" customWidth="1"/>
    <col min="38" max="38" width="10.28515625" style="51" customWidth="1"/>
    <col min="39" max="39" width="9.7109375" style="51" bestFit="1" customWidth="1"/>
    <col min="40" max="40" width="5.7109375" style="51" customWidth="1"/>
    <col min="41" max="41" width="9.5703125" style="51" bestFit="1" customWidth="1"/>
    <col min="42" max="43" width="9.140625" style="51"/>
    <col min="44" max="44" width="6.42578125" style="51" customWidth="1"/>
    <col min="45" max="57" width="9.140625" style="51"/>
    <col min="58" max="58" width="10.5703125" style="51" customWidth="1"/>
    <col min="59" max="16384" width="9.140625" style="51"/>
  </cols>
  <sheetData>
    <row r="1" spans="1:61" x14ac:dyDescent="0.2">
      <c r="A1" s="50"/>
      <c r="B1" s="50"/>
      <c r="AR1" s="53"/>
    </row>
    <row r="2" spans="1:61" x14ac:dyDescent="0.2">
      <c r="A2" s="50"/>
      <c r="B2" s="50"/>
      <c r="AR2" s="53"/>
    </row>
    <row r="3" spans="1:61" ht="102" x14ac:dyDescent="0.2">
      <c r="A3" s="50"/>
      <c r="B3" s="50"/>
      <c r="D3" s="340" t="s">
        <v>695</v>
      </c>
      <c r="E3" s="57"/>
      <c r="F3" s="54" t="s">
        <v>696</v>
      </c>
      <c r="G3" s="57"/>
      <c r="H3" s="57"/>
      <c r="I3" s="57"/>
      <c r="J3" s="57"/>
      <c r="K3" s="87" t="s">
        <v>303</v>
      </c>
      <c r="L3" s="57"/>
      <c r="M3" s="57"/>
      <c r="N3" s="57"/>
      <c r="O3" s="57"/>
      <c r="P3" s="345" t="s">
        <v>699</v>
      </c>
      <c r="Q3" s="138"/>
      <c r="R3" s="345" t="s">
        <v>277</v>
      </c>
      <c r="S3" s="138"/>
      <c r="T3" s="345" t="s">
        <v>280</v>
      </c>
      <c r="U3" s="138"/>
      <c r="V3" s="345" t="s">
        <v>301</v>
      </c>
      <c r="W3" s="57"/>
      <c r="X3" s="87" t="s">
        <v>700</v>
      </c>
      <c r="Y3" s="57"/>
      <c r="Z3" s="57"/>
      <c r="AA3" s="57"/>
      <c r="AB3" s="57"/>
      <c r="AC3" s="340" t="s">
        <v>286</v>
      </c>
      <c r="AF3" s="54" t="s">
        <v>40</v>
      </c>
      <c r="AG3" s="54"/>
      <c r="AH3" s="54" t="str">
        <f>index_label</f>
        <v>1985 = 1</v>
      </c>
      <c r="AR3" s="53"/>
    </row>
    <row r="4" spans="1:61" x14ac:dyDescent="0.2">
      <c r="A4" s="50"/>
      <c r="B4" s="50"/>
      <c r="AF4" s="55" t="s">
        <v>103</v>
      </c>
      <c r="AG4" s="55" t="s">
        <v>104</v>
      </c>
      <c r="AH4" s="55" t="s">
        <v>105</v>
      </c>
      <c r="AI4" s="55" t="s">
        <v>106</v>
      </c>
      <c r="AJ4" s="55" t="s">
        <v>107</v>
      </c>
      <c r="AK4" s="55" t="s">
        <v>108</v>
      </c>
      <c r="AL4" s="55" t="s">
        <v>109</v>
      </c>
      <c r="AM4" s="55" t="s">
        <v>110</v>
      </c>
      <c r="AR4" s="53"/>
    </row>
    <row r="5" spans="1:61" ht="54" customHeight="1" x14ac:dyDescent="0.2">
      <c r="A5" s="50"/>
      <c r="B5" s="50"/>
      <c r="D5" s="77" t="str">
        <f>D12</f>
        <v>Total Consumption (Trillion Btu)</v>
      </c>
      <c r="F5" s="77" t="s">
        <v>275</v>
      </c>
      <c r="G5" s="77" t="s">
        <v>276</v>
      </c>
      <c r="H5" s="77" t="s">
        <v>629</v>
      </c>
      <c r="I5" s="77" t="str">
        <f>I12</f>
        <v>Total</v>
      </c>
      <c r="K5" s="77" t="str">
        <f>K12</f>
        <v xml:space="preserve">Single-Family </v>
      </c>
      <c r="L5" s="77" t="str">
        <f>L12</f>
        <v>Multi-Family</v>
      </c>
      <c r="M5" s="77" t="str">
        <f>M12</f>
        <v>Manufactured Homes</v>
      </c>
      <c r="N5" s="77" t="str">
        <f>N12</f>
        <v>Total</v>
      </c>
      <c r="P5" s="77" t="str">
        <f>P12</f>
        <v>Total</v>
      </c>
      <c r="R5" s="77" t="str">
        <f>R12</f>
        <v>Total</v>
      </c>
      <c r="T5" s="77" t="str">
        <f>T12</f>
        <v>Total</v>
      </c>
      <c r="V5" s="77" t="str">
        <f>V12</f>
        <v>Total</v>
      </c>
      <c r="X5" s="77" t="str">
        <f>X12</f>
        <v xml:space="preserve">Single-Family </v>
      </c>
      <c r="Y5" s="77" t="str">
        <f>Y12</f>
        <v>Multi-Family</v>
      </c>
      <c r="Z5" s="77" t="str">
        <f>Z12</f>
        <v>Manufactured Homes</v>
      </c>
      <c r="AA5" s="77" t="str">
        <f>AA12</f>
        <v>Total</v>
      </c>
      <c r="AC5" s="330" t="s">
        <v>32</v>
      </c>
      <c r="AD5" s="134"/>
      <c r="AF5" s="341" t="s">
        <v>696</v>
      </c>
      <c r="AG5" s="131" t="s">
        <v>112</v>
      </c>
      <c r="AH5" s="122" t="s">
        <v>290</v>
      </c>
      <c r="AI5" s="341" t="s">
        <v>707</v>
      </c>
      <c r="AJ5" s="120" t="s">
        <v>292</v>
      </c>
      <c r="AK5" s="131" t="s">
        <v>113</v>
      </c>
      <c r="AL5" s="132" t="s">
        <v>114</v>
      </c>
      <c r="AM5" s="131" t="s">
        <v>115</v>
      </c>
      <c r="AN5" s="59"/>
      <c r="AO5" s="132" t="s">
        <v>116</v>
      </c>
      <c r="AR5" s="53"/>
    </row>
    <row r="6" spans="1:61" ht="24.75" customHeight="1" x14ac:dyDescent="0.2">
      <c r="A6" s="137" t="s">
        <v>306</v>
      </c>
      <c r="B6" s="50"/>
      <c r="D6" s="77"/>
      <c r="F6" s="77"/>
      <c r="G6" s="77"/>
      <c r="H6" s="77"/>
      <c r="I6" s="77"/>
      <c r="K6" s="77"/>
      <c r="L6" s="77"/>
      <c r="M6" s="77"/>
      <c r="N6" s="77"/>
      <c r="P6" s="77"/>
      <c r="R6" s="77"/>
      <c r="T6" s="77"/>
      <c r="V6" s="77"/>
      <c r="X6" s="77"/>
      <c r="Y6" s="77"/>
      <c r="Z6" s="77"/>
      <c r="AA6" s="77"/>
      <c r="AC6" s="77"/>
      <c r="AD6" s="134"/>
      <c r="AF6" s="63"/>
      <c r="AG6" s="120"/>
      <c r="AH6" s="63"/>
      <c r="AI6" s="63"/>
      <c r="AJ6" s="63"/>
      <c r="AK6" s="63"/>
      <c r="AL6" s="121" t="s">
        <v>294</v>
      </c>
      <c r="AM6" s="64" t="s">
        <v>118</v>
      </c>
      <c r="AN6" s="65"/>
      <c r="AO6" s="347" t="s">
        <v>708</v>
      </c>
      <c r="AR6" s="53"/>
    </row>
    <row r="7" spans="1:61" ht="27.75" customHeight="1" thickBot="1" x14ac:dyDescent="0.25">
      <c r="A7" s="50"/>
      <c r="B7" s="50"/>
      <c r="D7" s="82" t="str">
        <f>D14</f>
        <v xml:space="preserve">   (TBtu)</v>
      </c>
      <c r="F7" s="82" t="str">
        <f>F14</f>
        <v>Thousand HU</v>
      </c>
      <c r="G7" s="82" t="str">
        <f>G14</f>
        <v>Thousand HU</v>
      </c>
      <c r="H7" s="82" t="str">
        <f>H14</f>
        <v>Thousand HU</v>
      </c>
      <c r="I7" s="82" t="str">
        <f>I14</f>
        <v>Thousand HU</v>
      </c>
      <c r="K7" s="82" t="str">
        <f>K14</f>
        <v>Billion SF</v>
      </c>
      <c r="L7" s="82" t="str">
        <f>L14</f>
        <v>Billion SF</v>
      </c>
      <c r="M7" s="82" t="str">
        <f>M14</f>
        <v>Billion SF</v>
      </c>
      <c r="N7" s="82" t="str">
        <f>N14</f>
        <v>Billion SF</v>
      </c>
      <c r="P7" s="82" t="str">
        <f>P14</f>
        <v>MMBtu/HU</v>
      </c>
      <c r="R7" s="82" t="str">
        <f>R14</f>
        <v xml:space="preserve"> kBtu/SF</v>
      </c>
      <c r="T7" s="82" t="str">
        <f>T14</f>
        <v xml:space="preserve"> kBtu/SF</v>
      </c>
      <c r="V7" s="82" t="str">
        <f>V14</f>
        <v xml:space="preserve"> kBtu/SF</v>
      </c>
      <c r="X7" s="82" t="str">
        <f>X14</f>
        <v>SF/HU</v>
      </c>
      <c r="Y7" s="82" t="str">
        <f>Y14</f>
        <v>SF/HU</v>
      </c>
      <c r="Z7" s="82" t="str">
        <f>Z14</f>
        <v>SF/HU</v>
      </c>
      <c r="AA7" s="82" t="str">
        <f>AA14</f>
        <v>SF/HU</v>
      </c>
      <c r="AC7" s="82" t="str">
        <f>AC14</f>
        <v>1985 = 1.0</v>
      </c>
      <c r="AD7" s="133"/>
      <c r="AF7" s="66"/>
      <c r="AG7" s="136" t="s">
        <v>701</v>
      </c>
      <c r="AH7" s="66"/>
      <c r="AI7" s="66"/>
      <c r="AJ7" s="66"/>
      <c r="AK7" s="123" t="s">
        <v>296</v>
      </c>
      <c r="AL7" s="67"/>
      <c r="AM7" s="66"/>
      <c r="AN7" s="67"/>
      <c r="AO7" s="67"/>
      <c r="AR7" s="53"/>
    </row>
    <row r="8" spans="1:61" x14ac:dyDescent="0.2">
      <c r="A8" s="50"/>
      <c r="B8" s="50"/>
      <c r="AE8"/>
      <c r="AF8"/>
      <c r="AG8"/>
      <c r="AH8"/>
      <c r="AI8"/>
      <c r="AJ8"/>
      <c r="AK8"/>
      <c r="AL8"/>
      <c r="AM8"/>
      <c r="AN8"/>
      <c r="AO8"/>
      <c r="AP8"/>
      <c r="AR8" s="53"/>
    </row>
    <row r="9" spans="1:61" x14ac:dyDescent="0.2">
      <c r="A9" s="50"/>
      <c r="B9" s="50"/>
      <c r="H9" s="633" t="s">
        <v>1493</v>
      </c>
      <c r="I9" s="616" t="s">
        <v>1483</v>
      </c>
      <c r="AE9"/>
      <c r="AF9"/>
      <c r="AG9"/>
      <c r="AH9"/>
      <c r="AI9"/>
      <c r="AJ9"/>
      <c r="AK9"/>
      <c r="AL9"/>
      <c r="AM9"/>
      <c r="AN9"/>
      <c r="AO9"/>
      <c r="AP9"/>
      <c r="AR9" s="53"/>
    </row>
    <row r="10" spans="1:61" x14ac:dyDescent="0.2">
      <c r="A10" s="50"/>
      <c r="B10" s="50"/>
      <c r="F10" s="54" t="s">
        <v>696</v>
      </c>
      <c r="I10" s="570">
        <v>1.01</v>
      </c>
      <c r="K10" s="54" t="s">
        <v>303</v>
      </c>
      <c r="X10" s="54" t="s">
        <v>700</v>
      </c>
      <c r="AF10" s="54" t="s">
        <v>40</v>
      </c>
      <c r="AG10" s="54"/>
      <c r="AH10" s="54" t="str">
        <f>index_label</f>
        <v>1985 = 1</v>
      </c>
      <c r="AR10" s="53"/>
    </row>
    <row r="11" spans="1:61" x14ac:dyDescent="0.2">
      <c r="A11" s="75"/>
      <c r="B11" s="50"/>
      <c r="AF11" s="55" t="s">
        <v>103</v>
      </c>
      <c r="AG11" s="55" t="s">
        <v>104</v>
      </c>
      <c r="AH11" s="55" t="s">
        <v>105</v>
      </c>
      <c r="AI11" s="55" t="s">
        <v>106</v>
      </c>
      <c r="AJ11" s="55" t="s">
        <v>107</v>
      </c>
      <c r="AK11" s="55" t="s">
        <v>108</v>
      </c>
      <c r="AL11" s="55" t="s">
        <v>109</v>
      </c>
      <c r="AM11" s="55" t="s">
        <v>110</v>
      </c>
      <c r="AR11" s="53"/>
    </row>
    <row r="12" spans="1:61" ht="48.75" customHeight="1" x14ac:dyDescent="0.2">
      <c r="A12" s="50"/>
      <c r="B12" s="50"/>
      <c r="D12" s="330" t="s">
        <v>694</v>
      </c>
      <c r="E12" s="57"/>
      <c r="F12" s="330" t="str">
        <f>F5</f>
        <v xml:space="preserve">Single-Family </v>
      </c>
      <c r="G12" s="330" t="str">
        <f>G5</f>
        <v>Multi-Family</v>
      </c>
      <c r="H12" s="330" t="str">
        <f>H5</f>
        <v>Manufactured Homes</v>
      </c>
      <c r="I12" s="78" t="s">
        <v>32</v>
      </c>
      <c r="J12" s="57"/>
      <c r="K12" s="330" t="s">
        <v>275</v>
      </c>
      <c r="L12" s="330" t="s">
        <v>276</v>
      </c>
      <c r="M12" s="330" t="s">
        <v>629</v>
      </c>
      <c r="N12" s="56" t="s">
        <v>32</v>
      </c>
      <c r="O12" s="57"/>
      <c r="P12" s="78" t="s">
        <v>32</v>
      </c>
      <c r="Q12" s="57"/>
      <c r="R12" s="78" t="s">
        <v>32</v>
      </c>
      <c r="S12" s="57"/>
      <c r="T12" s="56" t="s">
        <v>32</v>
      </c>
      <c r="U12" s="57"/>
      <c r="V12" s="78" t="s">
        <v>32</v>
      </c>
      <c r="W12" s="57"/>
      <c r="X12" s="330" t="s">
        <v>275</v>
      </c>
      <c r="Y12" s="330" t="s">
        <v>276</v>
      </c>
      <c r="Z12" s="330" t="s">
        <v>629</v>
      </c>
      <c r="AA12" s="78" t="s">
        <v>32</v>
      </c>
      <c r="AB12" s="57"/>
      <c r="AC12" s="330" t="s">
        <v>32</v>
      </c>
      <c r="AD12" s="58"/>
      <c r="AE12" s="57"/>
      <c r="AF12" s="120" t="s">
        <v>127</v>
      </c>
      <c r="AG12" s="131" t="s">
        <v>112</v>
      </c>
      <c r="AH12" s="122" t="s">
        <v>290</v>
      </c>
      <c r="AI12" s="122" t="s">
        <v>295</v>
      </c>
      <c r="AJ12" s="120" t="s">
        <v>292</v>
      </c>
      <c r="AK12" s="131" t="s">
        <v>113</v>
      </c>
      <c r="AL12" s="59" t="s">
        <v>114</v>
      </c>
      <c r="AM12" s="131" t="s">
        <v>115</v>
      </c>
      <c r="AN12" s="59"/>
      <c r="AO12" s="132" t="s">
        <v>116</v>
      </c>
      <c r="AR12" s="53"/>
    </row>
    <row r="13" spans="1:61" ht="27" customHeight="1" x14ac:dyDescent="0.2">
      <c r="A13" s="137" t="s">
        <v>306</v>
      </c>
      <c r="B13" s="50"/>
      <c r="D13" s="80" t="s">
        <v>148</v>
      </c>
      <c r="E13" s="57"/>
      <c r="F13" s="61"/>
      <c r="G13" s="61"/>
      <c r="H13" s="61"/>
      <c r="I13" s="61"/>
      <c r="J13" s="57"/>
      <c r="K13" s="61"/>
      <c r="L13" s="61"/>
      <c r="M13" s="61"/>
      <c r="N13" s="61"/>
      <c r="O13" s="57"/>
      <c r="P13" s="80" t="s">
        <v>148</v>
      </c>
      <c r="Q13" s="57"/>
      <c r="R13" s="80" t="s">
        <v>148</v>
      </c>
      <c r="S13" s="57"/>
      <c r="T13" s="80" t="s">
        <v>148</v>
      </c>
      <c r="U13" s="57"/>
      <c r="V13" s="62"/>
      <c r="W13" s="57"/>
      <c r="X13" s="61"/>
      <c r="Y13" s="61"/>
      <c r="Z13" s="61"/>
      <c r="AA13" s="61"/>
      <c r="AB13" s="57"/>
      <c r="AC13" s="80" t="s">
        <v>148</v>
      </c>
      <c r="AD13" s="134"/>
      <c r="AE13" s="57"/>
      <c r="AF13" s="63"/>
      <c r="AG13" s="120"/>
      <c r="AH13" s="63"/>
      <c r="AI13" s="63"/>
      <c r="AJ13" s="63"/>
      <c r="AK13" s="63"/>
      <c r="AL13" s="121" t="s">
        <v>294</v>
      </c>
      <c r="AM13" s="64" t="s">
        <v>118</v>
      </c>
      <c r="AN13" s="65"/>
      <c r="AO13" s="121" t="s">
        <v>297</v>
      </c>
      <c r="AR13" s="53"/>
    </row>
    <row r="14" spans="1:61" ht="27.75" customHeight="1" thickBot="1" x14ac:dyDescent="0.25">
      <c r="A14" s="75"/>
      <c r="B14" s="50"/>
      <c r="D14" s="82" t="s">
        <v>120</v>
      </c>
      <c r="E14" s="57"/>
      <c r="F14" s="326" t="s">
        <v>705</v>
      </c>
      <c r="G14" s="326" t="s">
        <v>705</v>
      </c>
      <c r="H14" s="326" t="s">
        <v>705</v>
      </c>
      <c r="I14" s="326" t="s">
        <v>705</v>
      </c>
      <c r="J14" s="57"/>
      <c r="K14" s="80" t="s">
        <v>130</v>
      </c>
      <c r="L14" s="80" t="s">
        <v>130</v>
      </c>
      <c r="M14" s="80" t="s">
        <v>130</v>
      </c>
      <c r="N14" s="80" t="s">
        <v>130</v>
      </c>
      <c r="O14" s="57"/>
      <c r="P14" s="76" t="s">
        <v>702</v>
      </c>
      <c r="Q14" s="57"/>
      <c r="R14" s="76" t="s">
        <v>149</v>
      </c>
      <c r="S14" s="57"/>
      <c r="T14" s="61" t="s">
        <v>149</v>
      </c>
      <c r="U14" s="57"/>
      <c r="V14" s="76" t="s">
        <v>149</v>
      </c>
      <c r="W14" s="57"/>
      <c r="X14" s="80" t="s">
        <v>703</v>
      </c>
      <c r="Y14" s="80" t="s">
        <v>703</v>
      </c>
      <c r="Z14" s="80" t="s">
        <v>703</v>
      </c>
      <c r="AA14" s="80" t="s">
        <v>703</v>
      </c>
      <c r="AB14" s="57"/>
      <c r="AC14" s="61" t="s">
        <v>121</v>
      </c>
      <c r="AD14" s="58"/>
      <c r="AE14" s="57"/>
      <c r="AF14" s="66"/>
      <c r="AG14" s="135" t="s">
        <v>701</v>
      </c>
      <c r="AH14" s="66"/>
      <c r="AI14" s="66"/>
      <c r="AJ14" s="66"/>
      <c r="AK14" s="123" t="s">
        <v>296</v>
      </c>
      <c r="AL14" s="67"/>
      <c r="AM14" s="66"/>
      <c r="AN14" s="67"/>
      <c r="AO14" s="67"/>
      <c r="AR14" s="53"/>
      <c r="BD14"/>
      <c r="BE14" s="1" t="s">
        <v>553</v>
      </c>
      <c r="BF14"/>
      <c r="BG14"/>
      <c r="BH14"/>
      <c r="BI14"/>
    </row>
    <row r="15" spans="1:61" x14ac:dyDescent="0.2">
      <c r="A15" s="75" t="s">
        <v>148</v>
      </c>
      <c r="B15" s="50">
        <v>1949</v>
      </c>
      <c r="D15" s="79"/>
      <c r="F15" s="69"/>
      <c r="G15" s="69"/>
      <c r="H15" s="69"/>
      <c r="I15" s="69"/>
      <c r="P15" s="70"/>
      <c r="AC15" s="71"/>
      <c r="AD15" s="72"/>
      <c r="AF15" s="73"/>
      <c r="AG15" s="73"/>
      <c r="AH15" s="73"/>
      <c r="AI15" s="73"/>
      <c r="AJ15" s="73"/>
      <c r="AK15" s="73"/>
      <c r="AL15" s="73"/>
      <c r="AM15" s="73"/>
      <c r="AN15" s="73"/>
      <c r="AO15" s="73"/>
      <c r="AR15" s="53"/>
      <c r="BD15"/>
      <c r="BE15"/>
      <c r="BF15"/>
      <c r="BG15"/>
      <c r="BH15"/>
      <c r="BI15"/>
    </row>
    <row r="16" spans="1:61" ht="51.75" thickBot="1" x14ac:dyDescent="0.25">
      <c r="A16" s="75" t="s">
        <v>148</v>
      </c>
      <c r="B16" s="50">
        <f t="shared" ref="B16:B78" si="0">B15+1</f>
        <v>1950</v>
      </c>
      <c r="D16" s="79"/>
      <c r="F16" s="69"/>
      <c r="G16" s="69"/>
      <c r="H16" s="69"/>
      <c r="I16" s="69"/>
      <c r="P16" s="70"/>
      <c r="AC16" s="71"/>
      <c r="AD16" s="71"/>
      <c r="AF16" s="73"/>
      <c r="AG16" s="73"/>
      <c r="AH16" s="73"/>
      <c r="AI16" s="73"/>
      <c r="AJ16" s="73"/>
      <c r="AK16" s="73"/>
      <c r="AL16" s="73"/>
      <c r="AM16" s="73"/>
      <c r="AN16" s="73"/>
      <c r="AO16" s="73"/>
      <c r="AR16" s="53"/>
      <c r="BD16" s="95"/>
      <c r="BE16" s="253" t="s">
        <v>415</v>
      </c>
      <c r="BF16" s="253" t="s">
        <v>419</v>
      </c>
      <c r="BG16" s="253" t="s">
        <v>416</v>
      </c>
      <c r="BH16" s="253" t="s">
        <v>417</v>
      </c>
      <c r="BI16" s="253" t="s">
        <v>585</v>
      </c>
    </row>
    <row r="17" spans="1:61" x14ac:dyDescent="0.2">
      <c r="A17" s="75" t="s">
        <v>148</v>
      </c>
      <c r="B17" s="50">
        <f t="shared" si="0"/>
        <v>1951</v>
      </c>
      <c r="D17" s="79"/>
      <c r="F17" s="69"/>
      <c r="G17" s="69"/>
      <c r="H17" s="69"/>
      <c r="I17" s="69"/>
      <c r="P17" s="70"/>
      <c r="AC17" s="71"/>
      <c r="AD17" s="71"/>
      <c r="AF17" s="73"/>
      <c r="AG17" s="73"/>
      <c r="AH17" s="73"/>
      <c r="AI17" s="73"/>
      <c r="AJ17" s="73"/>
      <c r="AK17" s="73"/>
      <c r="AL17" s="73"/>
      <c r="AM17" s="73"/>
      <c r="AN17" s="73"/>
      <c r="AO17" s="73"/>
      <c r="AR17" s="53"/>
      <c r="BD17" s="95">
        <v>1985</v>
      </c>
      <c r="BE17" s="9">
        <v>1</v>
      </c>
      <c r="BF17" s="9">
        <v>1</v>
      </c>
      <c r="BG17" s="9">
        <v>1</v>
      </c>
      <c r="BH17" s="9">
        <v>1</v>
      </c>
      <c r="BI17" s="17">
        <v>1</v>
      </c>
    </row>
    <row r="18" spans="1:61" x14ac:dyDescent="0.2">
      <c r="A18" s="75" t="s">
        <v>148</v>
      </c>
      <c r="B18" s="50">
        <f t="shared" si="0"/>
        <v>1952</v>
      </c>
      <c r="D18" s="79"/>
      <c r="F18" s="69"/>
      <c r="G18" s="69"/>
      <c r="H18" s="69"/>
      <c r="I18" s="69"/>
      <c r="P18" s="70"/>
      <c r="AC18" s="71"/>
      <c r="AD18" s="71"/>
      <c r="AF18" s="73"/>
      <c r="AG18" s="73"/>
      <c r="AH18" s="73"/>
      <c r="AI18" s="73"/>
      <c r="AJ18" s="73"/>
      <c r="AK18" s="73"/>
      <c r="AL18" s="73"/>
      <c r="AM18" s="73"/>
      <c r="AN18" s="73"/>
      <c r="AO18" s="73"/>
      <c r="AR18" s="53"/>
      <c r="BD18" s="95">
        <v>1986</v>
      </c>
      <c r="BE18" s="9">
        <v>1.0020336592800534</v>
      </c>
      <c r="BF18" s="9">
        <v>1.0192305476500476</v>
      </c>
      <c r="BG18" s="9">
        <v>1.0121109621818536</v>
      </c>
      <c r="BH18" s="9">
        <v>0.97592898535522632</v>
      </c>
      <c r="BI18" s="17">
        <v>0.99532183831316356</v>
      </c>
    </row>
    <row r="19" spans="1:61" x14ac:dyDescent="0.2">
      <c r="A19" s="75" t="s">
        <v>148</v>
      </c>
      <c r="B19" s="50">
        <f t="shared" si="0"/>
        <v>1953</v>
      </c>
      <c r="D19" s="79"/>
      <c r="F19" s="69"/>
      <c r="G19" s="69"/>
      <c r="H19" s="69"/>
      <c r="I19" s="69"/>
      <c r="P19" s="70"/>
      <c r="AC19" s="71"/>
      <c r="AD19" s="71"/>
      <c r="AF19" s="73"/>
      <c r="AG19" s="73"/>
      <c r="AH19" s="73"/>
      <c r="AI19" s="73"/>
      <c r="AJ19" s="73"/>
      <c r="AK19" s="73"/>
      <c r="AL19" s="73"/>
      <c r="AM19" s="73"/>
      <c r="AN19" s="73"/>
      <c r="AO19" s="73"/>
      <c r="AR19" s="53"/>
      <c r="BD19" s="95">
        <v>1987</v>
      </c>
      <c r="BE19" s="9">
        <v>1.0257750890035429</v>
      </c>
      <c r="BF19" s="9">
        <v>1.0309947113113413</v>
      </c>
      <c r="BG19" s="9">
        <v>1.023930061536239</v>
      </c>
      <c r="BH19" s="9">
        <v>0.98057998928525658</v>
      </c>
      <c r="BI19" s="17">
        <v>0.99092866255128809</v>
      </c>
    </row>
    <row r="20" spans="1:61" x14ac:dyDescent="0.2">
      <c r="A20" s="75" t="s">
        <v>148</v>
      </c>
      <c r="B20" s="50">
        <f t="shared" si="0"/>
        <v>1954</v>
      </c>
      <c r="D20" s="79"/>
      <c r="F20" s="69"/>
      <c r="G20" s="69"/>
      <c r="H20" s="69"/>
      <c r="I20" s="69"/>
      <c r="P20" s="70"/>
      <c r="AC20" s="71"/>
      <c r="AD20" s="71"/>
      <c r="AF20" s="73"/>
      <c r="AG20" s="73"/>
      <c r="AH20" s="73"/>
      <c r="AI20" s="73"/>
      <c r="AJ20" s="73"/>
      <c r="AK20" s="73"/>
      <c r="AL20" s="73"/>
      <c r="AM20" s="73"/>
      <c r="AN20" s="73"/>
      <c r="AO20" s="73"/>
      <c r="AR20" s="53"/>
      <c r="BD20" s="95">
        <v>1988</v>
      </c>
      <c r="BE20" s="9">
        <v>1.0874416489199918</v>
      </c>
      <c r="BF20" s="9">
        <v>1.0499487262210647</v>
      </c>
      <c r="BG20" s="9">
        <v>1.0353979241746722</v>
      </c>
      <c r="BH20" s="9">
        <v>1.0078030115503169</v>
      </c>
      <c r="BI20" s="17">
        <v>0.99255579580702868</v>
      </c>
    </row>
    <row r="21" spans="1:61" x14ac:dyDescent="0.2">
      <c r="A21" s="75" t="s">
        <v>148</v>
      </c>
      <c r="B21" s="50">
        <f t="shared" si="0"/>
        <v>1955</v>
      </c>
      <c r="D21" s="79"/>
      <c r="F21" s="69"/>
      <c r="G21" s="69"/>
      <c r="H21" s="69"/>
      <c r="I21" s="69"/>
      <c r="P21" s="70"/>
      <c r="AC21" s="71"/>
      <c r="AD21" s="71"/>
      <c r="AF21" s="73"/>
      <c r="AG21" s="73"/>
      <c r="AH21" s="73"/>
      <c r="AI21" s="73"/>
      <c r="AJ21" s="73"/>
      <c r="AK21" s="73"/>
      <c r="AL21" s="73"/>
      <c r="AM21" s="73"/>
      <c r="AN21" s="73"/>
      <c r="AO21" s="73"/>
      <c r="AR21" s="53"/>
      <c r="BD21" s="95">
        <v>1989</v>
      </c>
      <c r="BE21" s="9">
        <v>1.137475938364702</v>
      </c>
      <c r="BF21" s="9">
        <v>1.0696055951791124</v>
      </c>
      <c r="BG21" s="9">
        <v>1.0463300716022612</v>
      </c>
      <c r="BH21" s="9">
        <v>1.0082335311188568</v>
      </c>
      <c r="BI21" s="17">
        <v>1.0080653997436821</v>
      </c>
    </row>
    <row r="22" spans="1:61" x14ac:dyDescent="0.2">
      <c r="A22" s="75" t="s">
        <v>148</v>
      </c>
      <c r="B22" s="50">
        <f t="shared" si="0"/>
        <v>1956</v>
      </c>
      <c r="D22" s="79"/>
      <c r="F22" s="69"/>
      <c r="G22" s="69"/>
      <c r="H22" s="69"/>
      <c r="I22" s="69"/>
      <c r="P22" s="70"/>
      <c r="AC22" s="71"/>
      <c r="AD22" s="71"/>
      <c r="AF22" s="73"/>
      <c r="AG22" s="73"/>
      <c r="AH22" s="73"/>
      <c r="AI22" s="73"/>
      <c r="AJ22" s="73"/>
      <c r="AK22" s="73"/>
      <c r="AL22" s="73"/>
      <c r="AM22" s="73"/>
      <c r="AN22" s="73"/>
      <c r="AO22" s="73"/>
      <c r="AR22" s="53"/>
      <c r="BD22" s="95">
        <v>1990</v>
      </c>
      <c r="BE22" s="9">
        <v>1.0914935388431937</v>
      </c>
      <c r="BF22" s="9">
        <v>1.0755625712935968</v>
      </c>
      <c r="BG22" s="9">
        <v>1.056464136933756</v>
      </c>
      <c r="BH22" s="9">
        <v>0.95314900400077218</v>
      </c>
      <c r="BI22" s="17">
        <v>1.0077897366393302</v>
      </c>
    </row>
    <row r="23" spans="1:61" x14ac:dyDescent="0.2">
      <c r="A23" s="75" t="s">
        <v>148</v>
      </c>
      <c r="B23" s="50">
        <f t="shared" si="0"/>
        <v>1957</v>
      </c>
      <c r="D23" s="79"/>
      <c r="F23" s="69"/>
      <c r="G23" s="69"/>
      <c r="H23" s="69"/>
      <c r="I23" s="69"/>
      <c r="P23" s="70"/>
      <c r="AC23" s="71"/>
      <c r="AD23" s="71"/>
      <c r="AF23" s="73"/>
      <c r="AG23" s="73"/>
      <c r="AH23" s="73"/>
      <c r="AI23" s="73"/>
      <c r="AJ23" s="73"/>
      <c r="AK23" s="73"/>
      <c r="AL23" s="73"/>
      <c r="AM23" s="73"/>
      <c r="AN23" s="73"/>
      <c r="AO23" s="73"/>
      <c r="AR23" s="53"/>
      <c r="BD23" s="95">
        <v>1991</v>
      </c>
      <c r="BE23" s="9">
        <v>1.1232655394460189</v>
      </c>
      <c r="BF23" s="9">
        <v>1.0866814918941341</v>
      </c>
      <c r="BG23" s="9">
        <v>1.0738063702406406</v>
      </c>
      <c r="BH23" s="9">
        <v>0.97593598364286249</v>
      </c>
      <c r="BI23" s="17">
        <v>0.98635410854565708</v>
      </c>
    </row>
    <row r="24" spans="1:61" x14ac:dyDescent="0.2">
      <c r="A24" s="75" t="s">
        <v>148</v>
      </c>
      <c r="B24" s="50">
        <f t="shared" si="0"/>
        <v>1958</v>
      </c>
      <c r="D24" s="79"/>
      <c r="F24" s="69"/>
      <c r="G24" s="69"/>
      <c r="H24" s="69"/>
      <c r="I24" s="69"/>
      <c r="P24" s="70"/>
      <c r="AC24" s="71"/>
      <c r="AD24" s="71"/>
      <c r="AF24" s="73"/>
      <c r="AG24" s="73"/>
      <c r="AH24" s="73"/>
      <c r="AI24" s="73"/>
      <c r="AJ24" s="73"/>
      <c r="AK24" s="73"/>
      <c r="AL24" s="73"/>
      <c r="AM24" s="73"/>
      <c r="AN24" s="73"/>
      <c r="AO24" s="73"/>
      <c r="AR24" s="53"/>
      <c r="BD24" s="95">
        <v>1992</v>
      </c>
      <c r="BE24" s="9">
        <v>1.1203299959180515</v>
      </c>
      <c r="BF24" s="9">
        <v>1.102317113919967</v>
      </c>
      <c r="BG24" s="9">
        <v>1.0912023211145085</v>
      </c>
      <c r="BH24" s="9">
        <v>0.96762157726603337</v>
      </c>
      <c r="BI24" s="17">
        <v>0.96256172510150295</v>
      </c>
    </row>
    <row r="25" spans="1:61" x14ac:dyDescent="0.2">
      <c r="A25" s="75" t="s">
        <v>148</v>
      </c>
      <c r="B25" s="50">
        <f t="shared" si="0"/>
        <v>1959</v>
      </c>
      <c r="D25" s="79"/>
      <c r="F25" s="69"/>
      <c r="G25" s="69"/>
      <c r="H25" s="69"/>
      <c r="I25" s="69"/>
      <c r="P25" s="70"/>
      <c r="AC25" s="71"/>
      <c r="AD25" s="71"/>
      <c r="AF25" s="73"/>
      <c r="AG25" s="73"/>
      <c r="AH25" s="73"/>
      <c r="AI25" s="73"/>
      <c r="AJ25" s="73"/>
      <c r="AK25" s="73"/>
      <c r="AL25" s="73"/>
      <c r="AM25" s="73"/>
      <c r="AN25" s="73"/>
      <c r="AO25" s="73"/>
      <c r="AR25" s="53"/>
      <c r="BD25" s="95">
        <v>1993</v>
      </c>
      <c r="BE25" s="9">
        <v>1.177349641673664</v>
      </c>
      <c r="BF25" s="9">
        <v>1.1110394174376939</v>
      </c>
      <c r="BG25" s="9">
        <v>1.108518507200039</v>
      </c>
      <c r="BH25" s="9">
        <v>1.0076488428657537</v>
      </c>
      <c r="BI25" s="17">
        <v>0.94868892379392955</v>
      </c>
    </row>
    <row r="26" spans="1:61" x14ac:dyDescent="0.2">
      <c r="A26" s="75" t="s">
        <v>148</v>
      </c>
      <c r="B26" s="50">
        <f t="shared" si="0"/>
        <v>1960</v>
      </c>
      <c r="D26" s="79"/>
      <c r="F26" s="69"/>
      <c r="G26" s="69"/>
      <c r="H26" s="69"/>
      <c r="I26" s="69"/>
      <c r="P26" s="70"/>
      <c r="AC26" s="71"/>
      <c r="AD26" s="71"/>
      <c r="AF26" s="73"/>
      <c r="AG26" s="73"/>
      <c r="AH26" s="73"/>
      <c r="AI26" s="73"/>
      <c r="AJ26" s="73"/>
      <c r="AK26" s="73"/>
      <c r="AL26" s="73"/>
      <c r="AM26" s="73"/>
      <c r="AN26" s="73"/>
      <c r="AO26" s="73"/>
      <c r="AR26" s="53"/>
      <c r="BD26" s="95">
        <v>1994</v>
      </c>
      <c r="BE26" s="9">
        <v>1.1710367279175466</v>
      </c>
      <c r="BF26" s="9">
        <v>1.1188860339443942</v>
      </c>
      <c r="BG26" s="9">
        <v>1.1232146924431996</v>
      </c>
      <c r="BH26" s="9">
        <v>0.98893846031021859</v>
      </c>
      <c r="BI26" s="17">
        <v>0.94222065511706909</v>
      </c>
    </row>
    <row r="27" spans="1:61" x14ac:dyDescent="0.2">
      <c r="A27" s="75" t="s">
        <v>148</v>
      </c>
      <c r="B27" s="50">
        <f t="shared" si="0"/>
        <v>1961</v>
      </c>
      <c r="D27" s="79"/>
      <c r="F27" s="69"/>
      <c r="G27" s="69"/>
      <c r="H27" s="69"/>
      <c r="I27" s="69"/>
      <c r="P27" s="70"/>
      <c r="AC27" s="71"/>
      <c r="AD27" s="71"/>
      <c r="AF27" s="73"/>
      <c r="AG27" s="73"/>
      <c r="AH27" s="73"/>
      <c r="AI27" s="73"/>
      <c r="AJ27" s="73"/>
      <c r="AK27" s="73"/>
      <c r="AL27" s="73"/>
      <c r="AM27" s="73"/>
      <c r="AN27" s="73"/>
      <c r="AO27" s="73"/>
      <c r="AR27" s="53"/>
      <c r="BD27" s="95">
        <v>1995</v>
      </c>
      <c r="BE27" s="9">
        <v>1.1972270107574494</v>
      </c>
      <c r="BF27" s="9">
        <v>1.1405823318623329</v>
      </c>
      <c r="BG27" s="9">
        <v>1.1378982019065542</v>
      </c>
      <c r="BH27" s="9">
        <v>1.0043976576628382</v>
      </c>
      <c r="BI27" s="17">
        <v>0.91841879795217218</v>
      </c>
    </row>
    <row r="28" spans="1:61" x14ac:dyDescent="0.2">
      <c r="A28" s="75" t="s">
        <v>148</v>
      </c>
      <c r="B28" s="50">
        <f t="shared" si="0"/>
        <v>1962</v>
      </c>
      <c r="D28" s="79"/>
      <c r="F28" s="69"/>
      <c r="G28" s="69"/>
      <c r="H28" s="69"/>
      <c r="I28" s="69"/>
      <c r="P28" s="70"/>
      <c r="AC28" s="71"/>
      <c r="AD28" s="71"/>
      <c r="AF28" s="73"/>
      <c r="AG28" s="73"/>
      <c r="AH28" s="73"/>
      <c r="AI28" s="73"/>
      <c r="AJ28" s="73"/>
      <c r="AK28" s="73"/>
      <c r="AL28" s="73"/>
      <c r="AM28" s="73"/>
      <c r="AN28" s="73"/>
      <c r="AO28" s="73"/>
      <c r="AR28" s="53"/>
      <c r="BD28" s="95">
        <v>1996</v>
      </c>
      <c r="BE28" s="9">
        <v>1.2613833671974832</v>
      </c>
      <c r="BF28" s="9">
        <v>1.1479219716784383</v>
      </c>
      <c r="BG28" s="9">
        <v>1.1525811381445978</v>
      </c>
      <c r="BH28" s="9">
        <v>1.0091397392680514</v>
      </c>
      <c r="BI28" s="17">
        <v>0.94473915374165451</v>
      </c>
    </row>
    <row r="29" spans="1:61" x14ac:dyDescent="0.2">
      <c r="A29" s="75" t="s">
        <v>148</v>
      </c>
      <c r="B29" s="50">
        <f t="shared" si="0"/>
        <v>1963</v>
      </c>
      <c r="D29" s="79"/>
      <c r="F29" s="69"/>
      <c r="G29" s="69"/>
      <c r="H29" s="69"/>
      <c r="I29" s="69"/>
      <c r="P29" s="70"/>
      <c r="AC29" s="71"/>
      <c r="AD29" s="71"/>
      <c r="AF29" s="73"/>
      <c r="AG29" s="73"/>
      <c r="AH29" s="73"/>
      <c r="AI29" s="73"/>
      <c r="AJ29" s="73"/>
      <c r="AK29" s="73"/>
      <c r="AL29" s="73"/>
      <c r="AM29" s="73"/>
      <c r="AN29" s="73"/>
      <c r="AO29" s="73"/>
      <c r="AR29" s="53"/>
      <c r="BD29" s="95">
        <v>1997</v>
      </c>
      <c r="BE29" s="9">
        <v>1.2271672516723804</v>
      </c>
      <c r="BF29" s="9">
        <v>1.1639493484197307</v>
      </c>
      <c r="BG29" s="9">
        <v>1.1672711524536317</v>
      </c>
      <c r="BH29" s="9">
        <v>0.99832307214588223</v>
      </c>
      <c r="BI29" s="17">
        <v>0.90474629804485285</v>
      </c>
    </row>
    <row r="30" spans="1:61" x14ac:dyDescent="0.2">
      <c r="A30" s="75" t="s">
        <v>148</v>
      </c>
      <c r="B30" s="50">
        <f t="shared" si="0"/>
        <v>1964</v>
      </c>
      <c r="D30" s="79"/>
      <c r="F30" s="69"/>
      <c r="G30" s="69"/>
      <c r="H30" s="69"/>
      <c r="I30" s="69"/>
      <c r="P30" s="70"/>
      <c r="AC30" s="71"/>
      <c r="AD30" s="71"/>
      <c r="AF30" s="73"/>
      <c r="AG30" s="73"/>
      <c r="AH30" s="73"/>
      <c r="AI30" s="73"/>
      <c r="AJ30" s="73"/>
      <c r="AK30" s="73"/>
      <c r="AL30" s="73"/>
      <c r="AM30" s="73"/>
      <c r="AN30" s="73"/>
      <c r="AO30" s="73"/>
      <c r="AR30" s="53"/>
      <c r="BD30" s="95">
        <v>1998</v>
      </c>
      <c r="BE30" s="9">
        <v>1.2237950682545191</v>
      </c>
      <c r="BF30" s="9">
        <v>1.1852395771411801</v>
      </c>
      <c r="BG30" s="9">
        <v>1.1820896843370592</v>
      </c>
      <c r="BH30" s="9">
        <v>0.96430950279715122</v>
      </c>
      <c r="BI30" s="17">
        <v>0.90580701527539031</v>
      </c>
    </row>
    <row r="31" spans="1:61" x14ac:dyDescent="0.2">
      <c r="A31" s="75" t="s">
        <v>148</v>
      </c>
      <c r="B31" s="50">
        <f t="shared" si="0"/>
        <v>1965</v>
      </c>
      <c r="D31" s="79"/>
      <c r="F31" s="69"/>
      <c r="G31" s="69"/>
      <c r="H31" s="69"/>
      <c r="I31" s="69"/>
      <c r="P31" s="70"/>
      <c r="AC31" s="71"/>
      <c r="AD31" s="71"/>
      <c r="AF31" s="73"/>
      <c r="AG31" s="73"/>
      <c r="AH31" s="73"/>
      <c r="AI31" s="73"/>
      <c r="AJ31" s="73"/>
      <c r="AK31" s="73"/>
      <c r="AL31" s="73"/>
      <c r="AM31" s="73"/>
      <c r="AN31" s="73"/>
      <c r="AO31" s="73"/>
      <c r="AR31" s="53"/>
      <c r="BD31" s="95">
        <v>1999</v>
      </c>
      <c r="BE31" s="9">
        <v>1.2594882071335987</v>
      </c>
      <c r="BF31" s="9">
        <v>1.2065342017192668</v>
      </c>
      <c r="BG31" s="9">
        <v>1.1970575741248244</v>
      </c>
      <c r="BH31" s="9">
        <v>0.9708699594666691</v>
      </c>
      <c r="BI31" s="17">
        <v>0.89821099250336756</v>
      </c>
    </row>
    <row r="32" spans="1:61" x14ac:dyDescent="0.2">
      <c r="A32" s="75" t="s">
        <v>148</v>
      </c>
      <c r="B32" s="50">
        <f t="shared" si="0"/>
        <v>1966</v>
      </c>
      <c r="D32" s="79"/>
      <c r="F32" s="69"/>
      <c r="G32" s="69"/>
      <c r="H32" s="69"/>
      <c r="I32" s="69"/>
      <c r="P32" s="70"/>
      <c r="AC32" s="71"/>
      <c r="AD32" s="71"/>
      <c r="AF32" s="73"/>
      <c r="AG32" s="73"/>
      <c r="AH32" s="73"/>
      <c r="AI32" s="73"/>
      <c r="AJ32" s="73"/>
      <c r="AK32" s="73"/>
      <c r="AL32" s="73"/>
      <c r="AM32" s="73"/>
      <c r="AN32" s="73"/>
      <c r="AO32" s="73"/>
      <c r="AR32" s="53"/>
      <c r="BD32" s="95">
        <v>2000</v>
      </c>
      <c r="BE32" s="9">
        <v>1.3120110399230065</v>
      </c>
      <c r="BF32" s="9">
        <v>1.2278330473187848</v>
      </c>
      <c r="BG32" s="9">
        <v>1.2121567372590638</v>
      </c>
      <c r="BH32" s="9">
        <v>0.98505988960515678</v>
      </c>
      <c r="BI32" s="17">
        <v>0.89490463192244396</v>
      </c>
    </row>
    <row r="33" spans="1:61" x14ac:dyDescent="0.2">
      <c r="A33" s="75" t="s">
        <v>148</v>
      </c>
      <c r="B33" s="50">
        <f t="shared" si="0"/>
        <v>1967</v>
      </c>
      <c r="D33" s="79"/>
      <c r="F33" s="69"/>
      <c r="G33" s="69"/>
      <c r="H33" s="69"/>
      <c r="I33" s="69"/>
      <c r="P33" s="70"/>
      <c r="AC33" s="71"/>
      <c r="AD33" s="71"/>
      <c r="AF33" s="73"/>
      <c r="AG33" s="73"/>
      <c r="AH33" s="73"/>
      <c r="AI33" s="73"/>
      <c r="AJ33" s="73"/>
      <c r="AK33" s="73"/>
      <c r="AL33" s="73"/>
      <c r="AM33" s="73"/>
      <c r="AN33" s="73"/>
      <c r="AO33" s="73"/>
      <c r="AR33" s="53"/>
      <c r="BD33" s="95">
        <v>2001</v>
      </c>
      <c r="BE33" s="9">
        <v>1.2849900105145728</v>
      </c>
      <c r="BF33" s="9">
        <v>1.2491359482547804</v>
      </c>
      <c r="BG33" s="9">
        <v>1.2273855042536923</v>
      </c>
      <c r="BH33" s="9">
        <v>0.96333847727625754</v>
      </c>
      <c r="BI33" s="17">
        <v>0.87002182585690058</v>
      </c>
    </row>
    <row r="34" spans="1:61" x14ac:dyDescent="0.2">
      <c r="A34" s="75" t="s">
        <v>148</v>
      </c>
      <c r="B34" s="50">
        <f t="shared" si="0"/>
        <v>1968</v>
      </c>
      <c r="D34" s="79"/>
      <c r="F34" s="69"/>
      <c r="G34" s="69"/>
      <c r="H34" s="69"/>
      <c r="I34" s="69"/>
      <c r="P34" s="70"/>
      <c r="AC34" s="71"/>
      <c r="AD34" s="71"/>
      <c r="AF34" s="73"/>
      <c r="AG34" s="73"/>
      <c r="AH34" s="73"/>
      <c r="AI34" s="73"/>
      <c r="AJ34" s="73"/>
      <c r="AK34" s="73"/>
      <c r="AL34" s="73"/>
      <c r="AM34" s="73"/>
      <c r="AN34" s="73"/>
      <c r="AO34" s="73"/>
      <c r="AR34" s="53"/>
      <c r="BD34" s="95">
        <v>2002</v>
      </c>
      <c r="BE34" s="9">
        <v>1.3348647201320571</v>
      </c>
      <c r="BF34" s="9">
        <v>1.2613125040516688</v>
      </c>
      <c r="BG34" s="9">
        <v>1.2379104474234053</v>
      </c>
      <c r="BH34" s="9">
        <v>0.98781886221902981</v>
      </c>
      <c r="BI34" s="17">
        <v>0.86546201394197686</v>
      </c>
    </row>
    <row r="35" spans="1:61" x14ac:dyDescent="0.2">
      <c r="A35" s="75" t="s">
        <v>148</v>
      </c>
      <c r="B35" s="50">
        <f t="shared" si="0"/>
        <v>1969</v>
      </c>
      <c r="D35" s="79"/>
      <c r="F35" s="69"/>
      <c r="G35" s="69"/>
      <c r="H35" s="69"/>
      <c r="I35" s="69"/>
      <c r="P35" s="70"/>
      <c r="AC35" s="71"/>
      <c r="AD35" s="71"/>
      <c r="AF35" s="73"/>
      <c r="AG35" s="73"/>
      <c r="AH35" s="73"/>
      <c r="AI35" s="73"/>
      <c r="AJ35" s="73"/>
      <c r="AK35" s="73"/>
      <c r="AL35" s="73"/>
      <c r="AM35" s="73"/>
      <c r="AN35" s="73"/>
      <c r="AO35" s="73"/>
      <c r="AR35" s="53"/>
      <c r="BD35" s="95">
        <v>2003</v>
      </c>
      <c r="BE35" s="9">
        <v>1.3538184128610296</v>
      </c>
      <c r="BF35" s="9">
        <v>1.2839307360292607</v>
      </c>
      <c r="BG35" s="9">
        <v>1.2485187833655684</v>
      </c>
      <c r="BH35" s="9">
        <v>0.98861808546133256</v>
      </c>
      <c r="BI35" s="17">
        <v>0.8542700672870972</v>
      </c>
    </row>
    <row r="36" spans="1:61" x14ac:dyDescent="0.2">
      <c r="A36" s="75" t="s">
        <v>148</v>
      </c>
      <c r="B36" s="50">
        <f t="shared" si="0"/>
        <v>1970</v>
      </c>
      <c r="D36" s="79">
        <f>Conversion_Factors!$O32*D185+D262</f>
        <v>2054.9698771741614</v>
      </c>
      <c r="F36" s="367">
        <f>'Final Floorspace Estimates'!D214</f>
        <v>7856</v>
      </c>
      <c r="G36" s="367">
        <f>'Final Floorspace Estimates'!E214</f>
        <v>2848</v>
      </c>
      <c r="H36" s="367">
        <f>'Final Floorspace Estimates'!F214</f>
        <v>465</v>
      </c>
      <c r="I36" s="327">
        <f t="shared" ref="I36:I50" si="1">SUM(F36:H36)</f>
        <v>11169</v>
      </c>
      <c r="K36" s="356">
        <f>'Final Floorspace Estimates'!U214</f>
        <v>12.572786723904295</v>
      </c>
      <c r="L36" s="356">
        <f>'Final Floorspace Estimates'!V214</f>
        <v>2.1958309241819243</v>
      </c>
      <c r="M36" s="356">
        <f>'Final Floorspace Estimates'!W214</f>
        <v>0.32212078054805005</v>
      </c>
      <c r="N36" s="81">
        <f t="shared" ref="N36:N50" si="2">SUM(K36:M36)</f>
        <v>15.090738428634269</v>
      </c>
      <c r="P36" s="84">
        <f>D36/I36*1000</f>
        <v>183.98870777815034</v>
      </c>
      <c r="R36" s="79">
        <f>Conversion_Factors!$O32*R185+R262</f>
        <v>136.17424269145846</v>
      </c>
      <c r="T36" s="79">
        <f>Conversion_Factors!$O32*T185+T262</f>
        <v>135.3849034848636</v>
      </c>
      <c r="V36" s="119">
        <f>R36/T36</f>
        <v>1.0058303340053207</v>
      </c>
      <c r="X36" s="125">
        <f>'Final Floorspace Estimates'!Q214</f>
        <v>1600.4056420448444</v>
      </c>
      <c r="Y36" s="125">
        <f>'Final Floorspace Estimates'!R214</f>
        <v>771.0080492211813</v>
      </c>
      <c r="Z36" s="125">
        <f>'Final Floorspace Estimates'!S214</f>
        <v>692.73286139365609</v>
      </c>
      <c r="AA36" s="125">
        <f>N36/I36*1000000</f>
        <v>1351.1270864566452</v>
      </c>
      <c r="AC36" s="71"/>
      <c r="AD36" s="71"/>
      <c r="AF36" s="73">
        <f>I36/I$80</f>
        <v>0.64633379969988203</v>
      </c>
      <c r="AG36" s="73">
        <f>P36/P$80</f>
        <v>1.1324873242956897</v>
      </c>
      <c r="AH36" s="73">
        <f>Wgted_Floorspace!AI191</f>
        <v>0.9840238446031101</v>
      </c>
      <c r="AI36" s="73">
        <f t="shared" ref="AI36:AI77" si="3">AA36/AA$80</f>
        <v>0.99193550057784241</v>
      </c>
      <c r="AJ36" s="73">
        <f t="shared" ref="AJ36:AJ77" si="4">V36/V$80</f>
        <v>0.97699183092929498</v>
      </c>
      <c r="AK36" s="73">
        <f>AG36/(AH36*AI36*AJ36)</f>
        <v>1.1875539854055914</v>
      </c>
      <c r="AL36" s="73">
        <f>AF36*AH36*AI36*AJ36*AK36</f>
        <v>0.73196483542398572</v>
      </c>
      <c r="AM36" s="73">
        <f>AF36*AG36</f>
        <v>0.7319648354239856</v>
      </c>
      <c r="AN36" s="73"/>
      <c r="AO36" s="73">
        <f>AH36*AI36*AJ36</f>
        <v>0.95363018289135337</v>
      </c>
      <c r="AR36" s="53"/>
      <c r="BD36" s="95">
        <v>2004</v>
      </c>
      <c r="BE36" s="9">
        <v>1.3533069322582358</v>
      </c>
      <c r="BF36" s="9">
        <v>1.2919515838359581</v>
      </c>
      <c r="BG36" s="9">
        <v>1.259215000039327</v>
      </c>
      <c r="BH36" s="9">
        <v>0.96825126287272922</v>
      </c>
      <c r="BI36" s="17">
        <v>0.859136375408182</v>
      </c>
    </row>
    <row r="37" spans="1:61" x14ac:dyDescent="0.2">
      <c r="A37" s="75" t="s">
        <v>148</v>
      </c>
      <c r="B37" s="50">
        <f t="shared" si="0"/>
        <v>1971</v>
      </c>
      <c r="D37" s="79">
        <f>Conversion_Factors!$O33*D186+D263</f>
        <v>2251.4873939534164</v>
      </c>
      <c r="F37" s="367">
        <f>'Final Floorspace Estimates'!D215</f>
        <v>8056.7</v>
      </c>
      <c r="G37" s="367">
        <f>'Final Floorspace Estimates'!E215</f>
        <v>3016.2999999999997</v>
      </c>
      <c r="H37" s="367">
        <f>'Final Floorspace Estimates'!F215</f>
        <v>537</v>
      </c>
      <c r="I37" s="327">
        <f t="shared" si="1"/>
        <v>11610</v>
      </c>
      <c r="K37" s="356">
        <f>'Final Floorspace Estimates'!U215</f>
        <v>12.937420035729319</v>
      </c>
      <c r="L37" s="356">
        <f>'Final Floorspace Estimates'!V215</f>
        <v>2.329727885945621</v>
      </c>
      <c r="M37" s="356">
        <f>'Final Floorspace Estimates'!W215</f>
        <v>0.3834027770003357</v>
      </c>
      <c r="N37" s="81">
        <f t="shared" si="2"/>
        <v>15.650550698675277</v>
      </c>
      <c r="P37" s="84">
        <f t="shared" ref="P37:P50" si="5">D37/I37*1000</f>
        <v>193.92656278668531</v>
      </c>
      <c r="R37" s="79">
        <f>Conversion_Factors!$O33*R186+R263</f>
        <v>143.85994699496362</v>
      </c>
      <c r="T37" s="79">
        <f>Conversion_Factors!$O33*T186+T263</f>
        <v>137.69752517187186</v>
      </c>
      <c r="V37" s="119">
        <f t="shared" ref="V37:V50" si="6">R37/T37</f>
        <v>1.0447533230201482</v>
      </c>
      <c r="X37" s="125">
        <f>'Final Floorspace Estimates'!Q215</f>
        <v>1605.7964223229512</v>
      </c>
      <c r="Y37" s="125">
        <f>'Final Floorspace Estimates'!R215</f>
        <v>772.37936741889769</v>
      </c>
      <c r="Z37" s="125">
        <f>'Final Floorspace Estimates'!S215</f>
        <v>713.97165176971271</v>
      </c>
      <c r="AA37" s="125">
        <f t="shared" ref="AA37:AA50" si="7">N37/I37*1000000</f>
        <v>1348.0233159927025</v>
      </c>
      <c r="AC37" s="71"/>
      <c r="AD37" s="71"/>
      <c r="AF37" s="73">
        <f t="shared" ref="AF37:AF77" si="8">I37/I$80</f>
        <v>0.67185382885805622</v>
      </c>
      <c r="AG37" s="73">
        <f t="shared" ref="AG37:AG77" si="9">P37/P$80</f>
        <v>1.193656811074328</v>
      </c>
      <c r="AH37" s="73">
        <f>Wgted_Floorspace!AI192</f>
        <v>0.98745040305498588</v>
      </c>
      <c r="AI37" s="73">
        <f t="shared" si="3"/>
        <v>0.9896568547423098</v>
      </c>
      <c r="AJ37" s="73">
        <f t="shared" si="4"/>
        <v>1.0147988457082269</v>
      </c>
      <c r="AK37" s="73">
        <f t="shared" ref="AK37:AK50" si="10">AG37/(AH37*AI37*AJ37)</f>
        <v>1.203648246330018</v>
      </c>
      <c r="AL37" s="73">
        <f t="shared" ref="AL37:AL50" si="11">AF37*AH37*AI37*AJ37*AK37</f>
        <v>0.80196289886278471</v>
      </c>
      <c r="AM37" s="73">
        <f t="shared" ref="AM37:AM50" si="12">AF37*AG37</f>
        <v>0.80196289886278471</v>
      </c>
      <c r="AN37" s="73"/>
      <c r="AO37" s="73">
        <f t="shared" ref="AO37:AO50" si="13">AH37*AI37*AJ37</f>
        <v>0.99169904057422564</v>
      </c>
      <c r="AR37" s="53"/>
      <c r="BD37" s="95">
        <v>2005</v>
      </c>
      <c r="BE37" s="9">
        <v>1.3880661081613228</v>
      </c>
      <c r="BF37" s="9">
        <v>1.3071359147114285</v>
      </c>
      <c r="BG37" s="9">
        <v>1.2700095573830721</v>
      </c>
      <c r="BH37" s="9">
        <v>0.97254925868545694</v>
      </c>
      <c r="BI37" s="17">
        <v>0.85974727213556335</v>
      </c>
    </row>
    <row r="38" spans="1:61" x14ac:dyDescent="0.2">
      <c r="A38" s="75" t="s">
        <v>148</v>
      </c>
      <c r="B38" s="50">
        <f t="shared" si="0"/>
        <v>1972</v>
      </c>
      <c r="D38" s="79">
        <f>Conversion_Factors!$O34*D187+D264</f>
        <v>2346.5326427446471</v>
      </c>
      <c r="F38" s="367">
        <f>'Final Floorspace Estimates'!D216</f>
        <v>8290.85</v>
      </c>
      <c r="G38" s="367">
        <f>'Final Floorspace Estimates'!E216</f>
        <v>3212.6499999999996</v>
      </c>
      <c r="H38" s="367">
        <f>'Final Floorspace Estimates'!F216</f>
        <v>621</v>
      </c>
      <c r="I38" s="327">
        <f t="shared" si="1"/>
        <v>12124.5</v>
      </c>
      <c r="K38" s="356">
        <f>'Final Floorspace Estimates'!U216</f>
        <v>13.358819511024047</v>
      </c>
      <c r="L38" s="356">
        <f>'Final Floorspace Estimates'!V216</f>
        <v>2.4860101006990645</v>
      </c>
      <c r="M38" s="356">
        <f>'Final Floorspace Estimates'!W216</f>
        <v>0.45660200693544067</v>
      </c>
      <c r="N38" s="81">
        <f t="shared" si="2"/>
        <v>16.301431618658551</v>
      </c>
      <c r="P38" s="84">
        <f t="shared" si="5"/>
        <v>193.53644626538392</v>
      </c>
      <c r="R38" s="79">
        <f>Conversion_Factors!$O34*R187+R264</f>
        <v>143.94641511478142</v>
      </c>
      <c r="T38" s="79">
        <f>Conversion_Factors!$O34*T187+T264</f>
        <v>142.11020884603192</v>
      </c>
      <c r="V38" s="119">
        <f t="shared" si="6"/>
        <v>1.0129210018313246</v>
      </c>
      <c r="X38" s="125">
        <f>'Final Floorspace Estimates'!Q216</f>
        <v>1611.2726090839958</v>
      </c>
      <c r="Y38" s="125">
        <f>'Final Floorspace Estimates'!R216</f>
        <v>773.81915263071448</v>
      </c>
      <c r="Z38" s="125">
        <f>'Final Floorspace Estimates'!S216</f>
        <v>735.26893226318953</v>
      </c>
      <c r="AA38" s="125">
        <f t="shared" si="7"/>
        <v>1344.5034119888285</v>
      </c>
      <c r="AC38" s="71"/>
      <c r="AD38" s="71"/>
      <c r="AF38" s="73">
        <f t="shared" si="8"/>
        <v>0.70162719620925951</v>
      </c>
      <c r="AG38" s="73">
        <f t="shared" si="9"/>
        <v>1.1912555657984227</v>
      </c>
      <c r="AH38" s="73">
        <f>Wgted_Floorspace!AI193</f>
        <v>0.99113301016514843</v>
      </c>
      <c r="AI38" s="73">
        <f t="shared" si="3"/>
        <v>0.98707270275907533</v>
      </c>
      <c r="AJ38" s="73">
        <f t="shared" si="4"/>
        <v>0.98387919981014071</v>
      </c>
      <c r="AK38" s="73">
        <f t="shared" si="10"/>
        <v>1.2376050732634869</v>
      </c>
      <c r="AL38" s="73">
        <f t="shared" si="11"/>
        <v>0.83581730259982245</v>
      </c>
      <c r="AM38" s="73">
        <f t="shared" si="12"/>
        <v>0.83581730259982234</v>
      </c>
      <c r="AN38" s="73"/>
      <c r="AO38" s="73">
        <f t="shared" si="13"/>
        <v>0.96254903242854084</v>
      </c>
      <c r="AR38" s="53"/>
      <c r="BD38" s="95">
        <v>2006</v>
      </c>
      <c r="BE38" s="9">
        <v>1.329579451609175</v>
      </c>
      <c r="BF38" s="9">
        <v>1.3179550403853022</v>
      </c>
      <c r="BG38" s="9">
        <v>1.280909322633667</v>
      </c>
      <c r="BH38" s="9">
        <v>0.94529311874657995</v>
      </c>
      <c r="BI38" s="17">
        <v>0.83316077680597644</v>
      </c>
    </row>
    <row r="39" spans="1:61" x14ac:dyDescent="0.2">
      <c r="A39" s="75" t="s">
        <v>148</v>
      </c>
      <c r="B39" s="50">
        <f t="shared" si="0"/>
        <v>1973</v>
      </c>
      <c r="D39" s="79">
        <f>Conversion_Factors!$O35*D188+D265</f>
        <v>2350.0010111167912</v>
      </c>
      <c r="F39" s="367">
        <f>'Final Floorspace Estimates'!D217</f>
        <v>8418.5370852668475</v>
      </c>
      <c r="G39" s="367">
        <f>'Final Floorspace Estimates'!E217</f>
        <v>3382.5792275016761</v>
      </c>
      <c r="H39" s="367">
        <f>'Final Floorspace Estimates'!F217</f>
        <v>679.39534982347379</v>
      </c>
      <c r="I39" s="327">
        <f t="shared" si="1"/>
        <v>12480.511662591996</v>
      </c>
      <c r="K39" s="356">
        <f>'Final Floorspace Estimates'!U217</f>
        <v>13.597126852111648</v>
      </c>
      <c r="L39" s="356">
        <f>'Final Floorspace Estimates'!V217</f>
        <v>2.6220607385887607</v>
      </c>
      <c r="M39" s="356">
        <f>'Final Floorspace Estimates'!W217</f>
        <v>0.51406420940570408</v>
      </c>
      <c r="N39" s="81">
        <f t="shared" si="2"/>
        <v>16.73325180010611</v>
      </c>
      <c r="P39" s="84">
        <f t="shared" si="5"/>
        <v>188.2936432935262</v>
      </c>
      <c r="R39" s="79">
        <f>Conversion_Factors!$O35*R188+R265</f>
        <v>140.4389917267539</v>
      </c>
      <c r="T39" s="79">
        <f>Conversion_Factors!$O35*T188+T265</f>
        <v>138.75057413453652</v>
      </c>
      <c r="V39" s="119">
        <f t="shared" si="6"/>
        <v>1.0121687250863571</v>
      </c>
      <c r="X39" s="125">
        <f>'Final Floorspace Estimates'!Q217</f>
        <v>1615.1412905108859</v>
      </c>
      <c r="Y39" s="125">
        <f>'Final Floorspace Estimates'!R217</f>
        <v>775.16609729947902</v>
      </c>
      <c r="Z39" s="125">
        <f>'Final Floorspace Estimates'!S217</f>
        <v>756.64958486876981</v>
      </c>
      <c r="AA39" s="125">
        <f t="shared" si="7"/>
        <v>1340.7504638019695</v>
      </c>
      <c r="AC39" s="71"/>
      <c r="AD39" s="71"/>
      <c r="AF39" s="73">
        <f t="shared" si="8"/>
        <v>0.72222907378295076</v>
      </c>
      <c r="AG39" s="73">
        <f t="shared" si="9"/>
        <v>1.1589850640860686</v>
      </c>
      <c r="AH39" s="73">
        <f>Wgted_Floorspace!AI194</f>
        <v>0.99402597271698157</v>
      </c>
      <c r="AI39" s="73">
        <f t="shared" si="3"/>
        <v>0.9843174604316216</v>
      </c>
      <c r="AJ39" s="73">
        <f t="shared" si="4"/>
        <v>0.98314849184719377</v>
      </c>
      <c r="AK39" s="73">
        <f t="shared" si="10"/>
        <v>1.2048300775287804</v>
      </c>
      <c r="AL39" s="73">
        <f t="shared" si="11"/>
        <v>0.83705270936315512</v>
      </c>
      <c r="AM39" s="73">
        <f t="shared" si="12"/>
        <v>0.83705270936315512</v>
      </c>
      <c r="AN39" s="73"/>
      <c r="AO39" s="73">
        <f t="shared" si="13"/>
        <v>0.96194897994516848</v>
      </c>
      <c r="AR39" s="53"/>
      <c r="BD39" s="95">
        <v>2007</v>
      </c>
      <c r="BE39" s="9">
        <v>1.3846805531013671</v>
      </c>
      <c r="BF39" s="9">
        <v>1.3367016557397824</v>
      </c>
      <c r="BG39" s="9">
        <v>1.2919078510814088</v>
      </c>
      <c r="BH39" s="9">
        <v>0.97127280749018507</v>
      </c>
      <c r="BI39" s="17">
        <v>0.8255480184550299</v>
      </c>
    </row>
    <row r="40" spans="1:61" x14ac:dyDescent="0.2">
      <c r="A40" s="75" t="s">
        <v>148</v>
      </c>
      <c r="B40" s="50">
        <f t="shared" si="0"/>
        <v>1974</v>
      </c>
      <c r="D40" s="79">
        <f>Conversion_Factors!$O36*D189+D266</f>
        <v>2311.3369668539917</v>
      </c>
      <c r="F40" s="367">
        <f>'Final Floorspace Estimates'!D218</f>
        <v>8637.6900377763941</v>
      </c>
      <c r="G40" s="367">
        <f>'Final Floorspace Estimates'!E218</f>
        <v>3430.5023584251626</v>
      </c>
      <c r="H40" s="367">
        <f>'Final Floorspace Estimates'!F218</f>
        <v>818.92220814094401</v>
      </c>
      <c r="I40" s="327">
        <f t="shared" si="1"/>
        <v>12887.114604342501</v>
      </c>
      <c r="K40" s="356">
        <f>'Final Floorspace Estimates'!U218</f>
        <v>13.986920311455037</v>
      </c>
      <c r="L40" s="356">
        <f>'Final Floorspace Estimates'!V218</f>
        <v>2.6625990764058121</v>
      </c>
      <c r="M40" s="356">
        <f>'Final Floorspace Estimates'!W218</f>
        <v>0.63721511449551393</v>
      </c>
      <c r="N40" s="81">
        <f t="shared" si="2"/>
        <v>17.286734502356364</v>
      </c>
      <c r="P40" s="84">
        <f t="shared" si="5"/>
        <v>179.35255779250639</v>
      </c>
      <c r="R40" s="79">
        <f>Conversion_Factors!$O36*R189+R266</f>
        <v>133.7058174022938</v>
      </c>
      <c r="T40" s="79">
        <f>Conversion_Factors!$O36*T189+T266</f>
        <v>133.11477604517782</v>
      </c>
      <c r="V40" s="119">
        <f t="shared" si="6"/>
        <v>1.0044400882807736</v>
      </c>
      <c r="X40" s="125">
        <f>'Final Floorspace Estimates'!Q218</f>
        <v>1619.2894454749037</v>
      </c>
      <c r="Y40" s="125">
        <f>'Final Floorspace Estimates'!R218</f>
        <v>776.15427660808507</v>
      </c>
      <c r="Z40" s="125">
        <f>'Final Floorspace Estimates'!S218</f>
        <v>778.11434121694185</v>
      </c>
      <c r="AA40" s="125">
        <f t="shared" si="7"/>
        <v>1341.39681636193</v>
      </c>
      <c r="AC40" s="71"/>
      <c r="AD40" s="71"/>
      <c r="AF40" s="73">
        <f t="shared" si="8"/>
        <v>0.74575859516452059</v>
      </c>
      <c r="AG40" s="73">
        <f t="shared" si="9"/>
        <v>1.1039508931435875</v>
      </c>
      <c r="AH40" s="73">
        <f>Wgted_Floorspace!AI195</f>
        <v>0.99810345177129978</v>
      </c>
      <c r="AI40" s="73">
        <f t="shared" si="3"/>
        <v>0.98479198281855373</v>
      </c>
      <c r="AJ40" s="73">
        <f t="shared" si="4"/>
        <v>0.97564144541202957</v>
      </c>
      <c r="AK40" s="73">
        <f t="shared" si="10"/>
        <v>1.1511699713613803</v>
      </c>
      <c r="AL40" s="73">
        <f t="shared" si="11"/>
        <v>0.8232808672013795</v>
      </c>
      <c r="AM40" s="73">
        <f t="shared" si="12"/>
        <v>0.82328086720137961</v>
      </c>
      <c r="AN40" s="73"/>
      <c r="AO40" s="73">
        <f t="shared" si="13"/>
        <v>0.95898166266276796</v>
      </c>
      <c r="AR40" s="53"/>
      <c r="BD40">
        <v>2008</v>
      </c>
      <c r="BE40" s="9">
        <v>1.3848214917888673</v>
      </c>
      <c r="BF40" s="9">
        <v>1.3455967922202123</v>
      </c>
      <c r="BG40" s="9">
        <v>1.3029953188763594</v>
      </c>
      <c r="BH40" s="9">
        <v>0.97628719021262722</v>
      </c>
      <c r="BI40" s="17">
        <v>0.80901841155589971</v>
      </c>
    </row>
    <row r="41" spans="1:61" x14ac:dyDescent="0.2">
      <c r="A41" s="75" t="s">
        <v>148</v>
      </c>
      <c r="B41" s="50">
        <f t="shared" si="0"/>
        <v>1975</v>
      </c>
      <c r="D41" s="79">
        <f>Conversion_Factors!$O37*D190+D267</f>
        <v>2424.5381815500932</v>
      </c>
      <c r="F41" s="367">
        <f>'Final Floorspace Estimates'!D219</f>
        <v>9000.0730812551101</v>
      </c>
      <c r="G41" s="367">
        <f>'Final Floorspace Estimates'!E219</f>
        <v>3535.8070154133702</v>
      </c>
      <c r="H41" s="367">
        <f>'Final Floorspace Estimates'!F219</f>
        <v>776.61110477729494</v>
      </c>
      <c r="I41" s="327">
        <f t="shared" si="1"/>
        <v>13312.491201445775</v>
      </c>
      <c r="K41" s="356">
        <f>'Final Floorspace Estimates'!U219</f>
        <v>14.626012891565392</v>
      </c>
      <c r="L41" s="356">
        <f>'Final Floorspace Estimates'!V219</f>
        <v>2.7475633763351079</v>
      </c>
      <c r="M41" s="356">
        <f>'Final Floorspace Estimates'!W219</f>
        <v>0.61046600671072027</v>
      </c>
      <c r="N41" s="81">
        <f t="shared" si="2"/>
        <v>17.98404227461122</v>
      </c>
      <c r="P41" s="84">
        <f t="shared" si="5"/>
        <v>182.12505419622599</v>
      </c>
      <c r="R41" s="79">
        <f>Conversion_Factors!$O37*R190+R267</f>
        <v>134.81608553450241</v>
      </c>
      <c r="T41" s="79">
        <f>Conversion_Factors!$O37*T190+T267</f>
        <v>131.41120542813798</v>
      </c>
      <c r="V41" s="119">
        <f t="shared" si="6"/>
        <v>1.0259101200333056</v>
      </c>
      <c r="X41" s="125">
        <f>'Final Floorspace Estimates'!Q219</f>
        <v>1625.0993474739332</v>
      </c>
      <c r="Y41" s="125">
        <f>'Final Floorspace Estimates'!R219</f>
        <v>777.06825184685351</v>
      </c>
      <c r="Z41" s="125">
        <f>'Final Floorspace Estimates'!S219</f>
        <v>786.06396812440721</v>
      </c>
      <c r="AA41" s="125">
        <f t="shared" si="7"/>
        <v>1350.9148665321259</v>
      </c>
      <c r="AC41" s="71"/>
      <c r="AD41" s="71"/>
      <c r="AF41" s="73">
        <f t="shared" si="8"/>
        <v>0.77037452070030399</v>
      </c>
      <c r="AG41" s="73">
        <f t="shared" si="9"/>
        <v>1.1210161634625344</v>
      </c>
      <c r="AH41" s="73">
        <f>Wgted_Floorspace!AI196</f>
        <v>0.99514350503959348</v>
      </c>
      <c r="AI41" s="73">
        <f t="shared" si="3"/>
        <v>0.99177969844851588</v>
      </c>
      <c r="AJ41" s="73">
        <f t="shared" si="4"/>
        <v>0.99649590259318022</v>
      </c>
      <c r="AK41" s="73">
        <f t="shared" si="10"/>
        <v>1.1398177879511657</v>
      </c>
      <c r="AL41" s="73">
        <f t="shared" si="11"/>
        <v>0.86360228962474372</v>
      </c>
      <c r="AM41" s="73">
        <f t="shared" si="12"/>
        <v>0.86360228962474361</v>
      </c>
      <c r="AN41" s="73"/>
      <c r="AO41" s="73">
        <f t="shared" si="13"/>
        <v>0.98350471041303245</v>
      </c>
      <c r="AR41" s="53"/>
      <c r="BD41">
        <v>2009</v>
      </c>
      <c r="BE41" s="9">
        <v>1.3603989110484105</v>
      </c>
      <c r="BF41" s="9">
        <v>1.350182626830589</v>
      </c>
      <c r="BG41" s="9">
        <v>1.3141783689815587</v>
      </c>
      <c r="BH41" s="9">
        <v>0.97153860951814597</v>
      </c>
      <c r="BI41" s="17">
        <v>0.78914967351611298</v>
      </c>
    </row>
    <row r="42" spans="1:61" x14ac:dyDescent="0.2">
      <c r="A42" s="75" t="s">
        <v>148</v>
      </c>
      <c r="B42" s="50">
        <f t="shared" si="0"/>
        <v>1976</v>
      </c>
      <c r="D42" s="79">
        <f>Conversion_Factors!$O38*D191+D268</f>
        <v>2456.0535548386342</v>
      </c>
      <c r="F42" s="367">
        <f>'Final Floorspace Estimates'!D220</f>
        <v>9229.6849752686958</v>
      </c>
      <c r="G42" s="367">
        <f>'Final Floorspace Estimates'!E220</f>
        <v>3619.1643744411758</v>
      </c>
      <c r="H42" s="367">
        <f>'Final Floorspace Estimates'!F220</f>
        <v>913.72153563819131</v>
      </c>
      <c r="I42" s="327">
        <f t="shared" si="1"/>
        <v>13762.570885348063</v>
      </c>
      <c r="K42" s="356">
        <f>'Final Floorspace Estimates'!U220</f>
        <v>15.049171303590709</v>
      </c>
      <c r="L42" s="356">
        <f>'Final Floorspace Estimates'!V220</f>
        <v>2.8163734855379277</v>
      </c>
      <c r="M42" s="356">
        <f>'Final Floorspace Estimates'!W220</f>
        <v>0.72454509902913056</v>
      </c>
      <c r="N42" s="81">
        <f t="shared" si="2"/>
        <v>18.590089888157767</v>
      </c>
      <c r="P42" s="84">
        <f t="shared" si="5"/>
        <v>178.4589213235881</v>
      </c>
      <c r="R42" s="79">
        <f>Conversion_Factors!$O38*R191+R268</f>
        <v>132.11628182622107</v>
      </c>
      <c r="T42" s="79">
        <f>Conversion_Factors!$O38*T191+T268</f>
        <v>134.07226498883844</v>
      </c>
      <c r="V42" s="119">
        <f t="shared" si="6"/>
        <v>0.98541097845419257</v>
      </c>
      <c r="X42" s="125">
        <f>'Final Floorspace Estimates'!Q220</f>
        <v>1630.5184135661787</v>
      </c>
      <c r="Y42" s="125">
        <f>'Final Floorspace Estimates'!R220</f>
        <v>778.18335785668626</v>
      </c>
      <c r="Z42" s="125">
        <f>'Final Floorspace Estimates'!S220</f>
        <v>792.9605145216043</v>
      </c>
      <c r="AA42" s="125">
        <f t="shared" si="7"/>
        <v>1350.7715995090123</v>
      </c>
      <c r="AC42" s="71"/>
      <c r="AD42" s="71"/>
      <c r="AF42" s="73">
        <f t="shared" si="8"/>
        <v>0.79641997797170583</v>
      </c>
      <c r="AG42" s="73">
        <f t="shared" si="9"/>
        <v>1.0984503818035187</v>
      </c>
      <c r="AH42" s="73">
        <f>Wgted_Floorspace!AI197</f>
        <v>0.9990565047401907</v>
      </c>
      <c r="AI42" s="73">
        <f t="shared" si="3"/>
        <v>0.99167451837499576</v>
      </c>
      <c r="AJ42" s="73">
        <f t="shared" si="4"/>
        <v>0.95715792565537883</v>
      </c>
      <c r="AK42" s="73">
        <f t="shared" si="10"/>
        <v>1.1583442270843587</v>
      </c>
      <c r="AL42" s="73">
        <f t="shared" si="11"/>
        <v>0.87482782887897026</v>
      </c>
      <c r="AM42" s="73">
        <f t="shared" si="12"/>
        <v>0.87482782887897026</v>
      </c>
      <c r="AN42" s="73"/>
      <c r="AO42" s="73">
        <f t="shared" si="13"/>
        <v>0.94829356949307086</v>
      </c>
      <c r="AR42" s="53"/>
      <c r="BD42"/>
      <c r="BE42"/>
      <c r="BF42"/>
      <c r="BG42"/>
      <c r="BH42"/>
      <c r="BI42"/>
    </row>
    <row r="43" spans="1:61" x14ac:dyDescent="0.2">
      <c r="A43" s="75" t="s">
        <v>148</v>
      </c>
      <c r="B43" s="50">
        <f t="shared" si="0"/>
        <v>1977</v>
      </c>
      <c r="D43" s="79">
        <f>Conversion_Factors!$O39*D192+D269</f>
        <v>2383.9675059693736</v>
      </c>
      <c r="F43" s="367">
        <f>'Final Floorspace Estimates'!D221</f>
        <v>9371.2409861566284</v>
      </c>
      <c r="G43" s="367">
        <f>'Final Floorspace Estimates'!E221</f>
        <v>3839.8786698815229</v>
      </c>
      <c r="H43" s="367">
        <f>'Final Floorspace Estimates'!F221</f>
        <v>937.76403954018315</v>
      </c>
      <c r="I43" s="327">
        <f t="shared" si="1"/>
        <v>14148.883695578334</v>
      </c>
      <c r="K43" s="356">
        <f>'Final Floorspace Estimates'!U221</f>
        <v>15.333838069003237</v>
      </c>
      <c r="L43" s="356">
        <f>'Final Floorspace Estimates'!V221</f>
        <v>2.9932696360443396</v>
      </c>
      <c r="M43" s="356">
        <f>'Final Floorspace Estimates'!W221</f>
        <v>0.75108739681212577</v>
      </c>
      <c r="N43" s="81">
        <f t="shared" si="2"/>
        <v>19.078195101859702</v>
      </c>
      <c r="P43" s="84">
        <f t="shared" si="5"/>
        <v>168.49156140242974</v>
      </c>
      <c r="R43" s="79">
        <f>Conversion_Factors!$O39*R192+R269</f>
        <v>124.95770659861788</v>
      </c>
      <c r="T43" s="79">
        <f>Conversion_Factors!$O39*T192+T269</f>
        <v>126.06328175545457</v>
      </c>
      <c r="V43" s="119">
        <f t="shared" si="6"/>
        <v>0.99122999860513428</v>
      </c>
      <c r="X43" s="125">
        <f>'Final Floorspace Estimates'!Q221</f>
        <v>1636.2654734473981</v>
      </c>
      <c r="Y43" s="125">
        <f>'Final Floorspace Estimates'!R221</f>
        <v>779.52193112828104</v>
      </c>
      <c r="Z43" s="125">
        <f>'Final Floorspace Estimates'!S221</f>
        <v>800.93431305001729</v>
      </c>
      <c r="AA43" s="125">
        <f t="shared" si="7"/>
        <v>1348.3887147805044</v>
      </c>
      <c r="AC43" s="71"/>
      <c r="AD43" s="71"/>
      <c r="AF43" s="73">
        <f t="shared" si="8"/>
        <v>0.81877533892692744</v>
      </c>
      <c r="AG43" s="73">
        <f t="shared" si="9"/>
        <v>1.0370992863818616</v>
      </c>
      <c r="AH43" s="73">
        <f>Wgted_Floorspace!AI198</f>
        <v>1.0005695990358576</v>
      </c>
      <c r="AI43" s="73">
        <f t="shared" si="3"/>
        <v>0.98992511376333159</v>
      </c>
      <c r="AJ43" s="73">
        <f t="shared" si="4"/>
        <v>0.96281010670349276</v>
      </c>
      <c r="AK43" s="73">
        <f t="shared" si="10"/>
        <v>1.0875019629105329</v>
      </c>
      <c r="AL43" s="73">
        <f t="shared" si="11"/>
        <v>0.84915131970818325</v>
      </c>
      <c r="AM43" s="73">
        <f t="shared" si="12"/>
        <v>0.84915131970818325</v>
      </c>
      <c r="AN43" s="73"/>
      <c r="AO43" s="73">
        <f t="shared" si="13"/>
        <v>0.95365279489355925</v>
      </c>
      <c r="AR43" s="53"/>
      <c r="BD43" s="1" t="s">
        <v>579</v>
      </c>
      <c r="BE43"/>
      <c r="BF43"/>
      <c r="BG43"/>
      <c r="BH43"/>
      <c r="BI43"/>
    </row>
    <row r="44" spans="1:61" ht="51.75" thickBot="1" x14ac:dyDescent="0.25">
      <c r="A44" s="75" t="s">
        <v>148</v>
      </c>
      <c r="B44" s="50">
        <f>B43+1</f>
        <v>1978</v>
      </c>
      <c r="D44" s="79">
        <f>Conversion_Factors!$O40*D193+D270</f>
        <v>2488.4004857885457</v>
      </c>
      <c r="F44" s="367">
        <f>'Final Floorspace Estimates'!D222</f>
        <v>9596.7963684298702</v>
      </c>
      <c r="G44" s="367">
        <f>'Final Floorspace Estimates'!E222</f>
        <v>4130.4172448208446</v>
      </c>
      <c r="H44" s="367">
        <f>'Final Floorspace Estimates'!F222</f>
        <v>936.06680069199831</v>
      </c>
      <c r="I44" s="327">
        <f t="shared" si="1"/>
        <v>14663.280413942713</v>
      </c>
      <c r="K44" s="356">
        <f>'Final Floorspace Estimates'!U222</f>
        <v>15.757684145242681</v>
      </c>
      <c r="L44" s="356">
        <f>'Final Floorspace Estimates'!V222</f>
        <v>3.2256764079059055</v>
      </c>
      <c r="M44" s="356">
        <f>'Final Floorspace Estimates'!W222</f>
        <v>0.7565821045437906</v>
      </c>
      <c r="N44" s="81">
        <f t="shared" si="2"/>
        <v>19.739942657692378</v>
      </c>
      <c r="P44" s="84">
        <f t="shared" si="5"/>
        <v>169.70285062695982</v>
      </c>
      <c r="R44" s="79">
        <f>Conversion_Factors!$O40*R193+R270</f>
        <v>126.05915472701999</v>
      </c>
      <c r="T44" s="79">
        <f>Conversion_Factors!$O40*T193+T270</f>
        <v>126.00973169240655</v>
      </c>
      <c r="V44" s="119">
        <f t="shared" si="6"/>
        <v>1.0003922160133956</v>
      </c>
      <c r="X44" s="125">
        <f>'Final Floorspace Estimates'!Q222</f>
        <v>1641.9733773949808</v>
      </c>
      <c r="Y44" s="125">
        <f>'Final Floorspace Estimates'!R222</f>
        <v>780.9565515325603</v>
      </c>
      <c r="Z44" s="125">
        <f>'Final Floorspace Estimates'!S222</f>
        <v>808.25653039342762</v>
      </c>
      <c r="AA44" s="125">
        <f t="shared" si="7"/>
        <v>1346.2159967235211</v>
      </c>
      <c r="AC44" s="71"/>
      <c r="AD44" s="71"/>
      <c r="AF44" s="73">
        <f t="shared" si="8"/>
        <v>0.84854272951996179</v>
      </c>
      <c r="AG44" s="73">
        <f t="shared" si="9"/>
        <v>1.0445550140153765</v>
      </c>
      <c r="AH44" s="73">
        <f>Wgted_Floorspace!AI199</f>
        <v>1.0011605491853477</v>
      </c>
      <c r="AI44" s="73">
        <f t="shared" si="3"/>
        <v>0.98833000387687353</v>
      </c>
      <c r="AJ44" s="73">
        <f t="shared" si="4"/>
        <v>0.97170963106504593</v>
      </c>
      <c r="AK44" s="73">
        <f t="shared" si="10"/>
        <v>1.0863983642463628</v>
      </c>
      <c r="AL44" s="73">
        <f t="shared" si="11"/>
        <v>0.88634956272636967</v>
      </c>
      <c r="AM44" s="73">
        <f t="shared" si="12"/>
        <v>0.88634956272636956</v>
      </c>
      <c r="AN44" s="73"/>
      <c r="AO44" s="73">
        <f t="shared" si="13"/>
        <v>0.96148433980751336</v>
      </c>
      <c r="AR44" s="53"/>
      <c r="BD44" s="95"/>
      <c r="BE44" s="253" t="s">
        <v>415</v>
      </c>
      <c r="BF44" s="342" t="s">
        <v>697</v>
      </c>
      <c r="BG44" s="253" t="s">
        <v>416</v>
      </c>
      <c r="BH44" s="342" t="s">
        <v>698</v>
      </c>
      <c r="BI44" s="253" t="s">
        <v>588</v>
      </c>
    </row>
    <row r="45" spans="1:61" x14ac:dyDescent="0.2">
      <c r="A45" s="75" t="s">
        <v>148</v>
      </c>
      <c r="B45" s="50">
        <f t="shared" si="0"/>
        <v>1979</v>
      </c>
      <c r="D45" s="79">
        <f>Conversion_Factors!$O41*D194+D271</f>
        <v>2660.8790610588026</v>
      </c>
      <c r="F45" s="367">
        <f>'Final Floorspace Estimates'!D223</f>
        <v>9858.9880263290524</v>
      </c>
      <c r="G45" s="367">
        <f>'Final Floorspace Estimates'!E223</f>
        <v>4262.479528728536</v>
      </c>
      <c r="H45" s="367">
        <f>'Final Floorspace Estimates'!F223</f>
        <v>869.36461364440606</v>
      </c>
      <c r="I45" s="327">
        <f t="shared" si="1"/>
        <v>14990.832168701994</v>
      </c>
      <c r="K45" s="356">
        <f>'Final Floorspace Estimates'!U223</f>
        <v>16.236850348866795</v>
      </c>
      <c r="L45" s="356">
        <f>'Final Floorspace Estimates'!V223</f>
        <v>3.3345942618356346</v>
      </c>
      <c r="M45" s="356">
        <f>'Final Floorspace Estimates'!W223</f>
        <v>0.70919844310216551</v>
      </c>
      <c r="N45" s="81">
        <f t="shared" si="2"/>
        <v>20.280643053804596</v>
      </c>
      <c r="P45" s="84">
        <f t="shared" si="5"/>
        <v>177.50042366655347</v>
      </c>
      <c r="R45" s="79">
        <f>Conversion_Factors!$O41*R194+R271</f>
        <v>131.20289401078082</v>
      </c>
      <c r="T45" s="79">
        <f>Conversion_Factors!$O41*T194+T271</f>
        <v>130.20675919405221</v>
      </c>
      <c r="V45" s="119">
        <f t="shared" si="6"/>
        <v>1.0076504078812378</v>
      </c>
      <c r="X45" s="125">
        <f>'Final Floorspace Estimates'!Q223</f>
        <v>1646.9084154991626</v>
      </c>
      <c r="Y45" s="125">
        <f>'Final Floorspace Estimates'!R223</f>
        <v>782.31326141531474</v>
      </c>
      <c r="Z45" s="125">
        <f>'Final Floorspace Estimates'!S223</f>
        <v>815.76640223390461</v>
      </c>
      <c r="AA45" s="125">
        <f t="shared" si="7"/>
        <v>1352.8697290165599</v>
      </c>
      <c r="AC45" s="71"/>
      <c r="AD45" s="71"/>
      <c r="AF45" s="73">
        <f t="shared" si="8"/>
        <v>0.86749767358406149</v>
      </c>
      <c r="AG45" s="73">
        <f t="shared" si="9"/>
        <v>1.0925506368677171</v>
      </c>
      <c r="AH45" s="73">
        <f>Wgted_Floorspace!AI200</f>
        <v>0.99846110022446011</v>
      </c>
      <c r="AI45" s="73">
        <f t="shared" si="3"/>
        <v>0.99321486877149656</v>
      </c>
      <c r="AJ45" s="73">
        <f t="shared" si="4"/>
        <v>0.97875972084903706</v>
      </c>
      <c r="AK45" s="73">
        <f t="shared" si="10"/>
        <v>1.125618245496282</v>
      </c>
      <c r="AL45" s="73">
        <f t="shared" si="11"/>
        <v>0.94778513575552947</v>
      </c>
      <c r="AM45" s="73">
        <f t="shared" si="12"/>
        <v>0.94778513575552936</v>
      </c>
      <c r="AN45" s="73"/>
      <c r="AO45" s="73">
        <f t="shared" si="13"/>
        <v>0.97062271444082238</v>
      </c>
      <c r="AR45" s="53"/>
      <c r="BD45" s="95">
        <v>1985</v>
      </c>
      <c r="BE45" s="9">
        <f t="shared" ref="BE45:BE69" si="14">AM51</f>
        <v>1</v>
      </c>
      <c r="BF45" s="9">
        <f t="shared" ref="BF45:BF69" si="15">AF51</f>
        <v>1</v>
      </c>
      <c r="BG45" s="9">
        <f t="shared" ref="BG45:BG69" si="16">AI51</f>
        <v>1</v>
      </c>
      <c r="BH45" s="9">
        <f>AO51/AI51</f>
        <v>1</v>
      </c>
      <c r="BI45" s="9">
        <f t="shared" ref="BI45:BI69" si="17">AK51</f>
        <v>1</v>
      </c>
    </row>
    <row r="46" spans="1:61" x14ac:dyDescent="0.2">
      <c r="A46" s="75" t="s">
        <v>148</v>
      </c>
      <c r="B46" s="50">
        <f t="shared" si="0"/>
        <v>1980</v>
      </c>
      <c r="D46" s="79">
        <f>Conversion_Factors!$O42*D195+D272</f>
        <v>2558.4502631438486</v>
      </c>
      <c r="F46" s="367">
        <f>'Final Floorspace Estimates'!D224</f>
        <v>10061.754146876647</v>
      </c>
      <c r="G46" s="367">
        <f>'Final Floorspace Estimates'!E224</f>
        <v>4359.7905972643275</v>
      </c>
      <c r="H46" s="367">
        <f>'Final Floorspace Estimates'!F224</f>
        <v>922.30789941845012</v>
      </c>
      <c r="I46" s="327">
        <f t="shared" si="1"/>
        <v>15343.852643559425</v>
      </c>
      <c r="K46" s="356">
        <f>'Final Floorspace Estimates'!U224</f>
        <v>16.622215825720371</v>
      </c>
      <c r="L46" s="356">
        <f>'Final Floorspace Estimates'!V224</f>
        <v>3.4159482325533728</v>
      </c>
      <c r="M46" s="356">
        <f>'Final Floorspace Estimates'!W224</f>
        <v>0.75891226577526549</v>
      </c>
      <c r="N46" s="81">
        <f t="shared" si="2"/>
        <v>20.797076324049009</v>
      </c>
      <c r="P46" s="84">
        <f t="shared" si="5"/>
        <v>166.74106057827379</v>
      </c>
      <c r="R46" s="79">
        <f>Conversion_Factors!$O42*R195+R272</f>
        <v>123.01970831281446</v>
      </c>
      <c r="T46" s="79">
        <f>Conversion_Factors!$O42*T195+T272</f>
        <v>125.33833311110243</v>
      </c>
      <c r="V46" s="119">
        <f t="shared" si="6"/>
        <v>0.98150107201256065</v>
      </c>
      <c r="X46" s="125">
        <f>'Final Floorspace Estimates'!Q224</f>
        <v>1652.0196760005524</v>
      </c>
      <c r="Y46" s="125">
        <f>'Final Floorspace Estimates'!R224</f>
        <v>783.51199589650139</v>
      </c>
      <c r="Z46" s="125">
        <f>'Final Floorspace Estimates'!S224</f>
        <v>822.84047036113247</v>
      </c>
      <c r="AA46" s="125">
        <f t="shared" si="7"/>
        <v>1355.401202499072</v>
      </c>
      <c r="AC46" s="71"/>
      <c r="AD46" s="71"/>
      <c r="AF46" s="73">
        <f t="shared" si="8"/>
        <v>0.88792645547021598</v>
      </c>
      <c r="AG46" s="73">
        <f t="shared" si="9"/>
        <v>1.0263246034218827</v>
      </c>
      <c r="AH46" s="73">
        <f>Wgted_Floorspace!AI201</f>
        <v>0.99958098707590659</v>
      </c>
      <c r="AI46" s="73">
        <f t="shared" si="3"/>
        <v>0.99507336042727446</v>
      </c>
      <c r="AJ46" s="73">
        <f t="shared" si="4"/>
        <v>0.95336012146909943</v>
      </c>
      <c r="AK46" s="73">
        <f t="shared" si="10"/>
        <v>1.082317478191128</v>
      </c>
      <c r="AL46" s="73">
        <f t="shared" si="11"/>
        <v>0.91130076727826737</v>
      </c>
      <c r="AM46" s="73">
        <f t="shared" si="12"/>
        <v>0.91130076727826737</v>
      </c>
      <c r="AN46" s="73"/>
      <c r="AO46" s="73">
        <f t="shared" si="13"/>
        <v>0.94826575760115606</v>
      </c>
      <c r="AR46" s="53"/>
      <c r="BD46" s="95">
        <v>1986</v>
      </c>
      <c r="BE46" s="9">
        <f t="shared" si="14"/>
        <v>0.93803066245678768</v>
      </c>
      <c r="BF46" s="9">
        <f t="shared" si="15"/>
        <v>1.0262500091702538</v>
      </c>
      <c r="BG46" s="9">
        <f t="shared" si="16"/>
        <v>1.0048541824925772</v>
      </c>
      <c r="BH46" s="9">
        <f t="shared" ref="BH46:BH69" si="18">AO52/AI52</f>
        <v>0.9312595937906798</v>
      </c>
      <c r="BI46" s="9">
        <f t="shared" si="17"/>
        <v>0.97676492617291011</v>
      </c>
    </row>
    <row r="47" spans="1:61" x14ac:dyDescent="0.2">
      <c r="A47" s="75" t="s">
        <v>148</v>
      </c>
      <c r="B47" s="50">
        <f t="shared" si="0"/>
        <v>1981</v>
      </c>
      <c r="D47" s="79">
        <f>Conversion_Factors!$O43*D196+D273</f>
        <v>2559.494999595745</v>
      </c>
      <c r="F47" s="367">
        <f>'Final Floorspace Estimates'!D225</f>
        <v>10388.11595181647</v>
      </c>
      <c r="G47" s="367">
        <f>'Final Floorspace Estimates'!E225</f>
        <v>4627.5301162797487</v>
      </c>
      <c r="H47" s="367">
        <f>'Final Floorspace Estimates'!F225</f>
        <v>943.97268933202213</v>
      </c>
      <c r="I47" s="327">
        <f t="shared" si="1"/>
        <v>15959.618757428241</v>
      </c>
      <c r="K47" s="356">
        <f>'Final Floorspace Estimates'!U225</f>
        <v>17.169198927055753</v>
      </c>
      <c r="L47" s="356">
        <f>'Final Floorspace Estimates'!V225</f>
        <v>3.627966113777727</v>
      </c>
      <c r="M47" s="356">
        <f>'Final Floorspace Estimates'!W225</f>
        <v>0.78090134097941521</v>
      </c>
      <c r="N47" s="81">
        <f t="shared" si="2"/>
        <v>21.578066381812896</v>
      </c>
      <c r="P47" s="84">
        <f t="shared" si="5"/>
        <v>160.37319177216898</v>
      </c>
      <c r="R47" s="79">
        <f>Conversion_Factors!$O43*R196+R273</f>
        <v>118.61558650839164</v>
      </c>
      <c r="T47" s="79">
        <f>Conversion_Factors!$O43*T196+T273</f>
        <v>121.6387103578833</v>
      </c>
      <c r="V47" s="119">
        <f t="shared" si="6"/>
        <v>0.97514669597698733</v>
      </c>
      <c r="X47" s="125">
        <f>'Final Floorspace Estimates'!Q225</f>
        <v>1652.773131017424</v>
      </c>
      <c r="Y47" s="125">
        <f>'Final Floorspace Estimates'!R225</f>
        <v>783.99621884997919</v>
      </c>
      <c r="Z47" s="125">
        <f>'Final Floorspace Estimates'!S225</f>
        <v>827.24992979616798</v>
      </c>
      <c r="AA47" s="125">
        <f t="shared" si="7"/>
        <v>1352.0414685200176</v>
      </c>
      <c r="AC47" s="71"/>
      <c r="AD47" s="71"/>
      <c r="AF47" s="73">
        <f t="shared" si="8"/>
        <v>0.9235599456755399</v>
      </c>
      <c r="AG47" s="73">
        <f t="shared" si="9"/>
        <v>0.9871290963020265</v>
      </c>
      <c r="AH47" s="73">
        <f>Wgted_Floorspace!AI202</f>
        <v>1.0001426250479282</v>
      </c>
      <c r="AI47" s="73">
        <f t="shared" si="3"/>
        <v>0.99260679792569539</v>
      </c>
      <c r="AJ47" s="73">
        <f t="shared" si="4"/>
        <v>0.94718793390672351</v>
      </c>
      <c r="AK47" s="73">
        <f t="shared" si="10"/>
        <v>1.0497807727947606</v>
      </c>
      <c r="AL47" s="73">
        <f t="shared" si="11"/>
        <v>0.91167289455544431</v>
      </c>
      <c r="AM47" s="73">
        <f t="shared" si="12"/>
        <v>0.91167289455544442</v>
      </c>
      <c r="AN47" s="73"/>
      <c r="AO47" s="73">
        <f t="shared" si="13"/>
        <v>0.94031927606566768</v>
      </c>
      <c r="AR47" s="53"/>
      <c r="BD47" s="95">
        <v>1987</v>
      </c>
      <c r="BE47" s="9">
        <f t="shared" si="14"/>
        <v>0.96407096636792511</v>
      </c>
      <c r="BF47" s="9">
        <f t="shared" si="15"/>
        <v>1.0525329991285779</v>
      </c>
      <c r="BG47" s="9">
        <f t="shared" si="16"/>
        <v>1.0166030757320836</v>
      </c>
      <c r="BH47" s="9">
        <f t="shared" si="18"/>
        <v>0.95441585375183602</v>
      </c>
      <c r="BI47" s="9">
        <f t="shared" si="17"/>
        <v>0.94402657276903623</v>
      </c>
    </row>
    <row r="48" spans="1:61" x14ac:dyDescent="0.2">
      <c r="A48" s="75" t="s">
        <v>148</v>
      </c>
      <c r="B48" s="50">
        <f t="shared" si="0"/>
        <v>1982</v>
      </c>
      <c r="D48" s="79">
        <f>Conversion_Factors!$O44*D197+D274</f>
        <v>2669.7318330456287</v>
      </c>
      <c r="F48" s="367">
        <f>'Final Floorspace Estimates'!D226</f>
        <v>10511.812045274552</v>
      </c>
      <c r="G48" s="367">
        <f>'Final Floorspace Estimates'!E226</f>
        <v>4683.9108212603151</v>
      </c>
      <c r="H48" s="367">
        <f>'Final Floorspace Estimates'!F226</f>
        <v>949.75922080321288</v>
      </c>
      <c r="I48" s="327">
        <f t="shared" si="1"/>
        <v>16145.48208733808</v>
      </c>
      <c r="K48" s="356">
        <f>'Final Floorspace Estimates'!U226</f>
        <v>17.389998716724467</v>
      </c>
      <c r="L48" s="356">
        <f>'Final Floorspace Estimates'!V226</f>
        <v>3.6728399448640725</v>
      </c>
      <c r="M48" s="356">
        <f>'Final Floorspace Estimates'!W226</f>
        <v>0.78958043276701728</v>
      </c>
      <c r="N48" s="81">
        <f t="shared" si="2"/>
        <v>21.852419094355557</v>
      </c>
      <c r="P48" s="84">
        <f t="shared" si="5"/>
        <v>165.35473010987619</v>
      </c>
      <c r="R48" s="79">
        <f>Conversion_Factors!$O44*R197+R274</f>
        <v>122.17099724831911</v>
      </c>
      <c r="T48" s="79">
        <f>Conversion_Factors!$O44*T197+T274</f>
        <v>120.47114221145303</v>
      </c>
      <c r="V48" s="119">
        <f t="shared" si="6"/>
        <v>1.0141100599335438</v>
      </c>
      <c r="X48" s="125">
        <f>'Final Floorspace Estimates'!Q226</f>
        <v>1654.3293051498115</v>
      </c>
      <c r="Y48" s="125">
        <f>'Final Floorspace Estimates'!R226</f>
        <v>784.13959723422101</v>
      </c>
      <c r="Z48" s="125">
        <f>'Final Floorspace Estimates'!S226</f>
        <v>831.34800428604194</v>
      </c>
      <c r="AA48" s="125">
        <f t="shared" si="7"/>
        <v>1353.4695945371045</v>
      </c>
      <c r="AC48" s="71"/>
      <c r="AD48" s="71"/>
      <c r="AF48" s="73">
        <f t="shared" si="8"/>
        <v>0.9343155864889966</v>
      </c>
      <c r="AG48" s="73">
        <f t="shared" si="9"/>
        <v>1.0177914618954023</v>
      </c>
      <c r="AH48" s="73">
        <f>Wgted_Floorspace!AI203</f>
        <v>0.99999510668381741</v>
      </c>
      <c r="AI48" s="73">
        <f t="shared" si="3"/>
        <v>0.9936552625074857</v>
      </c>
      <c r="AJ48" s="73">
        <f t="shared" si="4"/>
        <v>0.98503416602371907</v>
      </c>
      <c r="AK48" s="73">
        <f t="shared" si="10"/>
        <v>1.0398576644262536</v>
      </c>
      <c r="AL48" s="73">
        <f t="shared" si="11"/>
        <v>0.95093842664429595</v>
      </c>
      <c r="AM48" s="73">
        <f t="shared" si="12"/>
        <v>0.95093842664429595</v>
      </c>
      <c r="AN48" s="73"/>
      <c r="AO48" s="73">
        <f t="shared" si="13"/>
        <v>0.97877959331768116</v>
      </c>
      <c r="AR48" s="53"/>
      <c r="BD48" s="95">
        <v>1988</v>
      </c>
      <c r="BE48" s="9">
        <f t="shared" si="14"/>
        <v>1.0065807324079419</v>
      </c>
      <c r="BF48" s="9">
        <f t="shared" si="15"/>
        <v>1.0693887222966161</v>
      </c>
      <c r="BG48" s="9">
        <f t="shared" si="16"/>
        <v>1.0252734875863072</v>
      </c>
      <c r="BH48" s="9">
        <f t="shared" si="18"/>
        <v>0.95309015477294645</v>
      </c>
      <c r="BI48" s="9">
        <f t="shared" si="17"/>
        <v>0.96325063224132634</v>
      </c>
    </row>
    <row r="49" spans="1:61" x14ac:dyDescent="0.2">
      <c r="A49" s="75" t="s">
        <v>148</v>
      </c>
      <c r="B49" s="50">
        <f t="shared" si="0"/>
        <v>1983</v>
      </c>
      <c r="D49" s="79">
        <f>Conversion_Factors!$O45*D198+D275</f>
        <v>2657.0038850342135</v>
      </c>
      <c r="F49" s="367">
        <f>'Final Floorspace Estimates'!D227</f>
        <v>10725.256994237026</v>
      </c>
      <c r="G49" s="367">
        <f>'Final Floorspace Estimates'!E227</f>
        <v>4756.1166019716029</v>
      </c>
      <c r="H49" s="367">
        <f>'Final Floorspace Estimates'!F227</f>
        <v>961.6751142324606</v>
      </c>
      <c r="I49" s="327">
        <f t="shared" si="1"/>
        <v>16443.048710441089</v>
      </c>
      <c r="K49" s="356">
        <f>'Final Floorspace Estimates'!U227</f>
        <v>17.761980273809876</v>
      </c>
      <c r="L49" s="356">
        <f>'Final Floorspace Estimates'!V227</f>
        <v>3.73044914156623</v>
      </c>
      <c r="M49" s="356">
        <f>'Final Floorspace Estimates'!W227</f>
        <v>0.80338975098116827</v>
      </c>
      <c r="N49" s="81">
        <f t="shared" si="2"/>
        <v>22.295819166357273</v>
      </c>
      <c r="P49" s="84">
        <f t="shared" si="5"/>
        <v>161.58827549705279</v>
      </c>
      <c r="R49" s="79">
        <f>Conversion_Factors!$O45*R198+R275</f>
        <v>119.17049852303404</v>
      </c>
      <c r="T49" s="79">
        <f>Conversion_Factors!$O45*T198+T275</f>
        <v>119.63464648535209</v>
      </c>
      <c r="V49" s="119">
        <f t="shared" si="6"/>
        <v>0.99612028809417774</v>
      </c>
      <c r="X49" s="125">
        <f>'Final Floorspace Estimates'!Q227</f>
        <v>1656.0890133778494</v>
      </c>
      <c r="Y49" s="125">
        <f>'Final Floorspace Estimates'!R227</f>
        <v>784.34770502047991</v>
      </c>
      <c r="Z49" s="125">
        <f>'Final Floorspace Estimates'!S227</f>
        <v>835.40661403344711</v>
      </c>
      <c r="AA49" s="125">
        <f t="shared" si="7"/>
        <v>1355.9419277399429</v>
      </c>
      <c r="AC49" s="71"/>
      <c r="AD49" s="71"/>
      <c r="AF49" s="73">
        <f t="shared" si="8"/>
        <v>0.95153533455722394</v>
      </c>
      <c r="AG49" s="73">
        <f t="shared" si="9"/>
        <v>0.99460817984474115</v>
      </c>
      <c r="AH49" s="73">
        <f>Wgted_Floorspace!AI204</f>
        <v>0.99964858597376749</v>
      </c>
      <c r="AI49" s="73">
        <f t="shared" si="3"/>
        <v>0.99547033608400926</v>
      </c>
      <c r="AJ49" s="73">
        <f t="shared" si="4"/>
        <v>0.96756018504190322</v>
      </c>
      <c r="AK49" s="73">
        <f t="shared" si="10"/>
        <v>1.0329953312117854</v>
      </c>
      <c r="AL49" s="73">
        <f t="shared" si="11"/>
        <v>0.94640482716191743</v>
      </c>
      <c r="AM49" s="73">
        <f t="shared" si="12"/>
        <v>0.94640482716191732</v>
      </c>
      <c r="AN49" s="73"/>
      <c r="AO49" s="73">
        <f t="shared" si="13"/>
        <v>0.96283898851506611</v>
      </c>
      <c r="AR49" s="53"/>
      <c r="BD49" s="95">
        <v>1989</v>
      </c>
      <c r="BE49" s="9">
        <f t="shared" si="14"/>
        <v>1.0627850313722047</v>
      </c>
      <c r="BF49" s="9">
        <f t="shared" si="15"/>
        <v>1.0852129914054292</v>
      </c>
      <c r="BG49" s="9">
        <f t="shared" si="16"/>
        <v>1.0334475363843281</v>
      </c>
      <c r="BH49" s="9">
        <f t="shared" si="18"/>
        <v>0.96051277945447711</v>
      </c>
      <c r="BI49" s="9">
        <f t="shared" si="17"/>
        <v>0.98659489311076032</v>
      </c>
    </row>
    <row r="50" spans="1:61" x14ac:dyDescent="0.2">
      <c r="A50" s="75" t="s">
        <v>148</v>
      </c>
      <c r="B50" s="50">
        <f t="shared" si="0"/>
        <v>1984</v>
      </c>
      <c r="D50" s="79">
        <f>Conversion_Factors!$O46*D199+D276</f>
        <v>2677.8674359751822</v>
      </c>
      <c r="F50" s="367">
        <f>'Final Floorspace Estimates'!D228</f>
        <v>11010.588451255411</v>
      </c>
      <c r="G50" s="367">
        <f>'Final Floorspace Estimates'!E228</f>
        <v>4833.5500098395114</v>
      </c>
      <c r="H50" s="367">
        <f>'Final Floorspace Estimates'!F228</f>
        <v>1003.1485678182112</v>
      </c>
      <c r="I50" s="327">
        <f t="shared" si="1"/>
        <v>16847.287028913135</v>
      </c>
      <c r="K50" s="356">
        <f>'Final Floorspace Estimates'!U228</f>
        <v>18.264923134618716</v>
      </c>
      <c r="L50" s="356">
        <f>'Final Floorspace Estimates'!V228</f>
        <v>3.7928273892355819</v>
      </c>
      <c r="M50" s="356">
        <f>'Final Floorspace Estimates'!W228</f>
        <v>0.84230222851627368</v>
      </c>
      <c r="N50" s="81">
        <f t="shared" si="2"/>
        <v>22.900052752370573</v>
      </c>
      <c r="P50" s="84">
        <f t="shared" si="5"/>
        <v>158.94947544844783</v>
      </c>
      <c r="R50" s="79">
        <f>Conversion_Factors!$O46*R199+R276</f>
        <v>116.93717324288582</v>
      </c>
      <c r="T50" s="79">
        <f>Conversion_Factors!$O46*T199+T276</f>
        <v>116.59887558195247</v>
      </c>
      <c r="V50" s="119">
        <f t="shared" si="6"/>
        <v>1.0029013801311966</v>
      </c>
      <c r="X50" s="125">
        <f>'Final Floorspace Estimates'!Q228</f>
        <v>1658.8507703724208</v>
      </c>
      <c r="Y50" s="125">
        <f>'Final Floorspace Estimates'!R228</f>
        <v>784.68773086336921</v>
      </c>
      <c r="Z50" s="125">
        <f>'Final Floorspace Estimates'!S228</f>
        <v>839.65850676359059</v>
      </c>
      <c r="AA50" s="125">
        <f t="shared" si="7"/>
        <v>1359.2724284372757</v>
      </c>
      <c r="AC50" s="71"/>
      <c r="AD50" s="71"/>
      <c r="AF50" s="73">
        <f t="shared" si="8"/>
        <v>0.974928018625836</v>
      </c>
      <c r="AG50" s="73">
        <f t="shared" si="9"/>
        <v>0.9783658373527262</v>
      </c>
      <c r="AH50" s="73">
        <f>Wgted_Floorspace!AI205</f>
        <v>0.99978885375818571</v>
      </c>
      <c r="AI50" s="73">
        <f t="shared" si="3"/>
        <v>0.99791543685173023</v>
      </c>
      <c r="AJ50" s="73">
        <f t="shared" si="4"/>
        <v>0.97414685408633883</v>
      </c>
      <c r="AK50" s="73">
        <f t="shared" si="10"/>
        <v>1.0066414651935918</v>
      </c>
      <c r="AL50" s="73">
        <f t="shared" si="11"/>
        <v>0.95383626730150051</v>
      </c>
      <c r="AM50" s="73">
        <f t="shared" si="12"/>
        <v>0.95383626730150028</v>
      </c>
      <c r="AN50" s="73"/>
      <c r="AO50" s="73">
        <f t="shared" si="13"/>
        <v>0.97191092477456442</v>
      </c>
      <c r="AR50" s="53"/>
      <c r="BD50" s="95">
        <v>1990</v>
      </c>
      <c r="BE50" s="9">
        <f t="shared" si="14"/>
        <v>1.0516686333503349</v>
      </c>
      <c r="BF50" s="9">
        <f t="shared" si="15"/>
        <v>1.1067570914125575</v>
      </c>
      <c r="BG50" s="9">
        <f t="shared" si="16"/>
        <v>1.0475567988319399</v>
      </c>
      <c r="BH50" s="9">
        <f t="shared" si="18"/>
        <v>0.9661619827091279</v>
      </c>
      <c r="BI50" s="9">
        <f t="shared" si="17"/>
        <v>0.9388562101290393</v>
      </c>
    </row>
    <row r="51" spans="1:61" x14ac:dyDescent="0.2">
      <c r="A51" s="75" t="s">
        <v>148</v>
      </c>
      <c r="B51" s="50">
        <f t="shared" si="0"/>
        <v>1985</v>
      </c>
      <c r="D51" s="79">
        <f>Conversion_Factors!$O47*D200+D277</f>
        <v>2807.4707659744799</v>
      </c>
      <c r="F51" s="365">
        <f>'Final Floorspace Estimates'!D229</f>
        <v>11304.387809578857</v>
      </c>
      <c r="G51" s="365">
        <f>'Final Floorspace Estimates'!E229</f>
        <v>4931.5346882519843</v>
      </c>
      <c r="H51" s="365">
        <f>'Final Floorspace Estimates'!F229</f>
        <v>1044.6220214039618</v>
      </c>
      <c r="I51" s="327">
        <f t="shared" ref="I51:I76" si="19">SUM(F51:H51)</f>
        <v>17280.544519234802</v>
      </c>
      <c r="K51" s="356">
        <f>'Final Floorspace Estimates'!U229</f>
        <v>18.781791911546492</v>
      </c>
      <c r="L51" s="356">
        <f>'Final Floorspace Estimates'!V229</f>
        <v>3.8716303455474219</v>
      </c>
      <c r="M51" s="356">
        <f>'Final Floorspace Estimates'!W229</f>
        <v>0.88461197502782274</v>
      </c>
      <c r="N51" s="81">
        <f t="shared" ref="N51:N78" si="20">SUM(K51:M51)</f>
        <v>23.538034232121738</v>
      </c>
      <c r="P51" s="84">
        <f t="shared" ref="P51:P76" si="21">D51/I51*1000</f>
        <v>162.46425353376523</v>
      </c>
      <c r="R51" s="79">
        <f>Conversion_Factors!$O47*R200+R277</f>
        <v>119.2737990899511</v>
      </c>
      <c r="T51" s="79">
        <f>Conversion_Factors!$O47*T200+T277</f>
        <v>115.85405949207312</v>
      </c>
      <c r="V51" s="119">
        <f t="shared" ref="V51:V76" si="22">R51/T51</f>
        <v>1.0295176501615118</v>
      </c>
      <c r="X51" s="125">
        <f>'Final Floorspace Estimates'!Q229</f>
        <v>1661.4603309726865</v>
      </c>
      <c r="Y51" s="125">
        <f>'Final Floorspace Estimates'!R229</f>
        <v>785.07616599970584</v>
      </c>
      <c r="Z51" s="125">
        <f>'Final Floorspace Estimates'!S229</f>
        <v>846.82493466767335</v>
      </c>
      <c r="AA51" s="125">
        <f t="shared" ref="AA51:AA76" si="23">N51/I51*1000000</f>
        <v>1362.1118365756233</v>
      </c>
      <c r="AC51" s="71">
        <f t="shared" ref="AC51:AC78" si="24">T51/T$80</f>
        <v>1</v>
      </c>
      <c r="AD51" s="71"/>
      <c r="AF51" s="73">
        <f t="shared" si="8"/>
        <v>1</v>
      </c>
      <c r="AG51" s="73">
        <f t="shared" si="9"/>
        <v>1</v>
      </c>
      <c r="AH51" s="73">
        <f>Wgted_Floorspace!AI206</f>
        <v>1</v>
      </c>
      <c r="AI51" s="73">
        <f t="shared" si="3"/>
        <v>1</v>
      </c>
      <c r="AJ51" s="73">
        <f t="shared" si="4"/>
        <v>1</v>
      </c>
      <c r="AK51" s="73">
        <f>AG51/(AH51*AI51*AJ51)</f>
        <v>1</v>
      </c>
      <c r="AL51" s="73">
        <f t="shared" ref="AL51:AL73" si="25">AF51*AH51*AI51*AJ51*AK51</f>
        <v>1</v>
      </c>
      <c r="AM51" s="73">
        <f t="shared" ref="AM51:AM73" si="26">AF51*AG51</f>
        <v>1</v>
      </c>
      <c r="AN51" s="73"/>
      <c r="AO51" s="73">
        <f t="shared" ref="AO51:AO73" si="27">AH51*AI51*AJ51</f>
        <v>1</v>
      </c>
      <c r="AR51" s="53"/>
      <c r="BD51" s="95">
        <v>1991</v>
      </c>
      <c r="BE51" s="9">
        <f t="shared" si="14"/>
        <v>1.0725755879092527</v>
      </c>
      <c r="BF51" s="9">
        <f t="shared" si="15"/>
        <v>1.1268063099672947</v>
      </c>
      <c r="BG51" s="9">
        <f t="shared" si="16"/>
        <v>1.0593127778581315</v>
      </c>
      <c r="BH51" s="9">
        <f t="shared" si="18"/>
        <v>0.96168546216826867</v>
      </c>
      <c r="BI51" s="9">
        <f t="shared" si="17"/>
        <v>0.93437535708000818</v>
      </c>
    </row>
    <row r="52" spans="1:61" x14ac:dyDescent="0.2">
      <c r="A52" s="75" t="s">
        <v>148</v>
      </c>
      <c r="B52" s="50">
        <f t="shared" si="0"/>
        <v>1986</v>
      </c>
      <c r="D52" s="79">
        <f>Conversion_Factors!$O48*D201+D278</f>
        <v>2633.4936624351067</v>
      </c>
      <c r="F52" s="365">
        <f>'Final Floorspace Estimates'!D230</f>
        <v>11614.386631268508</v>
      </c>
      <c r="G52" s="365">
        <f>'Final Floorspace Estimates'!E230</f>
        <v>5033.6768650734721</v>
      </c>
      <c r="H52" s="365">
        <f>'Final Floorspace Estimates'!F230</f>
        <v>1086.0954749897123</v>
      </c>
      <c r="I52" s="327">
        <f t="shared" si="19"/>
        <v>17734.158971331693</v>
      </c>
      <c r="K52" s="356">
        <f>'Final Floorspace Estimates'!U230</f>
        <v>19.306455133343892</v>
      </c>
      <c r="L52" s="356">
        <f>'Final Floorspace Estimates'!V230</f>
        <v>4.0391940705502742</v>
      </c>
      <c r="M52" s="356">
        <f>'Final Floorspace Estimates'!W230</f>
        <v>0.92751582763161144</v>
      </c>
      <c r="N52" s="81">
        <f t="shared" si="20"/>
        <v>24.273165031525778</v>
      </c>
      <c r="P52" s="84">
        <f t="shared" si="21"/>
        <v>148.49836784999522</v>
      </c>
      <c r="R52" s="79">
        <f>Conversion_Factors!$O48*R201+R278</f>
        <v>108.49403689278873</v>
      </c>
      <c r="T52" s="79">
        <f>Conversion_Factors!$O48*T201+T278</f>
        <v>113.17861433798666</v>
      </c>
      <c r="V52" s="119">
        <f t="shared" si="22"/>
        <v>0.9586089874611089</v>
      </c>
      <c r="X52" s="125">
        <f>'Final Floorspace Estimates'!Q230</f>
        <v>1662.2879663198596</v>
      </c>
      <c r="Y52" s="125">
        <f>'Final Floorspace Estimates'!R230</f>
        <v>802.43412098549913</v>
      </c>
      <c r="Z52" s="125">
        <f>'Final Floorspace Estimates'!S230</f>
        <v>853.99106155045627</v>
      </c>
      <c r="AA52" s="125">
        <f t="shared" si="23"/>
        <v>1368.7237760056607</v>
      </c>
      <c r="AC52" s="71">
        <f t="shared" si="24"/>
        <v>0.97690676385604325</v>
      </c>
      <c r="AD52" s="71"/>
      <c r="AF52" s="73">
        <f t="shared" si="8"/>
        <v>1.0262500091702538</v>
      </c>
      <c r="AG52" s="73">
        <f t="shared" si="9"/>
        <v>0.91403717814843832</v>
      </c>
      <c r="AH52" s="73">
        <f>Wgted_Floorspace!AI207</f>
        <v>1.0001452116874101</v>
      </c>
      <c r="AI52" s="73">
        <f t="shared" si="3"/>
        <v>1.0048541824925772</v>
      </c>
      <c r="AJ52" s="73">
        <f t="shared" si="4"/>
        <v>0.93112438364774164</v>
      </c>
      <c r="AK52" s="73">
        <f t="shared" ref="AK52:AK76" si="28">AG52/(AH52*AI52*AJ52)</f>
        <v>0.97676492617291011</v>
      </c>
      <c r="AL52" s="73">
        <f t="shared" si="25"/>
        <v>0.93803066245678779</v>
      </c>
      <c r="AM52" s="73">
        <f t="shared" si="26"/>
        <v>0.93803066245678768</v>
      </c>
      <c r="AN52" s="73"/>
      <c r="AO52" s="73">
        <f t="shared" si="27"/>
        <v>0.93578009780690308</v>
      </c>
      <c r="AR52" s="53"/>
      <c r="BD52" s="95">
        <v>1992</v>
      </c>
      <c r="BE52" s="9">
        <f t="shared" si="14"/>
        <v>1.0512228574868432</v>
      </c>
      <c r="BF52" s="9">
        <f t="shared" si="15"/>
        <v>1.1468953928135825</v>
      </c>
      <c r="BG52" s="9">
        <f t="shared" si="16"/>
        <v>1.0694325149764923</v>
      </c>
      <c r="BH52" s="9">
        <f t="shared" si="18"/>
        <v>0.93784780514324828</v>
      </c>
      <c r="BI52" s="9">
        <f t="shared" si="17"/>
        <v>0.91387171700097891</v>
      </c>
    </row>
    <row r="53" spans="1:61" x14ac:dyDescent="0.2">
      <c r="A53" s="75" t="s">
        <v>148</v>
      </c>
      <c r="B53" s="50">
        <f t="shared" si="0"/>
        <v>1987</v>
      </c>
      <c r="D53" s="79">
        <f>Conversion_Factors!$O49*D202+D279</f>
        <v>2706.6010544027158</v>
      </c>
      <c r="F53" s="365">
        <f>'Final Floorspace Estimates'!D231</f>
        <v>11932.88595572365</v>
      </c>
      <c r="G53" s="365">
        <f>'Final Floorspace Estimates'!E231</f>
        <v>5130.779686618258</v>
      </c>
      <c r="H53" s="365">
        <f>'Final Floorspace Estimates'!F231</f>
        <v>1124.6777070632036</v>
      </c>
      <c r="I53" s="327">
        <f t="shared" si="19"/>
        <v>18188.343349405113</v>
      </c>
      <c r="K53" s="356">
        <f>'Final Floorspace Estimates'!U231</f>
        <v>20.030320320171533</v>
      </c>
      <c r="L53" s="356">
        <f>'Final Floorspace Estimates'!V231</f>
        <v>4.1870468935391099</v>
      </c>
      <c r="M53" s="356">
        <f>'Final Floorspace Estimates'!W231</f>
        <v>0.96852440899892678</v>
      </c>
      <c r="N53" s="81">
        <f t="shared" si="20"/>
        <v>25.185891622709573</v>
      </c>
      <c r="P53" s="84">
        <f t="shared" si="21"/>
        <v>148.80965255646774</v>
      </c>
      <c r="R53" s="79">
        <f>Conversion_Factors!$O49*R202+R279</f>
        <v>107.46496867961713</v>
      </c>
      <c r="T53" s="79">
        <f>Conversion_Factors!$O49*T202+T279</f>
        <v>109.38480806329122</v>
      </c>
      <c r="V53" s="119">
        <f t="shared" si="22"/>
        <v>0.98244875666314424</v>
      </c>
      <c r="X53" s="125">
        <f>'Final Floorspace Estimates'!Q231</f>
        <v>1678.581392170594</v>
      </c>
      <c r="Y53" s="125">
        <f>'Final Floorspace Estimates'!R231</f>
        <v>816.06444814995155</v>
      </c>
      <c r="Z53" s="125">
        <f>'Final Floorspace Estimates'!S231</f>
        <v>861.15729236597974</v>
      </c>
      <c r="AA53" s="125">
        <f t="shared" si="23"/>
        <v>1384.727082553856</v>
      </c>
      <c r="AC53" s="71">
        <f t="shared" si="24"/>
        <v>0.94416033881640082</v>
      </c>
      <c r="AD53" s="71"/>
      <c r="AF53" s="73">
        <f t="shared" si="8"/>
        <v>1.0525329991285779</v>
      </c>
      <c r="AG53" s="73">
        <f t="shared" si="9"/>
        <v>0.91595319782477791</v>
      </c>
      <c r="AH53" s="73">
        <f>Wgted_Floorspace!AI208</f>
        <v>1.0001416973327055</v>
      </c>
      <c r="AI53" s="73">
        <f t="shared" si="3"/>
        <v>1.0166030757320836</v>
      </c>
      <c r="AJ53" s="73">
        <f t="shared" si="4"/>
        <v>0.95428063473124203</v>
      </c>
      <c r="AK53" s="73">
        <f t="shared" si="28"/>
        <v>0.94402657276903623</v>
      </c>
      <c r="AL53" s="73">
        <f t="shared" si="25"/>
        <v>0.96407096636792489</v>
      </c>
      <c r="AM53" s="73">
        <f t="shared" si="26"/>
        <v>0.96407096636792511</v>
      </c>
      <c r="AN53" s="73"/>
      <c r="AO53" s="73">
        <f t="shared" si="27"/>
        <v>0.97026209245157902</v>
      </c>
      <c r="AR53" s="53"/>
      <c r="BD53" s="95">
        <v>1993</v>
      </c>
      <c r="BE53" s="9">
        <f t="shared" si="14"/>
        <v>1.0954686640844293</v>
      </c>
      <c r="BF53" s="9">
        <f t="shared" si="15"/>
        <v>1.1681463921623081</v>
      </c>
      <c r="BG53" s="9">
        <f t="shared" si="16"/>
        <v>1.079179014171495</v>
      </c>
      <c r="BH53" s="9">
        <f t="shared" si="18"/>
        <v>0.96410192227204938</v>
      </c>
      <c r="BI53" s="9">
        <f t="shared" si="17"/>
        <v>0.90133502340518956</v>
      </c>
    </row>
    <row r="54" spans="1:61" x14ac:dyDescent="0.2">
      <c r="A54" s="75" t="s">
        <v>148</v>
      </c>
      <c r="B54" s="50">
        <f t="shared" si="0"/>
        <v>1988</v>
      </c>
      <c r="D54" s="79">
        <f>Conversion_Factors!$O50*D203+D280</f>
        <v>2825.9459798284779</v>
      </c>
      <c r="F54" s="365">
        <f>'Final Floorspace Estimates'!D232</f>
        <v>12068.736362303047</v>
      </c>
      <c r="G54" s="365">
        <f>'Final Floorspace Estimates'!E232</f>
        <v>5253.8755302742284</v>
      </c>
      <c r="H54" s="365">
        <f>'Final Floorspace Estimates'!F232</f>
        <v>1157.0075314370215</v>
      </c>
      <c r="I54" s="327">
        <f t="shared" si="19"/>
        <v>18479.619424014298</v>
      </c>
      <c r="K54" s="356">
        <f>'Final Floorspace Estimates'!U232</f>
        <v>20.443578359794547</v>
      </c>
      <c r="L54" s="356">
        <f>'Final Floorspace Estimates'!V232</f>
        <v>4.3379184970352691</v>
      </c>
      <c r="M54" s="356">
        <f>'Final Floorspace Estimates'!W232</f>
        <v>1.0259782452200503</v>
      </c>
      <c r="N54" s="81">
        <f t="shared" si="20"/>
        <v>25.807475102049864</v>
      </c>
      <c r="P54" s="84">
        <f t="shared" si="21"/>
        <v>152.92230402516603</v>
      </c>
      <c r="R54" s="79">
        <f>Conversion_Factors!$O50*R203+R280</f>
        <v>109.50106388377435</v>
      </c>
      <c r="T54" s="79">
        <f>Conversion_Factors!$O50*T203+T280</f>
        <v>111.70583779308225</v>
      </c>
      <c r="V54" s="119">
        <f t="shared" si="22"/>
        <v>0.98026267961579672</v>
      </c>
      <c r="X54" s="125">
        <f>'Final Floorspace Estimates'!Q232</f>
        <v>1693.9286555012084</v>
      </c>
      <c r="Y54" s="125">
        <f>'Final Floorspace Estimates'!R232</f>
        <v>825.66069029215282</v>
      </c>
      <c r="Z54" s="125">
        <f>'Final Floorspace Estimates'!S232</f>
        <v>886.75157018707512</v>
      </c>
      <c r="AA54" s="125">
        <f t="shared" si="23"/>
        <v>1396.5371531684793</v>
      </c>
      <c r="AC54" s="71">
        <f t="shared" si="24"/>
        <v>0.96419442083274864</v>
      </c>
      <c r="AD54" s="71"/>
      <c r="AF54" s="73">
        <f t="shared" si="8"/>
        <v>1.0693887222966161</v>
      </c>
      <c r="AG54" s="73">
        <f t="shared" si="9"/>
        <v>0.94126739081950672</v>
      </c>
      <c r="AH54" s="73">
        <f>Wgted_Floorspace!AI209</f>
        <v>1.0009797954549235</v>
      </c>
      <c r="AI54" s="73">
        <f t="shared" si="3"/>
        <v>1.0252734875863072</v>
      </c>
      <c r="AJ54" s="73">
        <f t="shared" si="4"/>
        <v>0.95215723544128861</v>
      </c>
      <c r="AK54" s="73">
        <f t="shared" si="28"/>
        <v>0.96325063224132634</v>
      </c>
      <c r="AL54" s="73">
        <f t="shared" si="25"/>
        <v>1.0065807324079419</v>
      </c>
      <c r="AM54" s="73">
        <f t="shared" si="26"/>
        <v>1.0065807324079419</v>
      </c>
      <c r="AN54" s="73"/>
      <c r="AO54" s="73">
        <f t="shared" si="27"/>
        <v>0.97717806696823217</v>
      </c>
      <c r="AR54" s="53"/>
      <c r="BD54" s="95">
        <v>1994</v>
      </c>
      <c r="BE54" s="9">
        <f t="shared" si="14"/>
        <v>1.0979921786104265</v>
      </c>
      <c r="BF54" s="9">
        <f t="shared" si="15"/>
        <v>1.1860969724366333</v>
      </c>
      <c r="BG54" s="9">
        <f t="shared" si="16"/>
        <v>1.0857531865650496</v>
      </c>
      <c r="BH54" s="9">
        <f t="shared" si="18"/>
        <v>0.96474021279948174</v>
      </c>
      <c r="BI54" s="9">
        <f t="shared" si="17"/>
        <v>0.88376654051603187</v>
      </c>
    </row>
    <row r="55" spans="1:61" x14ac:dyDescent="0.2">
      <c r="A55" s="75" t="s">
        <v>148</v>
      </c>
      <c r="B55" s="50">
        <f t="shared" si="0"/>
        <v>1989</v>
      </c>
      <c r="D55" s="79">
        <f>Conversion_Factors!$O51*D204+D281</f>
        <v>2983.7379060927351</v>
      </c>
      <c r="F55" s="365">
        <f>'Final Floorspace Estimates'!D233</f>
        <v>12195.073962214348</v>
      </c>
      <c r="G55" s="365">
        <f>'Final Floorspace Estimates'!E233</f>
        <v>5371.2108472275258</v>
      </c>
      <c r="H55" s="365">
        <f>'Final Floorspace Estimates'!F233</f>
        <v>1186.7866013916205</v>
      </c>
      <c r="I55" s="327">
        <f t="shared" si="19"/>
        <v>18753.071410833494</v>
      </c>
      <c r="K55" s="356">
        <f>'Final Floorspace Estimates'!U233</f>
        <v>20.838582035288201</v>
      </c>
      <c r="L55" s="356">
        <f>'Final Floorspace Estimates'!V233</f>
        <v>4.4768266318193133</v>
      </c>
      <c r="M55" s="356">
        <f>'Final Floorspace Estimates'!W233</f>
        <v>1.0827484027698875</v>
      </c>
      <c r="N55" s="81">
        <f t="shared" si="20"/>
        <v>26.398157069877403</v>
      </c>
      <c r="P55" s="84">
        <f t="shared" si="21"/>
        <v>159.10662529493993</v>
      </c>
      <c r="R55" s="79">
        <f>Conversion_Factors!$O51*R204+R281</f>
        <v>113.02826550333091</v>
      </c>
      <c r="T55" s="79">
        <f>Conversion_Factors!$O51*T204+T281</f>
        <v>114.50035308987614</v>
      </c>
      <c r="V55" s="119">
        <f t="shared" si="22"/>
        <v>0.98714337950215991</v>
      </c>
      <c r="X55" s="125">
        <f>'Final Floorspace Estimates'!Q233</f>
        <v>1708.7704510735407</v>
      </c>
      <c r="Y55" s="125">
        <f>'Final Floorspace Estimates'!R233</f>
        <v>833.48555086608269</v>
      </c>
      <c r="Z55" s="125">
        <f>'Final Floorspace Estimates'!S233</f>
        <v>912.3362207664477</v>
      </c>
      <c r="AA55" s="125">
        <f t="shared" si="23"/>
        <v>1407.6711217890104</v>
      </c>
      <c r="AC55" s="71">
        <f t="shared" si="24"/>
        <v>0.9883154167568069</v>
      </c>
      <c r="AD55" s="71"/>
      <c r="AF55" s="73">
        <f t="shared" si="8"/>
        <v>1.0852129914054292</v>
      </c>
      <c r="AG55" s="73">
        <f t="shared" si="9"/>
        <v>0.97933312611363166</v>
      </c>
      <c r="AH55" s="73">
        <f>Wgted_Floorspace!AI210</f>
        <v>1.0017439008229827</v>
      </c>
      <c r="AI55" s="73">
        <f t="shared" si="3"/>
        <v>1.0334475363843281</v>
      </c>
      <c r="AJ55" s="73">
        <f t="shared" si="4"/>
        <v>0.95884065644459415</v>
      </c>
      <c r="AK55" s="73">
        <f t="shared" si="28"/>
        <v>0.98659489311076032</v>
      </c>
      <c r="AL55" s="73">
        <f t="shared" si="25"/>
        <v>1.0627850313722047</v>
      </c>
      <c r="AM55" s="73">
        <f t="shared" si="26"/>
        <v>1.0627850313722047</v>
      </c>
      <c r="AN55" s="73"/>
      <c r="AO55" s="73">
        <f t="shared" si="27"/>
        <v>0.99263956559289279</v>
      </c>
      <c r="AR55" s="53"/>
      <c r="BD55" s="95">
        <v>1995</v>
      </c>
      <c r="BE55" s="9">
        <f t="shared" si="14"/>
        <v>1.0878166667878317</v>
      </c>
      <c r="BF55" s="9">
        <f t="shared" si="15"/>
        <v>1.2046391789006161</v>
      </c>
      <c r="BG55" s="9">
        <f t="shared" si="16"/>
        <v>1.0907726260613932</v>
      </c>
      <c r="BH55" s="9">
        <f t="shared" si="18"/>
        <v>0.93708887738093161</v>
      </c>
      <c r="BI55" s="9">
        <f t="shared" si="17"/>
        <v>0.88345353167330565</v>
      </c>
    </row>
    <row r="56" spans="1:61" x14ac:dyDescent="0.2">
      <c r="A56" s="75" t="s">
        <v>148</v>
      </c>
      <c r="B56" s="50">
        <f t="shared" si="0"/>
        <v>1990</v>
      </c>
      <c r="D56" s="79">
        <f>Conversion_Factors!$O52*D205+D282</f>
        <v>2952.5289436233998</v>
      </c>
      <c r="F56" s="365">
        <f>'Final Floorspace Estimates'!D234</f>
        <v>12567.473332138225</v>
      </c>
      <c r="G56" s="365">
        <f>'Final Floorspace Estimates'!E234</f>
        <v>5379.6400392229498</v>
      </c>
      <c r="H56" s="365">
        <f>'Final Floorspace Estimates'!F234</f>
        <v>1178.251818772347</v>
      </c>
      <c r="I56" s="327">
        <f t="shared" si="19"/>
        <v>19125.365190133522</v>
      </c>
      <c r="K56" s="356">
        <f>'Final Floorspace Estimates'!U234</f>
        <v>21.670096501829079</v>
      </c>
      <c r="L56" s="356">
        <f>'Final Floorspace Estimates'!V234</f>
        <v>4.5145894704901695</v>
      </c>
      <c r="M56" s="356">
        <f>'Final Floorspace Estimates'!W234</f>
        <v>1.1050970913609319</v>
      </c>
      <c r="N56" s="81">
        <f t="shared" si="20"/>
        <v>27.289783063680179</v>
      </c>
      <c r="P56" s="84">
        <f t="shared" si="21"/>
        <v>154.37765053221381</v>
      </c>
      <c r="R56" s="79">
        <f>Conversion_Factors!$O52*R205+R282</f>
        <v>108.19173376108307</v>
      </c>
      <c r="T56" s="79">
        <f>Conversion_Factors!$O52*T205+T282</f>
        <v>108.75567906294611</v>
      </c>
      <c r="V56" s="119">
        <f t="shared" si="22"/>
        <v>0.99481456686471847</v>
      </c>
      <c r="X56" s="125">
        <f>'Final Floorspace Estimates'!Q234</f>
        <v>1724.3001778577984</v>
      </c>
      <c r="Y56" s="125">
        <f>'Final Floorspace Estimates'!R234</f>
        <v>839.19917272797113</v>
      </c>
      <c r="Z56" s="125">
        <f>'Final Floorspace Estimates'!S234</f>
        <v>937.91248505125429</v>
      </c>
      <c r="AA56" s="125">
        <f t="shared" si="23"/>
        <v>1426.8895151742543</v>
      </c>
      <c r="AC56" s="71">
        <f t="shared" si="24"/>
        <v>0.9387299809756543</v>
      </c>
      <c r="AD56" s="71"/>
      <c r="AF56" s="73">
        <f t="shared" si="8"/>
        <v>1.1067570914125575</v>
      </c>
      <c r="AG56" s="73">
        <f t="shared" si="9"/>
        <v>0.95022533987840729</v>
      </c>
      <c r="AH56" s="73">
        <f>Wgted_Floorspace!AI211</f>
        <v>0.99986555006823907</v>
      </c>
      <c r="AI56" s="73">
        <f t="shared" si="3"/>
        <v>1.0475567988319399</v>
      </c>
      <c r="AJ56" s="73">
        <f t="shared" si="4"/>
        <v>0.96629190058922343</v>
      </c>
      <c r="AK56" s="73">
        <f t="shared" si="28"/>
        <v>0.9388562101290393</v>
      </c>
      <c r="AL56" s="73">
        <f t="shared" si="25"/>
        <v>1.0516686333503353</v>
      </c>
      <c r="AM56" s="73">
        <f t="shared" si="26"/>
        <v>1.0516686333503349</v>
      </c>
      <c r="AN56" s="73"/>
      <c r="AO56" s="73">
        <f t="shared" si="27"/>
        <v>1.0121095537598941</v>
      </c>
      <c r="AR56" s="53"/>
      <c r="BD56" s="95">
        <v>1996</v>
      </c>
      <c r="BE56" s="9">
        <f t="shared" si="14"/>
        <v>1.1458563908542352</v>
      </c>
      <c r="BF56" s="9">
        <f t="shared" si="15"/>
        <v>1.2242779719368959</v>
      </c>
      <c r="BG56" s="9">
        <f t="shared" si="16"/>
        <v>1.0988882851278905</v>
      </c>
      <c r="BH56" s="9">
        <f t="shared" si="18"/>
        <v>0.94964819737722039</v>
      </c>
      <c r="BI56" s="9">
        <f t="shared" si="17"/>
        <v>0.89687901816548177</v>
      </c>
    </row>
    <row r="57" spans="1:61" x14ac:dyDescent="0.2">
      <c r="A57" s="75" t="s">
        <v>148</v>
      </c>
      <c r="B57" s="50">
        <f t="shared" si="0"/>
        <v>1991</v>
      </c>
      <c r="D57" s="79">
        <f>Conversion_Factors!$O53*D206+D283</f>
        <v>3011.2246073531182</v>
      </c>
      <c r="F57" s="365">
        <f>'Final Floorspace Estimates'!D235</f>
        <v>12925.645339659677</v>
      </c>
      <c r="G57" s="365">
        <f>'Final Floorspace Estimates'!E235</f>
        <v>5380.3561088088381</v>
      </c>
      <c r="H57" s="365">
        <f>'Final Floorspace Estimates'!F235</f>
        <v>1165.8251554760102</v>
      </c>
      <c r="I57" s="327">
        <f t="shared" si="19"/>
        <v>19471.826603944526</v>
      </c>
      <c r="K57" s="356">
        <f>'Final Floorspace Estimates'!U235</f>
        <v>22.457968996550694</v>
      </c>
      <c r="L57" s="356">
        <f>'Final Floorspace Estimates'!V235</f>
        <v>4.5266477600561457</v>
      </c>
      <c r="M57" s="356">
        <f>'Final Floorspace Estimates'!W235</f>
        <v>1.1113300109909803</v>
      </c>
      <c r="N57" s="81">
        <f t="shared" si="20"/>
        <v>28.09594676759782</v>
      </c>
      <c r="P57" s="84">
        <f t="shared" si="21"/>
        <v>154.64520451014678</v>
      </c>
      <c r="R57" s="79">
        <f>Conversion_Factors!$O53*R206+R283</f>
        <v>107.17647752756528</v>
      </c>
      <c r="T57" s="79">
        <f>Conversion_Factors!$O53*T206+T283</f>
        <v>108.03333703757423</v>
      </c>
      <c r="V57" s="119">
        <f t="shared" si="22"/>
        <v>0.99206856389420861</v>
      </c>
      <c r="X57" s="125">
        <f>'Final Floorspace Estimates'!Q235</f>
        <v>1737.4737126387838</v>
      </c>
      <c r="Y57" s="125">
        <f>'Final Floorspace Estimates'!R235</f>
        <v>841.32865344080437</v>
      </c>
      <c r="Z57" s="125">
        <f>'Final Floorspace Estimates'!S235</f>
        <v>953.25616004333062</v>
      </c>
      <c r="AA57" s="125">
        <f t="shared" si="23"/>
        <v>1442.9024733563647</v>
      </c>
      <c r="AC57" s="71">
        <f t="shared" si="24"/>
        <v>0.93249505033499502</v>
      </c>
      <c r="AD57" s="71"/>
      <c r="AF57" s="73">
        <f t="shared" si="8"/>
        <v>1.1268063099672947</v>
      </c>
      <c r="AG57" s="73">
        <f t="shared" si="9"/>
        <v>0.95187218816726715</v>
      </c>
      <c r="AH57" s="73">
        <f>Wgted_Floorspace!AI212</f>
        <v>0.99798763234628796</v>
      </c>
      <c r="AI57" s="73">
        <f t="shared" si="3"/>
        <v>1.0593127778581315</v>
      </c>
      <c r="AJ57" s="73">
        <f t="shared" si="4"/>
        <v>0.96362462920239578</v>
      </c>
      <c r="AK57" s="73">
        <f t="shared" si="28"/>
        <v>0.93437535708000818</v>
      </c>
      <c r="AL57" s="73">
        <f t="shared" si="25"/>
        <v>1.0725755879092524</v>
      </c>
      <c r="AM57" s="73">
        <f t="shared" si="26"/>
        <v>1.0725755879092527</v>
      </c>
      <c r="AN57" s="73"/>
      <c r="AO57" s="73">
        <f t="shared" si="27"/>
        <v>1.0187256983552497</v>
      </c>
      <c r="AR57" s="53"/>
      <c r="BD57" s="95">
        <v>1997</v>
      </c>
      <c r="BE57" s="9">
        <f t="shared" si="14"/>
        <v>1.1508746672190475</v>
      </c>
      <c r="BF57" s="9">
        <f t="shared" si="15"/>
        <v>1.2442648124485769</v>
      </c>
      <c r="BG57" s="9">
        <f t="shared" si="16"/>
        <v>1.1065877906991104</v>
      </c>
      <c r="BH57" s="9">
        <f t="shared" si="18"/>
        <v>0.95032071770256421</v>
      </c>
      <c r="BI57" s="9">
        <f t="shared" si="17"/>
        <v>0.87954717799093063</v>
      </c>
    </row>
    <row r="58" spans="1:61" x14ac:dyDescent="0.2">
      <c r="A58" s="75" t="s">
        <v>148</v>
      </c>
      <c r="B58" s="50">
        <f t="shared" si="0"/>
        <v>1992</v>
      </c>
      <c r="D58" s="79">
        <f>Conversion_Factors!$O54*D207+D284</f>
        <v>2951.2774409184685</v>
      </c>
      <c r="F58" s="365">
        <f>'Final Floorspace Estimates'!D236</f>
        <v>13182.20678062062</v>
      </c>
      <c r="G58" s="365">
        <f>'Final Floorspace Estimates'!E236</f>
        <v>5437.8945904058892</v>
      </c>
      <c r="H58" s="365">
        <f>'Final Floorspace Estimates'!F236</f>
        <v>1198.8755233938855</v>
      </c>
      <c r="I58" s="327">
        <f t="shared" si="19"/>
        <v>19818.976894420397</v>
      </c>
      <c r="K58" s="356">
        <f>'Final Floorspace Estimates'!U236</f>
        <v>23.135727719040933</v>
      </c>
      <c r="L58" s="356">
        <f>'Final Floorspace Estimates'!V236</f>
        <v>4.5727599190606885</v>
      </c>
      <c r="M58" s="356">
        <f>'Final Floorspace Estimates'!W236</f>
        <v>1.1615521553151642</v>
      </c>
      <c r="N58" s="81">
        <f t="shared" si="20"/>
        <v>28.870039793416787</v>
      </c>
      <c r="P58" s="84">
        <f t="shared" si="21"/>
        <v>148.91169491949591</v>
      </c>
      <c r="R58" s="79">
        <f>Conversion_Factors!$O54*R207+R284</f>
        <v>102.22630318616487</v>
      </c>
      <c r="T58" s="79">
        <f>Conversion_Factors!$O54*T207+T284</f>
        <v>105.66015794199716</v>
      </c>
      <c r="V58" s="119">
        <f t="shared" si="22"/>
        <v>0.9675009500012548</v>
      </c>
      <c r="X58" s="125">
        <f>'Final Floorspace Estimates'!Q236</f>
        <v>1755.0724324134521</v>
      </c>
      <c r="Y58" s="125">
        <f>'Final Floorspace Estimates'!R236</f>
        <v>840.90631825200091</v>
      </c>
      <c r="Z58" s="125">
        <f>'Final Floorspace Estimates'!S236</f>
        <v>968.86802061563242</v>
      </c>
      <c r="AA58" s="125">
        <f t="shared" si="23"/>
        <v>1456.6866870683177</v>
      </c>
      <c r="AC58" s="71">
        <f t="shared" si="24"/>
        <v>0.91201083850865461</v>
      </c>
      <c r="AD58" s="71"/>
      <c r="AF58" s="73">
        <f t="shared" si="8"/>
        <v>1.1468953928135825</v>
      </c>
      <c r="AG58" s="73">
        <f t="shared" si="9"/>
        <v>0.91658128899442692</v>
      </c>
      <c r="AH58" s="73">
        <f>Wgted_Floorspace!AI213</f>
        <v>0.99796374211204242</v>
      </c>
      <c r="AI58" s="73">
        <f t="shared" si="3"/>
        <v>1.0694325149764923</v>
      </c>
      <c r="AJ58" s="73">
        <f t="shared" si="4"/>
        <v>0.93976140171027889</v>
      </c>
      <c r="AK58" s="73">
        <f t="shared" si="28"/>
        <v>0.91387171700097891</v>
      </c>
      <c r="AL58" s="73">
        <f t="shared" si="25"/>
        <v>1.0512228574868432</v>
      </c>
      <c r="AM58" s="73">
        <f t="shared" si="26"/>
        <v>1.0512228574868432</v>
      </c>
      <c r="AN58" s="73"/>
      <c r="AO58" s="73">
        <f t="shared" si="27"/>
        <v>1.0029649369195273</v>
      </c>
      <c r="AR58" s="53"/>
      <c r="BD58" s="95">
        <v>1998</v>
      </c>
      <c r="BE58" s="9">
        <f t="shared" si="14"/>
        <v>1.198540043996523</v>
      </c>
      <c r="BF58" s="9">
        <f t="shared" si="15"/>
        <v>1.2627474324648014</v>
      </c>
      <c r="BG58" s="9">
        <f t="shared" si="16"/>
        <v>1.1206419208402039</v>
      </c>
      <c r="BH58" s="9">
        <f t="shared" si="18"/>
        <v>0.96879812361396467</v>
      </c>
      <c r="BI58" s="9">
        <f t="shared" si="17"/>
        <v>0.87425052357866939</v>
      </c>
    </row>
    <row r="59" spans="1:61" x14ac:dyDescent="0.2">
      <c r="A59" s="75" t="s">
        <v>148</v>
      </c>
      <c r="B59" s="50">
        <f t="shared" si="0"/>
        <v>1993</v>
      </c>
      <c r="D59" s="79">
        <f>Conversion_Factors!$O55*D208+D285</f>
        <v>3075.4962494581532</v>
      </c>
      <c r="F59" s="365">
        <f>'Final Floorspace Estimates'!D237</f>
        <v>13458.72428310294</v>
      </c>
      <c r="G59" s="365">
        <f>'Final Floorspace Estimates'!E237</f>
        <v>5490.982865203031</v>
      </c>
      <c r="H59" s="365">
        <f>'Final Floorspace Estimates'!F237</f>
        <v>1236.4985864383075</v>
      </c>
      <c r="I59" s="327">
        <f t="shared" si="19"/>
        <v>20186.205734744279</v>
      </c>
      <c r="K59" s="356">
        <f>'Final Floorspace Estimates'!U237</f>
        <v>23.84943201820338</v>
      </c>
      <c r="L59" s="356">
        <f>'Final Floorspace Estimates'!V237</f>
        <v>4.606221918891924</v>
      </c>
      <c r="M59" s="356">
        <f>'Final Floorspace Estimates'!W237</f>
        <v>1.2173116916772739</v>
      </c>
      <c r="N59" s="81">
        <f t="shared" si="20"/>
        <v>29.67296562877258</v>
      </c>
      <c r="P59" s="84">
        <f t="shared" si="21"/>
        <v>152.35633134188473</v>
      </c>
      <c r="R59" s="79">
        <f>Conversion_Factors!$O55*R208+R285</f>
        <v>103.64640622493016</v>
      </c>
      <c r="T59" s="79">
        <f>Conversion_Factors!$O55*T208+T285</f>
        <v>104.20814355028651</v>
      </c>
      <c r="V59" s="119">
        <f t="shared" si="22"/>
        <v>0.99460946806824868</v>
      </c>
      <c r="X59" s="125">
        <f>'Final Floorspace Estimates'!Q237</f>
        <v>1772.0425440430258</v>
      </c>
      <c r="Y59" s="125">
        <f>'Final Floorspace Estimates'!R237</f>
        <v>838.87020447324005</v>
      </c>
      <c r="Z59" s="125">
        <f>'Final Floorspace Estimates'!S237</f>
        <v>984.48288176673066</v>
      </c>
      <c r="AA59" s="125">
        <f t="shared" si="23"/>
        <v>1469.9625089870055</v>
      </c>
      <c r="AC59" s="71">
        <f t="shared" si="24"/>
        <v>0.89947770502954671</v>
      </c>
      <c r="AD59" s="71"/>
      <c r="AF59" s="73">
        <f t="shared" si="8"/>
        <v>1.1681463921623081</v>
      </c>
      <c r="AG59" s="73">
        <f t="shared" si="9"/>
        <v>0.93778371566653729</v>
      </c>
      <c r="AH59" s="73">
        <f>Wgted_Floorspace!AI214</f>
        <v>0.99793936957134277</v>
      </c>
      <c r="AI59" s="73">
        <f t="shared" si="3"/>
        <v>1.079179014171495</v>
      </c>
      <c r="AJ59" s="73">
        <f t="shared" si="4"/>
        <v>0.96609268224999678</v>
      </c>
      <c r="AK59" s="73">
        <f t="shared" si="28"/>
        <v>0.90133502340518956</v>
      </c>
      <c r="AL59" s="73">
        <f t="shared" si="25"/>
        <v>1.0954686640844291</v>
      </c>
      <c r="AM59" s="73">
        <f t="shared" si="26"/>
        <v>1.0954686640844293</v>
      </c>
      <c r="AN59" s="73"/>
      <c r="AO59" s="73">
        <f t="shared" si="27"/>
        <v>1.0404385620383936</v>
      </c>
      <c r="AR59" s="53"/>
      <c r="BD59" s="95">
        <v>1999</v>
      </c>
      <c r="BE59" s="9">
        <f t="shared" si="14"/>
        <v>1.2313078132972242</v>
      </c>
      <c r="BF59" s="9">
        <f t="shared" si="15"/>
        <v>1.282311566947625</v>
      </c>
      <c r="BG59" s="9">
        <f t="shared" si="16"/>
        <v>1.1359817573956636</v>
      </c>
      <c r="BH59" s="9">
        <f t="shared" si="18"/>
        <v>0.95054935659273443</v>
      </c>
      <c r="BI59" s="9">
        <f t="shared" si="17"/>
        <v>0.88925649554180253</v>
      </c>
    </row>
    <row r="60" spans="1:61" x14ac:dyDescent="0.2">
      <c r="A60" s="75" t="s">
        <v>148</v>
      </c>
      <c r="B60" s="50">
        <f t="shared" si="0"/>
        <v>1994</v>
      </c>
      <c r="D60" s="79">
        <f>Conversion_Factors!$O56*D209+D286</f>
        <v>3082.5809427174017</v>
      </c>
      <c r="F60" s="365">
        <f>'Final Floorspace Estimates'!D238</f>
        <v>13601.314656692544</v>
      </c>
      <c r="G60" s="365">
        <f>'Final Floorspace Estimates'!E238</f>
        <v>5655.6166194293992</v>
      </c>
      <c r="H60" s="365">
        <f>'Final Floorspace Estimates'!F238</f>
        <v>1239.4702601989095</v>
      </c>
      <c r="I60" s="327">
        <f t="shared" si="19"/>
        <v>20496.401536320853</v>
      </c>
      <c r="K60" s="356">
        <f>'Final Floorspace Estimates'!U238</f>
        <v>24.337268518321306</v>
      </c>
      <c r="L60" s="356">
        <f>'Final Floorspace Estimates'!V238</f>
        <v>4.7444020257577701</v>
      </c>
      <c r="M60" s="356">
        <f>'Final Floorspace Estimates'!W238</f>
        <v>1.2308115997601659</v>
      </c>
      <c r="N60" s="81">
        <f t="shared" si="20"/>
        <v>30.31248214383924</v>
      </c>
      <c r="P60" s="84">
        <f t="shared" si="21"/>
        <v>150.39620185303667</v>
      </c>
      <c r="R60" s="79">
        <f>Conversion_Factors!$O56*R209+R286</f>
        <v>101.69345182918025</v>
      </c>
      <c r="T60" s="79">
        <f>Conversion_Factors!$O56*T209+T286</f>
        <v>102.20817274745542</v>
      </c>
      <c r="V60" s="119">
        <f t="shared" si="22"/>
        <v>0.9949639945178651</v>
      </c>
      <c r="X60" s="125">
        <f>'Final Floorspace Estimates'!Q238</f>
        <v>1789.3320706573111</v>
      </c>
      <c r="Y60" s="125">
        <f>'Final Floorspace Estimates'!R238</f>
        <v>838.88324563209824</v>
      </c>
      <c r="Z60" s="125">
        <f>'Final Floorspace Estimates'!S238</f>
        <v>993.01422493400207</v>
      </c>
      <c r="AA60" s="125">
        <f t="shared" si="23"/>
        <v>1478.917267019955</v>
      </c>
      <c r="AC60" s="71">
        <f t="shared" si="24"/>
        <v>0.88221485889709916</v>
      </c>
      <c r="AD60" s="71"/>
      <c r="AF60" s="73">
        <f t="shared" si="8"/>
        <v>1.1860969724366333</v>
      </c>
      <c r="AG60" s="73">
        <f t="shared" si="9"/>
        <v>0.92571872631526031</v>
      </c>
      <c r="AH60" s="73">
        <f>Wgted_Floorspace!AI215</f>
        <v>0.99824424036462522</v>
      </c>
      <c r="AI60" s="73">
        <f t="shared" si="3"/>
        <v>1.0857531865650496</v>
      </c>
      <c r="AJ60" s="73">
        <f t="shared" si="4"/>
        <v>0.96643704395138263</v>
      </c>
      <c r="AK60" s="73">
        <f t="shared" si="28"/>
        <v>0.88376654051603187</v>
      </c>
      <c r="AL60" s="73">
        <f t="shared" si="25"/>
        <v>1.0979921786104268</v>
      </c>
      <c r="AM60" s="73">
        <f t="shared" si="26"/>
        <v>1.0979921786104265</v>
      </c>
      <c r="AN60" s="73"/>
      <c r="AO60" s="73">
        <f t="shared" si="27"/>
        <v>1.0474697602544814</v>
      </c>
      <c r="AR60" s="53"/>
      <c r="BD60" s="95">
        <v>2000</v>
      </c>
      <c r="BE60" s="9">
        <f t="shared" si="14"/>
        <v>1.2443371834509034</v>
      </c>
      <c r="BF60" s="9">
        <f t="shared" si="15"/>
        <v>1.3046336134221697</v>
      </c>
      <c r="BG60" s="9">
        <f t="shared" si="16"/>
        <v>1.1496397871232207</v>
      </c>
      <c r="BH60" s="9">
        <f t="shared" si="18"/>
        <v>0.95622159618868341</v>
      </c>
      <c r="BI60" s="9">
        <f t="shared" si="17"/>
        <v>0.86761925481450708</v>
      </c>
    </row>
    <row r="61" spans="1:61" x14ac:dyDescent="0.2">
      <c r="A61" s="75" t="s">
        <v>148</v>
      </c>
      <c r="B61" s="50">
        <f t="shared" si="0"/>
        <v>1995</v>
      </c>
      <c r="D61" s="79">
        <f>Conversion_Factors!$O57*D210+D287</f>
        <v>3054.0134907466399</v>
      </c>
      <c r="F61" s="365">
        <f>'Final Floorspace Estimates'!D239</f>
        <v>13744.529154137033</v>
      </c>
      <c r="G61" s="365">
        <f>'Final Floorspace Estimates'!E239</f>
        <v>5826.3251001601666</v>
      </c>
      <c r="H61" s="365">
        <f>'Final Floorspace Estimates'!F239</f>
        <v>1245.9667063093564</v>
      </c>
      <c r="I61" s="327">
        <f t="shared" si="19"/>
        <v>20816.820960606554</v>
      </c>
      <c r="K61" s="356">
        <f>'Final Floorspace Estimates'!U239</f>
        <v>24.775020287647664</v>
      </c>
      <c r="L61" s="356">
        <f>'Final Floorspace Estimates'!V239</f>
        <v>4.9057801692098044</v>
      </c>
      <c r="M61" s="356">
        <f>'Final Floorspace Estimates'!W239</f>
        <v>1.247880901172183</v>
      </c>
      <c r="N61" s="81">
        <f t="shared" si="20"/>
        <v>30.928681358029653</v>
      </c>
      <c r="P61" s="84">
        <f t="shared" si="21"/>
        <v>146.70892815603352</v>
      </c>
      <c r="R61" s="79">
        <f>Conversion_Factors!$O57*R210+R287</f>
        <v>98.74373418618967</v>
      </c>
      <c r="T61" s="79">
        <f>Conversion_Factors!$O57*T210+T287</f>
        <v>102.21303990171855</v>
      </c>
      <c r="V61" s="119">
        <f t="shared" si="22"/>
        <v>0.96605809083787419</v>
      </c>
      <c r="X61" s="125">
        <f>'Final Floorspace Estimates'!Q239</f>
        <v>1802.5368501030471</v>
      </c>
      <c r="Y61" s="125">
        <f>'Final Floorspace Estimates'!R239</f>
        <v>842.0024775265191</v>
      </c>
      <c r="Z61" s="125">
        <f>'Final Floorspace Estimates'!S239</f>
        <v>1001.5363130115222</v>
      </c>
      <c r="AA61" s="125">
        <f t="shared" si="23"/>
        <v>1485.7543049709</v>
      </c>
      <c r="AC61" s="71">
        <f t="shared" si="24"/>
        <v>0.88225686997797514</v>
      </c>
      <c r="AD61" s="71"/>
      <c r="AF61" s="73">
        <f t="shared" si="8"/>
        <v>1.2046391789006161</v>
      </c>
      <c r="AG61" s="73">
        <f t="shared" si="9"/>
        <v>0.90302281865064393</v>
      </c>
      <c r="AH61" s="73">
        <f>Wgted_Floorspace!AI216</f>
        <v>0.99864547296215544</v>
      </c>
      <c r="AI61" s="73">
        <f t="shared" si="3"/>
        <v>1.0907726260613932</v>
      </c>
      <c r="AJ61" s="73">
        <f t="shared" si="4"/>
        <v>0.93835991125195184</v>
      </c>
      <c r="AK61" s="73">
        <f t="shared" si="28"/>
        <v>0.88345353167330565</v>
      </c>
      <c r="AL61" s="73">
        <f t="shared" si="25"/>
        <v>1.0878166667878317</v>
      </c>
      <c r="AM61" s="73">
        <f t="shared" si="26"/>
        <v>1.0878166667878317</v>
      </c>
      <c r="AN61" s="73"/>
      <c r="AO61" s="73">
        <f t="shared" si="27"/>
        <v>1.0221508956337217</v>
      </c>
      <c r="AR61" s="53"/>
      <c r="BD61" s="95">
        <v>2001</v>
      </c>
      <c r="BE61" s="9">
        <f t="shared" si="14"/>
        <v>1.2396430224756829</v>
      </c>
      <c r="BF61" s="9">
        <f t="shared" si="15"/>
        <v>1.3263970594340686</v>
      </c>
      <c r="BG61" s="9">
        <f t="shared" si="16"/>
        <v>1.1639584977532216</v>
      </c>
      <c r="BH61" s="9">
        <f t="shared" si="18"/>
        <v>0.96643108003409894</v>
      </c>
      <c r="BI61" s="9">
        <f t="shared" si="17"/>
        <v>0.8308348523516621</v>
      </c>
    </row>
    <row r="62" spans="1:61" x14ac:dyDescent="0.2">
      <c r="A62" s="75" t="s">
        <v>148</v>
      </c>
      <c r="B62" s="50">
        <f t="shared" si="0"/>
        <v>1996</v>
      </c>
      <c r="D62" s="79">
        <f>Conversion_Factors!$O58*D211+D288</f>
        <v>3216.9583193282929</v>
      </c>
      <c r="F62" s="365">
        <f>'Final Floorspace Estimates'!D240</f>
        <v>13944.121049455003</v>
      </c>
      <c r="G62" s="365">
        <f>'Final Floorspace Estimates'!E240</f>
        <v>5954.065916513593</v>
      </c>
      <c r="H62" s="365">
        <f>'Final Floorspace Estimates'!F240</f>
        <v>1258.0030320054298</v>
      </c>
      <c r="I62" s="327">
        <f t="shared" si="19"/>
        <v>21156.189997974026</v>
      </c>
      <c r="K62" s="356">
        <f>'Final Floorspace Estimates'!U240</f>
        <v>25.350667478329555</v>
      </c>
      <c r="L62" s="356">
        <f>'Final Floorspace Estimates'!V240</f>
        <v>5.0451547732752262</v>
      </c>
      <c r="M62" s="356">
        <f>'Final Floorspace Estimates'!W240</f>
        <v>1.2709478476886529</v>
      </c>
      <c r="N62" s="81">
        <f t="shared" si="20"/>
        <v>31.666770099293434</v>
      </c>
      <c r="P62" s="84">
        <f t="shared" si="21"/>
        <v>152.05754531587954</v>
      </c>
      <c r="R62" s="79">
        <f>Conversion_Factors!$O58*R211+R288</f>
        <v>101.5878256368202</v>
      </c>
      <c r="T62" s="79">
        <f>Conversion_Factors!$O58*T211+T288</f>
        <v>103.77419955309136</v>
      </c>
      <c r="V62" s="119">
        <f t="shared" si="22"/>
        <v>0.9789314306861735</v>
      </c>
      <c r="X62" s="125">
        <f>'Final Floorspace Estimates'!Q240</f>
        <v>1818.0183167099208</v>
      </c>
      <c r="Y62" s="125">
        <f>'Final Floorspace Estimates'!R240</f>
        <v>847.34614027071768</v>
      </c>
      <c r="Z62" s="125">
        <f>'Final Floorspace Estimates'!S240</f>
        <v>1010.289971767864</v>
      </c>
      <c r="AA62" s="125">
        <f t="shared" si="23"/>
        <v>1496.8087402469882</v>
      </c>
      <c r="AC62" s="71">
        <f t="shared" si="24"/>
        <v>0.89573209612211924</v>
      </c>
      <c r="AD62" s="71"/>
      <c r="AF62" s="73">
        <f t="shared" si="8"/>
        <v>1.2242779719368959</v>
      </c>
      <c r="AG62" s="73">
        <f t="shared" si="9"/>
        <v>0.93594462787026045</v>
      </c>
      <c r="AH62" s="73">
        <f>Wgted_Floorspace!AI217</f>
        <v>0.99872120763209693</v>
      </c>
      <c r="AI62" s="73">
        <f t="shared" si="3"/>
        <v>1.0988882851278905</v>
      </c>
      <c r="AJ62" s="73">
        <f t="shared" si="4"/>
        <v>0.95086415520180523</v>
      </c>
      <c r="AK62" s="73">
        <f t="shared" si="28"/>
        <v>0.89687901816548177</v>
      </c>
      <c r="AL62" s="73">
        <f t="shared" si="25"/>
        <v>1.1458563908542354</v>
      </c>
      <c r="AM62" s="73">
        <f t="shared" si="26"/>
        <v>1.1458563908542352</v>
      </c>
      <c r="AN62" s="73"/>
      <c r="AO62" s="73">
        <f t="shared" si="27"/>
        <v>1.0435572790906462</v>
      </c>
      <c r="AR62" s="53"/>
      <c r="BD62" s="95">
        <v>2002</v>
      </c>
      <c r="BE62" s="9">
        <f t="shared" si="14"/>
        <v>1.2524767605690685</v>
      </c>
      <c r="BF62" s="9">
        <f t="shared" si="15"/>
        <v>1.337551201801634</v>
      </c>
      <c r="BG62" s="9">
        <f t="shared" si="16"/>
        <v>1.1794296431384688</v>
      </c>
      <c r="BH62" s="9">
        <f t="shared" si="18"/>
        <v>0.96631546425568515</v>
      </c>
      <c r="BI62" s="9">
        <f t="shared" si="17"/>
        <v>0.82161487202876116</v>
      </c>
    </row>
    <row r="63" spans="1:61" x14ac:dyDescent="0.2">
      <c r="A63" s="75" t="s">
        <v>148</v>
      </c>
      <c r="B63" s="50">
        <f t="shared" si="0"/>
        <v>1997</v>
      </c>
      <c r="D63" s="79">
        <f>Conversion_Factors!$O59*D212+D289</f>
        <v>3231.0469835180847</v>
      </c>
      <c r="F63" s="365">
        <f>'Final Floorspace Estimates'!D241</f>
        <v>14147.342113789158</v>
      </c>
      <c r="G63" s="365">
        <f>'Final Floorspace Estimates'!E241</f>
        <v>6084.5768897878243</v>
      </c>
      <c r="H63" s="365">
        <f>'Final Floorspace Estimates'!F241</f>
        <v>1269.6544816579928</v>
      </c>
      <c r="I63" s="327">
        <f t="shared" si="19"/>
        <v>21501.573485234974</v>
      </c>
      <c r="K63" s="356">
        <f>'Final Floorspace Estimates'!U241</f>
        <v>25.924856672808598</v>
      </c>
      <c r="L63" s="356">
        <f>'Final Floorspace Estimates'!V241</f>
        <v>5.1905595252340433</v>
      </c>
      <c r="M63" s="356">
        <f>'Final Floorspace Estimates'!W241</f>
        <v>1.2938265607825998</v>
      </c>
      <c r="N63" s="81">
        <f t="shared" si="20"/>
        <v>32.409242758825243</v>
      </c>
      <c r="P63" s="84">
        <f t="shared" si="21"/>
        <v>150.27025746449806</v>
      </c>
      <c r="R63" s="79">
        <f>Conversion_Factors!$O59*R212+R289</f>
        <v>99.695232238594969</v>
      </c>
      <c r="T63" s="79">
        <f>Conversion_Factors!$O59*T212+T289</f>
        <v>101.7753057806957</v>
      </c>
      <c r="V63" s="119">
        <f t="shared" si="22"/>
        <v>0.97956209980264908</v>
      </c>
      <c r="X63" s="125">
        <f>'Final Floorspace Estimates'!Q241</f>
        <v>1832.4895562919985</v>
      </c>
      <c r="Y63" s="125">
        <f>'Final Floorspace Estimates'!R241</f>
        <v>853.06827726110703</v>
      </c>
      <c r="Z63" s="125">
        <f>'Final Floorspace Estimates'!S241</f>
        <v>1019.0383127644631</v>
      </c>
      <c r="AA63" s="125">
        <f t="shared" si="23"/>
        <v>1507.2963279213268</v>
      </c>
      <c r="AC63" s="71">
        <f t="shared" si="24"/>
        <v>0.87847854643072998</v>
      </c>
      <c r="AD63" s="71"/>
      <c r="AF63" s="73">
        <f t="shared" si="8"/>
        <v>1.2442648124485769</v>
      </c>
      <c r="AG63" s="73">
        <f t="shared" si="9"/>
        <v>0.92494351339426872</v>
      </c>
      <c r="AH63" s="73">
        <f>Wgted_Floorspace!AI218</f>
        <v>0.99878502076188591</v>
      </c>
      <c r="AI63" s="73">
        <f t="shared" si="3"/>
        <v>1.1065877906991104</v>
      </c>
      <c r="AJ63" s="73">
        <f t="shared" si="4"/>
        <v>0.95147674218987344</v>
      </c>
      <c r="AK63" s="73">
        <f t="shared" si="28"/>
        <v>0.87954717799093063</v>
      </c>
      <c r="AL63" s="73">
        <f t="shared" si="25"/>
        <v>1.1508746672190477</v>
      </c>
      <c r="AM63" s="73">
        <f t="shared" si="26"/>
        <v>1.1508746672190475</v>
      </c>
      <c r="AN63" s="73"/>
      <c r="AO63" s="73">
        <f t="shared" si="27"/>
        <v>1.0516133034580735</v>
      </c>
      <c r="AR63" s="53"/>
      <c r="BD63" s="95">
        <v>2003</v>
      </c>
      <c r="BE63" s="9">
        <f t="shared" si="14"/>
        <v>1.2719075189079034</v>
      </c>
      <c r="BF63" s="9">
        <f t="shared" si="15"/>
        <v>1.3491016263275073</v>
      </c>
      <c r="BG63" s="9">
        <f t="shared" si="16"/>
        <v>1.1948906356445188</v>
      </c>
      <c r="BH63" s="9">
        <f t="shared" si="18"/>
        <v>0.96060719919289828</v>
      </c>
      <c r="BI63" s="9">
        <f t="shared" si="17"/>
        <v>0.82136628872623252</v>
      </c>
    </row>
    <row r="64" spans="1:61" x14ac:dyDescent="0.2">
      <c r="A64" s="75" t="s">
        <v>148</v>
      </c>
      <c r="B64" s="50">
        <f t="shared" si="0"/>
        <v>1998</v>
      </c>
      <c r="D64" s="79">
        <f>Conversion_Factors!$O60*D213+D290</f>
        <v>3364.8661353700054</v>
      </c>
      <c r="F64" s="365">
        <f>'Final Floorspace Estimates'!D242</f>
        <v>14517.791901361079</v>
      </c>
      <c r="G64" s="365">
        <f>'Final Floorspace Estimates'!E242</f>
        <v>6020.0622571453723</v>
      </c>
      <c r="H64" s="365">
        <f>'Final Floorspace Estimates'!F242</f>
        <v>1283.1090647509895</v>
      </c>
      <c r="I64" s="327">
        <f t="shared" si="19"/>
        <v>21820.96322325744</v>
      </c>
      <c r="K64" s="356">
        <f>'Final Floorspace Estimates'!U242</f>
        <v>26.831320671201208</v>
      </c>
      <c r="L64" s="356">
        <f>'Final Floorspace Estimates'!V242</f>
        <v>5.1584590353548823</v>
      </c>
      <c r="M64" s="356">
        <f>'Final Floorspace Estimates'!W242</f>
        <v>1.3186032117669095</v>
      </c>
      <c r="N64" s="81">
        <f t="shared" si="20"/>
        <v>33.308382918323005</v>
      </c>
      <c r="P64" s="84">
        <f t="shared" si="21"/>
        <v>154.20337319406823</v>
      </c>
      <c r="R64" s="79">
        <f>Conversion_Factors!$O60*R213+R290</f>
        <v>101.02159998644024</v>
      </c>
      <c r="T64" s="79">
        <f>Conversion_Factors!$O60*T213+T290</f>
        <v>101.01418186318492</v>
      </c>
      <c r="V64" s="119">
        <f t="shared" si="22"/>
        <v>1.0000734364533623</v>
      </c>
      <c r="X64" s="125">
        <f>'Final Floorspace Estimates'!Q242</f>
        <v>1848.1681548752401</v>
      </c>
      <c r="Y64" s="125">
        <f>'Final Floorspace Estimates'!R242</f>
        <v>856.87802135802997</v>
      </c>
      <c r="Z64" s="125">
        <f>'Final Floorspace Estimates'!S242</f>
        <v>1027.6626110679128</v>
      </c>
      <c r="AA64" s="125">
        <f t="shared" si="23"/>
        <v>1526.4396249392844</v>
      </c>
      <c r="AC64" s="71">
        <f t="shared" si="24"/>
        <v>0.87190886798486711</v>
      </c>
      <c r="AD64" s="71"/>
      <c r="AF64" s="73">
        <f t="shared" si="8"/>
        <v>1.2627474324648014</v>
      </c>
      <c r="AG64" s="73">
        <f t="shared" si="9"/>
        <v>0.9491526279780671</v>
      </c>
      <c r="AH64" s="73">
        <f>Wgted_Floorspace!AI219</f>
        <v>0.99732152794805629</v>
      </c>
      <c r="AI64" s="73">
        <f t="shared" si="3"/>
        <v>1.1206419208402039</v>
      </c>
      <c r="AJ64" s="73">
        <f t="shared" si="4"/>
        <v>0.9713999913420327</v>
      </c>
      <c r="AK64" s="73">
        <f t="shared" si="28"/>
        <v>0.87425052357866939</v>
      </c>
      <c r="AL64" s="73">
        <f t="shared" si="25"/>
        <v>1.198540043996523</v>
      </c>
      <c r="AM64" s="73">
        <f t="shared" si="26"/>
        <v>1.198540043996523</v>
      </c>
      <c r="AN64" s="73"/>
      <c r="AO64" s="73">
        <f t="shared" si="27"/>
        <v>1.0856757901531386</v>
      </c>
      <c r="AR64" s="53"/>
      <c r="BD64" s="95">
        <v>2004</v>
      </c>
      <c r="BE64" s="9">
        <f t="shared" si="14"/>
        <v>1.2989779883481993</v>
      </c>
      <c r="BF64" s="9">
        <f t="shared" si="15"/>
        <v>1.3662526931944616</v>
      </c>
      <c r="BG64" s="9">
        <f t="shared" si="16"/>
        <v>1.2124622750199647</v>
      </c>
      <c r="BH64" s="9">
        <f t="shared" si="18"/>
        <v>0.9532562362557413</v>
      </c>
      <c r="BI64" s="9">
        <f t="shared" si="17"/>
        <v>0.82260789052033412</v>
      </c>
    </row>
    <row r="65" spans="1:61" x14ac:dyDescent="0.2">
      <c r="A65" s="75" t="s">
        <v>148</v>
      </c>
      <c r="B65" s="50">
        <f t="shared" si="0"/>
        <v>1999</v>
      </c>
      <c r="D65" s="79">
        <f>Conversion_Factors!$O61*D214+D291</f>
        <v>3456.8606897479203</v>
      </c>
      <c r="F65" s="365">
        <f>'Final Floorspace Estimates'!D243</f>
        <v>14907.043735142353</v>
      </c>
      <c r="G65" s="365">
        <f>'Final Floorspace Estimates'!E243</f>
        <v>5957.6743920595536</v>
      </c>
      <c r="H65" s="365">
        <f>'Final Floorspace Estimates'!F243</f>
        <v>1294.3239929662648</v>
      </c>
      <c r="I65" s="327">
        <f t="shared" si="19"/>
        <v>22159.042120168171</v>
      </c>
      <c r="K65" s="356">
        <f>'Final Floorspace Estimates'!U243</f>
        <v>27.810235652033562</v>
      </c>
      <c r="L65" s="356">
        <f>'Final Floorspace Estimates'!V243</f>
        <v>5.1359263558801898</v>
      </c>
      <c r="M65" s="356">
        <f>'Final Floorspace Estimates'!W243</f>
        <v>1.3412816569436727</v>
      </c>
      <c r="N65" s="81">
        <f t="shared" si="20"/>
        <v>34.28744366485742</v>
      </c>
      <c r="P65" s="84">
        <f t="shared" si="21"/>
        <v>156.00226178556878</v>
      </c>
      <c r="R65" s="79">
        <f>Conversion_Factors!$O61*R214+R291</f>
        <v>100.82001806658441</v>
      </c>
      <c r="T65" s="79">
        <f>Conversion_Factors!$O61*T214+T291</f>
        <v>102.59060332150214</v>
      </c>
      <c r="V65" s="119">
        <f t="shared" si="22"/>
        <v>0.9827412531207268</v>
      </c>
      <c r="X65" s="125">
        <f>'Final Floorspace Estimates'!Q243</f>
        <v>1865.5768471700933</v>
      </c>
      <c r="Y65" s="125">
        <f>'Final Floorspace Estimates'!R243</f>
        <v>862.06899167322786</v>
      </c>
      <c r="Z65" s="125">
        <f>'Final Floorspace Estimates'!S243</f>
        <v>1036.279682855753</v>
      </c>
      <c r="AA65" s="125">
        <f t="shared" si="23"/>
        <v>1547.3341978826115</v>
      </c>
      <c r="AC65" s="71">
        <f t="shared" si="24"/>
        <v>0.8855158271646193</v>
      </c>
      <c r="AD65" s="71"/>
      <c r="AF65" s="73">
        <f t="shared" si="8"/>
        <v>1.282311566947625</v>
      </c>
      <c r="AG65" s="73">
        <f t="shared" si="9"/>
        <v>0.96022514733154241</v>
      </c>
      <c r="AH65" s="73">
        <f>Wgted_Floorspace!AI220</f>
        <v>0.99579348771030973</v>
      </c>
      <c r="AI65" s="73">
        <f t="shared" si="3"/>
        <v>1.1359817573956636</v>
      </c>
      <c r="AJ65" s="73">
        <f t="shared" si="4"/>
        <v>0.95456474492356047</v>
      </c>
      <c r="AK65" s="73">
        <f t="shared" si="28"/>
        <v>0.88925649554180253</v>
      </c>
      <c r="AL65" s="73">
        <f t="shared" si="25"/>
        <v>1.2313078132972242</v>
      </c>
      <c r="AM65" s="73">
        <f t="shared" si="26"/>
        <v>1.2313078132972242</v>
      </c>
      <c r="AN65" s="73"/>
      <c r="AO65" s="73">
        <f t="shared" si="27"/>
        <v>1.0798067285935318</v>
      </c>
      <c r="AR65" s="53"/>
      <c r="BD65" s="95">
        <v>2005</v>
      </c>
      <c r="BE65" s="9">
        <f t="shared" si="14"/>
        <v>1.3102462411052553</v>
      </c>
      <c r="BF65" s="9">
        <f t="shared" si="15"/>
        <v>1.3846203028023631</v>
      </c>
      <c r="BG65" s="9">
        <f t="shared" si="16"/>
        <v>1.2309578374289576</v>
      </c>
      <c r="BH65" s="9">
        <f t="shared" si="18"/>
        <v>0.95058743163791026</v>
      </c>
      <c r="BI65" s="9">
        <f t="shared" si="17"/>
        <v>0.80869914013529054</v>
      </c>
    </row>
    <row r="66" spans="1:61" x14ac:dyDescent="0.2">
      <c r="A66" s="75" t="s">
        <v>148</v>
      </c>
      <c r="B66" s="50">
        <f t="shared" si="0"/>
        <v>2000</v>
      </c>
      <c r="D66" s="79">
        <f>Conversion_Factors!$O62*D215+D292</f>
        <v>3493.4402655534354</v>
      </c>
      <c r="F66" s="365">
        <f>'Final Floorspace Estimates'!D244</f>
        <v>15165.256212652626</v>
      </c>
      <c r="G66" s="365">
        <f>'Final Floorspace Estimates'!E244</f>
        <v>6036.2877053535303</v>
      </c>
      <c r="H66" s="365">
        <f>'Final Floorspace Estimates'!F244</f>
        <v>1343.2353200258124</v>
      </c>
      <c r="I66" s="327">
        <f t="shared" si="19"/>
        <v>22544.77923803197</v>
      </c>
      <c r="K66" s="356">
        <f>'Final Floorspace Estimates'!U244</f>
        <v>28.653317420592906</v>
      </c>
      <c r="L66" s="356">
        <f>'Final Floorspace Estimates'!V244</f>
        <v>5.2465305461934548</v>
      </c>
      <c r="M66" s="356">
        <f>'Final Floorspace Estimates'!W244</f>
        <v>1.4038776833235396</v>
      </c>
      <c r="N66" s="81">
        <f t="shared" si="20"/>
        <v>35.303725650109897</v>
      </c>
      <c r="P66" s="84">
        <f t="shared" si="21"/>
        <v>154.95562092975246</v>
      </c>
      <c r="R66" s="79">
        <f>Conversion_Factors!$O62*R215+R292</f>
        <v>98.95386963337566</v>
      </c>
      <c r="T66" s="79">
        <f>Conversion_Factors!$O62*T215+T292</f>
        <v>100.137773750717</v>
      </c>
      <c r="V66" s="119">
        <f t="shared" si="22"/>
        <v>0.98817724747617663</v>
      </c>
      <c r="X66" s="125">
        <f>'Final Floorspace Estimates'!Q244</f>
        <v>1889.405429015236</v>
      </c>
      <c r="Y66" s="125">
        <f>'Final Floorspace Estimates'!R244</f>
        <v>869.16508991782382</v>
      </c>
      <c r="Z66" s="125">
        <f>'Final Floorspace Estimates'!S244</f>
        <v>1045.1464924973548</v>
      </c>
      <c r="AA66" s="125">
        <f t="shared" si="23"/>
        <v>1565.9379618388186</v>
      </c>
      <c r="AC66" s="71">
        <f t="shared" si="24"/>
        <v>0.86434410835270348</v>
      </c>
      <c r="AD66" s="71"/>
      <c r="AF66" s="73">
        <f t="shared" si="8"/>
        <v>1.3046336134221697</v>
      </c>
      <c r="AG66" s="73">
        <f t="shared" si="9"/>
        <v>0.95378286336414153</v>
      </c>
      <c r="AH66" s="73">
        <f>Wgted_Floorspace!AI221</f>
        <v>0.99622513395866941</v>
      </c>
      <c r="AI66" s="73">
        <f t="shared" si="3"/>
        <v>1.1496397871232207</v>
      </c>
      <c r="AJ66" s="73">
        <f t="shared" si="4"/>
        <v>0.95984488203883678</v>
      </c>
      <c r="AK66" s="73">
        <f t="shared" si="28"/>
        <v>0.86761925481450708</v>
      </c>
      <c r="AL66" s="73">
        <f t="shared" si="25"/>
        <v>1.2443371834509034</v>
      </c>
      <c r="AM66" s="73">
        <f t="shared" si="26"/>
        <v>1.2443371834509034</v>
      </c>
      <c r="AN66" s="73"/>
      <c r="AO66" s="73">
        <f t="shared" si="27"/>
        <v>1.0993103922849843</v>
      </c>
      <c r="AR66" s="53"/>
      <c r="BD66" s="95">
        <v>2006</v>
      </c>
      <c r="BE66" s="9">
        <f t="shared" si="14"/>
        <v>1.3448617227400659</v>
      </c>
      <c r="BF66" s="9">
        <f t="shared" si="15"/>
        <v>1.3991335306466475</v>
      </c>
      <c r="BG66" s="9">
        <f t="shared" si="16"/>
        <v>1.2489491796686858</v>
      </c>
      <c r="BH66" s="9">
        <f t="shared" si="18"/>
        <v>0.97677071073983324</v>
      </c>
      <c r="BI66" s="9">
        <f t="shared" si="17"/>
        <v>0.78791809183732064</v>
      </c>
    </row>
    <row r="67" spans="1:61" x14ac:dyDescent="0.2">
      <c r="A67" s="75" t="s">
        <v>148</v>
      </c>
      <c r="B67" s="50">
        <f t="shared" si="0"/>
        <v>2001</v>
      </c>
      <c r="D67" s="79">
        <f>Conversion_Factors!$O63*D216+D293</f>
        <v>3480.2615458447253</v>
      </c>
      <c r="F67" s="365">
        <f>'Final Floorspace Estimates'!D245</f>
        <v>15422.842072490719</v>
      </c>
      <c r="G67" s="365">
        <f>'Final Floorspace Estimates'!E245</f>
        <v>6114.0007704603413</v>
      </c>
      <c r="H67" s="365">
        <f>'Final Floorspace Estimates'!F245</f>
        <v>1384.0205927814907</v>
      </c>
      <c r="I67" s="327">
        <f t="shared" si="19"/>
        <v>22920.86343573255</v>
      </c>
      <c r="K67" s="356">
        <f>'Final Floorspace Estimates'!U245</f>
        <v>29.526651461527102</v>
      </c>
      <c r="L67" s="356">
        <f>'Final Floorspace Estimates'!V245</f>
        <v>5.3542681457999795</v>
      </c>
      <c r="M67" s="356">
        <f>'Final Floorspace Estimates'!W245</f>
        <v>1.4587718705433037</v>
      </c>
      <c r="N67" s="81">
        <f t="shared" si="20"/>
        <v>36.339691477870382</v>
      </c>
      <c r="P67" s="84">
        <f t="shared" si="21"/>
        <v>151.8381519790027</v>
      </c>
      <c r="R67" s="79">
        <f>Conversion_Factors!$O63*R216+R293</f>
        <v>95.770255726141343</v>
      </c>
      <c r="T67" s="79">
        <f>Conversion_Factors!$O63*T216+T293</f>
        <v>95.916388041619584</v>
      </c>
      <c r="V67" s="119">
        <f t="shared" si="22"/>
        <v>0.99847646144249269</v>
      </c>
      <c r="W67" s="119">
        <f>(X67/X59)^(1/8)</f>
        <v>1.0097106922421171</v>
      </c>
      <c r="X67" s="125">
        <f>'Final Floorspace Estimates'!Q245</f>
        <v>1914.4753815636188</v>
      </c>
      <c r="Y67" s="125">
        <f>'Final Floorspace Estimates'!R245</f>
        <v>875.73887325448288</v>
      </c>
      <c r="Z67" s="125">
        <f>'Final Floorspace Estimates'!S245</f>
        <v>1054.0102352173706</v>
      </c>
      <c r="AA67" s="125">
        <f t="shared" si="23"/>
        <v>1585.4416470724443</v>
      </c>
      <c r="AB67" s="71">
        <f>AA67/AA51</f>
        <v>1.1639584977532216</v>
      </c>
      <c r="AC67" s="71">
        <f t="shared" si="24"/>
        <v>0.82790701044172132</v>
      </c>
      <c r="AD67" s="71"/>
      <c r="AF67" s="73">
        <f t="shared" si="8"/>
        <v>1.3263970594340686</v>
      </c>
      <c r="AG67" s="73">
        <f t="shared" si="9"/>
        <v>0.93459421796712905</v>
      </c>
      <c r="AH67" s="73">
        <f>Wgted_Floorspace!AI222</f>
        <v>0.9964760242042644</v>
      </c>
      <c r="AI67" s="73">
        <f t="shared" si="3"/>
        <v>1.1639584977532216</v>
      </c>
      <c r="AJ67" s="73">
        <f t="shared" si="4"/>
        <v>0.96984880374401616</v>
      </c>
      <c r="AK67" s="73">
        <f t="shared" si="28"/>
        <v>0.8308348523516621</v>
      </c>
      <c r="AL67" s="73">
        <f t="shared" si="25"/>
        <v>1.2396430224756829</v>
      </c>
      <c r="AM67" s="73">
        <f t="shared" si="26"/>
        <v>1.2396430224756829</v>
      </c>
      <c r="AN67" s="73"/>
      <c r="AO67" s="73">
        <f t="shared" si="27"/>
        <v>1.1248856680985133</v>
      </c>
      <c r="AR67" s="53"/>
      <c r="BD67" s="95">
        <v>2007</v>
      </c>
      <c r="BE67" s="9">
        <f t="shared" si="14"/>
        <v>1.3758209329608764</v>
      </c>
      <c r="BF67" s="9">
        <f t="shared" si="15"/>
        <v>1.4112207811259818</v>
      </c>
      <c r="BG67" s="9">
        <f t="shared" si="16"/>
        <v>1.2617132436891421</v>
      </c>
      <c r="BH67" s="9">
        <f t="shared" si="18"/>
        <v>0.95321969228349379</v>
      </c>
      <c r="BI67" s="9">
        <f t="shared" si="17"/>
        <v>0.81061247371091461</v>
      </c>
    </row>
    <row r="68" spans="1:61" x14ac:dyDescent="0.2">
      <c r="A68" s="75" t="s">
        <v>148</v>
      </c>
      <c r="B68" s="50">
        <f t="shared" si="0"/>
        <v>2002</v>
      </c>
      <c r="D68" s="79">
        <f>Conversion_Factors!$O64*D217+D294</f>
        <v>3516.2918903600776</v>
      </c>
      <c r="F68" s="365">
        <f>'Final Floorspace Estimates'!D246</f>
        <v>15604.055363294074</v>
      </c>
      <c r="G68" s="365">
        <f>'Final Floorspace Estimates'!E246</f>
        <v>6186.7646531903347</v>
      </c>
      <c r="H68" s="365">
        <f>'Final Floorspace Estimates'!F246</f>
        <v>1322.7930730047362</v>
      </c>
      <c r="I68" s="327">
        <f t="shared" si="19"/>
        <v>23113.613089489147</v>
      </c>
      <c r="K68" s="356">
        <f>'Final Floorspace Estimates'!U246</f>
        <v>30.275363585891814</v>
      </c>
      <c r="L68" s="356">
        <f>'Final Floorspace Estimates'!V246</f>
        <v>5.463000719722948</v>
      </c>
      <c r="M68" s="356">
        <f>'Final Floorspace Estimates'!W246</f>
        <v>1.3940036141539105</v>
      </c>
      <c r="N68" s="81">
        <f t="shared" si="20"/>
        <v>37.132367919768669</v>
      </c>
      <c r="P68" s="84">
        <f t="shared" si="21"/>
        <v>152.13077577901925</v>
      </c>
      <c r="R68" s="79">
        <f>Conversion_Factors!$O64*R217+R294</f>
        <v>94.69613944248519</v>
      </c>
      <c r="T68" s="79">
        <f>Conversion_Factors!$O64*T217+T294</f>
        <v>94.70432455819747</v>
      </c>
      <c r="V68" s="119">
        <f t="shared" si="22"/>
        <v>0.99991357189071917</v>
      </c>
      <c r="X68" s="125">
        <f>'Final Floorspace Estimates'!Q246</f>
        <v>1940.2240559277648</v>
      </c>
      <c r="Y68" s="125">
        <f>'Final Floorspace Estimates'!R246</f>
        <v>883.01414809852793</v>
      </c>
      <c r="Z68" s="125">
        <f>'Final Floorspace Estimates'!S246</f>
        <v>1053.8334699526504</v>
      </c>
      <c r="AA68" s="125">
        <f t="shared" si="23"/>
        <v>1606.5150773270716</v>
      </c>
      <c r="AB68" s="71">
        <f>AA68/AA52</f>
        <v>1.1737321331666759</v>
      </c>
      <c r="AC68" s="71">
        <f t="shared" si="24"/>
        <v>0.81744502500300609</v>
      </c>
      <c r="AD68" s="71"/>
      <c r="AF68" s="73">
        <f t="shared" si="8"/>
        <v>1.337551201801634</v>
      </c>
      <c r="AG68" s="73">
        <f t="shared" si="9"/>
        <v>0.93639537602898992</v>
      </c>
      <c r="AH68" s="73">
        <f>Wgted_Floorspace!AI223</f>
        <v>0.99492481554592749</v>
      </c>
      <c r="AI68" s="73">
        <f t="shared" si="3"/>
        <v>1.1794296431384688</v>
      </c>
      <c r="AJ68" s="73">
        <f t="shared" si="4"/>
        <v>0.97124471031055337</v>
      </c>
      <c r="AK68" s="73">
        <f t="shared" si="28"/>
        <v>0.82161487202876116</v>
      </c>
      <c r="AL68" s="73">
        <f t="shared" si="25"/>
        <v>1.2524767605690685</v>
      </c>
      <c r="AM68" s="73">
        <f t="shared" si="26"/>
        <v>1.2524767605690685</v>
      </c>
      <c r="AN68" s="73"/>
      <c r="AO68" s="73">
        <f t="shared" si="27"/>
        <v>1.1397011031662665</v>
      </c>
      <c r="AR68" s="53"/>
      <c r="BD68">
        <v>2008</v>
      </c>
      <c r="BE68" s="9">
        <f t="shared" si="14"/>
        <v>1.4017812285883764</v>
      </c>
      <c r="BF68" s="9">
        <f t="shared" si="15"/>
        <v>1.4104743710147898</v>
      </c>
      <c r="BG68" s="9">
        <f t="shared" si="16"/>
        <v>1.2723673689363171</v>
      </c>
      <c r="BH68" s="9">
        <f t="shared" si="18"/>
        <v>0.97454281573814105</v>
      </c>
      <c r="BI68" s="9">
        <f t="shared" si="17"/>
        <v>0.80149643289530026</v>
      </c>
    </row>
    <row r="69" spans="1:61" x14ac:dyDescent="0.2">
      <c r="A69" s="75" t="s">
        <v>148</v>
      </c>
      <c r="B69" s="50">
        <f t="shared" si="0"/>
        <v>2003</v>
      </c>
      <c r="D69" s="79">
        <f>Conversion_Factors!$O65*D218+D295</f>
        <v>3570.8431763570716</v>
      </c>
      <c r="F69" s="365">
        <f>'Final Floorspace Estimates'!D247</f>
        <v>15794.969562532242</v>
      </c>
      <c r="G69" s="365">
        <f>'Final Floorspace Estimates'!E247</f>
        <v>6258.821983222273</v>
      </c>
      <c r="H69" s="365">
        <f>'Final Floorspace Estimates'!F247</f>
        <v>1259.4191689700474</v>
      </c>
      <c r="I69" s="327">
        <f t="shared" si="19"/>
        <v>23313.210714724562</v>
      </c>
      <c r="K69" s="356">
        <f>'Final Floorspace Estimates'!U247</f>
        <v>31.053448299631992</v>
      </c>
      <c r="L69" s="356">
        <f>'Final Floorspace Estimates'!V247</f>
        <v>5.5635476002524591</v>
      </c>
      <c r="M69" s="356">
        <f>'Final Floorspace Estimates'!W247</f>
        <v>1.326995527519631</v>
      </c>
      <c r="N69" s="81">
        <f t="shared" si="20"/>
        <v>37.943991427404079</v>
      </c>
      <c r="P69" s="84">
        <f t="shared" si="21"/>
        <v>153.16822809402811</v>
      </c>
      <c r="R69" s="79">
        <f>Conversion_Factors!$O65*R218+R295</f>
        <v>94.108264366149982</v>
      </c>
      <c r="T69" s="79">
        <f>Conversion_Factors!$O65*T218+T295</f>
        <v>94.522939474352327</v>
      </c>
      <c r="V69" s="119">
        <f t="shared" si="22"/>
        <v>0.99561296855019132</v>
      </c>
      <c r="X69" s="125">
        <f>'Final Floorspace Estimates'!Q247</f>
        <v>1966.03407032166</v>
      </c>
      <c r="Y69" s="125">
        <f>'Final Floorspace Estimates'!R247</f>
        <v>888.91290008988869</v>
      </c>
      <c r="Z69" s="125">
        <f>'Final Floorspace Estimates'!S247</f>
        <v>1053.6567651299508</v>
      </c>
      <c r="AA69" s="125">
        <f t="shared" si="23"/>
        <v>1627.5746782247695</v>
      </c>
      <c r="AC69" s="71">
        <f t="shared" si="24"/>
        <v>0.8158793907503924</v>
      </c>
      <c r="AD69" s="71"/>
      <c r="AF69" s="73">
        <f t="shared" si="8"/>
        <v>1.3491016263275073</v>
      </c>
      <c r="AG69" s="73">
        <f t="shared" si="9"/>
        <v>0.94278110268850546</v>
      </c>
      <c r="AH69" s="73">
        <f>Wgted_Floorspace!AI224</f>
        <v>0.99331979160680028</v>
      </c>
      <c r="AI69" s="73">
        <f t="shared" si="3"/>
        <v>1.1948906356445188</v>
      </c>
      <c r="AJ69" s="73">
        <f t="shared" si="4"/>
        <v>0.96706741102884308</v>
      </c>
      <c r="AK69" s="73">
        <f t="shared" si="28"/>
        <v>0.82136628872623252</v>
      </c>
      <c r="AL69" s="73">
        <f t="shared" si="25"/>
        <v>1.2719075189079034</v>
      </c>
      <c r="AM69" s="73">
        <f t="shared" si="26"/>
        <v>1.2719075189079034</v>
      </c>
      <c r="AN69" s="73"/>
      <c r="AO69" s="73">
        <f t="shared" si="27"/>
        <v>1.1478205468483031</v>
      </c>
      <c r="AR69" s="53"/>
      <c r="BD69">
        <v>2009</v>
      </c>
      <c r="BE69" s="9">
        <f t="shared" si="14"/>
        <v>1.3757972712159374</v>
      </c>
      <c r="BF69" s="9">
        <f t="shared" si="15"/>
        <v>1.4060572514961838</v>
      </c>
      <c r="BG69" s="9">
        <f t="shared" si="16"/>
        <v>1.2811992378800567</v>
      </c>
      <c r="BH69" s="9">
        <f t="shared" si="18"/>
        <v>0.96711313286651934</v>
      </c>
      <c r="BI69" s="9">
        <f t="shared" si="17"/>
        <v>0.78969154236409211</v>
      </c>
    </row>
    <row r="70" spans="1:61" x14ac:dyDescent="0.2">
      <c r="A70" s="75" t="s">
        <v>148</v>
      </c>
      <c r="B70" s="50">
        <f t="shared" si="0"/>
        <v>2004</v>
      </c>
      <c r="D70" s="79">
        <f>Conversion_Factors!$O66*D219+D296</f>
        <v>3646.8427279319085</v>
      </c>
      <c r="F70" s="365">
        <f>'Final Floorspace Estimates'!D248</f>
        <v>16054.816678221559</v>
      </c>
      <c r="G70" s="365">
        <f>'Final Floorspace Estimates'!E248</f>
        <v>6255.9262390312533</v>
      </c>
      <c r="H70" s="365">
        <f>'Final Floorspace Estimates'!F248</f>
        <v>1298.8475720185256</v>
      </c>
      <c r="I70" s="327">
        <f t="shared" si="19"/>
        <v>23609.590489271341</v>
      </c>
      <c r="K70" s="356">
        <f>'Final Floorspace Estimates'!U248</f>
        <v>32.016002332586865</v>
      </c>
      <c r="L70" s="356">
        <f>'Final Floorspace Estimates'!V248</f>
        <v>5.6069560271334344</v>
      </c>
      <c r="M70" s="356">
        <f>'Final Floorspace Estimates'!W248</f>
        <v>1.3684979241632669</v>
      </c>
      <c r="N70" s="81">
        <f t="shared" si="20"/>
        <v>38.991456283883565</v>
      </c>
      <c r="P70" s="84">
        <f t="shared" si="21"/>
        <v>154.46446348102077</v>
      </c>
      <c r="R70" s="79">
        <f>Conversion_Factors!$O66*R219+R296</f>
        <v>93.529277321177318</v>
      </c>
      <c r="T70" s="79">
        <f>Conversion_Factors!$O66*T219+T296</f>
        <v>94.655240956270092</v>
      </c>
      <c r="V70" s="119">
        <f t="shared" si="22"/>
        <v>0.98810458223213482</v>
      </c>
      <c r="X70" s="125">
        <f>'Final Floorspace Estimates'!Q248</f>
        <v>1994.1680415458582</v>
      </c>
      <c r="Y70" s="125">
        <f>'Final Floorspace Estimates'!R248</f>
        <v>896.2631292151691</v>
      </c>
      <c r="Z70" s="125">
        <f>'Final Floorspace Estimates'!S248</f>
        <v>1053.6247313735964</v>
      </c>
      <c r="AA70" s="125">
        <f t="shared" si="23"/>
        <v>1651.5092162061026</v>
      </c>
      <c r="AC70" s="71">
        <f t="shared" si="24"/>
        <v>0.81702135748421079</v>
      </c>
      <c r="AD70" s="71"/>
      <c r="AF70" s="73">
        <f t="shared" si="8"/>
        <v>1.3662526931944616</v>
      </c>
      <c r="AG70" s="73">
        <f t="shared" si="9"/>
        <v>0.9507596909551439</v>
      </c>
      <c r="AH70" s="73">
        <f>Wgted_Floorspace!AI225</f>
        <v>0.99320875340426207</v>
      </c>
      <c r="AI70" s="73">
        <f t="shared" si="3"/>
        <v>1.2124622750199647</v>
      </c>
      <c r="AJ70" s="73">
        <f t="shared" si="4"/>
        <v>0.95977430020468324</v>
      </c>
      <c r="AK70" s="73">
        <f t="shared" si="28"/>
        <v>0.82260789052033412</v>
      </c>
      <c r="AL70" s="73">
        <f t="shared" si="25"/>
        <v>1.2989779883481993</v>
      </c>
      <c r="AM70" s="73">
        <f t="shared" si="26"/>
        <v>1.2989779883481993</v>
      </c>
      <c r="AN70" s="73"/>
      <c r="AO70" s="73">
        <f t="shared" si="27"/>
        <v>1.1557872248876051</v>
      </c>
      <c r="AR70" s="53"/>
    </row>
    <row r="71" spans="1:61" x14ac:dyDescent="0.2">
      <c r="A71" s="75" t="s">
        <v>148</v>
      </c>
      <c r="B71" s="50">
        <f t="shared" si="0"/>
        <v>2005</v>
      </c>
      <c r="D71" s="79">
        <f>Conversion_Factors!$O67*D220+D297</f>
        <v>3678.4780181309543</v>
      </c>
      <c r="F71" s="365">
        <f>'Final Floorspace Estimates'!D249</f>
        <v>16336.465546147901</v>
      </c>
      <c r="G71" s="365">
        <f>'Final Floorspace Estimates'!E249</f>
        <v>6252.7694149260788</v>
      </c>
      <c r="H71" s="365">
        <f>'Final Floorspace Estimates'!F249</f>
        <v>1337.7578237386249</v>
      </c>
      <c r="I71" s="327">
        <f t="shared" si="19"/>
        <v>23926.992784812606</v>
      </c>
      <c r="K71" s="356">
        <f>'Final Floorspace Estimates'!U249</f>
        <v>33.061436531135115</v>
      </c>
      <c r="L71" s="356">
        <f>'Final Floorspace Estimates'!V249</f>
        <v>5.6475540069153221</v>
      </c>
      <c r="M71" s="356">
        <f>'Final Floorspace Estimates'!W249</f>
        <v>1.4094518771588584</v>
      </c>
      <c r="N71" s="81">
        <f t="shared" si="20"/>
        <v>40.118442415209294</v>
      </c>
      <c r="P71" s="84">
        <f t="shared" si="21"/>
        <v>153.73758211963133</v>
      </c>
      <c r="R71" s="79">
        <f>Conversion_Factors!$O67*R220+R297</f>
        <v>91.690449496025479</v>
      </c>
      <c r="T71" s="79">
        <f>Conversion_Factors!$O67*T220+T297</f>
        <v>93.036804558065882</v>
      </c>
      <c r="V71" s="119">
        <f t="shared" si="22"/>
        <v>0.98552879080020295</v>
      </c>
      <c r="X71" s="125">
        <f>'Final Floorspace Estimates'!Q249</f>
        <v>2023.7814867445989</v>
      </c>
      <c r="Y71" s="125">
        <f>'Final Floorspace Estimates'!R249</f>
        <v>903.20842368406591</v>
      </c>
      <c r="Z71" s="125">
        <f>'Final Floorspace Estimates'!S249</f>
        <v>1053.5926997757117</v>
      </c>
      <c r="AA71" s="125">
        <f t="shared" si="23"/>
        <v>1676.7022406875149</v>
      </c>
      <c r="AC71" s="71">
        <f t="shared" si="24"/>
        <v>0.80305174428895676</v>
      </c>
      <c r="AD71" s="71"/>
      <c r="AF71" s="73">
        <f t="shared" si="8"/>
        <v>1.3846203028023631</v>
      </c>
      <c r="AG71" s="73">
        <f t="shared" si="9"/>
        <v>0.94628559068028939</v>
      </c>
      <c r="AH71" s="73">
        <f>Wgted_Floorspace!AI226</f>
        <v>0.99301669116973568</v>
      </c>
      <c r="AI71" s="73">
        <f t="shared" si="3"/>
        <v>1.2309578374289576</v>
      </c>
      <c r="AJ71" s="73">
        <f t="shared" si="4"/>
        <v>0.95727236016360884</v>
      </c>
      <c r="AK71" s="73">
        <f t="shared" si="28"/>
        <v>0.80869914013529054</v>
      </c>
      <c r="AL71" s="73">
        <f t="shared" si="25"/>
        <v>1.3102462411052556</v>
      </c>
      <c r="AM71" s="73">
        <f t="shared" si="26"/>
        <v>1.3102462411052553</v>
      </c>
      <c r="AN71" s="73"/>
      <c r="AO71" s="73">
        <f t="shared" si="27"/>
        <v>1.170133049136149</v>
      </c>
      <c r="AR71" s="53"/>
    </row>
    <row r="72" spans="1:61" x14ac:dyDescent="0.2">
      <c r="A72" s="75" t="s">
        <v>148</v>
      </c>
      <c r="B72" s="50">
        <f t="shared" si="0"/>
        <v>2006</v>
      </c>
      <c r="D72" s="79">
        <f>Conversion_Factors!$O68*D221+D298</f>
        <v>3775.6599708708118</v>
      </c>
      <c r="F72" s="365">
        <f>'Final Floorspace Estimates'!D250</f>
        <v>16558.263547155828</v>
      </c>
      <c r="G72" s="365">
        <f>'Final Floorspace Estimates'!E250</f>
        <v>6300.3358761089385</v>
      </c>
      <c r="H72" s="365">
        <f>'Final Floorspace Estimates'!F250</f>
        <v>1319.1898414287969</v>
      </c>
      <c r="I72" s="327">
        <f t="shared" si="19"/>
        <v>24177.789264693562</v>
      </c>
      <c r="K72" s="356">
        <f>'Final Floorspace Estimates'!U250</f>
        <v>33.98327361437191</v>
      </c>
      <c r="L72" s="356">
        <f>'Final Floorspace Estimates'!V250</f>
        <v>5.7502010719981644</v>
      </c>
      <c r="M72" s="356">
        <f>'Final Floorspace Estimates'!W250</f>
        <v>1.3979849767804053</v>
      </c>
      <c r="N72" s="81">
        <f t="shared" si="20"/>
        <v>41.13145966315048</v>
      </c>
      <c r="P72" s="84">
        <f t="shared" si="21"/>
        <v>156.16233269037329</v>
      </c>
      <c r="R72" s="79">
        <f>Conversion_Factors!$O68*R221+R298</f>
        <v>91.794942406418215</v>
      </c>
      <c r="T72" s="79">
        <f>Conversion_Factors!$O68*T221+T298</f>
        <v>90.566064445873153</v>
      </c>
      <c r="V72" s="119">
        <f t="shared" si="22"/>
        <v>1.0135688568125814</v>
      </c>
      <c r="X72" s="125">
        <f>'Final Floorspace Estimates'!Q250</f>
        <v>2052.3452545366167</v>
      </c>
      <c r="Y72" s="125">
        <f>'Final Floorspace Estimates'!R250</f>
        <v>912.68167048094983</v>
      </c>
      <c r="Z72" s="125">
        <f>'Final Floorspace Estimates'!S250</f>
        <v>1059.7299439982548</v>
      </c>
      <c r="AA72" s="125">
        <f t="shared" si="23"/>
        <v>1701.2084609081317</v>
      </c>
      <c r="AC72" s="71">
        <f t="shared" si="24"/>
        <v>0.7817254297599282</v>
      </c>
      <c r="AD72" s="71"/>
      <c r="AF72" s="73">
        <f t="shared" si="8"/>
        <v>1.3991335306466475</v>
      </c>
      <c r="AG72" s="73">
        <f t="shared" si="9"/>
        <v>0.96121041579105149</v>
      </c>
      <c r="AH72" s="73">
        <f>Wgted_Floorspace!AI227</f>
        <v>0.99214047482657453</v>
      </c>
      <c r="AI72" s="73">
        <f t="shared" si="3"/>
        <v>1.2489491796686858</v>
      </c>
      <c r="AJ72" s="73">
        <f t="shared" si="4"/>
        <v>0.98450847992122492</v>
      </c>
      <c r="AK72" s="73">
        <f t="shared" si="28"/>
        <v>0.78791809183732064</v>
      </c>
      <c r="AL72" s="73">
        <f t="shared" si="25"/>
        <v>1.3448617227400659</v>
      </c>
      <c r="AM72" s="73">
        <f t="shared" si="26"/>
        <v>1.3448617227400659</v>
      </c>
      <c r="AN72" s="73"/>
      <c r="AO72" s="73">
        <f t="shared" si="27"/>
        <v>1.2199369779029139</v>
      </c>
      <c r="AR72" s="53"/>
    </row>
    <row r="73" spans="1:61" x14ac:dyDescent="0.2">
      <c r="A73" s="75" t="s">
        <v>148</v>
      </c>
      <c r="B73" s="50">
        <f t="shared" si="0"/>
        <v>2007</v>
      </c>
      <c r="D73" s="79">
        <f>Conversion_Factors!$O69*D222+D299</f>
        <v>3862.5770485033959</v>
      </c>
      <c r="F73" s="365">
        <f>'Final Floorspace Estimates'!D251</f>
        <v>16740.007756643645</v>
      </c>
      <c r="G73" s="365">
        <f>'Final Floorspace Estimates'!E251</f>
        <v>6347.2209870792394</v>
      </c>
      <c r="H73" s="365">
        <f>'Final Floorspace Estimates'!F251</f>
        <v>1299.4347909939556</v>
      </c>
      <c r="I73" s="327">
        <f t="shared" si="19"/>
        <v>24386.663534716841</v>
      </c>
      <c r="K73" s="356">
        <f>'Final Floorspace Estimates'!U251</f>
        <v>34.68517290238853</v>
      </c>
      <c r="L73" s="356">
        <f>'Final Floorspace Estimates'!V251</f>
        <v>5.8405899958447085</v>
      </c>
      <c r="M73" s="356">
        <f>'Final Floorspace Estimates'!W251</f>
        <v>1.3850239889744873</v>
      </c>
      <c r="N73" s="81">
        <f t="shared" si="20"/>
        <v>41.910786887207728</v>
      </c>
      <c r="P73" s="84">
        <f t="shared" si="21"/>
        <v>158.38890970077284</v>
      </c>
      <c r="R73" s="79">
        <f>Conversion_Factors!$O69*R222+R299</f>
        <v>92.161883261665892</v>
      </c>
      <c r="T73" s="79">
        <f>Conversion_Factors!$O69*T222+T299</f>
        <v>93.10359618435254</v>
      </c>
      <c r="V73" s="119">
        <f t="shared" si="22"/>
        <v>0.98988532171386823</v>
      </c>
      <c r="X73" s="125">
        <f>'Final Floorspace Estimates'!Q251</f>
        <v>2071.992642215052</v>
      </c>
      <c r="Y73" s="125">
        <f>'Final Floorspace Estimates'!R251</f>
        <v>920.18065980909489</v>
      </c>
      <c r="Z73" s="125">
        <f>'Final Floorspace Estimates'!S251</f>
        <v>1065.8664817763295</v>
      </c>
      <c r="AA73" s="125">
        <f t="shared" si="23"/>
        <v>1718.5945435932042</v>
      </c>
      <c r="AC73" s="71">
        <f t="shared" si="24"/>
        <v>0.80362825948902383</v>
      </c>
      <c r="AD73" s="71"/>
      <c r="AF73" s="73">
        <f t="shared" si="8"/>
        <v>1.4112207811259818</v>
      </c>
      <c r="AG73" s="73">
        <f t="shared" si="9"/>
        <v>0.97491544297068766</v>
      </c>
      <c r="AH73" s="73">
        <f>Wgted_Floorspace!AI228</f>
        <v>0.9913840281905385</v>
      </c>
      <c r="AI73" s="73">
        <f t="shared" si="3"/>
        <v>1.2617132436891421</v>
      </c>
      <c r="AJ73" s="73">
        <f t="shared" si="4"/>
        <v>0.96150398350001487</v>
      </c>
      <c r="AK73" s="73">
        <f t="shared" si="28"/>
        <v>0.81061247371091461</v>
      </c>
      <c r="AL73" s="73">
        <f t="shared" si="25"/>
        <v>1.3758209329608762</v>
      </c>
      <c r="AM73" s="73">
        <f t="shared" si="26"/>
        <v>1.3758209329608764</v>
      </c>
      <c r="AN73" s="73"/>
      <c r="AO73" s="73">
        <f t="shared" si="27"/>
        <v>1.2026899098993729</v>
      </c>
      <c r="AR73" s="53"/>
    </row>
    <row r="74" spans="1:61" x14ac:dyDescent="0.2">
      <c r="A74" s="75" t="s">
        <v>148</v>
      </c>
      <c r="B74" s="50">
        <f t="shared" si="0"/>
        <v>2008</v>
      </c>
      <c r="D74" s="79">
        <f>Conversion_Factors!$O70*D223+D300</f>
        <v>3935.4598195536564</v>
      </c>
      <c r="F74" s="365">
        <f>'Final Floorspace Estimates'!D252</f>
        <v>16787.045341059009</v>
      </c>
      <c r="G74" s="365">
        <f>'Final Floorspace Estimates'!E252</f>
        <v>6311.5588737948083</v>
      </c>
      <c r="H74" s="365">
        <f>'Final Floorspace Estimates'!F252</f>
        <v>1275.1609467069622</v>
      </c>
      <c r="I74" s="327">
        <f t="shared" si="19"/>
        <v>24373.765161560779</v>
      </c>
      <c r="K74" s="356">
        <f>'Final Floorspace Estimates'!U252</f>
        <v>35.049701400047688</v>
      </c>
      <c r="L74" s="356">
        <f>'Final Floorspace Estimates'!V252</f>
        <v>5.8256385168834663</v>
      </c>
      <c r="M74" s="356">
        <f>'Final Floorspace Estimates'!W252</f>
        <v>1.3669946603091387</v>
      </c>
      <c r="N74" s="81">
        <f t="shared" si="20"/>
        <v>42.242334577240293</v>
      </c>
      <c r="P74" s="84">
        <f t="shared" si="21"/>
        <v>161.4629415466826</v>
      </c>
      <c r="R74" s="79">
        <f>Conversion_Factors!$O70*R223+R300</f>
        <v>93.163880712076917</v>
      </c>
      <c r="T74" s="79">
        <f>Conversion_Factors!$O70*T223+T300</f>
        <v>91.984400233752012</v>
      </c>
      <c r="V74" s="119">
        <f t="shared" si="22"/>
        <v>1.0128226142185806</v>
      </c>
      <c r="X74" s="125">
        <f>'Final Floorspace Estimates'!Q252</f>
        <v>2087.9017532835583</v>
      </c>
      <c r="Y74" s="125">
        <f>'Final Floorspace Estimates'!R252</f>
        <v>923.01103948679736</v>
      </c>
      <c r="Z74" s="125">
        <f>'Final Floorspace Estimates'!S252</f>
        <v>1072.0173510954303</v>
      </c>
      <c r="AA74" s="125">
        <f t="shared" si="23"/>
        <v>1733.1066537007405</v>
      </c>
      <c r="AC74" s="71">
        <f t="shared" si="24"/>
        <v>0.79396786471729719</v>
      </c>
      <c r="AD74" s="71"/>
      <c r="AF74" s="73">
        <f t="shared" si="8"/>
        <v>1.4104743710147898</v>
      </c>
      <c r="AG74" s="73">
        <f t="shared" si="9"/>
        <v>0.99383672429286407</v>
      </c>
      <c r="AH74" s="73">
        <f>Wgted_Floorspace!AI229</f>
        <v>0.99060686003204379</v>
      </c>
      <c r="AI74" s="73">
        <f t="shared" si="3"/>
        <v>1.2723673689363171</v>
      </c>
      <c r="AJ74" s="73">
        <f t="shared" si="4"/>
        <v>0.98378363310205308</v>
      </c>
      <c r="AK74" s="73">
        <f t="shared" si="28"/>
        <v>0.80149643289530026</v>
      </c>
      <c r="AL74" s="73">
        <f>AF74*AH74*AI74*AJ74*AK74</f>
        <v>1.4017812285883766</v>
      </c>
      <c r="AM74" s="73">
        <f>AF74*AG74</f>
        <v>1.4017812285883764</v>
      </c>
      <c r="AN74" s="73"/>
      <c r="AO74" s="73">
        <f>AH74*AI74*AJ74</f>
        <v>1.2399764783765286</v>
      </c>
      <c r="AR74" s="53"/>
    </row>
    <row r="75" spans="1:61" x14ac:dyDescent="0.2">
      <c r="A75" s="75" t="s">
        <v>148</v>
      </c>
      <c r="B75" s="50">
        <f t="shared" si="0"/>
        <v>2009</v>
      </c>
      <c r="D75" s="79">
        <f>Conversion_Factors!$O71*D224+D301</f>
        <v>3862.5106188462073</v>
      </c>
      <c r="F75" s="365">
        <f>'Final Floorspace Estimates'!D253</f>
        <v>16772.737356596517</v>
      </c>
      <c r="G75" s="365">
        <f>'Final Floorspace Estimates'!E253</f>
        <v>6275.0160733797711</v>
      </c>
      <c r="H75" s="365">
        <f>'Final Floorspace Estimates'!F253</f>
        <v>1249.6815010964388</v>
      </c>
      <c r="I75" s="327">
        <f t="shared" si="19"/>
        <v>24297.434931072727</v>
      </c>
      <c r="K75" s="356">
        <f>'Final Floorspace Estimates'!U253</f>
        <v>35.254594057639075</v>
      </c>
      <c r="L75" s="356">
        <f>'Final Floorspace Estimates'!V253</f>
        <v>5.800383855874121</v>
      </c>
      <c r="M75" s="356">
        <f>'Final Floorspace Estimates'!W253</f>
        <v>1.3473662110525826</v>
      </c>
      <c r="N75" s="81">
        <f t="shared" si="20"/>
        <v>42.402344124565779</v>
      </c>
      <c r="P75" s="84">
        <f t="shared" si="21"/>
        <v>158.96783466252413</v>
      </c>
      <c r="R75" s="79">
        <f>Conversion_Factors!$O71*R224+R301</f>
        <v>91.091912454162255</v>
      </c>
      <c r="T75" s="79">
        <f>Conversion_Factors!$O71*T224+T301</f>
        <v>90.573540299992928</v>
      </c>
      <c r="V75" s="119">
        <f t="shared" si="22"/>
        <v>1.0057232184195561</v>
      </c>
      <c r="X75" s="125">
        <f>'Final Floorspace Estimates'!Q253</f>
        <v>2101.8986530409043</v>
      </c>
      <c r="Y75" s="125">
        <f>'Final Floorspace Estimates'!R253</f>
        <v>924.36159334807735</v>
      </c>
      <c r="Z75" s="125">
        <f>'Final Floorspace Estimates'!S253</f>
        <v>1078.167685022494</v>
      </c>
      <c r="AA75" s="125">
        <f t="shared" si="23"/>
        <v>1745.1366469280931</v>
      </c>
      <c r="AC75" s="71">
        <f t="shared" si="24"/>
        <v>0.78178995796163775</v>
      </c>
      <c r="AD75" s="71"/>
      <c r="AF75" s="73">
        <f t="shared" si="8"/>
        <v>1.4060572514961838</v>
      </c>
      <c r="AG75" s="73">
        <f t="shared" si="9"/>
        <v>0.97847884199022006</v>
      </c>
      <c r="AH75" s="73">
        <f>Wgted_Floorspace!AI230</f>
        <v>0.98999408759172036</v>
      </c>
      <c r="AI75" s="73">
        <f t="shared" si="3"/>
        <v>1.2811992378800567</v>
      </c>
      <c r="AJ75" s="73">
        <f t="shared" si="4"/>
        <v>0.97688778649086516</v>
      </c>
      <c r="AK75" s="73">
        <f t="shared" si="28"/>
        <v>0.78969154236409211</v>
      </c>
      <c r="AL75" s="73">
        <f>AF75*AH75*AI75*AJ75*AK75</f>
        <v>1.3757972712159376</v>
      </c>
      <c r="AM75" s="73">
        <f>AF75*AG75</f>
        <v>1.3757972712159374</v>
      </c>
      <c r="AN75" s="73"/>
      <c r="AO75" s="73">
        <f>AH75*AI75*AJ75</f>
        <v>1.2390646087723787</v>
      </c>
      <c r="AR75" s="53"/>
    </row>
    <row r="76" spans="1:61" x14ac:dyDescent="0.2">
      <c r="A76" s="75" t="s">
        <v>148</v>
      </c>
      <c r="B76" s="50">
        <f t="shared" si="0"/>
        <v>2010</v>
      </c>
      <c r="D76" s="79">
        <f>Conversion_Factors!$O72*D225+D302</f>
        <v>3795.1722797397215</v>
      </c>
      <c r="F76" s="365">
        <f>'Final Floorspace Estimates'!D254</f>
        <v>17077.500829727462</v>
      </c>
      <c r="G76" s="365">
        <f>'Final Floorspace Estimates'!E254</f>
        <v>6359.3726665468967</v>
      </c>
      <c r="H76" s="365">
        <f>'Final Floorspace Estimates'!F254</f>
        <v>1259.3550629737451</v>
      </c>
      <c r="I76" s="327">
        <f t="shared" si="19"/>
        <v>24696.228559248102</v>
      </c>
      <c r="K76" s="356">
        <f>'Final Floorspace Estimates'!U254</f>
        <v>36.034127317415653</v>
      </c>
      <c r="L76" s="356">
        <f>'Final Floorspace Estimates'!V254</f>
        <v>5.8479355517131006</v>
      </c>
      <c r="M76" s="356">
        <f>'Final Floorspace Estimates'!W254</f>
        <v>1.361698038169068</v>
      </c>
      <c r="N76" s="81">
        <f t="shared" si="20"/>
        <v>43.243760907297819</v>
      </c>
      <c r="P76" s="84">
        <f t="shared" si="21"/>
        <v>153.67416407873043</v>
      </c>
      <c r="R76" s="79">
        <f>Conversion_Factors!$O72*R225+R302</f>
        <v>87.762308368032066</v>
      </c>
      <c r="T76" s="79">
        <f>Conversion_Factors!$O72*T225+T302</f>
        <v>89.208608381868927</v>
      </c>
      <c r="V76" s="119">
        <f t="shared" si="22"/>
        <v>0.98378743890224374</v>
      </c>
      <c r="X76" s="125">
        <f>'Final Floorspace Estimates'!Q254</f>
        <v>2110.0351671299391</v>
      </c>
      <c r="Y76" s="125">
        <f>'Final Floorspace Estimates'!R254</f>
        <v>919.57742663451995</v>
      </c>
      <c r="Z76" s="125">
        <f>'Final Floorspace Estimates'!S254</f>
        <v>1081.266179971245</v>
      </c>
      <c r="AA76" s="125">
        <f t="shared" si="23"/>
        <v>1751.0269150430317</v>
      </c>
      <c r="AC76" s="71">
        <f t="shared" si="24"/>
        <v>0.77000848112683262</v>
      </c>
      <c r="AD76" s="71"/>
      <c r="AF76" s="73">
        <f t="shared" si="8"/>
        <v>1.4291348592493123</v>
      </c>
      <c r="AG76" s="73">
        <f t="shared" si="9"/>
        <v>0.94589523994453373</v>
      </c>
      <c r="AH76" s="73">
        <f>Wgted_Floorspace!AI231</f>
        <v>0.98961293528870109</v>
      </c>
      <c r="AI76" s="73">
        <f t="shared" si="3"/>
        <v>1.2855236024122283</v>
      </c>
      <c r="AJ76" s="73">
        <f t="shared" si="4"/>
        <v>0.95558093515726139</v>
      </c>
      <c r="AK76" s="73">
        <f t="shared" si="28"/>
        <v>0.77809055810512107</v>
      </c>
      <c r="AL76" s="73">
        <f>AF76*AH76*AI76*AJ76*AK76</f>
        <v>1.3518118606027254</v>
      </c>
      <c r="AM76" s="73">
        <f>AF76*AG76</f>
        <v>1.3518118606027256</v>
      </c>
      <c r="AN76" s="73"/>
      <c r="AO76" s="73">
        <f>AH76*AI76*AJ76</f>
        <v>1.2156621489509734</v>
      </c>
      <c r="AR76" s="53"/>
    </row>
    <row r="77" spans="1:61" x14ac:dyDescent="0.2">
      <c r="A77" s="75" t="s">
        <v>148</v>
      </c>
      <c r="B77" s="50">
        <f t="shared" si="0"/>
        <v>2011</v>
      </c>
      <c r="D77" s="79">
        <f>Conversion_Factors!$O73*D226+D303</f>
        <v>3888.036354131028</v>
      </c>
      <c r="F77" s="365">
        <f>'Final Floorspace Estimates'!D255</f>
        <v>17390.840312059034</v>
      </c>
      <c r="G77" s="365">
        <f>'Final Floorspace Estimates'!E255</f>
        <v>6437.5426652191636</v>
      </c>
      <c r="H77" s="365">
        <f>'Final Floorspace Estimates'!F255</f>
        <v>1268.8199282362684</v>
      </c>
      <c r="I77" s="327">
        <f>SUM(F77:H77)</f>
        <v>25097.202905514467</v>
      </c>
      <c r="K77" s="356">
        <f>'Final Floorspace Estimates'!U255</f>
        <v>36.81820862423686</v>
      </c>
      <c r="L77" s="356">
        <f>'Final Floorspace Estimates'!V255</f>
        <v>5.8832519667152754</v>
      </c>
      <c r="M77" s="356">
        <f>'Final Floorspace Estimates'!W255</f>
        <v>1.3774360818693401</v>
      </c>
      <c r="N77" s="81">
        <f t="shared" si="20"/>
        <v>44.078896672821479</v>
      </c>
      <c r="P77" s="84">
        <f>D77/I77*1000</f>
        <v>154.9191106582133</v>
      </c>
      <c r="R77" s="79">
        <f>Conversion_Factors!$O73*R226+R303</f>
        <v>88.206299331633332</v>
      </c>
      <c r="T77" s="79">
        <f>Conversion_Factors!$O73*T226+T303</f>
        <v>85.295638397950341</v>
      </c>
      <c r="V77" s="119">
        <f>R77/T77</f>
        <v>1.0341243818365387</v>
      </c>
      <c r="X77" s="125">
        <f>'Final Floorspace Estimates'!Q255</f>
        <v>2117.1034845686345</v>
      </c>
      <c r="Y77" s="125">
        <f>'Final Floorspace Estimates'!R255</f>
        <v>913.89716117943317</v>
      </c>
      <c r="Z77" s="125">
        <f>'Final Floorspace Estimates'!S255</f>
        <v>1085.6040728994967</v>
      </c>
      <c r="AA77" s="125">
        <f>N77/I77*1000000</f>
        <v>1756.327063169907</v>
      </c>
      <c r="AC77" s="71">
        <f t="shared" si="24"/>
        <v>0.73623348868311667</v>
      </c>
      <c r="AD77" s="71"/>
      <c r="AF77" s="73">
        <f t="shared" si="8"/>
        <v>1.4523386619894425</v>
      </c>
      <c r="AG77" s="73">
        <f t="shared" si="9"/>
        <v>0.95355813533477496</v>
      </c>
      <c r="AH77" s="73">
        <f>Wgted_Floorspace!AI232</f>
        <v>0.98918665488521795</v>
      </c>
      <c r="AI77" s="73">
        <f t="shared" si="3"/>
        <v>1.2894147279311137</v>
      </c>
      <c r="AJ77" s="73">
        <f t="shared" si="4"/>
        <v>1.004474650506773</v>
      </c>
      <c r="AK77" s="73">
        <f>AG77/(AH77*AI77*AJ77)</f>
        <v>0.74428166316957323</v>
      </c>
      <c r="AL77" s="73">
        <f>AF77*AH77*AI77*AJ77*AK77</f>
        <v>1.3848893464012551</v>
      </c>
      <c r="AM77" s="73">
        <f>AF77*AG77</f>
        <v>1.3848893464012548</v>
      </c>
      <c r="AN77" s="73"/>
      <c r="AO77" s="73"/>
      <c r="AR77" s="53"/>
    </row>
    <row r="78" spans="1:61" hidden="1" x14ac:dyDescent="0.2">
      <c r="A78" s="75" t="s">
        <v>148</v>
      </c>
      <c r="B78" s="50">
        <f t="shared" si="0"/>
        <v>2012</v>
      </c>
      <c r="D78" s="79">
        <f>Conversion_Factors!$O74*D227+D304</f>
        <v>3617.1970193910652</v>
      </c>
      <c r="F78" s="574">
        <f>F77*$I$10</f>
        <v>17564.748715179623</v>
      </c>
      <c r="G78" s="574">
        <f>G77*$I$10</f>
        <v>6501.9180918713555</v>
      </c>
      <c r="H78" s="574">
        <f>H77*$I$10</f>
        <v>1281.5081275186312</v>
      </c>
      <c r="I78" s="327">
        <f>SUM(F78:H78)</f>
        <v>25348.174934569608</v>
      </c>
      <c r="K78" s="575">
        <f>K77*$I$10</f>
        <v>37.18639071047923</v>
      </c>
      <c r="L78" s="575">
        <f>L77*$I$10</f>
        <v>5.942084486382428</v>
      </c>
      <c r="M78" s="575">
        <f>M77*$I$10</f>
        <v>1.3912104426880334</v>
      </c>
      <c r="N78" s="81">
        <f t="shared" si="20"/>
        <v>44.519685639549692</v>
      </c>
      <c r="P78" s="84">
        <f>D78/I78*1000</f>
        <v>142.7004914053187</v>
      </c>
      <c r="R78" s="79">
        <f>Conversion_Factors!$O74*R227+R304</f>
        <v>81.249383669898975</v>
      </c>
      <c r="T78" s="79">
        <f>Conversion_Factors!$O74*T227+T304</f>
        <v>84.073090340456716</v>
      </c>
      <c r="V78" s="119">
        <f>R78/T78</f>
        <v>0.96641366864090461</v>
      </c>
      <c r="X78" s="571">
        <f>X77+(X77-X76)*0.8</f>
        <v>2122.7581385195908</v>
      </c>
      <c r="Y78" s="571">
        <f>Y77</f>
        <v>913.89716117943317</v>
      </c>
      <c r="Z78" s="571">
        <f t="shared" ref="Z78:AA78" si="29">Z77+(Z77-Z76)*0.8</f>
        <v>1089.0743872420981</v>
      </c>
      <c r="AA78" s="571">
        <f t="shared" si="29"/>
        <v>1760.5671816714071</v>
      </c>
      <c r="AC78" s="71">
        <f t="shared" si="24"/>
        <v>0.72568100512877676</v>
      </c>
      <c r="AD78" s="71"/>
      <c r="AF78" s="73"/>
      <c r="AG78" s="73"/>
      <c r="AH78" s="572">
        <f>AH77</f>
        <v>0.98918665488521795</v>
      </c>
      <c r="AI78" s="73"/>
      <c r="AJ78" s="73"/>
      <c r="AK78" s="73"/>
      <c r="AL78" s="73"/>
      <c r="AM78" s="73"/>
      <c r="AN78" s="73"/>
      <c r="AO78" s="73"/>
      <c r="AR78" s="53"/>
    </row>
    <row r="79" spans="1:61" hidden="1" x14ac:dyDescent="0.2">
      <c r="A79" s="75"/>
      <c r="B79" s="50"/>
      <c r="D79" s="79"/>
      <c r="F79" s="69"/>
      <c r="G79" s="69"/>
      <c r="H79" s="69"/>
      <c r="I79" s="69"/>
      <c r="P79" s="70"/>
      <c r="AC79" s="71"/>
      <c r="AD79" s="71"/>
      <c r="AF79" s="73"/>
      <c r="AG79" s="73"/>
      <c r="AH79" s="73"/>
      <c r="AI79" s="73"/>
      <c r="AJ79" s="73"/>
      <c r="AK79" s="73"/>
      <c r="AL79" s="73"/>
      <c r="AM79" s="73"/>
      <c r="AN79" s="73"/>
      <c r="AO79" s="73"/>
      <c r="AR79" s="53"/>
    </row>
    <row r="80" spans="1:61" hidden="1" x14ac:dyDescent="0.2">
      <c r="A80" s="18" t="s">
        <v>168</v>
      </c>
      <c r="B80" s="91">
        <f>Base_year</f>
        <v>1985</v>
      </c>
      <c r="D80" s="79"/>
      <c r="F80" s="69"/>
      <c r="G80" s="69"/>
      <c r="H80" s="69"/>
      <c r="I80" s="74">
        <f>INDEX(I15:I76,base_row,1)</f>
        <v>17280.544519234802</v>
      </c>
      <c r="K80" s="84"/>
      <c r="L80" s="84"/>
      <c r="M80" s="84"/>
      <c r="N80" s="79"/>
      <c r="P80" s="74">
        <f>INDEX(P15:P76,base_row,1)</f>
        <v>162.46425353376523</v>
      </c>
      <c r="R80" s="74">
        <f>INDEX(R15:R76,base_row,1)</f>
        <v>119.2737990899511</v>
      </c>
      <c r="T80" s="74">
        <f>INDEX(T15:T76,base_row,1)</f>
        <v>115.85405949207312</v>
      </c>
      <c r="V80" s="119">
        <f>INDEX(V15:V76,base_row,1)</f>
        <v>1.0295176501615118</v>
      </c>
      <c r="AA80" s="74">
        <f>INDEX(AA15:AA76,base_row,1)</f>
        <v>1362.1118365756233</v>
      </c>
      <c r="AC80" s="71"/>
      <c r="AD80" s="71"/>
      <c r="AF80" s="73"/>
      <c r="AG80" s="73"/>
      <c r="AH80" s="73"/>
      <c r="AI80" s="73"/>
      <c r="AJ80" s="73"/>
      <c r="AK80" s="73"/>
      <c r="AL80" s="73"/>
      <c r="AM80" s="73"/>
      <c r="AN80" s="73"/>
      <c r="AO80" s="73"/>
      <c r="AR80" s="53"/>
    </row>
    <row r="81" spans="1:61" hidden="1" x14ac:dyDescent="0.2">
      <c r="A81" s="18" t="s">
        <v>169</v>
      </c>
      <c r="B81" s="91">
        <f>Base_year2</f>
        <v>1996</v>
      </c>
      <c r="D81" s="79"/>
      <c r="F81" s="69"/>
      <c r="G81" s="69"/>
      <c r="H81" s="69"/>
      <c r="I81" s="69"/>
      <c r="K81" s="84"/>
      <c r="L81" s="84"/>
      <c r="M81" s="84"/>
      <c r="N81" s="79"/>
      <c r="AC81" s="71"/>
      <c r="AD81" s="71"/>
      <c r="AF81" s="73"/>
      <c r="AG81" s="73"/>
      <c r="AH81" s="73"/>
      <c r="AI81" s="73"/>
      <c r="AJ81" s="73"/>
      <c r="AK81" s="73"/>
      <c r="AL81" s="73"/>
      <c r="AM81" s="73"/>
      <c r="AN81" s="73"/>
      <c r="AO81" s="73"/>
      <c r="AR81" s="53"/>
    </row>
    <row r="82" spans="1:61" x14ac:dyDescent="0.2">
      <c r="A82" s="75"/>
      <c r="B82" s="75"/>
      <c r="D82" s="79"/>
      <c r="F82" s="69"/>
      <c r="G82" s="69"/>
      <c r="H82" s="69"/>
      <c r="I82" s="69"/>
      <c r="K82" s="84"/>
      <c r="L82" s="84"/>
      <c r="M82" s="84"/>
      <c r="N82" s="79"/>
      <c r="AC82" s="71"/>
      <c r="AD82" s="71"/>
      <c r="AF82" s="72"/>
      <c r="AG82" s="72"/>
      <c r="AH82" s="72"/>
      <c r="AI82" s="72"/>
      <c r="AJ82" s="72"/>
      <c r="AK82" s="72"/>
      <c r="AL82" s="72"/>
      <c r="AM82" s="72"/>
      <c r="AN82" s="72"/>
      <c r="AO82" s="72"/>
      <c r="AP82" s="143"/>
      <c r="AQ82" s="143"/>
      <c r="AR82" s="53"/>
    </row>
    <row r="83" spans="1:61" x14ac:dyDescent="0.2">
      <c r="A83" s="75"/>
      <c r="B83" s="50"/>
      <c r="D83" s="79"/>
      <c r="F83" s="69"/>
      <c r="G83" s="69"/>
      <c r="H83" s="69"/>
      <c r="I83" s="69"/>
      <c r="P83" s="70"/>
      <c r="AC83" s="71"/>
      <c r="AD83" s="71"/>
      <c r="AE83" s="143"/>
      <c r="AF83" s="72"/>
      <c r="AG83" s="72"/>
      <c r="AH83" s="72"/>
      <c r="AI83" s="72"/>
      <c r="AJ83" s="72"/>
      <c r="AK83" s="72"/>
      <c r="AL83" s="72"/>
      <c r="AM83" s="72"/>
      <c r="AN83" s="72"/>
      <c r="AO83" s="72"/>
      <c r="AR83" s="53"/>
    </row>
    <row r="84" spans="1:61" x14ac:dyDescent="0.2">
      <c r="A84" s="50"/>
      <c r="B84" s="50"/>
      <c r="D84" s="83"/>
      <c r="F84" s="69"/>
      <c r="G84" s="69"/>
      <c r="H84" s="69"/>
      <c r="I84" s="69"/>
      <c r="P84" s="74"/>
      <c r="AR84" s="53"/>
    </row>
    <row r="85" spans="1:61" x14ac:dyDescent="0.2">
      <c r="A85" s="50"/>
      <c r="B85" s="50"/>
      <c r="D85" s="83"/>
      <c r="F85" s="69"/>
      <c r="G85" s="69"/>
      <c r="H85" s="69"/>
      <c r="I85" s="69"/>
      <c r="P85" s="74"/>
      <c r="AR85" s="53"/>
    </row>
    <row r="86" spans="1:61" x14ac:dyDescent="0.2">
      <c r="A86" s="50"/>
      <c r="B86" s="50"/>
      <c r="D86" s="83"/>
      <c r="AR86" s="53"/>
    </row>
    <row r="87" spans="1:61" ht="38.25" x14ac:dyDescent="0.2">
      <c r="A87" s="50"/>
      <c r="B87" s="50"/>
      <c r="D87" s="78" t="s">
        <v>32</v>
      </c>
      <c r="F87" s="77" t="str">
        <f>F5</f>
        <v xml:space="preserve">Single-Family </v>
      </c>
      <c r="G87" s="77" t="str">
        <f>G5</f>
        <v>Multi-Family</v>
      </c>
      <c r="H87" s="77" t="str">
        <f>H5</f>
        <v>Manufactured Homes</v>
      </c>
      <c r="I87" s="78" t="s">
        <v>32</v>
      </c>
      <c r="K87" s="56" t="e">
        <f>#REF!</f>
        <v>#REF!</v>
      </c>
      <c r="L87" s="56" t="e">
        <f>#REF!</f>
        <v>#REF!</v>
      </c>
      <c r="M87" s="56" t="e">
        <f>#REF!</f>
        <v>#REF!</v>
      </c>
      <c r="N87" s="56" t="s">
        <v>32</v>
      </c>
      <c r="P87" s="56" t="s">
        <v>32</v>
      </c>
      <c r="R87" s="78" t="s">
        <v>32</v>
      </c>
      <c r="T87" s="56" t="s">
        <v>32</v>
      </c>
      <c r="V87" s="78" t="s">
        <v>32</v>
      </c>
      <c r="X87" s="78" t="str">
        <f>F5</f>
        <v xml:space="preserve">Single-Family </v>
      </c>
      <c r="Y87" s="78" t="str">
        <f>G5</f>
        <v>Multi-Family</v>
      </c>
      <c r="Z87" s="78" t="str">
        <f>H5</f>
        <v>Manufactured Homes</v>
      </c>
      <c r="AA87" s="78" t="s">
        <v>32</v>
      </c>
      <c r="AC87" s="330" t="s">
        <v>32</v>
      </c>
      <c r="AR87" s="53"/>
    </row>
    <row r="88" spans="1:61" ht="23.25" customHeight="1" x14ac:dyDescent="0.2">
      <c r="A88" s="137" t="s">
        <v>306</v>
      </c>
      <c r="B88" s="50"/>
      <c r="D88" s="82" t="s">
        <v>117</v>
      </c>
      <c r="F88" s="61"/>
      <c r="G88" s="61"/>
      <c r="H88" s="61"/>
      <c r="I88" s="61"/>
      <c r="K88" s="61"/>
      <c r="L88" s="61"/>
      <c r="M88" s="61"/>
      <c r="N88" s="61"/>
      <c r="P88" s="82" t="s">
        <v>117</v>
      </c>
      <c r="R88" s="82" t="s">
        <v>117</v>
      </c>
      <c r="T88" s="82" t="s">
        <v>117</v>
      </c>
      <c r="V88" s="62"/>
      <c r="X88" s="61"/>
      <c r="Y88" s="61"/>
      <c r="Z88" s="61"/>
      <c r="AA88" s="61"/>
      <c r="AC88" s="82" t="s">
        <v>117</v>
      </c>
      <c r="AD88" s="133"/>
      <c r="AR88" s="53"/>
      <c r="BD88"/>
      <c r="BE88" s="1" t="s">
        <v>579</v>
      </c>
      <c r="BF88"/>
      <c r="BG88"/>
      <c r="BH88"/>
      <c r="BI88"/>
    </row>
    <row r="89" spans="1:61" x14ac:dyDescent="0.2">
      <c r="A89" s="50"/>
      <c r="B89" s="50"/>
      <c r="D89" s="82" t="s">
        <v>120</v>
      </c>
      <c r="F89" s="80" t="s">
        <v>128</v>
      </c>
      <c r="G89" s="80" t="s">
        <v>128</v>
      </c>
      <c r="H89" s="80" t="s">
        <v>128</v>
      </c>
      <c r="I89" s="80" t="s">
        <v>128</v>
      </c>
      <c r="K89" s="80" t="s">
        <v>130</v>
      </c>
      <c r="L89" s="80" t="s">
        <v>130</v>
      </c>
      <c r="M89" s="80" t="s">
        <v>130</v>
      </c>
      <c r="N89" s="80" t="s">
        <v>130</v>
      </c>
      <c r="P89" s="76" t="s">
        <v>702</v>
      </c>
      <c r="R89" s="76" t="s">
        <v>149</v>
      </c>
      <c r="T89" s="61" t="s">
        <v>149</v>
      </c>
      <c r="V89" s="76" t="s">
        <v>149</v>
      </c>
      <c r="X89" s="80" t="s">
        <v>703</v>
      </c>
      <c r="Y89" s="80" t="s">
        <v>703</v>
      </c>
      <c r="Z89" s="80" t="s">
        <v>703</v>
      </c>
      <c r="AA89" s="80" t="s">
        <v>703</v>
      </c>
      <c r="AC89" s="61" t="s">
        <v>121</v>
      </c>
      <c r="AR89" s="53"/>
      <c r="BD89"/>
      <c r="BE89"/>
      <c r="BF89"/>
      <c r="BG89"/>
      <c r="BH89"/>
      <c r="BI89"/>
    </row>
    <row r="90" spans="1:61" ht="51.75" thickBot="1" x14ac:dyDescent="0.25">
      <c r="A90" s="50" t="s">
        <v>122</v>
      </c>
      <c r="B90" s="50">
        <v>1949</v>
      </c>
      <c r="D90" s="79"/>
      <c r="F90" s="69"/>
      <c r="G90" s="69"/>
      <c r="H90" s="69"/>
      <c r="I90" s="69"/>
      <c r="P90" s="70"/>
      <c r="AC90" s="71"/>
      <c r="AD90" s="72"/>
      <c r="AF90" s="73"/>
      <c r="AG90" s="73"/>
      <c r="AH90" s="73"/>
      <c r="AI90" s="73"/>
      <c r="AJ90" s="73"/>
      <c r="AK90" s="73"/>
      <c r="AL90" s="73"/>
      <c r="AM90" s="73"/>
      <c r="AN90" s="73"/>
      <c r="AO90" s="73"/>
      <c r="AR90" s="53"/>
      <c r="BD90" s="95"/>
      <c r="BE90" s="253" t="s">
        <v>415</v>
      </c>
      <c r="BF90" s="253" t="s">
        <v>419</v>
      </c>
      <c r="BG90" s="253" t="s">
        <v>416</v>
      </c>
      <c r="BH90" s="253" t="s">
        <v>417</v>
      </c>
      <c r="BI90" s="253" t="s">
        <v>585</v>
      </c>
    </row>
    <row r="91" spans="1:61" x14ac:dyDescent="0.2">
      <c r="A91" s="50" t="s">
        <v>122</v>
      </c>
      <c r="B91" s="50">
        <f t="shared" ref="B91:B118" si="30">B90+1</f>
        <v>1950</v>
      </c>
      <c r="D91" s="79"/>
      <c r="F91" s="69"/>
      <c r="G91" s="69"/>
      <c r="H91" s="69"/>
      <c r="I91" s="69"/>
      <c r="P91" s="70"/>
      <c r="AC91" s="71"/>
      <c r="AD91" s="71"/>
      <c r="AF91" s="73"/>
      <c r="AG91" s="73"/>
      <c r="AH91" s="73"/>
      <c r="AI91" s="73"/>
      <c r="AJ91" s="73"/>
      <c r="AK91" s="73"/>
      <c r="AL91" s="73"/>
      <c r="AM91" s="73"/>
      <c r="AN91" s="73"/>
      <c r="AO91" s="73"/>
      <c r="AR91" s="53"/>
      <c r="BD91" s="95">
        <v>1985</v>
      </c>
      <c r="BE91" s="9">
        <v>1</v>
      </c>
      <c r="BF91" s="9">
        <v>1</v>
      </c>
      <c r="BG91" s="9">
        <v>1</v>
      </c>
      <c r="BH91" s="9">
        <v>1</v>
      </c>
      <c r="BI91" s="17">
        <v>1</v>
      </c>
    </row>
    <row r="92" spans="1:61" x14ac:dyDescent="0.2">
      <c r="A92" s="50" t="s">
        <v>122</v>
      </c>
      <c r="B92" s="50">
        <f t="shared" si="30"/>
        <v>1951</v>
      </c>
      <c r="D92" s="79"/>
      <c r="F92" s="69"/>
      <c r="G92" s="69"/>
      <c r="H92" s="69"/>
      <c r="I92" s="69"/>
      <c r="P92" s="70"/>
      <c r="AC92" s="71"/>
      <c r="AD92" s="71"/>
      <c r="AF92" s="73"/>
      <c r="AG92" s="73"/>
      <c r="AH92" s="73"/>
      <c r="AI92" s="73"/>
      <c r="AJ92" s="73"/>
      <c r="AK92" s="73"/>
      <c r="AL92" s="73"/>
      <c r="AM92" s="73"/>
      <c r="AN92" s="73"/>
      <c r="AO92" s="73"/>
      <c r="AR92" s="53"/>
      <c r="BD92" s="95">
        <v>1986</v>
      </c>
      <c r="BE92" s="9">
        <v>1.0020336592800534</v>
      </c>
      <c r="BF92" s="9">
        <v>1.0192305476500476</v>
      </c>
      <c r="BG92" s="9">
        <v>1.0121109621818536</v>
      </c>
      <c r="BH92" s="9">
        <v>0.97592898535522632</v>
      </c>
      <c r="BI92" s="17">
        <v>0.99532183831316356</v>
      </c>
    </row>
    <row r="93" spans="1:61" x14ac:dyDescent="0.2">
      <c r="A93" s="50" t="s">
        <v>122</v>
      </c>
      <c r="B93" s="50">
        <f t="shared" si="30"/>
        <v>1952</v>
      </c>
      <c r="D93" s="79"/>
      <c r="F93" s="69"/>
      <c r="G93" s="69"/>
      <c r="H93" s="69"/>
      <c r="I93" s="69"/>
      <c r="P93" s="70"/>
      <c r="AC93" s="71"/>
      <c r="AD93" s="71"/>
      <c r="AF93" s="73"/>
      <c r="AG93" s="73"/>
      <c r="AH93" s="73"/>
      <c r="AI93" s="73"/>
      <c r="AJ93" s="73"/>
      <c r="AK93" s="73"/>
      <c r="AL93" s="73"/>
      <c r="AM93" s="73"/>
      <c r="AN93" s="73"/>
      <c r="AO93" s="73"/>
      <c r="AR93" s="53"/>
      <c r="BD93" s="95">
        <v>1987</v>
      </c>
      <c r="BE93" s="9">
        <v>1.0257750890035429</v>
      </c>
      <c r="BF93" s="9">
        <v>1.0309947113113413</v>
      </c>
      <c r="BG93" s="9">
        <v>1.023930061536239</v>
      </c>
      <c r="BH93" s="9">
        <v>0.98057998928525658</v>
      </c>
      <c r="BI93" s="17">
        <v>0.99092866255128809</v>
      </c>
    </row>
    <row r="94" spans="1:61" x14ac:dyDescent="0.2">
      <c r="A94" s="50" t="s">
        <v>122</v>
      </c>
      <c r="B94" s="50">
        <f t="shared" si="30"/>
        <v>1953</v>
      </c>
      <c r="D94" s="79"/>
      <c r="F94" s="69"/>
      <c r="G94" s="69"/>
      <c r="H94" s="69"/>
      <c r="I94" s="69"/>
      <c r="P94" s="70"/>
      <c r="AC94" s="71"/>
      <c r="AD94" s="71"/>
      <c r="AF94" s="73"/>
      <c r="AG94" s="73"/>
      <c r="AH94" s="73"/>
      <c r="AI94" s="73"/>
      <c r="AJ94" s="73"/>
      <c r="AK94" s="73"/>
      <c r="AL94" s="73"/>
      <c r="AM94" s="73"/>
      <c r="AN94" s="73"/>
      <c r="AO94" s="73"/>
      <c r="AR94" s="53"/>
      <c r="BD94" s="95">
        <v>1988</v>
      </c>
      <c r="BE94" s="9">
        <v>1.0874416489199918</v>
      </c>
      <c r="BF94" s="9">
        <v>1.0499487262210647</v>
      </c>
      <c r="BG94" s="9">
        <v>1.0353979241746722</v>
      </c>
      <c r="BH94" s="9">
        <v>1.0078030115503169</v>
      </c>
      <c r="BI94" s="17">
        <v>0.99255579580702868</v>
      </c>
    </row>
    <row r="95" spans="1:61" x14ac:dyDescent="0.2">
      <c r="A95" s="50" t="s">
        <v>122</v>
      </c>
      <c r="B95" s="50">
        <f t="shared" si="30"/>
        <v>1954</v>
      </c>
      <c r="D95" s="79"/>
      <c r="F95" s="69"/>
      <c r="G95" s="69"/>
      <c r="H95" s="69"/>
      <c r="I95" s="69"/>
      <c r="P95" s="70"/>
      <c r="AC95" s="71"/>
      <c r="AD95" s="71"/>
      <c r="AF95" s="73"/>
      <c r="AG95" s="73"/>
      <c r="AH95" s="73"/>
      <c r="AI95" s="73"/>
      <c r="AJ95" s="73"/>
      <c r="AK95" s="73"/>
      <c r="AL95" s="73"/>
      <c r="AM95" s="73"/>
      <c r="AN95" s="73"/>
      <c r="AO95" s="73"/>
      <c r="AR95" s="53"/>
      <c r="BD95" s="95">
        <v>1989</v>
      </c>
      <c r="BE95" s="9">
        <v>1.137475938364702</v>
      </c>
      <c r="BF95" s="9">
        <v>1.0696055951791124</v>
      </c>
      <c r="BG95" s="9">
        <v>1.0463300716022612</v>
      </c>
      <c r="BH95" s="9">
        <v>1.0082335311188568</v>
      </c>
      <c r="BI95" s="17">
        <v>1.0080653997436821</v>
      </c>
    </row>
    <row r="96" spans="1:61" x14ac:dyDescent="0.2">
      <c r="A96" s="50" t="s">
        <v>122</v>
      </c>
      <c r="B96" s="50">
        <f t="shared" si="30"/>
        <v>1955</v>
      </c>
      <c r="D96" s="79"/>
      <c r="F96" s="69"/>
      <c r="G96" s="69"/>
      <c r="H96" s="69"/>
      <c r="I96" s="69"/>
      <c r="P96" s="70"/>
      <c r="AC96" s="71"/>
      <c r="AD96" s="71"/>
      <c r="AF96" s="73"/>
      <c r="AG96" s="73"/>
      <c r="AH96" s="73"/>
      <c r="AI96" s="73"/>
      <c r="AJ96" s="73"/>
      <c r="AK96" s="73"/>
      <c r="AL96" s="73"/>
      <c r="AM96" s="73"/>
      <c r="AN96" s="73"/>
      <c r="AO96" s="73"/>
      <c r="AR96" s="53"/>
      <c r="BD96" s="95">
        <v>1990</v>
      </c>
      <c r="BE96" s="9">
        <v>1.0914935388431937</v>
      </c>
      <c r="BF96" s="9">
        <v>1.0755625712935968</v>
      </c>
      <c r="BG96" s="9">
        <v>1.056464136933756</v>
      </c>
      <c r="BH96" s="9">
        <v>0.95314900400077218</v>
      </c>
      <c r="BI96" s="17">
        <v>1.0077897366393302</v>
      </c>
    </row>
    <row r="97" spans="1:61" x14ac:dyDescent="0.2">
      <c r="A97" s="50" t="s">
        <v>122</v>
      </c>
      <c r="B97" s="50">
        <f t="shared" si="30"/>
        <v>1956</v>
      </c>
      <c r="D97" s="79"/>
      <c r="F97" s="69"/>
      <c r="G97" s="69"/>
      <c r="H97" s="69"/>
      <c r="I97" s="69"/>
      <c r="P97" s="70"/>
      <c r="AC97" s="71"/>
      <c r="AD97" s="71"/>
      <c r="AF97" s="73"/>
      <c r="AG97" s="73"/>
      <c r="AH97" s="73"/>
      <c r="AI97" s="73"/>
      <c r="AJ97" s="73"/>
      <c r="AK97" s="73"/>
      <c r="AL97" s="73"/>
      <c r="AM97" s="73"/>
      <c r="AN97" s="73"/>
      <c r="AO97" s="73"/>
      <c r="AR97" s="53"/>
      <c r="BD97" s="95">
        <v>1991</v>
      </c>
      <c r="BE97" s="9">
        <v>1.1232655394460189</v>
      </c>
      <c r="BF97" s="9">
        <v>1.0866814918941341</v>
      </c>
      <c r="BG97" s="9">
        <v>1.0738063702406406</v>
      </c>
      <c r="BH97" s="9">
        <v>0.97593598364286249</v>
      </c>
      <c r="BI97" s="17">
        <v>0.98635410854565708</v>
      </c>
    </row>
    <row r="98" spans="1:61" x14ac:dyDescent="0.2">
      <c r="A98" s="50" t="s">
        <v>122</v>
      </c>
      <c r="B98" s="50">
        <f t="shared" si="30"/>
        <v>1957</v>
      </c>
      <c r="D98" s="79"/>
      <c r="F98" s="69"/>
      <c r="G98" s="69"/>
      <c r="H98" s="69"/>
      <c r="I98" s="69"/>
      <c r="P98" s="70"/>
      <c r="AC98" s="71"/>
      <c r="AD98" s="71"/>
      <c r="AF98" s="73"/>
      <c r="AG98" s="73"/>
      <c r="AH98" s="73"/>
      <c r="AI98" s="73"/>
      <c r="AJ98" s="73"/>
      <c r="AK98" s="73"/>
      <c r="AL98" s="73"/>
      <c r="AM98" s="73"/>
      <c r="AN98" s="73"/>
      <c r="AO98" s="73"/>
      <c r="AR98" s="53"/>
      <c r="BD98" s="95">
        <v>1992</v>
      </c>
      <c r="BE98" s="9">
        <v>1.1203299959180515</v>
      </c>
      <c r="BF98" s="9">
        <v>1.102317113919967</v>
      </c>
      <c r="BG98" s="9">
        <v>1.0912023211145085</v>
      </c>
      <c r="BH98" s="9">
        <v>0.96762157726603337</v>
      </c>
      <c r="BI98" s="17">
        <v>0.96256172510150295</v>
      </c>
    </row>
    <row r="99" spans="1:61" x14ac:dyDescent="0.2">
      <c r="A99" s="50" t="s">
        <v>122</v>
      </c>
      <c r="B99" s="50">
        <f t="shared" si="30"/>
        <v>1958</v>
      </c>
      <c r="D99" s="79"/>
      <c r="F99" s="69"/>
      <c r="G99" s="69"/>
      <c r="H99" s="69"/>
      <c r="I99" s="69"/>
      <c r="P99" s="70"/>
      <c r="AC99" s="71"/>
      <c r="AD99" s="71"/>
      <c r="AF99" s="73"/>
      <c r="AG99" s="73"/>
      <c r="AH99" s="73"/>
      <c r="AI99" s="73"/>
      <c r="AJ99" s="73"/>
      <c r="AK99" s="73"/>
      <c r="AL99" s="73"/>
      <c r="AM99" s="73"/>
      <c r="AN99" s="73"/>
      <c r="AO99" s="73"/>
      <c r="AR99" s="53"/>
      <c r="BD99" s="95">
        <v>1993</v>
      </c>
      <c r="BE99" s="9">
        <v>1.177349641673664</v>
      </c>
      <c r="BF99" s="9">
        <v>1.1110394174376939</v>
      </c>
      <c r="BG99" s="9">
        <v>1.108518507200039</v>
      </c>
      <c r="BH99" s="9">
        <v>1.0076488428657537</v>
      </c>
      <c r="BI99" s="17">
        <v>0.94868892379392955</v>
      </c>
    </row>
    <row r="100" spans="1:61" x14ac:dyDescent="0.2">
      <c r="A100" s="50" t="s">
        <v>122</v>
      </c>
      <c r="B100" s="50">
        <f t="shared" si="30"/>
        <v>1959</v>
      </c>
      <c r="D100" s="79"/>
      <c r="F100" s="69"/>
      <c r="G100" s="69"/>
      <c r="H100" s="69"/>
      <c r="I100" s="69"/>
      <c r="P100" s="70"/>
      <c r="AC100" s="71"/>
      <c r="AD100" s="71"/>
      <c r="AF100" s="73"/>
      <c r="AG100" s="73"/>
      <c r="AH100" s="73"/>
      <c r="AI100" s="73"/>
      <c r="AJ100" s="73"/>
      <c r="AK100" s="73"/>
      <c r="AL100" s="73"/>
      <c r="AM100" s="73"/>
      <c r="AN100" s="73"/>
      <c r="AO100" s="73"/>
      <c r="AR100" s="53"/>
      <c r="BD100" s="95">
        <v>1994</v>
      </c>
      <c r="BE100" s="9">
        <v>1.1710367279175466</v>
      </c>
      <c r="BF100" s="9">
        <v>1.1188860339443942</v>
      </c>
      <c r="BG100" s="9">
        <v>1.1232146924431996</v>
      </c>
      <c r="BH100" s="9">
        <v>0.98893846031021859</v>
      </c>
      <c r="BI100" s="17">
        <v>0.94222065511706909</v>
      </c>
    </row>
    <row r="101" spans="1:61" x14ac:dyDescent="0.2">
      <c r="A101" s="50" t="s">
        <v>122</v>
      </c>
      <c r="B101" s="50">
        <f t="shared" si="30"/>
        <v>1960</v>
      </c>
      <c r="D101" s="79"/>
      <c r="F101" s="69"/>
      <c r="G101" s="69"/>
      <c r="H101" s="69"/>
      <c r="I101" s="69"/>
      <c r="P101" s="70"/>
      <c r="AC101" s="71"/>
      <c r="AD101" s="71"/>
      <c r="AF101" s="73"/>
      <c r="AG101" s="73"/>
      <c r="AH101" s="73"/>
      <c r="AI101" s="73"/>
      <c r="AJ101" s="73"/>
      <c r="AK101" s="73"/>
      <c r="AL101" s="73"/>
      <c r="AM101" s="73"/>
      <c r="AN101" s="73"/>
      <c r="AO101" s="73"/>
      <c r="AR101" s="53"/>
      <c r="BD101" s="95">
        <v>1995</v>
      </c>
      <c r="BE101" s="9">
        <v>1.1972270107574494</v>
      </c>
      <c r="BF101" s="9">
        <v>1.1405823318623329</v>
      </c>
      <c r="BG101" s="9">
        <v>1.1378982019065542</v>
      </c>
      <c r="BH101" s="9">
        <v>1.0043976576628382</v>
      </c>
      <c r="BI101" s="17">
        <v>0.91841879795217218</v>
      </c>
    </row>
    <row r="102" spans="1:61" x14ac:dyDescent="0.2">
      <c r="A102" s="50" t="s">
        <v>122</v>
      </c>
      <c r="B102" s="50">
        <f t="shared" si="30"/>
        <v>1961</v>
      </c>
      <c r="D102" s="79"/>
      <c r="F102" s="69"/>
      <c r="G102" s="69"/>
      <c r="H102" s="69"/>
      <c r="I102" s="69"/>
      <c r="P102" s="70"/>
      <c r="AC102" s="71"/>
      <c r="AD102" s="71"/>
      <c r="AF102" s="73"/>
      <c r="AG102" s="73"/>
      <c r="AH102" s="73"/>
      <c r="AI102" s="73"/>
      <c r="AJ102" s="73"/>
      <c r="AK102" s="73"/>
      <c r="AL102" s="73"/>
      <c r="AM102" s="73"/>
      <c r="AN102" s="73"/>
      <c r="AO102" s="73"/>
      <c r="AR102" s="53"/>
      <c r="BD102" s="95">
        <v>1996</v>
      </c>
      <c r="BE102" s="9">
        <v>1.2613833671974832</v>
      </c>
      <c r="BF102" s="9">
        <v>1.1479219716784383</v>
      </c>
      <c r="BG102" s="9">
        <v>1.1525811381445978</v>
      </c>
      <c r="BH102" s="9">
        <v>1.0091397392680514</v>
      </c>
      <c r="BI102" s="17">
        <v>0.94473915374165451</v>
      </c>
    </row>
    <row r="103" spans="1:61" x14ac:dyDescent="0.2">
      <c r="A103" s="50" t="s">
        <v>122</v>
      </c>
      <c r="B103" s="50">
        <f t="shared" si="30"/>
        <v>1962</v>
      </c>
      <c r="D103" s="79"/>
      <c r="F103" s="69"/>
      <c r="G103" s="69"/>
      <c r="H103" s="69"/>
      <c r="I103" s="69"/>
      <c r="P103" s="70"/>
      <c r="AC103" s="71"/>
      <c r="AD103" s="71"/>
      <c r="AF103" s="73"/>
      <c r="AG103" s="73"/>
      <c r="AH103" s="73"/>
      <c r="AI103" s="73"/>
      <c r="AJ103" s="73"/>
      <c r="AK103" s="73"/>
      <c r="AL103" s="73"/>
      <c r="AM103" s="73"/>
      <c r="AN103" s="73"/>
      <c r="AO103" s="73"/>
      <c r="AR103" s="53"/>
      <c r="BD103" s="95">
        <v>1997</v>
      </c>
      <c r="BE103" s="9">
        <v>1.2271672516723804</v>
      </c>
      <c r="BF103" s="9">
        <v>1.1639493484197307</v>
      </c>
      <c r="BG103" s="9">
        <v>1.1672711524536317</v>
      </c>
      <c r="BH103" s="9">
        <v>0.99832307214588223</v>
      </c>
      <c r="BI103" s="17">
        <v>0.90474629804485285</v>
      </c>
    </row>
    <row r="104" spans="1:61" x14ac:dyDescent="0.2">
      <c r="A104" s="50" t="s">
        <v>122</v>
      </c>
      <c r="B104" s="50">
        <f t="shared" si="30"/>
        <v>1963</v>
      </c>
      <c r="D104" s="79"/>
      <c r="F104" s="69"/>
      <c r="G104" s="69"/>
      <c r="H104" s="69"/>
      <c r="I104" s="69"/>
      <c r="P104" s="70"/>
      <c r="AC104" s="71"/>
      <c r="AD104" s="71"/>
      <c r="AF104" s="73"/>
      <c r="AG104" s="73"/>
      <c r="AH104" s="73"/>
      <c r="AI104" s="73"/>
      <c r="AJ104" s="73"/>
      <c r="AK104" s="73"/>
      <c r="AL104" s="73"/>
      <c r="AM104" s="73"/>
      <c r="AN104" s="73"/>
      <c r="AO104" s="73"/>
      <c r="AR104" s="53"/>
      <c r="BD104" s="95">
        <v>1998</v>
      </c>
      <c r="BE104" s="9">
        <v>1.2237950682545191</v>
      </c>
      <c r="BF104" s="9">
        <v>1.1852395771411801</v>
      </c>
      <c r="BG104" s="9">
        <v>1.1820896843370592</v>
      </c>
      <c r="BH104" s="9">
        <v>0.96430950279715122</v>
      </c>
      <c r="BI104" s="17">
        <v>0.90580701527539031</v>
      </c>
    </row>
    <row r="105" spans="1:61" x14ac:dyDescent="0.2">
      <c r="A105" s="50" t="s">
        <v>122</v>
      </c>
      <c r="B105" s="50">
        <f t="shared" si="30"/>
        <v>1964</v>
      </c>
      <c r="D105" s="79"/>
      <c r="F105" s="69"/>
      <c r="G105" s="69"/>
      <c r="H105" s="69"/>
      <c r="I105" s="69"/>
      <c r="P105" s="70"/>
      <c r="AC105" s="71"/>
      <c r="AD105" s="71"/>
      <c r="AF105" s="73"/>
      <c r="AG105" s="73"/>
      <c r="AH105" s="73"/>
      <c r="AI105" s="73"/>
      <c r="AJ105" s="73"/>
      <c r="AK105" s="73"/>
      <c r="AL105" s="73"/>
      <c r="AM105" s="73"/>
      <c r="AN105" s="73"/>
      <c r="AO105" s="73"/>
      <c r="AR105" s="53"/>
      <c r="BD105" s="95">
        <v>1999</v>
      </c>
      <c r="BE105" s="9">
        <v>1.2594882071335987</v>
      </c>
      <c r="BF105" s="9">
        <v>1.2065342017192668</v>
      </c>
      <c r="BG105" s="9">
        <v>1.1970575741248244</v>
      </c>
      <c r="BH105" s="9">
        <v>0.9708699594666691</v>
      </c>
      <c r="BI105" s="17">
        <v>0.89821099250336756</v>
      </c>
    </row>
    <row r="106" spans="1:61" x14ac:dyDescent="0.2">
      <c r="A106" s="50" t="s">
        <v>122</v>
      </c>
      <c r="B106" s="50">
        <f t="shared" si="30"/>
        <v>1965</v>
      </c>
      <c r="D106" s="79"/>
      <c r="F106" s="69"/>
      <c r="G106" s="69"/>
      <c r="H106" s="69"/>
      <c r="I106" s="69"/>
      <c r="P106" s="70"/>
      <c r="AC106" s="71"/>
      <c r="AD106" s="71"/>
      <c r="AF106" s="73"/>
      <c r="AG106" s="73"/>
      <c r="AH106" s="73"/>
      <c r="AI106" s="73"/>
      <c r="AJ106" s="73"/>
      <c r="AK106" s="73"/>
      <c r="AL106" s="73"/>
      <c r="AM106" s="73"/>
      <c r="AN106" s="73"/>
      <c r="AO106" s="73"/>
      <c r="AR106" s="53"/>
      <c r="BD106" s="95">
        <v>2000</v>
      </c>
      <c r="BE106" s="9">
        <v>1.3120110399230065</v>
      </c>
      <c r="BF106" s="9">
        <v>1.2278330473187848</v>
      </c>
      <c r="BG106" s="9">
        <v>1.2121567372590638</v>
      </c>
      <c r="BH106" s="9">
        <v>0.98505988960515678</v>
      </c>
      <c r="BI106" s="17">
        <v>0.89490463192244396</v>
      </c>
    </row>
    <row r="107" spans="1:61" x14ac:dyDescent="0.2">
      <c r="A107" s="50" t="s">
        <v>122</v>
      </c>
      <c r="B107" s="50">
        <f t="shared" si="30"/>
        <v>1966</v>
      </c>
      <c r="D107" s="79"/>
      <c r="F107" s="69"/>
      <c r="G107" s="69"/>
      <c r="H107" s="69"/>
      <c r="I107" s="69"/>
      <c r="P107" s="70"/>
      <c r="AC107" s="71"/>
      <c r="AD107" s="71"/>
      <c r="AF107" s="73"/>
      <c r="AG107" s="73"/>
      <c r="AH107" s="73"/>
      <c r="AI107" s="73"/>
      <c r="AJ107" s="73"/>
      <c r="AK107" s="73"/>
      <c r="AL107" s="73"/>
      <c r="AM107" s="73"/>
      <c r="AN107" s="73"/>
      <c r="AO107" s="73"/>
      <c r="AR107" s="53"/>
      <c r="BD107" s="95">
        <v>2001</v>
      </c>
      <c r="BE107" s="9">
        <v>1.2849900105145728</v>
      </c>
      <c r="BF107" s="9">
        <v>1.2491359482547804</v>
      </c>
      <c r="BG107" s="9">
        <v>1.2273855042536923</v>
      </c>
      <c r="BH107" s="9">
        <v>0.96333847727625754</v>
      </c>
      <c r="BI107" s="17">
        <v>0.87002182585690058</v>
      </c>
    </row>
    <row r="108" spans="1:61" x14ac:dyDescent="0.2">
      <c r="A108" s="50" t="s">
        <v>122</v>
      </c>
      <c r="B108" s="50">
        <f t="shared" si="30"/>
        <v>1967</v>
      </c>
      <c r="D108" s="79"/>
      <c r="F108" s="69"/>
      <c r="G108" s="69"/>
      <c r="H108" s="69"/>
      <c r="I108" s="69"/>
      <c r="P108" s="70"/>
      <c r="AC108" s="71"/>
      <c r="AD108" s="71"/>
      <c r="AF108" s="73"/>
      <c r="AG108" s="73"/>
      <c r="AH108" s="73"/>
      <c r="AI108" s="73"/>
      <c r="AJ108" s="73"/>
      <c r="AK108" s="73"/>
      <c r="AL108" s="73"/>
      <c r="AM108" s="73"/>
      <c r="AN108" s="73"/>
      <c r="AO108" s="73"/>
      <c r="AR108" s="53"/>
      <c r="BD108" s="95">
        <v>2002</v>
      </c>
      <c r="BE108" s="9">
        <v>1.3348647201320571</v>
      </c>
      <c r="BF108" s="9">
        <v>1.2613125040516688</v>
      </c>
      <c r="BG108" s="9">
        <v>1.2379104474234053</v>
      </c>
      <c r="BH108" s="9">
        <v>0.98781886221902981</v>
      </c>
      <c r="BI108" s="17">
        <v>0.86546201394197686</v>
      </c>
    </row>
    <row r="109" spans="1:61" x14ac:dyDescent="0.2">
      <c r="A109" s="50" t="s">
        <v>122</v>
      </c>
      <c r="B109" s="50">
        <f t="shared" si="30"/>
        <v>1968</v>
      </c>
      <c r="D109" s="79"/>
      <c r="F109" s="69"/>
      <c r="G109" s="69"/>
      <c r="H109" s="69"/>
      <c r="I109" s="69"/>
      <c r="P109" s="70"/>
      <c r="AC109" s="71"/>
      <c r="AD109" s="71"/>
      <c r="AF109" s="73"/>
      <c r="AG109" s="73"/>
      <c r="AH109" s="73"/>
      <c r="AI109" s="73"/>
      <c r="AJ109" s="73"/>
      <c r="AK109" s="73"/>
      <c r="AL109" s="73"/>
      <c r="AM109" s="73"/>
      <c r="AN109" s="73"/>
      <c r="AO109" s="73"/>
      <c r="AR109" s="53"/>
      <c r="BD109" s="95">
        <v>2003</v>
      </c>
      <c r="BE109" s="9">
        <v>1.3538184128610296</v>
      </c>
      <c r="BF109" s="9">
        <v>1.2839307360292607</v>
      </c>
      <c r="BG109" s="9">
        <v>1.2485187833655684</v>
      </c>
      <c r="BH109" s="9">
        <v>0.98861808546133256</v>
      </c>
      <c r="BI109" s="17">
        <v>0.8542700672870972</v>
      </c>
    </row>
    <row r="110" spans="1:61" x14ac:dyDescent="0.2">
      <c r="A110" s="50" t="s">
        <v>122</v>
      </c>
      <c r="B110" s="50">
        <f t="shared" si="30"/>
        <v>1969</v>
      </c>
      <c r="D110" s="79"/>
      <c r="F110" s="69"/>
      <c r="G110" s="69"/>
      <c r="H110" s="69"/>
      <c r="I110" s="69"/>
      <c r="P110" s="70"/>
      <c r="AC110" s="71"/>
      <c r="AD110" s="71"/>
      <c r="AF110" s="73"/>
      <c r="AG110" s="73"/>
      <c r="AH110" s="73"/>
      <c r="AI110" s="73"/>
      <c r="AJ110" s="73"/>
      <c r="AK110" s="73"/>
      <c r="AL110" s="73"/>
      <c r="AM110" s="73"/>
      <c r="AN110" s="73"/>
      <c r="AO110" s="73"/>
      <c r="AR110" s="53"/>
      <c r="BD110" s="95">
        <v>2004</v>
      </c>
      <c r="BE110" s="9">
        <v>1.3533069322582358</v>
      </c>
      <c r="BF110" s="9">
        <v>1.2919515838359581</v>
      </c>
      <c r="BG110" s="9">
        <v>1.259215000039327</v>
      </c>
      <c r="BH110" s="9">
        <v>0.96825126287272922</v>
      </c>
      <c r="BI110" s="17">
        <v>0.859136375408182</v>
      </c>
    </row>
    <row r="111" spans="1:61" x14ac:dyDescent="0.2">
      <c r="A111" s="50" t="s">
        <v>122</v>
      </c>
      <c r="B111" s="50">
        <f t="shared" si="30"/>
        <v>1970</v>
      </c>
      <c r="D111" s="79">
        <f t="shared" ref="D111:D153" si="31">D185+D262</f>
        <v>1388.8713868191358</v>
      </c>
      <c r="F111" s="327">
        <f t="shared" ref="F111:H125" si="32">F36</f>
        <v>7856</v>
      </c>
      <c r="G111" s="327">
        <f t="shared" si="32"/>
        <v>2848</v>
      </c>
      <c r="H111" s="327">
        <f t="shared" si="32"/>
        <v>465</v>
      </c>
      <c r="I111" s="327">
        <f>SUM(F111:H111)</f>
        <v>11169</v>
      </c>
      <c r="J111" s="83"/>
      <c r="K111" s="84">
        <f t="shared" ref="K111:M125" si="33">K36</f>
        <v>12.572786723904295</v>
      </c>
      <c r="L111" s="84">
        <f t="shared" si="33"/>
        <v>2.1958309241819243</v>
      </c>
      <c r="M111" s="84">
        <f t="shared" si="33"/>
        <v>0.32212078054805005</v>
      </c>
      <c r="N111" s="84">
        <f>SUM(K111:M111)</f>
        <v>15.090738428634269</v>
      </c>
      <c r="P111" s="79">
        <f t="shared" ref="P111:P153" si="34">P185+P262</f>
        <v>124.35055840443509</v>
      </c>
      <c r="R111" s="84">
        <f t="shared" ref="R111:R126" si="35">R185+R262</f>
        <v>92.034686929818463</v>
      </c>
      <c r="T111" s="84">
        <f t="shared" ref="T111:T153" si="36">T185+T262</f>
        <v>90.941279516893687</v>
      </c>
      <c r="V111" s="119">
        <f>R111/T111</f>
        <v>1.0120232244227623</v>
      </c>
      <c r="X111" s="125">
        <f t="shared" ref="X111:Z125" si="37">X36</f>
        <v>1600.4056420448444</v>
      </c>
      <c r="Y111" s="125">
        <f t="shared" si="37"/>
        <v>771.0080492211813</v>
      </c>
      <c r="Z111" s="125">
        <f t="shared" si="37"/>
        <v>692.73286139365609</v>
      </c>
      <c r="AA111" s="125">
        <f>N111/I111*1000000</f>
        <v>1351.1270864566452</v>
      </c>
      <c r="AC111" s="71">
        <f t="shared" ref="AC111:AC153" si="38">T111/T$155</f>
        <v>1.3417388991388495</v>
      </c>
      <c r="AD111" s="71"/>
      <c r="AF111" s="73">
        <f>I111/I$155</f>
        <v>0.64633379969988203</v>
      </c>
      <c r="AG111" s="73">
        <f>P111/P$155</f>
        <v>1.2928309234729582</v>
      </c>
      <c r="AH111" s="73">
        <f>Wgted_Floorspace!AB191</f>
        <v>0.98642979332343406</v>
      </c>
      <c r="AI111" s="73">
        <f t="shared" ref="AI111:AI152" si="39">AA111/AA$155</f>
        <v>0.99193550057784241</v>
      </c>
      <c r="AJ111" s="73">
        <f>V111/V$155</f>
        <v>0.97138252671492775</v>
      </c>
      <c r="AK111" s="73">
        <f>AG111/(AH111*AI111*AJ111)</f>
        <v>1.3601970542863717</v>
      </c>
      <c r="AL111" s="73">
        <f>AF111*AH111*AI111*AJ111*AK111</f>
        <v>0.83560032313778454</v>
      </c>
      <c r="AM111" s="73">
        <f>AF111*AG111</f>
        <v>0.83560032313778454</v>
      </c>
      <c r="AN111" s="73"/>
      <c r="AO111" s="73">
        <f>AH111*AI111*AJ111</f>
        <v>0.95047325635567037</v>
      </c>
      <c r="AR111" s="53"/>
      <c r="BD111" s="95">
        <v>2005</v>
      </c>
      <c r="BE111" s="9">
        <v>1.3880661081613228</v>
      </c>
      <c r="BF111" s="9">
        <v>1.3071359147114285</v>
      </c>
      <c r="BG111" s="9">
        <v>1.2700095573830721</v>
      </c>
      <c r="BH111" s="9">
        <v>0.97254925868545694</v>
      </c>
      <c r="BI111" s="17">
        <v>0.85974727213556335</v>
      </c>
    </row>
    <row r="112" spans="1:61" x14ac:dyDescent="0.2">
      <c r="A112" s="50" t="s">
        <v>122</v>
      </c>
      <c r="B112" s="50">
        <f t="shared" si="30"/>
        <v>1971</v>
      </c>
      <c r="D112" s="79">
        <f t="shared" si="31"/>
        <v>1524.7589497423537</v>
      </c>
      <c r="F112" s="327">
        <f t="shared" si="32"/>
        <v>8056.7</v>
      </c>
      <c r="G112" s="327">
        <f t="shared" si="32"/>
        <v>3016.2999999999997</v>
      </c>
      <c r="H112" s="327">
        <f t="shared" si="32"/>
        <v>537</v>
      </c>
      <c r="I112" s="327">
        <f t="shared" ref="I112:I125" si="40">SUM(F112:H112)</f>
        <v>11610</v>
      </c>
      <c r="J112" s="83"/>
      <c r="K112" s="84">
        <f t="shared" si="33"/>
        <v>12.937420035729319</v>
      </c>
      <c r="L112" s="84">
        <f t="shared" si="33"/>
        <v>2.329727885945621</v>
      </c>
      <c r="M112" s="84">
        <f t="shared" si="33"/>
        <v>0.3834027770003357</v>
      </c>
      <c r="N112" s="84">
        <f t="shared" ref="N112:N125" si="41">SUM(K112:M112)</f>
        <v>15.650550698675277</v>
      </c>
      <c r="P112" s="79">
        <f t="shared" si="34"/>
        <v>131.33152021897965</v>
      </c>
      <c r="R112" s="84">
        <f t="shared" si="35"/>
        <v>97.425258644184012</v>
      </c>
      <c r="T112" s="84">
        <f t="shared" si="36"/>
        <v>91.345026556792305</v>
      </c>
      <c r="V112" s="119">
        <f t="shared" ref="V112:V125" si="42">R112/T112</f>
        <v>1.0665633621947817</v>
      </c>
      <c r="X112" s="125">
        <f t="shared" si="37"/>
        <v>1605.7964223229512</v>
      </c>
      <c r="Y112" s="125">
        <f t="shared" si="37"/>
        <v>772.37936741889769</v>
      </c>
      <c r="Z112" s="125">
        <f t="shared" si="37"/>
        <v>713.97165176971271</v>
      </c>
      <c r="AA112" s="125">
        <f t="shared" ref="AA112:AA125" si="43">N112/I112*1000000</f>
        <v>1348.0233159927025</v>
      </c>
      <c r="AC112" s="71">
        <f t="shared" si="38"/>
        <v>1.3476957441681028</v>
      </c>
      <c r="AD112" s="71"/>
      <c r="AF112" s="73">
        <f t="shared" ref="AF112:AF152" si="44">I112/I$155</f>
        <v>0.67185382885805622</v>
      </c>
      <c r="AG112" s="73">
        <f t="shared" ref="AG112:AG152" si="45">P112/P$155</f>
        <v>1.365409635022236</v>
      </c>
      <c r="AH112" s="73">
        <f>Wgted_Floorspace!AB192</f>
        <v>0.9895730471507983</v>
      </c>
      <c r="AI112" s="73">
        <f t="shared" si="39"/>
        <v>0.9896568547423098</v>
      </c>
      <c r="AJ112" s="73">
        <f t="shared" ref="AJ112:AJ152" si="46">V112/V$155</f>
        <v>1.0237324486908614</v>
      </c>
      <c r="AK112" s="73">
        <f t="shared" ref="AK112:AK125" si="47">AG112/(AH112*AI112*AJ112)</f>
        <v>1.361896171332091</v>
      </c>
      <c r="AL112" s="73">
        <f t="shared" ref="AL112:AL125" si="48">AF112*AH112*AI112*AJ112*AK112</f>
        <v>0.91735569124937033</v>
      </c>
      <c r="AM112" s="73">
        <f t="shared" ref="AM112:AM125" si="49">AF112*AG112</f>
        <v>0.91735569124937033</v>
      </c>
      <c r="AN112" s="73"/>
      <c r="AO112" s="73">
        <f t="shared" ref="AO112:AO125" si="50">AH112*AI112*AJ112</f>
        <v>1.0025798322692312</v>
      </c>
      <c r="AR112" s="53"/>
      <c r="BD112" s="95">
        <v>2006</v>
      </c>
      <c r="BE112" s="9">
        <v>1.329579451609175</v>
      </c>
      <c r="BF112" s="9">
        <v>1.3179550403853022</v>
      </c>
      <c r="BG112" s="9">
        <v>1.280909322633667</v>
      </c>
      <c r="BH112" s="9">
        <v>0.94529311874657995</v>
      </c>
      <c r="BI112" s="17">
        <v>0.83316077680597644</v>
      </c>
    </row>
    <row r="113" spans="1:61" x14ac:dyDescent="0.2">
      <c r="A113" s="50" t="s">
        <v>122</v>
      </c>
      <c r="B113" s="50">
        <f t="shared" si="30"/>
        <v>1972</v>
      </c>
      <c r="D113" s="79">
        <f t="shared" si="31"/>
        <v>1565.9456926447142</v>
      </c>
      <c r="F113" s="327">
        <f t="shared" si="32"/>
        <v>8290.85</v>
      </c>
      <c r="G113" s="327">
        <f t="shared" si="32"/>
        <v>3212.6499999999996</v>
      </c>
      <c r="H113" s="327">
        <f t="shared" si="32"/>
        <v>621</v>
      </c>
      <c r="I113" s="327">
        <f t="shared" si="40"/>
        <v>12124.5</v>
      </c>
      <c r="J113" s="83"/>
      <c r="K113" s="84">
        <f t="shared" si="33"/>
        <v>13.358819511024047</v>
      </c>
      <c r="L113" s="84">
        <f t="shared" si="33"/>
        <v>2.4860101006990645</v>
      </c>
      <c r="M113" s="84">
        <f t="shared" si="33"/>
        <v>0.45660200693544067</v>
      </c>
      <c r="N113" s="84">
        <f t="shared" si="41"/>
        <v>16.301431618658551</v>
      </c>
      <c r="P113" s="79">
        <f t="shared" si="34"/>
        <v>129.15548621755241</v>
      </c>
      <c r="R113" s="84">
        <f t="shared" si="35"/>
        <v>96.06185084090032</v>
      </c>
      <c r="T113" s="84">
        <f t="shared" si="36"/>
        <v>94.115924539463293</v>
      </c>
      <c r="V113" s="119">
        <f t="shared" si="42"/>
        <v>1.0206758453572975</v>
      </c>
      <c r="X113" s="125">
        <f t="shared" si="37"/>
        <v>1611.2726090839958</v>
      </c>
      <c r="Y113" s="125">
        <f t="shared" si="37"/>
        <v>773.81915263071448</v>
      </c>
      <c r="Z113" s="125">
        <f t="shared" si="37"/>
        <v>735.26893226318953</v>
      </c>
      <c r="AA113" s="125">
        <f t="shared" si="43"/>
        <v>1344.5034119888285</v>
      </c>
      <c r="AC113" s="71">
        <f t="shared" si="38"/>
        <v>1.3885773067395244</v>
      </c>
      <c r="AD113" s="71"/>
      <c r="AF113" s="73">
        <f t="shared" si="44"/>
        <v>0.70162719620925951</v>
      </c>
      <c r="AG113" s="73">
        <f t="shared" si="45"/>
        <v>1.3427861415400113</v>
      </c>
      <c r="AH113" s="73">
        <f>Wgted_Floorspace!AB193</f>
        <v>0.99295117977461578</v>
      </c>
      <c r="AI113" s="73">
        <f t="shared" si="39"/>
        <v>0.98707270275907533</v>
      </c>
      <c r="AJ113" s="73">
        <f t="shared" si="46"/>
        <v>0.97968767681747537</v>
      </c>
      <c r="AK113" s="73">
        <f t="shared" si="47"/>
        <v>1.3984346209797645</v>
      </c>
      <c r="AL113" s="73">
        <f t="shared" si="48"/>
        <v>0.94213527559736798</v>
      </c>
      <c r="AM113" s="73">
        <f t="shared" si="49"/>
        <v>0.94213527559736798</v>
      </c>
      <c r="AN113" s="73"/>
      <c r="AO113" s="73">
        <f t="shared" si="50"/>
        <v>0.96020659199586678</v>
      </c>
      <c r="AR113" s="53"/>
      <c r="BD113" s="95">
        <v>2007</v>
      </c>
      <c r="BE113" s="9">
        <v>1.3846805531013671</v>
      </c>
      <c r="BF113" s="9">
        <v>1.3367016557397824</v>
      </c>
      <c r="BG113" s="9">
        <v>1.2919078510814088</v>
      </c>
      <c r="BH113" s="9">
        <v>0.97127280749018507</v>
      </c>
      <c r="BI113" s="17">
        <v>0.8255480184550299</v>
      </c>
    </row>
    <row r="114" spans="1:61" x14ac:dyDescent="0.2">
      <c r="A114" s="50" t="s">
        <v>122</v>
      </c>
      <c r="B114" s="50">
        <f t="shared" si="30"/>
        <v>1973</v>
      </c>
      <c r="D114" s="79">
        <f t="shared" si="31"/>
        <v>1528.6883324147097</v>
      </c>
      <c r="F114" s="327">
        <f t="shared" si="32"/>
        <v>8418.5370852668475</v>
      </c>
      <c r="G114" s="327">
        <f t="shared" si="32"/>
        <v>3382.5792275016761</v>
      </c>
      <c r="H114" s="327">
        <f t="shared" si="32"/>
        <v>679.39534982347379</v>
      </c>
      <c r="I114" s="327">
        <f t="shared" si="40"/>
        <v>12480.511662591996</v>
      </c>
      <c r="J114" s="83"/>
      <c r="K114" s="84">
        <f t="shared" si="33"/>
        <v>13.597126852111648</v>
      </c>
      <c r="L114" s="84">
        <f t="shared" si="33"/>
        <v>2.6220607385887607</v>
      </c>
      <c r="M114" s="84">
        <f t="shared" si="33"/>
        <v>0.51406420940570408</v>
      </c>
      <c r="N114" s="84">
        <f t="shared" si="41"/>
        <v>16.73325180010611</v>
      </c>
      <c r="P114" s="79">
        <f t="shared" si="34"/>
        <v>122.4860305204207</v>
      </c>
      <c r="R114" s="84">
        <f t="shared" si="35"/>
        <v>91.356321573133556</v>
      </c>
      <c r="T114" s="84">
        <f t="shared" si="36"/>
        <v>89.062740264942775</v>
      </c>
      <c r="V114" s="119">
        <f t="shared" si="42"/>
        <v>1.0257524224088308</v>
      </c>
      <c r="X114" s="125">
        <f t="shared" si="37"/>
        <v>1615.1412905108859</v>
      </c>
      <c r="Y114" s="125">
        <f t="shared" si="37"/>
        <v>775.16609729947902</v>
      </c>
      <c r="Z114" s="125">
        <f t="shared" si="37"/>
        <v>756.64958486876981</v>
      </c>
      <c r="AA114" s="125">
        <f t="shared" si="43"/>
        <v>1340.7504638019695</v>
      </c>
      <c r="AC114" s="71">
        <f t="shared" si="38"/>
        <v>1.3140231115307204</v>
      </c>
      <c r="AD114" s="71"/>
      <c r="AF114" s="73">
        <f t="shared" si="44"/>
        <v>0.72222907378295076</v>
      </c>
      <c r="AG114" s="73">
        <f t="shared" si="45"/>
        <v>1.2734460543009882</v>
      </c>
      <c r="AH114" s="73">
        <f>Wgted_Floorspace!AB194</f>
        <v>0.99533293049357252</v>
      </c>
      <c r="AI114" s="73">
        <f t="shared" si="39"/>
        <v>0.9843174604316216</v>
      </c>
      <c r="AJ114" s="73">
        <f t="shared" si="46"/>
        <v>0.98456038934459567</v>
      </c>
      <c r="AK114" s="73">
        <f t="shared" si="47"/>
        <v>1.320184504373942</v>
      </c>
      <c r="AL114" s="73">
        <f t="shared" si="48"/>
        <v>0.91971976431035596</v>
      </c>
      <c r="AM114" s="73">
        <f t="shared" si="49"/>
        <v>0.91971976431035596</v>
      </c>
      <c r="AN114" s="73"/>
      <c r="AO114" s="73">
        <f t="shared" si="50"/>
        <v>0.96459703176480016</v>
      </c>
      <c r="AR114" s="53"/>
      <c r="BD114">
        <v>2008</v>
      </c>
      <c r="BE114" s="9">
        <v>1.3848214917888673</v>
      </c>
      <c r="BF114" s="9">
        <v>1.3455967922202123</v>
      </c>
      <c r="BG114" s="9">
        <v>1.3029953188763594</v>
      </c>
      <c r="BH114" s="9">
        <v>0.97628719021262722</v>
      </c>
      <c r="BI114" s="17">
        <v>0.80901841155589971</v>
      </c>
    </row>
    <row r="115" spans="1:61" x14ac:dyDescent="0.2">
      <c r="A115" s="50" t="s">
        <v>122</v>
      </c>
      <c r="B115" s="50">
        <f t="shared" si="30"/>
        <v>1974</v>
      </c>
      <c r="D115" s="79">
        <f t="shared" si="31"/>
        <v>1468.9533550398901</v>
      </c>
      <c r="F115" s="327">
        <f t="shared" si="32"/>
        <v>8637.6900377763941</v>
      </c>
      <c r="G115" s="327">
        <f t="shared" si="32"/>
        <v>3430.5023584251626</v>
      </c>
      <c r="H115" s="327">
        <f t="shared" si="32"/>
        <v>818.92220814094401</v>
      </c>
      <c r="I115" s="327">
        <f t="shared" si="40"/>
        <v>12887.114604342501</v>
      </c>
      <c r="J115" s="83"/>
      <c r="K115" s="84">
        <f t="shared" si="33"/>
        <v>13.986920311455037</v>
      </c>
      <c r="L115" s="84">
        <f t="shared" si="33"/>
        <v>2.6625990764058121</v>
      </c>
      <c r="M115" s="84">
        <f t="shared" si="33"/>
        <v>0.63721511449551393</v>
      </c>
      <c r="N115" s="84">
        <f t="shared" si="41"/>
        <v>17.286734502356364</v>
      </c>
      <c r="P115" s="79">
        <f t="shared" si="34"/>
        <v>113.98621026811577</v>
      </c>
      <c r="R115" s="84">
        <f t="shared" si="35"/>
        <v>84.975757268653382</v>
      </c>
      <c r="T115" s="84">
        <f t="shared" si="36"/>
        <v>84.264887729614216</v>
      </c>
      <c r="V115" s="119">
        <f t="shared" si="42"/>
        <v>1.0084361299016997</v>
      </c>
      <c r="X115" s="125">
        <f t="shared" si="37"/>
        <v>1619.2894454749037</v>
      </c>
      <c r="Y115" s="125">
        <f t="shared" si="37"/>
        <v>776.15427660808507</v>
      </c>
      <c r="Z115" s="125">
        <f t="shared" si="37"/>
        <v>778.11434121694185</v>
      </c>
      <c r="AA115" s="125">
        <f t="shared" si="43"/>
        <v>1341.39681636193</v>
      </c>
      <c r="AC115" s="71">
        <f t="shared" si="38"/>
        <v>1.243236056266269</v>
      </c>
      <c r="AD115" s="71"/>
      <c r="AF115" s="73">
        <f t="shared" si="44"/>
        <v>0.74575859516452059</v>
      </c>
      <c r="AG115" s="73">
        <f t="shared" si="45"/>
        <v>1.1850762825272121</v>
      </c>
      <c r="AH115" s="73">
        <f>Wgted_Floorspace!AB195</f>
        <v>1.0005121376532566</v>
      </c>
      <c r="AI115" s="73">
        <f t="shared" si="39"/>
        <v>0.98479198281855373</v>
      </c>
      <c r="AJ115" s="73">
        <f t="shared" si="46"/>
        <v>0.96793948227153315</v>
      </c>
      <c r="AK115" s="73">
        <f t="shared" si="47"/>
        <v>1.2425996741851941</v>
      </c>
      <c r="AL115" s="73">
        <f t="shared" si="48"/>
        <v>0.88378082362028609</v>
      </c>
      <c r="AM115" s="73">
        <f t="shared" si="49"/>
        <v>0.8837808236202862</v>
      </c>
      <c r="AN115" s="73"/>
      <c r="AO115" s="73">
        <f t="shared" si="50"/>
        <v>0.9537072213577541</v>
      </c>
      <c r="AR115" s="53"/>
      <c r="BD115">
        <v>2009</v>
      </c>
      <c r="BE115" s="9">
        <v>1.3603989110484105</v>
      </c>
      <c r="BF115" s="9">
        <v>1.350182626830589</v>
      </c>
      <c r="BG115" s="9">
        <v>1.3141783689815587</v>
      </c>
      <c r="BH115" s="9">
        <v>0.97153860951814597</v>
      </c>
      <c r="BI115" s="17">
        <v>0.78914967351611298</v>
      </c>
    </row>
    <row r="116" spans="1:61" x14ac:dyDescent="0.2">
      <c r="A116" s="50" t="s">
        <v>122</v>
      </c>
      <c r="B116" s="50">
        <f t="shared" si="30"/>
        <v>1975</v>
      </c>
      <c r="D116" s="79">
        <f t="shared" si="31"/>
        <v>1568.1691847234056</v>
      </c>
      <c r="F116" s="327">
        <f t="shared" si="32"/>
        <v>9000.0730812551101</v>
      </c>
      <c r="G116" s="327">
        <f t="shared" si="32"/>
        <v>3535.8070154133702</v>
      </c>
      <c r="H116" s="327">
        <f t="shared" si="32"/>
        <v>776.61110477729494</v>
      </c>
      <c r="I116" s="327">
        <f t="shared" si="40"/>
        <v>13312.491201445775</v>
      </c>
      <c r="J116" s="83"/>
      <c r="K116" s="84">
        <f t="shared" si="33"/>
        <v>14.626012891565392</v>
      </c>
      <c r="L116" s="84">
        <f t="shared" si="33"/>
        <v>2.7475633763351079</v>
      </c>
      <c r="M116" s="84">
        <f t="shared" si="33"/>
        <v>0.61046600671072027</v>
      </c>
      <c r="N116" s="84">
        <f t="shared" si="41"/>
        <v>17.98404227461122</v>
      </c>
      <c r="P116" s="79">
        <f t="shared" si="34"/>
        <v>117.79682412508171</v>
      </c>
      <c r="R116" s="84">
        <f t="shared" si="35"/>
        <v>87.197814639106582</v>
      </c>
      <c r="T116" s="84">
        <f t="shared" si="36"/>
        <v>83.092223282746843</v>
      </c>
      <c r="V116" s="119">
        <f t="shared" si="42"/>
        <v>1.0494100554078232</v>
      </c>
      <c r="X116" s="125">
        <f t="shared" si="37"/>
        <v>1625.0993474739332</v>
      </c>
      <c r="Y116" s="125">
        <f t="shared" si="37"/>
        <v>777.06825184685351</v>
      </c>
      <c r="Z116" s="125">
        <f t="shared" si="37"/>
        <v>786.06396812440721</v>
      </c>
      <c r="AA116" s="125">
        <f t="shared" si="43"/>
        <v>1350.9148665321259</v>
      </c>
      <c r="AC116" s="71">
        <f t="shared" si="38"/>
        <v>1.2259346777024582</v>
      </c>
      <c r="AD116" s="71"/>
      <c r="AF116" s="73">
        <f t="shared" si="44"/>
        <v>0.77037452070030399</v>
      </c>
      <c r="AG116" s="73">
        <f t="shared" si="45"/>
        <v>1.2246939528852121</v>
      </c>
      <c r="AH116" s="73">
        <f>Wgted_Floorspace!AB196</f>
        <v>0.99731173760624836</v>
      </c>
      <c r="AI116" s="73">
        <f t="shared" si="39"/>
        <v>0.99177969844851588</v>
      </c>
      <c r="AJ116" s="73">
        <f t="shared" si="46"/>
        <v>1.0072679821785084</v>
      </c>
      <c r="AK116" s="73">
        <f t="shared" si="47"/>
        <v>1.2292391952038504</v>
      </c>
      <c r="AL116" s="73">
        <f t="shared" si="48"/>
        <v>0.94347301695850594</v>
      </c>
      <c r="AM116" s="73">
        <f t="shared" si="49"/>
        <v>0.94347301695850594</v>
      </c>
      <c r="AN116" s="73"/>
      <c r="AO116" s="73">
        <f t="shared" si="50"/>
        <v>0.99630239392270237</v>
      </c>
      <c r="AR116" s="53"/>
      <c r="BD116"/>
      <c r="BE116"/>
      <c r="BF116"/>
      <c r="BG116"/>
      <c r="BH116"/>
      <c r="BI116"/>
    </row>
    <row r="117" spans="1:61" x14ac:dyDescent="0.2">
      <c r="A117" s="50" t="s">
        <v>122</v>
      </c>
      <c r="B117" s="50">
        <f t="shared" si="30"/>
        <v>1976</v>
      </c>
      <c r="D117" s="79">
        <f t="shared" si="31"/>
        <v>1570.5377857673459</v>
      </c>
      <c r="F117" s="327">
        <f t="shared" si="32"/>
        <v>9229.6849752686958</v>
      </c>
      <c r="G117" s="327">
        <f t="shared" si="32"/>
        <v>3619.1643744411758</v>
      </c>
      <c r="H117" s="327">
        <f t="shared" si="32"/>
        <v>913.72153563819131</v>
      </c>
      <c r="I117" s="327">
        <f t="shared" si="40"/>
        <v>13762.570885348063</v>
      </c>
      <c r="J117" s="83"/>
      <c r="K117" s="84">
        <f t="shared" si="33"/>
        <v>15.049171303590709</v>
      </c>
      <c r="L117" s="84">
        <f t="shared" si="33"/>
        <v>2.8163734855379277</v>
      </c>
      <c r="M117" s="84">
        <f t="shared" si="33"/>
        <v>0.72454509902913056</v>
      </c>
      <c r="N117" s="84">
        <f t="shared" si="41"/>
        <v>18.590089888157767</v>
      </c>
      <c r="P117" s="79">
        <f t="shared" si="34"/>
        <v>114.11659920599394</v>
      </c>
      <c r="R117" s="84">
        <f t="shared" si="35"/>
        <v>84.482527799276951</v>
      </c>
      <c r="T117" s="84">
        <f t="shared" si="36"/>
        <v>85.443746593337039</v>
      </c>
      <c r="V117" s="119">
        <f t="shared" si="42"/>
        <v>0.9887502733390785</v>
      </c>
      <c r="X117" s="125">
        <f t="shared" si="37"/>
        <v>1630.5184135661787</v>
      </c>
      <c r="Y117" s="125">
        <f t="shared" si="37"/>
        <v>778.18335785668626</v>
      </c>
      <c r="Z117" s="125">
        <f t="shared" si="37"/>
        <v>792.9605145216043</v>
      </c>
      <c r="AA117" s="125">
        <f t="shared" si="43"/>
        <v>1350.7715995090123</v>
      </c>
      <c r="AC117" s="71">
        <f t="shared" si="38"/>
        <v>1.2606288266611225</v>
      </c>
      <c r="AD117" s="71"/>
      <c r="AF117" s="73">
        <f t="shared" si="44"/>
        <v>0.79641997797170583</v>
      </c>
      <c r="AG117" s="73">
        <f t="shared" si="45"/>
        <v>1.1864318924507271</v>
      </c>
      <c r="AH117" s="73">
        <f>Wgted_Floorspace!AB197</f>
        <v>1.0020082759959259</v>
      </c>
      <c r="AI117" s="73">
        <f t="shared" si="39"/>
        <v>0.99167451837499576</v>
      </c>
      <c r="AJ117" s="73">
        <f t="shared" si="46"/>
        <v>0.94904416778973977</v>
      </c>
      <c r="AK117" s="73">
        <f t="shared" si="47"/>
        <v>1.2581022101919728</v>
      </c>
      <c r="AL117" s="73">
        <f t="shared" si="48"/>
        <v>0.94489806165053725</v>
      </c>
      <c r="AM117" s="73">
        <f t="shared" si="49"/>
        <v>0.94489806165053736</v>
      </c>
      <c r="AN117" s="73"/>
      <c r="AO117" s="73">
        <f t="shared" si="50"/>
        <v>0.94303299274046293</v>
      </c>
      <c r="AR117" s="53"/>
      <c r="BD117" s="1" t="s">
        <v>579</v>
      </c>
      <c r="BE117"/>
      <c r="BF117"/>
      <c r="BG117"/>
      <c r="BH117"/>
      <c r="BI117"/>
    </row>
    <row r="118" spans="1:61" x14ac:dyDescent="0.2">
      <c r="A118" s="50" t="s">
        <v>122</v>
      </c>
      <c r="B118" s="50">
        <f t="shared" si="30"/>
        <v>1977</v>
      </c>
      <c r="D118" s="79">
        <f t="shared" si="31"/>
        <v>1473.6548729996621</v>
      </c>
      <c r="F118" s="327">
        <f t="shared" si="32"/>
        <v>9371.2409861566284</v>
      </c>
      <c r="G118" s="327">
        <f t="shared" si="32"/>
        <v>3839.8786698815229</v>
      </c>
      <c r="H118" s="327">
        <f t="shared" si="32"/>
        <v>937.76403954018315</v>
      </c>
      <c r="I118" s="327">
        <f t="shared" si="40"/>
        <v>14148.883695578334</v>
      </c>
      <c r="J118" s="83"/>
      <c r="K118" s="84">
        <f t="shared" si="33"/>
        <v>15.333838069003237</v>
      </c>
      <c r="L118" s="84">
        <f t="shared" si="33"/>
        <v>2.9932696360443396</v>
      </c>
      <c r="M118" s="84">
        <f t="shared" si="33"/>
        <v>0.75108739681212577</v>
      </c>
      <c r="N118" s="84">
        <f t="shared" si="41"/>
        <v>19.078195101859702</v>
      </c>
      <c r="P118" s="79">
        <f t="shared" si="34"/>
        <v>104.15343745176122</v>
      </c>
      <c r="R118" s="84">
        <f t="shared" si="35"/>
        <v>77.242887240209285</v>
      </c>
      <c r="T118" s="84">
        <f t="shared" si="36"/>
        <v>78.229206130220106</v>
      </c>
      <c r="V118" s="119">
        <f t="shared" si="42"/>
        <v>0.98739193532951108</v>
      </c>
      <c r="X118" s="125">
        <f t="shared" si="37"/>
        <v>1636.2654734473981</v>
      </c>
      <c r="Y118" s="125">
        <f t="shared" si="37"/>
        <v>779.52193112828104</v>
      </c>
      <c r="Z118" s="125">
        <f t="shared" si="37"/>
        <v>800.93431305001729</v>
      </c>
      <c r="AA118" s="125">
        <f t="shared" si="43"/>
        <v>1348.3887147805044</v>
      </c>
      <c r="AC118" s="71">
        <f t="shared" si="38"/>
        <v>1.1541861899377521</v>
      </c>
      <c r="AD118" s="71"/>
      <c r="AF118" s="73">
        <f t="shared" si="44"/>
        <v>0.81877533892692744</v>
      </c>
      <c r="AG118" s="73">
        <f t="shared" si="45"/>
        <v>1.082848251358081</v>
      </c>
      <c r="AH118" s="73">
        <f>Wgted_Floorspace!AB198</f>
        <v>1.0025382531985685</v>
      </c>
      <c r="AI118" s="73">
        <f t="shared" si="39"/>
        <v>0.98992511376333159</v>
      </c>
      <c r="AJ118" s="73">
        <f t="shared" si="46"/>
        <v>0.94774037774221487</v>
      </c>
      <c r="AK118" s="73">
        <f t="shared" si="47"/>
        <v>1.1512639904316424</v>
      </c>
      <c r="AL118" s="73">
        <f t="shared" si="48"/>
        <v>0.88660944401214359</v>
      </c>
      <c r="AM118" s="73">
        <f t="shared" si="49"/>
        <v>0.88660944401214348</v>
      </c>
      <c r="AN118" s="73"/>
      <c r="AO118" s="73">
        <f t="shared" si="50"/>
        <v>0.94057337010262065</v>
      </c>
      <c r="AR118" s="53"/>
      <c r="BD118" s="343"/>
      <c r="BE118" s="344"/>
      <c r="BF118" s="344"/>
      <c r="BG118" s="344"/>
      <c r="BH118" s="344"/>
      <c r="BI118" s="344"/>
    </row>
    <row r="119" spans="1:61" ht="38.25" customHeight="1" thickBot="1" x14ac:dyDescent="0.25">
      <c r="A119" s="50" t="s">
        <v>122</v>
      </c>
      <c r="B119" s="50">
        <f>B118+1</f>
        <v>1978</v>
      </c>
      <c r="D119" s="79">
        <f t="shared" si="31"/>
        <v>1512.150734763354</v>
      </c>
      <c r="F119" s="327">
        <f t="shared" si="32"/>
        <v>9596.7963684298702</v>
      </c>
      <c r="G119" s="327">
        <f t="shared" si="32"/>
        <v>4130.4172448208446</v>
      </c>
      <c r="H119" s="327">
        <f t="shared" si="32"/>
        <v>936.06680069199831</v>
      </c>
      <c r="I119" s="327">
        <f t="shared" si="40"/>
        <v>14663.280413942713</v>
      </c>
      <c r="J119" s="83"/>
      <c r="K119" s="84">
        <f t="shared" si="33"/>
        <v>15.757684145242681</v>
      </c>
      <c r="L119" s="84">
        <f t="shared" si="33"/>
        <v>3.2256764079059055</v>
      </c>
      <c r="M119" s="84">
        <f t="shared" si="33"/>
        <v>0.7565821045437906</v>
      </c>
      <c r="N119" s="84">
        <f t="shared" si="41"/>
        <v>19.739942657692378</v>
      </c>
      <c r="P119" s="79">
        <f t="shared" si="34"/>
        <v>103.12499604969102</v>
      </c>
      <c r="R119" s="84">
        <f t="shared" si="35"/>
        <v>76.603603211283399</v>
      </c>
      <c r="T119" s="84">
        <f t="shared" si="36"/>
        <v>76.567487848417713</v>
      </c>
      <c r="V119" s="119">
        <f t="shared" si="42"/>
        <v>1.0004716801331812</v>
      </c>
      <c r="X119" s="125">
        <f t="shared" si="37"/>
        <v>1641.9733773949808</v>
      </c>
      <c r="Y119" s="125">
        <f t="shared" si="37"/>
        <v>780.9565515325603</v>
      </c>
      <c r="Z119" s="125">
        <f t="shared" si="37"/>
        <v>808.25653039342762</v>
      </c>
      <c r="AA119" s="125">
        <f t="shared" si="43"/>
        <v>1346.2159967235211</v>
      </c>
      <c r="AC119" s="71">
        <f t="shared" si="38"/>
        <v>1.1296693580881381</v>
      </c>
      <c r="AD119" s="71"/>
      <c r="AF119" s="73">
        <f t="shared" si="44"/>
        <v>0.84854272951996179</v>
      </c>
      <c r="AG119" s="73">
        <f t="shared" si="45"/>
        <v>1.0721558920744831</v>
      </c>
      <c r="AH119" s="73">
        <f>Wgted_Floorspace!AB199</f>
        <v>1.0017904555511195</v>
      </c>
      <c r="AI119" s="73">
        <f t="shared" si="39"/>
        <v>0.98833000387687353</v>
      </c>
      <c r="AJ119" s="73">
        <f t="shared" si="46"/>
        <v>0.96029486784635498</v>
      </c>
      <c r="AK119" s="73">
        <f t="shared" si="47"/>
        <v>1.1276503502587953</v>
      </c>
      <c r="AL119" s="73">
        <f t="shared" si="48"/>
        <v>0.90977008713179153</v>
      </c>
      <c r="AM119" s="73">
        <f t="shared" si="49"/>
        <v>0.90977008713179153</v>
      </c>
      <c r="AN119" s="73"/>
      <c r="AO119" s="73">
        <f t="shared" si="50"/>
        <v>0.95078753075226174</v>
      </c>
      <c r="AR119" s="53"/>
      <c r="BD119" s="95"/>
      <c r="BE119" s="253" t="s">
        <v>415</v>
      </c>
      <c r="BF119" s="253" t="s">
        <v>419</v>
      </c>
      <c r="BG119" s="253" t="s">
        <v>416</v>
      </c>
      <c r="BH119" s="342" t="s">
        <v>698</v>
      </c>
      <c r="BI119" s="253" t="s">
        <v>588</v>
      </c>
    </row>
    <row r="120" spans="1:61" x14ac:dyDescent="0.2">
      <c r="A120" s="50" t="s">
        <v>122</v>
      </c>
      <c r="B120" s="50">
        <f t="shared" ref="B120:B141" si="51">B119+1</f>
        <v>1979</v>
      </c>
      <c r="D120" s="79">
        <f t="shared" si="31"/>
        <v>1621.8952966968056</v>
      </c>
      <c r="F120" s="327">
        <f t="shared" si="32"/>
        <v>9858.9880263290524</v>
      </c>
      <c r="G120" s="327">
        <f t="shared" si="32"/>
        <v>4262.479528728536</v>
      </c>
      <c r="H120" s="327">
        <f t="shared" si="32"/>
        <v>869.36461364440606</v>
      </c>
      <c r="I120" s="327">
        <f t="shared" si="40"/>
        <v>14990.832168701994</v>
      </c>
      <c r="J120" s="83"/>
      <c r="K120" s="84">
        <f t="shared" si="33"/>
        <v>16.236850348866795</v>
      </c>
      <c r="L120" s="84">
        <f t="shared" si="33"/>
        <v>3.3345942618356346</v>
      </c>
      <c r="M120" s="84">
        <f t="shared" si="33"/>
        <v>0.70919844310216551</v>
      </c>
      <c r="N120" s="84">
        <f t="shared" si="41"/>
        <v>20.280643053804596</v>
      </c>
      <c r="P120" s="79">
        <f t="shared" si="34"/>
        <v>108.19247913955132</v>
      </c>
      <c r="R120" s="84">
        <f t="shared" si="35"/>
        <v>79.972577417486889</v>
      </c>
      <c r="T120" s="84">
        <f t="shared" si="36"/>
        <v>79.230449917392832</v>
      </c>
      <c r="V120" s="119">
        <f t="shared" si="42"/>
        <v>1.0093666955175418</v>
      </c>
      <c r="X120" s="125">
        <f t="shared" si="37"/>
        <v>1646.9084154991626</v>
      </c>
      <c r="Y120" s="125">
        <f t="shared" si="37"/>
        <v>782.31326141531474</v>
      </c>
      <c r="Z120" s="125">
        <f t="shared" si="37"/>
        <v>815.76640223390461</v>
      </c>
      <c r="AA120" s="125">
        <f t="shared" si="43"/>
        <v>1352.8697290165599</v>
      </c>
      <c r="AC120" s="71">
        <f t="shared" si="38"/>
        <v>1.1689584445608157</v>
      </c>
      <c r="AD120" s="71"/>
      <c r="AF120" s="73">
        <f t="shared" si="44"/>
        <v>0.86749767358406149</v>
      </c>
      <c r="AG120" s="73">
        <f t="shared" si="45"/>
        <v>1.1248408090286963</v>
      </c>
      <c r="AH120" s="73">
        <f>Wgted_Floorspace!AB200</f>
        <v>0.99843585528294587</v>
      </c>
      <c r="AI120" s="73">
        <f t="shared" si="39"/>
        <v>0.99321486877149656</v>
      </c>
      <c r="AJ120" s="73">
        <f t="shared" si="46"/>
        <v>0.96883267835377351</v>
      </c>
      <c r="AK120" s="73">
        <f t="shared" si="47"/>
        <v>1.1707897291304161</v>
      </c>
      <c r="AL120" s="73">
        <f t="shared" si="48"/>
        <v>0.97579678498480771</v>
      </c>
      <c r="AM120" s="73">
        <f t="shared" si="49"/>
        <v>0.9757967849848076</v>
      </c>
      <c r="AN120" s="73"/>
      <c r="AO120" s="73">
        <f t="shared" si="50"/>
        <v>0.96075390912777525</v>
      </c>
      <c r="AR120" s="53"/>
      <c r="BD120" s="95">
        <v>1985</v>
      </c>
      <c r="BE120" s="9">
        <f t="shared" ref="BE120:BE144" si="52">AM126</f>
        <v>1</v>
      </c>
      <c r="BF120" s="9">
        <f t="shared" ref="BF120:BF144" si="53">AF126</f>
        <v>1</v>
      </c>
      <c r="BG120" s="9">
        <f t="shared" ref="BG120:BG144" si="54">AI126</f>
        <v>1</v>
      </c>
      <c r="BH120" s="9">
        <f>AO126/AI126</f>
        <v>1</v>
      </c>
      <c r="BI120" s="9">
        <f t="shared" ref="BI120:BI144" si="55">AK126</f>
        <v>1</v>
      </c>
    </row>
    <row r="121" spans="1:61" x14ac:dyDescent="0.2">
      <c r="A121" s="50" t="s">
        <v>122</v>
      </c>
      <c r="B121" s="50">
        <f t="shared" si="51"/>
        <v>1980</v>
      </c>
      <c r="D121" s="79">
        <f t="shared" si="31"/>
        <v>1513.6827013511352</v>
      </c>
      <c r="F121" s="327">
        <f t="shared" si="32"/>
        <v>10061.754146876647</v>
      </c>
      <c r="G121" s="327">
        <f t="shared" si="32"/>
        <v>4359.7905972643275</v>
      </c>
      <c r="H121" s="327">
        <f t="shared" si="32"/>
        <v>922.30789941845012</v>
      </c>
      <c r="I121" s="327">
        <f t="shared" si="40"/>
        <v>15343.852643559425</v>
      </c>
      <c r="J121" s="83"/>
      <c r="K121" s="84">
        <f t="shared" si="33"/>
        <v>16.622215825720371</v>
      </c>
      <c r="L121" s="84">
        <f t="shared" si="33"/>
        <v>3.4159482325533728</v>
      </c>
      <c r="M121" s="84">
        <f t="shared" si="33"/>
        <v>0.75891226577526549</v>
      </c>
      <c r="N121" s="84">
        <f t="shared" si="41"/>
        <v>20.797076324049009</v>
      </c>
      <c r="P121" s="79">
        <f t="shared" si="34"/>
        <v>98.650758483822045</v>
      </c>
      <c r="R121" s="84">
        <f t="shared" si="35"/>
        <v>72.783437333485466</v>
      </c>
      <c r="T121" s="84">
        <f t="shared" si="36"/>
        <v>74.486489966359102</v>
      </c>
      <c r="V121" s="119">
        <f t="shared" si="42"/>
        <v>0.97713608691129361</v>
      </c>
      <c r="X121" s="125">
        <f t="shared" si="37"/>
        <v>1652.0196760005524</v>
      </c>
      <c r="Y121" s="125">
        <f t="shared" si="37"/>
        <v>783.51199589650139</v>
      </c>
      <c r="Z121" s="125">
        <f t="shared" si="37"/>
        <v>822.84047036113247</v>
      </c>
      <c r="AA121" s="125">
        <f t="shared" si="43"/>
        <v>1355.401202499072</v>
      </c>
      <c r="AC121" s="71">
        <f t="shared" si="38"/>
        <v>1.0989665153063304</v>
      </c>
      <c r="AD121" s="71"/>
      <c r="AF121" s="73">
        <f t="shared" si="44"/>
        <v>0.88792645547021598</v>
      </c>
      <c r="AG121" s="73">
        <f t="shared" si="45"/>
        <v>1.0256387492619303</v>
      </c>
      <c r="AH121" s="73">
        <f>Wgted_Floorspace!AB201</f>
        <v>0.99970466945556191</v>
      </c>
      <c r="AI121" s="73">
        <f t="shared" si="39"/>
        <v>0.99507336042727446</v>
      </c>
      <c r="AJ121" s="73">
        <f t="shared" si="46"/>
        <v>0.93789638235784434</v>
      </c>
      <c r="AK121" s="73">
        <f t="shared" si="47"/>
        <v>1.0992911695659344</v>
      </c>
      <c r="AL121" s="73">
        <f t="shared" si="48"/>
        <v>0.91069177922505151</v>
      </c>
      <c r="AM121" s="73">
        <f t="shared" si="49"/>
        <v>0.9106917792250514</v>
      </c>
      <c r="AN121" s="73"/>
      <c r="AO121" s="73">
        <f t="shared" si="50"/>
        <v>0.93300008010335755</v>
      </c>
      <c r="AR121" s="53"/>
      <c r="BD121" s="95">
        <v>1986</v>
      </c>
      <c r="BE121" s="9">
        <f t="shared" si="52"/>
        <v>0.91935367308562232</v>
      </c>
      <c r="BF121" s="9">
        <f t="shared" si="53"/>
        <v>1.0262500091702538</v>
      </c>
      <c r="BG121" s="9">
        <f t="shared" si="54"/>
        <v>1.0048541824925772</v>
      </c>
      <c r="BH121" s="9">
        <f t="shared" ref="BH121:BH144" si="56">AO127/AI127</f>
        <v>0.90479701737444118</v>
      </c>
      <c r="BI121" s="9">
        <f t="shared" si="55"/>
        <v>0.98531532305782998</v>
      </c>
    </row>
    <row r="122" spans="1:61" x14ac:dyDescent="0.2">
      <c r="A122" s="50" t="s">
        <v>122</v>
      </c>
      <c r="B122" s="50">
        <f t="shared" si="51"/>
        <v>1981</v>
      </c>
      <c r="D122" s="79">
        <f t="shared" si="31"/>
        <v>1487.4562835008139</v>
      </c>
      <c r="F122" s="327">
        <f t="shared" si="32"/>
        <v>10388.11595181647</v>
      </c>
      <c r="G122" s="327">
        <f t="shared" si="32"/>
        <v>4627.5301162797487</v>
      </c>
      <c r="H122" s="327">
        <f t="shared" si="32"/>
        <v>943.97268933202213</v>
      </c>
      <c r="I122" s="327">
        <f t="shared" si="40"/>
        <v>15959.618757428241</v>
      </c>
      <c r="J122" s="83"/>
      <c r="K122" s="84">
        <f t="shared" si="33"/>
        <v>17.169198927055753</v>
      </c>
      <c r="L122" s="84">
        <f t="shared" si="33"/>
        <v>3.627966113777727</v>
      </c>
      <c r="M122" s="84">
        <f t="shared" si="33"/>
        <v>0.78090134097941521</v>
      </c>
      <c r="N122" s="84">
        <f t="shared" si="41"/>
        <v>21.578066381812896</v>
      </c>
      <c r="P122" s="79">
        <f t="shared" si="34"/>
        <v>93.201241590341397</v>
      </c>
      <c r="R122" s="84">
        <f t="shared" si="35"/>
        <v>68.933715244963679</v>
      </c>
      <c r="T122" s="84">
        <f t="shared" si="36"/>
        <v>71.600235373354465</v>
      </c>
      <c r="V122" s="119">
        <f t="shared" si="42"/>
        <v>0.96275822119178234</v>
      </c>
      <c r="X122" s="125">
        <f t="shared" si="37"/>
        <v>1652.773131017424</v>
      </c>
      <c r="Y122" s="125">
        <f t="shared" si="37"/>
        <v>783.99621884997919</v>
      </c>
      <c r="Z122" s="125">
        <f t="shared" si="37"/>
        <v>827.24992979616798</v>
      </c>
      <c r="AA122" s="125">
        <f t="shared" si="43"/>
        <v>1352.0414685200176</v>
      </c>
      <c r="AC122" s="71">
        <f t="shared" si="38"/>
        <v>1.0563829923910508</v>
      </c>
      <c r="AD122" s="71"/>
      <c r="AF122" s="73">
        <f t="shared" si="44"/>
        <v>0.9235599456755399</v>
      </c>
      <c r="AG122" s="73">
        <f t="shared" si="45"/>
        <v>0.96898195536989107</v>
      </c>
      <c r="AH122" s="73">
        <f>Wgted_Floorspace!AB202</f>
        <v>0.99953502033189656</v>
      </c>
      <c r="AI122" s="73">
        <f t="shared" si="39"/>
        <v>0.99260679792569539</v>
      </c>
      <c r="AJ122" s="73">
        <f t="shared" si="46"/>
        <v>0.92409590110964679</v>
      </c>
      <c r="AK122" s="73">
        <f t="shared" si="47"/>
        <v>1.05687441750693</v>
      </c>
      <c r="AL122" s="73">
        <f t="shared" si="48"/>
        <v>0.89491292206199491</v>
      </c>
      <c r="AM122" s="73">
        <f t="shared" si="49"/>
        <v>0.89491292206199502</v>
      </c>
      <c r="AN122" s="73"/>
      <c r="AO122" s="73">
        <f t="shared" si="50"/>
        <v>0.91683736432530061</v>
      </c>
      <c r="AR122" s="53"/>
      <c r="BD122" s="95">
        <v>1987</v>
      </c>
      <c r="BE122" s="9">
        <f t="shared" si="52"/>
        <v>0.95283724640963607</v>
      </c>
      <c r="BF122" s="9">
        <f t="shared" si="53"/>
        <v>1.0525329991285779</v>
      </c>
      <c r="BG122" s="9">
        <f t="shared" si="54"/>
        <v>1.0166030757320836</v>
      </c>
      <c r="BH122" s="9">
        <f t="shared" si="56"/>
        <v>0.9371514723067198</v>
      </c>
      <c r="BI122" s="9">
        <f t="shared" si="55"/>
        <v>0.95021480658452839</v>
      </c>
    </row>
    <row r="123" spans="1:61" x14ac:dyDescent="0.2">
      <c r="A123" s="50" t="s">
        <v>122</v>
      </c>
      <c r="B123" s="50">
        <f t="shared" si="51"/>
        <v>1982</v>
      </c>
      <c r="D123" s="79">
        <f t="shared" si="31"/>
        <v>1561.3865856174232</v>
      </c>
      <c r="F123" s="327">
        <f t="shared" si="32"/>
        <v>10511.812045274552</v>
      </c>
      <c r="G123" s="327">
        <f t="shared" si="32"/>
        <v>4683.9108212603151</v>
      </c>
      <c r="H123" s="327">
        <f t="shared" si="32"/>
        <v>949.75922080321288</v>
      </c>
      <c r="I123" s="327">
        <f t="shared" si="40"/>
        <v>16145.48208733808</v>
      </c>
      <c r="J123" s="83"/>
      <c r="K123" s="84">
        <f t="shared" si="33"/>
        <v>17.389998716724467</v>
      </c>
      <c r="L123" s="84">
        <f t="shared" si="33"/>
        <v>3.6728399448640725</v>
      </c>
      <c r="M123" s="84">
        <f t="shared" si="33"/>
        <v>0.78958043276701728</v>
      </c>
      <c r="N123" s="84">
        <f t="shared" si="41"/>
        <v>21.852419094355557</v>
      </c>
      <c r="P123" s="79">
        <f t="shared" si="34"/>
        <v>96.707337518396173</v>
      </c>
      <c r="R123" s="84">
        <f t="shared" si="35"/>
        <v>71.451429650675465</v>
      </c>
      <c r="T123" s="84">
        <f t="shared" si="36"/>
        <v>70.028027057454509</v>
      </c>
      <c r="V123" s="119">
        <f t="shared" si="42"/>
        <v>1.0203261844297444</v>
      </c>
      <c r="X123" s="125">
        <f t="shared" si="37"/>
        <v>1654.3293051498115</v>
      </c>
      <c r="Y123" s="125">
        <f t="shared" si="37"/>
        <v>784.13959723422101</v>
      </c>
      <c r="Z123" s="125">
        <f t="shared" si="37"/>
        <v>831.34800428604194</v>
      </c>
      <c r="AA123" s="125">
        <f t="shared" si="43"/>
        <v>1353.4695945371045</v>
      </c>
      <c r="AC123" s="71">
        <f t="shared" si="38"/>
        <v>1.0331867819770475</v>
      </c>
      <c r="AD123" s="71"/>
      <c r="AF123" s="73">
        <f t="shared" si="44"/>
        <v>0.9343155864889966</v>
      </c>
      <c r="AG123" s="73">
        <f t="shared" si="45"/>
        <v>1.0054336552626209</v>
      </c>
      <c r="AH123" s="73">
        <f>Wgted_Floorspace!AB203</f>
        <v>0.99935045930756428</v>
      </c>
      <c r="AI123" s="73">
        <f t="shared" si="39"/>
        <v>0.9936552625074857</v>
      </c>
      <c r="AJ123" s="73">
        <f t="shared" si="46"/>
        <v>0.97935205752821086</v>
      </c>
      <c r="AK123" s="73">
        <f t="shared" si="47"/>
        <v>1.033858315022868</v>
      </c>
      <c r="AL123" s="73">
        <f t="shared" si="48"/>
        <v>0.93939233529247124</v>
      </c>
      <c r="AM123" s="73">
        <f t="shared" si="49"/>
        <v>0.93939233529247124</v>
      </c>
      <c r="AN123" s="73"/>
      <c r="AO123" s="73">
        <f t="shared" si="50"/>
        <v>0.97250623286845794</v>
      </c>
      <c r="AR123" s="53"/>
      <c r="BD123" s="95">
        <v>1988</v>
      </c>
      <c r="BE123" s="9">
        <f t="shared" si="52"/>
        <v>0.98724334537970093</v>
      </c>
      <c r="BF123" s="9">
        <f t="shared" si="53"/>
        <v>1.0693887222966161</v>
      </c>
      <c r="BG123" s="9">
        <f t="shared" si="54"/>
        <v>1.0252734875863072</v>
      </c>
      <c r="BH123" s="9">
        <f t="shared" si="56"/>
        <v>0.93449059899240794</v>
      </c>
      <c r="BI123" s="9">
        <f t="shared" si="55"/>
        <v>0.96354932474051014</v>
      </c>
    </row>
    <row r="124" spans="1:61" x14ac:dyDescent="0.2">
      <c r="A124" s="50" t="s">
        <v>122</v>
      </c>
      <c r="B124" s="50">
        <f t="shared" si="51"/>
        <v>1983</v>
      </c>
      <c r="D124" s="79">
        <f t="shared" si="31"/>
        <v>1551.4319609159525</v>
      </c>
      <c r="F124" s="327">
        <f t="shared" si="32"/>
        <v>10725.256994237026</v>
      </c>
      <c r="G124" s="327">
        <f t="shared" si="32"/>
        <v>4756.1166019716029</v>
      </c>
      <c r="H124" s="327">
        <f t="shared" si="32"/>
        <v>961.6751142324606</v>
      </c>
      <c r="I124" s="327">
        <f t="shared" si="40"/>
        <v>16443.048710441089</v>
      </c>
      <c r="J124" s="83"/>
      <c r="K124" s="84">
        <f t="shared" si="33"/>
        <v>17.761980273809876</v>
      </c>
      <c r="L124" s="84">
        <f t="shared" si="33"/>
        <v>3.73044914156623</v>
      </c>
      <c r="M124" s="84">
        <f t="shared" si="33"/>
        <v>0.80338975098116827</v>
      </c>
      <c r="N124" s="84">
        <f t="shared" si="41"/>
        <v>22.295819166357273</v>
      </c>
      <c r="P124" s="79">
        <f t="shared" si="34"/>
        <v>94.351843641429852</v>
      </c>
      <c r="R124" s="84">
        <f t="shared" si="35"/>
        <v>69.583985649513494</v>
      </c>
      <c r="T124" s="84">
        <f t="shared" si="36"/>
        <v>69.933370960111333</v>
      </c>
      <c r="V124" s="119">
        <f t="shared" si="42"/>
        <v>0.99500402589205772</v>
      </c>
      <c r="X124" s="125">
        <f t="shared" si="37"/>
        <v>1656.0890133778494</v>
      </c>
      <c r="Y124" s="125">
        <f t="shared" si="37"/>
        <v>784.34770502047991</v>
      </c>
      <c r="Z124" s="125">
        <f t="shared" si="37"/>
        <v>835.40661403344711</v>
      </c>
      <c r="AA124" s="125">
        <f t="shared" si="43"/>
        <v>1355.9419277399429</v>
      </c>
      <c r="AC124" s="71">
        <f t="shared" si="38"/>
        <v>1.0317902350126691</v>
      </c>
      <c r="AD124" s="71"/>
      <c r="AF124" s="73">
        <f t="shared" si="44"/>
        <v>0.95153533455722394</v>
      </c>
      <c r="AG124" s="73">
        <f t="shared" si="45"/>
        <v>0.98094437782577215</v>
      </c>
      <c r="AH124" s="73">
        <f>Wgted_Floorspace!AB204</f>
        <v>0.99908332783436726</v>
      </c>
      <c r="AI124" s="73">
        <f t="shared" si="39"/>
        <v>0.99547033608400926</v>
      </c>
      <c r="AJ124" s="73">
        <f t="shared" si="46"/>
        <v>0.95504678295682532</v>
      </c>
      <c r="AK124" s="73">
        <f t="shared" si="47"/>
        <v>1.0327369161981694</v>
      </c>
      <c r="AL124" s="73">
        <f t="shared" si="48"/>
        <v>0.93340323673647407</v>
      </c>
      <c r="AM124" s="73">
        <f t="shared" si="49"/>
        <v>0.93340323673647396</v>
      </c>
      <c r="AN124" s="73"/>
      <c r="AO124" s="73">
        <f t="shared" si="50"/>
        <v>0.94984924276449623</v>
      </c>
      <c r="AR124" s="53"/>
      <c r="BD124" s="95">
        <v>1989</v>
      </c>
      <c r="BE124" s="9">
        <f t="shared" si="52"/>
        <v>1.0349095774431445</v>
      </c>
      <c r="BF124" s="9">
        <f t="shared" si="53"/>
        <v>1.0852129914054292</v>
      </c>
      <c r="BG124" s="9">
        <f t="shared" si="54"/>
        <v>1.0334475363843281</v>
      </c>
      <c r="BH124" s="9">
        <f t="shared" si="56"/>
        <v>0.9442746401590838</v>
      </c>
      <c r="BI124" s="9">
        <f t="shared" si="55"/>
        <v>0.97723870914383715</v>
      </c>
    </row>
    <row r="125" spans="1:61" x14ac:dyDescent="0.2">
      <c r="A125" s="50" t="s">
        <v>122</v>
      </c>
      <c r="B125" s="50">
        <f t="shared" si="51"/>
        <v>1984</v>
      </c>
      <c r="D125" s="79">
        <f t="shared" si="31"/>
        <v>1567.0754792077332</v>
      </c>
      <c r="F125" s="327">
        <f t="shared" si="32"/>
        <v>11010.588451255411</v>
      </c>
      <c r="G125" s="327">
        <f t="shared" si="32"/>
        <v>4833.5500098395114</v>
      </c>
      <c r="H125" s="327">
        <f t="shared" si="32"/>
        <v>1003.1485678182112</v>
      </c>
      <c r="I125" s="327">
        <f t="shared" si="40"/>
        <v>16847.287028913135</v>
      </c>
      <c r="J125" s="83"/>
      <c r="K125" s="84">
        <f t="shared" si="33"/>
        <v>18.264923134618716</v>
      </c>
      <c r="L125" s="84">
        <f t="shared" si="33"/>
        <v>3.7928273892355819</v>
      </c>
      <c r="M125" s="84">
        <f t="shared" si="33"/>
        <v>0.84230222851627368</v>
      </c>
      <c r="N125" s="84">
        <f t="shared" si="41"/>
        <v>22.900052752370573</v>
      </c>
      <c r="P125" s="79">
        <f t="shared" si="34"/>
        <v>93.016488442224258</v>
      </c>
      <c r="R125" s="84">
        <f t="shared" si="35"/>
        <v>68.431085995883237</v>
      </c>
      <c r="T125" s="84">
        <f t="shared" si="36"/>
        <v>68.197516732402235</v>
      </c>
      <c r="V125" s="119">
        <f t="shared" si="42"/>
        <v>1.0034248939649444</v>
      </c>
      <c r="X125" s="125">
        <f t="shared" si="37"/>
        <v>1658.8507703724208</v>
      </c>
      <c r="Y125" s="125">
        <f t="shared" si="37"/>
        <v>784.68773086336921</v>
      </c>
      <c r="Z125" s="125">
        <f t="shared" si="37"/>
        <v>839.65850676359059</v>
      </c>
      <c r="AA125" s="125">
        <f t="shared" si="43"/>
        <v>1359.2724284372757</v>
      </c>
      <c r="AC125" s="71">
        <f t="shared" si="38"/>
        <v>1.0061796085411199</v>
      </c>
      <c r="AD125" s="71"/>
      <c r="AF125" s="73">
        <f t="shared" si="44"/>
        <v>0.974928018625836</v>
      </c>
      <c r="AG125" s="73">
        <f t="shared" si="45"/>
        <v>0.96706113904096103</v>
      </c>
      <c r="AH125" s="73">
        <f>Wgted_Floorspace!AB205</f>
        <v>0.99955832898033192</v>
      </c>
      <c r="AI125" s="73">
        <f t="shared" si="39"/>
        <v>0.99791543685173023</v>
      </c>
      <c r="AJ125" s="73">
        <f t="shared" si="46"/>
        <v>0.96312948689915767</v>
      </c>
      <c r="AK125" s="73">
        <f t="shared" si="47"/>
        <v>1.0066242052802887</v>
      </c>
      <c r="AL125" s="73">
        <f t="shared" si="48"/>
        <v>0.94281500017524833</v>
      </c>
      <c r="AM125" s="73">
        <f t="shared" si="49"/>
        <v>0.94281500017524822</v>
      </c>
      <c r="AN125" s="73"/>
      <c r="AO125" s="73">
        <f t="shared" si="50"/>
        <v>0.96069728302598134</v>
      </c>
      <c r="AR125" s="53"/>
      <c r="BD125" s="95">
        <v>1990</v>
      </c>
      <c r="BE125" s="9">
        <f t="shared" si="52"/>
        <v>1.0039076264946556</v>
      </c>
      <c r="BF125" s="9">
        <f t="shared" si="53"/>
        <v>1.1067570914125575</v>
      </c>
      <c r="BG125" s="9">
        <f t="shared" si="54"/>
        <v>1.0475567988319399</v>
      </c>
      <c r="BH125" s="9">
        <f t="shared" si="56"/>
        <v>0.95159681326688905</v>
      </c>
      <c r="BI125" s="9">
        <f t="shared" si="55"/>
        <v>0.90993607092059037</v>
      </c>
    </row>
    <row r="126" spans="1:61" x14ac:dyDescent="0.2">
      <c r="A126" s="50" t="s">
        <v>122</v>
      </c>
      <c r="B126" s="50">
        <f t="shared" si="51"/>
        <v>1985</v>
      </c>
      <c r="D126" s="79">
        <f t="shared" si="31"/>
        <v>1662.1240422738808</v>
      </c>
      <c r="F126" s="327">
        <f t="shared" ref="F126:H151" si="57">F51</f>
        <v>11304.387809578857</v>
      </c>
      <c r="G126" s="327">
        <f t="shared" si="57"/>
        <v>4931.5346882519843</v>
      </c>
      <c r="H126" s="327">
        <f t="shared" si="57"/>
        <v>1044.6220214039618</v>
      </c>
      <c r="I126" s="327">
        <f t="shared" ref="I126:I151" si="58">SUM(F126:H126)</f>
        <v>17280.544519234802</v>
      </c>
      <c r="J126" s="83"/>
      <c r="K126" s="84">
        <f t="shared" ref="K126:M153" si="59">K51</f>
        <v>18.781791911546492</v>
      </c>
      <c r="L126" s="84">
        <f t="shared" si="59"/>
        <v>3.8716303455474219</v>
      </c>
      <c r="M126" s="84">
        <f t="shared" si="59"/>
        <v>0.88461197502782274</v>
      </c>
      <c r="N126" s="84">
        <f t="shared" ref="N126:N151" si="60">SUM(K126:M126)</f>
        <v>23.538034232121738</v>
      </c>
      <c r="P126" s="79">
        <f t="shared" si="34"/>
        <v>96.184703000752506</v>
      </c>
      <c r="R126" s="84">
        <f t="shared" si="35"/>
        <v>70.6143948081112</v>
      </c>
      <c r="T126" s="84">
        <f t="shared" si="36"/>
        <v>67.778671077704701</v>
      </c>
      <c r="V126" s="119">
        <f t="shared" ref="V126:V151" si="61">R126/T126</f>
        <v>1.0418379954241872</v>
      </c>
      <c r="X126" s="125">
        <f t="shared" ref="X126:AA153" si="62">X51</f>
        <v>1661.4603309726865</v>
      </c>
      <c r="Y126" s="125">
        <f>Y51</f>
        <v>785.07616599970584</v>
      </c>
      <c r="Z126" s="125">
        <f>Z51</f>
        <v>846.82493466767335</v>
      </c>
      <c r="AA126" s="125">
        <f t="shared" ref="AA126:AA151" si="63">N126/I126*1000000</f>
        <v>1362.1118365756233</v>
      </c>
      <c r="AC126" s="71">
        <f t="shared" si="38"/>
        <v>1</v>
      </c>
      <c r="AD126" s="71"/>
      <c r="AF126" s="73">
        <f t="shared" si="44"/>
        <v>1</v>
      </c>
      <c r="AG126" s="73">
        <f t="shared" si="45"/>
        <v>1</v>
      </c>
      <c r="AH126" s="73">
        <f>Wgted_Floorspace!AB206</f>
        <v>1</v>
      </c>
      <c r="AI126" s="73">
        <f t="shared" si="39"/>
        <v>1</v>
      </c>
      <c r="AJ126" s="73">
        <f t="shared" si="46"/>
        <v>1</v>
      </c>
      <c r="AK126" s="73">
        <f>AG126/(AH126*AI126*AJ126)</f>
        <v>1</v>
      </c>
      <c r="AL126" s="73">
        <f t="shared" ref="AL126:AL148" si="64">AF126*AH126*AI126*AJ126*AK126</f>
        <v>1</v>
      </c>
      <c r="AM126" s="73">
        <f t="shared" ref="AM126:AM148" si="65">AF126*AG126</f>
        <v>1</v>
      </c>
      <c r="AN126" s="73"/>
      <c r="AO126" s="73">
        <f t="shared" ref="AO126:AO148" si="66">AH126*AI126*AJ126</f>
        <v>1</v>
      </c>
      <c r="AR126" s="53"/>
      <c r="BD126" s="95">
        <v>1991</v>
      </c>
      <c r="BE126" s="9">
        <f t="shared" si="52"/>
        <v>1.0331971681611183</v>
      </c>
      <c r="BF126" s="9">
        <f t="shared" si="53"/>
        <v>1.1268063099672947</v>
      </c>
      <c r="BG126" s="9">
        <f t="shared" si="54"/>
        <v>1.0593127778581315</v>
      </c>
      <c r="BH126" s="9">
        <f t="shared" si="56"/>
        <v>0.94924830792620929</v>
      </c>
      <c r="BI126" s="9">
        <f t="shared" si="55"/>
        <v>0.91186363036332629</v>
      </c>
    </row>
    <row r="127" spans="1:61" x14ac:dyDescent="0.2">
      <c r="A127" s="50" t="s">
        <v>122</v>
      </c>
      <c r="B127" s="50">
        <f t="shared" si="51"/>
        <v>1986</v>
      </c>
      <c r="D127" s="79">
        <f t="shared" si="31"/>
        <v>1528.0798433884147</v>
      </c>
      <c r="F127" s="327">
        <f t="shared" si="57"/>
        <v>11614.386631268508</v>
      </c>
      <c r="G127" s="327">
        <f t="shared" si="57"/>
        <v>5033.6768650734721</v>
      </c>
      <c r="H127" s="327">
        <f t="shared" si="57"/>
        <v>1086.0954749897123</v>
      </c>
      <c r="I127" s="327">
        <f t="shared" si="58"/>
        <v>17734.158971331693</v>
      </c>
      <c r="J127" s="83"/>
      <c r="K127" s="84">
        <f t="shared" si="59"/>
        <v>19.306455133343892</v>
      </c>
      <c r="L127" s="84">
        <f t="shared" si="59"/>
        <v>4.0391940705502742</v>
      </c>
      <c r="M127" s="84">
        <f t="shared" si="59"/>
        <v>0.92751582763161144</v>
      </c>
      <c r="N127" s="84">
        <f t="shared" si="60"/>
        <v>24.273165031525778</v>
      </c>
      <c r="P127" s="79">
        <f t="shared" si="34"/>
        <v>86.165904222390537</v>
      </c>
      <c r="R127" s="84">
        <f t="shared" ref="R127:R151" si="67">D127/N127</f>
        <v>62.953464923249925</v>
      </c>
      <c r="T127" s="84">
        <f t="shared" si="36"/>
        <v>66.808132291368125</v>
      </c>
      <c r="V127" s="119">
        <f t="shared" si="61"/>
        <v>0.94230242283518773</v>
      </c>
      <c r="X127" s="125">
        <f t="shared" si="62"/>
        <v>1662.2879663198596</v>
      </c>
      <c r="Y127" s="125">
        <f t="shared" ref="Y127:Z151" si="68">Y52</f>
        <v>802.43412098549913</v>
      </c>
      <c r="Z127" s="125">
        <f t="shared" si="68"/>
        <v>853.99106155045627</v>
      </c>
      <c r="AA127" s="125">
        <f t="shared" si="63"/>
        <v>1368.7237760056607</v>
      </c>
      <c r="AC127" s="71">
        <f t="shared" si="38"/>
        <v>0.98568076400872617</v>
      </c>
      <c r="AD127" s="71"/>
      <c r="AF127" s="73">
        <f t="shared" si="44"/>
        <v>1.0262500091702538</v>
      </c>
      <c r="AG127" s="73">
        <f t="shared" si="45"/>
        <v>0.89583791948410352</v>
      </c>
      <c r="AH127" s="73">
        <f>Wgted_Floorspace!AB207</f>
        <v>1.0003708873112436</v>
      </c>
      <c r="AI127" s="73">
        <f t="shared" si="39"/>
        <v>1.0048541824925772</v>
      </c>
      <c r="AJ127" s="73">
        <f t="shared" si="46"/>
        <v>0.9044615640568251</v>
      </c>
      <c r="AK127" s="73">
        <f t="shared" ref="AK127:AK151" si="69">AG127/(AH127*AI127*AJ127)</f>
        <v>0.98531532305782998</v>
      </c>
      <c r="AL127" s="73">
        <f t="shared" si="64"/>
        <v>0.91935367308562232</v>
      </c>
      <c r="AM127" s="73">
        <f t="shared" si="65"/>
        <v>0.91935367308562232</v>
      </c>
      <c r="AN127" s="73"/>
      <c r="AO127" s="73">
        <f t="shared" si="66"/>
        <v>0.90918906721551629</v>
      </c>
      <c r="AR127" s="53"/>
      <c r="BD127" s="95">
        <v>1992</v>
      </c>
      <c r="BE127" s="9">
        <f t="shared" si="52"/>
        <v>0.99936019637287088</v>
      </c>
      <c r="BF127" s="9">
        <f t="shared" si="53"/>
        <v>1.1468953928135825</v>
      </c>
      <c r="BG127" s="9">
        <f t="shared" si="54"/>
        <v>1.0694325149764923</v>
      </c>
      <c r="BH127" s="9">
        <f t="shared" si="56"/>
        <v>0.91303069548502824</v>
      </c>
      <c r="BI127" s="9">
        <f t="shared" si="55"/>
        <v>0.89239982622380043</v>
      </c>
    </row>
    <row r="128" spans="1:61" x14ac:dyDescent="0.2">
      <c r="A128" s="50" t="s">
        <v>122</v>
      </c>
      <c r="B128" s="50">
        <f t="shared" si="51"/>
        <v>1987</v>
      </c>
      <c r="D128" s="79">
        <f t="shared" si="31"/>
        <v>1583.7336956314982</v>
      </c>
      <c r="F128" s="327">
        <f t="shared" si="57"/>
        <v>11932.88595572365</v>
      </c>
      <c r="G128" s="327">
        <f t="shared" si="57"/>
        <v>5130.779686618258</v>
      </c>
      <c r="H128" s="327">
        <f t="shared" si="57"/>
        <v>1124.6777070632036</v>
      </c>
      <c r="I128" s="327">
        <f t="shared" si="58"/>
        <v>18188.343349405113</v>
      </c>
      <c r="J128" s="83"/>
      <c r="K128" s="84">
        <f t="shared" si="59"/>
        <v>20.030320320171533</v>
      </c>
      <c r="L128" s="84">
        <f t="shared" si="59"/>
        <v>4.1870468935391099</v>
      </c>
      <c r="M128" s="84">
        <f t="shared" si="59"/>
        <v>0.96852440899892678</v>
      </c>
      <c r="N128" s="84">
        <f t="shared" si="60"/>
        <v>25.185891622709573</v>
      </c>
      <c r="P128" s="79">
        <f t="shared" si="34"/>
        <v>87.074103738166855</v>
      </c>
      <c r="R128" s="84">
        <f t="shared" si="67"/>
        <v>62.881779980482399</v>
      </c>
      <c r="T128" s="84">
        <f t="shared" si="36"/>
        <v>64.443286339505136</v>
      </c>
      <c r="V128" s="119">
        <f t="shared" si="61"/>
        <v>0.97576929347152952</v>
      </c>
      <c r="X128" s="125">
        <f t="shared" si="62"/>
        <v>1678.581392170594</v>
      </c>
      <c r="Y128" s="125">
        <f t="shared" si="68"/>
        <v>816.06444814995155</v>
      </c>
      <c r="Z128" s="125">
        <f t="shared" si="68"/>
        <v>861.15729236597974</v>
      </c>
      <c r="AA128" s="125">
        <f t="shared" si="63"/>
        <v>1384.727082553856</v>
      </c>
      <c r="AC128" s="71">
        <f t="shared" si="38"/>
        <v>0.95079005408094064</v>
      </c>
      <c r="AD128" s="71"/>
      <c r="AF128" s="73">
        <f t="shared" si="44"/>
        <v>1.0525329991285779</v>
      </c>
      <c r="AG128" s="73">
        <f t="shared" si="45"/>
        <v>0.90528016432598046</v>
      </c>
      <c r="AH128" s="73">
        <f>Wgted_Floorspace!AB208</f>
        <v>1.0006053867950973</v>
      </c>
      <c r="AI128" s="73">
        <f t="shared" si="39"/>
        <v>1.0166030757320836</v>
      </c>
      <c r="AJ128" s="73">
        <f t="shared" si="46"/>
        <v>0.93658447643219456</v>
      </c>
      <c r="AK128" s="73">
        <f t="shared" si="69"/>
        <v>0.95021480658452839</v>
      </c>
      <c r="AL128" s="73">
        <f t="shared" si="64"/>
        <v>0.95283724640963607</v>
      </c>
      <c r="AM128" s="73">
        <f t="shared" si="65"/>
        <v>0.95283724640963607</v>
      </c>
      <c r="AN128" s="73"/>
      <c r="AO128" s="73">
        <f t="shared" si="66"/>
        <v>0.95271106917386195</v>
      </c>
      <c r="AR128" s="53"/>
      <c r="BD128" s="95">
        <v>1993</v>
      </c>
      <c r="BE128" s="9">
        <f t="shared" si="52"/>
        <v>1.0466622085274109</v>
      </c>
      <c r="BF128" s="9">
        <f t="shared" si="53"/>
        <v>1.1681463921623081</v>
      </c>
      <c r="BG128" s="9">
        <f t="shared" si="54"/>
        <v>1.079179014171495</v>
      </c>
      <c r="BH128" s="9">
        <f t="shared" si="56"/>
        <v>0.9536682807394552</v>
      </c>
      <c r="BI128" s="9">
        <f t="shared" si="55"/>
        <v>0.87059955733939554</v>
      </c>
    </row>
    <row r="129" spans="1:61" x14ac:dyDescent="0.2">
      <c r="A129" s="50" t="s">
        <v>122</v>
      </c>
      <c r="B129" s="50">
        <f t="shared" si="51"/>
        <v>1988</v>
      </c>
      <c r="D129" s="79">
        <f t="shared" si="31"/>
        <v>1640.9208999304979</v>
      </c>
      <c r="F129" s="327">
        <f t="shared" si="57"/>
        <v>12068.736362303047</v>
      </c>
      <c r="G129" s="327">
        <f t="shared" si="57"/>
        <v>5253.8755302742284</v>
      </c>
      <c r="H129" s="327">
        <f t="shared" si="57"/>
        <v>1157.0075314370215</v>
      </c>
      <c r="I129" s="327">
        <f t="shared" si="58"/>
        <v>18479.619424014298</v>
      </c>
      <c r="J129" s="83"/>
      <c r="K129" s="84">
        <f t="shared" si="59"/>
        <v>20.443578359794547</v>
      </c>
      <c r="L129" s="84">
        <f t="shared" si="59"/>
        <v>4.3379184970352691</v>
      </c>
      <c r="M129" s="84">
        <f t="shared" si="59"/>
        <v>1.0259782452200503</v>
      </c>
      <c r="N129" s="84">
        <f t="shared" si="60"/>
        <v>25.807475102049864</v>
      </c>
      <c r="P129" s="79">
        <f t="shared" si="34"/>
        <v>88.796249656425189</v>
      </c>
      <c r="R129" s="84">
        <f t="shared" si="67"/>
        <v>63.583163151057775</v>
      </c>
      <c r="T129" s="84">
        <f t="shared" si="36"/>
        <v>65.388596742990316</v>
      </c>
      <c r="V129" s="119">
        <f t="shared" si="61"/>
        <v>0.97238916750226656</v>
      </c>
      <c r="X129" s="125">
        <f t="shared" si="62"/>
        <v>1693.9286555012084</v>
      </c>
      <c r="Y129" s="125">
        <f t="shared" si="68"/>
        <v>825.66069029215282</v>
      </c>
      <c r="Z129" s="125">
        <f t="shared" si="68"/>
        <v>886.75157018707512</v>
      </c>
      <c r="AA129" s="125">
        <f t="shared" si="63"/>
        <v>1396.5371531684793</v>
      </c>
      <c r="AC129" s="71">
        <f t="shared" si="38"/>
        <v>0.96473707293590505</v>
      </c>
      <c r="AD129" s="71"/>
      <c r="AF129" s="73">
        <f t="shared" si="44"/>
        <v>1.0693887222966161</v>
      </c>
      <c r="AG129" s="73">
        <f t="shared" si="45"/>
        <v>0.92318473609811413</v>
      </c>
      <c r="AH129" s="73">
        <f>Wgted_Floorspace!AB209</f>
        <v>1.0012326802218607</v>
      </c>
      <c r="AI129" s="73">
        <f t="shared" si="39"/>
        <v>1.0252734875863072</v>
      </c>
      <c r="AJ129" s="73">
        <f t="shared" si="46"/>
        <v>0.93334008912427469</v>
      </c>
      <c r="AK129" s="73">
        <f t="shared" si="69"/>
        <v>0.96354932474051014</v>
      </c>
      <c r="AL129" s="73">
        <f t="shared" si="64"/>
        <v>0.98724334537970082</v>
      </c>
      <c r="AM129" s="73">
        <f t="shared" si="65"/>
        <v>0.98724334537970093</v>
      </c>
      <c r="AN129" s="73"/>
      <c r="AO129" s="73">
        <f t="shared" si="66"/>
        <v>0.95810843554556335</v>
      </c>
      <c r="AR129" s="53"/>
      <c r="BD129" s="95">
        <v>1994</v>
      </c>
      <c r="BE129" s="9">
        <f t="shared" si="52"/>
        <v>1.0469113928559388</v>
      </c>
      <c r="BF129" s="9">
        <f t="shared" si="53"/>
        <v>1.1860969724366333</v>
      </c>
      <c r="BG129" s="9">
        <f t="shared" si="54"/>
        <v>1.0857531865650496</v>
      </c>
      <c r="BH129" s="9">
        <f t="shared" si="56"/>
        <v>0.94849444669218641</v>
      </c>
      <c r="BI129" s="9">
        <f t="shared" si="55"/>
        <v>0.85708485984426419</v>
      </c>
    </row>
    <row r="130" spans="1:61" x14ac:dyDescent="0.2">
      <c r="A130" s="50" t="s">
        <v>122</v>
      </c>
      <c r="B130" s="50">
        <f t="shared" si="51"/>
        <v>1989</v>
      </c>
      <c r="D130" s="79">
        <f t="shared" si="31"/>
        <v>1720.1480902477535</v>
      </c>
      <c r="F130" s="327">
        <f t="shared" si="57"/>
        <v>12195.073962214348</v>
      </c>
      <c r="G130" s="327">
        <f t="shared" si="57"/>
        <v>5371.2108472275258</v>
      </c>
      <c r="H130" s="327">
        <f t="shared" si="57"/>
        <v>1186.7866013916205</v>
      </c>
      <c r="I130" s="327">
        <f t="shared" si="58"/>
        <v>18753.071410833494</v>
      </c>
      <c r="J130" s="83"/>
      <c r="K130" s="84">
        <f t="shared" si="59"/>
        <v>20.838582035288201</v>
      </c>
      <c r="L130" s="84">
        <f t="shared" si="59"/>
        <v>4.4768266318193133</v>
      </c>
      <c r="M130" s="84">
        <f t="shared" si="59"/>
        <v>1.0827484027698875</v>
      </c>
      <c r="N130" s="84">
        <f t="shared" si="60"/>
        <v>26.398157069877403</v>
      </c>
      <c r="P130" s="79">
        <f t="shared" si="34"/>
        <v>91.72620594053933</v>
      </c>
      <c r="R130" s="84">
        <f t="shared" si="67"/>
        <v>65.161673434036516</v>
      </c>
      <c r="T130" s="84">
        <f t="shared" si="36"/>
        <v>66.354640353416272</v>
      </c>
      <c r="V130" s="119">
        <f t="shared" si="61"/>
        <v>0.98202134902659699</v>
      </c>
      <c r="X130" s="125">
        <f t="shared" si="62"/>
        <v>1708.7704510735407</v>
      </c>
      <c r="Y130" s="125">
        <f t="shared" si="68"/>
        <v>833.48555086608269</v>
      </c>
      <c r="Z130" s="125">
        <f t="shared" si="68"/>
        <v>912.3362207664477</v>
      </c>
      <c r="AA130" s="125">
        <f t="shared" si="63"/>
        <v>1407.6711217890104</v>
      </c>
      <c r="AC130" s="71">
        <f t="shared" si="38"/>
        <v>0.97898998753375011</v>
      </c>
      <c r="AD130" s="71"/>
      <c r="AF130" s="73">
        <f t="shared" si="44"/>
        <v>1.0852129914054292</v>
      </c>
      <c r="AG130" s="73">
        <f t="shared" si="45"/>
        <v>0.95364650592955202</v>
      </c>
      <c r="AH130" s="73">
        <f>Wgted_Floorspace!AB210</f>
        <v>1.0017920681748751</v>
      </c>
      <c r="AI130" s="73">
        <f t="shared" si="39"/>
        <v>1.0334475363843281</v>
      </c>
      <c r="AJ130" s="73">
        <f t="shared" si="46"/>
        <v>0.94258546274919097</v>
      </c>
      <c r="AK130" s="73">
        <f t="shared" si="69"/>
        <v>0.97723870914383715</v>
      </c>
      <c r="AL130" s="73">
        <f t="shared" si="64"/>
        <v>1.0349095774431447</v>
      </c>
      <c r="AM130" s="73">
        <f t="shared" si="65"/>
        <v>1.0349095774431445</v>
      </c>
      <c r="AN130" s="73"/>
      <c r="AO130" s="73">
        <f t="shared" si="66"/>
        <v>0.97585830054260303</v>
      </c>
      <c r="AR130" s="53"/>
      <c r="BD130" s="95">
        <v>1995</v>
      </c>
      <c r="BE130" s="9">
        <f t="shared" si="52"/>
        <v>1.0199334643503588</v>
      </c>
      <c r="BF130" s="9">
        <f t="shared" si="53"/>
        <v>1.2046391789006161</v>
      </c>
      <c r="BG130" s="9">
        <f t="shared" si="54"/>
        <v>1.0907726260613932</v>
      </c>
      <c r="BH130" s="9">
        <f t="shared" si="56"/>
        <v>0.91335096955032935</v>
      </c>
      <c r="BI130" s="9">
        <f t="shared" si="55"/>
        <v>0.84985128041287838</v>
      </c>
    </row>
    <row r="131" spans="1:61" x14ac:dyDescent="0.2">
      <c r="A131" s="50" t="s">
        <v>122</v>
      </c>
      <c r="B131" s="50">
        <f t="shared" si="51"/>
        <v>1990</v>
      </c>
      <c r="D131" s="79">
        <f t="shared" si="31"/>
        <v>1668.6190022188744</v>
      </c>
      <c r="F131" s="327">
        <f t="shared" si="57"/>
        <v>12567.473332138225</v>
      </c>
      <c r="G131" s="327">
        <f t="shared" si="57"/>
        <v>5379.6400392229498</v>
      </c>
      <c r="H131" s="327">
        <f t="shared" si="57"/>
        <v>1178.251818772347</v>
      </c>
      <c r="I131" s="327">
        <f t="shared" si="58"/>
        <v>19125.365190133522</v>
      </c>
      <c r="J131" s="83"/>
      <c r="K131" s="84">
        <f t="shared" si="59"/>
        <v>21.670096501829079</v>
      </c>
      <c r="L131" s="84">
        <f t="shared" si="59"/>
        <v>4.5145894704901695</v>
      </c>
      <c r="M131" s="84">
        <f t="shared" si="59"/>
        <v>1.1050970913609319</v>
      </c>
      <c r="N131" s="84">
        <f t="shared" si="60"/>
        <v>27.289783063680179</v>
      </c>
      <c r="P131" s="79">
        <f t="shared" si="34"/>
        <v>87.246386441796616</v>
      </c>
      <c r="R131" s="84">
        <f t="shared" si="67"/>
        <v>61.144458287747625</v>
      </c>
      <c r="T131" s="84">
        <f t="shared" si="36"/>
        <v>61.699510091700446</v>
      </c>
      <c r="V131" s="119">
        <f t="shared" si="61"/>
        <v>0.99100395119624318</v>
      </c>
      <c r="X131" s="125">
        <f t="shared" si="62"/>
        <v>1724.3001778577984</v>
      </c>
      <c r="Y131" s="125">
        <f t="shared" si="68"/>
        <v>839.19917272797113</v>
      </c>
      <c r="Z131" s="125">
        <f t="shared" si="68"/>
        <v>937.91248505125429</v>
      </c>
      <c r="AA131" s="125">
        <f t="shared" si="63"/>
        <v>1426.8895151742543</v>
      </c>
      <c r="AC131" s="71">
        <f t="shared" si="38"/>
        <v>0.91030864297951763</v>
      </c>
      <c r="AD131" s="71"/>
      <c r="AF131" s="73">
        <f t="shared" si="44"/>
        <v>1.1067570914125575</v>
      </c>
      <c r="AG131" s="73">
        <f t="shared" si="45"/>
        <v>0.90707132963870607</v>
      </c>
      <c r="AH131" s="73">
        <f>Wgted_Floorspace!AB211</f>
        <v>1.0004094486094504</v>
      </c>
      <c r="AI131" s="73">
        <f t="shared" si="39"/>
        <v>1.0475567988319399</v>
      </c>
      <c r="AJ131" s="73">
        <f t="shared" si="46"/>
        <v>0.95120734274310392</v>
      </c>
      <c r="AK131" s="73">
        <f t="shared" si="69"/>
        <v>0.90993607092059037</v>
      </c>
      <c r="AL131" s="73">
        <f t="shared" si="64"/>
        <v>1.0039076264946556</v>
      </c>
      <c r="AM131" s="73">
        <f t="shared" si="65"/>
        <v>1.0039076264946556</v>
      </c>
      <c r="AN131" s="73"/>
      <c r="AO131" s="73">
        <f t="shared" si="66"/>
        <v>0.99685171148453755</v>
      </c>
      <c r="AR131" s="53"/>
      <c r="BD131" s="95">
        <v>1996</v>
      </c>
      <c r="BE131" s="9">
        <f t="shared" si="52"/>
        <v>1.0703990087137922</v>
      </c>
      <c r="BF131" s="9">
        <f t="shared" si="53"/>
        <v>1.2242779719368959</v>
      </c>
      <c r="BG131" s="9">
        <f t="shared" si="54"/>
        <v>1.0988882851278905</v>
      </c>
      <c r="BH131" s="9">
        <f t="shared" si="56"/>
        <v>0.92565588241772867</v>
      </c>
      <c r="BI131" s="9">
        <f t="shared" si="55"/>
        <v>0.85953299743277267</v>
      </c>
    </row>
    <row r="132" spans="1:61" x14ac:dyDescent="0.2">
      <c r="A132" s="50" t="s">
        <v>122</v>
      </c>
      <c r="B132" s="50">
        <f t="shared" si="51"/>
        <v>1991</v>
      </c>
      <c r="D132" s="79">
        <f t="shared" si="31"/>
        <v>1717.3018536098843</v>
      </c>
      <c r="F132" s="327">
        <f t="shared" si="57"/>
        <v>12925.645339659677</v>
      </c>
      <c r="G132" s="327">
        <f t="shared" si="57"/>
        <v>5380.3561088088381</v>
      </c>
      <c r="H132" s="327">
        <f t="shared" si="57"/>
        <v>1165.8251554760102</v>
      </c>
      <c r="I132" s="327">
        <f t="shared" si="58"/>
        <v>19471.826603944526</v>
      </c>
      <c r="J132" s="83"/>
      <c r="K132" s="84">
        <f t="shared" si="59"/>
        <v>22.457968996550694</v>
      </c>
      <c r="L132" s="84">
        <f t="shared" si="59"/>
        <v>4.5266477600561457</v>
      </c>
      <c r="M132" s="84">
        <f t="shared" si="59"/>
        <v>1.1113300109909803</v>
      </c>
      <c r="N132" s="84">
        <f t="shared" si="60"/>
        <v>28.09594676759782</v>
      </c>
      <c r="P132" s="79">
        <f t="shared" si="34"/>
        <v>88.194183757881262</v>
      </c>
      <c r="R132" s="84">
        <f t="shared" si="67"/>
        <v>61.122761507734459</v>
      </c>
      <c r="T132" s="84">
        <f t="shared" si="36"/>
        <v>61.743384756004559</v>
      </c>
      <c r="V132" s="119">
        <f t="shared" si="61"/>
        <v>0.98994834425221978</v>
      </c>
      <c r="X132" s="125">
        <f t="shared" si="62"/>
        <v>1737.4737126387838</v>
      </c>
      <c r="Y132" s="125">
        <f t="shared" si="68"/>
        <v>841.32865344080437</v>
      </c>
      <c r="Z132" s="125">
        <f t="shared" si="68"/>
        <v>953.25616004333062</v>
      </c>
      <c r="AA132" s="125">
        <f t="shared" si="63"/>
        <v>1442.9024733563647</v>
      </c>
      <c r="AC132" s="71">
        <f t="shared" si="38"/>
        <v>0.91095596556059644</v>
      </c>
      <c r="AD132" s="71"/>
      <c r="AF132" s="73">
        <f t="shared" si="44"/>
        <v>1.1268063099672947</v>
      </c>
      <c r="AG132" s="73">
        <f t="shared" si="45"/>
        <v>0.91692525948945613</v>
      </c>
      <c r="AH132" s="73">
        <f>Wgted_Floorspace!AB212</f>
        <v>0.99900460466619534</v>
      </c>
      <c r="AI132" s="73">
        <f t="shared" si="39"/>
        <v>1.0593127778581315</v>
      </c>
      <c r="AJ132" s="73">
        <f t="shared" si="46"/>
        <v>0.9501941267261611</v>
      </c>
      <c r="AK132" s="73">
        <f t="shared" si="69"/>
        <v>0.91186363036332629</v>
      </c>
      <c r="AL132" s="73">
        <f t="shared" si="64"/>
        <v>1.0331971681611183</v>
      </c>
      <c r="AM132" s="73">
        <f t="shared" si="65"/>
        <v>1.0331971681611183</v>
      </c>
      <c r="AN132" s="73"/>
      <c r="AO132" s="73">
        <f t="shared" si="66"/>
        <v>1.0055508619464437</v>
      </c>
      <c r="AR132" s="53"/>
      <c r="BD132" s="95">
        <v>1997</v>
      </c>
      <c r="BE132" s="9">
        <f t="shared" si="52"/>
        <v>1.0672927256990261</v>
      </c>
      <c r="BF132" s="9">
        <f t="shared" si="53"/>
        <v>1.2442648124485769</v>
      </c>
      <c r="BG132" s="9">
        <f t="shared" si="54"/>
        <v>1.1065877906991104</v>
      </c>
      <c r="BH132" s="9">
        <f t="shared" si="56"/>
        <v>0.92476425984983357</v>
      </c>
      <c r="BI132" s="9">
        <f t="shared" si="55"/>
        <v>0.83821189355605419</v>
      </c>
    </row>
    <row r="133" spans="1:61" x14ac:dyDescent="0.2">
      <c r="A133" s="50" t="s">
        <v>122</v>
      </c>
      <c r="B133" s="50">
        <f t="shared" si="51"/>
        <v>1992</v>
      </c>
      <c r="D133" s="79">
        <f t="shared" si="31"/>
        <v>1661.0606092828953</v>
      </c>
      <c r="F133" s="327">
        <f t="shared" si="57"/>
        <v>13182.20678062062</v>
      </c>
      <c r="G133" s="327">
        <f t="shared" si="57"/>
        <v>5437.8945904058892</v>
      </c>
      <c r="H133" s="327">
        <f t="shared" si="57"/>
        <v>1198.8755233938855</v>
      </c>
      <c r="I133" s="327">
        <f t="shared" si="58"/>
        <v>19818.976894420397</v>
      </c>
      <c r="J133" s="83"/>
      <c r="K133" s="84">
        <f t="shared" si="59"/>
        <v>23.135727719040933</v>
      </c>
      <c r="L133" s="84">
        <f t="shared" si="59"/>
        <v>4.5727599190606885</v>
      </c>
      <c r="M133" s="84">
        <f t="shared" si="59"/>
        <v>1.1615521553151642</v>
      </c>
      <c r="N133" s="84">
        <f t="shared" si="60"/>
        <v>28.870039793416787</v>
      </c>
      <c r="P133" s="79">
        <f t="shared" si="34"/>
        <v>83.811622473334182</v>
      </c>
      <c r="R133" s="84">
        <f t="shared" si="67"/>
        <v>57.535792162699607</v>
      </c>
      <c r="T133" s="84">
        <f t="shared" si="36"/>
        <v>60.439831581513161</v>
      </c>
      <c r="V133" s="119">
        <f t="shared" si="61"/>
        <v>0.95195156335111597</v>
      </c>
      <c r="X133" s="125">
        <f t="shared" si="62"/>
        <v>1755.0724324134521</v>
      </c>
      <c r="Y133" s="125">
        <f t="shared" si="68"/>
        <v>840.90631825200091</v>
      </c>
      <c r="Z133" s="125">
        <f t="shared" si="68"/>
        <v>968.86802061563242</v>
      </c>
      <c r="AA133" s="125">
        <f t="shared" si="63"/>
        <v>1456.6866870683177</v>
      </c>
      <c r="AC133" s="71">
        <f t="shared" si="38"/>
        <v>0.89172346728695895</v>
      </c>
      <c r="AD133" s="71"/>
      <c r="AF133" s="73">
        <f t="shared" si="44"/>
        <v>1.1468953928135825</v>
      </c>
      <c r="AG133" s="73">
        <f t="shared" si="45"/>
        <v>0.8713612441333678</v>
      </c>
      <c r="AH133" s="73">
        <f>Wgted_Floorspace!AB213</f>
        <v>0.99924208979320028</v>
      </c>
      <c r="AI133" s="73">
        <f t="shared" si="39"/>
        <v>1.0694325149764923</v>
      </c>
      <c r="AJ133" s="73">
        <f t="shared" si="46"/>
        <v>0.91372321563634884</v>
      </c>
      <c r="AK133" s="73">
        <f t="shared" si="69"/>
        <v>0.89239982622380043</v>
      </c>
      <c r="AL133" s="73">
        <f t="shared" si="64"/>
        <v>0.99936019637287099</v>
      </c>
      <c r="AM133" s="73">
        <f t="shared" si="65"/>
        <v>0.99936019637287088</v>
      </c>
      <c r="AN133" s="73"/>
      <c r="AO133" s="73">
        <f t="shared" si="66"/>
        <v>0.97642471292328958</v>
      </c>
      <c r="AR133" s="53"/>
      <c r="BD133" s="95">
        <v>1998</v>
      </c>
      <c r="BE133" s="9">
        <f t="shared" si="52"/>
        <v>1.1297653103614749</v>
      </c>
      <c r="BF133" s="9">
        <f t="shared" si="53"/>
        <v>1.2627474324648014</v>
      </c>
      <c r="BG133" s="9">
        <f t="shared" si="54"/>
        <v>1.1206419208402039</v>
      </c>
      <c r="BH133" s="9">
        <f t="shared" si="56"/>
        <v>0.95685323128659772</v>
      </c>
      <c r="BI133" s="9">
        <f t="shared" si="55"/>
        <v>0.83437166870059698</v>
      </c>
    </row>
    <row r="134" spans="1:61" x14ac:dyDescent="0.2">
      <c r="A134" s="50" t="s">
        <v>122</v>
      </c>
      <c r="B134" s="50">
        <f t="shared" si="51"/>
        <v>1993</v>
      </c>
      <c r="D134" s="79">
        <f t="shared" si="31"/>
        <v>1739.6824209328875</v>
      </c>
      <c r="F134" s="327">
        <f t="shared" si="57"/>
        <v>13458.72428310294</v>
      </c>
      <c r="G134" s="327">
        <f t="shared" si="57"/>
        <v>5490.982865203031</v>
      </c>
      <c r="H134" s="327">
        <f t="shared" si="57"/>
        <v>1236.4985864383075</v>
      </c>
      <c r="I134" s="327">
        <f t="shared" si="58"/>
        <v>20186.205734744279</v>
      </c>
      <c r="J134" s="83"/>
      <c r="K134" s="84">
        <f t="shared" si="59"/>
        <v>23.84943201820338</v>
      </c>
      <c r="L134" s="84">
        <f t="shared" si="59"/>
        <v>4.606221918891924</v>
      </c>
      <c r="M134" s="84">
        <f t="shared" si="59"/>
        <v>1.2173116916772739</v>
      </c>
      <c r="N134" s="84">
        <f t="shared" si="60"/>
        <v>29.67296562877258</v>
      </c>
      <c r="P134" s="79">
        <f t="shared" si="34"/>
        <v>86.181744295737801</v>
      </c>
      <c r="R134" s="84">
        <f t="shared" si="67"/>
        <v>58.628532203265635</v>
      </c>
      <c r="T134" s="84">
        <f t="shared" si="36"/>
        <v>58.980756948652498</v>
      </c>
      <c r="V134" s="119">
        <f t="shared" si="61"/>
        <v>0.99402814131915085</v>
      </c>
      <c r="X134" s="125">
        <f t="shared" si="62"/>
        <v>1772.0425440430258</v>
      </c>
      <c r="Y134" s="125">
        <f t="shared" si="68"/>
        <v>838.87020447324005</v>
      </c>
      <c r="Z134" s="125">
        <f t="shared" si="68"/>
        <v>984.48288176673066</v>
      </c>
      <c r="AA134" s="125">
        <f t="shared" si="63"/>
        <v>1469.9625089870055</v>
      </c>
      <c r="AC134" s="71">
        <f t="shared" si="38"/>
        <v>0.87019642036112133</v>
      </c>
      <c r="AD134" s="71"/>
      <c r="AF134" s="73">
        <f t="shared" si="44"/>
        <v>1.1681463921623081</v>
      </c>
      <c r="AG134" s="73">
        <f t="shared" si="45"/>
        <v>0.89600260339800142</v>
      </c>
      <c r="AH134" s="73">
        <f>Wgted_Floorspace!AB214</f>
        <v>0.99953694327676179</v>
      </c>
      <c r="AI134" s="73">
        <f t="shared" si="39"/>
        <v>1.079179014171495</v>
      </c>
      <c r="AJ134" s="73">
        <f t="shared" si="46"/>
        <v>0.95411008783033446</v>
      </c>
      <c r="AK134" s="73">
        <f t="shared" si="69"/>
        <v>0.87059955733939554</v>
      </c>
      <c r="AL134" s="73">
        <f t="shared" si="64"/>
        <v>1.0466622085274107</v>
      </c>
      <c r="AM134" s="73">
        <f t="shared" si="65"/>
        <v>1.0466622085274109</v>
      </c>
      <c r="AN134" s="73"/>
      <c r="AO134" s="73">
        <f t="shared" si="66"/>
        <v>1.0291787950550297</v>
      </c>
      <c r="AR134" s="53"/>
      <c r="BD134" s="95">
        <v>1999</v>
      </c>
      <c r="BE134" s="9">
        <f t="shared" si="52"/>
        <v>1.1556523352287804</v>
      </c>
      <c r="BF134" s="9">
        <f t="shared" si="53"/>
        <v>1.282311566947625</v>
      </c>
      <c r="BG134" s="9">
        <f t="shared" si="54"/>
        <v>1.1359817573956636</v>
      </c>
      <c r="BH134" s="9">
        <f t="shared" si="56"/>
        <v>0.93740867083416768</v>
      </c>
      <c r="BI134" s="9">
        <f t="shared" si="55"/>
        <v>0.8463174935906872</v>
      </c>
    </row>
    <row r="135" spans="1:61" x14ac:dyDescent="0.2">
      <c r="A135" s="50" t="s">
        <v>122</v>
      </c>
      <c r="B135" s="50">
        <f t="shared" si="51"/>
        <v>1994</v>
      </c>
      <c r="D135" s="79">
        <f t="shared" si="31"/>
        <v>1740.096596196292</v>
      </c>
      <c r="F135" s="327">
        <f t="shared" si="57"/>
        <v>13601.314656692544</v>
      </c>
      <c r="G135" s="327">
        <f t="shared" si="57"/>
        <v>5655.6166194293992</v>
      </c>
      <c r="H135" s="327">
        <f t="shared" si="57"/>
        <v>1239.4702601989095</v>
      </c>
      <c r="I135" s="327">
        <f t="shared" si="58"/>
        <v>20496.401536320853</v>
      </c>
      <c r="J135" s="83"/>
      <c r="K135" s="84">
        <f t="shared" si="59"/>
        <v>24.337268518321306</v>
      </c>
      <c r="L135" s="84">
        <f t="shared" si="59"/>
        <v>4.7444020257577701</v>
      </c>
      <c r="M135" s="84">
        <f t="shared" si="59"/>
        <v>1.2308115997601659</v>
      </c>
      <c r="N135" s="84">
        <f t="shared" si="60"/>
        <v>30.31248214383924</v>
      </c>
      <c r="P135" s="79">
        <f t="shared" si="34"/>
        <v>84.897663285564363</v>
      </c>
      <c r="R135" s="84">
        <f t="shared" si="67"/>
        <v>57.405282349995616</v>
      </c>
      <c r="T135" s="84">
        <f t="shared" si="36"/>
        <v>58.053805367029668</v>
      </c>
      <c r="V135" s="119">
        <f t="shared" si="61"/>
        <v>0.98882893183428822</v>
      </c>
      <c r="X135" s="125">
        <f t="shared" si="62"/>
        <v>1789.3320706573111</v>
      </c>
      <c r="Y135" s="125">
        <f t="shared" si="68"/>
        <v>838.88324563209824</v>
      </c>
      <c r="Z135" s="125">
        <f t="shared" si="68"/>
        <v>993.01422493400207</v>
      </c>
      <c r="AA135" s="125">
        <f t="shared" si="63"/>
        <v>1478.917267019955</v>
      </c>
      <c r="AC135" s="71">
        <f t="shared" si="38"/>
        <v>0.85652026579975304</v>
      </c>
      <c r="AD135" s="71"/>
      <c r="AF135" s="73">
        <f t="shared" si="44"/>
        <v>1.1860969724366333</v>
      </c>
      <c r="AG135" s="73">
        <f t="shared" si="45"/>
        <v>0.88265244510761931</v>
      </c>
      <c r="AH135" s="73">
        <f>Wgted_Floorspace!AB215</f>
        <v>0.99934126237556686</v>
      </c>
      <c r="AI135" s="73">
        <f t="shared" si="39"/>
        <v>1.0857531865650496</v>
      </c>
      <c r="AJ135" s="73">
        <f t="shared" si="46"/>
        <v>0.94911966752727595</v>
      </c>
      <c r="AK135" s="73">
        <f t="shared" si="69"/>
        <v>0.85708485984426419</v>
      </c>
      <c r="AL135" s="73">
        <f t="shared" si="64"/>
        <v>1.0469113928559386</v>
      </c>
      <c r="AM135" s="73">
        <f t="shared" si="65"/>
        <v>1.0469113928559388</v>
      </c>
      <c r="AN135" s="73"/>
      <c r="AO135" s="73">
        <f t="shared" si="66"/>
        <v>1.029830867935295</v>
      </c>
      <c r="AR135" s="53"/>
      <c r="BD135" s="95">
        <v>2000</v>
      </c>
      <c r="BE135" s="9">
        <f t="shared" si="52"/>
        <v>1.1373036518257149</v>
      </c>
      <c r="BF135" s="9">
        <f t="shared" si="53"/>
        <v>1.3046336134221697</v>
      </c>
      <c r="BG135" s="9">
        <f t="shared" si="54"/>
        <v>1.1496397871232207</v>
      </c>
      <c r="BH135" s="9">
        <f t="shared" si="56"/>
        <v>0.9369331598735382</v>
      </c>
      <c r="BI135" s="9">
        <f t="shared" si="55"/>
        <v>0.80931478526506673</v>
      </c>
    </row>
    <row r="136" spans="1:61" x14ac:dyDescent="0.2">
      <c r="A136" s="50" t="s">
        <v>122</v>
      </c>
      <c r="B136" s="50">
        <f t="shared" si="51"/>
        <v>1995</v>
      </c>
      <c r="D136" s="79">
        <f t="shared" si="31"/>
        <v>1695.2559326164219</v>
      </c>
      <c r="F136" s="327">
        <f t="shared" si="57"/>
        <v>13744.529154137033</v>
      </c>
      <c r="G136" s="327">
        <f t="shared" si="57"/>
        <v>5826.3251001601666</v>
      </c>
      <c r="H136" s="327">
        <f t="shared" si="57"/>
        <v>1245.9667063093564</v>
      </c>
      <c r="I136" s="327">
        <f t="shared" si="58"/>
        <v>20816.820960606554</v>
      </c>
      <c r="J136" s="83"/>
      <c r="K136" s="84">
        <f t="shared" si="59"/>
        <v>24.775020287647664</v>
      </c>
      <c r="L136" s="84">
        <f t="shared" si="59"/>
        <v>4.9057801692098044</v>
      </c>
      <c r="M136" s="84">
        <f t="shared" si="59"/>
        <v>1.247880901172183</v>
      </c>
      <c r="N136" s="84">
        <f t="shared" si="60"/>
        <v>30.928681358029653</v>
      </c>
      <c r="P136" s="79">
        <f t="shared" si="34"/>
        <v>81.436831100411496</v>
      </c>
      <c r="R136" s="84">
        <f t="shared" si="67"/>
        <v>54.811775290132189</v>
      </c>
      <c r="T136" s="84">
        <f t="shared" si="36"/>
        <v>57.558432255277765</v>
      </c>
      <c r="V136" s="119">
        <f t="shared" si="61"/>
        <v>0.95228054591612465</v>
      </c>
      <c r="X136" s="125">
        <f t="shared" si="62"/>
        <v>1802.5368501030471</v>
      </c>
      <c r="Y136" s="125">
        <f t="shared" si="68"/>
        <v>842.0024775265191</v>
      </c>
      <c r="Z136" s="125">
        <f t="shared" si="68"/>
        <v>1001.5363130115222</v>
      </c>
      <c r="AA136" s="125">
        <f t="shared" si="63"/>
        <v>1485.7543049709</v>
      </c>
      <c r="AC136" s="71">
        <f t="shared" si="38"/>
        <v>0.8492115785110339</v>
      </c>
      <c r="AD136" s="71"/>
      <c r="AF136" s="73">
        <f t="shared" si="44"/>
        <v>1.2046391789006161</v>
      </c>
      <c r="AG136" s="73">
        <f t="shared" si="45"/>
        <v>0.8466713371228517</v>
      </c>
      <c r="AH136" s="73">
        <f>Wgted_Floorspace!AB216</f>
        <v>0.99924727782779377</v>
      </c>
      <c r="AI136" s="73">
        <f t="shared" si="39"/>
        <v>1.0907726260613932</v>
      </c>
      <c r="AJ136" s="73">
        <f t="shared" si="46"/>
        <v>0.91403898696207664</v>
      </c>
      <c r="AK136" s="73">
        <f t="shared" si="69"/>
        <v>0.84985128041287838</v>
      </c>
      <c r="AL136" s="73">
        <f t="shared" si="64"/>
        <v>1.0199334643503588</v>
      </c>
      <c r="AM136" s="73">
        <f t="shared" si="65"/>
        <v>1.0199334643503588</v>
      </c>
      <c r="AN136" s="73"/>
      <c r="AO136" s="73">
        <f t="shared" si="66"/>
        <v>0.99625823557213233</v>
      </c>
      <c r="AR136" s="53"/>
      <c r="BD136" s="95">
        <v>2001</v>
      </c>
      <c r="BE136" s="9">
        <f t="shared" si="52"/>
        <v>1.1607566590836331</v>
      </c>
      <c r="BF136" s="9">
        <f t="shared" si="53"/>
        <v>1.3263970594340686</v>
      </c>
      <c r="BG136" s="9">
        <f t="shared" si="54"/>
        <v>1.1639584977532216</v>
      </c>
      <c r="BH136" s="9">
        <f t="shared" si="56"/>
        <v>0.94861728046609706</v>
      </c>
      <c r="BI136" s="9">
        <f t="shared" si="55"/>
        <v>0.79257269511149897</v>
      </c>
    </row>
    <row r="137" spans="1:61" x14ac:dyDescent="0.2">
      <c r="A137" s="50" t="s">
        <v>122</v>
      </c>
      <c r="B137" s="50">
        <f t="shared" si="51"/>
        <v>1996</v>
      </c>
      <c r="D137" s="79">
        <f t="shared" si="31"/>
        <v>1779.1359272093234</v>
      </c>
      <c r="F137" s="327">
        <f t="shared" si="57"/>
        <v>13944.121049455003</v>
      </c>
      <c r="G137" s="327">
        <f t="shared" si="57"/>
        <v>5954.065916513593</v>
      </c>
      <c r="H137" s="327">
        <f t="shared" si="57"/>
        <v>1258.0030320054298</v>
      </c>
      <c r="I137" s="327">
        <f t="shared" si="58"/>
        <v>21156.189997974026</v>
      </c>
      <c r="J137" s="83"/>
      <c r="K137" s="84">
        <f t="shared" si="59"/>
        <v>25.350667478329555</v>
      </c>
      <c r="L137" s="84">
        <f t="shared" si="59"/>
        <v>5.0451547732752262</v>
      </c>
      <c r="M137" s="84">
        <f t="shared" si="59"/>
        <v>1.2709478476886529</v>
      </c>
      <c r="N137" s="84">
        <f t="shared" si="60"/>
        <v>31.666770099293434</v>
      </c>
      <c r="P137" s="79">
        <f t="shared" si="34"/>
        <v>84.095289718030443</v>
      </c>
      <c r="R137" s="84">
        <f t="shared" si="67"/>
        <v>56.18305629625992</v>
      </c>
      <c r="T137" s="84">
        <f t="shared" si="36"/>
        <v>58.206749670256755</v>
      </c>
      <c r="V137" s="119">
        <f t="shared" si="61"/>
        <v>0.9652326682822675</v>
      </c>
      <c r="X137" s="125">
        <f t="shared" si="62"/>
        <v>1818.0183167099208</v>
      </c>
      <c r="Y137" s="125">
        <f t="shared" si="68"/>
        <v>847.34614027071768</v>
      </c>
      <c r="Z137" s="125">
        <f t="shared" si="68"/>
        <v>1010.289971767864</v>
      </c>
      <c r="AA137" s="125">
        <f t="shared" si="63"/>
        <v>1496.8087402469882</v>
      </c>
      <c r="AC137" s="71">
        <f t="shared" si="38"/>
        <v>0.85877679135263307</v>
      </c>
      <c r="AD137" s="71"/>
      <c r="AF137" s="73">
        <f t="shared" si="44"/>
        <v>1.2242779719368959</v>
      </c>
      <c r="AG137" s="73">
        <f t="shared" si="45"/>
        <v>0.87431043704914824</v>
      </c>
      <c r="AH137" s="73">
        <f>Wgted_Floorspace!AB217</f>
        <v>0.99912021285698405</v>
      </c>
      <c r="AI137" s="73">
        <f t="shared" si="39"/>
        <v>1.0988882851278905</v>
      </c>
      <c r="AJ137" s="73">
        <f t="shared" si="46"/>
        <v>0.92647097967402348</v>
      </c>
      <c r="AK137" s="73">
        <f t="shared" si="69"/>
        <v>0.85953299743277267</v>
      </c>
      <c r="AL137" s="73">
        <f t="shared" si="64"/>
        <v>1.0703990087137927</v>
      </c>
      <c r="AM137" s="73">
        <f t="shared" si="65"/>
        <v>1.0703990087137922</v>
      </c>
      <c r="AN137" s="73"/>
      <c r="AO137" s="73">
        <f t="shared" si="66"/>
        <v>1.0171924052485621</v>
      </c>
      <c r="AR137" s="53"/>
      <c r="BD137" s="95">
        <v>2002</v>
      </c>
      <c r="BE137" s="9">
        <f t="shared" si="52"/>
        <v>1.1665918933574462</v>
      </c>
      <c r="BF137" s="9">
        <f t="shared" si="53"/>
        <v>1.337551201801634</v>
      </c>
      <c r="BG137" s="9">
        <f t="shared" si="54"/>
        <v>1.1794296431384688</v>
      </c>
      <c r="BH137" s="9">
        <f t="shared" si="56"/>
        <v>0.94989970705569637</v>
      </c>
      <c r="BI137" s="9">
        <f t="shared" si="55"/>
        <v>0.7785002307677108</v>
      </c>
    </row>
    <row r="138" spans="1:61" x14ac:dyDescent="0.2">
      <c r="A138" s="50" t="s">
        <v>122</v>
      </c>
      <c r="B138" s="50">
        <f t="shared" si="51"/>
        <v>1997</v>
      </c>
      <c r="D138" s="79">
        <f t="shared" si="31"/>
        <v>1773.9728995283738</v>
      </c>
      <c r="F138" s="327">
        <f t="shared" si="57"/>
        <v>14147.342113789158</v>
      </c>
      <c r="G138" s="327">
        <f t="shared" si="57"/>
        <v>6084.5768897878243</v>
      </c>
      <c r="H138" s="327">
        <f t="shared" si="57"/>
        <v>1269.6544816579928</v>
      </c>
      <c r="I138" s="327">
        <f t="shared" si="58"/>
        <v>21501.573485234974</v>
      </c>
      <c r="J138" s="83"/>
      <c r="K138" s="84">
        <f t="shared" si="59"/>
        <v>25.924856672808598</v>
      </c>
      <c r="L138" s="84">
        <f t="shared" si="59"/>
        <v>5.1905595252340433</v>
      </c>
      <c r="M138" s="84">
        <f t="shared" si="59"/>
        <v>1.2938265607825998</v>
      </c>
      <c r="N138" s="84">
        <f t="shared" si="60"/>
        <v>32.409242758825243</v>
      </c>
      <c r="P138" s="79">
        <f t="shared" si="34"/>
        <v>82.504329310901468</v>
      </c>
      <c r="R138" s="84">
        <f t="shared" si="67"/>
        <v>54.736635247218473</v>
      </c>
      <c r="T138" s="84">
        <f t="shared" si="36"/>
        <v>56.754928934584534</v>
      </c>
      <c r="V138" s="119">
        <f t="shared" si="61"/>
        <v>0.96443844217138675</v>
      </c>
      <c r="X138" s="125">
        <f t="shared" si="62"/>
        <v>1832.4895562919985</v>
      </c>
      <c r="Y138" s="125">
        <f t="shared" si="68"/>
        <v>853.06827726110703</v>
      </c>
      <c r="Z138" s="125">
        <f t="shared" si="68"/>
        <v>1019.0383127644631</v>
      </c>
      <c r="AA138" s="125">
        <f t="shared" si="63"/>
        <v>1507.2963279213268</v>
      </c>
      <c r="AC138" s="71">
        <f t="shared" si="38"/>
        <v>0.83735676772886236</v>
      </c>
      <c r="AD138" s="71"/>
      <c r="AF138" s="73">
        <f t="shared" si="44"/>
        <v>1.2442648124485769</v>
      </c>
      <c r="AG138" s="73">
        <f t="shared" si="45"/>
        <v>0.85776975690465029</v>
      </c>
      <c r="AH138" s="73">
        <f>Wgted_Floorspace!AB218</f>
        <v>0.99897982141059349</v>
      </c>
      <c r="AI138" s="73">
        <f t="shared" si="39"/>
        <v>1.1065877906991104</v>
      </c>
      <c r="AJ138" s="73">
        <f t="shared" si="46"/>
        <v>0.92570864799254415</v>
      </c>
      <c r="AK138" s="73">
        <f t="shared" si="69"/>
        <v>0.83821189355605419</v>
      </c>
      <c r="AL138" s="73">
        <f t="shared" si="64"/>
        <v>1.0672927256990261</v>
      </c>
      <c r="AM138" s="73">
        <f t="shared" si="65"/>
        <v>1.0672927256990261</v>
      </c>
      <c r="AN138" s="73"/>
      <c r="AO138" s="73">
        <f t="shared" si="66"/>
        <v>1.0233328392247254</v>
      </c>
      <c r="AR138" s="53"/>
      <c r="BD138" s="95">
        <v>2003</v>
      </c>
      <c r="BE138" s="9">
        <f t="shared" si="52"/>
        <v>1.1695293023190796</v>
      </c>
      <c r="BF138" s="9">
        <f t="shared" si="53"/>
        <v>1.3491016263275073</v>
      </c>
      <c r="BG138" s="9">
        <f t="shared" si="54"/>
        <v>1.1948906356445188</v>
      </c>
      <c r="BH138" s="9">
        <f t="shared" si="56"/>
        <v>0.93177179930052556</v>
      </c>
      <c r="BI138" s="9">
        <f t="shared" si="55"/>
        <v>0.77862567780501735</v>
      </c>
    </row>
    <row r="139" spans="1:61" x14ac:dyDescent="0.2">
      <c r="A139" s="50" t="s">
        <v>122</v>
      </c>
      <c r="B139" s="50">
        <f t="shared" si="51"/>
        <v>1998</v>
      </c>
      <c r="D139" s="79">
        <f t="shared" si="31"/>
        <v>1877.81008447882</v>
      </c>
      <c r="F139" s="327">
        <f t="shared" si="57"/>
        <v>14517.791901361079</v>
      </c>
      <c r="G139" s="327">
        <f t="shared" si="57"/>
        <v>6020.0622571453723</v>
      </c>
      <c r="H139" s="327">
        <f t="shared" si="57"/>
        <v>1283.1090647509895</v>
      </c>
      <c r="I139" s="327">
        <f t="shared" si="58"/>
        <v>21820.96322325744</v>
      </c>
      <c r="J139" s="83"/>
      <c r="K139" s="84">
        <f t="shared" si="59"/>
        <v>26.831320671201208</v>
      </c>
      <c r="L139" s="84">
        <f t="shared" si="59"/>
        <v>5.1584590353548823</v>
      </c>
      <c r="M139" s="84">
        <f t="shared" si="59"/>
        <v>1.3186032117669095</v>
      </c>
      <c r="N139" s="84">
        <f t="shared" si="60"/>
        <v>33.308382918323005</v>
      </c>
      <c r="P139" s="79">
        <f t="shared" si="34"/>
        <v>86.055325114035</v>
      </c>
      <c r="R139" s="84">
        <f t="shared" si="67"/>
        <v>56.376501047303414</v>
      </c>
      <c r="T139" s="84">
        <f t="shared" si="36"/>
        <v>56.457866234686726</v>
      </c>
      <c r="V139" s="119">
        <f t="shared" si="61"/>
        <v>0.99855883346626861</v>
      </c>
      <c r="X139" s="125">
        <f t="shared" si="62"/>
        <v>1848.1681548752401</v>
      </c>
      <c r="Y139" s="125">
        <f t="shared" si="68"/>
        <v>856.87802135802997</v>
      </c>
      <c r="Z139" s="125">
        <f t="shared" si="68"/>
        <v>1027.6626110679128</v>
      </c>
      <c r="AA139" s="125">
        <f t="shared" si="63"/>
        <v>1526.4396249392844</v>
      </c>
      <c r="AC139" s="71">
        <f t="shared" si="38"/>
        <v>0.83297393320032398</v>
      </c>
      <c r="AD139" s="71"/>
      <c r="AF139" s="73">
        <f t="shared" si="44"/>
        <v>1.2627474324648014</v>
      </c>
      <c r="AG139" s="73">
        <f t="shared" si="45"/>
        <v>0.89468826569399229</v>
      </c>
      <c r="AH139" s="73">
        <f>Wgted_Floorspace!AB219</f>
        <v>0.99832480469710849</v>
      </c>
      <c r="AI139" s="73">
        <f t="shared" si="39"/>
        <v>1.1206419208402039</v>
      </c>
      <c r="AJ139" s="73">
        <f t="shared" si="46"/>
        <v>0.95845883702840251</v>
      </c>
      <c r="AK139" s="73">
        <f t="shared" si="69"/>
        <v>0.83437166870059698</v>
      </c>
      <c r="AL139" s="73">
        <f t="shared" si="64"/>
        <v>1.1297653103614747</v>
      </c>
      <c r="AM139" s="73">
        <f t="shared" si="65"/>
        <v>1.1297653103614749</v>
      </c>
      <c r="AN139" s="73"/>
      <c r="AO139" s="73">
        <f t="shared" si="66"/>
        <v>1.0722898430711687</v>
      </c>
      <c r="AR139" s="53"/>
      <c r="BD139" s="95">
        <v>2004</v>
      </c>
      <c r="BE139" s="9">
        <f t="shared" si="52"/>
        <v>1.1978540918810803</v>
      </c>
      <c r="BF139" s="9">
        <f t="shared" si="53"/>
        <v>1.3662526931944616</v>
      </c>
      <c r="BG139" s="9">
        <f t="shared" si="54"/>
        <v>1.2124622750199647</v>
      </c>
      <c r="BH139" s="9">
        <f t="shared" si="56"/>
        <v>0.93269839414156186</v>
      </c>
      <c r="BI139" s="9">
        <f t="shared" si="55"/>
        <v>0.77528864986911561</v>
      </c>
    </row>
    <row r="140" spans="1:61" x14ac:dyDescent="0.2">
      <c r="A140" s="50" t="s">
        <v>122</v>
      </c>
      <c r="B140" s="50">
        <f t="shared" si="51"/>
        <v>1999</v>
      </c>
      <c r="D140" s="79">
        <f t="shared" si="31"/>
        <v>1920.8375308937104</v>
      </c>
      <c r="F140" s="327">
        <f t="shared" si="57"/>
        <v>14907.043735142353</v>
      </c>
      <c r="G140" s="327">
        <f t="shared" si="57"/>
        <v>5957.6743920595536</v>
      </c>
      <c r="H140" s="327">
        <f t="shared" si="57"/>
        <v>1294.3239929662648</v>
      </c>
      <c r="I140" s="327">
        <f t="shared" si="58"/>
        <v>22159.042120168171</v>
      </c>
      <c r="J140" s="83"/>
      <c r="K140" s="84">
        <f t="shared" si="59"/>
        <v>27.810235652033562</v>
      </c>
      <c r="L140" s="84">
        <f t="shared" si="59"/>
        <v>5.1359263558801898</v>
      </c>
      <c r="M140" s="84">
        <f t="shared" si="59"/>
        <v>1.3412816569436727</v>
      </c>
      <c r="N140" s="84">
        <f t="shared" si="60"/>
        <v>34.28744366485742</v>
      </c>
      <c r="P140" s="79">
        <f t="shared" si="34"/>
        <v>86.684140969498401</v>
      </c>
      <c r="R140" s="84">
        <f t="shared" si="67"/>
        <v>56.02160224217748</v>
      </c>
      <c r="T140" s="84">
        <f t="shared" si="36"/>
        <v>57.223925999499187</v>
      </c>
      <c r="V140" s="119">
        <f t="shared" si="61"/>
        <v>0.97898914245533886</v>
      </c>
      <c r="X140" s="125">
        <f t="shared" si="62"/>
        <v>1865.5768471700933</v>
      </c>
      <c r="Y140" s="125">
        <f t="shared" si="68"/>
        <v>862.06899167322786</v>
      </c>
      <c r="Z140" s="125">
        <f t="shared" si="68"/>
        <v>1036.279682855753</v>
      </c>
      <c r="AA140" s="125">
        <f t="shared" si="63"/>
        <v>1547.3341978826115</v>
      </c>
      <c r="AC140" s="71">
        <f t="shared" si="38"/>
        <v>0.84427630535710785</v>
      </c>
      <c r="AD140" s="71"/>
      <c r="AF140" s="73">
        <f t="shared" si="44"/>
        <v>1.282311566947625</v>
      </c>
      <c r="AG140" s="73">
        <f t="shared" si="45"/>
        <v>0.90122585260589949</v>
      </c>
      <c r="AH140" s="73">
        <f>Wgted_Floorspace!AB220</f>
        <v>0.99758815308789239</v>
      </c>
      <c r="AI140" s="73">
        <f t="shared" si="39"/>
        <v>1.1359817573956636</v>
      </c>
      <c r="AJ140" s="73">
        <f t="shared" si="46"/>
        <v>0.9396750231371056</v>
      </c>
      <c r="AK140" s="73">
        <f t="shared" si="69"/>
        <v>0.8463174935906872</v>
      </c>
      <c r="AL140" s="73">
        <f t="shared" si="64"/>
        <v>1.1556523352287804</v>
      </c>
      <c r="AM140" s="73">
        <f t="shared" si="65"/>
        <v>1.1556523352287804</v>
      </c>
      <c r="AN140" s="73"/>
      <c r="AO140" s="73">
        <f t="shared" si="66"/>
        <v>1.064879149292131</v>
      </c>
      <c r="AR140" s="53"/>
      <c r="BD140" s="95">
        <v>2005</v>
      </c>
      <c r="BE140" s="9">
        <f t="shared" si="52"/>
        <v>1.195600029599398</v>
      </c>
      <c r="BF140" s="9">
        <f t="shared" si="53"/>
        <v>1.3846203028023631</v>
      </c>
      <c r="BG140" s="9">
        <f t="shared" si="54"/>
        <v>1.2309578374289576</v>
      </c>
      <c r="BH140" s="9">
        <f t="shared" si="56"/>
        <v>0.93246617111610475</v>
      </c>
      <c r="BI140" s="9">
        <f t="shared" si="55"/>
        <v>0.75227903515451289</v>
      </c>
    </row>
    <row r="141" spans="1:61" x14ac:dyDescent="0.2">
      <c r="A141" s="50" t="s">
        <v>122</v>
      </c>
      <c r="B141" s="50">
        <f t="shared" si="51"/>
        <v>2000</v>
      </c>
      <c r="D141" s="79">
        <f t="shared" si="31"/>
        <v>1890.3397430654043</v>
      </c>
      <c r="F141" s="327">
        <f t="shared" si="57"/>
        <v>15165.256212652626</v>
      </c>
      <c r="G141" s="327">
        <f t="shared" si="57"/>
        <v>6036.2877053535303</v>
      </c>
      <c r="H141" s="327">
        <f t="shared" si="57"/>
        <v>1343.2353200258124</v>
      </c>
      <c r="I141" s="327">
        <f t="shared" si="58"/>
        <v>22544.77923803197</v>
      </c>
      <c r="J141" s="83"/>
      <c r="K141" s="84">
        <f t="shared" si="59"/>
        <v>28.653317420592906</v>
      </c>
      <c r="L141" s="84">
        <f t="shared" si="59"/>
        <v>5.2465305461934548</v>
      </c>
      <c r="M141" s="84">
        <f t="shared" si="59"/>
        <v>1.4038776833235396</v>
      </c>
      <c r="N141" s="84">
        <f t="shared" si="60"/>
        <v>35.303725650109897</v>
      </c>
      <c r="P141" s="79">
        <f t="shared" si="34"/>
        <v>83.84822592879911</v>
      </c>
      <c r="R141" s="84">
        <f t="shared" si="67"/>
        <v>53.545049658505938</v>
      </c>
      <c r="T141" s="84">
        <f t="shared" si="36"/>
        <v>54.756553439882268</v>
      </c>
      <c r="V141" s="119">
        <f t="shared" si="61"/>
        <v>0.97787472539325448</v>
      </c>
      <c r="X141" s="125">
        <f t="shared" si="62"/>
        <v>1889.405429015236</v>
      </c>
      <c r="Y141" s="125">
        <f t="shared" si="68"/>
        <v>869.16508991782382</v>
      </c>
      <c r="Z141" s="125">
        <f t="shared" si="68"/>
        <v>1045.1464924973548</v>
      </c>
      <c r="AA141" s="125">
        <f t="shared" si="63"/>
        <v>1565.9379618388186</v>
      </c>
      <c r="AC141" s="71">
        <f t="shared" si="38"/>
        <v>0.80787292771064723</v>
      </c>
      <c r="AD141" s="71"/>
      <c r="AF141" s="73">
        <f t="shared" si="44"/>
        <v>1.3046336134221697</v>
      </c>
      <c r="AG141" s="73">
        <f t="shared" si="45"/>
        <v>0.87174179794621931</v>
      </c>
      <c r="AH141" s="73">
        <f>Wgted_Floorspace!AB221</f>
        <v>0.9982184218295882</v>
      </c>
      <c r="AI141" s="73">
        <f t="shared" si="39"/>
        <v>1.1496397871232207</v>
      </c>
      <c r="AJ141" s="73">
        <f t="shared" si="46"/>
        <v>0.93860535869121386</v>
      </c>
      <c r="AK141" s="73">
        <f t="shared" si="69"/>
        <v>0.80931478526506673</v>
      </c>
      <c r="AL141" s="73">
        <f t="shared" si="64"/>
        <v>1.1373036518257149</v>
      </c>
      <c r="AM141" s="73">
        <f t="shared" si="65"/>
        <v>1.1373036518257149</v>
      </c>
      <c r="AN141" s="73"/>
      <c r="AO141" s="73">
        <f t="shared" si="66"/>
        <v>1.0771356384657009</v>
      </c>
      <c r="AR141" s="53"/>
      <c r="BD141" s="95">
        <v>2006</v>
      </c>
      <c r="BE141" s="9">
        <f t="shared" si="52"/>
        <v>1.2173266134819689</v>
      </c>
      <c r="BF141" s="9">
        <f t="shared" si="53"/>
        <v>1.3991335306466475</v>
      </c>
      <c r="BG141" s="9">
        <f t="shared" si="54"/>
        <v>1.2489491796686858</v>
      </c>
      <c r="BH141" s="9">
        <f t="shared" si="56"/>
        <v>0.95336846108412976</v>
      </c>
      <c r="BI141" s="9">
        <f t="shared" si="55"/>
        <v>0.73070554711530711</v>
      </c>
    </row>
    <row r="142" spans="1:61" x14ac:dyDescent="0.2">
      <c r="A142" s="50" t="s">
        <v>122</v>
      </c>
      <c r="B142" s="50">
        <f>B141+1</f>
        <v>2001</v>
      </c>
      <c r="D142" s="79">
        <f t="shared" si="31"/>
        <v>1929.3215502924133</v>
      </c>
      <c r="F142" s="327">
        <f t="shared" si="57"/>
        <v>15422.842072490719</v>
      </c>
      <c r="G142" s="327">
        <f t="shared" si="57"/>
        <v>6114.0007704603413</v>
      </c>
      <c r="H142" s="327">
        <f t="shared" si="57"/>
        <v>1384.0205927814907</v>
      </c>
      <c r="I142" s="327">
        <f t="shared" si="58"/>
        <v>22920.86343573255</v>
      </c>
      <c r="J142" s="83"/>
      <c r="K142" s="84">
        <f t="shared" si="59"/>
        <v>29.526651461527102</v>
      </c>
      <c r="L142" s="84">
        <f t="shared" si="59"/>
        <v>5.3542681457999795</v>
      </c>
      <c r="M142" s="84">
        <f t="shared" si="59"/>
        <v>1.4587718705433037</v>
      </c>
      <c r="N142" s="84">
        <f t="shared" si="60"/>
        <v>36.339691477870382</v>
      </c>
      <c r="P142" s="79">
        <f t="shared" si="34"/>
        <v>84.173161962332173</v>
      </c>
      <c r="R142" s="84">
        <f t="shared" si="67"/>
        <v>53.091302425264224</v>
      </c>
      <c r="T142" s="84">
        <f t="shared" si="36"/>
        <v>53.64610205351012</v>
      </c>
      <c r="V142" s="119">
        <f t="shared" si="61"/>
        <v>0.98965815582104177</v>
      </c>
      <c r="X142" s="125">
        <f t="shared" si="62"/>
        <v>1914.4753815636188</v>
      </c>
      <c r="Y142" s="125">
        <f t="shared" si="68"/>
        <v>875.73887325448288</v>
      </c>
      <c r="Z142" s="125">
        <f t="shared" si="68"/>
        <v>1054.0102352173706</v>
      </c>
      <c r="AA142" s="125">
        <f t="shared" si="63"/>
        <v>1585.4416470724443</v>
      </c>
      <c r="AC142" s="71">
        <f t="shared" si="38"/>
        <v>0.79148943466312094</v>
      </c>
      <c r="AD142" s="71"/>
      <c r="AF142" s="73">
        <f t="shared" si="44"/>
        <v>1.3263970594340686</v>
      </c>
      <c r="AG142" s="73">
        <f t="shared" si="45"/>
        <v>0.87512004857647308</v>
      </c>
      <c r="AH142" s="73">
        <f>Wgted_Floorspace!AB222</f>
        <v>0.99863323521607628</v>
      </c>
      <c r="AI142" s="73">
        <f t="shared" si="39"/>
        <v>1.1639584977532216</v>
      </c>
      <c r="AJ142" s="73">
        <f t="shared" si="46"/>
        <v>0.94991559164445694</v>
      </c>
      <c r="AK142" s="73">
        <f t="shared" si="69"/>
        <v>0.79257269511149897</v>
      </c>
      <c r="AL142" s="73">
        <f t="shared" si="64"/>
        <v>1.1607566590836333</v>
      </c>
      <c r="AM142" s="73">
        <f t="shared" si="65"/>
        <v>1.1607566590836331</v>
      </c>
      <c r="AN142" s="73"/>
      <c r="AO142" s="73">
        <f t="shared" si="66"/>
        <v>1.1041511447140648</v>
      </c>
      <c r="AR142" s="53"/>
      <c r="BD142" s="95">
        <v>2007</v>
      </c>
      <c r="BE142" s="9">
        <f t="shared" si="52"/>
        <v>1.2487717124813236</v>
      </c>
      <c r="BF142" s="9">
        <f t="shared" si="53"/>
        <v>1.4112207811259818</v>
      </c>
      <c r="BG142" s="9">
        <f t="shared" si="54"/>
        <v>1.2617132436891421</v>
      </c>
      <c r="BH142" s="9">
        <f t="shared" si="56"/>
        <v>0.91708880932893044</v>
      </c>
      <c r="BI142" s="9">
        <f t="shared" si="55"/>
        <v>0.76474392122982393</v>
      </c>
    </row>
    <row r="143" spans="1:61" x14ac:dyDescent="0.2">
      <c r="A143" s="50" t="s">
        <v>122</v>
      </c>
      <c r="B143" s="50">
        <f t="shared" ref="B143:B150" si="70">B142+1</f>
        <v>2002</v>
      </c>
      <c r="D143" s="79">
        <f t="shared" si="31"/>
        <v>1939.0204334712189</v>
      </c>
      <c r="F143" s="327">
        <f t="shared" si="57"/>
        <v>15604.055363294074</v>
      </c>
      <c r="G143" s="327">
        <f t="shared" si="57"/>
        <v>6186.7646531903347</v>
      </c>
      <c r="H143" s="327">
        <f t="shared" si="57"/>
        <v>1322.7930730047362</v>
      </c>
      <c r="I143" s="327">
        <f t="shared" si="58"/>
        <v>23113.613089489147</v>
      </c>
      <c r="J143" s="83"/>
      <c r="K143" s="84">
        <f t="shared" si="59"/>
        <v>30.275363585891814</v>
      </c>
      <c r="L143" s="84">
        <f t="shared" si="59"/>
        <v>5.463000719722948</v>
      </c>
      <c r="M143" s="84">
        <f t="shared" si="59"/>
        <v>1.3940036141539105</v>
      </c>
      <c r="N143" s="84">
        <f t="shared" si="60"/>
        <v>37.132367919768669</v>
      </c>
      <c r="P143" s="79">
        <f t="shared" si="34"/>
        <v>83.890840690457992</v>
      </c>
      <c r="R143" s="84">
        <f t="shared" si="67"/>
        <v>52.219143084567897</v>
      </c>
      <c r="T143" s="84">
        <f t="shared" si="36"/>
        <v>52.596205372442299</v>
      </c>
      <c r="V143" s="119">
        <f t="shared" si="61"/>
        <v>0.99283099825920207</v>
      </c>
      <c r="X143" s="125">
        <f t="shared" si="62"/>
        <v>1940.2240559277648</v>
      </c>
      <c r="Y143" s="125">
        <f t="shared" si="68"/>
        <v>883.01414809852793</v>
      </c>
      <c r="Z143" s="125">
        <f t="shared" si="68"/>
        <v>1053.8334699526504</v>
      </c>
      <c r="AA143" s="125">
        <f t="shared" si="63"/>
        <v>1606.5150773270716</v>
      </c>
      <c r="AC143" s="71">
        <f t="shared" si="38"/>
        <v>0.77599935991874935</v>
      </c>
      <c r="AD143" s="71"/>
      <c r="AF143" s="73">
        <f t="shared" si="44"/>
        <v>1.337551201801634</v>
      </c>
      <c r="AG143" s="73">
        <f t="shared" si="45"/>
        <v>0.87218484928733075</v>
      </c>
      <c r="AH143" s="73">
        <f>Wgted_Floorspace!AB223</f>
        <v>0.99678757853867894</v>
      </c>
      <c r="AI143" s="73">
        <f t="shared" si="39"/>
        <v>1.1794296431384688</v>
      </c>
      <c r="AJ143" s="73">
        <f t="shared" si="46"/>
        <v>0.95296101948649725</v>
      </c>
      <c r="AK143" s="73">
        <f t="shared" si="69"/>
        <v>0.7785002307677108</v>
      </c>
      <c r="AL143" s="73">
        <f t="shared" si="64"/>
        <v>1.1665918933574464</v>
      </c>
      <c r="AM143" s="73">
        <f t="shared" si="65"/>
        <v>1.1665918933574462</v>
      </c>
      <c r="AN143" s="73"/>
      <c r="AO143" s="73">
        <f t="shared" si="66"/>
        <v>1.120339872510036</v>
      </c>
      <c r="AR143" s="53"/>
      <c r="BD143">
        <v>2008</v>
      </c>
      <c r="BE143" s="9">
        <f t="shared" si="52"/>
        <v>1.2841785759956883</v>
      </c>
      <c r="BF143" s="9">
        <f t="shared" si="53"/>
        <v>1.4104743710147898</v>
      </c>
      <c r="BG143" s="9">
        <f t="shared" si="54"/>
        <v>1.2723673689363171</v>
      </c>
      <c r="BH143" s="9">
        <f t="shared" si="56"/>
        <v>0.95068361221927844</v>
      </c>
      <c r="BI143" s="9">
        <f t="shared" si="55"/>
        <v>0.75268227814875255</v>
      </c>
    </row>
    <row r="144" spans="1:61" x14ac:dyDescent="0.2">
      <c r="A144" s="50" t="s">
        <v>122</v>
      </c>
      <c r="B144" s="50">
        <f t="shared" si="70"/>
        <v>2003</v>
      </c>
      <c r="D144" s="79">
        <f t="shared" si="31"/>
        <v>1943.9027715283403</v>
      </c>
      <c r="F144" s="327">
        <f t="shared" si="57"/>
        <v>15794.969562532242</v>
      </c>
      <c r="G144" s="327">
        <f t="shared" si="57"/>
        <v>6258.821983222273</v>
      </c>
      <c r="H144" s="327">
        <f t="shared" si="57"/>
        <v>1259.4191689700474</v>
      </c>
      <c r="I144" s="327">
        <f t="shared" si="58"/>
        <v>23313.210714724562</v>
      </c>
      <c r="J144" s="83"/>
      <c r="K144" s="84">
        <f t="shared" si="59"/>
        <v>31.053448299631992</v>
      </c>
      <c r="L144" s="84">
        <f t="shared" si="59"/>
        <v>5.5635476002524591</v>
      </c>
      <c r="M144" s="84">
        <f t="shared" si="59"/>
        <v>1.326995527519631</v>
      </c>
      <c r="N144" s="84">
        <f t="shared" si="60"/>
        <v>37.943991427404079</v>
      </c>
      <c r="P144" s="79">
        <f t="shared" si="34"/>
        <v>83.382027268366613</v>
      </c>
      <c r="R144" s="84">
        <f t="shared" si="67"/>
        <v>51.230845738711771</v>
      </c>
      <c r="T144" s="84">
        <f t="shared" si="36"/>
        <v>52.505024292380199</v>
      </c>
      <c r="V144" s="119">
        <f t="shared" si="61"/>
        <v>0.97573225475388758</v>
      </c>
      <c r="X144" s="125">
        <f t="shared" si="62"/>
        <v>1966.03407032166</v>
      </c>
      <c r="Y144" s="125">
        <f t="shared" si="68"/>
        <v>888.91290008988869</v>
      </c>
      <c r="Z144" s="125">
        <f t="shared" si="68"/>
        <v>1053.6567651299508</v>
      </c>
      <c r="AA144" s="125">
        <f t="shared" si="63"/>
        <v>1627.5746782247695</v>
      </c>
      <c r="AC144" s="71">
        <f t="shared" si="38"/>
        <v>0.77465408302540983</v>
      </c>
      <c r="AD144" s="71"/>
      <c r="AF144" s="73">
        <f t="shared" si="44"/>
        <v>1.3491016263275073</v>
      </c>
      <c r="AG144" s="73">
        <f t="shared" si="45"/>
        <v>0.86689488730566933</v>
      </c>
      <c r="AH144" s="73">
        <f>Wgted_Floorspace!AB224</f>
        <v>0.99489922450181245</v>
      </c>
      <c r="AI144" s="73">
        <f t="shared" si="39"/>
        <v>1.1948906356445188</v>
      </c>
      <c r="AJ144" s="73">
        <f t="shared" si="46"/>
        <v>0.93654892511058352</v>
      </c>
      <c r="AK144" s="73">
        <f t="shared" si="69"/>
        <v>0.77862567780501735</v>
      </c>
      <c r="AL144" s="73">
        <f t="shared" si="64"/>
        <v>1.1695293023190798</v>
      </c>
      <c r="AM144" s="73">
        <f t="shared" si="65"/>
        <v>1.1695293023190796</v>
      </c>
      <c r="AN144" s="73"/>
      <c r="AO144" s="73">
        <f t="shared" si="66"/>
        <v>1.1133653975418421</v>
      </c>
      <c r="AR144" s="53"/>
      <c r="BD144">
        <v>2009</v>
      </c>
      <c r="BE144" s="9">
        <f t="shared" si="52"/>
        <v>1.2666260770219309</v>
      </c>
      <c r="BF144" s="9">
        <f t="shared" si="53"/>
        <v>1.4060572514961838</v>
      </c>
      <c r="BG144" s="9">
        <f t="shared" si="54"/>
        <v>1.2811992378800567</v>
      </c>
      <c r="BH144" s="9">
        <f t="shared" si="56"/>
        <v>0.93733682930527384</v>
      </c>
      <c r="BI144" s="9">
        <f t="shared" si="55"/>
        <v>0.7501240112729306</v>
      </c>
    </row>
    <row r="145" spans="1:44" x14ac:dyDescent="0.2">
      <c r="A145" s="50" t="s">
        <v>122</v>
      </c>
      <c r="B145" s="50">
        <f t="shared" si="70"/>
        <v>2004</v>
      </c>
      <c r="D145" s="79">
        <f t="shared" si="31"/>
        <v>1990.98208525169</v>
      </c>
      <c r="F145" s="327">
        <f t="shared" si="57"/>
        <v>16054.816678221559</v>
      </c>
      <c r="G145" s="327">
        <f t="shared" si="57"/>
        <v>6255.9262390312533</v>
      </c>
      <c r="H145" s="327">
        <f t="shared" si="57"/>
        <v>1298.8475720185256</v>
      </c>
      <c r="I145" s="327">
        <f t="shared" si="58"/>
        <v>23609.590489271341</v>
      </c>
      <c r="J145" s="83"/>
      <c r="K145" s="84">
        <f t="shared" si="59"/>
        <v>32.016002332586865</v>
      </c>
      <c r="L145" s="84">
        <f t="shared" si="59"/>
        <v>5.6069560271334344</v>
      </c>
      <c r="M145" s="84">
        <f t="shared" si="59"/>
        <v>1.3684979241632669</v>
      </c>
      <c r="N145" s="84">
        <f t="shared" si="60"/>
        <v>38.991456283883565</v>
      </c>
      <c r="P145" s="79">
        <f t="shared" si="34"/>
        <v>84.32937818876745</v>
      </c>
      <c r="R145" s="84">
        <f t="shared" si="67"/>
        <v>51.062008834859228</v>
      </c>
      <c r="T145" s="84">
        <f t="shared" si="36"/>
        <v>52.298545680847063</v>
      </c>
      <c r="V145" s="119">
        <f t="shared" si="61"/>
        <v>0.97635619059975731</v>
      </c>
      <c r="X145" s="125">
        <f t="shared" si="62"/>
        <v>1994.1680415458582</v>
      </c>
      <c r="Y145" s="125">
        <f t="shared" si="68"/>
        <v>896.2631292151691</v>
      </c>
      <c r="Z145" s="125">
        <f t="shared" si="68"/>
        <v>1053.6247313735964</v>
      </c>
      <c r="AA145" s="125">
        <f t="shared" si="63"/>
        <v>1651.5092162061026</v>
      </c>
      <c r="AC145" s="71">
        <f t="shared" si="38"/>
        <v>0.77160771743207412</v>
      </c>
      <c r="AD145" s="71"/>
      <c r="AF145" s="73">
        <f t="shared" si="44"/>
        <v>1.3662526931944616</v>
      </c>
      <c r="AG145" s="73">
        <f t="shared" si="45"/>
        <v>0.87674417613066491</v>
      </c>
      <c r="AH145" s="73">
        <f>Wgted_Floorspace!AB225</f>
        <v>0.99525217809178168</v>
      </c>
      <c r="AI145" s="73">
        <f t="shared" si="39"/>
        <v>1.2124622750199647</v>
      </c>
      <c r="AJ145" s="73">
        <f t="shared" si="46"/>
        <v>0.93714780502148154</v>
      </c>
      <c r="AK145" s="73">
        <f t="shared" si="69"/>
        <v>0.77528864986911561</v>
      </c>
      <c r="AL145" s="73">
        <f t="shared" si="64"/>
        <v>1.1978540918810805</v>
      </c>
      <c r="AM145" s="73">
        <f t="shared" si="65"/>
        <v>1.1978540918810803</v>
      </c>
      <c r="AN145" s="73"/>
      <c r="AO145" s="73">
        <f t="shared" si="66"/>
        <v>1.1308616168683459</v>
      </c>
      <c r="AR145" s="53"/>
    </row>
    <row r="146" spans="1:44" x14ac:dyDescent="0.2">
      <c r="A146" s="50" t="s">
        <v>122</v>
      </c>
      <c r="B146" s="50">
        <f t="shared" si="70"/>
        <v>2005</v>
      </c>
      <c r="D146" s="79">
        <f t="shared" si="31"/>
        <v>1987.2355541405232</v>
      </c>
      <c r="F146" s="327">
        <f t="shared" si="57"/>
        <v>16336.465546147901</v>
      </c>
      <c r="G146" s="327">
        <f t="shared" si="57"/>
        <v>6252.7694149260788</v>
      </c>
      <c r="H146" s="327">
        <f t="shared" si="57"/>
        <v>1337.7578237386249</v>
      </c>
      <c r="I146" s="327">
        <f t="shared" si="58"/>
        <v>23926.992784812606</v>
      </c>
      <c r="J146" s="83"/>
      <c r="K146" s="84">
        <f t="shared" si="59"/>
        <v>33.061436531135115</v>
      </c>
      <c r="L146" s="84">
        <f t="shared" si="59"/>
        <v>5.6475540069153221</v>
      </c>
      <c r="M146" s="84">
        <f t="shared" si="59"/>
        <v>1.4094518771588584</v>
      </c>
      <c r="N146" s="84">
        <f t="shared" si="60"/>
        <v>40.118442415209294</v>
      </c>
      <c r="P146" s="79">
        <f t="shared" si="34"/>
        <v>83.054129368146036</v>
      </c>
      <c r="R146" s="84">
        <f t="shared" si="67"/>
        <v>49.534215051857117</v>
      </c>
      <c r="T146" s="84">
        <f t="shared" si="36"/>
        <v>50.760876529003383</v>
      </c>
      <c r="V146" s="119">
        <f t="shared" si="61"/>
        <v>0.97583450954702522</v>
      </c>
      <c r="X146" s="125">
        <f t="shared" si="62"/>
        <v>2023.7814867445989</v>
      </c>
      <c r="Y146" s="125">
        <f t="shared" si="68"/>
        <v>903.20842368406591</v>
      </c>
      <c r="Z146" s="125">
        <f t="shared" si="68"/>
        <v>1053.5926997757117</v>
      </c>
      <c r="AA146" s="125">
        <f t="shared" si="63"/>
        <v>1676.7022406875149</v>
      </c>
      <c r="AC146" s="71">
        <f t="shared" si="38"/>
        <v>0.74892109452557276</v>
      </c>
      <c r="AD146" s="71"/>
      <c r="AF146" s="73">
        <f t="shared" si="44"/>
        <v>1.3846203028023631</v>
      </c>
      <c r="AG146" s="73">
        <f t="shared" si="45"/>
        <v>0.86348584314385479</v>
      </c>
      <c r="AH146" s="73">
        <f>Wgted_Floorspace!AB226</f>
        <v>0.9955363097042168</v>
      </c>
      <c r="AI146" s="73">
        <f t="shared" si="39"/>
        <v>1.2309578374289576</v>
      </c>
      <c r="AJ146" s="73">
        <f t="shared" si="46"/>
        <v>0.93664707356896837</v>
      </c>
      <c r="AK146" s="73">
        <f t="shared" si="69"/>
        <v>0.75227903515451289</v>
      </c>
      <c r="AL146" s="73">
        <f t="shared" si="64"/>
        <v>1.1956000295993983</v>
      </c>
      <c r="AM146" s="73">
        <f t="shared" si="65"/>
        <v>1.195600029599398</v>
      </c>
      <c r="AN146" s="73"/>
      <c r="AO146" s="73">
        <f t="shared" si="66"/>
        <v>1.1478265414727407</v>
      </c>
      <c r="AR146" s="53"/>
    </row>
    <row r="147" spans="1:44" x14ac:dyDescent="0.2">
      <c r="A147" s="50" t="s">
        <v>122</v>
      </c>
      <c r="B147" s="50">
        <f t="shared" si="70"/>
        <v>2006</v>
      </c>
      <c r="D147" s="79">
        <f t="shared" si="31"/>
        <v>2023.3478315682248</v>
      </c>
      <c r="F147" s="327">
        <f t="shared" si="57"/>
        <v>16558.263547155828</v>
      </c>
      <c r="G147" s="327">
        <f t="shared" si="57"/>
        <v>6300.3358761089385</v>
      </c>
      <c r="H147" s="327">
        <f t="shared" si="57"/>
        <v>1319.1898414287969</v>
      </c>
      <c r="I147" s="327">
        <f t="shared" si="58"/>
        <v>24177.789264693562</v>
      </c>
      <c r="J147" s="83"/>
      <c r="K147" s="84">
        <f t="shared" si="59"/>
        <v>33.98327361437191</v>
      </c>
      <c r="L147" s="84">
        <f t="shared" si="59"/>
        <v>5.7502010719981644</v>
      </c>
      <c r="M147" s="84">
        <f t="shared" si="59"/>
        <v>1.3979849767804053</v>
      </c>
      <c r="N147" s="84">
        <f t="shared" si="60"/>
        <v>41.13145966315048</v>
      </c>
      <c r="P147" s="79">
        <f t="shared" si="34"/>
        <v>83.686221656455871</v>
      </c>
      <c r="R147" s="84">
        <f t="shared" si="67"/>
        <v>49.192220459439092</v>
      </c>
      <c r="T147" s="84">
        <f t="shared" si="36"/>
        <v>49.262087968781948</v>
      </c>
      <c r="V147" s="119">
        <f t="shared" si="61"/>
        <v>0.99858171847309574</v>
      </c>
      <c r="X147" s="125">
        <f t="shared" si="62"/>
        <v>2052.3452545366167</v>
      </c>
      <c r="Y147" s="125">
        <f t="shared" si="68"/>
        <v>912.68167048094983</v>
      </c>
      <c r="Z147" s="125">
        <f t="shared" si="68"/>
        <v>1059.7299439982548</v>
      </c>
      <c r="AA147" s="125">
        <f t="shared" si="63"/>
        <v>1701.2084609081317</v>
      </c>
      <c r="AC147" s="71">
        <f t="shared" si="38"/>
        <v>0.72680811213169905</v>
      </c>
      <c r="AD147" s="71"/>
      <c r="AF147" s="73">
        <f t="shared" si="44"/>
        <v>1.3991335306466475</v>
      </c>
      <c r="AG147" s="73">
        <f t="shared" si="45"/>
        <v>0.87005749402585508</v>
      </c>
      <c r="AH147" s="73">
        <f>Wgted_Floorspace!AB227</f>
        <v>0.99466620309782172</v>
      </c>
      <c r="AI147" s="73">
        <f t="shared" si="39"/>
        <v>1.2489491796686858</v>
      </c>
      <c r="AJ147" s="73">
        <f t="shared" si="46"/>
        <v>0.95848080302208638</v>
      </c>
      <c r="AK147" s="73">
        <f t="shared" si="69"/>
        <v>0.73070554711530711</v>
      </c>
      <c r="AL147" s="73">
        <f t="shared" si="64"/>
        <v>1.2173266134819691</v>
      </c>
      <c r="AM147" s="73">
        <f t="shared" si="65"/>
        <v>1.2173266134819689</v>
      </c>
      <c r="AN147" s="73"/>
      <c r="AO147" s="73">
        <f t="shared" si="66"/>
        <v>1.1907087573930213</v>
      </c>
      <c r="AR147" s="53"/>
    </row>
    <row r="148" spans="1:44" x14ac:dyDescent="0.2">
      <c r="A148" s="50" t="s">
        <v>122</v>
      </c>
      <c r="B148" s="50">
        <f t="shared" si="70"/>
        <v>2007</v>
      </c>
      <c r="D148" s="79">
        <f t="shared" si="31"/>
        <v>2075.6134866267339</v>
      </c>
      <c r="F148" s="327">
        <f t="shared" si="57"/>
        <v>16740.007756643645</v>
      </c>
      <c r="G148" s="327">
        <f t="shared" si="57"/>
        <v>6347.2209870792394</v>
      </c>
      <c r="H148" s="327">
        <f t="shared" si="57"/>
        <v>1299.4347909939556</v>
      </c>
      <c r="I148" s="327">
        <f t="shared" si="58"/>
        <v>24386.663534716841</v>
      </c>
      <c r="J148" s="83"/>
      <c r="K148" s="84">
        <f t="shared" si="59"/>
        <v>34.68517290238853</v>
      </c>
      <c r="L148" s="84">
        <f t="shared" si="59"/>
        <v>5.8405899958447085</v>
      </c>
      <c r="M148" s="84">
        <f t="shared" si="59"/>
        <v>1.3850239889744873</v>
      </c>
      <c r="N148" s="84">
        <f t="shared" si="60"/>
        <v>41.910786887207728</v>
      </c>
      <c r="P148" s="79">
        <f t="shared" si="34"/>
        <v>85.112647069243067</v>
      </c>
      <c r="R148" s="84">
        <f t="shared" si="67"/>
        <v>49.524564933908835</v>
      </c>
      <c r="T148" s="84">
        <f t="shared" si="36"/>
        <v>51.515574073169745</v>
      </c>
      <c r="V148" s="119">
        <f t="shared" si="61"/>
        <v>0.96135131608097779</v>
      </c>
      <c r="X148" s="125">
        <f t="shared" si="62"/>
        <v>2071.992642215052</v>
      </c>
      <c r="Y148" s="125">
        <f t="shared" si="68"/>
        <v>920.18065980909489</v>
      </c>
      <c r="Z148" s="125">
        <f t="shared" si="68"/>
        <v>1065.8664817763295</v>
      </c>
      <c r="AA148" s="125">
        <f t="shared" si="63"/>
        <v>1718.5945435932042</v>
      </c>
      <c r="AC148" s="71">
        <f t="shared" si="38"/>
        <v>0.760055829570778</v>
      </c>
      <c r="AD148" s="71"/>
      <c r="AF148" s="73">
        <f t="shared" si="44"/>
        <v>1.4112207811259818</v>
      </c>
      <c r="AG148" s="73">
        <f t="shared" si="45"/>
        <v>0.88488755918471962</v>
      </c>
      <c r="AH148" s="73">
        <f>Wgted_Floorspace!AB228</f>
        <v>0.99386972353895053</v>
      </c>
      <c r="AI148" s="73">
        <f t="shared" si="39"/>
        <v>1.2617132436891421</v>
      </c>
      <c r="AJ148" s="73">
        <f t="shared" si="46"/>
        <v>0.92274549431225239</v>
      </c>
      <c r="AK148" s="73">
        <f t="shared" si="69"/>
        <v>0.76474392122982393</v>
      </c>
      <c r="AL148" s="73">
        <f t="shared" si="64"/>
        <v>1.2487717124813233</v>
      </c>
      <c r="AM148" s="73">
        <f t="shared" si="65"/>
        <v>1.2487717124813236</v>
      </c>
      <c r="AN148" s="73"/>
      <c r="AO148" s="73">
        <f t="shared" si="66"/>
        <v>1.157103096369418</v>
      </c>
      <c r="AR148" s="53"/>
    </row>
    <row r="149" spans="1:44" x14ac:dyDescent="0.2">
      <c r="A149" s="50" t="s">
        <v>122</v>
      </c>
      <c r="B149" s="50">
        <f t="shared" si="70"/>
        <v>2008</v>
      </c>
      <c r="D149" s="79">
        <f t="shared" si="31"/>
        <v>2134.4640857354698</v>
      </c>
      <c r="F149" s="327">
        <f t="shared" si="57"/>
        <v>16787.045341059009</v>
      </c>
      <c r="G149" s="327">
        <f t="shared" si="57"/>
        <v>6311.5588737948083</v>
      </c>
      <c r="H149" s="327">
        <f t="shared" si="57"/>
        <v>1275.1609467069622</v>
      </c>
      <c r="I149" s="327">
        <f t="shared" si="58"/>
        <v>24373.765161560779</v>
      </c>
      <c r="J149" s="83"/>
      <c r="K149" s="84">
        <f t="shared" si="59"/>
        <v>35.049701400047688</v>
      </c>
      <c r="L149" s="84">
        <f t="shared" si="59"/>
        <v>5.8256385168834663</v>
      </c>
      <c r="M149" s="84">
        <f t="shared" si="59"/>
        <v>1.3669946603091387</v>
      </c>
      <c r="N149" s="84">
        <f t="shared" si="60"/>
        <v>42.242334577240293</v>
      </c>
      <c r="P149" s="79">
        <f t="shared" si="34"/>
        <v>87.572193774217382</v>
      </c>
      <c r="R149" s="84">
        <f t="shared" si="67"/>
        <v>50.529027505158197</v>
      </c>
      <c r="T149" s="84">
        <f t="shared" si="36"/>
        <v>50.668323374871882</v>
      </c>
      <c r="V149" s="119">
        <f t="shared" si="61"/>
        <v>0.9972508293064466</v>
      </c>
      <c r="X149" s="125">
        <f t="shared" si="62"/>
        <v>2087.9017532835583</v>
      </c>
      <c r="Y149" s="125">
        <f t="shared" si="68"/>
        <v>923.01103948679736</v>
      </c>
      <c r="Z149" s="125">
        <f t="shared" si="68"/>
        <v>1072.0173510954303</v>
      </c>
      <c r="AA149" s="125">
        <f t="shared" si="63"/>
        <v>1733.1066537007405</v>
      </c>
      <c r="AC149" s="71">
        <f t="shared" si="38"/>
        <v>0.74755557418326035</v>
      </c>
      <c r="AD149" s="71"/>
      <c r="AF149" s="73">
        <f t="shared" si="44"/>
        <v>1.4104743710147898</v>
      </c>
      <c r="AG149" s="73">
        <f t="shared" si="45"/>
        <v>0.91045863887038525</v>
      </c>
      <c r="AH149" s="73">
        <f>Wgted_Floorspace!AB229</f>
        <v>0.99318875425351905</v>
      </c>
      <c r="AI149" s="73">
        <f t="shared" si="39"/>
        <v>1.2723673689363171</v>
      </c>
      <c r="AJ149" s="73">
        <f t="shared" si="46"/>
        <v>0.95720335953039726</v>
      </c>
      <c r="AK149" s="73">
        <f t="shared" si="69"/>
        <v>0.75268227814875255</v>
      </c>
      <c r="AL149" s="73">
        <f>AF149*AH149*AI149*AJ149*AK149</f>
        <v>1.2841785759956883</v>
      </c>
      <c r="AM149" s="73">
        <f>AF149*AG149</f>
        <v>1.2841785759956883</v>
      </c>
      <c r="AN149" s="73"/>
      <c r="AO149" s="73">
        <f>AH149*AI149*AJ149</f>
        <v>1.2096188063703173</v>
      </c>
      <c r="AR149" s="53"/>
    </row>
    <row r="150" spans="1:44" x14ac:dyDescent="0.2">
      <c r="A150" s="50" t="s">
        <v>122</v>
      </c>
      <c r="B150" s="50">
        <f t="shared" si="70"/>
        <v>2009</v>
      </c>
      <c r="D150" s="79">
        <f t="shared" si="31"/>
        <v>2105.2896551891995</v>
      </c>
      <c r="F150" s="327">
        <f t="shared" si="57"/>
        <v>16772.737356596517</v>
      </c>
      <c r="G150" s="327">
        <f t="shared" si="57"/>
        <v>6275.0160733797711</v>
      </c>
      <c r="H150" s="327">
        <f t="shared" si="57"/>
        <v>1249.6815010964388</v>
      </c>
      <c r="I150" s="327">
        <f t="shared" si="58"/>
        <v>24297.434931072727</v>
      </c>
      <c r="J150" s="83"/>
      <c r="K150" s="84">
        <f t="shared" si="59"/>
        <v>35.254594057639075</v>
      </c>
      <c r="L150" s="84">
        <f t="shared" si="59"/>
        <v>5.800383855874121</v>
      </c>
      <c r="M150" s="84">
        <f t="shared" si="59"/>
        <v>1.3473662110525826</v>
      </c>
      <c r="N150" s="84">
        <f t="shared" si="60"/>
        <v>42.402344124565779</v>
      </c>
      <c r="P150" s="79">
        <f t="shared" si="34"/>
        <v>86.646580643656918</v>
      </c>
      <c r="R150" s="84">
        <f t="shared" si="67"/>
        <v>49.650312940352293</v>
      </c>
      <c r="T150" s="84">
        <f t="shared" si="36"/>
        <v>50.466353181674279</v>
      </c>
      <c r="V150" s="119">
        <f t="shared" si="61"/>
        <v>0.98383001366505884</v>
      </c>
      <c r="X150" s="125">
        <f t="shared" si="62"/>
        <v>2101.8986530409043</v>
      </c>
      <c r="Y150" s="125">
        <f t="shared" si="68"/>
        <v>924.36159334807735</v>
      </c>
      <c r="Z150" s="125">
        <f t="shared" si="68"/>
        <v>1078.167685022494</v>
      </c>
      <c r="AA150" s="125">
        <f t="shared" si="63"/>
        <v>1745.1366469280931</v>
      </c>
      <c r="AC150" s="71">
        <f t="shared" si="38"/>
        <v>0.74457572536081806</v>
      </c>
      <c r="AD150" s="71"/>
      <c r="AF150" s="73">
        <f t="shared" si="44"/>
        <v>1.4060572514961838</v>
      </c>
      <c r="AG150" s="73">
        <f t="shared" si="45"/>
        <v>0.90083535053363983</v>
      </c>
      <c r="AH150" s="73">
        <f>Wgted_Floorspace!AB230</f>
        <v>0.9926035084482937</v>
      </c>
      <c r="AI150" s="73">
        <f t="shared" si="39"/>
        <v>1.2811992378800567</v>
      </c>
      <c r="AJ150" s="73">
        <f t="shared" si="46"/>
        <v>0.94432149526711184</v>
      </c>
      <c r="AK150" s="73">
        <f t="shared" si="69"/>
        <v>0.7501240112729306</v>
      </c>
      <c r="AL150" s="73">
        <f>AF150*AH150*AI150*AJ150*AK150</f>
        <v>1.2666260770219311</v>
      </c>
      <c r="AM150" s="73">
        <f>AF150*AG150</f>
        <v>1.2666260770219309</v>
      </c>
      <c r="AN150" s="73"/>
      <c r="AO150" s="73">
        <f>AH150*AI150*AJ150</f>
        <v>1.2009152313428257</v>
      </c>
      <c r="AR150" s="53"/>
    </row>
    <row r="151" spans="1:44" x14ac:dyDescent="0.2">
      <c r="A151" s="50" t="s">
        <v>122</v>
      </c>
      <c r="B151" s="50">
        <f>B150+1</f>
        <v>2010</v>
      </c>
      <c r="D151" s="79">
        <f t="shared" si="31"/>
        <v>2084.9487558276469</v>
      </c>
      <c r="F151" s="327">
        <f t="shared" si="57"/>
        <v>17077.500829727462</v>
      </c>
      <c r="G151" s="327">
        <f t="shared" si="57"/>
        <v>6359.3726665468967</v>
      </c>
      <c r="H151" s="327">
        <f t="shared" si="57"/>
        <v>1259.3550629737451</v>
      </c>
      <c r="I151" s="327">
        <f t="shared" si="58"/>
        <v>24696.228559248102</v>
      </c>
      <c r="J151" s="83"/>
      <c r="K151" s="84">
        <f t="shared" si="59"/>
        <v>36.034127317415653</v>
      </c>
      <c r="L151" s="84">
        <f t="shared" si="59"/>
        <v>5.8479355517131006</v>
      </c>
      <c r="M151" s="84">
        <f t="shared" si="59"/>
        <v>1.361698038169068</v>
      </c>
      <c r="N151" s="84">
        <f t="shared" si="60"/>
        <v>43.243760907297819</v>
      </c>
      <c r="P151" s="79">
        <f t="shared" si="34"/>
        <v>84.423771460719138</v>
      </c>
      <c r="R151" s="84">
        <f t="shared" si="67"/>
        <v>48.213862811266047</v>
      </c>
      <c r="T151" s="84">
        <f t="shared" si="36"/>
        <v>49.659535066165759</v>
      </c>
      <c r="V151" s="119">
        <f t="shared" si="61"/>
        <v>0.97088832481066289</v>
      </c>
      <c r="X151" s="125">
        <f t="shared" si="62"/>
        <v>2110.0351671299391</v>
      </c>
      <c r="Y151" s="125">
        <f t="shared" si="68"/>
        <v>919.57742663451995</v>
      </c>
      <c r="Z151" s="125">
        <f t="shared" si="68"/>
        <v>1081.266179971245</v>
      </c>
      <c r="AA151" s="125">
        <f t="shared" si="63"/>
        <v>1751.0269150430317</v>
      </c>
      <c r="AC151" s="71">
        <f t="shared" si="38"/>
        <v>0.73267200841447155</v>
      </c>
      <c r="AD151" s="71"/>
      <c r="AF151" s="73">
        <f t="shared" si="44"/>
        <v>1.4291348592493123</v>
      </c>
      <c r="AG151" s="73">
        <f t="shared" si="45"/>
        <v>0.87772555122469575</v>
      </c>
      <c r="AH151" s="73">
        <f>Wgted_Floorspace!AB231</f>
        <v>0.99228378557169383</v>
      </c>
      <c r="AI151" s="73">
        <f t="shared" si="39"/>
        <v>1.2855236024122283</v>
      </c>
      <c r="AJ151" s="73">
        <f t="shared" si="46"/>
        <v>0.93189951707929697</v>
      </c>
      <c r="AK151" s="73">
        <f t="shared" si="69"/>
        <v>0.73836942522682703</v>
      </c>
      <c r="AL151" s="73">
        <f>AF151*AH151*AI151*AJ151*AK151</f>
        <v>1.2543881821090306</v>
      </c>
      <c r="AM151" s="73">
        <f>AF151*AG151</f>
        <v>1.2543881821090306</v>
      </c>
      <c r="AN151" s="73"/>
      <c r="AO151" s="73">
        <f>AH151*AI151*AJ151</f>
        <v>1.1887349627932637</v>
      </c>
      <c r="AR151" s="53"/>
    </row>
    <row r="152" spans="1:44" x14ac:dyDescent="0.2">
      <c r="A152" s="50" t="s">
        <v>122</v>
      </c>
      <c r="B152" s="50">
        <f>B151+1</f>
        <v>2011</v>
      </c>
      <c r="D152" s="79">
        <f t="shared" si="31"/>
        <v>2162.9989795936563</v>
      </c>
      <c r="F152" s="327">
        <f t="shared" ref="F152:H153" si="71">F77</f>
        <v>17390.840312059034</v>
      </c>
      <c r="G152" s="327">
        <f t="shared" si="71"/>
        <v>6437.5426652191636</v>
      </c>
      <c r="H152" s="327">
        <f t="shared" si="71"/>
        <v>1268.8199282362684</v>
      </c>
      <c r="I152" s="327">
        <f>SUM(F152:H152)</f>
        <v>25097.202905514467</v>
      </c>
      <c r="J152" s="83"/>
      <c r="K152" s="84">
        <f t="shared" si="59"/>
        <v>36.81820862423686</v>
      </c>
      <c r="L152" s="84">
        <f t="shared" si="59"/>
        <v>5.8832519667152754</v>
      </c>
      <c r="M152" s="84">
        <f t="shared" si="59"/>
        <v>1.3774360818693401</v>
      </c>
      <c r="N152" s="84">
        <f>SUM(K152:M152)</f>
        <v>44.078896672821479</v>
      </c>
      <c r="P152" s="79">
        <f t="shared" si="34"/>
        <v>86.184862422194172</v>
      </c>
      <c r="R152" s="84">
        <f>D152/N152</f>
        <v>49.071078063696987</v>
      </c>
      <c r="T152" s="84">
        <f t="shared" si="36"/>
        <v>47.066474443544365</v>
      </c>
      <c r="V152" s="119">
        <f>R152/T152</f>
        <v>1.0425909024173272</v>
      </c>
      <c r="X152" s="125">
        <f t="shared" si="62"/>
        <v>2117.1034845686345</v>
      </c>
      <c r="Y152" s="125">
        <f t="shared" si="62"/>
        <v>913.89716117943317</v>
      </c>
      <c r="Z152" s="125">
        <f t="shared" si="62"/>
        <v>1085.6040728994967</v>
      </c>
      <c r="AA152" s="125">
        <f t="shared" ref="AA152" si="72">N152/I152*1000000</f>
        <v>1756.327063169907</v>
      </c>
      <c r="AC152" s="71">
        <f t="shared" si="38"/>
        <v>0.69441424116423167</v>
      </c>
      <c r="AD152" s="71"/>
      <c r="AF152" s="73">
        <f t="shared" si="44"/>
        <v>1.4523386619894425</v>
      </c>
      <c r="AG152" s="73">
        <f t="shared" si="45"/>
        <v>0.89603502150981218</v>
      </c>
      <c r="AH152" s="572">
        <f>AH151</f>
        <v>0.99228378557169383</v>
      </c>
      <c r="AI152" s="73">
        <f t="shared" si="39"/>
        <v>1.2894147279311137</v>
      </c>
      <c r="AJ152" s="73">
        <f t="shared" si="46"/>
        <v>1.0007226718515227</v>
      </c>
      <c r="AK152" s="73">
        <f>AG152/(AH152*AI152*AJ152)</f>
        <v>0.69981415726162666</v>
      </c>
      <c r="AL152" s="73">
        <f>AF152*AH152*AI152*AJ152*AK152</f>
        <v>1.3013463042352418</v>
      </c>
      <c r="AM152" s="73">
        <f>AF152*AG152</f>
        <v>1.301346304235242</v>
      </c>
      <c r="AN152" s="73"/>
      <c r="AO152" s="73">
        <f>AH152*AI152*AJ152</f>
        <v>1.280389960980495</v>
      </c>
      <c r="AR152" s="53"/>
    </row>
    <row r="153" spans="1:44" hidden="1" x14ac:dyDescent="0.2">
      <c r="A153" s="50" t="s">
        <v>122</v>
      </c>
      <c r="B153" s="50">
        <f>B152+1</f>
        <v>2012</v>
      </c>
      <c r="D153" s="79">
        <f t="shared" si="31"/>
        <v>1988.1024560141254</v>
      </c>
      <c r="F153" s="327">
        <f t="shared" si="71"/>
        <v>17564.748715179623</v>
      </c>
      <c r="G153" s="327">
        <f t="shared" si="71"/>
        <v>6501.9180918713555</v>
      </c>
      <c r="H153" s="327">
        <f t="shared" si="71"/>
        <v>1281.5081275186312</v>
      </c>
      <c r="I153" s="327">
        <f>SUM(F153:H153)</f>
        <v>25348.174934569608</v>
      </c>
      <c r="J153" s="83"/>
      <c r="K153" s="84">
        <f t="shared" si="59"/>
        <v>37.18639071047923</v>
      </c>
      <c r="L153" s="84">
        <f t="shared" si="59"/>
        <v>5.942084486382428</v>
      </c>
      <c r="M153" s="84">
        <f t="shared" si="59"/>
        <v>1.3912104426880334</v>
      </c>
      <c r="N153" s="84">
        <f>SUM(K153:M153)</f>
        <v>44.519685639549692</v>
      </c>
      <c r="P153" s="79">
        <f t="shared" si="34"/>
        <v>78.431779058884814</v>
      </c>
      <c r="R153" s="84">
        <f>D153/N153</f>
        <v>44.656704724077535</v>
      </c>
      <c r="T153" s="84">
        <f t="shared" si="36"/>
        <v>48.715936312218417</v>
      </c>
      <c r="V153" s="119">
        <f>R153/T153</f>
        <v>0.91667548865066584</v>
      </c>
      <c r="X153" s="571">
        <f t="shared" si="62"/>
        <v>2122.7581385195908</v>
      </c>
      <c r="Y153" s="571">
        <f t="shared" si="62"/>
        <v>913.89716117943317</v>
      </c>
      <c r="Z153" s="571">
        <f t="shared" si="62"/>
        <v>1089.0743872420981</v>
      </c>
      <c r="AA153" s="571">
        <f t="shared" si="62"/>
        <v>1760.5671816714071</v>
      </c>
      <c r="AC153" s="71">
        <f t="shared" si="38"/>
        <v>0.71875024307231028</v>
      </c>
      <c r="AD153" s="71"/>
      <c r="AF153" s="73"/>
      <c r="AG153" s="73"/>
      <c r="AH153" s="73"/>
      <c r="AI153" s="73"/>
      <c r="AJ153" s="73"/>
      <c r="AK153" s="73"/>
      <c r="AL153" s="73"/>
      <c r="AM153" s="73"/>
      <c r="AN153" s="73"/>
      <c r="AO153" s="73"/>
      <c r="AR153" s="53"/>
    </row>
    <row r="154" spans="1:44" hidden="1" x14ac:dyDescent="0.2">
      <c r="A154" s="50"/>
      <c r="B154" s="50"/>
      <c r="D154" s="79"/>
      <c r="F154" s="125"/>
      <c r="G154" s="125"/>
      <c r="H154" s="125"/>
      <c r="I154" s="125"/>
      <c r="P154" s="70"/>
      <c r="X154" s="125"/>
      <c r="Y154" s="125"/>
      <c r="Z154" s="125"/>
      <c r="AA154" s="125"/>
      <c r="AC154" s="71"/>
      <c r="AD154" s="71"/>
      <c r="AF154" s="73"/>
      <c r="AG154" s="73"/>
      <c r="AH154" s="73"/>
      <c r="AI154" s="73"/>
      <c r="AJ154" s="73"/>
      <c r="AK154" s="73"/>
      <c r="AL154" s="73"/>
      <c r="AM154" s="73"/>
      <c r="AN154" s="73"/>
      <c r="AO154" s="73"/>
      <c r="AR154" s="53"/>
    </row>
    <row r="155" spans="1:44" hidden="1" x14ac:dyDescent="0.2">
      <c r="A155" s="18" t="s">
        <v>168</v>
      </c>
      <c r="B155" s="91">
        <f>Base_year</f>
        <v>1985</v>
      </c>
      <c r="D155" s="79"/>
      <c r="F155" s="125"/>
      <c r="G155" s="125"/>
      <c r="H155" s="125"/>
      <c r="I155" s="125">
        <f>INDEX(I90:I151,base_row,1)</f>
        <v>17280.544519234802</v>
      </c>
      <c r="K155" s="84"/>
      <c r="L155" s="84"/>
      <c r="M155" s="84"/>
      <c r="N155" s="79"/>
      <c r="P155" s="74">
        <f>INDEX(P90:P151,base_row,1)</f>
        <v>96.184703000752506</v>
      </c>
      <c r="R155" s="74">
        <f>INDEX(R90:R151,base_row,1)</f>
        <v>70.6143948081112</v>
      </c>
      <c r="T155" s="74">
        <f>INDEX(T90:T151,base_row,1)</f>
        <v>67.778671077704701</v>
      </c>
      <c r="V155" s="71">
        <f>INDEX(V90:V151,base_row,1)</f>
        <v>1.0418379954241872</v>
      </c>
      <c r="X155" s="125"/>
      <c r="Y155" s="125"/>
      <c r="Z155" s="125"/>
      <c r="AA155" s="74">
        <f>INDEX(AA90:AA151,base_row,1)</f>
        <v>1362.1118365756233</v>
      </c>
      <c r="AC155" s="71"/>
      <c r="AD155" s="71"/>
      <c r="AF155" s="73"/>
      <c r="AG155" s="73"/>
      <c r="AH155" s="73"/>
      <c r="AI155" s="73"/>
      <c r="AJ155" s="73"/>
      <c r="AK155" s="73"/>
      <c r="AL155" s="73"/>
      <c r="AM155" s="73"/>
      <c r="AN155" s="73"/>
      <c r="AO155" s="73"/>
      <c r="AR155" s="53"/>
    </row>
    <row r="156" spans="1:44" hidden="1" x14ac:dyDescent="0.2">
      <c r="A156" s="18" t="s">
        <v>169</v>
      </c>
      <c r="B156" s="91">
        <f>Base_year2</f>
        <v>1996</v>
      </c>
      <c r="D156" s="79"/>
      <c r="F156" s="125"/>
      <c r="G156" s="125"/>
      <c r="H156" s="125"/>
      <c r="I156" s="125"/>
      <c r="K156" s="84"/>
      <c r="L156" s="84"/>
      <c r="M156" s="84"/>
      <c r="N156" s="79"/>
      <c r="X156" s="125"/>
      <c r="Y156" s="125"/>
      <c r="Z156" s="125"/>
      <c r="AA156" s="125"/>
      <c r="AC156" s="71"/>
      <c r="AD156" s="71"/>
      <c r="AF156" s="73"/>
      <c r="AG156" s="73"/>
      <c r="AH156" s="73"/>
      <c r="AI156" s="73"/>
      <c r="AJ156" s="73"/>
      <c r="AK156" s="73"/>
      <c r="AL156" s="73"/>
      <c r="AM156" s="73"/>
      <c r="AN156" s="73"/>
      <c r="AO156" s="73"/>
      <c r="AR156" s="53"/>
    </row>
    <row r="157" spans="1:44" x14ac:dyDescent="0.2">
      <c r="A157" s="16"/>
      <c r="B157" s="92"/>
      <c r="D157" s="79"/>
      <c r="F157" s="125"/>
      <c r="G157" s="125"/>
      <c r="H157" s="125"/>
      <c r="I157" s="125"/>
      <c r="P157" s="70"/>
      <c r="X157" s="125"/>
      <c r="Y157" s="125"/>
      <c r="Z157" s="125"/>
      <c r="AA157" s="125"/>
      <c r="AC157" s="71"/>
      <c r="AD157" s="71"/>
      <c r="AF157" s="72"/>
      <c r="AG157" s="72"/>
      <c r="AH157" s="72"/>
      <c r="AI157" s="72"/>
      <c r="AJ157" s="72"/>
      <c r="AK157" s="72"/>
      <c r="AL157" s="72"/>
      <c r="AM157" s="72"/>
      <c r="AN157" s="72"/>
      <c r="AO157" s="72"/>
      <c r="AP157" s="143"/>
      <c r="AR157" s="53"/>
    </row>
    <row r="158" spans="1:44" x14ac:dyDescent="0.2">
      <c r="A158" s="16"/>
      <c r="B158" s="92"/>
      <c r="D158" s="79"/>
      <c r="F158" s="125"/>
      <c r="G158" s="125"/>
      <c r="H158" s="125"/>
      <c r="I158" s="125"/>
      <c r="P158" s="70"/>
      <c r="X158" s="125"/>
      <c r="Y158" s="125"/>
      <c r="Z158" s="125"/>
      <c r="AA158" s="125"/>
      <c r="AC158" s="71"/>
      <c r="AD158" s="71"/>
      <c r="AF158" s="72"/>
      <c r="AG158" s="72"/>
      <c r="AH158" s="72"/>
      <c r="AI158" s="72"/>
      <c r="AJ158" s="72"/>
      <c r="AK158" s="72"/>
      <c r="AL158" s="72"/>
      <c r="AM158" s="72"/>
      <c r="AN158" s="72"/>
      <c r="AO158" s="72"/>
      <c r="AP158" s="143"/>
      <c r="AR158" s="53"/>
    </row>
    <row r="159" spans="1:44" x14ac:dyDescent="0.2">
      <c r="A159" s="75" t="s">
        <v>44</v>
      </c>
      <c r="B159" s="50"/>
      <c r="D159" s="83"/>
      <c r="F159" s="126" t="s">
        <v>127</v>
      </c>
      <c r="G159" s="125"/>
      <c r="H159" s="125"/>
      <c r="I159" s="125"/>
      <c r="K159" s="54" t="s">
        <v>129</v>
      </c>
      <c r="W159" s="54"/>
      <c r="X159" s="126" t="s">
        <v>704</v>
      </c>
      <c r="Y159" s="125"/>
      <c r="Z159" s="125"/>
      <c r="AA159" s="125"/>
      <c r="AR159" s="53"/>
    </row>
    <row r="160" spans="1:44" ht="24.75" customHeight="1" x14ac:dyDescent="0.2">
      <c r="A160" s="50"/>
      <c r="B160" s="50"/>
      <c r="D160" s="83"/>
      <c r="F160" s="125"/>
      <c r="G160" s="125"/>
      <c r="H160" s="125"/>
      <c r="I160" s="125"/>
      <c r="X160" s="125"/>
      <c r="Y160" s="125"/>
      <c r="Z160" s="125"/>
      <c r="AA160" s="125"/>
      <c r="AR160" s="53"/>
    </row>
    <row r="161" spans="1:44" ht="55.5" customHeight="1" x14ac:dyDescent="0.2">
      <c r="A161" s="50"/>
      <c r="B161" s="50"/>
      <c r="D161" s="78" t="s">
        <v>32</v>
      </c>
      <c r="F161" s="329" t="str">
        <f>F5</f>
        <v xml:space="preserve">Single-Family </v>
      </c>
      <c r="G161" s="329" t="str">
        <f>G5</f>
        <v>Multi-Family</v>
      </c>
      <c r="H161" s="329" t="str">
        <f>H5</f>
        <v>Manufactured Homes</v>
      </c>
      <c r="I161" s="127" t="s">
        <v>32</v>
      </c>
      <c r="K161" s="56" t="str">
        <f>F161</f>
        <v xml:space="preserve">Single-Family </v>
      </c>
      <c r="L161" s="56" t="str">
        <f>G161</f>
        <v>Multi-Family</v>
      </c>
      <c r="M161" s="56" t="str">
        <f>H161</f>
        <v>Manufactured Homes</v>
      </c>
      <c r="N161" s="56" t="s">
        <v>32</v>
      </c>
      <c r="P161" s="56" t="s">
        <v>32</v>
      </c>
      <c r="R161" s="78" t="s">
        <v>32</v>
      </c>
      <c r="T161" s="78" t="str">
        <f>R161</f>
        <v>Total</v>
      </c>
      <c r="V161" s="78" t="str">
        <f>R161</f>
        <v>Total</v>
      </c>
      <c r="X161" s="127" t="str">
        <f>F5</f>
        <v xml:space="preserve">Single-Family </v>
      </c>
      <c r="Y161" s="127" t="str">
        <f>G5</f>
        <v>Multi-Family</v>
      </c>
      <c r="Z161" s="127" t="str">
        <f>H5</f>
        <v>Manufactured Homes</v>
      </c>
      <c r="AA161" s="127" t="str">
        <f>T161</f>
        <v>Total</v>
      </c>
      <c r="AC161" s="330" t="s">
        <v>32</v>
      </c>
      <c r="AR161" s="53"/>
    </row>
    <row r="162" spans="1:44" ht="38.25" x14ac:dyDescent="0.2">
      <c r="A162" s="137" t="s">
        <v>306</v>
      </c>
      <c r="B162" s="50"/>
      <c r="D162" s="80" t="s">
        <v>123</v>
      </c>
      <c r="F162" s="128"/>
      <c r="G162" s="128"/>
      <c r="H162" s="128"/>
      <c r="I162" s="128"/>
      <c r="K162" s="61"/>
      <c r="L162" s="61"/>
      <c r="M162" s="61"/>
      <c r="N162" s="61"/>
      <c r="P162" s="76" t="s">
        <v>123</v>
      </c>
      <c r="R162" s="80" t="s">
        <v>123</v>
      </c>
      <c r="T162" s="80" t="s">
        <v>123</v>
      </c>
      <c r="V162" s="62"/>
      <c r="X162" s="128"/>
      <c r="Y162" s="128"/>
      <c r="Z162" s="128"/>
      <c r="AA162" s="128"/>
      <c r="AC162" s="80" t="s">
        <v>123</v>
      </c>
      <c r="AD162" s="134"/>
      <c r="AR162" s="53"/>
    </row>
    <row r="163" spans="1:44" x14ac:dyDescent="0.2">
      <c r="A163" s="50"/>
      <c r="B163" s="50"/>
      <c r="D163" s="82" t="s">
        <v>120</v>
      </c>
      <c r="F163" s="346" t="s">
        <v>706</v>
      </c>
      <c r="G163" s="346" t="s">
        <v>706</v>
      </c>
      <c r="H163" s="346" t="s">
        <v>706</v>
      </c>
      <c r="I163" s="346" t="s">
        <v>706</v>
      </c>
      <c r="K163" s="80" t="s">
        <v>130</v>
      </c>
      <c r="L163" s="80" t="s">
        <v>130</v>
      </c>
      <c r="M163" s="80" t="s">
        <v>130</v>
      </c>
      <c r="N163" s="80" t="s">
        <v>130</v>
      </c>
      <c r="P163" s="76" t="s">
        <v>702</v>
      </c>
      <c r="R163" s="76" t="s">
        <v>149</v>
      </c>
      <c r="T163" s="76" t="s">
        <v>149</v>
      </c>
      <c r="V163" s="76" t="s">
        <v>149</v>
      </c>
      <c r="X163" s="129" t="s">
        <v>703</v>
      </c>
      <c r="Y163" s="129" t="s">
        <v>703</v>
      </c>
      <c r="Z163" s="129" t="s">
        <v>703</v>
      </c>
      <c r="AA163" s="129" t="s">
        <v>703</v>
      </c>
      <c r="AC163" s="61" t="s">
        <v>121</v>
      </c>
      <c r="AR163" s="53"/>
    </row>
    <row r="164" spans="1:44" x14ac:dyDescent="0.2">
      <c r="A164" s="75" t="s">
        <v>44</v>
      </c>
      <c r="B164" s="50">
        <v>1949</v>
      </c>
      <c r="D164" s="79"/>
      <c r="F164" s="125"/>
      <c r="G164" s="125"/>
      <c r="H164" s="125"/>
      <c r="I164" s="125"/>
      <c r="P164" s="70"/>
      <c r="X164" s="125"/>
      <c r="Y164" s="125"/>
      <c r="Z164" s="125"/>
      <c r="AA164" s="125"/>
      <c r="AC164" s="71"/>
      <c r="AD164" s="72"/>
      <c r="AF164" s="73"/>
      <c r="AG164" s="73"/>
      <c r="AH164" s="73"/>
      <c r="AI164" s="73"/>
      <c r="AJ164" s="73"/>
      <c r="AK164" s="73"/>
      <c r="AL164" s="73"/>
      <c r="AM164" s="73"/>
      <c r="AN164" s="73"/>
      <c r="AO164" s="73"/>
      <c r="AR164" s="53"/>
    </row>
    <row r="165" spans="1:44" x14ac:dyDescent="0.2">
      <c r="A165" s="75" t="s">
        <v>44</v>
      </c>
      <c r="B165" s="50">
        <f t="shared" ref="B165:B192" si="73">B164+1</f>
        <v>1950</v>
      </c>
      <c r="D165" s="79"/>
      <c r="F165" s="125"/>
      <c r="G165" s="125"/>
      <c r="H165" s="125"/>
      <c r="I165" s="125"/>
      <c r="P165" s="70"/>
      <c r="X165" s="125"/>
      <c r="Y165" s="125"/>
      <c r="Z165" s="125"/>
      <c r="AA165" s="125"/>
      <c r="AC165" s="71"/>
      <c r="AD165" s="71"/>
      <c r="AF165" s="73"/>
      <c r="AG165" s="73"/>
      <c r="AH165" s="73"/>
      <c r="AI165" s="73"/>
      <c r="AJ165" s="73"/>
      <c r="AK165" s="73"/>
      <c r="AL165" s="73"/>
      <c r="AM165" s="73"/>
      <c r="AN165" s="73"/>
      <c r="AO165" s="73"/>
      <c r="AR165" s="53"/>
    </row>
    <row r="166" spans="1:44" x14ac:dyDescent="0.2">
      <c r="A166" s="75" t="s">
        <v>44</v>
      </c>
      <c r="B166" s="50">
        <f t="shared" si="73"/>
        <v>1951</v>
      </c>
      <c r="D166" s="79"/>
      <c r="F166" s="125"/>
      <c r="G166" s="125"/>
      <c r="H166" s="125"/>
      <c r="I166" s="125"/>
      <c r="P166" s="70"/>
      <c r="X166" s="125"/>
      <c r="Y166" s="125"/>
      <c r="Z166" s="125"/>
      <c r="AA166" s="125"/>
      <c r="AC166" s="71"/>
      <c r="AD166" s="71"/>
      <c r="AF166" s="73"/>
      <c r="AG166" s="73"/>
      <c r="AH166" s="73"/>
      <c r="AI166" s="73"/>
      <c r="AJ166" s="73"/>
      <c r="AK166" s="73"/>
      <c r="AL166" s="73"/>
      <c r="AM166" s="73"/>
      <c r="AN166" s="73"/>
      <c r="AO166" s="73"/>
      <c r="AR166" s="53"/>
    </row>
    <row r="167" spans="1:44" x14ac:dyDescent="0.2">
      <c r="A167" s="75" t="s">
        <v>44</v>
      </c>
      <c r="B167" s="50">
        <f t="shared" si="73"/>
        <v>1952</v>
      </c>
      <c r="D167" s="79"/>
      <c r="F167" s="125"/>
      <c r="G167" s="125"/>
      <c r="H167" s="125"/>
      <c r="I167" s="125"/>
      <c r="P167" s="70"/>
      <c r="X167" s="125"/>
      <c r="Y167" s="125"/>
      <c r="Z167" s="125"/>
      <c r="AA167" s="125"/>
      <c r="AC167" s="71"/>
      <c r="AD167" s="71"/>
      <c r="AF167" s="73"/>
      <c r="AG167" s="73"/>
      <c r="AH167" s="73"/>
      <c r="AI167" s="73"/>
      <c r="AJ167" s="73"/>
      <c r="AK167" s="73"/>
      <c r="AL167" s="73"/>
      <c r="AM167" s="73"/>
      <c r="AN167" s="73"/>
      <c r="AO167" s="73"/>
      <c r="AR167" s="53"/>
    </row>
    <row r="168" spans="1:44" x14ac:dyDescent="0.2">
      <c r="A168" s="75" t="s">
        <v>44</v>
      </c>
      <c r="B168" s="50">
        <f t="shared" si="73"/>
        <v>1953</v>
      </c>
      <c r="D168" s="79"/>
      <c r="F168" s="125"/>
      <c r="G168" s="125"/>
      <c r="H168" s="125"/>
      <c r="I168" s="125"/>
      <c r="P168" s="70"/>
      <c r="X168" s="125"/>
      <c r="Y168" s="125"/>
      <c r="Z168" s="125"/>
      <c r="AA168" s="125"/>
      <c r="AC168" s="71"/>
      <c r="AD168" s="71"/>
      <c r="AF168" s="73"/>
      <c r="AG168" s="73"/>
      <c r="AH168" s="73"/>
      <c r="AI168" s="73"/>
      <c r="AJ168" s="73"/>
      <c r="AK168" s="73"/>
      <c r="AL168" s="73"/>
      <c r="AM168" s="73"/>
      <c r="AN168" s="73"/>
      <c r="AO168" s="73"/>
      <c r="AR168" s="53"/>
    </row>
    <row r="169" spans="1:44" x14ac:dyDescent="0.2">
      <c r="A169" s="75" t="s">
        <v>44</v>
      </c>
      <c r="B169" s="50">
        <f t="shared" si="73"/>
        <v>1954</v>
      </c>
      <c r="D169" s="79"/>
      <c r="F169" s="125"/>
      <c r="G169" s="125"/>
      <c r="H169" s="125"/>
      <c r="I169" s="125"/>
      <c r="P169" s="70"/>
      <c r="X169" s="125"/>
      <c r="Y169" s="125"/>
      <c r="Z169" s="125"/>
      <c r="AA169" s="125"/>
      <c r="AC169" s="71"/>
      <c r="AD169" s="71"/>
      <c r="AF169" s="73"/>
      <c r="AG169" s="73"/>
      <c r="AH169" s="73"/>
      <c r="AI169" s="73"/>
      <c r="AJ169" s="73"/>
      <c r="AK169" s="73"/>
      <c r="AL169" s="73"/>
      <c r="AM169" s="73"/>
      <c r="AN169" s="73"/>
      <c r="AO169" s="73"/>
      <c r="AR169" s="53"/>
    </row>
    <row r="170" spans="1:44" x14ac:dyDescent="0.2">
      <c r="A170" s="75" t="s">
        <v>44</v>
      </c>
      <c r="B170" s="50">
        <f t="shared" si="73"/>
        <v>1955</v>
      </c>
      <c r="D170" s="79"/>
      <c r="F170" s="125"/>
      <c r="G170" s="125"/>
      <c r="H170" s="125"/>
      <c r="I170" s="125"/>
      <c r="P170" s="70"/>
      <c r="X170" s="125"/>
      <c r="Y170" s="125"/>
      <c r="Z170" s="125"/>
      <c r="AA170" s="125"/>
      <c r="AC170" s="71"/>
      <c r="AD170" s="71"/>
      <c r="AF170" s="73"/>
      <c r="AG170" s="73"/>
      <c r="AH170" s="73"/>
      <c r="AI170" s="73"/>
      <c r="AJ170" s="73"/>
      <c r="AK170" s="73"/>
      <c r="AL170" s="73"/>
      <c r="AM170" s="73"/>
      <c r="AN170" s="73"/>
      <c r="AO170" s="73"/>
      <c r="AR170" s="53"/>
    </row>
    <row r="171" spans="1:44" x14ac:dyDescent="0.2">
      <c r="A171" s="75" t="s">
        <v>44</v>
      </c>
      <c r="B171" s="50">
        <f t="shared" si="73"/>
        <v>1956</v>
      </c>
      <c r="D171" s="79"/>
      <c r="F171" s="125"/>
      <c r="G171" s="125"/>
      <c r="H171" s="125"/>
      <c r="I171" s="125"/>
      <c r="P171" s="70"/>
      <c r="X171" s="125"/>
      <c r="Y171" s="125"/>
      <c r="Z171" s="125"/>
      <c r="AA171" s="125"/>
      <c r="AC171" s="71"/>
      <c r="AD171" s="71"/>
      <c r="AF171" s="73"/>
      <c r="AG171" s="73"/>
      <c r="AH171" s="73"/>
      <c r="AI171" s="73"/>
      <c r="AJ171" s="73"/>
      <c r="AK171" s="73"/>
      <c r="AL171" s="73"/>
      <c r="AM171" s="73"/>
      <c r="AN171" s="73"/>
      <c r="AO171" s="73"/>
      <c r="AR171" s="53"/>
    </row>
    <row r="172" spans="1:44" x14ac:dyDescent="0.2">
      <c r="A172" s="75" t="s">
        <v>44</v>
      </c>
      <c r="B172" s="50">
        <f t="shared" si="73"/>
        <v>1957</v>
      </c>
      <c r="D172" s="79"/>
      <c r="F172" s="125"/>
      <c r="G172" s="125"/>
      <c r="H172" s="125"/>
      <c r="I172" s="125"/>
      <c r="P172" s="70"/>
      <c r="X172" s="125"/>
      <c r="Y172" s="125"/>
      <c r="Z172" s="125"/>
      <c r="AA172" s="125"/>
      <c r="AC172" s="71"/>
      <c r="AD172" s="71"/>
      <c r="AF172" s="73"/>
      <c r="AG172" s="73"/>
      <c r="AH172" s="73"/>
      <c r="AI172" s="73"/>
      <c r="AJ172" s="73"/>
      <c r="AK172" s="73"/>
      <c r="AL172" s="73"/>
      <c r="AM172" s="73"/>
      <c r="AN172" s="73"/>
      <c r="AO172" s="73"/>
      <c r="AR172" s="53"/>
    </row>
    <row r="173" spans="1:44" x14ac:dyDescent="0.2">
      <c r="A173" s="75" t="s">
        <v>44</v>
      </c>
      <c r="B173" s="50">
        <f t="shared" si="73"/>
        <v>1958</v>
      </c>
      <c r="D173" s="79"/>
      <c r="F173" s="125"/>
      <c r="G173" s="125"/>
      <c r="H173" s="125"/>
      <c r="I173" s="125"/>
      <c r="P173" s="70"/>
      <c r="X173" s="125"/>
      <c r="Y173" s="125"/>
      <c r="Z173" s="125"/>
      <c r="AA173" s="125"/>
      <c r="AC173" s="71"/>
      <c r="AD173" s="71"/>
      <c r="AF173" s="73"/>
      <c r="AG173" s="73"/>
      <c r="AH173" s="73"/>
      <c r="AI173" s="73"/>
      <c r="AJ173" s="73"/>
      <c r="AK173" s="73"/>
      <c r="AL173" s="73"/>
      <c r="AM173" s="73"/>
      <c r="AN173" s="73"/>
      <c r="AO173" s="73"/>
      <c r="AR173" s="53"/>
    </row>
    <row r="174" spans="1:44" x14ac:dyDescent="0.2">
      <c r="A174" s="75" t="s">
        <v>44</v>
      </c>
      <c r="B174" s="50">
        <f t="shared" si="73"/>
        <v>1959</v>
      </c>
      <c r="D174" s="79"/>
      <c r="F174" s="125"/>
      <c r="G174" s="125"/>
      <c r="H174" s="125"/>
      <c r="I174" s="125"/>
      <c r="P174" s="70"/>
      <c r="X174" s="125"/>
      <c r="Y174" s="125"/>
      <c r="Z174" s="125"/>
      <c r="AA174" s="125"/>
      <c r="AC174" s="71"/>
      <c r="AD174" s="71"/>
      <c r="AF174" s="73"/>
      <c r="AG174" s="73"/>
      <c r="AH174" s="73"/>
      <c r="AI174" s="73"/>
      <c r="AJ174" s="73"/>
      <c r="AK174" s="73"/>
      <c r="AL174" s="73"/>
      <c r="AM174" s="73"/>
      <c r="AN174" s="73"/>
      <c r="AO174" s="73"/>
      <c r="AR174" s="53"/>
    </row>
    <row r="175" spans="1:44" x14ac:dyDescent="0.2">
      <c r="A175" s="75" t="s">
        <v>44</v>
      </c>
      <c r="B175" s="50">
        <f t="shared" si="73"/>
        <v>1960</v>
      </c>
      <c r="D175" s="79">
        <f>SEDS_CensusRgn!F8</f>
        <v>129.87899999999999</v>
      </c>
      <c r="F175" s="125"/>
      <c r="G175" s="125"/>
      <c r="H175" s="125"/>
      <c r="I175" s="125"/>
      <c r="P175" s="70"/>
      <c r="X175" s="125"/>
      <c r="Y175" s="125"/>
      <c r="Z175" s="125"/>
      <c r="AA175" s="125"/>
      <c r="AC175" s="71"/>
      <c r="AD175" s="71"/>
      <c r="AF175" s="73"/>
      <c r="AG175" s="73"/>
      <c r="AH175" s="73"/>
      <c r="AI175" s="73"/>
      <c r="AJ175" s="73"/>
      <c r="AK175" s="73"/>
      <c r="AL175" s="73"/>
      <c r="AM175" s="73"/>
      <c r="AN175" s="73"/>
      <c r="AO175" s="73"/>
      <c r="AR175" s="53"/>
    </row>
    <row r="176" spans="1:44" x14ac:dyDescent="0.2">
      <c r="A176" s="75" t="s">
        <v>44</v>
      </c>
      <c r="B176" s="50">
        <f t="shared" si="73"/>
        <v>1961</v>
      </c>
      <c r="D176" s="79">
        <f>SEDS_CensusRgn!F9</f>
        <v>139.46700000000001</v>
      </c>
      <c r="F176" s="125"/>
      <c r="G176" s="125"/>
      <c r="H176" s="125"/>
      <c r="I176" s="125"/>
      <c r="P176" s="70"/>
      <c r="X176" s="125"/>
      <c r="Y176" s="125"/>
      <c r="Z176" s="125"/>
      <c r="AA176" s="125"/>
      <c r="AC176" s="71"/>
      <c r="AD176" s="71"/>
      <c r="AF176" s="73"/>
      <c r="AG176" s="73"/>
      <c r="AH176" s="73"/>
      <c r="AI176" s="73"/>
      <c r="AJ176" s="73"/>
      <c r="AK176" s="73"/>
      <c r="AL176" s="73"/>
      <c r="AM176" s="73"/>
      <c r="AN176" s="73"/>
      <c r="AO176" s="73"/>
      <c r="AR176" s="53"/>
    </row>
    <row r="177" spans="1:44" x14ac:dyDescent="0.2">
      <c r="A177" s="75" t="s">
        <v>44</v>
      </c>
      <c r="B177" s="50">
        <f t="shared" si="73"/>
        <v>1962</v>
      </c>
      <c r="D177" s="79">
        <f>SEDS_CensusRgn!F10</f>
        <v>150.923</v>
      </c>
      <c r="F177" s="125"/>
      <c r="G177" s="125"/>
      <c r="H177" s="125"/>
      <c r="I177" s="125"/>
      <c r="P177" s="70"/>
      <c r="X177" s="125"/>
      <c r="Y177" s="125"/>
      <c r="Z177" s="125"/>
      <c r="AA177" s="125"/>
      <c r="AC177" s="71"/>
      <c r="AD177" s="71"/>
      <c r="AF177" s="73"/>
      <c r="AG177" s="73"/>
      <c r="AH177" s="73"/>
      <c r="AI177" s="73"/>
      <c r="AJ177" s="73"/>
      <c r="AK177" s="73"/>
      <c r="AL177" s="73"/>
      <c r="AM177" s="73"/>
      <c r="AN177" s="73"/>
      <c r="AO177" s="73"/>
      <c r="AR177" s="53"/>
    </row>
    <row r="178" spans="1:44" x14ac:dyDescent="0.2">
      <c r="A178" s="75" t="s">
        <v>44</v>
      </c>
      <c r="B178" s="50">
        <f t="shared" si="73"/>
        <v>1963</v>
      </c>
      <c r="D178" s="79">
        <f>SEDS_CensusRgn!F11</f>
        <v>162.75300000000001</v>
      </c>
      <c r="F178" s="125"/>
      <c r="G178" s="125"/>
      <c r="H178" s="125"/>
      <c r="I178" s="125"/>
      <c r="P178" s="70"/>
      <c r="X178" s="125"/>
      <c r="Y178" s="125"/>
      <c r="Z178" s="125"/>
      <c r="AA178" s="125"/>
      <c r="AC178" s="71"/>
      <c r="AD178" s="71"/>
      <c r="AF178" s="73"/>
      <c r="AG178" s="73"/>
      <c r="AH178" s="73"/>
      <c r="AI178" s="73"/>
      <c r="AJ178" s="73"/>
      <c r="AK178" s="73"/>
      <c r="AL178" s="73"/>
      <c r="AM178" s="73"/>
      <c r="AN178" s="73"/>
      <c r="AO178" s="73"/>
      <c r="AR178" s="53"/>
    </row>
    <row r="179" spans="1:44" x14ac:dyDescent="0.2">
      <c r="A179" s="75" t="s">
        <v>44</v>
      </c>
      <c r="B179" s="50">
        <f t="shared" si="73"/>
        <v>1964</v>
      </c>
      <c r="D179" s="79">
        <f>SEDS_CensusRgn!F12</f>
        <v>178.76900000000001</v>
      </c>
      <c r="F179" s="125"/>
      <c r="G179" s="125"/>
      <c r="H179" s="125"/>
      <c r="I179" s="125"/>
      <c r="P179" s="70"/>
      <c r="X179" s="125"/>
      <c r="Y179" s="125"/>
      <c r="Z179" s="125"/>
      <c r="AA179" s="125"/>
      <c r="AC179" s="71"/>
      <c r="AD179" s="71"/>
      <c r="AF179" s="73"/>
      <c r="AG179" s="73"/>
      <c r="AH179" s="73"/>
      <c r="AI179" s="73"/>
      <c r="AJ179" s="73"/>
      <c r="AK179" s="73"/>
      <c r="AL179" s="73"/>
      <c r="AM179" s="73"/>
      <c r="AN179" s="73"/>
      <c r="AO179" s="73"/>
      <c r="AR179" s="53"/>
    </row>
    <row r="180" spans="1:44" x14ac:dyDescent="0.2">
      <c r="A180" s="75" t="s">
        <v>44</v>
      </c>
      <c r="B180" s="50">
        <f t="shared" si="73"/>
        <v>1965</v>
      </c>
      <c r="D180" s="79">
        <f>SEDS_CensusRgn!F13</f>
        <v>187.06200000000001</v>
      </c>
      <c r="F180" s="125"/>
      <c r="G180" s="125"/>
      <c r="H180" s="125"/>
      <c r="I180" s="125"/>
      <c r="P180" s="70"/>
      <c r="X180" s="125"/>
      <c r="Y180" s="125"/>
      <c r="Z180" s="125"/>
      <c r="AA180" s="125"/>
      <c r="AC180" s="71"/>
      <c r="AD180" s="71"/>
      <c r="AF180" s="73"/>
      <c r="AG180" s="73"/>
      <c r="AH180" s="73"/>
      <c r="AI180" s="73"/>
      <c r="AJ180" s="73"/>
      <c r="AK180" s="73"/>
      <c r="AL180" s="73"/>
      <c r="AM180" s="73"/>
      <c r="AN180" s="73"/>
      <c r="AO180" s="73"/>
      <c r="AR180" s="53"/>
    </row>
    <row r="181" spans="1:44" x14ac:dyDescent="0.2">
      <c r="A181" s="75" t="s">
        <v>44</v>
      </c>
      <c r="B181" s="50">
        <f t="shared" si="73"/>
        <v>1966</v>
      </c>
      <c r="D181" s="79">
        <f>SEDS_CensusRgn!F14</f>
        <v>202.04900000000001</v>
      </c>
      <c r="F181" s="125"/>
      <c r="G181" s="125"/>
      <c r="H181" s="125"/>
      <c r="I181" s="125"/>
      <c r="P181" s="70"/>
      <c r="X181" s="125"/>
      <c r="Y181" s="125"/>
      <c r="Z181" s="125"/>
      <c r="AA181" s="125"/>
      <c r="AC181" s="71"/>
      <c r="AD181" s="71"/>
      <c r="AF181" s="73"/>
      <c r="AG181" s="73"/>
      <c r="AH181" s="73"/>
      <c r="AI181" s="73"/>
      <c r="AJ181" s="73"/>
      <c r="AK181" s="73"/>
      <c r="AL181" s="73"/>
      <c r="AM181" s="73"/>
      <c r="AN181" s="73"/>
      <c r="AO181" s="73"/>
      <c r="AR181" s="53"/>
    </row>
    <row r="182" spans="1:44" x14ac:dyDescent="0.2">
      <c r="A182" s="75" t="s">
        <v>44</v>
      </c>
      <c r="B182" s="50">
        <f t="shared" si="73"/>
        <v>1967</v>
      </c>
      <c r="D182" s="79">
        <f>SEDS_CensusRgn!F15</f>
        <v>217.602</v>
      </c>
      <c r="F182" s="125"/>
      <c r="G182" s="125"/>
      <c r="H182" s="125"/>
      <c r="I182" s="125"/>
      <c r="P182" s="70"/>
      <c r="X182" s="125"/>
      <c r="Y182" s="125"/>
      <c r="Z182" s="125"/>
      <c r="AA182" s="125"/>
      <c r="AC182" s="71"/>
      <c r="AD182" s="71"/>
      <c r="AF182" s="73"/>
      <c r="AG182" s="73"/>
      <c r="AH182" s="73"/>
      <c r="AI182" s="73"/>
      <c r="AJ182" s="73"/>
      <c r="AK182" s="73"/>
      <c r="AL182" s="73"/>
      <c r="AM182" s="73"/>
      <c r="AN182" s="73"/>
      <c r="AO182" s="73"/>
      <c r="AR182" s="53"/>
    </row>
    <row r="183" spans="1:44" x14ac:dyDescent="0.2">
      <c r="A183" s="75" t="s">
        <v>44</v>
      </c>
      <c r="B183" s="50">
        <f t="shared" si="73"/>
        <v>1968</v>
      </c>
      <c r="D183" s="79">
        <f>SEDS_CensusRgn!F16</f>
        <v>234.60300000000001</v>
      </c>
      <c r="F183" s="125"/>
      <c r="G183" s="125"/>
      <c r="H183" s="125"/>
      <c r="I183" s="125"/>
      <c r="P183" s="70"/>
      <c r="X183" s="125"/>
      <c r="Y183" s="125"/>
      <c r="Z183" s="125"/>
      <c r="AA183" s="125"/>
      <c r="AC183" s="71"/>
      <c r="AD183" s="71"/>
      <c r="AF183" s="73"/>
      <c r="AG183" s="73"/>
      <c r="AH183" s="73"/>
      <c r="AI183" s="73"/>
      <c r="AJ183" s="73"/>
      <c r="AK183" s="73"/>
      <c r="AL183" s="73"/>
      <c r="AM183" s="73"/>
      <c r="AN183" s="73"/>
      <c r="AO183" s="73"/>
      <c r="AR183" s="53"/>
    </row>
    <row r="184" spans="1:44" x14ac:dyDescent="0.2">
      <c r="A184" s="75" t="s">
        <v>44</v>
      </c>
      <c r="B184" s="50">
        <f t="shared" si="73"/>
        <v>1969</v>
      </c>
      <c r="D184" s="79">
        <f>SEDS_CensusRgn!F17</f>
        <v>259.55599999999998</v>
      </c>
      <c r="F184" s="125"/>
      <c r="G184" s="125"/>
      <c r="H184" s="125"/>
      <c r="I184" s="125"/>
      <c r="P184" s="70"/>
      <c r="X184" s="125"/>
      <c r="Y184" s="125"/>
      <c r="Z184" s="125"/>
      <c r="AA184" s="125"/>
      <c r="AC184" s="71"/>
      <c r="AD184" s="71"/>
      <c r="AF184" s="73"/>
      <c r="AG184" s="73"/>
      <c r="AH184" s="73"/>
      <c r="AI184" s="73"/>
      <c r="AJ184" s="73"/>
      <c r="AK184" s="73"/>
      <c r="AL184" s="73"/>
      <c r="AM184" s="73"/>
      <c r="AN184" s="73"/>
      <c r="AO184" s="73"/>
      <c r="AR184" s="53"/>
    </row>
    <row r="185" spans="1:44" x14ac:dyDescent="0.2">
      <c r="A185" s="75" t="s">
        <v>44</v>
      </c>
      <c r="B185" s="50">
        <f t="shared" si="73"/>
        <v>1970</v>
      </c>
      <c r="D185" s="79">
        <f>SEDS_CensusRgn!F18*National_Calibration!P9</f>
        <v>275.09082709379857</v>
      </c>
      <c r="F185" s="327">
        <f t="shared" ref="F185:H199" si="74">F36</f>
        <v>7856</v>
      </c>
      <c r="G185" s="327">
        <f t="shared" si="74"/>
        <v>2848</v>
      </c>
      <c r="H185" s="327">
        <f t="shared" si="74"/>
        <v>465</v>
      </c>
      <c r="I185" s="327">
        <f>SUM(F185:H185)</f>
        <v>11169</v>
      </c>
      <c r="J185" s="83"/>
      <c r="K185" s="84">
        <f t="shared" ref="K185:M199" si="75">K36</f>
        <v>12.572786723904295</v>
      </c>
      <c r="L185" s="84">
        <f t="shared" si="75"/>
        <v>2.1958309241819243</v>
      </c>
      <c r="M185" s="84">
        <f t="shared" si="75"/>
        <v>0.32212078054805005</v>
      </c>
      <c r="N185" s="79">
        <f>SUM(K185:M185)</f>
        <v>15.090738428634269</v>
      </c>
      <c r="P185" s="84">
        <f>D185/I185*1000</f>
        <v>24.629852904807823</v>
      </c>
      <c r="R185" s="84">
        <f>D185/N185</f>
        <v>18.229116381198494</v>
      </c>
      <c r="T185" s="74">
        <f>R185/V185</f>
        <v>18.354692967219052</v>
      </c>
      <c r="V185" s="119">
        <f>Weather_Factors!GE29</f>
        <v>0.9931583390555847</v>
      </c>
      <c r="X185" s="125">
        <f t="shared" ref="X185:Z199" si="76">X36</f>
        <v>1600.4056420448444</v>
      </c>
      <c r="Y185" s="125">
        <f t="shared" si="76"/>
        <v>771.0080492211813</v>
      </c>
      <c r="Z185" s="125">
        <f t="shared" si="76"/>
        <v>692.73286139365609</v>
      </c>
      <c r="AA185" s="125">
        <f>N185/I185*1000000</f>
        <v>1351.1270864566452</v>
      </c>
      <c r="AC185" s="71">
        <f t="shared" ref="AC185:AC227" si="77">T185/T$230</f>
        <v>0.87159648061028461</v>
      </c>
      <c r="AD185" s="71"/>
      <c r="AF185" s="73">
        <f>I185/I$230</f>
        <v>0.64633379969988203</v>
      </c>
      <c r="AG185" s="73">
        <f>P185/P$230</f>
        <v>0.84834676685310439</v>
      </c>
      <c r="AH185" s="73">
        <f>Wgted_Floorspace!M191</f>
        <v>0.98095440873619699</v>
      </c>
      <c r="AI185" s="73">
        <f t="shared" ref="AI185:AI226" si="78">AA185/AA$230</f>
        <v>0.99193550057784241</v>
      </c>
      <c r="AJ185" s="73">
        <f>V185/V$230</f>
        <v>0.98123833638640778</v>
      </c>
      <c r="AK185" s="73">
        <f>AG185/(AH185*AI185*AJ185)</f>
        <v>0.88851884740820641</v>
      </c>
      <c r="AL185" s="73">
        <f>AF185*AH185*AI185*AJ185*AK185</f>
        <v>0.54831518928327694</v>
      </c>
      <c r="AM185" s="73">
        <f>AF185*AG185</f>
        <v>0.54831518928327694</v>
      </c>
      <c r="AN185" s="73"/>
      <c r="AO185" s="73">
        <f>AH185*AI185*AJ185</f>
        <v>0.95478758759897631</v>
      </c>
      <c r="AR185" s="53"/>
    </row>
    <row r="186" spans="1:44" x14ac:dyDescent="0.2">
      <c r="A186" s="75" t="s">
        <v>44</v>
      </c>
      <c r="B186" s="50">
        <f t="shared" si="73"/>
        <v>1971</v>
      </c>
      <c r="D186" s="79">
        <f>SEDS_CensusRgn!F19*National_Calibration!P10</f>
        <v>301.05347010160727</v>
      </c>
      <c r="F186" s="327">
        <f t="shared" si="74"/>
        <v>8056.7</v>
      </c>
      <c r="G186" s="327">
        <f t="shared" si="74"/>
        <v>3016.2999999999997</v>
      </c>
      <c r="H186" s="327">
        <f t="shared" si="74"/>
        <v>537</v>
      </c>
      <c r="I186" s="327">
        <f t="shared" ref="I186:I199" si="79">SUM(F186:H186)</f>
        <v>11610</v>
      </c>
      <c r="J186" s="83"/>
      <c r="K186" s="84">
        <f t="shared" si="75"/>
        <v>12.937420035729319</v>
      </c>
      <c r="L186" s="84">
        <f t="shared" si="75"/>
        <v>2.329727885945621</v>
      </c>
      <c r="M186" s="84">
        <f t="shared" si="75"/>
        <v>0.3834027770003357</v>
      </c>
      <c r="N186" s="79">
        <f t="shared" ref="N186:N199" si="80">SUM(K186:M186)</f>
        <v>15.650550698675277</v>
      </c>
      <c r="P186" s="84">
        <f t="shared" ref="P186:P199" si="81">D186/I186*1000</f>
        <v>25.930531447166864</v>
      </c>
      <c r="R186" s="84">
        <f t="shared" ref="R186:R199" si="82">D186/N186</f>
        <v>19.235966573820921</v>
      </c>
      <c r="T186" s="74">
        <f t="shared" ref="T186:T199" si="83">R186/V186</f>
        <v>19.201918773247911</v>
      </c>
      <c r="V186" s="119">
        <f>Weather_Factors!GE30</f>
        <v>1.0017731457452286</v>
      </c>
      <c r="X186" s="125">
        <f t="shared" si="76"/>
        <v>1605.7964223229512</v>
      </c>
      <c r="Y186" s="125">
        <f t="shared" si="76"/>
        <v>772.37936741889769</v>
      </c>
      <c r="Z186" s="125">
        <f t="shared" si="76"/>
        <v>713.97165176971271</v>
      </c>
      <c r="AA186" s="125">
        <f t="shared" ref="AA186:AA199" si="84">N186/I186*1000000</f>
        <v>1348.0233159927025</v>
      </c>
      <c r="AC186" s="71">
        <f t="shared" si="77"/>
        <v>0.911828100509119</v>
      </c>
      <c r="AD186" s="71"/>
      <c r="AF186" s="73">
        <f t="shared" ref="AF186:AF226" si="85">I186/I$230</f>
        <v>0.67185382885805622</v>
      </c>
      <c r="AG186" s="73">
        <f t="shared" ref="AG186:AG226" si="86">P186/P$230</f>
        <v>0.89314713331855367</v>
      </c>
      <c r="AH186" s="73">
        <f>Wgted_Floorspace!M192</f>
        <v>0.98476728365139421</v>
      </c>
      <c r="AI186" s="73">
        <f t="shared" si="78"/>
        <v>0.9896568547423098</v>
      </c>
      <c r="AJ186" s="73">
        <f t="shared" ref="AJ186:AJ226" si="87">V186/V$230</f>
        <v>0.98974974715749897</v>
      </c>
      <c r="AK186" s="73">
        <f t="shared" ref="AK186:AK199" si="88">AG186/(AH186*AI186*AJ186)</f>
        <v>0.92593256868584639</v>
      </c>
      <c r="AL186" s="73">
        <f t="shared" ref="AL186:AL199" si="89">AF186*AH186*AI186*AJ186*AK186</f>
        <v>0.60006432125366704</v>
      </c>
      <c r="AM186" s="73">
        <f t="shared" ref="AM186:AM199" si="90">AF186*AG186</f>
        <v>0.60006432125366704</v>
      </c>
      <c r="AN186" s="73"/>
      <c r="AO186" s="73">
        <f t="shared" ref="AO186:AO199" si="91">AH186*AI186*AJ186</f>
        <v>0.96459198382683065</v>
      </c>
      <c r="AR186" s="53"/>
    </row>
    <row r="187" spans="1:44" x14ac:dyDescent="0.2">
      <c r="A187" s="75" t="s">
        <v>44</v>
      </c>
      <c r="B187" s="50">
        <f t="shared" si="73"/>
        <v>1972</v>
      </c>
      <c r="D187" s="79">
        <f>SEDS_CensusRgn!F20*National_Calibration!P11</f>
        <v>326.62435546404186</v>
      </c>
      <c r="F187" s="327">
        <f t="shared" si="74"/>
        <v>8290.85</v>
      </c>
      <c r="G187" s="327">
        <f t="shared" si="74"/>
        <v>3212.6499999999996</v>
      </c>
      <c r="H187" s="327">
        <f t="shared" si="74"/>
        <v>621</v>
      </c>
      <c r="I187" s="327">
        <f t="shared" si="79"/>
        <v>12124.5</v>
      </c>
      <c r="J187" s="83"/>
      <c r="K187" s="84">
        <f t="shared" si="75"/>
        <v>13.358819511024047</v>
      </c>
      <c r="L187" s="84">
        <f t="shared" si="75"/>
        <v>2.4860101006990645</v>
      </c>
      <c r="M187" s="84">
        <f t="shared" si="75"/>
        <v>0.45660200693544067</v>
      </c>
      <c r="N187" s="79">
        <f t="shared" si="80"/>
        <v>16.301431618658551</v>
      </c>
      <c r="P187" s="84">
        <f t="shared" si="81"/>
        <v>26.93920206722272</v>
      </c>
      <c r="R187" s="84">
        <f t="shared" si="82"/>
        <v>20.036544219232191</v>
      </c>
      <c r="T187" s="74">
        <f t="shared" si="83"/>
        <v>20.08245484450395</v>
      </c>
      <c r="V187" s="119">
        <f>Weather_Factors!GE31</f>
        <v>0.99771389376312614</v>
      </c>
      <c r="X187" s="125">
        <f t="shared" si="76"/>
        <v>1611.2726090839958</v>
      </c>
      <c r="Y187" s="125">
        <f t="shared" si="76"/>
        <v>773.81915263071448</v>
      </c>
      <c r="Z187" s="125">
        <f t="shared" si="76"/>
        <v>735.26893226318953</v>
      </c>
      <c r="AA187" s="125">
        <f t="shared" si="84"/>
        <v>1344.5034119888285</v>
      </c>
      <c r="AC187" s="71">
        <f t="shared" si="77"/>
        <v>0.95364150169909545</v>
      </c>
      <c r="AD187" s="71"/>
      <c r="AF187" s="73">
        <f t="shared" si="85"/>
        <v>0.70162719620925951</v>
      </c>
      <c r="AG187" s="73">
        <f t="shared" si="86"/>
        <v>0.92788962498715244</v>
      </c>
      <c r="AH187" s="73">
        <f>Wgted_Floorspace!M193</f>
        <v>0.98886507461864903</v>
      </c>
      <c r="AI187" s="73">
        <f t="shared" si="78"/>
        <v>0.98707270275907533</v>
      </c>
      <c r="AJ187" s="73">
        <f t="shared" si="87"/>
        <v>0.98573921479296278</v>
      </c>
      <c r="AK187" s="73">
        <f t="shared" si="88"/>
        <v>0.96437979879799318</v>
      </c>
      <c r="AL187" s="73">
        <f t="shared" si="89"/>
        <v>0.65103259597139707</v>
      </c>
      <c r="AM187" s="73">
        <f t="shared" si="90"/>
        <v>0.65103259597139707</v>
      </c>
      <c r="AN187" s="73"/>
      <c r="AO187" s="73">
        <f t="shared" si="91"/>
        <v>0.96216203008781165</v>
      </c>
      <c r="AR187" s="53"/>
    </row>
    <row r="188" spans="1:44" x14ac:dyDescent="0.2">
      <c r="A188" s="75" t="s">
        <v>44</v>
      </c>
      <c r="B188" s="50">
        <f t="shared" si="73"/>
        <v>1973</v>
      </c>
      <c r="D188" s="79">
        <f>SEDS_CensusRgn!F21*National_Calibration!P12</f>
        <v>345.67552472152988</v>
      </c>
      <c r="F188" s="327">
        <f t="shared" si="74"/>
        <v>8418.5370852668475</v>
      </c>
      <c r="G188" s="327">
        <f t="shared" si="74"/>
        <v>3382.5792275016761</v>
      </c>
      <c r="H188" s="327">
        <f t="shared" si="74"/>
        <v>679.39534982347379</v>
      </c>
      <c r="I188" s="327">
        <f t="shared" si="79"/>
        <v>12480.511662591996</v>
      </c>
      <c r="J188" s="83"/>
      <c r="K188" s="84">
        <f t="shared" si="75"/>
        <v>13.597126852111648</v>
      </c>
      <c r="L188" s="84">
        <f t="shared" si="75"/>
        <v>2.6220607385887607</v>
      </c>
      <c r="M188" s="84">
        <f t="shared" si="75"/>
        <v>0.51406420940570408</v>
      </c>
      <c r="N188" s="79">
        <f t="shared" si="80"/>
        <v>16.73325180010611</v>
      </c>
      <c r="P188" s="84">
        <f t="shared" si="81"/>
        <v>27.697223805144763</v>
      </c>
      <c r="R188" s="84">
        <f t="shared" si="82"/>
        <v>20.658000539939156</v>
      </c>
      <c r="T188" s="74">
        <f t="shared" si="83"/>
        <v>20.912702909068688</v>
      </c>
      <c r="V188" s="119">
        <f>Weather_Factors!GE32</f>
        <v>0.98782068629593156</v>
      </c>
      <c r="X188" s="125">
        <f t="shared" si="76"/>
        <v>1615.1412905108859</v>
      </c>
      <c r="Y188" s="125">
        <f t="shared" si="76"/>
        <v>775.16609729947902</v>
      </c>
      <c r="Z188" s="125">
        <f t="shared" si="76"/>
        <v>756.64958486876981</v>
      </c>
      <c r="AA188" s="125">
        <f t="shared" si="84"/>
        <v>1340.7504638019695</v>
      </c>
      <c r="AC188" s="71">
        <f t="shared" si="77"/>
        <v>0.99306691145127868</v>
      </c>
      <c r="AD188" s="71"/>
      <c r="AF188" s="73">
        <f t="shared" si="85"/>
        <v>0.72222907378295076</v>
      </c>
      <c r="AG188" s="73">
        <f t="shared" si="86"/>
        <v>0.95399880611202259</v>
      </c>
      <c r="AH188" s="73">
        <f>Wgted_Floorspace!M194</f>
        <v>0.99240214780604741</v>
      </c>
      <c r="AI188" s="73">
        <f t="shared" si="78"/>
        <v>0.9843174604316216</v>
      </c>
      <c r="AJ188" s="73">
        <f t="shared" si="87"/>
        <v>0.97596474676013445</v>
      </c>
      <c r="AK188" s="73">
        <f t="shared" si="88"/>
        <v>1.0006698530900007</v>
      </c>
      <c r="AL188" s="73">
        <f t="shared" si="89"/>
        <v>0.68900567412832681</v>
      </c>
      <c r="AM188" s="73">
        <f t="shared" si="90"/>
        <v>0.68900567412832692</v>
      </c>
      <c r="AN188" s="73"/>
      <c r="AO188" s="73">
        <f t="shared" si="91"/>
        <v>0.95336019483962564</v>
      </c>
      <c r="AR188" s="53"/>
    </row>
    <row r="189" spans="1:44" x14ac:dyDescent="0.2">
      <c r="A189" s="75" t="s">
        <v>44</v>
      </c>
      <c r="B189" s="50">
        <f t="shared" si="73"/>
        <v>1974</v>
      </c>
      <c r="D189" s="79">
        <f>SEDS_CensusRgn!F22*National_Calibration!P13</f>
        <v>348.12335292972637</v>
      </c>
      <c r="F189" s="327">
        <f t="shared" si="74"/>
        <v>8637.6900377763941</v>
      </c>
      <c r="G189" s="327">
        <f t="shared" si="74"/>
        <v>3430.5023584251626</v>
      </c>
      <c r="H189" s="327">
        <f t="shared" si="74"/>
        <v>818.92220814094401</v>
      </c>
      <c r="I189" s="327">
        <f t="shared" si="79"/>
        <v>12887.114604342501</v>
      </c>
      <c r="J189" s="83"/>
      <c r="K189" s="84">
        <f t="shared" si="75"/>
        <v>13.986920311455037</v>
      </c>
      <c r="L189" s="84">
        <f t="shared" si="75"/>
        <v>2.6625990764058121</v>
      </c>
      <c r="M189" s="84">
        <f t="shared" si="75"/>
        <v>0.63721511449551393</v>
      </c>
      <c r="N189" s="79">
        <f t="shared" si="80"/>
        <v>17.286734502356364</v>
      </c>
      <c r="P189" s="84">
        <f t="shared" si="81"/>
        <v>27.013289135523099</v>
      </c>
      <c r="R189" s="84">
        <f t="shared" si="82"/>
        <v>20.138178953478661</v>
      </c>
      <c r="T189" s="74">
        <f t="shared" si="83"/>
        <v>20.187699133930341</v>
      </c>
      <c r="V189" s="119">
        <f>Weather_Factors!GE33</f>
        <v>0.99754701216205233</v>
      </c>
      <c r="X189" s="125">
        <f t="shared" si="76"/>
        <v>1619.2894454749037</v>
      </c>
      <c r="Y189" s="125">
        <f t="shared" si="76"/>
        <v>776.15427660808507</v>
      </c>
      <c r="Z189" s="125">
        <f t="shared" si="76"/>
        <v>778.11434121694185</v>
      </c>
      <c r="AA189" s="125">
        <f t="shared" si="84"/>
        <v>1341.39681636193</v>
      </c>
      <c r="AC189" s="71">
        <f t="shared" si="77"/>
        <v>0.95863916373747449</v>
      </c>
      <c r="AD189" s="71"/>
      <c r="AF189" s="73">
        <f t="shared" si="85"/>
        <v>0.74575859516452059</v>
      </c>
      <c r="AG189" s="73">
        <f t="shared" si="86"/>
        <v>0.93044146827672336</v>
      </c>
      <c r="AH189" s="73">
        <f>Wgted_Floorspace!M195</f>
        <v>0.99525754501167307</v>
      </c>
      <c r="AI189" s="73">
        <f t="shared" si="78"/>
        <v>0.98479198281855373</v>
      </c>
      <c r="AJ189" s="73">
        <f t="shared" si="87"/>
        <v>0.98557433612440437</v>
      </c>
      <c r="AK189" s="73">
        <f t="shared" si="88"/>
        <v>0.96320713019686832</v>
      </c>
      <c r="AL189" s="73">
        <f t="shared" si="89"/>
        <v>0.69388472226486297</v>
      </c>
      <c r="AM189" s="73">
        <f t="shared" si="90"/>
        <v>0.69388472226486309</v>
      </c>
      <c r="AN189" s="73"/>
      <c r="AO189" s="73">
        <f t="shared" si="91"/>
        <v>0.96598274567024012</v>
      </c>
      <c r="AR189" s="53"/>
    </row>
    <row r="190" spans="1:44" x14ac:dyDescent="0.2">
      <c r="A190" s="75" t="s">
        <v>44</v>
      </c>
      <c r="B190" s="50">
        <f t="shared" si="73"/>
        <v>1975</v>
      </c>
      <c r="D190" s="79">
        <f>SEDS_CensusRgn!F23*National_Calibration!P14</f>
        <v>356.75582222076048</v>
      </c>
      <c r="F190" s="327">
        <f t="shared" si="74"/>
        <v>9000.0730812551101</v>
      </c>
      <c r="G190" s="327">
        <f t="shared" si="74"/>
        <v>3535.8070154133702</v>
      </c>
      <c r="H190" s="327">
        <f t="shared" si="74"/>
        <v>776.61110477729494</v>
      </c>
      <c r="I190" s="327">
        <f t="shared" si="79"/>
        <v>13312.491201445775</v>
      </c>
      <c r="J190" s="83"/>
      <c r="K190" s="84">
        <f t="shared" si="75"/>
        <v>14.626012891565392</v>
      </c>
      <c r="L190" s="84">
        <f t="shared" si="75"/>
        <v>2.7475633763351079</v>
      </c>
      <c r="M190" s="84">
        <f t="shared" si="75"/>
        <v>0.61046600671072027</v>
      </c>
      <c r="N190" s="79">
        <f t="shared" si="80"/>
        <v>17.98404227461122</v>
      </c>
      <c r="P190" s="84">
        <f t="shared" si="81"/>
        <v>26.798577127473763</v>
      </c>
      <c r="R190" s="84">
        <f t="shared" si="82"/>
        <v>19.837354515364254</v>
      </c>
      <c r="T190" s="74">
        <f t="shared" si="83"/>
        <v>20.129264683828698</v>
      </c>
      <c r="V190" s="119">
        <f>Weather_Factors!GE34</f>
        <v>0.98549821997725739</v>
      </c>
      <c r="X190" s="125">
        <f t="shared" si="76"/>
        <v>1625.0993474739332</v>
      </c>
      <c r="Y190" s="125">
        <f t="shared" si="76"/>
        <v>777.06825184685351</v>
      </c>
      <c r="Z190" s="125">
        <f t="shared" si="76"/>
        <v>786.06396812440721</v>
      </c>
      <c r="AA190" s="125">
        <f t="shared" si="84"/>
        <v>1350.9148665321259</v>
      </c>
      <c r="AC190" s="71">
        <f t="shared" si="77"/>
        <v>0.95586432783332986</v>
      </c>
      <c r="AD190" s="71"/>
      <c r="AF190" s="73">
        <f t="shared" si="85"/>
        <v>0.77037452070030399</v>
      </c>
      <c r="AG190" s="73">
        <f t="shared" si="86"/>
        <v>0.92304596175310805</v>
      </c>
      <c r="AH190" s="73">
        <f>Wgted_Floorspace!M196</f>
        <v>0.99253098452954736</v>
      </c>
      <c r="AI190" s="73">
        <f t="shared" si="78"/>
        <v>0.99177969844851588</v>
      </c>
      <c r="AJ190" s="73">
        <f t="shared" si="87"/>
        <v>0.97367015495414277</v>
      </c>
      <c r="AK190" s="73">
        <f t="shared" si="88"/>
        <v>0.96305741859172556</v>
      </c>
      <c r="AL190" s="73">
        <f t="shared" si="89"/>
        <v>0.71109109036990181</v>
      </c>
      <c r="AM190" s="73">
        <f t="shared" si="90"/>
        <v>0.7110910903699017</v>
      </c>
      <c r="AN190" s="73"/>
      <c r="AO190" s="73">
        <f t="shared" si="91"/>
        <v>0.95845371618950193</v>
      </c>
      <c r="AR190" s="53"/>
    </row>
    <row r="191" spans="1:44" x14ac:dyDescent="0.2">
      <c r="A191" s="75" t="s">
        <v>44</v>
      </c>
      <c r="B191" s="50">
        <f t="shared" si="73"/>
        <v>1976</v>
      </c>
      <c r="D191" s="79">
        <f>SEDS_CensusRgn!F24*National_Calibration!P15</f>
        <v>370.17289447663603</v>
      </c>
      <c r="F191" s="327">
        <f t="shared" si="74"/>
        <v>9229.6849752686958</v>
      </c>
      <c r="G191" s="327">
        <f t="shared" si="74"/>
        <v>3619.1643744411758</v>
      </c>
      <c r="H191" s="327">
        <f t="shared" si="74"/>
        <v>913.72153563819131</v>
      </c>
      <c r="I191" s="327">
        <f t="shared" si="79"/>
        <v>13762.570885348063</v>
      </c>
      <c r="J191" s="83"/>
      <c r="K191" s="84">
        <f t="shared" si="75"/>
        <v>15.049171303590709</v>
      </c>
      <c r="L191" s="84">
        <f t="shared" si="75"/>
        <v>2.8163734855379277</v>
      </c>
      <c r="M191" s="84">
        <f t="shared" si="75"/>
        <v>0.72454509902913056</v>
      </c>
      <c r="N191" s="79">
        <f t="shared" si="80"/>
        <v>18.590089888157767</v>
      </c>
      <c r="P191" s="84">
        <f t="shared" si="81"/>
        <v>26.897074504497578</v>
      </c>
      <c r="R191" s="84">
        <f t="shared" si="82"/>
        <v>19.912377869266951</v>
      </c>
      <c r="T191" s="74">
        <f t="shared" si="83"/>
        <v>20.32822004677811</v>
      </c>
      <c r="V191" s="119">
        <f>Weather_Factors!GE35</f>
        <v>0.97954360113407635</v>
      </c>
      <c r="X191" s="125">
        <f t="shared" si="76"/>
        <v>1630.5184135661787</v>
      </c>
      <c r="Y191" s="125">
        <f t="shared" si="76"/>
        <v>778.18335785668626</v>
      </c>
      <c r="Z191" s="125">
        <f t="shared" si="76"/>
        <v>792.9605145216043</v>
      </c>
      <c r="AA191" s="125">
        <f t="shared" si="84"/>
        <v>1350.7715995090123</v>
      </c>
      <c r="AC191" s="71">
        <f t="shared" si="77"/>
        <v>0.96531198214467973</v>
      </c>
      <c r="AD191" s="71"/>
      <c r="AF191" s="73">
        <f t="shared" si="85"/>
        <v>0.79641997797170583</v>
      </c>
      <c r="AG191" s="73">
        <f t="shared" si="86"/>
        <v>0.92643858986439298</v>
      </c>
      <c r="AH191" s="73">
        <f>Wgted_Floorspace!M197</f>
        <v>0.99559116592240937</v>
      </c>
      <c r="AI191" s="73">
        <f t="shared" si="78"/>
        <v>0.99167451837499576</v>
      </c>
      <c r="AJ191" s="73">
        <f t="shared" si="87"/>
        <v>0.96778700414351349</v>
      </c>
      <c r="AK191" s="73">
        <f t="shared" si="88"/>
        <v>0.9695867291573681</v>
      </c>
      <c r="AL191" s="73">
        <f t="shared" si="89"/>
        <v>0.737834201331938</v>
      </c>
      <c r="AM191" s="73">
        <f t="shared" si="90"/>
        <v>0.73783420133193811</v>
      </c>
      <c r="AN191" s="73"/>
      <c r="AO191" s="73">
        <f t="shared" si="91"/>
        <v>0.95549842216747993</v>
      </c>
      <c r="AR191" s="53"/>
    </row>
    <row r="192" spans="1:44" x14ac:dyDescent="0.2">
      <c r="A192" s="75" t="s">
        <v>44</v>
      </c>
      <c r="B192" s="50">
        <f t="shared" si="73"/>
        <v>1977</v>
      </c>
      <c r="D192" s="79">
        <f>SEDS_CensusRgn!F25*National_Calibration!P16</f>
        <v>380.53517284836067</v>
      </c>
      <c r="F192" s="327">
        <f t="shared" si="74"/>
        <v>9371.2409861566284</v>
      </c>
      <c r="G192" s="327">
        <f t="shared" si="74"/>
        <v>3839.8786698815229</v>
      </c>
      <c r="H192" s="327">
        <f t="shared" si="74"/>
        <v>937.76403954018315</v>
      </c>
      <c r="I192" s="327">
        <f t="shared" si="79"/>
        <v>14148.883695578334</v>
      </c>
      <c r="J192" s="83"/>
      <c r="K192" s="84">
        <f t="shared" si="75"/>
        <v>15.333838069003237</v>
      </c>
      <c r="L192" s="84">
        <f t="shared" si="75"/>
        <v>2.9932696360443396</v>
      </c>
      <c r="M192" s="84">
        <f t="shared" si="75"/>
        <v>0.75108739681212577</v>
      </c>
      <c r="N192" s="79">
        <f t="shared" si="80"/>
        <v>19.078195101859702</v>
      </c>
      <c r="P192" s="84">
        <f t="shared" si="81"/>
        <v>26.89506685020541</v>
      </c>
      <c r="R192" s="84">
        <f t="shared" si="82"/>
        <v>19.946078275049558</v>
      </c>
      <c r="T192" s="74">
        <f t="shared" si="83"/>
        <v>19.995930603212674</v>
      </c>
      <c r="V192" s="119">
        <f>Weather_Factors!GE36</f>
        <v>0.9975068763163687</v>
      </c>
      <c r="X192" s="125">
        <f t="shared" si="76"/>
        <v>1636.2654734473981</v>
      </c>
      <c r="Y192" s="125">
        <f t="shared" si="76"/>
        <v>779.52193112828104</v>
      </c>
      <c r="Z192" s="125">
        <f t="shared" si="76"/>
        <v>800.93431305001729</v>
      </c>
      <c r="AA192" s="125">
        <f t="shared" si="84"/>
        <v>1348.3887147805044</v>
      </c>
      <c r="AC192" s="71">
        <f t="shared" si="77"/>
        <v>0.949532785506913</v>
      </c>
      <c r="AD192" s="71"/>
      <c r="AF192" s="73">
        <f t="shared" si="85"/>
        <v>0.81877533892692744</v>
      </c>
      <c r="AG192" s="73">
        <f t="shared" si="86"/>
        <v>0.92636943853676224</v>
      </c>
      <c r="AH192" s="73">
        <f>Wgted_Floorspace!M198</f>
        <v>0.99827773167494804</v>
      </c>
      <c r="AI192" s="73">
        <f t="shared" si="78"/>
        <v>0.98992511376333159</v>
      </c>
      <c r="AJ192" s="73">
        <f t="shared" si="87"/>
        <v>0.98553468199383987</v>
      </c>
      <c r="AK192" s="73">
        <f t="shared" si="88"/>
        <v>0.95117095711806654</v>
      </c>
      <c r="AL192" s="73">
        <f t="shared" si="89"/>
        <v>0.75848845100948492</v>
      </c>
      <c r="AM192" s="73">
        <f t="shared" si="90"/>
        <v>0.75848845100948503</v>
      </c>
      <c r="AN192" s="73"/>
      <c r="AO192" s="73">
        <f t="shared" si="91"/>
        <v>0.97392527768462367</v>
      </c>
      <c r="AR192" s="53"/>
    </row>
    <row r="193" spans="1:44" x14ac:dyDescent="0.2">
      <c r="A193" s="75" t="s">
        <v>44</v>
      </c>
      <c r="B193" s="50">
        <f>B192+1</f>
        <v>1978</v>
      </c>
      <c r="D193" s="79">
        <f>SEDS_CensusRgn!F26*National_Calibration!P17</f>
        <v>403.26617523574947</v>
      </c>
      <c r="F193" s="327">
        <f t="shared" si="74"/>
        <v>9596.7963684298702</v>
      </c>
      <c r="G193" s="327">
        <f t="shared" si="74"/>
        <v>4130.4172448208446</v>
      </c>
      <c r="H193" s="327">
        <f t="shared" si="74"/>
        <v>936.06680069199831</v>
      </c>
      <c r="I193" s="327">
        <f t="shared" si="79"/>
        <v>14663.280413942713</v>
      </c>
      <c r="J193" s="83"/>
      <c r="K193" s="84">
        <f t="shared" si="75"/>
        <v>15.757684145242681</v>
      </c>
      <c r="L193" s="84">
        <f t="shared" si="75"/>
        <v>3.2256764079059055</v>
      </c>
      <c r="M193" s="84">
        <f t="shared" si="75"/>
        <v>0.7565821045437906</v>
      </c>
      <c r="N193" s="79">
        <f t="shared" si="80"/>
        <v>19.739942657692378</v>
      </c>
      <c r="P193" s="84">
        <f t="shared" si="81"/>
        <v>27.501770671472677</v>
      </c>
      <c r="R193" s="84">
        <f t="shared" si="82"/>
        <v>20.428943600735451</v>
      </c>
      <c r="T193" s="74">
        <f t="shared" si="83"/>
        <v>20.423446509564496</v>
      </c>
      <c r="V193" s="119">
        <f>Weather_Factors!GE37</f>
        <v>1.0002691559021823</v>
      </c>
      <c r="X193" s="125">
        <f t="shared" si="76"/>
        <v>1641.9733773949808</v>
      </c>
      <c r="Y193" s="125">
        <f t="shared" si="76"/>
        <v>780.9565515325603</v>
      </c>
      <c r="Z193" s="125">
        <f t="shared" si="76"/>
        <v>808.25653039342762</v>
      </c>
      <c r="AA193" s="125">
        <f t="shared" si="84"/>
        <v>1346.2159967235211</v>
      </c>
      <c r="AC193" s="71">
        <f t="shared" si="77"/>
        <v>0.96983393464880574</v>
      </c>
      <c r="AD193" s="71"/>
      <c r="AF193" s="73">
        <f t="shared" si="85"/>
        <v>0.84854272951996179</v>
      </c>
      <c r="AG193" s="73">
        <f t="shared" si="86"/>
        <v>0.94726664921839965</v>
      </c>
      <c r="AH193" s="73">
        <f>Wgted_Floorspace!M199</f>
        <v>1.0004429787420805</v>
      </c>
      <c r="AI193" s="73">
        <f t="shared" si="78"/>
        <v>0.98833000387687353</v>
      </c>
      <c r="AJ193" s="73">
        <f t="shared" si="87"/>
        <v>0.9882638083766434</v>
      </c>
      <c r="AK193" s="73">
        <f t="shared" si="88"/>
        <v>0.96940450905881559</v>
      </c>
      <c r="AL193" s="73">
        <f t="shared" si="89"/>
        <v>0.80379622811100904</v>
      </c>
      <c r="AM193" s="73">
        <f t="shared" si="90"/>
        <v>0.80379622811100904</v>
      </c>
      <c r="AN193" s="73"/>
      <c r="AO193" s="73">
        <f t="shared" si="91"/>
        <v>0.97716344453368664</v>
      </c>
      <c r="AR193" s="53"/>
    </row>
    <row r="194" spans="1:44" x14ac:dyDescent="0.2">
      <c r="A194" s="75" t="s">
        <v>44</v>
      </c>
      <c r="B194" s="50">
        <f t="shared" ref="B194:B227" si="92">B193+1</f>
        <v>1979</v>
      </c>
      <c r="D194" s="79">
        <f>SEDS_CensusRgn!F27*National_Calibration!P18</f>
        <v>435.04418673203486</v>
      </c>
      <c r="F194" s="327">
        <f t="shared" si="74"/>
        <v>9858.9880263290524</v>
      </c>
      <c r="G194" s="327">
        <f t="shared" si="74"/>
        <v>4262.479528728536</v>
      </c>
      <c r="H194" s="327">
        <f t="shared" si="74"/>
        <v>869.36461364440606</v>
      </c>
      <c r="I194" s="327">
        <f t="shared" si="79"/>
        <v>14990.832168701994</v>
      </c>
      <c r="J194" s="83"/>
      <c r="K194" s="84">
        <f t="shared" si="75"/>
        <v>16.236850348866795</v>
      </c>
      <c r="L194" s="84">
        <f t="shared" si="75"/>
        <v>3.3345942618356346</v>
      </c>
      <c r="M194" s="84">
        <f t="shared" si="75"/>
        <v>0.70919844310216551</v>
      </c>
      <c r="N194" s="79">
        <f t="shared" si="80"/>
        <v>20.280643053804596</v>
      </c>
      <c r="P194" s="84">
        <f t="shared" si="81"/>
        <v>29.020682897132581</v>
      </c>
      <c r="R194" s="84">
        <f t="shared" si="82"/>
        <v>21.451202783751064</v>
      </c>
      <c r="T194" s="74">
        <f t="shared" si="83"/>
        <v>21.344844618898396</v>
      </c>
      <c r="V194" s="119">
        <f>Weather_Factors!GE38</f>
        <v>1.0049828502737612</v>
      </c>
      <c r="X194" s="125">
        <f t="shared" si="76"/>
        <v>1646.9084154991626</v>
      </c>
      <c r="Y194" s="125">
        <f t="shared" si="76"/>
        <v>782.31326141531474</v>
      </c>
      <c r="Z194" s="125">
        <f t="shared" si="76"/>
        <v>815.76640223390461</v>
      </c>
      <c r="AA194" s="125">
        <f t="shared" si="84"/>
        <v>1352.8697290165599</v>
      </c>
      <c r="AC194" s="71">
        <f t="shared" si="77"/>
        <v>1.013587722890902</v>
      </c>
      <c r="AD194" s="71"/>
      <c r="AF194" s="73">
        <f t="shared" si="85"/>
        <v>0.86749767358406149</v>
      </c>
      <c r="AG194" s="73">
        <f t="shared" si="86"/>
        <v>0.99958382223410613</v>
      </c>
      <c r="AH194" s="73">
        <f>Wgted_Floorspace!M200</f>
        <v>0.9984658261027598</v>
      </c>
      <c r="AI194" s="73">
        <f t="shared" si="78"/>
        <v>0.99321486877149656</v>
      </c>
      <c r="AJ194" s="73">
        <f t="shared" si="87"/>
        <v>0.99292092843647217</v>
      </c>
      <c r="AK194" s="73">
        <f t="shared" si="88"/>
        <v>1.0151451320544103</v>
      </c>
      <c r="AL194" s="73">
        <f t="shared" si="89"/>
        <v>0.86713664034035109</v>
      </c>
      <c r="AM194" s="73">
        <f t="shared" si="90"/>
        <v>0.86713664034035109</v>
      </c>
      <c r="AN194" s="73"/>
      <c r="AO194" s="73">
        <f t="shared" si="91"/>
        <v>0.98467085214819305</v>
      </c>
      <c r="AR194" s="53"/>
    </row>
    <row r="195" spans="1:44" x14ac:dyDescent="0.2">
      <c r="A195" s="75" t="s">
        <v>44</v>
      </c>
      <c r="B195" s="50">
        <f t="shared" si="92"/>
        <v>1980</v>
      </c>
      <c r="D195" s="79">
        <f>SEDS_CensusRgn!F28*National_Calibration!P19</f>
        <v>436.02789054600981</v>
      </c>
      <c r="F195" s="327">
        <f t="shared" si="74"/>
        <v>10061.754146876647</v>
      </c>
      <c r="G195" s="327">
        <f t="shared" si="74"/>
        <v>4359.7905972643275</v>
      </c>
      <c r="H195" s="327">
        <f t="shared" si="74"/>
        <v>922.30789941845012</v>
      </c>
      <c r="I195" s="327">
        <f t="shared" si="79"/>
        <v>15343.852643559425</v>
      </c>
      <c r="J195" s="83"/>
      <c r="K195" s="84">
        <f t="shared" si="75"/>
        <v>16.622215825720371</v>
      </c>
      <c r="L195" s="84">
        <f t="shared" si="75"/>
        <v>3.4159482325533728</v>
      </c>
      <c r="M195" s="84">
        <f t="shared" si="75"/>
        <v>0.75891226577526549</v>
      </c>
      <c r="N195" s="79">
        <f t="shared" si="80"/>
        <v>20.797076324049009</v>
      </c>
      <c r="P195" s="84">
        <f t="shared" si="81"/>
        <v>28.417106229772891</v>
      </c>
      <c r="R195" s="84">
        <f t="shared" si="82"/>
        <v>20.965826337897433</v>
      </c>
      <c r="T195" s="74">
        <f t="shared" si="83"/>
        <v>21.222731933534313</v>
      </c>
      <c r="V195" s="119">
        <f>Weather_Factors!GE39</f>
        <v>0.98789479146975701</v>
      </c>
      <c r="X195" s="125">
        <f t="shared" si="76"/>
        <v>1652.0196760005524</v>
      </c>
      <c r="Y195" s="125">
        <f t="shared" si="76"/>
        <v>783.51199589650139</v>
      </c>
      <c r="Z195" s="125">
        <f t="shared" si="76"/>
        <v>822.84047036113247</v>
      </c>
      <c r="AA195" s="125">
        <f t="shared" si="84"/>
        <v>1355.401202499072</v>
      </c>
      <c r="AC195" s="71">
        <f t="shared" si="77"/>
        <v>1.0077890431204863</v>
      </c>
      <c r="AD195" s="71"/>
      <c r="AF195" s="73">
        <f t="shared" si="85"/>
        <v>0.88792645547021598</v>
      </c>
      <c r="AG195" s="73">
        <f t="shared" si="86"/>
        <v>0.97879432274819522</v>
      </c>
      <c r="AH195" s="73">
        <f>Wgted_Floorspace!M201</f>
        <v>0.99942967478600175</v>
      </c>
      <c r="AI195" s="73">
        <f t="shared" si="78"/>
        <v>0.99507336042727446</v>
      </c>
      <c r="AJ195" s="73">
        <f t="shared" si="87"/>
        <v>0.97603796251498709</v>
      </c>
      <c r="AK195" s="73">
        <f t="shared" si="88"/>
        <v>1.0083641386136291</v>
      </c>
      <c r="AL195" s="73">
        <f t="shared" si="89"/>
        <v>0.86909737363217565</v>
      </c>
      <c r="AM195" s="73">
        <f t="shared" si="90"/>
        <v>0.86909737363217554</v>
      </c>
      <c r="AN195" s="73"/>
      <c r="AO195" s="73">
        <f t="shared" si="91"/>
        <v>0.97067545866308924</v>
      </c>
      <c r="AR195" s="53"/>
    </row>
    <row r="196" spans="1:44" x14ac:dyDescent="0.2">
      <c r="A196" s="75" t="s">
        <v>44</v>
      </c>
      <c r="B196" s="50">
        <f t="shared" si="92"/>
        <v>1981</v>
      </c>
      <c r="D196" s="79">
        <f>SEDS_CensusRgn!F29*National_Calibration!P20</f>
        <v>459.30937276037736</v>
      </c>
      <c r="F196" s="327">
        <f t="shared" si="74"/>
        <v>10388.11595181647</v>
      </c>
      <c r="G196" s="327">
        <f t="shared" si="74"/>
        <v>4627.5301162797487</v>
      </c>
      <c r="H196" s="327">
        <f t="shared" si="74"/>
        <v>943.97268933202213</v>
      </c>
      <c r="I196" s="327">
        <f t="shared" si="79"/>
        <v>15959.618757428241</v>
      </c>
      <c r="J196" s="83"/>
      <c r="K196" s="84">
        <f t="shared" si="75"/>
        <v>17.169198927055753</v>
      </c>
      <c r="L196" s="84">
        <f t="shared" si="75"/>
        <v>3.627966113777727</v>
      </c>
      <c r="M196" s="84">
        <f t="shared" si="75"/>
        <v>0.78090134097941521</v>
      </c>
      <c r="N196" s="79">
        <f t="shared" si="80"/>
        <v>21.578066381812896</v>
      </c>
      <c r="P196" s="84">
        <f t="shared" si="81"/>
        <v>28.779470220527447</v>
      </c>
      <c r="R196" s="84">
        <f t="shared" si="82"/>
        <v>21.285937517900443</v>
      </c>
      <c r="T196" s="74">
        <f t="shared" si="83"/>
        <v>21.438722514378462</v>
      </c>
      <c r="V196" s="119">
        <f>Weather_Factors!GE40</f>
        <v>0.99287340948717684</v>
      </c>
      <c r="X196" s="125">
        <f t="shared" si="76"/>
        <v>1652.773131017424</v>
      </c>
      <c r="Y196" s="125">
        <f t="shared" si="76"/>
        <v>783.99621884997919</v>
      </c>
      <c r="Z196" s="125">
        <f t="shared" si="76"/>
        <v>827.24992979616798</v>
      </c>
      <c r="AA196" s="125">
        <f t="shared" si="84"/>
        <v>1352.0414685200176</v>
      </c>
      <c r="AC196" s="71">
        <f t="shared" si="77"/>
        <v>1.0180456369215896</v>
      </c>
      <c r="AD196" s="71"/>
      <c r="AF196" s="73">
        <f t="shared" si="85"/>
        <v>0.9235599456755399</v>
      </c>
      <c r="AG196" s="73">
        <f t="shared" si="86"/>
        <v>0.99127553086457043</v>
      </c>
      <c r="AH196" s="73">
        <f>Wgted_Floorspace!M202</f>
        <v>1.000855113883506</v>
      </c>
      <c r="AI196" s="73">
        <f t="shared" si="78"/>
        <v>0.99260679792569539</v>
      </c>
      <c r="AJ196" s="73">
        <f t="shared" si="87"/>
        <v>0.98095682657604089</v>
      </c>
      <c r="AK196" s="73">
        <f t="shared" si="88"/>
        <v>1.0171758357424787</v>
      </c>
      <c r="AL196" s="73">
        <f t="shared" si="89"/>
        <v>0.91550237543477453</v>
      </c>
      <c r="AM196" s="73">
        <f t="shared" si="90"/>
        <v>0.91550237543477464</v>
      </c>
      <c r="AN196" s="73"/>
      <c r="AO196" s="73">
        <f t="shared" si="91"/>
        <v>0.9745370426942922</v>
      </c>
      <c r="AR196" s="53"/>
    </row>
    <row r="197" spans="1:44" x14ac:dyDescent="0.2">
      <c r="A197" s="75" t="s">
        <v>44</v>
      </c>
      <c r="B197" s="50">
        <f t="shared" si="92"/>
        <v>1982</v>
      </c>
      <c r="D197" s="79">
        <f>SEDS_CensusRgn!F30*National_Calibration!P21</f>
        <v>467.97256402147264</v>
      </c>
      <c r="F197" s="327">
        <f t="shared" si="74"/>
        <v>10511.812045274552</v>
      </c>
      <c r="G197" s="327">
        <f t="shared" si="74"/>
        <v>4683.9108212603151</v>
      </c>
      <c r="H197" s="327">
        <f t="shared" si="74"/>
        <v>949.75922080321288</v>
      </c>
      <c r="I197" s="327">
        <f t="shared" si="79"/>
        <v>16145.48208733808</v>
      </c>
      <c r="J197" s="83"/>
      <c r="K197" s="84">
        <f t="shared" si="75"/>
        <v>17.389998716724467</v>
      </c>
      <c r="L197" s="84">
        <f t="shared" si="75"/>
        <v>3.6728399448640725</v>
      </c>
      <c r="M197" s="84">
        <f t="shared" si="75"/>
        <v>0.78958043276701728</v>
      </c>
      <c r="N197" s="79">
        <f t="shared" si="80"/>
        <v>21.852419094355557</v>
      </c>
      <c r="P197" s="84">
        <f t="shared" si="81"/>
        <v>28.984737742112706</v>
      </c>
      <c r="R197" s="84">
        <f t="shared" si="82"/>
        <v>21.415137701726998</v>
      </c>
      <c r="T197" s="74">
        <f t="shared" si="83"/>
        <v>21.298412196580653</v>
      </c>
      <c r="V197" s="119">
        <f>Weather_Factors!GE41</f>
        <v>1.0054804792051628</v>
      </c>
      <c r="X197" s="125">
        <f t="shared" si="76"/>
        <v>1654.3293051498115</v>
      </c>
      <c r="Y197" s="125">
        <f t="shared" si="76"/>
        <v>784.13959723422101</v>
      </c>
      <c r="Z197" s="125">
        <f t="shared" si="76"/>
        <v>831.34800428604194</v>
      </c>
      <c r="AA197" s="125">
        <f t="shared" si="84"/>
        <v>1353.4695945371045</v>
      </c>
      <c r="AC197" s="71">
        <f t="shared" si="77"/>
        <v>1.0113828188943801</v>
      </c>
      <c r="AD197" s="71"/>
      <c r="AF197" s="73">
        <f t="shared" si="85"/>
        <v>0.9343155864889966</v>
      </c>
      <c r="AG197" s="73">
        <f t="shared" si="86"/>
        <v>0.99834573298676066</v>
      </c>
      <c r="AH197" s="73">
        <f>Wgted_Floorspace!M203</f>
        <v>1.0007485168906423</v>
      </c>
      <c r="AI197" s="73">
        <f t="shared" si="78"/>
        <v>0.9936552625074857</v>
      </c>
      <c r="AJ197" s="73">
        <f t="shared" si="87"/>
        <v>0.99341258476717431</v>
      </c>
      <c r="AK197" s="73">
        <f t="shared" si="88"/>
        <v>1.010626348002772</v>
      </c>
      <c r="AL197" s="73">
        <f t="shared" si="89"/>
        <v>0.93276997903431258</v>
      </c>
      <c r="AM197" s="73">
        <f t="shared" si="90"/>
        <v>0.93276997903431247</v>
      </c>
      <c r="AN197" s="73"/>
      <c r="AO197" s="73">
        <f t="shared" si="91"/>
        <v>0.9878485109355396</v>
      </c>
      <c r="AR197" s="53"/>
    </row>
    <row r="198" spans="1:44" x14ac:dyDescent="0.2">
      <c r="A198" s="75" t="s">
        <v>44</v>
      </c>
      <c r="B198" s="50">
        <f t="shared" si="92"/>
        <v>1983</v>
      </c>
      <c r="D198" s="79">
        <f>SEDS_CensusRgn!F31*National_Calibration!P22</f>
        <v>469.69863336802962</v>
      </c>
      <c r="F198" s="327">
        <f t="shared" si="74"/>
        <v>10725.256994237026</v>
      </c>
      <c r="G198" s="327">
        <f t="shared" si="74"/>
        <v>4756.1166019716029</v>
      </c>
      <c r="H198" s="327">
        <f t="shared" si="74"/>
        <v>961.6751142324606</v>
      </c>
      <c r="I198" s="327">
        <f t="shared" si="79"/>
        <v>16443.048710441089</v>
      </c>
      <c r="J198" s="83"/>
      <c r="K198" s="84">
        <f t="shared" si="75"/>
        <v>17.761980273809876</v>
      </c>
      <c r="L198" s="84">
        <f t="shared" si="75"/>
        <v>3.73044914156623</v>
      </c>
      <c r="M198" s="84">
        <f t="shared" si="75"/>
        <v>0.80338975098116827</v>
      </c>
      <c r="N198" s="79">
        <f t="shared" si="80"/>
        <v>22.295819166357273</v>
      </c>
      <c r="P198" s="84">
        <f t="shared" si="81"/>
        <v>28.565179221890769</v>
      </c>
      <c r="R198" s="84">
        <f t="shared" si="82"/>
        <v>21.066668592144389</v>
      </c>
      <c r="T198" s="74">
        <f t="shared" si="83"/>
        <v>21.115425131179752</v>
      </c>
      <c r="V198" s="119">
        <f>Weather_Factors!GE42</f>
        <v>0.99769095158006704</v>
      </c>
      <c r="X198" s="125">
        <f t="shared" si="76"/>
        <v>1656.0890133778494</v>
      </c>
      <c r="Y198" s="125">
        <f t="shared" si="76"/>
        <v>784.34770502047991</v>
      </c>
      <c r="Z198" s="125">
        <f t="shared" si="76"/>
        <v>835.40661403344711</v>
      </c>
      <c r="AA198" s="125">
        <f t="shared" si="84"/>
        <v>1355.9419277399429</v>
      </c>
      <c r="AC198" s="71">
        <f t="shared" si="77"/>
        <v>1.0026934399717538</v>
      </c>
      <c r="AD198" s="71"/>
      <c r="AF198" s="73">
        <f t="shared" si="85"/>
        <v>0.95153533455722394</v>
      </c>
      <c r="AG198" s="73">
        <f t="shared" si="86"/>
        <v>0.98389452552272927</v>
      </c>
      <c r="AH198" s="73">
        <f>Wgted_Floorspace!M204</f>
        <v>1.0003036228094351</v>
      </c>
      <c r="AI198" s="73">
        <f t="shared" si="78"/>
        <v>0.99547033608400926</v>
      </c>
      <c r="AJ198" s="73">
        <f t="shared" si="87"/>
        <v>0.9857165479646709</v>
      </c>
      <c r="AK198" s="73">
        <f t="shared" si="88"/>
        <v>1.0023890917795604</v>
      </c>
      <c r="AL198" s="73">
        <f t="shared" si="89"/>
        <v>0.93621040651229126</v>
      </c>
      <c r="AM198" s="73">
        <f t="shared" si="90"/>
        <v>0.93621040651229126</v>
      </c>
      <c r="AN198" s="73"/>
      <c r="AO198" s="73">
        <f t="shared" si="91"/>
        <v>0.98154951364844023</v>
      </c>
      <c r="AR198" s="53"/>
    </row>
    <row r="199" spans="1:44" x14ac:dyDescent="0.2">
      <c r="A199" s="75" t="s">
        <v>44</v>
      </c>
      <c r="B199" s="50">
        <f t="shared" si="92"/>
        <v>1984</v>
      </c>
      <c r="D199" s="79">
        <f>SEDS_CensusRgn!F32*National_Calibration!P23</f>
        <v>485.71863502756713</v>
      </c>
      <c r="F199" s="327">
        <f t="shared" si="74"/>
        <v>11010.588451255411</v>
      </c>
      <c r="G199" s="327">
        <f t="shared" si="74"/>
        <v>4833.5500098395114</v>
      </c>
      <c r="H199" s="327">
        <f t="shared" si="74"/>
        <v>1003.1485678182112</v>
      </c>
      <c r="I199" s="327">
        <f t="shared" si="79"/>
        <v>16847.287028913135</v>
      </c>
      <c r="J199" s="83"/>
      <c r="K199" s="84">
        <f t="shared" si="75"/>
        <v>18.264923134618716</v>
      </c>
      <c r="L199" s="84">
        <f t="shared" si="75"/>
        <v>3.7928273892355819</v>
      </c>
      <c r="M199" s="84">
        <f t="shared" si="75"/>
        <v>0.84230222851627368</v>
      </c>
      <c r="N199" s="79">
        <f t="shared" si="80"/>
        <v>22.900052752370573</v>
      </c>
      <c r="P199" s="84">
        <f t="shared" si="81"/>
        <v>28.830673698025205</v>
      </c>
      <c r="R199" s="84">
        <f t="shared" si="82"/>
        <v>21.210371883413519</v>
      </c>
      <c r="T199" s="74">
        <f t="shared" si="83"/>
        <v>21.164577048521824</v>
      </c>
      <c r="V199" s="119">
        <f>Weather_Factors!GE43</f>
        <v>1.0021637491165878</v>
      </c>
      <c r="X199" s="125">
        <f t="shared" si="76"/>
        <v>1658.8507703724208</v>
      </c>
      <c r="Y199" s="125">
        <f t="shared" si="76"/>
        <v>784.68773086336921</v>
      </c>
      <c r="Z199" s="125">
        <f t="shared" si="76"/>
        <v>839.65850676359059</v>
      </c>
      <c r="AA199" s="125">
        <f t="shared" si="84"/>
        <v>1359.2724284372757</v>
      </c>
      <c r="AC199" s="71">
        <f t="shared" si="77"/>
        <v>1.0050274827283998</v>
      </c>
      <c r="AD199" s="71"/>
      <c r="AF199" s="73">
        <f t="shared" si="85"/>
        <v>0.974928018625836</v>
      </c>
      <c r="AG199" s="73">
        <f t="shared" si="86"/>
        <v>0.99303917536357511</v>
      </c>
      <c r="AH199" s="73">
        <f>Wgted_Floorspace!M205</f>
        <v>1.0000548999575538</v>
      </c>
      <c r="AI199" s="73">
        <f t="shared" si="78"/>
        <v>0.99791543685173023</v>
      </c>
      <c r="AJ199" s="73">
        <f t="shared" si="87"/>
        <v>0.99013566246146134</v>
      </c>
      <c r="AK199" s="73">
        <f t="shared" si="88"/>
        <v>1.0049723097912491</v>
      </c>
      <c r="AL199" s="73">
        <f t="shared" si="89"/>
        <v>0.96814171565504437</v>
      </c>
      <c r="AM199" s="73">
        <f t="shared" si="90"/>
        <v>0.96814171565504437</v>
      </c>
      <c r="AN199" s="73"/>
      <c r="AO199" s="73">
        <f t="shared" si="91"/>
        <v>0.98812590724001859</v>
      </c>
      <c r="AR199" s="53"/>
    </row>
    <row r="200" spans="1:44" x14ac:dyDescent="0.2">
      <c r="A200" s="75" t="s">
        <v>44</v>
      </c>
      <c r="B200" s="50">
        <f t="shared" si="92"/>
        <v>1985</v>
      </c>
      <c r="D200" s="79">
        <f>SEDS_CensusRgn!F33*National_Calibration!P24</f>
        <v>501.702</v>
      </c>
      <c r="F200" s="327">
        <f t="shared" ref="F200:H225" si="93">F51</f>
        <v>11304.387809578857</v>
      </c>
      <c r="G200" s="327">
        <f t="shared" si="93"/>
        <v>4931.5346882519843</v>
      </c>
      <c r="H200" s="327">
        <f t="shared" si="93"/>
        <v>1044.6220214039618</v>
      </c>
      <c r="I200" s="327">
        <f t="shared" ref="I200:I225" si="94">SUM(F200:H200)</f>
        <v>17280.544519234802</v>
      </c>
      <c r="J200" s="83"/>
      <c r="K200" s="84">
        <f t="shared" ref="K200:K227" si="95">K51</f>
        <v>18.781791911546492</v>
      </c>
      <c r="L200" s="84">
        <f>L51</f>
        <v>3.8716303455474219</v>
      </c>
      <c r="M200" s="84">
        <f>M51</f>
        <v>0.88461197502782274</v>
      </c>
      <c r="N200" s="79">
        <f t="shared" ref="N200:N225" si="96">SUM(K200:M200)</f>
        <v>23.538034232121738</v>
      </c>
      <c r="P200" s="84">
        <f t="shared" ref="P200:P225" si="97">D200/I200*1000</f>
        <v>29.032765688694621</v>
      </c>
      <c r="R200" s="84">
        <f t="shared" ref="R200:R225" si="98">D200/N200</f>
        <v>21.314524188912106</v>
      </c>
      <c r="T200" s="74">
        <f t="shared" ref="T200:T225" si="99">R200/V200</f>
        <v>21.058704773988129</v>
      </c>
      <c r="V200" s="119">
        <f>Weather_Factors!GE44</f>
        <v>1.0121479178168624</v>
      </c>
      <c r="X200" s="125">
        <f t="shared" ref="X200:X226" si="100">X51</f>
        <v>1661.4603309726865</v>
      </c>
      <c r="Y200" s="125">
        <f>Y51</f>
        <v>785.07616599970584</v>
      </c>
      <c r="Z200" s="125">
        <f>Z51</f>
        <v>846.82493466767335</v>
      </c>
      <c r="AA200" s="125">
        <f t="shared" ref="AA200:AA225" si="101">N200/I200*1000000</f>
        <v>1362.1118365756233</v>
      </c>
      <c r="AC200" s="71">
        <f t="shared" si="77"/>
        <v>1</v>
      </c>
      <c r="AD200" s="71"/>
      <c r="AE200" s="71">
        <f t="shared" ref="AE200:AE226" si="102">D200/D$230</f>
        <v>1</v>
      </c>
      <c r="AF200" s="73">
        <f t="shared" si="85"/>
        <v>1</v>
      </c>
      <c r="AG200" s="73">
        <f t="shared" si="86"/>
        <v>1</v>
      </c>
      <c r="AH200" s="73">
        <f>Wgted_Floorspace!M206</f>
        <v>1</v>
      </c>
      <c r="AI200" s="73">
        <f t="shared" si="78"/>
        <v>1</v>
      </c>
      <c r="AJ200" s="73">
        <f t="shared" si="87"/>
        <v>1</v>
      </c>
      <c r="AK200" s="73">
        <f>AG200/(AH200*AI200*AJ200)</f>
        <v>1</v>
      </c>
      <c r="AL200" s="73">
        <f t="shared" ref="AL200:AL222" si="103">AF200*AH200*AI200*AJ200*AK200</f>
        <v>1</v>
      </c>
      <c r="AM200" s="73">
        <f t="shared" ref="AM200:AM222" si="104">AF200*AG200</f>
        <v>1</v>
      </c>
      <c r="AN200" s="73"/>
      <c r="AO200" s="73">
        <f t="shared" ref="AO200:AO222" si="105">AH200*AI200*AJ200</f>
        <v>1</v>
      </c>
      <c r="AR200" s="53"/>
    </row>
    <row r="201" spans="1:44" x14ac:dyDescent="0.2">
      <c r="A201" s="75" t="s">
        <v>44</v>
      </c>
      <c r="B201" s="50">
        <f t="shared" si="92"/>
        <v>1986</v>
      </c>
      <c r="D201" s="79">
        <f>SEDS_CensusRgn!F34*National_Calibration!P25</f>
        <v>492.38747144699386</v>
      </c>
      <c r="F201" s="327">
        <f t="shared" si="93"/>
        <v>11614.386631268508</v>
      </c>
      <c r="G201" s="327">
        <f t="shared" si="93"/>
        <v>5033.6768650734721</v>
      </c>
      <c r="H201" s="327">
        <f t="shared" si="93"/>
        <v>1086.0954749897123</v>
      </c>
      <c r="I201" s="327">
        <f t="shared" si="94"/>
        <v>17734.158971331693</v>
      </c>
      <c r="J201" s="83"/>
      <c r="K201" s="84">
        <f t="shared" si="95"/>
        <v>19.306455133343892</v>
      </c>
      <c r="L201" s="84">
        <f t="shared" ref="L201:M227" si="106">L52</f>
        <v>4.0391940705502742</v>
      </c>
      <c r="M201" s="84">
        <f t="shared" si="106"/>
        <v>0.92751582763161144</v>
      </c>
      <c r="N201" s="79">
        <f t="shared" si="96"/>
        <v>24.273165031525778</v>
      </c>
      <c r="P201" s="84">
        <f t="shared" si="97"/>
        <v>27.764918102006813</v>
      </c>
      <c r="R201" s="84">
        <f t="shared" si="98"/>
        <v>20.285260319677523</v>
      </c>
      <c r="T201" s="74">
        <f t="shared" si="99"/>
        <v>20.654929413134379</v>
      </c>
      <c r="V201" s="119">
        <f>Weather_Factors!GE45</f>
        <v>0.98210262131315795</v>
      </c>
      <c r="X201" s="125">
        <f t="shared" si="100"/>
        <v>1662.2879663198596</v>
      </c>
      <c r="Y201" s="125">
        <f t="shared" ref="Y201:Z226" si="107">Y52</f>
        <v>802.43412098549913</v>
      </c>
      <c r="Z201" s="125">
        <f t="shared" si="107"/>
        <v>853.99106155045627</v>
      </c>
      <c r="AA201" s="125">
        <f t="shared" si="101"/>
        <v>1368.7237760056607</v>
      </c>
      <c r="AC201" s="71">
        <f t="shared" si="77"/>
        <v>0.98082620155478428</v>
      </c>
      <c r="AD201" s="71"/>
      <c r="AE201" s="71">
        <f t="shared" si="102"/>
        <v>0.98143414107775906</v>
      </c>
      <c r="AF201" s="73">
        <f t="shared" si="85"/>
        <v>1.0262500091702538</v>
      </c>
      <c r="AG201" s="73">
        <f t="shared" si="86"/>
        <v>0.95633045779095349</v>
      </c>
      <c r="AH201" s="73">
        <f>Wgted_Floorspace!M207</f>
        <v>0.99988377160328357</v>
      </c>
      <c r="AI201" s="73">
        <f t="shared" si="78"/>
        <v>1.0048541824925772</v>
      </c>
      <c r="AJ201" s="73">
        <f t="shared" si="87"/>
        <v>0.97031531066278309</v>
      </c>
      <c r="AK201" s="73">
        <f t="shared" ref="AK201:AK225" si="108">AG201/(AH201*AI201*AJ201)</f>
        <v>0.98094021466320913</v>
      </c>
      <c r="AL201" s="73">
        <f t="shared" si="103"/>
        <v>0.98143414107775906</v>
      </c>
      <c r="AM201" s="73">
        <f t="shared" si="104"/>
        <v>0.98143414107775906</v>
      </c>
      <c r="AN201" s="73"/>
      <c r="AO201" s="73">
        <f t="shared" si="105"/>
        <v>0.97491207261728485</v>
      </c>
      <c r="AR201" s="53"/>
    </row>
    <row r="202" spans="1:44" x14ac:dyDescent="0.2">
      <c r="A202" s="75" t="s">
        <v>44</v>
      </c>
      <c r="B202" s="50">
        <f t="shared" si="92"/>
        <v>1987</v>
      </c>
      <c r="D202" s="79">
        <f>SEDS_CensusRgn!F35*National_Calibration!P26</f>
        <v>506.05630237620289</v>
      </c>
      <c r="F202" s="327">
        <f t="shared" si="93"/>
        <v>11932.88595572365</v>
      </c>
      <c r="G202" s="327">
        <f t="shared" si="93"/>
        <v>5130.779686618258</v>
      </c>
      <c r="H202" s="327">
        <f t="shared" si="93"/>
        <v>1124.6777070632036</v>
      </c>
      <c r="I202" s="327">
        <f t="shared" si="94"/>
        <v>18188.343349405113</v>
      </c>
      <c r="J202" s="83"/>
      <c r="K202" s="84">
        <f t="shared" si="95"/>
        <v>20.030320320171533</v>
      </c>
      <c r="L202" s="84">
        <f t="shared" si="106"/>
        <v>4.1870468935391099</v>
      </c>
      <c r="M202" s="84">
        <f t="shared" si="106"/>
        <v>0.96852440899892678</v>
      </c>
      <c r="N202" s="79">
        <f t="shared" si="96"/>
        <v>25.185891622709573</v>
      </c>
      <c r="P202" s="84">
        <f t="shared" si="97"/>
        <v>27.823111355150136</v>
      </c>
      <c r="R202" s="84">
        <f t="shared" si="98"/>
        <v>20.092848407236968</v>
      </c>
      <c r="T202" s="74">
        <f t="shared" si="99"/>
        <v>20.254342713806519</v>
      </c>
      <c r="V202" s="119">
        <f>Weather_Factors!GE46</f>
        <v>0.99202668243292491</v>
      </c>
      <c r="X202" s="125">
        <f t="shared" si="100"/>
        <v>1678.581392170594</v>
      </c>
      <c r="Y202" s="125">
        <f t="shared" si="107"/>
        <v>816.06444814995155</v>
      </c>
      <c r="Z202" s="125">
        <f t="shared" si="107"/>
        <v>861.15729236597974</v>
      </c>
      <c r="AA202" s="125">
        <f t="shared" si="101"/>
        <v>1384.727082553856</v>
      </c>
      <c r="AC202" s="71">
        <f t="shared" si="77"/>
        <v>0.96180382085154814</v>
      </c>
      <c r="AD202" s="71"/>
      <c r="AE202" s="71">
        <f t="shared" si="102"/>
        <v>1.0086790612279857</v>
      </c>
      <c r="AF202" s="73">
        <f t="shared" si="85"/>
        <v>1.0525329991285779</v>
      </c>
      <c r="AG202" s="73">
        <f t="shared" si="86"/>
        <v>0.95833485701930476</v>
      </c>
      <c r="AH202" s="73">
        <f>Wgted_Floorspace!M208</f>
        <v>0.99960200079475259</v>
      </c>
      <c r="AI202" s="73">
        <f t="shared" si="78"/>
        <v>1.0166030757320836</v>
      </c>
      <c r="AJ202" s="73">
        <f t="shared" si="87"/>
        <v>0.98012026203903313</v>
      </c>
      <c r="AK202" s="73">
        <f t="shared" si="108"/>
        <v>0.96218677042147527</v>
      </c>
      <c r="AL202" s="73">
        <f t="shared" si="103"/>
        <v>1.0086790612279859</v>
      </c>
      <c r="AM202" s="73">
        <f t="shared" si="104"/>
        <v>1.0086790612279857</v>
      </c>
      <c r="AN202" s="73"/>
      <c r="AO202" s="73">
        <f t="shared" si="105"/>
        <v>0.99599670924545847</v>
      </c>
      <c r="AR202" s="53"/>
    </row>
    <row r="203" spans="1:44" x14ac:dyDescent="0.2">
      <c r="A203" s="75" t="s">
        <v>44</v>
      </c>
      <c r="B203" s="50">
        <f t="shared" si="92"/>
        <v>1988</v>
      </c>
      <c r="D203" s="79">
        <f>SEDS_CensusRgn!F36*National_Calibration!P27</f>
        <v>536.47382390249675</v>
      </c>
      <c r="F203" s="327">
        <f t="shared" si="93"/>
        <v>12068.736362303047</v>
      </c>
      <c r="G203" s="327">
        <f t="shared" si="93"/>
        <v>5253.8755302742284</v>
      </c>
      <c r="H203" s="327">
        <f t="shared" si="93"/>
        <v>1157.0075314370215</v>
      </c>
      <c r="I203" s="327">
        <f t="shared" si="94"/>
        <v>18479.619424014298</v>
      </c>
      <c r="J203" s="83"/>
      <c r="K203" s="84">
        <f t="shared" si="95"/>
        <v>20.443578359794547</v>
      </c>
      <c r="L203" s="84">
        <f t="shared" si="106"/>
        <v>4.3379184970352691</v>
      </c>
      <c r="M203" s="84">
        <f t="shared" si="106"/>
        <v>1.0259782452200503</v>
      </c>
      <c r="N203" s="79">
        <f t="shared" si="96"/>
        <v>25.807475102049864</v>
      </c>
      <c r="P203" s="84">
        <f t="shared" si="97"/>
        <v>29.030566679600991</v>
      </c>
      <c r="R203" s="84">
        <f t="shared" si="98"/>
        <v>20.787536238284897</v>
      </c>
      <c r="T203" s="74">
        <f t="shared" si="99"/>
        <v>20.968321970785379</v>
      </c>
      <c r="V203" s="119">
        <f>Weather_Factors!GE47</f>
        <v>0.99137814972736649</v>
      </c>
      <c r="X203" s="125">
        <f t="shared" si="100"/>
        <v>1693.9286555012084</v>
      </c>
      <c r="Y203" s="125">
        <f t="shared" si="107"/>
        <v>825.66069029215282</v>
      </c>
      <c r="Z203" s="125">
        <f t="shared" si="107"/>
        <v>886.75157018707512</v>
      </c>
      <c r="AA203" s="125">
        <f t="shared" si="101"/>
        <v>1396.5371531684793</v>
      </c>
      <c r="AC203" s="71">
        <f t="shared" si="77"/>
        <v>0.9957080549742835</v>
      </c>
      <c r="AD203" s="71"/>
      <c r="AE203" s="71">
        <f t="shared" si="102"/>
        <v>1.0693077243114373</v>
      </c>
      <c r="AF203" s="73">
        <f t="shared" si="85"/>
        <v>1.0693887222966161</v>
      </c>
      <c r="AG203" s="73">
        <f t="shared" si="86"/>
        <v>0.99992425767778348</v>
      </c>
      <c r="AH203" s="73">
        <f>Wgted_Floorspace!M209</f>
        <v>1.0006999918315396</v>
      </c>
      <c r="AI203" s="73">
        <f t="shared" si="78"/>
        <v>1.0252734875863072</v>
      </c>
      <c r="AJ203" s="73">
        <f t="shared" si="87"/>
        <v>0.9794795130989401</v>
      </c>
      <c r="AK203" s="73">
        <f t="shared" si="108"/>
        <v>0.99501155501348659</v>
      </c>
      <c r="AL203" s="73">
        <f t="shared" si="103"/>
        <v>1.0693077243114373</v>
      </c>
      <c r="AM203" s="73">
        <f t="shared" si="104"/>
        <v>1.0693077243114373</v>
      </c>
      <c r="AN203" s="73"/>
      <c r="AO203" s="73">
        <f t="shared" si="105"/>
        <v>1.0049373322747295</v>
      </c>
      <c r="AR203" s="53"/>
    </row>
    <row r="204" spans="1:44" x14ac:dyDescent="0.2">
      <c r="A204" s="75" t="s">
        <v>44</v>
      </c>
      <c r="B204" s="50">
        <f t="shared" si="92"/>
        <v>1989</v>
      </c>
      <c r="D204" s="79">
        <f>SEDS_CensusRgn!F37*National_Calibration!P28</f>
        <v>547.61853172870565</v>
      </c>
      <c r="F204" s="327">
        <f t="shared" si="93"/>
        <v>12195.073962214348</v>
      </c>
      <c r="G204" s="327">
        <f t="shared" si="93"/>
        <v>5371.2108472275258</v>
      </c>
      <c r="H204" s="327">
        <f t="shared" si="93"/>
        <v>1186.7866013916205</v>
      </c>
      <c r="I204" s="327">
        <f t="shared" si="94"/>
        <v>18753.071410833494</v>
      </c>
      <c r="J204" s="83"/>
      <c r="K204" s="84">
        <f t="shared" si="95"/>
        <v>20.838582035288201</v>
      </c>
      <c r="L204" s="84">
        <f t="shared" si="106"/>
        <v>4.4768266318193133</v>
      </c>
      <c r="M204" s="84">
        <f t="shared" si="106"/>
        <v>1.0827484027698875</v>
      </c>
      <c r="N204" s="79">
        <f t="shared" si="96"/>
        <v>26.398157069877403</v>
      </c>
      <c r="P204" s="84">
        <f t="shared" si="97"/>
        <v>29.201538229751044</v>
      </c>
      <c r="R204" s="84">
        <f t="shared" si="98"/>
        <v>20.744574338243716</v>
      </c>
      <c r="T204" s="74">
        <f t="shared" si="99"/>
        <v>20.865540531553904</v>
      </c>
      <c r="V204" s="119">
        <f>Weather_Factors!GE48</f>
        <v>0.99420258520850402</v>
      </c>
      <c r="X204" s="125">
        <f t="shared" si="100"/>
        <v>1708.7704510735407</v>
      </c>
      <c r="Y204" s="125">
        <f t="shared" si="107"/>
        <v>833.48555086608269</v>
      </c>
      <c r="Z204" s="125">
        <f t="shared" si="107"/>
        <v>912.3362207664477</v>
      </c>
      <c r="AA204" s="125">
        <f t="shared" si="101"/>
        <v>1407.6711217890104</v>
      </c>
      <c r="AC204" s="71">
        <f t="shared" si="77"/>
        <v>0.99082734458233046</v>
      </c>
      <c r="AD204" s="71"/>
      <c r="AE204" s="71">
        <f t="shared" si="102"/>
        <v>1.0915215241890717</v>
      </c>
      <c r="AF204" s="73">
        <f t="shared" si="85"/>
        <v>1.0852129914054292</v>
      </c>
      <c r="AG204" s="73">
        <f t="shared" si="86"/>
        <v>1.0058131747717767</v>
      </c>
      <c r="AH204" s="73">
        <f>Wgted_Floorspace!M210</f>
        <v>1.0017156835343792</v>
      </c>
      <c r="AI204" s="73">
        <f t="shared" si="78"/>
        <v>1.0334475363843281</v>
      </c>
      <c r="AJ204" s="73">
        <f t="shared" si="87"/>
        <v>0.98227004937473439</v>
      </c>
      <c r="AK204" s="73">
        <f t="shared" si="108"/>
        <v>0.98913030999611429</v>
      </c>
      <c r="AL204" s="73">
        <f t="shared" si="103"/>
        <v>1.0915215241890714</v>
      </c>
      <c r="AM204" s="73">
        <f t="shared" si="104"/>
        <v>1.0915215241890714</v>
      </c>
      <c r="AN204" s="73"/>
      <c r="AO204" s="73">
        <f t="shared" si="105"/>
        <v>1.016866195087812</v>
      </c>
      <c r="AR204" s="53"/>
    </row>
    <row r="205" spans="1:44" x14ac:dyDescent="0.2">
      <c r="A205" s="75" t="s">
        <v>44</v>
      </c>
      <c r="B205" s="50">
        <f t="shared" si="92"/>
        <v>1990</v>
      </c>
      <c r="D205" s="79">
        <f>SEDS_CensusRgn!F38*National_Calibration!P29</f>
        <v>559.46300000000008</v>
      </c>
      <c r="F205" s="327">
        <f t="shared" si="93"/>
        <v>12567.473332138225</v>
      </c>
      <c r="G205" s="327">
        <f t="shared" si="93"/>
        <v>5379.6400392229498</v>
      </c>
      <c r="H205" s="327">
        <f t="shared" si="93"/>
        <v>1178.251818772347</v>
      </c>
      <c r="I205" s="327">
        <f t="shared" si="94"/>
        <v>19125.365190133522</v>
      </c>
      <c r="J205" s="83"/>
      <c r="K205" s="84">
        <f t="shared" si="95"/>
        <v>21.670096501829079</v>
      </c>
      <c r="L205" s="84">
        <f t="shared" si="106"/>
        <v>4.5145894704901695</v>
      </c>
      <c r="M205" s="84">
        <f t="shared" si="106"/>
        <v>1.1050970913609319</v>
      </c>
      <c r="N205" s="79">
        <f t="shared" si="96"/>
        <v>27.289783063680179</v>
      </c>
      <c r="P205" s="84">
        <f t="shared" si="97"/>
        <v>29.252408748180052</v>
      </c>
      <c r="R205" s="84">
        <f t="shared" si="98"/>
        <v>20.500822549395281</v>
      </c>
      <c r="T205" s="74">
        <f t="shared" si="99"/>
        <v>20.504697885866236</v>
      </c>
      <c r="V205" s="119">
        <f>Weather_Factors!GE49</f>
        <v>0.99981100250818</v>
      </c>
      <c r="X205" s="125">
        <f t="shared" si="100"/>
        <v>1724.3001778577984</v>
      </c>
      <c r="Y205" s="125">
        <f t="shared" si="107"/>
        <v>839.19917272797113</v>
      </c>
      <c r="Z205" s="125">
        <f t="shared" si="107"/>
        <v>937.91248505125429</v>
      </c>
      <c r="AA205" s="125">
        <f t="shared" si="101"/>
        <v>1426.8895151742543</v>
      </c>
      <c r="AC205" s="71">
        <f t="shared" si="77"/>
        <v>0.97369226198535219</v>
      </c>
      <c r="AD205" s="71"/>
      <c r="AE205" s="71">
        <f t="shared" si="102"/>
        <v>1.1151300971493039</v>
      </c>
      <c r="AF205" s="73">
        <f t="shared" si="85"/>
        <v>1.1067570914125575</v>
      </c>
      <c r="AG205" s="73">
        <f t="shared" si="86"/>
        <v>1.0075653508811584</v>
      </c>
      <c r="AH205" s="73">
        <f>Wgted_Floorspace!M211</f>
        <v>0.99922765514190937</v>
      </c>
      <c r="AI205" s="73">
        <f t="shared" si="78"/>
        <v>1.0475567988319399</v>
      </c>
      <c r="AJ205" s="73">
        <f t="shared" si="87"/>
        <v>0.98781115379331874</v>
      </c>
      <c r="AK205" s="73">
        <f t="shared" si="108"/>
        <v>0.97444486946977971</v>
      </c>
      <c r="AL205" s="73">
        <f t="shared" si="103"/>
        <v>1.1151300971493037</v>
      </c>
      <c r="AM205" s="73">
        <f t="shared" si="104"/>
        <v>1.1151300971493039</v>
      </c>
      <c r="AN205" s="73"/>
      <c r="AO205" s="73">
        <f t="shared" si="105"/>
        <v>1.0339890767031288</v>
      </c>
      <c r="AR205" s="53"/>
    </row>
    <row r="206" spans="1:44" x14ac:dyDescent="0.2">
      <c r="A206" s="75" t="s">
        <v>44</v>
      </c>
      <c r="B206" s="50">
        <f t="shared" si="92"/>
        <v>1991</v>
      </c>
      <c r="D206" s="79">
        <f>SEDS_CensusRgn!F39*National_Calibration!P30</f>
        <v>568.9543490641687</v>
      </c>
      <c r="F206" s="327">
        <f t="shared" si="93"/>
        <v>12925.645339659677</v>
      </c>
      <c r="G206" s="327">
        <f t="shared" si="93"/>
        <v>5380.3561088088381</v>
      </c>
      <c r="H206" s="327">
        <f t="shared" si="93"/>
        <v>1165.8251554760102</v>
      </c>
      <c r="I206" s="327">
        <f t="shared" si="94"/>
        <v>19471.826603944526</v>
      </c>
      <c r="J206" s="83"/>
      <c r="K206" s="84">
        <f t="shared" si="95"/>
        <v>22.457968996550694</v>
      </c>
      <c r="L206" s="84">
        <f t="shared" si="106"/>
        <v>4.5266477600561457</v>
      </c>
      <c r="M206" s="84">
        <f t="shared" si="106"/>
        <v>1.1113300109909803</v>
      </c>
      <c r="N206" s="79">
        <f t="shared" si="96"/>
        <v>28.09594676759782</v>
      </c>
      <c r="P206" s="84">
        <f t="shared" si="97"/>
        <v>29.219361934381244</v>
      </c>
      <c r="R206" s="84">
        <f t="shared" si="98"/>
        <v>20.250406714192881</v>
      </c>
      <c r="T206" s="74">
        <f t="shared" si="99"/>
        <v>20.354282813545911</v>
      </c>
      <c r="V206" s="119">
        <f>Weather_Factors!GE50</f>
        <v>0.9948965974235211</v>
      </c>
      <c r="X206" s="125">
        <f t="shared" si="100"/>
        <v>1737.4737126387838</v>
      </c>
      <c r="Y206" s="125">
        <f t="shared" si="107"/>
        <v>841.32865344080437</v>
      </c>
      <c r="Z206" s="125">
        <f t="shared" si="107"/>
        <v>953.25616004333062</v>
      </c>
      <c r="AA206" s="125">
        <f t="shared" si="101"/>
        <v>1442.9024733563647</v>
      </c>
      <c r="AC206" s="71">
        <f t="shared" si="77"/>
        <v>0.966549606540269</v>
      </c>
      <c r="AD206" s="71"/>
      <c r="AE206" s="71">
        <f t="shared" si="102"/>
        <v>1.1340483973836435</v>
      </c>
      <c r="AF206" s="73">
        <f t="shared" si="85"/>
        <v>1.1268063099672947</v>
      </c>
      <c r="AG206" s="73">
        <f t="shared" si="86"/>
        <v>1.0064270916414719</v>
      </c>
      <c r="AH206" s="73">
        <f>Wgted_Floorspace!M212</f>
        <v>0.99676654962105371</v>
      </c>
      <c r="AI206" s="73">
        <f t="shared" si="78"/>
        <v>1.0593127778581315</v>
      </c>
      <c r="AJ206" s="73">
        <f t="shared" si="87"/>
        <v>0.98295573197388841</v>
      </c>
      <c r="AK206" s="73">
        <f t="shared" si="108"/>
        <v>0.96968503498409664</v>
      </c>
      <c r="AL206" s="73">
        <f t="shared" si="103"/>
        <v>1.1340483973836435</v>
      </c>
      <c r="AM206" s="73">
        <f t="shared" si="104"/>
        <v>1.1340483973836433</v>
      </c>
      <c r="AN206" s="73"/>
      <c r="AO206" s="73">
        <f t="shared" si="105"/>
        <v>1.0378907122744014</v>
      </c>
      <c r="AR206" s="53"/>
    </row>
    <row r="207" spans="1:44" x14ac:dyDescent="0.2">
      <c r="A207" s="75" t="s">
        <v>44</v>
      </c>
      <c r="B207" s="50">
        <f t="shared" si="92"/>
        <v>1992</v>
      </c>
      <c r="D207" s="79">
        <f>SEDS_CensusRgn!F40*National_Calibration!P31</f>
        <v>571.28082110706248</v>
      </c>
      <c r="F207" s="327">
        <f t="shared" si="93"/>
        <v>13182.20678062062</v>
      </c>
      <c r="G207" s="327">
        <f t="shared" si="93"/>
        <v>5437.8945904058892</v>
      </c>
      <c r="H207" s="327">
        <f t="shared" si="93"/>
        <v>1198.8755233938855</v>
      </c>
      <c r="I207" s="327">
        <f t="shared" si="94"/>
        <v>19818.976894420397</v>
      </c>
      <c r="J207" s="83"/>
      <c r="K207" s="84">
        <f t="shared" si="95"/>
        <v>23.135727719040933</v>
      </c>
      <c r="L207" s="84">
        <f t="shared" si="106"/>
        <v>4.5727599190606885</v>
      </c>
      <c r="M207" s="84">
        <f t="shared" si="106"/>
        <v>1.1615521553151642</v>
      </c>
      <c r="N207" s="79">
        <f t="shared" si="96"/>
        <v>28.870039793416787</v>
      </c>
      <c r="P207" s="84">
        <f t="shared" si="97"/>
        <v>28.824940063777671</v>
      </c>
      <c r="R207" s="84">
        <f t="shared" si="98"/>
        <v>19.788016407145072</v>
      </c>
      <c r="T207" s="74">
        <f t="shared" si="99"/>
        <v>20.022607472263548</v>
      </c>
      <c r="V207" s="119">
        <f>Weather_Factors!GE51</f>
        <v>0.98828369055112109</v>
      </c>
      <c r="X207" s="125">
        <f t="shared" si="100"/>
        <v>1755.0724324134521</v>
      </c>
      <c r="Y207" s="125">
        <f t="shared" si="107"/>
        <v>840.90631825200091</v>
      </c>
      <c r="Z207" s="125">
        <f t="shared" si="107"/>
        <v>968.86802061563242</v>
      </c>
      <c r="AA207" s="125">
        <f t="shared" si="101"/>
        <v>1456.6866870683177</v>
      </c>
      <c r="AC207" s="71">
        <f t="shared" si="77"/>
        <v>0.95079957134854864</v>
      </c>
      <c r="AD207" s="71"/>
      <c r="AE207" s="71">
        <f t="shared" si="102"/>
        <v>1.1386855565795282</v>
      </c>
      <c r="AF207" s="73">
        <f t="shared" si="85"/>
        <v>1.1468953928135825</v>
      </c>
      <c r="AG207" s="73">
        <f t="shared" si="86"/>
        <v>0.99284168697032271</v>
      </c>
      <c r="AH207" s="73">
        <f>Wgted_Floorspace!M213</f>
        <v>0.99643676895447431</v>
      </c>
      <c r="AI207" s="73">
        <f t="shared" si="78"/>
        <v>1.0694325149764923</v>
      </c>
      <c r="AJ207" s="73">
        <f t="shared" si="87"/>
        <v>0.9764221939840424</v>
      </c>
      <c r="AK207" s="73">
        <f t="shared" si="108"/>
        <v>0.95419960500472978</v>
      </c>
      <c r="AL207" s="73">
        <f t="shared" si="103"/>
        <v>1.1386855565795282</v>
      </c>
      <c r="AM207" s="73">
        <f t="shared" si="104"/>
        <v>1.1386855565795282</v>
      </c>
      <c r="AN207" s="73"/>
      <c r="AO207" s="73">
        <f t="shared" si="105"/>
        <v>1.0404968538688522</v>
      </c>
      <c r="AR207" s="53"/>
    </row>
    <row r="208" spans="1:44" x14ac:dyDescent="0.2">
      <c r="A208" s="75" t="s">
        <v>44</v>
      </c>
      <c r="B208" s="50">
        <f t="shared" si="92"/>
        <v>1993</v>
      </c>
      <c r="D208" s="79">
        <f>SEDS_CensusRgn!F41*National_Calibration!P32</f>
        <v>590.56817399374404</v>
      </c>
      <c r="F208" s="327">
        <f t="shared" si="93"/>
        <v>13458.72428310294</v>
      </c>
      <c r="G208" s="327">
        <f t="shared" si="93"/>
        <v>5490.982865203031</v>
      </c>
      <c r="H208" s="327">
        <f t="shared" si="93"/>
        <v>1236.4985864383075</v>
      </c>
      <c r="I208" s="327">
        <f t="shared" si="94"/>
        <v>20186.205734744279</v>
      </c>
      <c r="J208" s="83"/>
      <c r="K208" s="84">
        <f t="shared" si="95"/>
        <v>23.84943201820338</v>
      </c>
      <c r="L208" s="84">
        <f t="shared" si="106"/>
        <v>4.606221918891924</v>
      </c>
      <c r="M208" s="84">
        <f t="shared" si="106"/>
        <v>1.2173116916772739</v>
      </c>
      <c r="N208" s="79">
        <f t="shared" si="96"/>
        <v>29.67296562877258</v>
      </c>
      <c r="P208" s="84">
        <f t="shared" si="97"/>
        <v>29.256026702297227</v>
      </c>
      <c r="R208" s="84">
        <f t="shared" si="98"/>
        <v>19.902566578013214</v>
      </c>
      <c r="T208" s="74">
        <f t="shared" si="99"/>
        <v>19.995192855073018</v>
      </c>
      <c r="V208" s="119">
        <f>Weather_Factors!GE52</f>
        <v>0.99536757270954246</v>
      </c>
      <c r="X208" s="125">
        <f t="shared" si="100"/>
        <v>1772.0425440430258</v>
      </c>
      <c r="Y208" s="125">
        <f t="shared" si="107"/>
        <v>838.87020447324005</v>
      </c>
      <c r="Z208" s="125">
        <f t="shared" si="107"/>
        <v>984.48288176673066</v>
      </c>
      <c r="AA208" s="125">
        <f t="shared" si="101"/>
        <v>1469.9625089870055</v>
      </c>
      <c r="AC208" s="71">
        <f t="shared" si="77"/>
        <v>0.94949775257646574</v>
      </c>
      <c r="AD208" s="71"/>
      <c r="AE208" s="71">
        <f t="shared" si="102"/>
        <v>1.1771293995115508</v>
      </c>
      <c r="AF208" s="73">
        <f t="shared" si="85"/>
        <v>1.1681463921623081</v>
      </c>
      <c r="AG208" s="73">
        <f t="shared" si="86"/>
        <v>1.0076899671218558</v>
      </c>
      <c r="AH208" s="73">
        <f>Wgted_Floorspace!M214</f>
        <v>0.99603888010263009</v>
      </c>
      <c r="AI208" s="73">
        <f t="shared" si="78"/>
        <v>1.079179014171495</v>
      </c>
      <c r="AJ208" s="73">
        <f t="shared" si="87"/>
        <v>0.98342105455938289</v>
      </c>
      <c r="AK208" s="73">
        <f t="shared" si="108"/>
        <v>0.9532737843312209</v>
      </c>
      <c r="AL208" s="73">
        <f t="shared" si="103"/>
        <v>1.1771293995115506</v>
      </c>
      <c r="AM208" s="73">
        <f t="shared" si="104"/>
        <v>1.1771293995115506</v>
      </c>
      <c r="AN208" s="73"/>
      <c r="AO208" s="73">
        <f t="shared" si="105"/>
        <v>1.0570834776798264</v>
      </c>
      <c r="AR208" s="53"/>
    </row>
    <row r="209" spans="1:44" x14ac:dyDescent="0.2">
      <c r="A209" s="75" t="s">
        <v>44</v>
      </c>
      <c r="B209" s="50">
        <f t="shared" si="92"/>
        <v>1994</v>
      </c>
      <c r="D209" s="79">
        <f>SEDS_CensusRgn!F42*National_Calibration!P33</f>
        <v>600.45900000000017</v>
      </c>
      <c r="F209" s="327">
        <f t="shared" si="93"/>
        <v>13601.314656692544</v>
      </c>
      <c r="G209" s="327">
        <f t="shared" si="93"/>
        <v>5655.6166194293992</v>
      </c>
      <c r="H209" s="327">
        <f t="shared" si="93"/>
        <v>1239.4702601989095</v>
      </c>
      <c r="I209" s="327">
        <f t="shared" si="94"/>
        <v>20496.401536320853</v>
      </c>
      <c r="J209" s="83"/>
      <c r="K209" s="84">
        <f t="shared" si="95"/>
        <v>24.337268518321306</v>
      </c>
      <c r="L209" s="84">
        <f t="shared" si="106"/>
        <v>4.7444020257577701</v>
      </c>
      <c r="M209" s="84">
        <f t="shared" si="106"/>
        <v>1.2308115997601659</v>
      </c>
      <c r="N209" s="79">
        <f t="shared" si="96"/>
        <v>30.31248214383924</v>
      </c>
      <c r="P209" s="84">
        <f t="shared" si="97"/>
        <v>29.295825364074314</v>
      </c>
      <c r="R209" s="84">
        <f t="shared" si="98"/>
        <v>19.8089683698845</v>
      </c>
      <c r="T209" s="74">
        <f t="shared" si="99"/>
        <v>19.749122104543044</v>
      </c>
      <c r="V209" s="119">
        <f>Weather_Factors!GE53</f>
        <v>1.0030303253493829</v>
      </c>
      <c r="X209" s="125">
        <f t="shared" si="100"/>
        <v>1789.3320706573111</v>
      </c>
      <c r="Y209" s="125">
        <f t="shared" si="107"/>
        <v>838.88324563209824</v>
      </c>
      <c r="Z209" s="125">
        <f t="shared" si="107"/>
        <v>993.01422493400207</v>
      </c>
      <c r="AA209" s="125">
        <f t="shared" si="101"/>
        <v>1478.917267019955</v>
      </c>
      <c r="AC209" s="71">
        <f t="shared" si="77"/>
        <v>0.93781276277434256</v>
      </c>
      <c r="AD209" s="71"/>
      <c r="AE209" s="71">
        <f t="shared" si="102"/>
        <v>1.1968439432172886</v>
      </c>
      <c r="AF209" s="73">
        <f t="shared" si="85"/>
        <v>1.1860969724366333</v>
      </c>
      <c r="AG209" s="73">
        <f t="shared" si="86"/>
        <v>1.009060785947862</v>
      </c>
      <c r="AH209" s="73">
        <f>Wgted_Floorspace!M215</f>
        <v>0.99693372467805774</v>
      </c>
      <c r="AI209" s="73">
        <f t="shared" si="78"/>
        <v>1.0857531865650496</v>
      </c>
      <c r="AJ209" s="73">
        <f t="shared" si="87"/>
        <v>0.99099183794484746</v>
      </c>
      <c r="AK209" s="73">
        <f t="shared" si="108"/>
        <v>0.94069719938222818</v>
      </c>
      <c r="AL209" s="73">
        <f t="shared" si="103"/>
        <v>1.1968439432172888</v>
      </c>
      <c r="AM209" s="73">
        <f t="shared" si="104"/>
        <v>1.1968439432172888</v>
      </c>
      <c r="AN209" s="73"/>
      <c r="AO209" s="73">
        <f t="shared" si="105"/>
        <v>1.0726733178439665</v>
      </c>
      <c r="AR209" s="53"/>
    </row>
    <row r="210" spans="1:44" x14ac:dyDescent="0.2">
      <c r="A210" s="75" t="s">
        <v>44</v>
      </c>
      <c r="B210" s="50">
        <f t="shared" si="92"/>
        <v>1995</v>
      </c>
      <c r="D210" s="79">
        <f>SEDS_CensusRgn!F43*National_Calibration!P34</f>
        <v>602.21116930239793</v>
      </c>
      <c r="F210" s="327">
        <f t="shared" si="93"/>
        <v>13744.529154137033</v>
      </c>
      <c r="G210" s="327">
        <f t="shared" si="93"/>
        <v>5826.3251001601666</v>
      </c>
      <c r="H210" s="327">
        <f t="shared" si="93"/>
        <v>1245.9667063093564</v>
      </c>
      <c r="I210" s="327">
        <f t="shared" si="94"/>
        <v>20816.820960606554</v>
      </c>
      <c r="J210" s="83"/>
      <c r="K210" s="84">
        <f t="shared" si="95"/>
        <v>24.775020287647664</v>
      </c>
      <c r="L210" s="84">
        <f t="shared" si="106"/>
        <v>4.9057801692098044</v>
      </c>
      <c r="M210" s="84">
        <f t="shared" si="106"/>
        <v>1.247880901172183</v>
      </c>
      <c r="N210" s="79">
        <f t="shared" si="96"/>
        <v>30.928681358029653</v>
      </c>
      <c r="P210" s="84">
        <f t="shared" si="97"/>
        <v>28.929065126803632</v>
      </c>
      <c r="R210" s="84">
        <f t="shared" si="98"/>
        <v>19.47096167247534</v>
      </c>
      <c r="T210" s="74">
        <f t="shared" si="99"/>
        <v>19.791244821120415</v>
      </c>
      <c r="V210" s="119">
        <f>Weather_Factors!GE54</f>
        <v>0.98381692755863026</v>
      </c>
      <c r="X210" s="125">
        <f t="shared" si="100"/>
        <v>1802.5368501030471</v>
      </c>
      <c r="Y210" s="125">
        <f t="shared" si="107"/>
        <v>842.0024775265191</v>
      </c>
      <c r="Z210" s="125">
        <f t="shared" si="107"/>
        <v>1001.5363130115222</v>
      </c>
      <c r="AA210" s="125">
        <f t="shared" si="101"/>
        <v>1485.7543049709</v>
      </c>
      <c r="AC210" s="71">
        <f t="shared" si="77"/>
        <v>0.93981301478553936</v>
      </c>
      <c r="AD210" s="71"/>
      <c r="AE210" s="71">
        <f t="shared" si="102"/>
        <v>1.2003363935212494</v>
      </c>
      <c r="AF210" s="73">
        <f t="shared" si="85"/>
        <v>1.2046391789006161</v>
      </c>
      <c r="AG210" s="73">
        <f t="shared" si="86"/>
        <v>0.99642815421021469</v>
      </c>
      <c r="AH210" s="73">
        <f>Wgted_Floorspace!M216</f>
        <v>0.99792024757341258</v>
      </c>
      <c r="AI210" s="73">
        <f t="shared" si="78"/>
        <v>1.0907726260613932</v>
      </c>
      <c r="AJ210" s="73">
        <f t="shared" si="87"/>
        <v>0.97200904160397794</v>
      </c>
      <c r="AK210" s="73">
        <f t="shared" si="108"/>
        <v>0.94177166669463896</v>
      </c>
      <c r="AL210" s="73">
        <f t="shared" si="103"/>
        <v>1.2003363935212497</v>
      </c>
      <c r="AM210" s="73">
        <f t="shared" si="104"/>
        <v>1.2003363935212494</v>
      </c>
      <c r="AN210" s="73"/>
      <c r="AO210" s="73">
        <f t="shared" si="105"/>
        <v>1.0580358163751147</v>
      </c>
      <c r="AR210" s="53"/>
    </row>
    <row r="211" spans="1:44" x14ac:dyDescent="0.2">
      <c r="A211" s="75" t="s">
        <v>44</v>
      </c>
      <c r="B211" s="50">
        <f t="shared" si="92"/>
        <v>1996</v>
      </c>
      <c r="D211" s="79">
        <f>SEDS_CensusRgn!F44*National_Calibration!P35</f>
        <v>636.43651693354354</v>
      </c>
      <c r="F211" s="327">
        <f t="shared" si="93"/>
        <v>13944.121049455003</v>
      </c>
      <c r="G211" s="327">
        <f t="shared" si="93"/>
        <v>5954.065916513593</v>
      </c>
      <c r="H211" s="327">
        <f t="shared" si="93"/>
        <v>1258.0030320054298</v>
      </c>
      <c r="I211" s="327">
        <f t="shared" si="94"/>
        <v>21156.189997974026</v>
      </c>
      <c r="J211" s="83"/>
      <c r="K211" s="84">
        <f t="shared" si="95"/>
        <v>25.350667478329555</v>
      </c>
      <c r="L211" s="84">
        <f t="shared" si="106"/>
        <v>5.0451547732752262</v>
      </c>
      <c r="M211" s="84">
        <f t="shared" si="106"/>
        <v>1.2709478476886529</v>
      </c>
      <c r="N211" s="79">
        <f t="shared" si="96"/>
        <v>31.666770099293434</v>
      </c>
      <c r="P211" s="84">
        <f t="shared" si="97"/>
        <v>30.082756724839889</v>
      </c>
      <c r="R211" s="84">
        <f t="shared" si="98"/>
        <v>20.097929625849151</v>
      </c>
      <c r="T211" s="74">
        <f t="shared" si="99"/>
        <v>20.169938406812253</v>
      </c>
      <c r="V211" s="119">
        <f>Weather_Factors!GE55</f>
        <v>0.99642989584247899</v>
      </c>
      <c r="X211" s="125">
        <f t="shared" si="100"/>
        <v>1818.0183167099208</v>
      </c>
      <c r="Y211" s="125">
        <f t="shared" si="107"/>
        <v>847.34614027071768</v>
      </c>
      <c r="Z211" s="125">
        <f t="shared" si="107"/>
        <v>1010.289971767864</v>
      </c>
      <c r="AA211" s="125">
        <f t="shared" si="101"/>
        <v>1496.8087402469882</v>
      </c>
      <c r="AC211" s="71">
        <f t="shared" si="77"/>
        <v>0.95779577249814118</v>
      </c>
      <c r="AD211" s="71"/>
      <c r="AE211" s="71">
        <f t="shared" si="102"/>
        <v>1.2685548730791258</v>
      </c>
      <c r="AF211" s="73">
        <f t="shared" si="85"/>
        <v>1.2242779719368959</v>
      </c>
      <c r="AG211" s="73">
        <f t="shared" si="86"/>
        <v>1.0361657255600054</v>
      </c>
      <c r="AH211" s="73">
        <f>Wgted_Floorspace!M217</f>
        <v>0.99823424195562782</v>
      </c>
      <c r="AI211" s="73">
        <f t="shared" si="78"/>
        <v>1.0988882851278905</v>
      </c>
      <c r="AJ211" s="73">
        <f t="shared" si="87"/>
        <v>0.98447062756569592</v>
      </c>
      <c r="AK211" s="73">
        <f t="shared" si="108"/>
        <v>0.95948999968357696</v>
      </c>
      <c r="AL211" s="73">
        <f t="shared" si="103"/>
        <v>1.2685548730791254</v>
      </c>
      <c r="AM211" s="73">
        <f t="shared" si="104"/>
        <v>1.2685548730791256</v>
      </c>
      <c r="AN211" s="73"/>
      <c r="AO211" s="73">
        <f t="shared" si="105"/>
        <v>1.0799130015963843</v>
      </c>
      <c r="AR211" s="53"/>
    </row>
    <row r="212" spans="1:44" x14ac:dyDescent="0.2">
      <c r="A212" s="75" t="s">
        <v>44</v>
      </c>
      <c r="B212" s="50">
        <f t="shared" si="92"/>
        <v>1997</v>
      </c>
      <c r="D212" s="79">
        <f>SEDS_CensusRgn!F45*National_Calibration!P36</f>
        <v>647.46217637681411</v>
      </c>
      <c r="F212" s="327">
        <f t="shared" si="93"/>
        <v>14147.342113789158</v>
      </c>
      <c r="G212" s="327">
        <f t="shared" si="93"/>
        <v>6084.5768897878243</v>
      </c>
      <c r="H212" s="327">
        <f t="shared" si="93"/>
        <v>1269.6544816579928</v>
      </c>
      <c r="I212" s="327">
        <f t="shared" si="94"/>
        <v>21501.573485234974</v>
      </c>
      <c r="J212" s="83"/>
      <c r="K212" s="84">
        <f t="shared" si="95"/>
        <v>25.924856672808598</v>
      </c>
      <c r="L212" s="84">
        <f t="shared" si="106"/>
        <v>5.1905595252340433</v>
      </c>
      <c r="M212" s="84">
        <f t="shared" si="106"/>
        <v>1.2938265607825998</v>
      </c>
      <c r="N212" s="79">
        <f t="shared" si="96"/>
        <v>32.409242758825243</v>
      </c>
      <c r="P212" s="84">
        <f t="shared" si="97"/>
        <v>30.112316050796156</v>
      </c>
      <c r="R212" s="84">
        <f t="shared" si="98"/>
        <v>19.977701459886966</v>
      </c>
      <c r="T212" s="74">
        <f t="shared" si="99"/>
        <v>20.005153817761055</v>
      </c>
      <c r="V212" s="119">
        <f>Weather_Factors!GE56</f>
        <v>0.99862773572629493</v>
      </c>
      <c r="X212" s="125">
        <f t="shared" si="100"/>
        <v>1832.4895562919985</v>
      </c>
      <c r="Y212" s="125">
        <f t="shared" si="107"/>
        <v>853.06827726110703</v>
      </c>
      <c r="Z212" s="125">
        <f t="shared" si="107"/>
        <v>1019.0383127644631</v>
      </c>
      <c r="AA212" s="125">
        <f t="shared" si="101"/>
        <v>1507.2963279213268</v>
      </c>
      <c r="AC212" s="71">
        <f t="shared" si="77"/>
        <v>0.94997076185196216</v>
      </c>
      <c r="AD212" s="71"/>
      <c r="AE212" s="71">
        <f t="shared" si="102"/>
        <v>1.2905313839227552</v>
      </c>
      <c r="AF212" s="73">
        <f t="shared" si="85"/>
        <v>1.2442648124485769</v>
      </c>
      <c r="AG212" s="73">
        <f t="shared" si="86"/>
        <v>1.0371838623187701</v>
      </c>
      <c r="AH212" s="73">
        <f>Wgted_Floorspace!M218</f>
        <v>0.99853776496466795</v>
      </c>
      <c r="AI212" s="73">
        <f t="shared" si="78"/>
        <v>1.1065877906991104</v>
      </c>
      <c r="AJ212" s="73">
        <f t="shared" si="87"/>
        <v>0.9866420887178925</v>
      </c>
      <c r="AK212" s="73">
        <f t="shared" si="108"/>
        <v>0.95136187651908755</v>
      </c>
      <c r="AL212" s="73">
        <f t="shared" si="103"/>
        <v>1.2905313839227552</v>
      </c>
      <c r="AM212" s="73">
        <f t="shared" si="104"/>
        <v>1.290531383922755</v>
      </c>
      <c r="AN212" s="73"/>
      <c r="AO212" s="73">
        <f t="shared" si="105"/>
        <v>1.0902096120497222</v>
      </c>
      <c r="AR212" s="53"/>
    </row>
    <row r="213" spans="1:44" x14ac:dyDescent="0.2">
      <c r="A213" s="75" t="s">
        <v>44</v>
      </c>
      <c r="B213" s="50">
        <f t="shared" si="92"/>
        <v>1998</v>
      </c>
      <c r="D213" s="79">
        <f>SEDS_CensusRgn!F46*National_Calibration!P37</f>
        <v>660.17082879085297</v>
      </c>
      <c r="F213" s="327">
        <f t="shared" si="93"/>
        <v>14517.791901361079</v>
      </c>
      <c r="G213" s="327">
        <f t="shared" si="93"/>
        <v>6020.0622571453723</v>
      </c>
      <c r="H213" s="327">
        <f t="shared" si="93"/>
        <v>1283.1090647509895</v>
      </c>
      <c r="I213" s="327">
        <f t="shared" si="94"/>
        <v>21820.96322325744</v>
      </c>
      <c r="J213" s="83"/>
      <c r="K213" s="84">
        <f t="shared" si="95"/>
        <v>26.831320671201208</v>
      </c>
      <c r="L213" s="84">
        <f t="shared" si="106"/>
        <v>5.1584590353548823</v>
      </c>
      <c r="M213" s="84">
        <f t="shared" si="106"/>
        <v>1.3186032117669095</v>
      </c>
      <c r="N213" s="79">
        <f t="shared" si="96"/>
        <v>33.308382918323005</v>
      </c>
      <c r="P213" s="84">
        <f t="shared" si="97"/>
        <v>30.25397284420621</v>
      </c>
      <c r="R213" s="84">
        <f t="shared" si="98"/>
        <v>19.819960350812821</v>
      </c>
      <c r="T213" s="74">
        <f t="shared" si="99"/>
        <v>19.780545460074862</v>
      </c>
      <c r="V213" s="119">
        <f>Weather_Factors!GE57</f>
        <v>1.0019926088902611</v>
      </c>
      <c r="X213" s="125">
        <f t="shared" si="100"/>
        <v>1848.1681548752401</v>
      </c>
      <c r="Y213" s="125">
        <f t="shared" si="107"/>
        <v>856.87802135802997</v>
      </c>
      <c r="Z213" s="125">
        <f t="shared" si="107"/>
        <v>1027.6626110679128</v>
      </c>
      <c r="AA213" s="125">
        <f t="shared" si="101"/>
        <v>1526.4396249392844</v>
      </c>
      <c r="AC213" s="71">
        <f t="shared" si="77"/>
        <v>0.93930494170315448</v>
      </c>
      <c r="AD213" s="71"/>
      <c r="AE213" s="71">
        <f t="shared" si="102"/>
        <v>1.3158624617618686</v>
      </c>
      <c r="AF213" s="73">
        <f t="shared" si="85"/>
        <v>1.2627474324648014</v>
      </c>
      <c r="AG213" s="73">
        <f t="shared" si="86"/>
        <v>1.0420630665574906</v>
      </c>
      <c r="AH213" s="73">
        <f>Wgted_Floorspace!M219</f>
        <v>0.99610572664864239</v>
      </c>
      <c r="AI213" s="73">
        <f t="shared" si="78"/>
        <v>1.1206419208402039</v>
      </c>
      <c r="AJ213" s="73">
        <f t="shared" si="87"/>
        <v>0.98996657628016893</v>
      </c>
      <c r="AK213" s="73">
        <f t="shared" si="108"/>
        <v>0.94297715249907066</v>
      </c>
      <c r="AL213" s="73">
        <f t="shared" si="103"/>
        <v>1.3158624617618688</v>
      </c>
      <c r="AM213" s="73">
        <f t="shared" si="104"/>
        <v>1.3158624617618686</v>
      </c>
      <c r="AN213" s="73"/>
      <c r="AO213" s="73">
        <f t="shared" si="105"/>
        <v>1.1050777463651407</v>
      </c>
      <c r="AR213" s="53"/>
    </row>
    <row r="214" spans="1:44" x14ac:dyDescent="0.2">
      <c r="A214" s="75" t="s">
        <v>44</v>
      </c>
      <c r="B214" s="50">
        <f t="shared" si="92"/>
        <v>1999</v>
      </c>
      <c r="D214" s="79">
        <f>SEDS_CensusRgn!F47*National_Calibration!P38</f>
        <v>676.08351920183804</v>
      </c>
      <c r="F214" s="327">
        <f t="shared" si="93"/>
        <v>14907.043735142353</v>
      </c>
      <c r="G214" s="327">
        <f t="shared" si="93"/>
        <v>5957.6743920595536</v>
      </c>
      <c r="H214" s="327">
        <f t="shared" si="93"/>
        <v>1294.3239929662648</v>
      </c>
      <c r="I214" s="327">
        <f t="shared" si="94"/>
        <v>22159.042120168171</v>
      </c>
      <c r="J214" s="83"/>
      <c r="K214" s="84">
        <f t="shared" si="95"/>
        <v>27.810235652033562</v>
      </c>
      <c r="L214" s="84">
        <f t="shared" si="106"/>
        <v>5.1359263558801898</v>
      </c>
      <c r="M214" s="84">
        <f t="shared" si="106"/>
        <v>1.3412816569436727</v>
      </c>
      <c r="N214" s="79">
        <f t="shared" si="96"/>
        <v>34.28744366485742</v>
      </c>
      <c r="P214" s="84">
        <f t="shared" si="97"/>
        <v>30.510502915037875</v>
      </c>
      <c r="R214" s="84">
        <f t="shared" si="98"/>
        <v>19.718108057579784</v>
      </c>
      <c r="T214" s="74">
        <f t="shared" si="99"/>
        <v>19.968229438176817</v>
      </c>
      <c r="V214" s="119">
        <f>Weather_Factors!GE58</f>
        <v>0.98747403311989035</v>
      </c>
      <c r="X214" s="125">
        <f t="shared" si="100"/>
        <v>1865.5768471700933</v>
      </c>
      <c r="Y214" s="125">
        <f t="shared" si="107"/>
        <v>862.06899167322786</v>
      </c>
      <c r="Z214" s="125">
        <f t="shared" si="107"/>
        <v>1036.279682855753</v>
      </c>
      <c r="AA214" s="125">
        <f t="shared" si="101"/>
        <v>1547.3341978826115</v>
      </c>
      <c r="AC214" s="71">
        <f t="shared" si="77"/>
        <v>0.94821735963750842</v>
      </c>
      <c r="AD214" s="71"/>
      <c r="AE214" s="71">
        <f t="shared" si="102"/>
        <v>1.3475798765040563</v>
      </c>
      <c r="AF214" s="73">
        <f t="shared" si="85"/>
        <v>1.282311566947625</v>
      </c>
      <c r="AG214" s="73">
        <f t="shared" si="86"/>
        <v>1.0508989478366744</v>
      </c>
      <c r="AH214" s="73">
        <f>Wgted_Floorspace!M220</f>
        <v>0.993628073984684</v>
      </c>
      <c r="AI214" s="73">
        <f t="shared" si="78"/>
        <v>1.1359817573956636</v>
      </c>
      <c r="AJ214" s="73">
        <f t="shared" si="87"/>
        <v>0.97562225415609993</v>
      </c>
      <c r="AK214" s="73">
        <f t="shared" si="108"/>
        <v>0.95429807637673925</v>
      </c>
      <c r="AL214" s="73">
        <f t="shared" si="103"/>
        <v>1.3475798765040561</v>
      </c>
      <c r="AM214" s="73">
        <f t="shared" si="104"/>
        <v>1.3475798765040563</v>
      </c>
      <c r="AN214" s="73"/>
      <c r="AO214" s="73">
        <f t="shared" si="105"/>
        <v>1.1012271467911865</v>
      </c>
      <c r="AR214" s="53"/>
    </row>
    <row r="215" spans="1:44" x14ac:dyDescent="0.2">
      <c r="A215" s="75" t="s">
        <v>44</v>
      </c>
      <c r="B215" s="50">
        <f t="shared" si="92"/>
        <v>2000</v>
      </c>
      <c r="D215" s="79">
        <f>SEDS_CensusRgn!F48*National_Calibration!P39</f>
        <v>709.19830276400103</v>
      </c>
      <c r="F215" s="327">
        <f t="shared" si="93"/>
        <v>15165.256212652626</v>
      </c>
      <c r="G215" s="327">
        <f t="shared" si="93"/>
        <v>6036.2877053535303</v>
      </c>
      <c r="H215" s="327">
        <f t="shared" si="93"/>
        <v>1343.2353200258124</v>
      </c>
      <c r="I215" s="327">
        <f t="shared" si="94"/>
        <v>22544.77923803197</v>
      </c>
      <c r="J215" s="83"/>
      <c r="K215" s="84">
        <f t="shared" si="95"/>
        <v>28.653317420592906</v>
      </c>
      <c r="L215" s="84">
        <f t="shared" si="106"/>
        <v>5.2465305461934548</v>
      </c>
      <c r="M215" s="84">
        <f t="shared" si="106"/>
        <v>1.4038776833235396</v>
      </c>
      <c r="N215" s="79">
        <f t="shared" si="96"/>
        <v>35.303725650109897</v>
      </c>
      <c r="P215" s="84">
        <f t="shared" si="97"/>
        <v>31.457318578113075</v>
      </c>
      <c r="R215" s="84">
        <f t="shared" si="98"/>
        <v>20.088483289065934</v>
      </c>
      <c r="T215" s="74">
        <f t="shared" si="99"/>
        <v>20.07627342785268</v>
      </c>
      <c r="V215" s="119">
        <f>Weather_Factors!GE59</f>
        <v>1.0006081736860744</v>
      </c>
      <c r="X215" s="125">
        <f t="shared" si="100"/>
        <v>1889.405429015236</v>
      </c>
      <c r="Y215" s="125">
        <f t="shared" si="107"/>
        <v>869.16508991782382</v>
      </c>
      <c r="Z215" s="125">
        <f t="shared" si="107"/>
        <v>1045.1464924973548</v>
      </c>
      <c r="AA215" s="125">
        <f t="shared" si="101"/>
        <v>1565.9379618388186</v>
      </c>
      <c r="AC215" s="71">
        <f t="shared" si="77"/>
        <v>0.95334796908549879</v>
      </c>
      <c r="AD215" s="71"/>
      <c r="AE215" s="71">
        <f t="shared" si="102"/>
        <v>1.4135847629947678</v>
      </c>
      <c r="AF215" s="73">
        <f t="shared" si="85"/>
        <v>1.3046336134221697</v>
      </c>
      <c r="AG215" s="73">
        <f t="shared" si="86"/>
        <v>1.083510917127767</v>
      </c>
      <c r="AH215" s="73">
        <f>Wgted_Floorspace!M221</f>
        <v>0.9938345134505373</v>
      </c>
      <c r="AI215" s="73">
        <f t="shared" si="78"/>
        <v>1.1496397871232207</v>
      </c>
      <c r="AJ215" s="73">
        <f t="shared" si="87"/>
        <v>0.98859875722939927</v>
      </c>
      <c r="AK215" s="73">
        <f t="shared" si="108"/>
        <v>0.95926228781844991</v>
      </c>
      <c r="AL215" s="73">
        <f t="shared" si="103"/>
        <v>1.4135847629947675</v>
      </c>
      <c r="AM215" s="73">
        <f t="shared" si="104"/>
        <v>1.4135847629947678</v>
      </c>
      <c r="AN215" s="73"/>
      <c r="AO215" s="73">
        <f t="shared" si="105"/>
        <v>1.1295251891866642</v>
      </c>
      <c r="AR215" s="53"/>
    </row>
    <row r="216" spans="1:44" x14ac:dyDescent="0.2">
      <c r="A216" s="75" t="s">
        <v>44</v>
      </c>
      <c r="B216" s="50">
        <f t="shared" si="92"/>
        <v>2001</v>
      </c>
      <c r="D216" s="79">
        <f>SEDS_CensusRgn!F49*National_Calibration!P40</f>
        <v>700.75682907878104</v>
      </c>
      <c r="F216" s="327">
        <f t="shared" si="93"/>
        <v>15422.842072490719</v>
      </c>
      <c r="G216" s="327">
        <f t="shared" si="93"/>
        <v>6114.0007704603413</v>
      </c>
      <c r="H216" s="327">
        <f t="shared" si="93"/>
        <v>1384.0205927814907</v>
      </c>
      <c r="I216" s="327">
        <f t="shared" si="94"/>
        <v>22920.86343573255</v>
      </c>
      <c r="J216" s="83"/>
      <c r="K216" s="84">
        <f t="shared" si="95"/>
        <v>29.526651461527102</v>
      </c>
      <c r="L216" s="84">
        <f t="shared" si="106"/>
        <v>5.3542681457999795</v>
      </c>
      <c r="M216" s="84">
        <f t="shared" si="106"/>
        <v>1.4587718705433037</v>
      </c>
      <c r="N216" s="79">
        <f t="shared" si="96"/>
        <v>36.339691477870382</v>
      </c>
      <c r="P216" s="84">
        <f t="shared" si="97"/>
        <v>30.572880949429422</v>
      </c>
      <c r="R216" s="84">
        <f t="shared" si="98"/>
        <v>19.283510689833946</v>
      </c>
      <c r="T216" s="74">
        <f t="shared" si="99"/>
        <v>19.098863694421834</v>
      </c>
      <c r="V216" s="119">
        <f>Weather_Factors!GE60</f>
        <v>1.0096679571290956</v>
      </c>
      <c r="X216" s="125">
        <f t="shared" si="100"/>
        <v>1914.4753815636188</v>
      </c>
      <c r="Y216" s="125">
        <f t="shared" si="107"/>
        <v>875.73887325448288</v>
      </c>
      <c r="Z216" s="125">
        <f t="shared" si="107"/>
        <v>1054.0102352173706</v>
      </c>
      <c r="AA216" s="125">
        <f t="shared" si="101"/>
        <v>1585.4416470724443</v>
      </c>
      <c r="AC216" s="71">
        <f t="shared" si="77"/>
        <v>0.90693439598492753</v>
      </c>
      <c r="AE216" s="71">
        <f t="shared" si="102"/>
        <v>1.396759090214472</v>
      </c>
      <c r="AF216" s="73">
        <f t="shared" si="85"/>
        <v>1.3263970594340686</v>
      </c>
      <c r="AG216" s="73">
        <f t="shared" si="86"/>
        <v>1.0530474870099793</v>
      </c>
      <c r="AH216" s="73">
        <f>Wgted_Floorspace!M222</f>
        <v>0.99389784409900828</v>
      </c>
      <c r="AI216" s="73">
        <f t="shared" si="78"/>
        <v>1.1639584977532216</v>
      </c>
      <c r="AJ216" s="73">
        <f t="shared" si="87"/>
        <v>0.99754980409077365</v>
      </c>
      <c r="AK216" s="73">
        <f t="shared" si="108"/>
        <v>0.91250262928891335</v>
      </c>
      <c r="AL216" s="73">
        <f t="shared" si="103"/>
        <v>1.396759090214472</v>
      </c>
      <c r="AM216" s="73">
        <f t="shared" si="104"/>
        <v>1.3967590902144722</v>
      </c>
      <c r="AN216" s="73"/>
      <c r="AO216" s="73">
        <f t="shared" si="105"/>
        <v>1.1540213180871473</v>
      </c>
      <c r="AR216" s="53"/>
    </row>
    <row r="217" spans="1:44" x14ac:dyDescent="0.2">
      <c r="A217" s="75" t="s">
        <v>44</v>
      </c>
      <c r="B217" s="50">
        <f t="shared" si="92"/>
        <v>2002</v>
      </c>
      <c r="D217" s="79">
        <f>SEDS_CensusRgn!F50*National_Calibration!P41</f>
        <v>712.04367010532803</v>
      </c>
      <c r="F217" s="327">
        <f t="shared" si="93"/>
        <v>15604.055363294074</v>
      </c>
      <c r="G217" s="327">
        <f t="shared" si="93"/>
        <v>6186.7646531903347</v>
      </c>
      <c r="H217" s="327">
        <f t="shared" si="93"/>
        <v>1322.7930730047362</v>
      </c>
      <c r="I217" s="327">
        <f t="shared" si="94"/>
        <v>23113.613089489147</v>
      </c>
      <c r="J217" s="83"/>
      <c r="K217" s="84">
        <f t="shared" si="95"/>
        <v>30.275363585891814</v>
      </c>
      <c r="L217" s="84">
        <f t="shared" si="106"/>
        <v>5.463000719722948</v>
      </c>
      <c r="M217" s="84">
        <f t="shared" si="106"/>
        <v>1.3940036141539105</v>
      </c>
      <c r="N217" s="79">
        <f t="shared" si="96"/>
        <v>37.132367919768669</v>
      </c>
      <c r="P217" s="84">
        <f t="shared" si="97"/>
        <v>30.80624683594483</v>
      </c>
      <c r="R217" s="84">
        <f t="shared" si="98"/>
        <v>19.17582179633224</v>
      </c>
      <c r="T217" s="74">
        <f t="shared" si="99"/>
        <v>19.009295828758791</v>
      </c>
      <c r="V217" s="119">
        <f>Weather_Factors!GE61</f>
        <v>1.0087602386260681</v>
      </c>
      <c r="X217" s="125">
        <f t="shared" si="100"/>
        <v>1940.2240559277648</v>
      </c>
      <c r="Y217" s="125">
        <f t="shared" si="107"/>
        <v>883.01414809852793</v>
      </c>
      <c r="Z217" s="125">
        <f t="shared" si="107"/>
        <v>1053.8334699526504</v>
      </c>
      <c r="AA217" s="125">
        <f t="shared" si="101"/>
        <v>1606.5150773270716</v>
      </c>
      <c r="AC217" s="71">
        <f t="shared" si="77"/>
        <v>0.90268114932876675</v>
      </c>
      <c r="AE217" s="71">
        <f t="shared" si="102"/>
        <v>1.4192561921326365</v>
      </c>
      <c r="AF217" s="73">
        <f t="shared" si="85"/>
        <v>1.337551201801634</v>
      </c>
      <c r="AG217" s="73">
        <f t="shared" si="86"/>
        <v>1.0610855047798908</v>
      </c>
      <c r="AH217" s="73">
        <f>Wgted_Floorspace!M223</f>
        <v>0.99266581816558674</v>
      </c>
      <c r="AI217" s="73">
        <f t="shared" si="78"/>
        <v>1.1794296431384688</v>
      </c>
      <c r="AJ217" s="73">
        <f t="shared" si="87"/>
        <v>0.99665298013149961</v>
      </c>
      <c r="AK217" s="73">
        <f t="shared" si="108"/>
        <v>0.90935049118231048</v>
      </c>
      <c r="AL217" s="73">
        <f t="shared" si="103"/>
        <v>1.4192561921326365</v>
      </c>
      <c r="AM217" s="73">
        <f t="shared" si="104"/>
        <v>1.4192561921326365</v>
      </c>
      <c r="AN217" s="73"/>
      <c r="AO217" s="73">
        <f t="shared" si="105"/>
        <v>1.1668608694545257</v>
      </c>
      <c r="AR217" s="53"/>
    </row>
    <row r="218" spans="1:44" x14ac:dyDescent="0.2">
      <c r="A218" s="75" t="s">
        <v>44</v>
      </c>
      <c r="B218" s="50">
        <f t="shared" si="92"/>
        <v>2003</v>
      </c>
      <c r="D218" s="79">
        <f>SEDS_CensusRgn!F51*National_Calibration!P42</f>
        <v>741.8881704271198</v>
      </c>
      <c r="F218" s="327">
        <f t="shared" si="93"/>
        <v>15794.969562532242</v>
      </c>
      <c r="G218" s="327">
        <f t="shared" si="93"/>
        <v>6258.821983222273</v>
      </c>
      <c r="H218" s="327">
        <f t="shared" si="93"/>
        <v>1259.4191689700474</v>
      </c>
      <c r="I218" s="327">
        <f t="shared" si="94"/>
        <v>23313.210714724562</v>
      </c>
      <c r="J218" s="83"/>
      <c r="K218" s="84">
        <f t="shared" si="95"/>
        <v>31.053448299631992</v>
      </c>
      <c r="L218" s="84">
        <f t="shared" si="106"/>
        <v>5.5635476002524591</v>
      </c>
      <c r="M218" s="84">
        <f t="shared" si="106"/>
        <v>1.326995527519631</v>
      </c>
      <c r="N218" s="79">
        <f t="shared" si="96"/>
        <v>37.943991427404079</v>
      </c>
      <c r="P218" s="84">
        <f t="shared" si="97"/>
        <v>31.822651092779132</v>
      </c>
      <c r="R218" s="84">
        <f t="shared" si="98"/>
        <v>19.5521910721103</v>
      </c>
      <c r="T218" s="74">
        <f t="shared" si="99"/>
        <v>19.160255733397161</v>
      </c>
      <c r="V218" s="119">
        <f>Weather_Factors!GE62</f>
        <v>1.0204556423550224</v>
      </c>
      <c r="X218" s="125">
        <f t="shared" si="100"/>
        <v>1966.03407032166</v>
      </c>
      <c r="Y218" s="125">
        <f t="shared" si="107"/>
        <v>888.91290008988869</v>
      </c>
      <c r="Z218" s="125">
        <f t="shared" si="107"/>
        <v>1053.6567651299508</v>
      </c>
      <c r="AA218" s="125">
        <f t="shared" si="101"/>
        <v>1627.5746782247695</v>
      </c>
      <c r="AC218" s="71">
        <f t="shared" si="77"/>
        <v>0.90984967684546547</v>
      </c>
      <c r="AE218" s="71">
        <f t="shared" si="102"/>
        <v>1.4787427007010532</v>
      </c>
      <c r="AF218" s="73">
        <f t="shared" si="85"/>
        <v>1.3491016263275073</v>
      </c>
      <c r="AG218" s="73">
        <f t="shared" si="86"/>
        <v>1.0960943726133159</v>
      </c>
      <c r="AH218" s="73">
        <f>Wgted_Floorspace!M224</f>
        <v>0.99136611528650387</v>
      </c>
      <c r="AI218" s="73">
        <f t="shared" si="78"/>
        <v>1.1948906356445188</v>
      </c>
      <c r="AJ218" s="73">
        <f t="shared" si="87"/>
        <v>1.0082080142555441</v>
      </c>
      <c r="AK218" s="73">
        <f t="shared" si="108"/>
        <v>0.91777362854743083</v>
      </c>
      <c r="AL218" s="73">
        <f t="shared" si="103"/>
        <v>1.4787427007010532</v>
      </c>
      <c r="AM218" s="73">
        <f t="shared" si="104"/>
        <v>1.4787427007010532</v>
      </c>
      <c r="AN218" s="73"/>
      <c r="AO218" s="73">
        <f t="shared" si="105"/>
        <v>1.1942970886493165</v>
      </c>
      <c r="AR218" s="53"/>
    </row>
    <row r="219" spans="1:44" x14ac:dyDescent="0.2">
      <c r="A219" s="75" t="s">
        <v>44</v>
      </c>
      <c r="B219" s="50">
        <f t="shared" si="92"/>
        <v>2004</v>
      </c>
      <c r="D219" s="79">
        <f>SEDS_CensusRgn!F52*National_Calibration!P43</f>
        <v>753.2123417292031</v>
      </c>
      <c r="F219" s="327">
        <f t="shared" si="93"/>
        <v>16054.816678221559</v>
      </c>
      <c r="G219" s="327">
        <f t="shared" si="93"/>
        <v>6255.9262390312533</v>
      </c>
      <c r="H219" s="327">
        <f t="shared" si="93"/>
        <v>1298.8475720185256</v>
      </c>
      <c r="I219" s="327">
        <f t="shared" si="94"/>
        <v>23609.590489271341</v>
      </c>
      <c r="J219" s="83"/>
      <c r="K219" s="84">
        <f t="shared" si="95"/>
        <v>32.016002332586865</v>
      </c>
      <c r="L219" s="84">
        <f t="shared" si="106"/>
        <v>5.6069560271334344</v>
      </c>
      <c r="M219" s="84">
        <f t="shared" si="106"/>
        <v>1.3684979241632669</v>
      </c>
      <c r="N219" s="79">
        <f t="shared" si="96"/>
        <v>38.991456283883565</v>
      </c>
      <c r="P219" s="84">
        <f t="shared" si="97"/>
        <v>31.902812633343956</v>
      </c>
      <c r="R219" s="84">
        <f t="shared" si="98"/>
        <v>19.317368816525331</v>
      </c>
      <c r="T219" s="74">
        <f t="shared" si="99"/>
        <v>19.267071644792338</v>
      </c>
      <c r="V219" s="119">
        <f>Weather_Factors!GE63</f>
        <v>1.0026105249754749</v>
      </c>
      <c r="X219" s="125">
        <f t="shared" si="100"/>
        <v>1994.1680415458582</v>
      </c>
      <c r="Y219" s="125">
        <f t="shared" si="107"/>
        <v>896.2631292151691</v>
      </c>
      <c r="Z219" s="125">
        <f t="shared" si="107"/>
        <v>1053.6247313735964</v>
      </c>
      <c r="AA219" s="125">
        <f t="shared" si="101"/>
        <v>1651.5092162061026</v>
      </c>
      <c r="AC219" s="71">
        <f t="shared" si="77"/>
        <v>0.91492196939819259</v>
      </c>
      <c r="AE219" s="71">
        <f t="shared" si="102"/>
        <v>1.5013142098879477</v>
      </c>
      <c r="AF219" s="73">
        <f t="shared" si="85"/>
        <v>1.3662526931944616</v>
      </c>
      <c r="AG219" s="73">
        <f t="shared" si="86"/>
        <v>1.0988554440670093</v>
      </c>
      <c r="AH219" s="73">
        <f>Wgted_Floorspace!M225</f>
        <v>0.99071095728977721</v>
      </c>
      <c r="AI219" s="73">
        <f t="shared" si="78"/>
        <v>1.2124622750199647</v>
      </c>
      <c r="AJ219" s="73">
        <f t="shared" si="87"/>
        <v>0.99057707606417933</v>
      </c>
      <c r="AK219" s="73">
        <f t="shared" si="108"/>
        <v>0.92350040409473633</v>
      </c>
      <c r="AL219" s="73">
        <f t="shared" si="103"/>
        <v>1.5013142098879477</v>
      </c>
      <c r="AM219" s="73">
        <f t="shared" si="104"/>
        <v>1.5013142098879475</v>
      </c>
      <c r="AN219" s="73"/>
      <c r="AO219" s="73">
        <f t="shared" si="105"/>
        <v>1.1898808481239</v>
      </c>
      <c r="AR219" s="53"/>
    </row>
    <row r="220" spans="1:44" x14ac:dyDescent="0.2">
      <c r="A220" s="75" t="s">
        <v>44</v>
      </c>
      <c r="B220" s="50">
        <f t="shared" si="92"/>
        <v>2005</v>
      </c>
      <c r="D220" s="79">
        <f>SEDS_CensusRgn!F53*National_Calibration!P44</f>
        <v>778.20283220008082</v>
      </c>
      <c r="F220" s="327">
        <f t="shared" si="93"/>
        <v>16336.465546147901</v>
      </c>
      <c r="G220" s="327">
        <f t="shared" si="93"/>
        <v>6252.7694149260788</v>
      </c>
      <c r="H220" s="327">
        <f t="shared" si="93"/>
        <v>1337.7578237386249</v>
      </c>
      <c r="I220" s="327">
        <f t="shared" si="94"/>
        <v>23926.992784812606</v>
      </c>
      <c r="J220" s="83"/>
      <c r="K220" s="84">
        <f t="shared" si="95"/>
        <v>33.061436531135115</v>
      </c>
      <c r="L220" s="84">
        <f t="shared" si="106"/>
        <v>5.6475540069153221</v>
      </c>
      <c r="M220" s="84">
        <f t="shared" si="106"/>
        <v>1.4094518771588584</v>
      </c>
      <c r="N220" s="79">
        <f t="shared" si="96"/>
        <v>40.118442415209294</v>
      </c>
      <c r="P220" s="84">
        <f t="shared" si="97"/>
        <v>32.524055120459451</v>
      </c>
      <c r="R220" s="84">
        <f t="shared" si="98"/>
        <v>19.397633241739626</v>
      </c>
      <c r="T220" s="74">
        <f t="shared" si="99"/>
        <v>19.452708660400191</v>
      </c>
      <c r="V220" s="119">
        <f>Weather_Factors!GE64</f>
        <v>0.99716875322495924</v>
      </c>
      <c r="X220" s="125">
        <f t="shared" si="100"/>
        <v>2023.7814867445989</v>
      </c>
      <c r="Y220" s="125">
        <f t="shared" si="107"/>
        <v>903.20842368406591</v>
      </c>
      <c r="Z220" s="125">
        <f t="shared" si="107"/>
        <v>1053.5926997757117</v>
      </c>
      <c r="AA220" s="125">
        <f t="shared" si="101"/>
        <v>1676.7022406875149</v>
      </c>
      <c r="AC220" s="71">
        <f t="shared" si="77"/>
        <v>0.92373718465479049</v>
      </c>
      <c r="AE220" s="71">
        <f t="shared" si="102"/>
        <v>1.5511256327462932</v>
      </c>
      <c r="AF220" s="73">
        <f t="shared" si="85"/>
        <v>1.3846203028023631</v>
      </c>
      <c r="AG220" s="73">
        <f t="shared" si="86"/>
        <v>1.1202534222609162</v>
      </c>
      <c r="AH220" s="73">
        <f>Wgted_Floorspace!M226</f>
        <v>0.98995920826788075</v>
      </c>
      <c r="AI220" s="73">
        <f t="shared" si="78"/>
        <v>1.2309578374289576</v>
      </c>
      <c r="AJ220" s="73">
        <f t="shared" si="87"/>
        <v>0.98520061709536266</v>
      </c>
      <c r="AK220" s="73">
        <f t="shared" si="108"/>
        <v>0.9331063107853117</v>
      </c>
      <c r="AL220" s="73">
        <f t="shared" si="103"/>
        <v>1.5511256327462932</v>
      </c>
      <c r="AM220" s="73">
        <f t="shared" si="104"/>
        <v>1.5511256327462934</v>
      </c>
      <c r="AN220" s="73"/>
      <c r="AO220" s="73">
        <f t="shared" si="105"/>
        <v>1.2005635470604625</v>
      </c>
      <c r="AR220" s="53"/>
    </row>
    <row r="221" spans="1:44" x14ac:dyDescent="0.2">
      <c r="A221" s="75" t="s">
        <v>44</v>
      </c>
      <c r="B221" s="50">
        <f t="shared" si="92"/>
        <v>2006</v>
      </c>
      <c r="D221" s="79">
        <f>SEDS_CensusRgn!F54*National_Calibration!P45</f>
        <v>815.51000000000022</v>
      </c>
      <c r="F221" s="327">
        <f t="shared" si="93"/>
        <v>16558.263547155828</v>
      </c>
      <c r="G221" s="327">
        <f t="shared" si="93"/>
        <v>6300.3358761089385</v>
      </c>
      <c r="H221" s="327">
        <f t="shared" si="93"/>
        <v>1319.1898414287969</v>
      </c>
      <c r="I221" s="327">
        <f t="shared" si="94"/>
        <v>24177.789264693562</v>
      </c>
      <c r="J221" s="83"/>
      <c r="K221" s="84">
        <f t="shared" si="95"/>
        <v>33.98327361437191</v>
      </c>
      <c r="L221" s="84">
        <f t="shared" si="106"/>
        <v>5.7502010719981644</v>
      </c>
      <c r="M221" s="84">
        <f t="shared" si="106"/>
        <v>1.3979849767804053</v>
      </c>
      <c r="N221" s="79">
        <f t="shared" si="96"/>
        <v>41.13145966315048</v>
      </c>
      <c r="P221" s="84">
        <f t="shared" si="97"/>
        <v>33.729717430818887</v>
      </c>
      <c r="R221" s="84">
        <f t="shared" si="98"/>
        <v>19.826916104575119</v>
      </c>
      <c r="T221" s="74">
        <f t="shared" si="99"/>
        <v>19.22249187307386</v>
      </c>
      <c r="V221" s="119">
        <f>Weather_Factors!GE65</f>
        <v>1.031443594071584</v>
      </c>
      <c r="X221" s="125">
        <f t="shared" si="100"/>
        <v>2052.3452545366167</v>
      </c>
      <c r="Y221" s="125">
        <f t="shared" si="107"/>
        <v>912.68167048094983</v>
      </c>
      <c r="Z221" s="125">
        <f t="shared" si="107"/>
        <v>1059.7299439982548</v>
      </c>
      <c r="AA221" s="125">
        <f t="shared" si="101"/>
        <v>1701.2084609081317</v>
      </c>
      <c r="AC221" s="71">
        <f t="shared" si="77"/>
        <v>0.91280504092624093</v>
      </c>
      <c r="AE221" s="71">
        <f t="shared" si="102"/>
        <v>1.6254868427871529</v>
      </c>
      <c r="AF221" s="73">
        <f t="shared" si="85"/>
        <v>1.3991335306466475</v>
      </c>
      <c r="AG221" s="73">
        <f t="shared" si="86"/>
        <v>1.1617810646249682</v>
      </c>
      <c r="AH221" s="73">
        <f>Wgted_Floorspace!M227</f>
        <v>0.98906174063453289</v>
      </c>
      <c r="AI221" s="73">
        <f t="shared" si="78"/>
        <v>1.2489491796686858</v>
      </c>
      <c r="AJ221" s="73">
        <f t="shared" si="87"/>
        <v>1.0190640872890804</v>
      </c>
      <c r="AK221" s="73">
        <f t="shared" si="108"/>
        <v>0.92289996005773145</v>
      </c>
      <c r="AL221" s="73">
        <f t="shared" si="103"/>
        <v>1.6254868427871527</v>
      </c>
      <c r="AM221" s="73">
        <f t="shared" si="104"/>
        <v>1.6254868427871527</v>
      </c>
      <c r="AN221" s="73"/>
      <c r="AO221" s="73">
        <f t="shared" si="105"/>
        <v>1.2588374849992341</v>
      </c>
      <c r="AR221" s="53"/>
    </row>
    <row r="222" spans="1:44" x14ac:dyDescent="0.2">
      <c r="A222" s="75" t="s">
        <v>44</v>
      </c>
      <c r="B222" s="50">
        <f t="shared" si="92"/>
        <v>2007</v>
      </c>
      <c r="D222" s="79">
        <f>SEDS_CensusRgn!F55*National_Calibration!P46</f>
        <v>833.58647356046299</v>
      </c>
      <c r="F222" s="327">
        <f t="shared" si="93"/>
        <v>16740.007756643645</v>
      </c>
      <c r="G222" s="327">
        <f t="shared" si="93"/>
        <v>6347.2209870792394</v>
      </c>
      <c r="H222" s="327">
        <f t="shared" si="93"/>
        <v>1299.4347909939556</v>
      </c>
      <c r="I222" s="327">
        <f t="shared" si="94"/>
        <v>24386.663534716841</v>
      </c>
      <c r="J222" s="83"/>
      <c r="K222" s="84">
        <f t="shared" si="95"/>
        <v>34.68517290238853</v>
      </c>
      <c r="L222" s="84">
        <f t="shared" si="106"/>
        <v>5.8405899958447085</v>
      </c>
      <c r="M222" s="84">
        <f t="shared" si="106"/>
        <v>1.3850239889744873</v>
      </c>
      <c r="N222" s="79">
        <f t="shared" si="96"/>
        <v>41.910786887207728</v>
      </c>
      <c r="P222" s="84">
        <f t="shared" si="97"/>
        <v>34.182063174561364</v>
      </c>
      <c r="R222" s="84">
        <f t="shared" si="98"/>
        <v>19.889544803915278</v>
      </c>
      <c r="T222" s="74">
        <f t="shared" si="99"/>
        <v>19.400066925599791</v>
      </c>
      <c r="V222" s="119">
        <f>Weather_Factors!GE66</f>
        <v>1.0252307314295697</v>
      </c>
      <c r="X222" s="125">
        <f t="shared" si="100"/>
        <v>2071.992642215052</v>
      </c>
      <c r="Y222" s="125">
        <f t="shared" si="107"/>
        <v>920.18065980909489</v>
      </c>
      <c r="Z222" s="125">
        <f t="shared" si="107"/>
        <v>1065.8664817763295</v>
      </c>
      <c r="AA222" s="125">
        <f t="shared" si="101"/>
        <v>1718.5945435932042</v>
      </c>
      <c r="AC222" s="71">
        <f t="shared" si="77"/>
        <v>0.9212374233748174</v>
      </c>
      <c r="AE222" s="71">
        <f t="shared" si="102"/>
        <v>1.6615171427669473</v>
      </c>
      <c r="AF222" s="73">
        <f t="shared" si="85"/>
        <v>1.4112207811259818</v>
      </c>
      <c r="AG222" s="73">
        <f t="shared" si="86"/>
        <v>1.1773615900421048</v>
      </c>
      <c r="AH222" s="73">
        <f>Wgted_Floorspace!M228</f>
        <v>0.98833990473901756</v>
      </c>
      <c r="AI222" s="73">
        <f t="shared" si="78"/>
        <v>1.2617132436891421</v>
      </c>
      <c r="AJ222" s="73">
        <f t="shared" si="87"/>
        <v>1.0129257921519277</v>
      </c>
      <c r="AK222" s="73">
        <f t="shared" si="108"/>
        <v>0.93210586657237193</v>
      </c>
      <c r="AL222" s="73">
        <f t="shared" si="103"/>
        <v>1.6615171427669471</v>
      </c>
      <c r="AM222" s="73">
        <f t="shared" si="104"/>
        <v>1.6615171427669471</v>
      </c>
      <c r="AN222" s="73"/>
      <c r="AO222" s="73">
        <f t="shared" si="105"/>
        <v>1.2631200298863159</v>
      </c>
      <c r="AR222" s="53"/>
    </row>
    <row r="223" spans="1:44" x14ac:dyDescent="0.2">
      <c r="A223" s="75" t="s">
        <v>44</v>
      </c>
      <c r="B223" s="50">
        <f t="shared" si="92"/>
        <v>2008</v>
      </c>
      <c r="D223" s="79">
        <f>SEDS_CensusRgn!F56*National_Calibration!P47</f>
        <v>842.08500000000004</v>
      </c>
      <c r="F223" s="327">
        <f t="shared" si="93"/>
        <v>16787.045341059009</v>
      </c>
      <c r="G223" s="327">
        <f t="shared" si="93"/>
        <v>6311.5588737948083</v>
      </c>
      <c r="H223" s="327">
        <f t="shared" si="93"/>
        <v>1275.1609467069622</v>
      </c>
      <c r="I223" s="327">
        <f t="shared" si="94"/>
        <v>24373.765161560779</v>
      </c>
      <c r="J223" s="83"/>
      <c r="K223" s="84">
        <f t="shared" si="95"/>
        <v>35.049701400047688</v>
      </c>
      <c r="L223" s="84">
        <f t="shared" si="106"/>
        <v>5.8256385168834663</v>
      </c>
      <c r="M223" s="84">
        <f t="shared" si="106"/>
        <v>1.3669946603091387</v>
      </c>
      <c r="N223" s="79">
        <f t="shared" si="96"/>
        <v>42.242334577240293</v>
      </c>
      <c r="P223" s="84">
        <f t="shared" si="97"/>
        <v>34.548827167992492</v>
      </c>
      <c r="R223" s="84">
        <f t="shared" si="98"/>
        <v>19.93462265823031</v>
      </c>
      <c r="T223" s="74">
        <f t="shared" si="99"/>
        <v>19.318007215902902</v>
      </c>
      <c r="V223" s="119">
        <f>Weather_Factors!GE67</f>
        <v>1.0319192055078952</v>
      </c>
      <c r="X223" s="125">
        <f t="shared" si="100"/>
        <v>2087.9017532835583</v>
      </c>
      <c r="Y223" s="125">
        <f t="shared" si="107"/>
        <v>923.01103948679736</v>
      </c>
      <c r="Z223" s="125">
        <f t="shared" si="107"/>
        <v>1072.0173510954303</v>
      </c>
      <c r="AA223" s="125">
        <f t="shared" si="101"/>
        <v>1733.1066537007405</v>
      </c>
      <c r="AC223" s="71">
        <f t="shared" si="77"/>
        <v>0.91734071127511363</v>
      </c>
      <c r="AE223" s="71">
        <f t="shared" si="102"/>
        <v>1.6784565339584057</v>
      </c>
      <c r="AF223" s="73">
        <f t="shared" si="85"/>
        <v>1.4104743710147898</v>
      </c>
      <c r="AG223" s="73">
        <f t="shared" si="86"/>
        <v>1.1899943511563498</v>
      </c>
      <c r="AH223" s="73">
        <f>Wgted_Floorspace!M229</f>
        <v>0.9874377805973753</v>
      </c>
      <c r="AI223" s="73">
        <f t="shared" si="78"/>
        <v>1.2723673689363171</v>
      </c>
      <c r="AJ223" s="73">
        <f t="shared" si="87"/>
        <v>1.0195339903812459</v>
      </c>
      <c r="AK223" s="73">
        <f t="shared" si="108"/>
        <v>0.92901115320921301</v>
      </c>
      <c r="AL223" s="73">
        <f>AF223*AH223*AI223*AJ223*AK223</f>
        <v>1.6784565339584052</v>
      </c>
      <c r="AM223" s="73">
        <f>AF223*AG223</f>
        <v>1.6784565339584054</v>
      </c>
      <c r="AN223" s="73"/>
      <c r="AO223" s="73">
        <f>AH223*AI223*AJ223</f>
        <v>1.2809257962572205</v>
      </c>
      <c r="AP223" s="71"/>
      <c r="AQ223" s="71"/>
      <c r="AR223" s="53"/>
    </row>
    <row r="224" spans="1:44" x14ac:dyDescent="0.2">
      <c r="A224" s="75" t="s">
        <v>44</v>
      </c>
      <c r="B224" s="50">
        <f t="shared" si="92"/>
        <v>2009</v>
      </c>
      <c r="D224" s="79">
        <f>SEDS_CensusRgn!F57*National_Calibration!P48</f>
        <v>835.74982048454478</v>
      </c>
      <c r="F224" s="327">
        <f t="shared" si="93"/>
        <v>16772.737356596517</v>
      </c>
      <c r="G224" s="327">
        <f t="shared" si="93"/>
        <v>6275.0160733797711</v>
      </c>
      <c r="H224" s="327">
        <f t="shared" si="93"/>
        <v>1249.6815010964388</v>
      </c>
      <c r="I224" s="327">
        <f t="shared" si="94"/>
        <v>24297.434931072727</v>
      </c>
      <c r="J224" s="83"/>
      <c r="K224" s="84">
        <f t="shared" si="95"/>
        <v>35.254594057639075</v>
      </c>
      <c r="L224" s="84">
        <f t="shared" si="106"/>
        <v>5.800383855874121</v>
      </c>
      <c r="M224" s="84">
        <f t="shared" si="106"/>
        <v>1.3473662110525826</v>
      </c>
      <c r="N224" s="79">
        <f t="shared" si="96"/>
        <v>42.402344124565779</v>
      </c>
      <c r="P224" s="84">
        <f t="shared" si="97"/>
        <v>34.396627580459025</v>
      </c>
      <c r="R224" s="84">
        <f t="shared" si="98"/>
        <v>19.709990986096297</v>
      </c>
      <c r="T224" s="74">
        <f t="shared" si="99"/>
        <v>19.075332657377491</v>
      </c>
      <c r="V224" s="119">
        <f>Weather_Factors!GE68</f>
        <v>1.0332711539095152</v>
      </c>
      <c r="X224" s="125">
        <f t="shared" si="100"/>
        <v>2101.8986530409043</v>
      </c>
      <c r="Y224" s="125">
        <f t="shared" si="107"/>
        <v>924.36159334807735</v>
      </c>
      <c r="Z224" s="125">
        <f t="shared" si="107"/>
        <v>1078.167685022494</v>
      </c>
      <c r="AA224" s="125">
        <f t="shared" si="101"/>
        <v>1745.1366469280931</v>
      </c>
      <c r="AC224" s="71">
        <f t="shared" si="77"/>
        <v>0.90581699406981031</v>
      </c>
      <c r="AE224" s="71">
        <f t="shared" si="102"/>
        <v>1.6658291585135097</v>
      </c>
      <c r="AF224" s="73">
        <f t="shared" si="85"/>
        <v>1.4060572514961838</v>
      </c>
      <c r="AG224" s="73">
        <f t="shared" si="86"/>
        <v>1.1847520125804996</v>
      </c>
      <c r="AH224" s="73">
        <f>Wgted_Floorspace!M230</f>
        <v>0.98678296628173712</v>
      </c>
      <c r="AI224" s="73">
        <f t="shared" si="78"/>
        <v>1.2811992378800567</v>
      </c>
      <c r="AJ224" s="73">
        <f t="shared" si="87"/>
        <v>1.0208697125398571</v>
      </c>
      <c r="AK224" s="73">
        <f t="shared" si="108"/>
        <v>0.91794956441433884</v>
      </c>
      <c r="AL224" s="73">
        <f>AF224*AH224*AI224*AJ224*AK224</f>
        <v>1.6658291585135094</v>
      </c>
      <c r="AM224" s="73">
        <f>AF224*AG224</f>
        <v>1.6658291585135094</v>
      </c>
      <c r="AN224" s="73"/>
      <c r="AO224" s="73">
        <f>AH224*AI224*AJ224</f>
        <v>1.2906504436726689</v>
      </c>
      <c r="AP224" s="71"/>
      <c r="AQ224" s="71"/>
      <c r="AR224" s="53"/>
    </row>
    <row r="225" spans="1:44" x14ac:dyDescent="0.2">
      <c r="A225" s="75" t="s">
        <v>44</v>
      </c>
      <c r="B225" s="50">
        <f t="shared" si="92"/>
        <v>2010</v>
      </c>
      <c r="D225" s="79">
        <f>SEDS_CensusRgn!F58*National_Calibration!P49</f>
        <v>816.98066875292295</v>
      </c>
      <c r="F225" s="327">
        <f t="shared" si="93"/>
        <v>17077.500829727462</v>
      </c>
      <c r="G225" s="327">
        <f t="shared" si="93"/>
        <v>6359.3726665468967</v>
      </c>
      <c r="H225" s="327">
        <f t="shared" si="93"/>
        <v>1259.3550629737451</v>
      </c>
      <c r="I225" s="327">
        <f t="shared" si="94"/>
        <v>24696.228559248102</v>
      </c>
      <c r="J225" s="83"/>
      <c r="K225" s="84">
        <f t="shared" si="95"/>
        <v>36.034127317415653</v>
      </c>
      <c r="L225" s="84">
        <f t="shared" si="106"/>
        <v>5.8479355517131006</v>
      </c>
      <c r="M225" s="84">
        <f t="shared" si="106"/>
        <v>1.361698038169068</v>
      </c>
      <c r="N225" s="79">
        <f t="shared" si="96"/>
        <v>43.243760907297819</v>
      </c>
      <c r="P225" s="84">
        <f t="shared" si="97"/>
        <v>33.08119159947541</v>
      </c>
      <c r="R225" s="84">
        <f t="shared" si="98"/>
        <v>18.892451803724807</v>
      </c>
      <c r="T225" s="74">
        <f t="shared" si="99"/>
        <v>18.892751686698656</v>
      </c>
      <c r="V225" s="119">
        <f>Weather_Factors!GE69</f>
        <v>0.99998412708858808</v>
      </c>
      <c r="X225" s="125">
        <f t="shared" si="100"/>
        <v>2110.0351671299391</v>
      </c>
      <c r="Y225" s="125">
        <f t="shared" si="107"/>
        <v>919.57742663451995</v>
      </c>
      <c r="Z225" s="125">
        <f t="shared" si="107"/>
        <v>1081.266179971245</v>
      </c>
      <c r="AA225" s="125">
        <f t="shared" si="101"/>
        <v>1751.0269150430317</v>
      </c>
      <c r="AC225" s="71">
        <f t="shared" si="77"/>
        <v>0.89714689908351464</v>
      </c>
      <c r="AE225" s="71">
        <f t="shared" si="102"/>
        <v>1.6284182019464204</v>
      </c>
      <c r="AF225" s="73">
        <f t="shared" si="85"/>
        <v>1.4291348592493123</v>
      </c>
      <c r="AG225" s="73">
        <f t="shared" si="86"/>
        <v>1.1394433432277948</v>
      </c>
      <c r="AH225" s="73">
        <f>Wgted_Floorspace!M231</f>
        <v>0.98632387505113406</v>
      </c>
      <c r="AI225" s="73">
        <f t="shared" si="78"/>
        <v>1.2855236024122283</v>
      </c>
      <c r="AJ225" s="73">
        <f t="shared" si="87"/>
        <v>0.9879822005122425</v>
      </c>
      <c r="AK225" s="73">
        <f t="shared" si="108"/>
        <v>0.90958651795486922</v>
      </c>
      <c r="AL225" s="73">
        <f>AF225*AH225*AI225*AJ225*AK225</f>
        <v>1.6284182019464202</v>
      </c>
      <c r="AM225" s="73">
        <f>AF225*AG225</f>
        <v>1.6284182019464204</v>
      </c>
      <c r="AN225" s="73"/>
      <c r="AO225" s="73">
        <f>AH225*AI225*AJ225</f>
        <v>1.2527047408197516</v>
      </c>
      <c r="AR225" s="53"/>
    </row>
    <row r="226" spans="1:44" x14ac:dyDescent="0.2">
      <c r="A226" s="75" t="s">
        <v>44</v>
      </c>
      <c r="B226" s="50">
        <f t="shared" si="92"/>
        <v>2011</v>
      </c>
      <c r="D226" s="79">
        <f>SEDS_CensusRgn!F59*National_Calibration!P50</f>
        <v>832.67100000000005</v>
      </c>
      <c r="F226" s="327">
        <f t="shared" ref="F226:H227" si="109">F77</f>
        <v>17390.840312059034</v>
      </c>
      <c r="G226" s="327">
        <f t="shared" si="109"/>
        <v>6437.5426652191636</v>
      </c>
      <c r="H226" s="327">
        <f t="shared" si="109"/>
        <v>1268.8199282362684</v>
      </c>
      <c r="I226" s="327">
        <f>SUM(F226:H226)</f>
        <v>25097.202905514467</v>
      </c>
      <c r="J226" s="83"/>
      <c r="K226" s="84">
        <f t="shared" si="95"/>
        <v>36.81820862423686</v>
      </c>
      <c r="L226" s="84">
        <f t="shared" si="106"/>
        <v>5.8832519667152754</v>
      </c>
      <c r="M226" s="84">
        <f t="shared" si="106"/>
        <v>1.3774360818693401</v>
      </c>
      <c r="N226" s="79">
        <f>SUM(K226:M226)</f>
        <v>44.078896672821479</v>
      </c>
      <c r="P226" s="84">
        <f>D226/I226*1000</f>
        <v>33.17784069941284</v>
      </c>
      <c r="R226" s="84">
        <f>D226/N226</f>
        <v>18.890468293264135</v>
      </c>
      <c r="T226" s="74">
        <f>R226/V226</f>
        <v>18.45311681297115</v>
      </c>
      <c r="V226" s="119">
        <f>Weather_Factors!GE70</f>
        <v>1.0237006834523239</v>
      </c>
      <c r="X226" s="125">
        <f t="shared" si="100"/>
        <v>2117.1034845686345</v>
      </c>
      <c r="Y226" s="125">
        <f t="shared" si="107"/>
        <v>913.89716117943317</v>
      </c>
      <c r="Z226" s="125">
        <f t="shared" si="107"/>
        <v>1085.6040728994967</v>
      </c>
      <c r="AA226" s="125">
        <f>N226/I226*1000000</f>
        <v>1756.327063169907</v>
      </c>
      <c r="AC226" s="71">
        <f t="shared" si="77"/>
        <v>0.87627026500530925</v>
      </c>
      <c r="AE226" s="71">
        <f t="shared" si="102"/>
        <v>1.6596924070464141</v>
      </c>
      <c r="AF226" s="73">
        <f t="shared" si="85"/>
        <v>1.4523386619894425</v>
      </c>
      <c r="AG226" s="73">
        <f t="shared" si="86"/>
        <v>1.1427723095747753</v>
      </c>
      <c r="AH226" s="572">
        <f>AH225</f>
        <v>0.98632387505113406</v>
      </c>
      <c r="AI226" s="73">
        <f t="shared" si="78"/>
        <v>1.2894147279311137</v>
      </c>
      <c r="AJ226" s="73">
        <f t="shared" si="87"/>
        <v>1.0114141079896504</v>
      </c>
      <c r="AK226" s="73">
        <f>AG226/(AH226*AI226*AJ226)</f>
        <v>0.88842041358867108</v>
      </c>
      <c r="AL226" s="73">
        <f>AF226*AH226*AI226*AJ226*AK226</f>
        <v>1.6596924070464141</v>
      </c>
      <c r="AM226" s="73">
        <f>AF226*AG226</f>
        <v>1.6596924070464141</v>
      </c>
      <c r="AN226" s="73"/>
      <c r="AO226" s="73">
        <f>AH226*AI226*AJ226</f>
        <v>1.2862967713210003</v>
      </c>
      <c r="AR226" s="53"/>
    </row>
    <row r="227" spans="1:44" hidden="1" x14ac:dyDescent="0.2">
      <c r="A227" s="75" t="s">
        <v>44</v>
      </c>
      <c r="B227" s="50">
        <f t="shared" si="92"/>
        <v>2012</v>
      </c>
      <c r="D227" s="79">
        <f>SEDS_CensusRgn!F60*National_Calibration!P51</f>
        <v>804.41220833037232</v>
      </c>
      <c r="F227" s="327">
        <f t="shared" si="109"/>
        <v>17564.748715179623</v>
      </c>
      <c r="G227" s="327">
        <f t="shared" si="109"/>
        <v>6501.9180918713555</v>
      </c>
      <c r="H227" s="327">
        <f t="shared" si="109"/>
        <v>1281.5081275186312</v>
      </c>
      <c r="I227" s="327">
        <f>SUM(F227:H227)</f>
        <v>25348.174934569608</v>
      </c>
      <c r="J227" s="83"/>
      <c r="K227" s="84">
        <f t="shared" si="95"/>
        <v>37.18639071047923</v>
      </c>
      <c r="L227" s="84">
        <f t="shared" si="106"/>
        <v>5.942084486382428</v>
      </c>
      <c r="M227" s="84">
        <f t="shared" si="106"/>
        <v>1.3912104426880334</v>
      </c>
      <c r="N227" s="79">
        <f>SUM(K227:M227)</f>
        <v>44.519685639549692</v>
      </c>
      <c r="P227" s="84">
        <f>D227/I227*1000</f>
        <v>31.734521732107911</v>
      </c>
      <c r="R227" s="84">
        <f>D227/N227</f>
        <v>18.068685723507475</v>
      </c>
      <c r="T227" s="74">
        <f>R227/V227</f>
        <v>17.458609826292481</v>
      </c>
      <c r="V227" s="119">
        <f>Weather_Factors!GE71</f>
        <v>1.0349441280425562</v>
      </c>
      <c r="X227" s="571">
        <f>X78</f>
        <v>2122.7581385195908</v>
      </c>
      <c r="Y227" s="571">
        <f t="shared" ref="Y227:AA227" si="110">Y78</f>
        <v>913.89716117943317</v>
      </c>
      <c r="Z227" s="571">
        <f t="shared" si="110"/>
        <v>1089.0743872420981</v>
      </c>
      <c r="AA227" s="571">
        <f t="shared" si="110"/>
        <v>1760.5671816714071</v>
      </c>
      <c r="AC227" s="71">
        <f t="shared" si="77"/>
        <v>0.82904480658551649</v>
      </c>
      <c r="AE227" s="71"/>
      <c r="AF227" s="73"/>
      <c r="AG227" s="73"/>
      <c r="AH227" s="73"/>
      <c r="AI227" s="73"/>
      <c r="AJ227" s="73"/>
      <c r="AK227" s="73"/>
      <c r="AL227" s="73"/>
      <c r="AM227" s="73"/>
      <c r="AN227" s="73"/>
      <c r="AO227" s="73"/>
      <c r="AR227" s="53"/>
    </row>
    <row r="228" spans="1:44" hidden="1" x14ac:dyDescent="0.2">
      <c r="A228" s="75"/>
      <c r="B228" s="50"/>
      <c r="D228" s="79"/>
      <c r="F228" s="327"/>
      <c r="G228" s="327"/>
      <c r="H228" s="327"/>
      <c r="I228" s="327"/>
      <c r="J228" s="83"/>
      <c r="K228" s="84"/>
      <c r="L228" s="84"/>
      <c r="M228" s="84"/>
      <c r="N228" s="79"/>
      <c r="P228" s="84"/>
      <c r="R228" s="84"/>
      <c r="T228" s="74"/>
      <c r="V228" s="119"/>
      <c r="X228" s="125"/>
      <c r="Y228" s="125"/>
      <c r="Z228" s="125"/>
      <c r="AA228" s="125"/>
      <c r="AC228" s="71"/>
      <c r="AE228" s="71"/>
      <c r="AF228" s="73"/>
      <c r="AG228" s="73"/>
      <c r="AH228" s="73"/>
      <c r="AI228" s="73"/>
      <c r="AJ228" s="73"/>
      <c r="AK228" s="73"/>
      <c r="AL228" s="73"/>
      <c r="AM228" s="73"/>
      <c r="AN228" s="73"/>
      <c r="AO228" s="73"/>
      <c r="AR228" s="53"/>
    </row>
    <row r="229" spans="1:44" hidden="1" x14ac:dyDescent="0.2">
      <c r="A229" s="75"/>
      <c r="B229" s="50"/>
      <c r="D229" s="79"/>
      <c r="F229" s="125"/>
      <c r="G229" s="125"/>
      <c r="H229" s="125"/>
      <c r="I229" s="125"/>
      <c r="K229" s="84"/>
      <c r="L229" s="84"/>
      <c r="M229" s="84"/>
      <c r="N229" s="79"/>
      <c r="X229" s="125"/>
      <c r="Y229" s="125"/>
      <c r="Z229" s="125"/>
      <c r="AA229" s="125"/>
      <c r="AR229" s="53"/>
    </row>
    <row r="230" spans="1:44" hidden="1" x14ac:dyDescent="0.2">
      <c r="A230" s="18" t="s">
        <v>168</v>
      </c>
      <c r="B230" s="91">
        <f>Base_year</f>
        <v>1985</v>
      </c>
      <c r="C230" s="51">
        <f>MATCH(B230,B164:B225)</f>
        <v>37</v>
      </c>
      <c r="D230" s="125">
        <f>INDEX(D164:D225,base_row,1)</f>
        <v>501.702</v>
      </c>
      <c r="F230" s="125"/>
      <c r="G230" s="125"/>
      <c r="H230" s="125"/>
      <c r="I230" s="125">
        <f>INDEX(I164:I225,base_row,1)</f>
        <v>17280.544519234802</v>
      </c>
      <c r="K230" s="84"/>
      <c r="L230" s="84"/>
      <c r="M230" s="84"/>
      <c r="N230" s="79"/>
      <c r="P230" s="74">
        <f>INDEX(P164:P225,base_row,1)</f>
        <v>29.032765688694621</v>
      </c>
      <c r="R230" s="74">
        <f>R200</f>
        <v>21.314524188912106</v>
      </c>
      <c r="T230" s="74">
        <f>INDEX(T164:T225,base_row,1)</f>
        <v>21.058704773988129</v>
      </c>
      <c r="V230" s="71">
        <f>INDEX(V164:V225,base_row,1)</f>
        <v>1.0121479178168624</v>
      </c>
      <c r="X230" s="125"/>
      <c r="Y230" s="125"/>
      <c r="Z230" s="125"/>
      <c r="AA230" s="74">
        <f>INDEX(AA164:AA225,base_row,1)</f>
        <v>1362.1118365756233</v>
      </c>
      <c r="AR230" s="53"/>
    </row>
    <row r="231" spans="1:44" hidden="1" x14ac:dyDescent="0.2">
      <c r="A231" s="18" t="s">
        <v>169</v>
      </c>
      <c r="B231" s="91">
        <f>Base_year2</f>
        <v>1996</v>
      </c>
      <c r="C231" s="51">
        <f>MATCH(B231,B164:B225)</f>
        <v>48</v>
      </c>
      <c r="D231" s="79"/>
      <c r="F231" s="125"/>
      <c r="G231" s="125"/>
      <c r="H231" s="125"/>
      <c r="I231" s="125"/>
      <c r="K231" s="84"/>
      <c r="L231" s="84"/>
      <c r="M231" s="84"/>
      <c r="N231" s="79"/>
      <c r="X231" s="125"/>
      <c r="Y231" s="125"/>
      <c r="Z231" s="125"/>
      <c r="AA231" s="125"/>
      <c r="AR231" s="53"/>
    </row>
    <row r="232" spans="1:44" x14ac:dyDescent="0.2">
      <c r="A232" s="75"/>
      <c r="B232" s="50"/>
      <c r="D232" s="79"/>
      <c r="F232" s="125"/>
      <c r="G232" s="125"/>
      <c r="H232" s="125"/>
      <c r="I232" s="125"/>
      <c r="K232" s="84"/>
      <c r="L232" s="84"/>
      <c r="M232" s="84"/>
      <c r="N232" s="79"/>
      <c r="X232" s="125"/>
      <c r="Y232" s="125"/>
      <c r="Z232" s="125"/>
      <c r="AA232" s="125"/>
      <c r="AR232" s="53"/>
    </row>
    <row r="233" spans="1:44" x14ac:dyDescent="0.2">
      <c r="A233" s="75"/>
      <c r="B233" s="50"/>
      <c r="D233" s="79"/>
      <c r="F233" s="125"/>
      <c r="G233" s="125"/>
      <c r="H233" s="125"/>
      <c r="I233" s="125"/>
      <c r="K233" s="84"/>
      <c r="L233" s="84"/>
      <c r="M233" s="84"/>
      <c r="N233" s="79"/>
      <c r="X233" s="125"/>
      <c r="Y233" s="125"/>
      <c r="Z233" s="125"/>
      <c r="AA233" s="125"/>
      <c r="AR233" s="53"/>
    </row>
    <row r="234" spans="1:44" x14ac:dyDescent="0.2">
      <c r="A234" s="75"/>
      <c r="B234" s="50"/>
      <c r="D234" s="79"/>
      <c r="F234" s="125"/>
      <c r="G234" s="125"/>
      <c r="H234" s="125"/>
      <c r="I234" s="125"/>
      <c r="K234" s="84"/>
      <c r="L234" s="84"/>
      <c r="M234" s="84"/>
      <c r="N234" s="79"/>
      <c r="X234" s="125"/>
      <c r="Y234" s="125"/>
      <c r="Z234" s="125"/>
      <c r="AA234" s="125"/>
      <c r="AR234" s="53"/>
    </row>
    <row r="235" spans="1:44" x14ac:dyDescent="0.2">
      <c r="A235" s="50"/>
      <c r="B235" s="50"/>
      <c r="D235" s="83"/>
      <c r="F235" s="125"/>
      <c r="G235" s="125"/>
      <c r="H235" s="125"/>
      <c r="I235" s="125"/>
      <c r="X235" s="125"/>
      <c r="Y235" s="125"/>
      <c r="Z235" s="125"/>
      <c r="AA235" s="125"/>
      <c r="AF235" s="267"/>
      <c r="AR235" s="53"/>
    </row>
    <row r="236" spans="1:44" x14ac:dyDescent="0.2">
      <c r="A236" s="50"/>
      <c r="B236" s="50"/>
      <c r="D236" s="83"/>
      <c r="F236" s="125"/>
      <c r="G236" s="125"/>
      <c r="H236" s="125"/>
      <c r="I236" s="125"/>
      <c r="X236" s="126" t="s">
        <v>704</v>
      </c>
      <c r="Y236" s="125"/>
      <c r="Z236" s="125"/>
      <c r="AA236" s="125"/>
      <c r="AF236" s="54"/>
      <c r="AG236" s="54"/>
      <c r="AJ236" s="54"/>
      <c r="AR236" s="53"/>
    </row>
    <row r="237" spans="1:44" x14ac:dyDescent="0.2">
      <c r="A237" s="50"/>
      <c r="B237" s="50"/>
      <c r="D237" s="83"/>
      <c r="F237" s="125"/>
      <c r="G237" s="125"/>
      <c r="H237" s="125"/>
      <c r="I237" s="125"/>
      <c r="X237" s="125"/>
      <c r="Y237" s="125"/>
      <c r="Z237" s="125"/>
      <c r="AA237" s="125"/>
      <c r="AR237" s="53"/>
    </row>
    <row r="238" spans="1:44" ht="38.25" x14ac:dyDescent="0.2">
      <c r="A238" s="50"/>
      <c r="B238" s="50"/>
      <c r="D238" s="78" t="s">
        <v>32</v>
      </c>
      <c r="F238" s="328" t="str">
        <f>F5</f>
        <v xml:space="preserve">Single-Family </v>
      </c>
      <c r="G238" s="328" t="str">
        <f>G5</f>
        <v>Multi-Family</v>
      </c>
      <c r="H238" s="328" t="str">
        <f>H5</f>
        <v>Manufactured Homes</v>
      </c>
      <c r="I238" s="127" t="s">
        <v>32</v>
      </c>
      <c r="K238" s="56" t="str">
        <f>F238</f>
        <v xml:space="preserve">Single-Family </v>
      </c>
      <c r="L238" s="56" t="str">
        <f>G238</f>
        <v>Multi-Family</v>
      </c>
      <c r="M238" s="56" t="str">
        <f>H238</f>
        <v>Manufactured Homes</v>
      </c>
      <c r="N238" s="56" t="s">
        <v>32</v>
      </c>
      <c r="P238" s="56" t="s">
        <v>32</v>
      </c>
      <c r="R238" s="78" t="s">
        <v>32</v>
      </c>
      <c r="T238" s="78" t="str">
        <f>R238</f>
        <v>Total</v>
      </c>
      <c r="V238" s="78" t="str">
        <f>R238</f>
        <v>Total</v>
      </c>
      <c r="X238" s="127" t="str">
        <f>F5</f>
        <v xml:space="preserve">Single-Family </v>
      </c>
      <c r="Y238" s="127" t="str">
        <f>G5</f>
        <v>Multi-Family</v>
      </c>
      <c r="Z238" s="127" t="str">
        <f>H5</f>
        <v>Manufactured Homes</v>
      </c>
      <c r="AA238" s="127" t="s">
        <v>32</v>
      </c>
      <c r="AR238" s="53"/>
    </row>
    <row r="239" spans="1:44" ht="25.5" x14ac:dyDescent="0.2">
      <c r="A239" s="137" t="s">
        <v>306</v>
      </c>
      <c r="B239" s="50"/>
      <c r="D239" s="80" t="s">
        <v>79</v>
      </c>
      <c r="F239" s="128"/>
      <c r="G239" s="128"/>
      <c r="H239" s="128"/>
      <c r="I239" s="128"/>
      <c r="K239" s="61"/>
      <c r="L239" s="61"/>
      <c r="M239" s="61"/>
      <c r="N239" s="61"/>
      <c r="P239" s="61"/>
      <c r="R239" s="61"/>
      <c r="T239" s="61"/>
      <c r="V239" s="62"/>
      <c r="X239" s="128"/>
      <c r="Y239" s="128"/>
      <c r="Z239" s="128"/>
      <c r="AA239" s="128"/>
      <c r="AR239" s="53"/>
    </row>
    <row r="240" spans="1:44" x14ac:dyDescent="0.2">
      <c r="A240" s="50"/>
      <c r="B240" s="50"/>
      <c r="D240" s="82" t="s">
        <v>120</v>
      </c>
      <c r="F240" s="129" t="s">
        <v>128</v>
      </c>
      <c r="G240" s="129" t="s">
        <v>128</v>
      </c>
      <c r="H240" s="129" t="s">
        <v>128</v>
      </c>
      <c r="I240" s="129" t="s">
        <v>128</v>
      </c>
      <c r="K240" s="80" t="s">
        <v>130</v>
      </c>
      <c r="L240" s="80" t="s">
        <v>130</v>
      </c>
      <c r="M240" s="80" t="s">
        <v>130</v>
      </c>
      <c r="N240" s="80" t="s">
        <v>130</v>
      </c>
      <c r="P240" s="76" t="s">
        <v>702</v>
      </c>
      <c r="R240" s="76" t="s">
        <v>149</v>
      </c>
      <c r="T240" s="76" t="s">
        <v>149</v>
      </c>
      <c r="V240" s="76" t="s">
        <v>149</v>
      </c>
      <c r="X240" s="129" t="s">
        <v>703</v>
      </c>
      <c r="Y240" s="129" t="s">
        <v>703</v>
      </c>
      <c r="Z240" s="129" t="s">
        <v>703</v>
      </c>
      <c r="AA240" s="129" t="s">
        <v>703</v>
      </c>
      <c r="AR240" s="53"/>
    </row>
    <row r="241" spans="1:44" x14ac:dyDescent="0.2">
      <c r="A241" s="75" t="s">
        <v>79</v>
      </c>
      <c r="B241" s="50">
        <v>1949</v>
      </c>
      <c r="D241" s="79"/>
      <c r="F241" s="125"/>
      <c r="G241" s="125"/>
      <c r="H241" s="125"/>
      <c r="I241" s="125"/>
      <c r="P241" s="70"/>
      <c r="X241" s="125"/>
      <c r="Y241" s="125"/>
      <c r="Z241" s="125"/>
      <c r="AA241" s="125"/>
      <c r="AC241" s="71"/>
      <c r="AD241" s="72"/>
      <c r="AF241" s="73"/>
      <c r="AG241" s="73"/>
      <c r="AH241" s="73"/>
      <c r="AI241" s="73"/>
      <c r="AJ241" s="73"/>
      <c r="AK241" s="73"/>
      <c r="AL241" s="73"/>
      <c r="AM241" s="73"/>
      <c r="AN241" s="73"/>
      <c r="AO241" s="73"/>
      <c r="AR241" s="53"/>
    </row>
    <row r="242" spans="1:44" x14ac:dyDescent="0.2">
      <c r="A242" s="75" t="s">
        <v>79</v>
      </c>
      <c r="B242" s="50">
        <f t="shared" ref="B242:B269" si="111">B241+1</f>
        <v>1950</v>
      </c>
      <c r="D242" s="79"/>
      <c r="F242" s="125"/>
      <c r="G242" s="125"/>
      <c r="H242" s="125"/>
      <c r="I242" s="125"/>
      <c r="P242" s="70"/>
      <c r="X242" s="125"/>
      <c r="Y242" s="125"/>
      <c r="Z242" s="125"/>
      <c r="AA242" s="125"/>
      <c r="AC242" s="71"/>
      <c r="AD242" s="71"/>
      <c r="AF242" s="73"/>
      <c r="AG242" s="73"/>
      <c r="AH242" s="73"/>
      <c r="AI242" s="73"/>
      <c r="AJ242" s="73"/>
      <c r="AK242" s="73"/>
      <c r="AL242" s="73"/>
      <c r="AM242" s="73"/>
      <c r="AN242" s="73"/>
      <c r="AO242" s="73"/>
      <c r="AR242" s="53"/>
    </row>
    <row r="243" spans="1:44" x14ac:dyDescent="0.2">
      <c r="A243" s="75" t="s">
        <v>79</v>
      </c>
      <c r="B243" s="50">
        <f t="shared" si="111"/>
        <v>1951</v>
      </c>
      <c r="D243" s="79"/>
      <c r="F243" s="125"/>
      <c r="G243" s="125"/>
      <c r="H243" s="125"/>
      <c r="I243" s="125"/>
      <c r="P243" s="70"/>
      <c r="X243" s="125"/>
      <c r="Y243" s="125"/>
      <c r="Z243" s="125"/>
      <c r="AA243" s="125"/>
      <c r="AC243" s="71"/>
      <c r="AD243" s="71"/>
      <c r="AF243" s="73"/>
      <c r="AG243" s="73"/>
      <c r="AH243" s="73"/>
      <c r="AI243" s="73"/>
      <c r="AJ243" s="73"/>
      <c r="AK243" s="73"/>
      <c r="AL243" s="73"/>
      <c r="AM243" s="73"/>
      <c r="AN243" s="73"/>
      <c r="AO243" s="73"/>
      <c r="AR243" s="53"/>
    </row>
    <row r="244" spans="1:44" x14ac:dyDescent="0.2">
      <c r="A244" s="75" t="s">
        <v>79</v>
      </c>
      <c r="B244" s="50">
        <f t="shared" si="111"/>
        <v>1952</v>
      </c>
      <c r="D244" s="79"/>
      <c r="F244" s="125"/>
      <c r="G244" s="125"/>
      <c r="H244" s="125"/>
      <c r="I244" s="125"/>
      <c r="P244" s="70"/>
      <c r="X244" s="125"/>
      <c r="Y244" s="125"/>
      <c r="Z244" s="125"/>
      <c r="AA244" s="125"/>
      <c r="AC244" s="71"/>
      <c r="AD244" s="71"/>
      <c r="AF244" s="73"/>
      <c r="AG244" s="73"/>
      <c r="AH244" s="73"/>
      <c r="AI244" s="73"/>
      <c r="AJ244" s="73"/>
      <c r="AK244" s="73"/>
      <c r="AL244" s="73"/>
      <c r="AM244" s="73"/>
      <c r="AN244" s="73"/>
      <c r="AO244" s="73"/>
      <c r="AR244" s="53"/>
    </row>
    <row r="245" spans="1:44" x14ac:dyDescent="0.2">
      <c r="A245" s="75" t="s">
        <v>79</v>
      </c>
      <c r="B245" s="50">
        <f t="shared" si="111"/>
        <v>1953</v>
      </c>
      <c r="D245" s="79"/>
      <c r="F245" s="125"/>
      <c r="G245" s="125"/>
      <c r="H245" s="125"/>
      <c r="I245" s="125"/>
      <c r="P245" s="70"/>
      <c r="X245" s="125"/>
      <c r="Y245" s="125"/>
      <c r="Z245" s="125"/>
      <c r="AA245" s="125"/>
      <c r="AC245" s="71"/>
      <c r="AD245" s="71"/>
      <c r="AF245" s="73"/>
      <c r="AG245" s="73"/>
      <c r="AH245" s="73"/>
      <c r="AI245" s="73"/>
      <c r="AJ245" s="73"/>
      <c r="AK245" s="73"/>
      <c r="AL245" s="73"/>
      <c r="AM245" s="73"/>
      <c r="AN245" s="73"/>
      <c r="AO245" s="73"/>
      <c r="AR245" s="53"/>
    </row>
    <row r="246" spans="1:44" x14ac:dyDescent="0.2">
      <c r="A246" s="75" t="s">
        <v>79</v>
      </c>
      <c r="B246" s="50">
        <f t="shared" si="111"/>
        <v>1954</v>
      </c>
      <c r="D246" s="79"/>
      <c r="F246" s="125"/>
      <c r="G246" s="125"/>
      <c r="H246" s="125"/>
      <c r="I246" s="125"/>
      <c r="P246" s="70"/>
      <c r="X246" s="125"/>
      <c r="Y246" s="125"/>
      <c r="Z246" s="125"/>
      <c r="AA246" s="125"/>
      <c r="AC246" s="71"/>
      <c r="AD246" s="71"/>
      <c r="AF246" s="73"/>
      <c r="AG246" s="73"/>
      <c r="AH246" s="73"/>
      <c r="AI246" s="73"/>
      <c r="AJ246" s="73"/>
      <c r="AK246" s="73"/>
      <c r="AL246" s="73"/>
      <c r="AM246" s="73"/>
      <c r="AN246" s="73"/>
      <c r="AO246" s="73"/>
      <c r="AR246" s="53"/>
    </row>
    <row r="247" spans="1:44" x14ac:dyDescent="0.2">
      <c r="A247" s="75" t="s">
        <v>79</v>
      </c>
      <c r="B247" s="50">
        <f t="shared" si="111"/>
        <v>1955</v>
      </c>
      <c r="D247" s="79"/>
      <c r="F247" s="125"/>
      <c r="G247" s="125"/>
      <c r="H247" s="125"/>
      <c r="I247" s="125"/>
      <c r="P247" s="70"/>
      <c r="X247" s="125"/>
      <c r="Y247" s="125"/>
      <c r="Z247" s="125"/>
      <c r="AA247" s="125"/>
      <c r="AC247" s="71"/>
      <c r="AD247" s="71"/>
      <c r="AF247" s="73"/>
      <c r="AG247" s="73"/>
      <c r="AH247" s="73"/>
      <c r="AI247" s="73"/>
      <c r="AJ247" s="73"/>
      <c r="AK247" s="73"/>
      <c r="AL247" s="73"/>
      <c r="AM247" s="73"/>
      <c r="AN247" s="73"/>
      <c r="AO247" s="73"/>
      <c r="AR247" s="53"/>
    </row>
    <row r="248" spans="1:44" x14ac:dyDescent="0.2">
      <c r="A248" s="75" t="s">
        <v>79</v>
      </c>
      <c r="B248" s="50">
        <f t="shared" si="111"/>
        <v>1956</v>
      </c>
      <c r="D248" s="79"/>
      <c r="F248" s="125"/>
      <c r="G248" s="125"/>
      <c r="H248" s="125"/>
      <c r="I248" s="125"/>
      <c r="P248" s="70"/>
      <c r="X248" s="125"/>
      <c r="Y248" s="125"/>
      <c r="Z248" s="125"/>
      <c r="AA248" s="125"/>
      <c r="AC248" s="71"/>
      <c r="AD248" s="71"/>
      <c r="AF248" s="73"/>
      <c r="AG248" s="73"/>
      <c r="AH248" s="73"/>
      <c r="AI248" s="73"/>
      <c r="AJ248" s="73"/>
      <c r="AK248" s="73"/>
      <c r="AL248" s="73"/>
      <c r="AM248" s="73"/>
      <c r="AN248" s="73"/>
      <c r="AO248" s="73"/>
      <c r="AR248" s="53"/>
    </row>
    <row r="249" spans="1:44" x14ac:dyDescent="0.2">
      <c r="A249" s="75" t="s">
        <v>79</v>
      </c>
      <c r="B249" s="50">
        <f t="shared" si="111"/>
        <v>1957</v>
      </c>
      <c r="D249" s="79"/>
      <c r="F249" s="125"/>
      <c r="G249" s="125"/>
      <c r="H249" s="125"/>
      <c r="I249" s="125"/>
      <c r="P249" s="70"/>
      <c r="X249" s="125"/>
      <c r="Y249" s="125"/>
      <c r="Z249" s="125"/>
      <c r="AA249" s="125"/>
      <c r="AC249" s="71"/>
      <c r="AD249" s="71"/>
      <c r="AF249" s="73"/>
      <c r="AG249" s="73"/>
      <c r="AH249" s="73"/>
      <c r="AI249" s="73"/>
      <c r="AJ249" s="73"/>
      <c r="AK249" s="73"/>
      <c r="AL249" s="73"/>
      <c r="AM249" s="73"/>
      <c r="AN249" s="73"/>
      <c r="AO249" s="73"/>
      <c r="AR249" s="53"/>
    </row>
    <row r="250" spans="1:44" x14ac:dyDescent="0.2">
      <c r="A250" s="75" t="s">
        <v>79</v>
      </c>
      <c r="B250" s="50">
        <f t="shared" si="111"/>
        <v>1958</v>
      </c>
      <c r="D250" s="79"/>
      <c r="F250" s="125"/>
      <c r="G250" s="125"/>
      <c r="H250" s="125"/>
      <c r="I250" s="125"/>
      <c r="P250" s="70"/>
      <c r="X250" s="125"/>
      <c r="Y250" s="125"/>
      <c r="Z250" s="125"/>
      <c r="AA250" s="125"/>
      <c r="AC250" s="71"/>
      <c r="AD250" s="71"/>
      <c r="AF250" s="73"/>
      <c r="AG250" s="73"/>
      <c r="AH250" s="73"/>
      <c r="AI250" s="73"/>
      <c r="AJ250" s="73"/>
      <c r="AK250" s="73"/>
      <c r="AL250" s="73"/>
      <c r="AM250" s="73"/>
      <c r="AN250" s="73"/>
      <c r="AO250" s="73"/>
      <c r="AR250" s="53"/>
    </row>
    <row r="251" spans="1:44" x14ac:dyDescent="0.2">
      <c r="A251" s="75" t="s">
        <v>79</v>
      </c>
      <c r="B251" s="50">
        <f t="shared" si="111"/>
        <v>1959</v>
      </c>
      <c r="D251" s="79"/>
      <c r="F251" s="125"/>
      <c r="G251" s="125"/>
      <c r="H251" s="125"/>
      <c r="I251" s="125"/>
      <c r="P251" s="70"/>
      <c r="X251" s="125"/>
      <c r="Y251" s="125"/>
      <c r="Z251" s="125"/>
      <c r="AA251" s="125"/>
      <c r="AC251" s="71"/>
      <c r="AD251" s="71"/>
      <c r="AF251" s="73"/>
      <c r="AG251" s="73"/>
      <c r="AH251" s="73"/>
      <c r="AI251" s="73"/>
      <c r="AJ251" s="73"/>
      <c r="AK251" s="73"/>
      <c r="AL251" s="73"/>
      <c r="AM251" s="73"/>
      <c r="AN251" s="73"/>
      <c r="AO251" s="73"/>
      <c r="AR251" s="53"/>
    </row>
    <row r="252" spans="1:44" x14ac:dyDescent="0.2">
      <c r="A252" s="75" t="s">
        <v>79</v>
      </c>
      <c r="B252" s="50">
        <f t="shared" si="111"/>
        <v>1960</v>
      </c>
      <c r="D252" s="79">
        <f>SEDS_CensusRgn!M8</f>
        <v>775.56500000000005</v>
      </c>
      <c r="F252" s="125"/>
      <c r="G252" s="125"/>
      <c r="H252" s="125"/>
      <c r="I252" s="125"/>
      <c r="P252" s="70"/>
      <c r="X252" s="125"/>
      <c r="Y252" s="125"/>
      <c r="Z252" s="125"/>
      <c r="AA252" s="125"/>
      <c r="AC252" s="71"/>
      <c r="AD252" s="71"/>
      <c r="AF252" s="73"/>
      <c r="AG252" s="73"/>
      <c r="AH252" s="73"/>
      <c r="AI252" s="73"/>
      <c r="AJ252" s="73"/>
      <c r="AK252" s="73"/>
      <c r="AL252" s="73"/>
      <c r="AM252" s="73"/>
      <c r="AN252" s="73"/>
      <c r="AO252" s="73"/>
      <c r="AR252" s="53"/>
    </row>
    <row r="253" spans="1:44" x14ac:dyDescent="0.2">
      <c r="A253" s="75" t="s">
        <v>79</v>
      </c>
      <c r="B253" s="50">
        <f t="shared" si="111"/>
        <v>1961</v>
      </c>
      <c r="D253" s="79">
        <f>SEDS_CensusRgn!M9</f>
        <v>792.52700000000004</v>
      </c>
      <c r="F253" s="125"/>
      <c r="G253" s="125"/>
      <c r="H253" s="125"/>
      <c r="I253" s="125"/>
      <c r="P253" s="70"/>
      <c r="X253" s="125"/>
      <c r="Y253" s="125"/>
      <c r="Z253" s="125"/>
      <c r="AA253" s="125"/>
      <c r="AC253" s="71"/>
      <c r="AD253" s="71"/>
      <c r="AF253" s="73"/>
      <c r="AG253" s="73"/>
      <c r="AH253" s="73"/>
      <c r="AI253" s="73"/>
      <c r="AJ253" s="73"/>
      <c r="AK253" s="73"/>
      <c r="AL253" s="73"/>
      <c r="AM253" s="73"/>
      <c r="AN253" s="73"/>
      <c r="AO253" s="73"/>
      <c r="AR253" s="53"/>
    </row>
    <row r="254" spans="1:44" x14ac:dyDescent="0.2">
      <c r="A254" s="75" t="s">
        <v>79</v>
      </c>
      <c r="B254" s="50">
        <f t="shared" si="111"/>
        <v>1962</v>
      </c>
      <c r="D254" s="79">
        <f>SEDS_CensusRgn!M10</f>
        <v>836.83699999999999</v>
      </c>
      <c r="F254" s="125"/>
      <c r="G254" s="125"/>
      <c r="H254" s="125"/>
      <c r="I254" s="125"/>
      <c r="P254" s="70"/>
      <c r="X254" s="125"/>
      <c r="Y254" s="125"/>
      <c r="Z254" s="125"/>
      <c r="AA254" s="125"/>
      <c r="AC254" s="71"/>
      <c r="AD254" s="71"/>
      <c r="AF254" s="73"/>
      <c r="AG254" s="73"/>
      <c r="AH254" s="73"/>
      <c r="AI254" s="73"/>
      <c r="AJ254" s="73"/>
      <c r="AK254" s="73"/>
      <c r="AL254" s="73"/>
      <c r="AM254" s="73"/>
      <c r="AN254" s="73"/>
      <c r="AO254" s="73"/>
      <c r="AR254" s="53"/>
    </row>
    <row r="255" spans="1:44" x14ac:dyDescent="0.2">
      <c r="A255" s="75" t="s">
        <v>79</v>
      </c>
      <c r="B255" s="50">
        <f t="shared" si="111"/>
        <v>1963</v>
      </c>
      <c r="D255" s="79">
        <f>SEDS_CensusRgn!M11</f>
        <v>846.31399999999996</v>
      </c>
      <c r="F255" s="125"/>
      <c r="G255" s="125"/>
      <c r="H255" s="125"/>
      <c r="I255" s="125"/>
      <c r="P255" s="70"/>
      <c r="X255" s="125"/>
      <c r="Y255" s="125"/>
      <c r="Z255" s="125"/>
      <c r="AA255" s="125"/>
      <c r="AC255" s="71"/>
      <c r="AD255" s="71"/>
      <c r="AF255" s="73"/>
      <c r="AG255" s="73"/>
      <c r="AH255" s="73"/>
      <c r="AI255" s="73"/>
      <c r="AJ255" s="73"/>
      <c r="AK255" s="73"/>
      <c r="AL255" s="73"/>
      <c r="AM255" s="73"/>
      <c r="AN255" s="73"/>
      <c r="AO255" s="73"/>
      <c r="AR255" s="53"/>
    </row>
    <row r="256" spans="1:44" x14ac:dyDescent="0.2">
      <c r="A256" s="75" t="s">
        <v>79</v>
      </c>
      <c r="B256" s="50">
        <f t="shared" si="111"/>
        <v>1964</v>
      </c>
      <c r="D256" s="79">
        <f>SEDS_CensusRgn!M12</f>
        <v>941.01200000000006</v>
      </c>
      <c r="F256" s="125"/>
      <c r="G256" s="125"/>
      <c r="H256" s="125"/>
      <c r="I256" s="125"/>
      <c r="P256" s="70"/>
      <c r="X256" s="125"/>
      <c r="Y256" s="125"/>
      <c r="Z256" s="125"/>
      <c r="AA256" s="125"/>
      <c r="AC256" s="71"/>
      <c r="AD256" s="71"/>
      <c r="AF256" s="73"/>
      <c r="AG256" s="73"/>
      <c r="AH256" s="73"/>
      <c r="AI256" s="73"/>
      <c r="AJ256" s="73"/>
      <c r="AK256" s="73"/>
      <c r="AL256" s="73"/>
      <c r="AM256" s="73"/>
      <c r="AN256" s="73"/>
      <c r="AO256" s="73"/>
      <c r="AR256" s="53"/>
    </row>
    <row r="257" spans="1:44" x14ac:dyDescent="0.2">
      <c r="A257" s="75" t="s">
        <v>79</v>
      </c>
      <c r="B257" s="50">
        <f t="shared" si="111"/>
        <v>1965</v>
      </c>
      <c r="D257" s="79">
        <f>SEDS_CensusRgn!M13</f>
        <v>952.27800000000002</v>
      </c>
      <c r="F257" s="125"/>
      <c r="G257" s="125"/>
      <c r="H257" s="125"/>
      <c r="I257" s="125"/>
      <c r="P257" s="70"/>
      <c r="X257" s="125"/>
      <c r="Y257" s="125"/>
      <c r="Z257" s="125"/>
      <c r="AA257" s="125"/>
      <c r="AC257" s="71"/>
      <c r="AD257" s="71"/>
      <c r="AF257" s="73"/>
      <c r="AG257" s="73"/>
      <c r="AH257" s="73"/>
      <c r="AI257" s="73"/>
      <c r="AJ257" s="73"/>
      <c r="AK257" s="73"/>
      <c r="AL257" s="73"/>
      <c r="AM257" s="73"/>
      <c r="AN257" s="73"/>
      <c r="AO257" s="73"/>
      <c r="AR257" s="53"/>
    </row>
    <row r="258" spans="1:44" x14ac:dyDescent="0.2">
      <c r="A258" s="75" t="s">
        <v>79</v>
      </c>
      <c r="B258" s="50">
        <f t="shared" si="111"/>
        <v>1966</v>
      </c>
      <c r="D258" s="79">
        <f>SEDS_CensusRgn!M14</f>
        <v>984.74900000000002</v>
      </c>
      <c r="F258" s="125"/>
      <c r="G258" s="125"/>
      <c r="H258" s="125"/>
      <c r="I258" s="125"/>
      <c r="P258" s="70"/>
      <c r="X258" s="125"/>
      <c r="Y258" s="125"/>
      <c r="Z258" s="125"/>
      <c r="AA258" s="125"/>
      <c r="AC258" s="71"/>
      <c r="AD258" s="71"/>
      <c r="AF258" s="73"/>
      <c r="AG258" s="73"/>
      <c r="AH258" s="73"/>
      <c r="AI258" s="73"/>
      <c r="AJ258" s="73"/>
      <c r="AK258" s="73"/>
      <c r="AL258" s="73"/>
      <c r="AM258" s="73"/>
      <c r="AN258" s="73"/>
      <c r="AO258" s="73"/>
      <c r="AR258" s="53"/>
    </row>
    <row r="259" spans="1:44" x14ac:dyDescent="0.2">
      <c r="A259" s="75" t="s">
        <v>79</v>
      </c>
      <c r="B259" s="50">
        <f t="shared" si="111"/>
        <v>1967</v>
      </c>
      <c r="D259" s="79">
        <f>SEDS_CensusRgn!M15</f>
        <v>1023.625</v>
      </c>
      <c r="F259" s="125"/>
      <c r="G259" s="125"/>
      <c r="H259" s="125"/>
      <c r="I259" s="125"/>
      <c r="P259" s="70"/>
      <c r="X259" s="125"/>
      <c r="Y259" s="125"/>
      <c r="Z259" s="125"/>
      <c r="AA259" s="125"/>
      <c r="AC259" s="71"/>
      <c r="AD259" s="71"/>
      <c r="AF259" s="73"/>
      <c r="AG259" s="73"/>
      <c r="AH259" s="73"/>
      <c r="AI259" s="73"/>
      <c r="AJ259" s="73"/>
      <c r="AK259" s="73"/>
      <c r="AL259" s="73"/>
      <c r="AM259" s="73"/>
      <c r="AN259" s="73"/>
      <c r="AO259" s="73"/>
      <c r="AR259" s="53"/>
    </row>
    <row r="260" spans="1:44" x14ac:dyDescent="0.2">
      <c r="A260" s="75" t="s">
        <v>79</v>
      </c>
      <c r="B260" s="50">
        <f t="shared" si="111"/>
        <v>1968</v>
      </c>
      <c r="D260" s="79">
        <f>SEDS_CensusRgn!M16</f>
        <v>1042.1690000000001</v>
      </c>
      <c r="F260" s="125"/>
      <c r="G260" s="125"/>
      <c r="H260" s="125"/>
      <c r="I260" s="125"/>
      <c r="P260" s="70"/>
      <c r="X260" s="125"/>
      <c r="Y260" s="125"/>
      <c r="Z260" s="125"/>
      <c r="AA260" s="125"/>
      <c r="AC260" s="71"/>
      <c r="AD260" s="71"/>
      <c r="AF260" s="73"/>
      <c r="AG260" s="73"/>
      <c r="AH260" s="73"/>
      <c r="AI260" s="73"/>
      <c r="AJ260" s="73"/>
      <c r="AK260" s="73"/>
      <c r="AL260" s="73"/>
      <c r="AM260" s="73"/>
      <c r="AN260" s="73"/>
      <c r="AO260" s="73"/>
      <c r="AR260" s="53"/>
    </row>
    <row r="261" spans="1:44" x14ac:dyDescent="0.2">
      <c r="A261" s="75" t="s">
        <v>79</v>
      </c>
      <c r="B261" s="50">
        <f t="shared" si="111"/>
        <v>1969</v>
      </c>
      <c r="D261" s="79">
        <f>SEDS_CensusRgn!M17</f>
        <v>1115.462</v>
      </c>
      <c r="F261" s="125"/>
      <c r="G261" s="125"/>
      <c r="H261" s="125"/>
      <c r="I261" s="125"/>
      <c r="P261" s="70"/>
      <c r="X261" s="125"/>
      <c r="Y261" s="125"/>
      <c r="Z261" s="125"/>
      <c r="AA261" s="125"/>
      <c r="AC261" s="71"/>
      <c r="AD261" s="71"/>
      <c r="AF261" s="73"/>
      <c r="AG261" s="73"/>
      <c r="AH261" s="73"/>
      <c r="AI261" s="73"/>
      <c r="AJ261" s="73"/>
      <c r="AK261" s="73"/>
      <c r="AL261" s="73"/>
      <c r="AM261" s="73"/>
      <c r="AN261" s="73"/>
      <c r="AO261" s="73"/>
      <c r="AR261" s="53"/>
    </row>
    <row r="262" spans="1:44" x14ac:dyDescent="0.2">
      <c r="A262" s="75" t="s">
        <v>79</v>
      </c>
      <c r="B262" s="50">
        <f t="shared" si="111"/>
        <v>1970</v>
      </c>
      <c r="D262" s="79">
        <f>SEDS_CensusRgn!M18*National_Calibration!X9</f>
        <v>1113.7805597253371</v>
      </c>
      <c r="F262" s="327">
        <f t="shared" ref="F262:H276" si="112">F36</f>
        <v>7856</v>
      </c>
      <c r="G262" s="327">
        <f t="shared" si="112"/>
        <v>2848</v>
      </c>
      <c r="H262" s="327">
        <f t="shared" si="112"/>
        <v>465</v>
      </c>
      <c r="I262" s="327">
        <f>SUM(F262:H262)</f>
        <v>11169</v>
      </c>
      <c r="J262" s="83"/>
      <c r="K262" s="84">
        <f t="shared" ref="K262:M276" si="113">K36</f>
        <v>12.572786723904295</v>
      </c>
      <c r="L262" s="84">
        <f t="shared" si="113"/>
        <v>2.1958309241819243</v>
      </c>
      <c r="M262" s="84">
        <f t="shared" si="113"/>
        <v>0.32212078054805005</v>
      </c>
      <c r="N262" s="79">
        <f>SUM(K262:M262)</f>
        <v>15.090738428634269</v>
      </c>
      <c r="P262" s="84">
        <f>D262/I262*1000</f>
        <v>99.720705499627272</v>
      </c>
      <c r="R262" s="84">
        <f>D262/N262</f>
        <v>73.805570548619968</v>
      </c>
      <c r="T262" s="74">
        <f>R262/V262</f>
        <v>72.586586549674635</v>
      </c>
      <c r="V262" s="119">
        <f>Weather_Factors!HA29</f>
        <v>1.0167935159495498</v>
      </c>
      <c r="X262" s="125">
        <f t="shared" ref="X262:Z276" si="114">X36</f>
        <v>1600.4056420448444</v>
      </c>
      <c r="Y262" s="125">
        <f t="shared" si="114"/>
        <v>771.0080492211813</v>
      </c>
      <c r="Z262" s="125">
        <f t="shared" si="114"/>
        <v>692.73286139365609</v>
      </c>
      <c r="AA262" s="125">
        <f>N262/I262*1000000</f>
        <v>1351.1270864566452</v>
      </c>
      <c r="AC262" s="71">
        <f t="shared" ref="AC262:AC304" si="115">T262/T$307</f>
        <v>1.5536523737582484</v>
      </c>
      <c r="AD262" s="71"/>
      <c r="AF262" s="73">
        <f>I262/I$307</f>
        <v>0.64633379969988203</v>
      </c>
      <c r="AG262" s="73">
        <f>P262/P$307</f>
        <v>1.4850011703492776</v>
      </c>
      <c r="AH262" s="73">
        <f>Wgted_Floorspace!U191</f>
        <v>0.98935161980754194</v>
      </c>
      <c r="AI262" s="73">
        <f>AA262/AA$230</f>
        <v>0.99193550057784241</v>
      </c>
      <c r="AJ262" s="73">
        <f>V262/V$307</f>
        <v>0.96358384325050417</v>
      </c>
      <c r="AK262" s="73">
        <f>AG262/(AH262*AI262*AJ262)</f>
        <v>1.5703743165250788</v>
      </c>
      <c r="AL262" s="73">
        <f>AF262*AH262*AI262*AJ262*AK262</f>
        <v>0.95980644899062029</v>
      </c>
      <c r="AM262" s="73">
        <f>AF262*AG262</f>
        <v>0.9598064489906204</v>
      </c>
      <c r="AN262" s="73"/>
      <c r="AO262" s="73">
        <f>AH262*AI262*AJ262</f>
        <v>0.9456351614532803</v>
      </c>
      <c r="AR262" s="53"/>
    </row>
    <row r="263" spans="1:44" x14ac:dyDescent="0.2">
      <c r="A263" s="75" t="s">
        <v>79</v>
      </c>
      <c r="B263" s="50">
        <f t="shared" si="111"/>
        <v>1971</v>
      </c>
      <c r="D263" s="79">
        <f>SEDS_CensusRgn!M19*National_Calibration!X10</f>
        <v>1223.7054796407465</v>
      </c>
      <c r="F263" s="327">
        <f t="shared" si="112"/>
        <v>8056.7</v>
      </c>
      <c r="G263" s="327">
        <f t="shared" si="112"/>
        <v>3016.2999999999997</v>
      </c>
      <c r="H263" s="327">
        <f t="shared" si="112"/>
        <v>537</v>
      </c>
      <c r="I263" s="327">
        <f t="shared" ref="I263:I276" si="116">SUM(F263:H263)</f>
        <v>11610</v>
      </c>
      <c r="J263" s="83"/>
      <c r="K263" s="84">
        <f t="shared" si="113"/>
        <v>12.937420035729319</v>
      </c>
      <c r="L263" s="84">
        <f t="shared" si="113"/>
        <v>2.329727885945621</v>
      </c>
      <c r="M263" s="84">
        <f t="shared" si="113"/>
        <v>0.3834027770003357</v>
      </c>
      <c r="N263" s="79">
        <f t="shared" ref="N263:N276" si="117">SUM(K263:M263)</f>
        <v>15.650550698675277</v>
      </c>
      <c r="P263" s="84">
        <f t="shared" ref="P263:P276" si="118">D263/I263*1000</f>
        <v>105.40098877181279</v>
      </c>
      <c r="R263" s="84">
        <f t="shared" ref="R263:R276" si="119">D263/N263</f>
        <v>78.189292070363095</v>
      </c>
      <c r="T263" s="74">
        <f t="shared" ref="T263:T276" si="120">R263/V263</f>
        <v>72.143107783544394</v>
      </c>
      <c r="V263" s="119">
        <f>Weather_Factors!HA30</f>
        <v>1.0838082038960597</v>
      </c>
      <c r="X263" s="125">
        <f t="shared" si="114"/>
        <v>1605.7964223229512</v>
      </c>
      <c r="Y263" s="125">
        <f t="shared" si="114"/>
        <v>772.37936741889769</v>
      </c>
      <c r="Z263" s="125">
        <f t="shared" si="114"/>
        <v>713.97165176971271</v>
      </c>
      <c r="AA263" s="125">
        <f t="shared" ref="AA263:AA276" si="121">N263/I263*1000000</f>
        <v>1348.0233159927025</v>
      </c>
      <c r="AC263" s="71">
        <f t="shared" si="115"/>
        <v>1.5441600988013857</v>
      </c>
      <c r="AD263" s="71"/>
      <c r="AF263" s="73">
        <f t="shared" ref="AF263:AF303" si="122">I263/I$307</f>
        <v>0.67185382885805622</v>
      </c>
      <c r="AG263" s="73">
        <f t="shared" ref="AG263:AG303" si="123">P263/P$307</f>
        <v>1.5695896945163317</v>
      </c>
      <c r="AH263" s="73">
        <f>Wgted_Floorspace!U192</f>
        <v>0.99219087433185282</v>
      </c>
      <c r="AI263" s="73">
        <f t="shared" ref="AI263:AI276" si="124">AA263/AA$230</f>
        <v>0.9896568547423098</v>
      </c>
      <c r="AJ263" s="73">
        <f t="shared" ref="AJ263:AJ303" si="125">V263/V$307</f>
        <v>1.0270915953681281</v>
      </c>
      <c r="AK263" s="73">
        <f t="shared" ref="AK263:AK276" si="126">AG263/(AH263*AI263*AJ263)</f>
        <v>1.5563135468679168</v>
      </c>
      <c r="AL263" s="73">
        <f t="shared" ref="AL263:AL276" si="127">AF263*AH263*AI263*AJ263*AK263</f>
        <v>1.0545348459969439</v>
      </c>
      <c r="AM263" s="73">
        <f t="shared" ref="AM263:AM276" si="128">AF263*AG263</f>
        <v>1.0545348459969444</v>
      </c>
      <c r="AN263" s="73"/>
      <c r="AO263" s="73">
        <f t="shared" ref="AO263:AO276" si="129">AH263*AI263*AJ263</f>
        <v>1.0085305095975892</v>
      </c>
      <c r="AR263" s="53"/>
    </row>
    <row r="264" spans="1:44" x14ac:dyDescent="0.2">
      <c r="A264" s="75" t="s">
        <v>79</v>
      </c>
      <c r="B264" s="50">
        <f t="shared" si="111"/>
        <v>1972</v>
      </c>
      <c r="D264" s="79">
        <f>SEDS_CensusRgn!M20*National_Calibration!X11</f>
        <v>1239.3213371806723</v>
      </c>
      <c r="F264" s="327">
        <f t="shared" si="112"/>
        <v>8290.85</v>
      </c>
      <c r="G264" s="327">
        <f t="shared" si="112"/>
        <v>3212.6499999999996</v>
      </c>
      <c r="H264" s="327">
        <f t="shared" si="112"/>
        <v>621</v>
      </c>
      <c r="I264" s="327">
        <f t="shared" si="116"/>
        <v>12124.5</v>
      </c>
      <c r="J264" s="83"/>
      <c r="K264" s="84">
        <f t="shared" si="113"/>
        <v>13.358819511024047</v>
      </c>
      <c r="L264" s="84">
        <f t="shared" si="113"/>
        <v>2.4860101006990645</v>
      </c>
      <c r="M264" s="84">
        <f t="shared" si="113"/>
        <v>0.45660200693544067</v>
      </c>
      <c r="N264" s="79">
        <f t="shared" si="117"/>
        <v>16.301431618658551</v>
      </c>
      <c r="P264" s="84">
        <f t="shared" si="118"/>
        <v>102.2162841503297</v>
      </c>
      <c r="R264" s="84">
        <f t="shared" si="119"/>
        <v>76.025306621668136</v>
      </c>
      <c r="T264" s="74">
        <f t="shared" si="120"/>
        <v>74.033469694959336</v>
      </c>
      <c r="V264" s="119">
        <f>Weather_Factors!HA31</f>
        <v>1.0269045464830404</v>
      </c>
      <c r="X264" s="125">
        <f t="shared" si="114"/>
        <v>1611.2726090839958</v>
      </c>
      <c r="Y264" s="125">
        <f t="shared" si="114"/>
        <v>773.81915263071448</v>
      </c>
      <c r="Z264" s="125">
        <f t="shared" si="114"/>
        <v>735.26893226318953</v>
      </c>
      <c r="AA264" s="125">
        <f t="shared" si="121"/>
        <v>1344.5034119888285</v>
      </c>
      <c r="AC264" s="71">
        <f t="shared" si="115"/>
        <v>1.5846216414987007</v>
      </c>
      <c r="AD264" s="71"/>
      <c r="AF264" s="73">
        <f t="shared" si="122"/>
        <v>0.70162719620925951</v>
      </c>
      <c r="AG264" s="73">
        <f t="shared" si="123"/>
        <v>1.5221643372003748</v>
      </c>
      <c r="AH264" s="73">
        <f>Wgted_Floorspace!U193</f>
        <v>0.99524229138649734</v>
      </c>
      <c r="AI264" s="73">
        <f t="shared" si="124"/>
        <v>0.98707270275907533</v>
      </c>
      <c r="AJ264" s="73">
        <f t="shared" si="125"/>
        <v>0.97316575492466106</v>
      </c>
      <c r="AK264" s="73">
        <f t="shared" si="126"/>
        <v>1.5921968501671331</v>
      </c>
      <c r="AL264" s="73">
        <f t="shared" si="127"/>
        <v>1.0679918960796246</v>
      </c>
      <c r="AM264" s="73">
        <f t="shared" si="128"/>
        <v>1.0679918960796249</v>
      </c>
      <c r="AN264" s="73"/>
      <c r="AO264" s="73">
        <f t="shared" si="129"/>
        <v>0.95601516674310283</v>
      </c>
      <c r="AR264" s="53"/>
    </row>
    <row r="265" spans="1:44" x14ac:dyDescent="0.2">
      <c r="A265" s="75" t="s">
        <v>79</v>
      </c>
      <c r="B265" s="50">
        <f t="shared" si="111"/>
        <v>1973</v>
      </c>
      <c r="D265" s="79">
        <f>SEDS_CensusRgn!M21*National_Calibration!X12</f>
        <v>1183.0128076931799</v>
      </c>
      <c r="F265" s="327">
        <f t="shared" si="112"/>
        <v>8418.5370852668475</v>
      </c>
      <c r="G265" s="327">
        <f t="shared" si="112"/>
        <v>3382.5792275016761</v>
      </c>
      <c r="H265" s="327">
        <f t="shared" si="112"/>
        <v>679.39534982347379</v>
      </c>
      <c r="I265" s="327">
        <f t="shared" si="116"/>
        <v>12480.511662591996</v>
      </c>
      <c r="J265" s="83"/>
      <c r="K265" s="84">
        <f t="shared" si="113"/>
        <v>13.597126852111648</v>
      </c>
      <c r="L265" s="84">
        <f t="shared" si="113"/>
        <v>2.6220607385887607</v>
      </c>
      <c r="M265" s="84">
        <f t="shared" si="113"/>
        <v>0.51406420940570408</v>
      </c>
      <c r="N265" s="79">
        <f t="shared" si="117"/>
        <v>16.73325180010611</v>
      </c>
      <c r="P265" s="84">
        <f t="shared" si="118"/>
        <v>94.788806715275939</v>
      </c>
      <c r="R265" s="84">
        <f t="shared" si="119"/>
        <v>70.698321033194404</v>
      </c>
      <c r="T265" s="74">
        <f t="shared" si="120"/>
        <v>68.15003735587409</v>
      </c>
      <c r="V265" s="119">
        <f>Weather_Factors!HA32</f>
        <v>1.0373922565003653</v>
      </c>
      <c r="X265" s="125">
        <f t="shared" si="114"/>
        <v>1615.1412905108859</v>
      </c>
      <c r="Y265" s="125">
        <f t="shared" si="114"/>
        <v>775.16609729947902</v>
      </c>
      <c r="Z265" s="125">
        <f t="shared" si="114"/>
        <v>756.64958486876981</v>
      </c>
      <c r="AA265" s="125">
        <f t="shared" si="121"/>
        <v>1340.7504638019695</v>
      </c>
      <c r="AC265" s="71">
        <f t="shared" si="115"/>
        <v>1.4586919201277924</v>
      </c>
      <c r="AD265" s="71"/>
      <c r="AF265" s="73">
        <f t="shared" si="122"/>
        <v>0.72222907378295076</v>
      </c>
      <c r="AG265" s="73">
        <f t="shared" si="123"/>
        <v>1.4115572909652385</v>
      </c>
      <c r="AH265" s="73">
        <f>Wgted_Floorspace!U194</f>
        <v>0.99699021679054933</v>
      </c>
      <c r="AI265" s="73">
        <f t="shared" si="124"/>
        <v>0.9843174604316216</v>
      </c>
      <c r="AJ265" s="73">
        <f t="shared" si="125"/>
        <v>0.98310463412370208</v>
      </c>
      <c r="AK265" s="73">
        <f t="shared" si="126"/>
        <v>1.4630955204590927</v>
      </c>
      <c r="AL265" s="73">
        <f t="shared" si="127"/>
        <v>1.0194677148453952</v>
      </c>
      <c r="AM265" s="73">
        <f t="shared" si="128"/>
        <v>1.0194677148453954</v>
      </c>
      <c r="AN265" s="73"/>
      <c r="AO265" s="73">
        <f t="shared" si="129"/>
        <v>0.96477452854364398</v>
      </c>
      <c r="AR265" s="53"/>
    </row>
    <row r="266" spans="1:44" x14ac:dyDescent="0.2">
      <c r="A266" s="75" t="s">
        <v>79</v>
      </c>
      <c r="B266" s="50">
        <f t="shared" si="111"/>
        <v>1974</v>
      </c>
      <c r="D266" s="79">
        <f>SEDS_CensusRgn!M22*National_Calibration!X13</f>
        <v>1120.8300021101636</v>
      </c>
      <c r="F266" s="327">
        <f t="shared" si="112"/>
        <v>8637.6900377763941</v>
      </c>
      <c r="G266" s="327">
        <f t="shared" si="112"/>
        <v>3430.5023584251626</v>
      </c>
      <c r="H266" s="327">
        <f t="shared" si="112"/>
        <v>818.92220814094401</v>
      </c>
      <c r="I266" s="327">
        <f t="shared" si="116"/>
        <v>12887.114604342501</v>
      </c>
      <c r="J266" s="83"/>
      <c r="K266" s="84">
        <f t="shared" si="113"/>
        <v>13.986920311455037</v>
      </c>
      <c r="L266" s="84">
        <f t="shared" si="113"/>
        <v>2.6625990764058121</v>
      </c>
      <c r="M266" s="84">
        <f t="shared" si="113"/>
        <v>0.63721511449551393</v>
      </c>
      <c r="N266" s="79">
        <f t="shared" si="117"/>
        <v>17.286734502356364</v>
      </c>
      <c r="P266" s="84">
        <f t="shared" si="118"/>
        <v>86.972921132592674</v>
      </c>
      <c r="R266" s="84">
        <f t="shared" si="119"/>
        <v>64.837578315174724</v>
      </c>
      <c r="T266" s="74">
        <f t="shared" si="120"/>
        <v>64.077188595683879</v>
      </c>
      <c r="V266" s="119">
        <f>Weather_Factors!HA33</f>
        <v>1.011866777181639</v>
      </c>
      <c r="X266" s="125">
        <f t="shared" si="114"/>
        <v>1619.2894454749037</v>
      </c>
      <c r="Y266" s="125">
        <f t="shared" si="114"/>
        <v>776.15427660808507</v>
      </c>
      <c r="Z266" s="125">
        <f t="shared" si="114"/>
        <v>778.11434121694185</v>
      </c>
      <c r="AA266" s="125">
        <f t="shared" si="121"/>
        <v>1341.39681636193</v>
      </c>
      <c r="AC266" s="71">
        <f t="shared" si="115"/>
        <v>1.3715161560505349</v>
      </c>
      <c r="AD266" s="71"/>
      <c r="AF266" s="73">
        <f t="shared" si="122"/>
        <v>0.74575859516452059</v>
      </c>
      <c r="AG266" s="73">
        <f t="shared" si="123"/>
        <v>1.2951662247423459</v>
      </c>
      <c r="AH266" s="73">
        <f>Wgted_Floorspace!U195</f>
        <v>1.0038026630049526</v>
      </c>
      <c r="AI266" s="73">
        <f t="shared" si="124"/>
        <v>0.98479198281855373</v>
      </c>
      <c r="AJ266" s="73">
        <f t="shared" si="125"/>
        <v>0.95891492492814312</v>
      </c>
      <c r="AK266" s="73">
        <f t="shared" si="126"/>
        <v>1.3663204996336697</v>
      </c>
      <c r="AL266" s="73">
        <f t="shared" si="127"/>
        <v>0.96588134426838745</v>
      </c>
      <c r="AM266" s="73">
        <f t="shared" si="128"/>
        <v>0.96588134426838756</v>
      </c>
      <c r="AN266" s="73"/>
      <c r="AO266" s="73">
        <f t="shared" si="129"/>
        <v>0.94792270560940761</v>
      </c>
      <c r="AR266" s="53"/>
    </row>
    <row r="267" spans="1:44" x14ac:dyDescent="0.2">
      <c r="A267" s="75" t="s">
        <v>79</v>
      </c>
      <c r="B267" s="50">
        <f t="shared" si="111"/>
        <v>1975</v>
      </c>
      <c r="D267" s="79">
        <f>SEDS_CensusRgn!M23*National_Calibration!X14</f>
        <v>1211.4133625026452</v>
      </c>
      <c r="F267" s="327">
        <f t="shared" si="112"/>
        <v>9000.0730812551101</v>
      </c>
      <c r="G267" s="327">
        <f t="shared" si="112"/>
        <v>3535.8070154133702</v>
      </c>
      <c r="H267" s="327">
        <f t="shared" si="112"/>
        <v>776.61110477729494</v>
      </c>
      <c r="I267" s="327">
        <f t="shared" si="116"/>
        <v>13312.491201445775</v>
      </c>
      <c r="J267" s="83"/>
      <c r="K267" s="84">
        <f t="shared" si="113"/>
        <v>14.626012891565392</v>
      </c>
      <c r="L267" s="84">
        <f t="shared" si="113"/>
        <v>2.7475633763351079</v>
      </c>
      <c r="M267" s="84">
        <f t="shared" si="113"/>
        <v>0.61046600671072027</v>
      </c>
      <c r="N267" s="79">
        <f t="shared" si="117"/>
        <v>17.98404227461122</v>
      </c>
      <c r="P267" s="84">
        <f t="shared" si="118"/>
        <v>90.99824699760795</v>
      </c>
      <c r="R267" s="84">
        <f t="shared" si="119"/>
        <v>67.360460123742328</v>
      </c>
      <c r="T267" s="74">
        <f t="shared" si="120"/>
        <v>62.962958598918149</v>
      </c>
      <c r="V267" s="119">
        <f>Weather_Factors!HA34</f>
        <v>1.0698426761175059</v>
      </c>
      <c r="X267" s="125">
        <f t="shared" si="114"/>
        <v>1625.0993474739332</v>
      </c>
      <c r="Y267" s="125">
        <f t="shared" si="114"/>
        <v>777.06825184685351</v>
      </c>
      <c r="Z267" s="125">
        <f t="shared" si="114"/>
        <v>786.06396812440721</v>
      </c>
      <c r="AA267" s="125">
        <f t="shared" si="121"/>
        <v>1350.9148665321259</v>
      </c>
      <c r="AC267" s="71">
        <f t="shared" si="115"/>
        <v>1.3476670378914517</v>
      </c>
      <c r="AD267" s="71"/>
      <c r="AF267" s="73">
        <f t="shared" si="122"/>
        <v>0.77037452070030399</v>
      </c>
      <c r="AG267" s="73">
        <f t="shared" si="123"/>
        <v>1.3551097800013612</v>
      </c>
      <c r="AH267" s="73">
        <f>Wgted_Floorspace!U196</f>
        <v>1.0001921574055717</v>
      </c>
      <c r="AI267" s="73">
        <f t="shared" si="124"/>
        <v>0.99177969844851588</v>
      </c>
      <c r="AJ267" s="73">
        <f t="shared" si="125"/>
        <v>1.0138568955802232</v>
      </c>
      <c r="AK267" s="73">
        <f t="shared" si="126"/>
        <v>1.3474081234422048</v>
      </c>
      <c r="AL267" s="73">
        <f t="shared" si="127"/>
        <v>1.0439420472648429</v>
      </c>
      <c r="AM267" s="73">
        <f t="shared" si="128"/>
        <v>1.0439420472648431</v>
      </c>
      <c r="AN267" s="73"/>
      <c r="AO267" s="73">
        <f t="shared" si="129"/>
        <v>1.0057159047991198</v>
      </c>
      <c r="AR267" s="53"/>
    </row>
    <row r="268" spans="1:44" x14ac:dyDescent="0.2">
      <c r="A268" s="75" t="s">
        <v>79</v>
      </c>
      <c r="B268" s="50">
        <f t="shared" si="111"/>
        <v>1976</v>
      </c>
      <c r="D268" s="79">
        <f>SEDS_CensusRgn!M24*National_Calibration!X15</f>
        <v>1200.3648912907099</v>
      </c>
      <c r="F268" s="327">
        <f t="shared" si="112"/>
        <v>9229.6849752686958</v>
      </c>
      <c r="G268" s="327">
        <f t="shared" si="112"/>
        <v>3619.1643744411758</v>
      </c>
      <c r="H268" s="327">
        <f t="shared" si="112"/>
        <v>913.72153563819131</v>
      </c>
      <c r="I268" s="327">
        <f t="shared" si="116"/>
        <v>13762.570885348063</v>
      </c>
      <c r="J268" s="83"/>
      <c r="K268" s="84">
        <f t="shared" si="113"/>
        <v>15.049171303590709</v>
      </c>
      <c r="L268" s="84">
        <f t="shared" si="113"/>
        <v>2.8163734855379277</v>
      </c>
      <c r="M268" s="84">
        <f t="shared" si="113"/>
        <v>0.72454509902913056</v>
      </c>
      <c r="N268" s="79">
        <f t="shared" si="117"/>
        <v>18.590089888157767</v>
      </c>
      <c r="P268" s="84">
        <f t="shared" si="118"/>
        <v>87.219524701496354</v>
      </c>
      <c r="R268" s="84">
        <f t="shared" si="119"/>
        <v>64.570149930010004</v>
      </c>
      <c r="T268" s="74">
        <f t="shared" si="120"/>
        <v>65.115526546558925</v>
      </c>
      <c r="V268" s="119">
        <f>Weather_Factors!HA35</f>
        <v>0.99162447659608555</v>
      </c>
      <c r="X268" s="125">
        <f t="shared" si="114"/>
        <v>1630.5184135661787</v>
      </c>
      <c r="Y268" s="125">
        <f t="shared" si="114"/>
        <v>778.18335785668626</v>
      </c>
      <c r="Z268" s="125">
        <f t="shared" si="114"/>
        <v>792.9605145216043</v>
      </c>
      <c r="AA268" s="125">
        <f t="shared" si="121"/>
        <v>1350.7715995090123</v>
      </c>
      <c r="AC268" s="71">
        <f t="shared" si="115"/>
        <v>1.393740871370855</v>
      </c>
      <c r="AD268" s="71"/>
      <c r="AF268" s="73">
        <f t="shared" si="122"/>
        <v>0.79641997797170583</v>
      </c>
      <c r="AG268" s="73">
        <f t="shared" si="123"/>
        <v>1.2988385472214086</v>
      </c>
      <c r="AH268" s="73">
        <f>Wgted_Floorspace!U197</f>
        <v>1.0060764976848486</v>
      </c>
      <c r="AI268" s="73">
        <f t="shared" si="124"/>
        <v>0.99167451837499576</v>
      </c>
      <c r="AJ268" s="73">
        <f t="shared" si="125"/>
        <v>0.93973192121254179</v>
      </c>
      <c r="AK268" s="73">
        <f t="shared" si="126"/>
        <v>1.3853229596139931</v>
      </c>
      <c r="AL268" s="73">
        <f t="shared" si="127"/>
        <v>1.0344209671668767</v>
      </c>
      <c r="AM268" s="73">
        <f t="shared" si="128"/>
        <v>1.0344209671668767</v>
      </c>
      <c r="AN268" s="73"/>
      <c r="AO268" s="73">
        <f t="shared" si="129"/>
        <v>0.93757093839209693</v>
      </c>
      <c r="AR268" s="53"/>
    </row>
    <row r="269" spans="1:44" x14ac:dyDescent="0.2">
      <c r="A269" s="75" t="s">
        <v>79</v>
      </c>
      <c r="B269" s="50">
        <f t="shared" si="111"/>
        <v>1977</v>
      </c>
      <c r="D269" s="79">
        <f>SEDS_CensusRgn!M25*National_Calibration!X16</f>
        <v>1093.1197001513015</v>
      </c>
      <c r="F269" s="327">
        <f t="shared" si="112"/>
        <v>9371.2409861566284</v>
      </c>
      <c r="G269" s="327">
        <f t="shared" si="112"/>
        <v>3839.8786698815229</v>
      </c>
      <c r="H269" s="327">
        <f t="shared" si="112"/>
        <v>937.76403954018315</v>
      </c>
      <c r="I269" s="327">
        <f t="shared" si="116"/>
        <v>14148.883695578334</v>
      </c>
      <c r="J269" s="83"/>
      <c r="K269" s="84">
        <f t="shared" si="113"/>
        <v>15.333838069003237</v>
      </c>
      <c r="L269" s="84">
        <f t="shared" si="113"/>
        <v>2.9932696360443396</v>
      </c>
      <c r="M269" s="84">
        <f t="shared" si="113"/>
        <v>0.75108739681212577</v>
      </c>
      <c r="N269" s="79">
        <f t="shared" si="117"/>
        <v>19.078195101859702</v>
      </c>
      <c r="P269" s="84">
        <f t="shared" si="118"/>
        <v>77.258370601555811</v>
      </c>
      <c r="R269" s="84">
        <f t="shared" si="119"/>
        <v>57.296808965159734</v>
      </c>
      <c r="T269" s="74">
        <f t="shared" si="120"/>
        <v>58.233275527007429</v>
      </c>
      <c r="V269" s="119">
        <f>Weather_Factors!HA36</f>
        <v>0.9839187036385515</v>
      </c>
      <c r="X269" s="125">
        <f t="shared" si="114"/>
        <v>1636.2654734473981</v>
      </c>
      <c r="Y269" s="125">
        <f t="shared" si="114"/>
        <v>779.52193112828104</v>
      </c>
      <c r="Z269" s="125">
        <f t="shared" si="114"/>
        <v>800.93431305001729</v>
      </c>
      <c r="AA269" s="125">
        <f t="shared" si="121"/>
        <v>1348.3887147805044</v>
      </c>
      <c r="AC269" s="71">
        <f t="shared" si="115"/>
        <v>1.2464323100844139</v>
      </c>
      <c r="AD269" s="71"/>
      <c r="AF269" s="73">
        <f t="shared" si="122"/>
        <v>0.81877533892692744</v>
      </c>
      <c r="AG269" s="73">
        <f t="shared" si="123"/>
        <v>1.1505009936278221</v>
      </c>
      <c r="AH269" s="73">
        <f>Wgted_Floorspace!U198</f>
        <v>1.0052825836640424</v>
      </c>
      <c r="AI269" s="73">
        <f t="shared" si="124"/>
        <v>0.98992511376333159</v>
      </c>
      <c r="AJ269" s="73">
        <f t="shared" si="125"/>
        <v>0.93242939793208757</v>
      </c>
      <c r="AK269" s="73">
        <f t="shared" si="126"/>
        <v>1.2398825269024671</v>
      </c>
      <c r="AL269" s="73">
        <f t="shared" si="127"/>
        <v>0.94200184099338669</v>
      </c>
      <c r="AM269" s="73">
        <f t="shared" si="128"/>
        <v>0.9420018409933868</v>
      </c>
      <c r="AN269" s="73"/>
      <c r="AO269" s="73">
        <f t="shared" si="129"/>
        <v>0.92791128890416563</v>
      </c>
      <c r="AR269" s="53"/>
    </row>
    <row r="270" spans="1:44" x14ac:dyDescent="0.2">
      <c r="A270" s="75" t="s">
        <v>79</v>
      </c>
      <c r="B270" s="50">
        <f>B269+1</f>
        <v>1978</v>
      </c>
      <c r="D270" s="79">
        <f>SEDS_CensusRgn!M26*National_Calibration!X17</f>
        <v>1108.8845595276046</v>
      </c>
      <c r="F270" s="327">
        <f t="shared" si="112"/>
        <v>9596.7963684298702</v>
      </c>
      <c r="G270" s="327">
        <f t="shared" si="112"/>
        <v>4130.4172448208446</v>
      </c>
      <c r="H270" s="327">
        <f t="shared" si="112"/>
        <v>936.06680069199831</v>
      </c>
      <c r="I270" s="327">
        <f t="shared" si="116"/>
        <v>14663.280413942713</v>
      </c>
      <c r="J270" s="83"/>
      <c r="K270" s="84">
        <f t="shared" si="113"/>
        <v>15.757684145242681</v>
      </c>
      <c r="L270" s="84">
        <f t="shared" si="113"/>
        <v>3.2256764079059055</v>
      </c>
      <c r="M270" s="84">
        <f t="shared" si="113"/>
        <v>0.7565821045437906</v>
      </c>
      <c r="N270" s="79">
        <f t="shared" si="117"/>
        <v>19.739942657692378</v>
      </c>
      <c r="P270" s="84">
        <f t="shared" si="118"/>
        <v>75.623225378218351</v>
      </c>
      <c r="R270" s="84">
        <f t="shared" si="119"/>
        <v>56.174659610547948</v>
      </c>
      <c r="T270" s="74">
        <f t="shared" si="120"/>
        <v>56.144041338853221</v>
      </c>
      <c r="V270" s="119">
        <f>Weather_Factors!HA37</f>
        <v>1.0005453521151058</v>
      </c>
      <c r="X270" s="125">
        <f t="shared" si="114"/>
        <v>1641.9733773949808</v>
      </c>
      <c r="Y270" s="125">
        <f t="shared" si="114"/>
        <v>780.9565515325603</v>
      </c>
      <c r="Z270" s="125">
        <f t="shared" si="114"/>
        <v>808.25653039342762</v>
      </c>
      <c r="AA270" s="125">
        <f t="shared" si="121"/>
        <v>1346.2159967235211</v>
      </c>
      <c r="AC270" s="71">
        <f t="shared" si="115"/>
        <v>1.2017140803114612</v>
      </c>
      <c r="AD270" s="71"/>
      <c r="AF270" s="73">
        <f t="shared" si="122"/>
        <v>0.84854272951996179</v>
      </c>
      <c r="AG270" s="73">
        <f t="shared" si="123"/>
        <v>1.1261510598986004</v>
      </c>
      <c r="AH270" s="73">
        <f>Wgted_Floorspace!U199</f>
        <v>1.0026939081929993</v>
      </c>
      <c r="AI270" s="73">
        <f t="shared" si="124"/>
        <v>0.98833000387687353</v>
      </c>
      <c r="AJ270" s="73">
        <f t="shared" si="125"/>
        <v>0.94818595970013908</v>
      </c>
      <c r="AK270" s="73">
        <f t="shared" si="126"/>
        <v>1.1984854704833359</v>
      </c>
      <c r="AL270" s="73">
        <f t="shared" si="127"/>
        <v>0.95558729421815636</v>
      </c>
      <c r="AM270" s="73">
        <f t="shared" si="128"/>
        <v>0.95558729421815636</v>
      </c>
      <c r="AN270" s="73"/>
      <c r="AO270" s="73">
        <f t="shared" si="129"/>
        <v>0.9396451501781129</v>
      </c>
      <c r="AR270" s="53"/>
    </row>
    <row r="271" spans="1:44" x14ac:dyDescent="0.2">
      <c r="A271" s="75" t="s">
        <v>79</v>
      </c>
      <c r="B271" s="50">
        <f t="shared" ref="B271:B304" si="130">B270+1</f>
        <v>1979</v>
      </c>
      <c r="D271" s="79">
        <f>SEDS_CensusRgn!M27*National_Calibration!X18</f>
        <v>1186.8511099647708</v>
      </c>
      <c r="F271" s="327">
        <f t="shared" si="112"/>
        <v>9858.9880263290524</v>
      </c>
      <c r="G271" s="327">
        <f t="shared" si="112"/>
        <v>4262.479528728536</v>
      </c>
      <c r="H271" s="327">
        <f t="shared" si="112"/>
        <v>869.36461364440606</v>
      </c>
      <c r="I271" s="327">
        <f t="shared" si="116"/>
        <v>14990.832168701994</v>
      </c>
      <c r="J271" s="83"/>
      <c r="K271" s="84">
        <f t="shared" si="113"/>
        <v>16.236850348866795</v>
      </c>
      <c r="L271" s="84">
        <f t="shared" si="113"/>
        <v>3.3345942618356346</v>
      </c>
      <c r="M271" s="84">
        <f t="shared" si="113"/>
        <v>0.70919844310216551</v>
      </c>
      <c r="N271" s="79">
        <f t="shared" si="117"/>
        <v>20.280643053804596</v>
      </c>
      <c r="P271" s="84">
        <f t="shared" si="118"/>
        <v>79.17179624241875</v>
      </c>
      <c r="R271" s="84">
        <f t="shared" si="119"/>
        <v>58.521374633735817</v>
      </c>
      <c r="T271" s="74">
        <f t="shared" si="120"/>
        <v>57.885605298494433</v>
      </c>
      <c r="V271" s="119">
        <f>Weather_Factors!HA38</f>
        <v>1.0109832026798884</v>
      </c>
      <c r="X271" s="125">
        <f t="shared" si="114"/>
        <v>1646.9084154991626</v>
      </c>
      <c r="Y271" s="125">
        <f t="shared" si="114"/>
        <v>782.31326141531474</v>
      </c>
      <c r="Z271" s="125">
        <f t="shared" si="114"/>
        <v>815.76640223390461</v>
      </c>
      <c r="AA271" s="125">
        <f t="shared" si="121"/>
        <v>1352.8697290165599</v>
      </c>
      <c r="AC271" s="71">
        <f t="shared" si="115"/>
        <v>1.2389907330453196</v>
      </c>
      <c r="AD271" s="71"/>
      <c r="AF271" s="73">
        <f t="shared" si="122"/>
        <v>0.86749767358406149</v>
      </c>
      <c r="AG271" s="73">
        <f t="shared" si="123"/>
        <v>1.1789949688942565</v>
      </c>
      <c r="AH271" s="73">
        <f>Wgted_Floorspace!U200</f>
        <v>0.99836096885202685</v>
      </c>
      <c r="AI271" s="73">
        <f t="shared" si="124"/>
        <v>0.99321486877149656</v>
      </c>
      <c r="AJ271" s="73">
        <f t="shared" si="125"/>
        <v>0.95807758863435299</v>
      </c>
      <c r="AK271" s="73">
        <f t="shared" si="126"/>
        <v>1.2410248113665567</v>
      </c>
      <c r="AL271" s="73">
        <f t="shared" si="127"/>
        <v>1.0227753926830805</v>
      </c>
      <c r="AM271" s="73">
        <f t="shared" si="128"/>
        <v>1.0227753926830805</v>
      </c>
      <c r="AN271" s="73"/>
      <c r="AO271" s="73">
        <f t="shared" si="129"/>
        <v>0.95001724227898721</v>
      </c>
      <c r="AR271" s="53"/>
    </row>
    <row r="272" spans="1:44" x14ac:dyDescent="0.2">
      <c r="A272" s="75" t="s">
        <v>79</v>
      </c>
      <c r="B272" s="50">
        <f t="shared" si="130"/>
        <v>1980</v>
      </c>
      <c r="D272" s="79">
        <f>SEDS_CensusRgn!M28*National_Calibration!X19</f>
        <v>1077.6548108051254</v>
      </c>
      <c r="F272" s="327">
        <f t="shared" si="112"/>
        <v>10061.754146876647</v>
      </c>
      <c r="G272" s="327">
        <f t="shared" si="112"/>
        <v>4359.7905972643275</v>
      </c>
      <c r="H272" s="327">
        <f t="shared" si="112"/>
        <v>922.30789941845012</v>
      </c>
      <c r="I272" s="327">
        <f t="shared" si="116"/>
        <v>15343.852643559425</v>
      </c>
      <c r="J272" s="83"/>
      <c r="K272" s="84">
        <f t="shared" si="113"/>
        <v>16.622215825720371</v>
      </c>
      <c r="L272" s="84">
        <f t="shared" si="113"/>
        <v>3.4159482325533728</v>
      </c>
      <c r="M272" s="84">
        <f t="shared" si="113"/>
        <v>0.75891226577526549</v>
      </c>
      <c r="N272" s="79">
        <f t="shared" si="117"/>
        <v>20.797076324049009</v>
      </c>
      <c r="P272" s="84">
        <f t="shared" si="118"/>
        <v>70.233652254049147</v>
      </c>
      <c r="R272" s="84">
        <f t="shared" si="119"/>
        <v>51.817610995588034</v>
      </c>
      <c r="T272" s="74">
        <f t="shared" si="120"/>
        <v>53.263758032824789</v>
      </c>
      <c r="V272" s="119">
        <f>Weather_Factors!HA39</f>
        <v>0.97284932399352031</v>
      </c>
      <c r="X272" s="125">
        <f t="shared" si="114"/>
        <v>1652.0196760005524</v>
      </c>
      <c r="Y272" s="125">
        <f t="shared" si="114"/>
        <v>783.51199589650139</v>
      </c>
      <c r="Z272" s="125">
        <f t="shared" si="114"/>
        <v>822.84047036113247</v>
      </c>
      <c r="AA272" s="125">
        <f t="shared" si="121"/>
        <v>1355.401202499072</v>
      </c>
      <c r="AC272" s="71">
        <f t="shared" si="115"/>
        <v>1.1400641363174027</v>
      </c>
      <c r="AD272" s="71"/>
      <c r="AF272" s="73">
        <f t="shared" si="122"/>
        <v>0.88792645547021598</v>
      </c>
      <c r="AG272" s="73">
        <f t="shared" si="123"/>
        <v>1.0458916758822669</v>
      </c>
      <c r="AH272" s="73">
        <f>Wgted_Floorspace!U201</f>
        <v>0.99986529726654028</v>
      </c>
      <c r="AI272" s="73">
        <f t="shared" si="124"/>
        <v>0.99507336042727446</v>
      </c>
      <c r="AJ272" s="73">
        <f t="shared" si="125"/>
        <v>0.92193928837351402</v>
      </c>
      <c r="AK272" s="73">
        <f t="shared" si="126"/>
        <v>1.1402177267619367</v>
      </c>
      <c r="AL272" s="73">
        <f t="shared" si="127"/>
        <v>0.92867488857194536</v>
      </c>
      <c r="AM272" s="73">
        <f t="shared" si="128"/>
        <v>0.92867488857194525</v>
      </c>
      <c r="AN272" s="73"/>
      <c r="AO272" s="73">
        <f t="shared" si="129"/>
        <v>0.91727364987778004</v>
      </c>
      <c r="AR272" s="53"/>
    </row>
    <row r="273" spans="1:44" x14ac:dyDescent="0.2">
      <c r="A273" s="75" t="s">
        <v>79</v>
      </c>
      <c r="B273" s="50">
        <f t="shared" si="130"/>
        <v>1981</v>
      </c>
      <c r="D273" s="79">
        <f>SEDS_CensusRgn!M29*National_Calibration!X20</f>
        <v>1028.1469107404366</v>
      </c>
      <c r="F273" s="327">
        <f t="shared" si="112"/>
        <v>10388.11595181647</v>
      </c>
      <c r="G273" s="327">
        <f t="shared" si="112"/>
        <v>4627.5301162797487</v>
      </c>
      <c r="H273" s="327">
        <f t="shared" si="112"/>
        <v>943.97268933202213</v>
      </c>
      <c r="I273" s="327">
        <f t="shared" si="116"/>
        <v>15959.618757428241</v>
      </c>
      <c r="J273" s="83"/>
      <c r="K273" s="84">
        <f t="shared" si="113"/>
        <v>17.169198927055753</v>
      </c>
      <c r="L273" s="84">
        <f t="shared" si="113"/>
        <v>3.627966113777727</v>
      </c>
      <c r="M273" s="84">
        <f t="shared" si="113"/>
        <v>0.78090134097941521</v>
      </c>
      <c r="N273" s="79">
        <f t="shared" si="117"/>
        <v>21.578066381812896</v>
      </c>
      <c r="P273" s="84">
        <f t="shared" si="118"/>
        <v>64.421771369813953</v>
      </c>
      <c r="R273" s="84">
        <f t="shared" si="119"/>
        <v>47.647777727063243</v>
      </c>
      <c r="T273" s="74">
        <f t="shared" si="120"/>
        <v>50.161512858976003</v>
      </c>
      <c r="V273" s="119">
        <f>Weather_Factors!HA40</f>
        <v>0.94988717467553518</v>
      </c>
      <c r="X273" s="125">
        <f t="shared" si="114"/>
        <v>1652.773131017424</v>
      </c>
      <c r="Y273" s="125">
        <f t="shared" si="114"/>
        <v>783.99621884997919</v>
      </c>
      <c r="Z273" s="125">
        <f t="shared" si="114"/>
        <v>827.24992979616798</v>
      </c>
      <c r="AA273" s="125">
        <f t="shared" si="121"/>
        <v>1352.0414685200176</v>
      </c>
      <c r="AC273" s="71">
        <f t="shared" si="115"/>
        <v>1.0736632927533951</v>
      </c>
      <c r="AD273" s="71"/>
      <c r="AF273" s="73">
        <f t="shared" si="122"/>
        <v>0.9235599456755399</v>
      </c>
      <c r="AG273" s="73">
        <f t="shared" si="123"/>
        <v>0.95934345230344242</v>
      </c>
      <c r="AH273" s="73">
        <f>Wgted_Floorspace!U202</f>
        <v>0.99869626386146715</v>
      </c>
      <c r="AI273" s="73">
        <f t="shared" si="124"/>
        <v>0.99260679792569539</v>
      </c>
      <c r="AJ273" s="73">
        <f t="shared" si="125"/>
        <v>0.90017876793151119</v>
      </c>
      <c r="AK273" s="73">
        <f t="shared" si="126"/>
        <v>1.0750648937065881</v>
      </c>
      <c r="AL273" s="73">
        <f t="shared" si="127"/>
        <v>0.88601118669355217</v>
      </c>
      <c r="AM273" s="73">
        <f t="shared" si="128"/>
        <v>0.88601118669355217</v>
      </c>
      <c r="AN273" s="73"/>
      <c r="AO273" s="73">
        <f t="shared" si="129"/>
        <v>0.89235864543565968</v>
      </c>
      <c r="AR273" s="53"/>
    </row>
    <row r="274" spans="1:44" x14ac:dyDescent="0.2">
      <c r="A274" s="75" t="s">
        <v>79</v>
      </c>
      <c r="B274" s="50">
        <f t="shared" si="130"/>
        <v>1982</v>
      </c>
      <c r="D274" s="79">
        <f>SEDS_CensusRgn!M30*National_Calibration!X21</f>
        <v>1093.4140215959505</v>
      </c>
      <c r="F274" s="327">
        <f t="shared" si="112"/>
        <v>10511.812045274552</v>
      </c>
      <c r="G274" s="327">
        <f t="shared" si="112"/>
        <v>4683.9108212603151</v>
      </c>
      <c r="H274" s="327">
        <f t="shared" si="112"/>
        <v>949.75922080321288</v>
      </c>
      <c r="I274" s="327">
        <f t="shared" si="116"/>
        <v>16145.48208733808</v>
      </c>
      <c r="J274" s="83"/>
      <c r="K274" s="84">
        <f t="shared" si="113"/>
        <v>17.389998716724467</v>
      </c>
      <c r="L274" s="84">
        <f t="shared" si="113"/>
        <v>3.6728399448640725</v>
      </c>
      <c r="M274" s="84">
        <f t="shared" si="113"/>
        <v>0.78958043276701728</v>
      </c>
      <c r="N274" s="79">
        <f t="shared" si="117"/>
        <v>21.852419094355557</v>
      </c>
      <c r="P274" s="84">
        <f t="shared" si="118"/>
        <v>67.72259977628346</v>
      </c>
      <c r="R274" s="84">
        <f t="shared" si="119"/>
        <v>50.03629194894846</v>
      </c>
      <c r="T274" s="74">
        <f t="shared" si="120"/>
        <v>48.729614860873852</v>
      </c>
      <c r="V274" s="119">
        <f>Weather_Factors!HA41</f>
        <v>1.0268148453831465</v>
      </c>
      <c r="X274" s="125">
        <f t="shared" si="114"/>
        <v>1654.3293051498115</v>
      </c>
      <c r="Y274" s="125">
        <f t="shared" si="114"/>
        <v>784.13959723422101</v>
      </c>
      <c r="Z274" s="125">
        <f t="shared" si="114"/>
        <v>831.34800428604194</v>
      </c>
      <c r="AA274" s="125">
        <f t="shared" si="121"/>
        <v>1353.4695945371045</v>
      </c>
      <c r="AC274" s="71">
        <f t="shared" si="115"/>
        <v>1.0430147689767792</v>
      </c>
      <c r="AD274" s="71"/>
      <c r="AF274" s="73">
        <f t="shared" si="122"/>
        <v>0.9343155864889966</v>
      </c>
      <c r="AG274" s="73">
        <f t="shared" si="123"/>
        <v>1.0084980789396094</v>
      </c>
      <c r="AH274" s="73">
        <f>Wgted_Floorspace!U203</f>
        <v>0.99845651938140756</v>
      </c>
      <c r="AI274" s="73">
        <f t="shared" si="124"/>
        <v>0.9936552625074857</v>
      </c>
      <c r="AJ274" s="73">
        <f t="shared" si="125"/>
        <v>0.97308074795990007</v>
      </c>
      <c r="AK274" s="73">
        <f t="shared" si="126"/>
        <v>1.0446271307066806</v>
      </c>
      <c r="AL274" s="73">
        <f t="shared" si="127"/>
        <v>0.94225547409748756</v>
      </c>
      <c r="AM274" s="73">
        <f t="shared" si="128"/>
        <v>0.94225547409748756</v>
      </c>
      <c r="AN274" s="73"/>
      <c r="AO274" s="73">
        <f t="shared" si="129"/>
        <v>0.96541440413994395</v>
      </c>
      <c r="AR274" s="53"/>
    </row>
    <row r="275" spans="1:44" x14ac:dyDescent="0.2">
      <c r="A275" s="75" t="s">
        <v>79</v>
      </c>
      <c r="B275" s="50">
        <f t="shared" si="130"/>
        <v>1983</v>
      </c>
      <c r="D275" s="79">
        <f>SEDS_CensusRgn!M31*National_Calibration!X22</f>
        <v>1081.7333275479227</v>
      </c>
      <c r="F275" s="327">
        <f t="shared" si="112"/>
        <v>10725.256994237026</v>
      </c>
      <c r="G275" s="327">
        <f t="shared" si="112"/>
        <v>4756.1166019716029</v>
      </c>
      <c r="H275" s="327">
        <f t="shared" si="112"/>
        <v>961.6751142324606</v>
      </c>
      <c r="I275" s="327">
        <f t="shared" si="116"/>
        <v>16443.048710441089</v>
      </c>
      <c r="J275" s="83"/>
      <c r="K275" s="84">
        <f t="shared" si="113"/>
        <v>17.761980273809876</v>
      </c>
      <c r="L275" s="84">
        <f t="shared" si="113"/>
        <v>3.73044914156623</v>
      </c>
      <c r="M275" s="84">
        <f t="shared" si="113"/>
        <v>0.80338975098116827</v>
      </c>
      <c r="N275" s="79">
        <f t="shared" si="117"/>
        <v>22.295819166357273</v>
      </c>
      <c r="P275" s="84">
        <f t="shared" si="118"/>
        <v>65.786664419539079</v>
      </c>
      <c r="R275" s="84">
        <f t="shared" si="119"/>
        <v>48.517317057369105</v>
      </c>
      <c r="T275" s="74">
        <f t="shared" si="120"/>
        <v>48.817945828931585</v>
      </c>
      <c r="V275" s="119">
        <f>Weather_Factors!HA42</f>
        <v>0.99384183897012079</v>
      </c>
      <c r="X275" s="125">
        <f t="shared" si="114"/>
        <v>1656.0890133778494</v>
      </c>
      <c r="Y275" s="125">
        <f t="shared" si="114"/>
        <v>784.34770502047991</v>
      </c>
      <c r="Z275" s="125">
        <f t="shared" si="114"/>
        <v>835.40661403344711</v>
      </c>
      <c r="AA275" s="125">
        <f t="shared" si="121"/>
        <v>1355.9419277399429</v>
      </c>
      <c r="AC275" s="71">
        <f t="shared" si="115"/>
        <v>1.0449054160608013</v>
      </c>
      <c r="AD275" s="71"/>
      <c r="AF275" s="73">
        <f t="shared" si="122"/>
        <v>0.95153533455722394</v>
      </c>
      <c r="AG275" s="73">
        <f t="shared" si="123"/>
        <v>0.97966889791765321</v>
      </c>
      <c r="AH275" s="73">
        <f>Wgted_Floorspace!U204</f>
        <v>0.99829048141668153</v>
      </c>
      <c r="AI275" s="73">
        <f t="shared" si="124"/>
        <v>0.99547033608400926</v>
      </c>
      <c r="AJ275" s="73">
        <f t="shared" si="125"/>
        <v>0.94183324712064087</v>
      </c>
      <c r="AK275" s="73">
        <f t="shared" si="126"/>
        <v>1.046694760204433</v>
      </c>
      <c r="AL275" s="73">
        <f t="shared" si="127"/>
        <v>0.93218957253538104</v>
      </c>
      <c r="AM275" s="73">
        <f t="shared" si="128"/>
        <v>0.93218957253538104</v>
      </c>
      <c r="AN275" s="73"/>
      <c r="AO275" s="73">
        <f t="shared" si="129"/>
        <v>0.9359642707357313</v>
      </c>
      <c r="AR275" s="53"/>
    </row>
    <row r="276" spans="1:44" x14ac:dyDescent="0.2">
      <c r="A276" s="75" t="s">
        <v>79</v>
      </c>
      <c r="B276" s="50">
        <f t="shared" si="130"/>
        <v>1984</v>
      </c>
      <c r="D276" s="79">
        <f>SEDS_CensusRgn!M32*National_Calibration!X23</f>
        <v>1081.356844180166</v>
      </c>
      <c r="F276" s="327">
        <f t="shared" si="112"/>
        <v>11010.588451255411</v>
      </c>
      <c r="G276" s="327">
        <f t="shared" si="112"/>
        <v>4833.5500098395114</v>
      </c>
      <c r="H276" s="327">
        <f t="shared" si="112"/>
        <v>1003.1485678182112</v>
      </c>
      <c r="I276" s="327">
        <f t="shared" si="116"/>
        <v>16847.287028913135</v>
      </c>
      <c r="J276" s="83"/>
      <c r="K276" s="84">
        <f t="shared" si="113"/>
        <v>18.264923134618716</v>
      </c>
      <c r="L276" s="84">
        <f t="shared" si="113"/>
        <v>3.7928273892355819</v>
      </c>
      <c r="M276" s="84">
        <f t="shared" si="113"/>
        <v>0.84230222851627368</v>
      </c>
      <c r="N276" s="79">
        <f t="shared" si="117"/>
        <v>22.900052752370573</v>
      </c>
      <c r="P276" s="84">
        <f t="shared" si="118"/>
        <v>64.18581474419905</v>
      </c>
      <c r="R276" s="84">
        <f t="shared" si="119"/>
        <v>47.220714112469715</v>
      </c>
      <c r="T276" s="74">
        <f t="shared" si="120"/>
        <v>47.032939683880414</v>
      </c>
      <c r="V276" s="119">
        <f>Weather_Factors!HA43</f>
        <v>1.0039924025555573</v>
      </c>
      <c r="X276" s="125">
        <f t="shared" si="114"/>
        <v>1658.8507703724208</v>
      </c>
      <c r="Y276" s="125">
        <f t="shared" si="114"/>
        <v>784.68773086336921</v>
      </c>
      <c r="Z276" s="125">
        <f t="shared" si="114"/>
        <v>839.65850676359059</v>
      </c>
      <c r="AA276" s="125">
        <f t="shared" si="121"/>
        <v>1359.2724284372757</v>
      </c>
      <c r="AC276" s="71">
        <f t="shared" si="115"/>
        <v>1.0066989213590023</v>
      </c>
      <c r="AD276" s="71"/>
      <c r="AF276" s="73">
        <f t="shared" si="122"/>
        <v>0.974928018625836</v>
      </c>
      <c r="AG276" s="73">
        <f t="shared" si="123"/>
        <v>0.95582967987840561</v>
      </c>
      <c r="AH276" s="73">
        <f>Wgted_Floorspace!U205</f>
        <v>0.99923323065646885</v>
      </c>
      <c r="AI276" s="73">
        <f t="shared" si="124"/>
        <v>0.99791543685173023</v>
      </c>
      <c r="AJ276" s="73">
        <f t="shared" si="125"/>
        <v>0.95145262304838707</v>
      </c>
      <c r="AK276" s="73">
        <f t="shared" si="126"/>
        <v>1.0074714195580035</v>
      </c>
      <c r="AL276" s="73">
        <f t="shared" si="127"/>
        <v>0.93186513594762121</v>
      </c>
      <c r="AM276" s="73">
        <f t="shared" si="128"/>
        <v>0.9318651359476211</v>
      </c>
      <c r="AN276" s="73"/>
      <c r="AO276" s="73">
        <f t="shared" si="129"/>
        <v>0.94874123605188321</v>
      </c>
      <c r="AR276" s="53"/>
    </row>
    <row r="277" spans="1:44" x14ac:dyDescent="0.2">
      <c r="A277" s="75" t="s">
        <v>79</v>
      </c>
      <c r="B277" s="50">
        <f t="shared" si="130"/>
        <v>1985</v>
      </c>
      <c r="D277" s="79">
        <f>SEDS_CensusRgn!M33*National_Calibration!X24</f>
        <v>1160.4220422738808</v>
      </c>
      <c r="F277" s="327">
        <f t="shared" ref="F277:H304" si="131">F51</f>
        <v>11304.387809578857</v>
      </c>
      <c r="G277" s="327">
        <f t="shared" si="131"/>
        <v>4931.5346882519843</v>
      </c>
      <c r="H277" s="327">
        <f t="shared" si="131"/>
        <v>1044.6220214039618</v>
      </c>
      <c r="I277" s="327">
        <f t="shared" ref="I277:I302" si="132">SUM(F277:H277)</f>
        <v>17280.544519234802</v>
      </c>
      <c r="J277" s="83"/>
      <c r="K277" s="84">
        <f t="shared" ref="K277:M304" si="133">K51</f>
        <v>18.781791911546492</v>
      </c>
      <c r="L277" s="84">
        <f t="shared" si="133"/>
        <v>3.8716303455474219</v>
      </c>
      <c r="M277" s="84">
        <f t="shared" si="133"/>
        <v>0.88461197502782274</v>
      </c>
      <c r="N277" s="79">
        <f t="shared" ref="N277:N302" si="134">SUM(K277:M277)</f>
        <v>23.538034232121738</v>
      </c>
      <c r="P277" s="84">
        <f t="shared" ref="P277:P302" si="135">D277/I277*1000</f>
        <v>67.151937312057882</v>
      </c>
      <c r="R277" s="84">
        <f t="shared" ref="R277:R302" si="136">D277/N277</f>
        <v>49.299870619199091</v>
      </c>
      <c r="T277" s="74">
        <f t="shared" ref="T277:T302" si="137">R277/V277</f>
        <v>46.719966303716575</v>
      </c>
      <c r="V277" s="119">
        <f>Weather_Factors!HA44</f>
        <v>1.055220594525071</v>
      </c>
      <c r="X277" s="125">
        <f t="shared" ref="X277:X303" si="138">X51</f>
        <v>1661.4603309726865</v>
      </c>
      <c r="Y277" s="125">
        <f>Y51</f>
        <v>785.07616599970584</v>
      </c>
      <c r="Z277" s="125">
        <f>Z51</f>
        <v>846.82493466767335</v>
      </c>
      <c r="AA277" s="125">
        <f t="shared" ref="AA277:AA302" si="139">N277/I277*1000000</f>
        <v>1362.1118365756233</v>
      </c>
      <c r="AC277" s="71">
        <f t="shared" si="115"/>
        <v>1</v>
      </c>
      <c r="AD277" s="71"/>
      <c r="AF277" s="73">
        <f t="shared" si="122"/>
        <v>1</v>
      </c>
      <c r="AG277" s="73">
        <f t="shared" si="123"/>
        <v>1</v>
      </c>
      <c r="AH277" s="73">
        <f>Wgted_Floorspace!U206</f>
        <v>1</v>
      </c>
      <c r="AI277" s="73">
        <f>AA277/AA$230</f>
        <v>1</v>
      </c>
      <c r="AJ277" s="73">
        <f t="shared" si="125"/>
        <v>1</v>
      </c>
      <c r="AK277" s="73">
        <f>AG277/(AH277*AI277*AJ277)</f>
        <v>1</v>
      </c>
      <c r="AL277" s="73">
        <f t="shared" ref="AL277:AL299" si="140">AF277*AH277*AI277*AJ277*AK277</f>
        <v>1</v>
      </c>
      <c r="AM277" s="73">
        <f t="shared" ref="AM277:AM299" si="141">AF277*AG277</f>
        <v>1</v>
      </c>
      <c r="AN277" s="73"/>
      <c r="AO277" s="73">
        <f t="shared" ref="AO277:AO299" si="142">AH277*AI277*AJ277</f>
        <v>1</v>
      </c>
      <c r="AR277" s="53"/>
    </row>
    <row r="278" spans="1:44" x14ac:dyDescent="0.2">
      <c r="A278" s="75" t="s">
        <v>79</v>
      </c>
      <c r="B278" s="50">
        <f t="shared" si="130"/>
        <v>1986</v>
      </c>
      <c r="D278" s="79">
        <f>SEDS_CensusRgn!M34*National_Calibration!X25</f>
        <v>1035.6923719414208</v>
      </c>
      <c r="F278" s="327">
        <f t="shared" si="131"/>
        <v>11614.386631268508</v>
      </c>
      <c r="G278" s="327">
        <f t="shared" si="131"/>
        <v>5033.6768650734721</v>
      </c>
      <c r="H278" s="327">
        <f t="shared" si="131"/>
        <v>1086.0954749897123</v>
      </c>
      <c r="I278" s="327">
        <f t="shared" si="132"/>
        <v>17734.158971331693</v>
      </c>
      <c r="J278" s="83"/>
      <c r="K278" s="84">
        <f t="shared" si="133"/>
        <v>19.306455133343892</v>
      </c>
      <c r="L278" s="84">
        <f t="shared" si="133"/>
        <v>4.0391940705502742</v>
      </c>
      <c r="M278" s="84">
        <f t="shared" si="133"/>
        <v>0.92751582763161144</v>
      </c>
      <c r="N278" s="79">
        <f t="shared" si="134"/>
        <v>24.273165031525778</v>
      </c>
      <c r="P278" s="84">
        <f t="shared" si="135"/>
        <v>58.400986120383727</v>
      </c>
      <c r="R278" s="84">
        <f t="shared" si="136"/>
        <v>42.668204603572399</v>
      </c>
      <c r="T278" s="74">
        <f t="shared" si="137"/>
        <v>46.153202878233749</v>
      </c>
      <c r="V278" s="119">
        <f>Weather_Factors!HA45</f>
        <v>0.9244906516270206</v>
      </c>
      <c r="X278" s="125">
        <f t="shared" si="138"/>
        <v>1662.2879663198596</v>
      </c>
      <c r="Y278" s="125">
        <f t="shared" ref="Y278:Z303" si="143">Y52</f>
        <v>802.43412098549913</v>
      </c>
      <c r="Z278" s="125">
        <f t="shared" si="143"/>
        <v>853.99106155045627</v>
      </c>
      <c r="AA278" s="125">
        <f t="shared" si="139"/>
        <v>1368.7237760056607</v>
      </c>
      <c r="AC278" s="71">
        <f t="shared" si="115"/>
        <v>0.98786892478050137</v>
      </c>
      <c r="AD278" s="71"/>
      <c r="AF278" s="73">
        <f t="shared" si="122"/>
        <v>1.0262500091702538</v>
      </c>
      <c r="AG278" s="73">
        <f t="shared" si="123"/>
        <v>0.86968430782557893</v>
      </c>
      <c r="AH278" s="73">
        <f>Wgted_Floorspace!U207</f>
        <v>1.000687553373562</v>
      </c>
      <c r="AI278" s="73">
        <f t="shared" ref="AI278:AI302" si="144">AA278/AA$230</f>
        <v>1.0048541824925772</v>
      </c>
      <c r="AJ278" s="73">
        <f t="shared" si="125"/>
        <v>0.87611126661445726</v>
      </c>
      <c r="AK278" s="73">
        <f t="shared" ref="AK278:AK302" si="145">AG278/(AH278*AI278*AJ278)</f>
        <v>0.98719017884269056</v>
      </c>
      <c r="AL278" s="73">
        <f t="shared" si="140"/>
        <v>0.89251352888122593</v>
      </c>
      <c r="AM278" s="73">
        <f t="shared" si="141"/>
        <v>0.89251352888122615</v>
      </c>
      <c r="AN278" s="73"/>
      <c r="AO278" s="73">
        <f t="shared" si="142"/>
        <v>0.88096936787310132</v>
      </c>
      <c r="AR278" s="53"/>
    </row>
    <row r="279" spans="1:44" x14ac:dyDescent="0.2">
      <c r="A279" s="75" t="s">
        <v>79</v>
      </c>
      <c r="B279" s="50">
        <f t="shared" si="130"/>
        <v>1987</v>
      </c>
      <c r="D279" s="79">
        <f>SEDS_CensusRgn!M35*National_Calibration!X26</f>
        <v>1077.6773932552953</v>
      </c>
      <c r="F279" s="327">
        <f t="shared" si="131"/>
        <v>11932.88595572365</v>
      </c>
      <c r="G279" s="327">
        <f t="shared" si="131"/>
        <v>5130.779686618258</v>
      </c>
      <c r="H279" s="327">
        <f t="shared" si="131"/>
        <v>1124.6777070632036</v>
      </c>
      <c r="I279" s="327">
        <f t="shared" si="132"/>
        <v>18188.343349405113</v>
      </c>
      <c r="J279" s="83"/>
      <c r="K279" s="84">
        <f t="shared" si="133"/>
        <v>20.030320320171533</v>
      </c>
      <c r="L279" s="84">
        <f t="shared" si="133"/>
        <v>4.1870468935391099</v>
      </c>
      <c r="M279" s="84">
        <f t="shared" si="133"/>
        <v>0.96852440899892678</v>
      </c>
      <c r="N279" s="79">
        <f t="shared" si="134"/>
        <v>25.185891622709573</v>
      </c>
      <c r="P279" s="84">
        <f t="shared" si="135"/>
        <v>59.250992383016722</v>
      </c>
      <c r="R279" s="84">
        <f t="shared" si="136"/>
        <v>42.788931573245435</v>
      </c>
      <c r="T279" s="74">
        <f t="shared" si="137"/>
        <v>44.18894362569862</v>
      </c>
      <c r="V279" s="119">
        <f>Weather_Factors!HA46</f>
        <v>0.96831759400469153</v>
      </c>
      <c r="X279" s="125">
        <f t="shared" si="138"/>
        <v>1678.581392170594</v>
      </c>
      <c r="Y279" s="125">
        <f t="shared" si="143"/>
        <v>816.06444814995155</v>
      </c>
      <c r="Z279" s="125">
        <f t="shared" si="143"/>
        <v>861.15729236597974</v>
      </c>
      <c r="AA279" s="125">
        <f t="shared" si="139"/>
        <v>1384.727082553856</v>
      </c>
      <c r="AC279" s="71">
        <f t="shared" si="115"/>
        <v>0.94582567415472185</v>
      </c>
      <c r="AD279" s="71"/>
      <c r="AF279" s="73">
        <f t="shared" si="122"/>
        <v>1.0525329991285779</v>
      </c>
      <c r="AG279" s="73">
        <f t="shared" si="123"/>
        <v>0.88234226374847335</v>
      </c>
      <c r="AH279" s="73">
        <f>Wgted_Floorspace!U208</f>
        <v>1.0012519714766015</v>
      </c>
      <c r="AI279" s="73">
        <f t="shared" si="144"/>
        <v>1.0166030757320836</v>
      </c>
      <c r="AJ279" s="73">
        <f t="shared" si="125"/>
        <v>0.91764470768361717</v>
      </c>
      <c r="AK279" s="73">
        <f t="shared" si="145"/>
        <v>0.94464300805306844</v>
      </c>
      <c r="AL279" s="73">
        <f t="shared" si="140"/>
        <v>0.9286943491210794</v>
      </c>
      <c r="AM279" s="73">
        <f t="shared" si="141"/>
        <v>0.9286943491210794</v>
      </c>
      <c r="AN279" s="73"/>
      <c r="AO279" s="73">
        <f t="shared" si="142"/>
        <v>0.93404837195270374</v>
      </c>
      <c r="AR279" s="53"/>
    </row>
    <row r="280" spans="1:44" x14ac:dyDescent="0.2">
      <c r="A280" s="75" t="s">
        <v>79</v>
      </c>
      <c r="B280" s="50">
        <f t="shared" si="130"/>
        <v>1988</v>
      </c>
      <c r="D280" s="79">
        <f>SEDS_CensusRgn!M36*National_Calibration!X27</f>
        <v>1104.4470760280012</v>
      </c>
      <c r="F280" s="327">
        <f t="shared" si="131"/>
        <v>12068.736362303047</v>
      </c>
      <c r="G280" s="327">
        <f t="shared" si="131"/>
        <v>5253.8755302742284</v>
      </c>
      <c r="H280" s="327">
        <f t="shared" si="131"/>
        <v>1157.0075314370215</v>
      </c>
      <c r="I280" s="327">
        <f t="shared" si="132"/>
        <v>18479.619424014298</v>
      </c>
      <c r="J280" s="83"/>
      <c r="K280" s="84">
        <f t="shared" si="133"/>
        <v>20.443578359794547</v>
      </c>
      <c r="L280" s="84">
        <f t="shared" si="133"/>
        <v>4.3379184970352691</v>
      </c>
      <c r="M280" s="84">
        <f t="shared" si="133"/>
        <v>1.0259782452200503</v>
      </c>
      <c r="N280" s="79">
        <f t="shared" si="134"/>
        <v>25.807475102049864</v>
      </c>
      <c r="P280" s="84">
        <f t="shared" si="135"/>
        <v>59.765682976824202</v>
      </c>
      <c r="R280" s="84">
        <f t="shared" si="136"/>
        <v>42.795626912772882</v>
      </c>
      <c r="T280" s="74">
        <f t="shared" si="137"/>
        <v>44.420274772204934</v>
      </c>
      <c r="V280" s="119">
        <f>Weather_Factors!HA47</f>
        <v>0.96342553332316072</v>
      </c>
      <c r="X280" s="125">
        <f t="shared" si="138"/>
        <v>1693.9286555012084</v>
      </c>
      <c r="Y280" s="125">
        <f t="shared" si="143"/>
        <v>825.66069029215282</v>
      </c>
      <c r="Z280" s="125">
        <f t="shared" si="143"/>
        <v>886.75157018707512</v>
      </c>
      <c r="AA280" s="125">
        <f t="shared" si="139"/>
        <v>1396.5371531684793</v>
      </c>
      <c r="AC280" s="71">
        <f t="shared" si="115"/>
        <v>0.95077711493707351</v>
      </c>
      <c r="AD280" s="71"/>
      <c r="AF280" s="73">
        <f t="shared" si="122"/>
        <v>1.0693887222966161</v>
      </c>
      <c r="AG280" s="73">
        <f t="shared" si="123"/>
        <v>0.89000683180725759</v>
      </c>
      <c r="AH280" s="73">
        <f>Wgted_Floorspace!U209</f>
        <v>1.0016087022228826</v>
      </c>
      <c r="AI280" s="73">
        <f t="shared" si="144"/>
        <v>1.0252734875863072</v>
      </c>
      <c r="AJ280" s="73">
        <f t="shared" si="125"/>
        <v>0.91300865271377218</v>
      </c>
      <c r="AK280" s="73">
        <f t="shared" si="145"/>
        <v>0.94925005426470643</v>
      </c>
      <c r="AL280" s="73">
        <f t="shared" si="140"/>
        <v>0.95176326870162242</v>
      </c>
      <c r="AM280" s="73">
        <f t="shared" si="141"/>
        <v>0.95176326870162253</v>
      </c>
      <c r="AN280" s="73"/>
      <c r="AO280" s="73">
        <f t="shared" si="142"/>
        <v>0.93758944527705201</v>
      </c>
      <c r="AR280" s="53"/>
    </row>
    <row r="281" spans="1:44" x14ac:dyDescent="0.2">
      <c r="A281" s="75" t="s">
        <v>79</v>
      </c>
      <c r="B281" s="50">
        <f t="shared" si="130"/>
        <v>1989</v>
      </c>
      <c r="D281" s="79">
        <f>SEDS_CensusRgn!M37*National_Calibration!X28</f>
        <v>1172.5295585190479</v>
      </c>
      <c r="F281" s="327">
        <f t="shared" si="131"/>
        <v>12195.073962214348</v>
      </c>
      <c r="G281" s="327">
        <f t="shared" si="131"/>
        <v>5371.2108472275258</v>
      </c>
      <c r="H281" s="327">
        <f t="shared" si="131"/>
        <v>1186.7866013916205</v>
      </c>
      <c r="I281" s="327">
        <f t="shared" si="132"/>
        <v>18753.071410833494</v>
      </c>
      <c r="J281" s="83"/>
      <c r="K281" s="84">
        <f t="shared" si="133"/>
        <v>20.838582035288201</v>
      </c>
      <c r="L281" s="84">
        <f t="shared" si="133"/>
        <v>4.4768266318193133</v>
      </c>
      <c r="M281" s="84">
        <f t="shared" si="133"/>
        <v>1.0827484027698875</v>
      </c>
      <c r="N281" s="79">
        <f t="shared" si="134"/>
        <v>26.398157069877403</v>
      </c>
      <c r="P281" s="84">
        <f t="shared" si="135"/>
        <v>62.524667710788279</v>
      </c>
      <c r="R281" s="84">
        <f t="shared" si="136"/>
        <v>44.4170990957928</v>
      </c>
      <c r="T281" s="74">
        <f t="shared" si="137"/>
        <v>45.489099821862368</v>
      </c>
      <c r="V281" s="119">
        <f>Weather_Factors!HA48</f>
        <v>0.97643389888418153</v>
      </c>
      <c r="X281" s="125">
        <f t="shared" si="138"/>
        <v>1708.7704510735407</v>
      </c>
      <c r="Y281" s="125">
        <f t="shared" si="143"/>
        <v>833.48555086608269</v>
      </c>
      <c r="Z281" s="125">
        <f t="shared" si="143"/>
        <v>912.3362207664477</v>
      </c>
      <c r="AA281" s="125">
        <f t="shared" si="139"/>
        <v>1407.6711217890104</v>
      </c>
      <c r="AC281" s="71">
        <f t="shared" si="115"/>
        <v>0.97365437993142789</v>
      </c>
      <c r="AD281" s="71"/>
      <c r="AF281" s="73">
        <f t="shared" si="122"/>
        <v>1.0852129914054292</v>
      </c>
      <c r="AG281" s="73">
        <f t="shared" si="123"/>
        <v>0.93109253751285703</v>
      </c>
      <c r="AH281" s="73">
        <f>Wgted_Floorspace!U210</f>
        <v>1.001904049915844</v>
      </c>
      <c r="AI281" s="73">
        <f t="shared" si="144"/>
        <v>1.0334475363843281</v>
      </c>
      <c r="AJ281" s="73">
        <f t="shared" si="125"/>
        <v>0.92533627940009133</v>
      </c>
      <c r="AK281" s="73">
        <f t="shared" si="145"/>
        <v>0.97180401657545024</v>
      </c>
      <c r="AL281" s="73">
        <f t="shared" si="140"/>
        <v>1.0104337179095992</v>
      </c>
      <c r="AM281" s="73">
        <f t="shared" si="141"/>
        <v>1.0104337179095992</v>
      </c>
      <c r="AN281" s="73"/>
      <c r="AO281" s="73">
        <f t="shared" si="142"/>
        <v>0.95810731549962436</v>
      </c>
      <c r="AR281" s="53"/>
    </row>
    <row r="282" spans="1:44" x14ac:dyDescent="0.2">
      <c r="A282" s="75" t="s">
        <v>79</v>
      </c>
      <c r="B282" s="50">
        <f t="shared" si="130"/>
        <v>1990</v>
      </c>
      <c r="D282" s="79">
        <f>SEDS_CensusRgn!M38*National_Calibration!X29</f>
        <v>1109.1560022188742</v>
      </c>
      <c r="F282" s="327">
        <f t="shared" si="131"/>
        <v>12567.473332138225</v>
      </c>
      <c r="G282" s="327">
        <f t="shared" si="131"/>
        <v>5379.6400392229498</v>
      </c>
      <c r="H282" s="327">
        <f t="shared" si="131"/>
        <v>1178.251818772347</v>
      </c>
      <c r="I282" s="327">
        <f t="shared" si="132"/>
        <v>19125.365190133522</v>
      </c>
      <c r="J282" s="83"/>
      <c r="K282" s="84">
        <f t="shared" si="133"/>
        <v>21.670096501829079</v>
      </c>
      <c r="L282" s="84">
        <f t="shared" si="133"/>
        <v>4.5145894704901695</v>
      </c>
      <c r="M282" s="84">
        <f t="shared" si="133"/>
        <v>1.1050970913609319</v>
      </c>
      <c r="N282" s="79">
        <f t="shared" si="134"/>
        <v>27.289783063680179</v>
      </c>
      <c r="P282" s="84">
        <f t="shared" si="135"/>
        <v>57.993977693616564</v>
      </c>
      <c r="R282" s="84">
        <f t="shared" si="136"/>
        <v>40.643635738352337</v>
      </c>
      <c r="T282" s="74">
        <f t="shared" si="137"/>
        <v>41.194812205834211</v>
      </c>
      <c r="V282" s="119">
        <f>Weather_Factors!HA49</f>
        <v>0.9866202456579275</v>
      </c>
      <c r="X282" s="125">
        <f t="shared" si="138"/>
        <v>1724.3001778577984</v>
      </c>
      <c r="Y282" s="125">
        <f t="shared" si="143"/>
        <v>839.19917272797113</v>
      </c>
      <c r="Z282" s="125">
        <f t="shared" si="143"/>
        <v>937.91248505125429</v>
      </c>
      <c r="AA282" s="125">
        <f t="shared" si="139"/>
        <v>1426.8895151742543</v>
      </c>
      <c r="AC282" s="71">
        <f t="shared" si="115"/>
        <v>0.88173891089808343</v>
      </c>
      <c r="AD282" s="71"/>
      <c r="AF282" s="73">
        <f t="shared" si="122"/>
        <v>1.1067570914125575</v>
      </c>
      <c r="AG282" s="73">
        <f t="shared" si="123"/>
        <v>0.8636232998627591</v>
      </c>
      <c r="AH282" s="73">
        <f>Wgted_Floorspace!U211</f>
        <v>1.00116008740387</v>
      </c>
      <c r="AI282" s="73">
        <f t="shared" si="144"/>
        <v>1.0475567988319399</v>
      </c>
      <c r="AJ282" s="73">
        <f t="shared" si="125"/>
        <v>0.93498956595135552</v>
      </c>
      <c r="AK282" s="73">
        <f t="shared" si="145"/>
        <v>0.88071720196571135</v>
      </c>
      <c r="AL282" s="73">
        <f t="shared" si="140"/>
        <v>0.9558212114322221</v>
      </c>
      <c r="AM282" s="73">
        <f t="shared" si="141"/>
        <v>0.95582121143222221</v>
      </c>
      <c r="AN282" s="73"/>
      <c r="AO282" s="73">
        <f t="shared" si="142"/>
        <v>0.98059092968230932</v>
      </c>
      <c r="AR282" s="53"/>
    </row>
    <row r="283" spans="1:44" x14ac:dyDescent="0.2">
      <c r="A283" s="75" t="s">
        <v>79</v>
      </c>
      <c r="B283" s="50">
        <f t="shared" si="130"/>
        <v>1991</v>
      </c>
      <c r="D283" s="79">
        <f>SEDS_CensusRgn!M39*National_Calibration!X30</f>
        <v>1148.3475045457158</v>
      </c>
      <c r="F283" s="327">
        <f t="shared" si="131"/>
        <v>12925.645339659677</v>
      </c>
      <c r="G283" s="327">
        <f t="shared" si="131"/>
        <v>5380.3561088088381</v>
      </c>
      <c r="H283" s="327">
        <f t="shared" si="131"/>
        <v>1165.8251554760102</v>
      </c>
      <c r="I283" s="327">
        <f t="shared" si="132"/>
        <v>19471.826603944526</v>
      </c>
      <c r="J283" s="83"/>
      <c r="K283" s="84">
        <f t="shared" si="133"/>
        <v>22.457968996550694</v>
      </c>
      <c r="L283" s="84">
        <f t="shared" si="133"/>
        <v>4.5266477600561457</v>
      </c>
      <c r="M283" s="84">
        <f t="shared" si="133"/>
        <v>1.1113300109909803</v>
      </c>
      <c r="N283" s="79">
        <f t="shared" si="134"/>
        <v>28.09594676759782</v>
      </c>
      <c r="P283" s="84">
        <f t="shared" si="135"/>
        <v>58.974821823500015</v>
      </c>
      <c r="R283" s="84">
        <f t="shared" si="136"/>
        <v>40.872354793541575</v>
      </c>
      <c r="T283" s="74">
        <f t="shared" si="137"/>
        <v>41.389101942458645</v>
      </c>
      <c r="V283" s="119">
        <f>Weather_Factors!HA50</f>
        <v>0.98751489825424388</v>
      </c>
      <c r="X283" s="125">
        <f t="shared" si="138"/>
        <v>1737.4737126387838</v>
      </c>
      <c r="Y283" s="125">
        <f t="shared" si="143"/>
        <v>841.32865344080437</v>
      </c>
      <c r="Z283" s="125">
        <f t="shared" si="143"/>
        <v>953.25616004333062</v>
      </c>
      <c r="AA283" s="125">
        <f t="shared" si="139"/>
        <v>1442.9024733563647</v>
      </c>
      <c r="AC283" s="71">
        <f t="shared" si="115"/>
        <v>0.88589751271216433</v>
      </c>
      <c r="AD283" s="71"/>
      <c r="AF283" s="73">
        <f t="shared" si="122"/>
        <v>1.1268063099672947</v>
      </c>
      <c r="AG283" s="73">
        <f t="shared" si="123"/>
        <v>0.87822964137939208</v>
      </c>
      <c r="AH283" s="73">
        <f>Wgted_Floorspace!U212</f>
        <v>1.0003624969026972</v>
      </c>
      <c r="AI283" s="73">
        <f t="shared" si="144"/>
        <v>1.0593127778581315</v>
      </c>
      <c r="AJ283" s="73">
        <f t="shared" si="125"/>
        <v>0.93583740061356568</v>
      </c>
      <c r="AK283" s="73">
        <f t="shared" si="145"/>
        <v>0.88557649397599658</v>
      </c>
      <c r="AL283" s="73">
        <f t="shared" si="140"/>
        <v>0.98959470150661322</v>
      </c>
      <c r="AM283" s="73">
        <f t="shared" si="141"/>
        <v>0.98959470150661333</v>
      </c>
      <c r="AN283" s="73"/>
      <c r="AO283" s="73">
        <f t="shared" si="142"/>
        <v>0.99170387578421471</v>
      </c>
      <c r="AR283" s="53"/>
    </row>
    <row r="284" spans="1:44" x14ac:dyDescent="0.2">
      <c r="A284" s="75" t="s">
        <v>79</v>
      </c>
      <c r="B284" s="50">
        <f t="shared" si="130"/>
        <v>1992</v>
      </c>
      <c r="D284" s="79">
        <f>SEDS_CensusRgn!M40*National_Calibration!X31</f>
        <v>1089.7797881758329</v>
      </c>
      <c r="F284" s="327">
        <f t="shared" si="131"/>
        <v>13182.20678062062</v>
      </c>
      <c r="G284" s="327">
        <f t="shared" si="131"/>
        <v>5437.8945904058892</v>
      </c>
      <c r="H284" s="327">
        <f t="shared" si="131"/>
        <v>1198.8755233938855</v>
      </c>
      <c r="I284" s="327">
        <f t="shared" si="132"/>
        <v>19818.976894420397</v>
      </c>
      <c r="J284" s="83"/>
      <c r="K284" s="84">
        <f t="shared" si="133"/>
        <v>23.135727719040933</v>
      </c>
      <c r="L284" s="84">
        <f t="shared" si="133"/>
        <v>4.5727599190606885</v>
      </c>
      <c r="M284" s="84">
        <f t="shared" si="133"/>
        <v>1.1615521553151642</v>
      </c>
      <c r="N284" s="79">
        <f t="shared" si="134"/>
        <v>28.870039793416787</v>
      </c>
      <c r="P284" s="84">
        <f t="shared" si="135"/>
        <v>54.986682409556508</v>
      </c>
      <c r="R284" s="84">
        <f t="shared" si="136"/>
        <v>37.747775755554535</v>
      </c>
      <c r="T284" s="74">
        <f t="shared" si="137"/>
        <v>40.417224109249617</v>
      </c>
      <c r="V284" s="119">
        <f>Weather_Factors!HA51</f>
        <v>0.93395270426094978</v>
      </c>
      <c r="X284" s="125">
        <f t="shared" si="138"/>
        <v>1755.0724324134521</v>
      </c>
      <c r="Y284" s="125">
        <f t="shared" si="143"/>
        <v>840.90631825200091</v>
      </c>
      <c r="Z284" s="125">
        <f t="shared" si="143"/>
        <v>968.86802061563242</v>
      </c>
      <c r="AA284" s="125">
        <f t="shared" si="139"/>
        <v>1456.6866870683177</v>
      </c>
      <c r="AC284" s="71">
        <f t="shared" si="115"/>
        <v>0.86509531805964568</v>
      </c>
      <c r="AD284" s="71"/>
      <c r="AF284" s="73">
        <f t="shared" si="122"/>
        <v>1.1468953928135825</v>
      </c>
      <c r="AG284" s="73">
        <f t="shared" si="123"/>
        <v>0.81883985199162723</v>
      </c>
      <c r="AH284" s="73">
        <f>Wgted_Floorspace!U213</f>
        <v>1.0009617636596317</v>
      </c>
      <c r="AI284" s="73">
        <f t="shared" si="144"/>
        <v>1.0694325149764923</v>
      </c>
      <c r="AJ284" s="73">
        <f t="shared" si="125"/>
        <v>0.88507816195655187</v>
      </c>
      <c r="AK284" s="73">
        <f t="shared" si="145"/>
        <v>0.86426410025569556</v>
      </c>
      <c r="AL284" s="73">
        <f t="shared" si="140"/>
        <v>0.9391236537013532</v>
      </c>
      <c r="AM284" s="73">
        <f t="shared" si="141"/>
        <v>0.93912365370135309</v>
      </c>
      <c r="AN284" s="73"/>
      <c r="AO284" s="73">
        <f t="shared" si="142"/>
        <v>0.94744170416122875</v>
      </c>
      <c r="AR284" s="53"/>
    </row>
    <row r="285" spans="1:44" x14ac:dyDescent="0.2">
      <c r="A285" s="75" t="s">
        <v>79</v>
      </c>
      <c r="B285" s="50">
        <f t="shared" si="130"/>
        <v>1993</v>
      </c>
      <c r="D285" s="79">
        <f>SEDS_CensusRgn!M41*National_Calibration!X32</f>
        <v>1149.1142469391434</v>
      </c>
      <c r="F285" s="327">
        <f t="shared" si="131"/>
        <v>13458.72428310294</v>
      </c>
      <c r="G285" s="327">
        <f t="shared" si="131"/>
        <v>5490.982865203031</v>
      </c>
      <c r="H285" s="327">
        <f t="shared" si="131"/>
        <v>1236.4985864383075</v>
      </c>
      <c r="I285" s="327">
        <f t="shared" si="132"/>
        <v>20186.205734744279</v>
      </c>
      <c r="J285" s="83"/>
      <c r="K285" s="84">
        <f t="shared" si="133"/>
        <v>23.84943201820338</v>
      </c>
      <c r="L285" s="84">
        <f t="shared" si="133"/>
        <v>4.606221918891924</v>
      </c>
      <c r="M285" s="84">
        <f t="shared" si="133"/>
        <v>1.2173116916772739</v>
      </c>
      <c r="N285" s="79">
        <f t="shared" si="134"/>
        <v>29.67296562877258</v>
      </c>
      <c r="P285" s="84">
        <f t="shared" si="135"/>
        <v>56.925717593440574</v>
      </c>
      <c r="R285" s="84">
        <f t="shared" si="136"/>
        <v>38.725965625252414</v>
      </c>
      <c r="T285" s="74">
        <f t="shared" si="137"/>
        <v>38.985564093579477</v>
      </c>
      <c r="V285" s="119">
        <f>Weather_Factors!HA52</f>
        <v>0.99334116423956487</v>
      </c>
      <c r="X285" s="125">
        <f t="shared" si="138"/>
        <v>1772.0425440430258</v>
      </c>
      <c r="Y285" s="125">
        <f t="shared" si="143"/>
        <v>838.87020447324005</v>
      </c>
      <c r="Z285" s="125">
        <f t="shared" si="143"/>
        <v>984.48288176673066</v>
      </c>
      <c r="AA285" s="125">
        <f t="shared" si="139"/>
        <v>1469.9625089870055</v>
      </c>
      <c r="AC285" s="71">
        <f t="shared" si="115"/>
        <v>0.83445188808875859</v>
      </c>
      <c r="AD285" s="71"/>
      <c r="AF285" s="73">
        <f t="shared" si="122"/>
        <v>1.1681463921623081</v>
      </c>
      <c r="AG285" s="73">
        <f t="shared" si="123"/>
        <v>0.84771519440912579</v>
      </c>
      <c r="AH285" s="73">
        <f>Wgted_Floorspace!U214</f>
        <v>1.0016985970715089</v>
      </c>
      <c r="AI285" s="73">
        <f t="shared" si="144"/>
        <v>1.079179014171495</v>
      </c>
      <c r="AJ285" s="73">
        <f t="shared" si="125"/>
        <v>0.94135877312614757</v>
      </c>
      <c r="AK285" s="73">
        <f t="shared" si="145"/>
        <v>0.83303689406004933</v>
      </c>
      <c r="AL285" s="73">
        <f t="shared" si="140"/>
        <v>0.99025544593018966</v>
      </c>
      <c r="AM285" s="73">
        <f t="shared" si="141"/>
        <v>0.99025544593018988</v>
      </c>
      <c r="AN285" s="73"/>
      <c r="AO285" s="73">
        <f t="shared" si="142"/>
        <v>1.0176202284121385</v>
      </c>
      <c r="AR285" s="53"/>
    </row>
    <row r="286" spans="1:44" x14ac:dyDescent="0.2">
      <c r="A286" s="75" t="s">
        <v>79</v>
      </c>
      <c r="B286" s="50">
        <f t="shared" si="130"/>
        <v>1994</v>
      </c>
      <c r="D286" s="79">
        <f>SEDS_CensusRgn!M42*National_Calibration!X33</f>
        <v>1139.6375961962917</v>
      </c>
      <c r="F286" s="327">
        <f t="shared" si="131"/>
        <v>13601.314656692544</v>
      </c>
      <c r="G286" s="327">
        <f t="shared" si="131"/>
        <v>5655.6166194293992</v>
      </c>
      <c r="H286" s="327">
        <f t="shared" si="131"/>
        <v>1239.4702601989095</v>
      </c>
      <c r="I286" s="327">
        <f t="shared" si="132"/>
        <v>20496.401536320853</v>
      </c>
      <c r="J286" s="83"/>
      <c r="K286" s="84">
        <f t="shared" si="133"/>
        <v>24.337268518321306</v>
      </c>
      <c r="L286" s="84">
        <f t="shared" si="133"/>
        <v>4.7444020257577701</v>
      </c>
      <c r="M286" s="84">
        <f t="shared" si="133"/>
        <v>1.2308115997601659</v>
      </c>
      <c r="N286" s="79">
        <f t="shared" si="134"/>
        <v>30.31248214383924</v>
      </c>
      <c r="P286" s="84">
        <f t="shared" si="135"/>
        <v>55.601837921490052</v>
      </c>
      <c r="R286" s="84">
        <f t="shared" si="136"/>
        <v>37.596313980111113</v>
      </c>
      <c r="T286" s="74">
        <f t="shared" si="137"/>
        <v>38.304683262486627</v>
      </c>
      <c r="V286" s="119">
        <f>Weather_Factors!HA53</f>
        <v>0.981506979772647</v>
      </c>
      <c r="X286" s="125">
        <f t="shared" si="138"/>
        <v>1789.3320706573111</v>
      </c>
      <c r="Y286" s="125">
        <f t="shared" si="143"/>
        <v>838.88324563209824</v>
      </c>
      <c r="Z286" s="125">
        <f t="shared" si="143"/>
        <v>993.01422493400207</v>
      </c>
      <c r="AA286" s="125">
        <f t="shared" si="139"/>
        <v>1478.917267019955</v>
      </c>
      <c r="AC286" s="71">
        <f t="shared" si="115"/>
        <v>0.81987822965187984</v>
      </c>
      <c r="AD286" s="71"/>
      <c r="AF286" s="73">
        <f t="shared" si="122"/>
        <v>1.1860969724366333</v>
      </c>
      <c r="AG286" s="73">
        <f t="shared" si="123"/>
        <v>0.82800050373983958</v>
      </c>
      <c r="AH286" s="73">
        <f>Wgted_Floorspace!U215</f>
        <v>1.0008167952475115</v>
      </c>
      <c r="AI286" s="73">
        <f t="shared" si="144"/>
        <v>1.0857531865650496</v>
      </c>
      <c r="AJ286" s="73">
        <f t="shared" si="125"/>
        <v>0.93014388163491002</v>
      </c>
      <c r="AK286" s="73">
        <f t="shared" si="145"/>
        <v>0.81920910354938248</v>
      </c>
      <c r="AL286" s="73">
        <f t="shared" si="140"/>
        <v>0.98208889066183092</v>
      </c>
      <c r="AM286" s="73">
        <f t="shared" si="141"/>
        <v>0.98208889066183092</v>
      </c>
      <c r="AN286" s="73"/>
      <c r="AO286" s="73">
        <f t="shared" si="142"/>
        <v>1.0107315704285593</v>
      </c>
      <c r="AR286" s="53"/>
    </row>
    <row r="287" spans="1:44" x14ac:dyDescent="0.2">
      <c r="A287" s="75" t="s">
        <v>79</v>
      </c>
      <c r="B287" s="50">
        <f t="shared" si="130"/>
        <v>1995</v>
      </c>
      <c r="D287" s="79">
        <f>SEDS_CensusRgn!M43*National_Calibration!X34</f>
        <v>1093.0447633140238</v>
      </c>
      <c r="F287" s="327">
        <f t="shared" si="131"/>
        <v>13744.529154137033</v>
      </c>
      <c r="G287" s="327">
        <f t="shared" si="131"/>
        <v>5826.3251001601666</v>
      </c>
      <c r="H287" s="327">
        <f t="shared" si="131"/>
        <v>1245.9667063093564</v>
      </c>
      <c r="I287" s="327">
        <f t="shared" si="132"/>
        <v>20816.820960606554</v>
      </c>
      <c r="J287" s="83"/>
      <c r="K287" s="84">
        <f t="shared" si="133"/>
        <v>24.775020287647664</v>
      </c>
      <c r="L287" s="84">
        <f t="shared" si="133"/>
        <v>4.9057801692098044</v>
      </c>
      <c r="M287" s="84">
        <f t="shared" si="133"/>
        <v>1.247880901172183</v>
      </c>
      <c r="N287" s="79">
        <f t="shared" si="134"/>
        <v>30.928681358029653</v>
      </c>
      <c r="P287" s="84">
        <f t="shared" si="135"/>
        <v>52.507765973607867</v>
      </c>
      <c r="R287" s="84">
        <f t="shared" si="136"/>
        <v>35.340813617656849</v>
      </c>
      <c r="T287" s="74">
        <f t="shared" si="137"/>
        <v>37.76718743415735</v>
      </c>
      <c r="V287" s="119">
        <f>Weather_Factors!HA54</f>
        <v>0.93575444767417215</v>
      </c>
      <c r="X287" s="125">
        <f t="shared" si="138"/>
        <v>1802.5368501030471</v>
      </c>
      <c r="Y287" s="125">
        <f t="shared" si="143"/>
        <v>842.0024775265191</v>
      </c>
      <c r="Z287" s="125">
        <f t="shared" si="143"/>
        <v>1001.5363130115222</v>
      </c>
      <c r="AA287" s="125">
        <f t="shared" si="139"/>
        <v>1485.7543049709</v>
      </c>
      <c r="AC287" s="71">
        <f t="shared" si="115"/>
        <v>0.80837360174108197</v>
      </c>
      <c r="AD287" s="71"/>
      <c r="AF287" s="73">
        <f t="shared" si="122"/>
        <v>1.2046391789006161</v>
      </c>
      <c r="AG287" s="73">
        <f t="shared" si="123"/>
        <v>0.78192481222994459</v>
      </c>
      <c r="AH287" s="73">
        <f>Wgted_Floorspace!U216</f>
        <v>1.0000465836346251</v>
      </c>
      <c r="AI287" s="73">
        <f t="shared" si="144"/>
        <v>1.0907726260613932</v>
      </c>
      <c r="AJ287" s="73">
        <f t="shared" si="125"/>
        <v>0.88678561859886018</v>
      </c>
      <c r="AK287" s="73">
        <f t="shared" si="145"/>
        <v>0.80833594651469531</v>
      </c>
      <c r="AL287" s="73">
        <f t="shared" si="140"/>
        <v>0.94193726376669895</v>
      </c>
      <c r="AM287" s="73">
        <f t="shared" si="141"/>
        <v>0.94193726376669884</v>
      </c>
      <c r="AN287" s="73"/>
      <c r="AO287" s="73">
        <f t="shared" si="142"/>
        <v>0.96732653743950436</v>
      </c>
      <c r="AR287" s="53"/>
    </row>
    <row r="288" spans="1:44" x14ac:dyDescent="0.2">
      <c r="A288" s="75" t="s">
        <v>79</v>
      </c>
      <c r="B288" s="50">
        <f t="shared" si="130"/>
        <v>1996</v>
      </c>
      <c r="D288" s="79">
        <f>SEDS_CensusRgn!M44*National_Calibration!X35</f>
        <v>1142.6994102757799</v>
      </c>
      <c r="F288" s="327">
        <f t="shared" si="131"/>
        <v>13944.121049455003</v>
      </c>
      <c r="G288" s="327">
        <f t="shared" si="131"/>
        <v>5954.065916513593</v>
      </c>
      <c r="H288" s="327">
        <f t="shared" si="131"/>
        <v>1258.0030320054298</v>
      </c>
      <c r="I288" s="327">
        <f t="shared" si="132"/>
        <v>21156.189997974026</v>
      </c>
      <c r="J288" s="83"/>
      <c r="K288" s="84">
        <f t="shared" si="133"/>
        <v>25.350667478329555</v>
      </c>
      <c r="L288" s="84">
        <f t="shared" si="133"/>
        <v>5.0451547732752262</v>
      </c>
      <c r="M288" s="84">
        <f t="shared" si="133"/>
        <v>1.2709478476886529</v>
      </c>
      <c r="N288" s="79">
        <f t="shared" si="134"/>
        <v>31.666770099293434</v>
      </c>
      <c r="P288" s="84">
        <f t="shared" si="135"/>
        <v>54.012532993190547</v>
      </c>
      <c r="R288" s="84">
        <f t="shared" si="136"/>
        <v>36.085126670410773</v>
      </c>
      <c r="T288" s="74">
        <f t="shared" si="137"/>
        <v>38.036811263444505</v>
      </c>
      <c r="V288" s="119">
        <f>Weather_Factors!HA55</f>
        <v>0.94868958442608964</v>
      </c>
      <c r="X288" s="125">
        <f t="shared" si="138"/>
        <v>1818.0183167099208</v>
      </c>
      <c r="Y288" s="125">
        <f t="shared" si="143"/>
        <v>847.34614027071768</v>
      </c>
      <c r="Z288" s="125">
        <f t="shared" si="143"/>
        <v>1010.289971767864</v>
      </c>
      <c r="AA288" s="125">
        <f t="shared" si="139"/>
        <v>1496.8087402469882</v>
      </c>
      <c r="AC288" s="71">
        <f t="shared" si="115"/>
        <v>0.81414466389327589</v>
      </c>
      <c r="AD288" s="71"/>
      <c r="AF288" s="73">
        <f t="shared" si="122"/>
        <v>1.2242779719368959</v>
      </c>
      <c r="AG288" s="73">
        <f t="shared" si="123"/>
        <v>0.80433320549177945</v>
      </c>
      <c r="AH288" s="73">
        <f>Wgted_Floorspace!U217</f>
        <v>0.99964029679692601</v>
      </c>
      <c r="AI288" s="73">
        <f t="shared" si="144"/>
        <v>1.0988882851278905</v>
      </c>
      <c r="AJ288" s="73">
        <f t="shared" si="125"/>
        <v>0.8990438486021699</v>
      </c>
      <c r="AK288" s="73">
        <f t="shared" si="145"/>
        <v>0.81443761971379081</v>
      </c>
      <c r="AL288" s="73">
        <f t="shared" si="140"/>
        <v>0.98472742558097826</v>
      </c>
      <c r="AM288" s="73">
        <f t="shared" si="141"/>
        <v>0.98472742558097826</v>
      </c>
      <c r="AN288" s="73"/>
      <c r="AO288" s="73">
        <f t="shared" si="142"/>
        <v>0.98759338471427405</v>
      </c>
      <c r="AR288" s="53"/>
    </row>
    <row r="289" spans="1:44" x14ac:dyDescent="0.2">
      <c r="A289" s="75" t="s">
        <v>79</v>
      </c>
      <c r="B289" s="50">
        <f t="shared" si="130"/>
        <v>1997</v>
      </c>
      <c r="D289" s="79">
        <f>SEDS_CensusRgn!M45*National_Calibration!X36</f>
        <v>1126.5107231515597</v>
      </c>
      <c r="F289" s="327">
        <f t="shared" si="131"/>
        <v>14147.342113789158</v>
      </c>
      <c r="G289" s="327">
        <f t="shared" si="131"/>
        <v>6084.5768897878243</v>
      </c>
      <c r="H289" s="327">
        <f t="shared" si="131"/>
        <v>1269.6544816579928</v>
      </c>
      <c r="I289" s="327">
        <f t="shared" si="132"/>
        <v>21501.573485234974</v>
      </c>
      <c r="J289" s="83"/>
      <c r="K289" s="84">
        <f t="shared" si="133"/>
        <v>25.924856672808598</v>
      </c>
      <c r="L289" s="84">
        <f t="shared" si="133"/>
        <v>5.1905595252340433</v>
      </c>
      <c r="M289" s="84">
        <f t="shared" si="133"/>
        <v>1.2938265607825998</v>
      </c>
      <c r="N289" s="79">
        <f t="shared" si="134"/>
        <v>32.409242758825243</v>
      </c>
      <c r="P289" s="84">
        <f t="shared" si="135"/>
        <v>52.392013260105315</v>
      </c>
      <c r="R289" s="84">
        <f t="shared" si="136"/>
        <v>34.758933787331507</v>
      </c>
      <c r="T289" s="74">
        <f t="shared" si="137"/>
        <v>36.749775116823479</v>
      </c>
      <c r="V289" s="119">
        <f>Weather_Factors!HA56</f>
        <v>0.94582711531803099</v>
      </c>
      <c r="X289" s="125">
        <f t="shared" si="138"/>
        <v>1832.4895562919985</v>
      </c>
      <c r="Y289" s="125">
        <f t="shared" si="143"/>
        <v>853.06827726110703</v>
      </c>
      <c r="Z289" s="125">
        <f t="shared" si="143"/>
        <v>1019.0383127644631</v>
      </c>
      <c r="AA289" s="125">
        <f t="shared" si="139"/>
        <v>1507.2963279213268</v>
      </c>
      <c r="AC289" s="71">
        <f t="shared" si="115"/>
        <v>0.78659678129733657</v>
      </c>
      <c r="AD289" s="71"/>
      <c r="AF289" s="73">
        <f t="shared" si="122"/>
        <v>1.2442648124485769</v>
      </c>
      <c r="AG289" s="73">
        <f t="shared" si="123"/>
        <v>0.78020106875900574</v>
      </c>
      <c r="AH289" s="73">
        <f>Wgted_Floorspace!U218</f>
        <v>0.99921842654719684</v>
      </c>
      <c r="AI289" s="73">
        <f t="shared" si="144"/>
        <v>1.1065877906991104</v>
      </c>
      <c r="AJ289" s="73">
        <f t="shared" si="125"/>
        <v>0.89633117494614922</v>
      </c>
      <c r="AK289" s="73">
        <f t="shared" si="145"/>
        <v>0.78721204533369615</v>
      </c>
      <c r="AL289" s="73">
        <f t="shared" si="140"/>
        <v>0.97077673649160345</v>
      </c>
      <c r="AM289" s="73">
        <f t="shared" si="141"/>
        <v>0.97077673649160356</v>
      </c>
      <c r="AN289" s="73"/>
      <c r="AO289" s="73">
        <f t="shared" si="142"/>
        <v>0.99109391603412456</v>
      </c>
      <c r="AR289" s="53"/>
    </row>
    <row r="290" spans="1:44" x14ac:dyDescent="0.2">
      <c r="A290" s="75" t="s">
        <v>79</v>
      </c>
      <c r="B290" s="50">
        <f t="shared" si="130"/>
        <v>1998</v>
      </c>
      <c r="D290" s="79">
        <f>SEDS_CensusRgn!M46*National_Calibration!X37</f>
        <v>1217.6392556879671</v>
      </c>
      <c r="F290" s="327">
        <f t="shared" si="131"/>
        <v>14517.791901361079</v>
      </c>
      <c r="G290" s="327">
        <f t="shared" si="131"/>
        <v>6020.0622571453723</v>
      </c>
      <c r="H290" s="327">
        <f t="shared" si="131"/>
        <v>1283.1090647509895</v>
      </c>
      <c r="I290" s="327">
        <f t="shared" si="132"/>
        <v>21820.96322325744</v>
      </c>
      <c r="J290" s="83"/>
      <c r="K290" s="84">
        <f t="shared" si="133"/>
        <v>26.831320671201208</v>
      </c>
      <c r="L290" s="84">
        <f t="shared" si="133"/>
        <v>5.1584590353548823</v>
      </c>
      <c r="M290" s="84">
        <f t="shared" si="133"/>
        <v>1.3186032117669095</v>
      </c>
      <c r="N290" s="79">
        <f t="shared" si="134"/>
        <v>33.308382918323005</v>
      </c>
      <c r="P290" s="84">
        <f t="shared" si="135"/>
        <v>55.80135226982879</v>
      </c>
      <c r="R290" s="84">
        <f t="shared" si="136"/>
        <v>36.556540696490593</v>
      </c>
      <c r="T290" s="74">
        <f t="shared" si="137"/>
        <v>36.677320774611864</v>
      </c>
      <c r="V290" s="119">
        <f>Weather_Factors!HA57</f>
        <v>0.99670695471832615</v>
      </c>
      <c r="X290" s="125">
        <f t="shared" si="138"/>
        <v>1848.1681548752401</v>
      </c>
      <c r="Y290" s="125">
        <f t="shared" si="143"/>
        <v>856.87802135802997</v>
      </c>
      <c r="Z290" s="125">
        <f t="shared" si="143"/>
        <v>1027.6626110679128</v>
      </c>
      <c r="AA290" s="125">
        <f t="shared" si="139"/>
        <v>1526.4396249392844</v>
      </c>
      <c r="AC290" s="71">
        <f t="shared" si="115"/>
        <v>0.78504595949792422</v>
      </c>
      <c r="AD290" s="71"/>
      <c r="AF290" s="73">
        <f t="shared" si="122"/>
        <v>1.2627474324648014</v>
      </c>
      <c r="AG290" s="73">
        <f t="shared" si="123"/>
        <v>0.83097159223445116</v>
      </c>
      <c r="AH290" s="73">
        <f>Wgted_Floorspace!U219</f>
        <v>0.99964644427296356</v>
      </c>
      <c r="AI290" s="73">
        <f t="shared" si="144"/>
        <v>1.1206419208402039</v>
      </c>
      <c r="AJ290" s="73">
        <f t="shared" si="125"/>
        <v>0.9445484289158701</v>
      </c>
      <c r="AK290" s="73">
        <f t="shared" si="145"/>
        <v>0.78532361515964089</v>
      </c>
      <c r="AL290" s="73">
        <f t="shared" si="140"/>
        <v>1.0493072445452409</v>
      </c>
      <c r="AM290" s="73">
        <f t="shared" si="141"/>
        <v>1.0493072445452412</v>
      </c>
      <c r="AN290" s="73"/>
      <c r="AO290" s="73">
        <f t="shared" si="142"/>
        <v>1.0581263267698005</v>
      </c>
      <c r="AR290" s="53"/>
    </row>
    <row r="291" spans="1:44" x14ac:dyDescent="0.2">
      <c r="A291" s="75" t="s">
        <v>79</v>
      </c>
      <c r="B291" s="50">
        <f t="shared" si="130"/>
        <v>1999</v>
      </c>
      <c r="D291" s="79">
        <f>SEDS_CensusRgn!M47*National_Calibration!X38</f>
        <v>1244.7540116918724</v>
      </c>
      <c r="F291" s="327">
        <f t="shared" si="131"/>
        <v>14907.043735142353</v>
      </c>
      <c r="G291" s="327">
        <f t="shared" si="131"/>
        <v>5957.6743920595536</v>
      </c>
      <c r="H291" s="327">
        <f t="shared" si="131"/>
        <v>1294.3239929662648</v>
      </c>
      <c r="I291" s="327">
        <f t="shared" si="132"/>
        <v>22159.042120168171</v>
      </c>
      <c r="J291" s="83"/>
      <c r="K291" s="84">
        <f t="shared" si="133"/>
        <v>27.810235652033562</v>
      </c>
      <c r="L291" s="84">
        <f t="shared" si="133"/>
        <v>5.1359263558801898</v>
      </c>
      <c r="M291" s="84">
        <f t="shared" si="133"/>
        <v>1.3412816569436727</v>
      </c>
      <c r="N291" s="79">
        <f t="shared" si="134"/>
        <v>34.28744366485742</v>
      </c>
      <c r="P291" s="84">
        <f t="shared" si="135"/>
        <v>56.173638054460525</v>
      </c>
      <c r="R291" s="84">
        <f t="shared" si="136"/>
        <v>36.303494184597696</v>
      </c>
      <c r="T291" s="74">
        <f t="shared" si="137"/>
        <v>37.255696561322367</v>
      </c>
      <c r="V291" s="119">
        <f>Weather_Factors!HA58</f>
        <v>0.97444142870453754</v>
      </c>
      <c r="X291" s="125">
        <f t="shared" si="138"/>
        <v>1865.5768471700933</v>
      </c>
      <c r="Y291" s="125">
        <f t="shared" si="143"/>
        <v>862.06899167322786</v>
      </c>
      <c r="Z291" s="125">
        <f t="shared" si="143"/>
        <v>1036.279682855753</v>
      </c>
      <c r="AA291" s="125">
        <f t="shared" si="139"/>
        <v>1547.3341978826115</v>
      </c>
      <c r="AC291" s="71">
        <f t="shared" si="115"/>
        <v>0.79742558714899314</v>
      </c>
      <c r="AD291" s="71"/>
      <c r="AF291" s="73">
        <f t="shared" si="122"/>
        <v>1.282311566947625</v>
      </c>
      <c r="AG291" s="73">
        <f t="shared" si="123"/>
        <v>0.83651552439089383</v>
      </c>
      <c r="AH291" s="73">
        <f>Wgted_Floorspace!U220</f>
        <v>0.99996746218365407</v>
      </c>
      <c r="AI291" s="73">
        <f t="shared" si="144"/>
        <v>1.1359817573956636</v>
      </c>
      <c r="AJ291" s="73">
        <f t="shared" si="125"/>
        <v>0.9234480768858665</v>
      </c>
      <c r="AK291" s="73">
        <f t="shared" si="145"/>
        <v>0.79745153448056705</v>
      </c>
      <c r="AL291" s="73">
        <f t="shared" si="140"/>
        <v>1.0726735328577013</v>
      </c>
      <c r="AM291" s="73">
        <f t="shared" si="141"/>
        <v>1.0726735328577013</v>
      </c>
      <c r="AN291" s="73"/>
      <c r="AO291" s="73">
        <f t="shared" si="142"/>
        <v>1.0489860364188424</v>
      </c>
      <c r="AR291" s="53"/>
    </row>
    <row r="292" spans="1:44" x14ac:dyDescent="0.2">
      <c r="A292" s="75" t="s">
        <v>79</v>
      </c>
      <c r="B292" s="50">
        <f t="shared" si="130"/>
        <v>2000</v>
      </c>
      <c r="D292" s="79">
        <f>SEDS_CensusRgn!M48*National_Calibration!X39</f>
        <v>1181.1414403014032</v>
      </c>
      <c r="F292" s="327">
        <f t="shared" si="131"/>
        <v>15165.256212652626</v>
      </c>
      <c r="G292" s="327">
        <f t="shared" si="131"/>
        <v>6036.2877053535303</v>
      </c>
      <c r="H292" s="327">
        <f t="shared" si="131"/>
        <v>1343.2353200258124</v>
      </c>
      <c r="I292" s="327">
        <f t="shared" si="132"/>
        <v>22544.77923803197</v>
      </c>
      <c r="J292" s="83"/>
      <c r="K292" s="84">
        <f t="shared" si="133"/>
        <v>28.653317420592906</v>
      </c>
      <c r="L292" s="84">
        <f t="shared" si="133"/>
        <v>5.2465305461934548</v>
      </c>
      <c r="M292" s="84">
        <f t="shared" si="133"/>
        <v>1.4038776833235396</v>
      </c>
      <c r="N292" s="79">
        <f t="shared" si="134"/>
        <v>35.303725650109897</v>
      </c>
      <c r="P292" s="84">
        <f t="shared" si="135"/>
        <v>52.390907350686042</v>
      </c>
      <c r="R292" s="84">
        <f t="shared" si="136"/>
        <v>33.456566369440004</v>
      </c>
      <c r="T292" s="74">
        <f t="shared" si="137"/>
        <v>34.680280012029584</v>
      </c>
      <c r="V292" s="119">
        <f>Weather_Factors!HA59</f>
        <v>0.96471442438858301</v>
      </c>
      <c r="X292" s="125">
        <f t="shared" si="138"/>
        <v>1889.405429015236</v>
      </c>
      <c r="Y292" s="125">
        <f t="shared" si="143"/>
        <v>869.16508991782382</v>
      </c>
      <c r="Z292" s="125">
        <f t="shared" si="143"/>
        <v>1045.1464924973548</v>
      </c>
      <c r="AA292" s="125">
        <f t="shared" si="139"/>
        <v>1565.9379618388186</v>
      </c>
      <c r="AC292" s="71">
        <f t="shared" si="115"/>
        <v>0.74230104933253704</v>
      </c>
      <c r="AD292" s="71"/>
      <c r="AF292" s="73">
        <f t="shared" si="122"/>
        <v>1.3046336134221697</v>
      </c>
      <c r="AG292" s="73">
        <f t="shared" si="123"/>
        <v>0.78018459999483392</v>
      </c>
      <c r="AH292" s="73">
        <f>Wgted_Floorspace!U221</f>
        <v>1.0008843109996768</v>
      </c>
      <c r="AI292" s="73">
        <f t="shared" si="144"/>
        <v>1.1496397871232207</v>
      </c>
      <c r="AJ292" s="73">
        <f t="shared" si="125"/>
        <v>0.91423009500944907</v>
      </c>
      <c r="AK292" s="73">
        <f t="shared" si="145"/>
        <v>0.74164520432049885</v>
      </c>
      <c r="AL292" s="73">
        <f t="shared" si="140"/>
        <v>1.0178550538275903</v>
      </c>
      <c r="AM292" s="73">
        <f t="shared" si="141"/>
        <v>1.0178550538275901</v>
      </c>
      <c r="AN292" s="73"/>
      <c r="AO292" s="73">
        <f t="shared" si="142"/>
        <v>1.0519647338778995</v>
      </c>
      <c r="AR292" s="53"/>
    </row>
    <row r="293" spans="1:44" x14ac:dyDescent="0.2">
      <c r="A293" s="75" t="s">
        <v>79</v>
      </c>
      <c r="B293" s="50">
        <f t="shared" si="130"/>
        <v>2001</v>
      </c>
      <c r="D293" s="79">
        <f>SEDS_CensusRgn!M49*National_Calibration!X40</f>
        <v>1228.5647212136323</v>
      </c>
      <c r="F293" s="327">
        <f t="shared" si="131"/>
        <v>15422.842072490719</v>
      </c>
      <c r="G293" s="327">
        <f t="shared" si="131"/>
        <v>6114.0007704603413</v>
      </c>
      <c r="H293" s="327">
        <f t="shared" si="131"/>
        <v>1384.0205927814907</v>
      </c>
      <c r="I293" s="327">
        <f t="shared" si="132"/>
        <v>22920.86343573255</v>
      </c>
      <c r="J293" s="83"/>
      <c r="K293" s="84">
        <f t="shared" si="133"/>
        <v>29.526651461527102</v>
      </c>
      <c r="L293" s="84">
        <f t="shared" si="133"/>
        <v>5.3542681457999795</v>
      </c>
      <c r="M293" s="84">
        <f t="shared" si="133"/>
        <v>1.4587718705433037</v>
      </c>
      <c r="N293" s="79">
        <f t="shared" si="134"/>
        <v>36.339691477870382</v>
      </c>
      <c r="P293" s="84">
        <f t="shared" si="135"/>
        <v>53.600281012902748</v>
      </c>
      <c r="R293" s="84">
        <f t="shared" si="136"/>
        <v>33.807791735430278</v>
      </c>
      <c r="T293" s="74">
        <f t="shared" si="137"/>
        <v>34.54723835908829</v>
      </c>
      <c r="V293" s="119">
        <f>Weather_Factors!HA60</f>
        <v>0.97859607138573246</v>
      </c>
      <c r="X293" s="125">
        <f t="shared" si="138"/>
        <v>1914.4753815636188</v>
      </c>
      <c r="Y293" s="125">
        <f t="shared" si="143"/>
        <v>875.73887325448288</v>
      </c>
      <c r="Z293" s="125">
        <f t="shared" si="143"/>
        <v>1054.0102352173706</v>
      </c>
      <c r="AA293" s="125">
        <f t="shared" si="139"/>
        <v>1585.4416470724443</v>
      </c>
      <c r="AC293" s="71">
        <f t="shared" si="115"/>
        <v>0.7394534091592454</v>
      </c>
      <c r="AF293" s="73">
        <f t="shared" si="122"/>
        <v>1.3263970594340686</v>
      </c>
      <c r="AG293" s="73">
        <f t="shared" si="123"/>
        <v>0.79819411261092865</v>
      </c>
      <c r="AH293" s="73">
        <f>Wgted_Floorspace!U222</f>
        <v>1.0015329086096405</v>
      </c>
      <c r="AI293" s="73">
        <f t="shared" si="144"/>
        <v>1.1639584977532216</v>
      </c>
      <c r="AJ293" s="73">
        <f t="shared" si="125"/>
        <v>0.9273853035688473</v>
      </c>
      <c r="AK293" s="73">
        <f t="shared" si="145"/>
        <v>0.73832162957658365</v>
      </c>
      <c r="AL293" s="73">
        <f t="shared" si="140"/>
        <v>1.0587223238247216</v>
      </c>
      <c r="AM293" s="73">
        <f t="shared" si="141"/>
        <v>1.0587223238247216</v>
      </c>
      <c r="AN293" s="73"/>
      <c r="AO293" s="73">
        <f t="shared" si="142"/>
        <v>1.0810926845915119</v>
      </c>
      <c r="AR293" s="53"/>
    </row>
    <row r="294" spans="1:44" x14ac:dyDescent="0.2">
      <c r="A294" s="75" t="s">
        <v>79</v>
      </c>
      <c r="B294" s="50">
        <f t="shared" si="130"/>
        <v>2002</v>
      </c>
      <c r="D294" s="79">
        <f>SEDS_CensusRgn!M50*National_Calibration!X41</f>
        <v>1226.9767633658907</v>
      </c>
      <c r="F294" s="327">
        <f t="shared" si="131"/>
        <v>15604.055363294074</v>
      </c>
      <c r="G294" s="327">
        <f t="shared" si="131"/>
        <v>6186.7646531903347</v>
      </c>
      <c r="H294" s="327">
        <f t="shared" si="131"/>
        <v>1322.7930730047362</v>
      </c>
      <c r="I294" s="327">
        <f t="shared" si="132"/>
        <v>23113.613089489147</v>
      </c>
      <c r="J294" s="83"/>
      <c r="K294" s="84">
        <f t="shared" si="133"/>
        <v>30.275363585891814</v>
      </c>
      <c r="L294" s="84">
        <f t="shared" si="133"/>
        <v>5.463000719722948</v>
      </c>
      <c r="M294" s="84">
        <f t="shared" si="133"/>
        <v>1.3940036141539105</v>
      </c>
      <c r="N294" s="79">
        <f t="shared" si="134"/>
        <v>37.132367919768669</v>
      </c>
      <c r="P294" s="84">
        <f t="shared" si="135"/>
        <v>53.084593854513166</v>
      </c>
      <c r="R294" s="84">
        <f t="shared" si="136"/>
        <v>33.043321288235653</v>
      </c>
      <c r="T294" s="74">
        <f t="shared" si="137"/>
        <v>33.586909543683504</v>
      </c>
      <c r="V294" s="119">
        <f>Weather_Factors!HA61</f>
        <v>0.98381547266976566</v>
      </c>
      <c r="X294" s="125">
        <f t="shared" si="138"/>
        <v>1940.2240559277648</v>
      </c>
      <c r="Y294" s="125">
        <f t="shared" si="143"/>
        <v>883.01414809852793</v>
      </c>
      <c r="Z294" s="125">
        <f t="shared" si="143"/>
        <v>1053.8334699526504</v>
      </c>
      <c r="AA294" s="125">
        <f t="shared" si="139"/>
        <v>1606.5150773270716</v>
      </c>
      <c r="AC294" s="71">
        <f t="shared" si="115"/>
        <v>0.71889841112774222</v>
      </c>
      <c r="AF294" s="73">
        <f t="shared" si="122"/>
        <v>1.337551201801634</v>
      </c>
      <c r="AG294" s="73">
        <f t="shared" si="123"/>
        <v>0.79051470410789226</v>
      </c>
      <c r="AH294" s="73">
        <f>Wgted_Floorspace!U223</f>
        <v>0.99923879244804403</v>
      </c>
      <c r="AI294" s="73">
        <f t="shared" si="144"/>
        <v>1.1794296431384688</v>
      </c>
      <c r="AJ294" s="73">
        <f t="shared" si="125"/>
        <v>0.93233156912802384</v>
      </c>
      <c r="AK294" s="73">
        <f t="shared" si="145"/>
        <v>0.71944605890100255</v>
      </c>
      <c r="AL294" s="73">
        <f t="shared" si="140"/>
        <v>1.0573538925213744</v>
      </c>
      <c r="AM294" s="73">
        <f t="shared" si="141"/>
        <v>1.0573538925213744</v>
      </c>
      <c r="AN294" s="73"/>
      <c r="AO294" s="73">
        <f t="shared" si="142"/>
        <v>1.0987824512034319</v>
      </c>
      <c r="AR294" s="53"/>
    </row>
    <row r="295" spans="1:44" x14ac:dyDescent="0.2">
      <c r="A295" s="75" t="s">
        <v>79</v>
      </c>
      <c r="B295" s="50">
        <f t="shared" si="130"/>
        <v>2003</v>
      </c>
      <c r="D295" s="79">
        <f>SEDS_CensusRgn!M51*National_Calibration!X42</f>
        <v>1202.0146011012205</v>
      </c>
      <c r="F295" s="327">
        <f t="shared" si="131"/>
        <v>15794.969562532242</v>
      </c>
      <c r="G295" s="327">
        <f t="shared" si="131"/>
        <v>6258.821983222273</v>
      </c>
      <c r="H295" s="327">
        <f t="shared" si="131"/>
        <v>1259.4191689700474</v>
      </c>
      <c r="I295" s="327">
        <f t="shared" si="132"/>
        <v>23313.210714724562</v>
      </c>
      <c r="J295" s="83"/>
      <c r="K295" s="84">
        <f t="shared" si="133"/>
        <v>31.053448299631992</v>
      </c>
      <c r="L295" s="84">
        <f t="shared" si="133"/>
        <v>5.5635476002524591</v>
      </c>
      <c r="M295" s="84">
        <f t="shared" si="133"/>
        <v>1.326995527519631</v>
      </c>
      <c r="N295" s="79">
        <f t="shared" si="134"/>
        <v>37.943991427404079</v>
      </c>
      <c r="P295" s="84">
        <f t="shared" si="135"/>
        <v>51.559376175587488</v>
      </c>
      <c r="R295" s="84">
        <f t="shared" si="136"/>
        <v>31.678654666601471</v>
      </c>
      <c r="T295" s="74">
        <f t="shared" si="137"/>
        <v>33.344768558983041</v>
      </c>
      <c r="V295" s="119">
        <f>Weather_Factors!HA62</f>
        <v>0.95003372449761025</v>
      </c>
      <c r="X295" s="125">
        <f t="shared" si="138"/>
        <v>1966.03407032166</v>
      </c>
      <c r="Y295" s="125">
        <f t="shared" si="143"/>
        <v>888.91290008988869</v>
      </c>
      <c r="Z295" s="125">
        <f t="shared" si="143"/>
        <v>1053.6567651299508</v>
      </c>
      <c r="AA295" s="125">
        <f t="shared" si="139"/>
        <v>1627.5746782247695</v>
      </c>
      <c r="AC295" s="71">
        <f t="shared" si="115"/>
        <v>0.71371559521716654</v>
      </c>
      <c r="AF295" s="73">
        <f t="shared" si="122"/>
        <v>1.3491016263275073</v>
      </c>
      <c r="AG295" s="73">
        <f t="shared" si="123"/>
        <v>0.76780176774333253</v>
      </c>
      <c r="AH295" s="73">
        <f>Wgted_Floorspace!U224</f>
        <v>0.99691599934857311</v>
      </c>
      <c r="AI295" s="73">
        <f t="shared" si="144"/>
        <v>1.1948906356445188</v>
      </c>
      <c r="AJ295" s="73">
        <f t="shared" si="125"/>
        <v>0.90031764867629149</v>
      </c>
      <c r="AK295" s="73">
        <f t="shared" si="145"/>
        <v>0.71592350376916258</v>
      </c>
      <c r="AL295" s="73">
        <f t="shared" si="140"/>
        <v>1.035842613559665</v>
      </c>
      <c r="AM295" s="73">
        <f t="shared" si="141"/>
        <v>1.035842613559665</v>
      </c>
      <c r="AN295" s="73"/>
      <c r="AO295" s="73">
        <f t="shared" si="142"/>
        <v>1.0724634178107626</v>
      </c>
      <c r="AR295" s="53"/>
    </row>
    <row r="296" spans="1:44" x14ac:dyDescent="0.2">
      <c r="A296" s="75" t="s">
        <v>79</v>
      </c>
      <c r="B296" s="50">
        <f t="shared" si="130"/>
        <v>2004</v>
      </c>
      <c r="D296" s="79">
        <f>SEDS_CensusRgn!M52*National_Calibration!X43</f>
        <v>1237.769743522487</v>
      </c>
      <c r="F296" s="327">
        <f t="shared" si="131"/>
        <v>16054.816678221559</v>
      </c>
      <c r="G296" s="327">
        <f t="shared" si="131"/>
        <v>6255.9262390312533</v>
      </c>
      <c r="H296" s="327">
        <f t="shared" si="131"/>
        <v>1298.8475720185256</v>
      </c>
      <c r="I296" s="327">
        <f t="shared" si="132"/>
        <v>23609.590489271341</v>
      </c>
      <c r="J296" s="83"/>
      <c r="K296" s="84">
        <f t="shared" si="133"/>
        <v>32.016002332586865</v>
      </c>
      <c r="L296" s="84">
        <f t="shared" si="133"/>
        <v>5.6069560271334344</v>
      </c>
      <c r="M296" s="84">
        <f t="shared" si="133"/>
        <v>1.3684979241632669</v>
      </c>
      <c r="N296" s="79">
        <f t="shared" si="134"/>
        <v>38.991456283883565</v>
      </c>
      <c r="P296" s="84">
        <f t="shared" si="135"/>
        <v>52.426565555423494</v>
      </c>
      <c r="R296" s="84">
        <f t="shared" si="136"/>
        <v>31.7446400183339</v>
      </c>
      <c r="T296" s="74">
        <f t="shared" si="137"/>
        <v>33.031474036054725</v>
      </c>
      <c r="V296" s="119">
        <f>Weather_Factors!HA63</f>
        <v>0.96104218611872383</v>
      </c>
      <c r="X296" s="125">
        <f t="shared" si="138"/>
        <v>1994.1680415458582</v>
      </c>
      <c r="Y296" s="125">
        <f t="shared" si="143"/>
        <v>896.2631292151691</v>
      </c>
      <c r="Z296" s="125">
        <f t="shared" si="143"/>
        <v>1053.6247313735964</v>
      </c>
      <c r="AA296" s="125">
        <f t="shared" si="139"/>
        <v>1651.5092162061026</v>
      </c>
      <c r="AC296" s="71">
        <f t="shared" si="115"/>
        <v>0.70700980007828196</v>
      </c>
      <c r="AF296" s="73">
        <f t="shared" si="122"/>
        <v>1.3662526931944616</v>
      </c>
      <c r="AG296" s="73">
        <f t="shared" si="123"/>
        <v>0.78071560782818572</v>
      </c>
      <c r="AH296" s="73">
        <f>Wgted_Floorspace!U225</f>
        <v>0.99790940661215288</v>
      </c>
      <c r="AI296" s="73">
        <f t="shared" si="144"/>
        <v>1.2124622750199647</v>
      </c>
      <c r="AJ296" s="73">
        <f t="shared" si="125"/>
        <v>0.91075002810314309</v>
      </c>
      <c r="AK296" s="73">
        <f t="shared" si="145"/>
        <v>0.70849096660842292</v>
      </c>
      <c r="AL296" s="73">
        <f t="shared" si="140"/>
        <v>1.0666548018142097</v>
      </c>
      <c r="AM296" s="73">
        <f t="shared" si="141"/>
        <v>1.0666548018142099</v>
      </c>
      <c r="AN296" s="73"/>
      <c r="AO296" s="73">
        <f t="shared" si="142"/>
        <v>1.101941513193182</v>
      </c>
      <c r="AR296" s="53"/>
    </row>
    <row r="297" spans="1:44" x14ac:dyDescent="0.2">
      <c r="A297" s="75" t="s">
        <v>79</v>
      </c>
      <c r="B297" s="50">
        <f t="shared" si="130"/>
        <v>2005</v>
      </c>
      <c r="D297" s="79">
        <f>SEDS_CensusRgn!M53*National_Calibration!X44</f>
        <v>1209.0327219404423</v>
      </c>
      <c r="F297" s="327">
        <f t="shared" si="131"/>
        <v>16336.465546147901</v>
      </c>
      <c r="G297" s="327">
        <f t="shared" si="131"/>
        <v>6252.7694149260788</v>
      </c>
      <c r="H297" s="327">
        <f t="shared" si="131"/>
        <v>1337.7578237386249</v>
      </c>
      <c r="I297" s="327">
        <f t="shared" si="132"/>
        <v>23926.992784812606</v>
      </c>
      <c r="J297" s="83"/>
      <c r="K297" s="84">
        <f t="shared" si="133"/>
        <v>33.061436531135115</v>
      </c>
      <c r="L297" s="84">
        <f t="shared" si="133"/>
        <v>5.6475540069153221</v>
      </c>
      <c r="M297" s="84">
        <f t="shared" si="133"/>
        <v>1.4094518771588584</v>
      </c>
      <c r="N297" s="79">
        <f t="shared" si="134"/>
        <v>40.118442415209294</v>
      </c>
      <c r="P297" s="84">
        <f t="shared" si="135"/>
        <v>50.530074247686585</v>
      </c>
      <c r="R297" s="84">
        <f t="shared" si="136"/>
        <v>30.136581810117487</v>
      </c>
      <c r="T297" s="74">
        <f t="shared" si="137"/>
        <v>31.308167868603192</v>
      </c>
      <c r="V297" s="119">
        <f>Weather_Factors!HA64</f>
        <v>0.96257890070723018</v>
      </c>
      <c r="X297" s="125">
        <f t="shared" si="138"/>
        <v>2023.7814867445989</v>
      </c>
      <c r="Y297" s="125">
        <f t="shared" si="143"/>
        <v>903.20842368406591</v>
      </c>
      <c r="Z297" s="125">
        <f t="shared" si="143"/>
        <v>1053.5926997757117</v>
      </c>
      <c r="AA297" s="125">
        <f t="shared" si="139"/>
        <v>1676.7022406875149</v>
      </c>
      <c r="AC297" s="71">
        <f t="shared" si="115"/>
        <v>0.67012393941115977</v>
      </c>
      <c r="AF297" s="73">
        <f t="shared" si="122"/>
        <v>1.3846203028023631</v>
      </c>
      <c r="AG297" s="73">
        <f t="shared" si="123"/>
        <v>0.75247381192997009</v>
      </c>
      <c r="AH297" s="73">
        <f>Wgted_Floorspace!U226</f>
        <v>0.99884881031220984</v>
      </c>
      <c r="AI297" s="73">
        <f t="shared" si="144"/>
        <v>1.2309578374289576</v>
      </c>
      <c r="AJ297" s="73">
        <f t="shared" si="125"/>
        <v>0.9122063251053808</v>
      </c>
      <c r="AK297" s="73">
        <f t="shared" si="145"/>
        <v>0.67089626827677684</v>
      </c>
      <c r="AL297" s="73">
        <f t="shared" si="140"/>
        <v>1.0418905173253239</v>
      </c>
      <c r="AM297" s="73">
        <f t="shared" si="141"/>
        <v>1.0418905173253237</v>
      </c>
      <c r="AN297" s="73"/>
      <c r="AO297" s="73">
        <f t="shared" si="142"/>
        <v>1.1215948687011308</v>
      </c>
      <c r="AR297" s="53"/>
    </row>
    <row r="298" spans="1:44" x14ac:dyDescent="0.2">
      <c r="A298" s="75" t="s">
        <v>79</v>
      </c>
      <c r="B298" s="50">
        <f t="shared" si="130"/>
        <v>2006</v>
      </c>
      <c r="D298" s="79">
        <f>SEDS_CensusRgn!M54*National_Calibration!X45</f>
        <v>1207.8378315682246</v>
      </c>
      <c r="F298" s="327">
        <f t="shared" si="131"/>
        <v>16558.263547155828</v>
      </c>
      <c r="G298" s="327">
        <f t="shared" si="131"/>
        <v>6300.3358761089385</v>
      </c>
      <c r="H298" s="327">
        <f t="shared" si="131"/>
        <v>1319.1898414287969</v>
      </c>
      <c r="I298" s="327">
        <f t="shared" si="132"/>
        <v>24177.789264693562</v>
      </c>
      <c r="J298" s="83"/>
      <c r="K298" s="84">
        <f t="shared" si="133"/>
        <v>33.98327361437191</v>
      </c>
      <c r="L298" s="84">
        <f t="shared" si="133"/>
        <v>5.7502010719981644</v>
      </c>
      <c r="M298" s="84">
        <f t="shared" si="133"/>
        <v>1.3979849767804053</v>
      </c>
      <c r="N298" s="79">
        <f t="shared" si="134"/>
        <v>41.13145966315048</v>
      </c>
      <c r="P298" s="84">
        <f t="shared" si="135"/>
        <v>49.956504225636991</v>
      </c>
      <c r="R298" s="84">
        <f t="shared" si="136"/>
        <v>29.365304354863973</v>
      </c>
      <c r="T298" s="74">
        <f t="shared" si="137"/>
        <v>30.039596095708088</v>
      </c>
      <c r="V298" s="119">
        <f>Weather_Factors!HA65</f>
        <v>0.97755323544644945</v>
      </c>
      <c r="X298" s="125">
        <f t="shared" si="138"/>
        <v>2052.3452545366167</v>
      </c>
      <c r="Y298" s="125">
        <f t="shared" si="143"/>
        <v>912.68167048094983</v>
      </c>
      <c r="Z298" s="125">
        <f t="shared" si="143"/>
        <v>1059.7299439982548</v>
      </c>
      <c r="AA298" s="125">
        <f t="shared" si="139"/>
        <v>1701.2084609081317</v>
      </c>
      <c r="AC298" s="71">
        <f t="shared" si="115"/>
        <v>0.64297127057898662</v>
      </c>
      <c r="AF298" s="73">
        <f t="shared" si="122"/>
        <v>1.3991335306466475</v>
      </c>
      <c r="AG298" s="73">
        <f t="shared" si="123"/>
        <v>0.74393243479316185</v>
      </c>
      <c r="AH298" s="73">
        <f>Wgted_Floorspace!U227</f>
        <v>0.997964465886921</v>
      </c>
      <c r="AI298" s="73">
        <f t="shared" si="144"/>
        <v>1.2489491796686858</v>
      </c>
      <c r="AJ298" s="73">
        <f t="shared" si="125"/>
        <v>0.92639704012450808</v>
      </c>
      <c r="AK298" s="73">
        <f t="shared" si="145"/>
        <v>0.64428273005448022</v>
      </c>
      <c r="AL298" s="73">
        <f t="shared" si="140"/>
        <v>1.0408608140547135</v>
      </c>
      <c r="AM298" s="73">
        <f t="shared" si="141"/>
        <v>1.0408608140547133</v>
      </c>
      <c r="AN298" s="73"/>
      <c r="AO298" s="73">
        <f t="shared" si="142"/>
        <v>1.1546676638845423</v>
      </c>
      <c r="AR298" s="53"/>
    </row>
    <row r="299" spans="1:44" x14ac:dyDescent="0.2">
      <c r="A299" s="75" t="s">
        <v>79</v>
      </c>
      <c r="B299" s="50">
        <f t="shared" si="130"/>
        <v>2007</v>
      </c>
      <c r="D299" s="79">
        <f>SEDS_CensusRgn!M55*National_Calibration!X46</f>
        <v>1242.0270130662711</v>
      </c>
      <c r="F299" s="327">
        <f t="shared" si="131"/>
        <v>16740.007756643645</v>
      </c>
      <c r="G299" s="327">
        <f t="shared" si="131"/>
        <v>6347.2209870792394</v>
      </c>
      <c r="H299" s="327">
        <f t="shared" si="131"/>
        <v>1299.4347909939556</v>
      </c>
      <c r="I299" s="327">
        <f t="shared" si="132"/>
        <v>24386.663534716841</v>
      </c>
      <c r="J299" s="83"/>
      <c r="K299" s="84">
        <f t="shared" si="133"/>
        <v>34.68517290238853</v>
      </c>
      <c r="L299" s="84">
        <f t="shared" si="133"/>
        <v>5.8405899958447085</v>
      </c>
      <c r="M299" s="84">
        <f t="shared" si="133"/>
        <v>1.3850239889744873</v>
      </c>
      <c r="N299" s="79">
        <f t="shared" si="134"/>
        <v>41.910786887207728</v>
      </c>
      <c r="P299" s="84">
        <f t="shared" si="135"/>
        <v>50.930583894681703</v>
      </c>
      <c r="R299" s="84">
        <f t="shared" si="136"/>
        <v>29.63502012999356</v>
      </c>
      <c r="T299" s="74">
        <f t="shared" si="137"/>
        <v>32.11550714756995</v>
      </c>
      <c r="V299" s="119">
        <f>Weather_Factors!HA66</f>
        <v>0.92276357318043856</v>
      </c>
      <c r="X299" s="125">
        <f t="shared" si="138"/>
        <v>2071.992642215052</v>
      </c>
      <c r="Y299" s="125">
        <f t="shared" si="143"/>
        <v>920.18065980909489</v>
      </c>
      <c r="Z299" s="125">
        <f t="shared" si="143"/>
        <v>1065.8664817763295</v>
      </c>
      <c r="AA299" s="125">
        <f t="shared" si="139"/>
        <v>1718.5945435932042</v>
      </c>
      <c r="AC299" s="71">
        <f t="shared" si="115"/>
        <v>0.68740433027699255</v>
      </c>
      <c r="AF299" s="73">
        <f t="shared" si="122"/>
        <v>1.4112207811259818</v>
      </c>
      <c r="AG299" s="73">
        <f t="shared" si="123"/>
        <v>0.75843804264358206</v>
      </c>
      <c r="AH299" s="73">
        <f>Wgted_Floorspace!U228</f>
        <v>0.99709287512372968</v>
      </c>
      <c r="AI299" s="73">
        <f t="shared" si="144"/>
        <v>1.2617132436891421</v>
      </c>
      <c r="AJ299" s="73">
        <f t="shared" si="125"/>
        <v>0.87447456765734555</v>
      </c>
      <c r="AK299" s="73">
        <f t="shared" si="145"/>
        <v>0.68940852695561805</v>
      </c>
      <c r="AL299" s="73">
        <f t="shared" si="140"/>
        <v>1.0703235269751366</v>
      </c>
      <c r="AM299" s="73">
        <f t="shared" si="141"/>
        <v>1.0703235269751366</v>
      </c>
      <c r="AN299" s="73"/>
      <c r="AO299" s="73">
        <f t="shared" si="142"/>
        <v>1.1001286073335845</v>
      </c>
      <c r="AR299" s="53"/>
    </row>
    <row r="300" spans="1:44" x14ac:dyDescent="0.2">
      <c r="A300" s="75" t="s">
        <v>79</v>
      </c>
      <c r="B300" s="50">
        <f t="shared" si="130"/>
        <v>2008</v>
      </c>
      <c r="D300" s="79">
        <f>SEDS_CensusRgn!M56*National_Calibration!X47</f>
        <v>1292.3790857354695</v>
      </c>
      <c r="F300" s="327">
        <f t="shared" si="131"/>
        <v>16787.045341059009</v>
      </c>
      <c r="G300" s="327">
        <f t="shared" si="131"/>
        <v>6311.5588737948083</v>
      </c>
      <c r="H300" s="327">
        <f t="shared" si="131"/>
        <v>1275.1609467069622</v>
      </c>
      <c r="I300" s="327">
        <f t="shared" si="132"/>
        <v>24373.765161560779</v>
      </c>
      <c r="J300" s="83"/>
      <c r="K300" s="84">
        <f t="shared" si="133"/>
        <v>35.049701400047688</v>
      </c>
      <c r="L300" s="84">
        <f t="shared" si="133"/>
        <v>5.8256385168834663</v>
      </c>
      <c r="M300" s="84">
        <f t="shared" si="133"/>
        <v>1.3669946603091387</v>
      </c>
      <c r="N300" s="79">
        <f t="shared" si="134"/>
        <v>42.242334577240293</v>
      </c>
      <c r="P300" s="84">
        <f t="shared" si="135"/>
        <v>53.02336660622489</v>
      </c>
      <c r="R300" s="84">
        <f t="shared" si="136"/>
        <v>30.59440484692788</v>
      </c>
      <c r="T300" s="74">
        <f t="shared" si="137"/>
        <v>31.35031615896898</v>
      </c>
      <c r="V300" s="119">
        <f>Weather_Factors!HA67</f>
        <v>0.97588823958877868</v>
      </c>
      <c r="X300" s="125">
        <f t="shared" si="138"/>
        <v>2087.9017532835583</v>
      </c>
      <c r="Y300" s="125">
        <f t="shared" si="143"/>
        <v>923.01103948679736</v>
      </c>
      <c r="Z300" s="125">
        <f t="shared" si="143"/>
        <v>1072.0173510954303</v>
      </c>
      <c r="AA300" s="125">
        <f t="shared" si="139"/>
        <v>1733.1066537007405</v>
      </c>
      <c r="AC300" s="71">
        <f t="shared" si="115"/>
        <v>0.67102608668780361</v>
      </c>
      <c r="AF300" s="73">
        <f t="shared" si="122"/>
        <v>1.4104743710147898</v>
      </c>
      <c r="AG300" s="73">
        <f t="shared" si="123"/>
        <v>0.78960293222551525</v>
      </c>
      <c r="AH300" s="73">
        <f>Wgted_Floorspace!U229</f>
        <v>0.99652514498692424</v>
      </c>
      <c r="AI300" s="73">
        <f t="shared" si="144"/>
        <v>1.2723673689363171</v>
      </c>
      <c r="AJ300" s="73">
        <f t="shared" si="125"/>
        <v>0.92481917492143162</v>
      </c>
      <c r="AK300" s="73">
        <f t="shared" si="145"/>
        <v>0.67336593568505299</v>
      </c>
      <c r="AL300" s="73">
        <f>AF300*AH300*AI300*AJ300*AK300</f>
        <v>1.1137146991822171</v>
      </c>
      <c r="AM300" s="73">
        <f>AF300*AG300</f>
        <v>1.1137146991822173</v>
      </c>
      <c r="AN300" s="73"/>
      <c r="AO300" s="73">
        <f>AH300*AI300*AJ300</f>
        <v>1.1726208445964938</v>
      </c>
      <c r="AR300" s="53"/>
    </row>
    <row r="301" spans="1:44" x14ac:dyDescent="0.2">
      <c r="A301" s="75" t="s">
        <v>79</v>
      </c>
      <c r="B301" s="50">
        <f t="shared" si="130"/>
        <v>2009</v>
      </c>
      <c r="D301" s="79">
        <f>SEDS_CensusRgn!M57*National_Calibration!X48</f>
        <v>1269.5398347046548</v>
      </c>
      <c r="F301" s="327">
        <f t="shared" si="131"/>
        <v>16772.737356596517</v>
      </c>
      <c r="G301" s="327">
        <f t="shared" si="131"/>
        <v>6275.0160733797711</v>
      </c>
      <c r="H301" s="327">
        <f t="shared" si="131"/>
        <v>1249.6815010964388</v>
      </c>
      <c r="I301" s="327">
        <f t="shared" si="132"/>
        <v>24297.434931072727</v>
      </c>
      <c r="J301" s="83"/>
      <c r="K301" s="84">
        <f t="shared" si="133"/>
        <v>35.254594057639075</v>
      </c>
      <c r="L301" s="84">
        <f t="shared" si="133"/>
        <v>5.800383855874121</v>
      </c>
      <c r="M301" s="84">
        <f t="shared" si="133"/>
        <v>1.3473662110525826</v>
      </c>
      <c r="N301" s="79">
        <f t="shared" si="134"/>
        <v>42.402344124565779</v>
      </c>
      <c r="P301" s="84">
        <f t="shared" si="135"/>
        <v>52.249953063197893</v>
      </c>
      <c r="R301" s="84">
        <f t="shared" si="136"/>
        <v>29.940321954256003</v>
      </c>
      <c r="T301" s="74">
        <f t="shared" si="137"/>
        <v>31.391020524296785</v>
      </c>
      <c r="V301" s="119">
        <f>Weather_Factors!HA68</f>
        <v>0.95378619280892973</v>
      </c>
      <c r="X301" s="125">
        <f t="shared" si="138"/>
        <v>2101.8986530409043</v>
      </c>
      <c r="Y301" s="125">
        <f t="shared" si="143"/>
        <v>924.36159334807735</v>
      </c>
      <c r="Z301" s="125">
        <f t="shared" si="143"/>
        <v>1078.167685022494</v>
      </c>
      <c r="AA301" s="125">
        <f t="shared" si="139"/>
        <v>1745.1366469280931</v>
      </c>
      <c r="AC301" s="71">
        <f t="shared" si="115"/>
        <v>0.67189732801240543</v>
      </c>
      <c r="AF301" s="73">
        <f t="shared" si="122"/>
        <v>1.4060572514961838</v>
      </c>
      <c r="AG301" s="73">
        <f t="shared" si="123"/>
        <v>0.77808556468579837</v>
      </c>
      <c r="AH301" s="73">
        <f>Wgted_Floorspace!U230</f>
        <v>0.99596218393234082</v>
      </c>
      <c r="AI301" s="73">
        <f t="shared" si="144"/>
        <v>1.2811992378800567</v>
      </c>
      <c r="AJ301" s="73">
        <f t="shared" si="125"/>
        <v>0.90387374711749779</v>
      </c>
      <c r="AK301" s="73">
        <f t="shared" si="145"/>
        <v>0.67462132483741954</v>
      </c>
      <c r="AL301" s="73">
        <f>AF301*AH301*AI301*AJ301*AK301</f>
        <v>1.0940328505109698</v>
      </c>
      <c r="AM301" s="73">
        <f>AF301*AG301</f>
        <v>1.0940328505109698</v>
      </c>
      <c r="AN301" s="73"/>
      <c r="AO301" s="73">
        <f>AH301*AI301*AJ301</f>
        <v>1.1533663939148577</v>
      </c>
      <c r="AR301" s="53"/>
    </row>
    <row r="302" spans="1:44" x14ac:dyDescent="0.2">
      <c r="A302" s="75" t="s">
        <v>79</v>
      </c>
      <c r="B302" s="50">
        <f t="shared" si="130"/>
        <v>2010</v>
      </c>
      <c r="D302" s="79">
        <f>SEDS_CensusRgn!M58*National_Calibration!X49</f>
        <v>1267.9680870747241</v>
      </c>
      <c r="F302" s="327">
        <f t="shared" si="131"/>
        <v>17077.500829727462</v>
      </c>
      <c r="G302" s="327">
        <f t="shared" si="131"/>
        <v>6359.3726665468967</v>
      </c>
      <c r="H302" s="327">
        <f t="shared" si="131"/>
        <v>1259.3550629737451</v>
      </c>
      <c r="I302" s="327">
        <f t="shared" si="132"/>
        <v>24696.228559248102</v>
      </c>
      <c r="J302" s="83"/>
      <c r="K302" s="84">
        <f t="shared" si="133"/>
        <v>36.034127317415653</v>
      </c>
      <c r="L302" s="84">
        <f t="shared" si="133"/>
        <v>5.8479355517131006</v>
      </c>
      <c r="M302" s="84">
        <f t="shared" si="133"/>
        <v>1.361698038169068</v>
      </c>
      <c r="N302" s="79">
        <f t="shared" si="134"/>
        <v>43.243760907297819</v>
      </c>
      <c r="P302" s="84">
        <f t="shared" si="135"/>
        <v>51.342579861243735</v>
      </c>
      <c r="R302" s="84">
        <f t="shared" si="136"/>
        <v>29.321411007541244</v>
      </c>
      <c r="T302" s="74">
        <f t="shared" si="137"/>
        <v>30.7667833794671</v>
      </c>
      <c r="V302" s="119">
        <f>Weather_Factors!HA69</f>
        <v>0.95302166124748489</v>
      </c>
      <c r="X302" s="125">
        <f t="shared" si="138"/>
        <v>2110.0351671299391</v>
      </c>
      <c r="Y302" s="125">
        <f t="shared" si="143"/>
        <v>919.57742663451995</v>
      </c>
      <c r="Z302" s="125">
        <f t="shared" si="143"/>
        <v>1081.266179971245</v>
      </c>
      <c r="AA302" s="125">
        <f t="shared" si="139"/>
        <v>1751.0269150430317</v>
      </c>
      <c r="AC302" s="71">
        <f t="shared" si="115"/>
        <v>0.65853607811826698</v>
      </c>
      <c r="AF302" s="73">
        <f t="shared" si="122"/>
        <v>1.4291348592493123</v>
      </c>
      <c r="AG302" s="73">
        <f t="shared" si="123"/>
        <v>0.76457332306963244</v>
      </c>
      <c r="AH302" s="73">
        <f>Wgted_Floorspace!U231</f>
        <v>0.99571775546854957</v>
      </c>
      <c r="AI302" s="73">
        <f t="shared" si="144"/>
        <v>1.2855236024122283</v>
      </c>
      <c r="AJ302" s="73">
        <f t="shared" si="125"/>
        <v>0.9031492241453235</v>
      </c>
      <c r="AK302" s="73">
        <f t="shared" si="145"/>
        <v>0.66136821855545125</v>
      </c>
      <c r="AL302" s="73">
        <f>AF302*AH302*AI302*AJ302*AK302</f>
        <v>1.0926783884508982</v>
      </c>
      <c r="AM302" s="73">
        <f>AF302*AG302</f>
        <v>1.0926783884508982</v>
      </c>
      <c r="AN302" s="73"/>
      <c r="AO302" s="73">
        <f>AH302*AI302*AJ302</f>
        <v>1.1560478741170841</v>
      </c>
      <c r="AR302" s="53"/>
    </row>
    <row r="303" spans="1:44" x14ac:dyDescent="0.2">
      <c r="A303" s="75" t="s">
        <v>79</v>
      </c>
      <c r="B303" s="50">
        <f t="shared" si="130"/>
        <v>2011</v>
      </c>
      <c r="D303" s="79">
        <f>SEDS_CensusRgn!M59*National_Calibration!X50</f>
        <v>1330.327979593656</v>
      </c>
      <c r="F303" s="327">
        <f t="shared" si="131"/>
        <v>17390.840312059034</v>
      </c>
      <c r="G303" s="327">
        <f t="shared" si="131"/>
        <v>6437.5426652191636</v>
      </c>
      <c r="H303" s="327">
        <f t="shared" si="131"/>
        <v>1268.8199282362684</v>
      </c>
      <c r="I303" s="327">
        <f>SUM(F303:H303)</f>
        <v>25097.202905514467</v>
      </c>
      <c r="J303" s="83"/>
      <c r="K303" s="84">
        <f t="shared" si="133"/>
        <v>36.81820862423686</v>
      </c>
      <c r="L303" s="84">
        <f t="shared" si="133"/>
        <v>5.8832519667152754</v>
      </c>
      <c r="M303" s="84">
        <f t="shared" si="133"/>
        <v>1.3774360818693401</v>
      </c>
      <c r="N303" s="79">
        <f>SUM(K303:M303)</f>
        <v>44.078896672821479</v>
      </c>
      <c r="P303" s="84">
        <f>D303/I303*1000</f>
        <v>53.007021722781332</v>
      </c>
      <c r="R303" s="84">
        <f>D303/N303</f>
        <v>30.180609770432849</v>
      </c>
      <c r="T303" s="74">
        <f>R303/V303</f>
        <v>28.613357630573212</v>
      </c>
      <c r="V303" s="119">
        <f>Weather_Factors!HA70</f>
        <v>1.0547734439311323</v>
      </c>
      <c r="X303" s="125">
        <f t="shared" si="138"/>
        <v>2117.1034845686345</v>
      </c>
      <c r="Y303" s="125">
        <f t="shared" si="143"/>
        <v>913.89716117943317</v>
      </c>
      <c r="Z303" s="125">
        <f t="shared" si="143"/>
        <v>1085.6040728994967</v>
      </c>
      <c r="AA303" s="125">
        <f>N303/I303*1000000</f>
        <v>1756.327063169907</v>
      </c>
      <c r="AC303" s="71">
        <f t="shared" si="115"/>
        <v>0.61244388415359408</v>
      </c>
      <c r="AF303" s="73">
        <f t="shared" si="122"/>
        <v>1.4523386619894425</v>
      </c>
      <c r="AG303" s="73">
        <f t="shared" si="123"/>
        <v>0.78935953070803411</v>
      </c>
      <c r="AH303" s="572">
        <f>AH302</f>
        <v>0.99571775546854957</v>
      </c>
      <c r="AI303" s="73">
        <f>AA303/AA$230</f>
        <v>1.2894147279311137</v>
      </c>
      <c r="AJ303" s="73">
        <f t="shared" si="125"/>
        <v>0.99957624917836252</v>
      </c>
      <c r="AK303" s="73">
        <f>AG303/(AH303*AI303*AJ303)</f>
        <v>0.61507779768916526</v>
      </c>
      <c r="AL303" s="73">
        <f>AF303*AH303*AI303*AJ303*AK303</f>
        <v>1.1464173646571207</v>
      </c>
      <c r="AM303" s="73">
        <f>AF303*AG303</f>
        <v>1.1464173646571205</v>
      </c>
      <c r="AN303" s="73"/>
      <c r="AO303" s="73">
        <f>AH303*AI303*AJ303</f>
        <v>1.2833490879912131</v>
      </c>
      <c r="AR303" s="53"/>
    </row>
    <row r="304" spans="1:44" hidden="1" x14ac:dyDescent="0.2">
      <c r="A304" s="75" t="s">
        <v>79</v>
      </c>
      <c r="B304" s="50">
        <f t="shared" si="130"/>
        <v>2012</v>
      </c>
      <c r="D304" s="79">
        <f>SEDS_CensusRgn!M60*National_Calibration!X51</f>
        <v>1183.6902476837531</v>
      </c>
      <c r="F304" s="327">
        <f t="shared" si="131"/>
        <v>17564.748715179623</v>
      </c>
      <c r="G304" s="327">
        <f t="shared" si="131"/>
        <v>6501.9180918713555</v>
      </c>
      <c r="H304" s="327">
        <f t="shared" si="131"/>
        <v>1281.5081275186312</v>
      </c>
      <c r="I304" s="327">
        <f>SUM(F304:H304)</f>
        <v>25348.174934569608</v>
      </c>
      <c r="J304" s="83"/>
      <c r="K304" s="84">
        <f t="shared" si="133"/>
        <v>37.18639071047923</v>
      </c>
      <c r="L304" s="84">
        <f t="shared" si="133"/>
        <v>5.942084486382428</v>
      </c>
      <c r="M304" s="84">
        <f t="shared" si="133"/>
        <v>1.3912104426880334</v>
      </c>
      <c r="N304" s="79">
        <f>SUM(K304:M304)</f>
        <v>44.519685639549692</v>
      </c>
      <c r="P304" s="84">
        <f>D304/I304*1000</f>
        <v>46.697257326776899</v>
      </c>
      <c r="R304" s="84">
        <f>D304/N304</f>
        <v>26.588019000570057</v>
      </c>
      <c r="T304" s="74">
        <f>R304/V304</f>
        <v>31.257326485925933</v>
      </c>
      <c r="V304" s="119">
        <f>Weather_Factors!HA71</f>
        <v>0.85061718290403687</v>
      </c>
      <c r="X304" s="571">
        <f>X78</f>
        <v>2122.7581385195908</v>
      </c>
      <c r="Y304" s="571">
        <f t="shared" ref="Y304:AA304" si="146">Y78</f>
        <v>913.89716117943317</v>
      </c>
      <c r="Z304" s="571">
        <f t="shared" si="146"/>
        <v>1089.0743872420981</v>
      </c>
      <c r="AA304" s="571">
        <f t="shared" si="146"/>
        <v>1760.5671816714071</v>
      </c>
      <c r="AC304" s="71">
        <f t="shared" si="115"/>
        <v>0.66903572409981404</v>
      </c>
      <c r="AF304" s="73"/>
      <c r="AG304" s="73"/>
      <c r="AH304" s="73"/>
      <c r="AI304" s="73"/>
      <c r="AJ304" s="73"/>
      <c r="AK304" s="73"/>
      <c r="AL304" s="73"/>
      <c r="AM304" s="73"/>
      <c r="AN304" s="73"/>
      <c r="AO304" s="73"/>
      <c r="AR304" s="53"/>
    </row>
    <row r="305" spans="1:44" hidden="1" x14ac:dyDescent="0.2">
      <c r="A305" s="75"/>
      <c r="B305" s="50"/>
      <c r="D305" s="79"/>
      <c r="F305" s="327"/>
      <c r="G305" s="327"/>
      <c r="H305" s="327"/>
      <c r="I305" s="327"/>
      <c r="J305" s="83"/>
      <c r="K305" s="84"/>
      <c r="L305" s="84"/>
      <c r="M305" s="84"/>
      <c r="N305" s="79"/>
      <c r="P305" s="84"/>
      <c r="R305" s="84"/>
      <c r="T305" s="74"/>
      <c r="V305" s="119"/>
      <c r="X305" s="125"/>
      <c r="Y305" s="125"/>
      <c r="Z305" s="125"/>
      <c r="AA305" s="125"/>
      <c r="AC305" s="71"/>
      <c r="AF305" s="73"/>
      <c r="AG305" s="73"/>
      <c r="AH305" s="73"/>
      <c r="AI305" s="73"/>
      <c r="AJ305" s="73"/>
      <c r="AK305" s="73"/>
      <c r="AL305" s="73"/>
      <c r="AM305" s="73"/>
      <c r="AN305" s="73"/>
      <c r="AO305" s="73"/>
      <c r="AR305" s="53"/>
    </row>
    <row r="306" spans="1:44" hidden="1" x14ac:dyDescent="0.2">
      <c r="A306" s="50"/>
      <c r="B306" s="50"/>
      <c r="D306" s="578"/>
      <c r="AR306" s="53"/>
    </row>
    <row r="307" spans="1:44" hidden="1" x14ac:dyDescent="0.2">
      <c r="A307" s="18" t="s">
        <v>168</v>
      </c>
      <c r="B307" s="91">
        <f>Base_year</f>
        <v>1985</v>
      </c>
      <c r="D307" s="79"/>
      <c r="F307" s="69"/>
      <c r="G307" s="69"/>
      <c r="H307" s="69"/>
      <c r="I307" s="74">
        <f>INDEX(I241:I302,base_row,1)</f>
        <v>17280.544519234802</v>
      </c>
      <c r="K307" s="84"/>
      <c r="L307" s="84"/>
      <c r="M307" s="84"/>
      <c r="N307" s="79"/>
      <c r="P307" s="74">
        <f>INDEX(P241:P302,base_row,1)</f>
        <v>67.151937312057882</v>
      </c>
      <c r="R307" s="74">
        <f>R277</f>
        <v>49.299870619199091</v>
      </c>
      <c r="T307" s="74">
        <f>INDEX(T241:T302,base_row,1)</f>
        <v>46.719966303716575</v>
      </c>
      <c r="V307" s="71">
        <f>INDEX(V241:V302,base_row,1)</f>
        <v>1.055220594525071</v>
      </c>
      <c r="AR307" s="53"/>
    </row>
    <row r="308" spans="1:44" hidden="1" x14ac:dyDescent="0.2">
      <c r="A308" s="18" t="s">
        <v>169</v>
      </c>
      <c r="B308" s="91">
        <f>Base_year2</f>
        <v>1996</v>
      </c>
      <c r="D308" s="79"/>
      <c r="F308" s="69"/>
      <c r="G308" s="69"/>
      <c r="H308" s="69"/>
      <c r="I308" s="69"/>
      <c r="K308" s="84"/>
      <c r="L308" s="84"/>
      <c r="M308" s="84"/>
      <c r="N308" s="79"/>
      <c r="AR308" s="53"/>
    </row>
    <row r="309" spans="1:44" x14ac:dyDescent="0.2">
      <c r="D309" s="83"/>
      <c r="AR309" s="53"/>
    </row>
    <row r="310" spans="1:44" x14ac:dyDescent="0.2">
      <c r="D310" s="83"/>
      <c r="AR310" s="53"/>
    </row>
    <row r="311" spans="1:44" x14ac:dyDescent="0.2">
      <c r="D311" s="83"/>
      <c r="AR311" s="53"/>
    </row>
    <row r="312" spans="1:44" x14ac:dyDescent="0.2">
      <c r="D312" s="83"/>
      <c r="AR312" s="53"/>
    </row>
    <row r="313" spans="1:44" x14ac:dyDescent="0.2">
      <c r="AR313" s="53"/>
    </row>
    <row r="314" spans="1:44" x14ac:dyDescent="0.2">
      <c r="AR314" s="53"/>
    </row>
    <row r="315" spans="1:44" x14ac:dyDescent="0.2">
      <c r="AR315" s="53"/>
    </row>
    <row r="316" spans="1:44" x14ac:dyDescent="0.2">
      <c r="AR316" s="53"/>
    </row>
    <row r="317" spans="1:44" x14ac:dyDescent="0.2">
      <c r="AR317" s="53"/>
    </row>
    <row r="318" spans="1:44" x14ac:dyDescent="0.2">
      <c r="AR318" s="53"/>
    </row>
    <row r="319" spans="1:44" x14ac:dyDescent="0.2">
      <c r="AR319" s="53"/>
    </row>
    <row r="320" spans="1:44" x14ac:dyDescent="0.2">
      <c r="AR320" s="53"/>
    </row>
    <row r="321" spans="44:44" x14ac:dyDescent="0.2">
      <c r="AR321" s="53"/>
    </row>
    <row r="322" spans="44:44" x14ac:dyDescent="0.2">
      <c r="AR322" s="53"/>
    </row>
    <row r="323" spans="44:44" x14ac:dyDescent="0.2">
      <c r="AR323" s="53"/>
    </row>
    <row r="324" spans="44:44" x14ac:dyDescent="0.2">
      <c r="AR324" s="53"/>
    </row>
    <row r="325" spans="44:44" x14ac:dyDescent="0.2">
      <c r="AR325" s="53"/>
    </row>
    <row r="326" spans="44:44" x14ac:dyDescent="0.2">
      <c r="AR326" s="53"/>
    </row>
    <row r="327" spans="44:44" x14ac:dyDescent="0.2">
      <c r="AR327" s="53"/>
    </row>
    <row r="328" spans="44:44" x14ac:dyDescent="0.2">
      <c r="AR328" s="53"/>
    </row>
    <row r="329" spans="44:44" x14ac:dyDescent="0.2">
      <c r="AR329" s="53"/>
    </row>
    <row r="330" spans="44:44" x14ac:dyDescent="0.2">
      <c r="AR330" s="53"/>
    </row>
    <row r="331" spans="44:44" x14ac:dyDescent="0.2">
      <c r="AR331" s="53"/>
    </row>
    <row r="332" spans="44:44" x14ac:dyDescent="0.2">
      <c r="AR332" s="53"/>
    </row>
    <row r="333" spans="44:44" x14ac:dyDescent="0.2">
      <c r="AR333" s="53"/>
    </row>
    <row r="334" spans="44:44" x14ac:dyDescent="0.2">
      <c r="AR334" s="53"/>
    </row>
    <row r="335" spans="44:44" x14ac:dyDescent="0.2">
      <c r="AR335" s="53"/>
    </row>
    <row r="336" spans="44:44" x14ac:dyDescent="0.2">
      <c r="AR336" s="53"/>
    </row>
    <row r="337" spans="44:44" x14ac:dyDescent="0.2">
      <c r="AR337" s="53"/>
    </row>
    <row r="338" spans="44:44" x14ac:dyDescent="0.2">
      <c r="AR338" s="53"/>
    </row>
    <row r="339" spans="44:44" x14ac:dyDescent="0.2">
      <c r="AR339" s="53"/>
    </row>
    <row r="340" spans="44:44" x14ac:dyDescent="0.2">
      <c r="AR340" s="53"/>
    </row>
    <row r="341" spans="44:44" x14ac:dyDescent="0.2">
      <c r="AR341" s="53"/>
    </row>
    <row r="342" spans="44:44" x14ac:dyDescent="0.2">
      <c r="AR342" s="53"/>
    </row>
    <row r="343" spans="44:44" x14ac:dyDescent="0.2">
      <c r="AR343" s="53"/>
    </row>
    <row r="344" spans="44:44" x14ac:dyDescent="0.2">
      <c r="AR344" s="53"/>
    </row>
    <row r="345" spans="44:44" x14ac:dyDescent="0.2">
      <c r="AR345" s="53"/>
    </row>
    <row r="346" spans="44:44" x14ac:dyDescent="0.2">
      <c r="AR346" s="53"/>
    </row>
    <row r="347" spans="44:44" x14ac:dyDescent="0.2">
      <c r="AR347" s="53"/>
    </row>
    <row r="348" spans="44:44" x14ac:dyDescent="0.2">
      <c r="AR348" s="53"/>
    </row>
    <row r="349" spans="44:44" x14ac:dyDescent="0.2">
      <c r="AR349" s="53"/>
    </row>
    <row r="350" spans="44:44" x14ac:dyDescent="0.2">
      <c r="AR350" s="53"/>
    </row>
    <row r="351" spans="44:44" x14ac:dyDescent="0.2">
      <c r="AR351" s="53"/>
    </row>
    <row r="352" spans="44:44" x14ac:dyDescent="0.2">
      <c r="AR352" s="53"/>
    </row>
    <row r="353" spans="44:44" x14ac:dyDescent="0.2">
      <c r="AR353" s="53"/>
    </row>
    <row r="354" spans="44:44" x14ac:dyDescent="0.2">
      <c r="AR354" s="53"/>
    </row>
    <row r="355" spans="44:44" x14ac:dyDescent="0.2">
      <c r="AR355" s="53"/>
    </row>
    <row r="356" spans="44:44" x14ac:dyDescent="0.2">
      <c r="AR356" s="53"/>
    </row>
    <row r="357" spans="44:44" x14ac:dyDescent="0.2">
      <c r="AR357" s="53"/>
    </row>
    <row r="358" spans="44:44" x14ac:dyDescent="0.2">
      <c r="AR358" s="53"/>
    </row>
    <row r="359" spans="44:44" x14ac:dyDescent="0.2">
      <c r="AR359" s="53"/>
    </row>
    <row r="360" spans="44:44" x14ac:dyDescent="0.2">
      <c r="AR360" s="53"/>
    </row>
    <row r="361" spans="44:44" x14ac:dyDescent="0.2">
      <c r="AR361" s="53"/>
    </row>
    <row r="362" spans="44:44" x14ac:dyDescent="0.2">
      <c r="AR362" s="53"/>
    </row>
    <row r="363" spans="44:44" x14ac:dyDescent="0.2">
      <c r="AR363" s="53"/>
    </row>
    <row r="364" spans="44:44" x14ac:dyDescent="0.2">
      <c r="AR364" s="53"/>
    </row>
    <row r="365" spans="44:44" x14ac:dyDescent="0.2">
      <c r="AR365" s="53"/>
    </row>
    <row r="366" spans="44:44" x14ac:dyDescent="0.2">
      <c r="AR366" s="53"/>
    </row>
    <row r="367" spans="44:44" x14ac:dyDescent="0.2">
      <c r="AR367" s="53"/>
    </row>
    <row r="368" spans="44:44" x14ac:dyDescent="0.2">
      <c r="AR368" s="53"/>
    </row>
    <row r="369" spans="44:44" x14ac:dyDescent="0.2">
      <c r="AR369" s="53"/>
    </row>
    <row r="370" spans="44:44" x14ac:dyDescent="0.2">
      <c r="AR370" s="53"/>
    </row>
    <row r="371" spans="44:44" x14ac:dyDescent="0.2">
      <c r="AR371" s="53"/>
    </row>
    <row r="372" spans="44:44" x14ac:dyDescent="0.2">
      <c r="AR372" s="53"/>
    </row>
    <row r="373" spans="44:44" x14ac:dyDescent="0.2">
      <c r="AR373" s="53"/>
    </row>
    <row r="374" spans="44:44" x14ac:dyDescent="0.2">
      <c r="AR374" s="53"/>
    </row>
    <row r="375" spans="44:44" x14ac:dyDescent="0.2">
      <c r="AR375" s="53"/>
    </row>
    <row r="376" spans="44:44" x14ac:dyDescent="0.2">
      <c r="AR376" s="53"/>
    </row>
    <row r="377" spans="44:44" x14ac:dyDescent="0.2">
      <c r="AR377" s="53"/>
    </row>
    <row r="378" spans="44:44" x14ac:dyDescent="0.2">
      <c r="AR378" s="53"/>
    </row>
    <row r="379" spans="44:44" x14ac:dyDescent="0.2">
      <c r="AR379" s="53"/>
    </row>
    <row r="380" spans="44:44" x14ac:dyDescent="0.2">
      <c r="AR380" s="53"/>
    </row>
    <row r="381" spans="44:44" x14ac:dyDescent="0.2">
      <c r="AR381" s="53"/>
    </row>
    <row r="382" spans="44:44" x14ac:dyDescent="0.2">
      <c r="AR382" s="53"/>
    </row>
    <row r="383" spans="44:44" x14ac:dyDescent="0.2">
      <c r="AR383" s="53"/>
    </row>
    <row r="384" spans="44:44" x14ac:dyDescent="0.2">
      <c r="AR384" s="53"/>
    </row>
    <row r="385" spans="44:44" x14ac:dyDescent="0.2">
      <c r="AR385" s="53"/>
    </row>
    <row r="386" spans="44:44" x14ac:dyDescent="0.2">
      <c r="AR386" s="53"/>
    </row>
    <row r="387" spans="44:44" x14ac:dyDescent="0.2">
      <c r="AR387" s="53"/>
    </row>
    <row r="388" spans="44:44" x14ac:dyDescent="0.2">
      <c r="AR388" s="53"/>
    </row>
    <row r="389" spans="44:44" x14ac:dyDescent="0.2">
      <c r="AR389" s="53"/>
    </row>
    <row r="390" spans="44:44" x14ac:dyDescent="0.2">
      <c r="AR390" s="53"/>
    </row>
    <row r="391" spans="44:44" x14ac:dyDescent="0.2">
      <c r="AR391" s="53"/>
    </row>
    <row r="392" spans="44:44" x14ac:dyDescent="0.2">
      <c r="AR392" s="53"/>
    </row>
    <row r="393" spans="44:44" x14ac:dyDescent="0.2">
      <c r="AR393" s="53"/>
    </row>
    <row r="394" spans="44:44" x14ac:dyDescent="0.2">
      <c r="AR394" s="53"/>
    </row>
    <row r="395" spans="44:44" x14ac:dyDescent="0.2">
      <c r="AR395" s="53"/>
    </row>
    <row r="396" spans="44:44" x14ac:dyDescent="0.2">
      <c r="AR396" s="53"/>
    </row>
    <row r="397" spans="44:44" x14ac:dyDescent="0.2">
      <c r="AR397" s="53"/>
    </row>
    <row r="398" spans="44:44" x14ac:dyDescent="0.2">
      <c r="AR398" s="53"/>
    </row>
    <row r="399" spans="44:44" x14ac:dyDescent="0.2">
      <c r="AR399" s="53"/>
    </row>
    <row r="400" spans="44:44" x14ac:dyDescent="0.2">
      <c r="AR400" s="53"/>
    </row>
    <row r="401" spans="44:44" x14ac:dyDescent="0.2">
      <c r="AR401" s="53"/>
    </row>
    <row r="402" spans="44:44" x14ac:dyDescent="0.2">
      <c r="AR402" s="53"/>
    </row>
    <row r="403" spans="44:44" x14ac:dyDescent="0.2">
      <c r="AR403" s="53"/>
    </row>
    <row r="404" spans="44:44" x14ac:dyDescent="0.2">
      <c r="AR404" s="53"/>
    </row>
    <row r="405" spans="44:44" x14ac:dyDescent="0.2">
      <c r="AR405" s="53"/>
    </row>
    <row r="406" spans="44:44" x14ac:dyDescent="0.2">
      <c r="AR406" s="53"/>
    </row>
    <row r="407" spans="44:44" x14ac:dyDescent="0.2">
      <c r="AR407" s="53"/>
    </row>
    <row r="408" spans="44:44" x14ac:dyDescent="0.2">
      <c r="AR408" s="53"/>
    </row>
    <row r="409" spans="44:44" x14ac:dyDescent="0.2">
      <c r="AR409" s="53"/>
    </row>
    <row r="410" spans="44:44" x14ac:dyDescent="0.2">
      <c r="AR410" s="53"/>
    </row>
    <row r="411" spans="44:44" x14ac:dyDescent="0.2">
      <c r="AR411" s="53"/>
    </row>
    <row r="412" spans="44:44" x14ac:dyDescent="0.2">
      <c r="AR412" s="53"/>
    </row>
    <row r="413" spans="44:44" x14ac:dyDescent="0.2">
      <c r="AR413" s="53"/>
    </row>
    <row r="414" spans="44:44" x14ac:dyDescent="0.2">
      <c r="AR414" s="53"/>
    </row>
    <row r="415" spans="44:44" x14ac:dyDescent="0.2">
      <c r="AR415" s="53"/>
    </row>
    <row r="416" spans="44:44" x14ac:dyDescent="0.2">
      <c r="AR416" s="53"/>
    </row>
    <row r="417" spans="44:44" x14ac:dyDescent="0.2">
      <c r="AR417" s="53"/>
    </row>
    <row r="418" spans="44:44" x14ac:dyDescent="0.2">
      <c r="AR418" s="53"/>
    </row>
    <row r="419" spans="44:44" x14ac:dyDescent="0.2">
      <c r="AR419" s="53"/>
    </row>
    <row r="420" spans="44:44" x14ac:dyDescent="0.2">
      <c r="AR420" s="53"/>
    </row>
    <row r="421" spans="44:44" x14ac:dyDescent="0.2">
      <c r="AR421" s="53"/>
    </row>
    <row r="422" spans="44:44" x14ac:dyDescent="0.2">
      <c r="AR422" s="53"/>
    </row>
    <row r="423" spans="44:44" x14ac:dyDescent="0.2">
      <c r="AR423" s="53"/>
    </row>
    <row r="424" spans="44:44" x14ac:dyDescent="0.2">
      <c r="AR424" s="53"/>
    </row>
    <row r="425" spans="44:44" x14ac:dyDescent="0.2">
      <c r="AR425" s="53"/>
    </row>
    <row r="426" spans="44:44" x14ac:dyDescent="0.2">
      <c r="AR426" s="53"/>
    </row>
    <row r="427" spans="44:44" x14ac:dyDescent="0.2">
      <c r="AR427" s="53"/>
    </row>
    <row r="428" spans="44:44" x14ac:dyDescent="0.2">
      <c r="AR428" s="53"/>
    </row>
    <row r="429" spans="44:44" x14ac:dyDescent="0.2">
      <c r="AR429" s="53"/>
    </row>
    <row r="430" spans="44:44" x14ac:dyDescent="0.2">
      <c r="AR430" s="53"/>
    </row>
    <row r="431" spans="44:44" x14ac:dyDescent="0.2">
      <c r="AR431" s="53"/>
    </row>
    <row r="432" spans="44:44" x14ac:dyDescent="0.2">
      <c r="AR432" s="53"/>
    </row>
    <row r="433" spans="44:44" x14ac:dyDescent="0.2">
      <c r="AR433" s="53"/>
    </row>
    <row r="434" spans="44:44" x14ac:dyDescent="0.2">
      <c r="AR434" s="53"/>
    </row>
    <row r="435" spans="44:44" x14ac:dyDescent="0.2">
      <c r="AR435" s="53"/>
    </row>
    <row r="436" spans="44:44" x14ac:dyDescent="0.2">
      <c r="AR436" s="53"/>
    </row>
    <row r="437" spans="44:44" x14ac:dyDescent="0.2">
      <c r="AR437" s="53"/>
    </row>
    <row r="438" spans="44:44" x14ac:dyDescent="0.2">
      <c r="AR438" s="53"/>
    </row>
    <row r="439" spans="44:44" x14ac:dyDescent="0.2">
      <c r="AR439" s="53"/>
    </row>
    <row r="440" spans="44:44" x14ac:dyDescent="0.2">
      <c r="AR440" s="53"/>
    </row>
    <row r="441" spans="44:44" x14ac:dyDescent="0.2">
      <c r="AR441" s="53"/>
    </row>
    <row r="442" spans="44:44" x14ac:dyDescent="0.2">
      <c r="AR442" s="53"/>
    </row>
    <row r="443" spans="44:44" x14ac:dyDescent="0.2">
      <c r="AR443" s="53"/>
    </row>
    <row r="444" spans="44:44" x14ac:dyDescent="0.2">
      <c r="AR444" s="53"/>
    </row>
    <row r="445" spans="44:44" x14ac:dyDescent="0.2">
      <c r="AR445" s="53"/>
    </row>
    <row r="446" spans="44:44" x14ac:dyDescent="0.2">
      <c r="AR446" s="53"/>
    </row>
    <row r="447" spans="44:44" x14ac:dyDescent="0.2">
      <c r="AR447" s="53"/>
    </row>
    <row r="448" spans="44:44" x14ac:dyDescent="0.2">
      <c r="AR448" s="53"/>
    </row>
    <row r="449" spans="44:44" x14ac:dyDescent="0.2">
      <c r="AR449" s="53"/>
    </row>
    <row r="450" spans="44:44" x14ac:dyDescent="0.2">
      <c r="AR450" s="53"/>
    </row>
    <row r="451" spans="44:44" x14ac:dyDescent="0.2">
      <c r="AR451" s="53"/>
    </row>
    <row r="452" spans="44:44" x14ac:dyDescent="0.2">
      <c r="AR452" s="53"/>
    </row>
    <row r="453" spans="44:44" x14ac:dyDescent="0.2">
      <c r="AR453" s="53"/>
    </row>
    <row r="454" spans="44:44" x14ac:dyDescent="0.2">
      <c r="AR454" s="53"/>
    </row>
    <row r="455" spans="44:44" x14ac:dyDescent="0.2">
      <c r="AR455" s="53"/>
    </row>
    <row r="456" spans="44:44" x14ac:dyDescent="0.2">
      <c r="AR456" s="53"/>
    </row>
    <row r="457" spans="44:44" x14ac:dyDescent="0.2">
      <c r="AR457" s="53"/>
    </row>
    <row r="458" spans="44:44" x14ac:dyDescent="0.2">
      <c r="AR458" s="53"/>
    </row>
    <row r="459" spans="44:44" x14ac:dyDescent="0.2">
      <c r="AR459" s="53"/>
    </row>
    <row r="460" spans="44:44" x14ac:dyDescent="0.2">
      <c r="AR460" s="53"/>
    </row>
    <row r="461" spans="44:44" x14ac:dyDescent="0.2">
      <c r="AR461" s="53"/>
    </row>
    <row r="462" spans="44:44" x14ac:dyDescent="0.2">
      <c r="AR462" s="53"/>
    </row>
    <row r="463" spans="44:44" x14ac:dyDescent="0.2">
      <c r="AR463" s="53"/>
    </row>
    <row r="464" spans="44:44" x14ac:dyDescent="0.2">
      <c r="AR464" s="53"/>
    </row>
    <row r="465" spans="44:44" x14ac:dyDescent="0.2">
      <c r="AR465" s="53"/>
    </row>
    <row r="466" spans="44:44" x14ac:dyDescent="0.2">
      <c r="AR466" s="53"/>
    </row>
    <row r="467" spans="44:44" x14ac:dyDescent="0.2">
      <c r="AR467" s="53"/>
    </row>
    <row r="468" spans="44:44" x14ac:dyDescent="0.2">
      <c r="AR468" s="53"/>
    </row>
    <row r="469" spans="44:44" x14ac:dyDescent="0.2">
      <c r="AR469" s="53"/>
    </row>
    <row r="470" spans="44:44" x14ac:dyDescent="0.2">
      <c r="AR470" s="53"/>
    </row>
    <row r="471" spans="44:44" x14ac:dyDescent="0.2">
      <c r="AR471" s="53"/>
    </row>
    <row r="472" spans="44:44" x14ac:dyDescent="0.2">
      <c r="AR472" s="53"/>
    </row>
    <row r="473" spans="44:44" x14ac:dyDescent="0.2">
      <c r="AR473" s="53"/>
    </row>
    <row r="474" spans="44:44" x14ac:dyDescent="0.2">
      <c r="AR474" s="53"/>
    </row>
    <row r="475" spans="44:44" x14ac:dyDescent="0.2">
      <c r="AR475" s="53"/>
    </row>
    <row r="476" spans="44:44" x14ac:dyDescent="0.2">
      <c r="AR476" s="53"/>
    </row>
    <row r="477" spans="44:44" x14ac:dyDescent="0.2">
      <c r="AR477" s="53"/>
    </row>
    <row r="478" spans="44:44" x14ac:dyDescent="0.2">
      <c r="AR478" s="53"/>
    </row>
    <row r="479" spans="44:44" x14ac:dyDescent="0.2">
      <c r="AR479" s="53"/>
    </row>
    <row r="480" spans="44:44" x14ac:dyDescent="0.2">
      <c r="AR480" s="53"/>
    </row>
    <row r="481" spans="44:44" x14ac:dyDescent="0.2">
      <c r="AR481" s="53"/>
    </row>
    <row r="482" spans="44:44" x14ac:dyDescent="0.2">
      <c r="AR482" s="53"/>
    </row>
    <row r="483" spans="44:44" x14ac:dyDescent="0.2">
      <c r="AR483" s="53"/>
    </row>
    <row r="484" spans="44:44" x14ac:dyDescent="0.2">
      <c r="AR484" s="53"/>
    </row>
    <row r="485" spans="44:44" x14ac:dyDescent="0.2">
      <c r="AR485" s="53"/>
    </row>
    <row r="486" spans="44:44" x14ac:dyDescent="0.2">
      <c r="AR486" s="53"/>
    </row>
    <row r="487" spans="44:44" x14ac:dyDescent="0.2">
      <c r="AR487" s="53"/>
    </row>
    <row r="488" spans="44:44" x14ac:dyDescent="0.2">
      <c r="AR488" s="53"/>
    </row>
    <row r="489" spans="44:44" x14ac:dyDescent="0.2">
      <c r="AR489" s="53"/>
    </row>
    <row r="490" spans="44:44" x14ac:dyDescent="0.2">
      <c r="AR490" s="53"/>
    </row>
    <row r="491" spans="44:44" x14ac:dyDescent="0.2">
      <c r="AR491" s="53"/>
    </row>
    <row r="492" spans="44:44" x14ac:dyDescent="0.2">
      <c r="AR492" s="53"/>
    </row>
    <row r="493" spans="44:44" x14ac:dyDescent="0.2">
      <c r="AR493" s="53"/>
    </row>
    <row r="494" spans="44:44" x14ac:dyDescent="0.2">
      <c r="AR494" s="53"/>
    </row>
    <row r="495" spans="44:44" x14ac:dyDescent="0.2">
      <c r="AR495" s="53"/>
    </row>
    <row r="496" spans="44:44" x14ac:dyDescent="0.2">
      <c r="AR496" s="53"/>
    </row>
    <row r="497" spans="44:44" x14ac:dyDescent="0.2">
      <c r="AR497" s="53"/>
    </row>
    <row r="498" spans="44:44" x14ac:dyDescent="0.2">
      <c r="AR498" s="53"/>
    </row>
    <row r="499" spans="44:44" x14ac:dyDescent="0.2">
      <c r="AR499" s="53"/>
    </row>
    <row r="500" spans="44:44" x14ac:dyDescent="0.2">
      <c r="AR500" s="53"/>
    </row>
    <row r="501" spans="44:44" x14ac:dyDescent="0.2">
      <c r="AR501" s="53"/>
    </row>
    <row r="502" spans="44:44" x14ac:dyDescent="0.2">
      <c r="AR502" s="53"/>
    </row>
    <row r="503" spans="44:44" x14ac:dyDescent="0.2">
      <c r="AR503" s="53"/>
    </row>
    <row r="504" spans="44:44" x14ac:dyDescent="0.2">
      <c r="AR504" s="53"/>
    </row>
    <row r="505" spans="44:44" x14ac:dyDescent="0.2">
      <c r="AR505" s="53"/>
    </row>
    <row r="506" spans="44:44" x14ac:dyDescent="0.2">
      <c r="AR506" s="53"/>
    </row>
    <row r="507" spans="44:44" x14ac:dyDescent="0.2">
      <c r="AR507" s="53"/>
    </row>
    <row r="508" spans="44:44" x14ac:dyDescent="0.2">
      <c r="AR508" s="53"/>
    </row>
    <row r="509" spans="44:44" x14ac:dyDescent="0.2">
      <c r="AR509" s="53"/>
    </row>
    <row r="510" spans="44:44" x14ac:dyDescent="0.2">
      <c r="AR510" s="53"/>
    </row>
    <row r="511" spans="44:44" x14ac:dyDescent="0.2">
      <c r="AR511" s="53"/>
    </row>
    <row r="512" spans="44:44" x14ac:dyDescent="0.2">
      <c r="AR512" s="53"/>
    </row>
    <row r="513" spans="44:44" x14ac:dyDescent="0.2">
      <c r="AR513" s="53"/>
    </row>
    <row r="514" spans="44:44" x14ac:dyDescent="0.2">
      <c r="AR514" s="53"/>
    </row>
    <row r="515" spans="44:44" x14ac:dyDescent="0.2">
      <c r="AR515" s="53"/>
    </row>
    <row r="516" spans="44:44" x14ac:dyDescent="0.2">
      <c r="AR516" s="53"/>
    </row>
    <row r="517" spans="44:44" x14ac:dyDescent="0.2">
      <c r="AR517" s="53"/>
    </row>
    <row r="518" spans="44:44" x14ac:dyDescent="0.2">
      <c r="AR518" s="53"/>
    </row>
    <row r="519" spans="44:44" x14ac:dyDescent="0.2">
      <c r="AR519" s="53"/>
    </row>
    <row r="520" spans="44:44" x14ac:dyDescent="0.2">
      <c r="AR520" s="53"/>
    </row>
    <row r="521" spans="44:44" x14ac:dyDescent="0.2">
      <c r="AR521" s="53"/>
    </row>
    <row r="522" spans="44:44" x14ac:dyDescent="0.2">
      <c r="AR522" s="53"/>
    </row>
    <row r="523" spans="44:44" x14ac:dyDescent="0.2">
      <c r="AR523" s="53"/>
    </row>
    <row r="524" spans="44:44" x14ac:dyDescent="0.2">
      <c r="AR524" s="53"/>
    </row>
    <row r="525" spans="44:44" x14ac:dyDescent="0.2">
      <c r="AR525" s="53"/>
    </row>
    <row r="526" spans="44:44" x14ac:dyDescent="0.2">
      <c r="AR526" s="53"/>
    </row>
    <row r="527" spans="44:44" x14ac:dyDescent="0.2">
      <c r="AR527" s="53"/>
    </row>
    <row r="528" spans="44:44" x14ac:dyDescent="0.2">
      <c r="AR528" s="53"/>
    </row>
    <row r="529" spans="44:44" x14ac:dyDescent="0.2">
      <c r="AR529" s="53"/>
    </row>
    <row r="530" spans="44:44" x14ac:dyDescent="0.2">
      <c r="AR530" s="53"/>
    </row>
    <row r="531" spans="44:44" x14ac:dyDescent="0.2">
      <c r="AR531" s="53"/>
    </row>
    <row r="532" spans="44:44" x14ac:dyDescent="0.2">
      <c r="AR532" s="53"/>
    </row>
    <row r="533" spans="44:44" x14ac:dyDescent="0.2">
      <c r="AR533" s="53"/>
    </row>
    <row r="534" spans="44:44" x14ac:dyDescent="0.2">
      <c r="AR534" s="53"/>
    </row>
    <row r="535" spans="44:44" x14ac:dyDescent="0.2">
      <c r="AR535" s="53"/>
    </row>
    <row r="536" spans="44:44" x14ac:dyDescent="0.2">
      <c r="AR536" s="53"/>
    </row>
    <row r="537" spans="44:44" x14ac:dyDescent="0.2">
      <c r="AR537" s="53"/>
    </row>
    <row r="538" spans="44:44" x14ac:dyDescent="0.2">
      <c r="AR538" s="53"/>
    </row>
    <row r="539" spans="44:44" x14ac:dyDescent="0.2">
      <c r="AR539" s="53"/>
    </row>
    <row r="540" spans="44:44" x14ac:dyDescent="0.2">
      <c r="AR540" s="53"/>
    </row>
    <row r="541" spans="44:44" x14ac:dyDescent="0.2">
      <c r="AR541" s="53"/>
    </row>
    <row r="542" spans="44:44" x14ac:dyDescent="0.2">
      <c r="AR542" s="53"/>
    </row>
    <row r="543" spans="44:44" x14ac:dyDescent="0.2">
      <c r="AR543" s="53"/>
    </row>
    <row r="544" spans="44:44" x14ac:dyDescent="0.2">
      <c r="AR544" s="53"/>
    </row>
    <row r="545" spans="44:44" x14ac:dyDescent="0.2">
      <c r="AR545" s="53"/>
    </row>
    <row r="546" spans="44:44" x14ac:dyDescent="0.2">
      <c r="AR546" s="53"/>
    </row>
    <row r="547" spans="44:44" x14ac:dyDescent="0.2">
      <c r="AR547" s="53"/>
    </row>
    <row r="548" spans="44:44" x14ac:dyDescent="0.2">
      <c r="AR548" s="53"/>
    </row>
    <row r="549" spans="44:44" x14ac:dyDescent="0.2">
      <c r="AR549" s="53"/>
    </row>
    <row r="550" spans="44:44" x14ac:dyDescent="0.2">
      <c r="AR550" s="53"/>
    </row>
    <row r="551" spans="44:44" x14ac:dyDescent="0.2">
      <c r="AR551" s="53"/>
    </row>
    <row r="552" spans="44:44" x14ac:dyDescent="0.2">
      <c r="AR552" s="53"/>
    </row>
    <row r="553" spans="44:44" x14ac:dyDescent="0.2">
      <c r="AR553" s="53"/>
    </row>
    <row r="554" spans="44:44" x14ac:dyDescent="0.2">
      <c r="AR554" s="53"/>
    </row>
    <row r="555" spans="44:44" x14ac:dyDescent="0.2">
      <c r="AR555" s="53"/>
    </row>
    <row r="556" spans="44:44" x14ac:dyDescent="0.2">
      <c r="AR556" s="53"/>
    </row>
    <row r="557" spans="44:44" x14ac:dyDescent="0.2">
      <c r="AR557" s="53"/>
    </row>
    <row r="558" spans="44:44" x14ac:dyDescent="0.2">
      <c r="AR558" s="53"/>
    </row>
    <row r="559" spans="44:44" x14ac:dyDescent="0.2">
      <c r="AR559" s="53"/>
    </row>
    <row r="560" spans="44:44" x14ac:dyDescent="0.2">
      <c r="AR560" s="53"/>
    </row>
    <row r="561" spans="44:44" x14ac:dyDescent="0.2">
      <c r="AR561" s="53"/>
    </row>
    <row r="562" spans="44:44" x14ac:dyDescent="0.2">
      <c r="AR562" s="53"/>
    </row>
    <row r="563" spans="44:44" x14ac:dyDescent="0.2">
      <c r="AR563" s="53"/>
    </row>
    <row r="564" spans="44:44" x14ac:dyDescent="0.2">
      <c r="AR564" s="53"/>
    </row>
    <row r="565" spans="44:44" x14ac:dyDescent="0.2">
      <c r="AR565" s="53"/>
    </row>
    <row r="566" spans="44:44" x14ac:dyDescent="0.2">
      <c r="AR566" s="53"/>
    </row>
    <row r="567" spans="44:44" x14ac:dyDescent="0.2">
      <c r="AR567" s="53"/>
    </row>
    <row r="568" spans="44:44" x14ac:dyDescent="0.2">
      <c r="AR568" s="53"/>
    </row>
    <row r="569" spans="44:44" x14ac:dyDescent="0.2">
      <c r="AR569" s="53"/>
    </row>
    <row r="570" spans="44:44" x14ac:dyDescent="0.2">
      <c r="AR570" s="53"/>
    </row>
    <row r="571" spans="44:44" x14ac:dyDescent="0.2">
      <c r="AR571" s="53"/>
    </row>
    <row r="572" spans="44:44" x14ac:dyDescent="0.2">
      <c r="AR572" s="53"/>
    </row>
    <row r="573" spans="44:44" x14ac:dyDescent="0.2">
      <c r="AR573" s="53"/>
    </row>
    <row r="574" spans="44:44" x14ac:dyDescent="0.2">
      <c r="AR574" s="53"/>
    </row>
    <row r="575" spans="44:44" x14ac:dyDescent="0.2">
      <c r="AR575" s="53"/>
    </row>
    <row r="576" spans="44:44" x14ac:dyDescent="0.2">
      <c r="AR576" s="53"/>
    </row>
    <row r="577" spans="44:44" x14ac:dyDescent="0.2">
      <c r="AR577" s="53"/>
    </row>
    <row r="578" spans="44:44" x14ac:dyDescent="0.2">
      <c r="AR578" s="53"/>
    </row>
    <row r="579" spans="44:44" x14ac:dyDescent="0.2">
      <c r="AR579" s="53"/>
    </row>
    <row r="580" spans="44:44" x14ac:dyDescent="0.2">
      <c r="AR580" s="53"/>
    </row>
    <row r="581" spans="44:44" x14ac:dyDescent="0.2">
      <c r="AR581" s="53"/>
    </row>
    <row r="582" spans="44:44" x14ac:dyDescent="0.2">
      <c r="AR582" s="53"/>
    </row>
    <row r="583" spans="44:44" x14ac:dyDescent="0.2">
      <c r="AR583" s="53"/>
    </row>
    <row r="584" spans="44:44" x14ac:dyDescent="0.2">
      <c r="AR584" s="53"/>
    </row>
    <row r="585" spans="44:44" x14ac:dyDescent="0.2">
      <c r="AR585" s="53"/>
    </row>
    <row r="586" spans="44:44" x14ac:dyDescent="0.2">
      <c r="AR586" s="53"/>
    </row>
    <row r="587" spans="44:44" x14ac:dyDescent="0.2">
      <c r="AR587" s="53"/>
    </row>
    <row r="588" spans="44:44" x14ac:dyDescent="0.2">
      <c r="AR588" s="53"/>
    </row>
    <row r="589" spans="44:44" x14ac:dyDescent="0.2">
      <c r="AR589" s="53"/>
    </row>
    <row r="590" spans="44:44" x14ac:dyDescent="0.2">
      <c r="AR590" s="53"/>
    </row>
    <row r="591" spans="44:44" x14ac:dyDescent="0.2">
      <c r="AR591" s="53"/>
    </row>
    <row r="592" spans="44:44" x14ac:dyDescent="0.2">
      <c r="AR592" s="53"/>
    </row>
    <row r="593" spans="44:44" x14ac:dyDescent="0.2">
      <c r="AR593" s="53"/>
    </row>
    <row r="594" spans="44:44" x14ac:dyDescent="0.2">
      <c r="AR594" s="53"/>
    </row>
    <row r="595" spans="44:44" x14ac:dyDescent="0.2">
      <c r="AR595" s="53"/>
    </row>
    <row r="596" spans="44:44" x14ac:dyDescent="0.2">
      <c r="AR596" s="53"/>
    </row>
    <row r="597" spans="44:44" x14ac:dyDescent="0.2">
      <c r="AR597" s="53"/>
    </row>
    <row r="598" spans="44:44" x14ac:dyDescent="0.2">
      <c r="AR598" s="53"/>
    </row>
    <row r="599" spans="44:44" x14ac:dyDescent="0.2">
      <c r="AR599" s="53"/>
    </row>
    <row r="600" spans="44:44" x14ac:dyDescent="0.2">
      <c r="AR600" s="53"/>
    </row>
    <row r="601" spans="44:44" x14ac:dyDescent="0.2">
      <c r="AR601" s="53"/>
    </row>
    <row r="602" spans="44:44" x14ac:dyDescent="0.2">
      <c r="AR602" s="53"/>
    </row>
    <row r="603" spans="44:44" x14ac:dyDescent="0.2">
      <c r="AR603" s="53"/>
    </row>
    <row r="604" spans="44:44" x14ac:dyDescent="0.2">
      <c r="AR604" s="53"/>
    </row>
    <row r="605" spans="44:44" x14ac:dyDescent="0.2">
      <c r="AR605" s="53"/>
    </row>
    <row r="606" spans="44:44" x14ac:dyDescent="0.2">
      <c r="AR606" s="53"/>
    </row>
    <row r="607" spans="44:44" x14ac:dyDescent="0.2">
      <c r="AR607" s="53"/>
    </row>
    <row r="608" spans="44:44" x14ac:dyDescent="0.2">
      <c r="AR608" s="53"/>
    </row>
    <row r="609" spans="44:44" x14ac:dyDescent="0.2">
      <c r="AR609" s="53"/>
    </row>
    <row r="610" spans="44:44" x14ac:dyDescent="0.2">
      <c r="AR610" s="53"/>
    </row>
    <row r="611" spans="44:44" x14ac:dyDescent="0.2">
      <c r="AR611" s="53"/>
    </row>
    <row r="612" spans="44:44" x14ac:dyDescent="0.2">
      <c r="AR612" s="53"/>
    </row>
    <row r="613" spans="44:44" x14ac:dyDescent="0.2">
      <c r="AR613" s="53"/>
    </row>
    <row r="614" spans="44:44" x14ac:dyDescent="0.2">
      <c r="AR614" s="53"/>
    </row>
    <row r="615" spans="44:44" x14ac:dyDescent="0.2">
      <c r="AR615" s="53"/>
    </row>
    <row r="616" spans="44:44" x14ac:dyDescent="0.2">
      <c r="AR616" s="53"/>
    </row>
    <row r="617" spans="44:44" x14ac:dyDescent="0.2">
      <c r="AR617" s="53"/>
    </row>
    <row r="618" spans="44:44" x14ac:dyDescent="0.2">
      <c r="AR618" s="53"/>
    </row>
    <row r="619" spans="44:44" x14ac:dyDescent="0.2">
      <c r="AR619" s="53"/>
    </row>
    <row r="620" spans="44:44" x14ac:dyDescent="0.2">
      <c r="AR620" s="53"/>
    </row>
    <row r="621" spans="44:44" x14ac:dyDescent="0.2">
      <c r="AR621" s="53"/>
    </row>
    <row r="622" spans="44:44" x14ac:dyDescent="0.2">
      <c r="AR622" s="53"/>
    </row>
    <row r="623" spans="44:44" x14ac:dyDescent="0.2">
      <c r="AR623" s="53"/>
    </row>
    <row r="624" spans="44:44" x14ac:dyDescent="0.2">
      <c r="AR624" s="53"/>
    </row>
    <row r="625" spans="44:44" x14ac:dyDescent="0.2">
      <c r="AR625" s="53"/>
    </row>
    <row r="626" spans="44:44" x14ac:dyDescent="0.2">
      <c r="AR626" s="53"/>
    </row>
    <row r="627" spans="44:44" x14ac:dyDescent="0.2">
      <c r="AR627" s="53"/>
    </row>
    <row r="628" spans="44:44" x14ac:dyDescent="0.2">
      <c r="AR628" s="53"/>
    </row>
    <row r="629" spans="44:44" x14ac:dyDescent="0.2">
      <c r="AR629" s="53"/>
    </row>
    <row r="630" spans="44:44" x14ac:dyDescent="0.2">
      <c r="AR630" s="53"/>
    </row>
    <row r="631" spans="44:44" x14ac:dyDescent="0.2">
      <c r="AR631" s="53"/>
    </row>
    <row r="632" spans="44:44" x14ac:dyDescent="0.2">
      <c r="AR632" s="53"/>
    </row>
    <row r="633" spans="44:44" x14ac:dyDescent="0.2">
      <c r="AR633" s="53"/>
    </row>
    <row r="634" spans="44:44" x14ac:dyDescent="0.2">
      <c r="AR634" s="53"/>
    </row>
    <row r="635" spans="44:44" x14ac:dyDescent="0.2">
      <c r="AR635" s="53"/>
    </row>
    <row r="636" spans="44:44" x14ac:dyDescent="0.2">
      <c r="AR636" s="53"/>
    </row>
    <row r="637" spans="44:44" x14ac:dyDescent="0.2">
      <c r="AR637" s="53"/>
    </row>
    <row r="638" spans="44:44" x14ac:dyDescent="0.2">
      <c r="AR638" s="53"/>
    </row>
    <row r="639" spans="44:44" x14ac:dyDescent="0.2">
      <c r="AR639" s="53"/>
    </row>
    <row r="640" spans="44:44" x14ac:dyDescent="0.2">
      <c r="AR640" s="53"/>
    </row>
    <row r="641" spans="44:44" x14ac:dyDescent="0.2">
      <c r="AR641" s="53"/>
    </row>
    <row r="642" spans="44:44" x14ac:dyDescent="0.2">
      <c r="AR642" s="53"/>
    </row>
    <row r="643" spans="44:44" x14ac:dyDescent="0.2">
      <c r="AR643" s="53"/>
    </row>
    <row r="644" spans="44:44" x14ac:dyDescent="0.2">
      <c r="AR644" s="53"/>
    </row>
    <row r="645" spans="44:44" x14ac:dyDescent="0.2">
      <c r="AR645" s="53"/>
    </row>
    <row r="646" spans="44:44" x14ac:dyDescent="0.2">
      <c r="AR646" s="53"/>
    </row>
    <row r="647" spans="44:44" x14ac:dyDescent="0.2">
      <c r="AR647" s="53"/>
    </row>
    <row r="648" spans="44:44" x14ac:dyDescent="0.2">
      <c r="AR648" s="53"/>
    </row>
    <row r="649" spans="44:44" x14ac:dyDescent="0.2">
      <c r="AR649" s="53"/>
    </row>
    <row r="650" spans="44:44" x14ac:dyDescent="0.2">
      <c r="AR650" s="53"/>
    </row>
    <row r="651" spans="44:44" x14ac:dyDescent="0.2">
      <c r="AR651" s="53"/>
    </row>
    <row r="652" spans="44:44" x14ac:dyDescent="0.2">
      <c r="AR652" s="53"/>
    </row>
    <row r="653" spans="44:44" x14ac:dyDescent="0.2">
      <c r="AR653" s="53"/>
    </row>
    <row r="654" spans="44:44" x14ac:dyDescent="0.2">
      <c r="AR654" s="53"/>
    </row>
    <row r="655" spans="44:44" x14ac:dyDescent="0.2">
      <c r="AR655" s="53"/>
    </row>
    <row r="656" spans="44:44" x14ac:dyDescent="0.2">
      <c r="AR656" s="53"/>
    </row>
    <row r="657" spans="44:44" x14ac:dyDescent="0.2">
      <c r="AR657" s="53"/>
    </row>
    <row r="658" spans="44:44" x14ac:dyDescent="0.2">
      <c r="AR658" s="53"/>
    </row>
    <row r="659" spans="44:44" x14ac:dyDescent="0.2">
      <c r="AR659" s="53"/>
    </row>
    <row r="660" spans="44:44" x14ac:dyDescent="0.2">
      <c r="AR660" s="53"/>
    </row>
    <row r="661" spans="44:44" x14ac:dyDescent="0.2">
      <c r="AR661" s="53"/>
    </row>
    <row r="662" spans="44:44" x14ac:dyDescent="0.2">
      <c r="AR662" s="53"/>
    </row>
    <row r="663" spans="44:44" x14ac:dyDescent="0.2">
      <c r="AR663" s="53"/>
    </row>
    <row r="664" spans="44:44" x14ac:dyDescent="0.2">
      <c r="AR664" s="53"/>
    </row>
    <row r="665" spans="44:44" x14ac:dyDescent="0.2">
      <c r="AR665" s="53"/>
    </row>
    <row r="666" spans="44:44" x14ac:dyDescent="0.2">
      <c r="AR666" s="53"/>
    </row>
    <row r="667" spans="44:44" x14ac:dyDescent="0.2">
      <c r="AR667" s="53"/>
    </row>
    <row r="668" spans="44:44" x14ac:dyDescent="0.2">
      <c r="AR668" s="53"/>
    </row>
    <row r="669" spans="44:44" x14ac:dyDescent="0.2">
      <c r="AR669" s="53"/>
    </row>
    <row r="670" spans="44:44" x14ac:dyDescent="0.2">
      <c r="AR670" s="53"/>
    </row>
    <row r="671" spans="44:44" x14ac:dyDescent="0.2">
      <c r="AR671" s="53"/>
    </row>
    <row r="672" spans="44:44" x14ac:dyDescent="0.2">
      <c r="AR672" s="53"/>
    </row>
    <row r="673" spans="44:44" x14ac:dyDescent="0.2">
      <c r="AR673" s="53"/>
    </row>
    <row r="674" spans="44:44" x14ac:dyDescent="0.2">
      <c r="AR674" s="53"/>
    </row>
    <row r="675" spans="44:44" x14ac:dyDescent="0.2">
      <c r="AR675" s="53"/>
    </row>
    <row r="676" spans="44:44" x14ac:dyDescent="0.2">
      <c r="AR676" s="53"/>
    </row>
    <row r="677" spans="44:44" x14ac:dyDescent="0.2">
      <c r="AR677" s="53"/>
    </row>
    <row r="678" spans="44:44" x14ac:dyDescent="0.2">
      <c r="AR678" s="53"/>
    </row>
    <row r="679" spans="44:44" x14ac:dyDescent="0.2">
      <c r="AR679" s="53"/>
    </row>
    <row r="680" spans="44:44" x14ac:dyDescent="0.2">
      <c r="AR680" s="53"/>
    </row>
    <row r="681" spans="44:44" x14ac:dyDescent="0.2">
      <c r="AR681" s="53"/>
    </row>
    <row r="682" spans="44:44" x14ac:dyDescent="0.2">
      <c r="AR682" s="53"/>
    </row>
    <row r="683" spans="44:44" x14ac:dyDescent="0.2">
      <c r="AR683" s="53"/>
    </row>
    <row r="684" spans="44:44" x14ac:dyDescent="0.2">
      <c r="AR684" s="53"/>
    </row>
    <row r="685" spans="44:44" x14ac:dyDescent="0.2">
      <c r="AR685" s="53"/>
    </row>
    <row r="686" spans="44:44" x14ac:dyDescent="0.2">
      <c r="AR686" s="53"/>
    </row>
    <row r="687" spans="44:44" x14ac:dyDescent="0.2">
      <c r="AR687" s="53"/>
    </row>
    <row r="688" spans="44:44" x14ac:dyDescent="0.2">
      <c r="AR688" s="53"/>
    </row>
    <row r="689" spans="44:44" x14ac:dyDescent="0.2">
      <c r="AR689" s="53"/>
    </row>
    <row r="690" spans="44:44" x14ac:dyDescent="0.2">
      <c r="AR690" s="53"/>
    </row>
    <row r="691" spans="44:44" x14ac:dyDescent="0.2">
      <c r="AR691" s="53"/>
    </row>
    <row r="692" spans="44:44" x14ac:dyDescent="0.2">
      <c r="AR692" s="53"/>
    </row>
    <row r="693" spans="44:44" x14ac:dyDescent="0.2">
      <c r="AR693" s="53"/>
    </row>
    <row r="694" spans="44:44" x14ac:dyDescent="0.2">
      <c r="AR694" s="53"/>
    </row>
    <row r="695" spans="44:44" x14ac:dyDescent="0.2">
      <c r="AR695" s="53"/>
    </row>
    <row r="696" spans="44:44" x14ac:dyDescent="0.2">
      <c r="AR696" s="53"/>
    </row>
    <row r="697" spans="44:44" x14ac:dyDescent="0.2">
      <c r="AR697" s="53"/>
    </row>
    <row r="698" spans="44:44" x14ac:dyDescent="0.2">
      <c r="AR698" s="53"/>
    </row>
    <row r="699" spans="44:44" x14ac:dyDescent="0.2">
      <c r="AR699" s="53"/>
    </row>
    <row r="700" spans="44:44" x14ac:dyDescent="0.2">
      <c r="AR700" s="53"/>
    </row>
    <row r="701" spans="44:44" x14ac:dyDescent="0.2">
      <c r="AR701" s="53"/>
    </row>
    <row r="702" spans="44:44" x14ac:dyDescent="0.2">
      <c r="AR702" s="53"/>
    </row>
    <row r="703" spans="44:44" x14ac:dyDescent="0.2">
      <c r="AR703" s="53"/>
    </row>
    <row r="704" spans="44:44" x14ac:dyDescent="0.2">
      <c r="AR704" s="53"/>
    </row>
    <row r="705" spans="44:44" x14ac:dyDescent="0.2">
      <c r="AR705" s="53"/>
    </row>
    <row r="706" spans="44:44" x14ac:dyDescent="0.2">
      <c r="AR706" s="53"/>
    </row>
    <row r="707" spans="44:44" x14ac:dyDescent="0.2">
      <c r="AR707" s="53"/>
    </row>
    <row r="708" spans="44:44" x14ac:dyDescent="0.2">
      <c r="AR708" s="53"/>
    </row>
    <row r="709" spans="44:44" x14ac:dyDescent="0.2">
      <c r="AR709" s="53"/>
    </row>
    <row r="710" spans="44:44" x14ac:dyDescent="0.2">
      <c r="AR710" s="53"/>
    </row>
    <row r="711" spans="44:44" x14ac:dyDescent="0.2">
      <c r="AR711" s="53"/>
    </row>
    <row r="712" spans="44:44" x14ac:dyDescent="0.2">
      <c r="AR712" s="53"/>
    </row>
    <row r="713" spans="44:44" x14ac:dyDescent="0.2">
      <c r="AR713" s="53"/>
    </row>
    <row r="714" spans="44:44" x14ac:dyDescent="0.2">
      <c r="AR714" s="53"/>
    </row>
    <row r="715" spans="44:44" x14ac:dyDescent="0.2">
      <c r="AR715" s="53"/>
    </row>
    <row r="716" spans="44:44" x14ac:dyDescent="0.2">
      <c r="AR716" s="53"/>
    </row>
    <row r="717" spans="44:44" x14ac:dyDescent="0.2">
      <c r="AR717" s="53"/>
    </row>
    <row r="718" spans="44:44" x14ac:dyDescent="0.2">
      <c r="AR718" s="53"/>
    </row>
    <row r="719" spans="44:44" x14ac:dyDescent="0.2">
      <c r="AR719" s="53"/>
    </row>
    <row r="720" spans="44:44" x14ac:dyDescent="0.2">
      <c r="AR720" s="53"/>
    </row>
    <row r="721" spans="44:44" x14ac:dyDescent="0.2">
      <c r="AR721" s="53"/>
    </row>
    <row r="722" spans="44:44" x14ac:dyDescent="0.2">
      <c r="AR722" s="53"/>
    </row>
    <row r="723" spans="44:44" x14ac:dyDescent="0.2">
      <c r="AR723" s="53"/>
    </row>
    <row r="724" spans="44:44" x14ac:dyDescent="0.2">
      <c r="AR724" s="53"/>
    </row>
    <row r="725" spans="44:44" x14ac:dyDescent="0.2">
      <c r="AR725" s="53"/>
    </row>
    <row r="726" spans="44:44" x14ac:dyDescent="0.2">
      <c r="AR726" s="53"/>
    </row>
    <row r="727" spans="44:44" x14ac:dyDescent="0.2">
      <c r="AR727" s="53"/>
    </row>
    <row r="728" spans="44:44" x14ac:dyDescent="0.2">
      <c r="AR728" s="53"/>
    </row>
    <row r="729" spans="44:44" x14ac:dyDescent="0.2">
      <c r="AR729" s="53"/>
    </row>
    <row r="730" spans="44:44" x14ac:dyDescent="0.2">
      <c r="AR730" s="53"/>
    </row>
    <row r="731" spans="44:44" x14ac:dyDescent="0.2">
      <c r="AR731" s="53"/>
    </row>
    <row r="732" spans="44:44" x14ac:dyDescent="0.2">
      <c r="AR732" s="53"/>
    </row>
    <row r="733" spans="44:44" x14ac:dyDescent="0.2">
      <c r="AR733" s="53"/>
    </row>
    <row r="734" spans="44:44" x14ac:dyDescent="0.2">
      <c r="AR734" s="53"/>
    </row>
    <row r="735" spans="44:44" x14ac:dyDescent="0.2">
      <c r="AR735" s="53"/>
    </row>
    <row r="736" spans="44:44" x14ac:dyDescent="0.2">
      <c r="AR736" s="53"/>
    </row>
    <row r="737" spans="44:44" x14ac:dyDescent="0.2">
      <c r="AR737" s="53"/>
    </row>
    <row r="738" spans="44:44" x14ac:dyDescent="0.2">
      <c r="AR738" s="53"/>
    </row>
    <row r="739" spans="44:44" x14ac:dyDescent="0.2">
      <c r="AR739" s="53"/>
    </row>
    <row r="740" spans="44:44" x14ac:dyDescent="0.2">
      <c r="AR740" s="53"/>
    </row>
    <row r="741" spans="44:44" x14ac:dyDescent="0.2">
      <c r="AR741" s="53"/>
    </row>
    <row r="742" spans="44:44" x14ac:dyDescent="0.2">
      <c r="AR742" s="53"/>
    </row>
    <row r="743" spans="44:44" x14ac:dyDescent="0.2">
      <c r="AR743" s="53"/>
    </row>
    <row r="744" spans="44:44" x14ac:dyDescent="0.2">
      <c r="AR744" s="53"/>
    </row>
    <row r="745" spans="44:44" x14ac:dyDescent="0.2">
      <c r="AR745" s="53"/>
    </row>
    <row r="746" spans="44:44" x14ac:dyDescent="0.2">
      <c r="AR746" s="53"/>
    </row>
    <row r="747" spans="44:44" x14ac:dyDescent="0.2">
      <c r="AR747" s="53"/>
    </row>
    <row r="748" spans="44:44" x14ac:dyDescent="0.2">
      <c r="AR748" s="53"/>
    </row>
    <row r="749" spans="44:44" x14ac:dyDescent="0.2">
      <c r="AR749" s="53"/>
    </row>
    <row r="750" spans="44:44" x14ac:dyDescent="0.2">
      <c r="AR750" s="53"/>
    </row>
    <row r="751" spans="44:44" x14ac:dyDescent="0.2">
      <c r="AR751" s="53"/>
    </row>
    <row r="752" spans="44:44" x14ac:dyDescent="0.2">
      <c r="AR752" s="53"/>
    </row>
    <row r="753" spans="44:44" x14ac:dyDescent="0.2">
      <c r="AR753" s="53"/>
    </row>
    <row r="754" spans="44:44" x14ac:dyDescent="0.2">
      <c r="AR754" s="53"/>
    </row>
    <row r="755" spans="44:44" x14ac:dyDescent="0.2">
      <c r="AR755" s="53"/>
    </row>
    <row r="756" spans="44:44" x14ac:dyDescent="0.2">
      <c r="AR756" s="53"/>
    </row>
    <row r="757" spans="44:44" x14ac:dyDescent="0.2">
      <c r="AR757" s="53"/>
    </row>
    <row r="758" spans="44:44" x14ac:dyDescent="0.2">
      <c r="AR758" s="53"/>
    </row>
    <row r="759" spans="44:44" x14ac:dyDescent="0.2">
      <c r="AR759" s="53"/>
    </row>
    <row r="760" spans="44:44" x14ac:dyDescent="0.2">
      <c r="AR760" s="53"/>
    </row>
    <row r="761" spans="44:44" x14ac:dyDescent="0.2">
      <c r="AR761" s="53"/>
    </row>
    <row r="762" spans="44:44" x14ac:dyDescent="0.2">
      <c r="AR762" s="53"/>
    </row>
    <row r="763" spans="44:44" x14ac:dyDescent="0.2">
      <c r="AR763" s="53"/>
    </row>
    <row r="764" spans="44:44" x14ac:dyDescent="0.2">
      <c r="AR764" s="53"/>
    </row>
    <row r="765" spans="44:44" x14ac:dyDescent="0.2">
      <c r="AR765" s="53"/>
    </row>
    <row r="766" spans="44:44" x14ac:dyDescent="0.2">
      <c r="AR766" s="53"/>
    </row>
    <row r="767" spans="44:44" x14ac:dyDescent="0.2">
      <c r="AR767" s="53"/>
    </row>
    <row r="768" spans="44:44" x14ac:dyDescent="0.2">
      <c r="AR768" s="53"/>
    </row>
    <row r="769" spans="44:44" x14ac:dyDescent="0.2">
      <c r="AR769" s="53"/>
    </row>
    <row r="770" spans="44:44" x14ac:dyDescent="0.2">
      <c r="AR770" s="53"/>
    </row>
    <row r="771" spans="44:44" x14ac:dyDescent="0.2">
      <c r="AR771" s="53"/>
    </row>
    <row r="772" spans="44:44" x14ac:dyDescent="0.2">
      <c r="AR772" s="53"/>
    </row>
    <row r="773" spans="44:44" x14ac:dyDescent="0.2">
      <c r="AR773" s="53"/>
    </row>
    <row r="774" spans="44:44" x14ac:dyDescent="0.2">
      <c r="AR774" s="53"/>
    </row>
    <row r="775" spans="44:44" x14ac:dyDescent="0.2">
      <c r="AR775" s="53"/>
    </row>
    <row r="776" spans="44:44" x14ac:dyDescent="0.2">
      <c r="AR776" s="53"/>
    </row>
    <row r="777" spans="44:44" x14ac:dyDescent="0.2">
      <c r="AR777" s="53"/>
    </row>
    <row r="778" spans="44:44" x14ac:dyDescent="0.2">
      <c r="AR778" s="53"/>
    </row>
    <row r="779" spans="44:44" x14ac:dyDescent="0.2">
      <c r="AR779" s="53"/>
    </row>
    <row r="780" spans="44:44" x14ac:dyDescent="0.2">
      <c r="AR780" s="53"/>
    </row>
    <row r="781" spans="44:44" x14ac:dyDescent="0.2">
      <c r="AR781" s="53"/>
    </row>
    <row r="782" spans="44:44" x14ac:dyDescent="0.2">
      <c r="AR782" s="53"/>
    </row>
    <row r="783" spans="44:44" x14ac:dyDescent="0.2">
      <c r="AR783" s="53"/>
    </row>
    <row r="784" spans="44:44" x14ac:dyDescent="0.2">
      <c r="AR784" s="53"/>
    </row>
    <row r="785" spans="44:44" x14ac:dyDescent="0.2">
      <c r="AR785" s="53"/>
    </row>
  </sheetData>
  <pageMargins left="0.75" right="0.75" top="1" bottom="1" header="0.5" footer="0.5"/>
  <pageSetup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Z24"/>
  <sheetViews>
    <sheetView workbookViewId="0">
      <selection activeCell="C26" sqref="C26"/>
    </sheetView>
  </sheetViews>
  <sheetFormatPr defaultRowHeight="12.75" x14ac:dyDescent="0.2"/>
  <cols>
    <col min="3" max="3" width="20" customWidth="1"/>
    <col min="4" max="4" width="9.5703125" customWidth="1"/>
    <col min="5" max="5" width="12.42578125" customWidth="1"/>
    <col min="7" max="7" width="11.7109375" customWidth="1"/>
    <col min="8" max="8" width="10.42578125" customWidth="1"/>
    <col min="9" max="9" width="12.5703125" customWidth="1"/>
    <col min="12" max="12" width="19.140625" customWidth="1"/>
    <col min="13" max="13" width="9.5703125" customWidth="1"/>
    <col min="14" max="14" width="9.7109375" customWidth="1"/>
    <col min="16" max="16" width="10.140625" customWidth="1"/>
    <col min="17" max="17" width="10.42578125" customWidth="1"/>
    <col min="18" max="18" width="10.7109375" customWidth="1"/>
    <col min="20" max="20" width="19.140625" customWidth="1"/>
    <col min="21" max="21" width="9.5703125" customWidth="1"/>
    <col min="22" max="22" width="9.7109375" customWidth="1"/>
    <col min="24" max="24" width="10.140625" customWidth="1"/>
    <col min="25" max="25" width="10.42578125" customWidth="1"/>
    <col min="26" max="26" width="10.7109375" customWidth="1"/>
  </cols>
  <sheetData>
    <row r="4" spans="3:26" x14ac:dyDescent="0.2">
      <c r="T4" s="1" t="s">
        <v>1575</v>
      </c>
    </row>
    <row r="6" spans="3:26" ht="18.75" customHeight="1" x14ac:dyDescent="0.2">
      <c r="C6" s="45" t="s">
        <v>749</v>
      </c>
      <c r="D6" s="45"/>
      <c r="E6" s="45"/>
      <c r="L6" s="45" t="s">
        <v>749</v>
      </c>
      <c r="M6" s="45"/>
      <c r="N6" s="45"/>
      <c r="T6" s="745" t="s">
        <v>749</v>
      </c>
      <c r="U6" s="732"/>
      <c r="V6" s="732"/>
      <c r="W6" s="733"/>
      <c r="X6" s="733"/>
      <c r="Y6" s="733"/>
      <c r="Z6" s="733"/>
    </row>
    <row r="7" spans="3:26" ht="14.25" customHeight="1" x14ac:dyDescent="0.2">
      <c r="D7" s="768">
        <v>1970</v>
      </c>
      <c r="E7" s="768">
        <v>0</v>
      </c>
      <c r="F7" s="770">
        <v>1985</v>
      </c>
      <c r="G7" s="770">
        <v>0</v>
      </c>
      <c r="H7" s="771">
        <v>2011</v>
      </c>
      <c r="I7" s="771">
        <v>0</v>
      </c>
      <c r="M7" s="768">
        <v>1970</v>
      </c>
      <c r="N7" s="768">
        <v>0</v>
      </c>
      <c r="O7" s="769">
        <v>1985</v>
      </c>
      <c r="P7" s="769">
        <v>0</v>
      </c>
      <c r="Q7" s="770">
        <v>2011</v>
      </c>
      <c r="R7" s="770">
        <v>0</v>
      </c>
      <c r="T7" s="733"/>
      <c r="U7" s="768">
        <v>1970</v>
      </c>
      <c r="V7" s="768">
        <v>0</v>
      </c>
      <c r="W7" s="769">
        <v>1985</v>
      </c>
      <c r="X7" s="769">
        <v>0</v>
      </c>
      <c r="Y7" s="770">
        <v>2011</v>
      </c>
      <c r="Z7" s="770">
        <v>0</v>
      </c>
    </row>
    <row r="8" spans="3:26" ht="26.25" thickBot="1" x14ac:dyDescent="0.25">
      <c r="D8" s="395" t="s">
        <v>750</v>
      </c>
      <c r="E8" s="395" t="s">
        <v>751</v>
      </c>
      <c r="F8" s="395" t="s">
        <v>750</v>
      </c>
      <c r="G8" s="395" t="s">
        <v>751</v>
      </c>
      <c r="H8" s="395" t="s">
        <v>750</v>
      </c>
      <c r="I8" s="395" t="s">
        <v>751</v>
      </c>
      <c r="M8" s="404" t="s">
        <v>750</v>
      </c>
      <c r="N8" s="404" t="s">
        <v>751</v>
      </c>
      <c r="O8" s="404" t="s">
        <v>750</v>
      </c>
      <c r="P8" s="404" t="s">
        <v>751</v>
      </c>
      <c r="Q8" s="404" t="s">
        <v>750</v>
      </c>
      <c r="R8" s="404" t="s">
        <v>751</v>
      </c>
      <c r="T8" s="733"/>
      <c r="U8" s="734" t="s">
        <v>750</v>
      </c>
      <c r="V8" s="734" t="s">
        <v>751</v>
      </c>
      <c r="W8" s="734" t="s">
        <v>750</v>
      </c>
      <c r="X8" s="734" t="s">
        <v>751</v>
      </c>
      <c r="Y8" s="734" t="s">
        <v>750</v>
      </c>
      <c r="Z8" s="734" t="s">
        <v>751</v>
      </c>
    </row>
    <row r="9" spans="3:26" x14ac:dyDescent="0.2">
      <c r="C9" s="396" t="s">
        <v>33</v>
      </c>
      <c r="D9" s="397">
        <f>National!$H$110</f>
        <v>9913.389000000001</v>
      </c>
      <c r="E9" s="398"/>
      <c r="F9" s="397">
        <f>National!$H$125</f>
        <v>9857.1209999999992</v>
      </c>
      <c r="G9" s="398"/>
      <c r="H9" s="397">
        <f>National!$H$151</f>
        <v>11354.217000000001</v>
      </c>
      <c r="I9" s="398"/>
      <c r="L9" s="396" t="s">
        <v>33</v>
      </c>
      <c r="M9" s="397">
        <v>9913.389000000001</v>
      </c>
      <c r="N9" s="398"/>
      <c r="O9" s="397">
        <v>9857.1209999999992</v>
      </c>
      <c r="P9" s="398"/>
      <c r="Q9" s="397">
        <v>11354.217000000001</v>
      </c>
      <c r="R9" s="398"/>
      <c r="T9" s="735" t="s">
        <v>33</v>
      </c>
      <c r="U9" s="736">
        <v>9913.389000000001</v>
      </c>
      <c r="V9" s="737"/>
      <c r="W9" s="736">
        <v>9857.1209999999992</v>
      </c>
      <c r="X9" s="737"/>
      <c r="Y9" s="736">
        <v>11354.217000000001</v>
      </c>
      <c r="Z9" s="737"/>
    </row>
    <row r="10" spans="3:26" x14ac:dyDescent="0.2">
      <c r="C10" s="396" t="s">
        <v>752</v>
      </c>
      <c r="D10" s="397">
        <f>National!$H$184</f>
        <v>1590.9830000000002</v>
      </c>
      <c r="E10" s="399">
        <f>D10/D$9</f>
        <v>0.16048830526069338</v>
      </c>
      <c r="F10" s="397">
        <f>National!$H$199</f>
        <v>2708.902</v>
      </c>
      <c r="G10" s="399">
        <f>F10/F$9</f>
        <v>0.27481675430381752</v>
      </c>
      <c r="H10" s="397">
        <f>National!$H$225</f>
        <v>4854.5969999999998</v>
      </c>
      <c r="I10" s="399">
        <f>H10/H$9</f>
        <v>0.42755894131669314</v>
      </c>
      <c r="L10" s="396" t="s">
        <v>752</v>
      </c>
      <c r="M10" s="397">
        <v>1590.9830000000002</v>
      </c>
      <c r="N10" s="399">
        <v>0.16048830526069338</v>
      </c>
      <c r="O10" s="397">
        <v>2708.902</v>
      </c>
      <c r="P10" s="399">
        <v>0.27481675430381752</v>
      </c>
      <c r="Q10" s="397">
        <v>4854.5969999999998</v>
      </c>
      <c r="R10" s="399">
        <v>0.42755894131669314</v>
      </c>
      <c r="T10" s="735" t="s">
        <v>752</v>
      </c>
      <c r="U10" s="736">
        <v>1590.9830000000002</v>
      </c>
      <c r="V10" s="738">
        <v>0.16048830526069338</v>
      </c>
      <c r="W10" s="736">
        <v>2708.902</v>
      </c>
      <c r="X10" s="738">
        <v>0.27481675430381752</v>
      </c>
      <c r="Y10" s="736">
        <v>4854.5969999999998</v>
      </c>
      <c r="Z10" s="738">
        <v>0.42755894131669314</v>
      </c>
    </row>
    <row r="11" spans="3:26" x14ac:dyDescent="0.2">
      <c r="C11" s="396" t="s">
        <v>254</v>
      </c>
      <c r="D11" s="397">
        <f>National!$H$261</f>
        <v>8322.4060000000009</v>
      </c>
      <c r="E11" s="399">
        <f>D11/D$9</f>
        <v>0.83951169473930665</v>
      </c>
      <c r="F11" s="397">
        <f>National!$H$276</f>
        <v>7148.2190000000001</v>
      </c>
      <c r="G11" s="399">
        <f>F11/F$9</f>
        <v>0.72518324569618253</v>
      </c>
      <c r="H11" s="397">
        <f>National!$H$302</f>
        <v>6499.619999999999</v>
      </c>
      <c r="I11" s="399">
        <f>H11/H$9</f>
        <v>0.57244105868330675</v>
      </c>
      <c r="L11" s="396" t="s">
        <v>254</v>
      </c>
      <c r="M11" s="397">
        <v>8322.4060000000009</v>
      </c>
      <c r="N11" s="399">
        <v>0.83951169473930665</v>
      </c>
      <c r="O11" s="397">
        <v>7148.2190000000001</v>
      </c>
      <c r="P11" s="399">
        <v>0.72518324569618253</v>
      </c>
      <c r="Q11" s="397">
        <v>6499.619999999999</v>
      </c>
      <c r="R11" s="399">
        <v>0.57244105868330675</v>
      </c>
      <c r="T11" s="735" t="s">
        <v>254</v>
      </c>
      <c r="U11" s="736">
        <v>8322.4060000000009</v>
      </c>
      <c r="V11" s="738">
        <v>0.83951169473930665</v>
      </c>
      <c r="W11" s="736">
        <v>7148.2190000000001</v>
      </c>
      <c r="X11" s="738">
        <v>0.72518324569618253</v>
      </c>
      <c r="Y11" s="736">
        <v>6499.619999999999</v>
      </c>
      <c r="Z11" s="738">
        <v>0.57244105868330675</v>
      </c>
    </row>
    <row r="12" spans="3:26" x14ac:dyDescent="0.2">
      <c r="C12" s="396" t="s">
        <v>148</v>
      </c>
      <c r="D12" s="397">
        <f>National!$H$36</f>
        <v>13765.758000000002</v>
      </c>
      <c r="E12" s="398"/>
      <c r="F12" s="397">
        <f>National!$H$51</f>
        <v>16041.333999999999</v>
      </c>
      <c r="G12" s="398"/>
      <c r="H12" s="397">
        <f>National!$H$77</f>
        <v>21411.444000000003</v>
      </c>
      <c r="I12" s="398"/>
      <c r="L12" s="396" t="s">
        <v>148</v>
      </c>
      <c r="M12" s="397">
        <v>13765.758000000002</v>
      </c>
      <c r="N12" s="398"/>
      <c r="O12" s="397">
        <v>16041.333999999999</v>
      </c>
      <c r="P12" s="398"/>
      <c r="Q12" s="397">
        <v>21411.444000000003</v>
      </c>
      <c r="R12" s="398"/>
      <c r="T12" s="735" t="s">
        <v>148</v>
      </c>
      <c r="U12" s="736">
        <v>13765.758000000002</v>
      </c>
      <c r="V12" s="737"/>
      <c r="W12" s="736">
        <v>16041.333999999999</v>
      </c>
      <c r="X12" s="737"/>
      <c r="Y12" s="736">
        <v>21411.444000000003</v>
      </c>
      <c r="Z12" s="737"/>
    </row>
    <row r="13" spans="3:26" x14ac:dyDescent="0.2">
      <c r="C13" s="629" t="s">
        <v>761</v>
      </c>
      <c r="D13" s="397">
        <f>National!$H$337</f>
        <v>13545.479696296508</v>
      </c>
      <c r="E13" s="398"/>
      <c r="F13" s="397">
        <f>National!$H$352</f>
        <v>16041.333999999999</v>
      </c>
      <c r="G13" s="398"/>
      <c r="H13" s="397">
        <f>National!$H$378</f>
        <v>22436.885135340814</v>
      </c>
      <c r="I13" s="398"/>
      <c r="L13" s="629" t="s">
        <v>761</v>
      </c>
      <c r="M13" s="397">
        <v>13545.479696296508</v>
      </c>
      <c r="N13" s="398"/>
      <c r="O13" s="397">
        <v>16041.333999999999</v>
      </c>
      <c r="P13" s="398"/>
      <c r="Q13" s="397">
        <v>22436.885135340814</v>
      </c>
      <c r="R13" s="398"/>
      <c r="T13" s="739" t="s">
        <v>761</v>
      </c>
      <c r="U13" s="736">
        <v>13545.479696296508</v>
      </c>
      <c r="V13" s="737"/>
      <c r="W13" s="736">
        <v>16041.333999999999</v>
      </c>
      <c r="X13" s="737"/>
      <c r="Y13" s="736">
        <v>22436.885135340814</v>
      </c>
      <c r="Z13" s="737"/>
    </row>
    <row r="14" spans="3:26" x14ac:dyDescent="0.2">
      <c r="D14" s="397"/>
      <c r="F14" s="397"/>
      <c r="H14" s="397"/>
      <c r="M14" s="397"/>
      <c r="O14" s="397"/>
      <c r="Q14" s="397"/>
      <c r="T14" s="733"/>
      <c r="U14" s="736"/>
      <c r="V14" s="733"/>
      <c r="W14" s="736"/>
      <c r="X14" s="733"/>
      <c r="Y14" s="736"/>
      <c r="Z14" s="733"/>
    </row>
    <row r="15" spans="3:26" x14ac:dyDescent="0.2">
      <c r="C15" s="45" t="s">
        <v>796</v>
      </c>
      <c r="D15" s="400"/>
      <c r="F15" s="397"/>
      <c r="H15" s="397"/>
      <c r="L15" s="45" t="s">
        <v>753</v>
      </c>
      <c r="M15" s="400"/>
      <c r="O15" s="397"/>
      <c r="Q15" s="397"/>
      <c r="T15" s="732" t="s">
        <v>753</v>
      </c>
      <c r="U15" s="740"/>
      <c r="V15" s="733"/>
      <c r="W15" s="736"/>
      <c r="X15" s="733"/>
      <c r="Y15" s="736"/>
      <c r="Z15" s="733"/>
    </row>
    <row r="16" spans="3:26" ht="13.5" thickBot="1" x14ac:dyDescent="0.25">
      <c r="D16" s="401" t="s">
        <v>1491</v>
      </c>
      <c r="E16" s="8"/>
      <c r="F16" s="401" t="s">
        <v>1491</v>
      </c>
      <c r="G16" s="8"/>
      <c r="H16" s="401" t="s">
        <v>1491</v>
      </c>
      <c r="I16" s="8"/>
      <c r="M16" s="401" t="s">
        <v>1491</v>
      </c>
      <c r="N16" s="8"/>
      <c r="O16" s="401" t="s">
        <v>1491</v>
      </c>
      <c r="P16" s="8"/>
      <c r="Q16" s="401" t="s">
        <v>1491</v>
      </c>
      <c r="R16" s="8"/>
      <c r="T16" s="733"/>
      <c r="U16" s="741" t="s">
        <v>1491</v>
      </c>
      <c r="V16" s="742"/>
      <c r="W16" s="741" t="s">
        <v>1491</v>
      </c>
      <c r="X16" s="742"/>
      <c r="Y16" s="741" t="s">
        <v>1491</v>
      </c>
      <c r="Z16" s="742"/>
    </row>
    <row r="17" spans="3:26" x14ac:dyDescent="0.2">
      <c r="C17" s="396" t="s">
        <v>797</v>
      </c>
      <c r="D17" s="402">
        <f>National!$T$337</f>
        <v>92.250248511653837</v>
      </c>
      <c r="F17" s="402">
        <f>National!$T$352</f>
        <v>129.82995840150014</v>
      </c>
      <c r="H17" s="402">
        <f>National!$T$378</f>
        <v>211.29149472015359</v>
      </c>
      <c r="L17" s="558" t="s">
        <v>909</v>
      </c>
      <c r="M17" s="402">
        <v>92.250248511653837</v>
      </c>
      <c r="O17" s="402">
        <v>129.82995840150014</v>
      </c>
      <c r="Q17" s="402">
        <v>211.29149472015359</v>
      </c>
      <c r="T17" s="743" t="s">
        <v>909</v>
      </c>
      <c r="U17" s="744">
        <v>92.250248511653837</v>
      </c>
      <c r="V17" s="733"/>
      <c r="W17" s="744">
        <v>129.82995840150014</v>
      </c>
      <c r="X17" s="733"/>
      <c r="Y17" s="744">
        <v>211.29149472015359</v>
      </c>
      <c r="Z17" s="733"/>
    </row>
    <row r="18" spans="3:26" x14ac:dyDescent="0.2">
      <c r="C18" s="396" t="s">
        <v>798</v>
      </c>
      <c r="L18" s="396" t="s">
        <v>798</v>
      </c>
      <c r="M18" s="402">
        <f>Report_graphs!$T$16*0.001</f>
        <v>63.442999999999998</v>
      </c>
      <c r="O18" s="402">
        <f>Report_graphs!$T$31*0.001</f>
        <v>87.369531977354285</v>
      </c>
      <c r="Q18" s="402">
        <f>Report_graphs!$T$57*0.001</f>
        <v>113.47693807079585</v>
      </c>
      <c r="T18" s="735" t="s">
        <v>798</v>
      </c>
      <c r="U18" s="744">
        <f>Report_graphs!$T$16*0.001</f>
        <v>63.442999999999998</v>
      </c>
      <c r="V18" s="733"/>
      <c r="W18" s="744">
        <f>Report_graphs!$T$31*0.001</f>
        <v>87.369531977354285</v>
      </c>
      <c r="X18" s="733"/>
      <c r="Y18" s="744">
        <f>Report_graphs!$T$57*0.001</f>
        <v>113.47693807079585</v>
      </c>
      <c r="Z18" s="733"/>
    </row>
    <row r="19" spans="3:26" x14ac:dyDescent="0.2">
      <c r="C19" s="396" t="s">
        <v>799</v>
      </c>
      <c r="L19" s="396" t="s">
        <v>799</v>
      </c>
      <c r="M19" s="402">
        <f>Report_graphs!$S$16*0.001</f>
        <v>203.98400000000001</v>
      </c>
      <c r="O19" s="402">
        <f>Report_graphs!$S$31*0.001</f>
        <v>237.92400000000001</v>
      </c>
      <c r="Q19" s="402">
        <f>Report_graphs!$S$57*0.001</f>
        <v>311.58800000000002</v>
      </c>
      <c r="T19" s="735" t="s">
        <v>799</v>
      </c>
      <c r="U19" s="744">
        <f>Report_graphs!$S$16*0.001</f>
        <v>203.98400000000001</v>
      </c>
      <c r="V19" s="733"/>
      <c r="W19" s="744">
        <f>Report_graphs!$S$31*0.001</f>
        <v>237.92400000000001</v>
      </c>
      <c r="X19" s="733"/>
      <c r="Y19" s="744">
        <f>Report_graphs!$S$57*0.001</f>
        <v>311.58800000000002</v>
      </c>
      <c r="Z19" s="733"/>
    </row>
    <row r="21" spans="3:26" x14ac:dyDescent="0.2">
      <c r="H21">
        <f>H12/D12</f>
        <v>1.5554133669936665</v>
      </c>
    </row>
    <row r="22" spans="3:26" x14ac:dyDescent="0.2">
      <c r="H22">
        <f>H13/D13</f>
        <v>1.6564112632700132</v>
      </c>
    </row>
    <row r="23" spans="3:26" x14ac:dyDescent="0.2">
      <c r="H23">
        <f>H22/H21</f>
        <v>1.0649331543752625</v>
      </c>
    </row>
    <row r="24" spans="3:26" x14ac:dyDescent="0.2">
      <c r="L24" s="587" t="s">
        <v>1462</v>
      </c>
      <c r="M24" s="14">
        <f>M17/M19*1000</f>
        <v>452.24257055285625</v>
      </c>
      <c r="N24" s="14"/>
      <c r="O24" s="14">
        <f>O17/O19*1000</f>
        <v>545.67827710319318</v>
      </c>
      <c r="P24" s="14"/>
      <c r="Q24" s="14">
        <f>Q17/Q19*1000</f>
        <v>678.11178453648267</v>
      </c>
    </row>
  </sheetData>
  <mergeCells count="9">
    <mergeCell ref="U7:V7"/>
    <mergeCell ref="W7:X7"/>
    <mergeCell ref="Y7:Z7"/>
    <mergeCell ref="Q7:R7"/>
    <mergeCell ref="D7:E7"/>
    <mergeCell ref="F7:G7"/>
    <mergeCell ref="H7:I7"/>
    <mergeCell ref="M7:N7"/>
    <mergeCell ref="O7:P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J105"/>
  <sheetViews>
    <sheetView topLeftCell="C40" workbookViewId="0">
      <selection activeCell="I55" sqref="I55"/>
    </sheetView>
  </sheetViews>
  <sheetFormatPr defaultRowHeight="12.75" x14ac:dyDescent="0.2"/>
  <cols>
    <col min="19" max="19" width="11.7109375" customWidth="1"/>
    <col min="20" max="20" width="11" customWidth="1"/>
    <col min="23" max="23" width="9.7109375" customWidth="1"/>
  </cols>
  <sheetData>
    <row r="3" spans="1:36" x14ac:dyDescent="0.2">
      <c r="S3" s="587" t="s">
        <v>1464</v>
      </c>
    </row>
    <row r="4" spans="1:36" x14ac:dyDescent="0.2">
      <c r="S4" s="587" t="s">
        <v>1463</v>
      </c>
      <c r="T4" s="396" t="s">
        <v>756</v>
      </c>
      <c r="U4" s="396" t="s">
        <v>757</v>
      </c>
    </row>
    <row r="6" spans="1:36" ht="38.25" x14ac:dyDescent="0.2">
      <c r="D6" s="620" t="s">
        <v>754</v>
      </c>
      <c r="E6" s="620" t="s">
        <v>276</v>
      </c>
      <c r="F6" s="620" t="s">
        <v>755</v>
      </c>
      <c r="G6" s="621" t="s">
        <v>32</v>
      </c>
      <c r="R6">
        <f>1960</f>
        <v>1960</v>
      </c>
      <c r="S6" s="38">
        <v>179979</v>
      </c>
    </row>
    <row r="7" spans="1:36" x14ac:dyDescent="0.2">
      <c r="A7">
        <f>E7/(D7+E7+F7)</f>
        <v>0.15532411454202652</v>
      </c>
      <c r="B7">
        <f>D7/(D7+E7+F7)</f>
        <v>0.82911193156092877</v>
      </c>
      <c r="C7">
        <f>1970</f>
        <v>1970</v>
      </c>
      <c r="D7" s="3">
        <f>'Final Floorspace Estimates'!U10</f>
        <v>76.485781730473022</v>
      </c>
      <c r="E7" s="3">
        <f>'Final Floorspace Estimates'!V10</f>
        <v>14.328688166354533</v>
      </c>
      <c r="F7" s="3">
        <f>'Final Floorspace Estimates'!W10</f>
        <v>1.4357786148262917</v>
      </c>
      <c r="G7" s="3">
        <f>SUM(D7:F7)</f>
        <v>92.250248511653851</v>
      </c>
      <c r="R7">
        <f>R6+1</f>
        <v>1961</v>
      </c>
      <c r="S7" s="38">
        <v>182992</v>
      </c>
    </row>
    <row r="8" spans="1:36" x14ac:dyDescent="0.2">
      <c r="A8">
        <f t="shared" ref="A8:A47" si="0">E8/(D8+E8+F8)</f>
        <v>0.15419937391001481</v>
      </c>
      <c r="B8">
        <f t="shared" ref="B8:B47" si="1">D8/(D8+E8+F8)</f>
        <v>0.82748026714063139</v>
      </c>
      <c r="C8">
        <f>C7+1</f>
        <v>1971</v>
      </c>
      <c r="D8" s="3">
        <f>'Final Floorspace Estimates'!U11</f>
        <v>78.569110994627167</v>
      </c>
      <c r="E8" s="3">
        <f>'Final Floorspace Estimates'!V11</f>
        <v>14.641204395003365</v>
      </c>
      <c r="F8" s="3">
        <f>'Final Floorspace Estimates'!W11</f>
        <v>1.7395149744502076</v>
      </c>
      <c r="G8" s="3">
        <f t="shared" ref="G8:G48" si="2">SUM(D8:F8)</f>
        <v>94.949830364080739</v>
      </c>
      <c r="R8">
        <f t="shared" ref="R8:R57" si="3">R7+1</f>
        <v>1962</v>
      </c>
      <c r="S8" s="38">
        <v>185771</v>
      </c>
    </row>
    <row r="9" spans="1:36" x14ac:dyDescent="0.2">
      <c r="A9">
        <f t="shared" si="0"/>
        <v>0.1529601979114931</v>
      </c>
      <c r="B9">
        <f t="shared" si="1"/>
        <v>0.82559355738058215</v>
      </c>
      <c r="C9">
        <f t="shared" ref="C9:C48" si="4">C8+1</f>
        <v>1972</v>
      </c>
      <c r="D9" s="3">
        <f>'Final Floorspace Estimates'!U12</f>
        <v>80.974078284343477</v>
      </c>
      <c r="E9" s="3">
        <f>'Final Floorspace Estimates'!V12</f>
        <v>15.002310676177313</v>
      </c>
      <c r="F9" s="3">
        <f>'Final Floorspace Estimates'!W12</f>
        <v>2.1034441007442979</v>
      </c>
      <c r="G9" s="3">
        <f t="shared" si="2"/>
        <v>98.079833061265091</v>
      </c>
      <c r="R9">
        <f t="shared" si="3"/>
        <v>1963</v>
      </c>
      <c r="S9" s="38">
        <v>188483</v>
      </c>
    </row>
    <row r="10" spans="1:36" x14ac:dyDescent="0.2">
      <c r="A10">
        <f t="shared" si="0"/>
        <v>0.15429714411671921</v>
      </c>
      <c r="B10">
        <f t="shared" si="1"/>
        <v>0.82037754312780564</v>
      </c>
      <c r="C10">
        <f t="shared" si="4"/>
        <v>1973</v>
      </c>
      <c r="D10" s="3">
        <f>'Final Floorspace Estimates'!U13</f>
        <v>82.706521244718516</v>
      </c>
      <c r="E10" s="3">
        <f>'Final Floorspace Estimates'!V13</f>
        <v>15.555496533016083</v>
      </c>
      <c r="F10" s="3">
        <f>'Final Floorspace Estimates'!W13</f>
        <v>2.5531763210558061</v>
      </c>
      <c r="G10" s="3">
        <f t="shared" si="2"/>
        <v>100.8151940987904</v>
      </c>
      <c r="R10">
        <f t="shared" si="3"/>
        <v>1964</v>
      </c>
      <c r="S10" s="38">
        <v>191141</v>
      </c>
    </row>
    <row r="11" spans="1:36" x14ac:dyDescent="0.2">
      <c r="A11">
        <f t="shared" si="0"/>
        <v>0.15302917785364642</v>
      </c>
      <c r="B11">
        <f t="shared" si="1"/>
        <v>0.81779061974516243</v>
      </c>
      <c r="C11">
        <f t="shared" si="4"/>
        <v>1974</v>
      </c>
      <c r="D11" s="3">
        <f>'Final Floorspace Estimates'!U14</f>
        <v>84.379338199799378</v>
      </c>
      <c r="E11" s="3">
        <f>'Final Floorspace Estimates'!V14</f>
        <v>15.78949481784694</v>
      </c>
      <c r="F11" s="3">
        <f>'Final Floorspace Estimates'!W14</f>
        <v>3.0108026525371141</v>
      </c>
      <c r="G11" s="3">
        <f t="shared" si="2"/>
        <v>103.17963567018343</v>
      </c>
      <c r="R11">
        <f t="shared" si="3"/>
        <v>1965</v>
      </c>
      <c r="S11" s="38">
        <v>193526</v>
      </c>
    </row>
    <row r="12" spans="1:36" x14ac:dyDescent="0.2">
      <c r="A12">
        <f t="shared" si="0"/>
        <v>0.15543178940298485</v>
      </c>
      <c r="B12">
        <f t="shared" si="1"/>
        <v>0.81851755746952048</v>
      </c>
      <c r="C12">
        <f t="shared" si="4"/>
        <v>1975</v>
      </c>
      <c r="D12" s="3">
        <f>'Final Floorspace Estimates'!U15</f>
        <v>86.851154196013781</v>
      </c>
      <c r="E12" s="3">
        <f>'Final Floorspace Estimates'!V15</f>
        <v>16.492536030790841</v>
      </c>
      <c r="F12" s="3">
        <f>'Final Floorspace Estimates'!W15</f>
        <v>2.7641793032242332</v>
      </c>
      <c r="G12" s="3">
        <f t="shared" si="2"/>
        <v>106.10786953002886</v>
      </c>
      <c r="R12">
        <f t="shared" si="3"/>
        <v>1966</v>
      </c>
      <c r="S12" s="38">
        <v>195576</v>
      </c>
    </row>
    <row r="13" spans="1:36" x14ac:dyDescent="0.2">
      <c r="A13">
        <f t="shared" si="0"/>
        <v>0.15536985673091849</v>
      </c>
      <c r="B13">
        <f t="shared" si="1"/>
        <v>0.81644305419726559</v>
      </c>
      <c r="C13">
        <f t="shared" si="4"/>
        <v>1976</v>
      </c>
      <c r="D13" s="3">
        <f>'Final Floorspace Estimates'!U16</f>
        <v>88.538872933235226</v>
      </c>
      <c r="E13" s="3">
        <f>'Final Floorspace Estimates'!V16</f>
        <v>16.84902814964731</v>
      </c>
      <c r="F13" s="3">
        <f>'Final Floorspace Estimates'!W16</f>
        <v>3.0567387215279007</v>
      </c>
      <c r="G13" s="3">
        <f t="shared" si="2"/>
        <v>108.44463980441044</v>
      </c>
      <c r="R13">
        <f t="shared" si="3"/>
        <v>1967</v>
      </c>
      <c r="S13" s="38">
        <v>197457</v>
      </c>
      <c r="X13" s="587" t="s">
        <v>1466</v>
      </c>
    </row>
    <row r="14" spans="1:36" x14ac:dyDescent="0.2">
      <c r="A14">
        <f t="shared" si="0"/>
        <v>0.15813427229104221</v>
      </c>
      <c r="B14">
        <f t="shared" si="1"/>
        <v>0.81307978447638052</v>
      </c>
      <c r="C14">
        <f t="shared" si="4"/>
        <v>1977</v>
      </c>
      <c r="D14" s="3">
        <f>'Final Floorspace Estimates'!U17</f>
        <v>89.737159384132553</v>
      </c>
      <c r="E14" s="3">
        <f>'Final Floorspace Estimates'!V17</f>
        <v>17.452801886857507</v>
      </c>
      <c r="F14" s="3">
        <f>'Final Floorspace Estimates'!W17</f>
        <v>3.1770175881914491</v>
      </c>
      <c r="G14" s="3">
        <f t="shared" si="2"/>
        <v>110.36697885918151</v>
      </c>
      <c r="R14">
        <f t="shared" si="3"/>
        <v>1968</v>
      </c>
      <c r="S14" s="38">
        <v>199399</v>
      </c>
      <c r="W14" s="587" t="s">
        <v>618</v>
      </c>
      <c r="X14" s="587" t="s">
        <v>674</v>
      </c>
      <c r="AF14" s="557" t="s">
        <v>906</v>
      </c>
      <c r="AH14" s="587" t="s">
        <v>674</v>
      </c>
    </row>
    <row r="15" spans="1:36" x14ac:dyDescent="0.2">
      <c r="A15">
        <f t="shared" si="0"/>
        <v>0.16069758504397857</v>
      </c>
      <c r="B15">
        <f t="shared" si="1"/>
        <v>0.81085228315251023</v>
      </c>
      <c r="C15">
        <f t="shared" si="4"/>
        <v>1978</v>
      </c>
      <c r="D15" s="3">
        <f>'Final Floorspace Estimates'!U18</f>
        <v>91.857958172663103</v>
      </c>
      <c r="E15" s="3">
        <f>'Final Floorspace Estimates'!V18</f>
        <v>18.204736364590524</v>
      </c>
      <c r="F15" s="3">
        <f>'Final Floorspace Estimates'!W18</f>
        <v>3.2229927343278284</v>
      </c>
      <c r="G15" s="3">
        <f t="shared" si="2"/>
        <v>113.28568727158147</v>
      </c>
      <c r="R15">
        <f t="shared" si="3"/>
        <v>1969</v>
      </c>
      <c r="S15" s="38">
        <v>201385</v>
      </c>
      <c r="V15" s="557" t="s">
        <v>825</v>
      </c>
      <c r="W15" s="587" t="s">
        <v>1465</v>
      </c>
      <c r="X15" s="587" t="s">
        <v>148</v>
      </c>
      <c r="AA15" s="396" t="s">
        <v>758</v>
      </c>
      <c r="AB15" s="396" t="s">
        <v>760</v>
      </c>
      <c r="AC15" s="396" t="s">
        <v>759</v>
      </c>
      <c r="AF15" s="557" t="s">
        <v>907</v>
      </c>
      <c r="AG15" s="557" t="s">
        <v>908</v>
      </c>
      <c r="AH15" s="587" t="s">
        <v>148</v>
      </c>
    </row>
    <row r="16" spans="1:36" x14ac:dyDescent="0.2">
      <c r="A16">
        <f t="shared" si="0"/>
        <v>0.15678904663520865</v>
      </c>
      <c r="B16">
        <f t="shared" si="1"/>
        <v>0.8152917167307312</v>
      </c>
      <c r="C16">
        <f t="shared" si="4"/>
        <v>1979</v>
      </c>
      <c r="D16" s="3">
        <f>'Final Floorspace Estimates'!U19</f>
        <v>94.723669955979048</v>
      </c>
      <c r="E16" s="3">
        <f>'Final Floorspace Estimates'!V19</f>
        <v>18.216343428264224</v>
      </c>
      <c r="F16" s="3">
        <f>'Final Floorspace Estimates'!W19</f>
        <v>3.2437623271242382</v>
      </c>
      <c r="G16" s="3">
        <f t="shared" si="2"/>
        <v>116.18377571136752</v>
      </c>
      <c r="R16">
        <f t="shared" si="3"/>
        <v>1970</v>
      </c>
      <c r="S16" s="38">
        <v>203984</v>
      </c>
      <c r="T16" s="38">
        <f>'Final Floorspace Estimates'!G10</f>
        <v>63443</v>
      </c>
      <c r="U16" s="9">
        <f>National!$T337</f>
        <v>92.250248511653837</v>
      </c>
      <c r="V16">
        <f>National!H337</f>
        <v>13545.479696296508</v>
      </c>
      <c r="W16">
        <f>National!AS337</f>
        <v>1.0101948976992661</v>
      </c>
      <c r="X16">
        <f>AH16/W16</f>
        <v>13338.027202418623</v>
      </c>
      <c r="Y16" s="17">
        <f>U16/S16*1000</f>
        <v>0.45224257055285627</v>
      </c>
      <c r="Z16">
        <f t="shared" ref="Z16:Z56" si="5">R16</f>
        <v>1970</v>
      </c>
      <c r="AA16">
        <f>X16/S16*1000</f>
        <v>65.38761472673653</v>
      </c>
      <c r="AB16">
        <f>X16/T16*1000</f>
        <v>210.2363886073897</v>
      </c>
      <c r="AC16">
        <f>X16/U16</f>
        <v>144.58527123353656</v>
      </c>
      <c r="AD16">
        <f>National!AS337</f>
        <v>1.0101948976992661</v>
      </c>
      <c r="AF16">
        <f>National!H36</f>
        <v>13765.758000000002</v>
      </c>
      <c r="AG16">
        <f>Residential_Total_LMDI_UtilAdj!AF36</f>
        <v>1.0216528738775184</v>
      </c>
      <c r="AH16">
        <f>AF16/AG16</f>
        <v>13474.00702525731</v>
      </c>
      <c r="AI16">
        <f>X16/U16</f>
        <v>144.58527123353656</v>
      </c>
      <c r="AJ16">
        <f>AI16/AI$31</f>
        <v>1.1618765181027828</v>
      </c>
    </row>
    <row r="17" spans="1:36" x14ac:dyDescent="0.2">
      <c r="A17">
        <f t="shared" si="0"/>
        <v>0.15582978638177855</v>
      </c>
      <c r="B17">
        <f t="shared" si="1"/>
        <v>0.81509099073870506</v>
      </c>
      <c r="C17">
        <f t="shared" si="4"/>
        <v>1980</v>
      </c>
      <c r="D17" s="3">
        <f>'Final Floorspace Estimates'!U20</f>
        <v>96.82359230786011</v>
      </c>
      <c r="E17" s="3">
        <f>'Final Floorspace Estimates'!V20</f>
        <v>18.510816433360677</v>
      </c>
      <c r="F17" s="3">
        <f>'Final Floorspace Estimates'!W20</f>
        <v>3.4542828379982438</v>
      </c>
      <c r="G17" s="3">
        <f t="shared" si="2"/>
        <v>118.78869157921903</v>
      </c>
      <c r="R17">
        <f t="shared" si="3"/>
        <v>1971</v>
      </c>
      <c r="S17" s="38">
        <v>206827</v>
      </c>
      <c r="T17" s="38">
        <f>'Final Floorspace Estimates'!G11</f>
        <v>65211.199999999997</v>
      </c>
      <c r="U17" s="9">
        <f>National!$T338</f>
        <v>94.949830364080739</v>
      </c>
      <c r="V17">
        <f>National!H338</f>
        <v>14022.873752593117</v>
      </c>
      <c r="W17">
        <f>National!AS338</f>
        <v>0.99515341134562718</v>
      </c>
      <c r="X17">
        <f t="shared" ref="X17:X57" si="6">AH17/W17</f>
        <v>14024.418824535127</v>
      </c>
      <c r="Z17">
        <f t="shared" si="5"/>
        <v>1971</v>
      </c>
      <c r="AA17">
        <f t="shared" ref="AA17:AA56" si="7">X17/S17*1000</f>
        <v>67.807485601662876</v>
      </c>
      <c r="AB17">
        <f t="shared" ref="AB17:AB56" si="8">X17/T17*1000</f>
        <v>215.06150514842736</v>
      </c>
      <c r="AC17">
        <f t="shared" ref="AC17:AC56" si="9">X17/U17</f>
        <v>147.703463721411</v>
      </c>
      <c r="AD17">
        <f>National!AS338</f>
        <v>0.99515341134562718</v>
      </c>
      <c r="AF17">
        <f>National!H37</f>
        <v>14246.2</v>
      </c>
      <c r="AG17">
        <f>Residential_Total_LMDI_UtilAdj!AF37</f>
        <v>1.0207611392051448</v>
      </c>
      <c r="AH17">
        <f t="shared" ref="AH17:AH56" si="10">AF17/AG17</f>
        <v>13956.448235375963</v>
      </c>
      <c r="AI17">
        <f t="shared" ref="AI17:AI56" si="11">X17/U17</f>
        <v>147.703463721411</v>
      </c>
      <c r="AJ17">
        <f t="shared" ref="AJ17:AJ56" si="12">AI17/AI$31</f>
        <v>1.1869340817098941</v>
      </c>
    </row>
    <row r="18" spans="1:36" x14ac:dyDescent="0.2">
      <c r="A18">
        <f t="shared" si="0"/>
        <v>0.15732249481111124</v>
      </c>
      <c r="B18">
        <f t="shared" si="1"/>
        <v>0.81347986512547077</v>
      </c>
      <c r="C18">
        <f t="shared" si="4"/>
        <v>1981</v>
      </c>
      <c r="D18" s="3">
        <f>'Final Floorspace Estimates'!U21</f>
        <v>100.4164135632048</v>
      </c>
      <c r="E18" s="3">
        <f>'Final Floorspace Estimates'!V21</f>
        <v>19.419977529881514</v>
      </c>
      <c r="F18" s="3">
        <f>'Final Floorspace Estimates'!W21</f>
        <v>3.6041731644157595</v>
      </c>
      <c r="G18" s="3">
        <f t="shared" si="2"/>
        <v>123.44056425750207</v>
      </c>
      <c r="R18">
        <f t="shared" si="3"/>
        <v>1972</v>
      </c>
      <c r="S18" s="38">
        <v>209284</v>
      </c>
      <c r="T18" s="38">
        <f>'Final Floorspace Estimates'!G12</f>
        <v>67274.099999999991</v>
      </c>
      <c r="U18" s="9">
        <f>National!$T339</f>
        <v>98.079833061265091</v>
      </c>
      <c r="V18">
        <f>National!H339</f>
        <v>14660.520359312741</v>
      </c>
      <c r="W18">
        <f>National!AS339</f>
        <v>1.0032371049083844</v>
      </c>
      <c r="X18">
        <f t="shared" si="6"/>
        <v>14550.487949737719</v>
      </c>
      <c r="Z18">
        <f t="shared" si="5"/>
        <v>1972</v>
      </c>
      <c r="AA18">
        <f t="shared" si="7"/>
        <v>69.525085289547789</v>
      </c>
      <c r="AB18">
        <f t="shared" si="8"/>
        <v>216.286623674456</v>
      </c>
      <c r="AC18">
        <f t="shared" si="9"/>
        <v>148.3535146379055</v>
      </c>
      <c r="AD18">
        <f>National!AS339</f>
        <v>1.0032371049083844</v>
      </c>
      <c r="AF18">
        <f>National!H38</f>
        <v>14857.046</v>
      </c>
      <c r="AG18">
        <f>Residential_Total_LMDI_UtilAdj!AF38</f>
        <v>1.0177739342496852</v>
      </c>
      <c r="AH18">
        <f t="shared" si="10"/>
        <v>14597.589405699202</v>
      </c>
      <c r="AI18">
        <f t="shared" si="11"/>
        <v>148.3535146379055</v>
      </c>
      <c r="AJ18">
        <f t="shared" si="12"/>
        <v>1.1921578426711765</v>
      </c>
    </row>
    <row r="19" spans="1:36" x14ac:dyDescent="0.2">
      <c r="A19">
        <f t="shared" si="0"/>
        <v>0.15856720673847532</v>
      </c>
      <c r="B19">
        <f t="shared" si="1"/>
        <v>0.8115949522651652</v>
      </c>
      <c r="C19">
        <f t="shared" si="4"/>
        <v>1982</v>
      </c>
      <c r="D19" s="3">
        <f>'Final Floorspace Estimates'!U22</f>
        <v>100.94732393603773</v>
      </c>
      <c r="E19" s="3">
        <f>'Final Floorspace Estimates'!V22</f>
        <v>19.722812641436601</v>
      </c>
      <c r="F19" s="3">
        <f>'Final Floorspace Estimates'!W22</f>
        <v>3.7112727133218919</v>
      </c>
      <c r="G19" s="3">
        <f t="shared" si="2"/>
        <v>124.38140929079623</v>
      </c>
      <c r="R19">
        <f t="shared" si="3"/>
        <v>1973</v>
      </c>
      <c r="S19" s="38">
        <v>211357</v>
      </c>
      <c r="T19" s="38">
        <f>'Final Floorspace Estimates'!G13</f>
        <v>69263.55687920819</v>
      </c>
      <c r="U19" s="9">
        <f>National!$T340</f>
        <v>100.81519409879041</v>
      </c>
      <c r="V19">
        <f>National!H340</f>
        <v>14713.468966972967</v>
      </c>
      <c r="W19">
        <f>National!AS340</f>
        <v>0.98455875361022438</v>
      </c>
      <c r="X19">
        <f t="shared" si="6"/>
        <v>14893.25381344901</v>
      </c>
      <c r="Z19">
        <f t="shared" si="5"/>
        <v>1973</v>
      </c>
      <c r="AA19">
        <f t="shared" si="7"/>
        <v>70.464918661075856</v>
      </c>
      <c r="AB19">
        <f t="shared" si="8"/>
        <v>215.0229425760219</v>
      </c>
      <c r="AC19">
        <f t="shared" si="9"/>
        <v>147.72826602758781</v>
      </c>
      <c r="AD19">
        <f>National!AS340</f>
        <v>0.98455875361022438</v>
      </c>
      <c r="AF19">
        <f>National!H39</f>
        <v>14897.351000000002</v>
      </c>
      <c r="AG19">
        <f>Residential_Total_LMDI_UtilAdj!AF39</f>
        <v>1.015962835993611</v>
      </c>
      <c r="AH19">
        <f t="shared" si="10"/>
        <v>14663.283411770079</v>
      </c>
      <c r="AI19">
        <f t="shared" si="11"/>
        <v>147.72826602758781</v>
      </c>
      <c r="AJ19">
        <f t="shared" si="12"/>
        <v>1.1871333912031488</v>
      </c>
    </row>
    <row r="20" spans="1:36" x14ac:dyDescent="0.2">
      <c r="A20">
        <f t="shared" si="0"/>
        <v>0.15951044881157284</v>
      </c>
      <c r="B20">
        <f t="shared" si="1"/>
        <v>0.80989296139237532</v>
      </c>
      <c r="C20">
        <f t="shared" si="4"/>
        <v>1983</v>
      </c>
      <c r="D20" s="3">
        <f>'Final Floorspace Estimates'!U23</f>
        <v>101.73821177817953</v>
      </c>
      <c r="E20" s="3">
        <f>'Final Floorspace Estimates'!V23</f>
        <v>20.037595825162388</v>
      </c>
      <c r="F20" s="3">
        <f>'Final Floorspace Estimates'!W23</f>
        <v>3.8435231329942479</v>
      </c>
      <c r="G20" s="3">
        <f t="shared" si="2"/>
        <v>125.61933073633617</v>
      </c>
      <c r="R20">
        <f t="shared" si="3"/>
        <v>1974</v>
      </c>
      <c r="S20" s="38">
        <v>213342</v>
      </c>
      <c r="T20" s="38">
        <f>'Final Floorspace Estimates'!G14</f>
        <v>70809.498826130177</v>
      </c>
      <c r="U20" s="9">
        <f>National!$T341</f>
        <v>103.17963567018344</v>
      </c>
      <c r="V20">
        <f>National!H341</f>
        <v>14384.3378023882</v>
      </c>
      <c r="W20">
        <f>National!AS341</f>
        <v>0.9805784486962954</v>
      </c>
      <c r="X20">
        <f t="shared" si="6"/>
        <v>14623.875430138291</v>
      </c>
      <c r="Z20">
        <f t="shared" si="5"/>
        <v>1974</v>
      </c>
      <c r="AA20">
        <f t="shared" si="7"/>
        <v>68.546631371873744</v>
      </c>
      <c r="AB20">
        <f t="shared" si="8"/>
        <v>206.52420469811003</v>
      </c>
      <c r="AC20">
        <f t="shared" si="9"/>
        <v>141.73218712347378</v>
      </c>
      <c r="AD20">
        <f>National!AS341</f>
        <v>0.9805784486962954</v>
      </c>
      <c r="AF20">
        <f>National!H40</f>
        <v>14654.334999999999</v>
      </c>
      <c r="AG20">
        <f>Residential_Total_LMDI_UtilAdj!AF40</f>
        <v>1.0219303382845615</v>
      </c>
      <c r="AH20">
        <f t="shared" si="10"/>
        <v>14339.857083212875</v>
      </c>
      <c r="AI20">
        <f t="shared" si="11"/>
        <v>141.73218712347378</v>
      </c>
      <c r="AJ20">
        <f t="shared" si="12"/>
        <v>1.138949345761004</v>
      </c>
    </row>
    <row r="21" spans="1:36" x14ac:dyDescent="0.2">
      <c r="A21">
        <f t="shared" si="0"/>
        <v>0.15761022764642144</v>
      </c>
      <c r="B21">
        <f t="shared" si="1"/>
        <v>0.81109410075329336</v>
      </c>
      <c r="C21">
        <f t="shared" si="4"/>
        <v>1984</v>
      </c>
      <c r="D21" s="3">
        <f>'Final Floorspace Estimates'!U24</f>
        <v>103.56314165966558</v>
      </c>
      <c r="E21" s="3">
        <f>'Final Floorspace Estimates'!V24</f>
        <v>20.12418820158976</v>
      </c>
      <c r="F21" s="3">
        <f>'Final Floorspace Estimates'!W24</f>
        <v>3.9959334783283467</v>
      </c>
      <c r="G21" s="3">
        <f t="shared" si="2"/>
        <v>127.68326333958368</v>
      </c>
      <c r="R21">
        <f t="shared" si="3"/>
        <v>1975</v>
      </c>
      <c r="S21" s="38">
        <v>215465</v>
      </c>
      <c r="T21" s="38">
        <f>'Final Floorspace Estimates'!G15</f>
        <v>72520.665866179261</v>
      </c>
      <c r="U21" s="9">
        <f>National!$T342</f>
        <v>106.10786953002886</v>
      </c>
      <c r="V21">
        <f>National!H342</f>
        <v>14577.584241468683</v>
      </c>
      <c r="W21">
        <f>National!AS342</f>
        <v>0.99140130076161948</v>
      </c>
      <c r="X21">
        <f t="shared" si="6"/>
        <v>14659.489158801785</v>
      </c>
      <c r="Z21">
        <f t="shared" si="5"/>
        <v>1975</v>
      </c>
      <c r="AA21">
        <f t="shared" si="7"/>
        <v>68.036521749712421</v>
      </c>
      <c r="AB21">
        <f t="shared" si="8"/>
        <v>202.14223054505055</v>
      </c>
      <c r="AC21">
        <f t="shared" si="9"/>
        <v>138.15647438527736</v>
      </c>
      <c r="AD21">
        <f>National!AS342</f>
        <v>0.99140130076161948</v>
      </c>
      <c r="AF21">
        <f>National!H41</f>
        <v>14813.399999999998</v>
      </c>
      <c r="AG21">
        <f>Residential_Total_LMDI_UtilAdj!AF41</f>
        <v>1.0192633983807682</v>
      </c>
      <c r="AH21">
        <f t="shared" si="10"/>
        <v>14533.43662053695</v>
      </c>
      <c r="AI21">
        <f t="shared" si="11"/>
        <v>138.15647438527736</v>
      </c>
      <c r="AJ21">
        <f t="shared" si="12"/>
        <v>1.1102151833491152</v>
      </c>
    </row>
    <row r="22" spans="1:36" x14ac:dyDescent="0.2">
      <c r="A22">
        <f t="shared" si="0"/>
        <v>0.15571127337142554</v>
      </c>
      <c r="B22">
        <f t="shared" si="1"/>
        <v>0.81221584671346825</v>
      </c>
      <c r="C22">
        <f t="shared" si="4"/>
        <v>1985</v>
      </c>
      <c r="D22" s="3">
        <f>'Final Floorspace Estimates'!U25</f>
        <v>105.44994959184879</v>
      </c>
      <c r="E22" s="3">
        <f>'Final Floorspace Estimates'!V25</f>
        <v>20.215988144456794</v>
      </c>
      <c r="F22" s="3">
        <f>'Final Floorspace Estimates'!W25</f>
        <v>4.1640206651945535</v>
      </c>
      <c r="G22" s="3">
        <f t="shared" si="2"/>
        <v>129.82995840150014</v>
      </c>
      <c r="R22">
        <f t="shared" si="3"/>
        <v>1976</v>
      </c>
      <c r="S22" s="38">
        <v>217563</v>
      </c>
      <c r="T22" s="38">
        <f>'Final Floorspace Estimates'!G16</f>
        <v>74047.725476823762</v>
      </c>
      <c r="U22" s="9">
        <f>National!$T343</f>
        <v>108.44463980441043</v>
      </c>
      <c r="V22">
        <f>National!H343</f>
        <v>15184.207231747403</v>
      </c>
      <c r="W22">
        <f>National!AS343</f>
        <v>0.99855077451199026</v>
      </c>
      <c r="X22">
        <f t="shared" si="6"/>
        <v>15157.84936553935</v>
      </c>
      <c r="Z22">
        <f t="shared" si="5"/>
        <v>1976</v>
      </c>
      <c r="AA22">
        <f t="shared" si="7"/>
        <v>69.67108086181635</v>
      </c>
      <c r="AB22">
        <f t="shared" si="8"/>
        <v>204.7037808107099</v>
      </c>
      <c r="AC22">
        <f t="shared" si="9"/>
        <v>139.77499849580286</v>
      </c>
      <c r="AD22">
        <f>National!AS343</f>
        <v>0.99855077451199026</v>
      </c>
      <c r="AF22">
        <f>National!H42</f>
        <v>15410.260000000002</v>
      </c>
      <c r="AG22">
        <f>Residential_Total_LMDI_UtilAdj!AF42</f>
        <v>1.0181276368331829</v>
      </c>
      <c r="AH22">
        <f t="shared" si="10"/>
        <v>15135.882223895398</v>
      </c>
      <c r="AI22">
        <f t="shared" si="11"/>
        <v>139.77499849580286</v>
      </c>
      <c r="AJ22">
        <f t="shared" si="12"/>
        <v>1.1232215230817795</v>
      </c>
    </row>
    <row r="23" spans="1:36" x14ac:dyDescent="0.2">
      <c r="A23">
        <f t="shared" si="0"/>
        <v>0.15676343006424337</v>
      </c>
      <c r="B23">
        <f t="shared" si="1"/>
        <v>0.81049660581651972</v>
      </c>
      <c r="C23">
        <f t="shared" si="4"/>
        <v>1986</v>
      </c>
      <c r="D23" s="3">
        <f>'Final Floorspace Estimates'!U26</f>
        <v>107.29991713780578</v>
      </c>
      <c r="E23" s="3">
        <f>'Final Floorspace Estimates'!V26</f>
        <v>20.753576184549004</v>
      </c>
      <c r="F23" s="3">
        <f>'Final Floorspace Estimates'!W26</f>
        <v>4.3343740268347908</v>
      </c>
      <c r="G23" s="3">
        <f t="shared" si="2"/>
        <v>132.38786734918955</v>
      </c>
      <c r="R23">
        <f t="shared" si="3"/>
        <v>1977</v>
      </c>
      <c r="S23" s="38">
        <v>219760</v>
      </c>
      <c r="T23" s="38">
        <f>'Final Floorspace Estimates'!G17</f>
        <v>75365.949993540286</v>
      </c>
      <c r="U23" s="9">
        <f>National!$T344</f>
        <v>110.36697885918151</v>
      </c>
      <c r="V23">
        <f>National!H344</f>
        <v>15421.153179466441</v>
      </c>
      <c r="W23">
        <f>National!AS344</f>
        <v>1.0065464237584518</v>
      </c>
      <c r="X23">
        <f t="shared" si="6"/>
        <v>15282.763179484187</v>
      </c>
      <c r="Z23">
        <f t="shared" si="5"/>
        <v>1977</v>
      </c>
      <c r="AA23">
        <f t="shared" si="7"/>
        <v>69.542970419931677</v>
      </c>
      <c r="AB23">
        <f t="shared" si="8"/>
        <v>202.78074091541461</v>
      </c>
      <c r="AC23">
        <f t="shared" si="9"/>
        <v>138.47224357734427</v>
      </c>
      <c r="AD23">
        <f>National!AS344</f>
        <v>1.0065464237584518</v>
      </c>
      <c r="AF23">
        <f>National!H43</f>
        <v>15661.713</v>
      </c>
      <c r="AG23">
        <f>Residential_Total_LMDI_UtilAdj!AF43</f>
        <v>1.0181307813877361</v>
      </c>
      <c r="AH23">
        <f t="shared" si="10"/>
        <v>15382.810623457155</v>
      </c>
      <c r="AI23">
        <f t="shared" si="11"/>
        <v>138.47224357734427</v>
      </c>
      <c r="AJ23">
        <f t="shared" si="12"/>
        <v>1.1127526811611173</v>
      </c>
    </row>
    <row r="24" spans="1:36" x14ac:dyDescent="0.2">
      <c r="A24">
        <f t="shared" si="0"/>
        <v>0.15583920122273667</v>
      </c>
      <c r="B24">
        <f t="shared" si="1"/>
        <v>0.81109104499231566</v>
      </c>
      <c r="C24">
        <f t="shared" si="4"/>
        <v>1987</v>
      </c>
      <c r="D24" s="3">
        <f>'Final Floorspace Estimates'!U27</f>
        <v>110.21024675271116</v>
      </c>
      <c r="E24" s="3">
        <f>'Final Floorspace Estimates'!V27</f>
        <v>21.175276100682304</v>
      </c>
      <c r="F24" s="3">
        <f>'Final Floorspace Estimates'!W27</f>
        <v>4.4934853456864507</v>
      </c>
      <c r="G24" s="3">
        <f t="shared" si="2"/>
        <v>135.87900819907992</v>
      </c>
      <c r="R24">
        <f t="shared" si="3"/>
        <v>1978</v>
      </c>
      <c r="S24" s="38">
        <v>222095</v>
      </c>
      <c r="T24" s="38">
        <f>'Final Floorspace Estimates'!G18</f>
        <v>77278.879497356</v>
      </c>
      <c r="U24" s="9">
        <f>National!$T345</f>
        <v>113.28568727158145</v>
      </c>
      <c r="V24">
        <f>National!H345</f>
        <v>15814.860047929382</v>
      </c>
      <c r="W24">
        <f>National!AS345</f>
        <v>1.0249544243565132</v>
      </c>
      <c r="X24">
        <f t="shared" si="6"/>
        <v>15396.596575697902</v>
      </c>
      <c r="Z24">
        <f t="shared" si="5"/>
        <v>1978</v>
      </c>
      <c r="AA24">
        <f t="shared" si="7"/>
        <v>69.324372794065155</v>
      </c>
      <c r="AB24">
        <f t="shared" si="8"/>
        <v>199.2342108974895</v>
      </c>
      <c r="AC24">
        <f t="shared" si="9"/>
        <v>135.90945993722414</v>
      </c>
      <c r="AD24">
        <f>National!AS345</f>
        <v>1.0249544243565132</v>
      </c>
      <c r="AF24">
        <f>National!H44</f>
        <v>16132.285999999996</v>
      </c>
      <c r="AG24">
        <f>Residential_Total_LMDI_UtilAdj!AF44</f>
        <v>1.0222723817471644</v>
      </c>
      <c r="AH24">
        <f t="shared" si="10"/>
        <v>15780.809780293905</v>
      </c>
      <c r="AI24">
        <f t="shared" si="11"/>
        <v>135.90945993722414</v>
      </c>
      <c r="AJ24">
        <f t="shared" si="12"/>
        <v>1.0921583418689496</v>
      </c>
    </row>
    <row r="25" spans="1:36" x14ac:dyDescent="0.2">
      <c r="A25">
        <f t="shared" si="0"/>
        <v>0.15614992486604756</v>
      </c>
      <c r="B25">
        <f t="shared" si="1"/>
        <v>0.80998316258127501</v>
      </c>
      <c r="C25">
        <f t="shared" si="4"/>
        <v>1988</v>
      </c>
      <c r="D25" s="3">
        <f>'Final Floorspace Estimates'!U28</f>
        <v>112.91394155120565</v>
      </c>
      <c r="E25" s="3">
        <f>'Final Floorspace Estimates'!V28</f>
        <v>21.767740743352647</v>
      </c>
      <c r="F25" s="3">
        <f>'Final Floorspace Estimates'!W28</f>
        <v>4.7211433041475139</v>
      </c>
      <c r="G25" s="3">
        <f t="shared" si="2"/>
        <v>139.40282559870582</v>
      </c>
      <c r="R25">
        <f t="shared" si="3"/>
        <v>1979</v>
      </c>
      <c r="S25" s="38">
        <v>224567</v>
      </c>
      <c r="T25" s="38">
        <f>'Final Floorspace Estimates'!G19</f>
        <v>78688.399457564286</v>
      </c>
      <c r="U25" s="9">
        <f>National!$T346</f>
        <v>116.18377571136753</v>
      </c>
      <c r="V25">
        <f>National!H346</f>
        <v>15567.39033574858</v>
      </c>
      <c r="W25">
        <f>National!AS346</f>
        <v>1.0029557869469707</v>
      </c>
      <c r="X25">
        <f t="shared" si="6"/>
        <v>15495.760820029896</v>
      </c>
      <c r="Z25">
        <f t="shared" si="5"/>
        <v>1979</v>
      </c>
      <c r="AA25">
        <f t="shared" si="7"/>
        <v>69.002840221536999</v>
      </c>
      <c r="AB25">
        <f t="shared" si="8"/>
        <v>196.92560691092177</v>
      </c>
      <c r="AC25">
        <f t="shared" si="9"/>
        <v>133.37284595162092</v>
      </c>
      <c r="AD25">
        <f>National!AS346</f>
        <v>1.0029557869469707</v>
      </c>
      <c r="AF25">
        <f>National!H45</f>
        <v>15812.724</v>
      </c>
      <c r="AG25">
        <f>Residential_Total_LMDI_UtilAdj!AF45</f>
        <v>1.0174474737593195</v>
      </c>
      <c r="AH25">
        <f t="shared" si="10"/>
        <v>15541.562987595122</v>
      </c>
      <c r="AI25">
        <f t="shared" si="11"/>
        <v>133.37284595162092</v>
      </c>
      <c r="AJ25">
        <f t="shared" si="12"/>
        <v>1.0717742999799036</v>
      </c>
    </row>
    <row r="26" spans="1:36" x14ac:dyDescent="0.2">
      <c r="A26">
        <f t="shared" si="0"/>
        <v>0.15613642166922184</v>
      </c>
      <c r="B26">
        <f t="shared" si="1"/>
        <v>0.80924837575794917</v>
      </c>
      <c r="C26">
        <f t="shared" si="4"/>
        <v>1989</v>
      </c>
      <c r="D26" s="3">
        <f>'Final Floorspace Estimates'!U29</f>
        <v>115.53621685257544</v>
      </c>
      <c r="E26" s="3">
        <f>'Final Floorspace Estimates'!V29</f>
        <v>22.29156339753478</v>
      </c>
      <c r="F26" s="3">
        <f>'Final Floorspace Estimates'!W29</f>
        <v>4.9420050390640595</v>
      </c>
      <c r="G26" s="3">
        <f t="shared" si="2"/>
        <v>142.76978528917428</v>
      </c>
      <c r="R26">
        <f t="shared" si="3"/>
        <v>1980</v>
      </c>
      <c r="S26" s="38">
        <v>227225</v>
      </c>
      <c r="T26" s="38">
        <f>'Final Floorspace Estimates'!G20</f>
        <v>80226.208855010162</v>
      </c>
      <c r="U26" s="9">
        <f>National!$T347</f>
        <v>118.78869157921903</v>
      </c>
      <c r="V26">
        <f>National!H347</f>
        <v>15476.304297093435</v>
      </c>
      <c r="W26">
        <f>National!AS347</f>
        <v>1.0167540133773343</v>
      </c>
      <c r="X26">
        <f t="shared" si="6"/>
        <v>15209.958382149192</v>
      </c>
      <c r="Z26">
        <f t="shared" si="5"/>
        <v>1980</v>
      </c>
      <c r="AA26">
        <f t="shared" si="7"/>
        <v>66.937873834961792</v>
      </c>
      <c r="AB26">
        <f t="shared" si="8"/>
        <v>189.58839759756793</v>
      </c>
      <c r="AC26">
        <f t="shared" si="9"/>
        <v>128.04214088010067</v>
      </c>
      <c r="AD26">
        <f>National!AS347</f>
        <v>1.0167540133773343</v>
      </c>
      <c r="AF26">
        <f>National!H46</f>
        <v>15753.380000000001</v>
      </c>
      <c r="AG26">
        <f>Residential_Total_LMDI_UtilAdj!AF46</f>
        <v>1.0186613489114056</v>
      </c>
      <c r="AH26">
        <f t="shared" si="10"/>
        <v>15464.786228352417</v>
      </c>
      <c r="AI26">
        <f t="shared" si="11"/>
        <v>128.04214088010067</v>
      </c>
      <c r="AJ26">
        <f t="shared" si="12"/>
        <v>1.0289371493165642</v>
      </c>
    </row>
    <row r="27" spans="1:36" x14ac:dyDescent="0.2">
      <c r="A27">
        <f t="shared" si="0"/>
        <v>0.15442190815420093</v>
      </c>
      <c r="B27">
        <f t="shared" si="1"/>
        <v>0.80957440427418481</v>
      </c>
      <c r="C27">
        <f t="shared" si="4"/>
        <v>1990</v>
      </c>
      <c r="D27" s="3">
        <f>'Final Floorspace Estimates'!U30</f>
        <v>117.4022648306712</v>
      </c>
      <c r="E27" s="3">
        <f>'Final Floorspace Estimates'!V30</f>
        <v>22.393842568467651</v>
      </c>
      <c r="F27" s="3">
        <f>'Final Floorspace Estimates'!W30</f>
        <v>5.2211562530228175</v>
      </c>
      <c r="G27" s="3">
        <f t="shared" si="2"/>
        <v>145.01726365216169</v>
      </c>
      <c r="R27">
        <f t="shared" si="3"/>
        <v>1981</v>
      </c>
      <c r="S27" s="38">
        <v>229466</v>
      </c>
      <c r="T27" s="38">
        <f>'Final Floorspace Estimates'!G21</f>
        <v>83391.453556010412</v>
      </c>
      <c r="U27" s="9">
        <f>National!$T348</f>
        <v>123.44056425750207</v>
      </c>
      <c r="V27">
        <f>National!H348</f>
        <v>15135.613858821765</v>
      </c>
      <c r="W27">
        <f>National!AS348</f>
        <v>0.9900986617939489</v>
      </c>
      <c r="X27">
        <f t="shared" si="6"/>
        <v>15281.331763044866</v>
      </c>
      <c r="Z27">
        <f t="shared" si="5"/>
        <v>1981</v>
      </c>
      <c r="AA27">
        <f t="shared" si="7"/>
        <v>66.595189540258104</v>
      </c>
      <c r="AB27">
        <f t="shared" si="8"/>
        <v>183.24817605896578</v>
      </c>
      <c r="AC27">
        <f t="shared" si="9"/>
        <v>123.79505760494889</v>
      </c>
      <c r="AD27">
        <f>National!AS348</f>
        <v>0.9900986617939489</v>
      </c>
      <c r="AF27">
        <f>National!H47</f>
        <v>15261.545</v>
      </c>
      <c r="AG27">
        <f>Residential_Total_LMDI_UtilAdj!AF47</f>
        <v>1.0086925739492052</v>
      </c>
      <c r="AH27">
        <f t="shared" si="10"/>
        <v>15130.026129020087</v>
      </c>
      <c r="AI27">
        <f t="shared" si="11"/>
        <v>123.79505760494889</v>
      </c>
      <c r="AJ27">
        <f t="shared" si="12"/>
        <v>0.99480790305429811</v>
      </c>
    </row>
    <row r="28" spans="1:36" x14ac:dyDescent="0.2">
      <c r="A28">
        <f t="shared" si="0"/>
        <v>0.15241227032642443</v>
      </c>
      <c r="B28">
        <f t="shared" si="1"/>
        <v>0.81050984739465104</v>
      </c>
      <c r="C28">
        <f t="shared" si="4"/>
        <v>1991</v>
      </c>
      <c r="D28" s="3">
        <f>'Final Floorspace Estimates'!U31</f>
        <v>118.95244745118845</v>
      </c>
      <c r="E28" s="3">
        <f>'Final Floorspace Estimates'!V31</f>
        <v>22.368405066511936</v>
      </c>
      <c r="F28" s="3">
        <f>'Final Floorspace Estimates'!W31</f>
        <v>5.4416425137368725</v>
      </c>
      <c r="G28" s="3">
        <f t="shared" si="2"/>
        <v>146.76249503143725</v>
      </c>
      <c r="R28">
        <f t="shared" si="3"/>
        <v>1982</v>
      </c>
      <c r="S28" s="38">
        <v>231664</v>
      </c>
      <c r="T28" s="38">
        <f>'Final Floorspace Estimates'!G22</f>
        <v>84072.928486251039</v>
      </c>
      <c r="U28" s="9">
        <f>National!$T349</f>
        <v>124.38140929079624</v>
      </c>
      <c r="V28">
        <f>National!H349</f>
        <v>15318.178036484525</v>
      </c>
      <c r="W28">
        <f>National!AS349</f>
        <v>0.9999525385940895</v>
      </c>
      <c r="X28">
        <f t="shared" si="6"/>
        <v>15312.914228091109</v>
      </c>
      <c r="Z28">
        <f t="shared" si="5"/>
        <v>1982</v>
      </c>
      <c r="AA28">
        <f t="shared" si="7"/>
        <v>66.099671196608497</v>
      </c>
      <c r="AB28">
        <f t="shared" si="8"/>
        <v>182.13846601757572</v>
      </c>
      <c r="AC28">
        <f t="shared" si="9"/>
        <v>123.11256413159332</v>
      </c>
      <c r="AD28">
        <f>National!AS349</f>
        <v>0.9999525385940895</v>
      </c>
      <c r="AF28">
        <f>National!H48</f>
        <v>15530.937000000002</v>
      </c>
      <c r="AG28">
        <f>Residential_Total_LMDI_UtilAdj!AF48</f>
        <v>1.0142859761206739</v>
      </c>
      <c r="AH28">
        <f t="shared" si="10"/>
        <v>15312.187455653257</v>
      </c>
      <c r="AI28">
        <f t="shared" si="11"/>
        <v>123.11256413159332</v>
      </c>
      <c r="AJ28">
        <f t="shared" si="12"/>
        <v>0.98932343611181517</v>
      </c>
    </row>
    <row r="29" spans="1:36" x14ac:dyDescent="0.2">
      <c r="A29">
        <f t="shared" si="0"/>
        <v>0.15049461204304251</v>
      </c>
      <c r="B29">
        <f t="shared" si="1"/>
        <v>0.81242610635298806</v>
      </c>
      <c r="C29">
        <f t="shared" si="4"/>
        <v>1992</v>
      </c>
      <c r="D29" s="3">
        <f>'Final Floorspace Estimates'!U32</f>
        <v>122.32693260714944</v>
      </c>
      <c r="E29" s="3">
        <f>'Final Floorspace Estimates'!V32</f>
        <v>22.659961467473657</v>
      </c>
      <c r="F29" s="3">
        <f>'Final Floorspace Estimates'!W32</f>
        <v>5.5830244085233129</v>
      </c>
      <c r="G29" s="3">
        <f t="shared" si="2"/>
        <v>150.56991848314641</v>
      </c>
      <c r="R29">
        <f t="shared" si="3"/>
        <v>1983</v>
      </c>
      <c r="S29" s="38">
        <v>233792</v>
      </c>
      <c r="T29" s="38">
        <f>'Final Floorspace Estimates'!G23</f>
        <v>84941.020785206056</v>
      </c>
      <c r="U29" s="9">
        <f>National!$T350</f>
        <v>125.61933073633618</v>
      </c>
      <c r="V29">
        <f>National!H350</f>
        <v>15243.441623348132</v>
      </c>
      <c r="W29">
        <f>National!AS350</f>
        <v>0.99800005053107965</v>
      </c>
      <c r="X29">
        <f t="shared" si="6"/>
        <v>15274.607358319712</v>
      </c>
      <c r="Z29">
        <f t="shared" si="5"/>
        <v>1983</v>
      </c>
      <c r="AA29">
        <f t="shared" si="7"/>
        <v>65.334174643784706</v>
      </c>
      <c r="AB29">
        <f t="shared" si="8"/>
        <v>179.82603949327682</v>
      </c>
      <c r="AC29">
        <f t="shared" si="9"/>
        <v>121.5944016640222</v>
      </c>
      <c r="AD29">
        <f>National!AS350</f>
        <v>0.99800005053107965</v>
      </c>
      <c r="AF29">
        <f>National!H49</f>
        <v>15425.021000000001</v>
      </c>
      <c r="AG29">
        <f>Residential_Total_LMDI_UtilAdj!AF49</f>
        <v>1.0118709908927979</v>
      </c>
      <c r="AH29">
        <f t="shared" si="10"/>
        <v>15244.058915445474</v>
      </c>
      <c r="AI29">
        <f t="shared" si="11"/>
        <v>121.5944016640222</v>
      </c>
      <c r="AJ29">
        <f t="shared" si="12"/>
        <v>0.97712359509974733</v>
      </c>
    </row>
    <row r="30" spans="1:36" x14ac:dyDescent="0.2">
      <c r="A30">
        <f t="shared" si="0"/>
        <v>0.14813836985413287</v>
      </c>
      <c r="B30">
        <f t="shared" si="1"/>
        <v>0.81467884970679694</v>
      </c>
      <c r="C30">
        <f t="shared" si="4"/>
        <v>1993</v>
      </c>
      <c r="D30" s="3">
        <f>'Final Floorspace Estimates'!U33</f>
        <v>125.88275758776004</v>
      </c>
      <c r="E30" s="3">
        <f>'Final Floorspace Estimates'!V33</f>
        <v>22.890083016768131</v>
      </c>
      <c r="F30" s="3">
        <f>'Final Floorspace Estimates'!W33</f>
        <v>5.745418502192571</v>
      </c>
      <c r="G30" s="3">
        <f t="shared" si="2"/>
        <v>154.51825910672073</v>
      </c>
      <c r="R30">
        <f t="shared" si="3"/>
        <v>1984</v>
      </c>
      <c r="S30" s="38">
        <v>235825</v>
      </c>
      <c r="T30" s="38">
        <f>'Final Floorspace Estimates'!G24</f>
        <v>86136.082150429749</v>
      </c>
      <c r="U30" s="9">
        <f>National!$T351</f>
        <v>127.68326333958369</v>
      </c>
      <c r="V30">
        <f>National!H351</f>
        <v>15948.964858932879</v>
      </c>
      <c r="W30">
        <f>National!AS351</f>
        <v>0.99210341364522436</v>
      </c>
      <c r="X30">
        <f t="shared" si="6"/>
        <v>16075.846206561708</v>
      </c>
      <c r="Z30">
        <f t="shared" si="5"/>
        <v>1984</v>
      </c>
      <c r="AA30">
        <f t="shared" si="7"/>
        <v>68.168541107014562</v>
      </c>
      <c r="AB30">
        <f t="shared" si="8"/>
        <v>186.63312522720193</v>
      </c>
      <c r="AC30">
        <f t="shared" si="9"/>
        <v>125.90409883092296</v>
      </c>
      <c r="AD30">
        <f>National!AS351</f>
        <v>0.99210341364522436</v>
      </c>
      <c r="AF30">
        <f>National!H50</f>
        <v>15959.562999999998</v>
      </c>
      <c r="AG30">
        <f>Residential_Total_LMDI_UtilAdj!AF50</f>
        <v>1.0006684536215826</v>
      </c>
      <c r="AH30">
        <f t="shared" si="10"/>
        <v>15948.901898765502</v>
      </c>
      <c r="AI30">
        <f t="shared" si="11"/>
        <v>125.90409883092296</v>
      </c>
      <c r="AJ30">
        <f t="shared" si="12"/>
        <v>1.0117560019530578</v>
      </c>
    </row>
    <row r="31" spans="1:36" x14ac:dyDescent="0.2">
      <c r="A31">
        <f t="shared" si="0"/>
        <v>0.14581992631810162</v>
      </c>
      <c r="B31">
        <f t="shared" si="1"/>
        <v>0.81658467065737927</v>
      </c>
      <c r="C31">
        <f t="shared" si="4"/>
        <v>1994</v>
      </c>
      <c r="D31" s="3">
        <f>'Final Floorspace Estimates'!U34</f>
        <v>129.08269838513547</v>
      </c>
      <c r="E31" s="3">
        <f>'Final Floorspace Estimates'!V34</f>
        <v>23.050677099178401</v>
      </c>
      <c r="F31" s="3">
        <f>'Final Floorspace Estimates'!W34</f>
        <v>5.9429428982237047</v>
      </c>
      <c r="G31" s="3">
        <f t="shared" si="2"/>
        <v>158.07631838253758</v>
      </c>
      <c r="O31" s="396">
        <f>LN(S31/S16)/15</f>
        <v>1.0260649036577288E-2</v>
      </c>
      <c r="P31" s="396">
        <f>LN(T31/T16)/15</f>
        <v>2.1333650168096706E-2</v>
      </c>
      <c r="Q31" s="396">
        <f>LN(U31/U16)/15</f>
        <v>2.2781373676958757E-2</v>
      </c>
      <c r="R31">
        <f t="shared" si="3"/>
        <v>1985</v>
      </c>
      <c r="S31" s="38">
        <v>237924</v>
      </c>
      <c r="T31" s="38">
        <f>'Final Floorspace Estimates'!G25</f>
        <v>87369.531977354287</v>
      </c>
      <c r="U31" s="9">
        <f>National!$T352</f>
        <v>129.82995840150014</v>
      </c>
      <c r="V31">
        <f>National!H352</f>
        <v>16041.333999999999</v>
      </c>
      <c r="W31">
        <f>National!AS352</f>
        <v>0.99289079413711334</v>
      </c>
      <c r="X31">
        <f t="shared" si="6"/>
        <v>16156.191692703689</v>
      </c>
      <c r="Y31" s="17">
        <f>U31/S31*1000</f>
        <v>0.54567827710319317</v>
      </c>
      <c r="Z31">
        <f t="shared" si="5"/>
        <v>1985</v>
      </c>
      <c r="AA31">
        <f t="shared" si="7"/>
        <v>67.90484227191746</v>
      </c>
      <c r="AB31">
        <f t="shared" si="8"/>
        <v>184.91791505637556</v>
      </c>
      <c r="AC31">
        <f t="shared" si="9"/>
        <v>124.44116821435422</v>
      </c>
      <c r="AD31">
        <f>National!AS352</f>
        <v>0.99289079413711334</v>
      </c>
      <c r="AF31">
        <f>National!H51</f>
        <v>16041.333999999999</v>
      </c>
      <c r="AG31">
        <f>Residential_Total_LMDI_UtilAdj!AF51</f>
        <v>1</v>
      </c>
      <c r="AH31">
        <f t="shared" si="10"/>
        <v>16041.333999999999</v>
      </c>
      <c r="AI31">
        <f t="shared" si="11"/>
        <v>124.44116821435422</v>
      </c>
      <c r="AJ31">
        <f t="shared" si="12"/>
        <v>1</v>
      </c>
    </row>
    <row r="32" spans="1:36" x14ac:dyDescent="0.2">
      <c r="A32">
        <f t="shared" si="0"/>
        <v>0.14433930676435425</v>
      </c>
      <c r="B32">
        <f t="shared" si="1"/>
        <v>0.81748066808895647</v>
      </c>
      <c r="C32">
        <f t="shared" si="4"/>
        <v>1995</v>
      </c>
      <c r="D32" s="3">
        <f>'Final Floorspace Estimates'!U35</f>
        <v>132.04862203136963</v>
      </c>
      <c r="E32" s="3">
        <f>'Final Floorspace Estimates'!V35</f>
        <v>23.315299440355794</v>
      </c>
      <c r="F32" s="3">
        <f>'Final Floorspace Estimates'!W35</f>
        <v>6.1672647519962496</v>
      </c>
      <c r="G32" s="3">
        <f t="shared" si="2"/>
        <v>161.53118622372168</v>
      </c>
      <c r="R32">
        <f t="shared" si="3"/>
        <v>1986</v>
      </c>
      <c r="S32" s="38">
        <v>240133</v>
      </c>
      <c r="T32" s="38">
        <f>'Final Floorspace Estimates'!G26</f>
        <v>88622.319685179507</v>
      </c>
      <c r="U32" s="9">
        <f>National!$T353</f>
        <v>132.38786734918955</v>
      </c>
      <c r="V32">
        <f>National!H353</f>
        <v>16081.068379075728</v>
      </c>
      <c r="W32">
        <f>National!AS353</f>
        <v>0.98172925010460421</v>
      </c>
      <c r="X32">
        <f t="shared" si="6"/>
        <v>16378.814401355532</v>
      </c>
      <c r="Y32" s="17">
        <f t="shared" ref="Y32:Y56" si="13">U32/S32*1000</f>
        <v>0.55131059599967325</v>
      </c>
      <c r="Z32">
        <f t="shared" si="5"/>
        <v>1986</v>
      </c>
      <c r="AA32">
        <f t="shared" si="7"/>
        <v>68.207261814725726</v>
      </c>
      <c r="AB32">
        <f t="shared" si="8"/>
        <v>184.81590709360088</v>
      </c>
      <c r="AC32">
        <f t="shared" si="9"/>
        <v>123.71839451234879</v>
      </c>
      <c r="AD32">
        <f>National!AS353</f>
        <v>0.98172925010460421</v>
      </c>
      <c r="AF32">
        <f>National!H52</f>
        <v>15975.108</v>
      </c>
      <c r="AG32">
        <f>Residential_Total_LMDI_UtilAdj!AF52</f>
        <v>0.99350397820705549</v>
      </c>
      <c r="AH32">
        <f t="shared" si="10"/>
        <v>16079.561179845259</v>
      </c>
      <c r="AI32">
        <f t="shared" si="11"/>
        <v>123.71839451234879</v>
      </c>
      <c r="AJ32">
        <f t="shared" si="12"/>
        <v>0.99419184412701411</v>
      </c>
    </row>
    <row r="33" spans="1:36" x14ac:dyDescent="0.2">
      <c r="A33">
        <f t="shared" si="0"/>
        <v>0.14368428902615651</v>
      </c>
      <c r="B33">
        <f t="shared" si="1"/>
        <v>0.81786955110736381</v>
      </c>
      <c r="C33">
        <f t="shared" si="4"/>
        <v>1996</v>
      </c>
      <c r="D33" s="3">
        <f>'Final Floorspace Estimates'!U36</f>
        <v>134.29916362741048</v>
      </c>
      <c r="E33" s="3">
        <f>'Final Floorspace Estimates'!V36</f>
        <v>23.593835736377486</v>
      </c>
      <c r="F33" s="3">
        <f>'Final Floorspace Estimates'!W36</f>
        <v>6.3130937051795684</v>
      </c>
      <c r="G33" s="3">
        <f t="shared" si="2"/>
        <v>164.20609306896753</v>
      </c>
      <c r="R33">
        <f t="shared" si="3"/>
        <v>1987</v>
      </c>
      <c r="S33" s="38">
        <v>242289</v>
      </c>
      <c r="T33" s="38">
        <f>'Final Floorspace Estimates'!G27</f>
        <v>89856.920411248066</v>
      </c>
      <c r="U33" s="9">
        <f>National!$T354</f>
        <v>135.87900819907992</v>
      </c>
      <c r="V33">
        <f>National!H354</f>
        <v>16449.101576708199</v>
      </c>
      <c r="W33">
        <f>National!AS354</f>
        <v>0.9898888436215717</v>
      </c>
      <c r="X33">
        <f t="shared" si="6"/>
        <v>16613.331820563184</v>
      </c>
      <c r="Y33" s="17">
        <f t="shared" si="13"/>
        <v>0.56081377280470812</v>
      </c>
      <c r="Z33">
        <f t="shared" si="5"/>
        <v>1987</v>
      </c>
      <c r="AA33">
        <f t="shared" si="7"/>
        <v>68.568246270211134</v>
      </c>
      <c r="AB33">
        <f t="shared" si="8"/>
        <v>184.88650339371713</v>
      </c>
      <c r="AC33">
        <f t="shared" si="9"/>
        <v>122.26562469621911</v>
      </c>
      <c r="AD33">
        <f>National!AS354</f>
        <v>0.9898888436215717</v>
      </c>
      <c r="AF33">
        <f>National!H53</f>
        <v>16263.213999999998</v>
      </c>
      <c r="AG33">
        <f>Residential_Total_LMDI_UtilAdj!AF53</f>
        <v>0.98892466233001131</v>
      </c>
      <c r="AH33">
        <f t="shared" si="10"/>
        <v>16445.351824558751</v>
      </c>
      <c r="AI33">
        <f t="shared" si="11"/>
        <v>122.26562469621911</v>
      </c>
      <c r="AJ33">
        <f t="shared" si="12"/>
        <v>0.98251749361282381</v>
      </c>
    </row>
    <row r="34" spans="1:36" x14ac:dyDescent="0.2">
      <c r="A34">
        <f t="shared" si="0"/>
        <v>0.14317999487780281</v>
      </c>
      <c r="B34">
        <f t="shared" si="1"/>
        <v>0.81810950812412087</v>
      </c>
      <c r="C34">
        <f t="shared" si="4"/>
        <v>1997</v>
      </c>
      <c r="D34" s="3">
        <f>'Final Floorspace Estimates'!U37</f>
        <v>136.51429139543654</v>
      </c>
      <c r="E34" s="3">
        <f>'Final Floorspace Estimates'!V37</f>
        <v>23.8918083076233</v>
      </c>
      <c r="F34" s="3">
        <f>'Final Floorspace Estimates'!W37</f>
        <v>6.4594482948556529</v>
      </c>
      <c r="G34" s="3">
        <f t="shared" si="2"/>
        <v>166.86554799791551</v>
      </c>
      <c r="R34">
        <f t="shared" si="3"/>
        <v>1988</v>
      </c>
      <c r="S34" s="38">
        <v>244499</v>
      </c>
      <c r="T34" s="38">
        <f>'Final Floorspace Estimates'!G28</f>
        <v>91216.809136547279</v>
      </c>
      <c r="U34" s="9">
        <f>National!$T355</f>
        <v>139.40282559870582</v>
      </c>
      <c r="V34">
        <f>National!H355</f>
        <v>17358.073429697717</v>
      </c>
      <c r="W34">
        <f>National!AS355</f>
        <v>1.012251999243136</v>
      </c>
      <c r="X34">
        <f t="shared" si="6"/>
        <v>17145.136129213282</v>
      </c>
      <c r="Y34" s="17">
        <f t="shared" si="13"/>
        <v>0.5701570378558023</v>
      </c>
      <c r="Z34">
        <f t="shared" si="5"/>
        <v>1988</v>
      </c>
      <c r="AA34">
        <f t="shared" si="7"/>
        <v>70.12354295605823</v>
      </c>
      <c r="AB34">
        <f t="shared" si="8"/>
        <v>187.96027060700862</v>
      </c>
      <c r="AC34">
        <f t="shared" si="9"/>
        <v>122.98987524520058</v>
      </c>
      <c r="AD34">
        <f>National!AS355</f>
        <v>1.012251999243136</v>
      </c>
      <c r="AF34">
        <f>National!H54</f>
        <v>17132.613000000001</v>
      </c>
      <c r="AG34">
        <f>Residential_Total_LMDI_UtilAdj!AF54</f>
        <v>0.9871747173420149</v>
      </c>
      <c r="AH34">
        <f t="shared" si="10"/>
        <v>17355.198324091867</v>
      </c>
      <c r="AI34">
        <f t="shared" si="11"/>
        <v>122.98987524520058</v>
      </c>
      <c r="AJ34">
        <f t="shared" si="12"/>
        <v>0.98833751731859554</v>
      </c>
    </row>
    <row r="35" spans="1:36" x14ac:dyDescent="0.2">
      <c r="A35">
        <f t="shared" si="0"/>
        <v>0.13990737216311944</v>
      </c>
      <c r="B35">
        <f t="shared" si="1"/>
        <v>0.82047576023929158</v>
      </c>
      <c r="C35">
        <f t="shared" si="4"/>
        <v>1998</v>
      </c>
      <c r="D35" s="3">
        <f>'Final Floorspace Estimates'!U38</f>
        <v>139.92916362781659</v>
      </c>
      <c r="E35" s="3">
        <f>'Final Floorspace Estimates'!V38</f>
        <v>23.860694637025361</v>
      </c>
      <c r="F35" s="3">
        <f>'Final Floorspace Estimates'!W38</f>
        <v>6.7565130100465076</v>
      </c>
      <c r="G35" s="3">
        <f t="shared" si="2"/>
        <v>170.54637127488846</v>
      </c>
      <c r="R35">
        <f t="shared" si="3"/>
        <v>1989</v>
      </c>
      <c r="S35" s="38">
        <v>246819</v>
      </c>
      <c r="T35" s="38">
        <f>'Final Floorspace Estimates'!G29</f>
        <v>92488.022347736784</v>
      </c>
      <c r="U35" s="9">
        <f>National!$T356</f>
        <v>142.76978528917428</v>
      </c>
      <c r="V35">
        <f>National!H356</f>
        <v>17710.023130195921</v>
      </c>
      <c r="W35">
        <f>National!AS356</f>
        <v>1.0082869482500783</v>
      </c>
      <c r="X35">
        <f t="shared" si="6"/>
        <v>17562.022928449482</v>
      </c>
      <c r="Y35" s="17">
        <f t="shared" si="13"/>
        <v>0.57843920155731232</v>
      </c>
      <c r="Z35">
        <f t="shared" si="5"/>
        <v>1989</v>
      </c>
      <c r="AA35">
        <f t="shared" si="7"/>
        <v>71.153448188549021</v>
      </c>
      <c r="AB35">
        <f t="shared" si="8"/>
        <v>189.88429509736653</v>
      </c>
      <c r="AC35">
        <f t="shared" si="9"/>
        <v>123.00938110173895</v>
      </c>
      <c r="AD35">
        <f>National!AS356</f>
        <v>1.0082869482500783</v>
      </c>
      <c r="AF35">
        <f>National!H55</f>
        <v>17785.734</v>
      </c>
      <c r="AG35">
        <f>Residential_Total_LMDI_UtilAdj!AF55</f>
        <v>1.0044148094363077</v>
      </c>
      <c r="AH35">
        <f t="shared" si="10"/>
        <v>17707.55850362423</v>
      </c>
      <c r="AI35">
        <f t="shared" si="11"/>
        <v>123.00938110173895</v>
      </c>
      <c r="AJ35">
        <f t="shared" si="12"/>
        <v>0.9884942649353069</v>
      </c>
    </row>
    <row r="36" spans="1:36" x14ac:dyDescent="0.2">
      <c r="A36">
        <f t="shared" si="0"/>
        <v>0.13674505216518359</v>
      </c>
      <c r="B36">
        <f t="shared" si="1"/>
        <v>0.82282473003566003</v>
      </c>
      <c r="C36">
        <f t="shared" si="4"/>
        <v>1999</v>
      </c>
      <c r="D36" s="3">
        <f>'Final Floorspace Estimates'!U39</f>
        <v>143.65154828200406</v>
      </c>
      <c r="E36" s="3">
        <f>'Final Floorspace Estimates'!V39</f>
        <v>23.873417687118746</v>
      </c>
      <c r="F36" s="3">
        <f>'Final Floorspace Estimates'!W39</f>
        <v>7.0584453434885912</v>
      </c>
      <c r="G36" s="3">
        <f t="shared" si="2"/>
        <v>174.58341131261139</v>
      </c>
      <c r="R36">
        <f t="shared" si="3"/>
        <v>1990</v>
      </c>
      <c r="S36" s="38">
        <v>249623</v>
      </c>
      <c r="T36" s="38">
        <f>'Final Floorspace Estimates'!G30</f>
        <v>92994.096172260528</v>
      </c>
      <c r="U36" s="9">
        <f>National!$T357</f>
        <v>145.01726365216166</v>
      </c>
      <c r="V36">
        <f>National!H357</f>
        <v>16907.544098194769</v>
      </c>
      <c r="W36">
        <f>National!AS357</f>
        <v>0.9598730785560704</v>
      </c>
      <c r="X36">
        <f t="shared" si="6"/>
        <v>17615.754554548981</v>
      </c>
      <c r="Y36" s="17">
        <f t="shared" si="13"/>
        <v>0.58094511984937947</v>
      </c>
      <c r="Z36">
        <f t="shared" si="5"/>
        <v>1990</v>
      </c>
      <c r="AA36">
        <f t="shared" si="7"/>
        <v>70.569436929084986</v>
      </c>
      <c r="AB36">
        <f t="shared" si="8"/>
        <v>189.42874095918827</v>
      </c>
      <c r="AC36">
        <f t="shared" si="9"/>
        <v>121.4734998503497</v>
      </c>
      <c r="AD36">
        <f>National!AS357</f>
        <v>0.9598730785560704</v>
      </c>
      <c r="AF36">
        <f>National!H56</f>
        <v>16945.297000000002</v>
      </c>
      <c r="AG36">
        <f>Residential_Total_LMDI_UtilAdj!AF56</f>
        <v>1.0021532133538964</v>
      </c>
      <c r="AH36">
        <f t="shared" si="10"/>
        <v>16908.88855536305</v>
      </c>
      <c r="AI36">
        <f t="shared" si="11"/>
        <v>121.4734998503497</v>
      </c>
      <c r="AJ36">
        <f t="shared" si="12"/>
        <v>0.97615203709038945</v>
      </c>
    </row>
    <row r="37" spans="1:36" x14ac:dyDescent="0.2">
      <c r="A37">
        <f t="shared" si="0"/>
        <v>0.1357232193131484</v>
      </c>
      <c r="B37">
        <f t="shared" si="1"/>
        <v>0.82332512231167276</v>
      </c>
      <c r="C37">
        <f t="shared" si="4"/>
        <v>2000</v>
      </c>
      <c r="D37" s="3">
        <f>'Final Floorspace Estimates'!U40</f>
        <v>146.74373669922696</v>
      </c>
      <c r="E37" s="3">
        <f>'Final Floorspace Estimates'!V40</f>
        <v>24.190361521994962</v>
      </c>
      <c r="F37" s="3">
        <f>'Final Floorspace Estimates'!W40</f>
        <v>7.298938428030926</v>
      </c>
      <c r="G37" s="3">
        <f t="shared" si="2"/>
        <v>178.23303664925285</v>
      </c>
      <c r="R37">
        <f t="shared" si="3"/>
        <v>1991</v>
      </c>
      <c r="S37" s="38">
        <v>252981</v>
      </c>
      <c r="T37" s="38">
        <f>'Final Floorspace Estimates'!G31</f>
        <v>93368.42149748026</v>
      </c>
      <c r="U37" s="9">
        <f>National!$T358</f>
        <v>146.76249503143725</v>
      </c>
      <c r="V37">
        <f>National!H358</f>
        <v>17448.705138568323</v>
      </c>
      <c r="W37">
        <f>National!AS358</f>
        <v>0.9835122180084076</v>
      </c>
      <c r="X37">
        <f t="shared" si="6"/>
        <v>17742.639453974723</v>
      </c>
      <c r="Y37" s="17">
        <f t="shared" si="13"/>
        <v>0.58013248042911236</v>
      </c>
      <c r="Z37">
        <f t="shared" si="5"/>
        <v>1991</v>
      </c>
      <c r="AA37">
        <f t="shared" si="7"/>
        <v>70.134276700521866</v>
      </c>
      <c r="AB37">
        <f t="shared" si="8"/>
        <v>190.02826833110319</v>
      </c>
      <c r="AC37">
        <f t="shared" si="9"/>
        <v>120.89355288061955</v>
      </c>
      <c r="AD37">
        <f>National!AS358</f>
        <v>0.9835122180084076</v>
      </c>
      <c r="AF37">
        <f>National!H57</f>
        <v>17420.310000000001</v>
      </c>
      <c r="AG37">
        <f>Residential_Total_LMDI_UtilAdj!AF57</f>
        <v>0.99829269298617396</v>
      </c>
      <c r="AH37">
        <f t="shared" si="10"/>
        <v>17450.102682702163</v>
      </c>
      <c r="AI37">
        <f t="shared" si="11"/>
        <v>120.89355288061955</v>
      </c>
      <c r="AJ37">
        <f t="shared" si="12"/>
        <v>0.97149162624683993</v>
      </c>
    </row>
    <row r="38" spans="1:36" x14ac:dyDescent="0.2">
      <c r="A38">
        <f t="shared" si="0"/>
        <v>0.13461751685351925</v>
      </c>
      <c r="B38">
        <f t="shared" si="1"/>
        <v>0.82418755569982105</v>
      </c>
      <c r="C38">
        <f t="shared" si="4"/>
        <v>2001</v>
      </c>
      <c r="D38" s="3">
        <f>'Final Floorspace Estimates'!U41</f>
        <v>149.93608921012714</v>
      </c>
      <c r="E38" s="3">
        <f>'Final Floorspace Estimates'!V41</f>
        <v>24.489600548575034</v>
      </c>
      <c r="F38" s="3">
        <f>'Final Floorspace Estimates'!W41</f>
        <v>7.4941756569019304</v>
      </c>
      <c r="G38" s="3">
        <f t="shared" si="2"/>
        <v>181.91986541560408</v>
      </c>
      <c r="R38">
        <f t="shared" si="3"/>
        <v>1992</v>
      </c>
      <c r="S38" s="38">
        <v>256514</v>
      </c>
      <c r="T38" s="38">
        <f>'Final Floorspace Estimates'!G32</f>
        <v>94874.86813839931</v>
      </c>
      <c r="U38" s="9">
        <f>National!$T359</f>
        <v>150.56991848314641</v>
      </c>
      <c r="V38">
        <f>National!H359</f>
        <v>17433.947834296334</v>
      </c>
      <c r="W38">
        <f>National!AS359</f>
        <v>0.97533703252660298</v>
      </c>
      <c r="X38">
        <f t="shared" si="6"/>
        <v>17877.313221635522</v>
      </c>
      <c r="Y38" s="17">
        <f t="shared" si="13"/>
        <v>0.58698518787725595</v>
      </c>
      <c r="Z38">
        <f t="shared" si="5"/>
        <v>1992</v>
      </c>
      <c r="AA38">
        <f t="shared" si="7"/>
        <v>69.693323645631523</v>
      </c>
      <c r="AB38">
        <f t="shared" si="8"/>
        <v>188.43044077338669</v>
      </c>
      <c r="AC38">
        <f t="shared" si="9"/>
        <v>118.73097496321328</v>
      </c>
      <c r="AD38">
        <f>National!AS359</f>
        <v>0.97533703252660298</v>
      </c>
      <c r="AF38">
        <f>National!H58</f>
        <v>17355.839999999997</v>
      </c>
      <c r="AG38">
        <f>Residential_Total_LMDI_UtilAdj!AF58</f>
        <v>0.99537945899737479</v>
      </c>
      <c r="AH38">
        <f t="shared" si="10"/>
        <v>17436.405627138596</v>
      </c>
      <c r="AI38">
        <f t="shared" si="11"/>
        <v>118.73097496321328</v>
      </c>
      <c r="AJ38">
        <f t="shared" si="12"/>
        <v>0.95411331046567383</v>
      </c>
    </row>
    <row r="39" spans="1:36" x14ac:dyDescent="0.2">
      <c r="A39">
        <f t="shared" si="0"/>
        <v>0.13496715957132996</v>
      </c>
      <c r="B39">
        <f t="shared" si="1"/>
        <v>0.82547923558937031</v>
      </c>
      <c r="C39">
        <f t="shared" si="4"/>
        <v>2002</v>
      </c>
      <c r="D39" s="3">
        <f>'Final Floorspace Estimates'!U42</f>
        <v>152.82302126358402</v>
      </c>
      <c r="E39" s="3">
        <f>'Final Floorspace Estimates'!V42</f>
        <v>24.986805491634705</v>
      </c>
      <c r="F39" s="3">
        <f>'Final Floorspace Estimates'!W42</f>
        <v>7.3226571097114723</v>
      </c>
      <c r="G39" s="3">
        <f t="shared" si="2"/>
        <v>185.13248386493021</v>
      </c>
      <c r="R39">
        <f t="shared" si="3"/>
        <v>1993</v>
      </c>
      <c r="S39" s="38">
        <v>259919</v>
      </c>
      <c r="T39" s="38">
        <f>'Final Floorspace Estimates'!G33</f>
        <v>96475.177517138814</v>
      </c>
      <c r="U39" s="9">
        <f>National!$T360</f>
        <v>154.51825910672076</v>
      </c>
      <c r="V39">
        <f>National!H360</f>
        <v>18288.997877530455</v>
      </c>
      <c r="W39">
        <f>National!AS360</f>
        <v>1.0125348680577837</v>
      </c>
      <c r="X39">
        <f t="shared" si="6"/>
        <v>18064.136546205267</v>
      </c>
      <c r="Y39" s="17">
        <f t="shared" si="13"/>
        <v>0.5944862018810505</v>
      </c>
      <c r="Z39">
        <f t="shared" si="5"/>
        <v>1993</v>
      </c>
      <c r="AA39">
        <f t="shared" si="7"/>
        <v>69.499099897295949</v>
      </c>
      <c r="AB39">
        <f t="shared" si="8"/>
        <v>187.24128849616446</v>
      </c>
      <c r="AC39">
        <f t="shared" si="9"/>
        <v>116.90616145066035</v>
      </c>
      <c r="AD39">
        <f>National!AS360</f>
        <v>1.0125348680577837</v>
      </c>
      <c r="AF39">
        <f>National!H59</f>
        <v>18217.688000000002</v>
      </c>
      <c r="AG39">
        <f>Residential_Total_LMDI_UtilAdj!AF59</f>
        <v>0.99601542642448604</v>
      </c>
      <c r="AH39">
        <f t="shared" si="10"/>
        <v>18290.568114389738</v>
      </c>
      <c r="AI39">
        <f t="shared" si="11"/>
        <v>116.90616145066035</v>
      </c>
      <c r="AJ39">
        <f t="shared" si="12"/>
        <v>0.93944924439543542</v>
      </c>
    </row>
    <row r="40" spans="1:36" x14ac:dyDescent="0.2">
      <c r="A40">
        <f t="shared" si="0"/>
        <v>0.13506298614047985</v>
      </c>
      <c r="B40">
        <f t="shared" si="1"/>
        <v>0.82708604220239323</v>
      </c>
      <c r="C40">
        <f t="shared" si="4"/>
        <v>2003</v>
      </c>
      <c r="D40" s="3">
        <f>'Final Floorspace Estimates'!U43</f>
        <v>155.82349991814843</v>
      </c>
      <c r="E40" s="3">
        <f>'Final Floorspace Estimates'!V43</f>
        <v>25.445946535095629</v>
      </c>
      <c r="F40" s="3">
        <f>'Final Floorspace Estimates'!W43</f>
        <v>7.1311454648788262</v>
      </c>
      <c r="G40" s="3">
        <f t="shared" si="2"/>
        <v>188.40059191812287</v>
      </c>
      <c r="R40">
        <f t="shared" si="3"/>
        <v>1994</v>
      </c>
      <c r="S40" s="38">
        <v>263126</v>
      </c>
      <c r="T40" s="38">
        <f>'Final Floorspace Estimates'!G34</f>
        <v>97774.288654786098</v>
      </c>
      <c r="U40" s="9">
        <f>National!$T361</f>
        <v>158.07631838253758</v>
      </c>
      <c r="V40">
        <f>National!H361</f>
        <v>18274.702650010597</v>
      </c>
      <c r="W40">
        <f>National!AS361</f>
        <v>0.99283915821690705</v>
      </c>
      <c r="X40">
        <f t="shared" si="6"/>
        <v>18406.381722008111</v>
      </c>
      <c r="Y40" s="17">
        <f t="shared" si="13"/>
        <v>0.6007628223077065</v>
      </c>
      <c r="Z40">
        <f t="shared" si="5"/>
        <v>1994</v>
      </c>
      <c r="AA40">
        <f t="shared" si="7"/>
        <v>69.952728814363127</v>
      </c>
      <c r="AB40">
        <f t="shared" si="8"/>
        <v>188.25380348197612</v>
      </c>
      <c r="AC40">
        <f t="shared" si="9"/>
        <v>116.43984317414007</v>
      </c>
      <c r="AD40">
        <f>National!AS361</f>
        <v>0.99283915821690705</v>
      </c>
      <c r="AF40">
        <f>National!H60</f>
        <v>18112.432000000001</v>
      </c>
      <c r="AG40">
        <f>Residential_Total_LMDI_UtilAdj!AF60</f>
        <v>0.99112731644480323</v>
      </c>
      <c r="AH40">
        <f t="shared" si="10"/>
        <v>18274.576534697597</v>
      </c>
      <c r="AI40">
        <f t="shared" si="11"/>
        <v>116.43984317414007</v>
      </c>
      <c r="AJ40">
        <f t="shared" si="12"/>
        <v>0.93570194530453465</v>
      </c>
    </row>
    <row r="41" spans="1:36" x14ac:dyDescent="0.2">
      <c r="A41">
        <f t="shared" si="0"/>
        <v>0.1332873184416131</v>
      </c>
      <c r="B41">
        <f t="shared" si="1"/>
        <v>0.82860133084696153</v>
      </c>
      <c r="C41">
        <f t="shared" si="4"/>
        <v>2004</v>
      </c>
      <c r="D41" s="3">
        <f>'Final Floorspace Estimates'!U44</f>
        <v>159.64392091758702</v>
      </c>
      <c r="E41" s="3">
        <f>'Final Floorspace Estimates'!V44</f>
        <v>25.680033729682911</v>
      </c>
      <c r="F41" s="3">
        <f>'Final Floorspace Estimates'!W44</f>
        <v>7.3427898707550501</v>
      </c>
      <c r="G41" s="3">
        <f t="shared" si="2"/>
        <v>192.66674451802498</v>
      </c>
      <c r="R41">
        <f t="shared" si="3"/>
        <v>1995</v>
      </c>
      <c r="S41" s="38">
        <v>266278</v>
      </c>
      <c r="T41" s="38">
        <f>'Final Floorspace Estimates'!G35</f>
        <v>99129.440087303403</v>
      </c>
      <c r="U41" s="9">
        <f>National!$T362</f>
        <v>161.53118622372165</v>
      </c>
      <c r="V41">
        <f>National!H362</f>
        <v>18613.727148147475</v>
      </c>
      <c r="W41">
        <f>National!AS362</f>
        <v>1.004770556811057</v>
      </c>
      <c r="X41">
        <f t="shared" si="6"/>
        <v>18523.289327452439</v>
      </c>
      <c r="Y41" s="17">
        <f t="shared" si="13"/>
        <v>0.60662610588828836</v>
      </c>
      <c r="Z41">
        <f t="shared" si="5"/>
        <v>1995</v>
      </c>
      <c r="AA41">
        <f t="shared" si="7"/>
        <v>69.563724105830886</v>
      </c>
      <c r="AB41">
        <f t="shared" si="8"/>
        <v>186.85961820362303</v>
      </c>
      <c r="AC41">
        <f t="shared" si="9"/>
        <v>114.67314616137081</v>
      </c>
      <c r="AD41">
        <f>National!AS362</f>
        <v>1.004770556811057</v>
      </c>
      <c r="AF41">
        <f>National!H61</f>
        <v>18518.963000000003</v>
      </c>
      <c r="AG41">
        <f>Residential_Total_LMDI_UtilAdj!AF61</f>
        <v>0.99501964076416205</v>
      </c>
      <c r="AH41">
        <f t="shared" si="10"/>
        <v>18611.655731516697</v>
      </c>
      <c r="AI41">
        <f t="shared" si="11"/>
        <v>114.67314616137081</v>
      </c>
      <c r="AJ41">
        <f t="shared" si="12"/>
        <v>0.92150489911700562</v>
      </c>
    </row>
    <row r="42" spans="1:36" x14ac:dyDescent="0.2">
      <c r="A42">
        <f t="shared" si="0"/>
        <v>0.13129071365389283</v>
      </c>
      <c r="B42">
        <f t="shared" si="1"/>
        <v>0.83043523753697313</v>
      </c>
      <c r="C42">
        <f t="shared" si="4"/>
        <v>2005</v>
      </c>
      <c r="D42" s="3">
        <f>'Final Floorspace Estimates'!U45</f>
        <v>163.83126297777599</v>
      </c>
      <c r="E42" s="3">
        <f>'Final Floorspace Estimates'!V45</f>
        <v>25.901506177612248</v>
      </c>
      <c r="F42" s="3">
        <f>'Final Floorspace Estimates'!W45</f>
        <v>7.5508425849936396</v>
      </c>
      <c r="G42" s="3">
        <f t="shared" si="2"/>
        <v>197.28361174038187</v>
      </c>
      <c r="R42">
        <f t="shared" si="3"/>
        <v>1996</v>
      </c>
      <c r="S42" s="38">
        <v>269394</v>
      </c>
      <c r="T42" s="38">
        <f>'Final Floorspace Estimates'!G36</f>
        <v>99879.977569490846</v>
      </c>
      <c r="U42" s="9">
        <f>National!$T363</f>
        <v>164.20609306896753</v>
      </c>
      <c r="V42">
        <f>National!H363</f>
        <v>19592.095296801435</v>
      </c>
      <c r="W42">
        <f>National!AS363</f>
        <v>1.0050707178369969</v>
      </c>
      <c r="X42">
        <f t="shared" si="6"/>
        <v>19492.35166567663</v>
      </c>
      <c r="Y42" s="17">
        <f t="shared" si="13"/>
        <v>0.60953879102343611</v>
      </c>
      <c r="Z42">
        <f t="shared" si="5"/>
        <v>1996</v>
      </c>
      <c r="AA42">
        <f t="shared" si="7"/>
        <v>72.356294741815447</v>
      </c>
      <c r="AB42">
        <f t="shared" si="8"/>
        <v>195.15774973132079</v>
      </c>
      <c r="AC42">
        <f t="shared" si="9"/>
        <v>118.70662836786286</v>
      </c>
      <c r="AD42">
        <f>National!AS363</f>
        <v>1.0050707178369969</v>
      </c>
      <c r="AF42">
        <f>National!H62</f>
        <v>19504.389000000003</v>
      </c>
      <c r="AG42">
        <f>Residential_Total_LMDI_UtilAdj!AF62</f>
        <v>0.99556929045051201</v>
      </c>
      <c r="AH42">
        <f t="shared" si="10"/>
        <v>19591.191880952792</v>
      </c>
      <c r="AI42">
        <f t="shared" si="11"/>
        <v>118.70662836786286</v>
      </c>
      <c r="AJ42">
        <f t="shared" si="12"/>
        <v>0.95391766303082748</v>
      </c>
    </row>
    <row r="43" spans="1:36" x14ac:dyDescent="0.2">
      <c r="A43">
        <f t="shared" si="0"/>
        <v>0.1307554675743092</v>
      </c>
      <c r="B43">
        <f t="shared" si="1"/>
        <v>0.83158177541031664</v>
      </c>
      <c r="C43">
        <f t="shared" si="4"/>
        <v>2006</v>
      </c>
      <c r="D43" s="3">
        <f>'Final Floorspace Estimates'!U46</f>
        <v>167.09422966554507</v>
      </c>
      <c r="E43" s="3">
        <f>'Final Floorspace Estimates'!V46</f>
        <v>26.273404221860126</v>
      </c>
      <c r="F43" s="3">
        <f>'Final Floorspace Estimates'!W46</f>
        <v>7.5677817343452025</v>
      </c>
      <c r="G43" s="3">
        <f t="shared" si="2"/>
        <v>200.93541562175039</v>
      </c>
      <c r="R43">
        <f t="shared" si="3"/>
        <v>1997</v>
      </c>
      <c r="S43" s="38">
        <v>272647</v>
      </c>
      <c r="T43" s="38">
        <f>'Final Floorspace Estimates'!G37</f>
        <v>100647.9623133477</v>
      </c>
      <c r="U43" s="9">
        <f>National!$T364</f>
        <v>166.86554799791554</v>
      </c>
      <c r="V43">
        <f>National!H364</f>
        <v>19084.190612117753</v>
      </c>
      <c r="W43">
        <f>National!AS364</f>
        <v>0.99171791658346398</v>
      </c>
      <c r="X43">
        <f t="shared" si="6"/>
        <v>19240.596603926322</v>
      </c>
      <c r="Y43" s="17">
        <f t="shared" si="13"/>
        <v>0.61202048068717263</v>
      </c>
      <c r="Z43">
        <f t="shared" si="5"/>
        <v>1997</v>
      </c>
      <c r="AA43">
        <f t="shared" si="7"/>
        <v>70.569625207415896</v>
      </c>
      <c r="AB43">
        <f t="shared" si="8"/>
        <v>191.16727414733441</v>
      </c>
      <c r="AC43">
        <f t="shared" si="9"/>
        <v>115.30598637513043</v>
      </c>
      <c r="AD43">
        <f>National!AS364</f>
        <v>0.99171791658346398</v>
      </c>
      <c r="AF43">
        <f>National!H63</f>
        <v>18964.947</v>
      </c>
      <c r="AG43">
        <f>Residential_Total_LMDI_UtilAdj!AF63</f>
        <v>0.99390514708759925</v>
      </c>
      <c r="AH43">
        <f t="shared" si="10"/>
        <v>19081.244377868683</v>
      </c>
      <c r="AI43">
        <f t="shared" si="11"/>
        <v>115.30598637513043</v>
      </c>
      <c r="AJ43">
        <f t="shared" si="12"/>
        <v>0.9265903561473473</v>
      </c>
    </row>
    <row r="44" spans="1:36" x14ac:dyDescent="0.2">
      <c r="A44">
        <f t="shared" si="0"/>
        <v>0.13071404769938488</v>
      </c>
      <c r="B44">
        <f t="shared" si="1"/>
        <v>0.83203461752894603</v>
      </c>
      <c r="C44">
        <f t="shared" si="4"/>
        <v>2007</v>
      </c>
      <c r="D44" s="3">
        <f>'Final Floorspace Estimates'!U47</f>
        <v>169.23528010319259</v>
      </c>
      <c r="E44" s="3">
        <f>'Final Floorspace Estimates'!V47</f>
        <v>26.58714915194966</v>
      </c>
      <c r="F44" s="3">
        <f>'Final Floorspace Estimates'!W47</f>
        <v>7.5768963712401129</v>
      </c>
      <c r="G44" s="3">
        <f t="shared" si="2"/>
        <v>203.39932562638236</v>
      </c>
      <c r="R44">
        <f t="shared" si="3"/>
        <v>1998</v>
      </c>
      <c r="S44" s="38">
        <v>275854</v>
      </c>
      <c r="T44" s="38">
        <f>'Final Floorspace Estimates'!G38</f>
        <v>101795.46469864805</v>
      </c>
      <c r="U44" s="9">
        <f>National!$T365</f>
        <v>170.54637127488843</v>
      </c>
      <c r="V44">
        <f>National!H365</f>
        <v>19072.10045709664</v>
      </c>
      <c r="W44">
        <f>National!AS365</f>
        <v>0.9694271055007796</v>
      </c>
      <c r="X44">
        <f t="shared" si="6"/>
        <v>19664.428440663738</v>
      </c>
      <c r="Y44" s="17">
        <f t="shared" si="13"/>
        <v>0.61824867964535013</v>
      </c>
      <c r="Z44">
        <f t="shared" si="5"/>
        <v>1998</v>
      </c>
      <c r="AA44">
        <f t="shared" si="7"/>
        <v>71.285638202323469</v>
      </c>
      <c r="AB44">
        <f t="shared" si="8"/>
        <v>193.17587968066815</v>
      </c>
      <c r="AC44">
        <f t="shared" si="9"/>
        <v>115.3025320542787</v>
      </c>
      <c r="AD44">
        <f>National!AS365</f>
        <v>0.9694271055007796</v>
      </c>
      <c r="AF44">
        <f>National!H64</f>
        <v>18954.918000000001</v>
      </c>
      <c r="AG44">
        <f>Residential_Total_LMDI_UtilAdj!AF64</f>
        <v>0.99431827949015739</v>
      </c>
      <c r="AH44">
        <f t="shared" si="10"/>
        <v>19063.229944559855</v>
      </c>
      <c r="AI44">
        <f t="shared" si="11"/>
        <v>115.3025320542787</v>
      </c>
      <c r="AJ44">
        <f t="shared" si="12"/>
        <v>0.92656259748113334</v>
      </c>
    </row>
    <row r="45" spans="1:36" x14ac:dyDescent="0.2">
      <c r="A45">
        <f t="shared" si="0"/>
        <v>0.12951835250032823</v>
      </c>
      <c r="B45">
        <f t="shared" si="1"/>
        <v>0.83375614972539469</v>
      </c>
      <c r="C45">
        <f t="shared" si="4"/>
        <v>2008</v>
      </c>
      <c r="D45" s="3">
        <f>'Final Floorspace Estimates'!U48</f>
        <v>171.42625158297261</v>
      </c>
      <c r="E45" s="3">
        <f>'Final Floorspace Estimates'!V48</f>
        <v>26.629903344816242</v>
      </c>
      <c r="F45" s="3">
        <f>'Final Floorspace Estimates'!W48</f>
        <v>7.5510260680376309</v>
      </c>
      <c r="G45" s="3">
        <f t="shared" si="2"/>
        <v>205.60718099582647</v>
      </c>
      <c r="R45">
        <f t="shared" si="3"/>
        <v>1999</v>
      </c>
      <c r="S45" s="38">
        <v>279040</v>
      </c>
      <c r="T45" s="38">
        <f>'Final Floorspace Estimates'!G39</f>
        <v>103019.29739171633</v>
      </c>
      <c r="U45" s="9">
        <f>National!$T366</f>
        <v>174.58341131261139</v>
      </c>
      <c r="V45">
        <f>National!H366</f>
        <v>19599.821051696963</v>
      </c>
      <c r="W45">
        <f>National!AS366</f>
        <v>0.97588037396510352</v>
      </c>
      <c r="X45">
        <f t="shared" si="6"/>
        <v>20076.098497572926</v>
      </c>
      <c r="Y45" s="17">
        <f t="shared" si="13"/>
        <v>0.62565729398154879</v>
      </c>
      <c r="Z45">
        <f t="shared" si="5"/>
        <v>1999</v>
      </c>
      <c r="AA45">
        <f t="shared" si="7"/>
        <v>71.947027299214895</v>
      </c>
      <c r="AB45">
        <f t="shared" si="8"/>
        <v>194.87706678134674</v>
      </c>
      <c r="AC45">
        <f t="shared" si="9"/>
        <v>114.99430757269599</v>
      </c>
      <c r="AD45">
        <f>National!AS366</f>
        <v>0.97588037396510352</v>
      </c>
      <c r="AF45">
        <f>National!H65</f>
        <v>19556.93</v>
      </c>
      <c r="AG45">
        <f>Residential_Total_LMDI_UtilAdj!AF65</f>
        <v>0.99821658123175894</v>
      </c>
      <c r="AH45">
        <f t="shared" si="10"/>
        <v>19591.87050957172</v>
      </c>
      <c r="AI45">
        <f t="shared" si="11"/>
        <v>114.99430757269599</v>
      </c>
      <c r="AJ45">
        <f t="shared" si="12"/>
        <v>0.9240857284031142</v>
      </c>
    </row>
    <row r="46" spans="1:36" x14ac:dyDescent="0.2">
      <c r="A46">
        <f t="shared" si="0"/>
        <v>0.12862908790456618</v>
      </c>
      <c r="B46">
        <f t="shared" si="1"/>
        <v>0.83506194965821212</v>
      </c>
      <c r="C46">
        <f t="shared" si="4"/>
        <v>2009</v>
      </c>
      <c r="D46" s="3">
        <f>'Final Floorspace Estimates'!U49</f>
        <v>172.85243529237752</v>
      </c>
      <c r="E46" s="3">
        <f>'Final Floorspace Estimates'!V49</f>
        <v>26.625391209408836</v>
      </c>
      <c r="F46" s="3">
        <f>'Final Floorspace Estimates'!W49</f>
        <v>7.515720938766286</v>
      </c>
      <c r="G46" s="3">
        <f t="shared" si="2"/>
        <v>206.99354744055265</v>
      </c>
      <c r="R46">
        <f t="shared" si="3"/>
        <v>2000</v>
      </c>
      <c r="S46" s="38">
        <v>282172</v>
      </c>
      <c r="T46" s="38">
        <f>'Final Floorspace Estimates'!G40</f>
        <v>104162.29340203319</v>
      </c>
      <c r="U46" s="9">
        <f>National!$T367</f>
        <v>178.23303664925282</v>
      </c>
      <c r="V46">
        <f>National!H367</f>
        <v>20516.353632630118</v>
      </c>
      <c r="W46">
        <f>National!AS367</f>
        <v>0.99144229466256695</v>
      </c>
      <c r="X46">
        <f t="shared" si="6"/>
        <v>20685.395464461075</v>
      </c>
      <c r="Y46" s="17">
        <f t="shared" si="13"/>
        <v>0.63164678511423111</v>
      </c>
      <c r="Z46">
        <f t="shared" si="5"/>
        <v>2000</v>
      </c>
      <c r="AA46">
        <f t="shared" si="7"/>
        <v>73.307753655433842</v>
      </c>
      <c r="AB46">
        <f t="shared" si="8"/>
        <v>198.5881338520654</v>
      </c>
      <c r="AC46">
        <f t="shared" si="9"/>
        <v>116.0581441765375</v>
      </c>
      <c r="AD46">
        <f>National!AS367</f>
        <v>0.99144229466256695</v>
      </c>
      <c r="AF46">
        <f>National!H66</f>
        <v>20424.883000000002</v>
      </c>
      <c r="AG46">
        <f>Residential_Total_LMDI_UtilAdj!AF66</f>
        <v>0.99592883680742528</v>
      </c>
      <c r="AH46">
        <f t="shared" si="10"/>
        <v>20508.375945287942</v>
      </c>
      <c r="AI46">
        <f t="shared" si="11"/>
        <v>116.0581441765375</v>
      </c>
      <c r="AJ46">
        <f t="shared" si="12"/>
        <v>0.93263464046418565</v>
      </c>
    </row>
    <row r="47" spans="1:36" x14ac:dyDescent="0.2">
      <c r="A47">
        <f t="shared" si="0"/>
        <v>0.12869923402322148</v>
      </c>
      <c r="B47">
        <f t="shared" si="1"/>
        <v>0.83497691884629754</v>
      </c>
      <c r="C47">
        <f t="shared" si="4"/>
        <v>2010</v>
      </c>
      <c r="D47" s="3">
        <f>'Final Floorspace Estimates'!U50</f>
        <v>174.60168767279995</v>
      </c>
      <c r="E47" s="3">
        <f>'Final Floorspace Estimates'!V50</f>
        <v>26.91224506385138</v>
      </c>
      <c r="F47" s="3">
        <f>'Final Floorspace Estimates'!W50</f>
        <v>7.5956650640282675</v>
      </c>
      <c r="G47" s="3">
        <f t="shared" si="2"/>
        <v>209.10959780067958</v>
      </c>
      <c r="R47">
        <f t="shared" si="3"/>
        <v>2001</v>
      </c>
      <c r="S47" s="38">
        <v>285082</v>
      </c>
      <c r="T47" s="38">
        <f>'Final Floorspace Estimates'!G41</f>
        <v>105243.54316416202</v>
      </c>
      <c r="U47" s="9">
        <f>National!$T368</f>
        <v>181.91986541560411</v>
      </c>
      <c r="V47">
        <f>National!H368</f>
        <v>20327.783371605172</v>
      </c>
      <c r="W47">
        <f>National!AS368</f>
        <v>0.97290728505634361</v>
      </c>
      <c r="X47">
        <f t="shared" si="6"/>
        <v>20882.447055064506</v>
      </c>
      <c r="Y47" s="17">
        <f t="shared" si="13"/>
        <v>0.63813171443866723</v>
      </c>
      <c r="Z47">
        <f t="shared" si="5"/>
        <v>2001</v>
      </c>
      <c r="AA47">
        <f t="shared" si="7"/>
        <v>73.25066842194353</v>
      </c>
      <c r="AB47">
        <f t="shared" si="8"/>
        <v>198.42022063521216</v>
      </c>
      <c r="AC47">
        <f t="shared" si="9"/>
        <v>114.78926178489422</v>
      </c>
      <c r="AD47">
        <f>National!AS368</f>
        <v>0.97290728505634361</v>
      </c>
      <c r="AF47">
        <f>National!H67</f>
        <v>20042.076000000001</v>
      </c>
      <c r="AG47">
        <f>Residential_Total_LMDI_UtilAdj!AF67</f>
        <v>0.98648357882020787</v>
      </c>
      <c r="AH47">
        <f t="shared" si="10"/>
        <v>20316.684869675646</v>
      </c>
      <c r="AI47">
        <f t="shared" si="11"/>
        <v>114.78926178489422</v>
      </c>
      <c r="AJ47">
        <f t="shared" si="12"/>
        <v>0.92243799565723894</v>
      </c>
    </row>
    <row r="48" spans="1:36" x14ac:dyDescent="0.2">
      <c r="A48">
        <f>E48/(D48+E48+F48)</f>
        <v>0.12839981209426918</v>
      </c>
      <c r="B48">
        <f>D48/(D48+E48+F48)</f>
        <v>0.83523595472783696</v>
      </c>
      <c r="C48">
        <f t="shared" si="4"/>
        <v>2011</v>
      </c>
      <c r="D48" s="3">
        <f>'Final Floorspace Estimates'!U51</f>
        <v>176.4782533184592</v>
      </c>
      <c r="E48" s="3">
        <f>'Final Floorspace Estimates'!V51</f>
        <v>27.129788219184984</v>
      </c>
      <c r="F48" s="3">
        <f>'Final Floorspace Estimates'!W51</f>
        <v>7.683453182509397</v>
      </c>
      <c r="G48" s="3">
        <f t="shared" si="2"/>
        <v>211.29149472015357</v>
      </c>
      <c r="R48">
        <f t="shared" si="3"/>
        <v>2002</v>
      </c>
      <c r="S48" s="38">
        <v>287804</v>
      </c>
      <c r="T48" s="38">
        <f>'Final Floorspace Estimates'!G42</f>
        <v>106025.55208487566</v>
      </c>
      <c r="U48" s="9">
        <f>National!$T369</f>
        <v>185.13248386493018</v>
      </c>
      <c r="V48">
        <f>National!H369</f>
        <v>21083.427630813519</v>
      </c>
      <c r="W48">
        <f>National!AS369</f>
        <v>0.99919105463104119</v>
      </c>
      <c r="X48">
        <f t="shared" si="6"/>
        <v>21084.478612858784</v>
      </c>
      <c r="Y48" s="17">
        <f t="shared" si="13"/>
        <v>0.64325889794766633</v>
      </c>
      <c r="Z48">
        <f t="shared" si="5"/>
        <v>2002</v>
      </c>
      <c r="AA48">
        <f t="shared" si="7"/>
        <v>73.259852583212137</v>
      </c>
      <c r="AB48">
        <f t="shared" si="8"/>
        <v>198.86223837797345</v>
      </c>
      <c r="AC48">
        <f t="shared" si="9"/>
        <v>113.88859573796728</v>
      </c>
      <c r="AD48">
        <f>National!AS369</f>
        <v>0.99919105463104119</v>
      </c>
      <c r="AF48">
        <f>National!H68</f>
        <v>20790.794999999998</v>
      </c>
      <c r="AG48">
        <f>Residential_Total_LMDI_UtilAdj!AF68</f>
        <v>0.98686942256185417</v>
      </c>
      <c r="AH48">
        <f t="shared" si="10"/>
        <v>21067.422421528001</v>
      </c>
      <c r="AI48">
        <f t="shared" si="11"/>
        <v>113.88859573796728</v>
      </c>
      <c r="AJ48">
        <f t="shared" si="12"/>
        <v>0.91520031009183578</v>
      </c>
    </row>
    <row r="49" spans="3:36" x14ac:dyDescent="0.2">
      <c r="R49">
        <f t="shared" si="3"/>
        <v>2003</v>
      </c>
      <c r="S49" s="38">
        <v>290326</v>
      </c>
      <c r="T49" s="38">
        <f>'Final Floorspace Estimates'!G43</f>
        <v>106827.40178307157</v>
      </c>
      <c r="U49" s="9">
        <f>National!$T370</f>
        <v>188.4005919181229</v>
      </c>
      <c r="V49">
        <f>National!H370</f>
        <v>21528.960522874211</v>
      </c>
      <c r="W49">
        <f>National!AS370</f>
        <v>1.0018519089447133</v>
      </c>
      <c r="X49">
        <f t="shared" si="6"/>
        <v>21477.243755280728</v>
      </c>
      <c r="Y49" s="17">
        <f t="shared" si="13"/>
        <v>0.64892772923583453</v>
      </c>
      <c r="Z49">
        <f t="shared" si="5"/>
        <v>2003</v>
      </c>
      <c r="AA49">
        <f t="shared" si="7"/>
        <v>73.976301658414087</v>
      </c>
      <c r="AB49">
        <f t="shared" si="8"/>
        <v>201.0462053443307</v>
      </c>
      <c r="AC49">
        <f t="shared" si="9"/>
        <v>113.99775094451154</v>
      </c>
      <c r="AD49">
        <f>National!AS370</f>
        <v>1.0018519089447133</v>
      </c>
      <c r="AF49">
        <f>National!H69</f>
        <v>21137.398999999998</v>
      </c>
      <c r="AG49">
        <f>Residential_Total_LMDI_UtilAdj!AF69</f>
        <v>0.98235728291048907</v>
      </c>
      <c r="AH49">
        <f t="shared" si="10"/>
        <v>21517.01765509892</v>
      </c>
      <c r="AI49">
        <f t="shared" si="11"/>
        <v>113.99775094451154</v>
      </c>
      <c r="AJ49">
        <f t="shared" si="12"/>
        <v>0.91607747323736521</v>
      </c>
    </row>
    <row r="50" spans="3:36" x14ac:dyDescent="0.2">
      <c r="R50">
        <f t="shared" si="3"/>
        <v>2004</v>
      </c>
      <c r="S50" s="38">
        <v>293046</v>
      </c>
      <c r="T50" s="38">
        <f>'Final Floorspace Estimates'!G44</f>
        <v>108036.73358737525</v>
      </c>
      <c r="U50" s="9">
        <f>National!$T371</f>
        <v>192.66674451802498</v>
      </c>
      <c r="V50">
        <f>National!H371</f>
        <v>21465.395033662717</v>
      </c>
      <c r="W50">
        <f>National!AS371</f>
        <v>0.98465274038666584</v>
      </c>
      <c r="X50">
        <f t="shared" si="6"/>
        <v>21781.743160660379</v>
      </c>
      <c r="Y50" s="17">
        <f t="shared" si="13"/>
        <v>0.65746246158632082</v>
      </c>
      <c r="Z50">
        <f t="shared" si="5"/>
        <v>2004</v>
      </c>
      <c r="AA50">
        <f t="shared" si="7"/>
        <v>74.328750983328135</v>
      </c>
      <c r="AB50">
        <f t="shared" si="8"/>
        <v>201.61423283909531</v>
      </c>
      <c r="AC50">
        <f t="shared" si="9"/>
        <v>113.05398456360268</v>
      </c>
      <c r="AD50">
        <f>National!AS371</f>
        <v>0.98465274038666584</v>
      </c>
      <c r="AF50">
        <f>National!H70</f>
        <v>21092.792000000001</v>
      </c>
      <c r="AG50">
        <f>Residential_Total_LMDI_UtilAdj!AF70</f>
        <v>0.98346371981811054</v>
      </c>
      <c r="AH50">
        <f t="shared" si="10"/>
        <v>21447.453093542757</v>
      </c>
      <c r="AI50">
        <f t="shared" si="11"/>
        <v>113.05398456360268</v>
      </c>
      <c r="AJ50">
        <f t="shared" si="12"/>
        <v>0.90849343658413173</v>
      </c>
    </row>
    <row r="51" spans="3:36" x14ac:dyDescent="0.2">
      <c r="R51">
        <f t="shared" si="3"/>
        <v>2005</v>
      </c>
      <c r="S51" s="38">
        <v>295753</v>
      </c>
      <c r="T51" s="38">
        <f>'Final Floorspace Estimates'!G45</f>
        <v>109339.09219907041</v>
      </c>
      <c r="U51" s="9">
        <f>National!$T372</f>
        <v>197.2836117403819</v>
      </c>
      <c r="V51">
        <f>National!H372</f>
        <v>22134.624310287705</v>
      </c>
      <c r="W51">
        <f>National!AS372</f>
        <v>1.0011907262580977</v>
      </c>
      <c r="X51">
        <f t="shared" si="6"/>
        <v>22080.725703094846</v>
      </c>
      <c r="Y51" s="17">
        <f t="shared" si="13"/>
        <v>0.66705531893296732</v>
      </c>
      <c r="Z51">
        <f t="shared" si="5"/>
        <v>2005</v>
      </c>
      <c r="AA51">
        <f t="shared" si="7"/>
        <v>74.659346492156786</v>
      </c>
      <c r="AB51">
        <f t="shared" si="8"/>
        <v>201.94721996496119</v>
      </c>
      <c r="AC51">
        <f t="shared" si="9"/>
        <v>111.92377059759167</v>
      </c>
      <c r="AD51">
        <f>National!AS372</f>
        <v>1.0011907262580977</v>
      </c>
      <c r="AF51">
        <f>National!H71</f>
        <v>21626.076999999997</v>
      </c>
      <c r="AG51">
        <f>Residential_Total_LMDI_UtilAdj!AF71</f>
        <v>0.97824488100233997</v>
      </c>
      <c r="AH51">
        <f t="shared" si="10"/>
        <v>22107.017802987375</v>
      </c>
      <c r="AI51">
        <f t="shared" si="11"/>
        <v>111.92377059759167</v>
      </c>
      <c r="AJ51">
        <f t="shared" si="12"/>
        <v>0.89941112096279185</v>
      </c>
    </row>
    <row r="52" spans="3:36" x14ac:dyDescent="0.2">
      <c r="R52">
        <f t="shared" si="3"/>
        <v>2006</v>
      </c>
      <c r="S52" s="38">
        <v>298593</v>
      </c>
      <c r="T52" s="38">
        <f>'Final Floorspace Estimates'!G46</f>
        <v>110088.78873733051</v>
      </c>
      <c r="U52" s="9">
        <f>National!$T373</f>
        <v>200.93541562175039</v>
      </c>
      <c r="V52">
        <f>National!H373</f>
        <v>21306.809300470821</v>
      </c>
      <c r="W52">
        <f>National!AS373</f>
        <v>0.97093545057966069</v>
      </c>
      <c r="X52">
        <f t="shared" si="6"/>
        <v>21898.320857491955</v>
      </c>
      <c r="Y52" s="17">
        <f t="shared" si="13"/>
        <v>0.67294081114343063</v>
      </c>
      <c r="Z52">
        <f t="shared" si="5"/>
        <v>2006</v>
      </c>
      <c r="AA52">
        <f t="shared" si="7"/>
        <v>73.338359765607223</v>
      </c>
      <c r="AB52">
        <f t="shared" si="8"/>
        <v>198.91508580170574</v>
      </c>
      <c r="AC52">
        <f t="shared" si="9"/>
        <v>108.98188748724273</v>
      </c>
      <c r="AD52">
        <f>National!AS373</f>
        <v>0.97093545057966069</v>
      </c>
      <c r="AF52">
        <f>National!H72</f>
        <v>20688.004000000004</v>
      </c>
      <c r="AG52">
        <f>Residential_Total_LMDI_UtilAdj!AF72</f>
        <v>0.97301025705695043</v>
      </c>
      <c r="AH52">
        <f t="shared" si="10"/>
        <v>21261.856028706934</v>
      </c>
      <c r="AI52">
        <f t="shared" si="11"/>
        <v>108.98188748724273</v>
      </c>
      <c r="AJ52">
        <f t="shared" si="12"/>
        <v>0.87577036643948614</v>
      </c>
    </row>
    <row r="53" spans="3:36" x14ac:dyDescent="0.2">
      <c r="R53">
        <f t="shared" si="3"/>
        <v>2007</v>
      </c>
      <c r="S53" s="38">
        <v>301580</v>
      </c>
      <c r="T53" s="38">
        <f>'Final Floorspace Estimates'!G47</f>
        <v>110636.42701516768</v>
      </c>
      <c r="U53" s="9">
        <f>National!$T374</f>
        <v>203.39932562638234</v>
      </c>
      <c r="V53">
        <f>National!H374</f>
        <v>22203.433535895358</v>
      </c>
      <c r="W53">
        <f>National!AS374</f>
        <v>1.0001993753457348</v>
      </c>
      <c r="X53">
        <f t="shared" si="6"/>
        <v>22159.918557746783</v>
      </c>
      <c r="Y53" s="17">
        <f t="shared" si="13"/>
        <v>0.67444567155110524</v>
      </c>
      <c r="Z53">
        <f t="shared" si="5"/>
        <v>2007</v>
      </c>
      <c r="AA53">
        <f t="shared" si="7"/>
        <v>73.479403666512312</v>
      </c>
      <c r="AB53">
        <f t="shared" si="8"/>
        <v>200.29495850140546</v>
      </c>
      <c r="AC53">
        <f t="shared" si="9"/>
        <v>108.94784675172239</v>
      </c>
      <c r="AD53">
        <f>National!AS374</f>
        <v>1.0001993753457348</v>
      </c>
      <c r="AF53">
        <f>National!H73</f>
        <v>21542.106000000003</v>
      </c>
      <c r="AG53">
        <f>Residential_Total_LMDI_UtilAdj!AF73</f>
        <v>0.97192649129924247</v>
      </c>
      <c r="AH53">
        <f t="shared" si="10"/>
        <v>22164.33669917069</v>
      </c>
      <c r="AI53">
        <f t="shared" si="11"/>
        <v>108.94784675172239</v>
      </c>
      <c r="AJ53">
        <f t="shared" si="12"/>
        <v>0.87549681761309051</v>
      </c>
    </row>
    <row r="54" spans="3:36" x14ac:dyDescent="0.2">
      <c r="R54">
        <f t="shared" si="3"/>
        <v>2008</v>
      </c>
      <c r="S54" s="38">
        <v>304375</v>
      </c>
      <c r="T54" s="38">
        <f>'Final Floorspace Estimates'!G48</f>
        <v>111152.38122754355</v>
      </c>
      <c r="U54" s="9">
        <f>National!$T375</f>
        <v>205.60718099582647</v>
      </c>
      <c r="V54">
        <f>National!H375</f>
        <v>22373.965892755812</v>
      </c>
      <c r="W54">
        <f>National!AS375</f>
        <v>1.0025018044847716</v>
      </c>
      <c r="X54">
        <f t="shared" si="6"/>
        <v>22290.227990149109</v>
      </c>
      <c r="Y54" s="17">
        <f t="shared" si="13"/>
        <v>0.67550613879532306</v>
      </c>
      <c r="Z54">
        <f t="shared" si="5"/>
        <v>2008</v>
      </c>
      <c r="AA54">
        <f t="shared" si="7"/>
        <v>73.232781897820487</v>
      </c>
      <c r="AB54">
        <f t="shared" si="8"/>
        <v>200.53756603304862</v>
      </c>
      <c r="AC54">
        <f t="shared" si="9"/>
        <v>108.41171929010383</v>
      </c>
      <c r="AD54">
        <f>National!AS375</f>
        <v>1.0025018044847716</v>
      </c>
      <c r="AF54">
        <f>National!H74</f>
        <v>21695.054999999997</v>
      </c>
      <c r="AG54">
        <f>Residential_Total_LMDI_UtilAdj!AF74</f>
        <v>0.97087000073314345</v>
      </c>
      <c r="AH54">
        <f t="shared" si="10"/>
        <v>22345.993782501446</v>
      </c>
      <c r="AI54">
        <f t="shared" si="11"/>
        <v>108.41171929010383</v>
      </c>
      <c r="AJ54">
        <f t="shared" si="12"/>
        <v>0.87118853708734789</v>
      </c>
    </row>
    <row r="55" spans="3:36" x14ac:dyDescent="0.2">
      <c r="R55">
        <f t="shared" si="3"/>
        <v>2009</v>
      </c>
      <c r="S55" s="38">
        <v>307007</v>
      </c>
      <c r="T55" s="38">
        <f>'Final Floorspace Estimates'!G49</f>
        <v>111376.23530673653</v>
      </c>
      <c r="U55" s="9">
        <f>National!$T376</f>
        <v>206.99354744055262</v>
      </c>
      <c r="V55">
        <f>National!H376</f>
        <v>21950.284752572446</v>
      </c>
      <c r="W55">
        <f>National!AS376</f>
        <v>0.99762496306621651</v>
      </c>
      <c r="X55">
        <f t="shared" si="6"/>
        <v>21968.935017366697</v>
      </c>
      <c r="Y55" s="17">
        <f t="shared" si="13"/>
        <v>0.67423070952959585</v>
      </c>
      <c r="Z55">
        <f t="shared" si="5"/>
        <v>2009</v>
      </c>
      <c r="AA55">
        <f t="shared" si="7"/>
        <v>71.558417291353933</v>
      </c>
      <c r="AB55">
        <f t="shared" si="8"/>
        <v>197.2497540149655</v>
      </c>
      <c r="AC55">
        <f t="shared" si="9"/>
        <v>106.13342922525665</v>
      </c>
      <c r="AD55">
        <f>National!AS376</f>
        <v>0.99762496306621651</v>
      </c>
      <c r="AF55">
        <f>National!H75</f>
        <v>21110.630000000005</v>
      </c>
      <c r="AG55">
        <f>Residential_Total_LMDI_UtilAdj!AF75</f>
        <v>0.96321864822137127</v>
      </c>
      <c r="AH55">
        <f t="shared" si="10"/>
        <v>21916.757985304561</v>
      </c>
      <c r="AI55">
        <f t="shared" si="11"/>
        <v>106.13342922525665</v>
      </c>
      <c r="AJ55">
        <f t="shared" si="12"/>
        <v>0.85288036706982806</v>
      </c>
    </row>
    <row r="56" spans="3:36" x14ac:dyDescent="0.2">
      <c r="O56" s="396">
        <f>LN(S56/S31)/25</f>
        <v>1.0498294930141445E-2</v>
      </c>
      <c r="P56" s="396">
        <f>LN(T56/T31)/25</f>
        <v>1.0085882969768005E-2</v>
      </c>
      <c r="Q56" s="396">
        <f>LN(U56/U31)/25</f>
        <v>1.9065316957833967E-2</v>
      </c>
      <c r="R56">
        <f t="shared" si="3"/>
        <v>2010</v>
      </c>
      <c r="S56" s="38">
        <v>309330</v>
      </c>
      <c r="T56" s="38">
        <f>'Final Floorspace Estimates'!G50</f>
        <v>112425.82734920859</v>
      </c>
      <c r="U56" s="9">
        <f>National!$T377</f>
        <v>209.10959780067961</v>
      </c>
      <c r="V56">
        <f>National!H377</f>
        <v>22788.162348531983</v>
      </c>
      <c r="W56">
        <f>National!AS377</f>
        <v>1.0222771646816851</v>
      </c>
      <c r="X56">
        <f t="shared" si="6"/>
        <v>22238.821355149536</v>
      </c>
      <c r="Y56" s="17">
        <f t="shared" si="13"/>
        <v>0.67600813952956262</v>
      </c>
      <c r="Z56">
        <f t="shared" si="5"/>
        <v>2010</v>
      </c>
      <c r="AA56">
        <f t="shared" si="7"/>
        <v>71.893516164450702</v>
      </c>
      <c r="AB56">
        <f t="shared" si="8"/>
        <v>197.8088298703197</v>
      </c>
      <c r="AC56">
        <f t="shared" si="9"/>
        <v>106.35007474093692</v>
      </c>
      <c r="AD56">
        <f>National!AS377</f>
        <v>1.0222771646816851</v>
      </c>
      <c r="AF56">
        <f>National!H76</f>
        <v>21853.03</v>
      </c>
      <c r="AG56">
        <f>Residential_Total_LMDI_UtilAdj!AF76</f>
        <v>0.9612386747816426</v>
      </c>
      <c r="AH56">
        <f t="shared" si="10"/>
        <v>22734.239240804774</v>
      </c>
      <c r="AI56">
        <f t="shared" si="11"/>
        <v>106.35007474093692</v>
      </c>
      <c r="AJ56">
        <f t="shared" si="12"/>
        <v>0.85462131436877253</v>
      </c>
    </row>
    <row r="57" spans="3:36" x14ac:dyDescent="0.2">
      <c r="O57" s="396"/>
      <c r="P57" s="396"/>
      <c r="Q57" s="396"/>
      <c r="R57">
        <f t="shared" si="3"/>
        <v>2011</v>
      </c>
      <c r="S57" s="38">
        <v>311588</v>
      </c>
      <c r="T57" s="38">
        <f>'Final Floorspace Estimates'!G51</f>
        <v>113476.93807079585</v>
      </c>
      <c r="U57" s="9">
        <f>National!$T378</f>
        <v>211.29149472015359</v>
      </c>
      <c r="V57">
        <f>National!H378</f>
        <v>22436.885135340814</v>
      </c>
      <c r="W57">
        <f>National!AS378</f>
        <v>1.0090014412440369</v>
      </c>
      <c r="X57">
        <f t="shared" si="6"/>
        <v>22184.543929270596</v>
      </c>
      <c r="Y57" s="17">
        <f>U57/S57*1000</f>
        <v>0.6781117845364828</v>
      </c>
      <c r="Z57">
        <f>R57</f>
        <v>2011</v>
      </c>
      <c r="AA57">
        <f>X57/S57*1000</f>
        <v>71.198325767586027</v>
      </c>
      <c r="AB57">
        <f>X57/T57*1000</f>
        <v>195.49825987929046</v>
      </c>
      <c r="AC57">
        <f>X57/U57</f>
        <v>104.99496895818291</v>
      </c>
      <c r="AD57">
        <f>National!AS378</f>
        <v>1.0090014412440369</v>
      </c>
      <c r="AF57">
        <f>National!H77</f>
        <v>21411.444000000003</v>
      </c>
      <c r="AG57">
        <f>Residential_Total_LMDI_UtilAdj!AF77</f>
        <v>0.95654116748516294</v>
      </c>
      <c r="AH57">
        <f>AF57/AG57</f>
        <v>22384.236797975682</v>
      </c>
      <c r="AI57">
        <f>X57/U57</f>
        <v>104.99496895818291</v>
      </c>
      <c r="AJ57">
        <f>AI57/AI$31</f>
        <v>0.84373178478464173</v>
      </c>
    </row>
    <row r="58" spans="3:36" x14ac:dyDescent="0.2">
      <c r="R58">
        <v>2012</v>
      </c>
      <c r="S58" s="38">
        <v>313914</v>
      </c>
    </row>
    <row r="59" spans="3:36" x14ac:dyDescent="0.2">
      <c r="Y59" s="17">
        <f>Y56/Y31</f>
        <v>1.2388401149450976</v>
      </c>
    </row>
    <row r="60" spans="3:36" x14ac:dyDescent="0.2">
      <c r="Q60" s="38"/>
    </row>
    <row r="62" spans="3:36" x14ac:dyDescent="0.2">
      <c r="D62" s="396" t="s">
        <v>34</v>
      </c>
      <c r="E62" s="396" t="s">
        <v>79</v>
      </c>
      <c r="F62" s="396" t="s">
        <v>761</v>
      </c>
      <c r="S62" s="396" t="s">
        <v>22</v>
      </c>
      <c r="T62" s="396" t="s">
        <v>23</v>
      </c>
      <c r="U62" s="396" t="s">
        <v>24</v>
      </c>
      <c r="V62" s="396" t="s">
        <v>25</v>
      </c>
    </row>
    <row r="63" spans="3:36" x14ac:dyDescent="0.2">
      <c r="C63">
        <f t="shared" ref="C63:C104" si="14">C7</f>
        <v>1970</v>
      </c>
      <c r="D63">
        <f>National!CQ184</f>
        <v>0.83686880971490818</v>
      </c>
      <c r="E63">
        <f>National!CQ261</f>
        <v>1.5915902261855785</v>
      </c>
      <c r="F63">
        <f>Residential_Total_LMDI_UtilAdj!AG36</f>
        <v>1.1689486188370768</v>
      </c>
      <c r="R63">
        <f t="shared" ref="R63:R104" si="15">R16</f>
        <v>1970</v>
      </c>
      <c r="S63">
        <f>National!BQ337</f>
        <v>1.2347809663148954</v>
      </c>
      <c r="T63">
        <f>National!BR337</f>
        <v>1.2676036284461984</v>
      </c>
      <c r="U63">
        <f>National!BS337</f>
        <v>1.0704408348978569</v>
      </c>
      <c r="V63">
        <f>National!BT337</f>
        <v>1.1652978904323623</v>
      </c>
    </row>
    <row r="64" spans="3:36" x14ac:dyDescent="0.2">
      <c r="C64">
        <f t="shared" si="14"/>
        <v>1971</v>
      </c>
      <c r="D64">
        <f>National!CQ185</f>
        <v>0.87855914160418158</v>
      </c>
      <c r="E64">
        <f>National!CQ262</f>
        <v>1.5940523548996197</v>
      </c>
      <c r="F64">
        <f>Residential_Total_LMDI_UtilAdj!AG37</f>
        <v>1.1931168318503487</v>
      </c>
      <c r="R64">
        <f t="shared" si="15"/>
        <v>1971</v>
      </c>
      <c r="S64">
        <f>National!BQ338</f>
        <v>1.250826401215418</v>
      </c>
      <c r="T64">
        <f>National!BR338</f>
        <v>1.2847414607653083</v>
      </c>
      <c r="U64">
        <f>National!BS338</f>
        <v>1.1096405515758454</v>
      </c>
      <c r="V64">
        <f>National!BT338</f>
        <v>1.1816909454515978</v>
      </c>
    </row>
    <row r="65" spans="3:22" x14ac:dyDescent="0.2">
      <c r="C65">
        <f t="shared" si="14"/>
        <v>1972</v>
      </c>
      <c r="D65">
        <f>National!CQ186</f>
        <v>0.9170152821671953</v>
      </c>
      <c r="E65">
        <f>National!CQ263</f>
        <v>1.5563509123093815</v>
      </c>
      <c r="F65">
        <f>Residential_Total_LMDI_UtilAdj!AG38</f>
        <v>1.197540858346108</v>
      </c>
      <c r="R65">
        <f t="shared" si="15"/>
        <v>1972</v>
      </c>
      <c r="S65">
        <f>National!BQ339</f>
        <v>1.2637633176176728</v>
      </c>
      <c r="T65">
        <f>National!BR339</f>
        <v>1.2738319435034224</v>
      </c>
      <c r="U65">
        <f>National!BS339</f>
        <v>1.1023699589893685</v>
      </c>
      <c r="V65">
        <f>National!BT339</f>
        <v>1.2189390119326438</v>
      </c>
    </row>
    <row r="66" spans="3:22" x14ac:dyDescent="0.2">
      <c r="C66">
        <f t="shared" si="14"/>
        <v>1973</v>
      </c>
      <c r="D66">
        <f>National!CQ187</f>
        <v>0.94730214112609967</v>
      </c>
      <c r="E66">
        <f>National!CQ264</f>
        <v>1.5007306648933381</v>
      </c>
      <c r="F66">
        <f>Residential_Total_LMDI_UtilAdj!AG39</f>
        <v>1.1897507414491368</v>
      </c>
      <c r="R66">
        <f t="shared" si="15"/>
        <v>1973</v>
      </c>
      <c r="S66">
        <f>National!BQ340</f>
        <v>1.2716949434819869</v>
      </c>
      <c r="T66">
        <f>National!BR340</f>
        <v>1.2629577074739675</v>
      </c>
      <c r="U66">
        <f>National!BS340</f>
        <v>1.0926234506691974</v>
      </c>
      <c r="V66">
        <f>National!BT340</f>
        <v>1.1879701937741294</v>
      </c>
    </row>
    <row r="67" spans="3:22" x14ac:dyDescent="0.2">
      <c r="C67">
        <f t="shared" si="14"/>
        <v>1974</v>
      </c>
      <c r="D67">
        <f>National!CQ188</f>
        <v>0.93639041702523917</v>
      </c>
      <c r="E67">
        <f>National!CQ265</f>
        <v>1.4025976418107127</v>
      </c>
      <c r="F67">
        <f>Residential_Total_LMDI_UtilAdj!AG40</f>
        <v>1.1406137679423798</v>
      </c>
      <c r="R67">
        <f t="shared" si="15"/>
        <v>1974</v>
      </c>
      <c r="S67">
        <f>National!BQ341</f>
        <v>1.1823915723846989</v>
      </c>
      <c r="T67">
        <f>National!BR341</f>
        <v>1.2251416513363156</v>
      </c>
      <c r="U67">
        <f>National!BS341</f>
        <v>1.0612991519541366</v>
      </c>
      <c r="V67">
        <f>National!BT341</f>
        <v>1.1273103280029473</v>
      </c>
    </row>
    <row r="68" spans="3:22" x14ac:dyDescent="0.2">
      <c r="C68">
        <f t="shared" si="14"/>
        <v>1975</v>
      </c>
      <c r="D68">
        <f>National!CQ189</f>
        <v>0.91278520748351399</v>
      </c>
      <c r="E68">
        <f>National!CQ266</f>
        <v>1.3700225943276116</v>
      </c>
      <c r="F68">
        <f>Residential_Total_LMDI_UtilAdj!AG41</f>
        <v>1.11308058668464</v>
      </c>
      <c r="R68">
        <f t="shared" si="15"/>
        <v>1975</v>
      </c>
      <c r="S68">
        <f>National!BQ342</f>
        <v>1.1576601183505502</v>
      </c>
      <c r="T68">
        <f>National!BR342</f>
        <v>1.1987967316684687</v>
      </c>
      <c r="U68">
        <f>National!BS342</f>
        <v>1.019826431960247</v>
      </c>
      <c r="V68">
        <f>National!BT342</f>
        <v>1.1193346609230277</v>
      </c>
    </row>
    <row r="69" spans="3:22" x14ac:dyDescent="0.2">
      <c r="C69">
        <f t="shared" si="14"/>
        <v>1976</v>
      </c>
      <c r="D69">
        <f>National!CQ190</f>
        <v>0.93083458475053571</v>
      </c>
      <c r="E69">
        <f>National!CQ267</f>
        <v>1.3731824955432037</v>
      </c>
      <c r="F69">
        <f>Residential_Total_LMDI_UtilAdj!AG42</f>
        <v>1.1245122230784348</v>
      </c>
      <c r="R69">
        <f t="shared" si="15"/>
        <v>1976</v>
      </c>
      <c r="S69">
        <f>National!BQ343</f>
        <v>1.1922371761447352</v>
      </c>
      <c r="T69">
        <f>National!BR343</f>
        <v>1.1902859293418251</v>
      </c>
      <c r="U69">
        <f>National!BS343</f>
        <v>1.029034069066548</v>
      </c>
      <c r="V69">
        <f>National!BT343</f>
        <v>1.1391919081491553</v>
      </c>
    </row>
    <row r="70" spans="3:22" x14ac:dyDescent="0.2">
      <c r="C70">
        <f t="shared" si="14"/>
        <v>1977</v>
      </c>
      <c r="D70">
        <f>National!CQ191</f>
        <v>0.9373454861174757</v>
      </c>
      <c r="E70">
        <f>National!CQ268</f>
        <v>1.3393867832846396</v>
      </c>
      <c r="F70">
        <f>Residential_Total_LMDI_UtilAdj!AG43</f>
        <v>1.1132631886114239</v>
      </c>
      <c r="R70">
        <f t="shared" si="15"/>
        <v>1977</v>
      </c>
      <c r="S70">
        <f>National!BQ344</f>
        <v>1.1875602038234887</v>
      </c>
      <c r="T70">
        <f>National!BR344</f>
        <v>1.1792543688340285</v>
      </c>
      <c r="U70">
        <f>National!BS344</f>
        <v>1.0393176195406826</v>
      </c>
      <c r="V70">
        <f>National!BT344</f>
        <v>1.0686858056707236</v>
      </c>
    </row>
    <row r="71" spans="3:22" x14ac:dyDescent="0.2">
      <c r="C71">
        <f t="shared" si="14"/>
        <v>1978</v>
      </c>
      <c r="D71">
        <f>National!CQ192</f>
        <v>0.95025158189127557</v>
      </c>
      <c r="E71">
        <f>National!CQ269</f>
        <v>1.2745186073792332</v>
      </c>
      <c r="F71">
        <f>Residential_Total_LMDI_UtilAdj!AG44</f>
        <v>1.0922038601375998</v>
      </c>
      <c r="R71">
        <f t="shared" si="15"/>
        <v>1978</v>
      </c>
      <c r="S71">
        <f>National!BQ345</f>
        <v>1.1300024913599394</v>
      </c>
      <c r="T71">
        <f>National!BR345</f>
        <v>1.1722740682703292</v>
      </c>
      <c r="U71">
        <f>National!BS345</f>
        <v>1.0200695548211427</v>
      </c>
      <c r="V71">
        <f>National!BT345</f>
        <v>1.0621427450509793</v>
      </c>
    </row>
    <row r="72" spans="3:22" x14ac:dyDescent="0.2">
      <c r="C72">
        <f t="shared" si="14"/>
        <v>1979</v>
      </c>
      <c r="D72">
        <f>National!CQ193</f>
        <v>0.95988841539614267</v>
      </c>
      <c r="E72">
        <f>National!CQ270</f>
        <v>1.2201584586810486</v>
      </c>
      <c r="F72">
        <f>Residential_Total_LMDI_UtilAdj!AG45</f>
        <v>1.0736939865908113</v>
      </c>
      <c r="R72">
        <f t="shared" si="15"/>
        <v>1979</v>
      </c>
      <c r="S72">
        <f>National!BQ346</f>
        <v>1.0811266752176165</v>
      </c>
      <c r="T72">
        <f>National!BR346</f>
        <v>1.1137641303400281</v>
      </c>
      <c r="U72">
        <f>National!BS346</f>
        <v>1.02451651067585</v>
      </c>
      <c r="V72">
        <f>National!BT346</f>
        <v>1.1062208035216456</v>
      </c>
    </row>
    <row r="73" spans="3:22" x14ac:dyDescent="0.2">
      <c r="C73">
        <f t="shared" si="14"/>
        <v>1980</v>
      </c>
      <c r="D73">
        <f>National!CQ194</f>
        <v>0.95682912950184629</v>
      </c>
      <c r="E73">
        <f>National!CQ271</f>
        <v>1.1245053308876778</v>
      </c>
      <c r="F73">
        <f>Residential_Total_LMDI_UtilAdj!AG46</f>
        <v>1.0301952709076474</v>
      </c>
      <c r="R73">
        <f t="shared" si="15"/>
        <v>1980</v>
      </c>
      <c r="S73">
        <f>National!BQ347</f>
        <v>1.0377729813034218</v>
      </c>
      <c r="T73">
        <f>National!BR347</f>
        <v>1.0761972681056324</v>
      </c>
      <c r="U73">
        <f>National!BS347</f>
        <v>0.9742031002667525</v>
      </c>
      <c r="V73">
        <f>National!BT347</f>
        <v>1.0616079835451468</v>
      </c>
    </row>
    <row r="74" spans="3:22" x14ac:dyDescent="0.2">
      <c r="C74">
        <f t="shared" si="14"/>
        <v>1981</v>
      </c>
      <c r="D74">
        <f>National!CQ195</f>
        <v>0.95584744507422104</v>
      </c>
      <c r="E74">
        <f>National!CQ272</f>
        <v>1.0469225922606604</v>
      </c>
      <c r="F74">
        <f>Residential_Total_LMDI_UtilAdj!AG47</f>
        <v>0.99582942070027036</v>
      </c>
      <c r="R74">
        <f t="shared" si="15"/>
        <v>1981</v>
      </c>
      <c r="S74">
        <f>National!BQ348</f>
        <v>1.0035216300469079</v>
      </c>
      <c r="T74">
        <f>National!BR348</f>
        <v>1.0286631082695581</v>
      </c>
      <c r="U74">
        <f>National!BS348</f>
        <v>0.94231047265449819</v>
      </c>
      <c r="V74">
        <f>National!BT348</f>
        <v>1.0403574300763856</v>
      </c>
    </row>
    <row r="75" spans="3:22" x14ac:dyDescent="0.2">
      <c r="C75">
        <f t="shared" si="14"/>
        <v>1982</v>
      </c>
      <c r="D75">
        <f>National!CQ196</f>
        <v>0.95217775477088751</v>
      </c>
      <c r="E75">
        <f>National!CQ273</f>
        <v>1.0377629905932706</v>
      </c>
      <c r="F75">
        <f>Residential_Total_LMDI_UtilAdj!AG48</f>
        <v>0.98974973737594474</v>
      </c>
      <c r="R75">
        <f t="shared" si="15"/>
        <v>1982</v>
      </c>
      <c r="S75">
        <f>National!BQ349</f>
        <v>0.9763907211801206</v>
      </c>
      <c r="T75">
        <f>National!BR349</f>
        <v>1.0198099681459389</v>
      </c>
      <c r="U75">
        <f>National!BS349</f>
        <v>0.95587206445130724</v>
      </c>
      <c r="V75">
        <f>National!BT349</f>
        <v>1.0241748984326107</v>
      </c>
    </row>
    <row r="76" spans="3:22" x14ac:dyDescent="0.2">
      <c r="C76">
        <f t="shared" si="14"/>
        <v>1983</v>
      </c>
      <c r="D76">
        <f>National!CQ197</f>
        <v>0.95406963844914117</v>
      </c>
      <c r="E76">
        <f>National!CQ274</f>
        <v>1.005877629666293</v>
      </c>
      <c r="F76">
        <f>Residential_Total_LMDI_UtilAdj!AG49</f>
        <v>0.97696445577797386</v>
      </c>
      <c r="R76">
        <f t="shared" si="15"/>
        <v>1983</v>
      </c>
      <c r="S76">
        <f>National!BQ350</f>
        <v>0.97723823094925344</v>
      </c>
      <c r="T76">
        <f>National!BR350</f>
        <v>0.99352829088138417</v>
      </c>
      <c r="U76">
        <f>National!BS350</f>
        <v>0.94120704956729728</v>
      </c>
      <c r="V76">
        <f>National!BT350</f>
        <v>1.0201054148277027</v>
      </c>
    </row>
    <row r="77" spans="3:22" x14ac:dyDescent="0.2">
      <c r="C77">
        <f t="shared" si="14"/>
        <v>1984</v>
      </c>
      <c r="D77">
        <f>National!CQ198</f>
        <v>0.99256419637290338</v>
      </c>
      <c r="E77">
        <f>National!CQ275</f>
        <v>1.0356385897681537</v>
      </c>
      <c r="F77">
        <f>Residential_Total_LMDI_UtilAdj!AG50</f>
        <v>1.0116662300116339</v>
      </c>
      <c r="R77">
        <f t="shared" si="15"/>
        <v>1984</v>
      </c>
      <c r="S77">
        <f>National!BQ351</f>
        <v>1.0139454912578598</v>
      </c>
      <c r="T77">
        <f>National!BR351</f>
        <v>1.0180965027210453</v>
      </c>
      <c r="U77">
        <f>National!BS351</f>
        <v>1.0070418276644995</v>
      </c>
      <c r="V77">
        <f>National!BT351</f>
        <v>1.0059443480711392</v>
      </c>
    </row>
    <row r="78" spans="3:22" x14ac:dyDescent="0.2">
      <c r="C78">
        <f t="shared" si="14"/>
        <v>1985</v>
      </c>
      <c r="D78">
        <f>National!CQ199</f>
        <v>1</v>
      </c>
      <c r="E78">
        <f>National!CQ276</f>
        <v>1</v>
      </c>
      <c r="F78">
        <f>Residential_Total_LMDI_UtilAdj!AG51</f>
        <v>1</v>
      </c>
      <c r="G78">
        <f>(F78/F63)^(1/15)</f>
        <v>0.9896469833730982</v>
      </c>
      <c r="R78">
        <f t="shared" si="15"/>
        <v>1985</v>
      </c>
      <c r="S78">
        <f>National!BQ352</f>
        <v>1</v>
      </c>
      <c r="T78">
        <f>National!BR352</f>
        <v>1</v>
      </c>
      <c r="U78">
        <f>National!BS352</f>
        <v>1</v>
      </c>
      <c r="V78">
        <f>National!BT352</f>
        <v>1</v>
      </c>
    </row>
    <row r="79" spans="3:22" x14ac:dyDescent="0.2">
      <c r="C79">
        <f t="shared" si="14"/>
        <v>1986</v>
      </c>
      <c r="D79">
        <f>National!CQ200</f>
        <v>0.99362833683402374</v>
      </c>
      <c r="E79">
        <f>National!CQ277</f>
        <v>0.9954252741567019</v>
      </c>
      <c r="F79">
        <f>Residential_Total_LMDI_UtilAdj!AG52</f>
        <v>0.99441670926930181</v>
      </c>
      <c r="R79">
        <f t="shared" si="15"/>
        <v>1986</v>
      </c>
      <c r="S79">
        <f>National!BQ353</f>
        <v>1.0130429958773526</v>
      </c>
      <c r="T79">
        <f>National!BR353</f>
        <v>1.0094708061119224</v>
      </c>
      <c r="U79">
        <f>National!BS353</f>
        <v>0.97714877573419157</v>
      </c>
      <c r="V79">
        <f>National!BT353</f>
        <v>0.98358901942082622</v>
      </c>
    </row>
    <row r="80" spans="3:22" x14ac:dyDescent="0.2">
      <c r="C80">
        <f t="shared" si="14"/>
        <v>1987</v>
      </c>
      <c r="D80">
        <f>National!CQ201</f>
        <v>0.99483910093860073</v>
      </c>
      <c r="E80">
        <f>National!CQ278</f>
        <v>0.96868919455099389</v>
      </c>
      <c r="F80">
        <f>Residential_Total_LMDI_UtilAdj!AG53</f>
        <v>0.98355293313592351</v>
      </c>
      <c r="R80">
        <f t="shared" si="15"/>
        <v>1987</v>
      </c>
      <c r="S80">
        <f>National!BQ354</f>
        <v>1.0150453562559811</v>
      </c>
      <c r="T80">
        <f>National!BR354</f>
        <v>0.99958052361609462</v>
      </c>
      <c r="U80">
        <f>National!BS354</f>
        <v>0.96638902513896729</v>
      </c>
      <c r="V80">
        <f>National!BT354</f>
        <v>0.95526323520576728</v>
      </c>
    </row>
    <row r="81" spans="3:22" x14ac:dyDescent="0.2">
      <c r="C81">
        <f t="shared" si="14"/>
        <v>1988</v>
      </c>
      <c r="D81">
        <f>National!CQ202</f>
        <v>1.0092734364679059</v>
      </c>
      <c r="E81">
        <f>National!CQ279</f>
        <v>0.96242498951951927</v>
      </c>
      <c r="F81">
        <f>Residential_Total_LMDI_UtilAdj!AG54</f>
        <v>0.98894990766923974</v>
      </c>
      <c r="R81">
        <f t="shared" si="15"/>
        <v>1988</v>
      </c>
      <c r="S81">
        <f>National!BQ355</f>
        <v>1.0155254917947085</v>
      </c>
      <c r="T81">
        <f>National!BR355</f>
        <v>1.0034108721604773</v>
      </c>
      <c r="U81">
        <f>National!BS355</f>
        <v>0.96830229430156156</v>
      </c>
      <c r="V81">
        <f>National!BT355</f>
        <v>0.97666664663394842</v>
      </c>
    </row>
    <row r="82" spans="3:22" x14ac:dyDescent="0.2">
      <c r="C82">
        <f t="shared" si="14"/>
        <v>1989</v>
      </c>
      <c r="D82">
        <f>National!CQ203</f>
        <v>1.0128778939301317</v>
      </c>
      <c r="E82">
        <f>National!CQ280</f>
        <v>0.95735519398929558</v>
      </c>
      <c r="F82">
        <f>Residential_Total_LMDI_UtilAdj!AG55</f>
        <v>0.98873602244130854</v>
      </c>
      <c r="R82">
        <f t="shared" si="15"/>
        <v>1989</v>
      </c>
      <c r="S82">
        <f>National!BQ356</f>
        <v>1.0078283124467489</v>
      </c>
      <c r="T82">
        <f>National!BR356</f>
        <v>1.0048907122546642</v>
      </c>
      <c r="U82">
        <f>National!BS356</f>
        <v>0.96837303277061315</v>
      </c>
      <c r="V82">
        <f>National!BT356</f>
        <v>0.98221774890502722</v>
      </c>
    </row>
    <row r="83" spans="3:22" x14ac:dyDescent="0.2">
      <c r="C83">
        <f t="shared" si="14"/>
        <v>1990</v>
      </c>
      <c r="D83">
        <f>National!CQ204</f>
        <v>1.0292275491292138</v>
      </c>
      <c r="E83">
        <f>National!CQ281</f>
        <v>0.90751825081642923</v>
      </c>
      <c r="F83">
        <f>Residential_Total_LMDI_UtilAdj!AG56</f>
        <v>0.97674544890506709</v>
      </c>
      <c r="R83">
        <f t="shared" si="15"/>
        <v>1990</v>
      </c>
      <c r="S83">
        <f>National!BQ357</f>
        <v>1.0150914498838441</v>
      </c>
      <c r="T83">
        <f>National!BR357</f>
        <v>0.97762058084947157</v>
      </c>
      <c r="U83">
        <f>National!BS357</f>
        <v>0.97226968409182346</v>
      </c>
      <c r="V83">
        <f>National!BT357</f>
        <v>0.93676176152716095</v>
      </c>
    </row>
    <row r="84" spans="3:22" x14ac:dyDescent="0.2">
      <c r="C84">
        <f t="shared" si="14"/>
        <v>1991</v>
      </c>
      <c r="D84">
        <f>National!CQ205</f>
        <v>1.02761804331939</v>
      </c>
      <c r="E84">
        <f>National!CQ282</f>
        <v>0.8994985635328776</v>
      </c>
      <c r="F84">
        <f>Residential_Total_LMDI_UtilAdj!AG57</f>
        <v>0.972461670209398</v>
      </c>
      <c r="R84">
        <f t="shared" si="15"/>
        <v>1991</v>
      </c>
      <c r="S84">
        <f>National!BQ358</f>
        <v>0.99150234673611337</v>
      </c>
      <c r="T84">
        <f>National!BR358</f>
        <v>0.99551708393803906</v>
      </c>
      <c r="U84">
        <f>National!BS358</f>
        <v>0.95922874793624369</v>
      </c>
      <c r="V84">
        <f>National!BT358</f>
        <v>0.93593173792694628</v>
      </c>
    </row>
    <row r="85" spans="3:22" x14ac:dyDescent="0.2">
      <c r="C85">
        <f t="shared" si="14"/>
        <v>1992</v>
      </c>
      <c r="D85">
        <f>National!CQ206</f>
        <v>1.0183650221628171</v>
      </c>
      <c r="E85">
        <f>National!CQ283</f>
        <v>0.87131977475956612</v>
      </c>
      <c r="F85">
        <f>Residential_Total_LMDI_UtilAdj!AG58</f>
        <v>0.95509624754516009</v>
      </c>
      <c r="R85">
        <f t="shared" si="15"/>
        <v>1992</v>
      </c>
      <c r="S85">
        <f>National!BQ359</f>
        <v>0.98359294337925252</v>
      </c>
      <c r="T85">
        <f>National!BR359</f>
        <v>0.96513710618687254</v>
      </c>
      <c r="U85">
        <f>National!BS359</f>
        <v>0.94647717295704581</v>
      </c>
      <c r="V85">
        <f>National!BT359</f>
        <v>0.91809289364795121</v>
      </c>
    </row>
    <row r="86" spans="3:22" x14ac:dyDescent="0.2">
      <c r="C86">
        <f t="shared" si="14"/>
        <v>1993</v>
      </c>
      <c r="D86">
        <f>National!CQ207</f>
        <v>1.0140544085268519</v>
      </c>
      <c r="E86">
        <f>National!CQ284</f>
        <v>0.84330446319345731</v>
      </c>
      <c r="F86">
        <f>Residential_Total_LMDI_UtilAdj!AG59</f>
        <v>0.94039342570159457</v>
      </c>
      <c r="R86">
        <f t="shared" si="15"/>
        <v>1993</v>
      </c>
      <c r="S86">
        <f>National!BQ360</f>
        <v>0.97422493186643644</v>
      </c>
      <c r="T86">
        <f>National!BR360</f>
        <v>0.93958691098113445</v>
      </c>
      <c r="U86">
        <f>National!BS360</f>
        <v>0.93652227339815353</v>
      </c>
      <c r="V86">
        <f>National!BT360</f>
        <v>0.90499071026135269</v>
      </c>
    </row>
    <row r="87" spans="3:22" x14ac:dyDescent="0.2">
      <c r="C87">
        <f t="shared" si="14"/>
        <v>1994</v>
      </c>
      <c r="D87">
        <f>National!CQ208</f>
        <v>1.0167543987717536</v>
      </c>
      <c r="E87">
        <f>National!CQ285</f>
        <v>0.83189305833107785</v>
      </c>
      <c r="F87">
        <f>Residential_Total_LMDI_UtilAdj!AG60</f>
        <v>0.93694723809939318</v>
      </c>
      <c r="R87">
        <f t="shared" si="15"/>
        <v>1994</v>
      </c>
      <c r="S87">
        <f>National!BQ361</f>
        <v>0.97177688999211576</v>
      </c>
      <c r="T87">
        <f>National!BR361</f>
        <v>0.92682310793508726</v>
      </c>
      <c r="U87">
        <f>National!BS361</f>
        <v>0.94421183043580803</v>
      </c>
      <c r="V87">
        <f>National!BT361</f>
        <v>0.89182835427472884</v>
      </c>
    </row>
    <row r="88" spans="3:22" x14ac:dyDescent="0.2">
      <c r="C88">
        <f t="shared" si="14"/>
        <v>1995</v>
      </c>
      <c r="D88">
        <f>National!CQ209</f>
        <v>1.0128438638862685</v>
      </c>
      <c r="E88">
        <f>National!CQ286</f>
        <v>0.80463431343479619</v>
      </c>
      <c r="F88">
        <f>Residential_Total_LMDI_UtilAdj!AG61</f>
        <v>0.92295498808032805</v>
      </c>
      <c r="R88">
        <f t="shared" si="15"/>
        <v>1995</v>
      </c>
      <c r="S88">
        <f>National!BQ362</f>
        <v>0.93968468895405854</v>
      </c>
      <c r="T88">
        <f>National!BR362</f>
        <v>0.91638519705468768</v>
      </c>
      <c r="U88">
        <f>National!BS362</f>
        <v>0.93185996072173971</v>
      </c>
      <c r="V88">
        <f>National!BT362</f>
        <v>0.88795752246093285</v>
      </c>
    </row>
    <row r="89" spans="3:22" x14ac:dyDescent="0.2">
      <c r="C89">
        <f t="shared" si="14"/>
        <v>1996</v>
      </c>
      <c r="D89">
        <f>National!CQ210</f>
        <v>1.0517383666460682</v>
      </c>
      <c r="E89">
        <f>National!CQ287</f>
        <v>0.82946817126407968</v>
      </c>
      <c r="F89">
        <f>Residential_Total_LMDI_UtilAdj!AG62</f>
        <v>0.95575722433618748</v>
      </c>
      <c r="R89">
        <f t="shared" si="15"/>
        <v>1996</v>
      </c>
      <c r="S89">
        <f>National!BQ363</f>
        <v>0.96215179872207413</v>
      </c>
      <c r="T89">
        <f>National!BR363</f>
        <v>0.94483462843681021</v>
      </c>
      <c r="U89">
        <f>National!BS363</f>
        <v>0.982188491360792</v>
      </c>
      <c r="V89">
        <f>National!BT363</f>
        <v>0.90096889152185289</v>
      </c>
    </row>
    <row r="90" spans="3:22" x14ac:dyDescent="0.2">
      <c r="C90">
        <f t="shared" si="14"/>
        <v>1997</v>
      </c>
      <c r="D90">
        <f>National!CQ211</f>
        <v>1.0349540716998018</v>
      </c>
      <c r="E90">
        <f>National!CQ288</f>
        <v>0.78861616601810713</v>
      </c>
      <c r="F90">
        <f>Residential_Total_LMDI_UtilAdj!AG63</f>
        <v>0.92838600411712058</v>
      </c>
      <c r="R90">
        <f t="shared" si="15"/>
        <v>1997</v>
      </c>
      <c r="S90">
        <f>National!BQ364</f>
        <v>0.93842218466167981</v>
      </c>
      <c r="T90">
        <f>National!BR364</f>
        <v>0.91763824432501617</v>
      </c>
      <c r="U90">
        <f>National!BS364</f>
        <v>0.94807615985096327</v>
      </c>
      <c r="V90">
        <f>National!BT364</f>
        <v>0.88509619224196012</v>
      </c>
    </row>
    <row r="91" spans="3:22" x14ac:dyDescent="0.2">
      <c r="C91">
        <f t="shared" si="14"/>
        <v>1998</v>
      </c>
      <c r="D91">
        <f>National!CQ212</f>
        <v>1.0400357719526439</v>
      </c>
      <c r="E91">
        <f>National!CQ289</f>
        <v>0.7833405450587474</v>
      </c>
      <c r="F91">
        <f>Residential_Total_LMDI_UtilAdj!AG64</f>
        <v>0.92911269851827505</v>
      </c>
      <c r="R91">
        <f t="shared" si="15"/>
        <v>1998</v>
      </c>
      <c r="S91">
        <f>National!BQ365</f>
        <v>0.94979882238009228</v>
      </c>
      <c r="T91">
        <f>National!BR365</f>
        <v>0.90767254293755384</v>
      </c>
      <c r="U91">
        <f>National!BS365</f>
        <v>0.95424944728013572</v>
      </c>
      <c r="V91">
        <f>National!BT365</f>
        <v>0.87947348713277651</v>
      </c>
    </row>
    <row r="92" spans="3:22" x14ac:dyDescent="0.2">
      <c r="C92">
        <f t="shared" si="14"/>
        <v>1999</v>
      </c>
      <c r="D92">
        <f>National!CQ213</f>
        <v>1.039998723974068</v>
      </c>
      <c r="E92">
        <f>National!CQ290</f>
        <v>0.77936882046675171</v>
      </c>
      <c r="F92">
        <f>Residential_Total_LMDI_UtilAdj!AG65</f>
        <v>0.92747536822018151</v>
      </c>
      <c r="R92">
        <f t="shared" si="15"/>
        <v>1999</v>
      </c>
      <c r="S92">
        <f>National!BQ366</f>
        <v>0.9411387876950098</v>
      </c>
      <c r="T92">
        <f>National!BR366</f>
        <v>0.91400828350039864</v>
      </c>
      <c r="U92">
        <f>National!BS366</f>
        <v>0.94336370064508657</v>
      </c>
      <c r="V92">
        <f>National!BT366</f>
        <v>0.89112513543934535</v>
      </c>
    </row>
    <row r="93" spans="3:22" x14ac:dyDescent="0.2">
      <c r="C93">
        <f t="shared" si="14"/>
        <v>2000</v>
      </c>
      <c r="D93">
        <f>National!CQ214</f>
        <v>1.0622679869659686</v>
      </c>
      <c r="E93">
        <f>National!CQ291</f>
        <v>0.76969446873249636</v>
      </c>
      <c r="F93">
        <f>Residential_Total_LMDI_UtilAdj!AG66</f>
        <v>0.9362824640955536</v>
      </c>
      <c r="R93">
        <f t="shared" si="15"/>
        <v>2000</v>
      </c>
      <c r="S93">
        <f>National!BQ367</f>
        <v>0.96277480314879627</v>
      </c>
      <c r="T93">
        <f>National!BR367</f>
        <v>0.91582481911660552</v>
      </c>
      <c r="U93">
        <f>National!BS367</f>
        <v>0.96401120061815082</v>
      </c>
      <c r="V93">
        <f>National!BT367</f>
        <v>0.87146744158144818</v>
      </c>
    </row>
    <row r="94" spans="3:22" x14ac:dyDescent="0.2">
      <c r="C94">
        <f t="shared" si="14"/>
        <v>2001</v>
      </c>
      <c r="D94">
        <f>National!CQ215</f>
        <v>1.0530809707872644</v>
      </c>
      <c r="E94">
        <f>National!CQ292</f>
        <v>0.75803379341279908</v>
      </c>
      <c r="F94">
        <f>Residential_Total_LMDI_UtilAdj!AG67</f>
        <v>0.92607074940062939</v>
      </c>
      <c r="R94">
        <f t="shared" si="15"/>
        <v>2001</v>
      </c>
      <c r="S94">
        <f>National!BQ368</f>
        <v>0.96653647285290967</v>
      </c>
      <c r="T94">
        <f>National!BR368</f>
        <v>0.91883822673296056</v>
      </c>
      <c r="U94">
        <f>National!BS368</f>
        <v>0.9475841558181054</v>
      </c>
      <c r="V94">
        <f>National!BT368</f>
        <v>0.84232732851990855</v>
      </c>
    </row>
    <row r="95" spans="3:22" x14ac:dyDescent="0.2">
      <c r="C95">
        <f t="shared" si="14"/>
        <v>2002</v>
      </c>
      <c r="D95">
        <f>National!CQ216</f>
        <v>1.0575572712072381</v>
      </c>
      <c r="E95">
        <f>National!CQ293</f>
        <v>0.73692509959061825</v>
      </c>
      <c r="F95">
        <f>Residential_Total_LMDI_UtilAdj!AG68</f>
        <v>0.91986549391147843</v>
      </c>
      <c r="R95">
        <f t="shared" si="15"/>
        <v>2002</v>
      </c>
      <c r="S95">
        <f>National!BQ369</f>
        <v>0.9509585143489846</v>
      </c>
      <c r="T95">
        <f>National!BR369</f>
        <v>0.92779948180065008</v>
      </c>
      <c r="U95">
        <f>National!BS369</f>
        <v>0.936420224748446</v>
      </c>
      <c r="V95">
        <f>National!BT369</f>
        <v>0.83276847390643005</v>
      </c>
    </row>
    <row r="96" spans="3:22" x14ac:dyDescent="0.2">
      <c r="C96">
        <f t="shared" si="14"/>
        <v>2003</v>
      </c>
      <c r="D96">
        <f>National!CQ217</f>
        <v>1.0658362098406378</v>
      </c>
      <c r="E96">
        <f>National!CQ294</f>
        <v>0.72953968379026912</v>
      </c>
      <c r="F96">
        <f>Residential_Total_LMDI_UtilAdj!AG69</f>
        <v>0.92149326194106929</v>
      </c>
      <c r="R96">
        <f t="shared" si="15"/>
        <v>2003</v>
      </c>
      <c r="S96">
        <f>National!BQ370</f>
        <v>0.95307070200975363</v>
      </c>
      <c r="T96">
        <f>National!BR370</f>
        <v>0.92043017282810091</v>
      </c>
      <c r="U96">
        <f>National!BS370</f>
        <v>0.9427808467036829</v>
      </c>
      <c r="V96">
        <f>National!BT370</f>
        <v>0.83618213178350043</v>
      </c>
    </row>
    <row r="97" spans="3:22" x14ac:dyDescent="0.2">
      <c r="C97">
        <f t="shared" si="14"/>
        <v>2004</v>
      </c>
      <c r="D97">
        <f>National!CQ218</f>
        <v>1.0638676982619564</v>
      </c>
      <c r="E97">
        <f>National!CQ295</f>
        <v>0.71498951387084153</v>
      </c>
      <c r="F97">
        <f>Residential_Total_LMDI_UtilAdj!AG70</f>
        <v>0.91413755226030091</v>
      </c>
      <c r="R97">
        <f t="shared" si="15"/>
        <v>2004</v>
      </c>
      <c r="S97">
        <f>National!BQ371</f>
        <v>0.96710176384088298</v>
      </c>
      <c r="T97">
        <f>National!BR371</f>
        <v>0.90684528771542416</v>
      </c>
      <c r="U97">
        <f>National!BS371</f>
        <v>0.9259383979312108</v>
      </c>
      <c r="V97">
        <f>National!BT371</f>
        <v>0.83662371816418057</v>
      </c>
    </row>
    <row r="98" spans="3:22" x14ac:dyDescent="0.2">
      <c r="C98">
        <f t="shared" si="14"/>
        <v>2005</v>
      </c>
      <c r="D98">
        <f>National!CQ219</f>
        <v>1.067100114393758</v>
      </c>
      <c r="E98">
        <f>National!CQ296</f>
        <v>0.68985529014029612</v>
      </c>
      <c r="F98">
        <f>Residential_Total_LMDI_UtilAdj!AG71</f>
        <v>0.90540164394452716</v>
      </c>
      <c r="R98">
        <f t="shared" si="15"/>
        <v>2005</v>
      </c>
      <c r="S98">
        <f>National!BQ372</f>
        <v>0.94864229017104595</v>
      </c>
      <c r="T98">
        <f>National!BR372</f>
        <v>0.9057095741476886</v>
      </c>
      <c r="U98">
        <f>National!BS372</f>
        <v>0.91681505757373227</v>
      </c>
      <c r="V98">
        <f>National!BT372</f>
        <v>0.82709518758011757</v>
      </c>
    </row>
    <row r="99" spans="3:22" x14ac:dyDescent="0.2">
      <c r="C99">
        <f t="shared" si="14"/>
        <v>2006</v>
      </c>
      <c r="D99">
        <f>National!CQ220</f>
        <v>1.0562139534189157</v>
      </c>
      <c r="E99">
        <f>National!CQ297</f>
        <v>0.65012420649863611</v>
      </c>
      <c r="F99">
        <f>Residential_Total_LMDI_UtilAdj!AG72</f>
        <v>0.88269161528972417</v>
      </c>
      <c r="R99">
        <f t="shared" si="15"/>
        <v>2006</v>
      </c>
      <c r="S99">
        <f>National!BQ373</f>
        <v>0.92787669020888563</v>
      </c>
      <c r="T99">
        <f>National!BR373</f>
        <v>0.87919634778803391</v>
      </c>
      <c r="U99">
        <f>National!BS373</f>
        <v>0.89210208202164498</v>
      </c>
      <c r="V99">
        <f>National!BT373</f>
        <v>0.8102728054304148</v>
      </c>
    </row>
    <row r="100" spans="3:22" x14ac:dyDescent="0.2">
      <c r="C100">
        <f t="shared" si="14"/>
        <v>2007</v>
      </c>
      <c r="D100">
        <f>National!CQ221</f>
        <v>1.0484133270692515</v>
      </c>
      <c r="E100">
        <f>National!CQ298</f>
        <v>0.66021258589246545</v>
      </c>
      <c r="F100">
        <f>Residential_Total_LMDI_UtilAdj!AG73</f>
        <v>0.88223829846822654</v>
      </c>
      <c r="R100">
        <f t="shared" si="15"/>
        <v>2007</v>
      </c>
      <c r="S100">
        <f>National!BQ374</f>
        <v>0.93175600816225645</v>
      </c>
      <c r="T100">
        <f>National!BR374</f>
        <v>0.88885313610838046</v>
      </c>
      <c r="U100">
        <f>National!BS374</f>
        <v>0.87183860547876291</v>
      </c>
      <c r="V100">
        <f>National!BT374</f>
        <v>0.83426914934377971</v>
      </c>
    </row>
    <row r="101" spans="3:22" x14ac:dyDescent="0.2">
      <c r="C101">
        <f t="shared" si="14"/>
        <v>2008</v>
      </c>
      <c r="D101">
        <f>National!CQ222</f>
        <v>1.0491881868986808</v>
      </c>
      <c r="E101">
        <f>National!CQ299</f>
        <v>0.65008230634707076</v>
      </c>
      <c r="F101">
        <f>Residential_Total_LMDI_UtilAdj!AG74</f>
        <v>0.87842778924278875</v>
      </c>
      <c r="R101">
        <f t="shared" si="15"/>
        <v>2008</v>
      </c>
      <c r="S101">
        <f>National!BQ375</f>
        <v>0.93100083271966327</v>
      </c>
      <c r="T101">
        <f>National!BR375</f>
        <v>0.87534069484317845</v>
      </c>
      <c r="U101">
        <f>National!BS375</f>
        <v>0.87498914718388721</v>
      </c>
      <c r="V101">
        <f>National!BT375</f>
        <v>0.82583004115624115</v>
      </c>
    </row>
    <row r="102" spans="3:22" x14ac:dyDescent="0.2">
      <c r="C102">
        <f t="shared" si="14"/>
        <v>2009</v>
      </c>
      <c r="D102">
        <f>National!CQ223</f>
        <v>1.0353738170824511</v>
      </c>
      <c r="E102">
        <f>National!CQ300</f>
        <v>0.62641705525202196</v>
      </c>
      <c r="F102">
        <f>Residential_Total_LMDI_UtilAdj!AG75</f>
        <v>0.86033258603144858</v>
      </c>
      <c r="R102">
        <f t="shared" si="15"/>
        <v>2009</v>
      </c>
      <c r="S102">
        <f>National!BQ376</f>
        <v>0.88940656910687066</v>
      </c>
      <c r="T102">
        <f>National!BR376</f>
        <v>0.85811383908970784</v>
      </c>
      <c r="U102">
        <f>National!BS376</f>
        <v>0.86099686738361214</v>
      </c>
      <c r="V102">
        <f>National!BT376</f>
        <v>0.81978646573256309</v>
      </c>
    </row>
    <row r="103" spans="3:22" x14ac:dyDescent="0.2">
      <c r="C103">
        <f t="shared" si="14"/>
        <v>2010</v>
      </c>
      <c r="D103">
        <f>National!CQ224</f>
        <v>1.039901619320132</v>
      </c>
      <c r="E103">
        <f>National!CQ301</f>
        <v>0.62490919336694184</v>
      </c>
      <c r="F103">
        <f>Residential_Total_LMDI_UtilAdj!AG76</f>
        <v>0.86228973711589785</v>
      </c>
      <c r="R103">
        <f t="shared" si="15"/>
        <v>2010</v>
      </c>
      <c r="S103">
        <f>National!BQ377</f>
        <v>0.90664645131693833</v>
      </c>
      <c r="T103">
        <f>National!BR377</f>
        <v>0.85439001561998651</v>
      </c>
      <c r="U103">
        <f>National!BS377</f>
        <v>0.86607154694585564</v>
      </c>
      <c r="V103">
        <f>National!BT377</f>
        <v>0.80944365143236019</v>
      </c>
    </row>
    <row r="104" spans="3:22" x14ac:dyDescent="0.2">
      <c r="C104">
        <f t="shared" si="14"/>
        <v>2011</v>
      </c>
      <c r="D104">
        <f>National!CQ225</f>
        <v>1.0281080208020685</v>
      </c>
      <c r="E104">
        <f>National!CQ302</f>
        <v>0.61472017189546257</v>
      </c>
      <c r="F104">
        <f>Residential_Total_LMDI_UtilAdj!AG77</f>
        <v>0.85121274811448366</v>
      </c>
      <c r="G104">
        <f>(F104/F78)^(1/26)</f>
        <v>0.99382326326854953</v>
      </c>
      <c r="R104">
        <f t="shared" si="15"/>
        <v>2011</v>
      </c>
      <c r="S104">
        <f>National!BQ378</f>
        <v>0.89436579950037975</v>
      </c>
      <c r="T104">
        <f>National!BR378</f>
        <v>0.84962320975241334</v>
      </c>
      <c r="U104">
        <f>National!BS378</f>
        <v>0.86031982415903818</v>
      </c>
      <c r="V104">
        <f>National!BT378</f>
        <v>0.77758088041079043</v>
      </c>
    </row>
    <row r="105" spans="3:22" x14ac:dyDescent="0.2">
      <c r="C105">
        <v>2012</v>
      </c>
      <c r="D105">
        <f>National!CQ226</f>
        <v>0.99975247413476487</v>
      </c>
      <c r="E105">
        <f>National!CQ303</f>
        <v>0.6270887604409684</v>
      </c>
      <c r="F105">
        <f>Residential_Total_LMDI_UtilAdj!AG78</f>
        <v>0.83957441504328256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32"/>
  <sheetViews>
    <sheetView workbookViewId="0">
      <selection activeCell="F35" sqref="F35"/>
    </sheetView>
  </sheetViews>
  <sheetFormatPr defaultRowHeight="12.75" x14ac:dyDescent="0.2"/>
  <cols>
    <col min="1" max="1" width="13.140625" style="319" customWidth="1"/>
    <col min="2" max="10" width="9.140625" style="319"/>
    <col min="11" max="11" width="10.28515625" style="319" customWidth="1"/>
    <col min="12" max="12" width="9.140625" style="319"/>
    <col min="13" max="13" width="9.5703125" style="319" customWidth="1"/>
    <col min="14" max="16384" width="9.140625" style="319"/>
  </cols>
  <sheetData>
    <row r="1" spans="1:16" x14ac:dyDescent="0.2">
      <c r="A1" s="321" t="s">
        <v>1553</v>
      </c>
    </row>
    <row r="2" spans="1:16" x14ac:dyDescent="0.2">
      <c r="A2" s="321"/>
    </row>
    <row r="3" spans="1:16" x14ac:dyDescent="0.2">
      <c r="H3" s="321" t="s">
        <v>661</v>
      </c>
    </row>
    <row r="5" spans="1:16" x14ac:dyDescent="0.2">
      <c r="C5" s="319" t="s">
        <v>662</v>
      </c>
      <c r="H5" s="319" t="s">
        <v>34</v>
      </c>
      <c r="P5" s="319" t="s">
        <v>663</v>
      </c>
    </row>
    <row r="7" spans="1:16" x14ac:dyDescent="0.2">
      <c r="H7" s="319">
        <f>1</f>
        <v>1</v>
      </c>
      <c r="P7" s="319">
        <v>1</v>
      </c>
    </row>
    <row r="8" spans="1:16" ht="13.5" thickBot="1" x14ac:dyDescent="0.25">
      <c r="C8" s="323" t="s">
        <v>644</v>
      </c>
      <c r="D8" s="323" t="s">
        <v>647</v>
      </c>
      <c r="E8" s="323" t="s">
        <v>664</v>
      </c>
      <c r="F8" s="323" t="s">
        <v>665</v>
      </c>
    </row>
    <row r="9" spans="1:16" ht="15.75" x14ac:dyDescent="0.25">
      <c r="A9" s="322" t="s">
        <v>59</v>
      </c>
      <c r="B9" s="319">
        <v>1985</v>
      </c>
      <c r="C9" s="324">
        <f>'Final Floorspace Estimates'!U25</f>
        <v>105.44994959184879</v>
      </c>
      <c r="D9" s="324">
        <f>'Final Floorspace Estimates'!V25</f>
        <v>20.215988144456794</v>
      </c>
      <c r="E9" s="324">
        <f>'Final Floorspace Estimates'!W25</f>
        <v>4.1640206651945535</v>
      </c>
      <c r="F9" s="324">
        <f>'Final Floorspace Estimates'!X25</f>
        <v>129.82995840150014</v>
      </c>
      <c r="H9" s="319">
        <f>H$7*C9</f>
        <v>105.44994959184879</v>
      </c>
      <c r="I9" s="319">
        <f>I$42*D9</f>
        <v>25.45448255939764</v>
      </c>
      <c r="J9" s="319">
        <f>J$42*E9</f>
        <v>8.6924384798344896</v>
      </c>
      <c r="K9" s="319">
        <f>SUM(H9:J9)</f>
        <v>139.59687063108092</v>
      </c>
    </row>
    <row r="10" spans="1:16" x14ac:dyDescent="0.2">
      <c r="B10" s="319">
        <f>B9+1</f>
        <v>1986</v>
      </c>
      <c r="C10" s="324">
        <f>'Final Floorspace Estimates'!U26</f>
        <v>107.29991713780578</v>
      </c>
      <c r="D10" s="324">
        <f>'Final Floorspace Estimates'!V26</f>
        <v>20.753576184549004</v>
      </c>
      <c r="E10" s="324">
        <f>'Final Floorspace Estimates'!W26</f>
        <v>4.3343740268347908</v>
      </c>
      <c r="F10" s="324">
        <f>'Final Floorspace Estimates'!X26</f>
        <v>132.38786734918955</v>
      </c>
    </row>
    <row r="11" spans="1:16" x14ac:dyDescent="0.2">
      <c r="B11" s="319">
        <f t="shared" ref="B11:B33" si="0">B10+1</f>
        <v>1987</v>
      </c>
      <c r="C11" s="324">
        <f>'Final Floorspace Estimates'!U27</f>
        <v>110.21024675271116</v>
      </c>
      <c r="D11" s="324">
        <f>'Final Floorspace Estimates'!V27</f>
        <v>21.175276100682304</v>
      </c>
      <c r="E11" s="324">
        <f>'Final Floorspace Estimates'!W27</f>
        <v>4.4934853456864507</v>
      </c>
      <c r="F11" s="324">
        <f>'Final Floorspace Estimates'!X27</f>
        <v>135.87900819907992</v>
      </c>
    </row>
    <row r="12" spans="1:16" x14ac:dyDescent="0.2">
      <c r="B12" s="319">
        <f t="shared" si="0"/>
        <v>1988</v>
      </c>
      <c r="C12" s="324">
        <f>'Final Floorspace Estimates'!U28</f>
        <v>112.91394155120565</v>
      </c>
      <c r="D12" s="324">
        <f>'Final Floorspace Estimates'!V28</f>
        <v>21.767740743352647</v>
      </c>
      <c r="E12" s="324">
        <f>'Final Floorspace Estimates'!W28</f>
        <v>4.7211433041475139</v>
      </c>
      <c r="F12" s="324">
        <f>'Final Floorspace Estimates'!X28</f>
        <v>139.40282559870582</v>
      </c>
    </row>
    <row r="13" spans="1:16" x14ac:dyDescent="0.2">
      <c r="B13" s="319">
        <f t="shared" si="0"/>
        <v>1989</v>
      </c>
      <c r="C13" s="324">
        <f>'Final Floorspace Estimates'!U29</f>
        <v>115.53621685257544</v>
      </c>
      <c r="D13" s="324">
        <f>'Final Floorspace Estimates'!V29</f>
        <v>22.29156339753478</v>
      </c>
      <c r="E13" s="324">
        <f>'Final Floorspace Estimates'!W29</f>
        <v>4.9420050390640595</v>
      </c>
      <c r="F13" s="324">
        <f>'Final Floorspace Estimates'!X29</f>
        <v>142.76978528917428</v>
      </c>
    </row>
    <row r="14" spans="1:16" x14ac:dyDescent="0.2">
      <c r="B14" s="319">
        <f t="shared" si="0"/>
        <v>1990</v>
      </c>
      <c r="C14" s="324">
        <f>'Final Floorspace Estimates'!U30</f>
        <v>117.4022648306712</v>
      </c>
      <c r="D14" s="324">
        <f>'Final Floorspace Estimates'!V30</f>
        <v>22.393842568467651</v>
      </c>
      <c r="E14" s="324">
        <f>'Final Floorspace Estimates'!W30</f>
        <v>5.2211562530228175</v>
      </c>
      <c r="F14" s="324">
        <f>'Final Floorspace Estimates'!X30</f>
        <v>145.01726365216169</v>
      </c>
    </row>
    <row r="15" spans="1:16" x14ac:dyDescent="0.2">
      <c r="B15" s="319">
        <f t="shared" si="0"/>
        <v>1991</v>
      </c>
      <c r="C15" s="324">
        <f>'Final Floorspace Estimates'!U31</f>
        <v>118.95244745118845</v>
      </c>
      <c r="D15" s="324">
        <f>'Final Floorspace Estimates'!V31</f>
        <v>22.368405066511936</v>
      </c>
      <c r="E15" s="324">
        <f>'Final Floorspace Estimates'!W31</f>
        <v>5.4416425137368725</v>
      </c>
      <c r="F15" s="324">
        <f>'Final Floorspace Estimates'!X31</f>
        <v>146.76249503143725</v>
      </c>
    </row>
    <row r="16" spans="1:16" x14ac:dyDescent="0.2">
      <c r="B16" s="319">
        <f t="shared" si="0"/>
        <v>1992</v>
      </c>
      <c r="C16" s="324">
        <f>'Final Floorspace Estimates'!U32</f>
        <v>122.32693260714944</v>
      </c>
      <c r="D16" s="324">
        <f>'Final Floorspace Estimates'!V32</f>
        <v>22.659961467473657</v>
      </c>
      <c r="E16" s="324">
        <f>'Final Floorspace Estimates'!W32</f>
        <v>5.5830244085233129</v>
      </c>
      <c r="F16" s="324">
        <f>'Final Floorspace Estimates'!X32</f>
        <v>150.56991848314641</v>
      </c>
    </row>
    <row r="17" spans="2:6" x14ac:dyDescent="0.2">
      <c r="B17" s="319">
        <f t="shared" si="0"/>
        <v>1993</v>
      </c>
      <c r="C17" s="324">
        <f>'Final Floorspace Estimates'!U33</f>
        <v>125.88275758776004</v>
      </c>
      <c r="D17" s="324">
        <f>'Final Floorspace Estimates'!V33</f>
        <v>22.890083016768131</v>
      </c>
      <c r="E17" s="324">
        <f>'Final Floorspace Estimates'!W33</f>
        <v>5.745418502192571</v>
      </c>
      <c r="F17" s="324">
        <f>'Final Floorspace Estimates'!X33</f>
        <v>154.51825910672073</v>
      </c>
    </row>
    <row r="18" spans="2:6" x14ac:dyDescent="0.2">
      <c r="B18" s="319">
        <f t="shared" si="0"/>
        <v>1994</v>
      </c>
      <c r="C18" s="324">
        <f>'Final Floorspace Estimates'!U34</f>
        <v>129.08269838513547</v>
      </c>
      <c r="D18" s="324">
        <f>'Final Floorspace Estimates'!V34</f>
        <v>23.050677099178401</v>
      </c>
      <c r="E18" s="324">
        <f>'Final Floorspace Estimates'!W34</f>
        <v>5.9429428982237047</v>
      </c>
      <c r="F18" s="324">
        <f>'Final Floorspace Estimates'!X34</f>
        <v>158.07631838253758</v>
      </c>
    </row>
    <row r="19" spans="2:6" x14ac:dyDescent="0.2">
      <c r="B19" s="319">
        <f t="shared" si="0"/>
        <v>1995</v>
      </c>
      <c r="C19" s="324">
        <f>'Final Floorspace Estimates'!U35</f>
        <v>132.04862203136963</v>
      </c>
      <c r="D19" s="324">
        <f>'Final Floorspace Estimates'!V35</f>
        <v>23.315299440355794</v>
      </c>
      <c r="E19" s="324">
        <f>'Final Floorspace Estimates'!W35</f>
        <v>6.1672647519962496</v>
      </c>
      <c r="F19" s="324">
        <f>'Final Floorspace Estimates'!X35</f>
        <v>161.53118622372168</v>
      </c>
    </row>
    <row r="20" spans="2:6" x14ac:dyDescent="0.2">
      <c r="B20" s="319">
        <f t="shared" si="0"/>
        <v>1996</v>
      </c>
      <c r="C20" s="324">
        <f>'Final Floorspace Estimates'!U36</f>
        <v>134.29916362741048</v>
      </c>
      <c r="D20" s="324">
        <f>'Final Floorspace Estimates'!V36</f>
        <v>23.593835736377486</v>
      </c>
      <c r="E20" s="324">
        <f>'Final Floorspace Estimates'!W36</f>
        <v>6.3130937051795684</v>
      </c>
      <c r="F20" s="324">
        <f>'Final Floorspace Estimates'!X36</f>
        <v>164.20609306896753</v>
      </c>
    </row>
    <row r="21" spans="2:6" x14ac:dyDescent="0.2">
      <c r="B21" s="319">
        <f t="shared" si="0"/>
        <v>1997</v>
      </c>
      <c r="C21" s="324">
        <f>'Final Floorspace Estimates'!U37</f>
        <v>136.51429139543654</v>
      </c>
      <c r="D21" s="324">
        <f>'Final Floorspace Estimates'!V37</f>
        <v>23.8918083076233</v>
      </c>
      <c r="E21" s="324">
        <f>'Final Floorspace Estimates'!W37</f>
        <v>6.4594482948556529</v>
      </c>
      <c r="F21" s="324">
        <f>'Final Floorspace Estimates'!X37</f>
        <v>166.86554799791551</v>
      </c>
    </row>
    <row r="22" spans="2:6" x14ac:dyDescent="0.2">
      <c r="B22" s="319">
        <f t="shared" si="0"/>
        <v>1998</v>
      </c>
      <c r="C22" s="324">
        <f>'Final Floorspace Estimates'!U38</f>
        <v>139.92916362781659</v>
      </c>
      <c r="D22" s="324">
        <f>'Final Floorspace Estimates'!V38</f>
        <v>23.860694637025361</v>
      </c>
      <c r="E22" s="324">
        <f>'Final Floorspace Estimates'!W38</f>
        <v>6.7565130100465076</v>
      </c>
      <c r="F22" s="324">
        <f>'Final Floorspace Estimates'!X38</f>
        <v>170.54637127488846</v>
      </c>
    </row>
    <row r="23" spans="2:6" x14ac:dyDescent="0.2">
      <c r="B23" s="319">
        <f t="shared" si="0"/>
        <v>1999</v>
      </c>
      <c r="C23" s="324">
        <f>'Final Floorspace Estimates'!U39</f>
        <v>143.65154828200406</v>
      </c>
      <c r="D23" s="324">
        <f>'Final Floorspace Estimates'!V39</f>
        <v>23.873417687118746</v>
      </c>
      <c r="E23" s="324">
        <f>'Final Floorspace Estimates'!W39</f>
        <v>7.0584453434885912</v>
      </c>
      <c r="F23" s="324">
        <f>'Final Floorspace Estimates'!X39</f>
        <v>174.58341131261139</v>
      </c>
    </row>
    <row r="24" spans="2:6" x14ac:dyDescent="0.2">
      <c r="B24" s="319">
        <f t="shared" si="0"/>
        <v>2000</v>
      </c>
      <c r="C24" s="324">
        <f>'Final Floorspace Estimates'!U40</f>
        <v>146.74373669922696</v>
      </c>
      <c r="D24" s="324">
        <f>'Final Floorspace Estimates'!V40</f>
        <v>24.190361521994962</v>
      </c>
      <c r="E24" s="324">
        <f>'Final Floorspace Estimates'!W40</f>
        <v>7.298938428030926</v>
      </c>
      <c r="F24" s="324">
        <f>'Final Floorspace Estimates'!X40</f>
        <v>178.23303664925285</v>
      </c>
    </row>
    <row r="25" spans="2:6" x14ac:dyDescent="0.2">
      <c r="B25" s="319">
        <f t="shared" si="0"/>
        <v>2001</v>
      </c>
      <c r="C25" s="324">
        <f>'Final Floorspace Estimates'!U41</f>
        <v>149.93608921012714</v>
      </c>
      <c r="D25" s="324">
        <f>'Final Floorspace Estimates'!V41</f>
        <v>24.489600548575034</v>
      </c>
      <c r="E25" s="324">
        <f>'Final Floorspace Estimates'!W41</f>
        <v>7.4941756569019304</v>
      </c>
      <c r="F25" s="324">
        <f>'Final Floorspace Estimates'!X41</f>
        <v>181.91986541560408</v>
      </c>
    </row>
    <row r="26" spans="2:6" x14ac:dyDescent="0.2">
      <c r="B26" s="319">
        <f t="shared" si="0"/>
        <v>2002</v>
      </c>
      <c r="C26" s="324">
        <f>'Final Floorspace Estimates'!U42</f>
        <v>152.82302126358402</v>
      </c>
      <c r="D26" s="324">
        <f>'Final Floorspace Estimates'!V42</f>
        <v>24.986805491634705</v>
      </c>
      <c r="E26" s="324">
        <f>'Final Floorspace Estimates'!W42</f>
        <v>7.3226571097114723</v>
      </c>
      <c r="F26" s="324">
        <f>'Final Floorspace Estimates'!X42</f>
        <v>185.13248386493021</v>
      </c>
    </row>
    <row r="27" spans="2:6" x14ac:dyDescent="0.2">
      <c r="B27" s="319">
        <f t="shared" si="0"/>
        <v>2003</v>
      </c>
      <c r="C27" s="324">
        <f>'Final Floorspace Estimates'!U43</f>
        <v>155.82349991814843</v>
      </c>
      <c r="D27" s="324">
        <f>'Final Floorspace Estimates'!V43</f>
        <v>25.445946535095629</v>
      </c>
      <c r="E27" s="324">
        <f>'Final Floorspace Estimates'!W43</f>
        <v>7.1311454648788262</v>
      </c>
      <c r="F27" s="324">
        <f>'Final Floorspace Estimates'!X43</f>
        <v>188.40059191812287</v>
      </c>
    </row>
    <row r="28" spans="2:6" x14ac:dyDescent="0.2">
      <c r="B28" s="319">
        <f t="shared" si="0"/>
        <v>2004</v>
      </c>
      <c r="C28" s="324">
        <f>'Final Floorspace Estimates'!U44</f>
        <v>159.64392091758702</v>
      </c>
      <c r="D28" s="324">
        <f>'Final Floorspace Estimates'!V44</f>
        <v>25.680033729682911</v>
      </c>
      <c r="E28" s="324">
        <f>'Final Floorspace Estimates'!W44</f>
        <v>7.3427898707550501</v>
      </c>
      <c r="F28" s="324">
        <f>'Final Floorspace Estimates'!X44</f>
        <v>192.66674451802498</v>
      </c>
    </row>
    <row r="29" spans="2:6" x14ac:dyDescent="0.2">
      <c r="B29" s="319">
        <f t="shared" si="0"/>
        <v>2005</v>
      </c>
      <c r="C29" s="324">
        <f>'Final Floorspace Estimates'!U45</f>
        <v>163.83126297777599</v>
      </c>
      <c r="D29" s="324">
        <f>'Final Floorspace Estimates'!V45</f>
        <v>25.901506177612248</v>
      </c>
      <c r="E29" s="324">
        <f>'Final Floorspace Estimates'!W45</f>
        <v>7.5508425849936396</v>
      </c>
      <c r="F29" s="324">
        <f>'Final Floorspace Estimates'!X45</f>
        <v>197.28361174038187</v>
      </c>
    </row>
    <row r="30" spans="2:6" x14ac:dyDescent="0.2">
      <c r="B30" s="319">
        <f t="shared" si="0"/>
        <v>2006</v>
      </c>
      <c r="C30" s="324">
        <f>'Final Floorspace Estimates'!U46</f>
        <v>167.09422966554507</v>
      </c>
      <c r="D30" s="324">
        <f>'Final Floorspace Estimates'!V46</f>
        <v>26.273404221860126</v>
      </c>
      <c r="E30" s="324">
        <f>'Final Floorspace Estimates'!W46</f>
        <v>7.5677817343452025</v>
      </c>
      <c r="F30" s="324">
        <f>'Final Floorspace Estimates'!X46</f>
        <v>200.93541562175039</v>
      </c>
    </row>
    <row r="31" spans="2:6" x14ac:dyDescent="0.2">
      <c r="B31" s="319">
        <f t="shared" si="0"/>
        <v>2007</v>
      </c>
      <c r="C31" s="324">
        <f>'Final Floorspace Estimates'!U47</f>
        <v>169.23528010319259</v>
      </c>
      <c r="D31" s="324">
        <f>'Final Floorspace Estimates'!V47</f>
        <v>26.58714915194966</v>
      </c>
      <c r="E31" s="324">
        <f>'Final Floorspace Estimates'!W47</f>
        <v>7.5768963712401129</v>
      </c>
      <c r="F31" s="324">
        <f>'Final Floorspace Estimates'!X47</f>
        <v>203.39932562638236</v>
      </c>
    </row>
    <row r="32" spans="2:6" x14ac:dyDescent="0.2">
      <c r="B32" s="319">
        <f t="shared" si="0"/>
        <v>2008</v>
      </c>
      <c r="C32" s="324">
        <f>'Final Floorspace Estimates'!U48</f>
        <v>171.42625158297261</v>
      </c>
      <c r="D32" s="324">
        <f>'Final Floorspace Estimates'!V48</f>
        <v>26.629903344816242</v>
      </c>
      <c r="E32" s="324">
        <f>'Final Floorspace Estimates'!W48</f>
        <v>7.5510260680376309</v>
      </c>
      <c r="F32" s="324">
        <f>'Final Floorspace Estimates'!X48</f>
        <v>205.60718099582647</v>
      </c>
    </row>
    <row r="33" spans="1:37" ht="18" x14ac:dyDescent="0.25">
      <c r="B33" s="319">
        <f t="shared" si="0"/>
        <v>2009</v>
      </c>
      <c r="C33" s="324">
        <f>'Final Floorspace Estimates'!U49</f>
        <v>172.85243529237752</v>
      </c>
      <c r="D33" s="324">
        <f>'Final Floorspace Estimates'!V49</f>
        <v>26.625391209408836</v>
      </c>
      <c r="E33" s="324">
        <f>'Final Floorspace Estimates'!W49</f>
        <v>7.515720938766286</v>
      </c>
      <c r="F33" s="324">
        <f>'Final Floorspace Estimates'!X49</f>
        <v>206.99354744055265</v>
      </c>
      <c r="W33" s="320" t="s">
        <v>666</v>
      </c>
      <c r="AD33" s="320" t="s">
        <v>667</v>
      </c>
      <c r="AK33" s="319">
        <v>3.2</v>
      </c>
    </row>
    <row r="34" spans="1:37" x14ac:dyDescent="0.2">
      <c r="B34" s="319">
        <f>B33+1</f>
        <v>2010</v>
      </c>
      <c r="C34" s="324">
        <f>'Final Floorspace Estimates'!U50</f>
        <v>174.60168767279995</v>
      </c>
      <c r="D34" s="324">
        <f>'Final Floorspace Estimates'!V50</f>
        <v>26.91224506385138</v>
      </c>
      <c r="E34" s="324">
        <f>'Final Floorspace Estimates'!W50</f>
        <v>7.5956650640282675</v>
      </c>
      <c r="F34" s="324">
        <f>'Final Floorspace Estimates'!X50</f>
        <v>209.10959780067958</v>
      </c>
      <c r="U34" s="319" t="s">
        <v>668</v>
      </c>
      <c r="AB34" s="319" t="s">
        <v>668</v>
      </c>
      <c r="AI34" s="319" t="s">
        <v>668</v>
      </c>
    </row>
    <row r="35" spans="1:37" x14ac:dyDescent="0.2">
      <c r="B35" s="319">
        <f>B34+1</f>
        <v>2011</v>
      </c>
      <c r="C35" s="324">
        <f>'Final Floorspace Estimates'!U51</f>
        <v>176.4782533184592</v>
      </c>
      <c r="D35" s="324">
        <f>'Final Floorspace Estimates'!V51</f>
        <v>27.129788219184984</v>
      </c>
      <c r="E35" s="324">
        <f>'Final Floorspace Estimates'!W51</f>
        <v>7.683453182509397</v>
      </c>
      <c r="F35" s="324">
        <f>'Final Floorspace Estimates'!X51</f>
        <v>211.29149472015357</v>
      </c>
    </row>
    <row r="36" spans="1:37" x14ac:dyDescent="0.2">
      <c r="C36" s="324"/>
      <c r="D36" s="324"/>
      <c r="E36" s="324"/>
      <c r="F36" s="324"/>
    </row>
    <row r="37" spans="1:37" x14ac:dyDescent="0.2">
      <c r="C37" s="324"/>
      <c r="D37" s="324"/>
      <c r="E37" s="324"/>
      <c r="F37" s="324"/>
    </row>
    <row r="38" spans="1:37" ht="18" x14ac:dyDescent="0.25">
      <c r="C38" s="324"/>
      <c r="D38" s="324"/>
      <c r="E38" s="324"/>
      <c r="F38" s="324"/>
      <c r="H38" s="320" t="s">
        <v>34</v>
      </c>
      <c r="P38" s="320" t="s">
        <v>79</v>
      </c>
    </row>
    <row r="39" spans="1:37" x14ac:dyDescent="0.2">
      <c r="C39" s="324"/>
      <c r="D39" s="324"/>
      <c r="E39" s="324"/>
      <c r="F39" s="324"/>
      <c r="M39" s="319" t="s">
        <v>668</v>
      </c>
    </row>
    <row r="40" spans="1:37" ht="13.5" thickBot="1" x14ac:dyDescent="0.25">
      <c r="C40" s="324"/>
      <c r="D40" s="324"/>
      <c r="E40" s="324"/>
      <c r="F40" s="324"/>
      <c r="H40" s="323" t="s">
        <v>644</v>
      </c>
      <c r="I40" s="323" t="s">
        <v>647</v>
      </c>
      <c r="J40" s="323" t="s">
        <v>664</v>
      </c>
      <c r="K40" s="323" t="s">
        <v>669</v>
      </c>
      <c r="L40" s="323" t="s">
        <v>670</v>
      </c>
      <c r="M40" s="323" t="s">
        <v>671</v>
      </c>
      <c r="P40" s="323" t="s">
        <v>644</v>
      </c>
      <c r="Q40" s="323" t="s">
        <v>647</v>
      </c>
      <c r="R40" s="323" t="s">
        <v>664</v>
      </c>
      <c r="S40" s="323" t="s">
        <v>669</v>
      </c>
      <c r="T40" s="323" t="s">
        <v>670</v>
      </c>
      <c r="U40" s="323" t="s">
        <v>671</v>
      </c>
      <c r="W40" s="323" t="s">
        <v>644</v>
      </c>
      <c r="X40" s="323" t="s">
        <v>647</v>
      </c>
      <c r="Y40" s="323" t="s">
        <v>664</v>
      </c>
      <c r="Z40" s="323" t="s">
        <v>669</v>
      </c>
      <c r="AA40" s="323" t="s">
        <v>670</v>
      </c>
      <c r="AB40" s="323" t="s">
        <v>671</v>
      </c>
      <c r="AD40" s="323" t="s">
        <v>644</v>
      </c>
      <c r="AE40" s="323" t="s">
        <v>647</v>
      </c>
      <c r="AF40" s="323" t="s">
        <v>664</v>
      </c>
      <c r="AG40" s="323" t="s">
        <v>669</v>
      </c>
      <c r="AH40" s="323" t="s">
        <v>670</v>
      </c>
      <c r="AI40" s="323" t="s">
        <v>671</v>
      </c>
    </row>
    <row r="41" spans="1:37" x14ac:dyDescent="0.2">
      <c r="C41" s="324"/>
      <c r="D41" s="324"/>
      <c r="E41" s="324"/>
      <c r="F41" s="324" t="s">
        <v>672</v>
      </c>
      <c r="H41" s="325">
        <f>RECS_intensity_data!I181</f>
        <v>10.608275256490746</v>
      </c>
      <c r="I41" s="325">
        <f>RECS_intensity_data!J181</f>
        <v>13.357158481302072</v>
      </c>
      <c r="J41" s="325">
        <f>RECS_intensity_data!K181</f>
        <v>27.883213773314203</v>
      </c>
      <c r="P41" s="319">
        <f>RECS_intensity_data!I169</f>
        <v>38.534153197572905</v>
      </c>
      <c r="Q41" s="319">
        <f>RECS_intensity_data!J169</f>
        <v>55.428006100587922</v>
      </c>
      <c r="R41" s="319">
        <f>RECS_intensity_data!K169</f>
        <v>62.162668579626974</v>
      </c>
      <c r="W41" s="325">
        <f>H41+P41</f>
        <v>49.142428454063648</v>
      </c>
      <c r="X41" s="325">
        <f>I41+Q41</f>
        <v>68.785164581890001</v>
      </c>
      <c r="Y41" s="325">
        <f>J41+R41</f>
        <v>90.045882352941177</v>
      </c>
      <c r="AD41" s="319">
        <f>$AK$33*H41+P41</f>
        <v>72.480634018343295</v>
      </c>
      <c r="AE41" s="319">
        <f>$AK$33*I41+Q41</f>
        <v>98.170913240754558</v>
      </c>
      <c r="AF41" s="319">
        <f>$AK$33*J41+R41</f>
        <v>151.38895265423244</v>
      </c>
    </row>
    <row r="42" spans="1:37" ht="15.75" x14ac:dyDescent="0.25">
      <c r="A42" s="322" t="s">
        <v>22</v>
      </c>
      <c r="C42" s="324"/>
      <c r="D42" s="324"/>
      <c r="E42" s="324"/>
      <c r="F42" s="324" t="s">
        <v>673</v>
      </c>
      <c r="H42" s="325">
        <f>1</f>
        <v>1</v>
      </c>
      <c r="I42" s="325">
        <f>I41/H41</f>
        <v>1.2591263102010295</v>
      </c>
      <c r="J42" s="325">
        <f>J41/I41</f>
        <v>2.0875108888126417</v>
      </c>
      <c r="L42" s="319">
        <f>F59/K59</f>
        <v>0.93557193424821272</v>
      </c>
      <c r="N42" s="319" t="s">
        <v>674</v>
      </c>
      <c r="P42" s="319">
        <f>1</f>
        <v>1</v>
      </c>
      <c r="Q42" s="319">
        <f>Q41/P41</f>
        <v>1.4384124601466286</v>
      </c>
      <c r="R42" s="319">
        <f>R41/Q41</f>
        <v>1.1215028818972368</v>
      </c>
      <c r="T42" s="319">
        <f>F59/S59</f>
        <v>0.91336375033870754</v>
      </c>
      <c r="W42" s="319">
        <f>1</f>
        <v>1</v>
      </c>
      <c r="X42" s="319">
        <f>X41/W41</f>
        <v>1.3997103266108957</v>
      </c>
      <c r="Y42" s="319">
        <f>Y41/X41</f>
        <v>1.3090887097571731</v>
      </c>
      <c r="AA42" s="319">
        <f>F59/Z59</f>
        <v>0.91829062683314866</v>
      </c>
      <c r="AD42" s="319">
        <f>1</f>
        <v>1</v>
      </c>
      <c r="AE42" s="319">
        <f>AE41/AD41</f>
        <v>1.3544433567718186</v>
      </c>
      <c r="AF42" s="319">
        <f>AF41/AE41</f>
        <v>1.542095796572309</v>
      </c>
      <c r="AH42" s="319">
        <f>F59/AG59</f>
        <v>0.92397471759306504</v>
      </c>
    </row>
    <row r="43" spans="1:37" ht="15.75" x14ac:dyDescent="0.25">
      <c r="A43" s="322"/>
      <c r="C43" s="324"/>
      <c r="D43" s="324"/>
      <c r="E43" s="324"/>
      <c r="F43" s="324"/>
      <c r="H43" s="325"/>
      <c r="I43" s="325"/>
      <c r="J43" s="325"/>
    </row>
    <row r="44" spans="1:37" x14ac:dyDescent="0.2">
      <c r="B44" s="319">
        <f>1970</f>
        <v>1970</v>
      </c>
      <c r="C44" s="324">
        <f>'Final Floorspace Estimates'!U59</f>
        <v>18.209240878077207</v>
      </c>
      <c r="D44" s="324">
        <f>'Final Floorspace Estimates'!V59</f>
        <v>5.7939694092525862</v>
      </c>
      <c r="E44" s="324">
        <f>'Final Floorspace Estimates'!W59</f>
        <v>0.1651854155446679</v>
      </c>
      <c r="F44" s="324">
        <f>SUM(C44:E44)</f>
        <v>24.168395702874459</v>
      </c>
      <c r="H44" s="324">
        <f>H$7*C44</f>
        <v>18.209240878077207</v>
      </c>
      <c r="I44" s="324">
        <f>I$42*D44</f>
        <v>7.2953393236898476</v>
      </c>
      <c r="J44" s="324">
        <f>J$42*E44</f>
        <v>0.34482635362253522</v>
      </c>
      <c r="K44" s="324">
        <f>SUM(H44:J44)</f>
        <v>25.849406555389592</v>
      </c>
      <c r="L44" s="324">
        <f>K44*L$42</f>
        <v>24.183979290194269</v>
      </c>
      <c r="M44" s="334">
        <f>L44/F44</f>
        <v>1.0006447919634962</v>
      </c>
      <c r="N44" s="324">
        <f>F44/M44</f>
        <v>24.152822157251709</v>
      </c>
      <c r="P44" s="324">
        <f>P$7*C44</f>
        <v>18.209240878077207</v>
      </c>
      <c r="Q44" s="324">
        <f>Q$42*D44</f>
        <v>8.3341177919773202</v>
      </c>
      <c r="R44" s="324">
        <f>R$42*E44</f>
        <v>0.18525591958073767</v>
      </c>
      <c r="S44" s="324">
        <f>SUM(P44:R44)</f>
        <v>26.728614589635264</v>
      </c>
      <c r="T44" s="324">
        <f>S44*T$42</f>
        <v>24.412947662947158</v>
      </c>
      <c r="U44" s="334">
        <f>T44/F44</f>
        <v>1.0101186674978022</v>
      </c>
      <c r="W44" s="324">
        <f>W$42*C44</f>
        <v>18.209240878077207</v>
      </c>
      <c r="X44" s="324">
        <f>X$42*D44</f>
        <v>8.1098788141984759</v>
      </c>
      <c r="Y44" s="324">
        <f>Y$42*E44</f>
        <v>0.21624236250607179</v>
      </c>
      <c r="Z44" s="324">
        <f>SUM(W44:Y44)</f>
        <v>26.535362054781757</v>
      </c>
      <c r="AA44" s="324">
        <f>Z44*AA$42</f>
        <v>24.367174254530088</v>
      </c>
      <c r="AB44" s="334">
        <f>AA44/F44</f>
        <v>1.0082247309295747</v>
      </c>
      <c r="AD44" s="324">
        <f>AD$42*C44</f>
        <v>18.209240878077207</v>
      </c>
      <c r="AE44" s="324">
        <f>AE$42*D44</f>
        <v>7.8476033757013033</v>
      </c>
      <c r="AF44" s="324">
        <f>AF$42*E44</f>
        <v>0.25473173496648249</v>
      </c>
      <c r="AG44" s="324">
        <f>SUM(AD44:AF44)</f>
        <v>26.311575988744995</v>
      </c>
      <c r="AH44" s="324">
        <f>AG44*AH$42</f>
        <v>24.311230993629128</v>
      </c>
      <c r="AI44" s="334">
        <f>AH44/F44</f>
        <v>1.0059100029853318</v>
      </c>
    </row>
    <row r="45" spans="1:37" x14ac:dyDescent="0.2">
      <c r="B45" s="319">
        <f>B44+1</f>
        <v>1971</v>
      </c>
      <c r="C45" s="324">
        <f>'Final Floorspace Estimates'!U60</f>
        <v>18.572993838111802</v>
      </c>
      <c r="D45" s="324">
        <f>'Final Floorspace Estimates'!V60</f>
        <v>5.8183887153329277</v>
      </c>
      <c r="E45" s="324">
        <f>'Final Floorspace Estimates'!W60</f>
        <v>0.1969530023699913</v>
      </c>
      <c r="F45" s="324">
        <f t="shared" ref="F45:F84" si="1">SUM(C45:E45)</f>
        <v>24.588335555814719</v>
      </c>
      <c r="H45" s="324">
        <f t="shared" ref="H45:H58" si="2">H$7*C45</f>
        <v>18.572993838111802</v>
      </c>
      <c r="I45" s="324">
        <f t="shared" ref="I45:I58" si="3">I$42*D45</f>
        <v>7.3260863144524571</v>
      </c>
      <c r="J45" s="324">
        <f t="shared" ref="J45:J58" si="4">J$42*E45</f>
        <v>0.41114153703169887</v>
      </c>
      <c r="K45" s="324">
        <f t="shared" ref="K45:K58" si="5">SUM(H45:J45)</f>
        <v>26.310221689595959</v>
      </c>
      <c r="L45" s="324">
        <f t="shared" ref="L45:L58" si="6">K45*L$42</f>
        <v>24.615104996634571</v>
      </c>
      <c r="M45" s="334">
        <f t="shared" ref="M45:M58" si="7">L45/F45</f>
        <v>1.0010887048763055</v>
      </c>
      <c r="N45" s="324">
        <f t="shared" ref="N45:N58" si="8">F45/M45</f>
        <v>24.561595227320893</v>
      </c>
      <c r="P45" s="324">
        <f t="shared" ref="P45:P58" si="9">P$7*C45</f>
        <v>18.572993838111802</v>
      </c>
      <c r="Q45" s="324">
        <f t="shared" ref="Q45:Q58" si="10">Q$42*D45</f>
        <v>8.3692428261114191</v>
      </c>
      <c r="R45" s="324">
        <f t="shared" ref="R45:R58" si="11">R$42*E45</f>
        <v>0.22088335975625856</v>
      </c>
      <c r="S45" s="324">
        <f t="shared" ref="S45:S58" si="12">SUM(P45:R45)</f>
        <v>27.163120023979481</v>
      </c>
      <c r="T45" s="324">
        <f t="shared" ref="T45:T58" si="13">S45*T$42</f>
        <v>24.809809176002343</v>
      </c>
      <c r="U45" s="334">
        <f t="shared" ref="U45:U58" si="14">T45/F45</f>
        <v>1.0090072636142811</v>
      </c>
      <c r="W45" s="324">
        <f t="shared" ref="W45:W58" si="15">W$42*C45</f>
        <v>18.572993838111802</v>
      </c>
      <c r="X45" s="324">
        <f t="shared" ref="X45:X58" si="16">X$42*D45</f>
        <v>8.1440587690878026</v>
      </c>
      <c r="Y45" s="324">
        <f t="shared" ref="Y45:Y58" si="17">Y$42*E45</f>
        <v>0.25782895175533338</v>
      </c>
      <c r="Z45" s="324">
        <f t="shared" ref="Z45:Z58" si="18">SUM(W45:Y45)</f>
        <v>26.974881558954937</v>
      </c>
      <c r="AA45" s="324">
        <f t="shared" ref="AA45:AA58" si="19">Z45*AA$42</f>
        <v>24.770780895522673</v>
      </c>
      <c r="AB45" s="334">
        <f t="shared" ref="AB45:AB58" si="20">AA45/F45</f>
        <v>1.0074199955216085</v>
      </c>
      <c r="AD45" s="324">
        <f t="shared" ref="AD45:AD58" si="21">AD$42*C45</f>
        <v>18.572993838111802</v>
      </c>
      <c r="AE45" s="324">
        <f t="shared" ref="AE45:AE58" si="22">AE$42*D45</f>
        <v>7.8806779425987994</v>
      </c>
      <c r="AF45" s="324">
        <f t="shared" ref="AF45:AF58" si="23">AF$42*E45</f>
        <v>0.30372039707705961</v>
      </c>
      <c r="AG45" s="324">
        <f t="shared" ref="AG45:AG58" si="24">SUM(AD45:AF45)</f>
        <v>26.757392177787661</v>
      </c>
      <c r="AH45" s="324">
        <f t="shared" ref="AH45:AH58" si="25">AG45*AH$42</f>
        <v>24.723153880998243</v>
      </c>
      <c r="AI45" s="334">
        <f t="shared" ref="AI45:AI58" si="26">AH45/F45</f>
        <v>1.0054830195755826</v>
      </c>
    </row>
    <row r="46" spans="1:37" x14ac:dyDescent="0.2">
      <c r="B46" s="319">
        <f t="shared" ref="B46:B85" si="27">B45+1</f>
        <v>1972</v>
      </c>
      <c r="C46" s="324">
        <f>'Final Floorspace Estimates'!U61</f>
        <v>18.994736067345684</v>
      </c>
      <c r="D46" s="324">
        <f>'Final Floorspace Estimates'!V61</f>
        <v>5.8445546371464507</v>
      </c>
      <c r="E46" s="324">
        <f>'Final Floorspace Estimates'!W61</f>
        <v>0.23491087828707577</v>
      </c>
      <c r="F46" s="324">
        <f t="shared" si="1"/>
        <v>25.07420158277921</v>
      </c>
      <c r="H46" s="324">
        <f t="shared" si="2"/>
        <v>18.994736067345684</v>
      </c>
      <c r="I46" s="324">
        <f t="shared" si="3"/>
        <v>7.3590325150385274</v>
      </c>
      <c r="J46" s="324">
        <f t="shared" si="4"/>
        <v>0.49037901632481184</v>
      </c>
      <c r="K46" s="324">
        <f t="shared" si="5"/>
        <v>26.844147598709025</v>
      </c>
      <c r="L46" s="324">
        <f t="shared" si="6"/>
        <v>25.114631092168718</v>
      </c>
      <c r="M46" s="334">
        <f t="shared" si="7"/>
        <v>1.0016123946860696</v>
      </c>
      <c r="N46" s="324">
        <f t="shared" si="8"/>
        <v>25.033837156775693</v>
      </c>
      <c r="P46" s="324">
        <f t="shared" si="9"/>
        <v>18.994736067345684</v>
      </c>
      <c r="Q46" s="324">
        <f t="shared" si="10"/>
        <v>8.4068802140792123</v>
      </c>
      <c r="R46" s="324">
        <f t="shared" si="11"/>
        <v>0.26345322698796653</v>
      </c>
      <c r="S46" s="324">
        <f t="shared" si="12"/>
        <v>27.665069508412863</v>
      </c>
      <c r="T46" s="324">
        <f t="shared" si="13"/>
        <v>25.268271639584995</v>
      </c>
      <c r="U46" s="334">
        <f t="shared" si="14"/>
        <v>1.0077398299668721</v>
      </c>
      <c r="W46" s="324">
        <f t="shared" si="15"/>
        <v>18.994736067345684</v>
      </c>
      <c r="X46" s="324">
        <f t="shared" si="16"/>
        <v>8.1806834800554835</v>
      </c>
      <c r="Y46" s="324">
        <f t="shared" si="17"/>
        <v>0.30751917856475236</v>
      </c>
      <c r="Z46" s="324">
        <f t="shared" si="18"/>
        <v>27.482938725965923</v>
      </c>
      <c r="AA46" s="324">
        <f t="shared" si="19"/>
        <v>25.237325029884264</v>
      </c>
      <c r="AB46" s="334">
        <f t="shared" si="20"/>
        <v>1.0065056287661454</v>
      </c>
      <c r="AD46" s="324">
        <f t="shared" si="21"/>
        <v>18.994736067345684</v>
      </c>
      <c r="AE46" s="324">
        <f t="shared" si="22"/>
        <v>7.916118201572937</v>
      </c>
      <c r="AF46" s="324">
        <f t="shared" si="23"/>
        <v>0.36225507797560885</v>
      </c>
      <c r="AG46" s="324">
        <f t="shared" si="24"/>
        <v>27.273109346894227</v>
      </c>
      <c r="AH46" s="324">
        <f t="shared" si="25"/>
        <v>25.199663506681375</v>
      </c>
      <c r="AI46" s="334">
        <f t="shared" si="26"/>
        <v>1.0050036258776962</v>
      </c>
    </row>
    <row r="47" spans="1:37" x14ac:dyDescent="0.2">
      <c r="B47" s="319">
        <f t="shared" si="27"/>
        <v>1973</v>
      </c>
      <c r="C47" s="324">
        <f>'Final Floorspace Estimates'!U62</f>
        <v>19.523045496919924</v>
      </c>
      <c r="D47" s="324">
        <f>'Final Floorspace Estimates'!V62</f>
        <v>5.7842654508650586</v>
      </c>
      <c r="E47" s="324">
        <f>'Final Floorspace Estimates'!W62</f>
        <v>0.28554202306289739</v>
      </c>
      <c r="F47" s="324">
        <f t="shared" si="1"/>
        <v>25.592852970847883</v>
      </c>
      <c r="H47" s="324">
        <f t="shared" si="2"/>
        <v>19.523045496919924</v>
      </c>
      <c r="I47" s="324">
        <f t="shared" si="3"/>
        <v>7.2831208143710153</v>
      </c>
      <c r="J47" s="324">
        <f t="shared" si="4"/>
        <v>0.59607208235738873</v>
      </c>
      <c r="K47" s="324">
        <f t="shared" si="5"/>
        <v>27.402238393648325</v>
      </c>
      <c r="L47" s="324">
        <f t="shared" si="6"/>
        <v>25.636765176676199</v>
      </c>
      <c r="M47" s="334">
        <f t="shared" si="7"/>
        <v>1.0017157995585071</v>
      </c>
      <c r="N47" s="324">
        <f t="shared" si="8"/>
        <v>25.549015980508237</v>
      </c>
      <c r="P47" s="324">
        <f t="shared" si="9"/>
        <v>19.523045496919924</v>
      </c>
      <c r="Q47" s="324">
        <f t="shared" si="10"/>
        <v>8.3201594973199562</v>
      </c>
      <c r="R47" s="324">
        <f t="shared" si="11"/>
        <v>0.32023620176780665</v>
      </c>
      <c r="S47" s="324">
        <f t="shared" si="12"/>
        <v>28.163441196007685</v>
      </c>
      <c r="T47" s="324">
        <f t="shared" si="13"/>
        <v>25.723466273229235</v>
      </c>
      <c r="U47" s="334">
        <f t="shared" si="14"/>
        <v>1.0051035069255518</v>
      </c>
      <c r="W47" s="324">
        <f t="shared" si="15"/>
        <v>19.523045496919924</v>
      </c>
      <c r="X47" s="324">
        <f t="shared" si="16"/>
        <v>8.0962960834344511</v>
      </c>
      <c r="Y47" s="324">
        <f t="shared" si="17"/>
        <v>0.37379983855286131</v>
      </c>
      <c r="Z47" s="324">
        <f t="shared" si="18"/>
        <v>27.993141418907236</v>
      </c>
      <c r="AA47" s="324">
        <f t="shared" si="19"/>
        <v>25.7058393805973</v>
      </c>
      <c r="AB47" s="334">
        <f t="shared" si="20"/>
        <v>1.0044147641483392</v>
      </c>
      <c r="AD47" s="324">
        <f t="shared" si="21"/>
        <v>19.523045496919924</v>
      </c>
      <c r="AE47" s="324">
        <f t="shared" si="22"/>
        <v>7.834459913728927</v>
      </c>
      <c r="AF47" s="324">
        <f t="shared" si="23"/>
        <v>0.44033315351004737</v>
      </c>
      <c r="AG47" s="324">
        <f t="shared" si="24"/>
        <v>27.797838564158898</v>
      </c>
      <c r="AH47" s="324">
        <f t="shared" si="25"/>
        <v>25.684500037016331</v>
      </c>
      <c r="AI47" s="334">
        <f t="shared" si="26"/>
        <v>1.0035809632584862</v>
      </c>
    </row>
    <row r="48" spans="1:37" x14ac:dyDescent="0.2">
      <c r="B48" s="319">
        <f t="shared" si="27"/>
        <v>1974</v>
      </c>
      <c r="C48" s="324">
        <f>'Final Floorspace Estimates'!U63</f>
        <v>19.988557444802314</v>
      </c>
      <c r="D48" s="324">
        <f>'Final Floorspace Estimates'!V63</f>
        <v>5.7218214866725186</v>
      </c>
      <c r="E48" s="324">
        <f>'Final Floorspace Estimates'!W63</f>
        <v>0.31269811574109041</v>
      </c>
      <c r="F48" s="324">
        <f t="shared" si="1"/>
        <v>26.023077047215921</v>
      </c>
      <c r="H48" s="324">
        <f t="shared" si="2"/>
        <v>19.988557444802314</v>
      </c>
      <c r="I48" s="324">
        <f t="shared" si="3"/>
        <v>7.2044959761429377</v>
      </c>
      <c r="J48" s="324">
        <f t="shared" si="4"/>
        <v>0.65276072152072195</v>
      </c>
      <c r="K48" s="324">
        <f t="shared" si="5"/>
        <v>27.845814142465972</v>
      </c>
      <c r="L48" s="324">
        <f t="shared" si="6"/>
        <v>26.051762197983127</v>
      </c>
      <c r="M48" s="334">
        <f t="shared" si="7"/>
        <v>1.0011022966544334</v>
      </c>
      <c r="N48" s="324">
        <f t="shared" si="8"/>
        <v>25.994423481178693</v>
      </c>
      <c r="P48" s="324">
        <f t="shared" si="9"/>
        <v>19.988557444802314</v>
      </c>
      <c r="Q48" s="324">
        <f t="shared" si="10"/>
        <v>8.2303393211644575</v>
      </c>
      <c r="R48" s="324">
        <f t="shared" si="11"/>
        <v>0.35069183796746861</v>
      </c>
      <c r="S48" s="324">
        <f t="shared" si="12"/>
        <v>28.569588603934239</v>
      </c>
      <c r="T48" s="324">
        <f t="shared" si="13"/>
        <v>26.094426592923377</v>
      </c>
      <c r="U48" s="334">
        <f t="shared" si="14"/>
        <v>1.0027417797510263</v>
      </c>
      <c r="W48" s="324">
        <f t="shared" si="15"/>
        <v>19.988557444802314</v>
      </c>
      <c r="X48" s="324">
        <f t="shared" si="16"/>
        <v>8.0088926219196317</v>
      </c>
      <c r="Y48" s="324">
        <f t="shared" si="17"/>
        <v>0.4093495728790032</v>
      </c>
      <c r="Z48" s="324">
        <f t="shared" si="18"/>
        <v>28.406799639600948</v>
      </c>
      <c r="AA48" s="324">
        <f t="shared" si="19"/>
        <v>26.085697847372817</v>
      </c>
      <c r="AB48" s="334">
        <f t="shared" si="20"/>
        <v>1.002406356482874</v>
      </c>
      <c r="AD48" s="324">
        <f t="shared" si="21"/>
        <v>19.988557444802314</v>
      </c>
      <c r="AE48" s="324">
        <f t="shared" si="22"/>
        <v>7.7498831012578435</v>
      </c>
      <c r="AF48" s="324">
        <f t="shared" si="23"/>
        <v>0.48221044988041689</v>
      </c>
      <c r="AG48" s="324">
        <f t="shared" si="24"/>
        <v>28.220650995940574</v>
      </c>
      <c r="AH48" s="324">
        <f t="shared" si="25"/>
        <v>26.075168034266643</v>
      </c>
      <c r="AI48" s="334">
        <f t="shared" si="26"/>
        <v>1.0020017228153384</v>
      </c>
    </row>
    <row r="49" spans="2:35" x14ac:dyDescent="0.2">
      <c r="B49" s="319">
        <f t="shared" si="27"/>
        <v>1975</v>
      </c>
      <c r="C49" s="324">
        <f>'Final Floorspace Estimates'!U64</f>
        <v>20.348711863293683</v>
      </c>
      <c r="D49" s="324">
        <f>'Final Floorspace Estimates'!V64</f>
        <v>5.8404554704138656</v>
      </c>
      <c r="E49" s="324">
        <f>'Final Floorspace Estimates'!W64</f>
        <v>0.27146406512789645</v>
      </c>
      <c r="F49" s="324">
        <f t="shared" si="1"/>
        <v>26.460631398835446</v>
      </c>
      <c r="H49" s="324">
        <f t="shared" si="2"/>
        <v>20.348711863293683</v>
      </c>
      <c r="I49" s="324">
        <f t="shared" si="3"/>
        <v>7.3538711463556288</v>
      </c>
      <c r="J49" s="324">
        <f t="shared" si="4"/>
        <v>0.56668419187582797</v>
      </c>
      <c r="K49" s="324">
        <f t="shared" si="5"/>
        <v>28.269267201525142</v>
      </c>
      <c r="L49" s="324">
        <f t="shared" si="6"/>
        <v>26.447932995510438</v>
      </c>
      <c r="M49" s="334">
        <f t="shared" si="7"/>
        <v>0.99952010202879871</v>
      </c>
      <c r="N49" s="324">
        <f t="shared" si="8"/>
        <v>26.473335899024317</v>
      </c>
      <c r="P49" s="324">
        <f t="shared" si="9"/>
        <v>20.348711863293683</v>
      </c>
      <c r="Q49" s="324">
        <f t="shared" si="10"/>
        <v>8.4009839215748432</v>
      </c>
      <c r="R49" s="324">
        <f t="shared" si="11"/>
        <v>0.30444773137247505</v>
      </c>
      <c r="S49" s="324">
        <f t="shared" si="12"/>
        <v>29.054143516241002</v>
      </c>
      <c r="T49" s="324">
        <f t="shared" si="13"/>
        <v>26.537001484872924</v>
      </c>
      <c r="U49" s="334">
        <f t="shared" si="14"/>
        <v>1.0028861777667497</v>
      </c>
      <c r="W49" s="324">
        <f t="shared" si="15"/>
        <v>20.348711863293683</v>
      </c>
      <c r="X49" s="324">
        <f t="shared" si="16"/>
        <v>8.1749458340493835</v>
      </c>
      <c r="Y49" s="324">
        <f t="shared" si="17"/>
        <v>0.35537054276371516</v>
      </c>
      <c r="Z49" s="324">
        <f t="shared" si="18"/>
        <v>28.879028240106784</v>
      </c>
      <c r="AA49" s="324">
        <f t="shared" si="19"/>
        <v>26.519340944939859</v>
      </c>
      <c r="AB49" s="334">
        <f t="shared" si="20"/>
        <v>1.0022187507629541</v>
      </c>
      <c r="AD49" s="324">
        <f t="shared" si="21"/>
        <v>20.348711863293683</v>
      </c>
      <c r="AE49" s="324">
        <f t="shared" si="22"/>
        <v>7.9105661124236866</v>
      </c>
      <c r="AF49" s="324">
        <f t="shared" si="23"/>
        <v>0.41862359375416064</v>
      </c>
      <c r="AG49" s="324">
        <f t="shared" si="24"/>
        <v>28.67790156947153</v>
      </c>
      <c r="AH49" s="324">
        <f t="shared" si="25"/>
        <v>26.497656003814175</v>
      </c>
      <c r="AI49" s="334">
        <f t="shared" si="26"/>
        <v>1.0013992336169408</v>
      </c>
    </row>
    <row r="50" spans="2:35" x14ac:dyDescent="0.2">
      <c r="B50" s="319">
        <f t="shared" si="27"/>
        <v>1976</v>
      </c>
      <c r="C50" s="324">
        <f>'Final Floorspace Estimates'!U65</f>
        <v>20.551210254766822</v>
      </c>
      <c r="D50" s="324">
        <f>'Final Floorspace Estimates'!V65</f>
        <v>5.8160799395283131</v>
      </c>
      <c r="E50" s="324">
        <f>'Final Floorspace Estimates'!W65</f>
        <v>0.27700915686975286</v>
      </c>
      <c r="F50" s="324">
        <f t="shared" si="1"/>
        <v>26.644299351164889</v>
      </c>
      <c r="H50" s="324">
        <f t="shared" si="2"/>
        <v>20.551210254766822</v>
      </c>
      <c r="I50" s="324">
        <f t="shared" si="3"/>
        <v>7.3231792740925119</v>
      </c>
      <c r="J50" s="324">
        <f t="shared" si="4"/>
        <v>0.57825963126641833</v>
      </c>
      <c r="K50" s="324">
        <f t="shared" si="5"/>
        <v>28.452649160125752</v>
      </c>
      <c r="L50" s="324">
        <f t="shared" si="6"/>
        <v>26.619500009224634</v>
      </c>
      <c r="M50" s="334">
        <f t="shared" si="7"/>
        <v>0.99906924398298458</v>
      </c>
      <c r="N50" s="324">
        <f t="shared" si="8"/>
        <v>26.669121796745728</v>
      </c>
      <c r="P50" s="324">
        <f t="shared" si="9"/>
        <v>20.551210254766822</v>
      </c>
      <c r="Q50" s="324">
        <f t="shared" si="10"/>
        <v>8.3659218542263751</v>
      </c>
      <c r="R50" s="324">
        <f t="shared" si="11"/>
        <v>0.3106665677413516</v>
      </c>
      <c r="S50" s="324">
        <f t="shared" si="12"/>
        <v>29.227798676734547</v>
      </c>
      <c r="T50" s="324">
        <f t="shared" si="13"/>
        <v>26.69561181352698</v>
      </c>
      <c r="U50" s="334">
        <f t="shared" si="14"/>
        <v>1.0019258326775948</v>
      </c>
      <c r="W50" s="324">
        <f t="shared" si="15"/>
        <v>20.551210254766822</v>
      </c>
      <c r="X50" s="324">
        <f t="shared" si="16"/>
        <v>8.1408271517522532</v>
      </c>
      <c r="Y50" s="324">
        <f t="shared" si="17"/>
        <v>0.36262955975754713</v>
      </c>
      <c r="Z50" s="324">
        <f t="shared" si="18"/>
        <v>29.054666966276624</v>
      </c>
      <c r="AA50" s="324">
        <f t="shared" si="19"/>
        <v>26.680628340890539</v>
      </c>
      <c r="AB50" s="334">
        <f t="shared" si="20"/>
        <v>1.0013634807673808</v>
      </c>
      <c r="AD50" s="324">
        <f t="shared" si="21"/>
        <v>20.551210254766822</v>
      </c>
      <c r="AE50" s="324">
        <f t="shared" si="22"/>
        <v>7.8775508365479645</v>
      </c>
      <c r="AF50" s="324">
        <f t="shared" si="23"/>
        <v>0.42717465642088526</v>
      </c>
      <c r="AG50" s="324">
        <f t="shared" si="24"/>
        <v>28.855935747735671</v>
      </c>
      <c r="AH50" s="324">
        <f t="shared" si="25"/>
        <v>26.662155083397696</v>
      </c>
      <c r="AI50" s="334">
        <f t="shared" si="26"/>
        <v>1.0006701520650805</v>
      </c>
    </row>
    <row r="51" spans="2:35" x14ac:dyDescent="0.2">
      <c r="B51" s="319">
        <f t="shared" si="27"/>
        <v>1977</v>
      </c>
      <c r="C51" s="324">
        <f>'Final Floorspace Estimates'!U66</f>
        <v>20.650327097969758</v>
      </c>
      <c r="D51" s="324">
        <f>'Final Floorspace Estimates'!V66</f>
        <v>5.8805894310790707</v>
      </c>
      <c r="E51" s="324">
        <f>'Final Floorspace Estimates'!W66</f>
        <v>0.28733175373753084</v>
      </c>
      <c r="F51" s="324">
        <f t="shared" si="1"/>
        <v>26.818248282786357</v>
      </c>
      <c r="H51" s="324">
        <f t="shared" si="2"/>
        <v>20.650327097969758</v>
      </c>
      <c r="I51" s="324">
        <f t="shared" si="3"/>
        <v>7.4044048721617619</v>
      </c>
      <c r="J51" s="324">
        <f t="shared" si="4"/>
        <v>0.5998081646287281</v>
      </c>
      <c r="K51" s="324">
        <f t="shared" si="5"/>
        <v>28.65454013476025</v>
      </c>
      <c r="L51" s="324">
        <f t="shared" si="6"/>
        <v>26.808383538870689</v>
      </c>
      <c r="M51" s="334">
        <f t="shared" si="7"/>
        <v>0.9996321630029058</v>
      </c>
      <c r="N51" s="324">
        <f t="shared" si="8"/>
        <v>26.828116656655034</v>
      </c>
      <c r="P51" s="324">
        <f t="shared" si="9"/>
        <v>20.650327097969758</v>
      </c>
      <c r="Q51" s="324">
        <f t="shared" si="10"/>
        <v>8.4587131106707094</v>
      </c>
      <c r="R51" s="324">
        <f t="shared" si="11"/>
        <v>0.32224338987722795</v>
      </c>
      <c r="S51" s="324">
        <f t="shared" si="12"/>
        <v>29.431283598517695</v>
      </c>
      <c r="T51" s="324">
        <f t="shared" si="13"/>
        <v>26.881467564824213</v>
      </c>
      <c r="U51" s="334">
        <f t="shared" si="14"/>
        <v>1.0023573233184822</v>
      </c>
      <c r="W51" s="324">
        <f t="shared" si="15"/>
        <v>20.650327097969758</v>
      </c>
      <c r="X51" s="324">
        <f t="shared" si="16"/>
        <v>8.2311217532402665</v>
      </c>
      <c r="Y51" s="324">
        <f t="shared" si="17"/>
        <v>0.37614275477253001</v>
      </c>
      <c r="Z51" s="324">
        <f t="shared" si="18"/>
        <v>29.257591605982554</v>
      </c>
      <c r="AA51" s="324">
        <f t="shared" si="19"/>
        <v>26.866972135485987</v>
      </c>
      <c r="AB51" s="334">
        <f t="shared" si="20"/>
        <v>1.0018168171233952</v>
      </c>
      <c r="AD51" s="324">
        <f t="shared" si="21"/>
        <v>20.650327097969758</v>
      </c>
      <c r="AE51" s="324">
        <f t="shared" si="22"/>
        <v>7.9649252888276152</v>
      </c>
      <c r="AF51" s="324">
        <f t="shared" si="23"/>
        <v>0.44309308966039612</v>
      </c>
      <c r="AG51" s="324">
        <f t="shared" si="24"/>
        <v>29.05834547645777</v>
      </c>
      <c r="AH51" s="324">
        <f t="shared" si="25"/>
        <v>26.849176555331788</v>
      </c>
      <c r="AI51" s="334">
        <f t="shared" si="26"/>
        <v>1.0011532547621793</v>
      </c>
    </row>
    <row r="52" spans="2:35" x14ac:dyDescent="0.2">
      <c r="B52" s="319">
        <f t="shared" si="27"/>
        <v>1978</v>
      </c>
      <c r="C52" s="324">
        <f>'Final Floorspace Estimates'!U67</f>
        <v>20.94992520454544</v>
      </c>
      <c r="D52" s="324">
        <f>'Final Floorspace Estimates'!V67</f>
        <v>6.0572045170961104</v>
      </c>
      <c r="E52" s="324">
        <f>'Final Floorspace Estimates'!W67</f>
        <v>0.2976649859187952</v>
      </c>
      <c r="F52" s="324">
        <f t="shared" si="1"/>
        <v>27.304794707560347</v>
      </c>
      <c r="H52" s="324">
        <f t="shared" si="2"/>
        <v>20.94992520454544</v>
      </c>
      <c r="I52" s="324">
        <f t="shared" si="3"/>
        <v>7.6267855737442343</v>
      </c>
      <c r="J52" s="324">
        <f t="shared" si="4"/>
        <v>0.62137889932374668</v>
      </c>
      <c r="K52" s="324">
        <f t="shared" si="5"/>
        <v>29.198089677613421</v>
      </c>
      <c r="L52" s="324">
        <f t="shared" si="6"/>
        <v>27.316913236037561</v>
      </c>
      <c r="M52" s="334">
        <f t="shared" si="7"/>
        <v>1.0004438241930402</v>
      </c>
      <c r="N52" s="324">
        <f t="shared" si="8"/>
        <v>27.292681555193209</v>
      </c>
      <c r="P52" s="324">
        <f t="shared" si="9"/>
        <v>20.94992520454544</v>
      </c>
      <c r="Q52" s="324">
        <f t="shared" si="10"/>
        <v>8.7127584510474883</v>
      </c>
      <c r="R52" s="324">
        <f t="shared" si="11"/>
        <v>0.3338321395478292</v>
      </c>
      <c r="S52" s="324">
        <f t="shared" si="12"/>
        <v>29.996515795140759</v>
      </c>
      <c r="T52" s="324">
        <f t="shared" si="13"/>
        <v>27.39773016374404</v>
      </c>
      <c r="U52" s="334">
        <f t="shared" si="14"/>
        <v>1.0034036313833907</v>
      </c>
      <c r="W52" s="324">
        <f t="shared" si="15"/>
        <v>20.94992520454544</v>
      </c>
      <c r="X52" s="324">
        <f t="shared" si="16"/>
        <v>8.4783317129735885</v>
      </c>
      <c r="Y52" s="324">
        <f t="shared" si="17"/>
        <v>0.38966987235632272</v>
      </c>
      <c r="Z52" s="324">
        <f t="shared" si="18"/>
        <v>29.817926789875351</v>
      </c>
      <c r="AA52" s="324">
        <f t="shared" si="19"/>
        <v>27.381522682739572</v>
      </c>
      <c r="AB52" s="334">
        <f t="shared" si="20"/>
        <v>1.002810055010521</v>
      </c>
      <c r="AD52" s="324">
        <f t="shared" si="21"/>
        <v>20.94992520454544</v>
      </c>
      <c r="AE52" s="324">
        <f t="shared" si="22"/>
        <v>8.2041404187890787</v>
      </c>
      <c r="AF52" s="324">
        <f t="shared" si="23"/>
        <v>0.45902792357212963</v>
      </c>
      <c r="AG52" s="324">
        <f t="shared" si="24"/>
        <v>29.613093546906647</v>
      </c>
      <c r="AH52" s="324">
        <f t="shared" si="25"/>
        <v>27.361749747060085</v>
      </c>
      <c r="AI52" s="334">
        <f t="shared" si="26"/>
        <v>1.0020858988360739</v>
      </c>
    </row>
    <row r="53" spans="2:35" x14ac:dyDescent="0.2">
      <c r="B53" s="319">
        <f t="shared" si="27"/>
        <v>1979</v>
      </c>
      <c r="C53" s="324">
        <f>'Final Floorspace Estimates'!U68</f>
        <v>21.459454220436026</v>
      </c>
      <c r="D53" s="324">
        <f>'Final Floorspace Estimates'!V68</f>
        <v>6.0270830955270904</v>
      </c>
      <c r="E53" s="324">
        <f>'Final Floorspace Estimates'!W68</f>
        <v>0.30465065831589927</v>
      </c>
      <c r="F53" s="324">
        <f t="shared" si="1"/>
        <v>27.791187974279016</v>
      </c>
      <c r="H53" s="324">
        <f t="shared" si="2"/>
        <v>21.459454220436026</v>
      </c>
      <c r="I53" s="324">
        <f t="shared" si="3"/>
        <v>7.5888588993460244</v>
      </c>
      <c r="J53" s="324">
        <f t="shared" si="4"/>
        <v>0.63596156651837932</v>
      </c>
      <c r="K53" s="324">
        <f t="shared" si="5"/>
        <v>29.68427468630043</v>
      </c>
      <c r="L53" s="324">
        <f t="shared" si="6"/>
        <v>27.771774285017351</v>
      </c>
      <c r="M53" s="334">
        <f t="shared" si="7"/>
        <v>0.99930144442621049</v>
      </c>
      <c r="N53" s="324">
        <f t="shared" si="8"/>
        <v>27.810615234561634</v>
      </c>
      <c r="P53" s="324">
        <f t="shared" si="9"/>
        <v>21.459454220436026</v>
      </c>
      <c r="Q53" s="324">
        <f t="shared" si="10"/>
        <v>8.66943142294528</v>
      </c>
      <c r="R53" s="324">
        <f t="shared" si="11"/>
        <v>0.34166659127317139</v>
      </c>
      <c r="S53" s="324">
        <f t="shared" si="12"/>
        <v>30.470552234654477</v>
      </c>
      <c r="T53" s="324">
        <f t="shared" si="13"/>
        <v>27.830697863935498</v>
      </c>
      <c r="U53" s="334">
        <f t="shared" si="14"/>
        <v>1.0014216696923157</v>
      </c>
      <c r="W53" s="324">
        <f t="shared" si="15"/>
        <v>21.459454220436026</v>
      </c>
      <c r="X53" s="324">
        <f t="shared" si="16"/>
        <v>8.4361704481512323</v>
      </c>
      <c r="Y53" s="324">
        <f t="shared" si="17"/>
        <v>0.39881473722143396</v>
      </c>
      <c r="Z53" s="324">
        <f t="shared" si="18"/>
        <v>30.294439405808696</v>
      </c>
      <c r="AA53" s="324">
        <f t="shared" si="19"/>
        <v>27.819099751518905</v>
      </c>
      <c r="AB53" s="334">
        <f t="shared" si="20"/>
        <v>1.0010043391187784</v>
      </c>
      <c r="AD53" s="324">
        <f t="shared" si="21"/>
        <v>21.459454220436026</v>
      </c>
      <c r="AE53" s="324">
        <f t="shared" si="22"/>
        <v>8.1633426594483964</v>
      </c>
      <c r="AF53" s="324">
        <f t="shared" si="23"/>
        <v>0.46980049961193504</v>
      </c>
      <c r="AG53" s="324">
        <f t="shared" si="24"/>
        <v>30.092597379496357</v>
      </c>
      <c r="AH53" s="324">
        <f t="shared" si="25"/>
        <v>27.804799165361956</v>
      </c>
      <c r="AI53" s="334">
        <f t="shared" si="26"/>
        <v>1.0004897664358767</v>
      </c>
    </row>
    <row r="54" spans="2:35" x14ac:dyDescent="0.2">
      <c r="B54" s="319">
        <f t="shared" si="27"/>
        <v>1980</v>
      </c>
      <c r="C54" s="324">
        <f>'Final Floorspace Estimates'!U69</f>
        <v>21.853051430146216</v>
      </c>
      <c r="D54" s="324">
        <f>'Final Floorspace Estimates'!V69</f>
        <v>6.017755922234616</v>
      </c>
      <c r="E54" s="324">
        <f>'Final Floorspace Estimates'!W69</f>
        <v>0.31342018593428561</v>
      </c>
      <c r="F54" s="324">
        <f t="shared" si="1"/>
        <v>28.18422753831512</v>
      </c>
      <c r="H54" s="324">
        <f t="shared" si="2"/>
        <v>21.853051430146216</v>
      </c>
      <c r="I54" s="324">
        <f t="shared" si="3"/>
        <v>7.5771148100536658</v>
      </c>
      <c r="J54" s="324">
        <f t="shared" si="4"/>
        <v>0.65426805091150397</v>
      </c>
      <c r="K54" s="324">
        <f t="shared" si="5"/>
        <v>30.084434291111386</v>
      </c>
      <c r="L54" s="324">
        <f t="shared" si="6"/>
        <v>28.146152380498336</v>
      </c>
      <c r="M54" s="334">
        <f t="shared" si="7"/>
        <v>0.99864906150913579</v>
      </c>
      <c r="N54" s="324">
        <f t="shared" si="8"/>
        <v>28.222354202910637</v>
      </c>
      <c r="P54" s="324">
        <f t="shared" si="9"/>
        <v>21.853051430146216</v>
      </c>
      <c r="Q54" s="324">
        <f t="shared" si="10"/>
        <v>8.6560151006634385</v>
      </c>
      <c r="R54" s="324">
        <f t="shared" si="11"/>
        <v>0.3515016417700691</v>
      </c>
      <c r="S54" s="324">
        <f t="shared" si="12"/>
        <v>30.860568172579725</v>
      </c>
      <c r="T54" s="324">
        <f t="shared" si="13"/>
        <v>28.186924283690772</v>
      </c>
      <c r="U54" s="334">
        <f t="shared" si="14"/>
        <v>1.0000956827847058</v>
      </c>
      <c r="W54" s="324">
        <f t="shared" si="15"/>
        <v>21.853051430146216</v>
      </c>
      <c r="X54" s="324">
        <f t="shared" si="16"/>
        <v>8.4231151073756667</v>
      </c>
      <c r="Y54" s="324">
        <f t="shared" si="17"/>
        <v>0.41029482681656726</v>
      </c>
      <c r="Z54" s="324">
        <f t="shared" si="18"/>
        <v>30.686461364338449</v>
      </c>
      <c r="AA54" s="324">
        <f t="shared" si="19"/>
        <v>28.179089841549551</v>
      </c>
      <c r="AB54" s="334">
        <f t="shared" si="20"/>
        <v>0.99981771021545351</v>
      </c>
      <c r="AD54" s="324">
        <f t="shared" si="21"/>
        <v>21.853051430146216</v>
      </c>
      <c r="AE54" s="324">
        <f t="shared" si="22"/>
        <v>8.150709531544944</v>
      </c>
      <c r="AF54" s="324">
        <f t="shared" si="23"/>
        <v>0.48332395129017336</v>
      </c>
      <c r="AG54" s="324">
        <f t="shared" si="24"/>
        <v>30.487084912981334</v>
      </c>
      <c r="AH54" s="324">
        <f t="shared" si="25"/>
        <v>28.169295672707722</v>
      </c>
      <c r="AI54" s="334">
        <f t="shared" si="26"/>
        <v>0.99947020490140814</v>
      </c>
    </row>
    <row r="55" spans="2:35" x14ac:dyDescent="0.2">
      <c r="B55" s="319">
        <f t="shared" si="27"/>
        <v>1981</v>
      </c>
      <c r="C55" s="324">
        <f>'Final Floorspace Estimates'!U70</f>
        <v>22.802612125884025</v>
      </c>
      <c r="D55" s="324">
        <f>'Final Floorspace Estimates'!V70</f>
        <v>6.1340617377488869</v>
      </c>
      <c r="E55" s="324">
        <f>'Final Floorspace Estimates'!W70</f>
        <v>0.33561339161790155</v>
      </c>
      <c r="F55" s="324">
        <f t="shared" si="1"/>
        <v>29.272287255250813</v>
      </c>
      <c r="H55" s="324">
        <f t="shared" si="2"/>
        <v>22.802612125884025</v>
      </c>
      <c r="I55" s="324">
        <f t="shared" si="3"/>
        <v>7.7235585223970711</v>
      </c>
      <c r="J55" s="324">
        <f t="shared" si="4"/>
        <v>0.70059660943371083</v>
      </c>
      <c r="K55" s="324">
        <f t="shared" si="5"/>
        <v>31.226767257714805</v>
      </c>
      <c r="L55" s="324">
        <f t="shared" si="6"/>
        <v>29.214887043618997</v>
      </c>
      <c r="M55" s="334">
        <f t="shared" si="7"/>
        <v>0.99803909372946187</v>
      </c>
      <c r="N55" s="324">
        <f t="shared" si="8"/>
        <v>29.329800244463812</v>
      </c>
      <c r="P55" s="324">
        <f t="shared" si="9"/>
        <v>22.802612125884025</v>
      </c>
      <c r="Q55" s="324">
        <f t="shared" si="10"/>
        <v>8.82331083488668</v>
      </c>
      <c r="R55" s="324">
        <f t="shared" si="11"/>
        <v>0.37639138590278254</v>
      </c>
      <c r="S55" s="324">
        <f t="shared" si="12"/>
        <v>32.002314346673487</v>
      </c>
      <c r="T55" s="324">
        <f t="shared" si="13"/>
        <v>29.22975385119592</v>
      </c>
      <c r="U55" s="334">
        <f t="shared" si="14"/>
        <v>0.9985469736722653</v>
      </c>
      <c r="W55" s="324">
        <f t="shared" si="15"/>
        <v>22.802612125884025</v>
      </c>
      <c r="X55" s="324">
        <f t="shared" si="16"/>
        <v>8.5859095583958922</v>
      </c>
      <c r="Y55" s="324">
        <f t="shared" si="17"/>
        <v>0.43934770181030758</v>
      </c>
      <c r="Z55" s="324">
        <f t="shared" si="18"/>
        <v>31.827869386090224</v>
      </c>
      <c r="AA55" s="324">
        <f t="shared" si="19"/>
        <v>29.227234129316376</v>
      </c>
      <c r="AB55" s="334">
        <f t="shared" si="20"/>
        <v>0.99846089492284695</v>
      </c>
      <c r="AD55" s="324">
        <f t="shared" si="21"/>
        <v>22.802612125884025</v>
      </c>
      <c r="AE55" s="324">
        <f t="shared" si="22"/>
        <v>8.3082391707221763</v>
      </c>
      <c r="AF55" s="324">
        <f t="shared" si="23"/>
        <v>0.51754800048734217</v>
      </c>
      <c r="AG55" s="324">
        <f t="shared" si="24"/>
        <v>31.628399297093541</v>
      </c>
      <c r="AH55" s="324">
        <f t="shared" si="25"/>
        <v>29.223841308452702</v>
      </c>
      <c r="AI55" s="334">
        <f t="shared" si="26"/>
        <v>0.99834498936227056</v>
      </c>
    </row>
    <row r="56" spans="2:35" x14ac:dyDescent="0.2">
      <c r="B56" s="319">
        <f t="shared" si="27"/>
        <v>1982</v>
      </c>
      <c r="C56" s="324">
        <f>'Final Floorspace Estimates'!U71</f>
        <v>22.902320432158167</v>
      </c>
      <c r="D56" s="324">
        <f>'Final Floorspace Estimates'!V71</f>
        <v>6.2582281611384492</v>
      </c>
      <c r="E56" s="324">
        <f>'Final Floorspace Estimates'!W71</f>
        <v>0.34016406256366449</v>
      </c>
      <c r="F56" s="324">
        <f t="shared" si="1"/>
        <v>29.500712655860283</v>
      </c>
      <c r="H56" s="324">
        <f t="shared" si="2"/>
        <v>22.902320432158167</v>
      </c>
      <c r="I56" s="324">
        <f t="shared" si="3"/>
        <v>7.8798997329304292</v>
      </c>
      <c r="J56" s="324">
        <f t="shared" si="4"/>
        <v>0.71009618458439427</v>
      </c>
      <c r="K56" s="324">
        <f t="shared" si="5"/>
        <v>31.49231634967299</v>
      </c>
      <c r="L56" s="324">
        <f t="shared" si="6"/>
        <v>29.463327321220174</v>
      </c>
      <c r="M56" s="334">
        <f t="shared" si="7"/>
        <v>0.99873273113513472</v>
      </c>
      <c r="N56" s="324">
        <f t="shared" si="8"/>
        <v>29.538145427886906</v>
      </c>
      <c r="P56" s="324">
        <f t="shared" si="9"/>
        <v>22.902320432158167</v>
      </c>
      <c r="Q56" s="324">
        <f t="shared" si="10"/>
        <v>9.0019133654220678</v>
      </c>
      <c r="R56" s="324">
        <f t="shared" si="11"/>
        <v>0.38149497648302166</v>
      </c>
      <c r="S56" s="324">
        <f t="shared" si="12"/>
        <v>32.285728774063251</v>
      </c>
      <c r="T56" s="324">
        <f t="shared" si="13"/>
        <v>29.488614315496733</v>
      </c>
      <c r="U56" s="334">
        <f t="shared" si="14"/>
        <v>0.9995898966745419</v>
      </c>
      <c r="W56" s="324">
        <f t="shared" si="15"/>
        <v>22.902320432158167</v>
      </c>
      <c r="X56" s="324">
        <f t="shared" si="16"/>
        <v>8.7597065834326031</v>
      </c>
      <c r="Y56" s="324">
        <f t="shared" si="17"/>
        <v>0.44530493376722585</v>
      </c>
      <c r="Z56" s="324">
        <f t="shared" si="18"/>
        <v>32.107331949357999</v>
      </c>
      <c r="AA56" s="324">
        <f t="shared" si="19"/>
        <v>29.483861981715936</v>
      </c>
      <c r="AB56" s="334">
        <f t="shared" si="20"/>
        <v>0.99942880450581251</v>
      </c>
      <c r="AD56" s="324">
        <f t="shared" si="21"/>
        <v>22.902320432158167</v>
      </c>
      <c r="AE56" s="324">
        <f t="shared" si="22"/>
        <v>8.4764155580162868</v>
      </c>
      <c r="AF56" s="324">
        <f t="shared" si="23"/>
        <v>0.52456557102438695</v>
      </c>
      <c r="AG56" s="324">
        <f t="shared" si="24"/>
        <v>31.903301561198841</v>
      </c>
      <c r="AH56" s="324">
        <f t="shared" si="25"/>
        <v>29.47784405029509</v>
      </c>
      <c r="AI56" s="334">
        <f t="shared" si="26"/>
        <v>0.99922481175855082</v>
      </c>
    </row>
    <row r="57" spans="2:35" x14ac:dyDescent="0.2">
      <c r="B57" s="319">
        <f t="shared" si="27"/>
        <v>1983</v>
      </c>
      <c r="C57" s="324">
        <f>'Final Floorspace Estimates'!U72</f>
        <v>23.041607132957768</v>
      </c>
      <c r="D57" s="324">
        <f>'Final Floorspace Estimates'!V72</f>
        <v>6.3567613331933677</v>
      </c>
      <c r="E57" s="324">
        <f>'Final Floorspace Estimates'!W72</f>
        <v>0.34410353935496368</v>
      </c>
      <c r="F57" s="324">
        <f t="shared" si="1"/>
        <v>29.742472005506102</v>
      </c>
      <c r="H57" s="324">
        <f t="shared" si="2"/>
        <v>23.041607132957768</v>
      </c>
      <c r="I57" s="324">
        <f t="shared" si="3"/>
        <v>8.0039654422923423</v>
      </c>
      <c r="J57" s="324">
        <f t="shared" si="4"/>
        <v>0.71831988528245605</v>
      </c>
      <c r="K57" s="324">
        <f t="shared" si="5"/>
        <v>31.763892460532567</v>
      </c>
      <c r="L57" s="324">
        <f t="shared" si="6"/>
        <v>29.717406308552675</v>
      </c>
      <c r="M57" s="334">
        <f t="shared" si="7"/>
        <v>0.9991572423116416</v>
      </c>
      <c r="N57" s="324">
        <f t="shared" si="8"/>
        <v>29.767558844586038</v>
      </c>
      <c r="P57" s="324">
        <f t="shared" si="9"/>
        <v>23.041607132957768</v>
      </c>
      <c r="Q57" s="324">
        <f t="shared" si="10"/>
        <v>9.1436447078436345</v>
      </c>
      <c r="R57" s="324">
        <f t="shared" si="11"/>
        <v>0.38591311105763099</v>
      </c>
      <c r="S57" s="324">
        <f t="shared" si="12"/>
        <v>32.571164951859032</v>
      </c>
      <c r="T57" s="324">
        <f t="shared" si="13"/>
        <v>29.749321373330634</v>
      </c>
      <c r="U57" s="334">
        <f t="shared" si="14"/>
        <v>1.0002302891240265</v>
      </c>
      <c r="W57" s="324">
        <f t="shared" si="15"/>
        <v>23.041607132957768</v>
      </c>
      <c r="X57" s="324">
        <f t="shared" si="16"/>
        <v>8.8976244818716008</v>
      </c>
      <c r="Y57" s="324">
        <f t="shared" si="17"/>
        <v>0.45046205835706604</v>
      </c>
      <c r="Z57" s="324">
        <f t="shared" si="18"/>
        <v>32.389693673186436</v>
      </c>
      <c r="AA57" s="324">
        <f t="shared" si="19"/>
        <v>29.743152106084043</v>
      </c>
      <c r="AB57" s="334">
        <f t="shared" si="20"/>
        <v>1.0000228663097612</v>
      </c>
      <c r="AD57" s="324">
        <f t="shared" si="21"/>
        <v>23.041607132957768</v>
      </c>
      <c r="AE57" s="324">
        <f t="shared" si="22"/>
        <v>8.6098731583277264</v>
      </c>
      <c r="AF57" s="324">
        <f t="shared" si="23"/>
        <v>0.53064062162494363</v>
      </c>
      <c r="AG57" s="324">
        <f t="shared" si="24"/>
        <v>32.182120912910442</v>
      </c>
      <c r="AH57" s="324">
        <f t="shared" si="25"/>
        <v>29.735466082052298</v>
      </c>
      <c r="AI57" s="334">
        <f t="shared" si="26"/>
        <v>0.99976444716994251</v>
      </c>
    </row>
    <row r="58" spans="2:35" x14ac:dyDescent="0.2">
      <c r="B58" s="319">
        <f t="shared" si="27"/>
        <v>1984</v>
      </c>
      <c r="C58" s="324">
        <f>'Final Floorspace Estimates'!U73</f>
        <v>23.180067513252517</v>
      </c>
      <c r="D58" s="324">
        <f>'Final Floorspace Estimates'!V73</f>
        <v>6.3866443996580626</v>
      </c>
      <c r="E58" s="324">
        <f>'Final Floorspace Estimates'!W73</f>
        <v>0.36137571707054128</v>
      </c>
      <c r="F58" s="324">
        <f t="shared" si="1"/>
        <v>29.928087629981121</v>
      </c>
      <c r="H58" s="324">
        <f t="shared" si="2"/>
        <v>23.180067513252517</v>
      </c>
      <c r="I58" s="324">
        <f t="shared" si="3"/>
        <v>8.0415919975075258</v>
      </c>
      <c r="J58" s="324">
        <f t="shared" si="4"/>
        <v>0.75437574433723131</v>
      </c>
      <c r="K58" s="324">
        <f t="shared" si="5"/>
        <v>31.976035255097273</v>
      </c>
      <c r="L58" s="324">
        <f t="shared" si="6"/>
        <v>29.915881153200399</v>
      </c>
      <c r="M58" s="334">
        <f t="shared" si="7"/>
        <v>0.99959213976744399</v>
      </c>
      <c r="N58" s="324">
        <f t="shared" si="8"/>
        <v>29.940299087329677</v>
      </c>
      <c r="P58" s="324">
        <f t="shared" si="9"/>
        <v>23.180067513252517</v>
      </c>
      <c r="Q58" s="324">
        <f t="shared" si="10"/>
        <v>9.1866288829938423</v>
      </c>
      <c r="R58" s="324">
        <f t="shared" si="11"/>
        <v>0.40528390814229254</v>
      </c>
      <c r="S58" s="324">
        <f t="shared" si="12"/>
        <v>32.771980304388656</v>
      </c>
      <c r="T58" s="324">
        <f t="shared" si="13"/>
        <v>29.932738836842681</v>
      </c>
      <c r="U58" s="334">
        <f t="shared" si="14"/>
        <v>1.0001554127653951</v>
      </c>
      <c r="W58" s="324">
        <f t="shared" si="15"/>
        <v>23.180067513252517</v>
      </c>
      <c r="X58" s="324">
        <f t="shared" si="16"/>
        <v>8.9394521185930351</v>
      </c>
      <c r="Y58" s="324">
        <f t="shared" si="17"/>
        <v>0.47307287119744812</v>
      </c>
      <c r="Z58" s="324">
        <f t="shared" si="18"/>
        <v>32.592592503042994</v>
      </c>
      <c r="AA58" s="324">
        <f t="shared" si="19"/>
        <v>29.929472199736733</v>
      </c>
      <c r="AB58" s="334">
        <f t="shared" si="20"/>
        <v>1.0000462632217846</v>
      </c>
      <c r="AD58" s="324">
        <f t="shared" si="21"/>
        <v>23.180067513252517</v>
      </c>
      <c r="AE58" s="324">
        <f t="shared" si="22"/>
        <v>8.6503480791808034</v>
      </c>
      <c r="AF58" s="324">
        <f t="shared" si="23"/>
        <v>0.55727597427778575</v>
      </c>
      <c r="AG58" s="324">
        <f t="shared" si="24"/>
        <v>32.387691566711105</v>
      </c>
      <c r="AH58" s="324">
        <f t="shared" si="25"/>
        <v>29.925408168843187</v>
      </c>
      <c r="AI58" s="334">
        <f t="shared" si="26"/>
        <v>0.99991047001829647</v>
      </c>
    </row>
    <row r="59" spans="2:35" x14ac:dyDescent="0.2">
      <c r="B59" s="319">
        <f t="shared" si="27"/>
        <v>1985</v>
      </c>
      <c r="C59" s="324">
        <f>'Final Floorspace Estimates'!U74</f>
        <v>23.360246719840948</v>
      </c>
      <c r="D59" s="324">
        <f>'Final Floorspace Estimates'!V74</f>
        <v>6.420114687987323</v>
      </c>
      <c r="E59" s="324">
        <f>'Final Floorspace Estimates'!W74</f>
        <v>0.38011332863692882</v>
      </c>
      <c r="F59" s="324">
        <f t="shared" si="1"/>
        <v>30.160474736465197</v>
      </c>
      <c r="H59" s="324">
        <f>H$7*C59</f>
        <v>23.360246719840948</v>
      </c>
      <c r="I59" s="324">
        <f>I$42*D59</f>
        <v>8.083735318152911</v>
      </c>
      <c r="J59" s="324">
        <f>J$42*E59</f>
        <v>0.79349071251240699</v>
      </c>
      <c r="K59" s="324">
        <f>SUM(H59:J59)</f>
        <v>32.237472750506264</v>
      </c>
      <c r="L59" s="324">
        <f>K59*L$42</f>
        <v>30.160474736465197</v>
      </c>
      <c r="M59" s="334">
        <f>L59/F59</f>
        <v>1</v>
      </c>
      <c r="N59" s="324">
        <f>F59/M59</f>
        <v>30.160474736465197</v>
      </c>
      <c r="P59" s="324">
        <f>P$7*C59</f>
        <v>23.360246719840948</v>
      </c>
      <c r="Q59" s="324">
        <f>Q$42*D59</f>
        <v>9.2347729627713502</v>
      </c>
      <c r="R59" s="324">
        <f>R$42*E59</f>
        <v>0.42629819351386711</v>
      </c>
      <c r="S59" s="324">
        <f>SUM(P59:R59)</f>
        <v>33.021317876126162</v>
      </c>
      <c r="T59" s="324">
        <f>S59*T$42</f>
        <v>30.160474736465197</v>
      </c>
      <c r="U59" s="334">
        <f>T59/F59</f>
        <v>1</v>
      </c>
      <c r="W59" s="324">
        <f>W$42*C59</f>
        <v>23.360246719840948</v>
      </c>
      <c r="X59" s="324">
        <f>X$42*D59</f>
        <v>8.9863008268021449</v>
      </c>
      <c r="Y59" s="324">
        <f>Y$42*E59</f>
        <v>0.49760206694682146</v>
      </c>
      <c r="Z59" s="324">
        <f>SUM(W59:Y59)</f>
        <v>32.844149613589913</v>
      </c>
      <c r="AA59" s="324">
        <f>Z59*AA$42</f>
        <v>30.160474736465197</v>
      </c>
      <c r="AB59" s="334">
        <f>AA59/F59</f>
        <v>1</v>
      </c>
      <c r="AD59" s="324">
        <f>AD$42*C59</f>
        <v>23.360246719840948</v>
      </c>
      <c r="AE59" s="324">
        <f>AE$42*D59</f>
        <v>8.6956816888576061</v>
      </c>
      <c r="AF59" s="324">
        <f>AF$42*E59</f>
        <v>0.58617116631211663</v>
      </c>
      <c r="AG59" s="324">
        <f>SUM(AD59:AF59)</f>
        <v>32.642099575010675</v>
      </c>
      <c r="AH59" s="324">
        <f>AG59*AH$42</f>
        <v>30.160474736465197</v>
      </c>
      <c r="AI59" s="334">
        <f>AH59/F59</f>
        <v>1</v>
      </c>
    </row>
    <row r="60" spans="2:35" x14ac:dyDescent="0.2">
      <c r="B60" s="319">
        <f t="shared" si="27"/>
        <v>1986</v>
      </c>
      <c r="C60" s="324">
        <f>'Final Floorspace Estimates'!U75</f>
        <v>23.497547073751065</v>
      </c>
      <c r="D60" s="324">
        <f>'Final Floorspace Estimates'!V75</f>
        <v>6.6087420079757484</v>
      </c>
      <c r="E60" s="324">
        <f>'Final Floorspace Estimates'!W75</f>
        <v>0.39911573788499199</v>
      </c>
      <c r="F60" s="324">
        <f t="shared" si="1"/>
        <v>30.505404819611805</v>
      </c>
      <c r="H60" s="324">
        <f t="shared" ref="H60:H84" si="28">H$7*C60</f>
        <v>23.497547073751065</v>
      </c>
      <c r="I60" s="324">
        <f t="shared" ref="I60:J84" si="29">I$42*D60</f>
        <v>8.3212409395730464</v>
      </c>
      <c r="J60" s="324">
        <f t="shared" si="29"/>
        <v>0.83315844873141298</v>
      </c>
      <c r="K60" s="324">
        <f t="shared" ref="K60:K84" si="30">SUM(H60:J60)</f>
        <v>32.65194646205552</v>
      </c>
      <c r="L60" s="324">
        <f t="shared" ref="L60:L84" si="31">K60*L$42</f>
        <v>30.548244708474368</v>
      </c>
      <c r="M60" s="334">
        <f t="shared" ref="M60:M84" si="32">L60/F60</f>
        <v>1.0014043376613386</v>
      </c>
      <c r="N60" s="324">
        <f t="shared" ref="N60:N84" si="33">F60/M60</f>
        <v>30.462625008049763</v>
      </c>
      <c r="P60" s="324">
        <f t="shared" ref="P60:P84" si="34">P$7*C60</f>
        <v>23.497547073751065</v>
      </c>
      <c r="Q60" s="324">
        <f t="shared" ref="Q60:R84" si="35">Q$42*D60</f>
        <v>9.5060968501667666</v>
      </c>
      <c r="R60" s="324">
        <f t="shared" si="35"/>
        <v>0.44760945024856069</v>
      </c>
      <c r="S60" s="324">
        <f t="shared" ref="S60:S84" si="36">SUM(P60:R60)</f>
        <v>33.451253374166399</v>
      </c>
      <c r="T60" s="324">
        <f t="shared" ref="T60:T84" si="37">S60*T$42</f>
        <v>30.553162235358968</v>
      </c>
      <c r="U60" s="334">
        <f t="shared" ref="U60:U84" si="38">T60/F60</f>
        <v>1.0015655394848739</v>
      </c>
      <c r="W60" s="324">
        <f t="shared" ref="W60:Y84" si="39">W$42*C60</f>
        <v>23.497547073751065</v>
      </c>
      <c r="X60" s="324">
        <f t="shared" si="39"/>
        <v>9.2503244344708815</v>
      </c>
      <c r="Y60" s="324">
        <f t="shared" si="39"/>
        <v>0.52247790635164626</v>
      </c>
      <c r="Z60" s="324">
        <f t="shared" ref="Z60:Z84" si="40">SUM(W60:Y60)</f>
        <v>33.270349414573595</v>
      </c>
      <c r="AA60" s="324">
        <f t="shared" ref="AA60:AA84" si="41">Z60*AA$42</f>
        <v>30.551850018866666</v>
      </c>
      <c r="AB60" s="334">
        <f t="shared" ref="AB60:AB84" si="42">AA60/F60</f>
        <v>1.0015225236160448</v>
      </c>
      <c r="AD60" s="324">
        <f t="shared" ref="AD60:AF84" si="43">AD$42*C60</f>
        <v>23.497547073751065</v>
      </c>
      <c r="AE60" s="324">
        <f t="shared" si="43"/>
        <v>8.9511667093216012</v>
      </c>
      <c r="AF60" s="324">
        <f t="shared" si="43"/>
        <v>0.61547470173830165</v>
      </c>
      <c r="AG60" s="324">
        <f t="shared" ref="AG60:AG84" si="44">SUM(AD60:AF60)</f>
        <v>33.064188484810963</v>
      </c>
      <c r="AH60" s="324">
        <f t="shared" ref="AH60:AH84" si="45">AG60*AH$42</f>
        <v>30.550474217697083</v>
      </c>
      <c r="AI60" s="334">
        <f t="shared" ref="AI60:AI84" si="46">AH60/F60</f>
        <v>1.0014774233730641</v>
      </c>
    </row>
    <row r="61" spans="2:35" x14ac:dyDescent="0.2">
      <c r="B61" s="319">
        <f t="shared" si="27"/>
        <v>1987</v>
      </c>
      <c r="C61" s="324">
        <f>'Final Floorspace Estimates'!U76</f>
        <v>23.855811601734327</v>
      </c>
      <c r="D61" s="324">
        <f>'Final Floorspace Estimates'!V76</f>
        <v>6.7613745231987226</v>
      </c>
      <c r="E61" s="324">
        <f>'Final Floorspace Estimates'!W76</f>
        <v>0.4173453835009171</v>
      </c>
      <c r="F61" s="324">
        <f t="shared" si="1"/>
        <v>31.034531508433965</v>
      </c>
      <c r="H61" s="324">
        <f t="shared" si="28"/>
        <v>23.855811601734327</v>
      </c>
      <c r="I61" s="324">
        <f t="shared" si="29"/>
        <v>8.5134245552824535</v>
      </c>
      <c r="J61" s="324">
        <f t="shared" si="29"/>
        <v>0.87121303245385229</v>
      </c>
      <c r="K61" s="324">
        <f t="shared" si="30"/>
        <v>33.240449189470631</v>
      </c>
      <c r="L61" s="324">
        <f t="shared" si="31"/>
        <v>31.098831343472472</v>
      </c>
      <c r="M61" s="334">
        <f t="shared" si="32"/>
        <v>1.0020718803188968</v>
      </c>
      <c r="N61" s="324">
        <f t="shared" si="33"/>
        <v>30.970364619509745</v>
      </c>
      <c r="P61" s="324">
        <f t="shared" si="34"/>
        <v>23.855811601734327</v>
      </c>
      <c r="Q61" s="324">
        <f t="shared" si="35"/>
        <v>9.7256453618870129</v>
      </c>
      <c r="R61" s="324">
        <f t="shared" si="35"/>
        <v>0.46805405034278602</v>
      </c>
      <c r="S61" s="324">
        <f t="shared" si="36"/>
        <v>34.049511013964128</v>
      </c>
      <c r="T61" s="324">
        <f t="shared" si="37"/>
        <v>31.099589076913404</v>
      </c>
      <c r="U61" s="334">
        <f t="shared" si="38"/>
        <v>1.0020962961358626</v>
      </c>
      <c r="W61" s="324">
        <f t="shared" si="39"/>
        <v>23.855811601734327</v>
      </c>
      <c r="X61" s="324">
        <f t="shared" si="39"/>
        <v>9.4639657422050725</v>
      </c>
      <c r="Y61" s="324">
        <f t="shared" si="39"/>
        <v>0.54634212961032813</v>
      </c>
      <c r="Z61" s="324">
        <f t="shared" si="40"/>
        <v>33.86611947354973</v>
      </c>
      <c r="AA61" s="324">
        <f t="shared" si="41"/>
        <v>31.098940079772284</v>
      </c>
      <c r="AB61" s="334">
        <f t="shared" si="42"/>
        <v>1.0020753840386092</v>
      </c>
      <c r="AD61" s="324">
        <f t="shared" si="43"/>
        <v>23.855811601734327</v>
      </c>
      <c r="AE61" s="324">
        <f t="shared" si="43"/>
        <v>9.1578988055927315</v>
      </c>
      <c r="AF61" s="324">
        <f t="shared" si="43"/>
        <v>0.64358656161562255</v>
      </c>
      <c r="AG61" s="324">
        <f t="shared" si="44"/>
        <v>33.657296968942681</v>
      </c>
      <c r="AH61" s="324">
        <f t="shared" si="45"/>
        <v>31.098491461824739</v>
      </c>
      <c r="AI61" s="334">
        <f t="shared" si="46"/>
        <v>1.0020609285941176</v>
      </c>
    </row>
    <row r="62" spans="2:35" x14ac:dyDescent="0.2">
      <c r="B62" s="319">
        <f t="shared" si="27"/>
        <v>1988</v>
      </c>
      <c r="C62" s="324">
        <f>'Final Floorspace Estimates'!U77</f>
        <v>24.42425906055437</v>
      </c>
      <c r="D62" s="324">
        <f>'Final Floorspace Estimates'!V77</f>
        <v>6.8401516806316174</v>
      </c>
      <c r="E62" s="324">
        <f>'Final Floorspace Estimates'!W77</f>
        <v>0.45036613977528434</v>
      </c>
      <c r="F62" s="324">
        <f t="shared" si="1"/>
        <v>31.714776880961271</v>
      </c>
      <c r="H62" s="324">
        <f t="shared" si="28"/>
        <v>24.42425906055437</v>
      </c>
      <c r="I62" s="324">
        <f t="shared" si="29"/>
        <v>8.6126149468490585</v>
      </c>
      <c r="J62" s="324">
        <f t="shared" si="29"/>
        <v>0.94014422073342219</v>
      </c>
      <c r="K62" s="324">
        <f t="shared" si="30"/>
        <v>33.977018228136849</v>
      </c>
      <c r="L62" s="324">
        <f t="shared" si="31"/>
        <v>31.787944663684772</v>
      </c>
      <c r="M62" s="334">
        <f t="shared" si="32"/>
        <v>1.002307056518106</v>
      </c>
      <c r="N62" s="324">
        <f t="shared" si="33"/>
        <v>31.641777511907964</v>
      </c>
      <c r="P62" s="324">
        <f t="shared" si="34"/>
        <v>24.42425906055437</v>
      </c>
      <c r="Q62" s="324">
        <f t="shared" si="35"/>
        <v>9.8389594067134212</v>
      </c>
      <c r="R62" s="324">
        <f t="shared" si="35"/>
        <v>0.5050869236669151</v>
      </c>
      <c r="S62" s="324">
        <f t="shared" si="36"/>
        <v>34.768305390934707</v>
      </c>
      <c r="T62" s="324">
        <f t="shared" si="37"/>
        <v>31.756109804785627</v>
      </c>
      <c r="U62" s="334">
        <f t="shared" si="38"/>
        <v>1.0013032702068028</v>
      </c>
      <c r="W62" s="324">
        <f t="shared" si="39"/>
        <v>24.42425906055437</v>
      </c>
      <c r="X62" s="324">
        <f t="shared" si="39"/>
        <v>9.5742309429649488</v>
      </c>
      <c r="Y62" s="324">
        <f t="shared" si="39"/>
        <v>0.58956922883674567</v>
      </c>
      <c r="Z62" s="324">
        <f t="shared" si="40"/>
        <v>34.588059232356066</v>
      </c>
      <c r="AA62" s="324">
        <f t="shared" si="41"/>
        <v>31.761890593422326</v>
      </c>
      <c r="AB62" s="334">
        <f t="shared" si="42"/>
        <v>1.0014855445030526</v>
      </c>
      <c r="AD62" s="324">
        <f t="shared" si="43"/>
        <v>24.42425906055437</v>
      </c>
      <c r="AE62" s="324">
        <f t="shared" si="43"/>
        <v>9.2645980031430835</v>
      </c>
      <c r="AF62" s="324">
        <f t="shared" si="43"/>
        <v>0.69450773106596297</v>
      </c>
      <c r="AG62" s="324">
        <f t="shared" si="44"/>
        <v>34.383364794763416</v>
      </c>
      <c r="AH62" s="324">
        <f t="shared" si="45"/>
        <v>31.769359776140863</v>
      </c>
      <c r="AI62" s="334">
        <f t="shared" si="46"/>
        <v>1.0017210556260403</v>
      </c>
    </row>
    <row r="63" spans="2:35" x14ac:dyDescent="0.2">
      <c r="B63" s="319">
        <f t="shared" si="27"/>
        <v>1989</v>
      </c>
      <c r="C63" s="324">
        <f>'Final Floorspace Estimates'!U78</f>
        <v>24.973719565772406</v>
      </c>
      <c r="D63" s="324">
        <f>'Final Floorspace Estimates'!V78</f>
        <v>6.8914856981274291</v>
      </c>
      <c r="E63" s="324">
        <f>'Final Floorspace Estimates'!W78</f>
        <v>0.48386218743989462</v>
      </c>
      <c r="F63" s="324">
        <f t="shared" si="1"/>
        <v>32.349067451339728</v>
      </c>
      <c r="H63" s="324">
        <f t="shared" si="28"/>
        <v>24.973719565772406</v>
      </c>
      <c r="I63" s="324">
        <f t="shared" si="29"/>
        <v>8.677250958886356</v>
      </c>
      <c r="J63" s="324">
        <f t="shared" si="29"/>
        <v>1.0100675849654834</v>
      </c>
      <c r="K63" s="324">
        <f t="shared" si="30"/>
        <v>34.661038109624243</v>
      </c>
      <c r="L63" s="324">
        <f t="shared" si="31"/>
        <v>32.427894467272168</v>
      </c>
      <c r="M63" s="334">
        <f t="shared" si="32"/>
        <v>1.0024367631632971</v>
      </c>
      <c r="N63" s="324">
        <f t="shared" si="33"/>
        <v>32.27043205125355</v>
      </c>
      <c r="P63" s="324">
        <f t="shared" si="34"/>
        <v>24.973719565772406</v>
      </c>
      <c r="Q63" s="324">
        <f t="shared" si="35"/>
        <v>9.9127988971087824</v>
      </c>
      <c r="R63" s="324">
        <f t="shared" si="35"/>
        <v>0.54265283765494277</v>
      </c>
      <c r="S63" s="324">
        <f t="shared" si="36"/>
        <v>35.429171300536126</v>
      </c>
      <c r="T63" s="324">
        <f t="shared" si="37"/>
        <v>32.359720770450181</v>
      </c>
      <c r="U63" s="334">
        <f t="shared" si="38"/>
        <v>1.000329323839906</v>
      </c>
      <c r="W63" s="324">
        <f t="shared" si="39"/>
        <v>24.973719565772406</v>
      </c>
      <c r="X63" s="324">
        <f t="shared" si="39"/>
        <v>9.6460836973602593</v>
      </c>
      <c r="Y63" s="324">
        <f t="shared" si="39"/>
        <v>0.63341852665597509</v>
      </c>
      <c r="Z63" s="324">
        <f t="shared" si="40"/>
        <v>35.25322178978864</v>
      </c>
      <c r="AA63" s="324">
        <f t="shared" si="41"/>
        <v>32.372703135233024</v>
      </c>
      <c r="AB63" s="334">
        <f t="shared" si="42"/>
        <v>1.0007306449847078</v>
      </c>
      <c r="AD63" s="324">
        <f t="shared" si="43"/>
        <v>24.973719565772406</v>
      </c>
      <c r="AE63" s="324">
        <f t="shared" si="43"/>
        <v>9.3341270221166948</v>
      </c>
      <c r="AF63" s="324">
        <f t="shared" si="43"/>
        <v>0.74616184537134422</v>
      </c>
      <c r="AG63" s="324">
        <f t="shared" si="44"/>
        <v>35.054008433260449</v>
      </c>
      <c r="AH63" s="324">
        <f t="shared" si="45"/>
        <v>32.389017542626746</v>
      </c>
      <c r="AI63" s="334">
        <f t="shared" si="46"/>
        <v>1.0012349688703426</v>
      </c>
    </row>
    <row r="64" spans="2:35" x14ac:dyDescent="0.2">
      <c r="B64" s="319">
        <f t="shared" si="27"/>
        <v>1990</v>
      </c>
      <c r="C64" s="324">
        <f>'Final Floorspace Estimates'!U79</f>
        <v>25.202948375604873</v>
      </c>
      <c r="D64" s="324">
        <f>'Final Floorspace Estimates'!V79</f>
        <v>6.8717755243094336</v>
      </c>
      <c r="E64" s="324">
        <f>'Final Floorspace Estimates'!W79</f>
        <v>0.48972898466716219</v>
      </c>
      <c r="F64" s="324">
        <f t="shared" si="1"/>
        <v>32.564452884581463</v>
      </c>
      <c r="H64" s="324">
        <f t="shared" si="28"/>
        <v>25.202948375604873</v>
      </c>
      <c r="I64" s="324">
        <f t="shared" si="29"/>
        <v>8.6524333604534824</v>
      </c>
      <c r="J64" s="324">
        <f t="shared" si="29"/>
        <v>1.0223145880598603</v>
      </c>
      <c r="K64" s="324">
        <f t="shared" si="30"/>
        <v>34.877696324118219</v>
      </c>
      <c r="L64" s="324">
        <f t="shared" si="31"/>
        <v>32.630593812077059</v>
      </c>
      <c r="M64" s="334">
        <f t="shared" si="32"/>
        <v>1.0020310774982162</v>
      </c>
      <c r="N64" s="324">
        <f t="shared" si="33"/>
        <v>32.498446022138907</v>
      </c>
      <c r="P64" s="324">
        <f t="shared" si="34"/>
        <v>25.202948375604873</v>
      </c>
      <c r="Q64" s="324">
        <f t="shared" si="35"/>
        <v>9.8844475374973211</v>
      </c>
      <c r="R64" s="324">
        <f t="shared" si="35"/>
        <v>0.54923246765283007</v>
      </c>
      <c r="S64" s="324">
        <f t="shared" si="36"/>
        <v>35.63662838075502</v>
      </c>
      <c r="T64" s="324">
        <f t="shared" si="37"/>
        <v>32.549204547273227</v>
      </c>
      <c r="U64" s="334">
        <f t="shared" si="38"/>
        <v>0.9995317490098089</v>
      </c>
      <c r="W64" s="324">
        <f t="shared" si="39"/>
        <v>25.202948375604873</v>
      </c>
      <c r="X64" s="324">
        <f t="shared" si="39"/>
        <v>9.6184951635279159</v>
      </c>
      <c r="Y64" s="324">
        <f t="shared" si="39"/>
        <v>0.64109868466862574</v>
      </c>
      <c r="Z64" s="324">
        <f t="shared" si="40"/>
        <v>35.462542223801414</v>
      </c>
      <c r="AA64" s="324">
        <f t="shared" si="41"/>
        <v>32.564920127791602</v>
      </c>
      <c r="AB64" s="334">
        <f t="shared" si="42"/>
        <v>1.000014348259183</v>
      </c>
      <c r="AD64" s="324">
        <f t="shared" si="43"/>
        <v>25.202948375604873</v>
      </c>
      <c r="AE64" s="324">
        <f t="shared" si="43"/>
        <v>9.3074307081280931</v>
      </c>
      <c r="AF64" s="324">
        <f t="shared" si="43"/>
        <v>0.75520900871485563</v>
      </c>
      <c r="AG64" s="324">
        <f t="shared" si="44"/>
        <v>35.265588092447821</v>
      </c>
      <c r="AH64" s="324">
        <f t="shared" si="45"/>
        <v>32.584511798472832</v>
      </c>
      <c r="AI64" s="334">
        <f t="shared" si="46"/>
        <v>1.0006159757685003</v>
      </c>
    </row>
    <row r="65" spans="2:35" x14ac:dyDescent="0.2">
      <c r="B65" s="319">
        <f t="shared" si="27"/>
        <v>1991</v>
      </c>
      <c r="C65" s="324">
        <f>'Final Floorspace Estimates'!U80</f>
        <v>25.360069505124549</v>
      </c>
      <c r="D65" s="324">
        <f>'Final Floorspace Estimates'!V80</f>
        <v>6.8126056599983027</v>
      </c>
      <c r="E65" s="324">
        <f>'Final Floorspace Estimates'!W80</f>
        <v>0.48804750825982696</v>
      </c>
      <c r="F65" s="324">
        <f t="shared" si="1"/>
        <v>32.660722673382679</v>
      </c>
      <c r="H65" s="324">
        <f t="shared" si="28"/>
        <v>25.360069505124549</v>
      </c>
      <c r="I65" s="324">
        <f t="shared" si="29"/>
        <v>8.5779310275283116</v>
      </c>
      <c r="J65" s="324">
        <f t="shared" si="29"/>
        <v>1.0188044877502664</v>
      </c>
      <c r="K65" s="324">
        <f t="shared" si="30"/>
        <v>34.956805020403131</v>
      </c>
      <c r="L65" s="324">
        <f t="shared" si="31"/>
        <v>32.704605688076192</v>
      </c>
      <c r="M65" s="334">
        <f t="shared" si="32"/>
        <v>1.0013436020731188</v>
      </c>
      <c r="N65" s="324">
        <f t="shared" si="33"/>
        <v>32.616898540884442</v>
      </c>
      <c r="P65" s="324">
        <f t="shared" si="34"/>
        <v>25.360069505124549</v>
      </c>
      <c r="Q65" s="324">
        <f t="shared" si="35"/>
        <v>9.7993368674070052</v>
      </c>
      <c r="R65" s="324">
        <f t="shared" si="35"/>
        <v>0.5473466870161614</v>
      </c>
      <c r="S65" s="324">
        <f t="shared" si="36"/>
        <v>35.706753059547715</v>
      </c>
      <c r="T65" s="324">
        <f t="shared" si="37"/>
        <v>32.613253886886618</v>
      </c>
      <c r="U65" s="334">
        <f t="shared" si="38"/>
        <v>0.99854660942530993</v>
      </c>
      <c r="W65" s="324">
        <f t="shared" si="39"/>
        <v>25.360069505124549</v>
      </c>
      <c r="X65" s="324">
        <f t="shared" si="39"/>
        <v>9.5356744934274609</v>
      </c>
      <c r="Y65" s="324">
        <f t="shared" si="39"/>
        <v>0.63889748288806014</v>
      </c>
      <c r="Z65" s="324">
        <f t="shared" si="40"/>
        <v>35.534641481440069</v>
      </c>
      <c r="AA65" s="324">
        <f t="shared" si="41"/>
        <v>32.631128200282809</v>
      </c>
      <c r="AB65" s="334">
        <f t="shared" si="42"/>
        <v>0.99909388186551096</v>
      </c>
      <c r="AD65" s="324">
        <f t="shared" si="43"/>
        <v>25.360069505124549</v>
      </c>
      <c r="AE65" s="324">
        <f t="shared" si="43"/>
        <v>9.2272884784907916</v>
      </c>
      <c r="AF65" s="324">
        <f t="shared" si="43"/>
        <v>0.75261601101506836</v>
      </c>
      <c r="AG65" s="324">
        <f t="shared" si="44"/>
        <v>35.339973994630412</v>
      </c>
      <c r="AH65" s="324">
        <f t="shared" si="45"/>
        <v>32.653242491434895</v>
      </c>
      <c r="AI65" s="334">
        <f t="shared" si="46"/>
        <v>0.99977097316484431</v>
      </c>
    </row>
    <row r="66" spans="2:35" x14ac:dyDescent="0.2">
      <c r="B66" s="319">
        <f t="shared" si="27"/>
        <v>1992</v>
      </c>
      <c r="C66" s="324">
        <f>'Final Floorspace Estimates'!U81</f>
        <v>25.669780133417369</v>
      </c>
      <c r="D66" s="324">
        <f>'Final Floorspace Estimates'!V81</f>
        <v>6.8454151498851399</v>
      </c>
      <c r="E66" s="324">
        <f>'Final Floorspace Estimates'!W81</f>
        <v>0.5024646022285586</v>
      </c>
      <c r="F66" s="324">
        <f t="shared" si="1"/>
        <v>33.017659885531067</v>
      </c>
      <c r="H66" s="324">
        <f t="shared" si="28"/>
        <v>25.669780133417369</v>
      </c>
      <c r="I66" s="324">
        <f t="shared" si="29"/>
        <v>8.6192423194691035</v>
      </c>
      <c r="J66" s="324">
        <f t="shared" si="29"/>
        <v>1.0489003283950289</v>
      </c>
      <c r="K66" s="324">
        <f t="shared" si="30"/>
        <v>35.337922781281499</v>
      </c>
      <c r="L66" s="324">
        <f t="shared" si="31"/>
        <v>33.061168768797515</v>
      </c>
      <c r="M66" s="334">
        <f t="shared" si="32"/>
        <v>1.0013177458189735</v>
      </c>
      <c r="N66" s="324">
        <f t="shared" si="33"/>
        <v>32.974208260461886</v>
      </c>
      <c r="P66" s="324">
        <f t="shared" si="34"/>
        <v>25.669780133417369</v>
      </c>
      <c r="Q66" s="324">
        <f t="shared" si="35"/>
        <v>9.8465304464712862</v>
      </c>
      <c r="R66" s="324">
        <f t="shared" si="35"/>
        <v>0.56351549945067725</v>
      </c>
      <c r="S66" s="324">
        <f t="shared" si="36"/>
        <v>36.079826079339334</v>
      </c>
      <c r="T66" s="324">
        <f t="shared" si="37"/>
        <v>32.954005259393682</v>
      </c>
      <c r="U66" s="334">
        <f t="shared" si="38"/>
        <v>0.99807210364519872</v>
      </c>
      <c r="W66" s="324">
        <f t="shared" si="39"/>
        <v>25.669780133417369</v>
      </c>
      <c r="X66" s="324">
        <f t="shared" si="39"/>
        <v>9.5815982752329028</v>
      </c>
      <c r="Y66" s="324">
        <f t="shared" si="39"/>
        <v>0.65777073783003492</v>
      </c>
      <c r="Z66" s="324">
        <f t="shared" si="40"/>
        <v>35.909149146480303</v>
      </c>
      <c r="AA66" s="324">
        <f t="shared" si="41"/>
        <v>32.975035078766425</v>
      </c>
      <c r="AB66" s="334">
        <f t="shared" si="42"/>
        <v>0.99870903004899747</v>
      </c>
      <c r="AD66" s="324">
        <f t="shared" si="43"/>
        <v>25.669780133417369</v>
      </c>
      <c r="AE66" s="324">
        <f t="shared" si="43"/>
        <v>9.2717270741070905</v>
      </c>
      <c r="AF66" s="324">
        <f t="shared" si="43"/>
        <v>0.77484855102303751</v>
      </c>
      <c r="AG66" s="324">
        <f t="shared" si="44"/>
        <v>35.7163557585475</v>
      </c>
      <c r="AH66" s="324">
        <f t="shared" si="45"/>
        <v>33.001009725457372</v>
      </c>
      <c r="AI66" s="334">
        <f t="shared" si="46"/>
        <v>0.99949571955942917</v>
      </c>
    </row>
    <row r="67" spans="2:35" x14ac:dyDescent="0.2">
      <c r="B67" s="319">
        <f t="shared" si="27"/>
        <v>1993</v>
      </c>
      <c r="C67" s="324">
        <f>'Final Floorspace Estimates'!U82</f>
        <v>25.995982586276003</v>
      </c>
      <c r="D67" s="324">
        <f>'Final Floorspace Estimates'!V82</f>
        <v>6.8582713503773434</v>
      </c>
      <c r="E67" s="324">
        <f>'Final Floorspace Estimates'!W82</f>
        <v>0.51886761492370836</v>
      </c>
      <c r="F67" s="324">
        <f t="shared" si="1"/>
        <v>33.373121551577057</v>
      </c>
      <c r="H67" s="324">
        <f t="shared" si="28"/>
        <v>25.995982586276003</v>
      </c>
      <c r="I67" s="324">
        <f t="shared" si="29"/>
        <v>8.6354298997580567</v>
      </c>
      <c r="J67" s="324">
        <f t="shared" si="29"/>
        <v>1.0831417960054859</v>
      </c>
      <c r="K67" s="324">
        <f t="shared" si="30"/>
        <v>35.714554282039543</v>
      </c>
      <c r="L67" s="324">
        <f t="shared" si="31"/>
        <v>33.413534630460525</v>
      </c>
      <c r="M67" s="334">
        <f t="shared" si="32"/>
        <v>1.0012109469238895</v>
      </c>
      <c r="N67" s="324">
        <f t="shared" si="33"/>
        <v>33.332757351597387</v>
      </c>
      <c r="P67" s="324">
        <f t="shared" si="34"/>
        <v>25.995982586276003</v>
      </c>
      <c r="Q67" s="324">
        <f t="shared" si="35"/>
        <v>9.8650229654494144</v>
      </c>
      <c r="R67" s="324">
        <f t="shared" si="35"/>
        <v>0.58191152546008462</v>
      </c>
      <c r="S67" s="324">
        <f t="shared" si="36"/>
        <v>36.442917077185506</v>
      </c>
      <c r="T67" s="324">
        <f t="shared" si="37"/>
        <v>33.285639414900686</v>
      </c>
      <c r="U67" s="334">
        <f t="shared" si="38"/>
        <v>0.99737866484736315</v>
      </c>
      <c r="W67" s="324">
        <f t="shared" si="39"/>
        <v>25.995982586276003</v>
      </c>
      <c r="X67" s="324">
        <f t="shared" si="39"/>
        <v>9.5995932318228192</v>
      </c>
      <c r="Y67" s="324">
        <f t="shared" si="39"/>
        <v>0.67924373655525905</v>
      </c>
      <c r="Z67" s="324">
        <f t="shared" si="40"/>
        <v>36.27481955465408</v>
      </c>
      <c r="AA67" s="324">
        <f t="shared" si="41"/>
        <v>33.310826787102656</v>
      </c>
      <c r="AB67" s="334">
        <f t="shared" si="42"/>
        <v>0.99813338514414585</v>
      </c>
      <c r="AD67" s="324">
        <f t="shared" si="43"/>
        <v>25.995982586276003</v>
      </c>
      <c r="AE67" s="324">
        <f t="shared" si="43"/>
        <v>9.2891400694570816</v>
      </c>
      <c r="AF67" s="324">
        <f t="shared" si="43"/>
        <v>0.80014356795135011</v>
      </c>
      <c r="AG67" s="324">
        <f t="shared" si="44"/>
        <v>36.085266223684435</v>
      </c>
      <c r="AH67" s="324">
        <f t="shared" si="45"/>
        <v>33.341873668299392</v>
      </c>
      <c r="AI67" s="334">
        <f t="shared" si="46"/>
        <v>0.99906368113544985</v>
      </c>
    </row>
    <row r="68" spans="2:35" x14ac:dyDescent="0.2">
      <c r="B68" s="319">
        <f t="shared" si="27"/>
        <v>1994</v>
      </c>
      <c r="C68" s="324">
        <f>'Final Floorspace Estimates'!U83</f>
        <v>26.400185693356942</v>
      </c>
      <c r="D68" s="324">
        <f>'Final Floorspace Estimates'!V83</f>
        <v>6.9255739872316395</v>
      </c>
      <c r="E68" s="324">
        <f>'Final Floorspace Estimates'!W83</f>
        <v>0.53266386098523855</v>
      </c>
      <c r="F68" s="324">
        <f t="shared" si="1"/>
        <v>33.858423541573821</v>
      </c>
      <c r="H68" s="324">
        <f t="shared" si="28"/>
        <v>26.400185693356942</v>
      </c>
      <c r="I68" s="324">
        <f t="shared" si="29"/>
        <v>8.7201724205672058</v>
      </c>
      <c r="J68" s="324">
        <f t="shared" si="29"/>
        <v>1.1119416098836687</v>
      </c>
      <c r="K68" s="324">
        <f t="shared" si="30"/>
        <v>36.232299723807813</v>
      </c>
      <c r="L68" s="324">
        <f t="shared" si="31"/>
        <v>33.897922734863862</v>
      </c>
      <c r="M68" s="334">
        <f t="shared" si="32"/>
        <v>1.0011665987118845</v>
      </c>
      <c r="N68" s="324">
        <f t="shared" si="33"/>
        <v>33.818970374297905</v>
      </c>
      <c r="P68" s="324">
        <f t="shared" si="34"/>
        <v>26.400185693356942</v>
      </c>
      <c r="Q68" s="324">
        <f t="shared" si="35"/>
        <v>9.9618319169013585</v>
      </c>
      <c r="R68" s="324">
        <f t="shared" si="35"/>
        <v>0.59738405517745419</v>
      </c>
      <c r="S68" s="324">
        <f t="shared" si="36"/>
        <v>36.959401665435756</v>
      </c>
      <c r="T68" s="324">
        <f t="shared" si="37"/>
        <v>33.757377715417078</v>
      </c>
      <c r="U68" s="334">
        <f t="shared" si="38"/>
        <v>0.99701563700883267</v>
      </c>
      <c r="W68" s="324">
        <f t="shared" si="39"/>
        <v>26.400185693356942</v>
      </c>
      <c r="X68" s="324">
        <f t="shared" si="39"/>
        <v>9.6937974276359213</v>
      </c>
      <c r="Y68" s="324">
        <f t="shared" si="39"/>
        <v>0.69730424651144007</v>
      </c>
      <c r="Z68" s="324">
        <f t="shared" si="40"/>
        <v>36.791287367504303</v>
      </c>
      <c r="AA68" s="324">
        <f t="shared" si="41"/>
        <v>33.785094338704027</v>
      </c>
      <c r="AB68" s="334">
        <f t="shared" si="42"/>
        <v>0.99783424048731173</v>
      </c>
      <c r="AD68" s="324">
        <f t="shared" si="43"/>
        <v>26.400185693356942</v>
      </c>
      <c r="AE68" s="324">
        <f t="shared" si="43"/>
        <v>9.3802976788376089</v>
      </c>
      <c r="AF68" s="324">
        <f t="shared" si="43"/>
        <v>0.82141870101131309</v>
      </c>
      <c r="AG68" s="324">
        <f t="shared" si="44"/>
        <v>36.601902073205864</v>
      </c>
      <c r="AH68" s="324">
        <f t="shared" si="45"/>
        <v>33.819232131459408</v>
      </c>
      <c r="AI68" s="334">
        <f t="shared" si="46"/>
        <v>0.99884249158658289</v>
      </c>
    </row>
    <row r="69" spans="2:35" x14ac:dyDescent="0.2">
      <c r="B69" s="319">
        <f t="shared" si="27"/>
        <v>1995</v>
      </c>
      <c r="C69" s="324">
        <f>'Final Floorspace Estimates'!U84</f>
        <v>26.745180730652191</v>
      </c>
      <c r="D69" s="324">
        <f>'Final Floorspace Estimates'!V84</f>
        <v>7.0246065607206969</v>
      </c>
      <c r="E69" s="324">
        <f>'Final Floorspace Estimates'!W84</f>
        <v>0.5485795819127719</v>
      </c>
      <c r="F69" s="324">
        <f t="shared" si="1"/>
        <v>34.318366873285655</v>
      </c>
      <c r="H69" s="324">
        <f t="shared" si="28"/>
        <v>26.745180730652191</v>
      </c>
      <c r="I69" s="324">
        <f t="shared" si="29"/>
        <v>8.8448669394141959</v>
      </c>
      <c r="J69" s="324">
        <f t="shared" si="29"/>
        <v>1.1451658506231979</v>
      </c>
      <c r="K69" s="324">
        <f t="shared" si="30"/>
        <v>36.735213520689584</v>
      </c>
      <c r="L69" s="324">
        <f t="shared" si="31"/>
        <v>34.368434768572648</v>
      </c>
      <c r="M69" s="334">
        <f t="shared" si="32"/>
        <v>1.0014589241810912</v>
      </c>
      <c r="N69" s="324">
        <f t="shared" si="33"/>
        <v>34.268371916849539</v>
      </c>
      <c r="P69" s="324">
        <f t="shared" si="34"/>
        <v>26.745180730652191</v>
      </c>
      <c r="Q69" s="324">
        <f t="shared" si="35"/>
        <v>10.104281604568405</v>
      </c>
      <c r="R69" s="324">
        <f t="shared" si="35"/>
        <v>0.61523358206515499</v>
      </c>
      <c r="S69" s="324">
        <f t="shared" si="36"/>
        <v>37.464695917285745</v>
      </c>
      <c r="T69" s="324">
        <f t="shared" si="37"/>
        <v>34.21889516831137</v>
      </c>
      <c r="U69" s="334">
        <f t="shared" si="38"/>
        <v>0.9971015023721389</v>
      </c>
      <c r="W69" s="324">
        <f t="shared" si="39"/>
        <v>26.745180730652191</v>
      </c>
      <c r="X69" s="324">
        <f t="shared" si="39"/>
        <v>9.8324143434194067</v>
      </c>
      <c r="Y69" s="324">
        <f t="shared" si="39"/>
        <v>0.71813933708531996</v>
      </c>
      <c r="Z69" s="324">
        <f t="shared" si="40"/>
        <v>37.295734411156914</v>
      </c>
      <c r="AA69" s="324">
        <f t="shared" si="41"/>
        <v>34.248323330623919</v>
      </c>
      <c r="AB69" s="334">
        <f t="shared" si="42"/>
        <v>0.99795900711358554</v>
      </c>
      <c r="AD69" s="324">
        <f t="shared" si="43"/>
        <v>26.745180730652191</v>
      </c>
      <c r="AE69" s="324">
        <f t="shared" si="43"/>
        <v>9.5144316901038799</v>
      </c>
      <c r="AF69" s="324">
        <f t="shared" si="43"/>
        <v>0.84596226735308022</v>
      </c>
      <c r="AG69" s="324">
        <f t="shared" si="44"/>
        <v>37.105574688109151</v>
      </c>
      <c r="AH69" s="324">
        <f t="shared" si="45"/>
        <v>34.284612893574035</v>
      </c>
      <c r="AI69" s="334">
        <f t="shared" si="46"/>
        <v>0.99901644562993774</v>
      </c>
    </row>
    <row r="70" spans="2:35" x14ac:dyDescent="0.2">
      <c r="B70" s="319">
        <f t="shared" si="27"/>
        <v>1996</v>
      </c>
      <c r="C70" s="324">
        <f>'Final Floorspace Estimates'!U85</f>
        <v>27.115557181679861</v>
      </c>
      <c r="D70" s="324">
        <f>'Final Floorspace Estimates'!V85</f>
        <v>7.0749557150055047</v>
      </c>
      <c r="E70" s="324">
        <f>'Final Floorspace Estimates'!W85</f>
        <v>0.5619327732720979</v>
      </c>
      <c r="F70" s="324">
        <f t="shared" si="1"/>
        <v>34.75244566995746</v>
      </c>
      <c r="H70" s="324">
        <f t="shared" si="28"/>
        <v>27.115557181679861</v>
      </c>
      <c r="I70" s="324">
        <f t="shared" si="29"/>
        <v>8.9082628842705667</v>
      </c>
      <c r="J70" s="324">
        <f t="shared" si="29"/>
        <v>1.1730407829861897</v>
      </c>
      <c r="K70" s="324">
        <f t="shared" si="30"/>
        <v>37.196860848936623</v>
      </c>
      <c r="L70" s="324">
        <f t="shared" si="31"/>
        <v>34.800339052401256</v>
      </c>
      <c r="M70" s="334">
        <f t="shared" si="32"/>
        <v>1.0013781298415265</v>
      </c>
      <c r="N70" s="324">
        <f t="shared" si="33"/>
        <v>34.70461819997729</v>
      </c>
      <c r="P70" s="324">
        <f t="shared" si="34"/>
        <v>27.115557181679861</v>
      </c>
      <c r="Q70" s="324">
        <f t="shared" si="35"/>
        <v>10.176704455449517</v>
      </c>
      <c r="R70" s="324">
        <f t="shared" si="35"/>
        <v>0.63020922465716434</v>
      </c>
      <c r="S70" s="324">
        <f t="shared" si="36"/>
        <v>37.922470861786543</v>
      </c>
      <c r="T70" s="324">
        <f t="shared" si="37"/>
        <v>34.637010208431718</v>
      </c>
      <c r="U70" s="334">
        <f t="shared" si="38"/>
        <v>0.9966783499894647</v>
      </c>
      <c r="W70" s="324">
        <f t="shared" si="39"/>
        <v>27.115557181679861</v>
      </c>
      <c r="X70" s="324">
        <f t="shared" si="39"/>
        <v>9.902888574607978</v>
      </c>
      <c r="Y70" s="324">
        <f t="shared" si="39"/>
        <v>0.73561984913304068</v>
      </c>
      <c r="Z70" s="324">
        <f t="shared" si="40"/>
        <v>37.754065605420877</v>
      </c>
      <c r="AA70" s="324">
        <f t="shared" si="41"/>
        <v>34.669204570301758</v>
      </c>
      <c r="AB70" s="334">
        <f t="shared" si="42"/>
        <v>0.99760474124767395</v>
      </c>
      <c r="AD70" s="324">
        <f t="shared" si="43"/>
        <v>27.115557181679861</v>
      </c>
      <c r="AE70" s="324">
        <f t="shared" si="43"/>
        <v>9.5826267676440171</v>
      </c>
      <c r="AF70" s="324">
        <f t="shared" si="43"/>
        <v>0.86655416761912252</v>
      </c>
      <c r="AG70" s="324">
        <f t="shared" si="44"/>
        <v>37.564738116942998</v>
      </c>
      <c r="AH70" s="324">
        <f t="shared" si="45"/>
        <v>34.708868293059851</v>
      </c>
      <c r="AI70" s="334">
        <f t="shared" si="46"/>
        <v>0.99874606301635682</v>
      </c>
    </row>
    <row r="71" spans="2:35" x14ac:dyDescent="0.2">
      <c r="B71" s="319">
        <f t="shared" si="27"/>
        <v>1997</v>
      </c>
      <c r="C71" s="324">
        <f>'Final Floorspace Estimates'!U86</f>
        <v>27.475962309186446</v>
      </c>
      <c r="D71" s="324">
        <f>'Final Floorspace Estimates'!V86</f>
        <v>7.1302860498755418</v>
      </c>
      <c r="E71" s="324">
        <f>'Final Floorspace Estimates'!W86</f>
        <v>0.57535017931603261</v>
      </c>
      <c r="F71" s="324">
        <f t="shared" si="1"/>
        <v>35.181598538378019</v>
      </c>
      <c r="H71" s="324">
        <f t="shared" si="28"/>
        <v>27.475962309186446</v>
      </c>
      <c r="I71" s="324">
        <f t="shared" si="29"/>
        <v>8.977930764657664</v>
      </c>
      <c r="J71" s="324">
        <f t="shared" si="29"/>
        <v>1.201049764202524</v>
      </c>
      <c r="K71" s="324">
        <f t="shared" si="30"/>
        <v>37.654942838046637</v>
      </c>
      <c r="L71" s="324">
        <f t="shared" si="31"/>
        <v>35.228907704997177</v>
      </c>
      <c r="M71" s="334">
        <f t="shared" si="32"/>
        <v>1.0013447133895166</v>
      </c>
      <c r="N71" s="324">
        <f t="shared" si="33"/>
        <v>35.13435290359655</v>
      </c>
      <c r="P71" s="324">
        <f t="shared" si="34"/>
        <v>27.475962309186446</v>
      </c>
      <c r="Q71" s="324">
        <f t="shared" si="35"/>
        <v>10.256292298550665</v>
      </c>
      <c r="R71" s="324">
        <f t="shared" si="35"/>
        <v>0.64525688420302252</v>
      </c>
      <c r="S71" s="324">
        <f t="shared" si="36"/>
        <v>38.377511491940133</v>
      </c>
      <c r="T71" s="324">
        <f t="shared" si="37"/>
        <v>35.05262782494529</v>
      </c>
      <c r="U71" s="334">
        <f t="shared" si="38"/>
        <v>0.99633414288176703</v>
      </c>
      <c r="W71" s="324">
        <f t="shared" si="39"/>
        <v>27.475962309186446</v>
      </c>
      <c r="X71" s="324">
        <f t="shared" si="39"/>
        <v>9.9803350157004083</v>
      </c>
      <c r="Y71" s="324">
        <f t="shared" si="39"/>
        <v>0.75318442389938334</v>
      </c>
      <c r="Z71" s="324">
        <f t="shared" si="40"/>
        <v>38.209481748786239</v>
      </c>
      <c r="AA71" s="324">
        <f t="shared" si="41"/>
        <v>35.087408946062666</v>
      </c>
      <c r="AB71" s="334">
        <f t="shared" si="42"/>
        <v>0.99732275973155105</v>
      </c>
      <c r="AD71" s="324">
        <f t="shared" si="43"/>
        <v>27.475962309186446</v>
      </c>
      <c r="AE71" s="324">
        <f t="shared" si="43"/>
        <v>9.6575685721367002</v>
      </c>
      <c r="AF71" s="324">
        <f t="shared" si="43"/>
        <v>0.88724509308037813</v>
      </c>
      <c r="AG71" s="324">
        <f t="shared" si="44"/>
        <v>38.020775974403527</v>
      </c>
      <c r="AH71" s="324">
        <f t="shared" si="45"/>
        <v>35.130235743618691</v>
      </c>
      <c r="AI71" s="334">
        <f t="shared" si="46"/>
        <v>0.99854006648665217</v>
      </c>
    </row>
    <row r="72" spans="2:35" x14ac:dyDescent="0.2">
      <c r="B72" s="319">
        <f t="shared" si="27"/>
        <v>1998</v>
      </c>
      <c r="C72" s="324">
        <f>'Final Floorspace Estimates'!U87</f>
        <v>28.186643939110546</v>
      </c>
      <c r="D72" s="324">
        <f>'Final Floorspace Estimates'!V87</f>
        <v>7.0717367294275411</v>
      </c>
      <c r="E72" s="324">
        <f>'Final Floorspace Estimates'!W87</f>
        <v>0.57629077122407146</v>
      </c>
      <c r="F72" s="324">
        <f t="shared" si="1"/>
        <v>35.834671439762161</v>
      </c>
      <c r="H72" s="324">
        <f t="shared" si="28"/>
        <v>28.186643939110546</v>
      </c>
      <c r="I72" s="324">
        <f t="shared" si="29"/>
        <v>8.9042097748371951</v>
      </c>
      <c r="J72" s="324">
        <f t="shared" si="29"/>
        <v>1.2030132600524841</v>
      </c>
      <c r="K72" s="324">
        <f t="shared" si="30"/>
        <v>38.293866974000224</v>
      </c>
      <c r="L72" s="324">
        <f t="shared" si="31"/>
        <v>35.826667194709145</v>
      </c>
      <c r="M72" s="334">
        <f t="shared" si="32"/>
        <v>0.99977663406049444</v>
      </c>
      <c r="N72" s="324">
        <f t="shared" si="33"/>
        <v>35.842677473090333</v>
      </c>
      <c r="P72" s="324">
        <f t="shared" si="34"/>
        <v>28.186643939110546</v>
      </c>
      <c r="Q72" s="324">
        <f t="shared" si="35"/>
        <v>10.172074226485142</v>
      </c>
      <c r="R72" s="324">
        <f t="shared" si="35"/>
        <v>0.64631176073857732</v>
      </c>
      <c r="S72" s="324">
        <f t="shared" si="36"/>
        <v>39.005029926334267</v>
      </c>
      <c r="T72" s="324">
        <f t="shared" si="37"/>
        <v>35.625780415590185</v>
      </c>
      <c r="U72" s="334">
        <f t="shared" si="38"/>
        <v>0.99417070072700064</v>
      </c>
      <c r="W72" s="324">
        <f t="shared" si="39"/>
        <v>28.186643939110546</v>
      </c>
      <c r="X72" s="324">
        <f t="shared" si="39"/>
        <v>9.8983829272532908</v>
      </c>
      <c r="Y72" s="324">
        <f t="shared" si="39"/>
        <v>0.75441574214668594</v>
      </c>
      <c r="Z72" s="324">
        <f t="shared" si="40"/>
        <v>38.839442608510517</v>
      </c>
      <c r="AA72" s="324">
        <f t="shared" si="41"/>
        <v>35.665896098819225</v>
      </c>
      <c r="AB72" s="334">
        <f t="shared" si="42"/>
        <v>0.9952901663622995</v>
      </c>
      <c r="AD72" s="324">
        <f t="shared" si="43"/>
        <v>28.186643939110546</v>
      </c>
      <c r="AE72" s="324">
        <f t="shared" si="43"/>
        <v>9.5782668340123998</v>
      </c>
      <c r="AF72" s="324">
        <f t="shared" si="43"/>
        <v>0.88869557590805481</v>
      </c>
      <c r="AG72" s="324">
        <f t="shared" si="44"/>
        <v>38.653606349031001</v>
      </c>
      <c r="AH72" s="324">
        <f t="shared" si="45"/>
        <v>35.714955010299427</v>
      </c>
      <c r="AI72" s="334">
        <f t="shared" si="46"/>
        <v>0.99665920114088458</v>
      </c>
    </row>
    <row r="73" spans="2:35" x14ac:dyDescent="0.2">
      <c r="B73" s="319">
        <f t="shared" si="27"/>
        <v>1999</v>
      </c>
      <c r="C73" s="324">
        <f>'Final Floorspace Estimates'!U88</f>
        <v>28.959726691105178</v>
      </c>
      <c r="D73" s="324">
        <f>'Final Floorspace Estimates'!V88</f>
        <v>7.0261254151819417</v>
      </c>
      <c r="E73" s="324">
        <f>'Final Floorspace Estimates'!W88</f>
        <v>0.57540647458321348</v>
      </c>
      <c r="F73" s="324">
        <f t="shared" si="1"/>
        <v>36.56125858087033</v>
      </c>
      <c r="H73" s="324">
        <f t="shared" si="28"/>
        <v>28.959726691105178</v>
      </c>
      <c r="I73" s="324">
        <f t="shared" si="29"/>
        <v>8.8467793690277148</v>
      </c>
      <c r="J73" s="324">
        <f t="shared" si="29"/>
        <v>1.2011672811857528</v>
      </c>
      <c r="K73" s="324">
        <f t="shared" si="30"/>
        <v>39.007673341318643</v>
      </c>
      <c r="L73" s="324">
        <f t="shared" si="31"/>
        <v>36.494484398459925</v>
      </c>
      <c r="M73" s="334">
        <f t="shared" si="32"/>
        <v>0.99817363556392058</v>
      </c>
      <c r="N73" s="324">
        <f t="shared" si="33"/>
        <v>36.628154940412706</v>
      </c>
      <c r="P73" s="324">
        <f t="shared" si="34"/>
        <v>28.959726691105178</v>
      </c>
      <c r="Q73" s="324">
        <f t="shared" si="35"/>
        <v>10.106466343750609</v>
      </c>
      <c r="R73" s="324">
        <f t="shared" si="35"/>
        <v>0.64532001950740303</v>
      </c>
      <c r="S73" s="324">
        <f t="shared" si="36"/>
        <v>39.711513054363188</v>
      </c>
      <c r="T73" s="324">
        <f t="shared" si="37"/>
        <v>36.271056494957705</v>
      </c>
      <c r="U73" s="334">
        <f t="shared" si="38"/>
        <v>0.99206257943033538</v>
      </c>
      <c r="W73" s="324">
        <f t="shared" si="39"/>
        <v>28.959726691105178</v>
      </c>
      <c r="X73" s="324">
        <f t="shared" si="39"/>
        <v>9.8345402996934297</v>
      </c>
      <c r="Y73" s="324">
        <f t="shared" si="39"/>
        <v>0.75325811939806253</v>
      </c>
      <c r="Z73" s="324">
        <f t="shared" si="40"/>
        <v>39.547525110196666</v>
      </c>
      <c r="AA73" s="324">
        <f t="shared" si="41"/>
        <v>36.31612162314218</v>
      </c>
      <c r="AB73" s="334">
        <f t="shared" si="42"/>
        <v>0.99329517179541482</v>
      </c>
      <c r="AD73" s="324">
        <f t="shared" si="43"/>
        <v>28.959726691105178</v>
      </c>
      <c r="AE73" s="324">
        <f t="shared" si="43"/>
        <v>9.5164888924388169</v>
      </c>
      <c r="AF73" s="324">
        <f t="shared" si="43"/>
        <v>0.88733190577526466</v>
      </c>
      <c r="AG73" s="324">
        <f t="shared" si="44"/>
        <v>39.363547489319259</v>
      </c>
      <c r="AH73" s="324">
        <f t="shared" si="45"/>
        <v>36.370922674904968</v>
      </c>
      <c r="AI73" s="334">
        <f t="shared" si="46"/>
        <v>0.9947940548724723</v>
      </c>
    </row>
    <row r="74" spans="2:35" x14ac:dyDescent="0.2">
      <c r="B74" s="319">
        <f t="shared" si="27"/>
        <v>2000</v>
      </c>
      <c r="C74" s="324">
        <f>'Final Floorspace Estimates'!U89</f>
        <v>29.377158391106903</v>
      </c>
      <c r="D74" s="324">
        <f>'Final Floorspace Estimates'!V89</f>
        <v>7.0544946317627577</v>
      </c>
      <c r="E74" s="324">
        <f>'Final Floorspace Estimates'!W89</f>
        <v>0.58757688631182958</v>
      </c>
      <c r="F74" s="324">
        <f t="shared" si="1"/>
        <v>37.01922990918149</v>
      </c>
      <c r="H74" s="324">
        <f t="shared" si="28"/>
        <v>29.377158391106903</v>
      </c>
      <c r="I74" s="324">
        <f t="shared" si="29"/>
        <v>8.8824997960244119</v>
      </c>
      <c r="J74" s="324">
        <f t="shared" si="29"/>
        <v>1.2265731481905719</v>
      </c>
      <c r="K74" s="324">
        <f t="shared" si="30"/>
        <v>39.486231335321889</v>
      </c>
      <c r="L74" s="324">
        <f t="shared" si="31"/>
        <v>36.942209826559484</v>
      </c>
      <c r="M74" s="334">
        <f t="shared" si="32"/>
        <v>0.99791945746005639</v>
      </c>
      <c r="N74" s="324">
        <f t="shared" si="33"/>
        <v>37.096410569450448</v>
      </c>
      <c r="P74" s="324">
        <f t="shared" si="34"/>
        <v>29.377158391106903</v>
      </c>
      <c r="Q74" s="324">
        <f t="shared" si="35"/>
        <v>10.147272978365054</v>
      </c>
      <c r="R74" s="324">
        <f t="shared" si="35"/>
        <v>0.65896917133492194</v>
      </c>
      <c r="S74" s="324">
        <f t="shared" si="36"/>
        <v>40.183400540806879</v>
      </c>
      <c r="T74" s="324">
        <f t="shared" si="37"/>
        <v>36.702061419313821</v>
      </c>
      <c r="U74" s="334">
        <f t="shared" si="38"/>
        <v>0.99143233150322763</v>
      </c>
      <c r="W74" s="324">
        <f t="shared" si="39"/>
        <v>29.377158391106903</v>
      </c>
      <c r="X74" s="324">
        <f t="shared" si="39"/>
        <v>9.8742489850994595</v>
      </c>
      <c r="Y74" s="324">
        <f t="shared" si="39"/>
        <v>0.76919026798509016</v>
      </c>
      <c r="Z74" s="324">
        <f t="shared" si="40"/>
        <v>40.020597644191447</v>
      </c>
      <c r="AA74" s="324">
        <f t="shared" si="41"/>
        <v>36.750539696921798</v>
      </c>
      <c r="AB74" s="334">
        <f t="shared" si="42"/>
        <v>0.99274187461708785</v>
      </c>
      <c r="AD74" s="324">
        <f t="shared" si="43"/>
        <v>29.377158391106903</v>
      </c>
      <c r="AE74" s="324">
        <f t="shared" si="43"/>
        <v>9.5549133893735245</v>
      </c>
      <c r="AF74" s="324">
        <f t="shared" si="43"/>
        <v>0.90609984654451792</v>
      </c>
      <c r="AG74" s="324">
        <f t="shared" si="44"/>
        <v>39.838171627024948</v>
      </c>
      <c r="AH74" s="324">
        <f t="shared" si="45"/>
        <v>36.809463378504432</v>
      </c>
      <c r="AI74" s="334">
        <f t="shared" si="46"/>
        <v>0.99433357929941613</v>
      </c>
    </row>
    <row r="75" spans="2:35" x14ac:dyDescent="0.2">
      <c r="B75" s="319">
        <f t="shared" si="27"/>
        <v>2001</v>
      </c>
      <c r="C75" s="324">
        <f>'Final Floorspace Estimates'!U90</f>
        <v>29.805370894366799</v>
      </c>
      <c r="D75" s="324">
        <f>'Final Floorspace Estimates'!V90</f>
        <v>7.0759500249861187</v>
      </c>
      <c r="E75" s="324">
        <f>'Final Floorspace Estimates'!W90</f>
        <v>0.59566293330003928</v>
      </c>
      <c r="F75" s="324">
        <f t="shared" si="1"/>
        <v>37.476983852652957</v>
      </c>
      <c r="H75" s="324">
        <f t="shared" si="28"/>
        <v>29.805370894366799</v>
      </c>
      <c r="I75" s="324">
        <f t="shared" si="29"/>
        <v>8.9095148461276548</v>
      </c>
      <c r="J75" s="324">
        <f t="shared" si="29"/>
        <v>1.2434528593259102</v>
      </c>
      <c r="K75" s="324">
        <f t="shared" si="30"/>
        <v>39.958338599820365</v>
      </c>
      <c r="L75" s="324">
        <f t="shared" si="31"/>
        <v>37.383900133178962</v>
      </c>
      <c r="M75" s="334">
        <f t="shared" si="32"/>
        <v>0.99751624304026254</v>
      </c>
      <c r="N75" s="324">
        <f t="shared" si="33"/>
        <v>37.570299345130849</v>
      </c>
      <c r="P75" s="324">
        <f t="shared" si="34"/>
        <v>29.805370894366799</v>
      </c>
      <c r="Q75" s="324">
        <f t="shared" si="35"/>
        <v>10.17813468331488</v>
      </c>
      <c r="R75" s="324">
        <f t="shared" si="35"/>
        <v>0.66803769633535559</v>
      </c>
      <c r="S75" s="324">
        <f t="shared" si="36"/>
        <v>40.651543274017037</v>
      </c>
      <c r="T75" s="324">
        <f t="shared" si="37"/>
        <v>37.129646021812462</v>
      </c>
      <c r="U75" s="334">
        <f t="shared" si="38"/>
        <v>0.99073196946141362</v>
      </c>
      <c r="W75" s="324">
        <f t="shared" si="39"/>
        <v>29.805370894366799</v>
      </c>
      <c r="X75" s="324">
        <f t="shared" si="39"/>
        <v>9.9042803205556957</v>
      </c>
      <c r="Y75" s="324">
        <f t="shared" si="39"/>
        <v>0.77977562080392149</v>
      </c>
      <c r="Z75" s="324">
        <f t="shared" si="40"/>
        <v>40.48942683572642</v>
      </c>
      <c r="AA75" s="324">
        <f t="shared" si="41"/>
        <v>37.181061149094127</v>
      </c>
      <c r="AB75" s="334">
        <f t="shared" si="42"/>
        <v>0.99210388155241358</v>
      </c>
      <c r="AD75" s="324">
        <f t="shared" si="43"/>
        <v>29.805370894366799</v>
      </c>
      <c r="AE75" s="324">
        <f t="shared" si="43"/>
        <v>9.5839735041918317</v>
      </c>
      <c r="AF75" s="324">
        <f t="shared" si="43"/>
        <v>0.9185693056159222</v>
      </c>
      <c r="AG75" s="324">
        <f t="shared" si="44"/>
        <v>40.30791370417456</v>
      </c>
      <c r="AH75" s="324">
        <f t="shared" si="45"/>
        <v>37.243493181580327</v>
      </c>
      <c r="AI75" s="334">
        <f t="shared" si="46"/>
        <v>0.99376975820704683</v>
      </c>
    </row>
    <row r="76" spans="2:35" x14ac:dyDescent="0.2">
      <c r="B76" s="319">
        <f t="shared" si="27"/>
        <v>2002</v>
      </c>
      <c r="C76" s="324">
        <f>'Final Floorspace Estimates'!U91</f>
        <v>30.041680959992899</v>
      </c>
      <c r="D76" s="324">
        <f>'Final Floorspace Estimates'!V91</f>
        <v>7.2078577928961645</v>
      </c>
      <c r="E76" s="324">
        <f>'Final Floorspace Estimates'!W91</f>
        <v>0.58871886824719188</v>
      </c>
      <c r="F76" s="324">
        <f t="shared" si="1"/>
        <v>37.838257621136258</v>
      </c>
      <c r="H76" s="324">
        <f t="shared" si="28"/>
        <v>30.041680959992899</v>
      </c>
      <c r="I76" s="324">
        <f t="shared" si="29"/>
        <v>9.075603387223083</v>
      </c>
      <c r="J76" s="324">
        <f t="shared" si="29"/>
        <v>1.2289570479154681</v>
      </c>
      <c r="K76" s="324">
        <f t="shared" si="30"/>
        <v>40.34624139513145</v>
      </c>
      <c r="L76" s="324">
        <f t="shared" si="31"/>
        <v>37.746811101688436</v>
      </c>
      <c r="M76" s="334">
        <f t="shared" si="32"/>
        <v>0.99758322594122995</v>
      </c>
      <c r="N76" s="324">
        <f t="shared" si="33"/>
        <v>37.929925681574566</v>
      </c>
      <c r="P76" s="324">
        <f t="shared" si="34"/>
        <v>30.041680959992899</v>
      </c>
      <c r="Q76" s="324">
        <f t="shared" si="35"/>
        <v>10.36787246026682</v>
      </c>
      <c r="R76" s="324">
        <f t="shared" si="35"/>
        <v>0.66024990736650535</v>
      </c>
      <c r="S76" s="324">
        <f t="shared" si="36"/>
        <v>41.069803327626225</v>
      </c>
      <c r="T76" s="324">
        <f t="shared" si="37"/>
        <v>37.511669592993819</v>
      </c>
      <c r="U76" s="334">
        <f t="shared" si="38"/>
        <v>0.99136884072695752</v>
      </c>
      <c r="W76" s="324">
        <f t="shared" si="39"/>
        <v>30.041680959992899</v>
      </c>
      <c r="X76" s="324">
        <f t="shared" si="39"/>
        <v>10.088912985459579</v>
      </c>
      <c r="Y76" s="324">
        <f t="shared" si="39"/>
        <v>0.77068522364341963</v>
      </c>
      <c r="Z76" s="324">
        <f t="shared" si="40"/>
        <v>40.901279169095893</v>
      </c>
      <c r="AA76" s="324">
        <f t="shared" si="41"/>
        <v>37.559261286466672</v>
      </c>
      <c r="AB76" s="334">
        <f t="shared" si="42"/>
        <v>0.99262660724330654</v>
      </c>
      <c r="AD76" s="324">
        <f t="shared" si="43"/>
        <v>30.041680959992899</v>
      </c>
      <c r="AE76" s="324">
        <f t="shared" si="43"/>
        <v>9.7626351041441932</v>
      </c>
      <c r="AF76" s="324">
        <f t="shared" si="43"/>
        <v>0.90786089208680165</v>
      </c>
      <c r="AG76" s="324">
        <f t="shared" si="44"/>
        <v>40.712176956223892</v>
      </c>
      <c r="AH76" s="324">
        <f t="shared" si="45"/>
        <v>37.61702220572586</v>
      </c>
      <c r="AI76" s="334">
        <f t="shared" si="46"/>
        <v>0.99415312888808027</v>
      </c>
    </row>
    <row r="77" spans="2:35" x14ac:dyDescent="0.2">
      <c r="B77" s="319">
        <f t="shared" si="27"/>
        <v>2003</v>
      </c>
      <c r="C77" s="324">
        <f>'Final Floorspace Estimates'!U92</f>
        <v>30.288555554512961</v>
      </c>
      <c r="D77" s="324">
        <f>'Final Floorspace Estimates'!V92</f>
        <v>7.3285407251561026</v>
      </c>
      <c r="E77" s="324">
        <f>'Final Floorspace Estimates'!W92</f>
        <v>0.57983358604175617</v>
      </c>
      <c r="F77" s="324">
        <f t="shared" si="1"/>
        <v>38.196929865710821</v>
      </c>
      <c r="H77" s="324">
        <f t="shared" si="28"/>
        <v>30.288555554512961</v>
      </c>
      <c r="I77" s="324">
        <f t="shared" si="29"/>
        <v>9.2275584424237813</v>
      </c>
      <c r="J77" s="324">
        <f t="shared" si="29"/>
        <v>1.2104089245614478</v>
      </c>
      <c r="K77" s="324">
        <f t="shared" si="30"/>
        <v>40.726522921498187</v>
      </c>
      <c r="L77" s="324">
        <f t="shared" si="31"/>
        <v>38.102591824870231</v>
      </c>
      <c r="M77" s="334">
        <f t="shared" si="32"/>
        <v>0.99753021928274721</v>
      </c>
      <c r="N77" s="324">
        <f t="shared" si="33"/>
        <v>38.291501477695093</v>
      </c>
      <c r="P77" s="324">
        <f t="shared" si="34"/>
        <v>30.288555554512961</v>
      </c>
      <c r="Q77" s="324">
        <f t="shared" si="35"/>
        <v>10.541464293756547</v>
      </c>
      <c r="R77" s="324">
        <f t="shared" si="35"/>
        <v>0.65028503776663893</v>
      </c>
      <c r="S77" s="324">
        <f t="shared" si="36"/>
        <v>41.480304886036144</v>
      </c>
      <c r="T77" s="324">
        <f t="shared" si="37"/>
        <v>37.886606835902988</v>
      </c>
      <c r="U77" s="334">
        <f t="shared" si="38"/>
        <v>0.99187570752678711</v>
      </c>
      <c r="W77" s="324">
        <f t="shared" si="39"/>
        <v>30.288555554512961</v>
      </c>
      <c r="X77" s="324">
        <f t="shared" si="39"/>
        <v>10.257834131989499</v>
      </c>
      <c r="Y77" s="324">
        <f t="shared" si="39"/>
        <v>0.75905360102527741</v>
      </c>
      <c r="Z77" s="324">
        <f t="shared" si="40"/>
        <v>41.305443287527737</v>
      </c>
      <c r="AA77" s="324">
        <f t="shared" si="41"/>
        <v>37.930401408124915</v>
      </c>
      <c r="AB77" s="334">
        <f t="shared" si="42"/>
        <v>0.99302225444497916</v>
      </c>
      <c r="AD77" s="324">
        <f t="shared" si="43"/>
        <v>30.288555554512961</v>
      </c>
      <c r="AE77" s="324">
        <f t="shared" si="43"/>
        <v>9.92609330001941</v>
      </c>
      <c r="AF77" s="324">
        <f t="shared" si="43"/>
        <v>0.89415893574644045</v>
      </c>
      <c r="AG77" s="324">
        <f t="shared" si="44"/>
        <v>41.10880779027881</v>
      </c>
      <c r="AH77" s="324">
        <f t="shared" si="45"/>
        <v>37.983499068610456</v>
      </c>
      <c r="AI77" s="334">
        <f t="shared" si="46"/>
        <v>0.99441235727974142</v>
      </c>
    </row>
    <row r="78" spans="2:35" x14ac:dyDescent="0.2">
      <c r="B78" s="319">
        <f t="shared" si="27"/>
        <v>2004</v>
      </c>
      <c r="C78" s="324">
        <f>'Final Floorspace Estimates'!U93</f>
        <v>30.497938985913581</v>
      </c>
      <c r="D78" s="324">
        <f>'Final Floorspace Estimates'!V93</f>
        <v>7.4084446149472383</v>
      </c>
      <c r="E78" s="324">
        <f>'Final Floorspace Estimates'!W93</f>
        <v>0.58459562421452205</v>
      </c>
      <c r="F78" s="324">
        <f t="shared" si="1"/>
        <v>38.490979225075343</v>
      </c>
      <c r="H78" s="324">
        <f t="shared" si="28"/>
        <v>30.497938985913581</v>
      </c>
      <c r="I78" s="324">
        <f t="shared" si="29"/>
        <v>9.3281675323472033</v>
      </c>
      <c r="J78" s="324">
        <f t="shared" si="29"/>
        <v>1.220349731100038</v>
      </c>
      <c r="K78" s="324">
        <f t="shared" si="30"/>
        <v>41.046456249360823</v>
      </c>
      <c r="L78" s="324">
        <f t="shared" si="31"/>
        <v>38.401912467249147</v>
      </c>
      <c r="M78" s="334">
        <f t="shared" si="32"/>
        <v>0.99768603554340929</v>
      </c>
      <c r="N78" s="324">
        <f t="shared" si="33"/>
        <v>38.58025255822136</v>
      </c>
      <c r="P78" s="324">
        <f t="shared" si="34"/>
        <v>30.497938985913581</v>
      </c>
      <c r="Q78" s="324">
        <f t="shared" si="35"/>
        <v>10.656399044446299</v>
      </c>
      <c r="R78" s="324">
        <f t="shared" si="35"/>
        <v>0.65562567730110055</v>
      </c>
      <c r="S78" s="324">
        <f t="shared" si="36"/>
        <v>41.809963707660984</v>
      </c>
      <c r="T78" s="324">
        <f t="shared" si="37"/>
        <v>38.187705253554491</v>
      </c>
      <c r="U78" s="334">
        <f t="shared" si="38"/>
        <v>0.99212090786915386</v>
      </c>
      <c r="W78" s="324">
        <f t="shared" si="39"/>
        <v>30.497938985913581</v>
      </c>
      <c r="X78" s="324">
        <f t="shared" si="39"/>
        <v>10.36967643166653</v>
      </c>
      <c r="Y78" s="324">
        <f t="shared" si="39"/>
        <v>0.76528753143267791</v>
      </c>
      <c r="Z78" s="324">
        <f t="shared" si="40"/>
        <v>41.632902949012788</v>
      </c>
      <c r="AA78" s="324">
        <f t="shared" si="41"/>
        <v>38.231104545932595</v>
      </c>
      <c r="AB78" s="334">
        <f t="shared" si="42"/>
        <v>0.99324842640081634</v>
      </c>
      <c r="AD78" s="324">
        <f t="shared" si="43"/>
        <v>30.497938985913581</v>
      </c>
      <c r="AE78" s="324">
        <f t="shared" si="43"/>
        <v>10.03431859272724</v>
      </c>
      <c r="AF78" s="324">
        <f t="shared" si="43"/>
        <v>0.90150245479577962</v>
      </c>
      <c r="AG78" s="324">
        <f t="shared" si="44"/>
        <v>41.433760033436606</v>
      </c>
      <c r="AH78" s="324">
        <f t="shared" si="45"/>
        <v>38.283746725713414</v>
      </c>
      <c r="AI78" s="334">
        <f t="shared" si="46"/>
        <v>0.9946160761941093</v>
      </c>
    </row>
    <row r="79" spans="2:35" x14ac:dyDescent="0.2">
      <c r="B79" s="319">
        <f t="shared" si="27"/>
        <v>2005</v>
      </c>
      <c r="C79" s="324">
        <f>'Final Floorspace Estimates'!U94</f>
        <v>30.753171994124369</v>
      </c>
      <c r="D79" s="324">
        <f>'Final Floorspace Estimates'!V94</f>
        <v>7.4850989593589929</v>
      </c>
      <c r="E79" s="324">
        <f>'Final Floorspace Estimates'!W94</f>
        <v>0.58836114344102208</v>
      </c>
      <c r="F79" s="324">
        <f t="shared" si="1"/>
        <v>38.826632096924385</v>
      </c>
      <c r="H79" s="324">
        <f t="shared" si="28"/>
        <v>30.753171994124369</v>
      </c>
      <c r="I79" s="324">
        <f t="shared" si="29"/>
        <v>9.4246850341872541</v>
      </c>
      <c r="J79" s="324">
        <f t="shared" si="29"/>
        <v>1.2282102934873902</v>
      </c>
      <c r="K79" s="324">
        <f t="shared" si="30"/>
        <v>41.406067321799014</v>
      </c>
      <c r="L79" s="324">
        <f t="shared" si="31"/>
        <v>38.73835449386722</v>
      </c>
      <c r="M79" s="334">
        <f t="shared" si="32"/>
        <v>0.99772636465514719</v>
      </c>
      <c r="N79" s="324">
        <f t="shared" si="33"/>
        <v>38.915110868443747</v>
      </c>
      <c r="P79" s="324">
        <f t="shared" si="34"/>
        <v>30.753171994124369</v>
      </c>
      <c r="Q79" s="324">
        <f t="shared" si="35"/>
        <v>10.766659608572539</v>
      </c>
      <c r="R79" s="324">
        <f t="shared" si="35"/>
        <v>0.65984871796545974</v>
      </c>
      <c r="S79" s="324">
        <f t="shared" si="36"/>
        <v>42.179680320662371</v>
      </c>
      <c r="T79" s="324">
        <f t="shared" si="37"/>
        <v>38.525391005767958</v>
      </c>
      <c r="U79" s="334">
        <f t="shared" si="38"/>
        <v>0.99224137982392013</v>
      </c>
      <c r="W79" s="324">
        <f t="shared" si="39"/>
        <v>30.753171994124369</v>
      </c>
      <c r="X79" s="324">
        <f t="shared" si="39"/>
        <v>10.476970309119251</v>
      </c>
      <c r="Y79" s="324">
        <f t="shared" si="39"/>
        <v>0.7702169301384626</v>
      </c>
      <c r="Z79" s="324">
        <f t="shared" si="40"/>
        <v>42.000359233382078</v>
      </c>
      <c r="AA79" s="324">
        <f t="shared" si="41"/>
        <v>38.568536207639852</v>
      </c>
      <c r="AB79" s="334">
        <f t="shared" si="42"/>
        <v>0.99335260682306314</v>
      </c>
      <c r="AD79" s="324">
        <f t="shared" si="43"/>
        <v>30.753171994124369</v>
      </c>
      <c r="AE79" s="324">
        <f t="shared" si="43"/>
        <v>10.138142560283441</v>
      </c>
      <c r="AF79" s="324">
        <f t="shared" si="43"/>
        <v>0.90730924616687747</v>
      </c>
      <c r="AG79" s="324">
        <f t="shared" si="44"/>
        <v>41.798623800574688</v>
      </c>
      <c r="AH79" s="324">
        <f t="shared" si="45"/>
        <v>38.620871621914766</v>
      </c>
      <c r="AI79" s="334">
        <f t="shared" si="46"/>
        <v>0.99470053249800361</v>
      </c>
    </row>
    <row r="80" spans="2:35" x14ac:dyDescent="0.2">
      <c r="B80" s="319">
        <f t="shared" si="27"/>
        <v>2006</v>
      </c>
      <c r="C80" s="324">
        <f>'Final Floorspace Estimates'!U95</f>
        <v>31.006092753664944</v>
      </c>
      <c r="D80" s="324">
        <f>'Final Floorspace Estimates'!V95</f>
        <v>7.5021980266411221</v>
      </c>
      <c r="E80" s="324">
        <f>'Final Floorspace Estimates'!W95</f>
        <v>0.58967073972653539</v>
      </c>
      <c r="F80" s="324">
        <f t="shared" si="1"/>
        <v>39.097961520032605</v>
      </c>
      <c r="H80" s="324">
        <f t="shared" si="28"/>
        <v>31.006092753664944</v>
      </c>
      <c r="I80" s="324">
        <f t="shared" si="29"/>
        <v>9.446214919682081</v>
      </c>
      <c r="J80" s="324">
        <f t="shared" si="29"/>
        <v>1.2309440899933477</v>
      </c>
      <c r="K80" s="324">
        <f t="shared" si="30"/>
        <v>41.683251763340373</v>
      </c>
      <c r="L80" s="324">
        <f t="shared" si="31"/>
        <v>38.997680477983579</v>
      </c>
      <c r="M80" s="334">
        <f t="shared" si="32"/>
        <v>0.99743513374737847</v>
      </c>
      <c r="N80" s="324">
        <f t="shared" si="33"/>
        <v>39.198500430941294</v>
      </c>
      <c r="P80" s="324">
        <f t="shared" si="34"/>
        <v>31.006092753664944</v>
      </c>
      <c r="Q80" s="324">
        <f t="shared" si="35"/>
        <v>10.791255120008039</v>
      </c>
      <c r="R80" s="324">
        <f t="shared" si="35"/>
        <v>0.66131743397378484</v>
      </c>
      <c r="S80" s="324">
        <f t="shared" si="36"/>
        <v>42.458665307646768</v>
      </c>
      <c r="T80" s="324">
        <f t="shared" si="37"/>
        <v>38.780205779768224</v>
      </c>
      <c r="U80" s="334">
        <f t="shared" si="38"/>
        <v>0.99187283101443602</v>
      </c>
      <c r="W80" s="324">
        <f t="shared" si="39"/>
        <v>31.006092753664944</v>
      </c>
      <c r="X80" s="324">
        <f t="shared" si="39"/>
        <v>10.500904050169462</v>
      </c>
      <c r="Y80" s="324">
        <f t="shared" si="39"/>
        <v>0.77193130785016806</v>
      </c>
      <c r="Z80" s="324">
        <f t="shared" si="40"/>
        <v>42.278928111684571</v>
      </c>
      <c r="AA80" s="324">
        <f t="shared" si="41"/>
        <v>38.824343397512457</v>
      </c>
      <c r="AB80" s="334">
        <f t="shared" si="42"/>
        <v>0.99300172919808227</v>
      </c>
      <c r="AD80" s="324">
        <f t="shared" si="43"/>
        <v>31.006092753664944</v>
      </c>
      <c r="AE80" s="324">
        <f t="shared" si="43"/>
        <v>10.161302278370714</v>
      </c>
      <c r="AF80" s="324">
        <f t="shared" si="43"/>
        <v>0.90932876909397431</v>
      </c>
      <c r="AG80" s="324">
        <f t="shared" si="44"/>
        <v>42.076723801129631</v>
      </c>
      <c r="AH80" s="324">
        <f t="shared" si="45"/>
        <v>38.877828991390146</v>
      </c>
      <c r="AI80" s="334">
        <f t="shared" si="46"/>
        <v>0.99436971852024381</v>
      </c>
    </row>
    <row r="81" spans="1:35" x14ac:dyDescent="0.2">
      <c r="B81" s="319">
        <f t="shared" si="27"/>
        <v>2007</v>
      </c>
      <c r="C81" s="324">
        <f>'Final Floorspace Estimates'!U96</f>
        <v>31.0400093534927</v>
      </c>
      <c r="D81" s="324">
        <f>'Final Floorspace Estimates'!V96</f>
        <v>7.5000126164677532</v>
      </c>
      <c r="E81" s="324">
        <f>'Final Floorspace Estimates'!W96</f>
        <v>0.59037062690462561</v>
      </c>
      <c r="F81" s="324">
        <f t="shared" si="1"/>
        <v>39.130392596865072</v>
      </c>
      <c r="H81" s="324">
        <f t="shared" si="28"/>
        <v>31.0400093534927</v>
      </c>
      <c r="I81" s="324">
        <f t="shared" si="29"/>
        <v>9.4434632122342119</v>
      </c>
      <c r="J81" s="324">
        <f t="shared" si="29"/>
        <v>1.2324051120985515</v>
      </c>
      <c r="K81" s="324">
        <f t="shared" si="30"/>
        <v>41.715877677825468</v>
      </c>
      <c r="L81" s="324">
        <f t="shared" si="31"/>
        <v>39.028204367905012</v>
      </c>
      <c r="M81" s="334">
        <f t="shared" si="32"/>
        <v>0.99738852022230295</v>
      </c>
      <c r="N81" s="324">
        <f t="shared" si="33"/>
        <v>39.232848387049302</v>
      </c>
      <c r="P81" s="324">
        <f t="shared" si="34"/>
        <v>31.0400093534927</v>
      </c>
      <c r="Q81" s="324">
        <f t="shared" si="35"/>
        <v>10.788111598784134</v>
      </c>
      <c r="R81" s="324">
        <f t="shared" si="35"/>
        <v>0.66210235946101592</v>
      </c>
      <c r="S81" s="324">
        <f t="shared" si="36"/>
        <v>42.49022331173785</v>
      </c>
      <c r="T81" s="324">
        <f t="shared" si="37"/>
        <v>38.80902971673806</v>
      </c>
      <c r="U81" s="334">
        <f t="shared" si="38"/>
        <v>0.99178738420956303</v>
      </c>
      <c r="W81" s="324">
        <f t="shared" si="39"/>
        <v>31.0400093534927</v>
      </c>
      <c r="X81" s="324">
        <f t="shared" si="39"/>
        <v>10.497845108981917</v>
      </c>
      <c r="Y81" s="324">
        <f t="shared" si="39"/>
        <v>0.77284752225310971</v>
      </c>
      <c r="Z81" s="324">
        <f t="shared" si="40"/>
        <v>42.310701984727721</v>
      </c>
      <c r="AA81" s="324">
        <f t="shared" si="41"/>
        <v>38.853521047306167</v>
      </c>
      <c r="AB81" s="334">
        <f t="shared" si="42"/>
        <v>0.992924386105416</v>
      </c>
      <c r="AD81" s="324">
        <f t="shared" si="43"/>
        <v>31.0400093534927</v>
      </c>
      <c r="AE81" s="324">
        <f t="shared" si="43"/>
        <v>10.158342264079574</v>
      </c>
      <c r="AF81" s="324">
        <f t="shared" si="43"/>
        <v>0.91040806216938208</v>
      </c>
      <c r="AG81" s="324">
        <f t="shared" si="44"/>
        <v>42.108759679741652</v>
      </c>
      <c r="AH81" s="324">
        <f t="shared" si="45"/>
        <v>38.907429333283538</v>
      </c>
      <c r="AI81" s="334">
        <f t="shared" si="46"/>
        <v>0.99430204378784082</v>
      </c>
    </row>
    <row r="82" spans="1:35" x14ac:dyDescent="0.2">
      <c r="B82" s="319">
        <f t="shared" si="27"/>
        <v>2008</v>
      </c>
      <c r="C82" s="324">
        <f>'Final Floorspace Estimates'!U97</f>
        <v>31.307370309433665</v>
      </c>
      <c r="D82" s="324">
        <f>'Final Floorspace Estimates'!V97</f>
        <v>7.4486665559961525</v>
      </c>
      <c r="E82" s="324">
        <f>'Final Floorspace Estimates'!W97</f>
        <v>0.58700530804887308</v>
      </c>
      <c r="F82" s="324">
        <f t="shared" si="1"/>
        <v>39.343042173478693</v>
      </c>
      <c r="H82" s="324">
        <f t="shared" si="28"/>
        <v>31.307370309433665</v>
      </c>
      <c r="I82" s="324">
        <f t="shared" si="29"/>
        <v>9.3788120365692453</v>
      </c>
      <c r="J82" s="324">
        <f t="shared" si="29"/>
        <v>1.2253799723428416</v>
      </c>
      <c r="K82" s="324">
        <f t="shared" si="30"/>
        <v>41.911562318345752</v>
      </c>
      <c r="L82" s="324">
        <f t="shared" si="31"/>
        <v>39.211281425539241</v>
      </c>
      <c r="M82" s="334">
        <f t="shared" si="32"/>
        <v>0.99665097713190387</v>
      </c>
      <c r="N82" s="324">
        <f t="shared" si="33"/>
        <v>39.475245673964515</v>
      </c>
      <c r="P82" s="324">
        <f t="shared" si="34"/>
        <v>31.307370309433665</v>
      </c>
      <c r="Q82" s="324">
        <f t="shared" si="35"/>
        <v>10.714254785622341</v>
      </c>
      <c r="R82" s="324">
        <f t="shared" si="35"/>
        <v>0.65832814466578637</v>
      </c>
      <c r="S82" s="324">
        <f t="shared" si="36"/>
        <v>42.679953239721797</v>
      </c>
      <c r="T82" s="324">
        <f t="shared" si="37"/>
        <v>38.982322155312971</v>
      </c>
      <c r="U82" s="334">
        <f t="shared" si="38"/>
        <v>0.99083141520741669</v>
      </c>
      <c r="W82" s="324">
        <f t="shared" si="39"/>
        <v>31.307370309433665</v>
      </c>
      <c r="X82" s="324">
        <f t="shared" si="39"/>
        <v>10.425975497909031</v>
      </c>
      <c r="Y82" s="324">
        <f t="shared" si="39"/>
        <v>0.76844202133431116</v>
      </c>
      <c r="Z82" s="324">
        <f t="shared" si="40"/>
        <v>42.501787828677003</v>
      </c>
      <c r="AA82" s="324">
        <f t="shared" si="41"/>
        <v>39.02899338672529</v>
      </c>
      <c r="AB82" s="334">
        <f t="shared" si="42"/>
        <v>0.99201767912687988</v>
      </c>
      <c r="AD82" s="324">
        <f t="shared" si="43"/>
        <v>31.307370309433665</v>
      </c>
      <c r="AE82" s="324">
        <f t="shared" si="43"/>
        <v>10.088796933577409</v>
      </c>
      <c r="AF82" s="324">
        <f t="shared" si="43"/>
        <v>0.90521841810780057</v>
      </c>
      <c r="AG82" s="324">
        <f t="shared" si="44"/>
        <v>42.301385661118879</v>
      </c>
      <c r="AH82" s="324">
        <f t="shared" si="45"/>
        <v>39.085410870027644</v>
      </c>
      <c r="AI82" s="334">
        <f t="shared" si="46"/>
        <v>0.99345166796418405</v>
      </c>
    </row>
    <row r="83" spans="1:35" x14ac:dyDescent="0.2">
      <c r="B83" s="319">
        <f t="shared" si="27"/>
        <v>2009</v>
      </c>
      <c r="C83" s="324">
        <f>'Final Floorspace Estimates'!U98</f>
        <v>31.43170696310974</v>
      </c>
      <c r="D83" s="324">
        <f>'Final Floorspace Estimates'!V98</f>
        <v>7.3837842241073268</v>
      </c>
      <c r="E83" s="324">
        <f>'Final Floorspace Estimates'!W98</f>
        <v>0.58291759079418271</v>
      </c>
      <c r="F83" s="324">
        <f t="shared" si="1"/>
        <v>39.398408778011245</v>
      </c>
      <c r="H83" s="324">
        <f t="shared" si="28"/>
        <v>31.43170696310974</v>
      </c>
      <c r="I83" s="324">
        <f t="shared" si="29"/>
        <v>9.2971169854208302</v>
      </c>
      <c r="J83" s="324">
        <f t="shared" si="29"/>
        <v>1.2168468180632881</v>
      </c>
      <c r="K83" s="324">
        <f t="shared" si="30"/>
        <v>41.945670766593857</v>
      </c>
      <c r="L83" s="324">
        <f t="shared" si="31"/>
        <v>39.243192332440927</v>
      </c>
      <c r="M83" s="334">
        <f t="shared" si="32"/>
        <v>0.99606033719674114</v>
      </c>
      <c r="N83" s="324">
        <f t="shared" si="33"/>
        <v>39.554239142672841</v>
      </c>
      <c r="P83" s="324">
        <f t="shared" si="34"/>
        <v>31.43170696310974</v>
      </c>
      <c r="Q83" s="324">
        <f t="shared" si="35"/>
        <v>10.620927230990086</v>
      </c>
      <c r="R83" s="324">
        <f t="shared" si="35"/>
        <v>0.65374375798427009</v>
      </c>
      <c r="S83" s="324">
        <f t="shared" si="36"/>
        <v>42.706377952084097</v>
      </c>
      <c r="T83" s="324">
        <f t="shared" si="37"/>
        <v>39.006457529697826</v>
      </c>
      <c r="U83" s="334">
        <f t="shared" si="38"/>
        <v>0.99005159699413614</v>
      </c>
      <c r="W83" s="324">
        <f t="shared" si="39"/>
        <v>31.43170696310974</v>
      </c>
      <c r="X83" s="324">
        <f t="shared" si="39"/>
        <v>10.335159027949645</v>
      </c>
      <c r="Y83" s="324">
        <f t="shared" si="39"/>
        <v>0.76309083682751644</v>
      </c>
      <c r="Z83" s="324">
        <f t="shared" si="40"/>
        <v>42.529956827886899</v>
      </c>
      <c r="AA83" s="324">
        <f t="shared" si="41"/>
        <v>39.054860714667008</v>
      </c>
      <c r="AB83" s="334">
        <f t="shared" si="42"/>
        <v>0.99128015384377721</v>
      </c>
      <c r="AD83" s="324">
        <f t="shared" si="43"/>
        <v>31.43170696310974</v>
      </c>
      <c r="AE83" s="324">
        <f t="shared" si="43"/>
        <v>10.000917490178725</v>
      </c>
      <c r="AF83" s="324">
        <f t="shared" si="43"/>
        <v>0.89891476651176638</v>
      </c>
      <c r="AG83" s="324">
        <f t="shared" si="44"/>
        <v>42.331539219800234</v>
      </c>
      <c r="AH83" s="324">
        <f t="shared" si="45"/>
        <v>39.113271995894678</v>
      </c>
      <c r="AI83" s="334">
        <f t="shared" si="46"/>
        <v>0.99276273354786593</v>
      </c>
    </row>
    <row r="84" spans="1:35" x14ac:dyDescent="0.2">
      <c r="B84" s="319">
        <f t="shared" si="27"/>
        <v>2010</v>
      </c>
      <c r="C84" s="324">
        <f>'Final Floorspace Estimates'!U99</f>
        <v>31.396032028879194</v>
      </c>
      <c r="D84" s="324">
        <f>'Final Floorspace Estimates'!V99</f>
        <v>7.5853237481448659</v>
      </c>
      <c r="E84" s="324">
        <f>'Final Floorspace Estimates'!W99</f>
        <v>0.58911803879851088</v>
      </c>
      <c r="F84" s="324">
        <f t="shared" si="1"/>
        <v>39.570473815822574</v>
      </c>
      <c r="H84" s="324">
        <f t="shared" si="28"/>
        <v>31.396032028879194</v>
      </c>
      <c r="I84" s="324">
        <f t="shared" si="29"/>
        <v>9.5508807026818889</v>
      </c>
      <c r="J84" s="324">
        <f t="shared" si="29"/>
        <v>1.2297903207878398</v>
      </c>
      <c r="K84" s="324">
        <f t="shared" si="30"/>
        <v>42.176703052348927</v>
      </c>
      <c r="L84" s="324">
        <f t="shared" si="31"/>
        <v>39.459339654898585</v>
      </c>
      <c r="M84" s="334">
        <f t="shared" si="32"/>
        <v>0.99719148773802269</v>
      </c>
      <c r="N84" s="324">
        <f t="shared" si="33"/>
        <v>39.681920977466604</v>
      </c>
      <c r="P84" s="324">
        <f t="shared" si="34"/>
        <v>31.396032028879194</v>
      </c>
      <c r="Q84" s="324">
        <f t="shared" si="35"/>
        <v>10.910824193577703</v>
      </c>
      <c r="R84" s="324">
        <f t="shared" si="35"/>
        <v>0.66069757829017806</v>
      </c>
      <c r="S84" s="324">
        <f t="shared" si="36"/>
        <v>42.967553800747076</v>
      </c>
      <c r="T84" s="324">
        <f t="shared" si="37"/>
        <v>39.245006082330534</v>
      </c>
      <c r="U84" s="334">
        <f t="shared" si="38"/>
        <v>0.99177498518195906</v>
      </c>
      <c r="W84" s="324">
        <f t="shared" si="39"/>
        <v>31.396032028879194</v>
      </c>
      <c r="X84" s="324">
        <f t="shared" si="39"/>
        <v>10.617255980965233</v>
      </c>
      <c r="Y84" s="324">
        <f t="shared" si="39"/>
        <v>0.77120777330541879</v>
      </c>
      <c r="Z84" s="324">
        <f t="shared" si="40"/>
        <v>42.78449578314985</v>
      </c>
      <c r="AA84" s="324">
        <f t="shared" si="41"/>
        <v>39.288601451448883</v>
      </c>
      <c r="AB84" s="334">
        <f t="shared" si="42"/>
        <v>0.99287669979172755</v>
      </c>
      <c r="AD84" s="324">
        <f t="shared" si="43"/>
        <v>31.396032028879194</v>
      </c>
      <c r="AE84" s="324">
        <f t="shared" si="43"/>
        <v>10.273891359638325</v>
      </c>
      <c r="AF84" s="324">
        <f t="shared" si="43"/>
        <v>0.9084764513161061</v>
      </c>
      <c r="AG84" s="324">
        <f t="shared" si="44"/>
        <v>42.578399839833622</v>
      </c>
      <c r="AH84" s="324">
        <f t="shared" si="45"/>
        <v>39.341364967574876</v>
      </c>
      <c r="AI84" s="334">
        <f t="shared" si="46"/>
        <v>0.9942101060170756</v>
      </c>
    </row>
    <row r="85" spans="1:35" x14ac:dyDescent="0.2">
      <c r="B85" s="319">
        <f t="shared" si="27"/>
        <v>2011</v>
      </c>
      <c r="C85" s="324">
        <f>'Final Floorspace Estimates'!U100</f>
        <v>31.42113733821715</v>
      </c>
      <c r="D85" s="324">
        <f>'Final Floorspace Estimates'!V100</f>
        <v>7.767074947775642</v>
      </c>
      <c r="E85" s="324">
        <f>'Final Floorspace Estimates'!W100</f>
        <v>0.59592686511634563</v>
      </c>
      <c r="F85" s="324">
        <f>SUM(C85:E85)</f>
        <v>39.784139151109137</v>
      </c>
      <c r="H85" s="324">
        <f>H$7*C85</f>
        <v>31.42113733821715</v>
      </c>
      <c r="I85" s="324">
        <f>I$42*D85</f>
        <v>9.7797284200475971</v>
      </c>
      <c r="J85" s="324">
        <f>J$42*E85</f>
        <v>1.2440038198663539</v>
      </c>
      <c r="K85" s="324">
        <f>SUM(H85:J85)</f>
        <v>42.444869578131105</v>
      </c>
      <c r="L85" s="324">
        <f>K85*L$42</f>
        <v>39.710228730125237</v>
      </c>
      <c r="M85" s="334">
        <f>L85/F85</f>
        <v>0.99814221389325097</v>
      </c>
      <c r="N85" s="324">
        <f>F85/M85</f>
        <v>39.858187137413225</v>
      </c>
      <c r="P85" s="324">
        <f>P$7*C85</f>
        <v>31.42113733821715</v>
      </c>
      <c r="Q85" s="324">
        <f>Q$42*D85</f>
        <v>11.172257383773209</v>
      </c>
      <c r="R85" s="324">
        <f>R$42*E85</f>
        <v>0.66833369662796749</v>
      </c>
      <c r="S85" s="324">
        <f>SUM(P85:R85)</f>
        <v>43.261728418618326</v>
      </c>
      <c r="T85" s="324">
        <f>S85*T$42</f>
        <v>39.51369451456388</v>
      </c>
      <c r="U85" s="334">
        <f>T85/F85</f>
        <v>0.9932021996123116</v>
      </c>
      <c r="W85" s="324">
        <f>W$42*C85</f>
        <v>31.42113733821715</v>
      </c>
      <c r="X85" s="324">
        <f>X$42*D85</f>
        <v>10.87165501196235</v>
      </c>
      <c r="Y85" s="324">
        <f>Y$42*E85</f>
        <v>0.78012113096479385</v>
      </c>
      <c r="Z85" s="324">
        <f>SUM(W85:Y85)</f>
        <v>43.07291348114429</v>
      </c>
      <c r="AA85" s="324">
        <f>Z85*AA$42</f>
        <v>39.553452720129968</v>
      </c>
      <c r="AB85" s="334">
        <f>AA85/F85</f>
        <v>0.99420154775492386</v>
      </c>
      <c r="AD85" s="324">
        <f>AD$42*C85</f>
        <v>31.42113733821715</v>
      </c>
      <c r="AE85" s="324">
        <f>AE$42*D85</f>
        <v>10.520063064563539</v>
      </c>
      <c r="AF85" s="324">
        <f>AF$42*E85</f>
        <v>0.91897631376042999</v>
      </c>
      <c r="AG85" s="324">
        <f>SUM(AD85:AF85)</f>
        <v>42.860176716541119</v>
      </c>
      <c r="AH85" s="324">
        <f>AG85*AH$42</f>
        <v>39.601719677654941</v>
      </c>
      <c r="AI85" s="334">
        <f>AH85/F85</f>
        <v>0.99541476886652425</v>
      </c>
    </row>
    <row r="86" spans="1:35" x14ac:dyDescent="0.2">
      <c r="C86" s="324"/>
      <c r="D86" s="324"/>
      <c r="E86" s="324"/>
      <c r="F86" s="324"/>
      <c r="H86" s="324"/>
      <c r="I86" s="324"/>
      <c r="J86" s="324"/>
      <c r="K86" s="324"/>
      <c r="L86" s="324"/>
      <c r="M86" s="334"/>
      <c r="N86" s="324"/>
      <c r="P86" s="324"/>
      <c r="Q86" s="324"/>
      <c r="R86" s="324"/>
      <c r="S86" s="324"/>
      <c r="T86" s="324"/>
      <c r="U86" s="334"/>
      <c r="W86" s="324"/>
      <c r="X86" s="324"/>
      <c r="Y86" s="324"/>
      <c r="Z86" s="324"/>
      <c r="AA86" s="324"/>
      <c r="AB86" s="334"/>
      <c r="AD86" s="324"/>
      <c r="AE86" s="324"/>
      <c r="AF86" s="324"/>
      <c r="AG86" s="324"/>
      <c r="AH86" s="324"/>
      <c r="AI86" s="334"/>
    </row>
    <row r="87" spans="1:35" x14ac:dyDescent="0.2">
      <c r="C87" s="324"/>
      <c r="D87" s="324"/>
      <c r="E87" s="324"/>
      <c r="F87" s="324"/>
      <c r="H87" s="324"/>
      <c r="I87" s="324"/>
      <c r="J87" s="324"/>
      <c r="K87" s="324"/>
      <c r="L87" s="324"/>
      <c r="M87" s="334"/>
      <c r="N87" s="324"/>
      <c r="P87" s="324"/>
      <c r="Q87" s="324"/>
      <c r="R87" s="324"/>
      <c r="S87" s="324"/>
      <c r="T87" s="324"/>
      <c r="U87" s="334"/>
      <c r="W87" s="324"/>
      <c r="X87" s="324"/>
      <c r="Y87" s="324"/>
      <c r="Z87" s="324"/>
      <c r="AA87" s="324"/>
      <c r="AB87" s="334"/>
      <c r="AD87" s="324"/>
      <c r="AE87" s="324"/>
      <c r="AF87" s="324"/>
      <c r="AG87" s="324"/>
      <c r="AH87" s="324"/>
      <c r="AI87" s="334"/>
    </row>
    <row r="88" spans="1:35" x14ac:dyDescent="0.2">
      <c r="C88" s="324"/>
      <c r="D88" s="324"/>
      <c r="E88" s="324"/>
      <c r="F88" s="324"/>
      <c r="H88" s="324"/>
      <c r="I88" s="324"/>
      <c r="J88" s="324"/>
      <c r="K88" s="324"/>
      <c r="L88" s="324"/>
      <c r="M88" s="334"/>
      <c r="N88" s="324"/>
      <c r="P88" s="324"/>
      <c r="Q88" s="324"/>
      <c r="R88" s="324"/>
      <c r="S88" s="324"/>
      <c r="T88" s="324"/>
      <c r="U88" s="334"/>
      <c r="W88" s="324"/>
      <c r="X88" s="324"/>
      <c r="Y88" s="324"/>
      <c r="Z88" s="324"/>
      <c r="AA88" s="324"/>
      <c r="AB88" s="334"/>
      <c r="AD88" s="324"/>
      <c r="AE88" s="324"/>
      <c r="AF88" s="324"/>
      <c r="AG88" s="324"/>
      <c r="AH88" s="324"/>
      <c r="AI88" s="334"/>
    </row>
    <row r="89" spans="1:35" x14ac:dyDescent="0.2">
      <c r="C89" s="324"/>
      <c r="D89" s="324"/>
      <c r="E89" s="324"/>
      <c r="F89" s="324"/>
      <c r="H89" s="324"/>
      <c r="I89" s="324"/>
      <c r="J89" s="324"/>
      <c r="K89" s="324"/>
      <c r="L89" s="324"/>
      <c r="O89" s="335" t="s">
        <v>274</v>
      </c>
    </row>
    <row r="90" spans="1:35" x14ac:dyDescent="0.2">
      <c r="A90" s="319" t="s">
        <v>23</v>
      </c>
      <c r="C90" s="324"/>
      <c r="D90" s="324"/>
      <c r="E90" s="324"/>
      <c r="F90" s="324" t="s">
        <v>675</v>
      </c>
      <c r="H90" s="325">
        <f>RECS_intensity_data!O181</f>
        <v>12.9581770163059</v>
      </c>
      <c r="I90" s="325">
        <f>RECS_intensity_data!P181</f>
        <v>18.320245170977071</v>
      </c>
      <c r="J90" s="325">
        <f>RECS_intensity_data!Q181</f>
        <v>32.311030005264087</v>
      </c>
      <c r="P90" s="319">
        <f>RECS_intensity_data!O169</f>
        <v>38.678054515021486</v>
      </c>
      <c r="Q90" s="319">
        <f>RECS_intensity_data!P169</f>
        <v>58.899273207141775</v>
      </c>
      <c r="R90" s="319">
        <f>RECS_intensity_data!Q169</f>
        <v>70.627300929987712</v>
      </c>
      <c r="W90" s="325">
        <f>H90+P90</f>
        <v>51.636231531327383</v>
      </c>
      <c r="X90" s="325">
        <f>I90+Q90</f>
        <v>77.219518378118849</v>
      </c>
      <c r="Y90" s="325">
        <f>J90+R90</f>
        <v>102.9383309352518</v>
      </c>
      <c r="AD90" s="319">
        <f>$AK$33*H90+P90</f>
        <v>80.144220967200368</v>
      </c>
      <c r="AE90" s="319">
        <f>$AK$33*I90+Q90</f>
        <v>117.5240577542684</v>
      </c>
      <c r="AF90" s="319">
        <f>$AK$33*J90+R90</f>
        <v>174.02259694683278</v>
      </c>
    </row>
    <row r="91" spans="1:35" x14ac:dyDescent="0.2">
      <c r="C91" s="324"/>
      <c r="D91" s="324"/>
      <c r="E91" s="324"/>
      <c r="F91" s="324"/>
      <c r="H91" s="325">
        <f>1</f>
        <v>1</v>
      </c>
      <c r="I91" s="325">
        <f>I90/H90</f>
        <v>1.4137980325414463</v>
      </c>
      <c r="J91" s="325">
        <f>J90/I90</f>
        <v>1.7636789084270126</v>
      </c>
      <c r="L91" s="319">
        <f>F108/K108</f>
        <v>0.88087274894941281</v>
      </c>
      <c r="P91" s="319">
        <f>1</f>
        <v>1</v>
      </c>
      <c r="Q91" s="319">
        <f>Q90/P90</f>
        <v>1.5228085782925542</v>
      </c>
      <c r="R91" s="319">
        <f>R90/Q90</f>
        <v>1.1991200754141711</v>
      </c>
      <c r="T91" s="319">
        <f>F108/S108</f>
        <v>0.87982188088317037</v>
      </c>
      <c r="W91" s="319">
        <f>1</f>
        <v>1</v>
      </c>
      <c r="X91" s="319">
        <f>X90/W90</f>
        <v>1.4954522452179773</v>
      </c>
      <c r="Y91" s="319">
        <f>Y90/X90</f>
        <v>1.3330610329786867</v>
      </c>
      <c r="AA91" s="319">
        <f>F108/Z108</f>
        <v>0.87911958468380991</v>
      </c>
      <c r="AD91" s="319">
        <f>1</f>
        <v>1</v>
      </c>
      <c r="AE91" s="319">
        <f>AE90/AD90</f>
        <v>1.4664071387301401</v>
      </c>
      <c r="AF91" s="319">
        <f>AF90/AE90</f>
        <v>1.4807402013866593</v>
      </c>
      <c r="AH91" s="319">
        <f>F108/AG108</f>
        <v>0.88072893321152856</v>
      </c>
    </row>
    <row r="92" spans="1:35" x14ac:dyDescent="0.2">
      <c r="C92" s="324"/>
      <c r="D92" s="324"/>
      <c r="E92" s="324"/>
      <c r="F92" s="324"/>
      <c r="H92" s="324"/>
      <c r="I92" s="324"/>
      <c r="J92" s="324"/>
      <c r="K92" s="324"/>
      <c r="L92" s="324"/>
    </row>
    <row r="93" spans="1:35" x14ac:dyDescent="0.2">
      <c r="B93" s="319">
        <f t="shared" ref="B93:B134" si="47">B44</f>
        <v>1970</v>
      </c>
      <c r="C93" s="324">
        <f>'Final Floorspace Estimates'!D111</f>
        <v>12707</v>
      </c>
      <c r="D93" s="324">
        <f>'Final Floorspace Estimates'!E111</f>
        <v>4330</v>
      </c>
      <c r="E93" s="324">
        <f>'Final Floorspace Estimates'!F111</f>
        <v>499</v>
      </c>
      <c r="F93" s="324">
        <f>SUM(C93:E93)</f>
        <v>17536</v>
      </c>
      <c r="H93" s="324">
        <f>H$7*C93</f>
        <v>12707</v>
      </c>
      <c r="I93" s="324">
        <f>I$91*D93</f>
        <v>6121.745480904463</v>
      </c>
      <c r="J93" s="324">
        <f>J$91*E93</f>
        <v>880.07577530507933</v>
      </c>
      <c r="K93" s="324">
        <f>SUM(H93:J93)</f>
        <v>19708.821256209543</v>
      </c>
      <c r="L93" s="324">
        <f>K93*L$91</f>
        <v>17360.96355850992</v>
      </c>
      <c r="M93" s="334">
        <f>L93/F93</f>
        <v>0.99001845110115883</v>
      </c>
      <c r="P93" s="324">
        <f>P$7*C93</f>
        <v>12707</v>
      </c>
      <c r="Q93" s="324">
        <f>Q$91*D93</f>
        <v>6593.7611440067594</v>
      </c>
      <c r="R93" s="324">
        <f>R$91*E93</f>
        <v>598.36091763167133</v>
      </c>
      <c r="S93" s="324">
        <f>SUM(P93:R93)</f>
        <v>19899.122061638431</v>
      </c>
      <c r="T93" s="324">
        <f>S93*T$91</f>
        <v>17507.683000194516</v>
      </c>
      <c r="U93" s="334">
        <f>T93/F93</f>
        <v>0.99838520758408511</v>
      </c>
      <c r="W93" s="324">
        <f>W$91*C93</f>
        <v>12707</v>
      </c>
      <c r="X93" s="324">
        <f>X$91*D93</f>
        <v>6475.3082217938418</v>
      </c>
      <c r="Y93" s="324">
        <f>Y$140*E93</f>
        <v>682.97509718330105</v>
      </c>
      <c r="Z93" s="324">
        <f>SUM(W93:Y93)</f>
        <v>19865.283318977145</v>
      </c>
      <c r="AA93" s="324">
        <f>Z93*AA$91</f>
        <v>17463.959621005404</v>
      </c>
      <c r="AB93" s="334">
        <f>AA93/F93</f>
        <v>0.9958918579496695</v>
      </c>
      <c r="AD93" s="324">
        <f>AD$91*C93</f>
        <v>12707</v>
      </c>
      <c r="AE93" s="324">
        <f>AE$91*D93</f>
        <v>6349.5429107015061</v>
      </c>
      <c r="AF93" s="324">
        <f>AF$91*E93</f>
        <v>738.88936049194297</v>
      </c>
      <c r="AG93" s="324">
        <f>SUM(AD93:AF93)</f>
        <v>19795.432271193451</v>
      </c>
      <c r="AH93" s="324">
        <f>AG93*AH$91</f>
        <v>17434.409946669275</v>
      </c>
      <c r="AI93" s="334">
        <f>AH93/F93</f>
        <v>0.99420677159382276</v>
      </c>
    </row>
    <row r="94" spans="1:35" x14ac:dyDescent="0.2">
      <c r="B94" s="319">
        <f t="shared" si="47"/>
        <v>1971</v>
      </c>
      <c r="C94" s="324">
        <f>'Final Floorspace Estimates'!D112</f>
        <v>12944.9</v>
      </c>
      <c r="D94" s="324">
        <f>'Final Floorspace Estimates'!E112</f>
        <v>4387.3</v>
      </c>
      <c r="E94" s="324">
        <f>'Final Floorspace Estimates'!F112</f>
        <v>565.29999999999995</v>
      </c>
      <c r="F94" s="324">
        <f t="shared" ref="F94:F133" si="48">SUM(C94:E94)</f>
        <v>17897.5</v>
      </c>
      <c r="H94" s="324">
        <f t="shared" ref="H94:H107" si="49">H$7*C94</f>
        <v>12944.9</v>
      </c>
      <c r="I94" s="324">
        <f t="shared" ref="I94:I107" si="50">I$91*D94</f>
        <v>6202.7561081690874</v>
      </c>
      <c r="J94" s="324">
        <f t="shared" ref="J94:J107" si="51">J$91*E94</f>
        <v>997.00768693379018</v>
      </c>
      <c r="K94" s="324">
        <f t="shared" ref="K94:K107" si="52">SUM(H94:J94)</f>
        <v>20144.663795102879</v>
      </c>
      <c r="L94" s="324">
        <f t="shared" ref="L94:L107" si="53">K94*L$91</f>
        <v>17744.885373853984</v>
      </c>
      <c r="M94" s="334">
        <f t="shared" ref="M94:M107" si="54">L94/F94</f>
        <v>0.99147285228964843</v>
      </c>
      <c r="P94" s="324">
        <f t="shared" ref="P94:P107" si="55">P$7*C94</f>
        <v>12944.9</v>
      </c>
      <c r="Q94" s="324">
        <f t="shared" ref="Q94:Q107" si="56">Q$91*D94</f>
        <v>6681.0180755429237</v>
      </c>
      <c r="R94" s="324">
        <f t="shared" ref="R94:R107" si="57">R$91*E94</f>
        <v>677.86257863163087</v>
      </c>
      <c r="S94" s="324">
        <f t="shared" ref="S94:S107" si="58">SUM(P94:R94)</f>
        <v>20303.780654174552</v>
      </c>
      <c r="T94" s="324">
        <f t="shared" ref="T94:T107" si="59">S94*T$91</f>
        <v>17863.71048419518</v>
      </c>
      <c r="U94" s="334">
        <f t="shared" ref="U94:U107" si="60">T94/F94</f>
        <v>0.9981120538731767</v>
      </c>
      <c r="W94" s="324">
        <f t="shared" ref="W94:W107" si="61">W$91*C94</f>
        <v>12944.9</v>
      </c>
      <c r="X94" s="324">
        <f t="shared" ref="X94:X107" si="62">X$91*D94</f>
        <v>6560.9976354448318</v>
      </c>
      <c r="Y94" s="324">
        <f t="shared" ref="Y94:Y107" si="63">Y$140*E94</f>
        <v>773.71908304152316</v>
      </c>
      <c r="Z94" s="324">
        <f t="shared" ref="Z94:Z107" si="64">SUM(W94:Y94)</f>
        <v>20279.616718486355</v>
      </c>
      <c r="AA94" s="324">
        <f t="shared" ref="AA94:AA107" si="65">Z94*AA$91</f>
        <v>17828.208227102572</v>
      </c>
      <c r="AB94" s="334">
        <f t="shared" ref="AB94:AB107" si="66">AA94/F94</f>
        <v>0.99612841050999146</v>
      </c>
      <c r="AD94" s="324">
        <f t="shared" ref="AD94:AD107" si="67">AD$91*C94</f>
        <v>12944.9</v>
      </c>
      <c r="AE94" s="324">
        <f t="shared" ref="AE94:AE107" si="68">AE$91*D94</f>
        <v>6433.568039750744</v>
      </c>
      <c r="AF94" s="324">
        <f t="shared" ref="AF94:AF107" si="69">AF$91*E94</f>
        <v>837.06243584387846</v>
      </c>
      <c r="AG94" s="324">
        <f t="shared" ref="AG94:AG107" si="70">SUM(AD94:AF94)</f>
        <v>20215.530475594624</v>
      </c>
      <c r="AH94" s="324">
        <f t="shared" ref="AH94:AH107" si="71">AG94*AH$91</f>
        <v>17804.402590075599</v>
      </c>
      <c r="AI94" s="334">
        <f t="shared" ref="AI94:AI107" si="72">AH94/F94</f>
        <v>0.99479830088423515</v>
      </c>
    </row>
    <row r="95" spans="1:35" x14ac:dyDescent="0.2">
      <c r="B95" s="319">
        <f t="shared" si="47"/>
        <v>1972</v>
      </c>
      <c r="C95" s="324">
        <f>'Final Floorspace Estimates'!D113</f>
        <v>13222.45</v>
      </c>
      <c r="D95" s="324">
        <f>'Final Floorspace Estimates'!E113</f>
        <v>4454.1499999999996</v>
      </c>
      <c r="E95" s="324">
        <f>'Final Floorspace Estimates'!F113</f>
        <v>642.65</v>
      </c>
      <c r="F95" s="324">
        <f t="shared" si="48"/>
        <v>18319.25</v>
      </c>
      <c r="H95" s="324">
        <f t="shared" si="49"/>
        <v>13222.45</v>
      </c>
      <c r="I95" s="324">
        <f t="shared" si="50"/>
        <v>6297.2685066444828</v>
      </c>
      <c r="J95" s="324">
        <f t="shared" si="51"/>
        <v>1133.4282505006197</v>
      </c>
      <c r="K95" s="324">
        <f t="shared" si="52"/>
        <v>20653.146757145103</v>
      </c>
      <c r="L95" s="324">
        <f t="shared" si="53"/>
        <v>18192.794158422057</v>
      </c>
      <c r="M95" s="334">
        <f t="shared" si="54"/>
        <v>0.99309710596351142</v>
      </c>
      <c r="P95" s="324">
        <f t="shared" si="55"/>
        <v>13222.45</v>
      </c>
      <c r="Q95" s="324">
        <f t="shared" si="56"/>
        <v>6782.8178290017795</v>
      </c>
      <c r="R95" s="324">
        <f t="shared" si="57"/>
        <v>770.61451646491707</v>
      </c>
      <c r="S95" s="324">
        <f t="shared" si="58"/>
        <v>20775.882345466696</v>
      </c>
      <c r="T95" s="324">
        <f t="shared" si="59"/>
        <v>18279.075882195961</v>
      </c>
      <c r="U95" s="334">
        <f t="shared" si="60"/>
        <v>0.99780699986058163</v>
      </c>
      <c r="W95" s="324">
        <f t="shared" si="61"/>
        <v>13222.45</v>
      </c>
      <c r="X95" s="324">
        <f t="shared" si="62"/>
        <v>6660.968618037653</v>
      </c>
      <c r="Y95" s="324">
        <f t="shared" si="63"/>
        <v>879.5870665427824</v>
      </c>
      <c r="Z95" s="324">
        <f t="shared" si="64"/>
        <v>20763.005684580436</v>
      </c>
      <c r="AA95" s="324">
        <f t="shared" si="65"/>
        <v>18253.164934215936</v>
      </c>
      <c r="AB95" s="334">
        <f t="shared" si="66"/>
        <v>0.99639258890052462</v>
      </c>
      <c r="AD95" s="324">
        <f t="shared" si="67"/>
        <v>13222.45</v>
      </c>
      <c r="AE95" s="324">
        <f t="shared" si="68"/>
        <v>6531.597356974853</v>
      </c>
      <c r="AF95" s="324">
        <f t="shared" si="69"/>
        <v>951.59769042113658</v>
      </c>
      <c r="AG95" s="324">
        <f t="shared" si="70"/>
        <v>20705.645047395992</v>
      </c>
      <c r="AH95" s="324">
        <f t="shared" si="71"/>
        <v>18236.060674049641</v>
      </c>
      <c r="AI95" s="334">
        <f t="shared" si="72"/>
        <v>0.99545891202148784</v>
      </c>
    </row>
    <row r="96" spans="1:35" x14ac:dyDescent="0.2">
      <c r="B96" s="319">
        <f t="shared" si="47"/>
        <v>1973</v>
      </c>
      <c r="C96" s="324">
        <f>'Final Floorspace Estimates'!D114</f>
        <v>13434.683324269568</v>
      </c>
      <c r="D96" s="324">
        <f>'Final Floorspace Estimates'!E114</f>
        <v>4629.2174092124778</v>
      </c>
      <c r="E96" s="324">
        <f>'Final Floorspace Estimates'!F114</f>
        <v>753.04691356951082</v>
      </c>
      <c r="F96" s="324">
        <f t="shared" si="48"/>
        <v>18816.947647051555</v>
      </c>
      <c r="H96" s="324">
        <f t="shared" si="49"/>
        <v>13434.683324269568</v>
      </c>
      <c r="I96" s="324">
        <f t="shared" si="50"/>
        <v>6544.7784653512126</v>
      </c>
      <c r="J96" s="324">
        <f t="shared" si="51"/>
        <v>1328.1329585186058</v>
      </c>
      <c r="K96" s="324">
        <f t="shared" si="52"/>
        <v>21307.594748139389</v>
      </c>
      <c r="L96" s="324">
        <f t="shared" si="53"/>
        <v>18769.279559293616</v>
      </c>
      <c r="M96" s="334">
        <f t="shared" si="54"/>
        <v>0.99746674707013883</v>
      </c>
      <c r="P96" s="324">
        <f t="shared" si="55"/>
        <v>13434.683324269568</v>
      </c>
      <c r="Q96" s="324">
        <f t="shared" si="56"/>
        <v>7049.4119815299946</v>
      </c>
      <c r="R96" s="324">
        <f t="shared" si="57"/>
        <v>902.99367178988064</v>
      </c>
      <c r="S96" s="324">
        <f t="shared" si="58"/>
        <v>21387.088977589447</v>
      </c>
      <c r="T96" s="324">
        <f t="shared" si="59"/>
        <v>18816.828850878468</v>
      </c>
      <c r="U96" s="334">
        <f t="shared" si="60"/>
        <v>0.999993686745836</v>
      </c>
      <c r="W96" s="324">
        <f t="shared" si="61"/>
        <v>13434.683324269568</v>
      </c>
      <c r="X96" s="324">
        <f t="shared" si="62"/>
        <v>6922.7735682089478</v>
      </c>
      <c r="Y96" s="324">
        <f t="shared" si="63"/>
        <v>1030.6859498571575</v>
      </c>
      <c r="Z96" s="324">
        <f t="shared" si="64"/>
        <v>21388.142842335674</v>
      </c>
      <c r="AA96" s="324">
        <f t="shared" si="65"/>
        <v>18802.73525271214</v>
      </c>
      <c r="AB96" s="334">
        <f t="shared" si="66"/>
        <v>0.99924470245621155</v>
      </c>
      <c r="AD96" s="324">
        <f t="shared" si="67"/>
        <v>13434.683324269568</v>
      </c>
      <c r="AE96" s="324">
        <f t="shared" si="68"/>
        <v>6788.3174556030217</v>
      </c>
      <c r="AF96" s="324">
        <f t="shared" si="69"/>
        <v>1115.0668384525197</v>
      </c>
      <c r="AG96" s="324">
        <f t="shared" si="70"/>
        <v>21338.067618325109</v>
      </c>
      <c r="AH96" s="324">
        <f t="shared" si="71"/>
        <v>18793.053530282934</v>
      </c>
      <c r="AI96" s="334">
        <f t="shared" si="72"/>
        <v>0.99873018104653311</v>
      </c>
    </row>
    <row r="97" spans="2:35" x14ac:dyDescent="0.2">
      <c r="B97" s="319">
        <f t="shared" si="47"/>
        <v>1974</v>
      </c>
      <c r="C97" s="324">
        <f>'Final Floorspace Estimates'!D115</f>
        <v>13638.02869370119</v>
      </c>
      <c r="D97" s="324">
        <f>'Final Floorspace Estimates'!E115</f>
        <v>4607.1965814975219</v>
      </c>
      <c r="E97" s="324">
        <f>'Final Floorspace Estimates'!F115</f>
        <v>842.89224689704656</v>
      </c>
      <c r="F97" s="324">
        <f t="shared" si="48"/>
        <v>19088.117522095756</v>
      </c>
      <c r="H97" s="324">
        <f t="shared" si="49"/>
        <v>13638.02869370119</v>
      </c>
      <c r="I97" s="324">
        <f t="shared" si="50"/>
        <v>6513.6454624528742</v>
      </c>
      <c r="J97" s="324">
        <f t="shared" si="51"/>
        <v>1486.5912779289752</v>
      </c>
      <c r="K97" s="324">
        <f t="shared" si="52"/>
        <v>21638.265434083038</v>
      </c>
      <c r="L97" s="324">
        <f t="shared" si="53"/>
        <v>19060.558355417783</v>
      </c>
      <c r="M97" s="334">
        <f t="shared" si="54"/>
        <v>0.99855621348485146</v>
      </c>
      <c r="P97" s="324">
        <f t="shared" si="55"/>
        <v>13638.02869370119</v>
      </c>
      <c r="Q97" s="324">
        <f t="shared" si="56"/>
        <v>7015.8784761845573</v>
      </c>
      <c r="R97" s="324">
        <f t="shared" si="57"/>
        <v>1010.7290146652066</v>
      </c>
      <c r="S97" s="324">
        <f t="shared" si="58"/>
        <v>21664.636184550953</v>
      </c>
      <c r="T97" s="324">
        <f t="shared" si="59"/>
        <v>19061.020956541211</v>
      </c>
      <c r="U97" s="334">
        <f t="shared" si="60"/>
        <v>0.99858044851603733</v>
      </c>
      <c r="W97" s="324">
        <f t="shared" si="61"/>
        <v>13638.02869370119</v>
      </c>
      <c r="X97" s="324">
        <f t="shared" si="62"/>
        <v>6889.8424719610584</v>
      </c>
      <c r="Y97" s="324">
        <f t="shared" si="63"/>
        <v>1153.6561407606439</v>
      </c>
      <c r="Z97" s="324">
        <f t="shared" si="64"/>
        <v>21681.52730642289</v>
      </c>
      <c r="AA97" s="324">
        <f t="shared" si="65"/>
        <v>19060.655280933173</v>
      </c>
      <c r="AB97" s="334">
        <f t="shared" si="66"/>
        <v>0.99856129127815807</v>
      </c>
      <c r="AD97" s="324">
        <f t="shared" si="67"/>
        <v>13638.02869370119</v>
      </c>
      <c r="AE97" s="324">
        <f t="shared" si="68"/>
        <v>6756.0259566410641</v>
      </c>
      <c r="AF97" s="324">
        <f t="shared" si="69"/>
        <v>1248.1044354175865</v>
      </c>
      <c r="AG97" s="324">
        <f t="shared" si="70"/>
        <v>21642.159085759838</v>
      </c>
      <c r="AH97" s="324">
        <f t="shared" si="71"/>
        <v>19060.875683995451</v>
      </c>
      <c r="AI97" s="334">
        <f t="shared" si="72"/>
        <v>0.99857283788887141</v>
      </c>
    </row>
    <row r="98" spans="2:35" x14ac:dyDescent="0.2">
      <c r="B98" s="319">
        <f t="shared" si="47"/>
        <v>1975</v>
      </c>
      <c r="C98" s="324">
        <f>'Final Floorspace Estimates'!D116</f>
        <v>13922.693802050759</v>
      </c>
      <c r="D98" s="324">
        <f>'Final Floorspace Estimates'!E116</f>
        <v>4801.054584948809</v>
      </c>
      <c r="E98" s="324">
        <f>'Final Floorspace Estimates'!F116</f>
        <v>780.56706170904317</v>
      </c>
      <c r="F98" s="324">
        <f t="shared" si="48"/>
        <v>19504.31544870861</v>
      </c>
      <c r="H98" s="324">
        <f t="shared" si="49"/>
        <v>13922.693802050759</v>
      </c>
      <c r="I98" s="324">
        <f t="shared" si="50"/>
        <v>6787.7215263247163</v>
      </c>
      <c r="J98" s="324">
        <f t="shared" si="51"/>
        <v>1376.6696633490858</v>
      </c>
      <c r="K98" s="324">
        <f t="shared" si="52"/>
        <v>22087.084991724561</v>
      </c>
      <c r="L98" s="324">
        <f t="shared" si="53"/>
        <v>19455.911272939735</v>
      </c>
      <c r="M98" s="334">
        <f t="shared" si="54"/>
        <v>0.99751828379231422</v>
      </c>
      <c r="P98" s="324">
        <f t="shared" si="55"/>
        <v>13922.693802050759</v>
      </c>
      <c r="Q98" s="324">
        <f t="shared" si="56"/>
        <v>7311.0871068108445</v>
      </c>
      <c r="R98" s="324">
        <f t="shared" si="57"/>
        <v>935.99363390236579</v>
      </c>
      <c r="S98" s="324">
        <f t="shared" si="58"/>
        <v>22169.774542763971</v>
      </c>
      <c r="T98" s="324">
        <f t="shared" si="59"/>
        <v>19505.452736970426</v>
      </c>
      <c r="U98" s="334">
        <f t="shared" si="60"/>
        <v>1.0000583095707618</v>
      </c>
      <c r="W98" s="324">
        <f t="shared" si="61"/>
        <v>13922.693802050759</v>
      </c>
      <c r="X98" s="324">
        <f t="shared" si="62"/>
        <v>7179.74785847576</v>
      </c>
      <c r="Y98" s="324">
        <f t="shared" si="63"/>
        <v>1068.3524345266883</v>
      </c>
      <c r="Z98" s="324">
        <f t="shared" si="64"/>
        <v>22170.794095053207</v>
      </c>
      <c r="AA98" s="324">
        <f t="shared" si="65"/>
        <v>19490.779296953438</v>
      </c>
      <c r="AB98" s="334">
        <f t="shared" si="66"/>
        <v>0.99930599195902214</v>
      </c>
      <c r="AD98" s="324">
        <f t="shared" si="67"/>
        <v>13922.693802050759</v>
      </c>
      <c r="AE98" s="324">
        <f t="shared" si="68"/>
        <v>7040.3007168020031</v>
      </c>
      <c r="AF98" s="324">
        <f t="shared" si="69"/>
        <v>1155.8170281508415</v>
      </c>
      <c r="AG98" s="324">
        <f t="shared" si="70"/>
        <v>22118.811547003606</v>
      </c>
      <c r="AH98" s="324">
        <f t="shared" si="71"/>
        <v>19480.677297699327</v>
      </c>
      <c r="AI98" s="334">
        <f t="shared" si="72"/>
        <v>0.99878805533721782</v>
      </c>
    </row>
    <row r="99" spans="2:35" x14ac:dyDescent="0.2">
      <c r="B99" s="319">
        <f t="shared" si="47"/>
        <v>1976</v>
      </c>
      <c r="C99" s="324">
        <f>'Final Floorspace Estimates'!D117</f>
        <v>14162.358426573099</v>
      </c>
      <c r="D99" s="324">
        <f>'Final Floorspace Estimates'!E117</f>
        <v>4895.7463252871285</v>
      </c>
      <c r="E99" s="324">
        <f>'Final Floorspace Estimates'!F117</f>
        <v>796.00613989397743</v>
      </c>
      <c r="F99" s="324">
        <f t="shared" si="48"/>
        <v>19854.110891754204</v>
      </c>
      <c r="H99" s="324">
        <f t="shared" si="49"/>
        <v>14162.358426573099</v>
      </c>
      <c r="I99" s="324">
        <f t="shared" si="50"/>
        <v>6921.5965225129576</v>
      </c>
      <c r="J99" s="324">
        <f t="shared" si="51"/>
        <v>1403.89923990941</v>
      </c>
      <c r="K99" s="324">
        <f t="shared" si="52"/>
        <v>22487.854188995465</v>
      </c>
      <c r="L99" s="324">
        <f t="shared" si="53"/>
        <v>19808.937937434002</v>
      </c>
      <c r="M99" s="334">
        <f t="shared" si="54"/>
        <v>0.99772475561527341</v>
      </c>
      <c r="P99" s="324">
        <f t="shared" si="55"/>
        <v>14162.358426573099</v>
      </c>
      <c r="Q99" s="324">
        <f t="shared" si="56"/>
        <v>7455.2845012914886</v>
      </c>
      <c r="R99" s="324">
        <f t="shared" si="57"/>
        <v>954.5069424998095</v>
      </c>
      <c r="S99" s="324">
        <f t="shared" si="58"/>
        <v>22572.149870364399</v>
      </c>
      <c r="T99" s="324">
        <f t="shared" si="59"/>
        <v>19859.471354520814</v>
      </c>
      <c r="U99" s="334">
        <f t="shared" si="60"/>
        <v>1.0002699925872196</v>
      </c>
      <c r="W99" s="324">
        <f t="shared" si="61"/>
        <v>14162.358426573099</v>
      </c>
      <c r="X99" s="324">
        <f t="shared" si="62"/>
        <v>7321.3548341682981</v>
      </c>
      <c r="Y99" s="324">
        <f t="shared" si="63"/>
        <v>1089.4837089230332</v>
      </c>
      <c r="Z99" s="324">
        <f t="shared" si="64"/>
        <v>22573.19696966443</v>
      </c>
      <c r="AA99" s="324">
        <f t="shared" si="65"/>
        <v>19844.539544957232</v>
      </c>
      <c r="AB99" s="334">
        <f t="shared" si="66"/>
        <v>0.99951791612078944</v>
      </c>
      <c r="AD99" s="324">
        <f t="shared" si="67"/>
        <v>14162.358426573099</v>
      </c>
      <c r="AE99" s="324">
        <f t="shared" si="68"/>
        <v>7179.1573608128956</v>
      </c>
      <c r="AF99" s="324">
        <f t="shared" si="69"/>
        <v>1178.6782918916253</v>
      </c>
      <c r="AG99" s="324">
        <f t="shared" si="70"/>
        <v>22520.194079277619</v>
      </c>
      <c r="AH99" s="324">
        <f t="shared" si="71"/>
        <v>19834.18650715876</v>
      </c>
      <c r="AI99" s="334">
        <f t="shared" si="72"/>
        <v>0.99899646049606183</v>
      </c>
    </row>
    <row r="100" spans="2:35" x14ac:dyDescent="0.2">
      <c r="B100" s="319">
        <f t="shared" si="47"/>
        <v>1977</v>
      </c>
      <c r="C100" s="324">
        <f>'Final Floorspace Estimates'!D118</f>
        <v>14167.381637950633</v>
      </c>
      <c r="D100" s="324">
        <f>'Final Floorspace Estimates'!E118</f>
        <v>5003.2279737218887</v>
      </c>
      <c r="E100" s="324">
        <f>'Final Floorspace Estimates'!F118</f>
        <v>840.62139366087035</v>
      </c>
      <c r="F100" s="324">
        <f t="shared" si="48"/>
        <v>20011.231005333393</v>
      </c>
      <c r="H100" s="324">
        <f t="shared" si="49"/>
        <v>14167.381637950633</v>
      </c>
      <c r="I100" s="324">
        <f t="shared" si="50"/>
        <v>7073.5538656043336</v>
      </c>
      <c r="J100" s="324">
        <f t="shared" si="51"/>
        <v>1482.5862219721978</v>
      </c>
      <c r="K100" s="324">
        <f t="shared" si="52"/>
        <v>22723.521725527164</v>
      </c>
      <c r="L100" s="324">
        <f t="shared" si="53"/>
        <v>20016.531048176817</v>
      </c>
      <c r="M100" s="334">
        <f t="shared" si="54"/>
        <v>1.0002648534136662</v>
      </c>
      <c r="P100" s="324">
        <f t="shared" si="55"/>
        <v>14167.381637950633</v>
      </c>
      <c r="Q100" s="324">
        <f t="shared" si="56"/>
        <v>7618.9584775369658</v>
      </c>
      <c r="R100" s="324">
        <f t="shared" si="57"/>
        <v>1008.0059889613884</v>
      </c>
      <c r="S100" s="324">
        <f t="shared" si="58"/>
        <v>22794.346104448985</v>
      </c>
      <c r="T100" s="324">
        <f t="shared" si="59"/>
        <v>20054.964463118275</v>
      </c>
      <c r="U100" s="334">
        <f t="shared" si="60"/>
        <v>1.0021854456516557</v>
      </c>
      <c r="W100" s="324">
        <f t="shared" si="61"/>
        <v>14167.381637950633</v>
      </c>
      <c r="X100" s="324">
        <f t="shared" si="62"/>
        <v>7482.0885066397896</v>
      </c>
      <c r="Y100" s="324">
        <f t="shared" si="63"/>
        <v>1150.548052164118</v>
      </c>
      <c r="Z100" s="324">
        <f t="shared" si="64"/>
        <v>22800.01819675454</v>
      </c>
      <c r="AA100" s="324">
        <f t="shared" si="65"/>
        <v>20043.942527914158</v>
      </c>
      <c r="AB100" s="334">
        <f t="shared" si="66"/>
        <v>1.0016346581862978</v>
      </c>
      <c r="AD100" s="324">
        <f t="shared" si="67"/>
        <v>14167.381637950633</v>
      </c>
      <c r="AE100" s="324">
        <f t="shared" si="68"/>
        <v>7336.7692173601108</v>
      </c>
      <c r="AF100" s="324">
        <f t="shared" si="69"/>
        <v>1244.7418917393313</v>
      </c>
      <c r="AG100" s="324">
        <f t="shared" si="70"/>
        <v>22748.892747050075</v>
      </c>
      <c r="AH100" s="324">
        <f t="shared" si="71"/>
        <v>20035.608040852891</v>
      </c>
      <c r="AI100" s="334">
        <f t="shared" si="72"/>
        <v>1.0012181677135705</v>
      </c>
    </row>
    <row r="101" spans="2:35" x14ac:dyDescent="0.2">
      <c r="B101" s="319">
        <f t="shared" si="47"/>
        <v>1978</v>
      </c>
      <c r="C101" s="324">
        <f>'Final Floorspace Estimates'!D119</f>
        <v>14339.17399286107</v>
      </c>
      <c r="D101" s="324">
        <f>'Final Floorspace Estimates'!E119</f>
        <v>5187.8118066808556</v>
      </c>
      <c r="E101" s="324">
        <f>'Final Floorspace Estimates'!F119</f>
        <v>820.27843618173847</v>
      </c>
      <c r="F101" s="324">
        <f t="shared" si="48"/>
        <v>20347.264235723665</v>
      </c>
      <c r="H101" s="324">
        <f t="shared" si="49"/>
        <v>14339.17399286107</v>
      </c>
      <c r="I101" s="324">
        <f t="shared" si="50"/>
        <v>7334.5181254806794</v>
      </c>
      <c r="J101" s="324">
        <f t="shared" si="51"/>
        <v>1446.7077769312255</v>
      </c>
      <c r="K101" s="324">
        <f t="shared" si="52"/>
        <v>23120.399895272974</v>
      </c>
      <c r="L101" s="324">
        <f t="shared" si="53"/>
        <v>20366.130212558823</v>
      </c>
      <c r="M101" s="334">
        <f t="shared" si="54"/>
        <v>1.0009271996773912</v>
      </c>
      <c r="P101" s="324">
        <f t="shared" si="55"/>
        <v>14339.17399286107</v>
      </c>
      <c r="Q101" s="324">
        <f t="shared" si="56"/>
        <v>7900.0443217810007</v>
      </c>
      <c r="R101" s="324">
        <f t="shared" si="57"/>
        <v>983.61234025486453</v>
      </c>
      <c r="S101" s="324">
        <f t="shared" si="58"/>
        <v>23222.830654896938</v>
      </c>
      <c r="T101" s="324">
        <f t="shared" si="59"/>
        <v>20431.954546222772</v>
      </c>
      <c r="U101" s="334">
        <f t="shared" si="60"/>
        <v>1.0041622455735555</v>
      </c>
      <c r="W101" s="324">
        <f t="shared" si="61"/>
        <v>14339.17399286107</v>
      </c>
      <c r="X101" s="324">
        <f t="shared" si="62"/>
        <v>7758.1248140692169</v>
      </c>
      <c r="Y101" s="324">
        <f t="shared" si="63"/>
        <v>1122.7048991354491</v>
      </c>
      <c r="Z101" s="324">
        <f t="shared" si="64"/>
        <v>23220.003706065738</v>
      </c>
      <c r="AA101" s="324">
        <f t="shared" si="65"/>
        <v>20413.160014433037</v>
      </c>
      <c r="AB101" s="334">
        <f t="shared" si="66"/>
        <v>1.0032385571812488</v>
      </c>
      <c r="AD101" s="324">
        <f t="shared" si="67"/>
        <v>14339.17399286107</v>
      </c>
      <c r="AE101" s="324">
        <f t="shared" si="68"/>
        <v>7607.4442677053121</v>
      </c>
      <c r="AF101" s="324">
        <f t="shared" si="69"/>
        <v>1214.6192567848814</v>
      </c>
      <c r="AG101" s="324">
        <f t="shared" si="70"/>
        <v>23161.237517351263</v>
      </c>
      <c r="AH101" s="324">
        <f t="shared" si="71"/>
        <v>20398.772010515611</v>
      </c>
      <c r="AI101" s="334">
        <f t="shared" si="72"/>
        <v>1.0025314348993175</v>
      </c>
    </row>
    <row r="102" spans="2:35" x14ac:dyDescent="0.2">
      <c r="B102" s="319">
        <f t="shared" si="47"/>
        <v>1979</v>
      </c>
      <c r="C102" s="324">
        <f>'Final Floorspace Estimates'!D120</f>
        <v>14846.17563232252</v>
      </c>
      <c r="D102" s="324">
        <f>'Final Floorspace Estimates'!E120</f>
        <v>5073.1268343860829</v>
      </c>
      <c r="E102" s="324">
        <f>'Final Floorspace Estimates'!F120</f>
        <v>828.89134152743509</v>
      </c>
      <c r="F102" s="324">
        <f t="shared" si="48"/>
        <v>20748.193808236039</v>
      </c>
      <c r="H102" s="324">
        <f t="shared" si="49"/>
        <v>14846.17563232252</v>
      </c>
      <c r="I102" s="324">
        <f t="shared" si="50"/>
        <v>7172.3767372882594</v>
      </c>
      <c r="J102" s="324">
        <f t="shared" si="51"/>
        <v>1461.8981764297089</v>
      </c>
      <c r="K102" s="324">
        <f t="shared" si="52"/>
        <v>23480.450546040487</v>
      </c>
      <c r="L102" s="324">
        <f t="shared" si="53"/>
        <v>20683.289019061423</v>
      </c>
      <c r="M102" s="334">
        <f t="shared" si="54"/>
        <v>0.99687178605643967</v>
      </c>
      <c r="P102" s="324">
        <f t="shared" si="55"/>
        <v>14846.17563232252</v>
      </c>
      <c r="Q102" s="324">
        <f t="shared" si="56"/>
        <v>7725.4010621692769</v>
      </c>
      <c r="R102" s="324">
        <f t="shared" si="57"/>
        <v>993.94024796253143</v>
      </c>
      <c r="S102" s="324">
        <f t="shared" si="58"/>
        <v>23565.516942454327</v>
      </c>
      <c r="T102" s="324">
        <f t="shared" si="59"/>
        <v>20733.457440294384</v>
      </c>
      <c r="U102" s="334">
        <f t="shared" si="60"/>
        <v>0.99928975176934165</v>
      </c>
      <c r="W102" s="324">
        <f t="shared" si="61"/>
        <v>14846.17563232252</v>
      </c>
      <c r="X102" s="324">
        <f t="shared" si="62"/>
        <v>7586.6189147582372</v>
      </c>
      <c r="Y102" s="324">
        <f t="shared" si="63"/>
        <v>1134.4932756194323</v>
      </c>
      <c r="Z102" s="324">
        <f t="shared" si="64"/>
        <v>23567.287822700189</v>
      </c>
      <c r="AA102" s="324">
        <f t="shared" si="65"/>
        <v>20718.464282815999</v>
      </c>
      <c r="AB102" s="334">
        <f t="shared" si="66"/>
        <v>0.99856712706200779</v>
      </c>
      <c r="AD102" s="324">
        <f t="shared" si="67"/>
        <v>14846.17563232252</v>
      </c>
      <c r="AE102" s="324">
        <f t="shared" si="68"/>
        <v>7439.2694056271894</v>
      </c>
      <c r="AF102" s="324">
        <f t="shared" si="69"/>
        <v>1227.3727319809925</v>
      </c>
      <c r="AG102" s="324">
        <f t="shared" si="70"/>
        <v>23512.817769930702</v>
      </c>
      <c r="AH102" s="324">
        <f t="shared" si="71"/>
        <v>20708.418911308137</v>
      </c>
      <c r="AI102" s="334">
        <f t="shared" si="72"/>
        <v>0.99808297062888851</v>
      </c>
    </row>
    <row r="103" spans="2:35" x14ac:dyDescent="0.2">
      <c r="B103" s="319">
        <f t="shared" si="47"/>
        <v>1980</v>
      </c>
      <c r="C103" s="324">
        <f>'Final Floorspace Estimates'!D121</f>
        <v>15042.250471454377</v>
      </c>
      <c r="D103" s="324">
        <f>'Final Floorspace Estimates'!E121</f>
        <v>5160.7927947100134</v>
      </c>
      <c r="E103" s="324">
        <f>'Final Floorspace Estimates'!F121</f>
        <v>839.70620023383424</v>
      </c>
      <c r="F103" s="324">
        <f t="shared" si="48"/>
        <v>21042.749466398225</v>
      </c>
      <c r="H103" s="324">
        <f t="shared" si="49"/>
        <v>15042.250471454377</v>
      </c>
      <c r="I103" s="324">
        <f t="shared" si="50"/>
        <v>7296.3186995150891</v>
      </c>
      <c r="J103" s="324">
        <f t="shared" si="51"/>
        <v>1480.9721146278032</v>
      </c>
      <c r="K103" s="324">
        <f t="shared" si="52"/>
        <v>23819.541285597268</v>
      </c>
      <c r="L103" s="324">
        <f t="shared" si="53"/>
        <v>20981.984810958096</v>
      </c>
      <c r="M103" s="334">
        <f t="shared" si="54"/>
        <v>0.99711232339019384</v>
      </c>
      <c r="P103" s="324">
        <f t="shared" si="55"/>
        <v>15042.250471454377</v>
      </c>
      <c r="Q103" s="324">
        <f t="shared" si="56"/>
        <v>7858.8995385748131</v>
      </c>
      <c r="R103" s="324">
        <f t="shared" si="57"/>
        <v>1006.9085621501424</v>
      </c>
      <c r="S103" s="324">
        <f t="shared" si="58"/>
        <v>23908.058572179332</v>
      </c>
      <c r="T103" s="324">
        <f t="shared" si="59"/>
        <v>21034.833061239824</v>
      </c>
      <c r="U103" s="334">
        <f t="shared" si="60"/>
        <v>0.9996237941638263</v>
      </c>
      <c r="W103" s="324">
        <f t="shared" si="61"/>
        <v>15042.250471454377</v>
      </c>
      <c r="X103" s="324">
        <f t="shared" si="62"/>
        <v>7717.7191719538487</v>
      </c>
      <c r="Y103" s="324">
        <f t="shared" si="63"/>
        <v>1149.2954382968405</v>
      </c>
      <c r="Z103" s="324">
        <f t="shared" si="64"/>
        <v>23909.265081705067</v>
      </c>
      <c r="AA103" s="324">
        <f t="shared" si="65"/>
        <v>21019.103188723679</v>
      </c>
      <c r="AB103" s="334">
        <f t="shared" si="66"/>
        <v>0.99887627433324211</v>
      </c>
      <c r="AD103" s="324">
        <f t="shared" si="67"/>
        <v>15042.250471454377</v>
      </c>
      <c r="AE103" s="324">
        <f t="shared" si="68"/>
        <v>7567.8233956698341</v>
      </c>
      <c r="AF103" s="324">
        <f t="shared" si="69"/>
        <v>1243.3867280398742</v>
      </c>
      <c r="AG103" s="324">
        <f t="shared" si="70"/>
        <v>23853.460595164084</v>
      </c>
      <c r="AH103" s="324">
        <f t="shared" si="71"/>
        <v>21008.432903382098</v>
      </c>
      <c r="AI103" s="334">
        <f t="shared" si="72"/>
        <v>0.99836919775759692</v>
      </c>
    </row>
    <row r="104" spans="2:35" x14ac:dyDescent="0.2">
      <c r="B104" s="319">
        <f t="shared" si="47"/>
        <v>1981</v>
      </c>
      <c r="C104" s="324">
        <f>'Final Floorspace Estimates'!D122</f>
        <v>15538.488147723396</v>
      </c>
      <c r="D104" s="324">
        <f>'Final Floorspace Estimates'!E122</f>
        <v>5371.8923652731009</v>
      </c>
      <c r="E104" s="324">
        <f>'Final Floorspace Estimates'!F122</f>
        <v>882.6525102417213</v>
      </c>
      <c r="F104" s="324">
        <f t="shared" si="48"/>
        <v>21793.033023238218</v>
      </c>
      <c r="H104" s="324">
        <f t="shared" si="49"/>
        <v>15538.488147723396</v>
      </c>
      <c r="I104" s="324">
        <f t="shared" si="50"/>
        <v>7594.770857047527</v>
      </c>
      <c r="J104" s="324">
        <f t="shared" si="51"/>
        <v>1556.7156157834816</v>
      </c>
      <c r="K104" s="324">
        <f t="shared" si="52"/>
        <v>24689.974620554407</v>
      </c>
      <c r="L104" s="324">
        <f t="shared" si="53"/>
        <v>21748.725815498998</v>
      </c>
      <c r="M104" s="334">
        <f t="shared" si="54"/>
        <v>0.99796690953058365</v>
      </c>
      <c r="P104" s="324">
        <f t="shared" si="55"/>
        <v>15538.488147723396</v>
      </c>
      <c r="Q104" s="324">
        <f t="shared" si="56"/>
        <v>8180.3637755021573</v>
      </c>
      <c r="R104" s="324">
        <f t="shared" si="57"/>
        <v>1058.4063446455602</v>
      </c>
      <c r="S104" s="324">
        <f t="shared" si="58"/>
        <v>24777.258267871111</v>
      </c>
      <c r="T104" s="324">
        <f t="shared" si="59"/>
        <v>21799.573972366445</v>
      </c>
      <c r="U104" s="334">
        <f t="shared" si="60"/>
        <v>1.0003001394583879</v>
      </c>
      <c r="W104" s="324">
        <f t="shared" si="61"/>
        <v>15538.488147723396</v>
      </c>
      <c r="X104" s="324">
        <f t="shared" si="62"/>
        <v>8033.408498716969</v>
      </c>
      <c r="Y104" s="324">
        <f t="shared" si="63"/>
        <v>1208.0755189607701</v>
      </c>
      <c r="Z104" s="324">
        <f t="shared" si="64"/>
        <v>24779.972165401134</v>
      </c>
      <c r="AA104" s="324">
        <f t="shared" si="65"/>
        <v>21784.558838523815</v>
      </c>
      <c r="AB104" s="334">
        <f t="shared" si="66"/>
        <v>0.99961115166001135</v>
      </c>
      <c r="AD104" s="324">
        <f t="shared" si="67"/>
        <v>15538.488147723396</v>
      </c>
      <c r="AE104" s="324">
        <f t="shared" si="68"/>
        <v>7877.3813129264126</v>
      </c>
      <c r="AF104" s="324">
        <f t="shared" si="69"/>
        <v>1306.9790557697668</v>
      </c>
      <c r="AG104" s="324">
        <f t="shared" si="70"/>
        <v>24722.848516419577</v>
      </c>
      <c r="AH104" s="324">
        <f t="shared" si="71"/>
        <v>21774.127999816435</v>
      </c>
      <c r="AI104" s="334">
        <f t="shared" si="72"/>
        <v>0.99913251985615659</v>
      </c>
    </row>
    <row r="105" spans="2:35" x14ac:dyDescent="0.2">
      <c r="B105" s="319">
        <f t="shared" si="47"/>
        <v>1982</v>
      </c>
      <c r="C105" s="324">
        <f>'Final Floorspace Estimates'!D123</f>
        <v>15509.414062985663</v>
      </c>
      <c r="D105" s="324">
        <f>'Final Floorspace Estimates'!E123</f>
        <v>5428.1564725031421</v>
      </c>
      <c r="E105" s="324">
        <f>'Final Floorspace Estimates'!F123</f>
        <v>903.88030914347075</v>
      </c>
      <c r="F105" s="324">
        <f t="shared" si="48"/>
        <v>21841.450844632276</v>
      </c>
      <c r="H105" s="324">
        <f t="shared" si="49"/>
        <v>15509.414062985663</v>
      </c>
      <c r="I105" s="324">
        <f t="shared" si="50"/>
        <v>7674.3169411520594</v>
      </c>
      <c r="J105" s="324">
        <f t="shared" si="51"/>
        <v>1594.1546369788273</v>
      </c>
      <c r="K105" s="324">
        <f t="shared" si="52"/>
        <v>24777.885641116547</v>
      </c>
      <c r="L105" s="324">
        <f t="shared" si="53"/>
        <v>21826.164237844518</v>
      </c>
      <c r="M105" s="334">
        <f t="shared" si="54"/>
        <v>0.99930011028587351</v>
      </c>
      <c r="P105" s="324">
        <f t="shared" si="55"/>
        <v>15509.414062985663</v>
      </c>
      <c r="Q105" s="324">
        <f t="shared" si="56"/>
        <v>8266.0432406420368</v>
      </c>
      <c r="R105" s="324">
        <f t="shared" si="57"/>
        <v>1083.8610244655029</v>
      </c>
      <c r="S105" s="324">
        <f t="shared" si="58"/>
        <v>24859.318328093203</v>
      </c>
      <c r="T105" s="324">
        <f t="shared" si="59"/>
        <v>21871.772208896433</v>
      </c>
      <c r="U105" s="334">
        <f t="shared" si="60"/>
        <v>1.0013882486323755</v>
      </c>
      <c r="W105" s="324">
        <f t="shared" si="61"/>
        <v>15509.414062985663</v>
      </c>
      <c r="X105" s="324">
        <f t="shared" si="62"/>
        <v>8117.548784199319</v>
      </c>
      <c r="Y105" s="324">
        <f t="shared" si="63"/>
        <v>1237.1297434455594</v>
      </c>
      <c r="Z105" s="324">
        <f t="shared" si="64"/>
        <v>24864.092590630542</v>
      </c>
      <c r="AA105" s="324">
        <f t="shared" si="65"/>
        <v>21858.510751814916</v>
      </c>
      <c r="AB105" s="334">
        <f t="shared" si="66"/>
        <v>1.000781079393672</v>
      </c>
      <c r="AD105" s="324">
        <f t="shared" si="67"/>
        <v>15509.414062985663</v>
      </c>
      <c r="AE105" s="324">
        <f t="shared" si="68"/>
        <v>7959.8874014228231</v>
      </c>
      <c r="AF105" s="324">
        <f t="shared" si="69"/>
        <v>1338.4119109905387</v>
      </c>
      <c r="AG105" s="324">
        <f t="shared" si="70"/>
        <v>24807.713375399027</v>
      </c>
      <c r="AH105" s="324">
        <f t="shared" si="71"/>
        <v>21848.870936532552</v>
      </c>
      <c r="AI105" s="334">
        <f t="shared" si="72"/>
        <v>1.0003397252294757</v>
      </c>
    </row>
    <row r="106" spans="2:35" x14ac:dyDescent="0.2">
      <c r="B106" s="319">
        <f t="shared" si="47"/>
        <v>1983</v>
      </c>
      <c r="C106" s="324">
        <f>'Final Floorspace Estimates'!D124</f>
        <v>15468.852374087506</v>
      </c>
      <c r="D106" s="324">
        <f>'Final Floorspace Estimates'!E124</f>
        <v>5491.9035353605832</v>
      </c>
      <c r="E106" s="324">
        <f>'Final Floorspace Estimates'!F124</f>
        <v>929.49629623993155</v>
      </c>
      <c r="F106" s="324">
        <f t="shared" si="48"/>
        <v>21890.252205688023</v>
      </c>
      <c r="H106" s="324">
        <f t="shared" si="49"/>
        <v>15468.852374087506</v>
      </c>
      <c r="I106" s="324">
        <f t="shared" si="50"/>
        <v>7764.4424132002059</v>
      </c>
      <c r="J106" s="324">
        <f t="shared" si="51"/>
        <v>1639.3330131393936</v>
      </c>
      <c r="K106" s="324">
        <f t="shared" si="52"/>
        <v>24872.627800427104</v>
      </c>
      <c r="L106" s="324">
        <f t="shared" si="53"/>
        <v>21909.620024157812</v>
      </c>
      <c r="M106" s="334">
        <f t="shared" si="54"/>
        <v>1.0008847690875282</v>
      </c>
      <c r="P106" s="324">
        <f t="shared" si="55"/>
        <v>15468.852374087506</v>
      </c>
      <c r="Q106" s="324">
        <f t="shared" si="56"/>
        <v>8363.1178148023027</v>
      </c>
      <c r="R106" s="324">
        <f t="shared" si="57"/>
        <v>1114.5776688444193</v>
      </c>
      <c r="S106" s="324">
        <f t="shared" si="58"/>
        <v>24946.547857734229</v>
      </c>
      <c r="T106" s="324">
        <f t="shared" si="59"/>
        <v>21948.518657733755</v>
      </c>
      <c r="U106" s="334">
        <f t="shared" si="60"/>
        <v>1.0026617533456554</v>
      </c>
      <c r="W106" s="324">
        <f t="shared" si="61"/>
        <v>15468.852374087506</v>
      </c>
      <c r="X106" s="324">
        <f t="shared" si="62"/>
        <v>8212.8794724755317</v>
      </c>
      <c r="Y106" s="324">
        <f t="shared" si="63"/>
        <v>1272.1900265651016</v>
      </c>
      <c r="Z106" s="324">
        <f t="shared" si="64"/>
        <v>24953.92187312814</v>
      </c>
      <c r="AA106" s="324">
        <f t="shared" si="65"/>
        <v>21937.481433336648</v>
      </c>
      <c r="AB106" s="334">
        <f t="shared" si="66"/>
        <v>1.0021575460714132</v>
      </c>
      <c r="AD106" s="324">
        <f t="shared" si="67"/>
        <v>15468.852374087506</v>
      </c>
      <c r="AE106" s="324">
        <f t="shared" si="68"/>
        <v>8053.3665494700535</v>
      </c>
      <c r="AF106" s="324">
        <f t="shared" si="69"/>
        <v>1376.3425328824701</v>
      </c>
      <c r="AG106" s="324">
        <f t="shared" si="70"/>
        <v>24898.561456440031</v>
      </c>
      <c r="AH106" s="324">
        <f t="shared" si="71"/>
        <v>21928.883470032113</v>
      </c>
      <c r="AI106" s="334">
        <f t="shared" si="72"/>
        <v>1.0017647701808594</v>
      </c>
    </row>
    <row r="107" spans="2:35" x14ac:dyDescent="0.2">
      <c r="B107" s="319">
        <f t="shared" si="47"/>
        <v>1984</v>
      </c>
      <c r="C107" s="324">
        <f>'Final Floorspace Estimates'!D125</f>
        <v>15547.300310781038</v>
      </c>
      <c r="D107" s="324">
        <f>'Final Floorspace Estimates'!E125</f>
        <v>5435.1832672172413</v>
      </c>
      <c r="E107" s="324">
        <f>'Final Floorspace Estimates'!F125</f>
        <v>956.45826243782517</v>
      </c>
      <c r="F107" s="324">
        <f t="shared" si="48"/>
        <v>21938.941840436102</v>
      </c>
      <c r="H107" s="324">
        <f t="shared" si="49"/>
        <v>15547.300310781038</v>
      </c>
      <c r="I107" s="324">
        <f t="shared" si="50"/>
        <v>7684.2514096939258</v>
      </c>
      <c r="J107" s="324">
        <f t="shared" si="51"/>
        <v>1686.8852642523407</v>
      </c>
      <c r="K107" s="324">
        <f t="shared" si="52"/>
        <v>24918.436984727305</v>
      </c>
      <c r="L107" s="324">
        <f t="shared" si="53"/>
        <v>21949.972086259459</v>
      </c>
      <c r="M107" s="334">
        <f t="shared" si="54"/>
        <v>1.0005027701838849</v>
      </c>
      <c r="P107" s="324">
        <f t="shared" si="55"/>
        <v>15547.300310781038</v>
      </c>
      <c r="Q107" s="324">
        <f t="shared" si="56"/>
        <v>8276.743703910568</v>
      </c>
      <c r="R107" s="324">
        <f t="shared" si="57"/>
        <v>1146.9083037849521</v>
      </c>
      <c r="S107" s="324">
        <f t="shared" si="58"/>
        <v>24970.95231847656</v>
      </c>
      <c r="T107" s="324">
        <f t="shared" si="59"/>
        <v>21969.990236286012</v>
      </c>
      <c r="U107" s="334">
        <f t="shared" si="60"/>
        <v>1.0014152184766123</v>
      </c>
      <c r="W107" s="324">
        <f t="shared" si="61"/>
        <v>15547.300310781038</v>
      </c>
      <c r="X107" s="324">
        <f t="shared" si="62"/>
        <v>8128.0570201312048</v>
      </c>
      <c r="Y107" s="324">
        <f t="shared" si="63"/>
        <v>1309.0925345495889</v>
      </c>
      <c r="Z107" s="324">
        <f t="shared" si="64"/>
        <v>24984.449865461833</v>
      </c>
      <c r="AA107" s="324">
        <f t="shared" si="65"/>
        <v>21964.319189278278</v>
      </c>
      <c r="AB107" s="334">
        <f t="shared" si="66"/>
        <v>1.0011567262006869</v>
      </c>
      <c r="AD107" s="324">
        <f t="shared" si="67"/>
        <v>15547.300310781038</v>
      </c>
      <c r="AE107" s="324">
        <f t="shared" si="68"/>
        <v>7970.1915433539689</v>
      </c>
      <c r="AF107" s="324">
        <f t="shared" si="69"/>
        <v>1416.2662001401195</v>
      </c>
      <c r="AG107" s="324">
        <f t="shared" si="70"/>
        <v>24933.758054275124</v>
      </c>
      <c r="AH107" s="324">
        <f t="shared" si="71"/>
        <v>21959.882132096089</v>
      </c>
      <c r="AI107" s="334">
        <f t="shared" si="72"/>
        <v>1.000954480476419</v>
      </c>
    </row>
    <row r="108" spans="2:35" x14ac:dyDescent="0.2">
      <c r="B108" s="319">
        <f t="shared" si="47"/>
        <v>1985</v>
      </c>
      <c r="C108" s="324">
        <f>'Final Floorspace Estimates'!D126</f>
        <v>15623.482421318467</v>
      </c>
      <c r="D108" s="324">
        <f>'Final Floorspace Estimates'!E126</f>
        <v>5366.3893125931572</v>
      </c>
      <c r="E108" s="324">
        <f>'Final Floorspace Estimates'!F126</f>
        <v>983.42022863571879</v>
      </c>
      <c r="F108" s="324">
        <f t="shared" si="48"/>
        <v>21973.291962547344</v>
      </c>
      <c r="H108" s="324">
        <f>H$7*C108</f>
        <v>15623.482421318467</v>
      </c>
      <c r="I108" s="324">
        <f>I$91*D108</f>
        <v>7586.9906519956503</v>
      </c>
      <c r="J108" s="324">
        <f>J$91*E108</f>
        <v>1734.4375153652877</v>
      </c>
      <c r="K108" s="324">
        <f>SUM(H108:J108)</f>
        <v>24944.910588679406</v>
      </c>
      <c r="L108" s="324">
        <f>K108*L$91</f>
        <v>21973.291962547344</v>
      </c>
      <c r="M108" s="334">
        <f>L108/F108</f>
        <v>1</v>
      </c>
      <c r="P108" s="324">
        <f>P$7*C108</f>
        <v>15623.482421318467</v>
      </c>
      <c r="Q108" s="324">
        <f>Q$91*D108</f>
        <v>8171.983679674343</v>
      </c>
      <c r="R108" s="324">
        <f>R$91*E108</f>
        <v>1179.2389387254846</v>
      </c>
      <c r="S108" s="324">
        <f>SUM(P108:R108)</f>
        <v>24974.705039718294</v>
      </c>
      <c r="T108" s="324">
        <f>S108*T$91</f>
        <v>21973.291962547344</v>
      </c>
      <c r="U108" s="334">
        <f>T108/F108</f>
        <v>1</v>
      </c>
      <c r="W108" s="324">
        <f>W$91*C108</f>
        <v>15623.482421318467</v>
      </c>
      <c r="X108" s="324">
        <f>X$91*D108</f>
        <v>8025.1789462311945</v>
      </c>
      <c r="Y108" s="324">
        <f>Y$140*E108</f>
        <v>1345.9950425340764</v>
      </c>
      <c r="Z108" s="324">
        <f>SUM(W108:Y108)</f>
        <v>24994.656410083739</v>
      </c>
      <c r="AA108" s="324">
        <f>Z108*AA$91</f>
        <v>21973.291962547344</v>
      </c>
      <c r="AB108" s="334">
        <f>AA108/F108</f>
        <v>1</v>
      </c>
      <c r="AD108" s="324">
        <f>AD$91*C108</f>
        <v>15623.482421318467</v>
      </c>
      <c r="AE108" s="324">
        <f>AE$91*D108</f>
        <v>7869.311597191735</v>
      </c>
      <c r="AF108" s="324">
        <f>AF$91*E108</f>
        <v>1456.1898673977687</v>
      </c>
      <c r="AG108" s="324">
        <f>SUM(AD108:AF108)</f>
        <v>24948.983885907972</v>
      </c>
      <c r="AH108" s="324">
        <f>AG108*AH$91</f>
        <v>21973.291962547344</v>
      </c>
      <c r="AI108" s="334">
        <f>AH108/F108</f>
        <v>1</v>
      </c>
    </row>
    <row r="109" spans="2:35" x14ac:dyDescent="0.2">
      <c r="B109" s="319">
        <f t="shared" si="47"/>
        <v>1986</v>
      </c>
      <c r="C109" s="324">
        <f>'Final Floorspace Estimates'!D127</f>
        <v>15709.080298326815</v>
      </c>
      <c r="D109" s="324">
        <f>'Final Floorspace Estimates'!E127</f>
        <v>5279.7019808825062</v>
      </c>
      <c r="E109" s="324">
        <f>'Final Floorspace Estimates'!F127</f>
        <v>1010.3821948336124</v>
      </c>
      <c r="F109" s="324">
        <f t="shared" si="48"/>
        <v>21999.164474042933</v>
      </c>
      <c r="H109" s="324">
        <f t="shared" ref="H109:H133" si="73">H$7*C109</f>
        <v>15709.080298326815</v>
      </c>
      <c r="I109" s="324">
        <f t="shared" ref="I109:J133" si="74">I$91*D109</f>
        <v>7464.4322729768637</v>
      </c>
      <c r="J109" s="324">
        <f t="shared" si="74"/>
        <v>1781.9897664782347</v>
      </c>
      <c r="K109" s="324">
        <f t="shared" ref="K109:K133" si="75">SUM(H109:J109)</f>
        <v>24955.502337781916</v>
      </c>
      <c r="L109" s="324">
        <f t="shared" ref="L109:L133" si="76">K109*L$91</f>
        <v>21982.621945695453</v>
      </c>
      <c r="M109" s="334">
        <f t="shared" ref="M109:M133" si="77">L109/F109</f>
        <v>0.9992480383349559</v>
      </c>
      <c r="P109" s="324">
        <f t="shared" ref="P109:P133" si="78">P$7*C109</f>
        <v>15709.080298326815</v>
      </c>
      <c r="Q109" s="324">
        <f t="shared" ref="Q109:R133" si="79">Q$91*D109</f>
        <v>8039.9754673160714</v>
      </c>
      <c r="R109" s="324">
        <f t="shared" si="79"/>
        <v>1211.569573666017</v>
      </c>
      <c r="S109" s="324">
        <f t="shared" ref="S109:S133" si="80">SUM(P109:R109)</f>
        <v>24960.625339308903</v>
      </c>
      <c r="T109" s="324">
        <f t="shared" ref="T109:T133" si="81">S109*T$91</f>
        <v>21960.90433405088</v>
      </c>
      <c r="U109" s="334">
        <f t="shared" ref="U109:U133" si="82">T109/F109</f>
        <v>0.99826083667690213</v>
      </c>
      <c r="W109" s="324">
        <f t="shared" ref="W109:W133" si="83">W$42*C109</f>
        <v>15709.080298326815</v>
      </c>
      <c r="X109" s="324">
        <f t="shared" ref="X109:X133" si="84">X$91*D109</f>
        <v>7895.5421813925459</v>
      </c>
      <c r="Y109" s="324">
        <f t="shared" ref="Y109:Y133" si="85">Y$140*E109</f>
        <v>1382.897550518564</v>
      </c>
      <c r="Z109" s="324">
        <f t="shared" ref="Z109:Z133" si="86">SUM(W109:Y109)</f>
        <v>24987.520030237923</v>
      </c>
      <c r="AA109" s="324">
        <f t="shared" ref="AA109:AA133" si="87">Z109*AA$91</f>
        <v>21967.018231261143</v>
      </c>
      <c r="AB109" s="334">
        <f t="shared" ref="AB109:AB133" si="88">AA109/F109</f>
        <v>0.99853875165033112</v>
      </c>
      <c r="AD109" s="324">
        <f t="shared" ref="AD109:AF133" si="89">AD$91*C109</f>
        <v>15709.080298326815</v>
      </c>
      <c r="AE109" s="324">
        <f t="shared" si="89"/>
        <v>7742.1926751337687</v>
      </c>
      <c r="AF109" s="324">
        <f t="shared" si="89"/>
        <v>1496.1135346554181</v>
      </c>
      <c r="AG109" s="324">
        <f t="shared" ref="AG109:AG133" si="90">SUM(AD109:AF109)</f>
        <v>24947.386508116</v>
      </c>
      <c r="AH109" s="324">
        <f t="shared" ref="AH109:AH133" si="91">AG109*AH$91</f>
        <v>21971.885105708687</v>
      </c>
      <c r="AI109" s="334">
        <f t="shared" ref="AI109:AI133" si="92">AH109/F109</f>
        <v>0.99875998161810042</v>
      </c>
    </row>
    <row r="110" spans="2:35" x14ac:dyDescent="0.2">
      <c r="B110" s="319">
        <f t="shared" si="47"/>
        <v>1987</v>
      </c>
      <c r="C110" s="324">
        <f>'Final Floorspace Estimates'!D128</f>
        <v>15794.428927298852</v>
      </c>
      <c r="D110" s="324">
        <f>'Final Floorspace Estimates'!E128</f>
        <v>5186.7201132298378</v>
      </c>
      <c r="E110" s="324">
        <f>'Final Floorspace Estimates'!F128</f>
        <v>1033.9435926376066</v>
      </c>
      <c r="F110" s="324">
        <f t="shared" si="48"/>
        <v>22015.092633166296</v>
      </c>
      <c r="H110" s="324">
        <f t="shared" si="73"/>
        <v>15794.428927298852</v>
      </c>
      <c r="I110" s="324">
        <f t="shared" si="74"/>
        <v>7332.974691427492</v>
      </c>
      <c r="J110" s="324">
        <f t="shared" si="74"/>
        <v>1823.5445068381978</v>
      </c>
      <c r="K110" s="324">
        <f t="shared" si="75"/>
        <v>24950.948125564544</v>
      </c>
      <c r="L110" s="324">
        <f t="shared" si="76"/>
        <v>21978.610264260238</v>
      </c>
      <c r="M110" s="334">
        <f t="shared" si="77"/>
        <v>0.9983428473586754</v>
      </c>
      <c r="P110" s="324">
        <f t="shared" si="78"/>
        <v>15794.428927298852</v>
      </c>
      <c r="Q110" s="324">
        <f t="shared" si="79"/>
        <v>7898.3818816289249</v>
      </c>
      <c r="R110" s="324">
        <f t="shared" si="79"/>
        <v>1239.8225187776059</v>
      </c>
      <c r="S110" s="324">
        <f t="shared" si="80"/>
        <v>24932.633327705382</v>
      </c>
      <c r="T110" s="324">
        <f t="shared" si="81"/>
        <v>21936.276349752166</v>
      </c>
      <c r="U110" s="334">
        <f t="shared" si="82"/>
        <v>0.99641989771619721</v>
      </c>
      <c r="W110" s="324">
        <f t="shared" si="83"/>
        <v>15794.428927298852</v>
      </c>
      <c r="X110" s="324">
        <f t="shared" si="84"/>
        <v>7756.4922386468024</v>
      </c>
      <c r="Y110" s="324">
        <f t="shared" si="85"/>
        <v>1415.1457428130677</v>
      </c>
      <c r="Z110" s="324">
        <f t="shared" si="86"/>
        <v>24966.066908758723</v>
      </c>
      <c r="AA110" s="324">
        <f t="shared" si="87"/>
        <v>21948.15837201618</v>
      </c>
      <c r="AB110" s="334">
        <f t="shared" si="88"/>
        <v>0.99695961937269895</v>
      </c>
      <c r="AD110" s="324">
        <f t="shared" si="89"/>
        <v>15794.428927298852</v>
      </c>
      <c r="AE110" s="324">
        <f t="shared" si="89"/>
        <v>7605.8434006354346</v>
      </c>
      <c r="AF110" s="324">
        <f t="shared" si="89"/>
        <v>1531.0018435846555</v>
      </c>
      <c r="AG110" s="324">
        <f t="shared" si="90"/>
        <v>24931.27417151894</v>
      </c>
      <c r="AH110" s="324">
        <f t="shared" si="91"/>
        <v>21957.694504686013</v>
      </c>
      <c r="AI110" s="334">
        <f t="shared" si="92"/>
        <v>0.99739278278603238</v>
      </c>
    </row>
    <row r="111" spans="2:35" x14ac:dyDescent="0.2">
      <c r="B111" s="319">
        <f t="shared" si="47"/>
        <v>1988</v>
      </c>
      <c r="C111" s="324">
        <f>'Final Floorspace Estimates'!D129</f>
        <v>15995.031065469613</v>
      </c>
      <c r="D111" s="324">
        <f>'Final Floorspace Estimates'!E129</f>
        <v>5282.029978230189</v>
      </c>
      <c r="E111" s="324">
        <f>'Final Floorspace Estimates'!F129</f>
        <v>1030.7772802407558</v>
      </c>
      <c r="F111" s="324">
        <f t="shared" si="48"/>
        <v>22307.838323940559</v>
      </c>
      <c r="H111" s="324">
        <f t="shared" si="73"/>
        <v>15995.031065469613</v>
      </c>
      <c r="I111" s="324">
        <f t="shared" si="74"/>
        <v>7467.7235910467798</v>
      </c>
      <c r="J111" s="324">
        <f t="shared" si="74"/>
        <v>1817.960148446381</v>
      </c>
      <c r="K111" s="324">
        <f t="shared" si="75"/>
        <v>25280.714804962776</v>
      </c>
      <c r="L111" s="324">
        <f t="shared" si="76"/>
        <v>22269.092745653677</v>
      </c>
      <c r="M111" s="334">
        <f t="shared" si="77"/>
        <v>0.99826314061791899</v>
      </c>
      <c r="P111" s="324">
        <f t="shared" si="78"/>
        <v>15995.031065469613</v>
      </c>
      <c r="Q111" s="324">
        <f t="shared" si="79"/>
        <v>8043.520561647365</v>
      </c>
      <c r="R111" s="324">
        <f t="shared" si="79"/>
        <v>1236.0257300175092</v>
      </c>
      <c r="S111" s="324">
        <f t="shared" si="80"/>
        <v>25274.577357134487</v>
      </c>
      <c r="T111" s="324">
        <f t="shared" si="81"/>
        <v>22237.126188881255</v>
      </c>
      <c r="U111" s="334">
        <f t="shared" si="82"/>
        <v>0.99683016641807842</v>
      </c>
      <c r="W111" s="324">
        <f t="shared" si="83"/>
        <v>15995.031065469613</v>
      </c>
      <c r="X111" s="324">
        <f t="shared" si="84"/>
        <v>7899.0235902529994</v>
      </c>
      <c r="Y111" s="324">
        <f t="shared" si="85"/>
        <v>1410.8120503943264</v>
      </c>
      <c r="Z111" s="324">
        <f t="shared" si="86"/>
        <v>25304.86670611694</v>
      </c>
      <c r="AA111" s="324">
        <f t="shared" si="87"/>
        <v>22246.003909160692</v>
      </c>
      <c r="AB111" s="334">
        <f t="shared" si="88"/>
        <v>0.99722813058432891</v>
      </c>
      <c r="AD111" s="324">
        <f t="shared" si="89"/>
        <v>15995.031065469613</v>
      </c>
      <c r="AE111" s="324">
        <f t="shared" si="89"/>
        <v>7745.6064670633559</v>
      </c>
      <c r="AF111" s="324">
        <f t="shared" si="89"/>
        <v>1526.3133575284896</v>
      </c>
      <c r="AG111" s="324">
        <f t="shared" si="90"/>
        <v>25266.950890061456</v>
      </c>
      <c r="AH111" s="324">
        <f t="shared" si="91"/>
        <v>22253.33470291191</v>
      </c>
      <c r="AI111" s="334">
        <f t="shared" si="92"/>
        <v>0.99755675022217838</v>
      </c>
    </row>
    <row r="112" spans="2:35" x14ac:dyDescent="0.2">
      <c r="B112" s="319">
        <f t="shared" si="47"/>
        <v>1989</v>
      </c>
      <c r="C112" s="324">
        <f>'Final Floorspace Estimates'!D130</f>
        <v>16183.619670696955</v>
      </c>
      <c r="D112" s="324">
        <f>'Final Floorspace Estimates'!E130</f>
        <v>5370.7401510076061</v>
      </c>
      <c r="E112" s="324">
        <f>'Final Floorspace Estimates'!F130</f>
        <v>1024.1323405837243</v>
      </c>
      <c r="F112" s="324">
        <f t="shared" si="48"/>
        <v>22578.492162288287</v>
      </c>
      <c r="H112" s="324">
        <f t="shared" si="73"/>
        <v>16183.619670696955</v>
      </c>
      <c r="I112" s="324">
        <f t="shared" si="74"/>
        <v>7593.1418587859034</v>
      </c>
      <c r="J112" s="324">
        <f t="shared" si="74"/>
        <v>1806.2406085255043</v>
      </c>
      <c r="K112" s="324">
        <f t="shared" si="75"/>
        <v>25583.002138008364</v>
      </c>
      <c r="L112" s="324">
        <f t="shared" si="76"/>
        <v>22535.369419686132</v>
      </c>
      <c r="M112" s="334">
        <f t="shared" si="77"/>
        <v>0.99809009643814128</v>
      </c>
      <c r="P112" s="324">
        <f t="shared" si="78"/>
        <v>16183.619670696955</v>
      </c>
      <c r="Q112" s="324">
        <f t="shared" si="79"/>
        <v>8178.6091737346305</v>
      </c>
      <c r="R112" s="324">
        <f t="shared" si="79"/>
        <v>1228.057649474847</v>
      </c>
      <c r="S112" s="324">
        <f t="shared" si="80"/>
        <v>25590.286493906431</v>
      </c>
      <c r="T112" s="324">
        <f t="shared" si="81"/>
        <v>22514.893995407947</v>
      </c>
      <c r="U112" s="334">
        <f t="shared" si="82"/>
        <v>0.99718324118266122</v>
      </c>
      <c r="W112" s="324">
        <f t="shared" si="83"/>
        <v>16183.619670696955</v>
      </c>
      <c r="X112" s="324">
        <f t="shared" si="84"/>
        <v>8031.6854173066631</v>
      </c>
      <c r="Y112" s="324">
        <f t="shared" si="85"/>
        <v>1401.7172040856326</v>
      </c>
      <c r="Z112" s="324">
        <f t="shared" si="86"/>
        <v>25617.022292089248</v>
      </c>
      <c r="AA112" s="324">
        <f t="shared" si="87"/>
        <v>22520.4259982574</v>
      </c>
      <c r="AB112" s="334">
        <f t="shared" si="88"/>
        <v>0.99742825324146889</v>
      </c>
      <c r="AD112" s="324">
        <f t="shared" si="89"/>
        <v>16183.619670696955</v>
      </c>
      <c r="AE112" s="324">
        <f t="shared" si="89"/>
        <v>7875.6916977021438</v>
      </c>
      <c r="AF112" s="324">
        <f t="shared" si="89"/>
        <v>1516.4739282425346</v>
      </c>
      <c r="AG112" s="324">
        <f t="shared" si="90"/>
        <v>25575.785296641636</v>
      </c>
      <c r="AH112" s="324">
        <f t="shared" si="91"/>
        <v>22525.334100358286</v>
      </c>
      <c r="AI112" s="334">
        <f t="shared" si="92"/>
        <v>0.99764563277530161</v>
      </c>
    </row>
    <row r="113" spans="2:35" x14ac:dyDescent="0.2">
      <c r="B113" s="319">
        <f t="shared" si="47"/>
        <v>1990</v>
      </c>
      <c r="C113" s="324">
        <f>'Final Floorspace Estimates'!D131</f>
        <v>16140.241734318541</v>
      </c>
      <c r="D113" s="324">
        <f>'Final Floorspace Estimates'!E131</f>
        <v>5415.456631667289</v>
      </c>
      <c r="E113" s="324">
        <f>'Final Floorspace Estimates'!F131</f>
        <v>1066.6136311135151</v>
      </c>
      <c r="F113" s="324">
        <f t="shared" si="48"/>
        <v>22622.311997099347</v>
      </c>
      <c r="H113" s="324">
        <f t="shared" si="73"/>
        <v>16140.241734318541</v>
      </c>
      <c r="I113" s="324">
        <f t="shared" si="74"/>
        <v>7656.3619311647408</v>
      </c>
      <c r="J113" s="324">
        <f t="shared" si="74"/>
        <v>1881.1639646356566</v>
      </c>
      <c r="K113" s="324">
        <f t="shared" si="75"/>
        <v>25677.767630118939</v>
      </c>
      <c r="L113" s="324">
        <f t="shared" si="76"/>
        <v>22618.845759227119</v>
      </c>
      <c r="M113" s="334">
        <f t="shared" si="77"/>
        <v>0.99984677791232512</v>
      </c>
      <c r="P113" s="324">
        <f t="shared" si="78"/>
        <v>16140.241734318541</v>
      </c>
      <c r="Q113" s="324">
        <f t="shared" si="79"/>
        <v>8246.7038140742497</v>
      </c>
      <c r="R113" s="324">
        <f t="shared" si="79"/>
        <v>1278.9978177786211</v>
      </c>
      <c r="S113" s="324">
        <f t="shared" si="80"/>
        <v>25665.94336617141</v>
      </c>
      <c r="T113" s="324">
        <f t="shared" si="81"/>
        <v>22581.45856706586</v>
      </c>
      <c r="U113" s="334">
        <f t="shared" si="82"/>
        <v>0.99819410898237437</v>
      </c>
      <c r="W113" s="324">
        <f t="shared" si="83"/>
        <v>16140.241734318541</v>
      </c>
      <c r="X113" s="324">
        <f t="shared" si="84"/>
        <v>8098.5567787074315</v>
      </c>
      <c r="Y113" s="324">
        <f t="shared" si="85"/>
        <v>1459.8608183703138</v>
      </c>
      <c r="Z113" s="324">
        <f t="shared" si="86"/>
        <v>25698.659331396288</v>
      </c>
      <c r="AA113" s="324">
        <f t="shared" si="87"/>
        <v>22592.194718347819</v>
      </c>
      <c r="AB113" s="334">
        <f t="shared" si="88"/>
        <v>0.99866869138948355</v>
      </c>
      <c r="AD113" s="324">
        <f t="shared" si="89"/>
        <v>16140.241734318541</v>
      </c>
      <c r="AE113" s="324">
        <f t="shared" si="89"/>
        <v>7941.2642641603916</v>
      </c>
      <c r="AF113" s="324">
        <f t="shared" si="89"/>
        <v>1579.3776829367823</v>
      </c>
      <c r="AG113" s="324">
        <f t="shared" si="90"/>
        <v>25660.883681415715</v>
      </c>
      <c r="AH113" s="324">
        <f t="shared" si="91"/>
        <v>22600.282709998384</v>
      </c>
      <c r="AI113" s="334">
        <f t="shared" si="92"/>
        <v>0.99902621415955239</v>
      </c>
    </row>
    <row r="114" spans="2:35" x14ac:dyDescent="0.2">
      <c r="B114" s="319">
        <f t="shared" si="47"/>
        <v>1991</v>
      </c>
      <c r="C114" s="324">
        <f>'Final Floorspace Estimates'!D132</f>
        <v>16071.937918666907</v>
      </c>
      <c r="D114" s="324">
        <f>'Final Floorspace Estimates'!E132</f>
        <v>5452.1084753068981</v>
      </c>
      <c r="E114" s="324">
        <f>'Final Floorspace Estimates'!F132</f>
        <v>1108.2548928131475</v>
      </c>
      <c r="F114" s="324">
        <f t="shared" si="48"/>
        <v>22632.301286786951</v>
      </c>
      <c r="H114" s="324">
        <f t="shared" si="73"/>
        <v>16071.937918666907</v>
      </c>
      <c r="I114" s="324">
        <f t="shared" si="74"/>
        <v>7708.1802355914369</v>
      </c>
      <c r="J114" s="324">
        <f t="shared" si="74"/>
        <v>1954.6057796155878</v>
      </c>
      <c r="K114" s="324">
        <f t="shared" si="75"/>
        <v>25734.723933873931</v>
      </c>
      <c r="L114" s="324">
        <f t="shared" si="76"/>
        <v>22669.017015085778</v>
      </c>
      <c r="M114" s="334">
        <f t="shared" si="77"/>
        <v>1.0016222710997693</v>
      </c>
      <c r="P114" s="324">
        <f t="shared" si="78"/>
        <v>16071.937918666907</v>
      </c>
      <c r="Q114" s="324">
        <f t="shared" si="79"/>
        <v>8302.5175559788822</v>
      </c>
      <c r="R114" s="324">
        <f t="shared" si="79"/>
        <v>1328.9306906482257</v>
      </c>
      <c r="S114" s="324">
        <f t="shared" si="80"/>
        <v>25703.386165294014</v>
      </c>
      <c r="T114" s="324">
        <f t="shared" si="81"/>
        <v>22614.401561015438</v>
      </c>
      <c r="U114" s="334">
        <f t="shared" si="82"/>
        <v>0.99920910712769795</v>
      </c>
      <c r="W114" s="324">
        <f t="shared" si="83"/>
        <v>16071.937918666907</v>
      </c>
      <c r="X114" s="324">
        <f t="shared" si="84"/>
        <v>8153.3678605696632</v>
      </c>
      <c r="Y114" s="324">
        <f t="shared" si="85"/>
        <v>1516.8546956371308</v>
      </c>
      <c r="Z114" s="324">
        <f t="shared" si="86"/>
        <v>25742.160474873701</v>
      </c>
      <c r="AA114" s="324">
        <f t="shared" si="87"/>
        <v>22630.437425534954</v>
      </c>
      <c r="AB114" s="334">
        <f t="shared" si="88"/>
        <v>0.99991764596854826</v>
      </c>
      <c r="AD114" s="324">
        <f t="shared" si="89"/>
        <v>16071.937918666907</v>
      </c>
      <c r="AE114" s="324">
        <f t="shared" si="89"/>
        <v>7995.0107893211352</v>
      </c>
      <c r="AF114" s="324">
        <f t="shared" si="89"/>
        <v>1641.0375731718907</v>
      </c>
      <c r="AG114" s="324">
        <f t="shared" si="90"/>
        <v>25707.986281159934</v>
      </c>
      <c r="AH114" s="324">
        <f t="shared" si="91"/>
        <v>22641.767332422602</v>
      </c>
      <c r="AI114" s="334">
        <f t="shared" si="92"/>
        <v>1.0004182537831969</v>
      </c>
    </row>
    <row r="115" spans="2:35" x14ac:dyDescent="0.2">
      <c r="B115" s="319">
        <f t="shared" si="47"/>
        <v>1992</v>
      </c>
      <c r="C115" s="324">
        <f>'Final Floorspace Estimates'!D133</f>
        <v>16385.884633398047</v>
      </c>
      <c r="D115" s="324">
        <f>'Final Floorspace Estimates'!E133</f>
        <v>5525.9642188087164</v>
      </c>
      <c r="E115" s="324">
        <f>'Final Floorspace Estimates'!F133</f>
        <v>1116.7059878011792</v>
      </c>
      <c r="F115" s="324">
        <f t="shared" si="48"/>
        <v>23028.554840007942</v>
      </c>
      <c r="H115" s="324">
        <f t="shared" si="73"/>
        <v>16385.884633398047</v>
      </c>
      <c r="I115" s="324">
        <f t="shared" si="74"/>
        <v>7812.5973404461938</v>
      </c>
      <c r="J115" s="324">
        <f t="shared" si="74"/>
        <v>1969.5107975990925</v>
      </c>
      <c r="K115" s="324">
        <f t="shared" si="75"/>
        <v>26167.992771443336</v>
      </c>
      <c r="L115" s="324">
        <f t="shared" si="76"/>
        <v>23050.671727069654</v>
      </c>
      <c r="M115" s="334">
        <f t="shared" si="77"/>
        <v>1.0009604114203157</v>
      </c>
      <c r="P115" s="324">
        <f t="shared" si="78"/>
        <v>16385.884633398047</v>
      </c>
      <c r="Q115" s="324">
        <f t="shared" si="79"/>
        <v>8414.9857157396273</v>
      </c>
      <c r="R115" s="324">
        <f t="shared" si="79"/>
        <v>1339.0645683076064</v>
      </c>
      <c r="S115" s="324">
        <f t="shared" si="80"/>
        <v>26139.93491744528</v>
      </c>
      <c r="T115" s="324">
        <f t="shared" si="81"/>
        <v>22998.486705230367</v>
      </c>
      <c r="U115" s="334">
        <f t="shared" si="82"/>
        <v>0.9986943108246924</v>
      </c>
      <c r="W115" s="324">
        <f t="shared" si="83"/>
        <v>16385.884633398047</v>
      </c>
      <c r="X115" s="324">
        <f t="shared" si="84"/>
        <v>8263.8155980117008</v>
      </c>
      <c r="Y115" s="324">
        <f t="shared" si="85"/>
        <v>1528.4216042959611</v>
      </c>
      <c r="Z115" s="324">
        <f t="shared" si="86"/>
        <v>26178.121835705708</v>
      </c>
      <c r="AA115" s="324">
        <f t="shared" si="87"/>
        <v>23013.699596007777</v>
      </c>
      <c r="AB115" s="334">
        <f t="shared" si="88"/>
        <v>0.99935492070156495</v>
      </c>
      <c r="AD115" s="324">
        <f t="shared" si="89"/>
        <v>16385.884633398047</v>
      </c>
      <c r="AE115" s="324">
        <f t="shared" si="89"/>
        <v>8103.3133788284231</v>
      </c>
      <c r="AF115" s="324">
        <f t="shared" si="89"/>
        <v>1653.5514492664063</v>
      </c>
      <c r="AG115" s="324">
        <f t="shared" si="90"/>
        <v>26142.74946149288</v>
      </c>
      <c r="AH115" s="324">
        <f t="shared" si="91"/>
        <v>23024.675844436886</v>
      </c>
      <c r="AI115" s="334">
        <f t="shared" si="92"/>
        <v>0.9998315571429468</v>
      </c>
    </row>
    <row r="116" spans="2:35" x14ac:dyDescent="0.2">
      <c r="B116" s="319">
        <f t="shared" si="47"/>
        <v>1993</v>
      </c>
      <c r="C116" s="324">
        <f>'Final Floorspace Estimates'!D134</f>
        <v>16724.448495374676</v>
      </c>
      <c r="D116" s="324">
        <f>'Final Floorspace Estimates'!E134</f>
        <v>5595.6591639499093</v>
      </c>
      <c r="E116" s="324">
        <f>'Final Floorspace Estimates'!F134</f>
        <v>1128.9131576371969</v>
      </c>
      <c r="F116" s="324">
        <f t="shared" si="48"/>
        <v>23449.020816961784</v>
      </c>
      <c r="H116" s="324">
        <f t="shared" si="73"/>
        <v>16724.448495374676</v>
      </c>
      <c r="I116" s="324">
        <f t="shared" si="74"/>
        <v>7911.1319167648962</v>
      </c>
      <c r="J116" s="324">
        <f t="shared" si="74"/>
        <v>1991.0403255704634</v>
      </c>
      <c r="K116" s="324">
        <f t="shared" si="75"/>
        <v>26626.620737710033</v>
      </c>
      <c r="L116" s="324">
        <f t="shared" si="76"/>
        <v>23454.664604460078</v>
      </c>
      <c r="M116" s="334">
        <f t="shared" si="77"/>
        <v>1.0002406832908866</v>
      </c>
      <c r="P116" s="324">
        <f t="shared" si="78"/>
        <v>16724.448495374676</v>
      </c>
      <c r="Q116" s="324">
        <f t="shared" si="79"/>
        <v>8521.117776064264</v>
      </c>
      <c r="R116" s="324">
        <f t="shared" si="79"/>
        <v>1353.7024307219656</v>
      </c>
      <c r="S116" s="324">
        <f t="shared" si="80"/>
        <v>26599.268702160905</v>
      </c>
      <c r="T116" s="324">
        <f t="shared" si="81"/>
        <v>23402.618619652054</v>
      </c>
      <c r="U116" s="334">
        <f t="shared" si="82"/>
        <v>0.99802114563026167</v>
      </c>
      <c r="W116" s="324">
        <f t="shared" si="83"/>
        <v>16724.448495374676</v>
      </c>
      <c r="X116" s="324">
        <f t="shared" si="84"/>
        <v>8368.0410602034408</v>
      </c>
      <c r="Y116" s="324">
        <f t="shared" si="85"/>
        <v>1545.1294059093625</v>
      </c>
      <c r="Z116" s="324">
        <f t="shared" si="86"/>
        <v>26637.618961487482</v>
      </c>
      <c r="AA116" s="324">
        <f t="shared" si="87"/>
        <v>23417.652518388455</v>
      </c>
      <c r="AB116" s="334">
        <f t="shared" si="88"/>
        <v>0.99866227682519526</v>
      </c>
      <c r="AD116" s="324">
        <f t="shared" si="89"/>
        <v>16724.448495374676</v>
      </c>
      <c r="AE116" s="324">
        <f t="shared" si="89"/>
        <v>8205.5145439168737</v>
      </c>
      <c r="AF116" s="324">
        <f t="shared" si="89"/>
        <v>1671.6270963877525</v>
      </c>
      <c r="AG116" s="324">
        <f t="shared" si="90"/>
        <v>26601.590135679304</v>
      </c>
      <c r="AH116" s="324">
        <f t="shared" si="91"/>
        <v>23428.790101927156</v>
      </c>
      <c r="AI116" s="334">
        <f t="shared" si="92"/>
        <v>0.99913724691565819</v>
      </c>
    </row>
    <row r="117" spans="2:35" x14ac:dyDescent="0.2">
      <c r="B117" s="319">
        <f t="shared" si="47"/>
        <v>1994</v>
      </c>
      <c r="C117" s="324">
        <f>'Final Floorspace Estimates'!D135</f>
        <v>17073.209369981956</v>
      </c>
      <c r="D117" s="324">
        <f>'Final Floorspace Estimates'!E135</f>
        <v>5528.2978255879279</v>
      </c>
      <c r="E117" s="324">
        <f>'Final Floorspace Estimates'!F135</f>
        <v>1127.2676848258491</v>
      </c>
      <c r="F117" s="324">
        <f t="shared" si="48"/>
        <v>23728.774880395733</v>
      </c>
      <c r="H117" s="324">
        <f t="shared" si="73"/>
        <v>17073.209369981956</v>
      </c>
      <c r="I117" s="324">
        <f t="shared" si="74"/>
        <v>7815.8965891193684</v>
      </c>
      <c r="J117" s="324">
        <f t="shared" si="74"/>
        <v>1988.1382398786991</v>
      </c>
      <c r="K117" s="324">
        <f t="shared" si="75"/>
        <v>26877.244198980025</v>
      </c>
      <c r="L117" s="324">
        <f t="shared" si="76"/>
        <v>23675.431981740192</v>
      </c>
      <c r="M117" s="334">
        <f t="shared" si="77"/>
        <v>0.99775197417800054</v>
      </c>
      <c r="P117" s="324">
        <f t="shared" si="78"/>
        <v>17073.209369981956</v>
      </c>
      <c r="Q117" s="324">
        <f t="shared" si="79"/>
        <v>8418.5393521613714</v>
      </c>
      <c r="R117" s="324">
        <f t="shared" si="79"/>
        <v>1351.7293112403302</v>
      </c>
      <c r="S117" s="324">
        <f t="shared" si="80"/>
        <v>26843.478033383657</v>
      </c>
      <c r="T117" s="324">
        <f t="shared" si="81"/>
        <v>23617.479332777675</v>
      </c>
      <c r="U117" s="334">
        <f t="shared" si="82"/>
        <v>0.99530967999068476</v>
      </c>
      <c r="W117" s="324">
        <f t="shared" si="83"/>
        <v>17073.209369981956</v>
      </c>
      <c r="X117" s="324">
        <f t="shared" si="84"/>
        <v>8267.3053955091291</v>
      </c>
      <c r="Y117" s="324">
        <f t="shared" si="85"/>
        <v>1542.877267726511</v>
      </c>
      <c r="Z117" s="324">
        <f t="shared" si="86"/>
        <v>26883.392033217595</v>
      </c>
      <c r="AA117" s="324">
        <f t="shared" si="87"/>
        <v>23633.716439134296</v>
      </c>
      <c r="AB117" s="334">
        <f t="shared" si="88"/>
        <v>0.99599395915968791</v>
      </c>
      <c r="AD117" s="324">
        <f t="shared" si="89"/>
        <v>17073.209369981956</v>
      </c>
      <c r="AE117" s="324">
        <f t="shared" si="89"/>
        <v>8106.735396468448</v>
      </c>
      <c r="AF117" s="324">
        <f t="shared" si="89"/>
        <v>1669.190578645701</v>
      </c>
      <c r="AG117" s="324">
        <f t="shared" si="90"/>
        <v>26849.135345096103</v>
      </c>
      <c r="AH117" s="324">
        <f t="shared" si="91"/>
        <v>23646.810330138436</v>
      </c>
      <c r="AI117" s="334">
        <f t="shared" si="92"/>
        <v>0.99654577403720013</v>
      </c>
    </row>
    <row r="118" spans="2:35" x14ac:dyDescent="0.2">
      <c r="B118" s="319">
        <f t="shared" si="47"/>
        <v>1995</v>
      </c>
      <c r="C118" s="324">
        <f>'Final Floorspace Estimates'!D136</f>
        <v>17427.98033720555</v>
      </c>
      <c r="D118" s="324">
        <f>'Final Floorspace Estimates'!E136</f>
        <v>5463.9577840091179</v>
      </c>
      <c r="E118" s="324">
        <f>'Final Floorspace Estimates'!F136</f>
        <v>1128.5931021884671</v>
      </c>
      <c r="F118" s="324">
        <f t="shared" si="48"/>
        <v>24020.531223403137</v>
      </c>
      <c r="H118" s="324">
        <f t="shared" si="73"/>
        <v>17427.98033720555</v>
      </c>
      <c r="I118" s="324">
        <f t="shared" si="74"/>
        <v>7724.932764921612</v>
      </c>
      <c r="J118" s="324">
        <f t="shared" si="74"/>
        <v>1990.4758505260115</v>
      </c>
      <c r="K118" s="324">
        <f t="shared" si="75"/>
        <v>27143.388952653171</v>
      </c>
      <c r="L118" s="324">
        <f t="shared" si="76"/>
        <v>23909.871642526723</v>
      </c>
      <c r="M118" s="334">
        <f t="shared" si="77"/>
        <v>0.99539312516250267</v>
      </c>
      <c r="P118" s="324">
        <f t="shared" si="78"/>
        <v>17427.98033720555</v>
      </c>
      <c r="Q118" s="324">
        <f t="shared" si="79"/>
        <v>8320.5617849174596</v>
      </c>
      <c r="R118" s="324">
        <f t="shared" si="79"/>
        <v>1353.3186458081479</v>
      </c>
      <c r="S118" s="324">
        <f t="shared" si="80"/>
        <v>27101.860767931157</v>
      </c>
      <c r="T118" s="324">
        <f t="shared" si="81"/>
        <v>23844.810116274995</v>
      </c>
      <c r="U118" s="334">
        <f t="shared" si="82"/>
        <v>0.99268454533774264</v>
      </c>
      <c r="W118" s="324">
        <f t="shared" si="83"/>
        <v>17427.98033720555</v>
      </c>
      <c r="X118" s="324">
        <f t="shared" si="84"/>
        <v>8171.0879358726788</v>
      </c>
      <c r="Y118" s="324">
        <f t="shared" si="85"/>
        <v>1544.6913499951334</v>
      </c>
      <c r="Z118" s="324">
        <f t="shared" si="86"/>
        <v>27143.759623073362</v>
      </c>
      <c r="AA118" s="324">
        <f t="shared" si="87"/>
        <v>23862.610686593423</v>
      </c>
      <c r="AB118" s="334">
        <f t="shared" si="88"/>
        <v>0.99342560181783768</v>
      </c>
      <c r="AD118" s="324">
        <f t="shared" si="89"/>
        <v>17427.98033720555</v>
      </c>
      <c r="AE118" s="324">
        <f t="shared" si="89"/>
        <v>8012.3867001910876</v>
      </c>
      <c r="AF118" s="324">
        <f t="shared" si="89"/>
        <v>1671.1531774181453</v>
      </c>
      <c r="AG118" s="324">
        <f t="shared" si="90"/>
        <v>27111.520214814784</v>
      </c>
      <c r="AH118" s="324">
        <f t="shared" si="91"/>
        <v>23877.900276536617</v>
      </c>
      <c r="AI118" s="334">
        <f t="shared" si="92"/>
        <v>0.99406212354173273</v>
      </c>
    </row>
    <row r="119" spans="2:35" x14ac:dyDescent="0.2">
      <c r="B119" s="319">
        <f t="shared" si="47"/>
        <v>1996</v>
      </c>
      <c r="C119" s="324">
        <f>'Final Floorspace Estimates'!D137</f>
        <v>17555.798197574743</v>
      </c>
      <c r="D119" s="324">
        <f>'Final Floorspace Estimates'!E137</f>
        <v>5453.7981779375959</v>
      </c>
      <c r="E119" s="324">
        <f>'Final Floorspace Estimates'!F137</f>
        <v>1122.071461454161</v>
      </c>
      <c r="F119" s="324">
        <f t="shared" si="48"/>
        <v>24131.667836966499</v>
      </c>
      <c r="H119" s="324">
        <f t="shared" si="73"/>
        <v>17555.798197574743</v>
      </c>
      <c r="I119" s="324">
        <f t="shared" si="74"/>
        <v>7710.5691338462975</v>
      </c>
      <c r="J119" s="324">
        <f t="shared" si="74"/>
        <v>1978.9737703145772</v>
      </c>
      <c r="K119" s="324">
        <f t="shared" si="75"/>
        <v>27245.341101735616</v>
      </c>
      <c r="L119" s="324">
        <f t="shared" si="76"/>
        <v>23999.678512350274</v>
      </c>
      <c r="M119" s="334">
        <f t="shared" si="77"/>
        <v>0.99453045162448184</v>
      </c>
      <c r="P119" s="324">
        <f t="shared" si="78"/>
        <v>17555.798197574743</v>
      </c>
      <c r="Q119" s="324">
        <f t="shared" si="79"/>
        <v>8305.0906496396728</v>
      </c>
      <c r="R119" s="324">
        <f t="shared" si="79"/>
        <v>1345.4984154790027</v>
      </c>
      <c r="S119" s="324">
        <f t="shared" si="80"/>
        <v>27206.387262693421</v>
      </c>
      <c r="T119" s="324">
        <f t="shared" si="81"/>
        <v>23936.774813498854</v>
      </c>
      <c r="U119" s="334">
        <f t="shared" si="82"/>
        <v>0.99192376487260059</v>
      </c>
      <c r="W119" s="324">
        <f t="shared" si="83"/>
        <v>17555.798197574743</v>
      </c>
      <c r="X119" s="324">
        <f t="shared" si="84"/>
        <v>8155.8947301624912</v>
      </c>
      <c r="Y119" s="324">
        <f t="shared" si="85"/>
        <v>1535.7652613893069</v>
      </c>
      <c r="Z119" s="324">
        <f t="shared" si="86"/>
        <v>27247.458189126541</v>
      </c>
      <c r="AA119" s="324">
        <f t="shared" si="87"/>
        <v>23953.774126914399</v>
      </c>
      <c r="AB119" s="334">
        <f t="shared" si="88"/>
        <v>0.99262820492748582</v>
      </c>
      <c r="AD119" s="324">
        <f t="shared" si="89"/>
        <v>17555.798197574743</v>
      </c>
      <c r="AE119" s="324">
        <f t="shared" si="89"/>
        <v>7997.4885813211213</v>
      </c>
      <c r="AF119" s="324">
        <f t="shared" si="89"/>
        <v>1661.4963218038574</v>
      </c>
      <c r="AG119" s="324">
        <f t="shared" si="90"/>
        <v>27214.783100699722</v>
      </c>
      <c r="AH119" s="324">
        <f t="shared" si="91"/>
        <v>23968.846887862401</v>
      </c>
      <c r="AI119" s="334">
        <f t="shared" si="92"/>
        <v>0.99325280995063769</v>
      </c>
    </row>
    <row r="120" spans="2:35" x14ac:dyDescent="0.2">
      <c r="B120" s="319">
        <f t="shared" si="47"/>
        <v>1997</v>
      </c>
      <c r="C120" s="324">
        <f>'Final Floorspace Estimates'!D138</f>
        <v>17686.173805432642</v>
      </c>
      <c r="D120" s="324">
        <f>'Final Floorspace Estimates'!E138</f>
        <v>5444.9709743082276</v>
      </c>
      <c r="E120" s="324">
        <f>'Final Floorspace Estimates'!F138</f>
        <v>1114.7101664412905</v>
      </c>
      <c r="F120" s="324">
        <f t="shared" si="48"/>
        <v>24245.85494618216</v>
      </c>
      <c r="H120" s="324">
        <f t="shared" si="73"/>
        <v>17686.173805432642</v>
      </c>
      <c r="I120" s="324">
        <f t="shared" si="74"/>
        <v>7698.0892507222543</v>
      </c>
      <c r="J120" s="324">
        <f t="shared" si="74"/>
        <v>1965.9908095616688</v>
      </c>
      <c r="K120" s="324">
        <f t="shared" si="75"/>
        <v>27350.253865716564</v>
      </c>
      <c r="L120" s="324">
        <f t="shared" si="76"/>
        <v>24092.093307158055</v>
      </c>
      <c r="M120" s="334">
        <f t="shared" si="77"/>
        <v>0.99365822985556063</v>
      </c>
      <c r="P120" s="324">
        <f t="shared" si="78"/>
        <v>17686.173805432642</v>
      </c>
      <c r="Q120" s="324">
        <f t="shared" si="79"/>
        <v>8291.6485082305353</v>
      </c>
      <c r="R120" s="324">
        <f t="shared" si="79"/>
        <v>1336.6713388480234</v>
      </c>
      <c r="S120" s="324">
        <f t="shared" si="80"/>
        <v>27314.493652511203</v>
      </c>
      <c r="T120" s="324">
        <f t="shared" si="81"/>
        <v>24031.889180723825</v>
      </c>
      <c r="U120" s="334">
        <f t="shared" si="82"/>
        <v>0.99117516103543191</v>
      </c>
      <c r="W120" s="324">
        <f t="shared" si="83"/>
        <v>17686.173805432642</v>
      </c>
      <c r="X120" s="324">
        <f t="shared" si="84"/>
        <v>8142.6940686759563</v>
      </c>
      <c r="Y120" s="324">
        <f t="shared" si="85"/>
        <v>1525.6899484097275</v>
      </c>
      <c r="Z120" s="324">
        <f t="shared" si="86"/>
        <v>27354.557822518324</v>
      </c>
      <c r="AA120" s="324">
        <f t="shared" si="87"/>
        <v>24047.92751214157</v>
      </c>
      <c r="AB120" s="334">
        <f t="shared" si="88"/>
        <v>0.99183664859498977</v>
      </c>
      <c r="AD120" s="324">
        <f t="shared" si="89"/>
        <v>17686.173805432642</v>
      </c>
      <c r="AE120" s="324">
        <f t="shared" si="89"/>
        <v>7984.5443069039911</v>
      </c>
      <c r="AF120" s="324">
        <f t="shared" si="89"/>
        <v>1650.596156344033</v>
      </c>
      <c r="AG120" s="324">
        <f t="shared" si="90"/>
        <v>27321.314268680664</v>
      </c>
      <c r="AH120" s="324">
        <f t="shared" si="91"/>
        <v>24062.671969792034</v>
      </c>
      <c r="AI120" s="334">
        <f t="shared" si="92"/>
        <v>0.99244477141364029</v>
      </c>
    </row>
    <row r="121" spans="2:35" x14ac:dyDescent="0.2">
      <c r="B121" s="319">
        <f t="shared" si="47"/>
        <v>1998</v>
      </c>
      <c r="C121" s="324">
        <f>'Final Floorspace Estimates'!D139</f>
        <v>17833.27269569792</v>
      </c>
      <c r="D121" s="324">
        <f>'Final Floorspace Estimates'!E139</f>
        <v>5329.2820094901372</v>
      </c>
      <c r="E121" s="324">
        <f>'Final Floorspace Estimates'!F139</f>
        <v>1145.4583500765586</v>
      </c>
      <c r="F121" s="324">
        <f t="shared" si="48"/>
        <v>24308.013055264615</v>
      </c>
      <c r="H121" s="324">
        <f t="shared" si="73"/>
        <v>17833.27269569792</v>
      </c>
      <c r="I121" s="324">
        <f t="shared" si="74"/>
        <v>7534.5284198756817</v>
      </c>
      <c r="J121" s="324">
        <f t="shared" si="74"/>
        <v>2020.2207325116317</v>
      </c>
      <c r="K121" s="324">
        <f t="shared" si="75"/>
        <v>27388.021848085235</v>
      </c>
      <c r="L121" s="324">
        <f t="shared" si="76"/>
        <v>24125.362093609419</v>
      </c>
      <c r="M121" s="334">
        <f t="shared" si="77"/>
        <v>0.99248597730962473</v>
      </c>
      <c r="P121" s="324">
        <f t="shared" si="78"/>
        <v>17833.27269569792</v>
      </c>
      <c r="Q121" s="324">
        <f t="shared" si="79"/>
        <v>8115.4763601917621</v>
      </c>
      <c r="R121" s="324">
        <f t="shared" si="79"/>
        <v>1373.5421031275951</v>
      </c>
      <c r="S121" s="324">
        <f t="shared" si="80"/>
        <v>27322.291159017277</v>
      </c>
      <c r="T121" s="324">
        <f t="shared" si="81"/>
        <v>24038.749597564198</v>
      </c>
      <c r="U121" s="334">
        <f t="shared" si="82"/>
        <v>0.98892285202051511</v>
      </c>
      <c r="W121" s="324">
        <f t="shared" si="83"/>
        <v>17833.27269569792</v>
      </c>
      <c r="X121" s="324">
        <f t="shared" si="84"/>
        <v>7969.6867464917996</v>
      </c>
      <c r="Y121" s="324">
        <f t="shared" si="85"/>
        <v>1567.7746051361951</v>
      </c>
      <c r="Z121" s="324">
        <f t="shared" si="86"/>
        <v>27370.734047325914</v>
      </c>
      <c r="AA121" s="324">
        <f t="shared" si="87"/>
        <v>24062.148348176172</v>
      </c>
      <c r="AB121" s="334">
        <f t="shared" si="88"/>
        <v>0.98988544614775931</v>
      </c>
      <c r="AD121" s="324">
        <f t="shared" si="89"/>
        <v>17833.27269569792</v>
      </c>
      <c r="AE121" s="324">
        <f t="shared" si="89"/>
        <v>7814.8971830224427</v>
      </c>
      <c r="AF121" s="324">
        <f t="shared" si="89"/>
        <v>1696.126227972394</v>
      </c>
      <c r="AG121" s="324">
        <f t="shared" si="90"/>
        <v>27344.296106692756</v>
      </c>
      <c r="AH121" s="324">
        <f t="shared" si="91"/>
        <v>24082.912739467665</v>
      </c>
      <c r="AI121" s="334">
        <f t="shared" si="92"/>
        <v>0.99073966616336839</v>
      </c>
    </row>
    <row r="122" spans="2:35" x14ac:dyDescent="0.2">
      <c r="B122" s="319">
        <f t="shared" si="47"/>
        <v>1999</v>
      </c>
      <c r="C122" s="324">
        <f>'Final Floorspace Estimates'!D140</f>
        <v>17993.30441658619</v>
      </c>
      <c r="D122" s="324">
        <f>'Final Floorspace Estimates'!E140</f>
        <v>5216.3045026369837</v>
      </c>
      <c r="E122" s="324">
        <f>'Final Floorspace Estimates'!F140</f>
        <v>1175.5871437926999</v>
      </c>
      <c r="F122" s="324">
        <f t="shared" si="48"/>
        <v>24385.196063015872</v>
      </c>
      <c r="H122" s="324">
        <f t="shared" si="73"/>
        <v>17993.30441658619</v>
      </c>
      <c r="I122" s="324">
        <f t="shared" si="74"/>
        <v>7374.801042965255</v>
      </c>
      <c r="J122" s="324">
        <f t="shared" si="74"/>
        <v>2073.3582505251384</v>
      </c>
      <c r="K122" s="324">
        <f t="shared" si="75"/>
        <v>27441.463710076583</v>
      </c>
      <c r="L122" s="324">
        <f t="shared" si="76"/>
        <v>24172.437573490712</v>
      </c>
      <c r="M122" s="334">
        <f t="shared" si="77"/>
        <v>0.99127509621102272</v>
      </c>
      <c r="P122" s="324">
        <f t="shared" si="78"/>
        <v>17993.30441658619</v>
      </c>
      <c r="Q122" s="324">
        <f t="shared" si="79"/>
        <v>7943.4332436016739</v>
      </c>
      <c r="R122" s="324">
        <f t="shared" si="79"/>
        <v>1409.6701445206322</v>
      </c>
      <c r="S122" s="324">
        <f t="shared" si="80"/>
        <v>27346.407804708495</v>
      </c>
      <c r="T122" s="324">
        <f t="shared" si="81"/>
        <v>24059.967950136837</v>
      </c>
      <c r="U122" s="334">
        <f t="shared" si="82"/>
        <v>0.9866628871041847</v>
      </c>
      <c r="W122" s="324">
        <f t="shared" si="83"/>
        <v>17993.30441658619</v>
      </c>
      <c r="X122" s="324">
        <f t="shared" si="84"/>
        <v>7800.7342802091216</v>
      </c>
      <c r="Y122" s="324">
        <f t="shared" si="85"/>
        <v>1609.0115105796763</v>
      </c>
      <c r="Z122" s="324">
        <f t="shared" si="86"/>
        <v>27403.050207374989</v>
      </c>
      <c r="AA122" s="324">
        <f t="shared" si="87"/>
        <v>24090.558117377092</v>
      </c>
      <c r="AB122" s="334">
        <f t="shared" si="88"/>
        <v>0.98791734358512517</v>
      </c>
      <c r="AD122" s="324">
        <f t="shared" si="89"/>
        <v>17993.30441658619</v>
      </c>
      <c r="AE122" s="324">
        <f t="shared" si="89"/>
        <v>7649.2261604570458</v>
      </c>
      <c r="AF122" s="324">
        <f t="shared" si="89"/>
        <v>1740.7391440471699</v>
      </c>
      <c r="AG122" s="324">
        <f t="shared" si="90"/>
        <v>27383.269721090404</v>
      </c>
      <c r="AH122" s="324">
        <f t="shared" si="91"/>
        <v>24117.237929299503</v>
      </c>
      <c r="AI122" s="334">
        <f t="shared" si="92"/>
        <v>0.9890114423101658</v>
      </c>
    </row>
    <row r="123" spans="2:35" x14ac:dyDescent="0.2">
      <c r="B123" s="319">
        <f t="shared" si="47"/>
        <v>2000</v>
      </c>
      <c r="C123" s="324">
        <f>'Final Floorspace Estimates'!D141</f>
        <v>18037.819502794409</v>
      </c>
      <c r="D123" s="324">
        <f>'Final Floorspace Estimates'!E141</f>
        <v>5220.435014149858</v>
      </c>
      <c r="E123" s="324">
        <f>'Final Floorspace Estimates'!F141</f>
        <v>1186.6848873914662</v>
      </c>
      <c r="F123" s="324">
        <f t="shared" si="48"/>
        <v>24444.939404335735</v>
      </c>
      <c r="H123" s="324">
        <f t="shared" si="73"/>
        <v>18037.819502794409</v>
      </c>
      <c r="I123" s="324">
        <f t="shared" si="74"/>
        <v>7380.6407520155472</v>
      </c>
      <c r="J123" s="324">
        <f t="shared" si="74"/>
        <v>2092.9311068414136</v>
      </c>
      <c r="K123" s="324">
        <f t="shared" si="75"/>
        <v>27511.391361651371</v>
      </c>
      <c r="L123" s="324">
        <f t="shared" si="76"/>
        <v>24234.034936160973</v>
      </c>
      <c r="M123" s="334">
        <f t="shared" si="77"/>
        <v>0.99137226463578987</v>
      </c>
      <c r="P123" s="324">
        <f t="shared" si="78"/>
        <v>18037.819502794409</v>
      </c>
      <c r="Q123" s="324">
        <f t="shared" si="79"/>
        <v>7949.7232219662155</v>
      </c>
      <c r="R123" s="324">
        <f t="shared" si="79"/>
        <v>1422.9776716617121</v>
      </c>
      <c r="S123" s="324">
        <f t="shared" si="80"/>
        <v>27410.520396422336</v>
      </c>
      <c r="T123" s="324">
        <f t="shared" si="81"/>
        <v>24116.375611166804</v>
      </c>
      <c r="U123" s="334">
        <f t="shared" si="82"/>
        <v>0.98655902607348434</v>
      </c>
      <c r="W123" s="324">
        <f t="shared" si="83"/>
        <v>18037.819502794409</v>
      </c>
      <c r="X123" s="324">
        <f t="shared" si="84"/>
        <v>7806.9112629249485</v>
      </c>
      <c r="Y123" s="324">
        <f t="shared" si="85"/>
        <v>1624.2008542928684</v>
      </c>
      <c r="Z123" s="324">
        <f t="shared" si="86"/>
        <v>27468.931620012227</v>
      </c>
      <c r="AA123" s="324">
        <f t="shared" si="87"/>
        <v>24148.475757493121</v>
      </c>
      <c r="AB123" s="334">
        <f t="shared" si="88"/>
        <v>0.98787218728838289</v>
      </c>
      <c r="AD123" s="324">
        <f t="shared" si="89"/>
        <v>18037.819502794409</v>
      </c>
      <c r="AE123" s="324">
        <f t="shared" si="89"/>
        <v>7655.283172026132</v>
      </c>
      <c r="AF123" s="324">
        <f t="shared" si="89"/>
        <v>1757.1720191385448</v>
      </c>
      <c r="AG123" s="324">
        <f t="shared" si="90"/>
        <v>27450.274693959087</v>
      </c>
      <c r="AH123" s="324">
        <f t="shared" si="91"/>
        <v>24176.251147574007</v>
      </c>
      <c r="AI123" s="334">
        <f t="shared" si="92"/>
        <v>0.98900843023918183</v>
      </c>
    </row>
    <row r="124" spans="2:35" x14ac:dyDescent="0.2">
      <c r="B124" s="319">
        <f t="shared" si="47"/>
        <v>2001</v>
      </c>
      <c r="C124" s="324">
        <f>'Final Floorspace Estimates'!D142</f>
        <v>18074.942048987734</v>
      </c>
      <c r="D124" s="324">
        <f>'Final Floorspace Estimates'!E142</f>
        <v>5223.4528689288009</v>
      </c>
      <c r="E124" s="324">
        <f>'Final Floorspace Estimates'!F142</f>
        <v>1189.2063968307675</v>
      </c>
      <c r="F124" s="324">
        <f t="shared" si="48"/>
        <v>24487.601314747302</v>
      </c>
      <c r="H124" s="324">
        <f t="shared" si="73"/>
        <v>18074.942048987734</v>
      </c>
      <c r="I124" s="324">
        <f t="shared" si="74"/>
        <v>7384.9073891645121</v>
      </c>
      <c r="J124" s="324">
        <f t="shared" si="74"/>
        <v>2097.3782398569087</v>
      </c>
      <c r="K124" s="324">
        <f t="shared" si="75"/>
        <v>27557.227678009156</v>
      </c>
      <c r="L124" s="324">
        <f t="shared" si="76"/>
        <v>24274.410898152768</v>
      </c>
      <c r="M124" s="334">
        <f t="shared" si="77"/>
        <v>0.99129394448013397</v>
      </c>
      <c r="P124" s="324">
        <f t="shared" si="78"/>
        <v>18074.942048987734</v>
      </c>
      <c r="Q124" s="324">
        <f t="shared" si="79"/>
        <v>7954.3188371116312</v>
      </c>
      <c r="R124" s="324">
        <f t="shared" si="79"/>
        <v>1426.0012642507247</v>
      </c>
      <c r="S124" s="324">
        <f t="shared" si="80"/>
        <v>27455.262150350089</v>
      </c>
      <c r="T124" s="324">
        <f t="shared" si="81"/>
        <v>24155.740385261532</v>
      </c>
      <c r="U124" s="334">
        <f t="shared" si="82"/>
        <v>0.98644779759273882</v>
      </c>
      <c r="W124" s="324">
        <f t="shared" si="83"/>
        <v>18074.942048987734</v>
      </c>
      <c r="X124" s="324">
        <f t="shared" si="84"/>
        <v>7811.4243206298597</v>
      </c>
      <c r="Y124" s="324">
        <f t="shared" si="85"/>
        <v>1627.6520129188311</v>
      </c>
      <c r="Z124" s="324">
        <f t="shared" si="86"/>
        <v>27514.018382536426</v>
      </c>
      <c r="AA124" s="324">
        <f t="shared" si="87"/>
        <v>24188.112413438135</v>
      </c>
      <c r="AB124" s="334">
        <f t="shared" si="88"/>
        <v>0.98776977387618592</v>
      </c>
      <c r="AD124" s="324">
        <f t="shared" si="89"/>
        <v>18074.942048987734</v>
      </c>
      <c r="AE124" s="324">
        <f t="shared" si="89"/>
        <v>7659.7085758176245</v>
      </c>
      <c r="AF124" s="324">
        <f t="shared" si="89"/>
        <v>1760.9057195334942</v>
      </c>
      <c r="AG124" s="324">
        <f t="shared" si="90"/>
        <v>27495.556344338853</v>
      </c>
      <c r="AH124" s="324">
        <f t="shared" si="91"/>
        <v>24216.132007207034</v>
      </c>
      <c r="AI124" s="334">
        <f t="shared" si="92"/>
        <v>0.98891400982681066</v>
      </c>
    </row>
    <row r="125" spans="2:35" x14ac:dyDescent="0.2">
      <c r="B125" s="319">
        <f t="shared" si="47"/>
        <v>2002</v>
      </c>
      <c r="C125" s="324">
        <f>'Final Floorspace Estimates'!D143</f>
        <v>18242.239864627376</v>
      </c>
      <c r="D125" s="324">
        <f>'Final Floorspace Estimates'!E143</f>
        <v>5196.048188365703</v>
      </c>
      <c r="E125" s="324">
        <f>'Final Floorspace Estimates'!F143</f>
        <v>1154.4086885536606</v>
      </c>
      <c r="F125" s="324">
        <f t="shared" si="48"/>
        <v>24592.696741546737</v>
      </c>
      <c r="H125" s="324">
        <f t="shared" si="73"/>
        <v>18242.239864627376</v>
      </c>
      <c r="I125" s="324">
        <f t="shared" si="74"/>
        <v>7346.1627057019778</v>
      </c>
      <c r="J125" s="324">
        <f t="shared" si="74"/>
        <v>2036.0062557069791</v>
      </c>
      <c r="K125" s="324">
        <f t="shared" si="75"/>
        <v>27624.408826036331</v>
      </c>
      <c r="L125" s="324">
        <f t="shared" si="76"/>
        <v>24333.588940693044</v>
      </c>
      <c r="M125" s="334">
        <f t="shared" si="77"/>
        <v>0.98946403464505139</v>
      </c>
      <c r="P125" s="324">
        <f t="shared" si="78"/>
        <v>18242.239864627376</v>
      </c>
      <c r="Q125" s="324">
        <f t="shared" si="79"/>
        <v>7912.5867544647781</v>
      </c>
      <c r="R125" s="324">
        <f t="shared" si="79"/>
        <v>1384.2746336772398</v>
      </c>
      <c r="S125" s="324">
        <f t="shared" si="80"/>
        <v>27539.101252769393</v>
      </c>
      <c r="T125" s="324">
        <f t="shared" si="81"/>
        <v>24229.503862043639</v>
      </c>
      <c r="U125" s="334">
        <f t="shared" si="82"/>
        <v>0.98523167738292305</v>
      </c>
      <c r="W125" s="324">
        <f t="shared" si="83"/>
        <v>18242.239864627376</v>
      </c>
      <c r="X125" s="324">
        <f t="shared" si="84"/>
        <v>7770.4419295522939</v>
      </c>
      <c r="Y125" s="324">
        <f t="shared" si="85"/>
        <v>1580.0248221526722</v>
      </c>
      <c r="Z125" s="324">
        <f t="shared" si="86"/>
        <v>27592.70661633234</v>
      </c>
      <c r="AA125" s="324">
        <f t="shared" si="87"/>
        <v>24257.288780852301</v>
      </c>
      <c r="AB125" s="334">
        <f t="shared" si="88"/>
        <v>0.98636148104376853</v>
      </c>
      <c r="AD125" s="324">
        <f t="shared" si="89"/>
        <v>18242.239864627376</v>
      </c>
      <c r="AE125" s="324">
        <f t="shared" si="89"/>
        <v>7619.5221566052787</v>
      </c>
      <c r="AF125" s="324">
        <f t="shared" si="89"/>
        <v>1709.3793539714566</v>
      </c>
      <c r="AG125" s="324">
        <f t="shared" si="90"/>
        <v>27571.141375204112</v>
      </c>
      <c r="AH125" s="324">
        <f t="shared" si="91"/>
        <v>24282.701930807754</v>
      </c>
      <c r="AI125" s="334">
        <f t="shared" si="92"/>
        <v>0.98739484270485556</v>
      </c>
    </row>
    <row r="126" spans="2:35" x14ac:dyDescent="0.2">
      <c r="B126" s="319">
        <f t="shared" si="47"/>
        <v>2003</v>
      </c>
      <c r="C126" s="324">
        <f>'Final Floorspace Estimates'!D144</f>
        <v>18419.986795446432</v>
      </c>
      <c r="D126" s="324">
        <f>'Final Floorspace Estimates'!E144</f>
        <v>5166.4173524702455</v>
      </c>
      <c r="E126" s="324">
        <f>'Final Floorspace Estimates'!F144</f>
        <v>1116.8349497491561</v>
      </c>
      <c r="F126" s="324">
        <f t="shared" si="48"/>
        <v>24703.239097665832</v>
      </c>
      <c r="H126" s="324">
        <f t="shared" si="73"/>
        <v>18419.986795446432</v>
      </c>
      <c r="I126" s="324">
        <f t="shared" si="74"/>
        <v>7304.2706882104212</v>
      </c>
      <c r="J126" s="324">
        <f t="shared" si="74"/>
        <v>1969.738245066729</v>
      </c>
      <c r="K126" s="324">
        <f t="shared" si="75"/>
        <v>27693.995728723581</v>
      </c>
      <c r="L126" s="324">
        <f t="shared" si="76"/>
        <v>24394.886146954039</v>
      </c>
      <c r="M126" s="334">
        <f t="shared" si="77"/>
        <v>0.98751771176675662</v>
      </c>
      <c r="P126" s="324">
        <f t="shared" si="78"/>
        <v>18419.986795446432</v>
      </c>
      <c r="Q126" s="324">
        <f t="shared" si="79"/>
        <v>7867.4646633811963</v>
      </c>
      <c r="R126" s="324">
        <f t="shared" si="79"/>
        <v>1339.2192091683901</v>
      </c>
      <c r="S126" s="324">
        <f t="shared" si="80"/>
        <v>27626.670667996019</v>
      </c>
      <c r="T126" s="324">
        <f t="shared" si="81"/>
        <v>24306.549349656168</v>
      </c>
      <c r="U126" s="334">
        <f t="shared" si="82"/>
        <v>0.98394179214955069</v>
      </c>
      <c r="W126" s="324">
        <f t="shared" si="83"/>
        <v>18419.986795446432</v>
      </c>
      <c r="X126" s="324">
        <f t="shared" si="84"/>
        <v>7726.1304294847469</v>
      </c>
      <c r="Y126" s="324">
        <f t="shared" si="85"/>
        <v>1528.5981129110962</v>
      </c>
      <c r="Z126" s="324">
        <f t="shared" si="86"/>
        <v>27674.715337842274</v>
      </c>
      <c r="AA126" s="324">
        <f t="shared" si="87"/>
        <v>24329.384254046563</v>
      </c>
      <c r="AB126" s="334">
        <f t="shared" si="88"/>
        <v>0.9848661609863707</v>
      </c>
      <c r="AD126" s="324">
        <f t="shared" si="89"/>
        <v>18419.986795446432</v>
      </c>
      <c r="AE126" s="324">
        <f t="shared" si="89"/>
        <v>7576.071287321638</v>
      </c>
      <c r="AF126" s="324">
        <f t="shared" si="89"/>
        <v>1653.742408407225</v>
      </c>
      <c r="AG126" s="324">
        <f t="shared" si="90"/>
        <v>27649.800491175294</v>
      </c>
      <c r="AH126" s="324">
        <f t="shared" si="91"/>
        <v>24351.979290104417</v>
      </c>
      <c r="AI126" s="334">
        <f t="shared" si="92"/>
        <v>0.98578081982801169</v>
      </c>
    </row>
    <row r="127" spans="2:35" x14ac:dyDescent="0.2">
      <c r="B127" s="319">
        <f t="shared" si="47"/>
        <v>2004</v>
      </c>
      <c r="C127" s="324">
        <f>'Final Floorspace Estimates'!D145</f>
        <v>18614.410299806841</v>
      </c>
      <c r="D127" s="324">
        <f>'Final Floorspace Estimates'!E145</f>
        <v>5105.2694599664583</v>
      </c>
      <c r="E127" s="324">
        <f>'Final Floorspace Estimates'!F145</f>
        <v>1152.3577606399815</v>
      </c>
      <c r="F127" s="324">
        <f t="shared" si="48"/>
        <v>24872.03752041328</v>
      </c>
      <c r="H127" s="324">
        <f t="shared" si="73"/>
        <v>18614.410299806841</v>
      </c>
      <c r="I127" s="324">
        <f t="shared" si="74"/>
        <v>7217.8199180945112</v>
      </c>
      <c r="J127" s="324">
        <f t="shared" si="74"/>
        <v>2032.3890774029192</v>
      </c>
      <c r="K127" s="324">
        <f t="shared" si="75"/>
        <v>27864.619295304274</v>
      </c>
      <c r="L127" s="324">
        <f t="shared" si="76"/>
        <v>24545.183797083526</v>
      </c>
      <c r="M127" s="334">
        <f t="shared" si="77"/>
        <v>0.98685858675383975</v>
      </c>
      <c r="P127" s="324">
        <f t="shared" si="78"/>
        <v>18614.410299806841</v>
      </c>
      <c r="Q127" s="324">
        <f t="shared" si="79"/>
        <v>7774.3481281319182</v>
      </c>
      <c r="R127" s="324">
        <f t="shared" si="79"/>
        <v>1381.81532484272</v>
      </c>
      <c r="S127" s="324">
        <f t="shared" si="80"/>
        <v>27770.573752781478</v>
      </c>
      <c r="T127" s="324">
        <f t="shared" si="81"/>
        <v>24433.158432377004</v>
      </c>
      <c r="U127" s="334">
        <f t="shared" si="82"/>
        <v>0.98235451809382024</v>
      </c>
      <c r="W127" s="324">
        <f t="shared" si="83"/>
        <v>18614.410299806841</v>
      </c>
      <c r="X127" s="324">
        <f t="shared" si="84"/>
        <v>7634.68667634961</v>
      </c>
      <c r="Y127" s="324">
        <f t="shared" si="85"/>
        <v>1577.2177426112676</v>
      </c>
      <c r="Z127" s="324">
        <f t="shared" si="86"/>
        <v>27826.31471876772</v>
      </c>
      <c r="AA127" s="324">
        <f t="shared" si="87"/>
        <v>24462.658238844066</v>
      </c>
      <c r="AB127" s="334">
        <f t="shared" si="88"/>
        <v>0.98354058121562327</v>
      </c>
      <c r="AD127" s="324">
        <f t="shared" si="89"/>
        <v>18614.410299806841</v>
      </c>
      <c r="AE127" s="324">
        <f t="shared" si="89"/>
        <v>7486.4035812357815</v>
      </c>
      <c r="AF127" s="324">
        <f t="shared" si="89"/>
        <v>1706.342462559526</v>
      </c>
      <c r="AG127" s="324">
        <f t="shared" si="90"/>
        <v>27807.15634360215</v>
      </c>
      <c r="AH127" s="324">
        <f t="shared" si="91"/>
        <v>24490.567142146909</v>
      </c>
      <c r="AI127" s="334">
        <f t="shared" si="92"/>
        <v>0.98466268081361308</v>
      </c>
    </row>
    <row r="128" spans="2:35" x14ac:dyDescent="0.2">
      <c r="B128" s="319">
        <f t="shared" si="47"/>
        <v>2005</v>
      </c>
      <c r="C128" s="324">
        <f>'Final Floorspace Estimates'!D146</f>
        <v>18830.941866927955</v>
      </c>
      <c r="D128" s="324">
        <f>'Final Floorspace Estimates'!E146</f>
        <v>5044.1068722375394</v>
      </c>
      <c r="E128" s="324">
        <f>'Final Floorspace Estimates'!F146</f>
        <v>1187.4527146659589</v>
      </c>
      <c r="F128" s="324">
        <f t="shared" si="48"/>
        <v>25062.501453831454</v>
      </c>
      <c r="H128" s="324">
        <f t="shared" si="73"/>
        <v>18830.941866927955</v>
      </c>
      <c r="I128" s="324">
        <f t="shared" si="74"/>
        <v>7131.3483718982216</v>
      </c>
      <c r="J128" s="324">
        <f t="shared" si="74"/>
        <v>2094.2853076107513</v>
      </c>
      <c r="K128" s="324">
        <f t="shared" si="75"/>
        <v>28056.575546436929</v>
      </c>
      <c r="L128" s="324">
        <f t="shared" si="76"/>
        <v>24714.272827696772</v>
      </c>
      <c r="M128" s="334">
        <f t="shared" si="77"/>
        <v>0.98610559178315993</v>
      </c>
      <c r="P128" s="324">
        <f t="shared" si="78"/>
        <v>18830.941866927955</v>
      </c>
      <c r="Q128" s="324">
        <f t="shared" si="79"/>
        <v>7681.2092148677502</v>
      </c>
      <c r="R128" s="324">
        <f t="shared" si="79"/>
        <v>1423.8983887610068</v>
      </c>
      <c r="S128" s="324">
        <f t="shared" si="80"/>
        <v>27936.049470556714</v>
      </c>
      <c r="T128" s="324">
        <f t="shared" si="81"/>
        <v>24578.747589630504</v>
      </c>
      <c r="U128" s="334">
        <f t="shared" si="82"/>
        <v>0.98069810130117741</v>
      </c>
      <c r="W128" s="324">
        <f t="shared" si="83"/>
        <v>18830.941866927955</v>
      </c>
      <c r="X128" s="324">
        <f t="shared" si="84"/>
        <v>7543.2209472070572</v>
      </c>
      <c r="Y128" s="324">
        <f t="shared" si="85"/>
        <v>1625.2517699389939</v>
      </c>
      <c r="Z128" s="324">
        <f t="shared" si="86"/>
        <v>27999.414584074006</v>
      </c>
      <c r="AA128" s="324">
        <f t="shared" si="87"/>
        <v>24614.833720540952</v>
      </c>
      <c r="AB128" s="334">
        <f t="shared" si="88"/>
        <v>0.98213794684001643</v>
      </c>
      <c r="AD128" s="324">
        <f t="shared" si="89"/>
        <v>18830.941866927955</v>
      </c>
      <c r="AE128" s="324">
        <f t="shared" si="89"/>
        <v>7396.7143259668865</v>
      </c>
      <c r="AF128" s="324">
        <f t="shared" si="89"/>
        <v>1758.3089718516071</v>
      </c>
      <c r="AG128" s="324">
        <f t="shared" si="90"/>
        <v>27985.965164746449</v>
      </c>
      <c r="AH128" s="324">
        <f t="shared" si="91"/>
        <v>24648.04924444214</v>
      </c>
      <c r="AI128" s="334">
        <f t="shared" si="92"/>
        <v>0.98346325444996818</v>
      </c>
    </row>
    <row r="129" spans="1:35" x14ac:dyDescent="0.2">
      <c r="B129" s="319">
        <f t="shared" si="47"/>
        <v>2006</v>
      </c>
      <c r="C129" s="324">
        <f>'Final Floorspace Estimates'!D147</f>
        <v>18842.22384922492</v>
      </c>
      <c r="D129" s="324">
        <f>'Final Floorspace Estimates'!E147</f>
        <v>5090.5277287801146</v>
      </c>
      <c r="E129" s="324">
        <f>'Final Floorspace Estimates'!F147</f>
        <v>1183.0569198988519</v>
      </c>
      <c r="F129" s="324">
        <f t="shared" si="48"/>
        <v>25115.808497903887</v>
      </c>
      <c r="H129" s="324">
        <f t="shared" si="73"/>
        <v>18842.22384922492</v>
      </c>
      <c r="I129" s="324">
        <f t="shared" si="74"/>
        <v>7196.9780875470033</v>
      </c>
      <c r="J129" s="324">
        <f t="shared" si="74"/>
        <v>2086.532537094231</v>
      </c>
      <c r="K129" s="324">
        <f t="shared" si="75"/>
        <v>28125.734473866152</v>
      </c>
      <c r="L129" s="324">
        <f t="shared" si="76"/>
        <v>24775.193042215746</v>
      </c>
      <c r="M129" s="334">
        <f t="shared" si="77"/>
        <v>0.98643820461855458</v>
      </c>
      <c r="P129" s="324">
        <f t="shared" si="78"/>
        <v>18842.22384922492</v>
      </c>
      <c r="Q129" s="324">
        <f t="shared" si="79"/>
        <v>7751.8992934224716</v>
      </c>
      <c r="R129" s="324">
        <f t="shared" si="79"/>
        <v>1418.6273030083682</v>
      </c>
      <c r="S129" s="324">
        <f t="shared" si="80"/>
        <v>28012.750445655758</v>
      </c>
      <c r="T129" s="324">
        <f t="shared" si="81"/>
        <v>24646.230785807718</v>
      </c>
      <c r="U129" s="334">
        <f t="shared" si="82"/>
        <v>0.98130350005912181</v>
      </c>
      <c r="W129" s="324">
        <f t="shared" si="83"/>
        <v>18842.22384922492</v>
      </c>
      <c r="X129" s="324">
        <f t="shared" si="84"/>
        <v>7612.6411213485926</v>
      </c>
      <c r="Y129" s="324">
        <f t="shared" si="85"/>
        <v>1619.2353002831567</v>
      </c>
      <c r="Z129" s="324">
        <f t="shared" si="86"/>
        <v>28074.100270856667</v>
      </c>
      <c r="AA129" s="324">
        <f t="shared" si="87"/>
        <v>24680.491370487147</v>
      </c>
      <c r="AB129" s="334">
        <f t="shared" si="88"/>
        <v>0.98266760445107426</v>
      </c>
      <c r="AD129" s="324">
        <f t="shared" si="89"/>
        <v>18842.22384922492</v>
      </c>
      <c r="AE129" s="324">
        <f t="shared" si="89"/>
        <v>7464.7862013868862</v>
      </c>
      <c r="AF129" s="324">
        <f t="shared" si="89"/>
        <v>1751.7999418229069</v>
      </c>
      <c r="AG129" s="324">
        <f t="shared" si="90"/>
        <v>28058.809992434715</v>
      </c>
      <c r="AH129" s="324">
        <f t="shared" si="91"/>
        <v>24712.205791822005</v>
      </c>
      <c r="AI129" s="334">
        <f t="shared" si="92"/>
        <v>0.98393033192160362</v>
      </c>
    </row>
    <row r="130" spans="1:35" x14ac:dyDescent="0.2">
      <c r="B130" s="319">
        <f t="shared" si="47"/>
        <v>2007</v>
      </c>
      <c r="C130" s="324">
        <f>'Final Floorspace Estimates'!D148</f>
        <v>18803.900284466781</v>
      </c>
      <c r="D130" s="324">
        <f>'Final Floorspace Estimates'!E148</f>
        <v>5136.4223392130925</v>
      </c>
      <c r="E130" s="324">
        <f>'Final Floorspace Estimates'!F148</f>
        <v>1177.495825845471</v>
      </c>
      <c r="F130" s="324">
        <f t="shared" si="48"/>
        <v>25117.818449525344</v>
      </c>
      <c r="H130" s="324">
        <f t="shared" si="73"/>
        <v>18803.900284466781</v>
      </c>
      <c r="I130" s="324">
        <f t="shared" si="74"/>
        <v>7261.8637974814037</v>
      </c>
      <c r="J130" s="324">
        <f t="shared" si="74"/>
        <v>2076.7245528045041</v>
      </c>
      <c r="K130" s="324">
        <f t="shared" si="75"/>
        <v>28142.488634752692</v>
      </c>
      <c r="L130" s="324">
        <f t="shared" si="76"/>
        <v>24789.951325972212</v>
      </c>
      <c r="M130" s="334">
        <f t="shared" si="77"/>
        <v>0.98694683122214666</v>
      </c>
      <c r="P130" s="324">
        <f t="shared" si="78"/>
        <v>18803.900284466781</v>
      </c>
      <c r="Q130" s="324">
        <f t="shared" si="79"/>
        <v>7821.7879998872049</v>
      </c>
      <c r="R130" s="324">
        <f t="shared" si="79"/>
        <v>1411.9588834876929</v>
      </c>
      <c r="S130" s="324">
        <f t="shared" si="80"/>
        <v>28037.647167841678</v>
      </c>
      <c r="T130" s="324">
        <f t="shared" si="81"/>
        <v>24668.135466749161</v>
      </c>
      <c r="U130" s="334">
        <f t="shared" si="82"/>
        <v>0.98209705258918767</v>
      </c>
      <c r="W130" s="324">
        <f t="shared" si="83"/>
        <v>18803.900284466781</v>
      </c>
      <c r="X130" s="324">
        <f t="shared" si="84"/>
        <v>7681.2743195639941</v>
      </c>
      <c r="Y130" s="324">
        <f t="shared" si="85"/>
        <v>1611.6238999794427</v>
      </c>
      <c r="Z130" s="324">
        <f t="shared" si="86"/>
        <v>28096.798504010221</v>
      </c>
      <c r="AA130" s="324">
        <f t="shared" si="87"/>
        <v>24700.445831790159</v>
      </c>
      <c r="AB130" s="334">
        <f t="shared" si="88"/>
        <v>0.98338340494920362</v>
      </c>
      <c r="AD130" s="324">
        <f t="shared" si="89"/>
        <v>18803.900284466781</v>
      </c>
      <c r="AE130" s="324">
        <f t="shared" si="89"/>
        <v>7532.0863857550439</v>
      </c>
      <c r="AF130" s="324">
        <f t="shared" si="89"/>
        <v>1743.5654062943734</v>
      </c>
      <c r="AG130" s="324">
        <f t="shared" si="90"/>
        <v>28079.552076516196</v>
      </c>
      <c r="AH130" s="324">
        <f t="shared" si="91"/>
        <v>24730.47394540767</v>
      </c>
      <c r="AI130" s="334">
        <f t="shared" si="92"/>
        <v>0.98457889546036614</v>
      </c>
    </row>
    <row r="131" spans="1:35" x14ac:dyDescent="0.2">
      <c r="B131" s="319">
        <f t="shared" si="47"/>
        <v>2008</v>
      </c>
      <c r="C131" s="324">
        <f>'Final Floorspace Estimates'!D149</f>
        <v>18912.213310169507</v>
      </c>
      <c r="D131" s="324">
        <f>'Final Floorspace Estimates'!E149</f>
        <v>5150.1226477679056</v>
      </c>
      <c r="E131" s="324">
        <f>'Final Floorspace Estimates'!F149</f>
        <v>1168.0957895063234</v>
      </c>
      <c r="F131" s="324">
        <f t="shared" si="48"/>
        <v>25230.431747443734</v>
      </c>
      <c r="H131" s="324">
        <f t="shared" si="73"/>
        <v>18912.213310169507</v>
      </c>
      <c r="I131" s="324">
        <f t="shared" si="74"/>
        <v>7281.2332667614091</v>
      </c>
      <c r="J131" s="324">
        <f t="shared" si="74"/>
        <v>2060.145906974702</v>
      </c>
      <c r="K131" s="324">
        <f t="shared" si="75"/>
        <v>28253.592483905621</v>
      </c>
      <c r="L131" s="324">
        <f t="shared" si="76"/>
        <v>24887.819678994412</v>
      </c>
      <c r="M131" s="334">
        <f t="shared" si="77"/>
        <v>0.98642068150561735</v>
      </c>
      <c r="P131" s="324">
        <f t="shared" si="78"/>
        <v>18912.213310169507</v>
      </c>
      <c r="Q131" s="324">
        <f t="shared" si="79"/>
        <v>7842.6509472797297</v>
      </c>
      <c r="R131" s="324">
        <f t="shared" si="79"/>
        <v>1400.6871112037982</v>
      </c>
      <c r="S131" s="324">
        <f t="shared" si="80"/>
        <v>28155.551368653036</v>
      </c>
      <c r="T131" s="324">
        <f t="shared" si="81"/>
        <v>24771.870162471037</v>
      </c>
      <c r="U131" s="334">
        <f t="shared" si="82"/>
        <v>0.98182505992910107</v>
      </c>
      <c r="W131" s="324">
        <f t="shared" si="83"/>
        <v>18912.213310169507</v>
      </c>
      <c r="X131" s="324">
        <f t="shared" si="84"/>
        <v>7701.7624767524685</v>
      </c>
      <c r="Y131" s="324">
        <f t="shared" si="85"/>
        <v>1598.7581870891502</v>
      </c>
      <c r="Z131" s="324">
        <f t="shared" si="86"/>
        <v>28212.733974011127</v>
      </c>
      <c r="AA131" s="324">
        <f t="shared" si="87"/>
        <v>24802.366974027474</v>
      </c>
      <c r="AB131" s="334">
        <f t="shared" si="88"/>
        <v>0.98303379118910128</v>
      </c>
      <c r="AD131" s="324">
        <f t="shared" si="89"/>
        <v>18912.213310169507</v>
      </c>
      <c r="AE131" s="324">
        <f t="shared" si="89"/>
        <v>7552.1766160226271</v>
      </c>
      <c r="AF131" s="324">
        <f t="shared" si="89"/>
        <v>1729.646394592502</v>
      </c>
      <c r="AG131" s="324">
        <f t="shared" si="90"/>
        <v>28194.036320784635</v>
      </c>
      <c r="AH131" s="324">
        <f t="shared" si="91"/>
        <v>24831.303531731741</v>
      </c>
      <c r="AI131" s="334">
        <f t="shared" si="92"/>
        <v>0.98418068229242917</v>
      </c>
    </row>
    <row r="132" spans="1:35" x14ac:dyDescent="0.2">
      <c r="B132" s="319">
        <f t="shared" si="47"/>
        <v>2009</v>
      </c>
      <c r="C132" s="324">
        <f>'Final Floorspace Estimates'!D150</f>
        <v>18952.18724002397</v>
      </c>
      <c r="D132" s="324">
        <f>'Final Floorspace Estimates'!E150</f>
        <v>5162.7578892668416</v>
      </c>
      <c r="E132" s="324">
        <f>'Final Floorspace Estimates'!F150</f>
        <v>1157.3413811027283</v>
      </c>
      <c r="F132" s="324">
        <f t="shared" si="48"/>
        <v>25272.28651039354</v>
      </c>
      <c r="H132" s="324">
        <f t="shared" si="73"/>
        <v>18952.18724002397</v>
      </c>
      <c r="I132" s="324">
        <f t="shared" si="74"/>
        <v>7299.0969463332913</v>
      </c>
      <c r="J132" s="324">
        <f t="shared" si="74"/>
        <v>2041.178583700671</v>
      </c>
      <c r="K132" s="324">
        <f t="shared" si="75"/>
        <v>28292.462770057933</v>
      </c>
      <c r="L132" s="324">
        <f t="shared" si="76"/>
        <v>24922.059454809849</v>
      </c>
      <c r="M132" s="334">
        <f t="shared" si="77"/>
        <v>0.98614185323359416</v>
      </c>
      <c r="P132" s="324">
        <f t="shared" si="78"/>
        <v>18952.18724002397</v>
      </c>
      <c r="Q132" s="324">
        <f t="shared" si="79"/>
        <v>7861.8920014231071</v>
      </c>
      <c r="R132" s="324">
        <f t="shared" si="79"/>
        <v>1387.7912841878444</v>
      </c>
      <c r="S132" s="324">
        <f t="shared" si="80"/>
        <v>28201.870525634924</v>
      </c>
      <c r="T132" s="324">
        <f t="shared" si="81"/>
        <v>24812.622770287762</v>
      </c>
      <c r="U132" s="334">
        <f t="shared" si="82"/>
        <v>0.98181154918781344</v>
      </c>
      <c r="W132" s="324">
        <f t="shared" si="83"/>
        <v>18952.18724002397</v>
      </c>
      <c r="X132" s="324">
        <f t="shared" si="84"/>
        <v>7720.6578770209235</v>
      </c>
      <c r="Y132" s="324">
        <f t="shared" si="85"/>
        <v>1584.0387619897629</v>
      </c>
      <c r="Z132" s="324">
        <f t="shared" si="86"/>
        <v>28256.883879034656</v>
      </c>
      <c r="AA132" s="324">
        <f t="shared" si="87"/>
        <v>24841.180020195592</v>
      </c>
      <c r="AB132" s="334">
        <f t="shared" si="88"/>
        <v>0.98294153202083046</v>
      </c>
      <c r="AD132" s="324">
        <f t="shared" si="89"/>
        <v>18952.18724002397</v>
      </c>
      <c r="AE132" s="324">
        <f t="shared" si="89"/>
        <v>7570.7050243562462</v>
      </c>
      <c r="AF132" s="324">
        <f t="shared" si="89"/>
        <v>1713.7219097271684</v>
      </c>
      <c r="AG132" s="324">
        <f t="shared" si="90"/>
        <v>28236.614174107384</v>
      </c>
      <c r="AH132" s="324">
        <f t="shared" si="91"/>
        <v>24868.803079067122</v>
      </c>
      <c r="AI132" s="334">
        <f t="shared" si="92"/>
        <v>0.98403454981564564</v>
      </c>
    </row>
    <row r="133" spans="1:35" x14ac:dyDescent="0.2">
      <c r="B133" s="319">
        <f t="shared" si="47"/>
        <v>2010</v>
      </c>
      <c r="C133" s="324">
        <f>'Final Floorspace Estimates'!D151</f>
        <v>19016.410304283014</v>
      </c>
      <c r="D133" s="324">
        <f>'Final Floorspace Estimates'!E151</f>
        <v>5205.4938232771074</v>
      </c>
      <c r="E133" s="324">
        <f>'Final Floorspace Estimates'!F151</f>
        <v>1166.3001545609588</v>
      </c>
      <c r="F133" s="324">
        <f t="shared" si="48"/>
        <v>25388.204282121078</v>
      </c>
      <c r="H133" s="324">
        <f t="shared" si="73"/>
        <v>19016.410304283014</v>
      </c>
      <c r="I133" s="324">
        <f t="shared" si="74"/>
        <v>7359.5169257558255</v>
      </c>
      <c r="J133" s="324">
        <f t="shared" si="74"/>
        <v>2056.9789834943281</v>
      </c>
      <c r="K133" s="324">
        <f t="shared" si="75"/>
        <v>28432.90621353317</v>
      </c>
      <c r="L133" s="324">
        <f t="shared" si="76"/>
        <v>25045.772256935805</v>
      </c>
      <c r="M133" s="334">
        <f t="shared" si="77"/>
        <v>0.98651216047499579</v>
      </c>
      <c r="P133" s="324">
        <f t="shared" si="78"/>
        <v>19016.410304283014</v>
      </c>
      <c r="Q133" s="324">
        <f t="shared" si="79"/>
        <v>7926.9706483352847</v>
      </c>
      <c r="R133" s="324">
        <f t="shared" si="79"/>
        <v>1398.5339292926965</v>
      </c>
      <c r="S133" s="324">
        <f t="shared" si="80"/>
        <v>28341.914881910998</v>
      </c>
      <c r="T133" s="324">
        <f t="shared" si="81"/>
        <v>24935.836859233652</v>
      </c>
      <c r="U133" s="334">
        <f t="shared" si="82"/>
        <v>0.98218198428448944</v>
      </c>
      <c r="W133" s="324">
        <f t="shared" si="83"/>
        <v>19016.410304283014</v>
      </c>
      <c r="X133" s="324">
        <f t="shared" si="84"/>
        <v>7784.5674254880623</v>
      </c>
      <c r="Y133" s="324">
        <f t="shared" si="85"/>
        <v>1596.3005238600599</v>
      </c>
      <c r="Z133" s="324">
        <f t="shared" si="86"/>
        <v>28397.278253631135</v>
      </c>
      <c r="AA133" s="324">
        <f t="shared" si="87"/>
        <v>24964.603464482789</v>
      </c>
      <c r="AB133" s="334">
        <f t="shared" si="88"/>
        <v>0.98331505399392904</v>
      </c>
      <c r="AD133" s="324">
        <f t="shared" si="89"/>
        <v>19016.410304283014</v>
      </c>
      <c r="AE133" s="324">
        <f t="shared" si="89"/>
        <v>7633.3733030692001</v>
      </c>
      <c r="AF133" s="324">
        <f t="shared" si="89"/>
        <v>1726.987525741886</v>
      </c>
      <c r="AG133" s="324">
        <f t="shared" si="90"/>
        <v>28376.771133094098</v>
      </c>
      <c r="AH133" s="324">
        <f t="shared" si="91"/>
        <v>24992.243368037663</v>
      </c>
      <c r="AI133" s="334">
        <f t="shared" si="92"/>
        <v>0.98440374475944092</v>
      </c>
    </row>
    <row r="134" spans="1:35" x14ac:dyDescent="0.2">
      <c r="B134" s="319">
        <f t="shared" si="47"/>
        <v>2011</v>
      </c>
      <c r="C134" s="324">
        <f>'Final Floorspace Estimates'!D152</f>
        <v>19085.755755501556</v>
      </c>
      <c r="D134" s="324">
        <f>'Final Floorspace Estimates'!E152</f>
        <v>5242.4196390788538</v>
      </c>
      <c r="E134" s="324">
        <f>'Final Floorspace Estimates'!F152</f>
        <v>1175.06565218997</v>
      </c>
      <c r="F134" s="324">
        <f>SUM(C134:E134)</f>
        <v>25503.241046770378</v>
      </c>
      <c r="H134" s="324">
        <f>H$7*C134</f>
        <v>19085.755755501556</v>
      </c>
      <c r="I134" s="324">
        <f>I$91*D134</f>
        <v>7411.7225714863225</v>
      </c>
      <c r="J134" s="324">
        <f>J$91*E134</f>
        <v>2072.4385067844819</v>
      </c>
      <c r="K134" s="324">
        <f>SUM(H134:J134)</f>
        <v>28569.91683377236</v>
      </c>
      <c r="L134" s="324">
        <f>K134*L$91</f>
        <v>25166.461178621164</v>
      </c>
      <c r="M134" s="334">
        <f>L134/F134</f>
        <v>0.98679462474861168</v>
      </c>
      <c r="P134" s="324">
        <f>P$7*C134</f>
        <v>19085.755755501556</v>
      </c>
      <c r="Q134" s="324">
        <f>Q$91*D134</f>
        <v>7983.2015973986345</v>
      </c>
      <c r="R134" s="324">
        <f>R$91*E134</f>
        <v>1409.0448134706389</v>
      </c>
      <c r="S134" s="324">
        <f>SUM(P134:R134)</f>
        <v>28478.002166370828</v>
      </c>
      <c r="T134" s="324">
        <f>S134*T$91</f>
        <v>25055.569429811381</v>
      </c>
      <c r="U134" s="334">
        <f>T134/F134</f>
        <v>0.98244648136532875</v>
      </c>
      <c r="W134" s="324">
        <f>W$42*C134</f>
        <v>19085.755755501556</v>
      </c>
      <c r="X134" s="324">
        <f>X$91*D134</f>
        <v>7839.7882196352903</v>
      </c>
      <c r="Y134" s="324">
        <f>Y$140*E134</f>
        <v>1608.2977515054185</v>
      </c>
      <c r="Z134" s="324">
        <f>SUM(W134:Y134)</f>
        <v>28533.841726642266</v>
      </c>
      <c r="AA134" s="324">
        <f>Z134*AA$91</f>
        <v>25084.659088159315</v>
      </c>
      <c r="AB134" s="334">
        <f>AA134/F134</f>
        <v>0.98358710730752119</v>
      </c>
      <c r="AD134" s="324">
        <f>AD$91*C134</f>
        <v>19085.755755501556</v>
      </c>
      <c r="AE134" s="324">
        <f>AE$91*D134</f>
        <v>7687.5215829643157</v>
      </c>
      <c r="AF134" s="324">
        <f>AF$91*E134</f>
        <v>1739.9669504663223</v>
      </c>
      <c r="AG134" s="324">
        <f>SUM(AD134:AF134)</f>
        <v>28513.244288932194</v>
      </c>
      <c r="AH134" s="324">
        <f>AG134*AH$91</f>
        <v>25112.439224990962</v>
      </c>
      <c r="AI134" s="334">
        <f>AH134/F134</f>
        <v>0.98467638599099128</v>
      </c>
    </row>
    <row r="135" spans="1:35" x14ac:dyDescent="0.2">
      <c r="C135" s="324"/>
      <c r="D135" s="324"/>
      <c r="E135" s="324"/>
      <c r="F135" s="324"/>
      <c r="H135" s="324"/>
      <c r="I135" s="324"/>
      <c r="J135" s="324"/>
      <c r="K135" s="324"/>
      <c r="L135" s="324"/>
      <c r="M135" s="334"/>
      <c r="P135" s="324"/>
      <c r="Q135" s="324"/>
      <c r="R135" s="324"/>
      <c r="S135" s="324"/>
      <c r="T135" s="324"/>
      <c r="U135" s="334"/>
      <c r="W135" s="324"/>
      <c r="X135" s="324"/>
      <c r="Y135" s="324"/>
      <c r="Z135" s="324"/>
      <c r="AA135" s="324"/>
      <c r="AB135" s="334"/>
      <c r="AD135" s="324"/>
      <c r="AE135" s="324"/>
      <c r="AF135" s="324"/>
      <c r="AG135" s="324"/>
      <c r="AH135" s="324"/>
      <c r="AI135" s="334"/>
    </row>
    <row r="136" spans="1:35" x14ac:dyDescent="0.2">
      <c r="C136" s="324"/>
      <c r="D136" s="324"/>
      <c r="E136" s="324"/>
      <c r="F136" s="324"/>
      <c r="H136" s="324"/>
      <c r="I136" s="324"/>
      <c r="J136" s="324"/>
      <c r="K136" s="324"/>
      <c r="L136" s="324"/>
      <c r="M136" s="334"/>
      <c r="P136" s="324"/>
      <c r="Q136" s="324"/>
      <c r="R136" s="324"/>
      <c r="S136" s="324"/>
      <c r="T136" s="324"/>
      <c r="U136" s="334"/>
      <c r="W136" s="324"/>
      <c r="X136" s="324"/>
      <c r="Y136" s="324"/>
      <c r="Z136" s="324"/>
      <c r="AA136" s="324"/>
      <c r="AB136" s="334"/>
      <c r="AD136" s="324"/>
      <c r="AE136" s="324"/>
      <c r="AF136" s="324"/>
      <c r="AG136" s="324"/>
      <c r="AH136" s="324"/>
      <c r="AI136" s="334"/>
    </row>
    <row r="137" spans="1:35" x14ac:dyDescent="0.2">
      <c r="C137" s="324"/>
      <c r="D137" s="324"/>
      <c r="E137" s="324"/>
      <c r="F137" s="324"/>
      <c r="H137" s="324"/>
      <c r="I137" s="324"/>
      <c r="J137" s="324"/>
      <c r="K137" s="324"/>
      <c r="L137" s="324"/>
      <c r="M137" s="334"/>
      <c r="P137" s="324"/>
      <c r="Q137" s="324"/>
      <c r="R137" s="324"/>
      <c r="S137" s="324"/>
      <c r="T137" s="324"/>
      <c r="U137" s="334"/>
      <c r="W137" s="324"/>
      <c r="X137" s="324"/>
      <c r="Y137" s="324"/>
      <c r="Z137" s="324"/>
      <c r="AA137" s="324"/>
      <c r="AB137" s="334"/>
      <c r="AD137" s="324"/>
      <c r="AE137" s="324"/>
      <c r="AF137" s="324"/>
      <c r="AG137" s="324"/>
      <c r="AH137" s="324"/>
      <c r="AI137" s="334"/>
    </row>
    <row r="138" spans="1:35" x14ac:dyDescent="0.2">
      <c r="C138" s="324"/>
      <c r="D138" s="324"/>
      <c r="E138" s="324"/>
      <c r="F138" s="324"/>
      <c r="H138" s="324"/>
      <c r="I138" s="324"/>
      <c r="J138" s="324"/>
      <c r="K138" s="324"/>
      <c r="L138" s="324"/>
      <c r="M138" s="325"/>
    </row>
    <row r="139" spans="1:35" x14ac:dyDescent="0.2">
      <c r="A139" s="319" t="s">
        <v>24</v>
      </c>
      <c r="C139" s="324"/>
      <c r="D139" s="324"/>
      <c r="E139" s="324"/>
      <c r="F139" s="324" t="s">
        <v>675</v>
      </c>
      <c r="H139" s="324">
        <f>RECS_intensity_data!U181</f>
        <v>22.881985054191091</v>
      </c>
      <c r="I139" s="324">
        <f>RECS_intensity_data!V181</f>
        <v>33.293971245008407</v>
      </c>
      <c r="J139" s="324">
        <f>RECS_intensity_data!W181</f>
        <v>47.306884577797192</v>
      </c>
      <c r="K139" s="324"/>
      <c r="L139" s="324"/>
      <c r="M139" s="325"/>
      <c r="P139" s="319">
        <f>RECS_intensity_data!U169</f>
        <v>22.661008789377448</v>
      </c>
      <c r="Q139" s="319">
        <f>RECS_intensity_data!V169</f>
        <v>15.186769495732335</v>
      </c>
      <c r="R139" s="319">
        <f>RECS_intensity_data!W169</f>
        <v>19.048102634479022</v>
      </c>
      <c r="W139" s="325">
        <f>H139+P139</f>
        <v>45.542993843568539</v>
      </c>
      <c r="X139" s="325">
        <f>I139+Q139</f>
        <v>48.480740740740742</v>
      </c>
      <c r="Y139" s="325">
        <f>J139+R139</f>
        <v>66.354987212276214</v>
      </c>
      <c r="AD139" s="319">
        <f>$AK$33*H139+P139</f>
        <v>95.883360962788942</v>
      </c>
      <c r="AE139" s="319">
        <f>$AK$33*I139+Q139</f>
        <v>121.72747747975924</v>
      </c>
      <c r="AF139" s="319">
        <f>$AK$33*J139+R139</f>
        <v>170.43013328343005</v>
      </c>
    </row>
    <row r="140" spans="1:35" x14ac:dyDescent="0.2">
      <c r="C140" s="324"/>
      <c r="D140" s="324"/>
      <c r="E140" s="324"/>
      <c r="F140" s="324"/>
      <c r="H140" s="324">
        <f>1</f>
        <v>1</v>
      </c>
      <c r="I140" s="324">
        <f>I139/H139</f>
        <v>1.4550298484226238</v>
      </c>
      <c r="J140" s="324">
        <f>J139/I139</f>
        <v>1.4208844066593489</v>
      </c>
      <c r="K140" s="324"/>
      <c r="L140" s="324">
        <f>F157/K157</f>
        <v>0.88477355459652662</v>
      </c>
      <c r="M140" s="325"/>
      <c r="P140" s="319">
        <f>1</f>
        <v>1</v>
      </c>
      <c r="Q140" s="319">
        <f>Q139/P139</f>
        <v>0.67017181966105899</v>
      </c>
      <c r="R140" s="319">
        <f>R139/Q139</f>
        <v>1.2542563867734853</v>
      </c>
      <c r="T140" s="319">
        <f>F157/S157</f>
        <v>1.0513798867912136</v>
      </c>
      <c r="W140" s="319">
        <f>1</f>
        <v>1</v>
      </c>
      <c r="X140" s="319">
        <f>X139/W139</f>
        <v>1.0645049139119576</v>
      </c>
      <c r="Y140" s="319">
        <f>Y139/X139</f>
        <v>1.3686875695056133</v>
      </c>
      <c r="AA140" s="319">
        <f>F157/Z157</f>
        <v>0.93612079171979257</v>
      </c>
      <c r="AD140" s="319">
        <f>1</f>
        <v>1</v>
      </c>
      <c r="AE140" s="319">
        <f>AE139/AD139</f>
        <v>1.2695370318422616</v>
      </c>
      <c r="AF140" s="319">
        <f>AF139/AE139</f>
        <v>1.4000958272693118</v>
      </c>
      <c r="AH140" s="319">
        <f>F157/AG157</f>
        <v>0.91792187295784933</v>
      </c>
    </row>
    <row r="141" spans="1:35" x14ac:dyDescent="0.2">
      <c r="C141" s="324"/>
      <c r="D141" s="324"/>
      <c r="E141" s="324"/>
      <c r="F141" s="324"/>
      <c r="H141" s="324"/>
      <c r="I141" s="324"/>
      <c r="J141" s="324"/>
      <c r="K141" s="324"/>
      <c r="L141" s="324"/>
      <c r="M141" s="325"/>
    </row>
    <row r="142" spans="1:35" x14ac:dyDescent="0.2">
      <c r="B142" s="319">
        <f t="shared" ref="B142:B183" si="93">B44</f>
        <v>1970</v>
      </c>
      <c r="C142" s="324">
        <f>'Final Floorspace Estimates'!D162</f>
        <v>15063</v>
      </c>
      <c r="D142" s="324">
        <f>'Final Floorspace Estimates'!E162</f>
        <v>3326</v>
      </c>
      <c r="E142" s="324">
        <f>'Final Floorspace Estimates'!F162</f>
        <v>868</v>
      </c>
      <c r="F142" s="324">
        <f>SUM(C142:E142)</f>
        <v>19257</v>
      </c>
      <c r="H142" s="324">
        <f>H$7*C142</f>
        <v>15063</v>
      </c>
      <c r="I142" s="324">
        <f>I$140*D142</f>
        <v>4839.4292758536467</v>
      </c>
      <c r="J142" s="324">
        <f>J$140*E142</f>
        <v>1233.3276649803149</v>
      </c>
      <c r="K142" s="324">
        <f>SUM(H142:J142)</f>
        <v>21135.756940833962</v>
      </c>
      <c r="L142" s="324">
        <f>K142*L$140</f>
        <v>18700.358797629873</v>
      </c>
      <c r="M142" s="334">
        <f>L142/F142</f>
        <v>0.97109408514461615</v>
      </c>
      <c r="P142" s="324">
        <f>P$7*C142</f>
        <v>15063</v>
      </c>
      <c r="Q142" s="324">
        <f>Q$140*D142</f>
        <v>2228.9914721926821</v>
      </c>
      <c r="R142" s="324">
        <f>R$140*E142</f>
        <v>1088.6945437193851</v>
      </c>
      <c r="S142" s="324">
        <f>SUM(P142:R142)</f>
        <v>18380.68601591207</v>
      </c>
      <c r="T142" s="324">
        <f>S142*T$140</f>
        <v>19325.083582554475</v>
      </c>
      <c r="U142" s="334">
        <f>T142/F142</f>
        <v>1.0035355238383172</v>
      </c>
      <c r="W142" s="324">
        <f>W$42*C142</f>
        <v>15063</v>
      </c>
      <c r="X142" s="324">
        <f>X$189*D142</f>
        <v>3576.8232600296997</v>
      </c>
      <c r="Y142" s="324">
        <f>Y$189*E142</f>
        <v>1426.0384952739992</v>
      </c>
      <c r="Z142" s="324">
        <f>SUM(W142:Y142)</f>
        <v>20065.861755303697</v>
      </c>
      <c r="AA142" s="324">
        <f>Z142*AA$140</f>
        <v>18784.070392914804</v>
      </c>
      <c r="AB142" s="334">
        <f>AA142/F142</f>
        <v>0.97544115869111514</v>
      </c>
      <c r="AD142" s="324">
        <f>AD$42*C142</f>
        <v>15063</v>
      </c>
      <c r="AE142" s="324">
        <f>AE$140*D142</f>
        <v>4222.4801679073626</v>
      </c>
      <c r="AF142" s="324">
        <f>AF$140*E142</f>
        <v>1215.2831780697627</v>
      </c>
      <c r="AG142" s="324">
        <f>SUM(AD142:AF142)</f>
        <v>20500.763345977128</v>
      </c>
      <c r="AH142" s="324">
        <f>AG142*AH$140</f>
        <v>18818.099087604951</v>
      </c>
      <c r="AI142" s="334">
        <f>AH142/F142</f>
        <v>0.97720824051539446</v>
      </c>
    </row>
    <row r="143" spans="1:35" x14ac:dyDescent="0.2">
      <c r="B143" s="319">
        <f t="shared" si="93"/>
        <v>1971</v>
      </c>
      <c r="C143" s="324">
        <f>'Final Floorspace Estimates'!D163</f>
        <v>15532.8</v>
      </c>
      <c r="D143" s="324">
        <f>'Final Floorspace Estimates'!E163</f>
        <v>3434.8999999999996</v>
      </c>
      <c r="E143" s="324">
        <f>'Final Floorspace Estimates'!F163</f>
        <v>1053.6999999999998</v>
      </c>
      <c r="F143" s="324">
        <f t="shared" ref="F143:F182" si="94">SUM(C143:E143)</f>
        <v>20021.399999999998</v>
      </c>
      <c r="H143" s="324">
        <f t="shared" ref="H143:H156" si="95">H$7*C143</f>
        <v>15532.8</v>
      </c>
      <c r="I143" s="324">
        <f t="shared" ref="I143:I156" si="96">I$140*D143</f>
        <v>4997.8820263468697</v>
      </c>
      <c r="J143" s="324">
        <f t="shared" ref="J143:J156" si="97">J$140*E143</f>
        <v>1497.1858992969558</v>
      </c>
      <c r="K143" s="324">
        <f t="shared" ref="K143:K156" si="98">SUM(H143:J143)</f>
        <v>22027.867925643826</v>
      </c>
      <c r="L143" s="324">
        <f t="shared" ref="L143:L156" si="99">K143*L$140</f>
        <v>19489.675004754707</v>
      </c>
      <c r="M143" s="334">
        <f t="shared" ref="M143:M156" si="100">L143/F143</f>
        <v>0.97344216711891818</v>
      </c>
      <c r="P143" s="324">
        <f t="shared" ref="P143:P156" si="101">P$7*C143</f>
        <v>15532.8</v>
      </c>
      <c r="Q143" s="324">
        <f t="shared" ref="Q143:Q156" si="102">Q$140*D143</f>
        <v>2301.9731833537712</v>
      </c>
      <c r="R143" s="324">
        <f t="shared" ref="R143:R156" si="103">R$140*E143</f>
        <v>1321.6099547432211</v>
      </c>
      <c r="S143" s="324">
        <f t="shared" ref="S143:S156" si="104">SUM(P143:R143)</f>
        <v>19156.38313809699</v>
      </c>
      <c r="T143" s="324">
        <f t="shared" ref="T143:T156" si="105">S143*T$140</f>
        <v>20140.635935061528</v>
      </c>
      <c r="U143" s="334">
        <f t="shared" ref="U143:U156" si="106">T143/F143</f>
        <v>1.0059554244489162</v>
      </c>
      <c r="W143" s="324">
        <f t="shared" ref="W143:W156" si="107">W$42*C143</f>
        <v>15532.8</v>
      </c>
      <c r="X143" s="324">
        <f t="shared" ref="X143:X156" si="108">X$189*D143</f>
        <v>3693.9357233541832</v>
      </c>
      <c r="Y143" s="324">
        <f t="shared" ref="Y143:Y156" si="109">Y$189*E143</f>
        <v>1731.1253023850377</v>
      </c>
      <c r="Z143" s="324">
        <f t="shared" ref="Z143:Z156" si="110">SUM(W143:Y143)</f>
        <v>20957.861025739221</v>
      </c>
      <c r="AA143" s="324">
        <f t="shared" ref="AA143:AA156" si="111">Z143*AA$140</f>
        <v>19619.089456168385</v>
      </c>
      <c r="AB143" s="334">
        <f t="shared" ref="AB143:AB156" si="112">AA143/F143</f>
        <v>0.97990597341686336</v>
      </c>
      <c r="AD143" s="324">
        <f t="shared" ref="AD143:AD156" si="113">AD$42*C143</f>
        <v>15532.8</v>
      </c>
      <c r="AE143" s="324">
        <f t="shared" ref="AE143:AE156" si="114">AE$140*D143</f>
        <v>4360.7327506749843</v>
      </c>
      <c r="AF143" s="324">
        <f t="shared" ref="AF143:AF156" si="115">AF$140*E143</f>
        <v>1475.2809731936736</v>
      </c>
      <c r="AG143" s="324">
        <f t="shared" ref="AG143:AG156" si="116">SUM(AD143:AF143)</f>
        <v>21368.813723868654</v>
      </c>
      <c r="AH143" s="324">
        <f t="shared" ref="AH143:AH156" si="117">AG143*AH$140</f>
        <v>19614.90151630091</v>
      </c>
      <c r="AI143" s="334">
        <f t="shared" ref="AI143:AI156" si="118">AH143/F143</f>
        <v>0.97969680023879013</v>
      </c>
    </row>
    <row r="144" spans="1:35" x14ac:dyDescent="0.2">
      <c r="B144" s="319">
        <f t="shared" si="93"/>
        <v>1972</v>
      </c>
      <c r="C144" s="324">
        <f>'Final Floorspace Estimates'!D164</f>
        <v>16080.9</v>
      </c>
      <c r="D144" s="324">
        <f>'Final Floorspace Estimates'!E164</f>
        <v>3561.95</v>
      </c>
      <c r="E144" s="324">
        <f>'Final Floorspace Estimates'!F164</f>
        <v>1270.3499999999999</v>
      </c>
      <c r="F144" s="324">
        <f t="shared" si="94"/>
        <v>20913.199999999997</v>
      </c>
      <c r="H144" s="324">
        <f t="shared" si="95"/>
        <v>16080.9</v>
      </c>
      <c r="I144" s="324">
        <f t="shared" si="96"/>
        <v>5182.743568588965</v>
      </c>
      <c r="J144" s="324">
        <f t="shared" si="97"/>
        <v>1805.0205059997038</v>
      </c>
      <c r="K144" s="324">
        <f t="shared" si="98"/>
        <v>23068.664074588669</v>
      </c>
      <c r="L144" s="324">
        <f t="shared" si="99"/>
        <v>20410.543913067009</v>
      </c>
      <c r="M144" s="334">
        <f t="shared" si="100"/>
        <v>0.97596464974595054</v>
      </c>
      <c r="P144" s="324">
        <f t="shared" si="101"/>
        <v>16080.9</v>
      </c>
      <c r="Q144" s="324">
        <f t="shared" si="102"/>
        <v>2387.1185130417089</v>
      </c>
      <c r="R144" s="324">
        <f t="shared" si="103"/>
        <v>1593.3446009376969</v>
      </c>
      <c r="S144" s="324">
        <f t="shared" si="104"/>
        <v>20061.363113979405</v>
      </c>
      <c r="T144" s="324">
        <f t="shared" si="105"/>
        <v>21092.113679653095</v>
      </c>
      <c r="U144" s="334">
        <f t="shared" si="106"/>
        <v>1.0085550599455415</v>
      </c>
      <c r="W144" s="324">
        <f t="shared" si="107"/>
        <v>16080.9</v>
      </c>
      <c r="X144" s="324">
        <f t="shared" si="108"/>
        <v>3830.5669305660817</v>
      </c>
      <c r="Y144" s="324">
        <f t="shared" si="109"/>
        <v>2087.0599106812497</v>
      </c>
      <c r="Z144" s="324">
        <f t="shared" si="110"/>
        <v>21998.526841247331</v>
      </c>
      <c r="AA144" s="324">
        <f t="shared" si="111"/>
        <v>20593.278363297559</v>
      </c>
      <c r="AB144" s="334">
        <f t="shared" si="112"/>
        <v>0.98470240629351613</v>
      </c>
      <c r="AD144" s="324">
        <f t="shared" si="113"/>
        <v>16080.9</v>
      </c>
      <c r="AE144" s="324">
        <f t="shared" si="114"/>
        <v>4522.0274305705434</v>
      </c>
      <c r="AF144" s="324">
        <f t="shared" si="115"/>
        <v>1778.6117341715701</v>
      </c>
      <c r="AG144" s="324">
        <f t="shared" si="116"/>
        <v>22381.539164742113</v>
      </c>
      <c r="AH144" s="324">
        <f t="shared" si="117"/>
        <v>20544.504349779538</v>
      </c>
      <c r="AI144" s="334">
        <f t="shared" si="118"/>
        <v>0.9823701944121197</v>
      </c>
    </row>
    <row r="145" spans="2:35" x14ac:dyDescent="0.2">
      <c r="B145" s="319">
        <f t="shared" si="93"/>
        <v>1973</v>
      </c>
      <c r="C145" s="324">
        <f>'Final Floorspace Estimates'!D165</f>
        <v>16351.670595679077</v>
      </c>
      <c r="D145" s="324">
        <f>'Final Floorspace Estimates'!E165</f>
        <v>3936.7234389431742</v>
      </c>
      <c r="E145" s="324">
        <f>'Final Floorspace Estimates'!F165</f>
        <v>1554.0260888278628</v>
      </c>
      <c r="F145" s="324">
        <f t="shared" si="94"/>
        <v>21842.420123450116</v>
      </c>
      <c r="H145" s="324">
        <f t="shared" si="95"/>
        <v>16351.670595679077</v>
      </c>
      <c r="I145" s="324">
        <f t="shared" si="96"/>
        <v>5728.0501086472768</v>
      </c>
      <c r="J145" s="324">
        <f t="shared" si="97"/>
        <v>2208.0914371573267</v>
      </c>
      <c r="K145" s="324">
        <f t="shared" si="98"/>
        <v>24287.812141483682</v>
      </c>
      <c r="L145" s="324">
        <f t="shared" si="99"/>
        <v>21489.213881793195</v>
      </c>
      <c r="M145" s="334">
        <f t="shared" si="100"/>
        <v>0.98382934493244556</v>
      </c>
      <c r="P145" s="324">
        <f t="shared" si="101"/>
        <v>16351.670595679077</v>
      </c>
      <c r="Q145" s="324">
        <f t="shared" si="102"/>
        <v>2638.2811105788887</v>
      </c>
      <c r="R145" s="324">
        <f t="shared" si="103"/>
        <v>1949.1471471249665</v>
      </c>
      <c r="S145" s="324">
        <f t="shared" si="104"/>
        <v>20939.098853382933</v>
      </c>
      <c r="T145" s="324">
        <f t="shared" si="105"/>
        <v>22014.947381979779</v>
      </c>
      <c r="U145" s="334">
        <f t="shared" si="106"/>
        <v>1.007898724479914</v>
      </c>
      <c r="W145" s="324">
        <f t="shared" si="107"/>
        <v>16351.670595679077</v>
      </c>
      <c r="X145" s="324">
        <f t="shared" si="108"/>
        <v>4233.6031162706113</v>
      </c>
      <c r="Y145" s="324">
        <f t="shared" si="109"/>
        <v>2553.111780332516</v>
      </c>
      <c r="Z145" s="324">
        <f t="shared" si="110"/>
        <v>23138.385492282207</v>
      </c>
      <c r="AA145" s="324">
        <f t="shared" si="111"/>
        <v>21660.323746152982</v>
      </c>
      <c r="AB145" s="334">
        <f t="shared" si="112"/>
        <v>0.99166317760266709</v>
      </c>
      <c r="AD145" s="324">
        <f t="shared" si="113"/>
        <v>16351.670595679077</v>
      </c>
      <c r="AE145" s="324">
        <f t="shared" si="114"/>
        <v>4997.8161898597782</v>
      </c>
      <c r="AF145" s="324">
        <f t="shared" si="115"/>
        <v>2175.7854424355396</v>
      </c>
      <c r="AG145" s="324">
        <f t="shared" si="116"/>
        <v>23525.272227974394</v>
      </c>
      <c r="AH145" s="324">
        <f t="shared" si="117"/>
        <v>21594.361945345532</v>
      </c>
      <c r="AI145" s="334">
        <f t="shared" si="118"/>
        <v>0.98864328326702833</v>
      </c>
    </row>
    <row r="146" spans="2:35" x14ac:dyDescent="0.2">
      <c r="B146" s="319">
        <f t="shared" si="93"/>
        <v>1974</v>
      </c>
      <c r="C146" s="324">
        <f>'Final Floorspace Estimates'!D166</f>
        <v>16531.066817869942</v>
      </c>
      <c r="D146" s="324">
        <f>'Final Floorspace Estimates'!E166</f>
        <v>4243.9228337689801</v>
      </c>
      <c r="E146" s="324">
        <f>'Final Floorspace Estimates'!F166</f>
        <v>1792.3943376390632</v>
      </c>
      <c r="F146" s="324">
        <f t="shared" si="94"/>
        <v>22567.383989277983</v>
      </c>
      <c r="H146" s="324">
        <f t="shared" si="95"/>
        <v>16531.066817869942</v>
      </c>
      <c r="I146" s="324">
        <f t="shared" si="96"/>
        <v>6175.0343975361911</v>
      </c>
      <c r="J146" s="324">
        <f t="shared" si="97"/>
        <v>2546.7851649358572</v>
      </c>
      <c r="K146" s="324">
        <f t="shared" si="98"/>
        <v>25252.886380341988</v>
      </c>
      <c r="L146" s="324">
        <f t="shared" si="99"/>
        <v>22343.086046557397</v>
      </c>
      <c r="M146" s="334">
        <f t="shared" si="100"/>
        <v>0.990060968394602</v>
      </c>
      <c r="P146" s="324">
        <f t="shared" si="101"/>
        <v>16531.066817869942</v>
      </c>
      <c r="Q146" s="324">
        <f t="shared" si="102"/>
        <v>2844.1574880080752</v>
      </c>
      <c r="R146" s="324">
        <f t="shared" si="103"/>
        <v>2248.1220456004257</v>
      </c>
      <c r="S146" s="324">
        <f t="shared" si="104"/>
        <v>21623.346351478442</v>
      </c>
      <c r="T146" s="324">
        <f t="shared" si="105"/>
        <v>22734.351439064605</v>
      </c>
      <c r="U146" s="334">
        <f t="shared" si="106"/>
        <v>1.0073986178400629</v>
      </c>
      <c r="W146" s="324">
        <f t="shared" si="107"/>
        <v>16531.066817869942</v>
      </c>
      <c r="X146" s="324">
        <f t="shared" si="108"/>
        <v>4563.9693041479386</v>
      </c>
      <c r="Y146" s="324">
        <f t="shared" si="109"/>
        <v>2944.7273320097306</v>
      </c>
      <c r="Z146" s="324">
        <f t="shared" si="110"/>
        <v>24039.763454027612</v>
      </c>
      <c r="AA146" s="324">
        <f t="shared" si="111"/>
        <v>22504.122397340863</v>
      </c>
      <c r="AB146" s="334">
        <f t="shared" si="112"/>
        <v>0.99719676893134024</v>
      </c>
      <c r="AD146" s="324">
        <f t="shared" si="113"/>
        <v>16531.066817869942</v>
      </c>
      <c r="AE146" s="324">
        <f t="shared" si="114"/>
        <v>5387.8171977506709</v>
      </c>
      <c r="AF146" s="324">
        <f t="shared" si="115"/>
        <v>2509.5238329495946</v>
      </c>
      <c r="AG146" s="324">
        <f t="shared" si="116"/>
        <v>24428.407848570208</v>
      </c>
      <c r="AH146" s="324">
        <f t="shared" si="117"/>
        <v>22423.369885737793</v>
      </c>
      <c r="AI146" s="334">
        <f t="shared" si="118"/>
        <v>0.99361848481823978</v>
      </c>
    </row>
    <row r="147" spans="2:35" x14ac:dyDescent="0.2">
      <c r="B147" s="319">
        <f t="shared" si="93"/>
        <v>1975</v>
      </c>
      <c r="C147" s="324">
        <f>'Final Floorspace Estimates'!D167</f>
        <v>16991.995522892263</v>
      </c>
      <c r="D147" s="324">
        <f>'Final Floorspace Estimates'!E167</f>
        <v>4627.0534341733819</v>
      </c>
      <c r="E147" s="324">
        <f>'Final Floorspace Estimates'!F167</f>
        <v>1603.3224220020822</v>
      </c>
      <c r="F147" s="324">
        <f t="shared" si="94"/>
        <v>23222.371379067725</v>
      </c>
      <c r="H147" s="324">
        <f t="shared" si="95"/>
        <v>16991.995522892263</v>
      </c>
      <c r="I147" s="324">
        <f t="shared" si="96"/>
        <v>6732.500856968677</v>
      </c>
      <c r="J147" s="324">
        <f t="shared" si="97"/>
        <v>2278.1358282700589</v>
      </c>
      <c r="K147" s="324">
        <f t="shared" si="98"/>
        <v>26002.632208130999</v>
      </c>
      <c r="L147" s="324">
        <f t="shared" si="99"/>
        <v>23006.441327654193</v>
      </c>
      <c r="M147" s="334">
        <f t="shared" si="100"/>
        <v>0.99070163645698273</v>
      </c>
      <c r="P147" s="324">
        <f t="shared" si="101"/>
        <v>16991.995522892263</v>
      </c>
      <c r="Q147" s="324">
        <f t="shared" si="102"/>
        <v>3100.9208196489276</v>
      </c>
      <c r="R147" s="324">
        <f t="shared" si="103"/>
        <v>2010.9773878532449</v>
      </c>
      <c r="S147" s="324">
        <f t="shared" si="104"/>
        <v>22103.893730394433</v>
      </c>
      <c r="T147" s="324">
        <f t="shared" si="105"/>
        <v>23239.589287907114</v>
      </c>
      <c r="U147" s="334">
        <f t="shared" si="106"/>
        <v>1.0007414362882383</v>
      </c>
      <c r="W147" s="324">
        <f t="shared" si="107"/>
        <v>16991.995522892263</v>
      </c>
      <c r="X147" s="324">
        <f t="shared" si="108"/>
        <v>4975.9928889812545</v>
      </c>
      <c r="Y147" s="324">
        <f t="shared" si="109"/>
        <v>2634.1007996669509</v>
      </c>
      <c r="Z147" s="324">
        <f t="shared" si="110"/>
        <v>24602.089211540468</v>
      </c>
      <c r="AA147" s="324">
        <f t="shared" si="111"/>
        <v>23030.527230668231</v>
      </c>
      <c r="AB147" s="334">
        <f t="shared" si="112"/>
        <v>0.9917388217909382</v>
      </c>
      <c r="AD147" s="324">
        <f t="shared" si="113"/>
        <v>16991.995522892263</v>
      </c>
      <c r="AE147" s="324">
        <f t="shared" si="114"/>
        <v>5874.2156829960186</v>
      </c>
      <c r="AF147" s="324">
        <f t="shared" si="115"/>
        <v>2244.8050328124418</v>
      </c>
      <c r="AG147" s="324">
        <f t="shared" si="116"/>
        <v>25111.016238700722</v>
      </c>
      <c r="AH147" s="324">
        <f t="shared" si="117"/>
        <v>23049.951057703136</v>
      </c>
      <c r="AI147" s="334">
        <f t="shared" si="118"/>
        <v>0.99257524916167672</v>
      </c>
    </row>
    <row r="148" spans="2:35" x14ac:dyDescent="0.2">
      <c r="B148" s="319">
        <f t="shared" si="93"/>
        <v>1976</v>
      </c>
      <c r="C148" s="324">
        <f>'Final Floorspace Estimates'!D168</f>
        <v>17249.726040406371</v>
      </c>
      <c r="D148" s="324">
        <f>'Final Floorspace Estimates'!E168</f>
        <v>4881.9657666335888</v>
      </c>
      <c r="E148" s="324">
        <f>'Final Floorspace Estimates'!F168</f>
        <v>1780.6462545948232</v>
      </c>
      <c r="F148" s="324">
        <f t="shared" si="94"/>
        <v>23912.338061634782</v>
      </c>
      <c r="H148" s="324">
        <f t="shared" si="95"/>
        <v>17249.726040406371</v>
      </c>
      <c r="I148" s="324">
        <f t="shared" si="96"/>
        <v>7103.4059094293098</v>
      </c>
      <c r="J148" s="324">
        <f t="shared" si="97"/>
        <v>2530.0924969301573</v>
      </c>
      <c r="K148" s="324">
        <f t="shared" si="98"/>
        <v>26883.224446765838</v>
      </c>
      <c r="L148" s="324">
        <f t="shared" si="99"/>
        <v>23785.566052781254</v>
      </c>
      <c r="M148" s="334">
        <f t="shared" si="100"/>
        <v>0.99469846869315881</v>
      </c>
      <c r="P148" s="324">
        <f t="shared" si="101"/>
        <v>17249.726040406371</v>
      </c>
      <c r="Q148" s="324">
        <f t="shared" si="102"/>
        <v>3271.755881347829</v>
      </c>
      <c r="R148" s="324">
        <f t="shared" si="103"/>
        <v>2233.3869374098426</v>
      </c>
      <c r="S148" s="324">
        <f t="shared" si="104"/>
        <v>22754.868859164042</v>
      </c>
      <c r="T148" s="324">
        <f t="shared" si="105"/>
        <v>23924.011445096803</v>
      </c>
      <c r="U148" s="334">
        <f t="shared" si="106"/>
        <v>1.0004881740728127</v>
      </c>
      <c r="W148" s="324">
        <f t="shared" si="107"/>
        <v>17249.726040406371</v>
      </c>
      <c r="X148" s="324">
        <f t="shared" si="108"/>
        <v>5250.1288962007648</v>
      </c>
      <c r="Y148" s="324">
        <f t="shared" si="109"/>
        <v>2925.4263888452583</v>
      </c>
      <c r="Z148" s="324">
        <f t="shared" si="110"/>
        <v>25425.281325452394</v>
      </c>
      <c r="AA148" s="324">
        <f t="shared" si="111"/>
        <v>23801.134484080951</v>
      </c>
      <c r="AB148" s="334">
        <f t="shared" si="112"/>
        <v>0.99534953138972859</v>
      </c>
      <c r="AD148" s="324">
        <f t="shared" si="113"/>
        <v>17249.726040406371</v>
      </c>
      <c r="AE148" s="324">
        <f t="shared" si="114"/>
        <v>6197.8363289275376</v>
      </c>
      <c r="AF148" s="324">
        <f t="shared" si="115"/>
        <v>2493.0753909009404</v>
      </c>
      <c r="AG148" s="324">
        <f t="shared" si="116"/>
        <v>25940.637760234848</v>
      </c>
      <c r="AH148" s="324">
        <f t="shared" si="117"/>
        <v>23811.478798595879</v>
      </c>
      <c r="AI148" s="334">
        <f t="shared" si="118"/>
        <v>0.99578212457606885</v>
      </c>
    </row>
    <row r="149" spans="2:35" x14ac:dyDescent="0.2">
      <c r="B149" s="319">
        <f t="shared" si="93"/>
        <v>1977</v>
      </c>
      <c r="C149" s="324">
        <f>'Final Floorspace Estimates'!D169</f>
        <v>17598.284505920852</v>
      </c>
      <c r="D149" s="324">
        <f>'Final Floorspace Estimates'!E169</f>
        <v>5179.0560758850052</v>
      </c>
      <c r="E149" s="324">
        <f>'Final Floorspace Estimates'!F169</f>
        <v>1815.4406357079481</v>
      </c>
      <c r="F149" s="324">
        <f t="shared" si="94"/>
        <v>24592.781217513806</v>
      </c>
      <c r="H149" s="324">
        <f t="shared" si="95"/>
        <v>17598.284505920852</v>
      </c>
      <c r="I149" s="324">
        <f t="shared" si="96"/>
        <v>7535.6811770672284</v>
      </c>
      <c r="J149" s="324">
        <f t="shared" si="97"/>
        <v>2579.5312904931588</v>
      </c>
      <c r="K149" s="324">
        <f t="shared" si="98"/>
        <v>27713.49697348124</v>
      </c>
      <c r="L149" s="324">
        <f t="shared" si="99"/>
        <v>24520.16922752708</v>
      </c>
      <c r="M149" s="334">
        <f t="shared" si="100"/>
        <v>0.99704742666782986</v>
      </c>
      <c r="P149" s="324">
        <f t="shared" si="101"/>
        <v>17598.284505920852</v>
      </c>
      <c r="Q149" s="324">
        <f t="shared" si="102"/>
        <v>3470.8574345025177</v>
      </c>
      <c r="R149" s="324">
        <f t="shared" si="103"/>
        <v>2277.02801214481</v>
      </c>
      <c r="S149" s="324">
        <f t="shared" si="104"/>
        <v>23346.16995256818</v>
      </c>
      <c r="T149" s="324">
        <f t="shared" si="105"/>
        <v>24545.693521739566</v>
      </c>
      <c r="U149" s="334">
        <f t="shared" si="106"/>
        <v>0.99808530416475605</v>
      </c>
      <c r="W149" s="324">
        <f t="shared" si="107"/>
        <v>17598.284505920852</v>
      </c>
      <c r="X149" s="324">
        <f t="shared" si="108"/>
        <v>5569.6236431820889</v>
      </c>
      <c r="Y149" s="324">
        <f t="shared" si="109"/>
        <v>2982.5901294979662</v>
      </c>
      <c r="Z149" s="324">
        <f t="shared" si="110"/>
        <v>26150.49827860091</v>
      </c>
      <c r="AA149" s="324">
        <f t="shared" si="111"/>
        <v>24480.025152430957</v>
      </c>
      <c r="AB149" s="334">
        <f t="shared" si="112"/>
        <v>0.9954150746885615</v>
      </c>
      <c r="AD149" s="324">
        <f t="shared" si="113"/>
        <v>17598.284505920852</v>
      </c>
      <c r="AE149" s="324">
        <f t="shared" si="114"/>
        <v>6575.0034783236806</v>
      </c>
      <c r="AF149" s="324">
        <f t="shared" si="115"/>
        <v>2541.790858709845</v>
      </c>
      <c r="AG149" s="324">
        <f t="shared" si="116"/>
        <v>26715.078842954379</v>
      </c>
      <c r="AH149" s="324">
        <f t="shared" si="117"/>
        <v>24522.355207741297</v>
      </c>
      <c r="AI149" s="334">
        <f t="shared" si="118"/>
        <v>0.99713631373574152</v>
      </c>
    </row>
    <row r="150" spans="2:35" x14ac:dyDescent="0.2">
      <c r="B150" s="319">
        <f t="shared" si="93"/>
        <v>1978</v>
      </c>
      <c r="C150" s="324">
        <f>'Final Floorspace Estimates'!D170</f>
        <v>18119.099255827172</v>
      </c>
      <c r="D150" s="324">
        <f>'Final Floorspace Estimates'!E170</f>
        <v>5374.8542500784179</v>
      </c>
      <c r="E150" s="324">
        <f>'Final Floorspace Estimates'!F170</f>
        <v>1847.009643287691</v>
      </c>
      <c r="F150" s="324">
        <f t="shared" si="94"/>
        <v>25340.963149193281</v>
      </c>
      <c r="H150" s="324">
        <f t="shared" si="95"/>
        <v>18119.099255827172</v>
      </c>
      <c r="I150" s="324">
        <f t="shared" si="96"/>
        <v>7820.5733647852958</v>
      </c>
      <c r="J150" s="324">
        <f t="shared" si="97"/>
        <v>2624.3872010969267</v>
      </c>
      <c r="K150" s="324">
        <f t="shared" si="98"/>
        <v>28564.059821709394</v>
      </c>
      <c r="L150" s="324">
        <f t="shared" si="99"/>
        <v>25272.724742161648</v>
      </c>
      <c r="M150" s="334">
        <f t="shared" si="100"/>
        <v>0.99730718968218046</v>
      </c>
      <c r="P150" s="324">
        <f t="shared" si="101"/>
        <v>18119.099255827172</v>
      </c>
      <c r="Q150" s="324">
        <f t="shared" si="102"/>
        <v>3602.0758531880301</v>
      </c>
      <c r="R150" s="324">
        <f t="shared" si="103"/>
        <v>2316.6236415258031</v>
      </c>
      <c r="S150" s="324">
        <f t="shared" si="104"/>
        <v>24037.798750541006</v>
      </c>
      <c r="T150" s="324">
        <f t="shared" si="105"/>
        <v>25272.85812905378</v>
      </c>
      <c r="U150" s="334">
        <f t="shared" si="106"/>
        <v>0.99731245336893715</v>
      </c>
      <c r="W150" s="324">
        <f t="shared" si="107"/>
        <v>18119.099255827172</v>
      </c>
      <c r="X150" s="324">
        <f t="shared" si="108"/>
        <v>5780.1875228352292</v>
      </c>
      <c r="Y150" s="324">
        <f t="shared" si="109"/>
        <v>3034.4548991596139</v>
      </c>
      <c r="Z150" s="324">
        <f t="shared" si="110"/>
        <v>26933.741677822014</v>
      </c>
      <c r="AA150" s="324">
        <f t="shared" si="111"/>
        <v>25213.235583419118</v>
      </c>
      <c r="AB150" s="334">
        <f t="shared" si="112"/>
        <v>0.99495964044372842</v>
      </c>
      <c r="AD150" s="324">
        <f t="shared" si="113"/>
        <v>18119.099255827172</v>
      </c>
      <c r="AE150" s="324">
        <f t="shared" si="114"/>
        <v>6823.5765112293193</v>
      </c>
      <c r="AF150" s="324">
        <f t="shared" si="115"/>
        <v>2585.9904944932764</v>
      </c>
      <c r="AG150" s="324">
        <f t="shared" si="116"/>
        <v>27528.666261549766</v>
      </c>
      <c r="AH150" s="324">
        <f t="shared" si="117"/>
        <v>25269.164894833317</v>
      </c>
      <c r="AI150" s="334">
        <f t="shared" si="118"/>
        <v>0.99716671170163274</v>
      </c>
    </row>
    <row r="151" spans="2:35" x14ac:dyDescent="0.2">
      <c r="B151" s="319">
        <f t="shared" si="93"/>
        <v>1979</v>
      </c>
      <c r="C151" s="324">
        <f>'Final Floorspace Estimates'!D171</f>
        <v>18578.657172921739</v>
      </c>
      <c r="D151" s="324">
        <f>'Final Floorspace Estimates'!E171</f>
        <v>5383.280785775125</v>
      </c>
      <c r="E151" s="324">
        <f>'Final Floorspace Estimates'!F171</f>
        <v>1887.8768024197154</v>
      </c>
      <c r="F151" s="324">
        <f t="shared" si="94"/>
        <v>25849.81476111658</v>
      </c>
      <c r="H151" s="324">
        <f t="shared" si="95"/>
        <v>18578.657172921739</v>
      </c>
      <c r="I151" s="324">
        <f t="shared" si="96"/>
        <v>7832.834225742803</v>
      </c>
      <c r="J151" s="324">
        <f t="shared" si="97"/>
        <v>2682.454710252086</v>
      </c>
      <c r="K151" s="324">
        <f t="shared" si="98"/>
        <v>29093.946108916625</v>
      </c>
      <c r="L151" s="324">
        <f t="shared" si="99"/>
        <v>25741.554116025945</v>
      </c>
      <c r="M151" s="334">
        <f t="shared" si="100"/>
        <v>0.99581193729660755</v>
      </c>
      <c r="P151" s="324">
        <f t="shared" si="101"/>
        <v>18578.657172921739</v>
      </c>
      <c r="Q151" s="324">
        <f t="shared" si="102"/>
        <v>3607.7230799493309</v>
      </c>
      <c r="R151" s="324">
        <f t="shared" si="103"/>
        <v>2367.8815368764331</v>
      </c>
      <c r="S151" s="324">
        <f t="shared" si="104"/>
        <v>24554.261789747503</v>
      </c>
      <c r="T151" s="324">
        <f t="shared" si="105"/>
        <v>25815.856980746554</v>
      </c>
      <c r="U151" s="334">
        <f t="shared" si="106"/>
        <v>0.99868634337677709</v>
      </c>
      <c r="W151" s="324">
        <f t="shared" si="107"/>
        <v>18578.657172921739</v>
      </c>
      <c r="X151" s="324">
        <f t="shared" si="108"/>
        <v>5789.2495279108316</v>
      </c>
      <c r="Y151" s="324">
        <f t="shared" si="109"/>
        <v>3101.5956158816821</v>
      </c>
      <c r="Z151" s="324">
        <f t="shared" si="110"/>
        <v>27469.502316714254</v>
      </c>
      <c r="AA151" s="324">
        <f t="shared" si="111"/>
        <v>25714.772256871223</v>
      </c>
      <c r="AB151" s="334">
        <f t="shared" si="112"/>
        <v>0.99477588116227089</v>
      </c>
      <c r="AD151" s="324">
        <f t="shared" si="113"/>
        <v>18578.657172921739</v>
      </c>
      <c r="AE151" s="324">
        <f t="shared" si="114"/>
        <v>6834.27431034643</v>
      </c>
      <c r="AF151" s="324">
        <f t="shared" si="115"/>
        <v>2643.2084334663746</v>
      </c>
      <c r="AG151" s="324">
        <f t="shared" si="116"/>
        <v>28056.139916734544</v>
      </c>
      <c r="AH151" s="324">
        <f t="shared" si="117"/>
        <v>25753.34450033645</v>
      </c>
      <c r="AI151" s="334">
        <f t="shared" si="118"/>
        <v>0.99626804827533078</v>
      </c>
    </row>
    <row r="152" spans="2:35" x14ac:dyDescent="0.2">
      <c r="B152" s="319">
        <f t="shared" si="93"/>
        <v>1980</v>
      </c>
      <c r="C152" s="324">
        <f>'Final Floorspace Estimates'!D172</f>
        <v>19025.845870935504</v>
      </c>
      <c r="D152" s="324">
        <f>'Final Floorspace Estimates'!E172</f>
        <v>5534.0241111662435</v>
      </c>
      <c r="E152" s="324">
        <f>'Final Floorspace Estimates'!F172</f>
        <v>2034.5201088884928</v>
      </c>
      <c r="F152" s="324">
        <f t="shared" si="94"/>
        <v>26594.39009099024</v>
      </c>
      <c r="H152" s="324">
        <f t="shared" si="95"/>
        <v>19025.845870935504</v>
      </c>
      <c r="I152" s="324">
        <f t="shared" si="96"/>
        <v>8052.1702636373648</v>
      </c>
      <c r="J152" s="324">
        <f t="shared" si="97"/>
        <v>2890.8178977545399</v>
      </c>
      <c r="K152" s="324">
        <f t="shared" si="98"/>
        <v>29968.83403232741</v>
      </c>
      <c r="L152" s="324">
        <f t="shared" si="99"/>
        <v>26515.631813895681</v>
      </c>
      <c r="M152" s="334">
        <f t="shared" si="100"/>
        <v>0.99703853794634523</v>
      </c>
      <c r="P152" s="324">
        <f t="shared" si="101"/>
        <v>19025.845870935504</v>
      </c>
      <c r="Q152" s="324">
        <f t="shared" si="102"/>
        <v>3708.7470086284561</v>
      </c>
      <c r="R152" s="324">
        <f t="shared" si="103"/>
        <v>2551.8098405924788</v>
      </c>
      <c r="S152" s="324">
        <f t="shared" si="104"/>
        <v>25286.402720156439</v>
      </c>
      <c r="T152" s="324">
        <f t="shared" si="105"/>
        <v>26585.615229275114</v>
      </c>
      <c r="U152" s="334">
        <f t="shared" si="106"/>
        <v>0.99967004839422513</v>
      </c>
      <c r="W152" s="324">
        <f t="shared" si="107"/>
        <v>19025.845870935504</v>
      </c>
      <c r="X152" s="324">
        <f t="shared" si="108"/>
        <v>5951.3608425690327</v>
      </c>
      <c r="Y152" s="324">
        <f t="shared" si="109"/>
        <v>3342.5161229078794</v>
      </c>
      <c r="Z152" s="324">
        <f t="shared" si="110"/>
        <v>28319.722836412417</v>
      </c>
      <c r="AA152" s="324">
        <f t="shared" si="111"/>
        <v>26510.681362907482</v>
      </c>
      <c r="AB152" s="334">
        <f t="shared" si="112"/>
        <v>0.99685239150827087</v>
      </c>
      <c r="AD152" s="324">
        <f t="shared" si="113"/>
        <v>19025.845870935504</v>
      </c>
      <c r="AE152" s="324">
        <f t="shared" si="114"/>
        <v>7025.6485442335033</v>
      </c>
      <c r="AF152" s="324">
        <f t="shared" si="115"/>
        <v>2848.5231149502847</v>
      </c>
      <c r="AG152" s="324">
        <f t="shared" si="116"/>
        <v>28900.01753011929</v>
      </c>
      <c r="AH152" s="324">
        <f t="shared" si="117"/>
        <v>26527.958219761778</v>
      </c>
      <c r="AI152" s="334">
        <f t="shared" si="118"/>
        <v>0.99750203441398089</v>
      </c>
    </row>
    <row r="153" spans="2:35" x14ac:dyDescent="0.2">
      <c r="B153" s="319">
        <f t="shared" si="93"/>
        <v>1981</v>
      </c>
      <c r="C153" s="324">
        <f>'Final Floorspace Estimates'!D173</f>
        <v>19706.125472323602</v>
      </c>
      <c r="D153" s="324">
        <f>'Final Floorspace Estimates'!E173</f>
        <v>5989.947764673946</v>
      </c>
      <c r="E153" s="324">
        <f>'Final Floorspace Estimates'!F173</f>
        <v>2103.8960556645948</v>
      </c>
      <c r="F153" s="324">
        <f t="shared" si="94"/>
        <v>27799.969292662143</v>
      </c>
      <c r="H153" s="324">
        <f t="shared" si="95"/>
        <v>19706.125472323602</v>
      </c>
      <c r="I153" s="324">
        <f t="shared" si="96"/>
        <v>8715.5527880929658</v>
      </c>
      <c r="J153" s="324">
        <f t="shared" si="97"/>
        <v>2989.3930987259323</v>
      </c>
      <c r="K153" s="324">
        <f t="shared" si="98"/>
        <v>31411.071359142501</v>
      </c>
      <c r="L153" s="324">
        <f t="shared" si="99"/>
        <v>27791.68526011366</v>
      </c>
      <c r="M153" s="334">
        <f t="shared" si="100"/>
        <v>0.99970201288852967</v>
      </c>
      <c r="P153" s="324">
        <f t="shared" si="101"/>
        <v>19706.125472323602</v>
      </c>
      <c r="Q153" s="324">
        <f t="shared" si="102"/>
        <v>4014.2941931262312</v>
      </c>
      <c r="R153" s="324">
        <f t="shared" si="103"/>
        <v>2638.8250649248621</v>
      </c>
      <c r="S153" s="324">
        <f t="shared" si="104"/>
        <v>26359.244730374696</v>
      </c>
      <c r="T153" s="324">
        <f t="shared" si="105"/>
        <v>27713.579740523241</v>
      </c>
      <c r="U153" s="334">
        <f t="shared" si="106"/>
        <v>0.99689245872074739</v>
      </c>
      <c r="W153" s="324">
        <f t="shared" si="107"/>
        <v>19706.125472323602</v>
      </c>
      <c r="X153" s="324">
        <f t="shared" si="108"/>
        <v>6441.6670147470459</v>
      </c>
      <c r="Y153" s="324">
        <f t="shared" si="109"/>
        <v>3456.4939693926735</v>
      </c>
      <c r="Z153" s="324">
        <f t="shared" si="110"/>
        <v>29604.28645646332</v>
      </c>
      <c r="AA153" s="324">
        <f t="shared" si="111"/>
        <v>27713.188075923976</v>
      </c>
      <c r="AB153" s="334">
        <f t="shared" si="112"/>
        <v>0.99687837005053548</v>
      </c>
      <c r="AD153" s="324">
        <f t="shared" si="113"/>
        <v>19706.125472323602</v>
      </c>
      <c r="AE153" s="324">
        <f t="shared" si="114"/>
        <v>7604.4605060543518</v>
      </c>
      <c r="AF153" s="324">
        <f t="shared" si="115"/>
        <v>2945.6560885443628</v>
      </c>
      <c r="AG153" s="324">
        <f t="shared" si="116"/>
        <v>30256.242066922314</v>
      </c>
      <c r="AH153" s="324">
        <f t="shared" si="117"/>
        <v>27772.866386735401</v>
      </c>
      <c r="AI153" s="334">
        <f t="shared" si="118"/>
        <v>0.99902507424949216</v>
      </c>
    </row>
    <row r="154" spans="2:35" x14ac:dyDescent="0.2">
      <c r="B154" s="319">
        <f t="shared" si="93"/>
        <v>1982</v>
      </c>
      <c r="C154" s="324">
        <f>'Final Floorspace Estimates'!D174</f>
        <v>19795.612594444035</v>
      </c>
      <c r="D154" s="324">
        <f>'Final Floorspace Estimates'!E174</f>
        <v>6080.8907777813774</v>
      </c>
      <c r="E154" s="324">
        <f>'Final Floorspace Estimates'!F174</f>
        <v>2179.5249207323927</v>
      </c>
      <c r="F154" s="324">
        <f t="shared" si="94"/>
        <v>28056.028292957806</v>
      </c>
      <c r="H154" s="324">
        <f t="shared" si="95"/>
        <v>19795.612594444035</v>
      </c>
      <c r="I154" s="324">
        <f t="shared" si="96"/>
        <v>8847.8775866697688</v>
      </c>
      <c r="J154" s="324">
        <f t="shared" si="97"/>
        <v>3096.8529737941103</v>
      </c>
      <c r="K154" s="324">
        <f t="shared" si="98"/>
        <v>31740.343154907914</v>
      </c>
      <c r="L154" s="324">
        <f t="shared" si="99"/>
        <v>28083.016237281408</v>
      </c>
      <c r="M154" s="334">
        <f t="shared" si="100"/>
        <v>1.000961930321776</v>
      </c>
      <c r="P154" s="324">
        <f t="shared" si="101"/>
        <v>19795.612594444035</v>
      </c>
      <c r="Q154" s="324">
        <f t="shared" si="102"/>
        <v>4075.241637705898</v>
      </c>
      <c r="R154" s="324">
        <f t="shared" si="103"/>
        <v>2733.6830519605778</v>
      </c>
      <c r="S154" s="324">
        <f t="shared" si="104"/>
        <v>26604.537284110513</v>
      </c>
      <c r="T154" s="324">
        <f t="shared" si="105"/>
        <v>27971.475397900733</v>
      </c>
      <c r="U154" s="334">
        <f t="shared" si="106"/>
        <v>0.99698628422475977</v>
      </c>
      <c r="W154" s="324">
        <f t="shared" si="107"/>
        <v>19795.612594444035</v>
      </c>
      <c r="X154" s="324">
        <f t="shared" si="108"/>
        <v>6539.4683029670841</v>
      </c>
      <c r="Y154" s="324">
        <f t="shared" si="109"/>
        <v>3580.7447446698197</v>
      </c>
      <c r="Z154" s="324">
        <f t="shared" si="110"/>
        <v>29915.825642080941</v>
      </c>
      <c r="AA154" s="324">
        <f t="shared" si="111"/>
        <v>28004.826385016084</v>
      </c>
      <c r="AB154" s="334">
        <f t="shared" si="112"/>
        <v>0.99817501225023453</v>
      </c>
      <c r="AD154" s="324">
        <f t="shared" si="113"/>
        <v>19795.612594444035</v>
      </c>
      <c r="AE154" s="324">
        <f t="shared" si="114"/>
        <v>7719.9160289815518</v>
      </c>
      <c r="AF154" s="324">
        <f t="shared" si="115"/>
        <v>3051.5437469469007</v>
      </c>
      <c r="AG154" s="324">
        <f t="shared" si="116"/>
        <v>30567.072370372487</v>
      </c>
      <c r="AH154" s="324">
        <f t="shared" si="117"/>
        <v>28058.184321050441</v>
      </c>
      <c r="AI154" s="334">
        <f t="shared" si="118"/>
        <v>1.0000768472311947</v>
      </c>
    </row>
    <row r="155" spans="2:35" x14ac:dyDescent="0.2">
      <c r="B155" s="319">
        <f t="shared" si="93"/>
        <v>1983</v>
      </c>
      <c r="C155" s="324">
        <f>'Final Floorspace Estimates'!D175</f>
        <v>19934.155033266452</v>
      </c>
      <c r="D155" s="324">
        <f>'Final Floorspace Estimates'!E175</f>
        <v>6192.1646805046294</v>
      </c>
      <c r="E155" s="324">
        <f>'Final Floorspace Estimates'!F175</f>
        <v>2274.2932779573407</v>
      </c>
      <c r="F155" s="324">
        <f t="shared" si="94"/>
        <v>28400.612991728423</v>
      </c>
      <c r="H155" s="324">
        <f t="shared" si="95"/>
        <v>19934.155033266452</v>
      </c>
      <c r="I155" s="324">
        <f t="shared" si="96"/>
        <v>9009.784436482576</v>
      </c>
      <c r="J155" s="324">
        <f t="shared" si="97"/>
        <v>3231.5078548197616</v>
      </c>
      <c r="K155" s="324">
        <f t="shared" si="98"/>
        <v>32175.447324568791</v>
      </c>
      <c r="L155" s="324">
        <f t="shared" si="99"/>
        <v>28467.984900092033</v>
      </c>
      <c r="M155" s="334">
        <f t="shared" si="100"/>
        <v>1.0023721990924361</v>
      </c>
      <c r="P155" s="324">
        <f t="shared" si="101"/>
        <v>19934.155033266452</v>
      </c>
      <c r="Q155" s="324">
        <f t="shared" si="102"/>
        <v>4149.8142715747272</v>
      </c>
      <c r="R155" s="324">
        <f t="shared" si="103"/>
        <v>2852.5468692740001</v>
      </c>
      <c r="S155" s="324">
        <f t="shared" si="104"/>
        <v>26936.516174115179</v>
      </c>
      <c r="T155" s="324">
        <f t="shared" si="105"/>
        <v>28320.51132569091</v>
      </c>
      <c r="U155" s="334">
        <f t="shared" si="106"/>
        <v>0.99717957967805682</v>
      </c>
      <c r="W155" s="324">
        <f t="shared" si="107"/>
        <v>19934.155033266452</v>
      </c>
      <c r="X155" s="324">
        <f t="shared" si="108"/>
        <v>6659.1336918711158</v>
      </c>
      <c r="Y155" s="324">
        <f t="shared" si="109"/>
        <v>3736.4398201728773</v>
      </c>
      <c r="Z155" s="324">
        <f t="shared" si="110"/>
        <v>30329.728545310445</v>
      </c>
      <c r="AA155" s="324">
        <f t="shared" si="111"/>
        <v>28392.289498482405</v>
      </c>
      <c r="AB155" s="334">
        <f t="shared" si="112"/>
        <v>0.99970692557768237</v>
      </c>
      <c r="AD155" s="324">
        <f t="shared" si="113"/>
        <v>19934.155033266452</v>
      </c>
      <c r="AE155" s="324">
        <f t="shared" si="114"/>
        <v>7861.182369166333</v>
      </c>
      <c r="AF155" s="324">
        <f t="shared" si="115"/>
        <v>3184.2285284547179</v>
      </c>
      <c r="AG155" s="324">
        <f t="shared" si="116"/>
        <v>30979.565930887504</v>
      </c>
      <c r="AH155" s="324">
        <f t="shared" si="117"/>
        <v>28436.821182701435</v>
      </c>
      <c r="AI155" s="334">
        <f t="shared" si="118"/>
        <v>1.0012749087839603</v>
      </c>
    </row>
    <row r="156" spans="2:35" x14ac:dyDescent="0.2">
      <c r="B156" s="319">
        <f t="shared" si="93"/>
        <v>1984</v>
      </c>
      <c r="C156" s="324">
        <f>'Final Floorspace Estimates'!D176</f>
        <v>20463.036404730548</v>
      </c>
      <c r="D156" s="324">
        <f>'Final Floorspace Estimates'!E176</f>
        <v>6228.1664305705599</v>
      </c>
      <c r="E156" s="324">
        <f>'Final Floorspace Estimates'!F176</f>
        <v>2344.7780178749404</v>
      </c>
      <c r="F156" s="324">
        <f t="shared" si="94"/>
        <v>29035.98085317605</v>
      </c>
      <c r="H156" s="324">
        <f t="shared" si="95"/>
        <v>20463.036404730548</v>
      </c>
      <c r="I156" s="324">
        <f t="shared" si="96"/>
        <v>9062.1680574239563</v>
      </c>
      <c r="J156" s="324">
        <f t="shared" si="97"/>
        <v>3331.658522676119</v>
      </c>
      <c r="K156" s="324">
        <f t="shared" si="98"/>
        <v>32856.862984830623</v>
      </c>
      <c r="L156" s="324">
        <f t="shared" si="99"/>
        <v>29070.883455979631</v>
      </c>
      <c r="M156" s="334">
        <f t="shared" si="100"/>
        <v>1.0012020466255322</v>
      </c>
      <c r="P156" s="324">
        <f t="shared" si="101"/>
        <v>20463.036404730548</v>
      </c>
      <c r="Q156" s="324">
        <f t="shared" si="102"/>
        <v>4173.9416299273944</v>
      </c>
      <c r="R156" s="324">
        <f t="shared" si="103"/>
        <v>2940.9528044857175</v>
      </c>
      <c r="S156" s="324">
        <f t="shared" si="104"/>
        <v>27577.930839143661</v>
      </c>
      <c r="T156" s="324">
        <f t="shared" si="105"/>
        <v>28994.881803594781</v>
      </c>
      <c r="U156" s="334">
        <f t="shared" si="106"/>
        <v>0.99858454757257586</v>
      </c>
      <c r="W156" s="324">
        <f t="shared" si="107"/>
        <v>20463.036404730548</v>
      </c>
      <c r="X156" s="324">
        <f t="shared" si="108"/>
        <v>6697.8504378234902</v>
      </c>
      <c r="Y156" s="324">
        <f t="shared" si="109"/>
        <v>3852.2393045644358</v>
      </c>
      <c r="Z156" s="324">
        <f t="shared" si="110"/>
        <v>31013.126147118473</v>
      </c>
      <c r="AA156" s="324">
        <f t="shared" si="111"/>
        <v>29032.032202546347</v>
      </c>
      <c r="AB156" s="334">
        <f t="shared" si="112"/>
        <v>0.99986400836087919</v>
      </c>
      <c r="AD156" s="324">
        <f t="shared" si="113"/>
        <v>20463.036404730548</v>
      </c>
      <c r="AE156" s="324">
        <f t="shared" si="114"/>
        <v>7906.8879240861615</v>
      </c>
      <c r="AF156" s="324">
        <f t="shared" si="115"/>
        <v>3282.9139186995117</v>
      </c>
      <c r="AG156" s="324">
        <f t="shared" si="116"/>
        <v>31652.838247516222</v>
      </c>
      <c r="AH156" s="324">
        <f t="shared" si="117"/>
        <v>29054.832568591941</v>
      </c>
      <c r="AI156" s="334">
        <f t="shared" si="118"/>
        <v>1.0006492536109324</v>
      </c>
    </row>
    <row r="157" spans="2:35" x14ac:dyDescent="0.2">
      <c r="B157" s="319">
        <f t="shared" si="93"/>
        <v>1985</v>
      </c>
      <c r="C157" s="324">
        <f>'Final Floorspace Estimates'!D177</f>
        <v>20997.953809162947</v>
      </c>
      <c r="D157" s="324">
        <f>'Final Floorspace Estimates'!E177</f>
        <v>6258.1210116801039</v>
      </c>
      <c r="E157" s="324">
        <f>'Final Floorspace Estimates'!F177</f>
        <v>2415.26275779254</v>
      </c>
      <c r="F157" s="324">
        <f t="shared" si="94"/>
        <v>29671.337578635594</v>
      </c>
      <c r="H157" s="324">
        <f>H$7*C157</f>
        <v>20997.953809162947</v>
      </c>
      <c r="I157" s="324">
        <f>I$140*D157</f>
        <v>9105.7528670353386</v>
      </c>
      <c r="J157" s="324">
        <f>J$140*E157</f>
        <v>3431.8091905324759</v>
      </c>
      <c r="K157" s="324">
        <f>SUM(H157:J157)</f>
        <v>33535.515866730762</v>
      </c>
      <c r="L157" s="324">
        <f>K157*L$140</f>
        <v>29671.337578635594</v>
      </c>
      <c r="M157" s="334">
        <f>L157/F157</f>
        <v>1</v>
      </c>
      <c r="P157" s="324">
        <f>P$7*C157</f>
        <v>20997.953809162947</v>
      </c>
      <c r="Q157" s="324">
        <f>Q$140*D157</f>
        <v>4194.0163460567628</v>
      </c>
      <c r="R157" s="324">
        <f>R$140*E157</f>
        <v>3029.3587396974349</v>
      </c>
      <c r="S157" s="324">
        <f>SUM(P157:R157)</f>
        <v>28221.328894917147</v>
      </c>
      <c r="T157" s="324">
        <f>S157*T$140</f>
        <v>29671.337578635597</v>
      </c>
      <c r="U157" s="334">
        <f>T157/F157</f>
        <v>1.0000000000000002</v>
      </c>
      <c r="W157" s="324">
        <f>W$42*C157</f>
        <v>20997.953809162947</v>
      </c>
      <c r="X157" s="324">
        <f>X$189*D157</f>
        <v>6730.0639803541762</v>
      </c>
      <c r="Y157" s="324">
        <f>Y$189*E157</f>
        <v>3968.0387889559947</v>
      </c>
      <c r="Z157" s="324">
        <f>SUM(W157:Y157)</f>
        <v>31696.056578473115</v>
      </c>
      <c r="AA157" s="324">
        <f>Z157*AA$140</f>
        <v>29671.337578635594</v>
      </c>
      <c r="AB157" s="334">
        <f>AA157/F157</f>
        <v>1</v>
      </c>
      <c r="AD157" s="324">
        <f>AD$42*C157</f>
        <v>20997.953809162947</v>
      </c>
      <c r="AE157" s="324">
        <f>AE$140*D157</f>
        <v>7944.9163740780505</v>
      </c>
      <c r="AF157" s="324">
        <f>AF$140*E157</f>
        <v>3381.5993089443059</v>
      </c>
      <c r="AG157" s="324">
        <f>SUM(AD157:AF157)</f>
        <v>32324.469492185304</v>
      </c>
      <c r="AH157" s="324">
        <f>AG157*AH$140</f>
        <v>29671.337578635594</v>
      </c>
      <c r="AI157" s="334">
        <f>AH157/F157</f>
        <v>1</v>
      </c>
    </row>
    <row r="158" spans="2:35" x14ac:dyDescent="0.2">
      <c r="B158" s="319">
        <f t="shared" si="93"/>
        <v>1986</v>
      </c>
      <c r="C158" s="324">
        <f>'Final Floorspace Estimates'!D178</f>
        <v>21522.9846078714</v>
      </c>
      <c r="D158" s="324">
        <f>'Final Floorspace Estimates'!E178</f>
        <v>6284.1680367696572</v>
      </c>
      <c r="E158" s="324">
        <f>'Final Floorspace Estimates'!F178</f>
        <v>2485.7474977101397</v>
      </c>
      <c r="F158" s="324">
        <f t="shared" si="94"/>
        <v>30292.900142351198</v>
      </c>
      <c r="H158" s="324">
        <f t="shared" ref="H158:H182" si="119">H$7*C158</f>
        <v>21522.9846078714</v>
      </c>
      <c r="I158" s="324">
        <f t="shared" ref="I158:J182" si="120">I$140*D158</f>
        <v>9143.6520660032511</v>
      </c>
      <c r="J158" s="324">
        <f t="shared" si="120"/>
        <v>3531.9598583888333</v>
      </c>
      <c r="K158" s="324">
        <f t="shared" ref="K158:K182" si="121">SUM(H158:J158)</f>
        <v>34198.596532263487</v>
      </c>
      <c r="L158" s="324">
        <f t="shared" ref="L158:L182" si="122">K158*L$140</f>
        <v>30258.013816063216</v>
      </c>
      <c r="M158" s="334">
        <f t="shared" ref="M158:M182" si="123">L158/F158</f>
        <v>0.99884836624674278</v>
      </c>
      <c r="P158" s="324">
        <f t="shared" ref="P158:P182" si="124">P$7*C158</f>
        <v>21522.9846078714</v>
      </c>
      <c r="Q158" s="324">
        <f t="shared" ref="Q158:R182" si="125">Q$140*D158</f>
        <v>4211.4723282577861</v>
      </c>
      <c r="R158" s="324">
        <f t="shared" si="125"/>
        <v>3117.7646749091523</v>
      </c>
      <c r="S158" s="324">
        <f t="shared" ref="S158:S182" si="126">SUM(P158:R158)</f>
        <v>28852.221611038338</v>
      </c>
      <c r="T158" s="324">
        <f t="shared" ref="T158:T182" si="127">S158*T$140</f>
        <v>30334.645491088497</v>
      </c>
      <c r="U158" s="334">
        <f t="shared" ref="U158:U182" si="128">T158/F158</f>
        <v>1.0013780571863746</v>
      </c>
      <c r="W158" s="324">
        <f t="shared" ref="W158:W182" si="129">W$42*C158</f>
        <v>21522.9846078714</v>
      </c>
      <c r="X158" s="324">
        <f t="shared" ref="X158:Y182" si="130">X$189*D158</f>
        <v>6758.075286786795</v>
      </c>
      <c r="Y158" s="324">
        <f t="shared" si="130"/>
        <v>4083.8382733475532</v>
      </c>
      <c r="Z158" s="324">
        <f t="shared" ref="Z158:Z182" si="131">SUM(W158:Y158)</f>
        <v>32364.898168005748</v>
      </c>
      <c r="AA158" s="324">
        <f t="shared" ref="AA158:AA182" si="132">Z158*AA$140</f>
        <v>30297.454096964004</v>
      </c>
      <c r="AB158" s="334">
        <f t="shared" ref="AB158:AB182" si="133">AA158/F158</f>
        <v>1.0001503307570885</v>
      </c>
      <c r="AD158" s="324">
        <f t="shared" ref="AD158:AD182" si="134">AD$42*C158</f>
        <v>21522.9846078714</v>
      </c>
      <c r="AE158" s="324">
        <f t="shared" ref="AE158:AF182" si="135">AE$140*D158</f>
        <v>7977.9840369985632</v>
      </c>
      <c r="AF158" s="324">
        <f t="shared" si="135"/>
        <v>3480.2846991890997</v>
      </c>
      <c r="AG158" s="324">
        <f t="shared" ref="AG158:AG182" si="136">SUM(AD158:AF158)</f>
        <v>32981.253344059063</v>
      </c>
      <c r="AH158" s="324">
        <f t="shared" ref="AH158:AH182" si="137">AG158*AH$140</f>
        <v>30274.213842076028</v>
      </c>
      <c r="AI158" s="334">
        <f t="shared" ref="AI158:AI182" si="138">AH158/F158</f>
        <v>0.99938314587948462</v>
      </c>
    </row>
    <row r="159" spans="2:35" x14ac:dyDescent="0.2">
      <c r="B159" s="319">
        <f t="shared" si="93"/>
        <v>1987</v>
      </c>
      <c r="C159" s="324">
        <f>'Final Floorspace Estimates'!D179</f>
        <v>22062.027647010753</v>
      </c>
      <c r="D159" s="324">
        <f>'Final Floorspace Estimates'!E179</f>
        <v>6303.395635698178</v>
      </c>
      <c r="E159" s="324">
        <f>'Final Floorspace Estimates'!F179</f>
        <v>2548.1201965669757</v>
      </c>
      <c r="F159" s="324">
        <f t="shared" si="94"/>
        <v>30913.543479275904</v>
      </c>
      <c r="H159" s="324">
        <f t="shared" si="119"/>
        <v>22062.027647010753</v>
      </c>
      <c r="I159" s="324">
        <f t="shared" si="120"/>
        <v>9171.6287963577488</v>
      </c>
      <c r="J159" s="324">
        <f t="shared" si="120"/>
        <v>3620.5842535957709</v>
      </c>
      <c r="K159" s="324">
        <f t="shared" si="121"/>
        <v>34854.240696964276</v>
      </c>
      <c r="L159" s="324">
        <f t="shared" si="122"/>
        <v>30838.110434216003</v>
      </c>
      <c r="M159" s="334">
        <f t="shared" si="123"/>
        <v>0.99755987064017848</v>
      </c>
      <c r="P159" s="324">
        <f t="shared" si="124"/>
        <v>22062.027647010753</v>
      </c>
      <c r="Q159" s="324">
        <f t="shared" si="125"/>
        <v>4224.3581232194256</v>
      </c>
      <c r="R159" s="324">
        <f t="shared" si="125"/>
        <v>3195.9960308106379</v>
      </c>
      <c r="S159" s="324">
        <f t="shared" si="126"/>
        <v>29482.381801040818</v>
      </c>
      <c r="T159" s="324">
        <f t="shared" si="127"/>
        <v>30997.183240313632</v>
      </c>
      <c r="U159" s="334">
        <f t="shared" si="128"/>
        <v>1.0027056025167027</v>
      </c>
      <c r="W159" s="324">
        <f t="shared" si="129"/>
        <v>22062.027647010753</v>
      </c>
      <c r="X159" s="324">
        <f t="shared" si="130"/>
        <v>6778.7528944482674</v>
      </c>
      <c r="Y159" s="324">
        <f t="shared" si="130"/>
        <v>4186.3104733751807</v>
      </c>
      <c r="Z159" s="324">
        <f t="shared" si="131"/>
        <v>33027.091014834201</v>
      </c>
      <c r="AA159" s="324">
        <f t="shared" si="132"/>
        <v>30917.346589008241</v>
      </c>
      <c r="AB159" s="334">
        <f t="shared" si="133"/>
        <v>1.0001230240633814</v>
      </c>
      <c r="AD159" s="324">
        <f t="shared" si="134"/>
        <v>22062.027647010753</v>
      </c>
      <c r="AE159" s="324">
        <f t="shared" si="135"/>
        <v>8002.3941858717308</v>
      </c>
      <c r="AF159" s="324">
        <f t="shared" si="135"/>
        <v>3567.6124545940811</v>
      </c>
      <c r="AG159" s="324">
        <f t="shared" si="136"/>
        <v>33632.034287476563</v>
      </c>
      <c r="AH159" s="324">
        <f t="shared" si="137"/>
        <v>30871.579904543094</v>
      </c>
      <c r="AI159" s="334">
        <f t="shared" si="138"/>
        <v>0.99864255048079675</v>
      </c>
    </row>
    <row r="160" spans="2:35" x14ac:dyDescent="0.2">
      <c r="B160" s="319">
        <f t="shared" si="93"/>
        <v>1988</v>
      </c>
      <c r="C160" s="324">
        <f>'Final Floorspace Estimates'!D180</f>
        <v>22421.7701941017</v>
      </c>
      <c r="D160" s="324">
        <f>'Final Floorspace Estimates'!E180</f>
        <v>6461.0371355785437</v>
      </c>
      <c r="E160" s="324">
        <f>'Final Floorspace Estimates'!F180</f>
        <v>2600.1523384387251</v>
      </c>
      <c r="F160" s="324">
        <f t="shared" si="94"/>
        <v>31482.959668118969</v>
      </c>
      <c r="H160" s="324">
        <f t="shared" si="119"/>
        <v>22421.7701941017</v>
      </c>
      <c r="I160" s="324">
        <f t="shared" si="120"/>
        <v>9401.0018840337925</v>
      </c>
      <c r="J160" s="324">
        <f t="shared" si="120"/>
        <v>3694.5159126264266</v>
      </c>
      <c r="K160" s="324">
        <f t="shared" si="121"/>
        <v>35517.287990761921</v>
      </c>
      <c r="L160" s="324">
        <f t="shared" si="122"/>
        <v>31424.757145214953</v>
      </c>
      <c r="M160" s="334">
        <f t="shared" si="123"/>
        <v>0.99815130078246883</v>
      </c>
      <c r="P160" s="324">
        <f t="shared" si="124"/>
        <v>22421.7701941017</v>
      </c>
      <c r="Q160" s="324">
        <f t="shared" si="125"/>
        <v>4330.005014048349</v>
      </c>
      <c r="R160" s="324">
        <f t="shared" si="125"/>
        <v>3261.2576770707838</v>
      </c>
      <c r="S160" s="324">
        <f t="shared" si="126"/>
        <v>30013.032885220833</v>
      </c>
      <c r="T160" s="324">
        <f t="shared" si="127"/>
        <v>31555.099117124453</v>
      </c>
      <c r="U160" s="334">
        <f t="shared" si="128"/>
        <v>1.0022913807903053</v>
      </c>
      <c r="W160" s="324">
        <f t="shared" si="129"/>
        <v>22421.7701941017</v>
      </c>
      <c r="X160" s="324">
        <f t="shared" si="130"/>
        <v>6948.282594844557</v>
      </c>
      <c r="Y160" s="324">
        <f t="shared" si="130"/>
        <v>4271.7941569013019</v>
      </c>
      <c r="Z160" s="324">
        <f t="shared" si="131"/>
        <v>33641.846945847559</v>
      </c>
      <c r="AA160" s="324">
        <f t="shared" si="132"/>
        <v>31492.832397862901</v>
      </c>
      <c r="AB160" s="334">
        <f t="shared" si="133"/>
        <v>1.000313589632233</v>
      </c>
      <c r="AD160" s="324">
        <f t="shared" si="134"/>
        <v>22421.7701941017</v>
      </c>
      <c r="AE160" s="324">
        <f t="shared" si="135"/>
        <v>8202.5259077250121</v>
      </c>
      <c r="AF160" s="324">
        <f t="shared" si="135"/>
        <v>3640.4624393126023</v>
      </c>
      <c r="AG160" s="324">
        <f t="shared" si="136"/>
        <v>34264.758541139316</v>
      </c>
      <c r="AH160" s="324">
        <f t="shared" si="137"/>
        <v>31452.371336531065</v>
      </c>
      <c r="AI160" s="334">
        <f t="shared" si="138"/>
        <v>0.99902841626358019</v>
      </c>
    </row>
    <row r="161" spans="2:35" x14ac:dyDescent="0.2">
      <c r="B161" s="319">
        <f t="shared" si="93"/>
        <v>1989</v>
      </c>
      <c r="C161" s="324">
        <f>'Final Floorspace Estimates'!D181</f>
        <v>22766.941966810802</v>
      </c>
      <c r="D161" s="324">
        <f>'Final Floorspace Estimates'!E181</f>
        <v>6611.7724857785215</v>
      </c>
      <c r="E161" s="324">
        <f>'Final Floorspace Estimates'!F181</f>
        <v>2645.6740629393735</v>
      </c>
      <c r="F161" s="324">
        <f t="shared" si="94"/>
        <v>32024.388515528699</v>
      </c>
      <c r="H161" s="324">
        <f t="shared" si="119"/>
        <v>22766.941966810802</v>
      </c>
      <c r="I161" s="324">
        <f t="shared" si="120"/>
        <v>9620.3263177871977</v>
      </c>
      <c r="J161" s="324">
        <f t="shared" si="120"/>
        <v>3759.1970211336406</v>
      </c>
      <c r="K161" s="324">
        <f t="shared" si="121"/>
        <v>36146.465305731639</v>
      </c>
      <c r="L161" s="324">
        <f t="shared" si="122"/>
        <v>31981.436594652208</v>
      </c>
      <c r="M161" s="334">
        <f t="shared" si="123"/>
        <v>0.99865877467556752</v>
      </c>
      <c r="P161" s="324">
        <f t="shared" si="124"/>
        <v>22766.941966810802</v>
      </c>
      <c r="Q161" s="324">
        <f t="shared" si="125"/>
        <v>4431.023597979115</v>
      </c>
      <c r="R161" s="324">
        <f t="shared" si="125"/>
        <v>3318.3535907626651</v>
      </c>
      <c r="S161" s="324">
        <f t="shared" si="126"/>
        <v>30516.319155552581</v>
      </c>
      <c r="T161" s="324">
        <f t="shared" si="127"/>
        <v>32084.244179049416</v>
      </c>
      <c r="U161" s="334">
        <f t="shared" si="128"/>
        <v>1.0018690649937529</v>
      </c>
      <c r="W161" s="324">
        <f t="shared" si="129"/>
        <v>22766.941966810802</v>
      </c>
      <c r="X161" s="324">
        <f t="shared" si="130"/>
        <v>7110.3853328794348</v>
      </c>
      <c r="Y161" s="324">
        <f t="shared" si="130"/>
        <v>4346.5818660132627</v>
      </c>
      <c r="Z161" s="324">
        <f t="shared" si="131"/>
        <v>34223.909165703502</v>
      </c>
      <c r="AA161" s="324">
        <f t="shared" si="132"/>
        <v>32037.712943944629</v>
      </c>
      <c r="AB161" s="334">
        <f t="shared" si="133"/>
        <v>1.0004160712829682</v>
      </c>
      <c r="AD161" s="324">
        <f t="shared" si="134"/>
        <v>22766.941966810802</v>
      </c>
      <c r="AE161" s="324">
        <f t="shared" si="135"/>
        <v>8393.8900168115961</v>
      </c>
      <c r="AF161" s="324">
        <f t="shared" si="135"/>
        <v>3704.1972158360636</v>
      </c>
      <c r="AG161" s="324">
        <f t="shared" si="136"/>
        <v>34865.029199458462</v>
      </c>
      <c r="AH161" s="324">
        <f t="shared" si="137"/>
        <v>32003.372903497017</v>
      </c>
      <c r="AI161" s="334">
        <f t="shared" si="138"/>
        <v>0.99934376226976229</v>
      </c>
    </row>
    <row r="162" spans="2:35" x14ac:dyDescent="0.2">
      <c r="B162" s="319">
        <f t="shared" si="93"/>
        <v>1990</v>
      </c>
      <c r="C162" s="324">
        <f>'Final Floorspace Estimates'!D182</f>
        <v>22835.06167135634</v>
      </c>
      <c r="D162" s="324">
        <f>'Final Floorspace Estimates'!E182</f>
        <v>6562.0445464301974</v>
      </c>
      <c r="E162" s="324">
        <f>'Final Floorspace Estimates'!F182</f>
        <v>2768.2321306571152</v>
      </c>
      <c r="F162" s="324">
        <f t="shared" si="94"/>
        <v>32165.338348443653</v>
      </c>
      <c r="H162" s="324">
        <f t="shared" si="119"/>
        <v>22835.06167135634</v>
      </c>
      <c r="I162" s="324">
        <f t="shared" si="120"/>
        <v>9547.970681734836</v>
      </c>
      <c r="J162" s="324">
        <f t="shared" si="120"/>
        <v>3933.3378684640802</v>
      </c>
      <c r="K162" s="324">
        <f t="shared" si="121"/>
        <v>36316.370221555255</v>
      </c>
      <c r="L162" s="324">
        <f t="shared" si="122"/>
        <v>32131.763970968892</v>
      </c>
      <c r="M162" s="334">
        <f t="shared" si="123"/>
        <v>0.99895619386586099</v>
      </c>
      <c r="P162" s="324">
        <f t="shared" si="124"/>
        <v>22835.06167135634</v>
      </c>
      <c r="Q162" s="324">
        <f t="shared" si="125"/>
        <v>4397.6973343780537</v>
      </c>
      <c r="R162" s="324">
        <f t="shared" si="125"/>
        <v>3472.0728299482598</v>
      </c>
      <c r="S162" s="324">
        <f t="shared" si="126"/>
        <v>30704.831835682649</v>
      </c>
      <c r="T162" s="324">
        <f t="shared" si="127"/>
        <v>32282.442619343277</v>
      </c>
      <c r="U162" s="334">
        <f t="shared" si="128"/>
        <v>1.003640697623978</v>
      </c>
      <c r="W162" s="324">
        <f t="shared" si="129"/>
        <v>22835.06167135634</v>
      </c>
      <c r="X162" s="324">
        <f t="shared" si="130"/>
        <v>7056.9072660921738</v>
      </c>
      <c r="Y162" s="324">
        <f t="shared" si="130"/>
        <v>4547.9326983541578</v>
      </c>
      <c r="Z162" s="324">
        <f t="shared" si="131"/>
        <v>34439.901635802671</v>
      </c>
      <c r="AA162" s="324">
        <f t="shared" si="132"/>
        <v>32239.907986059374</v>
      </c>
      <c r="AB162" s="334">
        <f t="shared" si="133"/>
        <v>1.0023183228109687</v>
      </c>
      <c r="AD162" s="324">
        <f t="shared" si="134"/>
        <v>22835.06167135634</v>
      </c>
      <c r="AE162" s="324">
        <f t="shared" si="135"/>
        <v>8330.758556291692</v>
      </c>
      <c r="AF162" s="324">
        <f t="shared" si="135"/>
        <v>3875.7902550458634</v>
      </c>
      <c r="AG162" s="324">
        <f t="shared" si="136"/>
        <v>35041.61048269389</v>
      </c>
      <c r="AH162" s="324">
        <f t="shared" si="137"/>
        <v>32165.460725733781</v>
      </c>
      <c r="AI162" s="334">
        <f t="shared" si="138"/>
        <v>1.0000038046324526</v>
      </c>
    </row>
    <row r="163" spans="2:35" x14ac:dyDescent="0.2">
      <c r="B163" s="319">
        <f t="shared" si="93"/>
        <v>1991</v>
      </c>
      <c r="C163" s="324">
        <f>'Final Floorspace Estimates'!D183</f>
        <v>22869.568195305834</v>
      </c>
      <c r="D163" s="324">
        <f>'Final Floorspace Estimates'!E183</f>
        <v>6503.4053578103894</v>
      </c>
      <c r="E163" s="324">
        <f>'Final Floorspace Estimates'!F183</f>
        <v>2889.2675829770569</v>
      </c>
      <c r="F163" s="324">
        <f t="shared" si="94"/>
        <v>32262.241136093278</v>
      </c>
      <c r="H163" s="324">
        <f t="shared" si="119"/>
        <v>22869.568195305834</v>
      </c>
      <c r="I163" s="324">
        <f t="shared" si="120"/>
        <v>9462.6489120057304</v>
      </c>
      <c r="J163" s="324">
        <f t="shared" si="120"/>
        <v>4105.3152553184464</v>
      </c>
      <c r="K163" s="324">
        <f t="shared" si="121"/>
        <v>36437.532362630009</v>
      </c>
      <c r="L163" s="324">
        <f t="shared" si="122"/>
        <v>32238.965029210129</v>
      </c>
      <c r="M163" s="334">
        <f t="shared" si="123"/>
        <v>0.99927853409857792</v>
      </c>
      <c r="P163" s="324">
        <f t="shared" si="124"/>
        <v>22869.568195305834</v>
      </c>
      <c r="Q163" s="324">
        <f t="shared" si="125"/>
        <v>4358.3990026372694</v>
      </c>
      <c r="R163" s="324">
        <f t="shared" si="125"/>
        <v>3623.8823190465646</v>
      </c>
      <c r="S163" s="324">
        <f t="shared" si="126"/>
        <v>30851.849516989671</v>
      </c>
      <c r="T163" s="324">
        <f t="shared" si="127"/>
        <v>32437.014052472157</v>
      </c>
      <c r="U163" s="334">
        <f t="shared" si="128"/>
        <v>1.0054172590069494</v>
      </c>
      <c r="W163" s="324">
        <f t="shared" si="129"/>
        <v>22869.568195305834</v>
      </c>
      <c r="X163" s="324">
        <f t="shared" si="130"/>
        <v>6993.8459270048015</v>
      </c>
      <c r="Y163" s="324">
        <f t="shared" si="130"/>
        <v>4746.7820235858835</v>
      </c>
      <c r="Z163" s="324">
        <f t="shared" si="131"/>
        <v>34610.196145896516</v>
      </c>
      <c r="AA163" s="324">
        <f t="shared" si="132"/>
        <v>32399.324217673959</v>
      </c>
      <c r="AB163" s="334">
        <f t="shared" si="133"/>
        <v>1.0042490253855092</v>
      </c>
      <c r="AD163" s="324">
        <f t="shared" si="134"/>
        <v>22869.568195305834</v>
      </c>
      <c r="AE163" s="324">
        <f t="shared" si="135"/>
        <v>8256.3139348216628</v>
      </c>
      <c r="AF163" s="324">
        <f t="shared" si="135"/>
        <v>4045.2514867906675</v>
      </c>
      <c r="AG163" s="324">
        <f t="shared" si="136"/>
        <v>35171.13361691816</v>
      </c>
      <c r="AH163" s="324">
        <f t="shared" si="137"/>
        <v>32284.352843692293</v>
      </c>
      <c r="AI163" s="334">
        <f t="shared" si="138"/>
        <v>1.0006853741965953</v>
      </c>
    </row>
    <row r="164" spans="2:35" x14ac:dyDescent="0.2">
      <c r="B164" s="319">
        <f t="shared" si="93"/>
        <v>1992</v>
      </c>
      <c r="C164" s="324">
        <f>'Final Floorspace Estimates'!D184</f>
        <v>23385.39940321945</v>
      </c>
      <c r="D164" s="324">
        <f>'Final Floorspace Estimates'!E184</f>
        <v>6648.9140277418473</v>
      </c>
      <c r="E164" s="324">
        <f>'Final Floorspace Estimates'!F184</f>
        <v>2895.2954014170718</v>
      </c>
      <c r="F164" s="324">
        <f t="shared" si="94"/>
        <v>32929.60883237837</v>
      </c>
      <c r="H164" s="324">
        <f t="shared" si="119"/>
        <v>23385.39940321945</v>
      </c>
      <c r="I164" s="324">
        <f t="shared" si="120"/>
        <v>9674.3683699602771</v>
      </c>
      <c r="J164" s="324">
        <f t="shared" si="120"/>
        <v>4113.8800885460378</v>
      </c>
      <c r="K164" s="324">
        <f t="shared" si="121"/>
        <v>37173.647861725767</v>
      </c>
      <c r="L164" s="324">
        <f t="shared" si="122"/>
        <v>32890.260555938679</v>
      </c>
      <c r="M164" s="334">
        <f t="shared" si="123"/>
        <v>0.9988050791419969</v>
      </c>
      <c r="P164" s="324">
        <f t="shared" si="124"/>
        <v>23385.39940321945</v>
      </c>
      <c r="Q164" s="324">
        <f t="shared" si="125"/>
        <v>4455.9148127416947</v>
      </c>
      <c r="R164" s="324">
        <f t="shared" si="125"/>
        <v>3631.4427488232641</v>
      </c>
      <c r="S164" s="324">
        <f t="shared" si="126"/>
        <v>31472.75696478441</v>
      </c>
      <c r="T164" s="324">
        <f t="shared" si="127"/>
        <v>33089.823654642416</v>
      </c>
      <c r="U164" s="334">
        <f t="shared" si="128"/>
        <v>1.0048653727737729</v>
      </c>
      <c r="W164" s="324">
        <f t="shared" si="129"/>
        <v>23385.39940321945</v>
      </c>
      <c r="X164" s="324">
        <f t="shared" si="130"/>
        <v>7150.3278257260354</v>
      </c>
      <c r="Y164" s="324">
        <f t="shared" si="130"/>
        <v>4756.6851354960027</v>
      </c>
      <c r="Z164" s="324">
        <f t="shared" si="131"/>
        <v>35292.412364441487</v>
      </c>
      <c r="AA164" s="324">
        <f t="shared" si="132"/>
        <v>33037.961004302364</v>
      </c>
      <c r="AB164" s="334">
        <f t="shared" si="133"/>
        <v>1.0032904178265687</v>
      </c>
      <c r="AD164" s="324">
        <f t="shared" si="134"/>
        <v>23385.39940321945</v>
      </c>
      <c r="AE164" s="324">
        <f t="shared" si="135"/>
        <v>8441.0425797537609</v>
      </c>
      <c r="AF164" s="324">
        <f t="shared" si="135"/>
        <v>4053.6910102360694</v>
      </c>
      <c r="AG164" s="324">
        <f t="shared" si="136"/>
        <v>35880.132993209278</v>
      </c>
      <c r="AH164" s="324">
        <f t="shared" si="137"/>
        <v>32935.158879103386</v>
      </c>
      <c r="AI164" s="334">
        <f t="shared" si="138"/>
        <v>1.0001685427468412</v>
      </c>
    </row>
    <row r="165" spans="2:35" x14ac:dyDescent="0.2">
      <c r="B165" s="319">
        <f t="shared" si="93"/>
        <v>1993</v>
      </c>
      <c r="C165" s="324">
        <f>'Final Floorspace Estimates'!D185</f>
        <v>23938.940282480795</v>
      </c>
      <c r="D165" s="324">
        <f>'Final Floorspace Estimates'!E185</f>
        <v>6790.7472384821431</v>
      </c>
      <c r="E165" s="324">
        <f>'Final Floorspace Estimates'!F185</f>
        <v>2910.7037618819354</v>
      </c>
      <c r="F165" s="324">
        <f t="shared" si="94"/>
        <v>33640.391282844874</v>
      </c>
      <c r="H165" s="324">
        <f t="shared" si="119"/>
        <v>23938.940282480795</v>
      </c>
      <c r="I165" s="324">
        <f t="shared" si="120"/>
        <v>9880.7399250850249</v>
      </c>
      <c r="J165" s="324">
        <f t="shared" si="120"/>
        <v>4135.7735876627485</v>
      </c>
      <c r="K165" s="324">
        <f t="shared" si="121"/>
        <v>37955.453795228568</v>
      </c>
      <c r="L165" s="324">
        <f t="shared" si="122"/>
        <v>33581.981770728606</v>
      </c>
      <c r="M165" s="334">
        <f t="shared" si="123"/>
        <v>0.9982637088960955</v>
      </c>
      <c r="P165" s="324">
        <f t="shared" si="124"/>
        <v>23938.940282480795</v>
      </c>
      <c r="Q165" s="324">
        <f t="shared" si="125"/>
        <v>4550.967433671889</v>
      </c>
      <c r="R165" s="324">
        <f t="shared" si="125"/>
        <v>3650.7687833460272</v>
      </c>
      <c r="S165" s="324">
        <f t="shared" si="126"/>
        <v>32140.67649949871</v>
      </c>
      <c r="T165" s="324">
        <f t="shared" si="127"/>
        <v>33792.060819435974</v>
      </c>
      <c r="U165" s="334">
        <f t="shared" si="128"/>
        <v>1.004508554472981</v>
      </c>
      <c r="W165" s="324">
        <f t="shared" si="129"/>
        <v>23938.940282480795</v>
      </c>
      <c r="X165" s="324">
        <f t="shared" si="130"/>
        <v>7302.8570882698068</v>
      </c>
      <c r="Y165" s="324">
        <f t="shared" si="130"/>
        <v>4781.9995538968706</v>
      </c>
      <c r="Z165" s="324">
        <f t="shared" si="131"/>
        <v>36023.796924647475</v>
      </c>
      <c r="AA165" s="324">
        <f t="shared" si="132"/>
        <v>33722.625297854021</v>
      </c>
      <c r="AB165" s="334">
        <f t="shared" si="133"/>
        <v>1.0024445023340465</v>
      </c>
      <c r="AD165" s="324">
        <f t="shared" si="134"/>
        <v>23938.940282480795</v>
      </c>
      <c r="AE165" s="324">
        <f t="shared" si="135"/>
        <v>8621.105093133654</v>
      </c>
      <c r="AF165" s="324">
        <f t="shared" si="135"/>
        <v>4075.2641914279861</v>
      </c>
      <c r="AG165" s="324">
        <f t="shared" si="136"/>
        <v>36635.309567042437</v>
      </c>
      <c r="AH165" s="324">
        <f t="shared" si="137"/>
        <v>33628.351974170211</v>
      </c>
      <c r="AI165" s="334">
        <f t="shared" si="138"/>
        <v>0.99964211746012588</v>
      </c>
    </row>
    <row r="166" spans="2:35" x14ac:dyDescent="0.2">
      <c r="B166" s="319">
        <f t="shared" si="93"/>
        <v>1994</v>
      </c>
      <c r="C166" s="324">
        <f>'Final Floorspace Estimates'!D186</f>
        <v>24339.094598105654</v>
      </c>
      <c r="D166" s="324">
        <f>'Final Floorspace Estimates'!E186</f>
        <v>6791.4951112568951</v>
      </c>
      <c r="E166" s="324">
        <f>'Final Floorspace Estimates'!F186</f>
        <v>3044.7613444200319</v>
      </c>
      <c r="F166" s="324">
        <f t="shared" si="94"/>
        <v>34175.351053782579</v>
      </c>
      <c r="H166" s="324">
        <f t="shared" si="119"/>
        <v>24339.094598105654</v>
      </c>
      <c r="I166" s="324">
        <f t="shared" si="120"/>
        <v>9881.8281022951105</v>
      </c>
      <c r="J166" s="324">
        <f t="shared" si="120"/>
        <v>4326.2539162855783</v>
      </c>
      <c r="K166" s="324">
        <f t="shared" si="121"/>
        <v>38547.176616686338</v>
      </c>
      <c r="L166" s="324">
        <f t="shared" si="122"/>
        <v>34105.522474805686</v>
      </c>
      <c r="M166" s="334">
        <f t="shared" si="123"/>
        <v>0.99795675605886236</v>
      </c>
      <c r="P166" s="324">
        <f t="shared" si="124"/>
        <v>24339.094598105654</v>
      </c>
      <c r="Q166" s="324">
        <f t="shared" si="125"/>
        <v>4551.4686369302199</v>
      </c>
      <c r="R166" s="324">
        <f t="shared" si="125"/>
        <v>3818.9113624398487</v>
      </c>
      <c r="S166" s="324">
        <f t="shared" si="126"/>
        <v>32709.474597475721</v>
      </c>
      <c r="T166" s="324">
        <f t="shared" si="127"/>
        <v>34390.083699294104</v>
      </c>
      <c r="U166" s="334">
        <f t="shared" si="128"/>
        <v>1.0062832608558605</v>
      </c>
      <c r="W166" s="324">
        <f t="shared" si="129"/>
        <v>24339.094598105654</v>
      </c>
      <c r="X166" s="324">
        <f t="shared" si="130"/>
        <v>7303.6613602891321</v>
      </c>
      <c r="Y166" s="324">
        <f t="shared" si="130"/>
        <v>5002.2429562962916</v>
      </c>
      <c r="Z166" s="324">
        <f t="shared" si="131"/>
        <v>36644.998914691081</v>
      </c>
      <c r="AA166" s="324">
        <f t="shared" si="132"/>
        <v>34304.145396591557</v>
      </c>
      <c r="AB166" s="334">
        <f t="shared" si="133"/>
        <v>1.0037686326208117</v>
      </c>
      <c r="AD166" s="324">
        <f t="shared" si="134"/>
        <v>24339.094598105654</v>
      </c>
      <c r="AE166" s="324">
        <f t="shared" si="135"/>
        <v>8622.0545453163086</v>
      </c>
      <c r="AF166" s="324">
        <f t="shared" si="135"/>
        <v>4262.9576533533864</v>
      </c>
      <c r="AG166" s="324">
        <f t="shared" si="136"/>
        <v>37224.106796775348</v>
      </c>
      <c r="AH166" s="324">
        <f t="shared" si="137"/>
        <v>34168.82183007904</v>
      </c>
      <c r="AI166" s="334">
        <f t="shared" si="138"/>
        <v>0.99980894933037368</v>
      </c>
    </row>
    <row r="167" spans="2:35" x14ac:dyDescent="0.2">
      <c r="B167" s="319">
        <f t="shared" si="93"/>
        <v>1995</v>
      </c>
      <c r="C167" s="324">
        <f>'Final Floorspace Estimates'!D187</f>
        <v>24744.82956514704</v>
      </c>
      <c r="D167" s="324">
        <f>'Final Floorspace Estimates'!E187</f>
        <v>6797.0214672422453</v>
      </c>
      <c r="E167" s="324">
        <f>'Final Floorspace Estimates'!F187</f>
        <v>3194.3225709429098</v>
      </c>
      <c r="F167" s="324">
        <f t="shared" si="94"/>
        <v>34736.173603332194</v>
      </c>
      <c r="H167" s="324">
        <f t="shared" si="119"/>
        <v>24744.82956514704</v>
      </c>
      <c r="I167" s="324">
        <f t="shared" si="120"/>
        <v>9889.8691152068041</v>
      </c>
      <c r="J167" s="324">
        <f t="shared" si="120"/>
        <v>4538.7631308927821</v>
      </c>
      <c r="K167" s="324">
        <f t="shared" si="121"/>
        <v>39173.461811246627</v>
      </c>
      <c r="L167" s="324">
        <f t="shared" si="122"/>
        <v>34659.64305258797</v>
      </c>
      <c r="M167" s="334">
        <f t="shared" si="123"/>
        <v>0.99779680538167037</v>
      </c>
      <c r="P167" s="324">
        <f t="shared" si="124"/>
        <v>24744.82956514704</v>
      </c>
      <c r="Q167" s="324">
        <f t="shared" si="125"/>
        <v>4555.1722449770168</v>
      </c>
      <c r="R167" s="324">
        <f t="shared" si="125"/>
        <v>4006.499486019844</v>
      </c>
      <c r="S167" s="324">
        <f t="shared" si="126"/>
        <v>33306.501296143899</v>
      </c>
      <c r="T167" s="324">
        <f t="shared" si="127"/>
        <v>35017.785562151184</v>
      </c>
      <c r="U167" s="334">
        <f t="shared" si="128"/>
        <v>1.0081071669561201</v>
      </c>
      <c r="W167" s="324">
        <f t="shared" si="129"/>
        <v>24744.82956514704</v>
      </c>
      <c r="X167" s="324">
        <f t="shared" si="130"/>
        <v>7309.6044747303849</v>
      </c>
      <c r="Y167" s="324">
        <f t="shared" si="130"/>
        <v>5247.9573185336403</v>
      </c>
      <c r="Z167" s="324">
        <f t="shared" si="131"/>
        <v>37302.391358411063</v>
      </c>
      <c r="AA167" s="324">
        <f t="shared" si="132"/>
        <v>34919.544131477312</v>
      </c>
      <c r="AB167" s="334">
        <f t="shared" si="133"/>
        <v>1.0052789501296</v>
      </c>
      <c r="AD167" s="324">
        <f t="shared" si="134"/>
        <v>24744.82956514704</v>
      </c>
      <c r="AE167" s="324">
        <f t="shared" si="135"/>
        <v>8629.0704588908538</v>
      </c>
      <c r="AF167" s="324">
        <f t="shared" si="135"/>
        <v>4472.357702529348</v>
      </c>
      <c r="AG167" s="324">
        <f t="shared" si="136"/>
        <v>37846.257726567244</v>
      </c>
      <c r="AH167" s="324">
        <f t="shared" si="137"/>
        <v>34739.907776816079</v>
      </c>
      <c r="AI167" s="334">
        <f t="shared" si="138"/>
        <v>1.0001075010024572</v>
      </c>
    </row>
    <row r="168" spans="2:35" x14ac:dyDescent="0.2">
      <c r="B168" s="319">
        <f t="shared" si="93"/>
        <v>1996</v>
      </c>
      <c r="C168" s="324">
        <f>'Final Floorspace Estimates'!D188</f>
        <v>24854.043282860952</v>
      </c>
      <c r="D168" s="324">
        <f>'Final Floorspace Estimates'!E188</f>
        <v>6807.8166344176852</v>
      </c>
      <c r="E168" s="324">
        <f>'Final Floorspace Estimates'!F188</f>
        <v>3268.8256341671604</v>
      </c>
      <c r="F168" s="324">
        <f t="shared" si="94"/>
        <v>34930.6855514458</v>
      </c>
      <c r="H168" s="324">
        <f t="shared" si="119"/>
        <v>24854.043282860952</v>
      </c>
      <c r="I168" s="324">
        <f t="shared" si="120"/>
        <v>9905.5764056657808</v>
      </c>
      <c r="J168" s="324">
        <f t="shared" si="120"/>
        <v>4644.6233716764755</v>
      </c>
      <c r="K168" s="324">
        <f t="shared" si="121"/>
        <v>39404.243060203211</v>
      </c>
      <c r="L168" s="324">
        <f t="shared" si="122"/>
        <v>34863.832198561511</v>
      </c>
      <c r="M168" s="334">
        <f t="shared" si="123"/>
        <v>0.99808611391878277</v>
      </c>
      <c r="P168" s="324">
        <f t="shared" si="124"/>
        <v>24854.043282860952</v>
      </c>
      <c r="Q168" s="324">
        <f t="shared" si="125"/>
        <v>4562.4068618065266</v>
      </c>
      <c r="R168" s="324">
        <f t="shared" si="125"/>
        <v>4099.9454289030491</v>
      </c>
      <c r="S168" s="324">
        <f t="shared" si="126"/>
        <v>33516.395573570524</v>
      </c>
      <c r="T168" s="324">
        <f t="shared" si="127"/>
        <v>35238.464183790114</v>
      </c>
      <c r="U168" s="334">
        <f t="shared" si="128"/>
        <v>1.0088111248744609</v>
      </c>
      <c r="W168" s="324">
        <f t="shared" si="129"/>
        <v>24854.043282860952</v>
      </c>
      <c r="X168" s="324">
        <f t="shared" si="130"/>
        <v>7321.213736621251</v>
      </c>
      <c r="Y168" s="324">
        <f t="shared" si="130"/>
        <v>5370.3585122820432</v>
      </c>
      <c r="Z168" s="324">
        <f t="shared" si="131"/>
        <v>37545.615531764248</v>
      </c>
      <c r="AA168" s="324">
        <f t="shared" si="132"/>
        <v>35147.231337202087</v>
      </c>
      <c r="AB168" s="334">
        <f t="shared" si="133"/>
        <v>1.0061992996226015</v>
      </c>
      <c r="AD168" s="324">
        <f t="shared" si="134"/>
        <v>24854.043282860952</v>
      </c>
      <c r="AE168" s="324">
        <f t="shared" si="135"/>
        <v>8642.7753233850035</v>
      </c>
      <c r="AF168" s="324">
        <f t="shared" si="135"/>
        <v>4576.6691304684036</v>
      </c>
      <c r="AG168" s="324">
        <f t="shared" si="136"/>
        <v>38073.487736714364</v>
      </c>
      <c r="AH168" s="324">
        <f t="shared" si="137"/>
        <v>34948.487173322559</v>
      </c>
      <c r="AI168" s="334">
        <f t="shared" si="138"/>
        <v>1.0005096270398284</v>
      </c>
    </row>
    <row r="169" spans="2:35" x14ac:dyDescent="0.2">
      <c r="B169" s="319">
        <f t="shared" si="93"/>
        <v>1997</v>
      </c>
      <c r="C169" s="324">
        <f>'Final Floorspace Estimates'!D189</f>
        <v>24965.709352189711</v>
      </c>
      <c r="D169" s="324">
        <f>'Final Floorspace Estimates'!E189</f>
        <v>6820.4974628778245</v>
      </c>
      <c r="E169" s="324">
        <f>'Final Floorspace Estimates'!F189</f>
        <v>3343.571958101576</v>
      </c>
      <c r="F169" s="324">
        <f t="shared" si="94"/>
        <v>35129.778773169113</v>
      </c>
      <c r="H169" s="324">
        <f t="shared" si="119"/>
        <v>24965.709352189711</v>
      </c>
      <c r="I169" s="324">
        <f t="shared" si="120"/>
        <v>9924.0273895780119</v>
      </c>
      <c r="J169" s="324">
        <f t="shared" si="120"/>
        <v>4750.8292578099954</v>
      </c>
      <c r="K169" s="324">
        <f t="shared" si="121"/>
        <v>39640.565999577717</v>
      </c>
      <c r="L169" s="324">
        <f t="shared" si="122"/>
        <v>35072.924485664589</v>
      </c>
      <c r="M169" s="334">
        <f t="shared" si="123"/>
        <v>0.99838159278281746</v>
      </c>
      <c r="P169" s="324">
        <f t="shared" si="124"/>
        <v>24965.709352189711</v>
      </c>
      <c r="Q169" s="324">
        <f t="shared" si="125"/>
        <v>4570.9051956904677</v>
      </c>
      <c r="R169" s="324">
        <f t="shared" si="125"/>
        <v>4193.6964830856296</v>
      </c>
      <c r="S169" s="324">
        <f t="shared" si="126"/>
        <v>33730.311030965808</v>
      </c>
      <c r="T169" s="324">
        <f t="shared" si="127"/>
        <v>35463.370593169253</v>
      </c>
      <c r="U169" s="334">
        <f t="shared" si="128"/>
        <v>1.0094959840810305</v>
      </c>
      <c r="W169" s="324">
        <f t="shared" si="129"/>
        <v>24965.709352189711</v>
      </c>
      <c r="X169" s="324">
        <f t="shared" si="130"/>
        <v>7334.8508629569915</v>
      </c>
      <c r="Y169" s="324">
        <f t="shared" si="130"/>
        <v>5493.1593594141823</v>
      </c>
      <c r="Z169" s="324">
        <f t="shared" si="131"/>
        <v>37793.719574560884</v>
      </c>
      <c r="AA169" s="324">
        <f t="shared" si="132"/>
        <v>35379.486690173755</v>
      </c>
      <c r="AB169" s="334">
        <f t="shared" si="133"/>
        <v>1.0071081551243743</v>
      </c>
      <c r="AD169" s="324">
        <f t="shared" si="134"/>
        <v>24965.709352189711</v>
      </c>
      <c r="AE169" s="324">
        <f t="shared" si="135"/>
        <v>8658.87410470959</v>
      </c>
      <c r="AF169" s="324">
        <f t="shared" si="135"/>
        <v>4681.3211467126985</v>
      </c>
      <c r="AG169" s="324">
        <f t="shared" si="136"/>
        <v>38305.904603611998</v>
      </c>
      <c r="AH169" s="324">
        <f t="shared" si="137"/>
        <v>35161.827699092231</v>
      </c>
      <c r="AI169" s="334">
        <f t="shared" si="138"/>
        <v>1.0009123008183471</v>
      </c>
    </row>
    <row r="170" spans="2:35" x14ac:dyDescent="0.2">
      <c r="B170" s="319">
        <f t="shared" si="93"/>
        <v>1998</v>
      </c>
      <c r="C170" s="324">
        <f>'Final Floorspace Estimates'!D190</f>
        <v>25293.732733535417</v>
      </c>
      <c r="D170" s="324">
        <f>'Final Floorspace Estimates'!E190</f>
        <v>6924.9731574050884</v>
      </c>
      <c r="E170" s="324">
        <f>'Final Floorspace Estimates'!F190</f>
        <v>3534.8711190933186</v>
      </c>
      <c r="F170" s="324">
        <f t="shared" si="94"/>
        <v>35753.577010033827</v>
      </c>
      <c r="H170" s="324">
        <f t="shared" si="119"/>
        <v>25293.732733535417</v>
      </c>
      <c r="I170" s="324">
        <f t="shared" si="120"/>
        <v>10076.042643549865</v>
      </c>
      <c r="J170" s="324">
        <f t="shared" si="120"/>
        <v>5022.6432526701783</v>
      </c>
      <c r="K170" s="324">
        <f t="shared" si="121"/>
        <v>40392.418629755455</v>
      </c>
      <c r="L170" s="324">
        <f t="shared" si="122"/>
        <v>35738.143809799694</v>
      </c>
      <c r="M170" s="334">
        <f t="shared" si="123"/>
        <v>0.99956834528109451</v>
      </c>
      <c r="P170" s="324">
        <f t="shared" si="124"/>
        <v>25293.732733535417</v>
      </c>
      <c r="Q170" s="324">
        <f t="shared" si="125"/>
        <v>4640.9218620021575</v>
      </c>
      <c r="R170" s="324">
        <f t="shared" si="125"/>
        <v>4433.6346775439324</v>
      </c>
      <c r="S170" s="324">
        <f t="shared" si="126"/>
        <v>34368.289273081507</v>
      </c>
      <c r="T170" s="324">
        <f t="shared" si="127"/>
        <v>36134.128085140117</v>
      </c>
      <c r="U170" s="334">
        <f t="shared" si="128"/>
        <v>1.0106437203471836</v>
      </c>
      <c r="W170" s="324">
        <f t="shared" si="129"/>
        <v>25293.732733535417</v>
      </c>
      <c r="X170" s="324">
        <f t="shared" si="130"/>
        <v>7447.2053711629069</v>
      </c>
      <c r="Y170" s="324">
        <f t="shared" si="130"/>
        <v>5807.4450364739096</v>
      </c>
      <c r="Z170" s="324">
        <f t="shared" si="131"/>
        <v>38548.383141172235</v>
      </c>
      <c r="AA170" s="324">
        <f t="shared" si="132"/>
        <v>36085.942945632058</v>
      </c>
      <c r="AB170" s="334">
        <f t="shared" si="133"/>
        <v>1.0092960191229245</v>
      </c>
      <c r="AD170" s="324">
        <f t="shared" si="134"/>
        <v>25293.732733535417</v>
      </c>
      <c r="AE170" s="324">
        <f t="shared" si="135"/>
        <v>8791.5098678393915</v>
      </c>
      <c r="AF170" s="324">
        <f t="shared" si="135"/>
        <v>4949.158303777358</v>
      </c>
      <c r="AG170" s="324">
        <f t="shared" si="136"/>
        <v>39034.400905152164</v>
      </c>
      <c r="AH170" s="324">
        <f t="shared" si="137"/>
        <v>35830.530388644846</v>
      </c>
      <c r="AI170" s="334">
        <f t="shared" si="138"/>
        <v>1.0021523267053649</v>
      </c>
    </row>
    <row r="171" spans="2:35" x14ac:dyDescent="0.2">
      <c r="B171" s="319">
        <f t="shared" si="93"/>
        <v>1999</v>
      </c>
      <c r="C171" s="324">
        <f>'Final Floorspace Estimates'!D191</f>
        <v>25644.039351449745</v>
      </c>
      <c r="D171" s="324">
        <f>'Final Floorspace Estimates'!E191</f>
        <v>7029.3672918896746</v>
      </c>
      <c r="E171" s="324">
        <f>'Final Floorspace Estimates'!F191</f>
        <v>3731.3595810937491</v>
      </c>
      <c r="F171" s="324">
        <f t="shared" si="94"/>
        <v>36404.766224433166</v>
      </c>
      <c r="H171" s="324">
        <f t="shared" si="119"/>
        <v>25644.039351449745</v>
      </c>
      <c r="I171" s="324">
        <f t="shared" si="120"/>
        <v>10227.939225225184</v>
      </c>
      <c r="J171" s="324">
        <f t="shared" si="120"/>
        <v>5301.8306444150685</v>
      </c>
      <c r="K171" s="324">
        <f t="shared" si="121"/>
        <v>41173.809221089992</v>
      </c>
      <c r="L171" s="324">
        <f t="shared" si="122"/>
        <v>36429.497540823038</v>
      </c>
      <c r="M171" s="334">
        <f t="shared" si="123"/>
        <v>1.0006793428156469</v>
      </c>
      <c r="P171" s="324">
        <f t="shared" si="124"/>
        <v>25644.039351449745</v>
      </c>
      <c r="Q171" s="324">
        <f t="shared" si="125"/>
        <v>4710.8838690716339</v>
      </c>
      <c r="R171" s="324">
        <f t="shared" si="125"/>
        <v>4680.0815859352715</v>
      </c>
      <c r="S171" s="324">
        <f t="shared" si="126"/>
        <v>35035.004806456651</v>
      </c>
      <c r="T171" s="324">
        <f t="shared" si="127"/>
        <v>36835.099387142021</v>
      </c>
      <c r="U171" s="334">
        <f t="shared" si="128"/>
        <v>1.0118207918176394</v>
      </c>
      <c r="W171" s="324">
        <f t="shared" si="129"/>
        <v>25644.039351449745</v>
      </c>
      <c r="X171" s="324">
        <f t="shared" si="130"/>
        <v>7559.4721686479152</v>
      </c>
      <c r="Y171" s="324">
        <f t="shared" si="130"/>
        <v>6130.2562239045501</v>
      </c>
      <c r="Z171" s="324">
        <f t="shared" si="131"/>
        <v>39333.767744002209</v>
      </c>
      <c r="AA171" s="324">
        <f t="shared" si="132"/>
        <v>36821.157801837784</v>
      </c>
      <c r="AB171" s="334">
        <f t="shared" si="133"/>
        <v>1.0114378313772869</v>
      </c>
      <c r="AD171" s="324">
        <f t="shared" si="134"/>
        <v>25644.039351449745</v>
      </c>
      <c r="AE171" s="324">
        <f t="shared" si="135"/>
        <v>8924.0420874746942</v>
      </c>
      <c r="AF171" s="324">
        <f t="shared" si="135"/>
        <v>5224.2609795307253</v>
      </c>
      <c r="AG171" s="324">
        <f t="shared" si="136"/>
        <v>39792.34241845517</v>
      </c>
      <c r="AH171" s="324">
        <f t="shared" si="137"/>
        <v>36526.261482128444</v>
      </c>
      <c r="AI171" s="334">
        <f t="shared" si="138"/>
        <v>1.0033373448121123</v>
      </c>
    </row>
    <row r="172" spans="2:35" x14ac:dyDescent="0.2">
      <c r="B172" s="319">
        <f t="shared" si="93"/>
        <v>2000</v>
      </c>
      <c r="C172" s="324">
        <f>'Final Floorspace Estimates'!D192</f>
        <v>26109.441163693893</v>
      </c>
      <c r="D172" s="324">
        <f>'Final Floorspace Estimates'!E192</f>
        <v>7074.0309211872318</v>
      </c>
      <c r="E172" s="324">
        <f>'Final Floorspace Estimates'!F192</f>
        <v>3834.2254908534965</v>
      </c>
      <c r="F172" s="324">
        <f t="shared" si="94"/>
        <v>37017.697575734623</v>
      </c>
      <c r="H172" s="324">
        <f t="shared" si="119"/>
        <v>26109.441163693893</v>
      </c>
      <c r="I172" s="324">
        <f t="shared" si="120"/>
        <v>10292.926138992012</v>
      </c>
      <c r="J172" s="324">
        <f t="shared" si="120"/>
        <v>5447.9912115695215</v>
      </c>
      <c r="K172" s="324">
        <f t="shared" si="121"/>
        <v>41850.358514255422</v>
      </c>
      <c r="L172" s="324">
        <f t="shared" si="122"/>
        <v>37028.090463796783</v>
      </c>
      <c r="M172" s="334">
        <f t="shared" si="123"/>
        <v>1.0002807545780203</v>
      </c>
      <c r="P172" s="324">
        <f t="shared" si="124"/>
        <v>26109.441163693893</v>
      </c>
      <c r="Q172" s="324">
        <f t="shared" si="125"/>
        <v>4740.8161747906443</v>
      </c>
      <c r="R172" s="324">
        <f t="shared" si="125"/>
        <v>4809.1018102326998</v>
      </c>
      <c r="S172" s="324">
        <f t="shared" si="126"/>
        <v>35659.359148717238</v>
      </c>
      <c r="T172" s="324">
        <f t="shared" si="127"/>
        <v>37491.532984825557</v>
      </c>
      <c r="U172" s="334">
        <f t="shared" si="128"/>
        <v>1.012800239888543</v>
      </c>
      <c r="W172" s="324">
        <f t="shared" si="129"/>
        <v>26109.441163693893</v>
      </c>
      <c r="X172" s="324">
        <f t="shared" si="130"/>
        <v>7607.5040111460648</v>
      </c>
      <c r="Y172" s="324">
        <f t="shared" si="130"/>
        <v>6299.2547805506119</v>
      </c>
      <c r="Z172" s="324">
        <f t="shared" si="131"/>
        <v>40016.19995539057</v>
      </c>
      <c r="AA172" s="324">
        <f t="shared" si="132"/>
        <v>37459.99678385775</v>
      </c>
      <c r="AB172" s="334">
        <f t="shared" si="133"/>
        <v>1.0119483176180319</v>
      </c>
      <c r="AD172" s="324">
        <f t="shared" si="134"/>
        <v>26109.441163693893</v>
      </c>
      <c r="AE172" s="324">
        <f t="shared" si="135"/>
        <v>8980.7442188444184</v>
      </c>
      <c r="AF172" s="324">
        <f t="shared" si="135"/>
        <v>5368.2831105536097</v>
      </c>
      <c r="AG172" s="324">
        <f t="shared" si="136"/>
        <v>40458.468493091925</v>
      </c>
      <c r="AH172" s="324">
        <f t="shared" si="137"/>
        <v>37137.713176185076</v>
      </c>
      <c r="AI172" s="334">
        <f t="shared" si="138"/>
        <v>1.0032421141321637</v>
      </c>
    </row>
    <row r="173" spans="2:35" x14ac:dyDescent="0.2">
      <c r="B173" s="319">
        <f t="shared" si="93"/>
        <v>2001</v>
      </c>
      <c r="C173" s="324">
        <f>'Final Floorspace Estimates'!D193</f>
        <v>26574.291847453176</v>
      </c>
      <c r="D173" s="324">
        <f>'Final Floorspace Estimates'!E193</f>
        <v>7117.391212486561</v>
      </c>
      <c r="E173" s="324">
        <f>'Final Floorspace Estimates'!F193</f>
        <v>3912.2968156638667</v>
      </c>
      <c r="F173" s="324">
        <f t="shared" si="94"/>
        <v>37603.979875603603</v>
      </c>
      <c r="H173" s="324">
        <f t="shared" si="119"/>
        <v>26574.291847453176</v>
      </c>
      <c r="I173" s="324">
        <f t="shared" si="120"/>
        <v>10356.016657068836</v>
      </c>
      <c r="J173" s="324">
        <f t="shared" si="120"/>
        <v>5558.9215395998135</v>
      </c>
      <c r="K173" s="324">
        <f t="shared" si="121"/>
        <v>42489.230044121825</v>
      </c>
      <c r="L173" s="324">
        <f t="shared" si="122"/>
        <v>37593.347098207203</v>
      </c>
      <c r="M173" s="334">
        <f t="shared" si="123"/>
        <v>0.99971724329627942</v>
      </c>
      <c r="P173" s="324">
        <f t="shared" si="124"/>
        <v>26574.291847453176</v>
      </c>
      <c r="Q173" s="324">
        <f t="shared" si="125"/>
        <v>4769.8750201117491</v>
      </c>
      <c r="R173" s="324">
        <f t="shared" si="125"/>
        <v>4907.0232679999735</v>
      </c>
      <c r="S173" s="324">
        <f t="shared" si="126"/>
        <v>36251.190135564902</v>
      </c>
      <c r="T173" s="324">
        <f t="shared" si="127"/>
        <v>38113.772180776985</v>
      </c>
      <c r="U173" s="334">
        <f t="shared" si="128"/>
        <v>1.0135568710242855</v>
      </c>
      <c r="W173" s="324">
        <f t="shared" si="129"/>
        <v>26574.291847453176</v>
      </c>
      <c r="X173" s="324">
        <f t="shared" si="130"/>
        <v>7654.1342271656395</v>
      </c>
      <c r="Y173" s="324">
        <f t="shared" si="130"/>
        <v>6427.5182765835934</v>
      </c>
      <c r="Z173" s="324">
        <f t="shared" si="131"/>
        <v>40655.944351202408</v>
      </c>
      <c r="AA173" s="324">
        <f t="shared" si="132"/>
        <v>38058.874814163428</v>
      </c>
      <c r="AB173" s="334">
        <f t="shared" si="133"/>
        <v>1.012096989203394</v>
      </c>
      <c r="AD173" s="324">
        <f t="shared" si="134"/>
        <v>26574.291847453176</v>
      </c>
      <c r="AE173" s="324">
        <f t="shared" si="135"/>
        <v>9035.7917143603845</v>
      </c>
      <c r="AF173" s="324">
        <f t="shared" si="135"/>
        <v>5477.590446649996</v>
      </c>
      <c r="AG173" s="324">
        <f t="shared" si="136"/>
        <v>41087.674008463553</v>
      </c>
      <c r="AH173" s="324">
        <f t="shared" si="137"/>
        <v>37715.274681330411</v>
      </c>
      <c r="AI173" s="334">
        <f t="shared" si="138"/>
        <v>1.0029596549645803</v>
      </c>
    </row>
    <row r="174" spans="2:35" x14ac:dyDescent="0.2">
      <c r="B174" s="319">
        <f t="shared" si="93"/>
        <v>2002</v>
      </c>
      <c r="C174" s="324">
        <f>'Final Floorspace Estimates'!D194</f>
        <v>26884.638904632597</v>
      </c>
      <c r="D174" s="324">
        <f>'Final Floorspace Estimates'!E194</f>
        <v>7266.8762595064427</v>
      </c>
      <c r="E174" s="324">
        <f>'Final Floorspace Estimates'!F194</f>
        <v>3853.3572476434338</v>
      </c>
      <c r="F174" s="324">
        <f t="shared" si="94"/>
        <v>38004.872411782475</v>
      </c>
      <c r="H174" s="324">
        <f t="shared" si="119"/>
        <v>26884.638904632597</v>
      </c>
      <c r="I174" s="324">
        <f t="shared" si="120"/>
        <v>10573.521862375623</v>
      </c>
      <c r="J174" s="324">
        <f t="shared" si="120"/>
        <v>5475.1752264643419</v>
      </c>
      <c r="K174" s="324">
        <f t="shared" si="121"/>
        <v>42933.335993472559</v>
      </c>
      <c r="L174" s="324">
        <f t="shared" si="122"/>
        <v>37986.280297631718</v>
      </c>
      <c r="M174" s="334">
        <f t="shared" si="123"/>
        <v>0.99951079656446906</v>
      </c>
      <c r="P174" s="324">
        <f t="shared" si="124"/>
        <v>26884.638904632597</v>
      </c>
      <c r="Q174" s="324">
        <f t="shared" si="125"/>
        <v>4870.055686085183</v>
      </c>
      <c r="R174" s="324">
        <f t="shared" si="125"/>
        <v>4833.0979383766753</v>
      </c>
      <c r="S174" s="324">
        <f t="shared" si="126"/>
        <v>36587.792529094455</v>
      </c>
      <c r="T174" s="324">
        <f t="shared" si="127"/>
        <v>38467.669167179738</v>
      </c>
      <c r="U174" s="334">
        <f t="shared" si="128"/>
        <v>1.0121773005940624</v>
      </c>
      <c r="W174" s="324">
        <f t="shared" si="129"/>
        <v>26884.638904632597</v>
      </c>
      <c r="X174" s="324">
        <f t="shared" si="130"/>
        <v>7814.8923730487859</v>
      </c>
      <c r="Y174" s="324">
        <f t="shared" si="130"/>
        <v>6330.6863723301858</v>
      </c>
      <c r="Z174" s="324">
        <f t="shared" si="131"/>
        <v>41030.217650011567</v>
      </c>
      <c r="AA174" s="324">
        <f t="shared" si="132"/>
        <v>38409.239830964238</v>
      </c>
      <c r="AB174" s="334">
        <f t="shared" si="133"/>
        <v>1.0106398836128285</v>
      </c>
      <c r="AD174" s="324">
        <f t="shared" si="134"/>
        <v>26884.638904632597</v>
      </c>
      <c r="AE174" s="324">
        <f t="shared" si="135"/>
        <v>9225.5685172588055</v>
      </c>
      <c r="AF174" s="324">
        <f t="shared" si="135"/>
        <v>5395.0694034035314</v>
      </c>
      <c r="AG174" s="324">
        <f t="shared" si="136"/>
        <v>41505.276825294939</v>
      </c>
      <c r="AH174" s="324">
        <f t="shared" si="137"/>
        <v>38098.601441108745</v>
      </c>
      <c r="AI174" s="334">
        <f t="shared" si="138"/>
        <v>1.0024662371790312</v>
      </c>
    </row>
    <row r="175" spans="2:35" x14ac:dyDescent="0.2">
      <c r="B175" s="319">
        <f t="shared" si="93"/>
        <v>2003</v>
      </c>
      <c r="C175" s="324">
        <f>'Final Floorspace Estimates'!D195</f>
        <v>27211.662474653498</v>
      </c>
      <c r="D175" s="324">
        <f>'Final Floorspace Estimates'!E195</f>
        <v>7416.7122506193136</v>
      </c>
      <c r="E175" s="324">
        <f>'Final Floorspace Estimates'!F195</f>
        <v>3782.3795619136172</v>
      </c>
      <c r="F175" s="324">
        <f t="shared" si="94"/>
        <v>38410.754287186428</v>
      </c>
      <c r="H175" s="324">
        <f t="shared" si="119"/>
        <v>27211.662474653498</v>
      </c>
      <c r="I175" s="324">
        <f t="shared" si="120"/>
        <v>10791.537701812837</v>
      </c>
      <c r="J175" s="324">
        <f t="shared" si="120"/>
        <v>5374.3241395900777</v>
      </c>
      <c r="K175" s="324">
        <f t="shared" si="121"/>
        <v>43377.524316056413</v>
      </c>
      <c r="L175" s="324">
        <f t="shared" si="122"/>
        <v>38379.286378714503</v>
      </c>
      <c r="M175" s="334">
        <f t="shared" si="123"/>
        <v>0.99918075265492967</v>
      </c>
      <c r="P175" s="324">
        <f t="shared" si="124"/>
        <v>27211.662474653498</v>
      </c>
      <c r="Q175" s="324">
        <f t="shared" si="125"/>
        <v>4970.4715449000132</v>
      </c>
      <c r="R175" s="324">
        <f t="shared" si="125"/>
        <v>4744.0737227316513</v>
      </c>
      <c r="S175" s="324">
        <f t="shared" si="126"/>
        <v>36926.207742285165</v>
      </c>
      <c r="T175" s="324">
        <f t="shared" si="127"/>
        <v>38823.472115712611</v>
      </c>
      <c r="U175" s="334">
        <f t="shared" si="128"/>
        <v>1.0107448509196255</v>
      </c>
      <c r="W175" s="324">
        <f t="shared" si="129"/>
        <v>27211.662474653498</v>
      </c>
      <c r="X175" s="324">
        <f t="shared" si="130"/>
        <v>7976.0279287319254</v>
      </c>
      <c r="Y175" s="324">
        <f t="shared" si="130"/>
        <v>6214.0770265281371</v>
      </c>
      <c r="Z175" s="324">
        <f t="shared" si="131"/>
        <v>41401.767429913562</v>
      </c>
      <c r="AA175" s="324">
        <f t="shared" si="132"/>
        <v>38757.055305089401</v>
      </c>
      <c r="AB175" s="334">
        <f t="shared" si="133"/>
        <v>1.009015730732955</v>
      </c>
      <c r="AD175" s="324">
        <f t="shared" si="134"/>
        <v>27211.662474653498</v>
      </c>
      <c r="AE175" s="324">
        <f t="shared" si="135"/>
        <v>9415.7908566793831</v>
      </c>
      <c r="AF175" s="324">
        <f t="shared" si="135"/>
        <v>5295.6938417839829</v>
      </c>
      <c r="AG175" s="324">
        <f t="shared" si="136"/>
        <v>41923.147173116864</v>
      </c>
      <c r="AH175" s="324">
        <f t="shared" si="137"/>
        <v>38482.173773434995</v>
      </c>
      <c r="AI175" s="334">
        <f t="shared" si="138"/>
        <v>1.0018593617223599</v>
      </c>
    </row>
    <row r="176" spans="2:35" x14ac:dyDescent="0.2">
      <c r="B176" s="319">
        <f t="shared" si="93"/>
        <v>2004</v>
      </c>
      <c r="C176" s="324">
        <f>'Final Floorspace Estimates'!D196</f>
        <v>27784.872342490889</v>
      </c>
      <c r="D176" s="324">
        <f>'Final Floorspace Estimates'!E196</f>
        <v>7449.2905810223619</v>
      </c>
      <c r="E176" s="324">
        <f>'Final Floorspace Estimates'!F196</f>
        <v>3902.108924194386</v>
      </c>
      <c r="F176" s="324">
        <f t="shared" si="94"/>
        <v>39136.271847707634</v>
      </c>
      <c r="H176" s="324">
        <f t="shared" si="119"/>
        <v>27784.872342490889</v>
      </c>
      <c r="I176" s="324">
        <f t="shared" si="120"/>
        <v>10838.940144961047</v>
      </c>
      <c r="J176" s="324">
        <f t="shared" si="120"/>
        <v>5544.4457234740903</v>
      </c>
      <c r="K176" s="324">
        <f t="shared" si="121"/>
        <v>44168.258210926026</v>
      </c>
      <c r="L176" s="324">
        <f t="shared" si="122"/>
        <v>39078.906817618241</v>
      </c>
      <c r="M176" s="334">
        <f t="shared" si="123"/>
        <v>0.99853422343567577</v>
      </c>
      <c r="P176" s="324">
        <f t="shared" si="124"/>
        <v>27784.872342490889</v>
      </c>
      <c r="Q176" s="324">
        <f t="shared" si="125"/>
        <v>4992.3046238677434</v>
      </c>
      <c r="R176" s="324">
        <f t="shared" si="125"/>
        <v>4894.2450400566222</v>
      </c>
      <c r="S176" s="324">
        <f t="shared" si="126"/>
        <v>37671.422006415254</v>
      </c>
      <c r="T176" s="324">
        <f t="shared" si="127"/>
        <v>39606.975404368903</v>
      </c>
      <c r="U176" s="334">
        <f t="shared" si="128"/>
        <v>1.0120272967873112</v>
      </c>
      <c r="W176" s="324">
        <f t="shared" si="129"/>
        <v>27784.872342490889</v>
      </c>
      <c r="X176" s="324">
        <f t="shared" si="130"/>
        <v>8011.0630850634216</v>
      </c>
      <c r="Y176" s="324">
        <f t="shared" si="130"/>
        <v>6410.7805744854904</v>
      </c>
      <c r="Z176" s="324">
        <f t="shared" si="131"/>
        <v>42206.716002039801</v>
      </c>
      <c r="AA176" s="324">
        <f t="shared" si="132"/>
        <v>39510.584399721934</v>
      </c>
      <c r="AB176" s="334">
        <f t="shared" si="133"/>
        <v>1.0095643385111099</v>
      </c>
      <c r="AD176" s="324">
        <f t="shared" si="134"/>
        <v>27784.872342490889</v>
      </c>
      <c r="AE176" s="324">
        <f t="shared" si="135"/>
        <v>9457.1502535616455</v>
      </c>
      <c r="AF176" s="324">
        <f t="shared" si="135"/>
        <v>5463.3264223149035</v>
      </c>
      <c r="AG176" s="324">
        <f t="shared" si="136"/>
        <v>42705.349018367437</v>
      </c>
      <c r="AH176" s="324">
        <f t="shared" si="137"/>
        <v>39200.173956258492</v>
      </c>
      <c r="AI176" s="334">
        <f t="shared" si="138"/>
        <v>1.0016328103197851</v>
      </c>
    </row>
    <row r="177" spans="1:35" x14ac:dyDescent="0.2">
      <c r="B177" s="319">
        <f t="shared" si="93"/>
        <v>2005</v>
      </c>
      <c r="C177" s="324">
        <f>'Final Floorspace Estimates'!D197</f>
        <v>28399.476604996838</v>
      </c>
      <c r="D177" s="324">
        <f>'Final Floorspace Estimates'!E197</f>
        <v>7481.4364604227803</v>
      </c>
      <c r="E177" s="324">
        <f>'Final Floorspace Estimates'!F197</f>
        <v>4020.3566528026113</v>
      </c>
      <c r="F177" s="324">
        <f t="shared" si="94"/>
        <v>39901.269718222233</v>
      </c>
      <c r="H177" s="324">
        <f t="shared" si="119"/>
        <v>28399.476604996838</v>
      </c>
      <c r="I177" s="324">
        <f t="shared" si="120"/>
        <v>10885.713358992449</v>
      </c>
      <c r="J177" s="324">
        <f t="shared" si="120"/>
        <v>5712.4620771764039</v>
      </c>
      <c r="K177" s="324">
        <f t="shared" si="121"/>
        <v>44997.652041165689</v>
      </c>
      <c r="L177" s="324">
        <f t="shared" si="122"/>
        <v>39812.732544959821</v>
      </c>
      <c r="M177" s="334">
        <f t="shared" si="123"/>
        <v>0.99778109383767355</v>
      </c>
      <c r="P177" s="324">
        <f t="shared" si="124"/>
        <v>28399.476604996838</v>
      </c>
      <c r="Q177" s="324">
        <f t="shared" si="125"/>
        <v>5013.8478863601267</v>
      </c>
      <c r="R177" s="324">
        <f t="shared" si="125"/>
        <v>5042.5580088849465</v>
      </c>
      <c r="S177" s="324">
        <f t="shared" si="126"/>
        <v>38455.882500241911</v>
      </c>
      <c r="T177" s="324">
        <f t="shared" si="127"/>
        <v>40431.741389560557</v>
      </c>
      <c r="U177" s="334">
        <f t="shared" si="128"/>
        <v>1.0132946062890842</v>
      </c>
      <c r="W177" s="324">
        <f t="shared" si="129"/>
        <v>28399.476604996838</v>
      </c>
      <c r="X177" s="324">
        <f t="shared" si="130"/>
        <v>8045.6331780139699</v>
      </c>
      <c r="Y177" s="324">
        <f t="shared" si="130"/>
        <v>6605.0499442712535</v>
      </c>
      <c r="Z177" s="324">
        <f t="shared" si="131"/>
        <v>43050.159727282058</v>
      </c>
      <c r="AA177" s="324">
        <f t="shared" si="132"/>
        <v>40300.149607566811</v>
      </c>
      <c r="AB177" s="334">
        <f t="shared" si="133"/>
        <v>1.0099966715886841</v>
      </c>
      <c r="AD177" s="324">
        <f t="shared" si="134"/>
        <v>28399.476604996838</v>
      </c>
      <c r="AE177" s="324">
        <f t="shared" si="135"/>
        <v>9497.9606378816115</v>
      </c>
      <c r="AF177" s="324">
        <f t="shared" si="135"/>
        <v>5628.8845737233532</v>
      </c>
      <c r="AG177" s="324">
        <f t="shared" si="136"/>
        <v>43526.321816601805</v>
      </c>
      <c r="AH177" s="324">
        <f t="shared" si="137"/>
        <v>39953.76284486123</v>
      </c>
      <c r="AI177" s="334">
        <f t="shared" si="138"/>
        <v>1.0013155753440854</v>
      </c>
    </row>
    <row r="178" spans="1:35" x14ac:dyDescent="0.2">
      <c r="B178" s="319">
        <f t="shared" si="93"/>
        <v>2006</v>
      </c>
      <c r="C178" s="324">
        <f>'Final Floorspace Estimates'!D198</f>
        <v>28855.455612390702</v>
      </c>
      <c r="D178" s="324">
        <f>'Final Floorspace Estimates'!E198</f>
        <v>7514.1623075785919</v>
      </c>
      <c r="E178" s="324">
        <f>'Final Floorspace Estimates'!F198</f>
        <v>4019.6138817047045</v>
      </c>
      <c r="F178" s="324">
        <f t="shared" si="94"/>
        <v>40389.231801673996</v>
      </c>
      <c r="H178" s="324">
        <f t="shared" si="119"/>
        <v>28855.455612390702</v>
      </c>
      <c r="I178" s="324">
        <f t="shared" si="120"/>
        <v>10933.330443419072</v>
      </c>
      <c r="J178" s="324">
        <f t="shared" si="120"/>
        <v>5711.4066853056711</v>
      </c>
      <c r="K178" s="324">
        <f t="shared" si="121"/>
        <v>45500.192741115447</v>
      </c>
      <c r="L178" s="324">
        <f t="shared" si="122"/>
        <v>40257.367266383793</v>
      </c>
      <c r="M178" s="334">
        <f t="shared" si="123"/>
        <v>0.99673515614414987</v>
      </c>
      <c r="P178" s="324">
        <f t="shared" si="124"/>
        <v>28855.455612390702</v>
      </c>
      <c r="Q178" s="324">
        <f t="shared" si="125"/>
        <v>5035.779826898487</v>
      </c>
      <c r="R178" s="324">
        <f t="shared" si="125"/>
        <v>5041.6263834914862</v>
      </c>
      <c r="S178" s="324">
        <f t="shared" si="126"/>
        <v>38932.861822780673</v>
      </c>
      <c r="T178" s="324">
        <f t="shared" si="127"/>
        <v>40933.227855693105</v>
      </c>
      <c r="U178" s="334">
        <f t="shared" si="128"/>
        <v>1.0134688388402713</v>
      </c>
      <c r="W178" s="324">
        <f t="shared" si="129"/>
        <v>28855.455612390702</v>
      </c>
      <c r="X178" s="324">
        <f t="shared" si="130"/>
        <v>8080.826975762342</v>
      </c>
      <c r="Y178" s="324">
        <f t="shared" si="130"/>
        <v>6603.8296445261012</v>
      </c>
      <c r="Z178" s="324">
        <f t="shared" si="131"/>
        <v>43540.112232679145</v>
      </c>
      <c r="AA178" s="324">
        <f t="shared" si="132"/>
        <v>40758.804334824228</v>
      </c>
      <c r="AB178" s="334">
        <f t="shared" si="133"/>
        <v>1.0091502738889655</v>
      </c>
      <c r="AD178" s="324">
        <f t="shared" si="134"/>
        <v>28855.455612390702</v>
      </c>
      <c r="AE178" s="324">
        <f t="shared" si="135"/>
        <v>9539.5073127443247</v>
      </c>
      <c r="AF178" s="324">
        <f t="shared" si="135"/>
        <v>5627.8446230085574</v>
      </c>
      <c r="AG178" s="324">
        <f t="shared" si="136"/>
        <v>44022.807548143581</v>
      </c>
      <c r="AH178" s="324">
        <f t="shared" si="137"/>
        <v>40409.4979574549</v>
      </c>
      <c r="AI178" s="334">
        <f t="shared" si="138"/>
        <v>1.0005017712612219</v>
      </c>
    </row>
    <row r="179" spans="1:35" x14ac:dyDescent="0.2">
      <c r="B179" s="319">
        <f t="shared" si="93"/>
        <v>2007</v>
      </c>
      <c r="C179" s="324">
        <f>'Final Floorspace Estimates'!D199</f>
        <v>29242.794504216828</v>
      </c>
      <c r="D179" s="324">
        <f>'Final Floorspace Estimates'!E199</f>
        <v>7546.0026054558903</v>
      </c>
      <c r="E179" s="324">
        <f>'Final Floorspace Estimates'!F199</f>
        <v>4014.795185225968</v>
      </c>
      <c r="F179" s="324">
        <f t="shared" si="94"/>
        <v>40803.592294898684</v>
      </c>
      <c r="H179" s="324">
        <f t="shared" si="119"/>
        <v>29242.794504216828</v>
      </c>
      <c r="I179" s="324">
        <f t="shared" si="120"/>
        <v>10979.659027213209</v>
      </c>
      <c r="J179" s="324">
        <f t="shared" si="120"/>
        <v>5704.5598746186106</v>
      </c>
      <c r="K179" s="324">
        <f t="shared" si="121"/>
        <v>45927.013406048645</v>
      </c>
      <c r="L179" s="324">
        <f t="shared" si="122"/>
        <v>40635.006903271991</v>
      </c>
      <c r="M179" s="334">
        <f t="shared" si="123"/>
        <v>0.99586836888261498</v>
      </c>
      <c r="P179" s="324">
        <f t="shared" si="124"/>
        <v>29242.794504216828</v>
      </c>
      <c r="Q179" s="324">
        <f t="shared" si="125"/>
        <v>5057.118297265466</v>
      </c>
      <c r="R179" s="324">
        <f t="shared" si="125"/>
        <v>5035.5825026571083</v>
      </c>
      <c r="S179" s="324">
        <f t="shared" si="126"/>
        <v>39335.495304139404</v>
      </c>
      <c r="T179" s="324">
        <f t="shared" si="127"/>
        <v>41356.548599742404</v>
      </c>
      <c r="U179" s="334">
        <f t="shared" si="128"/>
        <v>1.0135516574336729</v>
      </c>
      <c r="W179" s="324">
        <f t="shared" si="129"/>
        <v>29242.794504216828</v>
      </c>
      <c r="X179" s="324">
        <f t="shared" si="130"/>
        <v>8115.0684424050942</v>
      </c>
      <c r="Y179" s="324">
        <f t="shared" si="130"/>
        <v>6595.9130008904795</v>
      </c>
      <c r="Z179" s="324">
        <f t="shared" si="131"/>
        <v>43953.775947512404</v>
      </c>
      <c r="AA179" s="324">
        <f t="shared" si="132"/>
        <v>41146.04353905969</v>
      </c>
      <c r="AB179" s="334">
        <f t="shared" si="133"/>
        <v>1.0083926739019942</v>
      </c>
      <c r="AD179" s="324">
        <f t="shared" si="134"/>
        <v>29242.794504216828</v>
      </c>
      <c r="AE179" s="324">
        <f t="shared" si="135"/>
        <v>9579.9297500044431</v>
      </c>
      <c r="AF179" s="324">
        <f t="shared" si="135"/>
        <v>5621.0979861758015</v>
      </c>
      <c r="AG179" s="324">
        <f t="shared" si="136"/>
        <v>44443.822240397072</v>
      </c>
      <c r="AH179" s="324">
        <f t="shared" si="137"/>
        <v>40795.956552311</v>
      </c>
      <c r="AI179" s="334">
        <f t="shared" si="138"/>
        <v>0.99981286592287022</v>
      </c>
    </row>
    <row r="180" spans="1:35" x14ac:dyDescent="0.2">
      <c r="B180" s="319">
        <f t="shared" si="93"/>
        <v>2008</v>
      </c>
      <c r="C180" s="324">
        <f>'Final Floorspace Estimates'!D200</f>
        <v>29635.964259004479</v>
      </c>
      <c r="D180" s="324">
        <f>'Final Floorspace Estimates'!E200</f>
        <v>7561.3628904142697</v>
      </c>
      <c r="E180" s="324">
        <f>'Final Floorspace Estimates'!F200</f>
        <v>3990.1520506245024</v>
      </c>
      <c r="F180" s="324">
        <f t="shared" si="94"/>
        <v>41187.47920004325</v>
      </c>
      <c r="H180" s="324">
        <f t="shared" si="119"/>
        <v>29635.964259004479</v>
      </c>
      <c r="I180" s="324">
        <f t="shared" si="120"/>
        <v>11002.008700307928</v>
      </c>
      <c r="J180" s="324">
        <f t="shared" si="120"/>
        <v>5669.5448289321803</v>
      </c>
      <c r="K180" s="324">
        <f t="shared" si="121"/>
        <v>46307.517788244586</v>
      </c>
      <c r="L180" s="324">
        <f t="shared" si="122"/>
        <v>40971.667118047051</v>
      </c>
      <c r="M180" s="334">
        <f t="shared" si="123"/>
        <v>0.99476025029480386</v>
      </c>
      <c r="P180" s="324">
        <f t="shared" si="124"/>
        <v>29635.964259004479</v>
      </c>
      <c r="Q180" s="324">
        <f t="shared" si="125"/>
        <v>5067.4123273865353</v>
      </c>
      <c r="R180" s="324">
        <f t="shared" si="125"/>
        <v>5004.6736936931011</v>
      </c>
      <c r="S180" s="324">
        <f t="shared" si="126"/>
        <v>39708.05028008412</v>
      </c>
      <c r="T180" s="324">
        <f t="shared" si="127"/>
        <v>41748.245408174662</v>
      </c>
      <c r="U180" s="334">
        <f t="shared" si="128"/>
        <v>1.0136149679228446</v>
      </c>
      <c r="W180" s="324">
        <f t="shared" si="129"/>
        <v>29635.964259004479</v>
      </c>
      <c r="X180" s="324">
        <f t="shared" si="130"/>
        <v>8131.5870907874805</v>
      </c>
      <c r="Y180" s="324">
        <f t="shared" si="130"/>
        <v>6555.4267582799857</v>
      </c>
      <c r="Z180" s="324">
        <f t="shared" si="131"/>
        <v>44322.978108071948</v>
      </c>
      <c r="AA180" s="324">
        <f t="shared" si="132"/>
        <v>41491.661357907346</v>
      </c>
      <c r="AB180" s="334">
        <f t="shared" si="133"/>
        <v>1.0073853065002283</v>
      </c>
      <c r="AD180" s="324">
        <f t="shared" si="134"/>
        <v>29635.964259004479</v>
      </c>
      <c r="AE180" s="324">
        <f t="shared" si="135"/>
        <v>9599.4302005787558</v>
      </c>
      <c r="AF180" s="324">
        <f t="shared" si="135"/>
        <v>5586.5952362494536</v>
      </c>
      <c r="AG180" s="324">
        <f t="shared" si="136"/>
        <v>44821.989695832686</v>
      </c>
      <c r="AH180" s="324">
        <f t="shared" si="137"/>
        <v>41143.084731296163</v>
      </c>
      <c r="AI180" s="334">
        <f t="shared" si="138"/>
        <v>0.99892213678502961</v>
      </c>
    </row>
    <row r="181" spans="1:35" x14ac:dyDescent="0.2">
      <c r="B181" s="319">
        <f t="shared" si="93"/>
        <v>2009</v>
      </c>
      <c r="C181" s="324">
        <f>'Final Floorspace Estimates'!D201</f>
        <v>29925.16511566292</v>
      </c>
      <c r="D181" s="324">
        <f>'Final Floorspace Estimates'!E201</f>
        <v>7575.1979377197295</v>
      </c>
      <c r="E181" s="324">
        <f>'Final Floorspace Estimates'!F201</f>
        <v>3960.737025277449</v>
      </c>
      <c r="F181" s="324">
        <f t="shared" si="94"/>
        <v>41461.1000786601</v>
      </c>
      <c r="H181" s="324">
        <f t="shared" si="119"/>
        <v>29925.16511566292</v>
      </c>
      <c r="I181" s="324">
        <f t="shared" si="120"/>
        <v>11022.139107091711</v>
      </c>
      <c r="J181" s="324">
        <f t="shared" si="120"/>
        <v>5627.7494780950628</v>
      </c>
      <c r="K181" s="324">
        <f t="shared" si="121"/>
        <v>46575.053700849698</v>
      </c>
      <c r="L181" s="324">
        <f t="shared" si="122"/>
        <v>41208.375818424902</v>
      </c>
      <c r="M181" s="334">
        <f t="shared" si="123"/>
        <v>0.99390454523021032</v>
      </c>
      <c r="P181" s="324">
        <f t="shared" si="124"/>
        <v>29925.16511566292</v>
      </c>
      <c r="Q181" s="324">
        <f t="shared" si="125"/>
        <v>5076.6841862143328</v>
      </c>
      <c r="R181" s="324">
        <f t="shared" si="125"/>
        <v>4967.7797102844552</v>
      </c>
      <c r="S181" s="324">
        <f t="shared" si="126"/>
        <v>39969.629012161706</v>
      </c>
      <c r="T181" s="324">
        <f t="shared" si="127"/>
        <v>42023.264025893382</v>
      </c>
      <c r="U181" s="334">
        <f t="shared" si="128"/>
        <v>1.013558828544509</v>
      </c>
      <c r="W181" s="324">
        <f t="shared" si="129"/>
        <v>29925.16511566292</v>
      </c>
      <c r="X181" s="324">
        <f t="shared" si="130"/>
        <v>8146.465478943157</v>
      </c>
      <c r="Y181" s="324">
        <f t="shared" si="130"/>
        <v>6507.1007692427065</v>
      </c>
      <c r="Z181" s="324">
        <f t="shared" si="131"/>
        <v>44578.731363848783</v>
      </c>
      <c r="AA181" s="324">
        <f t="shared" si="132"/>
        <v>41731.077298190074</v>
      </c>
      <c r="AB181" s="334">
        <f t="shared" si="133"/>
        <v>1.0065115787815029</v>
      </c>
      <c r="AD181" s="324">
        <f t="shared" si="134"/>
        <v>29925.16511566292</v>
      </c>
      <c r="AE181" s="324">
        <f t="shared" si="135"/>
        <v>9616.9943054703272</v>
      </c>
      <c r="AF181" s="324">
        <f t="shared" si="135"/>
        <v>5545.4113820020229</v>
      </c>
      <c r="AG181" s="324">
        <f t="shared" si="136"/>
        <v>45087.57080313527</v>
      </c>
      <c r="AH181" s="324">
        <f t="shared" si="137"/>
        <v>41386.86743873357</v>
      </c>
      <c r="AI181" s="334">
        <f t="shared" si="138"/>
        <v>0.99820958344603261</v>
      </c>
    </row>
    <row r="182" spans="1:35" x14ac:dyDescent="0.2">
      <c r="B182" s="319">
        <f t="shared" si="93"/>
        <v>2010</v>
      </c>
      <c r="C182" s="324">
        <f>'Final Floorspace Estimates'!D202</f>
        <v>30193.329832512605</v>
      </c>
      <c r="D182" s="324">
        <f>'Final Floorspace Estimates'!E202</f>
        <v>7619.8494198395474</v>
      </c>
      <c r="E182" s="324">
        <f>'Final Floorspace Estimates'!F202</f>
        <v>3991.3963850104242</v>
      </c>
      <c r="F182" s="324">
        <f t="shared" si="94"/>
        <v>41804.575637362577</v>
      </c>
      <c r="H182" s="324">
        <f t="shared" si="119"/>
        <v>30193.329832512605</v>
      </c>
      <c r="I182" s="324">
        <f t="shared" si="120"/>
        <v>11087.108346352356</v>
      </c>
      <c r="J182" s="324">
        <f t="shared" si="120"/>
        <v>5671.3128842578071</v>
      </c>
      <c r="K182" s="324">
        <f t="shared" si="121"/>
        <v>46951.751063122771</v>
      </c>
      <c r="L182" s="324">
        <f t="shared" si="122"/>
        <v>41541.667682650383</v>
      </c>
      <c r="M182" s="334">
        <f t="shared" si="123"/>
        <v>0.99371102443443482</v>
      </c>
      <c r="P182" s="324">
        <f t="shared" si="124"/>
        <v>30193.329832512605</v>
      </c>
      <c r="Q182" s="324">
        <f t="shared" si="125"/>
        <v>5106.6083512371342</v>
      </c>
      <c r="R182" s="324">
        <f t="shared" si="125"/>
        <v>5006.2344080439252</v>
      </c>
      <c r="S182" s="324">
        <f t="shared" si="126"/>
        <v>40306.172591793671</v>
      </c>
      <c r="T182" s="324">
        <f t="shared" si="127"/>
        <v>42377.099176547148</v>
      </c>
      <c r="U182" s="334">
        <f t="shared" si="128"/>
        <v>1.0136952362380371</v>
      </c>
      <c r="W182" s="324">
        <f t="shared" si="129"/>
        <v>30193.329832512605</v>
      </c>
      <c r="X182" s="324">
        <f t="shared" si="130"/>
        <v>8194.4842582098336</v>
      </c>
      <c r="Y182" s="324">
        <f t="shared" si="130"/>
        <v>6557.4710770994761</v>
      </c>
      <c r="Z182" s="324">
        <f t="shared" si="131"/>
        <v>44945.285167821916</v>
      </c>
      <c r="AA182" s="324">
        <f t="shared" si="132"/>
        <v>42074.2159353733</v>
      </c>
      <c r="AB182" s="334">
        <f t="shared" si="133"/>
        <v>1.0064500187814305</v>
      </c>
      <c r="AD182" s="324">
        <f t="shared" si="134"/>
        <v>30193.329832512605</v>
      </c>
      <c r="AE182" s="324">
        <f t="shared" si="135"/>
        <v>9673.681015548078</v>
      </c>
      <c r="AF182" s="324">
        <f t="shared" si="135"/>
        <v>5588.3374236309101</v>
      </c>
      <c r="AG182" s="324">
        <f t="shared" si="136"/>
        <v>45455.348271691597</v>
      </c>
      <c r="AH182" s="324">
        <f t="shared" si="137"/>
        <v>41724.458421502488</v>
      </c>
      <c r="AI182" s="334">
        <f t="shared" si="138"/>
        <v>0.99808352998114191</v>
      </c>
    </row>
    <row r="183" spans="1:35" x14ac:dyDescent="0.2">
      <c r="B183" s="319">
        <f t="shared" si="93"/>
        <v>2011</v>
      </c>
      <c r="C183" s="324">
        <f>'Final Floorspace Estimates'!D203</f>
        <v>30472.301859247407</v>
      </c>
      <c r="D183" s="324">
        <f>'Final Floorspace Estimates'!E203</f>
        <v>7655.4883451985625</v>
      </c>
      <c r="E183" s="324">
        <f>'Final Floorspace Estimates'!F203</f>
        <v>4021.3943022810627</v>
      </c>
      <c r="F183" s="324">
        <f>SUM(C183:E183)</f>
        <v>42149.184506727033</v>
      </c>
      <c r="H183" s="324">
        <f>H$7*C183</f>
        <v>30472.301859247407</v>
      </c>
      <c r="I183" s="324">
        <f>I$140*D183</f>
        <v>11138.964046515428</v>
      </c>
      <c r="J183" s="324">
        <f>J$140*E183</f>
        <v>5713.9364571399137</v>
      </c>
      <c r="K183" s="324">
        <f>SUM(H183:J183)</f>
        <v>47325.202362902746</v>
      </c>
      <c r="L183" s="324">
        <f>K183*L$140</f>
        <v>41872.087516625405</v>
      </c>
      <c r="M183" s="334">
        <f>L183/F183</f>
        <v>0.99342580423928717</v>
      </c>
      <c r="P183" s="324">
        <f>P$7*C183</f>
        <v>30472.301859247407</v>
      </c>
      <c r="Q183" s="324">
        <f>Q$140*D183</f>
        <v>5130.4925546957502</v>
      </c>
      <c r="R183" s="324">
        <f>R$140*E183</f>
        <v>5043.8594873705269</v>
      </c>
      <c r="S183" s="324">
        <f>SUM(P183:R183)</f>
        <v>40646.653901313686</v>
      </c>
      <c r="T183" s="324">
        <f>S183*T$140</f>
        <v>42735.074377204823</v>
      </c>
      <c r="U183" s="334">
        <f>T183/F183</f>
        <v>1.013900384487493</v>
      </c>
      <c r="W183" s="324">
        <f>W$42*C183</f>
        <v>30472.301859247407</v>
      </c>
      <c r="X183" s="324">
        <f>X$189*D183</f>
        <v>8232.8108177969007</v>
      </c>
      <c r="Y183" s="324">
        <f>Y$189*E183</f>
        <v>6606.7547001478342</v>
      </c>
      <c r="Z183" s="324">
        <f>SUM(W183:Y183)</f>
        <v>45311.867377192146</v>
      </c>
      <c r="AA183" s="324">
        <f>Z183*AA$140</f>
        <v>42417.38116343935</v>
      </c>
      <c r="AB183" s="334">
        <f>AA183/F183</f>
        <v>1.0063630331132387</v>
      </c>
      <c r="AD183" s="324">
        <f>AD$42*C183</f>
        <v>30472.301859247407</v>
      </c>
      <c r="AE183" s="324">
        <f>AE$140*D183</f>
        <v>9718.9259510664106</v>
      </c>
      <c r="AF183" s="324">
        <f>AF$140*E183</f>
        <v>5630.3373824283017</v>
      </c>
      <c r="AG183" s="324">
        <f>SUM(AD183:AF183)</f>
        <v>45821.56519274212</v>
      </c>
      <c r="AH183" s="324">
        <f>AG183*AH$140</f>
        <v>42060.616943582041</v>
      </c>
      <c r="AI183" s="334">
        <f>AH183/F183</f>
        <v>0.99789871229582494</v>
      </c>
    </row>
    <row r="184" spans="1:35" x14ac:dyDescent="0.2">
      <c r="C184" s="324"/>
      <c r="D184" s="324"/>
      <c r="E184" s="324"/>
      <c r="F184" s="324"/>
      <c r="H184" s="324"/>
      <c r="I184" s="324"/>
      <c r="J184" s="324"/>
      <c r="K184" s="324"/>
      <c r="L184" s="324"/>
      <c r="M184" s="334"/>
      <c r="P184" s="324"/>
      <c r="Q184" s="324"/>
      <c r="R184" s="324"/>
      <c r="S184" s="324"/>
      <c r="T184" s="324"/>
      <c r="U184" s="334"/>
      <c r="W184" s="324"/>
      <c r="X184" s="324"/>
      <c r="Y184" s="324"/>
      <c r="Z184" s="324"/>
      <c r="AA184" s="324"/>
      <c r="AB184" s="334"/>
      <c r="AD184" s="324"/>
      <c r="AE184" s="324"/>
      <c r="AF184" s="324"/>
      <c r="AG184" s="324"/>
      <c r="AH184" s="324"/>
      <c r="AI184" s="334"/>
    </row>
    <row r="185" spans="1:35" x14ac:dyDescent="0.2">
      <c r="C185" s="324"/>
      <c r="D185" s="324"/>
      <c r="E185" s="324"/>
      <c r="F185" s="324"/>
      <c r="H185" s="324"/>
      <c r="I185" s="324"/>
      <c r="J185" s="324"/>
      <c r="K185" s="324"/>
      <c r="L185" s="324"/>
      <c r="M185" s="334"/>
      <c r="P185" s="324"/>
      <c r="Q185" s="324"/>
      <c r="R185" s="324"/>
      <c r="S185" s="324"/>
      <c r="T185" s="324"/>
      <c r="U185" s="334"/>
      <c r="W185" s="324"/>
      <c r="X185" s="324"/>
      <c r="Y185" s="324"/>
      <c r="Z185" s="324"/>
      <c r="AA185" s="324"/>
      <c r="AB185" s="334"/>
      <c r="AD185" s="324"/>
      <c r="AE185" s="324"/>
      <c r="AF185" s="324"/>
      <c r="AG185" s="324"/>
      <c r="AH185" s="324"/>
      <c r="AI185" s="334"/>
    </row>
    <row r="186" spans="1:35" x14ac:dyDescent="0.2">
      <c r="C186" s="324"/>
      <c r="D186" s="324"/>
      <c r="E186" s="324"/>
      <c r="F186" s="324"/>
      <c r="H186" s="324"/>
      <c r="I186" s="324"/>
      <c r="J186" s="324"/>
      <c r="K186" s="324"/>
      <c r="L186" s="324"/>
      <c r="M186" s="334"/>
      <c r="P186" s="324"/>
      <c r="Q186" s="324"/>
      <c r="R186" s="324"/>
      <c r="S186" s="324"/>
      <c r="T186" s="324"/>
      <c r="U186" s="334"/>
      <c r="W186" s="324"/>
      <c r="X186" s="324"/>
      <c r="Y186" s="324"/>
      <c r="Z186" s="324"/>
      <c r="AA186" s="324"/>
      <c r="AB186" s="334"/>
      <c r="AD186" s="324"/>
      <c r="AE186" s="324"/>
      <c r="AF186" s="324"/>
      <c r="AG186" s="324"/>
      <c r="AH186" s="324"/>
      <c r="AI186" s="334"/>
    </row>
    <row r="187" spans="1:35" x14ac:dyDescent="0.2">
      <c r="C187" s="324"/>
      <c r="D187" s="324"/>
      <c r="E187" s="324"/>
      <c r="F187" s="324"/>
      <c r="H187" s="324"/>
      <c r="I187" s="324"/>
      <c r="J187" s="324"/>
      <c r="K187" s="324"/>
      <c r="L187" s="324"/>
      <c r="M187" s="325"/>
    </row>
    <row r="188" spans="1:35" x14ac:dyDescent="0.2">
      <c r="A188" s="319" t="s">
        <v>220</v>
      </c>
      <c r="C188" s="324"/>
      <c r="D188" s="324"/>
      <c r="E188" s="324"/>
      <c r="F188" s="324"/>
      <c r="H188" s="324">
        <f>RECS_intensity_data!AA181</f>
        <v>14.669143531463208</v>
      </c>
      <c r="I188" s="324">
        <f>RECS_intensity_data!AB181</f>
        <v>20.111865144417948</v>
      </c>
      <c r="J188" s="324">
        <f>RECS_intensity_data!AC181</f>
        <v>31.253497399838864</v>
      </c>
      <c r="K188" s="324"/>
      <c r="L188" s="324" t="s">
        <v>670</v>
      </c>
      <c r="M188" s="325"/>
      <c r="P188" s="319">
        <f>RECS_intensity_data!AA169</f>
        <v>26.798882446876078</v>
      </c>
      <c r="Q188" s="319">
        <f>RECS_intensity_data!AB169</f>
        <v>24.483384364553721</v>
      </c>
      <c r="R188" s="319">
        <f>RECS_intensity_data!AC169</f>
        <v>42.012104565763103</v>
      </c>
      <c r="W188" s="325">
        <f>H188+P188</f>
        <v>41.468025978339284</v>
      </c>
      <c r="X188" s="325">
        <f>I188+Q188</f>
        <v>44.595249508971669</v>
      </c>
      <c r="Y188" s="325">
        <f>J188+R188</f>
        <v>73.265601965601974</v>
      </c>
      <c r="AD188" s="319">
        <f>$AK$33*H188+P188</f>
        <v>73.74014174755834</v>
      </c>
      <c r="AE188" s="319">
        <f>$AK$33*I188+Q188</f>
        <v>88.84135282669115</v>
      </c>
      <c r="AF188" s="319">
        <f>$AK$33*J188+R188</f>
        <v>142.02329624524748</v>
      </c>
    </row>
    <row r="189" spans="1:35" x14ac:dyDescent="0.2">
      <c r="C189" s="324"/>
      <c r="D189" s="324"/>
      <c r="E189" s="324"/>
      <c r="F189" s="324"/>
      <c r="H189" s="324">
        <f>1</f>
        <v>1</v>
      </c>
      <c r="I189" s="324">
        <f>I188/H188</f>
        <v>1.3710319966043609</v>
      </c>
      <c r="J189" s="324">
        <f>J188/I188</f>
        <v>1.5539830431148887</v>
      </c>
      <c r="K189" s="324"/>
      <c r="L189" s="324">
        <f>F206/K206</f>
        <v>0.87767486975788633</v>
      </c>
      <c r="M189" s="325"/>
      <c r="P189" s="319">
        <f>1</f>
        <v>1</v>
      </c>
      <c r="Q189" s="319">
        <f>Q188/P188</f>
        <v>0.91359721484982026</v>
      </c>
      <c r="R189" s="319">
        <f>R188/Q188</f>
        <v>1.715943512555679</v>
      </c>
      <c r="T189" s="319">
        <f>F206/S206</f>
        <v>0.98171878907558729</v>
      </c>
      <c r="W189" s="319">
        <f>1</f>
        <v>1</v>
      </c>
      <c r="X189" s="319">
        <f>X188/W188</f>
        <v>1.0754128863588994</v>
      </c>
      <c r="Y189" s="319">
        <f>Y188/X188</f>
        <v>1.6429014922511511</v>
      </c>
      <c r="AA189" s="319">
        <f>F206/Z206</f>
        <v>0.94305346336146234</v>
      </c>
      <c r="AD189" s="319">
        <f>1</f>
        <v>1</v>
      </c>
      <c r="AE189" s="319">
        <f>AE188/AD188</f>
        <v>1.2047895585938826</v>
      </c>
      <c r="AF189" s="319">
        <f>AF188/AE188</f>
        <v>1.5986169922727533</v>
      </c>
      <c r="AH189" s="319">
        <f>F206/AG206</f>
        <v>0.91355082419198819</v>
      </c>
    </row>
    <row r="190" spans="1:35" x14ac:dyDescent="0.2">
      <c r="C190" s="324"/>
      <c r="D190" s="324"/>
      <c r="E190" s="324"/>
      <c r="F190" s="324"/>
      <c r="H190" s="324"/>
      <c r="I190" s="324"/>
      <c r="J190" s="324"/>
      <c r="K190" s="324"/>
      <c r="L190" s="324"/>
      <c r="M190" s="325"/>
    </row>
    <row r="191" spans="1:35" x14ac:dyDescent="0.2">
      <c r="B191" s="319">
        <f t="shared" ref="B191:B232" si="139">B44</f>
        <v>1970</v>
      </c>
      <c r="C191" s="324">
        <f>'Final Floorspace Estimates'!D214</f>
        <v>7856</v>
      </c>
      <c r="D191" s="324">
        <f>'Final Floorspace Estimates'!E214</f>
        <v>2848</v>
      </c>
      <c r="E191" s="324">
        <f>'Final Floorspace Estimates'!F214</f>
        <v>465</v>
      </c>
      <c r="F191" s="324">
        <f>SUM(C191:E191)</f>
        <v>11169</v>
      </c>
      <c r="H191" s="324">
        <f>H$7*C191</f>
        <v>7856</v>
      </c>
      <c r="I191" s="324">
        <f>I$189*D191</f>
        <v>3904.6991263292198</v>
      </c>
      <c r="J191" s="324">
        <f>J$189*E191</f>
        <v>722.60211504842323</v>
      </c>
      <c r="K191" s="324">
        <f>SUM(H191:J191)</f>
        <v>12483.301241377643</v>
      </c>
      <c r="L191" s="324">
        <f>K191*L$189</f>
        <v>10956.279791174584</v>
      </c>
      <c r="M191" s="334">
        <f>L191/F191</f>
        <v>0.98095440873619699</v>
      </c>
      <c r="P191" s="324">
        <f>P$7*C191</f>
        <v>7856</v>
      </c>
      <c r="Q191" s="324">
        <f>Q$189*D191</f>
        <v>2601.9248678922881</v>
      </c>
      <c r="R191" s="324">
        <f>R$189*E191</f>
        <v>797.91373333839078</v>
      </c>
      <c r="S191" s="324">
        <f>SUM(P191:R191)</f>
        <v>11255.83860123068</v>
      </c>
      <c r="T191" s="324">
        <f>S191*T$189</f>
        <v>11050.068241630435</v>
      </c>
      <c r="U191" s="334">
        <f>T191/F191</f>
        <v>0.98935161980754194</v>
      </c>
      <c r="W191" s="324">
        <f>W$42*C191</f>
        <v>7856</v>
      </c>
      <c r="X191" s="324">
        <f>X$189*D191</f>
        <v>3062.7759003501455</v>
      </c>
      <c r="Y191" s="324">
        <f>Y$189*E191</f>
        <v>763.94919389678523</v>
      </c>
      <c r="Z191" s="324">
        <f>SUM(W191:Y191)</f>
        <v>11682.725094246931</v>
      </c>
      <c r="AA191" s="324">
        <f>Z191*AA$189</f>
        <v>11017.434361629435</v>
      </c>
      <c r="AB191" s="334">
        <f>AA191/F191</f>
        <v>0.98642979332343406</v>
      </c>
      <c r="AD191" s="324">
        <f>AD$189*C191</f>
        <v>7856</v>
      </c>
      <c r="AE191" s="324">
        <f>AE$189*D191</f>
        <v>3431.2406628753774</v>
      </c>
      <c r="AF191" s="324">
        <f>AF$189*E191</f>
        <v>743.35690140683027</v>
      </c>
      <c r="AG191" s="324">
        <f>SUM(AD191:AF191)</f>
        <v>12030.597564282209</v>
      </c>
      <c r="AH191" s="324">
        <f>AG191*AH$189</f>
        <v>10990.562320372137</v>
      </c>
      <c r="AI191" s="334">
        <f>AH191/F191</f>
        <v>0.9840238446031101</v>
      </c>
    </row>
    <row r="192" spans="1:35" x14ac:dyDescent="0.2">
      <c r="B192" s="319">
        <f t="shared" si="139"/>
        <v>1971</v>
      </c>
      <c r="C192" s="324">
        <f>'Final Floorspace Estimates'!D215</f>
        <v>8056.7</v>
      </c>
      <c r="D192" s="324">
        <f>'Final Floorspace Estimates'!E215</f>
        <v>3016.2999999999997</v>
      </c>
      <c r="E192" s="324">
        <f>'Final Floorspace Estimates'!F215</f>
        <v>537</v>
      </c>
      <c r="F192" s="324">
        <f t="shared" ref="F192:F231" si="140">SUM(C192:E192)</f>
        <v>11610</v>
      </c>
      <c r="H192" s="324">
        <f t="shared" ref="H192:H205" si="141">H$7*C192</f>
        <v>8056.7</v>
      </c>
      <c r="I192" s="324">
        <f t="shared" ref="I192:I205" si="142">I$189*D192</f>
        <v>4135.4438113577335</v>
      </c>
      <c r="J192" s="324">
        <f t="shared" ref="J192:J205" si="143">J$189*E192</f>
        <v>834.48889415269525</v>
      </c>
      <c r="K192" s="324">
        <f t="shared" ref="K192:K205" si="144">SUM(H192:J192)</f>
        <v>13026.632705510428</v>
      </c>
      <c r="L192" s="324">
        <f t="shared" ref="L192:L205" si="145">K192*L$189</f>
        <v>11433.148163192687</v>
      </c>
      <c r="M192" s="334">
        <f t="shared" ref="M192:M205" si="146">L192/F192</f>
        <v>0.98476728365139421</v>
      </c>
      <c r="P192" s="324">
        <f t="shared" ref="P192:P205" si="147">P$7*C192</f>
        <v>8056.7</v>
      </c>
      <c r="Q192" s="324">
        <f t="shared" ref="Q192:Q205" si="148">Q$189*D192</f>
        <v>2755.6832791515126</v>
      </c>
      <c r="R192" s="324">
        <f t="shared" ref="R192:R205" si="149">R$189*E192</f>
        <v>921.46166624239959</v>
      </c>
      <c r="S192" s="324">
        <f t="shared" ref="S192:S205" si="150">SUM(P192:R192)</f>
        <v>11733.844945393912</v>
      </c>
      <c r="T192" s="324">
        <f t="shared" ref="T192:T205" si="151">S192*T$189</f>
        <v>11519.336050992812</v>
      </c>
      <c r="U192" s="334">
        <f t="shared" ref="U192:U205" si="152">T192/F192</f>
        <v>0.99219087433185282</v>
      </c>
      <c r="W192" s="324">
        <f t="shared" ref="W192:W205" si="153">W$42*C192</f>
        <v>8056.7</v>
      </c>
      <c r="X192" s="324">
        <f t="shared" ref="X192:X205" si="154">X$189*D192</f>
        <v>3243.7678891243481</v>
      </c>
      <c r="Y192" s="324">
        <f t="shared" ref="Y192:Y205" si="155">Y$189*E192</f>
        <v>882.2381013388682</v>
      </c>
      <c r="Z192" s="324">
        <f t="shared" ref="Z192:Z205" si="156">SUM(W192:Y192)</f>
        <v>12182.705990463215</v>
      </c>
      <c r="AA192" s="324">
        <f t="shared" ref="AA192:AA205" si="157">Z192*AA$189</f>
        <v>11488.943077420769</v>
      </c>
      <c r="AB192" s="334">
        <f t="shared" ref="AB192:AB205" si="158">AA192/F192</f>
        <v>0.9895730471507983</v>
      </c>
      <c r="AD192" s="324">
        <f t="shared" ref="AD192:AD205" si="159">AD$189*C192</f>
        <v>8056.7</v>
      </c>
      <c r="AE192" s="324">
        <f t="shared" ref="AE192:AE205" si="160">AE$189*D192</f>
        <v>3634.0067455867279</v>
      </c>
      <c r="AF192" s="324">
        <f t="shared" ref="AF192:AF205" si="161">AF$189*E192</f>
        <v>858.45732485046858</v>
      </c>
      <c r="AG192" s="324">
        <f t="shared" ref="AG192:AG205" si="162">SUM(AD192:AF192)</f>
        <v>12549.164070437197</v>
      </c>
      <c r="AH192" s="324">
        <f t="shared" ref="AH192:AH205" si="163">AG192*AH$189</f>
        <v>11464.299179468386</v>
      </c>
      <c r="AI192" s="334">
        <f t="shared" ref="AI192:AI205" si="164">AH192/F192</f>
        <v>0.98745040305498588</v>
      </c>
    </row>
    <row r="193" spans="2:35" x14ac:dyDescent="0.2">
      <c r="B193" s="319">
        <f t="shared" si="139"/>
        <v>1972</v>
      </c>
      <c r="C193" s="324">
        <f>'Final Floorspace Estimates'!D216</f>
        <v>8290.85</v>
      </c>
      <c r="D193" s="324">
        <f>'Final Floorspace Estimates'!E216</f>
        <v>3212.6499999999996</v>
      </c>
      <c r="E193" s="324">
        <f>'Final Floorspace Estimates'!F216</f>
        <v>621</v>
      </c>
      <c r="F193" s="324">
        <f t="shared" si="140"/>
        <v>12124.5</v>
      </c>
      <c r="H193" s="324">
        <f t="shared" si="141"/>
        <v>8290.85</v>
      </c>
      <c r="I193" s="324">
        <f t="shared" si="142"/>
        <v>4404.6459438909997</v>
      </c>
      <c r="J193" s="324">
        <f t="shared" si="143"/>
        <v>965.02346977434581</v>
      </c>
      <c r="K193" s="324">
        <f t="shared" si="144"/>
        <v>13660.519413665346</v>
      </c>
      <c r="L193" s="324">
        <f t="shared" si="145"/>
        <v>11989.49459721381</v>
      </c>
      <c r="M193" s="334">
        <f t="shared" si="146"/>
        <v>0.98886507461864903</v>
      </c>
      <c r="P193" s="324">
        <f t="shared" si="147"/>
        <v>8290.85</v>
      </c>
      <c r="Q193" s="324">
        <f t="shared" si="148"/>
        <v>2935.0680922872748</v>
      </c>
      <c r="R193" s="324">
        <f t="shared" si="149"/>
        <v>1065.6009212970766</v>
      </c>
      <c r="S193" s="324">
        <f t="shared" si="150"/>
        <v>12291.519013584351</v>
      </c>
      <c r="T193" s="324">
        <f t="shared" si="151"/>
        <v>12066.815161915587</v>
      </c>
      <c r="U193" s="334">
        <f t="shared" si="152"/>
        <v>0.99524229138649734</v>
      </c>
      <c r="W193" s="324">
        <f t="shared" si="153"/>
        <v>8290.85</v>
      </c>
      <c r="X193" s="324">
        <f t="shared" si="154"/>
        <v>3454.925209360918</v>
      </c>
      <c r="Y193" s="324">
        <f t="shared" si="155"/>
        <v>1020.2418266879648</v>
      </c>
      <c r="Z193" s="324">
        <f t="shared" si="156"/>
        <v>12766.017036048883</v>
      </c>
      <c r="AA193" s="324">
        <f t="shared" si="157"/>
        <v>12039.036579177329</v>
      </c>
      <c r="AB193" s="334">
        <f t="shared" si="158"/>
        <v>0.99295117977461578</v>
      </c>
      <c r="AD193" s="324">
        <f t="shared" si="159"/>
        <v>8290.85</v>
      </c>
      <c r="AE193" s="324">
        <f t="shared" si="160"/>
        <v>3870.5671754166365</v>
      </c>
      <c r="AF193" s="324">
        <f t="shared" si="161"/>
        <v>992.7411522013798</v>
      </c>
      <c r="AG193" s="324">
        <f t="shared" si="162"/>
        <v>13154.158327618015</v>
      </c>
      <c r="AH193" s="324">
        <f t="shared" si="163"/>
        <v>12016.992181747342</v>
      </c>
      <c r="AI193" s="334">
        <f t="shared" si="164"/>
        <v>0.99113301016514843</v>
      </c>
    </row>
    <row r="194" spans="2:35" x14ac:dyDescent="0.2">
      <c r="B194" s="319">
        <f t="shared" si="139"/>
        <v>1973</v>
      </c>
      <c r="C194" s="324">
        <f>'Final Floorspace Estimates'!D217</f>
        <v>8418.5370852668475</v>
      </c>
      <c r="D194" s="324">
        <f>'Final Floorspace Estimates'!E217</f>
        <v>3382.5792275016761</v>
      </c>
      <c r="E194" s="324">
        <f>'Final Floorspace Estimates'!F217</f>
        <v>679.39534982347379</v>
      </c>
      <c r="F194" s="324">
        <f t="shared" si="140"/>
        <v>12480.511662591996</v>
      </c>
      <c r="H194" s="324">
        <f t="shared" si="141"/>
        <v>8418.5370852668475</v>
      </c>
      <c r="I194" s="324">
        <f t="shared" si="142"/>
        <v>4637.6243519540594</v>
      </c>
      <c r="J194" s="324">
        <f t="shared" si="143"/>
        <v>1055.768853196786</v>
      </c>
      <c r="K194" s="324">
        <f t="shared" si="144"/>
        <v>14111.930290417695</v>
      </c>
      <c r="L194" s="324">
        <f t="shared" si="145"/>
        <v>12385.686579674721</v>
      </c>
      <c r="M194" s="334">
        <f t="shared" si="146"/>
        <v>0.99240214780604741</v>
      </c>
      <c r="P194" s="324">
        <f t="shared" si="147"/>
        <v>8418.5370852668475</v>
      </c>
      <c r="Q194" s="324">
        <f t="shared" si="148"/>
        <v>3090.314961254388</v>
      </c>
      <c r="R194" s="324">
        <f t="shared" si="149"/>
        <v>1165.8040429900859</v>
      </c>
      <c r="S194" s="324">
        <f t="shared" si="150"/>
        <v>12674.656089511322</v>
      </c>
      <c r="T194" s="324">
        <f t="shared" si="151"/>
        <v>12442.948028144574</v>
      </c>
      <c r="U194" s="334">
        <f t="shared" si="152"/>
        <v>0.99699021679054933</v>
      </c>
      <c r="W194" s="324">
        <f t="shared" si="153"/>
        <v>8418.5370852668475</v>
      </c>
      <c r="X194" s="324">
        <f t="shared" si="154"/>
        <v>3637.6692903852336</v>
      </c>
      <c r="Y194" s="324">
        <f t="shared" si="155"/>
        <v>1116.1796340534779</v>
      </c>
      <c r="Z194" s="324">
        <f t="shared" si="156"/>
        <v>13172.386009705559</v>
      </c>
      <c r="AA194" s="324">
        <f t="shared" si="157"/>
        <v>12422.2642471869</v>
      </c>
      <c r="AB194" s="334">
        <f t="shared" si="158"/>
        <v>0.99533293049357252</v>
      </c>
      <c r="AD194" s="324">
        <f t="shared" si="159"/>
        <v>8418.5370852668475</v>
      </c>
      <c r="AE194" s="324">
        <f t="shared" si="160"/>
        <v>4075.2961344105806</v>
      </c>
      <c r="AF194" s="324">
        <f t="shared" si="161"/>
        <v>1086.0929506988969</v>
      </c>
      <c r="AG194" s="324">
        <f t="shared" si="162"/>
        <v>13579.926170376326</v>
      </c>
      <c r="AH194" s="324">
        <f t="shared" si="163"/>
        <v>12405.952745413642</v>
      </c>
      <c r="AI194" s="334">
        <f t="shared" si="164"/>
        <v>0.99402597271698157</v>
      </c>
    </row>
    <row r="195" spans="2:35" x14ac:dyDescent="0.2">
      <c r="B195" s="319">
        <f t="shared" si="139"/>
        <v>1974</v>
      </c>
      <c r="C195" s="324">
        <f>'Final Floorspace Estimates'!D218</f>
        <v>8637.6900377763941</v>
      </c>
      <c r="D195" s="324">
        <f>'Final Floorspace Estimates'!E218</f>
        <v>3430.5023584251626</v>
      </c>
      <c r="E195" s="324">
        <f>'Final Floorspace Estimates'!F218</f>
        <v>818.92220814094401</v>
      </c>
      <c r="F195" s="324">
        <f t="shared" si="140"/>
        <v>12887.114604342501</v>
      </c>
      <c r="H195" s="324">
        <f t="shared" si="141"/>
        <v>8637.6900377763941</v>
      </c>
      <c r="I195" s="324">
        <f t="shared" si="142"/>
        <v>4703.3284978276197</v>
      </c>
      <c r="J195" s="324">
        <f t="shared" si="143"/>
        <v>1272.5912250812285</v>
      </c>
      <c r="K195" s="324">
        <f t="shared" si="144"/>
        <v>14613.609760685242</v>
      </c>
      <c r="L195" s="324">
        <f t="shared" si="145"/>
        <v>12825.998043401996</v>
      </c>
      <c r="M195" s="334">
        <f t="shared" si="146"/>
        <v>0.99525754501167307</v>
      </c>
      <c r="P195" s="324">
        <f t="shared" si="147"/>
        <v>8637.6900377763941</v>
      </c>
      <c r="Q195" s="324">
        <f t="shared" si="148"/>
        <v>3134.0974001929685</v>
      </c>
      <c r="R195" s="324">
        <f t="shared" si="149"/>
        <v>1405.2242503472244</v>
      </c>
      <c r="S195" s="324">
        <f t="shared" si="150"/>
        <v>13177.011688316587</v>
      </c>
      <c r="T195" s="324">
        <f t="shared" si="151"/>
        <v>12936.119958289019</v>
      </c>
      <c r="U195" s="334">
        <f t="shared" si="152"/>
        <v>1.0038026630049526</v>
      </c>
      <c r="W195" s="324">
        <f t="shared" si="153"/>
        <v>8637.6900377763941</v>
      </c>
      <c r="X195" s="324">
        <f t="shared" si="154"/>
        <v>3689.2064429350157</v>
      </c>
      <c r="Y195" s="324">
        <f t="shared" si="155"/>
        <v>1345.4085177923646</v>
      </c>
      <c r="Z195" s="324">
        <f t="shared" si="156"/>
        <v>13672.304998503774</v>
      </c>
      <c r="AA195" s="324">
        <f t="shared" si="157"/>
        <v>12893.714580973217</v>
      </c>
      <c r="AB195" s="334">
        <f t="shared" si="158"/>
        <v>1.0005121376532566</v>
      </c>
      <c r="AD195" s="324">
        <f t="shared" si="159"/>
        <v>8637.6900377763941</v>
      </c>
      <c r="AE195" s="324">
        <f t="shared" si="160"/>
        <v>4133.0334221623252</v>
      </c>
      <c r="AF195" s="324">
        <f t="shared" si="161"/>
        <v>1309.1429572836375</v>
      </c>
      <c r="AG195" s="324">
        <f t="shared" si="162"/>
        <v>14079.866417222356</v>
      </c>
      <c r="AH195" s="324">
        <f t="shared" si="163"/>
        <v>12862.673569966579</v>
      </c>
      <c r="AI195" s="334">
        <f t="shared" si="164"/>
        <v>0.99810345177129978</v>
      </c>
    </row>
    <row r="196" spans="2:35" x14ac:dyDescent="0.2">
      <c r="B196" s="319">
        <f t="shared" si="139"/>
        <v>1975</v>
      </c>
      <c r="C196" s="324">
        <f>'Final Floorspace Estimates'!D219</f>
        <v>9000.0730812551101</v>
      </c>
      <c r="D196" s="324">
        <f>'Final Floorspace Estimates'!E219</f>
        <v>3535.8070154133702</v>
      </c>
      <c r="E196" s="324">
        <f>'Final Floorspace Estimates'!F219</f>
        <v>776.61110477729494</v>
      </c>
      <c r="F196" s="324">
        <f t="shared" si="140"/>
        <v>13312.491201445775</v>
      </c>
      <c r="H196" s="324">
        <f t="shared" si="141"/>
        <v>9000.0730812551101</v>
      </c>
      <c r="I196" s="324">
        <f t="shared" si="142"/>
        <v>4847.7045519498997</v>
      </c>
      <c r="J196" s="324">
        <f t="shared" si="143"/>
        <v>1206.8404879186364</v>
      </c>
      <c r="K196" s="324">
        <f t="shared" si="144"/>
        <v>15054.618121123645</v>
      </c>
      <c r="L196" s="324">
        <f t="shared" si="145"/>
        <v>13213.059998711911</v>
      </c>
      <c r="M196" s="334">
        <f t="shared" si="146"/>
        <v>0.99253098452954736</v>
      </c>
      <c r="P196" s="324">
        <f t="shared" si="147"/>
        <v>9000.0730812551101</v>
      </c>
      <c r="Q196" s="324">
        <f t="shared" si="148"/>
        <v>3230.3034415281104</v>
      </c>
      <c r="R196" s="324">
        <f t="shared" si="149"/>
        <v>1332.6207870212979</v>
      </c>
      <c r="S196" s="324">
        <f t="shared" si="150"/>
        <v>13562.997309804519</v>
      </c>
      <c r="T196" s="324">
        <f t="shared" si="151"/>
        <v>13315.049295216741</v>
      </c>
      <c r="U196" s="334">
        <f t="shared" si="152"/>
        <v>1.0001921574055717</v>
      </c>
      <c r="W196" s="324">
        <f t="shared" si="153"/>
        <v>9000.0730812551101</v>
      </c>
      <c r="X196" s="324">
        <f t="shared" si="154"/>
        <v>3802.452428053738</v>
      </c>
      <c r="Y196" s="324">
        <f t="shared" si="155"/>
        <v>1275.895542937433</v>
      </c>
      <c r="Z196" s="324">
        <f t="shared" si="156"/>
        <v>14078.421052246282</v>
      </c>
      <c r="AA196" s="324">
        <f t="shared" si="157"/>
        <v>13276.703731981779</v>
      </c>
      <c r="AB196" s="334">
        <f t="shared" si="158"/>
        <v>0.99731173760624836</v>
      </c>
      <c r="AD196" s="324">
        <f t="shared" si="159"/>
        <v>9000.0730812551101</v>
      </c>
      <c r="AE196" s="324">
        <f t="shared" si="160"/>
        <v>4259.9033733730275</v>
      </c>
      <c r="AF196" s="324">
        <f t="shared" si="161"/>
        <v>1241.5037084846992</v>
      </c>
      <c r="AG196" s="324">
        <f t="shared" si="162"/>
        <v>14501.480163112836</v>
      </c>
      <c r="AH196" s="324">
        <f t="shared" si="163"/>
        <v>13247.839155015497</v>
      </c>
      <c r="AI196" s="334">
        <f t="shared" si="164"/>
        <v>0.99514350503959348</v>
      </c>
    </row>
    <row r="197" spans="2:35" x14ac:dyDescent="0.2">
      <c r="B197" s="319">
        <f t="shared" si="139"/>
        <v>1976</v>
      </c>
      <c r="C197" s="324">
        <f>'Final Floorspace Estimates'!D220</f>
        <v>9229.6849752686958</v>
      </c>
      <c r="D197" s="324">
        <f>'Final Floorspace Estimates'!E220</f>
        <v>3619.1643744411758</v>
      </c>
      <c r="E197" s="324">
        <f>'Final Floorspace Estimates'!F220</f>
        <v>913.72153563819131</v>
      </c>
      <c r="F197" s="324">
        <f t="shared" si="140"/>
        <v>13762.570885348063</v>
      </c>
      <c r="H197" s="324">
        <f t="shared" si="141"/>
        <v>9229.6849752686958</v>
      </c>
      <c r="I197" s="324">
        <f t="shared" si="142"/>
        <v>4961.9901583294586</v>
      </c>
      <c r="J197" s="324">
        <f t="shared" si="143"/>
        <v>1419.9077725106458</v>
      </c>
      <c r="K197" s="324">
        <f t="shared" si="144"/>
        <v>15611.582906108799</v>
      </c>
      <c r="L197" s="324">
        <f t="shared" si="145"/>
        <v>13701.893993833484</v>
      </c>
      <c r="M197" s="334">
        <f t="shared" si="146"/>
        <v>0.99559116592240937</v>
      </c>
      <c r="P197" s="324">
        <f t="shared" si="147"/>
        <v>9229.6849752686958</v>
      </c>
      <c r="Q197" s="324">
        <f t="shared" si="148"/>
        <v>3306.4584925731501</v>
      </c>
      <c r="R197" s="324">
        <f t="shared" si="149"/>
        <v>1567.8945413607671</v>
      </c>
      <c r="S197" s="324">
        <f t="shared" si="150"/>
        <v>14104.038009202613</v>
      </c>
      <c r="T197" s="324">
        <f t="shared" si="151"/>
        <v>13846.199115470446</v>
      </c>
      <c r="U197" s="334">
        <f t="shared" si="152"/>
        <v>1.0060764976848486</v>
      </c>
      <c r="W197" s="324">
        <f t="shared" si="153"/>
        <v>9229.6849752686958</v>
      </c>
      <c r="X197" s="324">
        <f t="shared" si="154"/>
        <v>3892.0960061250858</v>
      </c>
      <c r="Y197" s="324">
        <f t="shared" si="155"/>
        <v>1501.154474401998</v>
      </c>
      <c r="Z197" s="324">
        <f t="shared" si="156"/>
        <v>14622.935455795779</v>
      </c>
      <c r="AA197" s="324">
        <f t="shared" si="157"/>
        <v>13790.209926099335</v>
      </c>
      <c r="AB197" s="334">
        <f t="shared" si="158"/>
        <v>1.0020082759959259</v>
      </c>
      <c r="AD197" s="324">
        <f t="shared" si="159"/>
        <v>9229.6849752686958</v>
      </c>
      <c r="AE197" s="324">
        <f t="shared" si="160"/>
        <v>4360.3314491616893</v>
      </c>
      <c r="AF197" s="324">
        <f t="shared" si="161"/>
        <v>1460.6907730767668</v>
      </c>
      <c r="AG197" s="324">
        <f t="shared" si="162"/>
        <v>15050.707197507152</v>
      </c>
      <c r="AH197" s="324">
        <f t="shared" si="163"/>
        <v>13749.585964954947</v>
      </c>
      <c r="AI197" s="334">
        <f t="shared" si="164"/>
        <v>0.9990565047401907</v>
      </c>
    </row>
    <row r="198" spans="2:35" x14ac:dyDescent="0.2">
      <c r="B198" s="319">
        <f t="shared" si="139"/>
        <v>1977</v>
      </c>
      <c r="C198" s="324">
        <f>'Final Floorspace Estimates'!D221</f>
        <v>9371.2409861566284</v>
      </c>
      <c r="D198" s="324">
        <f>'Final Floorspace Estimates'!E221</f>
        <v>3839.8786698815229</v>
      </c>
      <c r="E198" s="324">
        <f>'Final Floorspace Estimates'!F221</f>
        <v>937.76403954018315</v>
      </c>
      <c r="F198" s="324">
        <f t="shared" si="140"/>
        <v>14148.883695578334</v>
      </c>
      <c r="H198" s="324">
        <f t="shared" si="141"/>
        <v>9371.2409861566284</v>
      </c>
      <c r="I198" s="324">
        <f t="shared" si="142"/>
        <v>5264.5965194861619</v>
      </c>
      <c r="J198" s="324">
        <f t="shared" si="143"/>
        <v>1457.2694158883646</v>
      </c>
      <c r="K198" s="324">
        <f t="shared" si="144"/>
        <v>16093.106921531155</v>
      </c>
      <c r="L198" s="324">
        <f t="shared" si="145"/>
        <v>14124.515521354595</v>
      </c>
      <c r="M198" s="334">
        <f t="shared" si="146"/>
        <v>0.99827773167494804</v>
      </c>
      <c r="P198" s="324">
        <f t="shared" si="147"/>
        <v>9371.2409861566284</v>
      </c>
      <c r="Q198" s="324">
        <f t="shared" si="148"/>
        <v>3508.1024581649917</v>
      </c>
      <c r="R198" s="324">
        <f t="shared" si="149"/>
        <v>1609.1501199569846</v>
      </c>
      <c r="S198" s="324">
        <f t="shared" si="150"/>
        <v>14488.493564278606</v>
      </c>
      <c r="T198" s="324">
        <f t="shared" si="151"/>
        <v>14223.626357453033</v>
      </c>
      <c r="U198" s="334">
        <f t="shared" si="152"/>
        <v>1.0052825836640424</v>
      </c>
      <c r="W198" s="324">
        <f t="shared" si="153"/>
        <v>9371.2409861566284</v>
      </c>
      <c r="X198" s="324">
        <f t="shared" si="154"/>
        <v>4129.4550036452601</v>
      </c>
      <c r="Y198" s="324">
        <f t="shared" si="155"/>
        <v>1540.6539399400344</v>
      </c>
      <c r="Z198" s="324">
        <f t="shared" si="156"/>
        <v>15041.349929741922</v>
      </c>
      <c r="AA198" s="324">
        <f t="shared" si="157"/>
        <v>14184.797144874809</v>
      </c>
      <c r="AB198" s="334">
        <f t="shared" si="158"/>
        <v>1.0025382531985685</v>
      </c>
      <c r="AD198" s="324">
        <f t="shared" si="159"/>
        <v>9371.2409861566284</v>
      </c>
      <c r="AE198" s="324">
        <f t="shared" si="160"/>
        <v>4626.2457277406247</v>
      </c>
      <c r="AF198" s="324">
        <f t="shared" si="161"/>
        <v>1499.1255283512749</v>
      </c>
      <c r="AG198" s="324">
        <f t="shared" si="162"/>
        <v>15496.612242248528</v>
      </c>
      <c r="AH198" s="324">
        <f t="shared" si="163"/>
        <v>14156.942886089797</v>
      </c>
      <c r="AI198" s="334">
        <f t="shared" si="164"/>
        <v>1.0005695990358576</v>
      </c>
    </row>
    <row r="199" spans="2:35" x14ac:dyDescent="0.2">
      <c r="B199" s="319">
        <f t="shared" si="139"/>
        <v>1978</v>
      </c>
      <c r="C199" s="324">
        <f>'Final Floorspace Estimates'!D222</f>
        <v>9596.7963684298702</v>
      </c>
      <c r="D199" s="324">
        <f>'Final Floorspace Estimates'!E222</f>
        <v>4130.4172448208446</v>
      </c>
      <c r="E199" s="324">
        <f>'Final Floorspace Estimates'!F222</f>
        <v>936.06680069199831</v>
      </c>
      <c r="F199" s="324">
        <f t="shared" si="140"/>
        <v>14663.280413942713</v>
      </c>
      <c r="H199" s="324">
        <f t="shared" si="141"/>
        <v>9596.7963684298702</v>
      </c>
      <c r="I199" s="324">
        <f t="shared" si="142"/>
        <v>5662.934201975806</v>
      </c>
      <c r="J199" s="324">
        <f t="shared" si="143"/>
        <v>1454.6319354981695</v>
      </c>
      <c r="K199" s="324">
        <f t="shared" si="144"/>
        <v>16714.362505903846</v>
      </c>
      <c r="L199" s="324">
        <f t="shared" si="145"/>
        <v>14669.775935455256</v>
      </c>
      <c r="M199" s="334">
        <f t="shared" si="146"/>
        <v>1.0004429787420805</v>
      </c>
      <c r="P199" s="324">
        <f t="shared" si="147"/>
        <v>9596.7963684298702</v>
      </c>
      <c r="Q199" s="324">
        <f t="shared" si="148"/>
        <v>3773.5376910359919</v>
      </c>
      <c r="R199" s="324">
        <f t="shared" si="149"/>
        <v>1606.2377539661843</v>
      </c>
      <c r="S199" s="324">
        <f t="shared" si="150"/>
        <v>14976.571813432047</v>
      </c>
      <c r="T199" s="324">
        <f t="shared" si="151"/>
        <v>14702.781945186081</v>
      </c>
      <c r="U199" s="334">
        <f t="shared" si="152"/>
        <v>1.0026939081929993</v>
      </c>
      <c r="W199" s="324">
        <f t="shared" si="153"/>
        <v>9596.7963684298702</v>
      </c>
      <c r="X199" s="324">
        <f t="shared" si="154"/>
        <v>4441.9039311193574</v>
      </c>
      <c r="Y199" s="324">
        <f t="shared" si="155"/>
        <v>1537.8655437036448</v>
      </c>
      <c r="Z199" s="324">
        <f t="shared" si="156"/>
        <v>15576.565843252873</v>
      </c>
      <c r="AA199" s="324">
        <f t="shared" si="157"/>
        <v>14689.534365757479</v>
      </c>
      <c r="AB199" s="334">
        <f t="shared" si="158"/>
        <v>1.0017904555511195</v>
      </c>
      <c r="AD199" s="324">
        <f t="shared" si="159"/>
        <v>9596.7963684298702</v>
      </c>
      <c r="AE199" s="324">
        <f t="shared" si="160"/>
        <v>4976.2835691962664</v>
      </c>
      <c r="AF199" s="324">
        <f t="shared" si="161"/>
        <v>1496.4122934886211</v>
      </c>
      <c r="AG199" s="324">
        <f t="shared" si="162"/>
        <v>16069.492231114758</v>
      </c>
      <c r="AH199" s="324">
        <f t="shared" si="163"/>
        <v>14680.297872081639</v>
      </c>
      <c r="AI199" s="334">
        <f t="shared" si="164"/>
        <v>1.0011605491853477</v>
      </c>
    </row>
    <row r="200" spans="2:35" x14ac:dyDescent="0.2">
      <c r="B200" s="319">
        <f t="shared" si="139"/>
        <v>1979</v>
      </c>
      <c r="C200" s="324">
        <f>'Final Floorspace Estimates'!D223</f>
        <v>9858.9880263290524</v>
      </c>
      <c r="D200" s="324">
        <f>'Final Floorspace Estimates'!E223</f>
        <v>4262.479528728536</v>
      </c>
      <c r="E200" s="324">
        <f>'Final Floorspace Estimates'!F223</f>
        <v>869.36461364440606</v>
      </c>
      <c r="F200" s="324">
        <f t="shared" si="140"/>
        <v>14990.832168701994</v>
      </c>
      <c r="H200" s="324">
        <f t="shared" si="141"/>
        <v>9858.9880263290524</v>
      </c>
      <c r="I200" s="324">
        <f t="shared" si="142"/>
        <v>5843.9958187579005</v>
      </c>
      <c r="J200" s="324">
        <f t="shared" si="143"/>
        <v>1350.9778678875336</v>
      </c>
      <c r="K200" s="324">
        <f t="shared" si="144"/>
        <v>17053.961712974487</v>
      </c>
      <c r="L200" s="324">
        <f t="shared" si="145"/>
        <v>14967.833625290863</v>
      </c>
      <c r="M200" s="334">
        <f t="shared" si="146"/>
        <v>0.9984658261027598</v>
      </c>
      <c r="P200" s="324">
        <f t="shared" si="147"/>
        <v>9858.9880263290524</v>
      </c>
      <c r="Q200" s="324">
        <f t="shared" si="148"/>
        <v>3894.1894258007651</v>
      </c>
      <c r="R200" s="324">
        <f t="shared" si="149"/>
        <v>1491.780568828593</v>
      </c>
      <c r="S200" s="324">
        <f t="shared" si="150"/>
        <v>15244.958020958411</v>
      </c>
      <c r="T200" s="324">
        <f t="shared" si="151"/>
        <v>14966.261727843454</v>
      </c>
      <c r="U200" s="334">
        <f t="shared" si="152"/>
        <v>0.99836096885202685</v>
      </c>
      <c r="W200" s="324">
        <f t="shared" si="153"/>
        <v>9858.9880263290524</v>
      </c>
      <c r="X200" s="324">
        <f t="shared" si="154"/>
        <v>4583.9254130356767</v>
      </c>
      <c r="Y200" s="324">
        <f t="shared" si="155"/>
        <v>1428.2804210667402</v>
      </c>
      <c r="Z200" s="324">
        <f t="shared" si="156"/>
        <v>15871.193860431469</v>
      </c>
      <c r="AA200" s="324">
        <f t="shared" si="157"/>
        <v>14967.384337761074</v>
      </c>
      <c r="AB200" s="334">
        <f t="shared" si="158"/>
        <v>0.99843585528294587</v>
      </c>
      <c r="AD200" s="324">
        <f t="shared" si="159"/>
        <v>9858.9880263290524</v>
      </c>
      <c r="AE200" s="324">
        <f t="shared" si="160"/>
        <v>5135.3908299323139</v>
      </c>
      <c r="AF200" s="324">
        <f t="shared" si="161"/>
        <v>1389.7810438525846</v>
      </c>
      <c r="AG200" s="324">
        <f t="shared" si="162"/>
        <v>16384.159900113951</v>
      </c>
      <c r="AH200" s="324">
        <f t="shared" si="163"/>
        <v>14967.762780442423</v>
      </c>
      <c r="AI200" s="334">
        <f t="shared" si="164"/>
        <v>0.99846110022446011</v>
      </c>
    </row>
    <row r="201" spans="2:35" x14ac:dyDescent="0.2">
      <c r="B201" s="319">
        <f t="shared" si="139"/>
        <v>1980</v>
      </c>
      <c r="C201" s="324">
        <f>'Final Floorspace Estimates'!D224</f>
        <v>10061.754146876647</v>
      </c>
      <c r="D201" s="324">
        <f>'Final Floorspace Estimates'!E224</f>
        <v>4359.7905972643275</v>
      </c>
      <c r="E201" s="324">
        <f>'Final Floorspace Estimates'!F224</f>
        <v>922.30789941845012</v>
      </c>
      <c r="F201" s="324">
        <f t="shared" si="140"/>
        <v>15343.852643559425</v>
      </c>
      <c r="H201" s="324">
        <f t="shared" si="141"/>
        <v>10061.754146876647</v>
      </c>
      <c r="I201" s="324">
        <f t="shared" si="142"/>
        <v>5977.4124073442299</v>
      </c>
      <c r="J201" s="324">
        <f t="shared" si="143"/>
        <v>1433.2508362271838</v>
      </c>
      <c r="K201" s="324">
        <f t="shared" si="144"/>
        <v>17472.417390448059</v>
      </c>
      <c r="L201" s="324">
        <f t="shared" si="145"/>
        <v>15335.101657516929</v>
      </c>
      <c r="M201" s="334">
        <f t="shared" si="146"/>
        <v>0.99942967478600175</v>
      </c>
      <c r="P201" s="324">
        <f t="shared" si="147"/>
        <v>10061.754146876647</v>
      </c>
      <c r="Q201" s="324">
        <f t="shared" si="148"/>
        <v>3983.092546989124</v>
      </c>
      <c r="R201" s="324">
        <f t="shared" si="149"/>
        <v>1582.6282565859451</v>
      </c>
      <c r="S201" s="324">
        <f t="shared" si="150"/>
        <v>15627.474950451717</v>
      </c>
      <c r="T201" s="324">
        <f t="shared" si="151"/>
        <v>15341.785784666534</v>
      </c>
      <c r="U201" s="334">
        <f t="shared" si="152"/>
        <v>0.99986529726654028</v>
      </c>
      <c r="W201" s="324">
        <f t="shared" si="153"/>
        <v>10061.754146876647</v>
      </c>
      <c r="X201" s="324">
        <f t="shared" si="154"/>
        <v>4688.5749901244208</v>
      </c>
      <c r="Y201" s="324">
        <f t="shared" si="155"/>
        <v>1515.2610242695962</v>
      </c>
      <c r="Z201" s="324">
        <f t="shared" si="156"/>
        <v>16265.590161270662</v>
      </c>
      <c r="AA201" s="324">
        <f t="shared" si="157"/>
        <v>15339.321135204425</v>
      </c>
      <c r="AB201" s="334">
        <f t="shared" si="158"/>
        <v>0.99970466945556191</v>
      </c>
      <c r="AD201" s="324">
        <f t="shared" si="159"/>
        <v>10061.754146876647</v>
      </c>
      <c r="AE201" s="324">
        <f t="shared" si="160"/>
        <v>5252.6301892398487</v>
      </c>
      <c r="AF201" s="324">
        <f t="shared" si="161"/>
        <v>1474.4170801177238</v>
      </c>
      <c r="AG201" s="324">
        <f t="shared" si="162"/>
        <v>16788.801416234219</v>
      </c>
      <c r="AH201" s="324">
        <f t="shared" si="163"/>
        <v>15337.423370996388</v>
      </c>
      <c r="AI201" s="334">
        <f t="shared" si="164"/>
        <v>0.99958098707590659</v>
      </c>
    </row>
    <row r="202" spans="2:35" x14ac:dyDescent="0.2">
      <c r="B202" s="319">
        <f t="shared" si="139"/>
        <v>1981</v>
      </c>
      <c r="C202" s="324">
        <f>'Final Floorspace Estimates'!D225</f>
        <v>10388.11595181647</v>
      </c>
      <c r="D202" s="324">
        <f>'Final Floorspace Estimates'!E225</f>
        <v>4627.5301162797487</v>
      </c>
      <c r="E202" s="324">
        <f>'Final Floorspace Estimates'!F225</f>
        <v>943.97268933202213</v>
      </c>
      <c r="F202" s="324">
        <f t="shared" si="140"/>
        <v>15959.618757428241</v>
      </c>
      <c r="H202" s="324">
        <f t="shared" si="141"/>
        <v>10388.11595181647</v>
      </c>
      <c r="I202" s="324">
        <f t="shared" si="142"/>
        <v>6344.4918546698345</v>
      </c>
      <c r="J202" s="324">
        <f t="shared" si="143"/>
        <v>1466.917552385521</v>
      </c>
      <c r="K202" s="324">
        <f t="shared" si="144"/>
        <v>18199.525358871826</v>
      </c>
      <c r="L202" s="324">
        <f t="shared" si="145"/>
        <v>15973.266049003179</v>
      </c>
      <c r="M202" s="334">
        <f t="shared" si="146"/>
        <v>1.000855113883506</v>
      </c>
      <c r="P202" s="324">
        <f t="shared" si="147"/>
        <v>10388.11595181647</v>
      </c>
      <c r="Q202" s="324">
        <f t="shared" si="148"/>
        <v>4227.698625866843</v>
      </c>
      <c r="R202" s="324">
        <f t="shared" si="149"/>
        <v>1619.8038122890207</v>
      </c>
      <c r="S202" s="324">
        <f t="shared" si="150"/>
        <v>16235.618389972333</v>
      </c>
      <c r="T202" s="324">
        <f t="shared" si="151"/>
        <v>15938.811625696975</v>
      </c>
      <c r="U202" s="334">
        <f t="shared" si="152"/>
        <v>0.99869626386146715</v>
      </c>
      <c r="W202" s="324">
        <f t="shared" si="153"/>
        <v>10388.11595181647</v>
      </c>
      <c r="X202" s="324">
        <f t="shared" si="154"/>
        <v>4976.5055190611383</v>
      </c>
      <c r="Y202" s="324">
        <f t="shared" si="155"/>
        <v>1550.8541399479113</v>
      </c>
      <c r="Z202" s="324">
        <f t="shared" si="156"/>
        <v>16915.475610825521</v>
      </c>
      <c r="AA202" s="324">
        <f t="shared" si="157"/>
        <v>15952.197859195356</v>
      </c>
      <c r="AB202" s="334">
        <f t="shared" si="158"/>
        <v>0.99953502033189656</v>
      </c>
      <c r="AD202" s="324">
        <f t="shared" si="159"/>
        <v>10388.11595181647</v>
      </c>
      <c r="AE202" s="324">
        <f t="shared" si="160"/>
        <v>5575.1999661725768</v>
      </c>
      <c r="AF202" s="324">
        <f t="shared" si="161"/>
        <v>1509.0507814075795</v>
      </c>
      <c r="AG202" s="324">
        <f t="shared" si="162"/>
        <v>17472.366699396625</v>
      </c>
      <c r="AH202" s="324">
        <f t="shared" si="163"/>
        <v>15961.894998818436</v>
      </c>
      <c r="AI202" s="334">
        <f t="shared" si="164"/>
        <v>1.0001426250479282</v>
      </c>
    </row>
    <row r="203" spans="2:35" x14ac:dyDescent="0.2">
      <c r="B203" s="319">
        <f t="shared" si="139"/>
        <v>1982</v>
      </c>
      <c r="C203" s="324">
        <f>'Final Floorspace Estimates'!D226</f>
        <v>10511.812045274552</v>
      </c>
      <c r="D203" s="324">
        <f>'Final Floorspace Estimates'!E226</f>
        <v>4683.9108212603151</v>
      </c>
      <c r="E203" s="324">
        <f>'Final Floorspace Estimates'!F226</f>
        <v>949.75922080321288</v>
      </c>
      <c r="F203" s="324">
        <f t="shared" si="140"/>
        <v>16145.48208733808</v>
      </c>
      <c r="H203" s="324">
        <f t="shared" si="141"/>
        <v>10511.812045274552</v>
      </c>
      <c r="I203" s="324">
        <f t="shared" si="142"/>
        <v>6421.7916051893017</v>
      </c>
      <c r="J203" s="324">
        <f t="shared" si="143"/>
        <v>1475.9097241702023</v>
      </c>
      <c r="K203" s="324">
        <f t="shared" si="144"/>
        <v>18409.513374634058</v>
      </c>
      <c r="L203" s="324">
        <f t="shared" si="145"/>
        <v>16157.567253388013</v>
      </c>
      <c r="M203" s="334">
        <f t="shared" si="146"/>
        <v>1.0007485168906423</v>
      </c>
      <c r="P203" s="324">
        <f t="shared" si="147"/>
        <v>10511.812045274552</v>
      </c>
      <c r="Q203" s="324">
        <f t="shared" si="148"/>
        <v>4279.2078809083578</v>
      </c>
      <c r="R203" s="324">
        <f t="shared" si="149"/>
        <v>1629.7331734272097</v>
      </c>
      <c r="S203" s="324">
        <f t="shared" si="150"/>
        <v>16420.75309961012</v>
      </c>
      <c r="T203" s="324">
        <f t="shared" si="151"/>
        <v>16120.561848658443</v>
      </c>
      <c r="U203" s="334">
        <f t="shared" si="152"/>
        <v>0.99845651938140756</v>
      </c>
      <c r="W203" s="324">
        <f t="shared" si="153"/>
        <v>10511.812045274552</v>
      </c>
      <c r="X203" s="324">
        <f t="shared" si="154"/>
        <v>5037.1380557392386</v>
      </c>
      <c r="Y203" s="324">
        <f t="shared" si="155"/>
        <v>1560.3608411368889</v>
      </c>
      <c r="Z203" s="324">
        <f t="shared" si="156"/>
        <v>17109.310942150678</v>
      </c>
      <c r="AA203" s="324">
        <f t="shared" si="157"/>
        <v>16134.994939723361</v>
      </c>
      <c r="AB203" s="334">
        <f t="shared" si="158"/>
        <v>0.99935045930756428</v>
      </c>
      <c r="AD203" s="324">
        <f t="shared" si="159"/>
        <v>10511.812045274552</v>
      </c>
      <c r="AE203" s="324">
        <f t="shared" si="160"/>
        <v>5643.126850839325</v>
      </c>
      <c r="AF203" s="324">
        <f t="shared" si="161"/>
        <v>1518.3012289437461</v>
      </c>
      <c r="AG203" s="324">
        <f t="shared" si="162"/>
        <v>17673.240125057622</v>
      </c>
      <c r="AH203" s="324">
        <f t="shared" si="163"/>
        <v>16145.403082389306</v>
      </c>
      <c r="AI203" s="334">
        <f t="shared" si="164"/>
        <v>0.99999510668381741</v>
      </c>
    </row>
    <row r="204" spans="2:35" x14ac:dyDescent="0.2">
      <c r="B204" s="319">
        <f t="shared" si="139"/>
        <v>1983</v>
      </c>
      <c r="C204" s="324">
        <f>'Final Floorspace Estimates'!D227</f>
        <v>10725.256994237026</v>
      </c>
      <c r="D204" s="324">
        <f>'Final Floorspace Estimates'!E227</f>
        <v>4756.1166019716029</v>
      </c>
      <c r="E204" s="324">
        <f>'Final Floorspace Estimates'!F227</f>
        <v>961.6751142324606</v>
      </c>
      <c r="F204" s="324">
        <f t="shared" si="140"/>
        <v>16443.048710441089</v>
      </c>
      <c r="H204" s="324">
        <f t="shared" si="141"/>
        <v>10725.256994237026</v>
      </c>
      <c r="I204" s="324">
        <f t="shared" si="142"/>
        <v>6520.7880408842757</v>
      </c>
      <c r="J204" s="324">
        <f t="shared" si="143"/>
        <v>1494.4268205028172</v>
      </c>
      <c r="K204" s="324">
        <f t="shared" si="144"/>
        <v>18740.471855624117</v>
      </c>
      <c r="L204" s="324">
        <f t="shared" si="145"/>
        <v>16448.041195086233</v>
      </c>
      <c r="M204" s="334">
        <f t="shared" si="146"/>
        <v>1.0003036228094351</v>
      </c>
      <c r="P204" s="324">
        <f t="shared" si="147"/>
        <v>10725.256994237026</v>
      </c>
      <c r="Q204" s="324">
        <f t="shared" si="148"/>
        <v>4345.1748810622476</v>
      </c>
      <c r="R204" s="324">
        <f t="shared" si="149"/>
        <v>1650.1801734534322</v>
      </c>
      <c r="S204" s="324">
        <f t="shared" si="150"/>
        <v>16720.612048752704</v>
      </c>
      <c r="T204" s="324">
        <f t="shared" si="151"/>
        <v>16414.93901310418</v>
      </c>
      <c r="U204" s="334">
        <f t="shared" si="152"/>
        <v>0.99829048141668153</v>
      </c>
      <c r="W204" s="324">
        <f t="shared" si="153"/>
        <v>10725.256994237026</v>
      </c>
      <c r="X204" s="324">
        <f t="shared" si="154"/>
        <v>5114.7890827857618</v>
      </c>
      <c r="Y204" s="324">
        <f t="shared" si="155"/>
        <v>1579.9374802333057</v>
      </c>
      <c r="Z204" s="324">
        <f t="shared" si="156"/>
        <v>17419.983557256091</v>
      </c>
      <c r="AA204" s="324">
        <f t="shared" si="157"/>
        <v>16427.975825370086</v>
      </c>
      <c r="AB204" s="334">
        <f t="shared" si="158"/>
        <v>0.99908332783436726</v>
      </c>
      <c r="AD204" s="324">
        <f t="shared" si="159"/>
        <v>10725.256994237026</v>
      </c>
      <c r="AE204" s="324">
        <f t="shared" si="160"/>
        <v>5730.1196215104046</v>
      </c>
      <c r="AF204" s="324">
        <f t="shared" si="161"/>
        <v>1537.3501786578527</v>
      </c>
      <c r="AG204" s="324">
        <f t="shared" si="162"/>
        <v>17992.726794405284</v>
      </c>
      <c r="AH204" s="324">
        <f t="shared" si="163"/>
        <v>16437.270392490216</v>
      </c>
      <c r="AI204" s="334">
        <f t="shared" si="164"/>
        <v>0.99964858597376749</v>
      </c>
    </row>
    <row r="205" spans="2:35" x14ac:dyDescent="0.2">
      <c r="B205" s="319">
        <f t="shared" si="139"/>
        <v>1984</v>
      </c>
      <c r="C205" s="324">
        <f>'Final Floorspace Estimates'!D228</f>
        <v>11010.588451255411</v>
      </c>
      <c r="D205" s="324">
        <f>'Final Floorspace Estimates'!E228</f>
        <v>4833.5500098395114</v>
      </c>
      <c r="E205" s="324">
        <f>'Final Floorspace Estimates'!F228</f>
        <v>1003.1485678182112</v>
      </c>
      <c r="F205" s="324">
        <f t="shared" si="140"/>
        <v>16847.287028913135</v>
      </c>
      <c r="H205" s="324">
        <f t="shared" si="141"/>
        <v>11010.588451255411</v>
      </c>
      <c r="I205" s="324">
        <f t="shared" si="142"/>
        <v>6626.9517206772935</v>
      </c>
      <c r="J205" s="324">
        <f t="shared" si="143"/>
        <v>1558.8758641144861</v>
      </c>
      <c r="K205" s="324">
        <f t="shared" si="144"/>
        <v>19196.416036047191</v>
      </c>
      <c r="L205" s="324">
        <f t="shared" si="145"/>
        <v>16848.21194425592</v>
      </c>
      <c r="M205" s="334">
        <f t="shared" si="146"/>
        <v>1.0000548999575538</v>
      </c>
      <c r="P205" s="324">
        <f t="shared" si="147"/>
        <v>11010.588451255411</v>
      </c>
      <c r="Q205" s="324">
        <f t="shared" si="148"/>
        <v>4415.9178268266987</v>
      </c>
      <c r="R205" s="324">
        <f t="shared" si="149"/>
        <v>1721.34627707718</v>
      </c>
      <c r="S205" s="324">
        <f t="shared" si="150"/>
        <v>17147.85255515929</v>
      </c>
      <c r="T205" s="324">
        <f t="shared" si="151"/>
        <v>16834.369045697695</v>
      </c>
      <c r="U205" s="334">
        <f t="shared" si="152"/>
        <v>0.99923323065646885</v>
      </c>
      <c r="W205" s="324">
        <f t="shared" si="153"/>
        <v>11010.588451255411</v>
      </c>
      <c r="X205" s="324">
        <f t="shared" si="154"/>
        <v>5198.0619674415957</v>
      </c>
      <c r="Y205" s="324">
        <f t="shared" si="155"/>
        <v>1648.0742790181441</v>
      </c>
      <c r="Z205" s="324">
        <f t="shared" si="156"/>
        <v>17856.724697715152</v>
      </c>
      <c r="AA205" s="324">
        <f t="shared" si="157"/>
        <v>16839.846070472435</v>
      </c>
      <c r="AB205" s="334">
        <f t="shared" si="158"/>
        <v>0.99955832898033192</v>
      </c>
      <c r="AD205" s="324">
        <f t="shared" si="159"/>
        <v>11010.588451255411</v>
      </c>
      <c r="AE205" s="324">
        <f t="shared" si="160"/>
        <v>5823.410582796002</v>
      </c>
      <c r="AF205" s="324">
        <f t="shared" si="161"/>
        <v>1603.6503462882688</v>
      </c>
      <c r="AG205" s="324">
        <f t="shared" si="162"/>
        <v>18437.649380339681</v>
      </c>
      <c r="AH205" s="324">
        <f t="shared" si="163"/>
        <v>16843.729787572214</v>
      </c>
      <c r="AI205" s="334">
        <f t="shared" si="164"/>
        <v>0.99978885375818571</v>
      </c>
    </row>
    <row r="206" spans="2:35" x14ac:dyDescent="0.2">
      <c r="B206" s="319">
        <f t="shared" si="139"/>
        <v>1985</v>
      </c>
      <c r="C206" s="324">
        <f>'Final Floorspace Estimates'!D229</f>
        <v>11304.387809578857</v>
      </c>
      <c r="D206" s="324">
        <f>'Final Floorspace Estimates'!E229</f>
        <v>4931.5346882519843</v>
      </c>
      <c r="E206" s="324">
        <f>'Final Floorspace Estimates'!F229</f>
        <v>1044.6220214039618</v>
      </c>
      <c r="F206" s="324">
        <f t="shared" si="140"/>
        <v>17280.544519234802</v>
      </c>
      <c r="H206" s="324">
        <f>H$7*C206</f>
        <v>11304.387809578857</v>
      </c>
      <c r="I206" s="324">
        <f>I$189*D206</f>
        <v>6761.2918499577827</v>
      </c>
      <c r="J206" s="324">
        <f>J$189*E206</f>
        <v>1623.3249077261548</v>
      </c>
      <c r="K206" s="324">
        <f>SUM(H206:J206)</f>
        <v>19689.004567262793</v>
      </c>
      <c r="L206" s="324">
        <f>K206*L$189</f>
        <v>17280.544519234802</v>
      </c>
      <c r="M206" s="334">
        <f>L206/F206</f>
        <v>1</v>
      </c>
      <c r="P206" s="324">
        <f>P$7*C206</f>
        <v>11304.387809578857</v>
      </c>
      <c r="Q206" s="324">
        <f>Q$189*D206</f>
        <v>4505.4363561222899</v>
      </c>
      <c r="R206" s="324">
        <f>R$189*E206</f>
        <v>1792.5123807009279</v>
      </c>
      <c r="S206" s="324">
        <f>SUM(P206:R206)</f>
        <v>17602.336546402075</v>
      </c>
      <c r="T206" s="324">
        <f>S206*T$189</f>
        <v>17280.544519234802</v>
      </c>
      <c r="U206" s="334">
        <f>T206/F206</f>
        <v>1</v>
      </c>
      <c r="W206" s="324">
        <f>W$42*C206</f>
        <v>11304.387809578857</v>
      </c>
      <c r="X206" s="324">
        <f>X$189*D206</f>
        <v>5303.4359532721019</v>
      </c>
      <c r="Y206" s="324">
        <f>Y$189*E206</f>
        <v>1716.2110778029828</v>
      </c>
      <c r="Z206" s="324">
        <f>SUM(W206:Y206)</f>
        <v>18324.034840653942</v>
      </c>
      <c r="AA206" s="324">
        <f>Z206*AA$189</f>
        <v>17280.544519234802</v>
      </c>
      <c r="AB206" s="334">
        <f>AA206/F206</f>
        <v>1</v>
      </c>
      <c r="AD206" s="324">
        <f>AD$189*C206</f>
        <v>11304.387809578857</v>
      </c>
      <c r="AE206" s="324">
        <f>AE$189*D206</f>
        <v>5941.4615002495284</v>
      </c>
      <c r="AF206" s="324">
        <f>AF$189*E206</f>
        <v>1669.9505139186851</v>
      </c>
      <c r="AG206" s="324">
        <f>SUM(AD206:AF206)</f>
        <v>18915.799823747071</v>
      </c>
      <c r="AH206" s="324">
        <f>AG206*AH$189</f>
        <v>17280.544519234802</v>
      </c>
      <c r="AI206" s="334">
        <f>AH206/F206</f>
        <v>1</v>
      </c>
    </row>
    <row r="207" spans="2:35" x14ac:dyDescent="0.2">
      <c r="B207" s="319">
        <f t="shared" si="139"/>
        <v>1986</v>
      </c>
      <c r="C207" s="324">
        <f>'Final Floorspace Estimates'!D230</f>
        <v>11614.386631268508</v>
      </c>
      <c r="D207" s="324">
        <f>'Final Floorspace Estimates'!E230</f>
        <v>5033.6768650734721</v>
      </c>
      <c r="E207" s="324">
        <f>'Final Floorspace Estimates'!F230</f>
        <v>1086.0954749897123</v>
      </c>
      <c r="F207" s="324">
        <f t="shared" si="140"/>
        <v>17734.158971331693</v>
      </c>
      <c r="H207" s="324">
        <f t="shared" ref="H207:H231" si="165">H$7*C207</f>
        <v>11614.386631268508</v>
      </c>
      <c r="I207" s="324">
        <f t="shared" ref="I207:J231" si="166">I$189*D207</f>
        <v>6901.3320425828624</v>
      </c>
      <c r="J207" s="324">
        <f t="shared" si="166"/>
        <v>1687.7739513378235</v>
      </c>
      <c r="K207" s="324">
        <f t="shared" ref="K207:K231" si="167">SUM(H207:J207)</f>
        <v>20203.492625189192</v>
      </c>
      <c r="L207" s="324">
        <f t="shared" ref="L207:L231" si="168">K207*L$189</f>
        <v>17732.097758467342</v>
      </c>
      <c r="M207" s="334">
        <f t="shared" ref="M207:M231" si="169">L207/F207</f>
        <v>0.99988377160328357</v>
      </c>
      <c r="P207" s="324">
        <f t="shared" ref="P207:P231" si="170">P$7*C207</f>
        <v>11614.386631268508</v>
      </c>
      <c r="Q207" s="324">
        <f t="shared" ref="Q207:R231" si="171">Q$189*D207</f>
        <v>4598.7531643850989</v>
      </c>
      <c r="R207" s="324">
        <f t="shared" si="171"/>
        <v>1863.6784843246755</v>
      </c>
      <c r="S207" s="324">
        <f t="shared" ref="S207:S231" si="172">SUM(P207:R207)</f>
        <v>18076.818279978281</v>
      </c>
      <c r="T207" s="324">
        <f t="shared" ref="T207:T231" si="173">S207*T$189</f>
        <v>17746.352152159718</v>
      </c>
      <c r="U207" s="334">
        <f t="shared" ref="U207:U231" si="174">T207/F207</f>
        <v>1.000687553373562</v>
      </c>
      <c r="W207" s="324">
        <f t="shared" ref="W207:W231" si="175">W$42*C207</f>
        <v>11614.386631268508</v>
      </c>
      <c r="X207" s="324">
        <f t="shared" ref="X207:Y231" si="176">X$189*D207</f>
        <v>5413.2809664666793</v>
      </c>
      <c r="Y207" s="324">
        <f t="shared" si="176"/>
        <v>1784.3478765878212</v>
      </c>
      <c r="Z207" s="324">
        <f t="shared" ref="Z207:Z231" si="177">SUM(W207:Y207)</f>
        <v>18812.015474323009</v>
      </c>
      <c r="AA207" s="324">
        <f t="shared" ref="AA207:AA231" si="178">Z207*AA$189</f>
        <v>17740.736345869736</v>
      </c>
      <c r="AB207" s="334">
        <f t="shared" ref="AB207:AB231" si="179">AA207/F207</f>
        <v>1.0003708873112436</v>
      </c>
      <c r="AD207" s="324">
        <f t="shared" ref="AD207:AF231" si="180">AD$189*C207</f>
        <v>11614.386631268508</v>
      </c>
      <c r="AE207" s="324">
        <f t="shared" si="180"/>
        <v>6064.5213283761068</v>
      </c>
      <c r="AF207" s="324">
        <f t="shared" si="180"/>
        <v>1736.2506815491013</v>
      </c>
      <c r="AG207" s="324">
        <f t="shared" ref="AG207:AG231" si="181">SUM(AD207:AF207)</f>
        <v>19415.158641193713</v>
      </c>
      <c r="AH207" s="324">
        <f t="shared" ref="AH207:AH231" si="182">AG207*AH$189</f>
        <v>17736.734178480718</v>
      </c>
      <c r="AI207" s="334">
        <f t="shared" ref="AI207:AI231" si="183">AH207/F207</f>
        <v>1.0001452116874101</v>
      </c>
    </row>
    <row r="208" spans="2:35" x14ac:dyDescent="0.2">
      <c r="B208" s="319">
        <f t="shared" si="139"/>
        <v>1987</v>
      </c>
      <c r="C208" s="324">
        <f>'Final Floorspace Estimates'!D231</f>
        <v>11932.88595572365</v>
      </c>
      <c r="D208" s="324">
        <f>'Final Floorspace Estimates'!E231</f>
        <v>5130.779686618258</v>
      </c>
      <c r="E208" s="324">
        <f>'Final Floorspace Estimates'!F231</f>
        <v>1124.6777070632036</v>
      </c>
      <c r="F208" s="324">
        <f t="shared" si="140"/>
        <v>18188.343349405113</v>
      </c>
      <c r="H208" s="324">
        <f t="shared" si="165"/>
        <v>11932.88595572365</v>
      </c>
      <c r="I208" s="324">
        <f t="shared" si="166"/>
        <v>7034.4631178813279</v>
      </c>
      <c r="J208" s="324">
        <f t="shared" si="166"/>
        <v>1747.7300857455523</v>
      </c>
      <c r="K208" s="324">
        <f t="shared" si="167"/>
        <v>20715.079159350531</v>
      </c>
      <c r="L208" s="324">
        <f t="shared" si="168"/>
        <v>18181.104403207282</v>
      </c>
      <c r="M208" s="334">
        <f t="shared" si="169"/>
        <v>0.99960200079475259</v>
      </c>
      <c r="P208" s="324">
        <f t="shared" si="170"/>
        <v>11932.88595572365</v>
      </c>
      <c r="Q208" s="324">
        <f t="shared" si="171"/>
        <v>4687.4660317024745</v>
      </c>
      <c r="R208" s="324">
        <f t="shared" si="171"/>
        <v>1929.8834151511005</v>
      </c>
      <c r="S208" s="324">
        <f t="shared" si="172"/>
        <v>18550.235402577226</v>
      </c>
      <c r="T208" s="324">
        <f t="shared" si="173"/>
        <v>18211.114636485203</v>
      </c>
      <c r="U208" s="334">
        <f t="shared" si="174"/>
        <v>1.0012519714766015</v>
      </c>
      <c r="W208" s="324">
        <f t="shared" si="175"/>
        <v>11932.88595572365</v>
      </c>
      <c r="X208" s="324">
        <f t="shared" si="176"/>
        <v>5517.7065920577506</v>
      </c>
      <c r="Y208" s="324">
        <f t="shared" si="176"/>
        <v>1847.7346832357402</v>
      </c>
      <c r="Z208" s="324">
        <f t="shared" si="177"/>
        <v>19298.327231017141</v>
      </c>
      <c r="AA208" s="324">
        <f t="shared" si="178"/>
        <v>18199.354332293537</v>
      </c>
      <c r="AB208" s="334">
        <f t="shared" si="179"/>
        <v>1.0006053867950973</v>
      </c>
      <c r="AD208" s="324">
        <f t="shared" si="180"/>
        <v>11932.88595572365</v>
      </c>
      <c r="AE208" s="324">
        <f t="shared" si="180"/>
        <v>6181.5097938832705</v>
      </c>
      <c r="AF208" s="324">
        <f t="shared" si="180"/>
        <v>1797.9288933415953</v>
      </c>
      <c r="AG208" s="324">
        <f t="shared" si="181"/>
        <v>19912.324642948515</v>
      </c>
      <c r="AH208" s="324">
        <f t="shared" si="182"/>
        <v>18190.920589144054</v>
      </c>
      <c r="AI208" s="334">
        <f t="shared" si="183"/>
        <v>1.0001416973327055</v>
      </c>
    </row>
    <row r="209" spans="2:35" x14ac:dyDescent="0.2">
      <c r="B209" s="319">
        <f t="shared" si="139"/>
        <v>1988</v>
      </c>
      <c r="C209" s="324">
        <f>'Final Floorspace Estimates'!D232</f>
        <v>12068.736362303047</v>
      </c>
      <c r="D209" s="324">
        <f>'Final Floorspace Estimates'!E232</f>
        <v>5253.8755302742284</v>
      </c>
      <c r="E209" s="324">
        <f>'Final Floorspace Estimates'!F232</f>
        <v>1157.0075314370215</v>
      </c>
      <c r="F209" s="324">
        <f t="shared" si="140"/>
        <v>18479.619424014298</v>
      </c>
      <c r="H209" s="324">
        <f t="shared" si="165"/>
        <v>12068.736362303047</v>
      </c>
      <c r="I209" s="324">
        <f t="shared" si="166"/>
        <v>7203.2314581826704</v>
      </c>
      <c r="J209" s="324">
        <f t="shared" si="166"/>
        <v>1797.9700846093479</v>
      </c>
      <c r="K209" s="324">
        <f t="shared" si="167"/>
        <v>21069.937905095067</v>
      </c>
      <c r="L209" s="324">
        <f t="shared" si="168"/>
        <v>18492.555006661067</v>
      </c>
      <c r="M209" s="334">
        <f t="shared" si="169"/>
        <v>1.0006999918315396</v>
      </c>
      <c r="P209" s="324">
        <f t="shared" si="170"/>
        <v>12068.736362303047</v>
      </c>
      <c r="Q209" s="324">
        <f t="shared" si="171"/>
        <v>4799.9260516261575</v>
      </c>
      <c r="R209" s="324">
        <f t="shared" si="171"/>
        <v>1985.3595675474178</v>
      </c>
      <c r="S209" s="324">
        <f t="shared" si="172"/>
        <v>18854.021981476621</v>
      </c>
      <c r="T209" s="324">
        <f t="shared" si="173"/>
        <v>18509.347628859734</v>
      </c>
      <c r="U209" s="334">
        <f t="shared" si="174"/>
        <v>1.0016087022228826</v>
      </c>
      <c r="W209" s="324">
        <f t="shared" si="175"/>
        <v>12068.736362303047</v>
      </c>
      <c r="X209" s="324">
        <f t="shared" si="176"/>
        <v>5650.0854485826012</v>
      </c>
      <c r="Y209" s="324">
        <f t="shared" si="176"/>
        <v>1900.8493999437032</v>
      </c>
      <c r="Z209" s="324">
        <f t="shared" si="177"/>
        <v>19619.67121082935</v>
      </c>
      <c r="AA209" s="324">
        <f t="shared" si="178"/>
        <v>18502.398885385795</v>
      </c>
      <c r="AB209" s="334">
        <f t="shared" si="179"/>
        <v>1.0012326802218607</v>
      </c>
      <c r="AD209" s="324">
        <f t="shared" si="180"/>
        <v>12068.736362303047</v>
      </c>
      <c r="AE209" s="324">
        <f t="shared" si="180"/>
        <v>6329.8143810262882</v>
      </c>
      <c r="AF209" s="324">
        <f t="shared" si="180"/>
        <v>1849.6118999427745</v>
      </c>
      <c r="AG209" s="324">
        <f t="shared" si="181"/>
        <v>20248.16264327211</v>
      </c>
      <c r="AH209" s="324">
        <f t="shared" si="182"/>
        <v>18497.725671134664</v>
      </c>
      <c r="AI209" s="334">
        <f t="shared" si="183"/>
        <v>1.0009797954549235</v>
      </c>
    </row>
    <row r="210" spans="2:35" x14ac:dyDescent="0.2">
      <c r="B210" s="319">
        <f t="shared" si="139"/>
        <v>1989</v>
      </c>
      <c r="C210" s="324">
        <f>'Final Floorspace Estimates'!D233</f>
        <v>12195.073962214348</v>
      </c>
      <c r="D210" s="324">
        <f>'Final Floorspace Estimates'!E233</f>
        <v>5371.2108472275258</v>
      </c>
      <c r="E210" s="324">
        <f>'Final Floorspace Estimates'!F233</f>
        <v>1186.7866013916205</v>
      </c>
      <c r="F210" s="324">
        <f t="shared" si="140"/>
        <v>18753.071410833494</v>
      </c>
      <c r="H210" s="324">
        <f t="shared" si="165"/>
        <v>12195.073962214348</v>
      </c>
      <c r="I210" s="324">
        <f t="shared" si="166"/>
        <v>7364.101932057356</v>
      </c>
      <c r="J210" s="324">
        <f t="shared" si="166"/>
        <v>1844.2462543585268</v>
      </c>
      <c r="K210" s="324">
        <f t="shared" si="167"/>
        <v>21403.422148630234</v>
      </c>
      <c r="L210" s="324">
        <f t="shared" si="168"/>
        <v>18785.245746672099</v>
      </c>
      <c r="M210" s="334">
        <f t="shared" si="169"/>
        <v>1.0017156835343792</v>
      </c>
      <c r="P210" s="324">
        <f t="shared" si="170"/>
        <v>12195.073962214348</v>
      </c>
      <c r="Q210" s="324">
        <f t="shared" si="171"/>
        <v>4907.1232703982114</v>
      </c>
      <c r="R210" s="324">
        <f t="shared" si="171"/>
        <v>2036.4587694459537</v>
      </c>
      <c r="S210" s="324">
        <f t="shared" si="172"/>
        <v>19138.656002058517</v>
      </c>
      <c r="T210" s="324">
        <f t="shared" si="173"/>
        <v>18788.778194875107</v>
      </c>
      <c r="U210" s="334">
        <f t="shared" si="174"/>
        <v>1.001904049915844</v>
      </c>
      <c r="W210" s="324">
        <f t="shared" si="175"/>
        <v>12195.073962214348</v>
      </c>
      <c r="X210" s="324">
        <f t="shared" si="176"/>
        <v>5776.2693604591832</v>
      </c>
      <c r="Y210" s="324">
        <f t="shared" si="176"/>
        <v>1949.7734784099653</v>
      </c>
      <c r="Z210" s="324">
        <f t="shared" si="177"/>
        <v>19921.116801083499</v>
      </c>
      <c r="AA210" s="324">
        <f t="shared" si="178"/>
        <v>18786.678193290008</v>
      </c>
      <c r="AB210" s="334">
        <f t="shared" si="179"/>
        <v>1.0017920681748751</v>
      </c>
      <c r="AD210" s="324">
        <f t="shared" si="180"/>
        <v>12195.073962214348</v>
      </c>
      <c r="AE210" s="324">
        <f t="shared" si="180"/>
        <v>6471.178745745925</v>
      </c>
      <c r="AF210" s="324">
        <f t="shared" si="180"/>
        <v>1897.2172271862753</v>
      </c>
      <c r="AG210" s="324">
        <f t="shared" si="181"/>
        <v>20563.46993514655</v>
      </c>
      <c r="AH210" s="324">
        <f t="shared" si="182"/>
        <v>18785.774907500301</v>
      </c>
      <c r="AI210" s="334">
        <f t="shared" si="183"/>
        <v>1.0017439008229827</v>
      </c>
    </row>
    <row r="211" spans="2:35" x14ac:dyDescent="0.2">
      <c r="B211" s="319">
        <f t="shared" si="139"/>
        <v>1990</v>
      </c>
      <c r="C211" s="324">
        <f>'Final Floorspace Estimates'!D234</f>
        <v>12567.473332138225</v>
      </c>
      <c r="D211" s="324">
        <f>'Final Floorspace Estimates'!E234</f>
        <v>5379.6400392229498</v>
      </c>
      <c r="E211" s="324">
        <f>'Final Floorspace Estimates'!F234</f>
        <v>1178.251818772347</v>
      </c>
      <c r="F211" s="324">
        <f t="shared" si="140"/>
        <v>19125.365190133522</v>
      </c>
      <c r="H211" s="324">
        <f t="shared" si="165"/>
        <v>12567.473332138225</v>
      </c>
      <c r="I211" s="324">
        <f t="shared" si="166"/>
        <v>7375.6586239886037</v>
      </c>
      <c r="J211" s="324">
        <f t="shared" si="166"/>
        <v>1830.983346891504</v>
      </c>
      <c r="K211" s="324">
        <f t="shared" si="167"/>
        <v>21774.115303018334</v>
      </c>
      <c r="L211" s="324">
        <f t="shared" si="168"/>
        <v>19110.593812669817</v>
      </c>
      <c r="M211" s="334">
        <f t="shared" si="169"/>
        <v>0.99922765514190937</v>
      </c>
      <c r="P211" s="324">
        <f t="shared" si="170"/>
        <v>12567.473332138225</v>
      </c>
      <c r="Q211" s="324">
        <f t="shared" si="171"/>
        <v>4914.824156728665</v>
      </c>
      <c r="R211" s="324">
        <f t="shared" si="171"/>
        <v>2021.8135645793384</v>
      </c>
      <c r="S211" s="324">
        <f t="shared" si="172"/>
        <v>19504.111053446228</v>
      </c>
      <c r="T211" s="324">
        <f t="shared" si="173"/>
        <v>19147.552285385009</v>
      </c>
      <c r="U211" s="334">
        <f t="shared" si="174"/>
        <v>1.00116008740387</v>
      </c>
      <c r="W211" s="324">
        <f t="shared" si="175"/>
        <v>12567.473332138225</v>
      </c>
      <c r="X211" s="324">
        <f t="shared" si="176"/>
        <v>5785.3342221526555</v>
      </c>
      <c r="Y211" s="324">
        <f t="shared" si="176"/>
        <v>1935.7516713087216</v>
      </c>
      <c r="Z211" s="324">
        <f t="shared" si="177"/>
        <v>20288.559225599602</v>
      </c>
      <c r="AA211" s="324">
        <f t="shared" si="178"/>
        <v>19133.196044315853</v>
      </c>
      <c r="AB211" s="334">
        <f t="shared" si="179"/>
        <v>1.0004094486094504</v>
      </c>
      <c r="AD211" s="324">
        <f t="shared" si="180"/>
        <v>12567.473332138225</v>
      </c>
      <c r="AE211" s="324">
        <f t="shared" si="180"/>
        <v>6481.3341482493952</v>
      </c>
      <c r="AF211" s="324">
        <f t="shared" si="180"/>
        <v>1883.5733786657506</v>
      </c>
      <c r="AG211" s="324">
        <f t="shared" si="181"/>
        <v>20932.38085905337</v>
      </c>
      <c r="AH211" s="324">
        <f t="shared" si="182"/>
        <v>19122.793786088805</v>
      </c>
      <c r="AI211" s="334">
        <f t="shared" si="183"/>
        <v>0.99986555006823907</v>
      </c>
    </row>
    <row r="212" spans="2:35" x14ac:dyDescent="0.2">
      <c r="B212" s="319">
        <f t="shared" si="139"/>
        <v>1991</v>
      </c>
      <c r="C212" s="324">
        <f>'Final Floorspace Estimates'!D235</f>
        <v>12925.645339659677</v>
      </c>
      <c r="D212" s="324">
        <f>'Final Floorspace Estimates'!E235</f>
        <v>5380.3561088088381</v>
      </c>
      <c r="E212" s="324">
        <f>'Final Floorspace Estimates'!F235</f>
        <v>1165.8251554760102</v>
      </c>
      <c r="F212" s="324">
        <f t="shared" si="140"/>
        <v>19471.826603944526</v>
      </c>
      <c r="H212" s="324">
        <f t="shared" si="165"/>
        <v>12925.645339659677</v>
      </c>
      <c r="I212" s="324">
        <f t="shared" si="166"/>
        <v>7376.6403783026517</v>
      </c>
      <c r="J212" s="324">
        <f t="shared" si="166"/>
        <v>1811.6725228464986</v>
      </c>
      <c r="K212" s="324">
        <f t="shared" si="167"/>
        <v>22113.958240808828</v>
      </c>
      <c r="L212" s="324">
        <f t="shared" si="168"/>
        <v>19408.865418833226</v>
      </c>
      <c r="M212" s="334">
        <f t="shared" si="169"/>
        <v>0.99676654962105371</v>
      </c>
      <c r="P212" s="324">
        <f t="shared" si="170"/>
        <v>12925.645339659677</v>
      </c>
      <c r="Q212" s="324">
        <f t="shared" si="171"/>
        <v>4915.4783559079706</v>
      </c>
      <c r="R212" s="324">
        <f t="shared" si="171"/>
        <v>2000.4901123132756</v>
      </c>
      <c r="S212" s="324">
        <f t="shared" si="172"/>
        <v>19841.613807880924</v>
      </c>
      <c r="T212" s="324">
        <f t="shared" si="173"/>
        <v>19478.885080778313</v>
      </c>
      <c r="U212" s="334">
        <f t="shared" si="174"/>
        <v>1.0003624969026972</v>
      </c>
      <c r="W212" s="324">
        <f t="shared" si="175"/>
        <v>12925.645339659677</v>
      </c>
      <c r="X212" s="324">
        <f t="shared" si="176"/>
        <v>5786.1042926128493</v>
      </c>
      <c r="Y212" s="324">
        <f t="shared" si="176"/>
        <v>1915.3358876354673</v>
      </c>
      <c r="Z212" s="324">
        <f t="shared" si="177"/>
        <v>20627.085519907996</v>
      </c>
      <c r="AA212" s="324">
        <f t="shared" si="178"/>
        <v>19452.444438602306</v>
      </c>
      <c r="AB212" s="334">
        <f t="shared" si="179"/>
        <v>0.99900460466619534</v>
      </c>
      <c r="AD212" s="324">
        <f t="shared" si="180"/>
        <v>12925.645339659677</v>
      </c>
      <c r="AE212" s="324">
        <f t="shared" si="180"/>
        <v>6482.1968614096995</v>
      </c>
      <c r="AF212" s="324">
        <f t="shared" si="180"/>
        <v>1863.7079035629745</v>
      </c>
      <c r="AG212" s="324">
        <f t="shared" si="181"/>
        <v>21271.550104632352</v>
      </c>
      <c r="AH212" s="324">
        <f t="shared" si="182"/>
        <v>19432.642129928059</v>
      </c>
      <c r="AI212" s="334">
        <f t="shared" si="183"/>
        <v>0.99798763234628796</v>
      </c>
    </row>
    <row r="213" spans="2:35" x14ac:dyDescent="0.2">
      <c r="B213" s="319">
        <f t="shared" si="139"/>
        <v>1992</v>
      </c>
      <c r="C213" s="324">
        <f>'Final Floorspace Estimates'!D236</f>
        <v>13182.20678062062</v>
      </c>
      <c r="D213" s="324">
        <f>'Final Floorspace Estimates'!E236</f>
        <v>5437.8945904058892</v>
      </c>
      <c r="E213" s="324">
        <f>'Final Floorspace Estimates'!F236</f>
        <v>1198.8755233938855</v>
      </c>
      <c r="F213" s="324">
        <f t="shared" si="140"/>
        <v>19818.976894420397</v>
      </c>
      <c r="H213" s="324">
        <f t="shared" si="165"/>
        <v>13182.20678062062</v>
      </c>
      <c r="I213" s="324">
        <f t="shared" si="166"/>
        <v>7455.5274776082397</v>
      </c>
      <c r="J213" s="324">
        <f t="shared" si="166"/>
        <v>1863.032234159585</v>
      </c>
      <c r="K213" s="324">
        <f t="shared" si="167"/>
        <v>22500.766492388444</v>
      </c>
      <c r="L213" s="324">
        <f t="shared" si="168"/>
        <v>19748.357300659642</v>
      </c>
      <c r="M213" s="334">
        <f t="shared" si="169"/>
        <v>0.99643676895447431</v>
      </c>
      <c r="P213" s="324">
        <f t="shared" si="170"/>
        <v>13182.20678062062</v>
      </c>
      <c r="Q213" s="324">
        <f t="shared" si="171"/>
        <v>4968.0453524417244</v>
      </c>
      <c r="R213" s="324">
        <f t="shared" si="171"/>
        <v>2057.202676729532</v>
      </c>
      <c r="S213" s="324">
        <f t="shared" si="172"/>
        <v>20207.454809791874</v>
      </c>
      <c r="T213" s="324">
        <f t="shared" si="173"/>
        <v>19838.03806616853</v>
      </c>
      <c r="U213" s="334">
        <f t="shared" si="174"/>
        <v>1.0009617636596317</v>
      </c>
      <c r="W213" s="324">
        <f t="shared" si="175"/>
        <v>13182.20678062062</v>
      </c>
      <c r="X213" s="324">
        <f t="shared" si="176"/>
        <v>5847.9819171838426</v>
      </c>
      <c r="Y213" s="324">
        <f t="shared" si="176"/>
        <v>1969.6343864071944</v>
      </c>
      <c r="Z213" s="324">
        <f t="shared" si="177"/>
        <v>20999.823084211657</v>
      </c>
      <c r="AA213" s="324">
        <f t="shared" si="178"/>
        <v>19803.955889543788</v>
      </c>
      <c r="AB213" s="334">
        <f t="shared" si="179"/>
        <v>0.99924208979320028</v>
      </c>
      <c r="AD213" s="324">
        <f t="shared" si="180"/>
        <v>13182.20678062062</v>
      </c>
      <c r="AE213" s="324">
        <f t="shared" si="180"/>
        <v>6551.5186232551732</v>
      </c>
      <c r="AF213" s="324">
        <f t="shared" si="180"/>
        <v>1916.5427833173562</v>
      </c>
      <c r="AG213" s="324">
        <f t="shared" si="181"/>
        <v>21650.268187193149</v>
      </c>
      <c r="AH213" s="324">
        <f t="shared" si="182"/>
        <v>19778.620346387885</v>
      </c>
      <c r="AI213" s="334">
        <f t="shared" si="183"/>
        <v>0.99796374211204242</v>
      </c>
    </row>
    <row r="214" spans="2:35" x14ac:dyDescent="0.2">
      <c r="B214" s="319">
        <f t="shared" si="139"/>
        <v>1993</v>
      </c>
      <c r="C214" s="324">
        <f>'Final Floorspace Estimates'!D237</f>
        <v>13458.72428310294</v>
      </c>
      <c r="D214" s="324">
        <f>'Final Floorspace Estimates'!E237</f>
        <v>5490.982865203031</v>
      </c>
      <c r="E214" s="324">
        <f>'Final Floorspace Estimates'!F237</f>
        <v>1236.4985864383075</v>
      </c>
      <c r="F214" s="324">
        <f t="shared" si="140"/>
        <v>20186.205734744279</v>
      </c>
      <c r="H214" s="324">
        <f t="shared" si="165"/>
        <v>13458.72428310294</v>
      </c>
      <c r="I214" s="324">
        <f t="shared" si="166"/>
        <v>7528.3132009996461</v>
      </c>
      <c r="J214" s="324">
        <f t="shared" si="166"/>
        <v>1921.4978361606593</v>
      </c>
      <c r="K214" s="324">
        <f t="shared" si="167"/>
        <v>22908.535320263243</v>
      </c>
      <c r="L214" s="324">
        <f t="shared" si="168"/>
        <v>20106.245753555981</v>
      </c>
      <c r="M214" s="334">
        <f t="shared" si="169"/>
        <v>0.99603888010263009</v>
      </c>
      <c r="P214" s="324">
        <f t="shared" si="170"/>
        <v>13458.72428310294</v>
      </c>
      <c r="Q214" s="324">
        <f t="shared" si="171"/>
        <v>5016.5466524375752</v>
      </c>
      <c r="R214" s="324">
        <f t="shared" si="171"/>
        <v>2121.7617276830811</v>
      </c>
      <c r="S214" s="324">
        <f t="shared" si="172"/>
        <v>20597.032663223599</v>
      </c>
      <c r="T214" s="324">
        <f t="shared" si="173"/>
        <v>20220.493964690191</v>
      </c>
      <c r="U214" s="334">
        <f t="shared" si="174"/>
        <v>1.0016985970715089</v>
      </c>
      <c r="W214" s="324">
        <f t="shared" si="175"/>
        <v>13458.72428310294</v>
      </c>
      <c r="X214" s="324">
        <f t="shared" si="176"/>
        <v>5905.0737320152512</v>
      </c>
      <c r="Y214" s="324">
        <f t="shared" si="176"/>
        <v>2031.4453728259343</v>
      </c>
      <c r="Z214" s="324">
        <f t="shared" si="177"/>
        <v>21395.243387944127</v>
      </c>
      <c r="AA214" s="324">
        <f t="shared" si="178"/>
        <v>20176.858376462136</v>
      </c>
      <c r="AB214" s="334">
        <f t="shared" si="179"/>
        <v>0.99953694327676179</v>
      </c>
      <c r="AD214" s="324">
        <f t="shared" si="180"/>
        <v>13458.72428310294</v>
      </c>
      <c r="AE214" s="324">
        <f t="shared" si="180"/>
        <v>6615.4788224145323</v>
      </c>
      <c r="AF214" s="324">
        <f t="shared" si="180"/>
        <v>1976.6876512015183</v>
      </c>
      <c r="AG214" s="324">
        <f t="shared" si="181"/>
        <v>22050.890756718993</v>
      </c>
      <c r="AH214" s="324">
        <f t="shared" si="182"/>
        <v>20144.60942496813</v>
      </c>
      <c r="AI214" s="334">
        <f t="shared" si="183"/>
        <v>0.99793936957134277</v>
      </c>
    </row>
    <row r="215" spans="2:35" x14ac:dyDescent="0.2">
      <c r="B215" s="319">
        <f t="shared" si="139"/>
        <v>1994</v>
      </c>
      <c r="C215" s="324">
        <f>'Final Floorspace Estimates'!D238</f>
        <v>13601.314656692544</v>
      </c>
      <c r="D215" s="324">
        <f>'Final Floorspace Estimates'!E238</f>
        <v>5655.6166194293992</v>
      </c>
      <c r="E215" s="324">
        <f>'Final Floorspace Estimates'!F238</f>
        <v>1239.4702601989095</v>
      </c>
      <c r="F215" s="324">
        <f t="shared" si="140"/>
        <v>20496.401536320853</v>
      </c>
      <c r="H215" s="324">
        <f t="shared" si="165"/>
        <v>13601.314656692544</v>
      </c>
      <c r="I215" s="324">
        <f t="shared" si="166"/>
        <v>7754.0313457650955</v>
      </c>
      <c r="J215" s="324">
        <f t="shared" si="166"/>
        <v>1926.1157667943044</v>
      </c>
      <c r="K215" s="324">
        <f t="shared" si="167"/>
        <v>23281.461769251946</v>
      </c>
      <c r="L215" s="324">
        <f t="shared" si="168"/>
        <v>20433.553926101413</v>
      </c>
      <c r="M215" s="334">
        <f t="shared" si="169"/>
        <v>0.99693372467805774</v>
      </c>
      <c r="P215" s="324">
        <f t="shared" si="170"/>
        <v>13601.314656692544</v>
      </c>
      <c r="Q215" s="324">
        <f t="shared" si="171"/>
        <v>5166.955591769055</v>
      </c>
      <c r="R215" s="324">
        <f t="shared" si="171"/>
        <v>2126.8609519940183</v>
      </c>
      <c r="S215" s="324">
        <f t="shared" si="172"/>
        <v>20895.131200455617</v>
      </c>
      <c r="T215" s="324">
        <f t="shared" si="173"/>
        <v>20513.142899686809</v>
      </c>
      <c r="U215" s="334">
        <f t="shared" si="174"/>
        <v>1.0008167952475115</v>
      </c>
      <c r="W215" s="324">
        <f t="shared" si="175"/>
        <v>13601.314656692544</v>
      </c>
      <c r="X215" s="324">
        <f t="shared" si="176"/>
        <v>6082.1229928399316</v>
      </c>
      <c r="Y215" s="324">
        <f t="shared" si="176"/>
        <v>2036.327540081711</v>
      </c>
      <c r="Z215" s="324">
        <f t="shared" si="177"/>
        <v>21719.765189614187</v>
      </c>
      <c r="AA215" s="324">
        <f t="shared" si="178"/>
        <v>20482.899785463389</v>
      </c>
      <c r="AB215" s="334">
        <f t="shared" si="179"/>
        <v>0.99934126237556686</v>
      </c>
      <c r="AD215" s="324">
        <f t="shared" si="180"/>
        <v>13601.314656692544</v>
      </c>
      <c r="AE215" s="324">
        <f t="shared" si="180"/>
        <v>6813.8278504985719</v>
      </c>
      <c r="AF215" s="324">
        <f t="shared" si="180"/>
        <v>1981.4382193707077</v>
      </c>
      <c r="AG215" s="324">
        <f t="shared" si="181"/>
        <v>22396.58072656182</v>
      </c>
      <c r="AH215" s="324">
        <f t="shared" si="182"/>
        <v>20460.414781832947</v>
      </c>
      <c r="AI215" s="334">
        <f t="shared" si="183"/>
        <v>0.99824424036462522</v>
      </c>
    </row>
    <row r="216" spans="2:35" x14ac:dyDescent="0.2">
      <c r="B216" s="319">
        <f t="shared" si="139"/>
        <v>1995</v>
      </c>
      <c r="C216" s="324">
        <f>'Final Floorspace Estimates'!D239</f>
        <v>13744.529154137033</v>
      </c>
      <c r="D216" s="324">
        <f>'Final Floorspace Estimates'!E239</f>
        <v>5826.3251001601666</v>
      </c>
      <c r="E216" s="324">
        <f>'Final Floorspace Estimates'!F239</f>
        <v>1245.9667063093564</v>
      </c>
      <c r="F216" s="324">
        <f t="shared" si="140"/>
        <v>20816.820960606554</v>
      </c>
      <c r="H216" s="324">
        <f t="shared" si="165"/>
        <v>13744.529154137033</v>
      </c>
      <c r="I216" s="324">
        <f t="shared" si="166"/>
        <v>7988.0781349386962</v>
      </c>
      <c r="J216" s="324">
        <f t="shared" si="166"/>
        <v>1936.2111338904483</v>
      </c>
      <c r="K216" s="324">
        <f t="shared" si="167"/>
        <v>23668.818422966175</v>
      </c>
      <c r="L216" s="324">
        <f t="shared" si="168"/>
        <v>20773.527126699897</v>
      </c>
      <c r="M216" s="334">
        <f t="shared" si="169"/>
        <v>0.99792024757341258</v>
      </c>
      <c r="P216" s="324">
        <f t="shared" si="170"/>
        <v>13744.529154137033</v>
      </c>
      <c r="Q216" s="324">
        <f t="shared" si="171"/>
        <v>5322.9143843159281</v>
      </c>
      <c r="R216" s="324">
        <f t="shared" si="171"/>
        <v>2138.008486551907</v>
      </c>
      <c r="S216" s="324">
        <f t="shared" si="172"/>
        <v>21205.452025004866</v>
      </c>
      <c r="T216" s="324">
        <f t="shared" si="173"/>
        <v>20817.790683788236</v>
      </c>
      <c r="U216" s="334">
        <f t="shared" si="174"/>
        <v>1.0000465836346251</v>
      </c>
      <c r="W216" s="324">
        <f t="shared" si="175"/>
        <v>13744.529154137033</v>
      </c>
      <c r="X216" s="324">
        <f t="shared" si="176"/>
        <v>6265.7050928285489</v>
      </c>
      <c r="Y216" s="324">
        <f t="shared" si="176"/>
        <v>2047.0005610908934</v>
      </c>
      <c r="Z216" s="324">
        <f t="shared" si="177"/>
        <v>22057.234808056473</v>
      </c>
      <c r="AA216" s="324">
        <f t="shared" si="178"/>
        <v>20801.151677914659</v>
      </c>
      <c r="AB216" s="334">
        <f t="shared" si="179"/>
        <v>0.99924727782779377</v>
      </c>
      <c r="AD216" s="324">
        <f t="shared" si="180"/>
        <v>13744.529154137033</v>
      </c>
      <c r="AE216" s="324">
        <f t="shared" si="180"/>
        <v>7019.4956456464261</v>
      </c>
      <c r="AF216" s="324">
        <f t="shared" si="180"/>
        <v>1991.8235485122523</v>
      </c>
      <c r="AG216" s="324">
        <f t="shared" si="181"/>
        <v>22755.848348295713</v>
      </c>
      <c r="AH216" s="324">
        <f t="shared" si="182"/>
        <v>20788.624013773442</v>
      </c>
      <c r="AI216" s="334">
        <f t="shared" si="183"/>
        <v>0.99864547296215544</v>
      </c>
    </row>
    <row r="217" spans="2:35" x14ac:dyDescent="0.2">
      <c r="B217" s="319">
        <f t="shared" si="139"/>
        <v>1996</v>
      </c>
      <c r="C217" s="324">
        <f>'Final Floorspace Estimates'!D240</f>
        <v>13944.121049455003</v>
      </c>
      <c r="D217" s="324">
        <f>'Final Floorspace Estimates'!E240</f>
        <v>5954.065916513593</v>
      </c>
      <c r="E217" s="324">
        <f>'Final Floorspace Estimates'!F240</f>
        <v>1258.0030320054298</v>
      </c>
      <c r="F217" s="324">
        <f t="shared" si="140"/>
        <v>21156.189997974026</v>
      </c>
      <c r="H217" s="324">
        <f t="shared" si="165"/>
        <v>13944.121049455003</v>
      </c>
      <c r="I217" s="324">
        <f t="shared" si="166"/>
        <v>8163.214881431606</v>
      </c>
      <c r="J217" s="324">
        <f t="shared" si="166"/>
        <v>1954.9153799235544</v>
      </c>
      <c r="K217" s="324">
        <f t="shared" si="167"/>
        <v>24062.251310810163</v>
      </c>
      <c r="L217" s="324">
        <f t="shared" si="168"/>
        <v>21118.833285296838</v>
      </c>
      <c r="M217" s="334">
        <f t="shared" si="169"/>
        <v>0.99823424195562782</v>
      </c>
      <c r="P217" s="324">
        <f t="shared" si="170"/>
        <v>13944.121049455003</v>
      </c>
      <c r="Q217" s="324">
        <f t="shared" si="171"/>
        <v>5439.6180383590608</v>
      </c>
      <c r="R217" s="324">
        <f t="shared" si="171"/>
        <v>2158.6621415450913</v>
      </c>
      <c r="S217" s="324">
        <f t="shared" si="172"/>
        <v>21542.401229359155</v>
      </c>
      <c r="T217" s="324">
        <f t="shared" si="173"/>
        <v>21148.580048666914</v>
      </c>
      <c r="U217" s="334">
        <f t="shared" si="174"/>
        <v>0.99964029679692601</v>
      </c>
      <c r="W217" s="324">
        <f t="shared" si="175"/>
        <v>13944.121049455003</v>
      </c>
      <c r="X217" s="324">
        <f t="shared" si="176"/>
        <v>6403.0792128490293</v>
      </c>
      <c r="Y217" s="324">
        <f t="shared" si="176"/>
        <v>2066.7750585381932</v>
      </c>
      <c r="Z217" s="324">
        <f t="shared" si="177"/>
        <v>22413.975320842226</v>
      </c>
      <c r="AA217" s="324">
        <f t="shared" si="178"/>
        <v>21137.577054018606</v>
      </c>
      <c r="AB217" s="334">
        <f t="shared" si="179"/>
        <v>0.99912021285698405</v>
      </c>
      <c r="AD217" s="324">
        <f t="shared" si="180"/>
        <v>13944.121049455003</v>
      </c>
      <c r="AE217" s="324">
        <f t="shared" si="180"/>
        <v>7173.3964473952929</v>
      </c>
      <c r="AF217" s="324">
        <f t="shared" si="180"/>
        <v>2011.0650232945243</v>
      </c>
      <c r="AG217" s="324">
        <f t="shared" si="181"/>
        <v>23128.582520144821</v>
      </c>
      <c r="AH217" s="324">
        <f t="shared" si="182"/>
        <v>21129.135623670711</v>
      </c>
      <c r="AI217" s="334">
        <f t="shared" si="183"/>
        <v>0.99872120763209693</v>
      </c>
    </row>
    <row r="218" spans="2:35" x14ac:dyDescent="0.2">
      <c r="B218" s="319">
        <f t="shared" si="139"/>
        <v>1997</v>
      </c>
      <c r="C218" s="324">
        <f>'Final Floorspace Estimates'!D241</f>
        <v>14147.342113789158</v>
      </c>
      <c r="D218" s="324">
        <f>'Final Floorspace Estimates'!E241</f>
        <v>6084.5768897878243</v>
      </c>
      <c r="E218" s="324">
        <f>'Final Floorspace Estimates'!F241</f>
        <v>1269.6544816579928</v>
      </c>
      <c r="F218" s="324">
        <f t="shared" si="140"/>
        <v>21501.573485234974</v>
      </c>
      <c r="H218" s="324">
        <f t="shared" si="165"/>
        <v>14147.342113789158</v>
      </c>
      <c r="I218" s="324">
        <f t="shared" si="166"/>
        <v>8342.1496016985529</v>
      </c>
      <c r="J218" s="324">
        <f t="shared" si="166"/>
        <v>1973.0215351113443</v>
      </c>
      <c r="K218" s="324">
        <f t="shared" si="167"/>
        <v>24462.513250599055</v>
      </c>
      <c r="L218" s="324">
        <f t="shared" si="168"/>
        <v>21470.133131170096</v>
      </c>
      <c r="M218" s="334">
        <f t="shared" si="169"/>
        <v>0.99853776496466795</v>
      </c>
      <c r="P218" s="324">
        <f t="shared" si="170"/>
        <v>14147.342113789158</v>
      </c>
      <c r="Q218" s="324">
        <f t="shared" si="171"/>
        <v>5558.8525000497384</v>
      </c>
      <c r="R218" s="324">
        <f t="shared" si="171"/>
        <v>2178.655370988276</v>
      </c>
      <c r="S218" s="324">
        <f t="shared" si="172"/>
        <v>21884.849984827171</v>
      </c>
      <c r="T218" s="324">
        <f t="shared" si="173"/>
        <v>21484.768426205417</v>
      </c>
      <c r="U218" s="334">
        <f t="shared" si="174"/>
        <v>0.99921842654719684</v>
      </c>
      <c r="W218" s="324">
        <f t="shared" si="175"/>
        <v>14147.342113789158</v>
      </c>
      <c r="X218" s="324">
        <f t="shared" si="176"/>
        <v>6543.4323953193789</v>
      </c>
      <c r="Y218" s="324">
        <f t="shared" si="176"/>
        <v>2085.9172425592783</v>
      </c>
      <c r="Z218" s="324">
        <f t="shared" si="177"/>
        <v>22776.691751667815</v>
      </c>
      <c r="AA218" s="324">
        <f t="shared" si="178"/>
        <v>21479.638040326787</v>
      </c>
      <c r="AB218" s="334">
        <f t="shared" si="179"/>
        <v>0.99897982141059349</v>
      </c>
      <c r="AD218" s="324">
        <f t="shared" si="180"/>
        <v>14147.342113789158</v>
      </c>
      <c r="AE218" s="324">
        <f t="shared" si="180"/>
        <v>7330.634705278012</v>
      </c>
      <c r="AF218" s="324">
        <f t="shared" si="180"/>
        <v>2029.6912286937222</v>
      </c>
      <c r="AG218" s="324">
        <f t="shared" si="181"/>
        <v>23507.668047760893</v>
      </c>
      <c r="AH218" s="324">
        <f t="shared" si="182"/>
        <v>21475.449519863629</v>
      </c>
      <c r="AI218" s="334">
        <f t="shared" si="183"/>
        <v>0.99878502076188591</v>
      </c>
    </row>
    <row r="219" spans="2:35" x14ac:dyDescent="0.2">
      <c r="B219" s="319">
        <f t="shared" si="139"/>
        <v>1998</v>
      </c>
      <c r="C219" s="324">
        <f>'Final Floorspace Estimates'!D242</f>
        <v>14517.791901361079</v>
      </c>
      <c r="D219" s="324">
        <f>'Final Floorspace Estimates'!E242</f>
        <v>6020.0622571453723</v>
      </c>
      <c r="E219" s="324">
        <f>'Final Floorspace Estimates'!F242</f>
        <v>1283.1090647509895</v>
      </c>
      <c r="F219" s="324">
        <f t="shared" si="140"/>
        <v>21820.96322325744</v>
      </c>
      <c r="H219" s="324">
        <f t="shared" si="165"/>
        <v>14517.791901361079</v>
      </c>
      <c r="I219" s="324">
        <f t="shared" si="166"/>
        <v>8253.6979760965751</v>
      </c>
      <c r="J219" s="324">
        <f t="shared" si="166"/>
        <v>1993.9297290900415</v>
      </c>
      <c r="K219" s="324">
        <f t="shared" si="167"/>
        <v>24765.419606547697</v>
      </c>
      <c r="L219" s="324">
        <f t="shared" si="168"/>
        <v>21735.986427676155</v>
      </c>
      <c r="M219" s="334">
        <f t="shared" si="169"/>
        <v>0.99610572664864239</v>
      </c>
      <c r="P219" s="324">
        <f t="shared" si="170"/>
        <v>14517.791901361079</v>
      </c>
      <c r="Q219" s="324">
        <f t="shared" si="171"/>
        <v>5499.9121113505344</v>
      </c>
      <c r="R219" s="324">
        <f t="shared" si="171"/>
        <v>2201.7426755608453</v>
      </c>
      <c r="S219" s="324">
        <f t="shared" si="172"/>
        <v>22219.446688272459</v>
      </c>
      <c r="T219" s="324">
        <f t="shared" si="173"/>
        <v>21813.248296740407</v>
      </c>
      <c r="U219" s="334">
        <f t="shared" si="174"/>
        <v>0.99964644427296356</v>
      </c>
      <c r="W219" s="324">
        <f t="shared" si="175"/>
        <v>14517.791901361079</v>
      </c>
      <c r="X219" s="324">
        <f t="shared" si="176"/>
        <v>6474.0525280169759</v>
      </c>
      <c r="Y219" s="324">
        <f t="shared" si="176"/>
        <v>2108.0217972003798</v>
      </c>
      <c r="Z219" s="324">
        <f t="shared" si="177"/>
        <v>23099.866226578437</v>
      </c>
      <c r="AA219" s="324">
        <f t="shared" si="178"/>
        <v>21784.408848161271</v>
      </c>
      <c r="AB219" s="334">
        <f t="shared" si="179"/>
        <v>0.99832480469710849</v>
      </c>
      <c r="AD219" s="324">
        <f t="shared" si="180"/>
        <v>14517.791901361079</v>
      </c>
      <c r="AE219" s="324">
        <f t="shared" si="180"/>
        <v>7252.9081494938655</v>
      </c>
      <c r="AF219" s="324">
        <f t="shared" si="180"/>
        <v>2051.1999538501323</v>
      </c>
      <c r="AG219" s="324">
        <f t="shared" si="181"/>
        <v>23821.900004705079</v>
      </c>
      <c r="AH219" s="324">
        <f t="shared" si="182"/>
        <v>21762.516383117454</v>
      </c>
      <c r="AI219" s="334">
        <f t="shared" si="183"/>
        <v>0.99732152794805629</v>
      </c>
    </row>
    <row r="220" spans="2:35" x14ac:dyDescent="0.2">
      <c r="B220" s="319">
        <f t="shared" si="139"/>
        <v>1999</v>
      </c>
      <c r="C220" s="324">
        <f>'Final Floorspace Estimates'!D243</f>
        <v>14907.043735142353</v>
      </c>
      <c r="D220" s="324">
        <f>'Final Floorspace Estimates'!E243</f>
        <v>5957.6743920595536</v>
      </c>
      <c r="E220" s="324">
        <f>'Final Floorspace Estimates'!F243</f>
        <v>1294.3239929662648</v>
      </c>
      <c r="F220" s="324">
        <f t="shared" si="140"/>
        <v>22159.042120168171</v>
      </c>
      <c r="H220" s="324">
        <f t="shared" si="165"/>
        <v>14907.043735142353</v>
      </c>
      <c r="I220" s="324">
        <f t="shared" si="166"/>
        <v>8168.1622168640815</v>
      </c>
      <c r="J220" s="324">
        <f t="shared" si="166"/>
        <v>2011.3575373663298</v>
      </c>
      <c r="K220" s="324">
        <f t="shared" si="167"/>
        <v>25086.563489372766</v>
      </c>
      <c r="L220" s="324">
        <f t="shared" si="168"/>
        <v>22017.846343208188</v>
      </c>
      <c r="M220" s="334">
        <f t="shared" si="169"/>
        <v>0.993628073984684</v>
      </c>
      <c r="P220" s="324">
        <f t="shared" si="170"/>
        <v>14907.043735142353</v>
      </c>
      <c r="Q220" s="324">
        <f t="shared" si="171"/>
        <v>5442.9147315677046</v>
      </c>
      <c r="R220" s="324">
        <f t="shared" si="171"/>
        <v>2220.9868588756244</v>
      </c>
      <c r="S220" s="324">
        <f t="shared" si="172"/>
        <v>22570.945325585682</v>
      </c>
      <c r="T220" s="324">
        <f t="shared" si="173"/>
        <v>22158.321113325263</v>
      </c>
      <c r="U220" s="334">
        <f t="shared" si="174"/>
        <v>0.99996746218365407</v>
      </c>
      <c r="W220" s="324">
        <f t="shared" si="175"/>
        <v>14907.043735142353</v>
      </c>
      <c r="X220" s="324">
        <f t="shared" si="176"/>
        <v>6406.9598139512664</v>
      </c>
      <c r="Y220" s="324">
        <f t="shared" si="176"/>
        <v>2126.4468195007448</v>
      </c>
      <c r="Z220" s="324">
        <f t="shared" si="177"/>
        <v>23440.450368594364</v>
      </c>
      <c r="AA220" s="324">
        <f t="shared" si="178"/>
        <v>22105.597902855381</v>
      </c>
      <c r="AB220" s="334">
        <f t="shared" si="179"/>
        <v>0.99758815308789239</v>
      </c>
      <c r="AD220" s="324">
        <f t="shared" si="180"/>
        <v>14907.043735142353</v>
      </c>
      <c r="AE220" s="324">
        <f t="shared" si="180"/>
        <v>7177.7439010555072</v>
      </c>
      <c r="AF220" s="324">
        <f t="shared" si="180"/>
        <v>2069.1283286621906</v>
      </c>
      <c r="AG220" s="324">
        <f t="shared" si="181"/>
        <v>24153.915964860051</v>
      </c>
      <c r="AH220" s="324">
        <f t="shared" si="182"/>
        <v>22065.82983716192</v>
      </c>
      <c r="AI220" s="334">
        <f t="shared" si="183"/>
        <v>0.99579348771030973</v>
      </c>
    </row>
    <row r="221" spans="2:35" x14ac:dyDescent="0.2">
      <c r="B221" s="319">
        <f t="shared" si="139"/>
        <v>2000</v>
      </c>
      <c r="C221" s="324">
        <f>'Final Floorspace Estimates'!D244</f>
        <v>15165.256212652626</v>
      </c>
      <c r="D221" s="324">
        <f>'Final Floorspace Estimates'!E244</f>
        <v>6036.2877053535303</v>
      </c>
      <c r="E221" s="324">
        <f>'Final Floorspace Estimates'!F244</f>
        <v>1343.2353200258124</v>
      </c>
      <c r="F221" s="324">
        <f t="shared" si="140"/>
        <v>22544.77923803197</v>
      </c>
      <c r="H221" s="324">
        <f t="shared" si="165"/>
        <v>15165.256212652626</v>
      </c>
      <c r="I221" s="324">
        <f t="shared" si="166"/>
        <v>8275.9435847492077</v>
      </c>
      <c r="J221" s="324">
        <f t="shared" si="166"/>
        <v>2087.3649102331133</v>
      </c>
      <c r="K221" s="324">
        <f t="shared" si="167"/>
        <v>25528.564707634949</v>
      </c>
      <c r="L221" s="324">
        <f t="shared" si="168"/>
        <v>22405.779704879278</v>
      </c>
      <c r="M221" s="334">
        <f t="shared" si="169"/>
        <v>0.9938345134505373</v>
      </c>
      <c r="P221" s="324">
        <f t="shared" si="170"/>
        <v>15165.256212652626</v>
      </c>
      <c r="Q221" s="324">
        <f t="shared" si="171"/>
        <v>5514.7356356431974</v>
      </c>
      <c r="R221" s="324">
        <f t="shared" si="171"/>
        <v>2304.9159332339441</v>
      </c>
      <c r="S221" s="324">
        <f t="shared" si="172"/>
        <v>22984.907781529768</v>
      </c>
      <c r="T221" s="324">
        <f t="shared" si="173"/>
        <v>22564.715834297447</v>
      </c>
      <c r="U221" s="334">
        <f t="shared" si="174"/>
        <v>1.0008843109996768</v>
      </c>
      <c r="W221" s="324">
        <f t="shared" si="175"/>
        <v>15165.256212652626</v>
      </c>
      <c r="X221" s="324">
        <f t="shared" si="176"/>
        <v>6491.501584106978</v>
      </c>
      <c r="Y221" s="324">
        <f t="shared" si="176"/>
        <v>2206.8033117148598</v>
      </c>
      <c r="Z221" s="324">
        <f t="shared" si="177"/>
        <v>23863.561108474463</v>
      </c>
      <c r="AA221" s="324">
        <f t="shared" si="178"/>
        <v>22504.613951484738</v>
      </c>
      <c r="AB221" s="334">
        <f t="shared" si="179"/>
        <v>0.9982184218295882</v>
      </c>
      <c r="AD221" s="324">
        <f t="shared" si="180"/>
        <v>15165.256212652626</v>
      </c>
      <c r="AE221" s="324">
        <f t="shared" si="180"/>
        <v>7272.4564000785604</v>
      </c>
      <c r="AF221" s="324">
        <f t="shared" si="180"/>
        <v>2147.3188072141934</v>
      </c>
      <c r="AG221" s="324">
        <f t="shared" si="181"/>
        <v>24585.031419945379</v>
      </c>
      <c r="AH221" s="324">
        <f t="shared" si="182"/>
        <v>22459.675716477028</v>
      </c>
      <c r="AI221" s="334">
        <f t="shared" si="183"/>
        <v>0.99622513395866941</v>
      </c>
    </row>
    <row r="222" spans="2:35" x14ac:dyDescent="0.2">
      <c r="B222" s="319">
        <f t="shared" si="139"/>
        <v>2001</v>
      </c>
      <c r="C222" s="324">
        <f>'Final Floorspace Estimates'!D245</f>
        <v>15422.842072490719</v>
      </c>
      <c r="D222" s="324">
        <f>'Final Floorspace Estimates'!E245</f>
        <v>6114.0007704603413</v>
      </c>
      <c r="E222" s="324">
        <f>'Final Floorspace Estimates'!F245</f>
        <v>1384.0205927814907</v>
      </c>
      <c r="F222" s="324">
        <f t="shared" si="140"/>
        <v>22920.86343573255</v>
      </c>
      <c r="H222" s="324">
        <f t="shared" si="165"/>
        <v>15422.842072490719</v>
      </c>
      <c r="I222" s="324">
        <f t="shared" si="166"/>
        <v>8382.4906835648435</v>
      </c>
      <c r="J222" s="324">
        <f t="shared" si="166"/>
        <v>2150.7445325042531</v>
      </c>
      <c r="K222" s="324">
        <f t="shared" si="167"/>
        <v>25956.077288559816</v>
      </c>
      <c r="L222" s="324">
        <f t="shared" si="168"/>
        <v>22780.99675366237</v>
      </c>
      <c r="M222" s="334">
        <f t="shared" si="169"/>
        <v>0.99389784409900828</v>
      </c>
      <c r="P222" s="324">
        <f t="shared" si="170"/>
        <v>15422.842072490719</v>
      </c>
      <c r="Q222" s="324">
        <f t="shared" si="171"/>
        <v>5585.7340754822235</v>
      </c>
      <c r="R222" s="324">
        <f t="shared" si="171"/>
        <v>2374.9011574268643</v>
      </c>
      <c r="S222" s="324">
        <f t="shared" si="172"/>
        <v>23383.477305399807</v>
      </c>
      <c r="T222" s="324">
        <f t="shared" si="173"/>
        <v>22955.999024633576</v>
      </c>
      <c r="U222" s="334">
        <f t="shared" si="174"/>
        <v>1.0015329086096405</v>
      </c>
      <c r="W222" s="324">
        <f t="shared" si="175"/>
        <v>15422.842072490719</v>
      </c>
      <c r="X222" s="324">
        <f t="shared" si="176"/>
        <v>6575.0752157612906</v>
      </c>
      <c r="Y222" s="324">
        <f t="shared" si="176"/>
        <v>2273.8094971870337</v>
      </c>
      <c r="Z222" s="324">
        <f t="shared" si="177"/>
        <v>24271.726785439045</v>
      </c>
      <c r="AA222" s="324">
        <f t="shared" si="178"/>
        <v>22889.536006771465</v>
      </c>
      <c r="AB222" s="334">
        <f t="shared" si="179"/>
        <v>0.99863323521607628</v>
      </c>
      <c r="AD222" s="324">
        <f t="shared" si="180"/>
        <v>15422.842072490719</v>
      </c>
      <c r="AE222" s="324">
        <f t="shared" si="180"/>
        <v>7366.0842894855723</v>
      </c>
      <c r="AF222" s="324">
        <f t="shared" si="180"/>
        <v>2212.5188372758998</v>
      </c>
      <c r="AG222" s="324">
        <f t="shared" si="181"/>
        <v>25001.445199252194</v>
      </c>
      <c r="AH222" s="324">
        <f t="shared" si="182"/>
        <v>22840.090867767667</v>
      </c>
      <c r="AI222" s="334">
        <f t="shared" si="183"/>
        <v>0.9964760242042644</v>
      </c>
    </row>
    <row r="223" spans="2:35" x14ac:dyDescent="0.2">
      <c r="B223" s="319">
        <f t="shared" si="139"/>
        <v>2002</v>
      </c>
      <c r="C223" s="324">
        <f>'Final Floorspace Estimates'!D246</f>
        <v>15604.055363294074</v>
      </c>
      <c r="D223" s="324">
        <f>'Final Floorspace Estimates'!E246</f>
        <v>6186.7646531903347</v>
      </c>
      <c r="E223" s="324">
        <f>'Final Floorspace Estimates'!F246</f>
        <v>1322.7930730047362</v>
      </c>
      <c r="F223" s="324">
        <f t="shared" si="140"/>
        <v>23113.613089489147</v>
      </c>
      <c r="H223" s="324">
        <f t="shared" si="165"/>
        <v>15604.055363294074</v>
      </c>
      <c r="I223" s="324">
        <f t="shared" si="166"/>
        <v>8482.2522949848317</v>
      </c>
      <c r="J223" s="324">
        <f t="shared" si="166"/>
        <v>2055.5980049991949</v>
      </c>
      <c r="K223" s="324">
        <f t="shared" si="167"/>
        <v>26141.905663278103</v>
      </c>
      <c r="L223" s="324">
        <f t="shared" si="168"/>
        <v>22944.09364824056</v>
      </c>
      <c r="M223" s="334">
        <f t="shared" si="169"/>
        <v>0.99266581816558674</v>
      </c>
      <c r="P223" s="324">
        <f t="shared" si="170"/>
        <v>15604.055363294074</v>
      </c>
      <c r="Q223" s="324">
        <f t="shared" si="171"/>
        <v>5652.2109560860035</v>
      </c>
      <c r="R223" s="324">
        <f t="shared" si="171"/>
        <v>2269.838192076068</v>
      </c>
      <c r="S223" s="324">
        <f t="shared" si="172"/>
        <v>23526.104511456146</v>
      </c>
      <c r="T223" s="324">
        <f t="shared" si="173"/>
        <v>23096.01883265244</v>
      </c>
      <c r="U223" s="334">
        <f t="shared" si="174"/>
        <v>0.99923879244804403</v>
      </c>
      <c r="W223" s="324">
        <f t="shared" si="175"/>
        <v>15604.055363294074</v>
      </c>
      <c r="X223" s="324">
        <f t="shared" si="176"/>
        <v>6653.3264329106332</v>
      </c>
      <c r="Y223" s="324">
        <f t="shared" si="176"/>
        <v>2173.2187135789673</v>
      </c>
      <c r="Z223" s="324">
        <f t="shared" si="177"/>
        <v>24430.600509783675</v>
      </c>
      <c r="AA223" s="324">
        <f t="shared" si="178"/>
        <v>23039.362422751801</v>
      </c>
      <c r="AB223" s="334">
        <f t="shared" si="179"/>
        <v>0.99678757853867894</v>
      </c>
      <c r="AD223" s="324">
        <f t="shared" si="180"/>
        <v>15604.055363294074</v>
      </c>
      <c r="AE223" s="324">
        <f t="shared" si="180"/>
        <v>7453.7494556414185</v>
      </c>
      <c r="AF223" s="324">
        <f t="shared" si="180"/>
        <v>2114.6394837660641</v>
      </c>
      <c r="AG223" s="324">
        <f t="shared" si="181"/>
        <v>25172.444302701555</v>
      </c>
      <c r="AH223" s="324">
        <f t="shared" si="182"/>
        <v>22996.307239659924</v>
      </c>
      <c r="AI223" s="334">
        <f t="shared" si="183"/>
        <v>0.99492481554592749</v>
      </c>
    </row>
    <row r="224" spans="2:35" x14ac:dyDescent="0.2">
      <c r="B224" s="319">
        <f t="shared" si="139"/>
        <v>2003</v>
      </c>
      <c r="C224" s="324">
        <f>'Final Floorspace Estimates'!D247</f>
        <v>15794.969562532242</v>
      </c>
      <c r="D224" s="324">
        <f>'Final Floorspace Estimates'!E247</f>
        <v>6258.821983222273</v>
      </c>
      <c r="E224" s="324">
        <f>'Final Floorspace Estimates'!F247</f>
        <v>1259.4191689700474</v>
      </c>
      <c r="F224" s="324">
        <f t="shared" si="140"/>
        <v>23313.210714724562</v>
      </c>
      <c r="H224" s="324">
        <f t="shared" si="165"/>
        <v>15794.969562532242</v>
      </c>
      <c r="I224" s="324">
        <f t="shared" si="166"/>
        <v>8581.0452000484984</v>
      </c>
      <c r="J224" s="324">
        <f t="shared" si="166"/>
        <v>1957.1160327532984</v>
      </c>
      <c r="K224" s="324">
        <f t="shared" si="167"/>
        <v>26333.13079533404</v>
      </c>
      <c r="L224" s="324">
        <f t="shared" si="168"/>
        <v>23111.927141112188</v>
      </c>
      <c r="M224" s="334">
        <f t="shared" si="169"/>
        <v>0.99136611528650387</v>
      </c>
      <c r="P224" s="324">
        <f t="shared" si="170"/>
        <v>15794.969562532242</v>
      </c>
      <c r="Q224" s="324">
        <f t="shared" si="171"/>
        <v>5718.0423321126973</v>
      </c>
      <c r="R224" s="324">
        <f t="shared" si="171"/>
        <v>2161.0921525824174</v>
      </c>
      <c r="S224" s="324">
        <f t="shared" si="172"/>
        <v>23674.104047227356</v>
      </c>
      <c r="T224" s="324">
        <f t="shared" si="173"/>
        <v>23241.3127576935</v>
      </c>
      <c r="U224" s="334">
        <f t="shared" si="174"/>
        <v>0.99691599934857311</v>
      </c>
      <c r="W224" s="324">
        <f t="shared" si="175"/>
        <v>15794.969562532242</v>
      </c>
      <c r="X224" s="324">
        <f t="shared" si="176"/>
        <v>6730.8178141835961</v>
      </c>
      <c r="Y224" s="324">
        <f t="shared" si="176"/>
        <v>2069.1016320705953</v>
      </c>
      <c r="Z224" s="324">
        <f t="shared" si="177"/>
        <v>24594.889008786435</v>
      </c>
      <c r="AA224" s="324">
        <f t="shared" si="178"/>
        <v>23194.295260726813</v>
      </c>
      <c r="AB224" s="334">
        <f t="shared" si="179"/>
        <v>0.99489922450181245</v>
      </c>
      <c r="AD224" s="324">
        <f t="shared" si="180"/>
        <v>15794.969562532242</v>
      </c>
      <c r="AE224" s="324">
        <f t="shared" si="180"/>
        <v>7540.5633744840516</v>
      </c>
      <c r="AF224" s="324">
        <f t="shared" si="180"/>
        <v>2013.3288839095476</v>
      </c>
      <c r="AG224" s="324">
        <f t="shared" si="181"/>
        <v>25348.861820925842</v>
      </c>
      <c r="AH224" s="324">
        <f t="shared" si="182"/>
        <v>23157.473608835626</v>
      </c>
      <c r="AI224" s="334">
        <f t="shared" si="183"/>
        <v>0.99331979160680028</v>
      </c>
    </row>
    <row r="225" spans="2:35" x14ac:dyDescent="0.2">
      <c r="B225" s="319">
        <f t="shared" si="139"/>
        <v>2004</v>
      </c>
      <c r="C225" s="324">
        <f>'Final Floorspace Estimates'!D248</f>
        <v>16054.816678221559</v>
      </c>
      <c r="D225" s="324">
        <f>'Final Floorspace Estimates'!E248</f>
        <v>6255.9262390312533</v>
      </c>
      <c r="E225" s="324">
        <f>'Final Floorspace Estimates'!F248</f>
        <v>1298.8475720185256</v>
      </c>
      <c r="F225" s="324">
        <f t="shared" si="140"/>
        <v>23609.590489271341</v>
      </c>
      <c r="H225" s="324">
        <f t="shared" si="165"/>
        <v>16054.816678221559</v>
      </c>
      <c r="I225" s="324">
        <f t="shared" si="166"/>
        <v>8577.0750421086304</v>
      </c>
      <c r="J225" s="324">
        <f t="shared" si="166"/>
        <v>2018.3871025077331</v>
      </c>
      <c r="K225" s="324">
        <f t="shared" si="167"/>
        <v>26650.278822837921</v>
      </c>
      <c r="L225" s="324">
        <f t="shared" si="168"/>
        <v>23390.27999484563</v>
      </c>
      <c r="M225" s="334">
        <f t="shared" si="169"/>
        <v>0.99071095728977721</v>
      </c>
      <c r="P225" s="324">
        <f t="shared" si="170"/>
        <v>16054.816678221559</v>
      </c>
      <c r="Q225" s="324">
        <f t="shared" si="171"/>
        <v>5715.3967882848638</v>
      </c>
      <c r="R225" s="324">
        <f t="shared" si="171"/>
        <v>2228.749065003884</v>
      </c>
      <c r="S225" s="324">
        <f t="shared" si="172"/>
        <v>23998.962531510308</v>
      </c>
      <c r="T225" s="324">
        <f t="shared" si="173"/>
        <v>23560.232435504691</v>
      </c>
      <c r="U225" s="334">
        <f t="shared" si="174"/>
        <v>0.99790940661215288</v>
      </c>
      <c r="W225" s="324">
        <f t="shared" si="175"/>
        <v>16054.816678221559</v>
      </c>
      <c r="X225" s="324">
        <f t="shared" si="176"/>
        <v>6727.7036935649739</v>
      </c>
      <c r="Y225" s="324">
        <f t="shared" si="176"/>
        <v>2133.87861427602</v>
      </c>
      <c r="Z225" s="324">
        <f t="shared" si="177"/>
        <v>24916.398986062552</v>
      </c>
      <c r="AA225" s="324">
        <f t="shared" si="178"/>
        <v>23497.496358302316</v>
      </c>
      <c r="AB225" s="334">
        <f t="shared" si="179"/>
        <v>0.99525217809178168</v>
      </c>
      <c r="AD225" s="324">
        <f t="shared" si="180"/>
        <v>16054.816678221559</v>
      </c>
      <c r="AE225" s="324">
        <f t="shared" si="180"/>
        <v>7537.074612118352</v>
      </c>
      <c r="AF225" s="324">
        <f t="shared" si="180"/>
        <v>2076.3597990010239</v>
      </c>
      <c r="AG225" s="324">
        <f t="shared" si="181"/>
        <v>25668.251089340934</v>
      </c>
      <c r="AH225" s="324">
        <f t="shared" si="182"/>
        <v>23449.251938234309</v>
      </c>
      <c r="AI225" s="334">
        <f t="shared" si="183"/>
        <v>0.99320875340426207</v>
      </c>
    </row>
    <row r="226" spans="2:35" x14ac:dyDescent="0.2">
      <c r="B226" s="319">
        <f t="shared" si="139"/>
        <v>2005</v>
      </c>
      <c r="C226" s="324">
        <f>'Final Floorspace Estimates'!D249</f>
        <v>16336.465546147901</v>
      </c>
      <c r="D226" s="324">
        <f>'Final Floorspace Estimates'!E249</f>
        <v>6252.7694149260788</v>
      </c>
      <c r="E226" s="324">
        <f>'Final Floorspace Estimates'!F249</f>
        <v>1337.7578237386249</v>
      </c>
      <c r="F226" s="324">
        <f t="shared" si="140"/>
        <v>23926.992784812606</v>
      </c>
      <c r="H226" s="324">
        <f t="shared" si="165"/>
        <v>16336.465546147901</v>
      </c>
      <c r="I226" s="324">
        <f t="shared" si="166"/>
        <v>8572.7469352527842</v>
      </c>
      <c r="J226" s="324">
        <f t="shared" si="166"/>
        <v>2078.8529738840994</v>
      </c>
      <c r="K226" s="324">
        <f t="shared" si="167"/>
        <v>26988.065455284785</v>
      </c>
      <c r="L226" s="324">
        <f t="shared" si="168"/>
        <v>23686.746833484383</v>
      </c>
      <c r="M226" s="334">
        <f t="shared" si="169"/>
        <v>0.98995920826788075</v>
      </c>
      <c r="P226" s="324">
        <f t="shared" si="170"/>
        <v>16336.465546147901</v>
      </c>
      <c r="Q226" s="324">
        <f t="shared" si="171"/>
        <v>5712.5127225746055</v>
      </c>
      <c r="R226" s="324">
        <f t="shared" si="171"/>
        <v>2295.5168590148969</v>
      </c>
      <c r="S226" s="324">
        <f t="shared" si="172"/>
        <v>24344.495127737406</v>
      </c>
      <c r="T226" s="324">
        <f t="shared" si="173"/>
        <v>23899.448277458901</v>
      </c>
      <c r="U226" s="334">
        <f t="shared" si="174"/>
        <v>0.99884881031220984</v>
      </c>
      <c r="W226" s="324">
        <f t="shared" si="175"/>
        <v>16336.465546147901</v>
      </c>
      <c r="X226" s="324">
        <f t="shared" si="176"/>
        <v>6724.3088042423014</v>
      </c>
      <c r="Y226" s="324">
        <f t="shared" si="176"/>
        <v>2197.8043248908393</v>
      </c>
      <c r="Z226" s="324">
        <f t="shared" si="177"/>
        <v>25258.578675281042</v>
      </c>
      <c r="AA226" s="324">
        <f t="shared" si="178"/>
        <v>23820.190099311763</v>
      </c>
      <c r="AB226" s="334">
        <f t="shared" si="179"/>
        <v>0.9955363097042168</v>
      </c>
      <c r="AD226" s="324">
        <f t="shared" si="180"/>
        <v>16336.465546147901</v>
      </c>
      <c r="AE226" s="324">
        <f t="shared" si="180"/>
        <v>7533.2713033981199</v>
      </c>
      <c r="AF226" s="324">
        <f t="shared" si="180"/>
        <v>2138.5623885743848</v>
      </c>
      <c r="AG226" s="324">
        <f t="shared" si="181"/>
        <v>26008.299238120406</v>
      </c>
      <c r="AH226" s="324">
        <f t="shared" si="182"/>
        <v>23759.903204816754</v>
      </c>
      <c r="AI226" s="334">
        <f t="shared" si="183"/>
        <v>0.99301669116973568</v>
      </c>
    </row>
    <row r="227" spans="2:35" x14ac:dyDescent="0.2">
      <c r="B227" s="319">
        <f t="shared" si="139"/>
        <v>2006</v>
      </c>
      <c r="C227" s="324">
        <f>'Final Floorspace Estimates'!D250</f>
        <v>16558.263547155828</v>
      </c>
      <c r="D227" s="324">
        <f>'Final Floorspace Estimates'!E250</f>
        <v>6300.3358761089385</v>
      </c>
      <c r="E227" s="324">
        <f>'Final Floorspace Estimates'!F250</f>
        <v>1319.1898414287969</v>
      </c>
      <c r="F227" s="324">
        <f t="shared" si="140"/>
        <v>24177.789264693562</v>
      </c>
      <c r="H227" s="324">
        <f t="shared" si="165"/>
        <v>16558.263547155828</v>
      </c>
      <c r="I227" s="324">
        <f t="shared" si="166"/>
        <v>8637.9620754997231</v>
      </c>
      <c r="J227" s="324">
        <f t="shared" si="166"/>
        <v>2049.9986442297691</v>
      </c>
      <c r="K227" s="324">
        <f t="shared" si="167"/>
        <v>27246.224266885321</v>
      </c>
      <c r="L227" s="324">
        <f t="shared" si="168"/>
        <v>23913.326334832738</v>
      </c>
      <c r="M227" s="334">
        <f t="shared" si="169"/>
        <v>0.98906174063453289</v>
      </c>
      <c r="P227" s="324">
        <f t="shared" si="170"/>
        <v>16558.263547155828</v>
      </c>
      <c r="Q227" s="324">
        <f t="shared" si="171"/>
        <v>5755.9693090315286</v>
      </c>
      <c r="R227" s="324">
        <f t="shared" si="171"/>
        <v>2263.6552502290988</v>
      </c>
      <c r="S227" s="324">
        <f t="shared" si="172"/>
        <v>24577.888106416456</v>
      </c>
      <c r="T227" s="324">
        <f t="shared" si="173"/>
        <v>24128.574549866444</v>
      </c>
      <c r="U227" s="334">
        <f t="shared" si="174"/>
        <v>0.997964465886921</v>
      </c>
      <c r="W227" s="324">
        <f t="shared" si="175"/>
        <v>16558.263547155828</v>
      </c>
      <c r="X227" s="324">
        <f t="shared" si="176"/>
        <v>6775.4623895568393</v>
      </c>
      <c r="Y227" s="324">
        <f t="shared" si="176"/>
        <v>2167.2989590459297</v>
      </c>
      <c r="Z227" s="324">
        <f t="shared" si="177"/>
        <v>25501.024895758597</v>
      </c>
      <c r="AA227" s="324">
        <f t="shared" si="178"/>
        <v>24048.829847212019</v>
      </c>
      <c r="AB227" s="334">
        <f t="shared" si="179"/>
        <v>0.99466620309782172</v>
      </c>
      <c r="AD227" s="324">
        <f t="shared" si="180"/>
        <v>16558.263547155828</v>
      </c>
      <c r="AE227" s="324">
        <f t="shared" si="180"/>
        <v>7590.5788791704908</v>
      </c>
      <c r="AF227" s="324">
        <f t="shared" si="180"/>
        <v>2108.8792965416737</v>
      </c>
      <c r="AG227" s="324">
        <f t="shared" si="181"/>
        <v>26257.721722867991</v>
      </c>
      <c r="AH227" s="324">
        <f t="shared" si="182"/>
        <v>23987.763321329927</v>
      </c>
      <c r="AI227" s="334">
        <f t="shared" si="183"/>
        <v>0.99214047482657453</v>
      </c>
    </row>
    <row r="228" spans="2:35" x14ac:dyDescent="0.2">
      <c r="B228" s="319">
        <f t="shared" si="139"/>
        <v>2007</v>
      </c>
      <c r="C228" s="324">
        <f>'Final Floorspace Estimates'!D251</f>
        <v>16740.007756643645</v>
      </c>
      <c r="D228" s="324">
        <f>'Final Floorspace Estimates'!E251</f>
        <v>6347.2209870792394</v>
      </c>
      <c r="E228" s="324">
        <f>'Final Floorspace Estimates'!F251</f>
        <v>1299.4347909939556</v>
      </c>
      <c r="F228" s="324">
        <f t="shared" si="140"/>
        <v>24386.663534716841</v>
      </c>
      <c r="H228" s="324">
        <f t="shared" si="165"/>
        <v>16740.007756643645</v>
      </c>
      <c r="I228" s="324">
        <f t="shared" si="166"/>
        <v>8702.243062804353</v>
      </c>
      <c r="J228" s="324">
        <f t="shared" si="166"/>
        <v>2019.2996308381464</v>
      </c>
      <c r="K228" s="324">
        <f t="shared" si="167"/>
        <v>27461.550450286144</v>
      </c>
      <c r="L228" s="324">
        <f t="shared" si="168"/>
        <v>24102.312714804517</v>
      </c>
      <c r="M228" s="334">
        <f t="shared" si="169"/>
        <v>0.98833990473901756</v>
      </c>
      <c r="P228" s="324">
        <f t="shared" si="170"/>
        <v>16740.007756643645</v>
      </c>
      <c r="Q228" s="324">
        <f t="shared" si="171"/>
        <v>5798.8034158319206</v>
      </c>
      <c r="R228" s="324">
        <f t="shared" si="171"/>
        <v>2229.7566995952229</v>
      </c>
      <c r="S228" s="324">
        <f t="shared" si="172"/>
        <v>24768.567872070787</v>
      </c>
      <c r="T228" s="324">
        <f t="shared" si="173"/>
        <v>24315.76845850583</v>
      </c>
      <c r="U228" s="334">
        <f t="shared" si="174"/>
        <v>0.99709287512372968</v>
      </c>
      <c r="W228" s="324">
        <f t="shared" si="175"/>
        <v>16740.007756643645</v>
      </c>
      <c r="X228" s="324">
        <f t="shared" si="176"/>
        <v>6825.8832420726676</v>
      </c>
      <c r="Y228" s="324">
        <f t="shared" si="176"/>
        <v>2134.8433572070326</v>
      </c>
      <c r="Z228" s="324">
        <f t="shared" si="177"/>
        <v>25700.734355923345</v>
      </c>
      <c r="AA228" s="324">
        <f t="shared" si="178"/>
        <v>24237.166545286433</v>
      </c>
      <c r="AB228" s="334">
        <f t="shared" si="179"/>
        <v>0.99386972353895053</v>
      </c>
      <c r="AD228" s="324">
        <f t="shared" si="180"/>
        <v>16740.007756643645</v>
      </c>
      <c r="AE228" s="324">
        <f t="shared" si="180"/>
        <v>7647.0655713210244</v>
      </c>
      <c r="AF228" s="324">
        <f t="shared" si="180"/>
        <v>2077.298537233331</v>
      </c>
      <c r="AG228" s="324">
        <f t="shared" si="181"/>
        <v>26464.371865198002</v>
      </c>
      <c r="AH228" s="324">
        <f t="shared" si="182"/>
        <v>24176.548729174898</v>
      </c>
      <c r="AI228" s="334">
        <f t="shared" si="183"/>
        <v>0.9913840281905385</v>
      </c>
    </row>
    <row r="229" spans="2:35" x14ac:dyDescent="0.2">
      <c r="B229" s="319">
        <f t="shared" si="139"/>
        <v>2008</v>
      </c>
      <c r="C229" s="324">
        <f>'Final Floorspace Estimates'!D252</f>
        <v>16787.045341059009</v>
      </c>
      <c r="D229" s="324">
        <f>'Final Floorspace Estimates'!E252</f>
        <v>6311.5588737948083</v>
      </c>
      <c r="E229" s="324">
        <f>'Final Floorspace Estimates'!F252</f>
        <v>1275.1609467069622</v>
      </c>
      <c r="F229" s="324">
        <f t="shared" si="140"/>
        <v>24373.765161560779</v>
      </c>
      <c r="H229" s="324">
        <f t="shared" si="165"/>
        <v>16787.045341059009</v>
      </c>
      <c r="I229" s="324">
        <f t="shared" si="166"/>
        <v>8653.3491644248679</v>
      </c>
      <c r="J229" s="324">
        <f t="shared" si="166"/>
        <v>1981.5784884249476</v>
      </c>
      <c r="K229" s="324">
        <f t="shared" si="167"/>
        <v>27421.972993908825</v>
      </c>
      <c r="L229" s="324">
        <f t="shared" si="168"/>
        <v>24067.576575933203</v>
      </c>
      <c r="M229" s="334">
        <f t="shared" si="169"/>
        <v>0.9874377805973753</v>
      </c>
      <c r="P229" s="324">
        <f t="shared" si="170"/>
        <v>16787.045341059009</v>
      </c>
      <c r="Q229" s="324">
        <f t="shared" si="171"/>
        <v>5766.222608459605</v>
      </c>
      <c r="R229" s="324">
        <f t="shared" si="171"/>
        <v>2188.1041539661696</v>
      </c>
      <c r="S229" s="324">
        <f t="shared" si="172"/>
        <v>24741.372103484784</v>
      </c>
      <c r="T229" s="324">
        <f t="shared" si="173"/>
        <v>24289.069861501597</v>
      </c>
      <c r="U229" s="334">
        <f t="shared" si="174"/>
        <v>0.99652514498692424</v>
      </c>
      <c r="W229" s="324">
        <f t="shared" si="175"/>
        <v>16787.045341059009</v>
      </c>
      <c r="X229" s="324">
        <f t="shared" si="176"/>
        <v>6787.5317458917998</v>
      </c>
      <c r="Y229" s="324">
        <f t="shared" si="176"/>
        <v>2094.963822205259</v>
      </c>
      <c r="Z229" s="324">
        <f t="shared" si="177"/>
        <v>25669.540909156069</v>
      </c>
      <c r="AA229" s="324">
        <f t="shared" si="178"/>
        <v>24207.749457278373</v>
      </c>
      <c r="AB229" s="334">
        <f t="shared" si="179"/>
        <v>0.99318875425351905</v>
      </c>
      <c r="AD229" s="324">
        <f t="shared" si="180"/>
        <v>16787.045341059009</v>
      </c>
      <c r="AE229" s="324">
        <f t="shared" si="180"/>
        <v>7604.10022959855</v>
      </c>
      <c r="AF229" s="324">
        <f t="shared" si="180"/>
        <v>2038.4939572883607</v>
      </c>
      <c r="AG229" s="324">
        <f t="shared" si="181"/>
        <v>26429.639527945918</v>
      </c>
      <c r="AH229" s="324">
        <f t="shared" si="182"/>
        <v>24144.818973852143</v>
      </c>
      <c r="AI229" s="334">
        <f t="shared" si="183"/>
        <v>0.99060686003204379</v>
      </c>
    </row>
    <row r="230" spans="2:35" x14ac:dyDescent="0.2">
      <c r="B230" s="319">
        <f t="shared" si="139"/>
        <v>2009</v>
      </c>
      <c r="C230" s="324">
        <f>'Final Floorspace Estimates'!D253</f>
        <v>16772.737356596517</v>
      </c>
      <c r="D230" s="324">
        <f>'Final Floorspace Estimates'!E253</f>
        <v>6275.0160733797711</v>
      </c>
      <c r="E230" s="324">
        <f>'Final Floorspace Estimates'!F253</f>
        <v>1249.6815010964388</v>
      </c>
      <c r="F230" s="324">
        <f t="shared" si="140"/>
        <v>24297.434931072727</v>
      </c>
      <c r="H230" s="324">
        <f t="shared" si="165"/>
        <v>16772.737356596517</v>
      </c>
      <c r="I230" s="324">
        <f t="shared" si="166"/>
        <v>8603.247815810324</v>
      </c>
      <c r="J230" s="324">
        <f t="shared" si="166"/>
        <v>1941.9838619982261</v>
      </c>
      <c r="K230" s="324">
        <f t="shared" si="167"/>
        <v>27317.969034405069</v>
      </c>
      <c r="L230" s="324">
        <f t="shared" si="168"/>
        <v>23976.294914321439</v>
      </c>
      <c r="M230" s="334">
        <f t="shared" si="169"/>
        <v>0.98678296628173712</v>
      </c>
      <c r="P230" s="324">
        <f t="shared" si="170"/>
        <v>16772.737356596517</v>
      </c>
      <c r="Q230" s="324">
        <f t="shared" si="171"/>
        <v>5732.8372077776139</v>
      </c>
      <c r="R230" s="324">
        <f t="shared" si="171"/>
        <v>2144.3828645672766</v>
      </c>
      <c r="S230" s="324">
        <f t="shared" si="172"/>
        <v>24649.957428941409</v>
      </c>
      <c r="T230" s="324">
        <f t="shared" si="173"/>
        <v>24199.326357905138</v>
      </c>
      <c r="U230" s="334">
        <f t="shared" si="174"/>
        <v>0.99596218393234082</v>
      </c>
      <c r="W230" s="324">
        <f t="shared" si="175"/>
        <v>16772.737356596517</v>
      </c>
      <c r="X230" s="324">
        <f t="shared" si="176"/>
        <v>6748.2331474218272</v>
      </c>
      <c r="Y230" s="324">
        <f t="shared" si="176"/>
        <v>2053.1036029899979</v>
      </c>
      <c r="Z230" s="324">
        <f t="shared" si="177"/>
        <v>25574.074107008342</v>
      </c>
      <c r="AA230" s="324">
        <f t="shared" si="178"/>
        <v>24117.719158876913</v>
      </c>
      <c r="AB230" s="334">
        <f t="shared" si="179"/>
        <v>0.9926035084482937</v>
      </c>
      <c r="AD230" s="324">
        <f t="shared" si="180"/>
        <v>16772.737356596517</v>
      </c>
      <c r="AE230" s="324">
        <f t="shared" si="180"/>
        <v>7560.0738452167325</v>
      </c>
      <c r="AF230" s="324">
        <f t="shared" si="180"/>
        <v>1997.7620825816884</v>
      </c>
      <c r="AG230" s="324">
        <f t="shared" si="181"/>
        <v>26330.573284394937</v>
      </c>
      <c r="AH230" s="324">
        <f t="shared" si="182"/>
        <v>24054.31692540654</v>
      </c>
      <c r="AI230" s="334">
        <f t="shared" si="183"/>
        <v>0.98999408759172036</v>
      </c>
    </row>
    <row r="231" spans="2:35" x14ac:dyDescent="0.2">
      <c r="B231" s="319">
        <f t="shared" si="139"/>
        <v>2010</v>
      </c>
      <c r="C231" s="324">
        <f>'Final Floorspace Estimates'!D254</f>
        <v>17077.500829727462</v>
      </c>
      <c r="D231" s="324">
        <f>'Final Floorspace Estimates'!E254</f>
        <v>6359.3726665468967</v>
      </c>
      <c r="E231" s="324">
        <f>'Final Floorspace Estimates'!F254</f>
        <v>1259.3550629737451</v>
      </c>
      <c r="F231" s="324">
        <f t="shared" si="140"/>
        <v>24696.228559248102</v>
      </c>
      <c r="H231" s="324">
        <f t="shared" si="165"/>
        <v>17077.500829727462</v>
      </c>
      <c r="I231" s="324">
        <f t="shared" si="166"/>
        <v>8718.9034041669911</v>
      </c>
      <c r="J231" s="324">
        <f t="shared" si="166"/>
        <v>1957.0164131220827</v>
      </c>
      <c r="K231" s="324">
        <f t="shared" si="167"/>
        <v>27753.420647016537</v>
      </c>
      <c r="L231" s="324">
        <f t="shared" si="168"/>
        <v>24358.479851706074</v>
      </c>
      <c r="M231" s="334">
        <f t="shared" si="169"/>
        <v>0.98632387505113406</v>
      </c>
      <c r="P231" s="324">
        <f t="shared" si="170"/>
        <v>17077.500829727462</v>
      </c>
      <c r="Q231" s="324">
        <f t="shared" si="171"/>
        <v>5809.9051563493194</v>
      </c>
      <c r="R231" s="324">
        <f t="shared" si="171"/>
        <v>2160.9821503139465</v>
      </c>
      <c r="S231" s="324">
        <f t="shared" si="172"/>
        <v>25048.388136390728</v>
      </c>
      <c r="T231" s="324">
        <f t="shared" si="173"/>
        <v>24590.473269552811</v>
      </c>
      <c r="U231" s="334">
        <f t="shared" si="174"/>
        <v>0.99571775546854957</v>
      </c>
      <c r="W231" s="324">
        <f t="shared" si="175"/>
        <v>17077.500829727462</v>
      </c>
      <c r="X231" s="324">
        <f t="shared" si="176"/>
        <v>6838.9513147630887</v>
      </c>
      <c r="Y231" s="324">
        <f t="shared" si="176"/>
        <v>2068.9963122336085</v>
      </c>
      <c r="Z231" s="324">
        <f t="shared" si="177"/>
        <v>25985.44845672416</v>
      </c>
      <c r="AA231" s="324">
        <f t="shared" si="178"/>
        <v>24505.667164114486</v>
      </c>
      <c r="AB231" s="334">
        <f t="shared" si="179"/>
        <v>0.99228378557169383</v>
      </c>
      <c r="AD231" s="324">
        <f t="shared" si="180"/>
        <v>17077.500829727462</v>
      </c>
      <c r="AE231" s="324">
        <f t="shared" si="180"/>
        <v>7661.7057878630376</v>
      </c>
      <c r="AF231" s="324">
        <f t="shared" si="180"/>
        <v>2013.2264029745522</v>
      </c>
      <c r="AG231" s="324">
        <f t="shared" si="181"/>
        <v>26752.433020565051</v>
      </c>
      <c r="AH231" s="324">
        <f t="shared" si="182"/>
        <v>24439.707235078164</v>
      </c>
      <c r="AI231" s="334">
        <f t="shared" si="183"/>
        <v>0.98961293528870109</v>
      </c>
    </row>
    <row r="232" spans="2:35" x14ac:dyDescent="0.2">
      <c r="B232" s="319">
        <f t="shared" si="139"/>
        <v>2011</v>
      </c>
      <c r="C232" s="324">
        <f>'Final Floorspace Estimates'!D255</f>
        <v>17390.840312059034</v>
      </c>
      <c r="D232" s="324">
        <f>'Final Floorspace Estimates'!E255</f>
        <v>6437.5426652191636</v>
      </c>
      <c r="E232" s="324">
        <f>'Final Floorspace Estimates'!F255</f>
        <v>1268.8199282362684</v>
      </c>
      <c r="F232" s="324">
        <f>SUM(C232:E232)</f>
        <v>25097.202905514467</v>
      </c>
      <c r="H232" s="324">
        <f>H$7*C232</f>
        <v>17390.840312059034</v>
      </c>
      <c r="I232" s="324">
        <f>I$189*D232</f>
        <v>8826.0769735211888</v>
      </c>
      <c r="J232" s="324">
        <f>J$189*E232</f>
        <v>1971.724653245411</v>
      </c>
      <c r="K232" s="324">
        <f>SUM(H232:J232)</f>
        <v>28188.641938825636</v>
      </c>
      <c r="L232" s="324">
        <f>K232*L$189</f>
        <v>24740.462642310482</v>
      </c>
      <c r="M232" s="334">
        <f>L232/F232</f>
        <v>0.98578565649140126</v>
      </c>
      <c r="P232" s="324">
        <f>P$7*C232</f>
        <v>17390.840312059034</v>
      </c>
      <c r="Q232" s="324">
        <f>Q$189*D232</f>
        <v>5881.3210494211171</v>
      </c>
      <c r="R232" s="324">
        <f>R$189*E232</f>
        <v>2177.2233244583872</v>
      </c>
      <c r="S232" s="324">
        <f>SUM(P232:R232)</f>
        <v>25449.384685938538</v>
      </c>
      <c r="T232" s="324">
        <f>S232*T$189</f>
        <v>24984.139116598377</v>
      </c>
      <c r="U232" s="334">
        <f>T232/F232</f>
        <v>0.99549496454478414</v>
      </c>
      <c r="W232" s="324">
        <f>W$42*C232</f>
        <v>17390.840312059034</v>
      </c>
      <c r="X232" s="324">
        <f>X$189*D232</f>
        <v>6923.0163386619033</v>
      </c>
      <c r="Y232" s="324">
        <f>Y$189*E232</f>
        <v>2084.5461534973638</v>
      </c>
      <c r="Z232" s="324">
        <f>SUM(W232:Y232)</f>
        <v>26398.402804218298</v>
      </c>
      <c r="AA232" s="324">
        <f>Z232*AA$189</f>
        <v>24895.105191729006</v>
      </c>
      <c r="AB232" s="334">
        <f>AA232/F232</f>
        <v>0.99194740088979971</v>
      </c>
      <c r="AD232" s="324">
        <f>AD$189*C232</f>
        <v>17390.840312059034</v>
      </c>
      <c r="AE232" s="324">
        <f>AE$189*D232</f>
        <v>7755.8841860586826</v>
      </c>
      <c r="AF232" s="324">
        <f>AF$189*E232</f>
        <v>2028.3570974127942</v>
      </c>
      <c r="AG232" s="324">
        <f>SUM(AD232:AF232)</f>
        <v>27175.081595530512</v>
      </c>
      <c r="AH232" s="324">
        <f>AG232*AH$189</f>
        <v>24825.818189081427</v>
      </c>
      <c r="AI232" s="334">
        <f>AH232/F232</f>
        <v>0.98918665488521795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92"/>
  <sheetViews>
    <sheetView topLeftCell="N1" workbookViewId="0">
      <pane ySplit="4" topLeftCell="A19" activePane="bottomLeft" state="frozen"/>
      <selection pane="bottomLeft" activeCell="V51" sqref="V51"/>
    </sheetView>
  </sheetViews>
  <sheetFormatPr defaultRowHeight="12.75" x14ac:dyDescent="0.2"/>
  <cols>
    <col min="1" max="1" width="10.85546875" style="294" customWidth="1"/>
    <col min="2" max="3" width="9.140625" style="294"/>
    <col min="4" max="4" width="12.85546875" style="294" customWidth="1"/>
    <col min="5" max="5" width="10.7109375" style="294" customWidth="1"/>
    <col min="6" max="6" width="13" style="294" customWidth="1"/>
    <col min="7" max="7" width="12.28515625" style="294" customWidth="1"/>
    <col min="8" max="8" width="9.140625" style="294"/>
    <col min="9" max="9" width="11.140625" style="294" customWidth="1"/>
    <col min="10" max="10" width="9.7109375" style="294" customWidth="1"/>
    <col min="11" max="12" width="9.140625" style="294"/>
    <col min="13" max="13" width="11.140625" style="294" customWidth="1"/>
    <col min="14" max="14" width="9.42578125" style="294" customWidth="1"/>
    <col min="15" max="15" width="9.140625" style="294" customWidth="1"/>
    <col min="16" max="16" width="11.7109375" style="294" customWidth="1"/>
    <col min="17" max="17" width="13" style="294" customWidth="1"/>
    <col min="18" max="18" width="13.140625" style="294" customWidth="1"/>
    <col min="19" max="19" width="12.85546875" style="294" customWidth="1"/>
    <col min="20" max="20" width="13" style="294" customWidth="1"/>
    <col min="21" max="24" width="9.140625" style="294"/>
    <col min="25" max="25" width="10.85546875" style="294" customWidth="1"/>
    <col min="26" max="26" width="5.140625" style="295" customWidth="1"/>
    <col min="27" max="46" width="9.140625" style="294"/>
    <col min="47" max="47" width="9.5703125" style="294" bestFit="1" customWidth="1"/>
    <col min="48" max="16384" width="9.140625" style="294"/>
  </cols>
  <sheetData>
    <row r="1" spans="1:48" ht="20.25" x14ac:dyDescent="0.3">
      <c r="A1" s="293" t="s">
        <v>1548</v>
      </c>
      <c r="AA1" s="296"/>
    </row>
    <row r="4" spans="1:48" ht="18" x14ac:dyDescent="0.25">
      <c r="C4" s="297" t="s">
        <v>630</v>
      </c>
      <c r="Q4" s="297" t="s">
        <v>631</v>
      </c>
      <c r="U4" s="297" t="s">
        <v>632</v>
      </c>
      <c r="V4" s="298"/>
      <c r="W4" s="298"/>
      <c r="X4" s="298"/>
    </row>
    <row r="5" spans="1:48" x14ac:dyDescent="0.2">
      <c r="C5" s="299"/>
      <c r="Q5" s="360" t="s">
        <v>723</v>
      </c>
    </row>
    <row r="6" spans="1:48" ht="15.75" x14ac:dyDescent="0.25">
      <c r="C6" s="300" t="s">
        <v>633</v>
      </c>
    </row>
    <row r="7" spans="1:48" x14ac:dyDescent="0.2">
      <c r="A7" s="294" t="s">
        <v>634</v>
      </c>
      <c r="D7" s="294" t="s">
        <v>635</v>
      </c>
      <c r="I7" s="294" t="s">
        <v>636</v>
      </c>
      <c r="M7" s="294" t="s">
        <v>637</v>
      </c>
      <c r="Q7" s="294" t="s">
        <v>638</v>
      </c>
      <c r="U7" s="294" t="s">
        <v>639</v>
      </c>
      <c r="AB7" s="366" t="s">
        <v>724</v>
      </c>
      <c r="AC7" s="357"/>
      <c r="AD7" s="357"/>
      <c r="AE7" s="357"/>
      <c r="AF7" s="357"/>
      <c r="AG7" s="357"/>
      <c r="AH7" s="357"/>
      <c r="AI7" s="357"/>
      <c r="AJ7" s="357"/>
      <c r="AK7" s="357"/>
      <c r="AL7" s="357"/>
      <c r="AM7" s="357"/>
      <c r="AN7" s="357"/>
      <c r="AO7" s="357"/>
      <c r="AP7" s="357"/>
      <c r="AQ7" s="357"/>
      <c r="AR7" s="357"/>
      <c r="AS7" s="357"/>
      <c r="AT7" s="357"/>
      <c r="AU7" s="357"/>
      <c r="AV7" s="357"/>
    </row>
    <row r="8" spans="1:48" x14ac:dyDescent="0.2">
      <c r="A8" s="294" t="s">
        <v>640</v>
      </c>
      <c r="AB8" s="357"/>
      <c r="AC8" s="357"/>
      <c r="AD8" s="357"/>
      <c r="AE8" s="357"/>
      <c r="AF8" s="357"/>
      <c r="AG8" s="357"/>
      <c r="AH8" s="357"/>
      <c r="AI8" s="357"/>
      <c r="AJ8" s="357"/>
      <c r="AK8" s="357"/>
      <c r="AL8" s="357"/>
      <c r="AM8" s="357"/>
      <c r="AN8" s="357"/>
      <c r="AO8" s="357"/>
      <c r="AP8" s="775"/>
      <c r="AQ8" s="775"/>
      <c r="AR8" s="775"/>
      <c r="AS8" s="775"/>
      <c r="AT8" s="357"/>
      <c r="AU8" s="357"/>
      <c r="AV8" s="357"/>
    </row>
    <row r="9" spans="1:48" ht="13.5" thickBot="1" x14ac:dyDescent="0.25">
      <c r="A9" s="301" t="s">
        <v>641</v>
      </c>
      <c r="D9" s="302" t="s">
        <v>642</v>
      </c>
      <c r="E9" s="302" t="s">
        <v>276</v>
      </c>
      <c r="F9" s="302" t="s">
        <v>643</v>
      </c>
      <c r="G9" s="302" t="s">
        <v>39</v>
      </c>
      <c r="I9" s="302" t="s">
        <v>644</v>
      </c>
      <c r="J9" s="302" t="s">
        <v>645</v>
      </c>
      <c r="K9" s="302" t="s">
        <v>646</v>
      </c>
      <c r="M9" s="302" t="s">
        <v>644</v>
      </c>
      <c r="N9" s="302" t="s">
        <v>645</v>
      </c>
      <c r="O9" s="302" t="s">
        <v>646</v>
      </c>
      <c r="Q9" s="302" t="s">
        <v>644</v>
      </c>
      <c r="R9" s="302" t="s">
        <v>645</v>
      </c>
      <c r="S9" s="302" t="s">
        <v>646</v>
      </c>
      <c r="U9" s="302" t="s">
        <v>644</v>
      </c>
      <c r="V9" s="302" t="s">
        <v>645</v>
      </c>
      <c r="W9" s="302" t="s">
        <v>646</v>
      </c>
      <c r="X9" s="303" t="s">
        <v>32</v>
      </c>
      <c r="AC9" s="366" t="s">
        <v>725</v>
      </c>
      <c r="AD9" s="357"/>
      <c r="AE9" s="357"/>
      <c r="AF9" s="357"/>
      <c r="AG9" s="357"/>
      <c r="AH9" s="357"/>
      <c r="AI9" s="357"/>
      <c r="AJ9" s="357"/>
      <c r="AK9" s="357"/>
      <c r="AL9" s="357"/>
      <c r="AM9" s="357"/>
      <c r="AN9" s="357"/>
      <c r="AO9" s="357"/>
      <c r="AP9" s="357"/>
      <c r="AQ9" s="357"/>
      <c r="AR9" s="357"/>
      <c r="AS9" s="357"/>
      <c r="AT9" s="357"/>
      <c r="AU9" s="357"/>
      <c r="AV9" s="357"/>
    </row>
    <row r="10" spans="1:48" x14ac:dyDescent="0.2">
      <c r="A10" s="301"/>
      <c r="C10" s="294">
        <v>1970</v>
      </c>
      <c r="D10" s="713">
        <v>44038</v>
      </c>
      <c r="E10" s="713">
        <v>17332</v>
      </c>
      <c r="F10" s="713">
        <v>2073</v>
      </c>
      <c r="G10" s="304">
        <f>SUM(D10:F10)</f>
        <v>63443</v>
      </c>
      <c r="I10" s="304">
        <f t="shared" ref="I10:I51" si="0">D59+D111+D162+D214</f>
        <v>44038</v>
      </c>
      <c r="J10" s="304">
        <f t="shared" ref="J10:J51" si="1">E59+E111+E162+E214</f>
        <v>17332</v>
      </c>
      <c r="K10" s="304">
        <f t="shared" ref="K10:K51" si="2">F59+F111+F162+F214</f>
        <v>2073</v>
      </c>
      <c r="M10" s="305">
        <f>D10/$G10</f>
        <v>0.6941348927383636</v>
      </c>
      <c r="N10" s="305">
        <f>E10/$G10</f>
        <v>0.27319010765569096</v>
      </c>
      <c r="O10" s="305">
        <f>F10/$G10</f>
        <v>3.2674999605945491E-2</v>
      </c>
      <c r="Q10" s="364">
        <f>U10/D10*1000000</f>
        <v>1736.8132460709621</v>
      </c>
      <c r="R10" s="364">
        <f>V10/E10*1000000</f>
        <v>826.71868026508969</v>
      </c>
      <c r="S10" s="364">
        <f>W10/F10*1000000</f>
        <v>692.60907613424592</v>
      </c>
      <c r="U10" s="362">
        <f t="shared" ref="U10:W29" si="3">U59+U111+U162+U214</f>
        <v>76.485781730473022</v>
      </c>
      <c r="V10" s="362">
        <f t="shared" si="3"/>
        <v>14.328688166354533</v>
      </c>
      <c r="W10" s="362">
        <f t="shared" si="3"/>
        <v>1.4357786148262917</v>
      </c>
      <c r="X10" s="363">
        <f>SUM(U10:W10)</f>
        <v>92.250248511653851</v>
      </c>
      <c r="AB10" s="357">
        <f>C10</f>
        <v>1970</v>
      </c>
      <c r="AC10" s="357">
        <f>X10/G10*1000000</f>
        <v>1454.0650428203876</v>
      </c>
      <c r="AD10" s="357"/>
      <c r="AE10" s="357"/>
      <c r="AF10" s="357"/>
      <c r="AG10" s="357"/>
      <c r="AH10" s="357"/>
      <c r="AI10" s="357"/>
      <c r="AJ10" s="357"/>
      <c r="AK10" s="357"/>
      <c r="AL10" s="357"/>
      <c r="AM10" s="357"/>
      <c r="AN10" s="357"/>
      <c r="AO10" s="357"/>
      <c r="AP10" s="357"/>
      <c r="AQ10" s="357"/>
      <c r="AR10" s="357"/>
      <c r="AS10" s="357"/>
      <c r="AT10" s="357"/>
      <c r="AU10" s="357"/>
      <c r="AV10" s="357"/>
    </row>
    <row r="11" spans="1:48" x14ac:dyDescent="0.2">
      <c r="A11" s="301"/>
      <c r="C11" s="294">
        <v>1971</v>
      </c>
      <c r="D11" s="713">
        <v>45101.799999999996</v>
      </c>
      <c r="E11" s="713">
        <v>17674.599999999999</v>
      </c>
      <c r="F11" s="713">
        <v>2434.7999999999997</v>
      </c>
      <c r="G11" s="304">
        <f t="shared" ref="G11:G24" si="4">SUM(D11:F11)</f>
        <v>65211.199999999997</v>
      </c>
      <c r="I11" s="304">
        <f t="shared" si="0"/>
        <v>45101.799999999996</v>
      </c>
      <c r="J11" s="304">
        <f t="shared" si="1"/>
        <v>17674.599999999999</v>
      </c>
      <c r="K11" s="304">
        <f t="shared" si="2"/>
        <v>2434.7999999999997</v>
      </c>
      <c r="M11" s="305">
        <f t="shared" ref="M11:M24" si="5">D11/$G11</f>
        <v>0.69162659175111019</v>
      </c>
      <c r="N11" s="305">
        <f t="shared" ref="N11:N24" si="6">E11/$G11</f>
        <v>0.27103626370930145</v>
      </c>
      <c r="O11" s="305">
        <f t="shared" ref="O11:O24" si="7">F11/$G11</f>
        <v>3.7337144539588286E-2</v>
      </c>
      <c r="Q11" s="364">
        <f t="shared" ref="Q11:Q24" si="8">U11/D11*1000000</f>
        <v>1742.0393641634519</v>
      </c>
      <c r="R11" s="364">
        <f t="shared" ref="R11:R24" si="9">V11/E11*1000000</f>
        <v>828.37543112734465</v>
      </c>
      <c r="S11" s="364">
        <f t="shared" ref="S11:S24" si="10">W11/F11*1000000</f>
        <v>714.43854708814195</v>
      </c>
      <c r="U11" s="362">
        <f t="shared" si="3"/>
        <v>78.569110994627167</v>
      </c>
      <c r="V11" s="362">
        <f t="shared" si="3"/>
        <v>14.641204395003365</v>
      </c>
      <c r="W11" s="362">
        <f t="shared" si="3"/>
        <v>1.7395149744502076</v>
      </c>
      <c r="X11" s="363">
        <f t="shared" ref="X11:X50" si="11">SUM(U11:W11)</f>
        <v>94.949830364080739</v>
      </c>
      <c r="AB11" s="357">
        <f t="shared" ref="AB11:AB50" si="12">C11</f>
        <v>1971</v>
      </c>
      <c r="AC11" s="357">
        <f t="shared" ref="AC11:AC50" si="13">X11/G11*1000000</f>
        <v>1456.0356252312602</v>
      </c>
      <c r="AD11" s="357"/>
      <c r="AE11" s="357"/>
      <c r="AF11" s="357"/>
      <c r="AG11" s="357"/>
      <c r="AH11" s="357"/>
      <c r="AI11" s="357"/>
      <c r="AJ11" s="357"/>
      <c r="AK11" s="357"/>
      <c r="AL11" s="357"/>
      <c r="AM11" s="357"/>
      <c r="AN11" s="357"/>
      <c r="AO11" s="357"/>
      <c r="AP11" s="357"/>
      <c r="AQ11" s="357"/>
      <c r="AR11" s="357"/>
      <c r="AS11" s="357"/>
      <c r="AT11" s="357"/>
      <c r="AU11" s="357"/>
      <c r="AV11" s="357"/>
    </row>
    <row r="12" spans="1:48" x14ac:dyDescent="0.2">
      <c r="A12" s="301"/>
      <c r="C12" s="294">
        <v>1972</v>
      </c>
      <c r="D12" s="713">
        <v>46342.9</v>
      </c>
      <c r="E12" s="713">
        <v>18074.299999999996</v>
      </c>
      <c r="F12" s="713">
        <v>2856.8999999999996</v>
      </c>
      <c r="G12" s="304">
        <f t="shared" si="4"/>
        <v>67274.099999999991</v>
      </c>
      <c r="I12" s="304">
        <f t="shared" si="0"/>
        <v>46342.9</v>
      </c>
      <c r="J12" s="304">
        <f t="shared" si="1"/>
        <v>18074.299999999996</v>
      </c>
      <c r="K12" s="304">
        <f t="shared" si="2"/>
        <v>2856.8999999999996</v>
      </c>
      <c r="M12" s="305">
        <f t="shared" si="5"/>
        <v>0.68886688933779872</v>
      </c>
      <c r="N12" s="305">
        <f t="shared" si="6"/>
        <v>0.26866654477726193</v>
      </c>
      <c r="O12" s="305">
        <f t="shared" si="7"/>
        <v>4.2466565884939377E-2</v>
      </c>
      <c r="Q12" s="364">
        <f t="shared" si="8"/>
        <v>1747.2812077868125</v>
      </c>
      <c r="R12" s="364">
        <f t="shared" si="9"/>
        <v>830.0355021316077</v>
      </c>
      <c r="S12" s="364">
        <f t="shared" si="10"/>
        <v>736.26801804203785</v>
      </c>
      <c r="U12" s="362">
        <f t="shared" si="3"/>
        <v>80.974078284343477</v>
      </c>
      <c r="V12" s="362">
        <f t="shared" si="3"/>
        <v>15.002310676177313</v>
      </c>
      <c r="W12" s="362">
        <f t="shared" si="3"/>
        <v>2.1034441007442979</v>
      </c>
      <c r="X12" s="363">
        <f t="shared" si="11"/>
        <v>98.079833061265091</v>
      </c>
      <c r="AB12" s="357">
        <f t="shared" si="12"/>
        <v>1972</v>
      </c>
      <c r="AC12" s="357">
        <f t="shared" si="13"/>
        <v>1457.913715103808</v>
      </c>
      <c r="AD12" s="357"/>
      <c r="AF12" s="357"/>
      <c r="AG12" s="357"/>
      <c r="AH12" s="357"/>
      <c r="AJ12" s="357"/>
      <c r="AK12" s="357"/>
      <c r="AL12" s="357"/>
      <c r="AO12" s="357"/>
      <c r="AP12" s="357"/>
      <c r="AQ12" s="357"/>
      <c r="AR12" s="357"/>
      <c r="AS12" s="357"/>
      <c r="AU12" s="357"/>
    </row>
    <row r="13" spans="1:48" x14ac:dyDescent="0.2">
      <c r="A13" s="301"/>
      <c r="C13" s="294">
        <v>1973</v>
      </c>
      <c r="D13" s="713">
        <v>47192.404584623233</v>
      </c>
      <c r="E13" s="713">
        <v>18703.278956239817</v>
      </c>
      <c r="F13" s="713">
        <v>3367.8733383451431</v>
      </c>
      <c r="G13" s="304">
        <f t="shared" si="4"/>
        <v>69263.55687920819</v>
      </c>
      <c r="I13" s="304">
        <f t="shared" si="0"/>
        <v>47192.404584623233</v>
      </c>
      <c r="J13" s="304">
        <f t="shared" si="1"/>
        <v>18703.278956239817</v>
      </c>
      <c r="K13" s="304">
        <f t="shared" si="2"/>
        <v>3367.8733383451431</v>
      </c>
      <c r="M13" s="305">
        <f t="shared" si="5"/>
        <v>0.681345381481407</v>
      </c>
      <c r="N13" s="305">
        <f t="shared" si="6"/>
        <v>0.2700305874972217</v>
      </c>
      <c r="O13" s="305">
        <f t="shared" si="7"/>
        <v>4.8624031021371424E-2</v>
      </c>
      <c r="Q13" s="364">
        <f t="shared" si="8"/>
        <v>1752.5388242595907</v>
      </c>
      <c r="R13" s="364">
        <f t="shared" si="9"/>
        <v>831.69889993147081</v>
      </c>
      <c r="S13" s="364">
        <f t="shared" si="10"/>
        <v>758.09748899593376</v>
      </c>
      <c r="U13" s="362">
        <f t="shared" si="3"/>
        <v>82.706521244718516</v>
      </c>
      <c r="V13" s="362">
        <f t="shared" si="3"/>
        <v>15.555496533016083</v>
      </c>
      <c r="W13" s="362">
        <f t="shared" si="3"/>
        <v>2.5531763210558061</v>
      </c>
      <c r="X13" s="363">
        <f t="shared" si="11"/>
        <v>100.8151940987904</v>
      </c>
      <c r="AB13" s="357">
        <f t="shared" si="12"/>
        <v>1973</v>
      </c>
      <c r="AC13" s="357">
        <f t="shared" si="13"/>
        <v>1455.5301321675772</v>
      </c>
      <c r="AD13" s="357"/>
      <c r="AF13" s="357"/>
      <c r="AG13" s="357"/>
      <c r="AH13" s="357"/>
      <c r="AJ13" s="357"/>
      <c r="AK13" s="357"/>
      <c r="AL13" s="357"/>
      <c r="AO13" s="357"/>
      <c r="AP13" s="357"/>
      <c r="AQ13" s="357"/>
      <c r="AR13" s="357"/>
      <c r="AS13" s="357"/>
      <c r="AU13" s="357"/>
    </row>
    <row r="14" spans="1:48" x14ac:dyDescent="0.2">
      <c r="A14" s="301"/>
      <c r="C14" s="294">
        <v>1974</v>
      </c>
      <c r="D14" s="713">
        <v>48002.474479126839</v>
      </c>
      <c r="E14" s="713">
        <v>18946.659457538834</v>
      </c>
      <c r="F14" s="713">
        <v>3860.3648894645071</v>
      </c>
      <c r="G14" s="304">
        <f t="shared" si="4"/>
        <v>70809.498826130177</v>
      </c>
      <c r="I14" s="304">
        <f t="shared" si="0"/>
        <v>48002.474479126839</v>
      </c>
      <c r="J14" s="304">
        <f t="shared" si="1"/>
        <v>18946.659457538834</v>
      </c>
      <c r="K14" s="304">
        <f t="shared" si="2"/>
        <v>3860.3648894645071</v>
      </c>
      <c r="M14" s="305">
        <f t="shared" si="5"/>
        <v>0.6779101006913627</v>
      </c>
      <c r="N14" s="305">
        <f t="shared" si="6"/>
        <v>0.26757228580393683</v>
      </c>
      <c r="O14" s="305">
        <f t="shared" si="7"/>
        <v>5.4517613504700475E-2</v>
      </c>
      <c r="Q14" s="364">
        <f t="shared" si="8"/>
        <v>1757.8122610427192</v>
      </c>
      <c r="R14" s="364">
        <f t="shared" si="9"/>
        <v>833.36563119385858</v>
      </c>
      <c r="S14" s="364">
        <f t="shared" si="10"/>
        <v>779.92695994982989</v>
      </c>
      <c r="U14" s="362">
        <f t="shared" si="3"/>
        <v>84.379338199799378</v>
      </c>
      <c r="V14" s="362">
        <f t="shared" si="3"/>
        <v>15.78949481784694</v>
      </c>
      <c r="W14" s="362">
        <f t="shared" si="3"/>
        <v>3.0108026525371141</v>
      </c>
      <c r="X14" s="363">
        <f t="shared" si="11"/>
        <v>103.17963567018343</v>
      </c>
      <c r="AB14" s="357">
        <f t="shared" si="12"/>
        <v>1974</v>
      </c>
      <c r="AC14" s="357">
        <f t="shared" si="13"/>
        <v>1457.1439902934039</v>
      </c>
      <c r="AD14" s="357"/>
      <c r="AF14" s="357"/>
      <c r="AG14" s="357"/>
      <c r="AH14" s="357"/>
      <c r="AJ14" s="357"/>
      <c r="AK14" s="357"/>
      <c r="AL14" s="357"/>
      <c r="AO14" s="357"/>
      <c r="AP14" s="357"/>
      <c r="AQ14" s="357"/>
      <c r="AR14" s="357"/>
      <c r="AS14" s="357"/>
      <c r="AU14" s="357"/>
    </row>
    <row r="15" spans="1:48" x14ac:dyDescent="0.2">
      <c r="A15" s="301"/>
      <c r="C15" s="294">
        <v>1975</v>
      </c>
      <c r="D15" s="713">
        <v>49260.437335930816</v>
      </c>
      <c r="E15" s="713">
        <v>19750.695664218507</v>
      </c>
      <c r="F15" s="713">
        <v>3509.5328660299374</v>
      </c>
      <c r="G15" s="304">
        <f t="shared" si="4"/>
        <v>72520.665866179261</v>
      </c>
      <c r="I15" s="304">
        <f t="shared" si="0"/>
        <v>49260.437335930816</v>
      </c>
      <c r="J15" s="304">
        <f t="shared" si="1"/>
        <v>19750.695664218507</v>
      </c>
      <c r="K15" s="304">
        <f t="shared" si="2"/>
        <v>3509.5328660299374</v>
      </c>
      <c r="M15" s="305">
        <f t="shared" si="5"/>
        <v>0.67926068724782507</v>
      </c>
      <c r="N15" s="305">
        <f t="shared" si="6"/>
        <v>0.27234575728612337</v>
      </c>
      <c r="O15" s="305">
        <f t="shared" si="7"/>
        <v>4.8393555466051549E-2</v>
      </c>
      <c r="Q15" s="364">
        <f t="shared" si="8"/>
        <v>1763.1015657399394</v>
      </c>
      <c r="R15" s="364">
        <f t="shared" si="9"/>
        <v>835.03570259905655</v>
      </c>
      <c r="S15" s="364">
        <f t="shared" si="10"/>
        <v>787.62029271181473</v>
      </c>
      <c r="U15" s="362">
        <f t="shared" si="3"/>
        <v>86.851154196013781</v>
      </c>
      <c r="V15" s="362">
        <f t="shared" si="3"/>
        <v>16.492536030790841</v>
      </c>
      <c r="W15" s="362">
        <f t="shared" si="3"/>
        <v>2.7641793032242332</v>
      </c>
      <c r="X15" s="363">
        <f t="shared" si="11"/>
        <v>106.10786953002886</v>
      </c>
      <c r="AB15" s="357">
        <f t="shared" si="12"/>
        <v>1975</v>
      </c>
      <c r="AC15" s="357">
        <f t="shared" si="13"/>
        <v>1463.1397583390549</v>
      </c>
      <c r="AD15" s="357"/>
      <c r="AF15" s="357"/>
      <c r="AG15" s="357"/>
      <c r="AH15" s="357"/>
      <c r="AJ15" s="357"/>
      <c r="AK15" s="357"/>
      <c r="AL15" s="357"/>
      <c r="AO15" s="357"/>
      <c r="AP15" s="357"/>
      <c r="AQ15" s="357"/>
      <c r="AR15" s="357"/>
      <c r="AS15" s="357"/>
      <c r="AU15" s="357"/>
    </row>
    <row r="16" spans="1:48" x14ac:dyDescent="0.2">
      <c r="A16" s="301"/>
      <c r="C16" s="294">
        <v>1976</v>
      </c>
      <c r="D16" s="713">
        <v>50067.028485332303</v>
      </c>
      <c r="E16" s="713">
        <v>20137.258851340295</v>
      </c>
      <c r="F16" s="713">
        <v>3843.4381401511646</v>
      </c>
      <c r="G16" s="304">
        <f t="shared" si="4"/>
        <v>74047.725476823762</v>
      </c>
      <c r="I16" s="304">
        <f t="shared" si="0"/>
        <v>50067.028485332303</v>
      </c>
      <c r="J16" s="304">
        <f t="shared" si="1"/>
        <v>20137.258851340295</v>
      </c>
      <c r="K16" s="304">
        <f t="shared" si="2"/>
        <v>3843.4381401511646</v>
      </c>
      <c r="M16" s="305">
        <f t="shared" si="5"/>
        <v>0.67614539356786607</v>
      </c>
      <c r="N16" s="305">
        <f t="shared" si="6"/>
        <v>0.27194972866037687</v>
      </c>
      <c r="O16" s="305">
        <f t="shared" si="7"/>
        <v>5.1904877771757139E-2</v>
      </c>
      <c r="Q16" s="364">
        <f t="shared" si="8"/>
        <v>1768.4067860982339</v>
      </c>
      <c r="R16" s="364">
        <f t="shared" si="9"/>
        <v>836.70912084073802</v>
      </c>
      <c r="S16" s="364">
        <f t="shared" si="10"/>
        <v>795.31362547379979</v>
      </c>
      <c r="U16" s="362">
        <f t="shared" si="3"/>
        <v>88.538872933235226</v>
      </c>
      <c r="V16" s="362">
        <f t="shared" si="3"/>
        <v>16.84902814964731</v>
      </c>
      <c r="W16" s="362">
        <f t="shared" si="3"/>
        <v>3.0567387215279007</v>
      </c>
      <c r="X16" s="363">
        <f t="shared" si="11"/>
        <v>108.44463980441044</v>
      </c>
      <c r="AB16" s="357">
        <f t="shared" si="12"/>
        <v>1976</v>
      </c>
      <c r="AC16" s="357">
        <f t="shared" si="13"/>
        <v>1464.5235772752073</v>
      </c>
      <c r="AD16" s="357"/>
      <c r="AF16" s="357"/>
      <c r="AG16" s="357"/>
      <c r="AH16" s="357"/>
      <c r="AJ16" s="357"/>
      <c r="AK16" s="357"/>
      <c r="AL16" s="357"/>
      <c r="AO16" s="357"/>
      <c r="AP16" s="357"/>
      <c r="AQ16" s="357"/>
      <c r="AR16" s="357"/>
      <c r="AS16" s="357"/>
      <c r="AU16" s="357"/>
    </row>
    <row r="17" spans="1:47" x14ac:dyDescent="0.2">
      <c r="A17" s="301"/>
      <c r="C17" s="294">
        <v>1977</v>
      </c>
      <c r="D17" s="713">
        <v>50592.402499981283</v>
      </c>
      <c r="E17" s="713">
        <v>20817.146424293816</v>
      </c>
      <c r="F17" s="713">
        <v>3956.4010692651941</v>
      </c>
      <c r="G17" s="304">
        <f t="shared" si="4"/>
        <v>75365.949993540286</v>
      </c>
      <c r="I17" s="304">
        <f t="shared" si="0"/>
        <v>50592.402499981283</v>
      </c>
      <c r="J17" s="304">
        <f t="shared" si="1"/>
        <v>20817.146424293816</v>
      </c>
      <c r="K17" s="304">
        <f t="shared" si="2"/>
        <v>3956.4010692651941</v>
      </c>
      <c r="M17" s="305">
        <f t="shared" si="5"/>
        <v>0.67128991944396144</v>
      </c>
      <c r="N17" s="305">
        <f t="shared" si="6"/>
        <v>0.27621421114015127</v>
      </c>
      <c r="O17" s="305">
        <f t="shared" si="7"/>
        <v>5.2495869415887443E-2</v>
      </c>
      <c r="Q17" s="364">
        <f t="shared" si="8"/>
        <v>1773.7279700082588</v>
      </c>
      <c r="R17" s="364">
        <f t="shared" si="9"/>
        <v>838.38589262598998</v>
      </c>
      <c r="S17" s="364">
        <f t="shared" si="10"/>
        <v>803.00695823578451</v>
      </c>
      <c r="U17" s="362">
        <f t="shared" si="3"/>
        <v>89.737159384132553</v>
      </c>
      <c r="V17" s="362">
        <f t="shared" si="3"/>
        <v>17.452801886857507</v>
      </c>
      <c r="W17" s="362">
        <f t="shared" si="3"/>
        <v>3.1770175881914491</v>
      </c>
      <c r="X17" s="363">
        <f t="shared" si="11"/>
        <v>110.36697885918151</v>
      </c>
      <c r="AB17" s="357">
        <f t="shared" si="12"/>
        <v>1977</v>
      </c>
      <c r="AC17" s="357">
        <f t="shared" si="13"/>
        <v>1464.4143524846593</v>
      </c>
      <c r="AD17" s="357"/>
      <c r="AF17" s="357"/>
      <c r="AG17" s="357"/>
      <c r="AH17" s="357"/>
      <c r="AJ17" s="357"/>
      <c r="AK17" s="357"/>
      <c r="AL17" s="357"/>
      <c r="AO17" s="357"/>
      <c r="AP17" s="357"/>
      <c r="AQ17" s="357"/>
      <c r="AR17" s="357"/>
      <c r="AS17" s="357"/>
      <c r="AU17" s="357"/>
    </row>
    <row r="18" spans="1:47" x14ac:dyDescent="0.2">
      <c r="A18" s="301"/>
      <c r="C18" s="294">
        <v>1978</v>
      </c>
      <c r="D18" s="713">
        <v>51632.711355235995</v>
      </c>
      <c r="E18" s="713">
        <v>21670.60186921151</v>
      </c>
      <c r="F18" s="713">
        <v>3975.5662729084893</v>
      </c>
      <c r="G18" s="304">
        <f t="shared" si="4"/>
        <v>77278.879497356</v>
      </c>
      <c r="I18" s="304">
        <f t="shared" si="0"/>
        <v>51632.711355235995</v>
      </c>
      <c r="J18" s="304">
        <f t="shared" si="1"/>
        <v>21670.60186921151</v>
      </c>
      <c r="K18" s="304">
        <f t="shared" si="2"/>
        <v>3975.5662729084893</v>
      </c>
      <c r="M18" s="305">
        <f t="shared" si="5"/>
        <v>0.66813483439550314</v>
      </c>
      <c r="N18" s="305">
        <f t="shared" si="6"/>
        <v>0.28042075674703515</v>
      </c>
      <c r="O18" s="305">
        <f t="shared" si="7"/>
        <v>5.1444408857461606E-2</v>
      </c>
      <c r="Q18" s="364">
        <f t="shared" si="8"/>
        <v>1779.0651655047732</v>
      </c>
      <c r="R18" s="364">
        <f t="shared" si="9"/>
        <v>840.06602467534083</v>
      </c>
      <c r="S18" s="364">
        <f t="shared" si="10"/>
        <v>810.70029099776912</v>
      </c>
      <c r="U18" s="362">
        <f t="shared" si="3"/>
        <v>91.857958172663103</v>
      </c>
      <c r="V18" s="362">
        <f t="shared" si="3"/>
        <v>18.204736364590524</v>
      </c>
      <c r="W18" s="362">
        <f t="shared" si="3"/>
        <v>3.2229927343278284</v>
      </c>
      <c r="X18" s="363">
        <f t="shared" si="11"/>
        <v>113.28568727158147</v>
      </c>
      <c r="AB18" s="357">
        <f t="shared" si="12"/>
        <v>1978</v>
      </c>
      <c r="AC18" s="357">
        <f t="shared" si="13"/>
        <v>1465.9333573212252</v>
      </c>
      <c r="AD18" s="357"/>
      <c r="AF18" s="357"/>
      <c r="AG18" s="357"/>
      <c r="AH18" s="357"/>
      <c r="AJ18" s="357"/>
      <c r="AK18" s="357"/>
      <c r="AL18" s="357"/>
      <c r="AO18" s="357"/>
      <c r="AP18" s="357"/>
      <c r="AQ18" s="357"/>
      <c r="AR18" s="357"/>
      <c r="AS18" s="357"/>
      <c r="AU18" s="357"/>
    </row>
    <row r="19" spans="1:47" x14ac:dyDescent="0.2">
      <c r="A19" s="301"/>
      <c r="C19" s="294">
        <v>1979</v>
      </c>
      <c r="D19" s="713">
        <v>53083.777242817217</v>
      </c>
      <c r="E19" s="713">
        <v>21641.049878708836</v>
      </c>
      <c r="F19" s="713">
        <v>3963.5723360382262</v>
      </c>
      <c r="G19" s="304">
        <f t="shared" si="4"/>
        <v>78688.399457564286</v>
      </c>
      <c r="I19" s="304">
        <f t="shared" si="0"/>
        <v>53083.777242817217</v>
      </c>
      <c r="J19" s="304">
        <f t="shared" si="1"/>
        <v>21641.049878708836</v>
      </c>
      <c r="K19" s="304">
        <f t="shared" si="2"/>
        <v>3963.5723360382262</v>
      </c>
      <c r="M19" s="305">
        <f t="shared" si="5"/>
        <v>0.67460740857290746</v>
      </c>
      <c r="N19" s="305">
        <f t="shared" si="6"/>
        <v>0.27502211288945577</v>
      </c>
      <c r="O19" s="305">
        <f t="shared" si="7"/>
        <v>5.0370478537636716E-2</v>
      </c>
      <c r="Q19" s="364">
        <f t="shared" si="8"/>
        <v>1784.4184207670739</v>
      </c>
      <c r="R19" s="364">
        <f t="shared" si="9"/>
        <v>841.74952372278619</v>
      </c>
      <c r="S19" s="364">
        <f t="shared" si="10"/>
        <v>818.39362375975418</v>
      </c>
      <c r="U19" s="362">
        <f t="shared" si="3"/>
        <v>94.723669955979048</v>
      </c>
      <c r="V19" s="362">
        <f t="shared" si="3"/>
        <v>18.216343428264224</v>
      </c>
      <c r="W19" s="362">
        <f t="shared" si="3"/>
        <v>3.2437623271242382</v>
      </c>
      <c r="X19" s="363">
        <f t="shared" si="11"/>
        <v>116.18377571136752</v>
      </c>
      <c r="AB19" s="357">
        <f t="shared" si="12"/>
        <v>1979</v>
      </c>
      <c r="AC19" s="357">
        <f t="shared" si="13"/>
        <v>1476.5044976422992</v>
      </c>
      <c r="AD19" s="357"/>
      <c r="AF19" s="357"/>
      <c r="AG19" s="357"/>
      <c r="AH19" s="357"/>
      <c r="AJ19" s="357"/>
      <c r="AK19" s="357"/>
      <c r="AL19" s="357"/>
      <c r="AO19" s="357"/>
      <c r="AP19" s="357"/>
      <c r="AQ19" s="357"/>
      <c r="AR19" s="357"/>
      <c r="AS19" s="357"/>
      <c r="AU19" s="357"/>
    </row>
    <row r="20" spans="1:47" x14ac:dyDescent="0.2">
      <c r="A20" s="301"/>
      <c r="C20" s="294">
        <v>1980</v>
      </c>
      <c r="D20" s="713">
        <v>54097.805989606117</v>
      </c>
      <c r="E20" s="713">
        <v>21946.90258782723</v>
      </c>
      <c r="F20" s="713">
        <v>4181.5002775768216</v>
      </c>
      <c r="G20" s="304">
        <f t="shared" si="4"/>
        <v>80226.208855010162</v>
      </c>
      <c r="I20" s="304">
        <f t="shared" si="0"/>
        <v>54097.805989606117</v>
      </c>
      <c r="J20" s="304">
        <f t="shared" si="1"/>
        <v>21946.90258782723</v>
      </c>
      <c r="K20" s="304">
        <f t="shared" si="2"/>
        <v>4181.5002775768216</v>
      </c>
      <c r="M20" s="305">
        <f t="shared" si="5"/>
        <v>0.6743158721032807</v>
      </c>
      <c r="N20" s="305">
        <f t="shared" si="6"/>
        <v>0.27356275338263897</v>
      </c>
      <c r="O20" s="305">
        <f t="shared" si="7"/>
        <v>5.2121374514080443E-2</v>
      </c>
      <c r="Q20" s="364">
        <f t="shared" si="8"/>
        <v>1789.7877841194327</v>
      </c>
      <c r="R20" s="364">
        <f t="shared" si="9"/>
        <v>843.43639651581793</v>
      </c>
      <c r="S20" s="364">
        <f t="shared" si="10"/>
        <v>826.08695652173901</v>
      </c>
      <c r="U20" s="362">
        <f t="shared" si="3"/>
        <v>96.82359230786011</v>
      </c>
      <c r="V20" s="362">
        <f t="shared" si="3"/>
        <v>18.510816433360677</v>
      </c>
      <c r="W20" s="362">
        <f t="shared" si="3"/>
        <v>3.4542828379982438</v>
      </c>
      <c r="X20" s="363">
        <f t="shared" si="11"/>
        <v>118.78869157921903</v>
      </c>
      <c r="AB20" s="357">
        <f t="shared" si="12"/>
        <v>1980</v>
      </c>
      <c r="AC20" s="357">
        <f t="shared" si="13"/>
        <v>1480.6718811043584</v>
      </c>
      <c r="AD20" s="357"/>
      <c r="AF20" s="357"/>
      <c r="AG20" s="357"/>
      <c r="AH20" s="357"/>
      <c r="AJ20" s="357"/>
      <c r="AK20" s="357"/>
      <c r="AL20" s="357"/>
      <c r="AO20" s="357"/>
      <c r="AP20" s="357"/>
      <c r="AQ20" s="357"/>
      <c r="AR20" s="357"/>
      <c r="AS20" s="357"/>
      <c r="AU20" s="357"/>
    </row>
    <row r="21" spans="1:47" x14ac:dyDescent="0.2">
      <c r="A21" s="301"/>
      <c r="C21" s="294">
        <v>1981</v>
      </c>
      <c r="D21" s="713">
        <v>56049.101485513042</v>
      </c>
      <c r="E21" s="713">
        <v>23001.802664070579</v>
      </c>
      <c r="F21" s="713">
        <v>4340.5494064267823</v>
      </c>
      <c r="G21" s="304">
        <f t="shared" si="4"/>
        <v>83391.453556010412</v>
      </c>
      <c r="I21" s="304">
        <f t="shared" si="0"/>
        <v>56049.101485513042</v>
      </c>
      <c r="J21" s="304">
        <f t="shared" si="1"/>
        <v>23001.802664070579</v>
      </c>
      <c r="K21" s="304">
        <f t="shared" si="2"/>
        <v>4340.5494064267823</v>
      </c>
      <c r="M21" s="305">
        <f t="shared" si="5"/>
        <v>0.67212045234188533</v>
      </c>
      <c r="N21" s="305">
        <f t="shared" si="6"/>
        <v>0.27582925687488191</v>
      </c>
      <c r="O21" s="305">
        <f t="shared" si="7"/>
        <v>5.2050290783232651E-2</v>
      </c>
      <c r="Q21" s="364">
        <f t="shared" si="8"/>
        <v>1791.5793634829156</v>
      </c>
      <c r="R21" s="364">
        <f t="shared" si="9"/>
        <v>844.28067719301112</v>
      </c>
      <c r="S21" s="364">
        <f t="shared" si="10"/>
        <v>830.34953111679454</v>
      </c>
      <c r="U21" s="362">
        <f t="shared" si="3"/>
        <v>100.4164135632048</v>
      </c>
      <c r="V21" s="362">
        <f t="shared" si="3"/>
        <v>19.419977529881514</v>
      </c>
      <c r="W21" s="362">
        <f t="shared" si="3"/>
        <v>3.6041731644157595</v>
      </c>
      <c r="X21" s="363">
        <f t="shared" si="11"/>
        <v>123.44056425750207</v>
      </c>
      <c r="AB21" s="357">
        <f t="shared" si="12"/>
        <v>1981</v>
      </c>
      <c r="AC21" s="357">
        <f t="shared" si="13"/>
        <v>1480.2543785208447</v>
      </c>
      <c r="AD21" s="357"/>
      <c r="AF21" s="357"/>
      <c r="AG21" s="357"/>
      <c r="AH21" s="357"/>
      <c r="AJ21" s="357"/>
      <c r="AK21" s="357"/>
      <c r="AL21" s="357"/>
      <c r="AO21" s="357"/>
      <c r="AP21" s="357"/>
      <c r="AQ21" s="357"/>
      <c r="AR21" s="357"/>
      <c r="AS21" s="357"/>
      <c r="AU21" s="357"/>
    </row>
    <row r="22" spans="1:47" x14ac:dyDescent="0.2">
      <c r="A22" s="301"/>
      <c r="C22" s="294">
        <v>1982</v>
      </c>
      <c r="D22" s="713">
        <v>56289.09255577244</v>
      </c>
      <c r="E22" s="713">
        <v>23337.132260686391</v>
      </c>
      <c r="F22" s="713">
        <v>4446.7036697922158</v>
      </c>
      <c r="G22" s="304">
        <f t="shared" si="4"/>
        <v>84072.928486251039</v>
      </c>
      <c r="I22" s="304">
        <f t="shared" si="0"/>
        <v>56289.09255577244</v>
      </c>
      <c r="J22" s="304">
        <f t="shared" si="1"/>
        <v>23337.132260686391</v>
      </c>
      <c r="K22" s="304">
        <f t="shared" si="2"/>
        <v>4446.7036697922158</v>
      </c>
      <c r="M22" s="305">
        <f t="shared" si="5"/>
        <v>0.6695269639022714</v>
      </c>
      <c r="N22" s="305">
        <f t="shared" si="6"/>
        <v>0.27758200744134726</v>
      </c>
      <c r="O22" s="305">
        <f t="shared" si="7"/>
        <v>5.2891028656381497E-2</v>
      </c>
      <c r="Q22" s="364">
        <f t="shared" si="8"/>
        <v>1793.3727362191344</v>
      </c>
      <c r="R22" s="364">
        <f t="shared" si="9"/>
        <v>845.12580299600677</v>
      </c>
      <c r="S22" s="364">
        <f t="shared" si="10"/>
        <v>834.61210571184995</v>
      </c>
      <c r="U22" s="362">
        <f t="shared" si="3"/>
        <v>100.94732393603773</v>
      </c>
      <c r="V22" s="362">
        <f t="shared" si="3"/>
        <v>19.722812641436601</v>
      </c>
      <c r="W22" s="362">
        <f t="shared" si="3"/>
        <v>3.7112727133218919</v>
      </c>
      <c r="X22" s="363">
        <f t="shared" si="11"/>
        <v>124.38140929079623</v>
      </c>
      <c r="AB22" s="357">
        <f t="shared" si="12"/>
        <v>1982</v>
      </c>
      <c r="AC22" s="357">
        <f t="shared" si="13"/>
        <v>1479.4466129621867</v>
      </c>
      <c r="AD22" s="357"/>
      <c r="AF22" s="357"/>
      <c r="AG22" s="357"/>
      <c r="AH22" s="357"/>
      <c r="AJ22" s="357"/>
      <c r="AK22" s="357"/>
      <c r="AL22" s="357"/>
      <c r="AO22" s="357"/>
      <c r="AP22" s="357"/>
      <c r="AQ22" s="357"/>
      <c r="AR22" s="357"/>
      <c r="AS22" s="357"/>
      <c r="AU22" s="357"/>
    </row>
    <row r="23" spans="1:47" x14ac:dyDescent="0.2">
      <c r="A23" s="301"/>
      <c r="C23" s="294">
        <v>1983</v>
      </c>
      <c r="D23" s="713">
        <v>56673.368293016276</v>
      </c>
      <c r="E23" s="713">
        <v>23685.891684260649</v>
      </c>
      <c r="F23" s="713">
        <v>4581.7608079291185</v>
      </c>
      <c r="G23" s="304">
        <f t="shared" si="4"/>
        <v>84941.020785206056</v>
      </c>
      <c r="I23" s="304">
        <f t="shared" si="0"/>
        <v>56673.368293016276</v>
      </c>
      <c r="J23" s="304">
        <f t="shared" si="1"/>
        <v>23685.891684260649</v>
      </c>
      <c r="K23" s="304">
        <f t="shared" si="2"/>
        <v>4581.7608079291185</v>
      </c>
      <c r="M23" s="305">
        <f t="shared" si="5"/>
        <v>0.66720846734734462</v>
      </c>
      <c r="N23" s="305">
        <f t="shared" si="6"/>
        <v>0.27885103646395021</v>
      </c>
      <c r="O23" s="305">
        <f t="shared" si="7"/>
        <v>5.3940496188704987E-2</v>
      </c>
      <c r="Q23" s="364">
        <f t="shared" si="8"/>
        <v>1795.167904123258</v>
      </c>
      <c r="R23" s="364">
        <f t="shared" si="9"/>
        <v>845.97177477077776</v>
      </c>
      <c r="S23" s="364">
        <f t="shared" si="10"/>
        <v>838.87468030690536</v>
      </c>
      <c r="U23" s="362">
        <f t="shared" si="3"/>
        <v>101.73821177817953</v>
      </c>
      <c r="V23" s="362">
        <f t="shared" si="3"/>
        <v>20.037595825162388</v>
      </c>
      <c r="W23" s="362">
        <f t="shared" si="3"/>
        <v>3.8435231329942479</v>
      </c>
      <c r="X23" s="363">
        <f t="shared" si="11"/>
        <v>125.61933073633617</v>
      </c>
      <c r="AB23" s="357">
        <f t="shared" si="12"/>
        <v>1983</v>
      </c>
      <c r="AC23" s="357">
        <f t="shared" si="13"/>
        <v>1478.9006486511985</v>
      </c>
      <c r="AD23" s="357"/>
      <c r="AF23" s="357"/>
      <c r="AG23" s="357"/>
      <c r="AH23" s="357"/>
      <c r="AJ23" s="357"/>
      <c r="AK23" s="357"/>
      <c r="AL23" s="357"/>
      <c r="AO23" s="357"/>
      <c r="AP23" s="357"/>
      <c r="AQ23" s="357"/>
      <c r="AR23" s="357"/>
      <c r="AS23" s="357"/>
      <c r="AU23" s="357"/>
    </row>
    <row r="24" spans="1:47" x14ac:dyDescent="0.2">
      <c r="A24" s="301"/>
      <c r="C24" s="294">
        <v>1984</v>
      </c>
      <c r="D24" s="713">
        <v>57632.257283774547</v>
      </c>
      <c r="E24" s="713">
        <v>23764.461903986703</v>
      </c>
      <c r="F24" s="713">
        <v>4739.3629626685051</v>
      </c>
      <c r="G24" s="304">
        <f t="shared" si="4"/>
        <v>86136.082150429749</v>
      </c>
      <c r="I24" s="304">
        <f t="shared" si="0"/>
        <v>57632.257283774547</v>
      </c>
      <c r="J24" s="304">
        <f t="shared" si="1"/>
        <v>23764.461903986703</v>
      </c>
      <c r="K24" s="304">
        <f t="shared" si="2"/>
        <v>4739.3629626685051</v>
      </c>
      <c r="M24" s="305">
        <f t="shared" si="5"/>
        <v>0.66908380141001123</v>
      </c>
      <c r="N24" s="305">
        <f t="shared" si="6"/>
        <v>0.27589439072099864</v>
      </c>
      <c r="O24" s="305">
        <f t="shared" si="7"/>
        <v>5.502180786899024E-2</v>
      </c>
      <c r="Q24" s="364">
        <f t="shared" si="8"/>
        <v>1796.9648689922499</v>
      </c>
      <c r="R24" s="364">
        <f t="shared" si="9"/>
        <v>846.81859336414209</v>
      </c>
      <c r="S24" s="364">
        <f t="shared" si="10"/>
        <v>843.13725490196066</v>
      </c>
      <c r="U24" s="362">
        <f t="shared" si="3"/>
        <v>103.56314165966558</v>
      </c>
      <c r="V24" s="362">
        <f t="shared" si="3"/>
        <v>20.12418820158976</v>
      </c>
      <c r="W24" s="362">
        <f t="shared" si="3"/>
        <v>3.9959334783283467</v>
      </c>
      <c r="X24" s="363">
        <f t="shared" si="11"/>
        <v>127.68326333958368</v>
      </c>
      <c r="AB24" s="357">
        <f t="shared" si="12"/>
        <v>1984</v>
      </c>
      <c r="AC24" s="357">
        <f t="shared" si="13"/>
        <v>1482.3435214593937</v>
      </c>
      <c r="AD24" s="357"/>
      <c r="AF24" s="357"/>
      <c r="AG24" s="357"/>
      <c r="AH24" s="357"/>
      <c r="AJ24" s="357"/>
      <c r="AK24" s="357"/>
      <c r="AL24" s="357"/>
      <c r="AO24" s="357"/>
      <c r="AP24" s="357"/>
      <c r="AQ24" s="357"/>
      <c r="AR24" s="357"/>
      <c r="AS24" s="357"/>
      <c r="AU24" s="357"/>
    </row>
    <row r="25" spans="1:47" x14ac:dyDescent="0.2">
      <c r="C25" s="294">
        <v>1985</v>
      </c>
      <c r="D25" s="714">
        <v>58623.572146591163</v>
      </c>
      <c r="E25" s="713">
        <v>23848.994713355238</v>
      </c>
      <c r="F25" s="714">
        <v>4896.9651174078917</v>
      </c>
      <c r="G25" s="304">
        <f>SUM(D25:F25)</f>
        <v>87369.531977354287</v>
      </c>
      <c r="H25" s="304"/>
      <c r="I25" s="304">
        <f t="shared" si="0"/>
        <v>58623.572146591163</v>
      </c>
      <c r="J25" s="304">
        <f t="shared" si="1"/>
        <v>23848.994713355238</v>
      </c>
      <c r="K25" s="304">
        <f t="shared" si="2"/>
        <v>4896.9651174078917</v>
      </c>
      <c r="L25" s="304"/>
      <c r="M25" s="305">
        <f>D25/$G25</f>
        <v>0.670984161409793</v>
      </c>
      <c r="N25" s="305">
        <f t="shared" ref="N25:O40" si="14">E25/$G25</f>
        <v>0.27296695053301612</v>
      </c>
      <c r="O25" s="305">
        <f t="shared" si="14"/>
        <v>5.604888805719091E-2</v>
      </c>
      <c r="P25" s="304"/>
      <c r="Q25" s="364">
        <f t="shared" ref="Q25:Q50" si="15">U25/D25*1000000</f>
        <v>1798.7636326248755</v>
      </c>
      <c r="R25" s="364">
        <f t="shared" ref="R25:R50" si="16">V25/E25*1000000</f>
        <v>847.66625962376554</v>
      </c>
      <c r="S25" s="364">
        <f t="shared" ref="S25:S50" si="17">W25/F25*1000000</f>
        <v>850.32679738562081</v>
      </c>
      <c r="U25" s="362">
        <f t="shared" si="3"/>
        <v>105.44994959184879</v>
      </c>
      <c r="V25" s="362">
        <f t="shared" si="3"/>
        <v>20.215988144456794</v>
      </c>
      <c r="W25" s="362">
        <f t="shared" si="3"/>
        <v>4.1640206651945535</v>
      </c>
      <c r="X25" s="363">
        <f t="shared" si="11"/>
        <v>129.82995840150014</v>
      </c>
      <c r="AB25" s="357">
        <f t="shared" si="12"/>
        <v>1985</v>
      </c>
      <c r="AC25" s="357">
        <f t="shared" si="13"/>
        <v>1485.9866530491588</v>
      </c>
      <c r="AD25" s="306"/>
      <c r="AF25" s="308"/>
      <c r="AG25" s="308"/>
      <c r="AH25" s="308"/>
      <c r="AJ25" s="306"/>
      <c r="AK25" s="306"/>
      <c r="AL25" s="306"/>
      <c r="AO25" s="307"/>
    </row>
    <row r="26" spans="1:47" x14ac:dyDescent="0.2">
      <c r="A26" s="309">
        <f>G26/G25-1</f>
        <v>1.4338954089280653E-2</v>
      </c>
      <c r="C26" s="294">
        <f>C25+1</f>
        <v>1986</v>
      </c>
      <c r="D26" s="714">
        <v>59643.64498116661</v>
      </c>
      <c r="E26" s="713">
        <v>23924.107431865617</v>
      </c>
      <c r="F26" s="714">
        <v>5054.5672721472783</v>
      </c>
      <c r="G26" s="304">
        <f t="shared" ref="G26:G50" si="18">SUM(D26:F26)</f>
        <v>88622.319685179507</v>
      </c>
      <c r="H26" s="304"/>
      <c r="I26" s="304">
        <f t="shared" si="0"/>
        <v>59643.64498116661</v>
      </c>
      <c r="J26" s="304">
        <f t="shared" si="1"/>
        <v>23924.107431865617</v>
      </c>
      <c r="K26" s="304">
        <f t="shared" si="2"/>
        <v>5054.5672721472783</v>
      </c>
      <c r="L26" s="304"/>
      <c r="M26" s="305">
        <f t="shared" ref="M26:O50" si="19">D26/$G26</f>
        <v>0.67300929599951487</v>
      </c>
      <c r="N26" s="305">
        <f t="shared" si="14"/>
        <v>0.26995577995310016</v>
      </c>
      <c r="O26" s="305">
        <f t="shared" si="14"/>
        <v>5.7034924047384916E-2</v>
      </c>
      <c r="P26" s="304"/>
      <c r="Q26" s="364">
        <f t="shared" si="15"/>
        <v>1799.016763172126</v>
      </c>
      <c r="R26" s="364">
        <f t="shared" si="16"/>
        <v>867.47546355298346</v>
      </c>
      <c r="S26" s="364">
        <f t="shared" si="17"/>
        <v>857.51633986928118</v>
      </c>
      <c r="U26" s="362">
        <f t="shared" si="3"/>
        <v>107.29991713780578</v>
      </c>
      <c r="V26" s="362">
        <f t="shared" si="3"/>
        <v>20.753576184549004</v>
      </c>
      <c r="W26" s="362">
        <f t="shared" si="3"/>
        <v>4.3343740268347908</v>
      </c>
      <c r="X26" s="363">
        <f t="shared" si="11"/>
        <v>132.38786734918955</v>
      </c>
      <c r="AB26" s="357">
        <f t="shared" si="12"/>
        <v>1986</v>
      </c>
      <c r="AC26" s="357">
        <f t="shared" si="13"/>
        <v>1493.8433999412571</v>
      </c>
      <c r="AD26" s="306"/>
      <c r="AF26" s="308"/>
      <c r="AG26" s="308"/>
      <c r="AH26" s="308"/>
      <c r="AJ26" s="306"/>
      <c r="AK26" s="306"/>
      <c r="AL26" s="306"/>
      <c r="AO26" s="307"/>
      <c r="AP26" s="310"/>
      <c r="AQ26" s="310"/>
      <c r="AR26" s="310"/>
      <c r="AS26" s="310"/>
      <c r="AU26" s="310"/>
    </row>
    <row r="27" spans="1:47" x14ac:dyDescent="0.2">
      <c r="A27" s="309">
        <f t="shared" ref="A27:A50" si="20">G27/G26-1</f>
        <v>1.393103600147616E-2</v>
      </c>
      <c r="C27" s="294">
        <f t="shared" ref="C27:C51" si="21">C26+1</f>
        <v>1987</v>
      </c>
      <c r="D27" s="714">
        <v>60687.239623005858</v>
      </c>
      <c r="E27" s="713">
        <v>23973.133109557206</v>
      </c>
      <c r="F27" s="714">
        <v>5196.5476786850113</v>
      </c>
      <c r="G27" s="304">
        <f t="shared" si="18"/>
        <v>89856.920411248066</v>
      </c>
      <c r="H27" s="304"/>
      <c r="I27" s="304">
        <f t="shared" si="0"/>
        <v>60687.239623005858</v>
      </c>
      <c r="J27" s="304">
        <f t="shared" si="1"/>
        <v>23973.133109557206</v>
      </c>
      <c r="K27" s="304">
        <f t="shared" si="2"/>
        <v>5196.5476786850113</v>
      </c>
      <c r="L27" s="304"/>
      <c r="M27" s="305">
        <f t="shared" si="19"/>
        <v>0.67537635771689741</v>
      </c>
      <c r="N27" s="305">
        <f t="shared" si="14"/>
        <v>0.26679228488845819</v>
      </c>
      <c r="O27" s="305">
        <f t="shared" si="14"/>
        <v>5.7831357394644477E-2</v>
      </c>
      <c r="P27" s="304"/>
      <c r="Q27" s="364">
        <f t="shared" si="15"/>
        <v>1816.0365743663135</v>
      </c>
      <c r="R27" s="364">
        <f t="shared" si="16"/>
        <v>883.29197539225686</v>
      </c>
      <c r="S27" s="364">
        <f t="shared" si="17"/>
        <v>864.7058823529411</v>
      </c>
      <c r="U27" s="362">
        <f t="shared" si="3"/>
        <v>110.21024675271116</v>
      </c>
      <c r="V27" s="362">
        <f t="shared" si="3"/>
        <v>21.175276100682304</v>
      </c>
      <c r="W27" s="362">
        <f t="shared" si="3"/>
        <v>4.4934853456864507</v>
      </c>
      <c r="X27" s="363">
        <f t="shared" si="11"/>
        <v>135.87900819907992</v>
      </c>
      <c r="AB27" s="357">
        <f t="shared" si="12"/>
        <v>1987</v>
      </c>
      <c r="AC27" s="357">
        <f t="shared" si="13"/>
        <v>1512.1707663383368</v>
      </c>
      <c r="AD27" s="306"/>
      <c r="AF27" s="308"/>
      <c r="AG27" s="308"/>
      <c r="AH27" s="308"/>
      <c r="AJ27" s="306"/>
      <c r="AK27" s="306"/>
      <c r="AL27" s="306"/>
      <c r="AO27" s="307"/>
      <c r="AP27" s="310"/>
      <c r="AQ27" s="310"/>
      <c r="AR27" s="310"/>
      <c r="AS27" s="310"/>
      <c r="AU27" s="310"/>
    </row>
    <row r="28" spans="1:47" x14ac:dyDescent="0.2">
      <c r="A28" s="309">
        <f t="shared" si="20"/>
        <v>1.5133934248752423E-2</v>
      </c>
      <c r="C28" s="294">
        <f t="shared" si="21"/>
        <v>1988</v>
      </c>
      <c r="D28" s="714">
        <v>61585.465089719139</v>
      </c>
      <c r="E28" s="714">
        <v>24330.102602760391</v>
      </c>
      <c r="F28" s="714">
        <v>5301.2414440677485</v>
      </c>
      <c r="G28" s="304">
        <f t="shared" si="18"/>
        <v>91216.809136547279</v>
      </c>
      <c r="H28" s="304"/>
      <c r="I28" s="304">
        <f t="shared" si="0"/>
        <v>61585.465089719139</v>
      </c>
      <c r="J28" s="304">
        <f t="shared" si="1"/>
        <v>24330.102602760391</v>
      </c>
      <c r="K28" s="304">
        <f t="shared" si="2"/>
        <v>5301.2414440677485</v>
      </c>
      <c r="L28" s="304"/>
      <c r="M28" s="305">
        <f t="shared" si="19"/>
        <v>0.67515478421886688</v>
      </c>
      <c r="N28" s="305">
        <f t="shared" si="14"/>
        <v>0.26672827994168674</v>
      </c>
      <c r="O28" s="305">
        <f t="shared" si="14"/>
        <v>5.8116935839446424E-2</v>
      </c>
      <c r="P28" s="304"/>
      <c r="Q28" s="364">
        <f t="shared" si="15"/>
        <v>1833.4511460895844</v>
      </c>
      <c r="R28" s="364">
        <f t="shared" si="16"/>
        <v>894.68347498390619</v>
      </c>
      <c r="S28" s="364">
        <f t="shared" si="17"/>
        <v>890.57315233785812</v>
      </c>
      <c r="U28" s="362">
        <f t="shared" si="3"/>
        <v>112.91394155120565</v>
      </c>
      <c r="V28" s="362">
        <f t="shared" si="3"/>
        <v>21.767740743352647</v>
      </c>
      <c r="W28" s="362">
        <f t="shared" si="3"/>
        <v>4.7211433041475139</v>
      </c>
      <c r="X28" s="363">
        <f t="shared" si="11"/>
        <v>139.40282559870582</v>
      </c>
      <c r="AB28" s="357">
        <f t="shared" si="12"/>
        <v>1988</v>
      </c>
      <c r="AC28" s="357">
        <f t="shared" si="13"/>
        <v>1528.2580800434087</v>
      </c>
      <c r="AD28" s="306"/>
      <c r="AF28" s="308"/>
      <c r="AG28" s="308"/>
      <c r="AH28" s="308"/>
      <c r="AJ28" s="306"/>
      <c r="AK28" s="306"/>
      <c r="AL28" s="306"/>
      <c r="AO28" s="307"/>
      <c r="AP28" s="310"/>
      <c r="AQ28" s="310"/>
      <c r="AR28" s="310"/>
      <c r="AS28" s="310"/>
      <c r="AU28" s="310"/>
    </row>
    <row r="29" spans="1:47" x14ac:dyDescent="0.2">
      <c r="A29" s="309">
        <f t="shared" si="20"/>
        <v>1.3936172764896337E-2</v>
      </c>
      <c r="C29" s="294">
        <f t="shared" si="21"/>
        <v>1989</v>
      </c>
      <c r="D29" s="714">
        <v>62441.071996644358</v>
      </c>
      <c r="E29" s="714">
        <v>24654.341165938589</v>
      </c>
      <c r="F29" s="714">
        <v>5392.6091851538367</v>
      </c>
      <c r="G29" s="304">
        <f t="shared" si="18"/>
        <v>92488.022347736784</v>
      </c>
      <c r="H29" s="304"/>
      <c r="I29" s="304">
        <f t="shared" si="0"/>
        <v>62441.071996644358</v>
      </c>
      <c r="J29" s="304">
        <f t="shared" si="1"/>
        <v>24654.341165938589</v>
      </c>
      <c r="K29" s="304">
        <f t="shared" si="2"/>
        <v>5392.6091851538367</v>
      </c>
      <c r="L29" s="304"/>
      <c r="M29" s="305">
        <f t="shared" si="19"/>
        <v>0.67512603698972173</v>
      </c>
      <c r="N29" s="305">
        <f t="shared" si="14"/>
        <v>0.26656793539430557</v>
      </c>
      <c r="O29" s="305">
        <f t="shared" si="14"/>
        <v>5.8306027615972651E-2</v>
      </c>
      <c r="P29" s="304"/>
      <c r="Q29" s="364">
        <f t="shared" si="15"/>
        <v>1850.3240440648499</v>
      </c>
      <c r="R29" s="364">
        <f t="shared" si="16"/>
        <v>904.16382443558769</v>
      </c>
      <c r="S29" s="364">
        <f t="shared" si="17"/>
        <v>916.44042232277525</v>
      </c>
      <c r="U29" s="362">
        <f t="shared" si="3"/>
        <v>115.53621685257544</v>
      </c>
      <c r="V29" s="362">
        <f t="shared" si="3"/>
        <v>22.29156339753478</v>
      </c>
      <c r="W29" s="362">
        <f t="shared" si="3"/>
        <v>4.9420050390640595</v>
      </c>
      <c r="X29" s="363">
        <f t="shared" si="11"/>
        <v>142.76978528917428</v>
      </c>
      <c r="AB29" s="357">
        <f t="shared" si="12"/>
        <v>1989</v>
      </c>
      <c r="AC29" s="357">
        <f t="shared" si="13"/>
        <v>1543.657023526657</v>
      </c>
      <c r="AD29" s="306"/>
      <c r="AF29" s="308"/>
      <c r="AG29" s="308"/>
      <c r="AH29" s="308"/>
      <c r="AJ29" s="306"/>
      <c r="AK29" s="306"/>
      <c r="AL29" s="306"/>
      <c r="AO29" s="307"/>
      <c r="AP29" s="310"/>
      <c r="AQ29" s="310"/>
      <c r="AR29" s="310"/>
      <c r="AS29" s="310"/>
      <c r="AU29" s="310"/>
    </row>
    <row r="30" spans="1:47" x14ac:dyDescent="0.2">
      <c r="A30" s="309">
        <f t="shared" si="20"/>
        <v>5.4717769034027253E-3</v>
      </c>
      <c r="C30" s="294">
        <f t="shared" si="21"/>
        <v>1990</v>
      </c>
      <c r="D30" s="714">
        <v>62883.960673372043</v>
      </c>
      <c r="E30" s="714">
        <v>24569.316618129582</v>
      </c>
      <c r="F30" s="714">
        <v>5540.8188807589086</v>
      </c>
      <c r="G30" s="304">
        <f t="shared" si="18"/>
        <v>92994.096172260528</v>
      </c>
      <c r="H30" s="304"/>
      <c r="I30" s="304">
        <f t="shared" si="0"/>
        <v>62883.960673372043</v>
      </c>
      <c r="J30" s="304">
        <f t="shared" si="1"/>
        <v>24569.316618129582</v>
      </c>
      <c r="K30" s="304">
        <f t="shared" si="2"/>
        <v>5540.8188807589086</v>
      </c>
      <c r="L30" s="304"/>
      <c r="M30" s="305">
        <f t="shared" si="19"/>
        <v>0.67621454760834465</v>
      </c>
      <c r="N30" s="305">
        <f t="shared" si="14"/>
        <v>0.26420297233297302</v>
      </c>
      <c r="O30" s="305">
        <f t="shared" si="14"/>
        <v>5.9582480058682427E-2</v>
      </c>
      <c r="P30" s="304"/>
      <c r="Q30" s="364">
        <f t="shared" si="15"/>
        <v>1866.9667682109709</v>
      </c>
      <c r="R30" s="364">
        <f t="shared" si="16"/>
        <v>911.45565489368732</v>
      </c>
      <c r="S30" s="364">
        <f t="shared" si="17"/>
        <v>942.30769230769226</v>
      </c>
      <c r="U30" s="362">
        <f t="shared" ref="U30:W49" si="22">U79+U131+U182+U234</f>
        <v>117.4022648306712</v>
      </c>
      <c r="V30" s="362">
        <f t="shared" si="22"/>
        <v>22.393842568467651</v>
      </c>
      <c r="W30" s="362">
        <f t="shared" si="22"/>
        <v>5.2211562530228175</v>
      </c>
      <c r="X30" s="363">
        <f t="shared" si="11"/>
        <v>145.01726365216169</v>
      </c>
      <c r="AB30" s="357">
        <f t="shared" si="12"/>
        <v>1990</v>
      </c>
      <c r="AC30" s="357">
        <f t="shared" si="13"/>
        <v>1559.4244110242701</v>
      </c>
      <c r="AD30" s="306"/>
      <c r="AF30" s="308"/>
      <c r="AG30" s="308"/>
      <c r="AH30" s="308"/>
      <c r="AJ30" s="306"/>
      <c r="AK30" s="306"/>
      <c r="AL30" s="306"/>
      <c r="AO30" s="307"/>
      <c r="AP30" s="310"/>
      <c r="AQ30" s="310"/>
      <c r="AR30" s="310"/>
      <c r="AS30" s="310"/>
      <c r="AU30" s="310"/>
    </row>
    <row r="31" spans="1:47" x14ac:dyDescent="0.2">
      <c r="A31" s="309">
        <f t="shared" si="20"/>
        <v>4.025259028555217E-3</v>
      </c>
      <c r="C31" s="294">
        <f t="shared" si="21"/>
        <v>1991</v>
      </c>
      <c r="D31" s="714">
        <v>63237.540707747248</v>
      </c>
      <c r="E31" s="714">
        <v>24450.088853214005</v>
      </c>
      <c r="F31" s="714">
        <v>5680.7919365190028</v>
      </c>
      <c r="G31" s="304">
        <f t="shared" si="18"/>
        <v>93368.42149748026</v>
      </c>
      <c r="H31" s="304"/>
      <c r="I31" s="304">
        <f t="shared" si="0"/>
        <v>63237.540707747248</v>
      </c>
      <c r="J31" s="304">
        <f t="shared" si="1"/>
        <v>24450.088853214005</v>
      </c>
      <c r="K31" s="304">
        <f t="shared" si="2"/>
        <v>5680.7919365190028</v>
      </c>
      <c r="L31" s="304"/>
      <c r="M31" s="305">
        <f t="shared" si="19"/>
        <v>0.67729045531152998</v>
      </c>
      <c r="N31" s="305">
        <f t="shared" si="14"/>
        <v>0.26186679030312021</v>
      </c>
      <c r="O31" s="305">
        <f t="shared" si="14"/>
        <v>6.0842754385349772E-2</v>
      </c>
      <c r="P31" s="304"/>
      <c r="Q31" s="364">
        <f t="shared" si="15"/>
        <v>1881.0416426680481</v>
      </c>
      <c r="R31" s="364">
        <f t="shared" si="16"/>
        <v>914.85986823199505</v>
      </c>
      <c r="S31" s="364">
        <f t="shared" si="17"/>
        <v>957.90209790209758</v>
      </c>
      <c r="U31" s="362">
        <f t="shared" si="22"/>
        <v>118.95244745118845</v>
      </c>
      <c r="V31" s="362">
        <f t="shared" si="22"/>
        <v>22.368405066511936</v>
      </c>
      <c r="W31" s="362">
        <f t="shared" si="22"/>
        <v>5.4416425137368725</v>
      </c>
      <c r="X31" s="363">
        <f t="shared" si="11"/>
        <v>146.76249503143725</v>
      </c>
      <c r="AB31" s="357">
        <f t="shared" si="12"/>
        <v>1991</v>
      </c>
      <c r="AC31" s="357">
        <f t="shared" si="13"/>
        <v>1571.8643699615072</v>
      </c>
      <c r="AD31" s="306"/>
      <c r="AF31" s="308"/>
      <c r="AG31" s="308"/>
      <c r="AH31" s="308"/>
      <c r="AJ31" s="306"/>
      <c r="AK31" s="306"/>
      <c r="AL31" s="306"/>
      <c r="AO31" s="307"/>
      <c r="AP31" s="310"/>
      <c r="AQ31" s="310"/>
      <c r="AR31" s="310"/>
      <c r="AS31" s="310"/>
      <c r="AU31" s="310"/>
    </row>
    <row r="32" spans="1:47" x14ac:dyDescent="0.2">
      <c r="A32" s="309">
        <f t="shared" si="20"/>
        <v>1.6134434070513848E-2</v>
      </c>
      <c r="C32" s="294">
        <f t="shared" si="21"/>
        <v>1992</v>
      </c>
      <c r="D32" s="714">
        <v>64392.813823598917</v>
      </c>
      <c r="E32" s="714">
        <v>24747.031755940869</v>
      </c>
      <c r="F32" s="714">
        <v>5735.0225588595194</v>
      </c>
      <c r="G32" s="304">
        <f t="shared" si="18"/>
        <v>94874.86813839931</v>
      </c>
      <c r="H32" s="304"/>
      <c r="I32" s="304">
        <f t="shared" si="0"/>
        <v>64392.813823598917</v>
      </c>
      <c r="J32" s="304">
        <f t="shared" si="1"/>
        <v>24747.031755940869</v>
      </c>
      <c r="K32" s="304">
        <f t="shared" si="2"/>
        <v>5735.0225588595194</v>
      </c>
      <c r="L32" s="304"/>
      <c r="M32" s="305">
        <f t="shared" si="19"/>
        <v>0.67871307846947937</v>
      </c>
      <c r="N32" s="305">
        <f t="shared" si="14"/>
        <v>0.26083864190294292</v>
      </c>
      <c r="O32" s="305">
        <f t="shared" si="14"/>
        <v>6.0448279627577657E-2</v>
      </c>
      <c r="P32" s="304"/>
      <c r="Q32" s="364">
        <f t="shared" si="15"/>
        <v>1899.698512046054</v>
      </c>
      <c r="R32" s="364">
        <f t="shared" si="16"/>
        <v>915.66381337971245</v>
      </c>
      <c r="S32" s="364">
        <f t="shared" si="17"/>
        <v>973.49650349650346</v>
      </c>
      <c r="U32" s="362">
        <f t="shared" si="22"/>
        <v>122.32693260714944</v>
      </c>
      <c r="V32" s="362">
        <f t="shared" si="22"/>
        <v>22.659961467473657</v>
      </c>
      <c r="W32" s="362">
        <f t="shared" si="22"/>
        <v>5.5830244085233129</v>
      </c>
      <c r="X32" s="363">
        <f t="shared" si="11"/>
        <v>150.56991848314641</v>
      </c>
      <c r="AB32" s="357">
        <f t="shared" si="12"/>
        <v>1992</v>
      </c>
      <c r="AC32" s="357">
        <f t="shared" si="13"/>
        <v>1587.0369196561264</v>
      </c>
      <c r="AD32" s="306"/>
      <c r="AF32" s="308"/>
      <c r="AG32" s="308"/>
      <c r="AH32" s="308"/>
      <c r="AJ32" s="306"/>
      <c r="AK32" s="306"/>
      <c r="AL32" s="306"/>
      <c r="AO32" s="307"/>
      <c r="AP32" s="310"/>
      <c r="AQ32" s="310"/>
      <c r="AR32" s="310"/>
      <c r="AS32" s="310"/>
      <c r="AU32" s="310"/>
    </row>
    <row r="33" spans="1:55" x14ac:dyDescent="0.2">
      <c r="A33" s="309">
        <f t="shared" si="20"/>
        <v>1.6867579477475969E-2</v>
      </c>
      <c r="C33" s="294">
        <f t="shared" si="21"/>
        <v>1993</v>
      </c>
      <c r="D33" s="714">
        <v>65641.843445912367</v>
      </c>
      <c r="E33" s="714">
        <v>25024.546982612632</v>
      </c>
      <c r="F33" s="714">
        <v>5808.7870886138116</v>
      </c>
      <c r="G33" s="304">
        <f t="shared" si="18"/>
        <v>96475.177517138814</v>
      </c>
      <c r="H33" s="304"/>
      <c r="I33" s="304">
        <f t="shared" si="0"/>
        <v>65641.843445912367</v>
      </c>
      <c r="J33" s="304">
        <f t="shared" si="1"/>
        <v>25024.546982612632</v>
      </c>
      <c r="K33" s="304">
        <f t="shared" si="2"/>
        <v>5808.7870886138116</v>
      </c>
      <c r="L33" s="304"/>
      <c r="M33" s="305">
        <f t="shared" si="19"/>
        <v>0.68040137510243082</v>
      </c>
      <c r="N33" s="305">
        <f t="shared" si="14"/>
        <v>0.25938845231113489</v>
      </c>
      <c r="O33" s="305">
        <f t="shared" si="14"/>
        <v>6.0210172586434275E-2</v>
      </c>
      <c r="P33" s="304"/>
      <c r="Q33" s="364">
        <f t="shared" si="15"/>
        <v>1917.721242723554</v>
      </c>
      <c r="R33" s="364">
        <f t="shared" si="16"/>
        <v>914.70519057437673</v>
      </c>
      <c r="S33" s="364">
        <f t="shared" si="17"/>
        <v>989.09090909090935</v>
      </c>
      <c r="U33" s="362">
        <f t="shared" si="22"/>
        <v>125.88275758776004</v>
      </c>
      <c r="V33" s="362">
        <f t="shared" si="22"/>
        <v>22.890083016768131</v>
      </c>
      <c r="W33" s="362">
        <f t="shared" si="22"/>
        <v>5.745418502192571</v>
      </c>
      <c r="X33" s="363">
        <f t="shared" si="11"/>
        <v>154.51825910672073</v>
      </c>
      <c r="AB33" s="357">
        <f t="shared" si="12"/>
        <v>1993</v>
      </c>
      <c r="AC33" s="357">
        <f t="shared" si="13"/>
        <v>1601.6374686563347</v>
      </c>
      <c r="AD33" s="306"/>
      <c r="AF33" s="308"/>
      <c r="AG33" s="308"/>
      <c r="AH33" s="308"/>
      <c r="AJ33" s="306"/>
      <c r="AK33" s="306"/>
      <c r="AL33" s="306"/>
      <c r="AO33" s="307"/>
      <c r="AP33" s="310"/>
      <c r="AQ33" s="310"/>
      <c r="AR33" s="310"/>
      <c r="AS33" s="310"/>
      <c r="AU33" s="310"/>
    </row>
    <row r="34" spans="1:55" x14ac:dyDescent="0.2">
      <c r="A34" s="309">
        <f t="shared" si="20"/>
        <v>1.3465755348483155E-2</v>
      </c>
      <c r="C34" s="294">
        <f t="shared" si="21"/>
        <v>1994</v>
      </c>
      <c r="D34" s="714">
        <v>66646.042938221435</v>
      </c>
      <c r="E34" s="714">
        <v>25174.609618150051</v>
      </c>
      <c r="F34" s="714">
        <v>5953.6360984146222</v>
      </c>
      <c r="G34" s="304">
        <f t="shared" si="18"/>
        <v>97774.288654786098</v>
      </c>
      <c r="H34" s="304"/>
      <c r="I34" s="304">
        <f t="shared" si="0"/>
        <v>66646.042938221435</v>
      </c>
      <c r="J34" s="304">
        <f t="shared" si="1"/>
        <v>25174.609618150051</v>
      </c>
      <c r="K34" s="304">
        <f t="shared" si="2"/>
        <v>5953.6360984146222</v>
      </c>
      <c r="L34" s="304"/>
      <c r="M34" s="305">
        <f t="shared" si="19"/>
        <v>0.68163158080883757</v>
      </c>
      <c r="N34" s="305">
        <f t="shared" si="14"/>
        <v>0.25747678622377523</v>
      </c>
      <c r="O34" s="305">
        <f t="shared" si="14"/>
        <v>6.0891632967387373E-2</v>
      </c>
      <c r="P34" s="304"/>
      <c r="Q34" s="364">
        <f t="shared" si="15"/>
        <v>1936.8396486013528</v>
      </c>
      <c r="R34" s="364">
        <f t="shared" si="16"/>
        <v>915.63195810431296</v>
      </c>
      <c r="S34" s="364">
        <f t="shared" si="17"/>
        <v>998.20392109726617</v>
      </c>
      <c r="U34" s="362">
        <f t="shared" si="22"/>
        <v>129.08269838513547</v>
      </c>
      <c r="V34" s="362">
        <f t="shared" si="22"/>
        <v>23.050677099178401</v>
      </c>
      <c r="W34" s="362">
        <f t="shared" si="22"/>
        <v>5.9429428982237047</v>
      </c>
      <c r="X34" s="363">
        <f t="shared" si="11"/>
        <v>158.07631838253758</v>
      </c>
      <c r="AB34" s="357">
        <f t="shared" si="12"/>
        <v>1994</v>
      </c>
      <c r="AC34" s="357">
        <f t="shared" si="13"/>
        <v>1616.747312175916</v>
      </c>
      <c r="AD34" s="306"/>
      <c r="AF34" s="308"/>
      <c r="AG34" s="308"/>
      <c r="AH34" s="308"/>
      <c r="AJ34" s="306"/>
      <c r="AK34" s="306"/>
      <c r="AL34" s="306"/>
      <c r="AO34" s="307"/>
      <c r="AP34" s="310"/>
      <c r="AQ34" s="310"/>
      <c r="AR34" s="310"/>
      <c r="AS34" s="310"/>
      <c r="AU34" s="310"/>
    </row>
    <row r="35" spans="1:55" x14ac:dyDescent="0.2">
      <c r="A35" s="309">
        <f t="shared" si="20"/>
        <v>1.3859997870216967E-2</v>
      </c>
      <c r="C35" s="294">
        <f t="shared" si="21"/>
        <v>1995</v>
      </c>
      <c r="D35" s="714">
        <v>67662.706135969784</v>
      </c>
      <c r="E35" s="714">
        <v>25344.266881317817</v>
      </c>
      <c r="F35" s="714">
        <v>6122.4670700158067</v>
      </c>
      <c r="G35" s="304">
        <f t="shared" si="18"/>
        <v>99129.440087303403</v>
      </c>
      <c r="H35" s="304"/>
      <c r="I35" s="304">
        <f t="shared" si="0"/>
        <v>67662.706135969784</v>
      </c>
      <c r="J35" s="304">
        <f t="shared" si="1"/>
        <v>25344.266881317817</v>
      </c>
      <c r="K35" s="304">
        <f t="shared" si="2"/>
        <v>6122.4670700158067</v>
      </c>
      <c r="L35" s="304"/>
      <c r="M35" s="305">
        <f t="shared" si="19"/>
        <v>0.68256923550036364</v>
      </c>
      <c r="N35" s="305">
        <f t="shared" si="14"/>
        <v>0.25566841554836883</v>
      </c>
      <c r="O35" s="305">
        <f t="shared" si="14"/>
        <v>6.1762348951267587E-2</v>
      </c>
      <c r="P35" s="304"/>
      <c r="Q35" s="364">
        <f t="shared" si="15"/>
        <v>1951.5716939552321</v>
      </c>
      <c r="R35" s="364">
        <f t="shared" si="16"/>
        <v>919.94373124054937</v>
      </c>
      <c r="S35" s="364">
        <f t="shared" si="17"/>
        <v>1007.3169331036233</v>
      </c>
      <c r="U35" s="362">
        <f t="shared" si="22"/>
        <v>132.04862203136963</v>
      </c>
      <c r="V35" s="362">
        <f t="shared" si="22"/>
        <v>23.315299440355794</v>
      </c>
      <c r="W35" s="362">
        <f t="shared" si="22"/>
        <v>6.1672647519962496</v>
      </c>
      <c r="X35" s="363">
        <f t="shared" si="11"/>
        <v>161.53118622372168</v>
      </c>
      <c r="AB35" s="357">
        <f t="shared" si="12"/>
        <v>1995</v>
      </c>
      <c r="AC35" s="357">
        <f t="shared" si="13"/>
        <v>1629.4976152539648</v>
      </c>
      <c r="AD35" s="306"/>
      <c r="AF35" s="308"/>
      <c r="AG35" s="308"/>
      <c r="AH35" s="308"/>
      <c r="AJ35" s="306"/>
      <c r="AK35" s="306"/>
      <c r="AL35" s="306"/>
      <c r="AO35" s="307"/>
      <c r="AP35" s="310"/>
      <c r="AQ35" s="310"/>
      <c r="AR35" s="310"/>
      <c r="AS35" s="310"/>
      <c r="AU35" s="310"/>
    </row>
    <row r="36" spans="1:55" x14ac:dyDescent="0.2">
      <c r="A36" s="309">
        <f t="shared" si="20"/>
        <v>7.5712874149842513E-3</v>
      </c>
      <c r="C36" s="294">
        <f t="shared" si="21"/>
        <v>1996</v>
      </c>
      <c r="D36" s="714">
        <v>68208.47194061878</v>
      </c>
      <c r="E36" s="714">
        <v>25460.459077605337</v>
      </c>
      <c r="F36" s="714">
        <v>6211.0465512667251</v>
      </c>
      <c r="G36" s="304">
        <f t="shared" si="18"/>
        <v>99879.977569490846</v>
      </c>
      <c r="H36" s="304"/>
      <c r="I36" s="304">
        <f t="shared" si="0"/>
        <v>68208.47194061878</v>
      </c>
      <c r="J36" s="304">
        <f t="shared" si="1"/>
        <v>25460.459077605337</v>
      </c>
      <c r="K36" s="304">
        <f t="shared" si="2"/>
        <v>6211.0465512667251</v>
      </c>
      <c r="L36" s="304"/>
      <c r="M36" s="305">
        <f t="shared" si="19"/>
        <v>0.68290435781448966</v>
      </c>
      <c r="N36" s="305">
        <f t="shared" si="14"/>
        <v>0.25491054060250851</v>
      </c>
      <c r="O36" s="305">
        <f t="shared" si="14"/>
        <v>6.2185101583001758E-2</v>
      </c>
      <c r="P36" s="304"/>
      <c r="Q36" s="364">
        <f t="shared" si="15"/>
        <v>1968.9513605337647</v>
      </c>
      <c r="R36" s="364">
        <f t="shared" si="16"/>
        <v>926.68540125147592</v>
      </c>
      <c r="S36" s="364">
        <f t="shared" si="17"/>
        <v>1016.4299451099799</v>
      </c>
      <c r="U36" s="362">
        <f t="shared" si="22"/>
        <v>134.29916362741048</v>
      </c>
      <c r="V36" s="362">
        <f t="shared" si="22"/>
        <v>23.593835736377486</v>
      </c>
      <c r="W36" s="362">
        <f t="shared" si="22"/>
        <v>6.3130937051795684</v>
      </c>
      <c r="X36" s="363">
        <f t="shared" si="11"/>
        <v>164.20609306896753</v>
      </c>
      <c r="AB36" s="357">
        <f t="shared" si="12"/>
        <v>1996</v>
      </c>
      <c r="AC36" s="357">
        <f t="shared" si="13"/>
        <v>1644.0341404234118</v>
      </c>
      <c r="AD36" s="306"/>
      <c r="AF36" s="308"/>
      <c r="AG36" s="308"/>
      <c r="AH36" s="308"/>
      <c r="AJ36" s="306"/>
      <c r="AK36" s="306"/>
      <c r="AL36" s="306"/>
      <c r="AO36" s="307"/>
      <c r="AP36" s="310"/>
      <c r="AQ36" s="310"/>
      <c r="AR36" s="310"/>
      <c r="AS36" s="310"/>
      <c r="AU36" s="310"/>
    </row>
    <row r="37" spans="1:55" x14ac:dyDescent="0.2">
      <c r="A37" s="309">
        <f t="shared" si="20"/>
        <v>7.6890760545329506E-3</v>
      </c>
      <c r="C37" s="294">
        <f t="shared" si="21"/>
        <v>1997</v>
      </c>
      <c r="D37" s="714">
        <v>68764.976101016349</v>
      </c>
      <c r="E37" s="714">
        <v>25584.421876207802</v>
      </c>
      <c r="F37" s="714">
        <v>6298.5643361235561</v>
      </c>
      <c r="G37" s="304">
        <f t="shared" si="18"/>
        <v>100647.9623133477</v>
      </c>
      <c r="H37" s="304"/>
      <c r="I37" s="304">
        <f t="shared" si="0"/>
        <v>68764.976101016349</v>
      </c>
      <c r="J37" s="304">
        <f t="shared" si="1"/>
        <v>25584.421876207802</v>
      </c>
      <c r="K37" s="304">
        <f t="shared" si="2"/>
        <v>6298.5643361235561</v>
      </c>
      <c r="L37" s="304"/>
      <c r="M37" s="305">
        <f t="shared" si="19"/>
        <v>0.68322273517003829</v>
      </c>
      <c r="N37" s="305">
        <f t="shared" si="14"/>
        <v>0.25419711724074173</v>
      </c>
      <c r="O37" s="305">
        <f t="shared" si="14"/>
        <v>6.258014758922005E-2</v>
      </c>
      <c r="P37" s="304"/>
      <c r="Q37" s="364">
        <f t="shared" si="15"/>
        <v>1985.2299693218226</v>
      </c>
      <c r="R37" s="364">
        <f t="shared" si="16"/>
        <v>933.84202399513492</v>
      </c>
      <c r="S37" s="364">
        <f t="shared" si="17"/>
        <v>1025.5429571163374</v>
      </c>
      <c r="U37" s="362">
        <f t="shared" si="22"/>
        <v>136.51429139543654</v>
      </c>
      <c r="V37" s="362">
        <f t="shared" si="22"/>
        <v>23.8918083076233</v>
      </c>
      <c r="W37" s="362">
        <f t="shared" si="22"/>
        <v>6.4594482948556529</v>
      </c>
      <c r="X37" s="363">
        <f t="shared" si="11"/>
        <v>166.86554799791551</v>
      </c>
      <c r="AB37" s="357">
        <f t="shared" si="12"/>
        <v>1997</v>
      </c>
      <c r="AC37" s="357">
        <f t="shared" si="13"/>
        <v>1657.9128296548354</v>
      </c>
      <c r="AD37" s="306"/>
      <c r="AF37" s="308"/>
      <c r="AG37" s="308"/>
      <c r="AH37" s="308"/>
      <c r="AJ37" s="306"/>
      <c r="AK37" s="306"/>
      <c r="AL37" s="306"/>
      <c r="AO37" s="307"/>
      <c r="AP37" s="310"/>
      <c r="AQ37" s="310"/>
      <c r="AR37" s="310"/>
      <c r="AS37" s="310"/>
      <c r="AU37" s="310"/>
    </row>
    <row r="38" spans="1:55" x14ac:dyDescent="0.2">
      <c r="A38" s="309">
        <f t="shared" si="20"/>
        <v>1.1401148706099207E-2</v>
      </c>
      <c r="C38" s="294">
        <f t="shared" si="21"/>
        <v>1998</v>
      </c>
      <c r="D38" s="714">
        <v>69865.688768819993</v>
      </c>
      <c r="E38" s="714">
        <v>25399.573416450119</v>
      </c>
      <c r="F38" s="714">
        <v>6530.2025133779389</v>
      </c>
      <c r="G38" s="304">
        <f t="shared" si="18"/>
        <v>101795.46469864805</v>
      </c>
      <c r="H38" s="304"/>
      <c r="I38" s="304">
        <f t="shared" si="0"/>
        <v>69865.688768819993</v>
      </c>
      <c r="J38" s="304">
        <f t="shared" si="1"/>
        <v>25399.573416450119</v>
      </c>
      <c r="K38" s="304">
        <f t="shared" si="2"/>
        <v>6530.2025133779389</v>
      </c>
      <c r="L38" s="304"/>
      <c r="M38" s="305">
        <f t="shared" si="19"/>
        <v>0.68633400295040725</v>
      </c>
      <c r="N38" s="305">
        <f t="shared" si="14"/>
        <v>0.24951576665662054</v>
      </c>
      <c r="O38" s="305">
        <f t="shared" si="14"/>
        <v>6.4150230392972185E-2</v>
      </c>
      <c r="P38" s="304"/>
      <c r="Q38" s="364">
        <f t="shared" si="15"/>
        <v>2002.8309474029675</v>
      </c>
      <c r="R38" s="364">
        <f t="shared" si="16"/>
        <v>939.41320374978829</v>
      </c>
      <c r="S38" s="364">
        <f t="shared" si="17"/>
        <v>1034.6559691226946</v>
      </c>
      <c r="U38" s="362">
        <f t="shared" si="22"/>
        <v>139.92916362781659</v>
      </c>
      <c r="V38" s="362">
        <f t="shared" si="22"/>
        <v>23.860694637025361</v>
      </c>
      <c r="W38" s="362">
        <f t="shared" si="22"/>
        <v>6.7565130100465076</v>
      </c>
      <c r="X38" s="363">
        <f t="shared" si="11"/>
        <v>170.54637127488846</v>
      </c>
      <c r="AB38" s="357">
        <f t="shared" si="12"/>
        <v>1998</v>
      </c>
      <c r="AC38" s="357">
        <f t="shared" si="13"/>
        <v>1675.3828059017005</v>
      </c>
      <c r="AD38" s="306"/>
      <c r="AF38" s="308"/>
      <c r="AG38" s="308"/>
      <c r="AH38" s="308"/>
      <c r="AJ38" s="306"/>
      <c r="AK38" s="306"/>
      <c r="AL38" s="306"/>
      <c r="AO38" s="307"/>
      <c r="AP38" s="310"/>
      <c r="AQ38" s="310"/>
      <c r="AR38" s="310"/>
      <c r="AS38" s="310"/>
      <c r="AU38" s="310"/>
    </row>
    <row r="39" spans="1:55" x14ac:dyDescent="0.2">
      <c r="A39" s="309">
        <f t="shared" si="20"/>
        <v>1.2022467766037215E-2</v>
      </c>
      <c r="C39" s="294">
        <f t="shared" si="21"/>
        <v>1999</v>
      </c>
      <c r="D39" s="714">
        <v>71034.3756675146</v>
      </c>
      <c r="E39" s="714">
        <v>25222.462337974885</v>
      </c>
      <c r="F39" s="714">
        <v>6762.4593862268484</v>
      </c>
      <c r="G39" s="304">
        <f t="shared" si="18"/>
        <v>103019.29739171633</v>
      </c>
      <c r="H39" s="304"/>
      <c r="I39" s="304">
        <f t="shared" si="0"/>
        <v>71034.3756675146</v>
      </c>
      <c r="J39" s="304">
        <f t="shared" si="1"/>
        <v>25222.462337974885</v>
      </c>
      <c r="K39" s="304">
        <f t="shared" si="2"/>
        <v>6762.4593862268484</v>
      </c>
      <c r="L39" s="304"/>
      <c r="M39" s="305">
        <f t="shared" si="19"/>
        <v>0.68952494790773433</v>
      </c>
      <c r="N39" s="305">
        <f t="shared" si="14"/>
        <v>0.24483240496263561</v>
      </c>
      <c r="O39" s="305">
        <f t="shared" si="14"/>
        <v>6.5642647129630013E-2</v>
      </c>
      <c r="P39" s="304"/>
      <c r="Q39" s="364">
        <f t="shared" si="15"/>
        <v>2022.2821265352336</v>
      </c>
      <c r="R39" s="364">
        <f t="shared" si="16"/>
        <v>946.51415738958121</v>
      </c>
      <c r="S39" s="364">
        <f t="shared" si="17"/>
        <v>1043.768981129052</v>
      </c>
      <c r="U39" s="362">
        <f t="shared" si="22"/>
        <v>143.65154828200406</v>
      </c>
      <c r="V39" s="362">
        <f t="shared" si="22"/>
        <v>23.873417687118746</v>
      </c>
      <c r="W39" s="362">
        <f t="shared" si="22"/>
        <v>7.0584453434885912</v>
      </c>
      <c r="X39" s="363">
        <f t="shared" si="11"/>
        <v>174.58341131261139</v>
      </c>
      <c r="AB39" s="357">
        <f t="shared" si="12"/>
        <v>1999</v>
      </c>
      <c r="AC39" s="357">
        <f t="shared" si="13"/>
        <v>1694.6670743519305</v>
      </c>
      <c r="AD39" s="306"/>
      <c r="AF39" s="308"/>
      <c r="AG39" s="308"/>
      <c r="AH39" s="308"/>
      <c r="AJ39" s="306"/>
      <c r="AK39" s="306"/>
      <c r="AL39" s="306"/>
      <c r="AO39" s="307"/>
      <c r="AP39" s="310"/>
      <c r="AQ39" s="310"/>
      <c r="AR39" s="310"/>
      <c r="AS39" s="310"/>
      <c r="AU39" s="310"/>
    </row>
    <row r="40" spans="1:55" x14ac:dyDescent="0.2">
      <c r="A40" s="309">
        <f t="shared" si="20"/>
        <v>1.1094969964421164E-2</v>
      </c>
      <c r="C40" s="294">
        <f t="shared" si="21"/>
        <v>2000</v>
      </c>
      <c r="D40" s="714">
        <v>71938.9421851308</v>
      </c>
      <c r="E40" s="714">
        <v>25291.008869309193</v>
      </c>
      <c r="F40" s="714">
        <v>6932.3423475931986</v>
      </c>
      <c r="G40" s="304">
        <f t="shared" si="18"/>
        <v>104162.29340203319</v>
      </c>
      <c r="H40" s="304"/>
      <c r="I40" s="304">
        <f t="shared" si="0"/>
        <v>71938.9421851308</v>
      </c>
      <c r="J40" s="304">
        <f t="shared" si="1"/>
        <v>25291.008869309193</v>
      </c>
      <c r="K40" s="304">
        <f t="shared" si="2"/>
        <v>6932.3423475931986</v>
      </c>
      <c r="L40" s="304"/>
      <c r="M40" s="305">
        <f t="shared" si="19"/>
        <v>0.69064284047077817</v>
      </c>
      <c r="N40" s="305">
        <f t="shared" si="14"/>
        <v>0.24280387886328478</v>
      </c>
      <c r="O40" s="305">
        <f t="shared" si="14"/>
        <v>6.6553280665937062E-2</v>
      </c>
      <c r="P40" s="304"/>
      <c r="Q40" s="364">
        <f t="shared" si="15"/>
        <v>2039.8372875930015</v>
      </c>
      <c r="R40" s="364">
        <f t="shared" si="16"/>
        <v>956.48068635767731</v>
      </c>
      <c r="S40" s="364">
        <f t="shared" si="17"/>
        <v>1052.8819931354089</v>
      </c>
      <c r="U40" s="362">
        <f t="shared" si="22"/>
        <v>146.74373669922696</v>
      </c>
      <c r="V40" s="362">
        <f t="shared" si="22"/>
        <v>24.190361521994962</v>
      </c>
      <c r="W40" s="362">
        <f t="shared" si="22"/>
        <v>7.298938428030926</v>
      </c>
      <c r="X40" s="363">
        <f t="shared" si="11"/>
        <v>178.23303664925285</v>
      </c>
      <c r="AB40" s="357">
        <f t="shared" si="12"/>
        <v>2000</v>
      </c>
      <c r="AC40" s="357">
        <f t="shared" si="13"/>
        <v>1711.1089899041513</v>
      </c>
      <c r="AD40" s="306"/>
      <c r="AF40" s="308"/>
      <c r="AG40" s="308"/>
      <c r="AH40" s="308"/>
      <c r="AJ40" s="306"/>
      <c r="AK40" s="306"/>
      <c r="AL40" s="306"/>
      <c r="AO40" s="307"/>
      <c r="AP40" s="310"/>
      <c r="AQ40" s="310"/>
      <c r="AR40" s="310"/>
      <c r="AS40" s="310"/>
      <c r="AU40" s="310"/>
    </row>
    <row r="41" spans="1:55" x14ac:dyDescent="0.2">
      <c r="A41" s="309">
        <f t="shared" si="20"/>
        <v>1.0380433521711696E-2</v>
      </c>
      <c r="C41" s="294">
        <f t="shared" si="21"/>
        <v>2001</v>
      </c>
      <c r="D41" s="714">
        <v>72832.42846769889</v>
      </c>
      <c r="E41" s="714">
        <v>25354.418929893556</v>
      </c>
      <c r="F41" s="714">
        <v>7056.6957665695736</v>
      </c>
      <c r="G41" s="304">
        <f t="shared" si="18"/>
        <v>105243.54316416202</v>
      </c>
      <c r="H41" s="304"/>
      <c r="I41" s="304">
        <f t="shared" si="0"/>
        <v>72832.42846769889</v>
      </c>
      <c r="J41" s="304">
        <f t="shared" si="1"/>
        <v>25354.418929893556</v>
      </c>
      <c r="K41" s="304">
        <f t="shared" si="2"/>
        <v>7056.6957665695736</v>
      </c>
      <c r="L41" s="304"/>
      <c r="M41" s="305">
        <f t="shared" si="19"/>
        <v>0.6920370245810965</v>
      </c>
      <c r="N41" s="305">
        <f t="shared" si="19"/>
        <v>0.24091187133775016</v>
      </c>
      <c r="O41" s="305">
        <f t="shared" si="19"/>
        <v>6.7051104081153265E-2</v>
      </c>
      <c r="P41" s="304"/>
      <c r="Q41" s="364">
        <f t="shared" si="15"/>
        <v>2058.6446499806557</v>
      </c>
      <c r="R41" s="364">
        <f t="shared" si="16"/>
        <v>965.89082227797076</v>
      </c>
      <c r="S41" s="364">
        <f t="shared" si="17"/>
        <v>1061.9950051417657</v>
      </c>
      <c r="U41" s="362">
        <f t="shared" si="22"/>
        <v>149.93608921012714</v>
      </c>
      <c r="V41" s="362">
        <f t="shared" si="22"/>
        <v>24.489600548575034</v>
      </c>
      <c r="W41" s="362">
        <f t="shared" si="22"/>
        <v>7.4941756569019304</v>
      </c>
      <c r="X41" s="363">
        <f t="shared" si="11"/>
        <v>181.91986541560408</v>
      </c>
      <c r="AB41" s="357">
        <f t="shared" si="12"/>
        <v>2001</v>
      </c>
      <c r="AC41" s="357">
        <f t="shared" si="13"/>
        <v>1728.5608213687754</v>
      </c>
      <c r="AD41" s="306"/>
      <c r="AF41" s="308"/>
      <c r="AG41" s="308"/>
      <c r="AH41" s="308"/>
      <c r="AJ41" s="306"/>
      <c r="AK41" s="306"/>
      <c r="AL41" s="306"/>
      <c r="AO41" s="307"/>
      <c r="AP41" s="310"/>
      <c r="AQ41" s="310"/>
      <c r="AR41" s="310"/>
      <c r="AS41" s="310"/>
      <c r="AU41" s="310"/>
    </row>
    <row r="42" spans="1:55" x14ac:dyDescent="0.2">
      <c r="A42" s="309">
        <f t="shared" si="20"/>
        <v>7.430469339994028E-3</v>
      </c>
      <c r="C42" s="294">
        <f t="shared" si="21"/>
        <v>2002</v>
      </c>
      <c r="D42" s="714">
        <v>73540.065079719381</v>
      </c>
      <c r="E42" s="714">
        <v>25590.319902164691</v>
      </c>
      <c r="F42" s="714">
        <v>6895.1671029915842</v>
      </c>
      <c r="G42" s="304">
        <f t="shared" si="18"/>
        <v>106025.55208487566</v>
      </c>
      <c r="H42" s="304"/>
      <c r="I42" s="304">
        <f t="shared" si="0"/>
        <v>73540.065079719381</v>
      </c>
      <c r="J42" s="304">
        <f t="shared" si="1"/>
        <v>25590.319902164691</v>
      </c>
      <c r="K42" s="304">
        <f t="shared" si="2"/>
        <v>6895.1671029915842</v>
      </c>
      <c r="L42" s="304"/>
      <c r="M42" s="305">
        <f t="shared" si="19"/>
        <v>0.69360699976218032</v>
      </c>
      <c r="N42" s="305">
        <f t="shared" si="19"/>
        <v>0.24135993068613412</v>
      </c>
      <c r="O42" s="305">
        <f t="shared" si="19"/>
        <v>6.5033069551685613E-2</v>
      </c>
      <c r="P42" s="304"/>
      <c r="Q42" s="364">
        <f t="shared" si="15"/>
        <v>2078.0920046497076</v>
      </c>
      <c r="R42" s="364">
        <f t="shared" si="16"/>
        <v>976.4163006622307</v>
      </c>
      <c r="S42" s="364">
        <f t="shared" si="17"/>
        <v>1061.9984984170167</v>
      </c>
      <c r="U42" s="362">
        <f t="shared" si="22"/>
        <v>152.82302126358402</v>
      </c>
      <c r="V42" s="362">
        <f t="shared" si="22"/>
        <v>24.986805491634705</v>
      </c>
      <c r="W42" s="362">
        <f t="shared" si="22"/>
        <v>7.3226571097114723</v>
      </c>
      <c r="X42" s="363">
        <f t="shared" si="11"/>
        <v>185.13248386493021</v>
      </c>
      <c r="AB42" s="357">
        <f t="shared" si="12"/>
        <v>2002</v>
      </c>
      <c r="AC42" s="357">
        <f t="shared" si="13"/>
        <v>1746.1119534348456</v>
      </c>
      <c r="AD42" s="361"/>
      <c r="AE42" s="357"/>
      <c r="AF42" s="368"/>
      <c r="AG42" s="368"/>
      <c r="AH42" s="368"/>
      <c r="AI42" s="357"/>
      <c r="AJ42" s="361"/>
      <c r="AK42" s="361"/>
      <c r="AL42" s="361"/>
      <c r="AM42" s="357"/>
      <c r="AN42" s="357"/>
      <c r="AO42" s="369"/>
      <c r="AP42" s="370"/>
      <c r="AQ42" s="370"/>
      <c r="AR42" s="310"/>
      <c r="AS42" s="310"/>
      <c r="AU42" s="310"/>
    </row>
    <row r="43" spans="1:55" x14ac:dyDescent="0.2">
      <c r="A43" s="309">
        <f t="shared" si="20"/>
        <v>7.5627967261515661E-3</v>
      </c>
      <c r="C43" s="294">
        <f t="shared" si="21"/>
        <v>2003</v>
      </c>
      <c r="D43" s="714">
        <v>74290.490080687247</v>
      </c>
      <c r="E43" s="714">
        <v>25822.098057340627</v>
      </c>
      <c r="F43" s="714">
        <v>6714.8136450437041</v>
      </c>
      <c r="G43" s="304">
        <f t="shared" si="18"/>
        <v>106827.40178307157</v>
      </c>
      <c r="H43" s="304"/>
      <c r="I43" s="304">
        <f t="shared" si="0"/>
        <v>74290.490080687247</v>
      </c>
      <c r="J43" s="304">
        <f t="shared" si="1"/>
        <v>25822.098057340627</v>
      </c>
      <c r="K43" s="304">
        <f t="shared" si="2"/>
        <v>6714.8136450437041</v>
      </c>
      <c r="L43" s="304"/>
      <c r="M43" s="305">
        <f t="shared" si="19"/>
        <v>0.6954254137112198</v>
      </c>
      <c r="N43" s="305">
        <f t="shared" si="19"/>
        <v>0.24171792654637539</v>
      </c>
      <c r="O43" s="305">
        <f t="shared" si="19"/>
        <v>6.2856659742404855E-2</v>
      </c>
      <c r="P43" s="304"/>
      <c r="Q43" s="364">
        <f t="shared" si="15"/>
        <v>2097.4891907282858</v>
      </c>
      <c r="R43" s="364">
        <f t="shared" si="16"/>
        <v>985.4329605050018</v>
      </c>
      <c r="S43" s="364">
        <f t="shared" si="17"/>
        <v>1062.0019916922672</v>
      </c>
      <c r="U43" s="362">
        <f t="shared" si="22"/>
        <v>155.82349991814843</v>
      </c>
      <c r="V43" s="362">
        <f t="shared" si="22"/>
        <v>25.445946535095629</v>
      </c>
      <c r="W43" s="362">
        <f t="shared" si="22"/>
        <v>7.1311454648788262</v>
      </c>
      <c r="X43" s="363">
        <f t="shared" si="11"/>
        <v>188.40059191812287</v>
      </c>
      <c r="AB43" s="357">
        <f t="shared" si="12"/>
        <v>2003</v>
      </c>
      <c r="AC43" s="357">
        <f t="shared" si="13"/>
        <v>1763.597998018312</v>
      </c>
      <c r="AD43" s="361"/>
      <c r="AE43" s="357"/>
      <c r="AF43" s="368"/>
      <c r="AG43" s="368"/>
      <c r="AH43" s="368"/>
      <c r="AI43" s="357"/>
      <c r="AJ43" s="361"/>
      <c r="AK43" s="361"/>
      <c r="AL43" s="361"/>
      <c r="AM43" s="357"/>
      <c r="AN43" s="357"/>
      <c r="AO43" s="369"/>
      <c r="AP43" s="370"/>
      <c r="AQ43" s="370"/>
      <c r="AR43" s="310"/>
      <c r="AS43" s="310"/>
      <c r="AU43" s="310"/>
    </row>
    <row r="44" spans="1:55" x14ac:dyDescent="0.2">
      <c r="A44" s="309">
        <f t="shared" si="20"/>
        <v>1.1320427007664113E-2</v>
      </c>
      <c r="C44" s="294">
        <f t="shared" si="21"/>
        <v>2004</v>
      </c>
      <c r="D44" s="714">
        <v>75343.638331884416</v>
      </c>
      <c r="E44" s="714">
        <v>25779.016209110352</v>
      </c>
      <c r="F44" s="714">
        <v>6914.0790463804733</v>
      </c>
      <c r="G44" s="304">
        <f t="shared" si="18"/>
        <v>108036.73358737525</v>
      </c>
      <c r="H44" s="304"/>
      <c r="I44" s="304">
        <f t="shared" si="0"/>
        <v>75343.638331884416</v>
      </c>
      <c r="J44" s="304">
        <f t="shared" si="1"/>
        <v>25779.016209110352</v>
      </c>
      <c r="K44" s="304">
        <f t="shared" si="2"/>
        <v>6914.0790463804733</v>
      </c>
      <c r="L44" s="304"/>
      <c r="M44" s="305">
        <f t="shared" si="19"/>
        <v>0.69738908082545714</v>
      </c>
      <c r="N44" s="305">
        <f t="shared" si="19"/>
        <v>0.23861343594085474</v>
      </c>
      <c r="O44" s="305">
        <f t="shared" si="19"/>
        <v>6.3997483233688077E-2</v>
      </c>
      <c r="P44" s="304"/>
      <c r="Q44" s="364">
        <f t="shared" si="15"/>
        <v>2118.8772463358446</v>
      </c>
      <c r="R44" s="364">
        <f t="shared" si="16"/>
        <v>996.16034690290235</v>
      </c>
      <c r="S44" s="364">
        <f t="shared" si="17"/>
        <v>1062.0054849675182</v>
      </c>
      <c r="U44" s="362">
        <f t="shared" si="22"/>
        <v>159.64392091758702</v>
      </c>
      <c r="V44" s="362">
        <f t="shared" si="22"/>
        <v>25.680033729682911</v>
      </c>
      <c r="W44" s="362">
        <f t="shared" si="22"/>
        <v>7.3427898707550501</v>
      </c>
      <c r="X44" s="363">
        <f t="shared" si="11"/>
        <v>192.66674451802498</v>
      </c>
      <c r="AB44" s="357">
        <f t="shared" si="12"/>
        <v>2004</v>
      </c>
      <c r="AC44" s="357">
        <f t="shared" si="13"/>
        <v>1783.3447765449591</v>
      </c>
      <c r="AD44" s="361"/>
      <c r="AE44" s="357"/>
      <c r="AF44" s="368"/>
      <c r="AG44" s="368"/>
      <c r="AH44" s="368"/>
      <c r="AI44" s="357"/>
      <c r="AJ44" s="361"/>
      <c r="AK44" s="361"/>
      <c r="AL44" s="361"/>
      <c r="AM44" s="357"/>
      <c r="AN44" s="357"/>
      <c r="AO44" s="369"/>
      <c r="AP44" s="370"/>
      <c r="AQ44" s="370"/>
      <c r="AR44" s="310"/>
      <c r="AS44" s="310"/>
      <c r="AU44" s="310"/>
    </row>
    <row r="45" spans="1:55" x14ac:dyDescent="0.2">
      <c r="A45" s="309">
        <f t="shared" si="20"/>
        <v>1.2054775893810987E-2</v>
      </c>
      <c r="C45" s="294">
        <f t="shared" si="21"/>
        <v>2005</v>
      </c>
      <c r="D45" s="714">
        <v>76494.167410739057</v>
      </c>
      <c r="E45" s="714">
        <v>25734.963630105096</v>
      </c>
      <c r="F45" s="714">
        <v>7109.9611582262542</v>
      </c>
      <c r="G45" s="304">
        <f t="shared" si="18"/>
        <v>109339.09219907041</v>
      </c>
      <c r="H45" s="304"/>
      <c r="I45" s="304">
        <f t="shared" si="0"/>
        <v>76494.167410739057</v>
      </c>
      <c r="J45" s="304">
        <f t="shared" si="1"/>
        <v>25734.963630105096</v>
      </c>
      <c r="K45" s="304">
        <f t="shared" si="2"/>
        <v>7109.9611582262542</v>
      </c>
      <c r="L45" s="304"/>
      <c r="M45" s="305">
        <f t="shared" si="19"/>
        <v>0.69960492512109407</v>
      </c>
      <c r="N45" s="305">
        <f t="shared" si="19"/>
        <v>0.23536836745681242</v>
      </c>
      <c r="O45" s="305">
        <f t="shared" si="19"/>
        <v>6.5026707422093474E-2</v>
      </c>
      <c r="P45" s="304"/>
      <c r="Q45" s="364">
        <f t="shared" si="15"/>
        <v>2141.748430283269</v>
      </c>
      <c r="R45" s="364">
        <f t="shared" si="16"/>
        <v>1006.4714506653636</v>
      </c>
      <c r="S45" s="364">
        <f t="shared" si="17"/>
        <v>1062.008978242769</v>
      </c>
      <c r="U45" s="362">
        <f t="shared" si="22"/>
        <v>163.83126297777599</v>
      </c>
      <c r="V45" s="362">
        <f t="shared" si="22"/>
        <v>25.901506177612248</v>
      </c>
      <c r="W45" s="362">
        <f t="shared" si="22"/>
        <v>7.5508425849936396</v>
      </c>
      <c r="X45" s="363">
        <f t="shared" si="11"/>
        <v>197.28361174038187</v>
      </c>
      <c r="AB45" s="357">
        <f t="shared" si="12"/>
        <v>2005</v>
      </c>
      <c r="AC45" s="357">
        <f t="shared" si="13"/>
        <v>1804.3282395393728</v>
      </c>
      <c r="AD45" s="361"/>
      <c r="AE45" s="357"/>
      <c r="AF45" s="368"/>
      <c r="AG45" s="368"/>
      <c r="AH45" s="368"/>
      <c r="AI45" s="357"/>
      <c r="AJ45" s="361"/>
      <c r="AK45" s="361"/>
      <c r="AL45" s="361"/>
      <c r="AM45" s="357"/>
      <c r="AN45" s="357"/>
      <c r="AO45" s="369"/>
      <c r="AP45" s="370"/>
      <c r="AQ45" s="370"/>
      <c r="AR45" s="310"/>
      <c r="AS45" s="310"/>
      <c r="AU45" s="310"/>
    </row>
    <row r="46" spans="1:55" x14ac:dyDescent="0.2">
      <c r="A46" s="309">
        <f t="shared" si="20"/>
        <v>6.8566193772228168E-3</v>
      </c>
      <c r="C46" s="294">
        <f t="shared" si="21"/>
        <v>2006</v>
      </c>
      <c r="D46" s="714">
        <v>77228.869498231594</v>
      </c>
      <c r="E46" s="714">
        <v>25775.684246017714</v>
      </c>
      <c r="F46" s="714">
        <v>7084.2349930812106</v>
      </c>
      <c r="G46" s="304">
        <f t="shared" si="18"/>
        <v>110088.78873733051</v>
      </c>
      <c r="H46" s="304"/>
      <c r="I46" s="304">
        <f t="shared" si="0"/>
        <v>77228.869498231594</v>
      </c>
      <c r="J46" s="304">
        <f t="shared" si="1"/>
        <v>25775.684246017714</v>
      </c>
      <c r="K46" s="304">
        <f t="shared" si="2"/>
        <v>7084.2349930812106</v>
      </c>
      <c r="L46" s="304"/>
      <c r="M46" s="305">
        <f t="shared" si="19"/>
        <v>0.70151439019370099</v>
      </c>
      <c r="N46" s="305">
        <f t="shared" si="19"/>
        <v>0.2341354150740812</v>
      </c>
      <c r="O46" s="305">
        <f t="shared" si="19"/>
        <v>6.4350194732217855E-2</v>
      </c>
      <c r="P46" s="304"/>
      <c r="Q46" s="364">
        <f t="shared" si="15"/>
        <v>2163.6239239442866</v>
      </c>
      <c r="R46" s="364">
        <f t="shared" si="16"/>
        <v>1019.3096707381999</v>
      </c>
      <c r="S46" s="364">
        <f t="shared" si="17"/>
        <v>1068.2567336820766</v>
      </c>
      <c r="U46" s="362">
        <f t="shared" si="22"/>
        <v>167.09422966554507</v>
      </c>
      <c r="V46" s="362">
        <f t="shared" si="22"/>
        <v>26.273404221860126</v>
      </c>
      <c r="W46" s="362">
        <f t="shared" si="22"/>
        <v>7.5677817343452025</v>
      </c>
      <c r="X46" s="363">
        <f t="shared" si="11"/>
        <v>200.93541562175039</v>
      </c>
      <c r="AB46" s="357">
        <f t="shared" si="12"/>
        <v>2006</v>
      </c>
      <c r="AC46" s="357">
        <f t="shared" si="13"/>
        <v>1825.2123392980368</v>
      </c>
      <c r="AD46" s="361"/>
      <c r="AE46" s="357"/>
      <c r="AF46" s="368"/>
      <c r="AG46" s="368"/>
      <c r="AH46" s="368"/>
      <c r="AI46" s="357"/>
      <c r="AJ46" s="361"/>
      <c r="AK46" s="361"/>
      <c r="AL46" s="361"/>
      <c r="AM46" s="357"/>
      <c r="AN46" s="357"/>
      <c r="AO46" s="369"/>
      <c r="AP46" s="370"/>
      <c r="AQ46" s="370"/>
      <c r="AR46" s="310"/>
      <c r="AS46" s="310"/>
      <c r="AU46" s="310"/>
    </row>
    <row r="47" spans="1:55" x14ac:dyDescent="0.2">
      <c r="A47" s="309">
        <f t="shared" si="20"/>
        <v>4.9745145179480588E-3</v>
      </c>
      <c r="C47" s="294">
        <f t="shared" si="21"/>
        <v>2007</v>
      </c>
      <c r="D47" s="714">
        <v>77771.751151093733</v>
      </c>
      <c r="E47" s="714">
        <v>25813.149837006618</v>
      </c>
      <c r="F47" s="714">
        <v>7051.5260270673189</v>
      </c>
      <c r="G47" s="304">
        <f t="shared" si="18"/>
        <v>110636.42701516768</v>
      </c>
      <c r="H47" s="304"/>
      <c r="I47" s="304">
        <f t="shared" si="0"/>
        <v>77771.751151093733</v>
      </c>
      <c r="J47" s="304">
        <f t="shared" si="1"/>
        <v>25813.149837006618</v>
      </c>
      <c r="K47" s="304">
        <f t="shared" si="2"/>
        <v>7051.5260270673189</v>
      </c>
      <c r="L47" s="304"/>
      <c r="M47" s="305">
        <f t="shared" si="19"/>
        <v>0.70294886819177227</v>
      </c>
      <c r="N47" s="305">
        <f t="shared" si="19"/>
        <v>0.23331510726993895</v>
      </c>
      <c r="O47" s="305">
        <f t="shared" si="19"/>
        <v>6.3736024538288749E-2</v>
      </c>
      <c r="P47" s="304"/>
      <c r="Q47" s="364">
        <f t="shared" si="15"/>
        <v>2176.0507844860658</v>
      </c>
      <c r="R47" s="364">
        <f t="shared" si="16"/>
        <v>1029.9846907421352</v>
      </c>
      <c r="S47" s="364">
        <f t="shared" si="17"/>
        <v>1074.504489121384</v>
      </c>
      <c r="U47" s="362">
        <f t="shared" si="22"/>
        <v>169.23528010319259</v>
      </c>
      <c r="V47" s="362">
        <f t="shared" si="22"/>
        <v>26.58714915194966</v>
      </c>
      <c r="W47" s="362">
        <f t="shared" si="22"/>
        <v>7.5768963712401129</v>
      </c>
      <c r="X47" s="363">
        <f t="shared" si="11"/>
        <v>203.39932562638236</v>
      </c>
      <c r="AB47" s="357">
        <f t="shared" si="12"/>
        <v>2007</v>
      </c>
      <c r="AC47" s="357">
        <f t="shared" si="13"/>
        <v>1838.4480691743361</v>
      </c>
      <c r="AD47" s="361"/>
      <c r="AE47" s="357"/>
      <c r="AF47" s="368"/>
      <c r="AG47" s="368"/>
      <c r="AH47" s="368"/>
      <c r="AI47" s="357"/>
      <c r="AJ47" s="361"/>
      <c r="AK47" s="361"/>
      <c r="AL47" s="361"/>
      <c r="AM47" s="357"/>
      <c r="AN47" s="357"/>
      <c r="AO47" s="369"/>
      <c r="AP47" s="370"/>
      <c r="AQ47" s="370"/>
      <c r="AR47" s="310"/>
      <c r="AS47" s="310"/>
      <c r="AU47" s="310"/>
      <c r="AY47" s="307"/>
      <c r="AZ47" s="307"/>
      <c r="BA47" s="307"/>
      <c r="BB47" s="307"/>
      <c r="BC47" s="307"/>
    </row>
    <row r="48" spans="1:55" x14ac:dyDescent="0.2">
      <c r="A48" s="309">
        <f t="shared" si="20"/>
        <v>4.6635111626041059E-3</v>
      </c>
      <c r="C48" s="294">
        <f t="shared" si="21"/>
        <v>2008</v>
      </c>
      <c r="D48" s="714">
        <v>78454.911636385514</v>
      </c>
      <c r="E48" s="714">
        <v>25710.6452694496</v>
      </c>
      <c r="F48" s="714">
        <v>6986.8243217084419</v>
      </c>
      <c r="G48" s="304">
        <f t="shared" si="18"/>
        <v>111152.38122754355</v>
      </c>
      <c r="H48" s="304"/>
      <c r="I48" s="304">
        <f t="shared" si="0"/>
        <v>78454.911636385514</v>
      </c>
      <c r="J48" s="304">
        <f t="shared" si="1"/>
        <v>25710.6452694496</v>
      </c>
      <c r="K48" s="304">
        <f t="shared" si="2"/>
        <v>6986.8243217084419</v>
      </c>
      <c r="L48" s="304"/>
      <c r="M48" s="305">
        <f t="shared" si="19"/>
        <v>0.70583203679440742</v>
      </c>
      <c r="N48" s="305">
        <f t="shared" si="19"/>
        <v>0.23130989174956609</v>
      </c>
      <c r="O48" s="305">
        <f t="shared" si="19"/>
        <v>6.2858071456026593E-2</v>
      </c>
      <c r="P48" s="304"/>
      <c r="Q48" s="364">
        <f t="shared" si="15"/>
        <v>2185.0289294503423</v>
      </c>
      <c r="R48" s="364">
        <f t="shared" si="16"/>
        <v>1035.7539869471477</v>
      </c>
      <c r="S48" s="364">
        <f t="shared" si="17"/>
        <v>1080.7522445606917</v>
      </c>
      <c r="U48" s="362">
        <f t="shared" si="22"/>
        <v>171.42625158297261</v>
      </c>
      <c r="V48" s="362">
        <f t="shared" si="22"/>
        <v>26.629903344816242</v>
      </c>
      <c r="W48" s="362">
        <f t="shared" si="22"/>
        <v>7.5510260680376309</v>
      </c>
      <c r="X48" s="363">
        <f t="shared" si="11"/>
        <v>205.60718099582647</v>
      </c>
      <c r="AB48" s="357">
        <f t="shared" si="12"/>
        <v>2008</v>
      </c>
      <c r="AC48" s="357">
        <f t="shared" si="13"/>
        <v>1849.7775641434214</v>
      </c>
      <c r="AD48" s="361"/>
      <c r="AE48" s="357"/>
      <c r="AF48" s="368"/>
      <c r="AG48" s="368"/>
      <c r="AH48" s="368"/>
      <c r="AI48" s="357"/>
      <c r="AJ48" s="361"/>
      <c r="AK48" s="361"/>
      <c r="AL48" s="361"/>
      <c r="AM48" s="357"/>
      <c r="AN48" s="357"/>
      <c r="AO48" s="369"/>
      <c r="AP48" s="370"/>
      <c r="AQ48" s="370"/>
      <c r="AR48" s="310"/>
      <c r="AS48" s="310"/>
      <c r="AU48" s="310"/>
    </row>
    <row r="49" spans="1:55" x14ac:dyDescent="0.2">
      <c r="A49" s="309">
        <f t="shared" si="20"/>
        <v>2.0139386733850628E-3</v>
      </c>
      <c r="C49" s="294">
        <f t="shared" si="21"/>
        <v>2009</v>
      </c>
      <c r="D49" s="714">
        <v>78857.841641129926</v>
      </c>
      <c r="E49" s="714">
        <v>25604.206969409472</v>
      </c>
      <c r="F49" s="714">
        <v>6914.1866961971355</v>
      </c>
      <c r="G49" s="304">
        <f t="shared" si="18"/>
        <v>111376.23530673653</v>
      </c>
      <c r="H49" s="304"/>
      <c r="I49" s="304">
        <f t="shared" si="0"/>
        <v>78857.841641129926</v>
      </c>
      <c r="J49" s="304">
        <f t="shared" si="1"/>
        <v>25604.206969409472</v>
      </c>
      <c r="K49" s="304">
        <f t="shared" si="2"/>
        <v>6914.1866961971355</v>
      </c>
      <c r="L49" s="304"/>
      <c r="M49" s="305">
        <f t="shared" si="19"/>
        <v>0.708031129117903</v>
      </c>
      <c r="N49" s="305">
        <f t="shared" si="19"/>
        <v>0.22988931973588458</v>
      </c>
      <c r="O49" s="305">
        <f t="shared" si="19"/>
        <v>6.2079551146212379E-2</v>
      </c>
      <c r="P49" s="304"/>
      <c r="Q49" s="364">
        <f t="shared" si="15"/>
        <v>2191.9498644028672</v>
      </c>
      <c r="R49" s="364">
        <f t="shared" si="16"/>
        <v>1039.8834551376428</v>
      </c>
      <c r="S49" s="364">
        <f t="shared" si="17"/>
        <v>1086.9999999999998</v>
      </c>
      <c r="U49" s="362">
        <f t="shared" si="22"/>
        <v>172.85243529237752</v>
      </c>
      <c r="V49" s="362">
        <f t="shared" si="22"/>
        <v>26.625391209408836</v>
      </c>
      <c r="W49" s="362">
        <f t="shared" si="22"/>
        <v>7.515720938766286</v>
      </c>
      <c r="X49" s="363">
        <f t="shared" si="11"/>
        <v>206.99354744055265</v>
      </c>
      <c r="AB49" s="357">
        <f t="shared" si="12"/>
        <v>2009</v>
      </c>
      <c r="AC49" s="357">
        <f t="shared" si="13"/>
        <v>1858.5073096651233</v>
      </c>
      <c r="AD49" s="361"/>
      <c r="AE49" s="357"/>
      <c r="AF49" s="368"/>
      <c r="AG49" s="368"/>
      <c r="AH49" s="368"/>
      <c r="AI49" s="357"/>
      <c r="AJ49" s="361"/>
      <c r="AK49" s="361"/>
      <c r="AL49" s="361"/>
      <c r="AM49" s="357"/>
      <c r="AN49" s="357"/>
      <c r="AO49" s="369"/>
      <c r="AP49" s="370"/>
      <c r="AQ49" s="370"/>
      <c r="AR49" s="310"/>
      <c r="AS49" s="310"/>
      <c r="AU49" s="310"/>
      <c r="AY49" s="306"/>
      <c r="AZ49" s="306"/>
      <c r="BA49" s="306"/>
      <c r="BB49" s="306"/>
      <c r="BC49" s="306"/>
    </row>
    <row r="50" spans="1:55" x14ac:dyDescent="0.2">
      <c r="A50" s="309">
        <f t="shared" si="20"/>
        <v>9.4238419855134925E-3</v>
      </c>
      <c r="C50" s="294">
        <f t="shared" si="21"/>
        <v>2010</v>
      </c>
      <c r="D50" s="714">
        <v>79478.751577223346</v>
      </c>
      <c r="E50" s="714">
        <v>25979.367588290505</v>
      </c>
      <c r="F50" s="714">
        <v>6967.7081836947327</v>
      </c>
      <c r="G50" s="304">
        <f t="shared" si="18"/>
        <v>112425.82734920859</v>
      </c>
      <c r="H50" s="304"/>
      <c r="I50" s="304">
        <f t="shared" si="0"/>
        <v>79478.751577223346</v>
      </c>
      <c r="J50" s="304">
        <f t="shared" si="1"/>
        <v>25979.367588290505</v>
      </c>
      <c r="K50" s="304">
        <f t="shared" si="2"/>
        <v>6967.7081836947327</v>
      </c>
      <c r="L50" s="304"/>
      <c r="M50" s="305">
        <f t="shared" si="19"/>
        <v>0.70694388870586178</v>
      </c>
      <c r="N50" s="305">
        <f t="shared" si="19"/>
        <v>0.23108006586062615</v>
      </c>
      <c r="O50" s="305">
        <f t="shared" si="19"/>
        <v>6.1976045433512046E-2</v>
      </c>
      <c r="P50" s="304"/>
      <c r="Q50" s="364">
        <f t="shared" si="15"/>
        <v>2196.8348043709898</v>
      </c>
      <c r="R50" s="364">
        <f t="shared" si="16"/>
        <v>1035.9083981698363</v>
      </c>
      <c r="S50" s="364">
        <f t="shared" si="17"/>
        <v>1090.1238777196538</v>
      </c>
      <c r="U50" s="362">
        <f t="shared" ref="U50:W51" si="23">U99+U151+U202+U254</f>
        <v>174.60168767279995</v>
      </c>
      <c r="V50" s="362">
        <f t="shared" si="23"/>
        <v>26.91224506385138</v>
      </c>
      <c r="W50" s="362">
        <f t="shared" si="23"/>
        <v>7.5956650640282675</v>
      </c>
      <c r="X50" s="363">
        <f t="shared" si="11"/>
        <v>209.10959780067958</v>
      </c>
      <c r="AB50" s="357">
        <f t="shared" si="12"/>
        <v>2010</v>
      </c>
      <c r="AC50" s="357">
        <f t="shared" si="13"/>
        <v>1859.9782872947794</v>
      </c>
      <c r="AD50" s="361">
        <f>AC50/AC20</f>
        <v>1.2561718170183089</v>
      </c>
      <c r="AE50" s="361">
        <f>Q50/Q20</f>
        <v>1.2274275329529207</v>
      </c>
      <c r="AF50" s="368"/>
      <c r="AG50" s="368"/>
      <c r="AH50" s="368"/>
      <c r="AI50" s="357"/>
      <c r="AJ50" s="361"/>
      <c r="AK50" s="361"/>
      <c r="AL50" s="361"/>
      <c r="AM50" s="357"/>
      <c r="AN50" s="357"/>
      <c r="AO50" s="369"/>
      <c r="AP50" s="370"/>
      <c r="AQ50" s="370"/>
      <c r="AR50" s="310"/>
      <c r="AS50" s="310"/>
      <c r="AU50" s="310"/>
    </row>
    <row r="51" spans="1:55" x14ac:dyDescent="0.2">
      <c r="A51" s="309"/>
      <c r="C51" s="294">
        <f t="shared" si="21"/>
        <v>2011</v>
      </c>
      <c r="D51" s="714">
        <v>80126.742364696358</v>
      </c>
      <c r="E51" s="714">
        <v>26330.12070300155</v>
      </c>
      <c r="F51" s="714">
        <v>7020.0750030979334</v>
      </c>
      <c r="G51" s="304">
        <f>SUM(D51:F51)</f>
        <v>113476.93807079585</v>
      </c>
      <c r="H51" s="304"/>
      <c r="I51" s="304">
        <f t="shared" si="0"/>
        <v>80126.742364696358</v>
      </c>
      <c r="J51" s="304">
        <f t="shared" si="1"/>
        <v>26330.12070300155</v>
      </c>
      <c r="K51" s="304">
        <f t="shared" si="2"/>
        <v>7020.0750030979334</v>
      </c>
      <c r="L51" s="304"/>
      <c r="M51" s="305">
        <f>D51/$G51</f>
        <v>0.70610596062000708</v>
      </c>
      <c r="N51" s="305">
        <f>E51/$G51</f>
        <v>0.23203058833482754</v>
      </c>
      <c r="O51" s="305">
        <f>F51/$G51</f>
        <v>6.1863451045165302E-2</v>
      </c>
      <c r="P51" s="304"/>
      <c r="Q51" s="364">
        <f>U51/D51*1000000</f>
        <v>2202.4888084831846</v>
      </c>
      <c r="R51" s="364">
        <f>V51/E51*1000000</f>
        <v>1030.3708260665994</v>
      </c>
      <c r="S51" s="364">
        <f>W51/F51*1000000</f>
        <v>1094.4973065271693</v>
      </c>
      <c r="U51" s="362">
        <f t="shared" si="23"/>
        <v>176.4782533184592</v>
      </c>
      <c r="V51" s="362">
        <f t="shared" si="23"/>
        <v>27.129788219184984</v>
      </c>
      <c r="W51" s="362">
        <f t="shared" si="23"/>
        <v>7.683453182509397</v>
      </c>
      <c r="X51" s="363">
        <f>SUM(U51:W51)</f>
        <v>211.29149472015357</v>
      </c>
      <c r="AB51" s="357">
        <f>C51</f>
        <v>2011</v>
      </c>
      <c r="AC51" s="357">
        <f>X51/G51*1000000</f>
        <v>1861.9774053855181</v>
      </c>
      <c r="AD51" s="361"/>
      <c r="AE51" s="357"/>
      <c r="AF51" s="368"/>
      <c r="AG51" s="368"/>
      <c r="AH51" s="368"/>
      <c r="AI51" s="357"/>
      <c r="AJ51" s="361"/>
      <c r="AK51" s="361"/>
      <c r="AL51" s="361"/>
      <c r="AM51" s="357"/>
      <c r="AN51" s="357"/>
      <c r="AO51" s="369"/>
      <c r="AP51" s="370"/>
      <c r="AQ51" s="370"/>
      <c r="AR51" s="310"/>
      <c r="AS51" s="310"/>
      <c r="AU51" s="310"/>
    </row>
    <row r="52" spans="1:55" x14ac:dyDescent="0.2">
      <c r="A52" s="309"/>
      <c r="D52" s="304"/>
      <c r="E52" s="304"/>
      <c r="F52" s="304"/>
      <c r="G52" s="304"/>
      <c r="H52" s="304"/>
      <c r="I52" s="304"/>
      <c r="J52" s="304"/>
      <c r="K52" s="304"/>
      <c r="L52" s="304"/>
      <c r="M52" s="305"/>
      <c r="N52" s="305"/>
      <c r="O52" s="305"/>
      <c r="P52" s="304"/>
      <c r="Q52" s="364"/>
      <c r="R52" s="364"/>
      <c r="S52" s="364"/>
      <c r="U52" s="362"/>
      <c r="V52" s="362"/>
      <c r="W52" s="362"/>
      <c r="X52" s="363"/>
      <c r="AB52" s="357"/>
      <c r="AC52" s="357"/>
      <c r="AD52" s="361"/>
      <c r="AE52" s="357"/>
      <c r="AF52" s="368"/>
      <c r="AG52" s="368"/>
      <c r="AH52" s="368"/>
      <c r="AI52" s="357"/>
      <c r="AJ52" s="361"/>
      <c r="AK52" s="361"/>
      <c r="AL52" s="361"/>
      <c r="AM52" s="357"/>
      <c r="AN52" s="357"/>
      <c r="AO52" s="369"/>
      <c r="AP52" s="370"/>
      <c r="AQ52" s="370"/>
      <c r="AR52" s="310"/>
      <c r="AS52" s="310"/>
      <c r="AU52" s="310"/>
    </row>
    <row r="53" spans="1:55" x14ac:dyDescent="0.2">
      <c r="A53" s="309"/>
      <c r="D53" s="715" t="s">
        <v>1537</v>
      </c>
      <c r="E53" s="714"/>
      <c r="P53" s="304"/>
      <c r="Q53" s="364"/>
      <c r="R53" s="364"/>
      <c r="S53" s="364"/>
      <c r="U53" s="362"/>
      <c r="V53" s="362"/>
      <c r="W53" s="362"/>
      <c r="X53" s="363"/>
      <c r="AB53" s="357"/>
      <c r="AC53" s="357"/>
      <c r="AD53" s="361"/>
      <c r="AE53" s="357"/>
      <c r="AF53" s="368"/>
      <c r="AG53" s="368"/>
      <c r="AH53" s="368"/>
      <c r="AI53" s="357"/>
      <c r="AJ53" s="361"/>
      <c r="AK53" s="361"/>
      <c r="AL53" s="361"/>
      <c r="AM53" s="357"/>
      <c r="AN53" s="357"/>
      <c r="AO53" s="369"/>
      <c r="AP53" s="370"/>
      <c r="AQ53" s="370"/>
      <c r="AR53" s="310"/>
      <c r="AS53" s="310"/>
      <c r="AU53" s="310"/>
    </row>
    <row r="54" spans="1:55" ht="36.75" customHeight="1" x14ac:dyDescent="0.2">
      <c r="D54" s="772" t="s">
        <v>1538</v>
      </c>
      <c r="E54" s="772"/>
      <c r="F54" s="772"/>
      <c r="G54" s="772"/>
      <c r="H54" s="716"/>
      <c r="I54" s="716"/>
      <c r="J54" s="716"/>
      <c r="K54" s="584"/>
      <c r="L54" s="584"/>
      <c r="M54" s="584"/>
      <c r="U54" s="306"/>
      <c r="V54" s="306"/>
      <c r="W54" s="306"/>
      <c r="X54" s="306"/>
      <c r="AB54" s="357"/>
      <c r="AC54" s="357"/>
      <c r="AD54" s="357"/>
      <c r="AE54" s="357"/>
      <c r="AF54" s="357"/>
      <c r="AG54" s="357"/>
      <c r="AH54" s="357"/>
      <c r="AI54" s="357"/>
      <c r="AJ54" s="357"/>
      <c r="AK54" s="357"/>
      <c r="AL54" s="357"/>
      <c r="AM54" s="357"/>
      <c r="AN54" s="357"/>
      <c r="AO54" s="357"/>
      <c r="AP54" s="357"/>
      <c r="AQ54" s="357"/>
    </row>
    <row r="55" spans="1:55" x14ac:dyDescent="0.2">
      <c r="G55" s="357">
        <f>G51/G25</f>
        <v>1.29881590873359</v>
      </c>
      <c r="I55" s="722" t="s">
        <v>657</v>
      </c>
      <c r="J55" s="722"/>
      <c r="K55" s="722"/>
      <c r="U55" s="306"/>
      <c r="V55" s="306"/>
      <c r="W55" s="306"/>
      <c r="X55" s="306">
        <f>X51/X25</f>
        <v>1.6274479120353178</v>
      </c>
      <c r="AB55" s="357"/>
      <c r="AC55" s="357">
        <f>AC51/AC25</f>
        <v>1.253024313216305</v>
      </c>
      <c r="AD55" s="357"/>
      <c r="AE55" s="357"/>
      <c r="AF55" s="357"/>
      <c r="AG55" s="357"/>
      <c r="AH55" s="357"/>
      <c r="AI55" s="357"/>
      <c r="AJ55" s="357"/>
      <c r="AK55" s="357"/>
      <c r="AL55" s="357"/>
      <c r="AM55" s="357"/>
      <c r="AN55" s="357"/>
      <c r="AO55" s="357"/>
      <c r="AP55" s="357"/>
      <c r="AQ55" s="357"/>
    </row>
    <row r="56" spans="1:55" ht="15.75" x14ac:dyDescent="0.25">
      <c r="C56" s="300" t="s">
        <v>22</v>
      </c>
      <c r="E56" s="294" t="s">
        <v>648</v>
      </c>
      <c r="I56" s="722" t="s">
        <v>1547</v>
      </c>
      <c r="J56" s="722"/>
      <c r="K56" s="722"/>
      <c r="M56" s="294" t="s">
        <v>637</v>
      </c>
      <c r="U56" s="306"/>
      <c r="V56" s="306"/>
      <c r="W56" s="306"/>
      <c r="X56" s="306"/>
      <c r="AB56" s="357"/>
      <c r="AC56" s="357"/>
      <c r="AD56" s="357"/>
      <c r="AE56" s="357"/>
      <c r="AF56" s="357"/>
      <c r="AG56" s="357"/>
      <c r="AH56" s="357"/>
      <c r="AI56" s="357"/>
      <c r="AJ56" s="357"/>
      <c r="AK56" s="357"/>
      <c r="AL56" s="357"/>
      <c r="AM56" s="357"/>
      <c r="AN56" s="357"/>
      <c r="AO56" s="357"/>
      <c r="AP56" s="357"/>
      <c r="AQ56" s="357"/>
    </row>
    <row r="57" spans="1:55" x14ac:dyDescent="0.2">
      <c r="C57" s="299"/>
      <c r="U57" s="306"/>
      <c r="V57" s="306"/>
      <c r="W57" s="306"/>
      <c r="X57" s="306"/>
      <c r="AB57" s="357"/>
      <c r="AC57" s="357"/>
      <c r="AD57" s="357"/>
      <c r="AE57" s="357"/>
      <c r="AF57" s="357"/>
      <c r="AG57" s="357"/>
      <c r="AH57" s="357"/>
      <c r="AI57" s="357"/>
      <c r="AJ57" s="357"/>
      <c r="AK57" s="357"/>
      <c r="AL57" s="357"/>
      <c r="AM57" s="357"/>
      <c r="AN57" s="357"/>
      <c r="AO57" s="357"/>
      <c r="AP57" s="357"/>
      <c r="AQ57" s="357"/>
    </row>
    <row r="58" spans="1:55" ht="13.5" thickBot="1" x14ac:dyDescent="0.25">
      <c r="D58" s="302" t="s">
        <v>642</v>
      </c>
      <c r="E58" s="302" t="s">
        <v>276</v>
      </c>
      <c r="F58" s="302" t="s">
        <v>643</v>
      </c>
      <c r="G58" s="302" t="s">
        <v>39</v>
      </c>
      <c r="I58" s="311" t="s">
        <v>649</v>
      </c>
      <c r="J58" s="311" t="s">
        <v>650</v>
      </c>
      <c r="K58" s="311" t="s">
        <v>651</v>
      </c>
      <c r="M58" s="302" t="s">
        <v>644</v>
      </c>
      <c r="N58" s="302" t="s">
        <v>645</v>
      </c>
      <c r="O58" s="302" t="s">
        <v>646</v>
      </c>
      <c r="Q58" s="302" t="s">
        <v>644</v>
      </c>
      <c r="R58" s="302" t="s">
        <v>645</v>
      </c>
      <c r="S58" s="302" t="s">
        <v>646</v>
      </c>
      <c r="U58" s="302" t="s">
        <v>644</v>
      </c>
      <c r="V58" s="302" t="s">
        <v>645</v>
      </c>
      <c r="W58" s="302" t="s">
        <v>646</v>
      </c>
      <c r="X58" s="303" t="s">
        <v>32</v>
      </c>
      <c r="AB58" s="357"/>
      <c r="AC58" s="357"/>
      <c r="AD58" s="357"/>
      <c r="AE58" s="357"/>
      <c r="AF58" s="357"/>
      <c r="AG58" s="357"/>
      <c r="AH58" s="357"/>
      <c r="AI58" s="357"/>
      <c r="AJ58" s="357"/>
      <c r="AK58" s="357"/>
      <c r="AL58" s="357"/>
      <c r="AM58" s="357"/>
      <c r="AN58" s="357"/>
      <c r="AO58" s="357"/>
      <c r="AP58" s="357"/>
      <c r="AQ58" s="357"/>
    </row>
    <row r="59" spans="1:55" x14ac:dyDescent="0.2">
      <c r="C59" s="294">
        <v>1970</v>
      </c>
      <c r="D59" s="713">
        <v>8412</v>
      </c>
      <c r="E59" s="713">
        <v>6828</v>
      </c>
      <c r="F59" s="713">
        <v>241</v>
      </c>
      <c r="G59" s="713">
        <v>15481</v>
      </c>
      <c r="I59" s="358"/>
      <c r="J59" s="358"/>
      <c r="K59" s="358"/>
      <c r="M59" s="305">
        <f>D59/$G59</f>
        <v>0.54337575092048318</v>
      </c>
      <c r="N59" s="305">
        <f>E59/$G59</f>
        <v>0.44105677927782444</v>
      </c>
      <c r="O59" s="305">
        <f>F59/$G59</f>
        <v>1.5567469801692397E-2</v>
      </c>
      <c r="Q59" s="713">
        <v>2164.67437922934</v>
      </c>
      <c r="R59" s="713">
        <v>848.56025325901976</v>
      </c>
      <c r="S59" s="713">
        <v>685.41666201107012</v>
      </c>
      <c r="U59" s="306">
        <f>D59*Q59*0.000001</f>
        <v>18.209240878077207</v>
      </c>
      <c r="V59" s="306">
        <f>E59*R59*0.000001</f>
        <v>5.7939694092525862</v>
      </c>
      <c r="W59" s="306">
        <f>F59*S59*0.000001</f>
        <v>0.1651854155446679</v>
      </c>
      <c r="X59" s="306">
        <f>SUM(U59:W59)</f>
        <v>24.168395702874459</v>
      </c>
      <c r="AB59" s="357"/>
      <c r="AC59" s="357"/>
      <c r="AD59" s="357"/>
      <c r="AE59" s="357"/>
      <c r="AF59" s="357"/>
      <c r="AG59" s="357"/>
      <c r="AH59" s="357"/>
      <c r="AI59" s="357"/>
      <c r="AJ59" s="357"/>
      <c r="AK59" s="357"/>
      <c r="AL59" s="357"/>
      <c r="AM59" s="357"/>
      <c r="AN59" s="357"/>
      <c r="AO59" s="357"/>
      <c r="AP59" s="357"/>
      <c r="AQ59" s="357"/>
    </row>
    <row r="60" spans="1:55" x14ac:dyDescent="0.2">
      <c r="C60" s="294">
        <v>1971</v>
      </c>
      <c r="D60" s="713">
        <v>8567.4</v>
      </c>
      <c r="E60" s="713">
        <v>6836.0999999999995</v>
      </c>
      <c r="F60" s="713">
        <v>278.79999999999995</v>
      </c>
      <c r="G60" s="713">
        <v>15682.3</v>
      </c>
      <c r="I60" s="358"/>
      <c r="J60" s="358"/>
      <c r="K60" s="358"/>
      <c r="M60" s="305">
        <f t="shared" ref="M60:M73" si="24">D60/$G60</f>
        <v>0.5463101713396632</v>
      </c>
      <c r="N60" s="305">
        <f t="shared" ref="N60:N73" si="25">E60/$G60</f>
        <v>0.43591182415844615</v>
      </c>
      <c r="O60" s="305">
        <f t="shared" ref="O60:O73" si="26">F60/$G60</f>
        <v>1.7778004501890664E-2</v>
      </c>
      <c r="Q60" s="713">
        <v>2167.8681791572476</v>
      </c>
      <c r="R60" s="713">
        <v>851.12691671171115</v>
      </c>
      <c r="S60" s="713">
        <v>706.43114192966766</v>
      </c>
      <c r="U60" s="306">
        <f t="shared" ref="U60:U73" si="27">D60*Q60*0.000001</f>
        <v>18.572993838111802</v>
      </c>
      <c r="V60" s="306">
        <f t="shared" ref="V60:V73" si="28">E60*R60*0.000001</f>
        <v>5.8183887153329277</v>
      </c>
      <c r="W60" s="306">
        <f t="shared" ref="W60:W73" si="29">F60*S60*0.000001</f>
        <v>0.1969530023699913</v>
      </c>
      <c r="X60" s="306">
        <f t="shared" ref="X60:X73" si="30">SUM(U60:W60)</f>
        <v>24.588335555814719</v>
      </c>
      <c r="AB60" s="357"/>
      <c r="AC60" s="357"/>
      <c r="AD60" s="357"/>
      <c r="AE60" s="357"/>
      <c r="AF60" s="357"/>
      <c r="AG60" s="357"/>
      <c r="AH60" s="357"/>
      <c r="AI60" s="357"/>
      <c r="AJ60" s="357"/>
      <c r="AK60" s="357"/>
      <c r="AL60" s="357"/>
      <c r="AM60" s="357"/>
      <c r="AN60" s="357"/>
      <c r="AO60" s="357"/>
      <c r="AP60" s="357"/>
      <c r="AQ60" s="357"/>
    </row>
    <row r="61" spans="1:55" x14ac:dyDescent="0.2">
      <c r="C61" s="294">
        <v>1972</v>
      </c>
      <c r="D61" s="713">
        <v>8748.7000000000007</v>
      </c>
      <c r="E61" s="713">
        <v>6845.5499999999993</v>
      </c>
      <c r="F61" s="713">
        <v>322.89999999999998</v>
      </c>
      <c r="G61" s="713">
        <v>15917.15</v>
      </c>
      <c r="I61" s="358"/>
      <c r="J61" s="358"/>
      <c r="K61" s="358"/>
      <c r="M61" s="305">
        <f t="shared" si="24"/>
        <v>0.54963985386831193</v>
      </c>
      <c r="N61" s="305">
        <f t="shared" si="25"/>
        <v>0.43007385116054064</v>
      </c>
      <c r="O61" s="305">
        <f t="shared" si="26"/>
        <v>2.0286294971147471E-2</v>
      </c>
      <c r="Q61" s="713">
        <v>2171.1495499154944</v>
      </c>
      <c r="R61" s="713">
        <v>853.77429675430767</v>
      </c>
      <c r="S61" s="713">
        <v>727.50349423064665</v>
      </c>
      <c r="U61" s="306">
        <f t="shared" si="27"/>
        <v>18.994736067345684</v>
      </c>
      <c r="V61" s="306">
        <f t="shared" si="28"/>
        <v>5.8445546371464507</v>
      </c>
      <c r="W61" s="306">
        <f t="shared" si="29"/>
        <v>0.23491087828707577</v>
      </c>
      <c r="X61" s="306">
        <f t="shared" si="30"/>
        <v>25.07420158277921</v>
      </c>
      <c r="AB61" s="357"/>
      <c r="AC61" s="357"/>
      <c r="AD61" s="357"/>
      <c r="AE61" s="357"/>
      <c r="AF61" s="357"/>
      <c r="AG61" s="357"/>
      <c r="AH61" s="357"/>
      <c r="AI61" s="357"/>
      <c r="AJ61" s="357"/>
      <c r="AK61" s="357"/>
      <c r="AL61" s="357"/>
      <c r="AM61" s="357"/>
      <c r="AN61" s="357"/>
      <c r="AO61" s="357"/>
      <c r="AP61" s="357"/>
      <c r="AQ61" s="357"/>
    </row>
    <row r="62" spans="1:55" x14ac:dyDescent="0.2">
      <c r="C62" s="294">
        <v>1973</v>
      </c>
      <c r="D62" s="713">
        <v>8987.513579407736</v>
      </c>
      <c r="E62" s="713">
        <v>6754.7588805824871</v>
      </c>
      <c r="F62" s="713">
        <v>381.40498612429582</v>
      </c>
      <c r="G62" s="713">
        <v>16123.67744611452</v>
      </c>
      <c r="I62" s="358"/>
      <c r="J62" s="358"/>
      <c r="K62" s="358"/>
      <c r="M62" s="305">
        <f t="shared" si="24"/>
        <v>0.55741090141774974</v>
      </c>
      <c r="N62" s="305">
        <f t="shared" si="25"/>
        <v>0.41893413603422386</v>
      </c>
      <c r="O62" s="305">
        <f t="shared" si="26"/>
        <v>2.3654962548026331E-2</v>
      </c>
      <c r="Q62" s="713">
        <v>2172.2410012988785</v>
      </c>
      <c r="R62" s="713">
        <v>856.32448961172406</v>
      </c>
      <c r="S62" s="713">
        <v>748.65833812104984</v>
      </c>
      <c r="U62" s="306">
        <f t="shared" si="27"/>
        <v>19.523045496919924</v>
      </c>
      <c r="V62" s="306">
        <f t="shared" si="28"/>
        <v>5.7842654508650586</v>
      </c>
      <c r="W62" s="306">
        <f t="shared" si="29"/>
        <v>0.28554202306289739</v>
      </c>
      <c r="X62" s="306">
        <f t="shared" si="30"/>
        <v>25.592852970847883</v>
      </c>
      <c r="AB62" s="357"/>
      <c r="AC62" s="357"/>
      <c r="AD62" s="357"/>
      <c r="AE62" s="357"/>
      <c r="AF62" s="357"/>
      <c r="AG62" s="357"/>
      <c r="AH62" s="357"/>
      <c r="AI62" s="357"/>
      <c r="AJ62" s="357"/>
      <c r="AK62" s="357"/>
      <c r="AL62" s="357"/>
      <c r="AM62" s="357"/>
      <c r="AN62" s="357"/>
      <c r="AO62" s="357"/>
      <c r="AP62" s="357"/>
      <c r="AQ62" s="357"/>
    </row>
    <row r="63" spans="1:55" x14ac:dyDescent="0.2">
      <c r="C63" s="294">
        <v>1974</v>
      </c>
      <c r="D63" s="713">
        <v>9195.6889297793114</v>
      </c>
      <c r="E63" s="713">
        <v>6665.0376838471693</v>
      </c>
      <c r="F63" s="713">
        <v>406.15609678745358</v>
      </c>
      <c r="G63" s="713">
        <v>16266.882710413935</v>
      </c>
      <c r="I63" s="358"/>
      <c r="J63" s="358"/>
      <c r="K63" s="358"/>
      <c r="M63" s="305">
        <f t="shared" si="24"/>
        <v>0.56530123770378582</v>
      </c>
      <c r="N63" s="305">
        <f t="shared" si="25"/>
        <v>0.40973048140196294</v>
      </c>
      <c r="O63" s="305">
        <f t="shared" si="26"/>
        <v>2.496828089425121E-2</v>
      </c>
      <c r="Q63" s="713">
        <v>2173.6878658510714</v>
      </c>
      <c r="R63" s="713">
        <v>858.48299110737946</v>
      </c>
      <c r="S63" s="713">
        <v>769.89639750435447</v>
      </c>
      <c r="U63" s="306">
        <f t="shared" si="27"/>
        <v>19.988557444802314</v>
      </c>
      <c r="V63" s="306">
        <f t="shared" si="28"/>
        <v>5.7218214866725186</v>
      </c>
      <c r="W63" s="306">
        <f t="shared" si="29"/>
        <v>0.31269811574109041</v>
      </c>
      <c r="X63" s="306">
        <f t="shared" si="30"/>
        <v>26.023077047215921</v>
      </c>
      <c r="AB63" s="357"/>
      <c r="AC63" s="357"/>
      <c r="AD63" s="357"/>
      <c r="AE63" s="357"/>
      <c r="AF63" s="357"/>
      <c r="AG63" s="357"/>
      <c r="AH63" s="357"/>
      <c r="AI63" s="357"/>
      <c r="AJ63" s="357"/>
      <c r="AK63" s="357"/>
      <c r="AL63" s="357"/>
      <c r="AM63" s="357"/>
      <c r="AN63" s="357"/>
      <c r="AO63" s="357"/>
      <c r="AP63" s="357"/>
      <c r="AQ63" s="357"/>
    </row>
    <row r="64" spans="1:55" x14ac:dyDescent="0.2">
      <c r="C64" s="294">
        <v>1975</v>
      </c>
      <c r="D64" s="713">
        <v>9345.6749297326787</v>
      </c>
      <c r="E64" s="713">
        <v>6786.7806296829449</v>
      </c>
      <c r="F64" s="713">
        <v>349.03227754151715</v>
      </c>
      <c r="G64" s="713">
        <v>16481.487836957142</v>
      </c>
      <c r="I64" s="358"/>
      <c r="J64" s="358"/>
      <c r="K64" s="358"/>
      <c r="M64" s="305">
        <f t="shared" si="24"/>
        <v>0.56704073213441775</v>
      </c>
      <c r="N64" s="305">
        <f t="shared" si="25"/>
        <v>0.41178203672029279</v>
      </c>
      <c r="O64" s="305">
        <f t="shared" si="26"/>
        <v>2.1177231145289396E-2</v>
      </c>
      <c r="Q64" s="713">
        <v>2177.3400012614961</v>
      </c>
      <c r="R64" s="713">
        <v>860.56346728960227</v>
      </c>
      <c r="S64" s="713">
        <v>777.76206556027182</v>
      </c>
      <c r="U64" s="306">
        <f t="shared" si="27"/>
        <v>20.348711863293683</v>
      </c>
      <c r="V64" s="306">
        <f t="shared" si="28"/>
        <v>5.8404554704138656</v>
      </c>
      <c r="W64" s="306">
        <f t="shared" si="29"/>
        <v>0.27146406512789645</v>
      </c>
      <c r="X64" s="306">
        <f t="shared" si="30"/>
        <v>26.460631398835446</v>
      </c>
      <c r="AB64" s="357"/>
      <c r="AC64" s="357"/>
      <c r="AD64" s="357"/>
      <c r="AE64" s="357"/>
      <c r="AF64" s="357"/>
      <c r="AG64" s="357"/>
      <c r="AH64" s="357"/>
      <c r="AI64" s="357"/>
      <c r="AJ64" s="357"/>
      <c r="AK64" s="357"/>
      <c r="AL64" s="357"/>
      <c r="AM64" s="357"/>
      <c r="AN64" s="357"/>
      <c r="AO64" s="357"/>
      <c r="AP64" s="357"/>
      <c r="AQ64" s="357"/>
    </row>
    <row r="65" spans="3:43" x14ac:dyDescent="0.2">
      <c r="C65" s="294">
        <v>1976</v>
      </c>
      <c r="D65" s="713">
        <v>9425.2590430841374</v>
      </c>
      <c r="E65" s="713">
        <v>6740.382384978403</v>
      </c>
      <c r="F65" s="713">
        <v>353.06421002417301</v>
      </c>
      <c r="G65" s="713">
        <v>16518.705638086714</v>
      </c>
      <c r="I65" s="358"/>
      <c r="J65" s="358"/>
      <c r="K65" s="358"/>
      <c r="M65" s="305">
        <f t="shared" si="24"/>
        <v>0.57058096739447817</v>
      </c>
      <c r="N65" s="305">
        <f t="shared" si="25"/>
        <v>0.40804543241192537</v>
      </c>
      <c r="O65" s="305">
        <f t="shared" si="26"/>
        <v>2.1373600193596451E-2</v>
      </c>
      <c r="Q65" s="713">
        <v>2180.4398330936533</v>
      </c>
      <c r="R65" s="713">
        <v>862.87091849418107</v>
      </c>
      <c r="S65" s="713">
        <v>784.58577506563768</v>
      </c>
      <c r="U65" s="306">
        <f t="shared" si="27"/>
        <v>20.551210254766822</v>
      </c>
      <c r="V65" s="306">
        <f t="shared" si="28"/>
        <v>5.8160799395283131</v>
      </c>
      <c r="W65" s="306">
        <f t="shared" si="29"/>
        <v>0.27700915686975286</v>
      </c>
      <c r="X65" s="306">
        <f t="shared" si="30"/>
        <v>26.644299351164889</v>
      </c>
      <c r="AB65" s="357"/>
      <c r="AC65" s="357"/>
      <c r="AD65" s="357"/>
      <c r="AE65" s="357"/>
      <c r="AF65" s="357"/>
      <c r="AG65" s="357"/>
      <c r="AH65" s="357"/>
      <c r="AI65" s="357"/>
      <c r="AJ65" s="357"/>
      <c r="AK65" s="357"/>
      <c r="AL65" s="357"/>
      <c r="AM65" s="357"/>
      <c r="AN65" s="357"/>
      <c r="AO65" s="357"/>
      <c r="AP65" s="357"/>
      <c r="AQ65" s="357"/>
    </row>
    <row r="66" spans="3:43" x14ac:dyDescent="0.2">
      <c r="C66" s="294">
        <v>1977</v>
      </c>
      <c r="D66" s="713">
        <v>9455.4953699531761</v>
      </c>
      <c r="E66" s="713">
        <v>6794.9837048053978</v>
      </c>
      <c r="F66" s="713">
        <v>362.57500035619245</v>
      </c>
      <c r="G66" s="713">
        <v>16613.054075114767</v>
      </c>
      <c r="I66" s="358"/>
      <c r="J66" s="358"/>
      <c r="K66" s="358"/>
      <c r="M66" s="305">
        <f t="shared" si="24"/>
        <v>0.5691605725955512</v>
      </c>
      <c r="N66" s="305">
        <f t="shared" si="25"/>
        <v>0.40901472264415395</v>
      </c>
      <c r="O66" s="305">
        <f t="shared" si="26"/>
        <v>2.1824704760294817E-2</v>
      </c>
      <c r="Q66" s="713">
        <v>2183.9497868710837</v>
      </c>
      <c r="R66" s="713">
        <v>865.43098358283498</v>
      </c>
      <c r="S66" s="713">
        <v>792.4753594573732</v>
      </c>
      <c r="U66" s="306">
        <f t="shared" si="27"/>
        <v>20.650327097969758</v>
      </c>
      <c r="V66" s="306">
        <f t="shared" si="28"/>
        <v>5.8805894310790707</v>
      </c>
      <c r="W66" s="306">
        <f t="shared" si="29"/>
        <v>0.28733175373753084</v>
      </c>
      <c r="X66" s="306">
        <f t="shared" si="30"/>
        <v>26.818248282786357</v>
      </c>
      <c r="AB66" s="357"/>
      <c r="AC66" s="357"/>
      <c r="AD66" s="357"/>
      <c r="AE66" s="357"/>
      <c r="AF66" s="357"/>
      <c r="AG66" s="357"/>
      <c r="AH66" s="357"/>
      <c r="AI66" s="357"/>
      <c r="AJ66" s="357"/>
      <c r="AK66" s="357"/>
      <c r="AL66" s="357"/>
      <c r="AM66" s="357"/>
      <c r="AN66" s="357"/>
      <c r="AO66" s="357"/>
      <c r="AP66" s="357"/>
      <c r="AQ66" s="357"/>
    </row>
    <row r="67" spans="3:43" x14ac:dyDescent="0.2">
      <c r="C67" s="294">
        <v>1978</v>
      </c>
      <c r="D67" s="713">
        <v>9577.6417381178835</v>
      </c>
      <c r="E67" s="713">
        <v>6977.5185676313931</v>
      </c>
      <c r="F67" s="713">
        <v>372.21139274706127</v>
      </c>
      <c r="G67" s="713">
        <v>16927.371698496336</v>
      </c>
      <c r="I67" s="358"/>
      <c r="J67" s="358"/>
      <c r="K67" s="358"/>
      <c r="M67" s="305">
        <f t="shared" si="24"/>
        <v>0.56580796527134025</v>
      </c>
      <c r="N67" s="305">
        <f t="shared" si="25"/>
        <v>0.41220330550496559</v>
      </c>
      <c r="O67" s="305">
        <f t="shared" si="26"/>
        <v>2.1988729223694246E-2</v>
      </c>
      <c r="Q67" s="713">
        <v>2187.3782479425195</v>
      </c>
      <c r="R67" s="713">
        <v>868.10295929492668</v>
      </c>
      <c r="S67" s="713">
        <v>799.7202442459236</v>
      </c>
      <c r="U67" s="306">
        <f t="shared" si="27"/>
        <v>20.94992520454544</v>
      </c>
      <c r="V67" s="306">
        <f t="shared" si="28"/>
        <v>6.0572045170961104</v>
      </c>
      <c r="W67" s="306">
        <f t="shared" si="29"/>
        <v>0.2976649859187952</v>
      </c>
      <c r="X67" s="306">
        <f t="shared" si="30"/>
        <v>27.304794707560347</v>
      </c>
      <c r="AB67" s="357"/>
      <c r="AC67" s="357"/>
      <c r="AD67" s="357"/>
      <c r="AE67" s="357"/>
      <c r="AF67" s="357"/>
      <c r="AG67" s="357"/>
      <c r="AH67" s="357"/>
      <c r="AI67" s="357"/>
      <c r="AJ67" s="357"/>
      <c r="AK67" s="357"/>
      <c r="AL67" s="357"/>
      <c r="AM67" s="357"/>
      <c r="AN67" s="357"/>
      <c r="AO67" s="357"/>
      <c r="AP67" s="357"/>
      <c r="AQ67" s="357"/>
    </row>
    <row r="68" spans="3:43" x14ac:dyDescent="0.2">
      <c r="C68" s="294">
        <v>1979</v>
      </c>
      <c r="D68" s="713">
        <v>9799.9564112439075</v>
      </c>
      <c r="E68" s="713">
        <v>6922.1627298190915</v>
      </c>
      <c r="F68" s="713">
        <v>377.43957844666943</v>
      </c>
      <c r="G68" s="713">
        <v>17099.558719509667</v>
      </c>
      <c r="I68" s="358"/>
      <c r="J68" s="358"/>
      <c r="K68" s="358"/>
      <c r="M68" s="305">
        <f t="shared" si="24"/>
        <v>0.57311165580329804</v>
      </c>
      <c r="N68" s="305">
        <f t="shared" si="25"/>
        <v>0.40481528461440824</v>
      </c>
      <c r="O68" s="305">
        <f t="shared" si="26"/>
        <v>2.2073059582293861E-2</v>
      </c>
      <c r="Q68" s="713">
        <v>2189.7499662156333</v>
      </c>
      <c r="R68" s="713">
        <v>870.69364456917458</v>
      </c>
      <c r="S68" s="713">
        <v>807.15080164531571</v>
      </c>
      <c r="U68" s="306">
        <f t="shared" si="27"/>
        <v>21.459454220436026</v>
      </c>
      <c r="V68" s="306">
        <f t="shared" si="28"/>
        <v>6.0270830955270904</v>
      </c>
      <c r="W68" s="306">
        <f t="shared" si="29"/>
        <v>0.30465065831589927</v>
      </c>
      <c r="X68" s="306">
        <f t="shared" si="30"/>
        <v>27.791187974279016</v>
      </c>
      <c r="AB68" s="357"/>
      <c r="AC68" s="357"/>
      <c r="AD68" s="357"/>
      <c r="AE68" s="357"/>
      <c r="AF68" s="357"/>
      <c r="AG68" s="357"/>
      <c r="AH68" s="357"/>
      <c r="AI68" s="357"/>
      <c r="AJ68" s="357"/>
      <c r="AK68" s="357"/>
      <c r="AL68" s="357"/>
      <c r="AM68" s="357"/>
      <c r="AN68" s="357"/>
      <c r="AO68" s="357"/>
      <c r="AP68" s="357"/>
      <c r="AQ68" s="357"/>
    </row>
    <row r="69" spans="3:43" x14ac:dyDescent="0.2">
      <c r="C69" s="294">
        <v>1980</v>
      </c>
      <c r="D69" s="713">
        <v>9967.9555003395853</v>
      </c>
      <c r="E69" s="713">
        <v>6892.2950846866433</v>
      </c>
      <c r="F69" s="713">
        <v>384.96606903604504</v>
      </c>
      <c r="G69" s="713">
        <v>17245.216654062271</v>
      </c>
      <c r="I69" s="358"/>
      <c r="J69" s="358"/>
      <c r="K69" s="358"/>
      <c r="M69" s="305">
        <f t="shared" si="24"/>
        <v>0.57801277306606302</v>
      </c>
      <c r="N69" s="305">
        <f t="shared" si="25"/>
        <v>0.39966416328339366</v>
      </c>
      <c r="O69" s="305">
        <f t="shared" si="26"/>
        <v>2.2323063650543509E-2</v>
      </c>
      <c r="Q69" s="713">
        <v>2192.3303559492952</v>
      </c>
      <c r="R69" s="713">
        <v>873.11350548599034</v>
      </c>
      <c r="S69" s="713">
        <v>814.15015801026232</v>
      </c>
      <c r="U69" s="306">
        <f t="shared" si="27"/>
        <v>21.853051430146216</v>
      </c>
      <c r="V69" s="306">
        <f t="shared" si="28"/>
        <v>6.017755922234616</v>
      </c>
      <c r="W69" s="306">
        <f t="shared" si="29"/>
        <v>0.31342018593428561</v>
      </c>
      <c r="X69" s="306">
        <f t="shared" si="30"/>
        <v>28.18422753831512</v>
      </c>
      <c r="AB69" s="357"/>
      <c r="AC69" s="357"/>
      <c r="AD69" s="357"/>
      <c r="AE69" s="357"/>
      <c r="AF69" s="357"/>
      <c r="AG69" s="357"/>
      <c r="AH69" s="357"/>
      <c r="AI69" s="357"/>
      <c r="AJ69" s="357"/>
      <c r="AK69" s="357"/>
      <c r="AL69" s="357"/>
      <c r="AM69" s="357"/>
      <c r="AN69" s="357"/>
      <c r="AO69" s="357"/>
      <c r="AP69" s="357"/>
      <c r="AQ69" s="357"/>
    </row>
    <row r="70" spans="3:43" x14ac:dyDescent="0.2">
      <c r="C70" s="294">
        <v>1981</v>
      </c>
      <c r="D70" s="713">
        <v>10416.371913649569</v>
      </c>
      <c r="E70" s="713">
        <v>7012.4324178437837</v>
      </c>
      <c r="F70" s="713">
        <v>410.02815118844376</v>
      </c>
      <c r="G70" s="713">
        <v>17838.832482681795</v>
      </c>
      <c r="I70" s="358"/>
      <c r="J70" s="358"/>
      <c r="K70" s="358"/>
      <c r="M70" s="305">
        <f t="shared" si="24"/>
        <v>0.58391556307073</v>
      </c>
      <c r="N70" s="305">
        <f t="shared" si="25"/>
        <v>0.39309929193244891</v>
      </c>
      <c r="O70" s="305">
        <f t="shared" si="26"/>
        <v>2.2985144996821132E-2</v>
      </c>
      <c r="Q70" s="713">
        <v>2189.1127078521054</v>
      </c>
      <c r="R70" s="713">
        <v>874.74094183641603</v>
      </c>
      <c r="S70" s="713">
        <v>818.51304756794104</v>
      </c>
      <c r="U70" s="306">
        <f t="shared" si="27"/>
        <v>22.802612125884025</v>
      </c>
      <c r="V70" s="306">
        <f t="shared" si="28"/>
        <v>6.1340617377488869</v>
      </c>
      <c r="W70" s="306">
        <f t="shared" si="29"/>
        <v>0.33561339161790155</v>
      </c>
      <c r="X70" s="306">
        <f t="shared" si="30"/>
        <v>29.272287255250813</v>
      </c>
      <c r="AB70" s="357"/>
      <c r="AC70" s="357"/>
      <c r="AD70" s="357"/>
      <c r="AE70" s="357"/>
      <c r="AF70" s="357"/>
      <c r="AG70" s="357"/>
      <c r="AH70" s="357"/>
      <c r="AI70" s="357"/>
      <c r="AJ70" s="357"/>
      <c r="AK70" s="357"/>
      <c r="AL70" s="357"/>
      <c r="AM70" s="357"/>
      <c r="AN70" s="357"/>
      <c r="AO70" s="357"/>
      <c r="AP70" s="357"/>
      <c r="AQ70" s="357"/>
    </row>
    <row r="71" spans="3:43" x14ac:dyDescent="0.2">
      <c r="C71" s="294">
        <v>1982</v>
      </c>
      <c r="D71" s="713">
        <v>10472.253853068192</v>
      </c>
      <c r="E71" s="713">
        <v>7144.1741891415568</v>
      </c>
      <c r="F71" s="713">
        <v>413.53921911313887</v>
      </c>
      <c r="G71" s="713">
        <v>18029.96726132289</v>
      </c>
      <c r="I71" s="358"/>
      <c r="J71" s="358"/>
      <c r="K71" s="358"/>
      <c r="M71" s="305">
        <f t="shared" si="24"/>
        <v>0.58082489564652851</v>
      </c>
      <c r="N71" s="305">
        <f t="shared" si="25"/>
        <v>0.39623888860114193</v>
      </c>
      <c r="O71" s="305">
        <f t="shared" si="26"/>
        <v>2.2936215752329479E-2</v>
      </c>
      <c r="Q71" s="713">
        <v>2186.9523746741661</v>
      </c>
      <c r="R71" s="713">
        <v>875.99042176915873</v>
      </c>
      <c r="S71" s="713">
        <v>822.5678408281758</v>
      </c>
      <c r="U71" s="306">
        <f t="shared" si="27"/>
        <v>22.902320432158167</v>
      </c>
      <c r="V71" s="306">
        <f t="shared" si="28"/>
        <v>6.2582281611384492</v>
      </c>
      <c r="W71" s="306">
        <f t="shared" si="29"/>
        <v>0.34016406256366449</v>
      </c>
      <c r="X71" s="306">
        <f t="shared" si="30"/>
        <v>29.500712655860283</v>
      </c>
      <c r="AB71" s="357"/>
      <c r="AC71" s="357"/>
      <c r="AD71" s="357"/>
      <c r="AE71" s="357"/>
      <c r="AF71" s="357"/>
      <c r="AG71" s="357"/>
      <c r="AH71" s="357"/>
      <c r="AI71" s="357"/>
      <c r="AJ71" s="357"/>
      <c r="AK71" s="357"/>
      <c r="AL71" s="357"/>
      <c r="AM71" s="357"/>
      <c r="AN71" s="357"/>
      <c r="AO71" s="357"/>
      <c r="AP71" s="357"/>
      <c r="AQ71" s="357"/>
    </row>
    <row r="72" spans="3:43" x14ac:dyDescent="0.2">
      <c r="C72" s="294">
        <v>1983</v>
      </c>
      <c r="D72" s="713">
        <v>10545.103891425293</v>
      </c>
      <c r="E72" s="713">
        <v>7245.7068664238304</v>
      </c>
      <c r="F72" s="713">
        <v>416.29611949938624</v>
      </c>
      <c r="G72" s="713">
        <v>18207.106877348513</v>
      </c>
      <c r="I72" s="358"/>
      <c r="J72" s="358"/>
      <c r="K72" s="358"/>
      <c r="M72" s="305">
        <f t="shared" si="24"/>
        <v>0.57917515190425295</v>
      </c>
      <c r="N72" s="305">
        <f t="shared" si="25"/>
        <v>0.39796036323806194</v>
      </c>
      <c r="O72" s="305">
        <f t="shared" si="26"/>
        <v>2.2864484857684931E-2</v>
      </c>
      <c r="Q72" s="713">
        <v>2185.0526434067619</v>
      </c>
      <c r="R72" s="713">
        <v>877.31417381100766</v>
      </c>
      <c r="S72" s="713">
        <v>826.58358614719452</v>
      </c>
      <c r="U72" s="306">
        <f t="shared" si="27"/>
        <v>23.041607132957768</v>
      </c>
      <c r="V72" s="306">
        <f t="shared" si="28"/>
        <v>6.3567613331933677</v>
      </c>
      <c r="W72" s="306">
        <f t="shared" si="29"/>
        <v>0.34410353935496368</v>
      </c>
      <c r="X72" s="306">
        <f t="shared" si="30"/>
        <v>29.742472005506102</v>
      </c>
      <c r="AB72" s="357"/>
      <c r="AC72" s="357"/>
      <c r="AD72" s="357"/>
      <c r="AE72" s="357"/>
      <c r="AF72" s="357"/>
      <c r="AG72" s="357"/>
      <c r="AH72" s="357"/>
      <c r="AI72" s="357"/>
      <c r="AJ72" s="357"/>
      <c r="AK72" s="357"/>
      <c r="AL72" s="357"/>
      <c r="AM72" s="357"/>
      <c r="AN72" s="357"/>
      <c r="AO72" s="357"/>
      <c r="AP72" s="357"/>
      <c r="AQ72" s="357"/>
    </row>
    <row r="73" spans="3:43" x14ac:dyDescent="0.2">
      <c r="C73" s="294">
        <v>1984</v>
      </c>
      <c r="D73" s="713">
        <v>10611.332117007547</v>
      </c>
      <c r="E73" s="713">
        <v>7267.5621963593912</v>
      </c>
      <c r="F73" s="713">
        <v>434.97811453752877</v>
      </c>
      <c r="G73" s="713">
        <v>18313.872427904465</v>
      </c>
      <c r="I73" s="358"/>
      <c r="J73" s="358"/>
      <c r="K73" s="358"/>
      <c r="M73" s="305">
        <f t="shared" si="24"/>
        <v>0.57941498494001087</v>
      </c>
      <c r="N73" s="305">
        <f t="shared" si="25"/>
        <v>0.39683372399634925</v>
      </c>
      <c r="O73" s="305">
        <f t="shared" si="26"/>
        <v>2.3751291063639914E-2</v>
      </c>
      <c r="Q73" s="713">
        <v>2184.4634827799005</v>
      </c>
      <c r="R73" s="713">
        <v>878.78771823341049</v>
      </c>
      <c r="S73" s="713">
        <v>830.79057311827751</v>
      </c>
      <c r="U73" s="306">
        <f t="shared" si="27"/>
        <v>23.180067513252517</v>
      </c>
      <c r="V73" s="306">
        <f t="shared" si="28"/>
        <v>6.3866443996580626</v>
      </c>
      <c r="W73" s="306">
        <f t="shared" si="29"/>
        <v>0.36137571707054128</v>
      </c>
      <c r="X73" s="306">
        <f t="shared" si="30"/>
        <v>29.928087629981121</v>
      </c>
      <c r="AB73" s="357"/>
      <c r="AC73" s="357"/>
      <c r="AD73" s="357"/>
      <c r="AE73" s="357"/>
      <c r="AF73" s="357"/>
      <c r="AG73" s="357"/>
      <c r="AH73" s="357"/>
      <c r="AI73" s="357"/>
      <c r="AJ73" s="357"/>
      <c r="AK73" s="357"/>
      <c r="AL73" s="357"/>
      <c r="AM73" s="357"/>
      <c r="AN73" s="357"/>
      <c r="AO73" s="357"/>
      <c r="AP73" s="357"/>
      <c r="AQ73" s="357"/>
    </row>
    <row r="74" spans="3:43" x14ac:dyDescent="0.2">
      <c r="C74" s="294">
        <f t="shared" ref="C74:C100" si="31">C25</f>
        <v>1985</v>
      </c>
      <c r="D74" s="714">
        <v>10697.748106530891</v>
      </c>
      <c r="E74" s="714">
        <v>7292.9497008299923</v>
      </c>
      <c r="F74" s="714">
        <v>453.6601095756713</v>
      </c>
      <c r="G74" s="714">
        <v>18444.357916936555</v>
      </c>
      <c r="H74" s="304"/>
      <c r="I74" s="314">
        <v>0.18248202412130138</v>
      </c>
      <c r="J74" s="314">
        <v>0.30579694400057594</v>
      </c>
      <c r="K74" s="314">
        <v>9.2641074359093648E-2</v>
      </c>
      <c r="M74" s="305">
        <f>D74/$G74</f>
        <v>0.58000111224840578</v>
      </c>
      <c r="N74" s="305">
        <f t="shared" ref="N74:O99" si="32">E74/$G74</f>
        <v>0.39540274232768124</v>
      </c>
      <c r="O74" s="305">
        <f t="shared" si="32"/>
        <v>2.4596145423912932E-2</v>
      </c>
      <c r="Q74" s="713">
        <v>2183.6601953246309</v>
      </c>
      <c r="R74" s="713">
        <v>880.3179716509859</v>
      </c>
      <c r="S74" s="713">
        <v>837.88131381545952</v>
      </c>
      <c r="U74" s="306">
        <f>D74*Q74*0.000001</f>
        <v>23.360246719840948</v>
      </c>
      <c r="V74" s="306">
        <f t="shared" ref="V74:W99" si="33">E74*R74*0.000001</f>
        <v>6.420114687987323</v>
      </c>
      <c r="W74" s="306">
        <f t="shared" si="33"/>
        <v>0.38011332863692882</v>
      </c>
      <c r="X74" s="306">
        <f>SUM(U74:W74)</f>
        <v>30.160474736465197</v>
      </c>
      <c r="AB74" s="371"/>
      <c r="AC74" s="371"/>
      <c r="AD74" s="371"/>
      <c r="AE74" s="357"/>
      <c r="AF74" s="359"/>
      <c r="AG74" s="359"/>
      <c r="AH74" s="359"/>
      <c r="AI74" s="357"/>
      <c r="AJ74" s="370"/>
      <c r="AK74" s="370"/>
      <c r="AL74" s="370"/>
      <c r="AM74" s="357"/>
      <c r="AN74" s="357"/>
      <c r="AO74" s="357"/>
      <c r="AP74" s="357"/>
      <c r="AQ74" s="357"/>
    </row>
    <row r="75" spans="3:43" x14ac:dyDescent="0.2">
      <c r="C75" s="294">
        <f t="shared" si="31"/>
        <v>1986</v>
      </c>
      <c r="D75" s="714">
        <v>10797.193443699889</v>
      </c>
      <c r="E75" s="714">
        <v>7326.5605491399838</v>
      </c>
      <c r="F75" s="714">
        <v>472.34210461381383</v>
      </c>
      <c r="G75" s="714">
        <v>18596.096097453687</v>
      </c>
      <c r="H75" s="304"/>
      <c r="I75" s="314">
        <v>0.18102839702552365</v>
      </c>
      <c r="J75" s="314">
        <v>0.30624175092030309</v>
      </c>
      <c r="K75" s="314">
        <v>9.3448574167092624E-2</v>
      </c>
      <c r="M75" s="305">
        <f t="shared" ref="M75:M99" si="34">D75/$G75</f>
        <v>0.58061613508107868</v>
      </c>
      <c r="N75" s="305">
        <f t="shared" si="32"/>
        <v>0.39398379696172842</v>
      </c>
      <c r="O75" s="305">
        <f t="shared" si="32"/>
        <v>2.5400067957192927E-2</v>
      </c>
      <c r="Q75" s="713">
        <v>2176.2643409396146</v>
      </c>
      <c r="R75" s="713">
        <v>902.02516769638999</v>
      </c>
      <c r="S75" s="713">
        <v>844.97175667053534</v>
      </c>
      <c r="U75" s="306">
        <f t="shared" ref="U75:U99" si="35">D75*Q75*0.000001</f>
        <v>23.497547073751065</v>
      </c>
      <c r="V75" s="306">
        <f t="shared" si="33"/>
        <v>6.6087420079757484</v>
      </c>
      <c r="W75" s="306">
        <f t="shared" si="33"/>
        <v>0.39911573788499199</v>
      </c>
      <c r="X75" s="306">
        <f t="shared" ref="X75:X99" si="36">SUM(U75:W75)</f>
        <v>30.505404819611805</v>
      </c>
      <c r="AB75" s="371"/>
      <c r="AC75" s="371"/>
      <c r="AD75" s="371"/>
      <c r="AE75" s="357"/>
      <c r="AF75" s="359"/>
      <c r="AG75" s="359"/>
      <c r="AH75" s="359"/>
      <c r="AI75" s="357"/>
      <c r="AJ75" s="370"/>
      <c r="AK75" s="370"/>
      <c r="AL75" s="370"/>
      <c r="AM75" s="357"/>
      <c r="AN75" s="357"/>
      <c r="AO75" s="357"/>
      <c r="AP75" s="357"/>
      <c r="AQ75" s="357"/>
    </row>
    <row r="76" spans="3:43" x14ac:dyDescent="0.2">
      <c r="C76" s="294">
        <f t="shared" si="31"/>
        <v>1987</v>
      </c>
      <c r="D76" s="714">
        <v>10897.897092972609</v>
      </c>
      <c r="E76" s="714">
        <v>7352.2376740109321</v>
      </c>
      <c r="F76" s="714">
        <v>489.80618241722578</v>
      </c>
      <c r="G76" s="714">
        <v>18739.940949400767</v>
      </c>
      <c r="H76" s="304"/>
      <c r="I76" s="314">
        <v>0.17957476992974591</v>
      </c>
      <c r="J76" s="314">
        <v>0.30668655784003024</v>
      </c>
      <c r="K76" s="314">
        <v>9.4256073975091614E-2</v>
      </c>
      <c r="M76" s="305">
        <f t="shared" si="34"/>
        <v>0.58153316077130346</v>
      </c>
      <c r="N76" s="305">
        <f t="shared" si="32"/>
        <v>0.39232982077491707</v>
      </c>
      <c r="O76" s="305">
        <f t="shared" si="32"/>
        <v>2.6137018453779491E-2</v>
      </c>
      <c r="Q76" s="713">
        <v>2189.0288922912928</v>
      </c>
      <c r="R76" s="713">
        <v>919.63492245349698</v>
      </c>
      <c r="S76" s="713">
        <v>852.06230236068097</v>
      </c>
      <c r="U76" s="306">
        <f t="shared" si="35"/>
        <v>23.855811601734327</v>
      </c>
      <c r="V76" s="306">
        <f t="shared" si="33"/>
        <v>6.7613745231987226</v>
      </c>
      <c r="W76" s="306">
        <f t="shared" si="33"/>
        <v>0.4173453835009171</v>
      </c>
      <c r="X76" s="306">
        <f t="shared" si="36"/>
        <v>31.034531508433965</v>
      </c>
      <c r="AB76" s="371"/>
      <c r="AC76" s="371"/>
      <c r="AD76" s="371"/>
      <c r="AE76" s="357"/>
      <c r="AF76" s="359"/>
      <c r="AG76" s="359"/>
      <c r="AH76" s="359"/>
      <c r="AI76" s="357"/>
      <c r="AJ76" s="370"/>
      <c r="AK76" s="370"/>
      <c r="AL76" s="370"/>
      <c r="AM76" s="357"/>
      <c r="AN76" s="357"/>
      <c r="AO76" s="357"/>
      <c r="AP76" s="357"/>
      <c r="AQ76" s="357"/>
    </row>
    <row r="77" spans="3:43" x14ac:dyDescent="0.2">
      <c r="C77" s="294">
        <f t="shared" si="31"/>
        <v>1988</v>
      </c>
      <c r="D77" s="714">
        <v>11099.927467844778</v>
      </c>
      <c r="E77" s="714">
        <v>7333.1599586774319</v>
      </c>
      <c r="F77" s="714">
        <v>513.30429395124656</v>
      </c>
      <c r="G77" s="714">
        <v>18946.391720473453</v>
      </c>
      <c r="H77" s="304"/>
      <c r="I77" s="314">
        <v>0.18023615558759071</v>
      </c>
      <c r="J77" s="314">
        <v>0.30140275519616716</v>
      </c>
      <c r="K77" s="314">
        <v>9.682718649339192E-2</v>
      </c>
      <c r="M77" s="305">
        <f t="shared" si="34"/>
        <v>0.58585970519390285</v>
      </c>
      <c r="N77" s="305">
        <f t="shared" si="32"/>
        <v>0.38704783828327721</v>
      </c>
      <c r="O77" s="305">
        <f t="shared" si="32"/>
        <v>2.7092456522820142E-2</v>
      </c>
      <c r="Q77" s="713">
        <v>2200.3980774927277</v>
      </c>
      <c r="R77" s="713">
        <v>932.77000899694951</v>
      </c>
      <c r="S77" s="713">
        <v>877.38626986444012</v>
      </c>
      <c r="U77" s="306">
        <f t="shared" si="35"/>
        <v>24.42425906055437</v>
      </c>
      <c r="V77" s="306">
        <f t="shared" si="33"/>
        <v>6.8401516806316174</v>
      </c>
      <c r="W77" s="306">
        <f t="shared" si="33"/>
        <v>0.45036613977528434</v>
      </c>
      <c r="X77" s="306">
        <f t="shared" si="36"/>
        <v>31.714776880961271</v>
      </c>
      <c r="AB77" s="371"/>
      <c r="AC77" s="371"/>
      <c r="AD77" s="371"/>
      <c r="AE77" s="357"/>
      <c r="AF77" s="359"/>
      <c r="AG77" s="359"/>
      <c r="AH77" s="359"/>
      <c r="AI77" s="357"/>
      <c r="AJ77" s="370"/>
      <c r="AK77" s="370"/>
      <c r="AL77" s="370"/>
      <c r="AM77" s="357"/>
      <c r="AN77" s="357"/>
      <c r="AO77" s="357"/>
      <c r="AP77" s="357"/>
      <c r="AQ77" s="357"/>
    </row>
    <row r="78" spans="3:43" x14ac:dyDescent="0.2">
      <c r="C78" s="294">
        <f t="shared" si="31"/>
        <v>1989</v>
      </c>
      <c r="D78" s="714">
        <v>11295.43639692226</v>
      </c>
      <c r="E78" s="714">
        <v>7300.6176819249367</v>
      </c>
      <c r="F78" s="714">
        <v>536.01618023911897</v>
      </c>
      <c r="G78" s="714">
        <v>19132.070259086315</v>
      </c>
      <c r="H78" s="304"/>
      <c r="I78" s="314">
        <v>0.18089754124543547</v>
      </c>
      <c r="J78" s="314">
        <v>0.29611895255230408</v>
      </c>
      <c r="K78" s="314">
        <v>9.9398299011692226E-2</v>
      </c>
      <c r="M78" s="305">
        <f t="shared" si="34"/>
        <v>0.5903927930411903</v>
      </c>
      <c r="N78" s="305">
        <f t="shared" si="32"/>
        <v>0.38159057452016648</v>
      </c>
      <c r="O78" s="305">
        <f t="shared" si="32"/>
        <v>2.8016632438643226E-2</v>
      </c>
      <c r="Q78" s="713">
        <v>2210.9565923966566</v>
      </c>
      <c r="R78" s="713">
        <v>943.9592645961385</v>
      </c>
      <c r="S78" s="713">
        <v>902.70071180321793</v>
      </c>
      <c r="U78" s="306">
        <f t="shared" si="35"/>
        <v>24.973719565772406</v>
      </c>
      <c r="V78" s="306">
        <f t="shared" si="33"/>
        <v>6.8914856981274291</v>
      </c>
      <c r="W78" s="306">
        <f t="shared" si="33"/>
        <v>0.48386218743989462</v>
      </c>
      <c r="X78" s="306">
        <f t="shared" si="36"/>
        <v>32.349067451339728</v>
      </c>
      <c r="AB78" s="371"/>
      <c r="AC78" s="371"/>
      <c r="AD78" s="371"/>
      <c r="AE78" s="357"/>
      <c r="AF78" s="359"/>
      <c r="AG78" s="359"/>
      <c r="AH78" s="359"/>
      <c r="AI78" s="357"/>
      <c r="AJ78" s="370"/>
      <c r="AK78" s="370"/>
      <c r="AL78" s="370"/>
      <c r="AM78" s="357"/>
      <c r="AN78" s="357"/>
      <c r="AO78" s="357"/>
      <c r="AP78" s="357"/>
      <c r="AQ78" s="357"/>
    </row>
    <row r="79" spans="3:43" x14ac:dyDescent="0.2">
      <c r="C79" s="294">
        <f t="shared" si="31"/>
        <v>1990</v>
      </c>
      <c r="D79" s="714">
        <v>11341.183935558944</v>
      </c>
      <c r="E79" s="714">
        <v>7212.1754008091502</v>
      </c>
      <c r="F79" s="714">
        <v>527.72130021593125</v>
      </c>
      <c r="G79" s="714">
        <v>19081.080636584022</v>
      </c>
      <c r="H79" s="304"/>
      <c r="I79" s="314">
        <v>0.18035098002917521</v>
      </c>
      <c r="J79" s="314">
        <v>0.29354399688460464</v>
      </c>
      <c r="K79" s="314">
        <v>9.524247436574787E-2</v>
      </c>
      <c r="M79" s="305">
        <f t="shared" si="34"/>
        <v>0.59436801046868237</v>
      </c>
      <c r="N79" s="305">
        <f t="shared" si="32"/>
        <v>0.37797520686440039</v>
      </c>
      <c r="O79" s="305">
        <f t="shared" si="32"/>
        <v>2.7656782666917457E-2</v>
      </c>
      <c r="Q79" s="713">
        <v>2222.2502093969224</v>
      </c>
      <c r="R79" s="713">
        <v>952.80205242075419</v>
      </c>
      <c r="S79" s="713">
        <v>928.00685601808482</v>
      </c>
      <c r="U79" s="306">
        <f t="shared" si="35"/>
        <v>25.202948375604873</v>
      </c>
      <c r="V79" s="306">
        <f t="shared" si="33"/>
        <v>6.8717755243094336</v>
      </c>
      <c r="W79" s="306">
        <f t="shared" si="33"/>
        <v>0.48972898466716219</v>
      </c>
      <c r="X79" s="306">
        <f t="shared" si="36"/>
        <v>32.564452884581463</v>
      </c>
      <c r="AB79" s="371"/>
      <c r="AC79" s="371"/>
      <c r="AD79" s="371"/>
      <c r="AE79" s="357"/>
      <c r="AF79" s="359"/>
      <c r="AG79" s="359"/>
      <c r="AH79" s="359"/>
      <c r="AI79" s="357"/>
      <c r="AJ79" s="370"/>
      <c r="AK79" s="370"/>
      <c r="AL79" s="370"/>
      <c r="AM79" s="357"/>
      <c r="AN79" s="357"/>
      <c r="AO79" s="357"/>
      <c r="AP79" s="357"/>
      <c r="AQ79" s="357"/>
    </row>
    <row r="80" spans="3:43" x14ac:dyDescent="0.2">
      <c r="C80" s="294">
        <f t="shared" si="31"/>
        <v>1991</v>
      </c>
      <c r="D80" s="714">
        <v>11370.389254114825</v>
      </c>
      <c r="E80" s="714">
        <v>7114.2189112878787</v>
      </c>
      <c r="F80" s="714">
        <v>517.44430525278892</v>
      </c>
      <c r="G80" s="714">
        <v>19002.052470655493</v>
      </c>
      <c r="H80" s="304"/>
      <c r="I80" s="314">
        <v>0.17980441881291495</v>
      </c>
      <c r="J80" s="314">
        <v>0.29096904121690526</v>
      </c>
      <c r="K80" s="314">
        <v>9.10866497198035E-2</v>
      </c>
      <c r="M80" s="305">
        <f t="shared" si="34"/>
        <v>0.59837690016243772</v>
      </c>
      <c r="N80" s="305">
        <f t="shared" si="32"/>
        <v>0.37439213065400334</v>
      </c>
      <c r="O80" s="305">
        <f t="shared" si="32"/>
        <v>2.7230969183558894E-2</v>
      </c>
      <c r="Q80" s="713">
        <v>2230.360714867084</v>
      </c>
      <c r="R80" s="713">
        <v>957.60416497571975</v>
      </c>
      <c r="S80" s="713">
        <v>943.18848097361774</v>
      </c>
      <c r="U80" s="306">
        <f t="shared" si="35"/>
        <v>25.360069505124549</v>
      </c>
      <c r="V80" s="306">
        <f t="shared" si="33"/>
        <v>6.8126056599983027</v>
      </c>
      <c r="W80" s="306">
        <f t="shared" si="33"/>
        <v>0.48804750825982696</v>
      </c>
      <c r="X80" s="306">
        <f t="shared" si="36"/>
        <v>32.660722673382679</v>
      </c>
      <c r="AB80" s="371"/>
      <c r="AC80" s="371"/>
      <c r="AD80" s="371"/>
      <c r="AE80" s="357"/>
      <c r="AF80" s="359"/>
      <c r="AG80" s="359"/>
      <c r="AH80" s="359"/>
      <c r="AI80" s="357"/>
      <c r="AJ80" s="370"/>
      <c r="AK80" s="370"/>
      <c r="AL80" s="370"/>
      <c r="AM80" s="357"/>
      <c r="AN80" s="357"/>
      <c r="AO80" s="357"/>
      <c r="AP80" s="357"/>
      <c r="AQ80" s="357"/>
    </row>
    <row r="81" spans="3:43" x14ac:dyDescent="0.2">
      <c r="C81" s="294">
        <f t="shared" si="31"/>
        <v>1992</v>
      </c>
      <c r="D81" s="714">
        <v>11439.323006360806</v>
      </c>
      <c r="E81" s="714">
        <v>7134.2589189844166</v>
      </c>
      <c r="F81" s="714">
        <v>524.1456462473833</v>
      </c>
      <c r="G81" s="714">
        <v>19097.727571592604</v>
      </c>
      <c r="H81" s="304"/>
      <c r="I81" s="314">
        <v>0.17764906248231455</v>
      </c>
      <c r="J81" s="314">
        <v>0.288287459657529</v>
      </c>
      <c r="K81" s="314">
        <v>9.139382467426882E-2</v>
      </c>
      <c r="M81" s="305">
        <f t="shared" si="34"/>
        <v>0.59898869975381341</v>
      </c>
      <c r="N81" s="305">
        <f t="shared" si="32"/>
        <v>0.37356585448398844</v>
      </c>
      <c r="O81" s="305">
        <f t="shared" si="32"/>
        <v>2.7445445762198269E-2</v>
      </c>
      <c r="Q81" s="713">
        <v>2243.9946943664199</v>
      </c>
      <c r="R81" s="713">
        <v>959.5131362094728</v>
      </c>
      <c r="S81" s="713">
        <v>958.63545910559412</v>
      </c>
      <c r="U81" s="306">
        <f t="shared" si="35"/>
        <v>25.669780133417369</v>
      </c>
      <c r="V81" s="306">
        <f t="shared" si="33"/>
        <v>6.8454151498851399</v>
      </c>
      <c r="W81" s="306">
        <f t="shared" si="33"/>
        <v>0.5024646022285586</v>
      </c>
      <c r="X81" s="306">
        <f t="shared" si="36"/>
        <v>33.017659885531067</v>
      </c>
      <c r="AB81" s="371"/>
      <c r="AC81" s="371"/>
      <c r="AD81" s="371"/>
      <c r="AE81" s="357"/>
      <c r="AF81" s="359"/>
      <c r="AG81" s="359"/>
      <c r="AH81" s="359"/>
      <c r="AI81" s="357"/>
      <c r="AJ81" s="370"/>
      <c r="AK81" s="370"/>
      <c r="AL81" s="370"/>
      <c r="AM81" s="357"/>
      <c r="AN81" s="357"/>
      <c r="AO81" s="357"/>
      <c r="AP81" s="357"/>
      <c r="AQ81" s="357"/>
    </row>
    <row r="82" spans="3:43" x14ac:dyDescent="0.2">
      <c r="C82" s="294">
        <f t="shared" si="31"/>
        <v>1993</v>
      </c>
      <c r="D82" s="714">
        <v>11519.730384953949</v>
      </c>
      <c r="E82" s="714">
        <v>7147.1577149775512</v>
      </c>
      <c r="F82" s="714">
        <v>532.67158265637227</v>
      </c>
      <c r="G82" s="714">
        <v>19199.559682587875</v>
      </c>
      <c r="H82" s="304"/>
      <c r="I82" s="314">
        <v>0.17549370615171411</v>
      </c>
      <c r="J82" s="314">
        <v>0.2856058780981528</v>
      </c>
      <c r="K82" s="314">
        <v>9.1700999628734153E-2</v>
      </c>
      <c r="M82" s="305">
        <f t="shared" si="34"/>
        <v>0.59999971746233427</v>
      </c>
      <c r="N82" s="305">
        <f t="shared" si="32"/>
        <v>0.37225633468351493</v>
      </c>
      <c r="O82" s="305">
        <f t="shared" si="32"/>
        <v>2.7743947854150706E-2</v>
      </c>
      <c r="Q82" s="713">
        <v>2256.6485254055647</v>
      </c>
      <c r="R82" s="713">
        <v>959.58024488604485</v>
      </c>
      <c r="S82" s="713">
        <v>974.08540612618185</v>
      </c>
      <c r="U82" s="306">
        <f t="shared" si="35"/>
        <v>25.995982586276003</v>
      </c>
      <c r="V82" s="306">
        <f t="shared" si="33"/>
        <v>6.8582713503773434</v>
      </c>
      <c r="W82" s="306">
        <f t="shared" si="33"/>
        <v>0.51886761492370836</v>
      </c>
      <c r="X82" s="306">
        <f t="shared" si="36"/>
        <v>33.373121551577057</v>
      </c>
      <c r="AB82" s="371"/>
      <c r="AC82" s="371"/>
      <c r="AD82" s="371"/>
      <c r="AE82" s="357"/>
      <c r="AF82" s="359"/>
      <c r="AG82" s="359"/>
      <c r="AH82" s="359"/>
      <c r="AI82" s="357"/>
      <c r="AJ82" s="370"/>
      <c r="AK82" s="370"/>
      <c r="AL82" s="370"/>
      <c r="AM82" s="357"/>
      <c r="AN82" s="357"/>
      <c r="AO82" s="357"/>
      <c r="AP82" s="357"/>
      <c r="AQ82" s="357"/>
    </row>
    <row r="83" spans="3:43" x14ac:dyDescent="0.2">
      <c r="C83" s="294">
        <f t="shared" si="31"/>
        <v>1994</v>
      </c>
      <c r="D83" s="714">
        <v>11632.424313441283</v>
      </c>
      <c r="E83" s="714">
        <v>7199.2000618758302</v>
      </c>
      <c r="F83" s="714">
        <v>542.13680896983169</v>
      </c>
      <c r="G83" s="714">
        <v>19373.761184286945</v>
      </c>
      <c r="H83" s="304"/>
      <c r="I83" s="314">
        <v>0.17454035979636784</v>
      </c>
      <c r="J83" s="314">
        <v>0.28597067327254405</v>
      </c>
      <c r="K83" s="314">
        <v>9.105978262833278E-2</v>
      </c>
      <c r="M83" s="305">
        <f t="shared" si="34"/>
        <v>0.60042158065186335</v>
      </c>
      <c r="N83" s="305">
        <f t="shared" si="32"/>
        <v>0.37159537548727134</v>
      </c>
      <c r="O83" s="305">
        <f t="shared" si="32"/>
        <v>2.7983043860865323E-2</v>
      </c>
      <c r="Q83" s="713">
        <v>2269.5342760882177</v>
      </c>
      <c r="R83" s="713">
        <v>961.99215575446954</v>
      </c>
      <c r="S83" s="713">
        <v>982.52664672853768</v>
      </c>
      <c r="U83" s="306">
        <f t="shared" si="35"/>
        <v>26.400185693356942</v>
      </c>
      <c r="V83" s="306">
        <f t="shared" si="33"/>
        <v>6.9255739872316395</v>
      </c>
      <c r="W83" s="306">
        <f t="shared" si="33"/>
        <v>0.53266386098523855</v>
      </c>
      <c r="X83" s="306">
        <f t="shared" si="36"/>
        <v>33.858423541573821</v>
      </c>
      <c r="AB83" s="371"/>
      <c r="AC83" s="371"/>
      <c r="AD83" s="371"/>
      <c r="AE83" s="357"/>
      <c r="AF83" s="359"/>
      <c r="AG83" s="359"/>
      <c r="AH83" s="359"/>
      <c r="AI83" s="357"/>
      <c r="AJ83" s="370"/>
      <c r="AK83" s="370"/>
      <c r="AL83" s="370"/>
      <c r="AM83" s="357"/>
      <c r="AN83" s="357"/>
      <c r="AO83" s="357"/>
      <c r="AP83" s="357"/>
      <c r="AQ83" s="357"/>
    </row>
    <row r="84" spans="3:43" x14ac:dyDescent="0.2">
      <c r="C84" s="294">
        <f t="shared" si="31"/>
        <v>1995</v>
      </c>
      <c r="D84" s="714">
        <v>11745.367079480158</v>
      </c>
      <c r="E84" s="714">
        <v>7256.9625299062882</v>
      </c>
      <c r="F84" s="714">
        <v>553.58469057507341</v>
      </c>
      <c r="G84" s="714">
        <v>19555.914299961521</v>
      </c>
      <c r="H84" s="304"/>
      <c r="I84" s="314">
        <v>0.17358701344102159</v>
      </c>
      <c r="J84" s="314">
        <v>0.2863354684469353</v>
      </c>
      <c r="K84" s="314">
        <v>9.0418565627931394E-2</v>
      </c>
      <c r="M84" s="305">
        <f t="shared" si="34"/>
        <v>0.60060434400161333</v>
      </c>
      <c r="N84" s="305">
        <f t="shared" si="32"/>
        <v>0.37108786726072773</v>
      </c>
      <c r="O84" s="305">
        <f t="shared" si="32"/>
        <v>2.83077887376589E-2</v>
      </c>
      <c r="Q84" s="713">
        <v>2277.0834278459956</v>
      </c>
      <c r="R84" s="713">
        <v>967.9816495912662</v>
      </c>
      <c r="S84" s="713">
        <v>990.95872998745313</v>
      </c>
      <c r="U84" s="306">
        <f t="shared" si="35"/>
        <v>26.745180730652191</v>
      </c>
      <c r="V84" s="306">
        <f t="shared" si="33"/>
        <v>7.0246065607206969</v>
      </c>
      <c r="W84" s="306">
        <f t="shared" si="33"/>
        <v>0.5485795819127719</v>
      </c>
      <c r="X84" s="306">
        <f t="shared" si="36"/>
        <v>34.318366873285655</v>
      </c>
      <c r="AB84" s="371"/>
      <c r="AC84" s="371"/>
      <c r="AD84" s="371"/>
      <c r="AE84" s="357"/>
      <c r="AF84" s="359"/>
      <c r="AG84" s="359"/>
      <c r="AH84" s="359"/>
      <c r="AI84" s="357"/>
      <c r="AJ84" s="370"/>
      <c r="AK84" s="370"/>
      <c r="AL84" s="370"/>
      <c r="AM84" s="357"/>
      <c r="AN84" s="357"/>
      <c r="AO84" s="357"/>
      <c r="AP84" s="357"/>
      <c r="AQ84" s="357"/>
    </row>
    <row r="85" spans="3:43" x14ac:dyDescent="0.2">
      <c r="C85" s="294">
        <f t="shared" si="31"/>
        <v>1996</v>
      </c>
      <c r="D85" s="714">
        <v>11854.509410728087</v>
      </c>
      <c r="E85" s="714">
        <v>7244.7783487364622</v>
      </c>
      <c r="F85" s="714">
        <v>562.14642363997382</v>
      </c>
      <c r="G85" s="714">
        <v>19661.434183104524</v>
      </c>
      <c r="H85" s="304"/>
      <c r="I85" s="314">
        <v>0.17379819652093359</v>
      </c>
      <c r="J85" s="314">
        <v>0.28455018531495668</v>
      </c>
      <c r="K85" s="314">
        <v>9.0507520592536084E-2</v>
      </c>
      <c r="M85" s="305">
        <f t="shared" si="34"/>
        <v>0.60293208014880784</v>
      </c>
      <c r="N85" s="305">
        <f t="shared" si="32"/>
        <v>0.36847659643069425</v>
      </c>
      <c r="O85" s="305">
        <f t="shared" si="32"/>
        <v>2.8591323420497871E-2</v>
      </c>
      <c r="Q85" s="713">
        <v>2287.3622384694249</v>
      </c>
      <c r="R85" s="713">
        <v>976.55930581222333</v>
      </c>
      <c r="S85" s="713">
        <v>999.61993822447107</v>
      </c>
      <c r="U85" s="306">
        <f t="shared" si="35"/>
        <v>27.115557181679861</v>
      </c>
      <c r="V85" s="306">
        <f t="shared" si="33"/>
        <v>7.0749557150055047</v>
      </c>
      <c r="W85" s="306">
        <f t="shared" si="33"/>
        <v>0.5619327732720979</v>
      </c>
      <c r="X85" s="306">
        <f t="shared" si="36"/>
        <v>34.75244566995746</v>
      </c>
      <c r="AB85" s="371"/>
      <c r="AC85" s="371"/>
      <c r="AD85" s="371"/>
      <c r="AE85" s="357"/>
      <c r="AF85" s="359"/>
      <c r="AG85" s="359"/>
      <c r="AH85" s="359"/>
      <c r="AI85" s="357"/>
      <c r="AJ85" s="370"/>
      <c r="AK85" s="370"/>
      <c r="AL85" s="370"/>
      <c r="AM85" s="357"/>
      <c r="AN85" s="357"/>
      <c r="AO85" s="357"/>
      <c r="AP85" s="357"/>
      <c r="AQ85" s="357"/>
    </row>
    <row r="86" spans="3:43" x14ac:dyDescent="0.2">
      <c r="C86" s="294">
        <f t="shared" si="31"/>
        <v>1997</v>
      </c>
      <c r="D86" s="714">
        <v>11965.750829604835</v>
      </c>
      <c r="E86" s="714">
        <v>7234.376549233928</v>
      </c>
      <c r="F86" s="714">
        <v>570.62772992269686</v>
      </c>
      <c r="G86" s="714">
        <v>19770.755108761459</v>
      </c>
      <c r="H86" s="304"/>
      <c r="I86" s="314">
        <v>0.17400937960084559</v>
      </c>
      <c r="J86" s="314">
        <v>0.28276490218297812</v>
      </c>
      <c r="K86" s="314">
        <v>9.0596475557140774E-2</v>
      </c>
      <c r="M86" s="305">
        <f t="shared" si="34"/>
        <v>0.60522477587627299</v>
      </c>
      <c r="N86" s="305">
        <f t="shared" si="32"/>
        <v>0.36591301189239839</v>
      </c>
      <c r="O86" s="305">
        <f t="shared" si="32"/>
        <v>2.8862212231328573E-2</v>
      </c>
      <c r="Q86" s="713">
        <v>2296.2171534783524</v>
      </c>
      <c r="R86" s="713">
        <v>985.61168351550509</v>
      </c>
      <c r="S86" s="713">
        <v>1008.275884864508</v>
      </c>
      <c r="U86" s="306">
        <f t="shared" si="35"/>
        <v>27.475962309186446</v>
      </c>
      <c r="V86" s="306">
        <f t="shared" si="33"/>
        <v>7.1302860498755418</v>
      </c>
      <c r="W86" s="306">
        <f t="shared" si="33"/>
        <v>0.57535017931603261</v>
      </c>
      <c r="X86" s="306">
        <f t="shared" si="36"/>
        <v>35.181598538378019</v>
      </c>
      <c r="AB86" s="371"/>
      <c r="AC86" s="371"/>
      <c r="AD86" s="371"/>
      <c r="AE86" s="357"/>
      <c r="AF86" s="359"/>
      <c r="AG86" s="359"/>
      <c r="AH86" s="359"/>
      <c r="AI86" s="357"/>
      <c r="AJ86" s="370"/>
      <c r="AK86" s="370"/>
      <c r="AL86" s="370"/>
      <c r="AM86" s="357"/>
      <c r="AN86" s="357"/>
      <c r="AO86" s="357"/>
      <c r="AP86" s="357"/>
      <c r="AQ86" s="357"/>
    </row>
    <row r="87" spans="3:43" x14ac:dyDescent="0.2">
      <c r="C87" s="294">
        <f t="shared" si="31"/>
        <v>1998</v>
      </c>
      <c r="D87" s="714">
        <v>12220.891438225573</v>
      </c>
      <c r="E87" s="714">
        <v>7125.2559924095222</v>
      </c>
      <c r="F87" s="714">
        <v>566.76397945707151</v>
      </c>
      <c r="G87" s="714">
        <v>19912.911410092165</v>
      </c>
      <c r="H87" s="304"/>
      <c r="I87" s="314">
        <v>0.17491978757503598</v>
      </c>
      <c r="J87" s="314">
        <v>0.28052660080483194</v>
      </c>
      <c r="K87" s="314">
        <v>8.6791179645039171E-2</v>
      </c>
      <c r="M87" s="305">
        <f t="shared" si="34"/>
        <v>0.61371695913997992</v>
      </c>
      <c r="N87" s="305">
        <f t="shared" si="32"/>
        <v>0.35782090552556439</v>
      </c>
      <c r="O87" s="305">
        <f t="shared" si="32"/>
        <v>2.8462135334455761E-2</v>
      </c>
      <c r="Q87" s="713">
        <v>2306.4310882384484</v>
      </c>
      <c r="R87" s="713">
        <v>992.48879436205596</v>
      </c>
      <c r="S87" s="713">
        <v>1016.80909887062</v>
      </c>
      <c r="U87" s="306">
        <f t="shared" si="35"/>
        <v>28.186643939110546</v>
      </c>
      <c r="V87" s="306">
        <f t="shared" si="33"/>
        <v>7.0717367294275411</v>
      </c>
      <c r="W87" s="306">
        <f t="shared" si="33"/>
        <v>0.57629077122407146</v>
      </c>
      <c r="X87" s="306">
        <f t="shared" si="36"/>
        <v>35.834671439762161</v>
      </c>
      <c r="AB87" s="371"/>
      <c r="AC87" s="371"/>
      <c r="AD87" s="371"/>
      <c r="AE87" s="357"/>
      <c r="AF87" s="359"/>
      <c r="AG87" s="359"/>
      <c r="AH87" s="359"/>
      <c r="AI87" s="357"/>
      <c r="AJ87" s="370"/>
      <c r="AK87" s="370"/>
      <c r="AL87" s="370"/>
      <c r="AM87" s="357"/>
      <c r="AN87" s="357"/>
      <c r="AO87" s="357"/>
      <c r="AP87" s="357"/>
      <c r="AQ87" s="357"/>
    </row>
    <row r="88" spans="3:43" x14ac:dyDescent="0.2">
      <c r="C88" s="294">
        <f t="shared" si="31"/>
        <v>1999</v>
      </c>
      <c r="D88" s="714">
        <v>12489.988164336301</v>
      </c>
      <c r="E88" s="714">
        <v>7019.1161513886709</v>
      </c>
      <c r="F88" s="714">
        <v>561.18866837413429</v>
      </c>
      <c r="G88" s="714">
        <v>20070.292984099109</v>
      </c>
      <c r="H88" s="304"/>
      <c r="I88" s="314">
        <v>0.17583019554922638</v>
      </c>
      <c r="J88" s="314">
        <v>0.2782882994266857</v>
      </c>
      <c r="K88" s="314">
        <v>8.2985883732937568E-2</v>
      </c>
      <c r="M88" s="305">
        <f t="shared" si="34"/>
        <v>0.62231219914087044</v>
      </c>
      <c r="N88" s="305">
        <f t="shared" si="32"/>
        <v>0.34972664110831048</v>
      </c>
      <c r="O88" s="305">
        <f t="shared" si="32"/>
        <v>2.7961159750818868E-2</v>
      </c>
      <c r="Q88" s="713">
        <v>2318.635238886478</v>
      </c>
      <c r="R88" s="713">
        <v>1000.9985963534575</v>
      </c>
      <c r="S88" s="713">
        <v>1025.3351626829365</v>
      </c>
      <c r="U88" s="306">
        <f t="shared" si="35"/>
        <v>28.959726691105178</v>
      </c>
      <c r="V88" s="306">
        <f t="shared" si="33"/>
        <v>7.0261254151819417</v>
      </c>
      <c r="W88" s="306">
        <f t="shared" si="33"/>
        <v>0.57540647458321348</v>
      </c>
      <c r="X88" s="306">
        <f t="shared" si="36"/>
        <v>36.56125858087033</v>
      </c>
      <c r="AB88" s="371"/>
      <c r="AC88" s="371"/>
      <c r="AD88" s="371"/>
      <c r="AE88" s="357"/>
      <c r="AF88" s="359"/>
      <c r="AG88" s="359"/>
      <c r="AH88" s="359"/>
      <c r="AI88" s="357"/>
      <c r="AJ88" s="370"/>
      <c r="AK88" s="370"/>
      <c r="AL88" s="370"/>
      <c r="AM88" s="357"/>
      <c r="AN88" s="357"/>
      <c r="AO88" s="357"/>
      <c r="AP88" s="357"/>
      <c r="AQ88" s="357"/>
    </row>
    <row r="89" spans="3:43" x14ac:dyDescent="0.2">
      <c r="C89" s="294">
        <f t="shared" si="31"/>
        <v>2000</v>
      </c>
      <c r="D89" s="714">
        <v>12626.425305989873</v>
      </c>
      <c r="E89" s="714">
        <v>6960.2552286185746</v>
      </c>
      <c r="F89" s="714">
        <v>568.19664932242392</v>
      </c>
      <c r="G89" s="714">
        <v>20154.877183930872</v>
      </c>
      <c r="H89" s="304"/>
      <c r="I89" s="314">
        <v>0.17551586001218167</v>
      </c>
      <c r="J89" s="314">
        <v>0.27520670545748371</v>
      </c>
      <c r="K89" s="314">
        <v>8.1963154851937267E-2</v>
      </c>
      <c r="M89" s="305">
        <f t="shared" si="34"/>
        <v>0.62646997006048233</v>
      </c>
      <c r="N89" s="305">
        <f t="shared" si="32"/>
        <v>0.34533850864483873</v>
      </c>
      <c r="O89" s="305">
        <f t="shared" si="32"/>
        <v>2.8191521294678841E-2</v>
      </c>
      <c r="Q89" s="713">
        <v>2326.6409675880805</v>
      </c>
      <c r="R89" s="713">
        <v>1013.5396476204921</v>
      </c>
      <c r="S89" s="713">
        <v>1034.1083267782669</v>
      </c>
      <c r="U89" s="306">
        <f t="shared" si="35"/>
        <v>29.377158391106903</v>
      </c>
      <c r="V89" s="306">
        <f t="shared" si="33"/>
        <v>7.0544946317627577</v>
      </c>
      <c r="W89" s="306">
        <f t="shared" si="33"/>
        <v>0.58757688631182958</v>
      </c>
      <c r="X89" s="306">
        <f t="shared" si="36"/>
        <v>37.01922990918149</v>
      </c>
      <c r="AB89" s="371"/>
      <c r="AC89" s="371"/>
      <c r="AD89" s="371"/>
      <c r="AE89" s="357"/>
      <c r="AF89" s="359"/>
      <c r="AG89" s="359"/>
      <c r="AH89" s="359"/>
      <c r="AI89" s="357"/>
      <c r="AJ89" s="370"/>
      <c r="AK89" s="370"/>
      <c r="AL89" s="370"/>
      <c r="AM89" s="357"/>
      <c r="AN89" s="357"/>
      <c r="AO89" s="357"/>
      <c r="AP89" s="357"/>
      <c r="AQ89" s="357"/>
    </row>
    <row r="90" spans="3:43" x14ac:dyDescent="0.2">
      <c r="C90" s="294">
        <f t="shared" si="31"/>
        <v>2001</v>
      </c>
      <c r="D90" s="714">
        <v>12760.352498767255</v>
      </c>
      <c r="E90" s="714">
        <v>6899.5740780178521</v>
      </c>
      <c r="F90" s="714">
        <v>571.1719612934487</v>
      </c>
      <c r="G90" s="714">
        <v>20231.098538078557</v>
      </c>
      <c r="H90" s="304"/>
      <c r="I90" s="314">
        <v>0.17520152447513695</v>
      </c>
      <c r="J90" s="314">
        <v>0.27212511148828167</v>
      </c>
      <c r="K90" s="314">
        <v>8.0940425970936966E-2</v>
      </c>
      <c r="M90" s="305">
        <f t="shared" si="34"/>
        <v>0.63072959062257461</v>
      </c>
      <c r="N90" s="305">
        <f t="shared" si="32"/>
        <v>0.3410380343426046</v>
      </c>
      <c r="O90" s="305">
        <f t="shared" si="32"/>
        <v>2.8232375034820803E-2</v>
      </c>
      <c r="Q90" s="713">
        <v>2335.7795873778737</v>
      </c>
      <c r="R90" s="713">
        <v>1025.5633094121279</v>
      </c>
      <c r="S90" s="713">
        <v>1042.8784563428665</v>
      </c>
      <c r="U90" s="306">
        <f t="shared" si="35"/>
        <v>29.805370894366799</v>
      </c>
      <c r="V90" s="306">
        <f t="shared" si="33"/>
        <v>7.0759500249861187</v>
      </c>
      <c r="W90" s="306">
        <f t="shared" si="33"/>
        <v>0.59566293330003928</v>
      </c>
      <c r="X90" s="306">
        <f t="shared" si="36"/>
        <v>37.476983852652957</v>
      </c>
      <c r="AB90" s="371"/>
      <c r="AC90" s="371"/>
      <c r="AD90" s="371"/>
      <c r="AE90" s="357"/>
      <c r="AF90" s="359"/>
      <c r="AG90" s="359"/>
      <c r="AH90" s="359"/>
      <c r="AI90" s="357"/>
      <c r="AJ90" s="370"/>
      <c r="AK90" s="370"/>
      <c r="AL90" s="370"/>
      <c r="AM90" s="357"/>
      <c r="AN90" s="357"/>
      <c r="AO90" s="357"/>
      <c r="AP90" s="357"/>
      <c r="AQ90" s="357"/>
    </row>
    <row r="91" spans="3:43" x14ac:dyDescent="0.2">
      <c r="C91" s="294">
        <f t="shared" si="31"/>
        <v>2002</v>
      </c>
      <c r="D91" s="714">
        <v>12809.130947165335</v>
      </c>
      <c r="E91" s="714">
        <v>6940.6308011022102</v>
      </c>
      <c r="F91" s="714">
        <v>564.60809378975364</v>
      </c>
      <c r="G91" s="714">
        <v>20314.369842057298</v>
      </c>
      <c r="H91" s="304"/>
      <c r="I91" s="314">
        <v>0.17417894495034475</v>
      </c>
      <c r="J91" s="314">
        <v>0.2712209471252105</v>
      </c>
      <c r="K91" s="314">
        <v>8.1884613578805054E-2</v>
      </c>
      <c r="M91" s="305">
        <f t="shared" si="34"/>
        <v>0.63054532563674714</v>
      </c>
      <c r="N91" s="305">
        <f t="shared" si="32"/>
        <v>0.34166114209129272</v>
      </c>
      <c r="O91" s="305">
        <f t="shared" si="32"/>
        <v>2.7793532271960155E-2</v>
      </c>
      <c r="Q91" s="713">
        <v>2345.3332692052099</v>
      </c>
      <c r="R91" s="713">
        <v>1038.5018306623538</v>
      </c>
      <c r="S91" s="713">
        <v>1042.7035579592957</v>
      </c>
      <c r="U91" s="306">
        <f t="shared" si="35"/>
        <v>30.041680959992899</v>
      </c>
      <c r="V91" s="306">
        <f t="shared" si="33"/>
        <v>7.2078577928961645</v>
      </c>
      <c r="W91" s="306">
        <f t="shared" si="33"/>
        <v>0.58871886824719188</v>
      </c>
      <c r="X91" s="306">
        <f t="shared" si="36"/>
        <v>37.838257621136258</v>
      </c>
      <c r="AB91" s="371"/>
      <c r="AC91" s="371"/>
      <c r="AD91" s="371"/>
      <c r="AE91" s="357"/>
      <c r="AF91" s="359"/>
      <c r="AG91" s="359"/>
      <c r="AH91" s="359"/>
      <c r="AI91" s="357"/>
      <c r="AJ91" s="370"/>
      <c r="AK91" s="370"/>
      <c r="AL91" s="370"/>
      <c r="AM91" s="357"/>
      <c r="AN91" s="357"/>
      <c r="AO91" s="357"/>
      <c r="AP91" s="357"/>
      <c r="AQ91" s="357"/>
    </row>
    <row r="92" spans="3:43" x14ac:dyDescent="0.2">
      <c r="C92" s="294">
        <f t="shared" si="31"/>
        <v>2003</v>
      </c>
      <c r="D92" s="714">
        <v>12863.871248055062</v>
      </c>
      <c r="E92" s="714">
        <v>6980.1464710287946</v>
      </c>
      <c r="F92" s="714">
        <v>556.17996441088326</v>
      </c>
      <c r="G92" s="714">
        <v>20400.197683494742</v>
      </c>
      <c r="H92" s="304"/>
      <c r="I92" s="314">
        <v>0.17315636542555254</v>
      </c>
      <c r="J92" s="314">
        <v>0.27031678276213938</v>
      </c>
      <c r="K92" s="314">
        <v>8.2828801186673143E-2</v>
      </c>
      <c r="M92" s="305">
        <f t="shared" si="34"/>
        <v>0.63057581341296898</v>
      </c>
      <c r="N92" s="305">
        <f t="shared" si="32"/>
        <v>0.34216072703433875</v>
      </c>
      <c r="O92" s="305">
        <f t="shared" si="32"/>
        <v>2.7263459552692163E-2</v>
      </c>
      <c r="Q92" s="713">
        <v>2354.5443646361437</v>
      </c>
      <c r="R92" s="713">
        <v>1049.9121695473475</v>
      </c>
      <c r="S92" s="713">
        <v>1042.5287193793961</v>
      </c>
      <c r="U92" s="306">
        <f t="shared" si="35"/>
        <v>30.288555554512961</v>
      </c>
      <c r="V92" s="306">
        <f t="shared" si="33"/>
        <v>7.3285407251561026</v>
      </c>
      <c r="W92" s="306">
        <f t="shared" si="33"/>
        <v>0.57983358604175617</v>
      </c>
      <c r="X92" s="306">
        <f t="shared" si="36"/>
        <v>38.196929865710821</v>
      </c>
      <c r="AB92" s="371"/>
      <c r="AC92" s="371"/>
      <c r="AD92" s="371"/>
      <c r="AE92" s="357"/>
      <c r="AF92" s="359"/>
      <c r="AG92" s="359"/>
      <c r="AH92" s="359"/>
      <c r="AI92" s="357"/>
      <c r="AJ92" s="370"/>
      <c r="AK92" s="370"/>
      <c r="AL92" s="370"/>
      <c r="AM92" s="357"/>
      <c r="AN92" s="357"/>
      <c r="AO92" s="357"/>
      <c r="AP92" s="357"/>
      <c r="AQ92" s="357"/>
    </row>
    <row r="93" spans="3:43" x14ac:dyDescent="0.2">
      <c r="C93" s="294">
        <f t="shared" si="31"/>
        <v>2004</v>
      </c>
      <c r="D93" s="714">
        <v>12889.539011365123</v>
      </c>
      <c r="E93" s="714">
        <v>6968.5299290902803</v>
      </c>
      <c r="F93" s="714">
        <v>560.76478952758066</v>
      </c>
      <c r="G93" s="714">
        <v>20418.833729982984</v>
      </c>
      <c r="H93" s="304"/>
      <c r="I93" s="314">
        <v>0.17107667344902178</v>
      </c>
      <c r="J93" s="314">
        <v>0.27031791564751784</v>
      </c>
      <c r="K93" s="314">
        <v>8.1104769813290178E-2</v>
      </c>
      <c r="M93" s="305">
        <f t="shared" si="34"/>
        <v>0.63125735689977946</v>
      </c>
      <c r="N93" s="305">
        <f t="shared" si="32"/>
        <v>0.34127952757936914</v>
      </c>
      <c r="O93" s="305">
        <f t="shared" si="32"/>
        <v>2.7463115520851445E-2</v>
      </c>
      <c r="Q93" s="713">
        <v>2366.1000567221654</v>
      </c>
      <c r="R93" s="713">
        <v>1063.1287646509954</v>
      </c>
      <c r="S93" s="713">
        <v>1042.4970239429938</v>
      </c>
      <c r="U93" s="306">
        <f t="shared" si="35"/>
        <v>30.497938985913581</v>
      </c>
      <c r="V93" s="306">
        <f t="shared" si="33"/>
        <v>7.4084446149472383</v>
      </c>
      <c r="W93" s="306">
        <f t="shared" si="33"/>
        <v>0.58459562421452205</v>
      </c>
      <c r="X93" s="306">
        <f t="shared" si="36"/>
        <v>38.490979225075343</v>
      </c>
      <c r="AB93" s="371"/>
      <c r="AC93" s="371"/>
      <c r="AD93" s="371"/>
      <c r="AE93" s="357"/>
      <c r="AF93" s="359"/>
      <c r="AG93" s="359"/>
      <c r="AH93" s="359"/>
      <c r="AI93" s="357"/>
      <c r="AJ93" s="370"/>
      <c r="AK93" s="370"/>
      <c r="AL93" s="370"/>
      <c r="AM93" s="357"/>
      <c r="AN93" s="357"/>
      <c r="AO93" s="357"/>
      <c r="AP93" s="357"/>
      <c r="AQ93" s="357"/>
    </row>
    <row r="94" spans="3:43" x14ac:dyDescent="0.2">
      <c r="C94" s="294">
        <f t="shared" si="31"/>
        <v>2005</v>
      </c>
      <c r="D94" s="714">
        <v>12927.283392666361</v>
      </c>
      <c r="E94" s="714">
        <v>6956.6508825186966</v>
      </c>
      <c r="F94" s="714">
        <v>564.39396701905844</v>
      </c>
      <c r="G94" s="714">
        <v>20448.328242204116</v>
      </c>
      <c r="H94" s="304"/>
      <c r="I94" s="314">
        <v>0.16899698147249101</v>
      </c>
      <c r="J94" s="314">
        <v>0.27031904853289623</v>
      </c>
      <c r="K94" s="314">
        <v>7.93807384399072E-2</v>
      </c>
      <c r="M94" s="305">
        <f t="shared" si="34"/>
        <v>0.63219267802955292</v>
      </c>
      <c r="N94" s="305">
        <f t="shared" si="32"/>
        <v>0.34020633863655364</v>
      </c>
      <c r="O94" s="305">
        <f t="shared" si="32"/>
        <v>2.7600983333893443E-2</v>
      </c>
      <c r="Q94" s="713">
        <v>2378.9353926881981</v>
      </c>
      <c r="R94" s="713">
        <v>1075.9630008411416</v>
      </c>
      <c r="S94" s="713">
        <v>1042.4653306422647</v>
      </c>
      <c r="U94" s="306">
        <f t="shared" si="35"/>
        <v>30.753171994124369</v>
      </c>
      <c r="V94" s="306">
        <f t="shared" si="33"/>
        <v>7.4850989593589929</v>
      </c>
      <c r="W94" s="306">
        <f t="shared" si="33"/>
        <v>0.58836114344102208</v>
      </c>
      <c r="X94" s="306">
        <f t="shared" si="36"/>
        <v>38.826632096924385</v>
      </c>
      <c r="AB94" s="371"/>
      <c r="AC94" s="371"/>
      <c r="AD94" s="371"/>
      <c r="AE94" s="357"/>
      <c r="AF94" s="359"/>
      <c r="AG94" s="359"/>
      <c r="AH94" s="359"/>
      <c r="AI94" s="357"/>
      <c r="AJ94" s="370"/>
      <c r="AK94" s="370"/>
      <c r="AL94" s="370"/>
      <c r="AM94" s="357"/>
      <c r="AN94" s="357"/>
      <c r="AO94" s="357"/>
      <c r="AP94" s="357"/>
      <c r="AQ94" s="357"/>
    </row>
    <row r="95" spans="3:43" x14ac:dyDescent="0.2">
      <c r="C95" s="294">
        <f t="shared" si="31"/>
        <v>2006</v>
      </c>
      <c r="D95" s="714">
        <v>12972.926489460149</v>
      </c>
      <c r="E95" s="714">
        <v>6870.6583335500645</v>
      </c>
      <c r="F95" s="714">
        <v>562.37435004885663</v>
      </c>
      <c r="G95" s="714">
        <v>20405.959173059069</v>
      </c>
      <c r="H95" s="304"/>
      <c r="I95" s="314">
        <v>0.16798027180441</v>
      </c>
      <c r="J95" s="314">
        <v>0.26655580771290538</v>
      </c>
      <c r="K95" s="314">
        <v>7.9383920860628787E-2</v>
      </c>
      <c r="M95" s="305">
        <f t="shared" si="34"/>
        <v>0.63574205845651366</v>
      </c>
      <c r="N95" s="305">
        <f t="shared" si="32"/>
        <v>0.3366986219702448</v>
      </c>
      <c r="O95" s="305">
        <f t="shared" si="32"/>
        <v>2.755931957324164E-2</v>
      </c>
      <c r="Q95" s="713">
        <v>2390.0615469343666</v>
      </c>
      <c r="R95" s="713">
        <v>1091.9183668335231</v>
      </c>
      <c r="S95" s="713">
        <v>1048.5377572346736</v>
      </c>
      <c r="U95" s="306">
        <f t="shared" si="35"/>
        <v>31.006092753664944</v>
      </c>
      <c r="V95" s="306">
        <f t="shared" si="33"/>
        <v>7.5021980266411221</v>
      </c>
      <c r="W95" s="306">
        <f t="shared" si="33"/>
        <v>0.58967073972653539</v>
      </c>
      <c r="X95" s="306">
        <f t="shared" si="36"/>
        <v>39.097961520032605</v>
      </c>
      <c r="AB95" s="371"/>
      <c r="AC95" s="371"/>
      <c r="AD95" s="371"/>
      <c r="AE95" s="357"/>
      <c r="AF95" s="359"/>
      <c r="AG95" s="359"/>
      <c r="AH95" s="359"/>
      <c r="AI95" s="357"/>
      <c r="AJ95" s="370"/>
      <c r="AK95" s="370"/>
      <c r="AL95" s="370"/>
      <c r="AM95" s="357"/>
      <c r="AN95" s="357"/>
      <c r="AO95" s="357"/>
      <c r="AP95" s="357"/>
      <c r="AQ95" s="357"/>
    </row>
    <row r="96" spans="3:43" x14ac:dyDescent="0.2">
      <c r="C96" s="294">
        <f t="shared" si="31"/>
        <v>2007</v>
      </c>
      <c r="D96" s="714">
        <v>12985.048605766478</v>
      </c>
      <c r="E96" s="714">
        <v>6783.5039052583961</v>
      </c>
      <c r="F96" s="714">
        <v>559.80022500192456</v>
      </c>
      <c r="G96" s="714">
        <v>20328.352736026798</v>
      </c>
      <c r="H96" s="304"/>
      <c r="I96" s="314">
        <v>0.16696356213632899</v>
      </c>
      <c r="J96" s="314">
        <v>0.26279256689291453</v>
      </c>
      <c r="K96" s="314">
        <v>7.9387103281350388E-2</v>
      </c>
      <c r="M96" s="305">
        <f t="shared" si="34"/>
        <v>0.63876541175684176</v>
      </c>
      <c r="N96" s="305">
        <f t="shared" si="32"/>
        <v>0.33369668429829896</v>
      </c>
      <c r="O96" s="305">
        <f t="shared" si="32"/>
        <v>2.7537903944859343E-2</v>
      </c>
      <c r="Q96" s="713">
        <v>2390.4422921996816</v>
      </c>
      <c r="R96" s="713">
        <v>1105.6251638115721</v>
      </c>
      <c r="S96" s="713">
        <v>1054.6094848436262</v>
      </c>
      <c r="U96" s="306">
        <f t="shared" si="35"/>
        <v>31.0400093534927</v>
      </c>
      <c r="V96" s="306">
        <f t="shared" si="33"/>
        <v>7.5000126164677532</v>
      </c>
      <c r="W96" s="306">
        <f t="shared" si="33"/>
        <v>0.59037062690462561</v>
      </c>
      <c r="X96" s="306">
        <f t="shared" si="36"/>
        <v>39.130392596865072</v>
      </c>
      <c r="AB96" s="371"/>
      <c r="AC96" s="371"/>
      <c r="AD96" s="371"/>
      <c r="AE96" s="357"/>
      <c r="AF96" s="359"/>
      <c r="AG96" s="359"/>
      <c r="AH96" s="359"/>
      <c r="AI96" s="357"/>
      <c r="AJ96" s="370"/>
      <c r="AK96" s="370"/>
      <c r="AL96" s="370"/>
      <c r="AM96" s="357"/>
      <c r="AN96" s="357"/>
      <c r="AO96" s="357"/>
      <c r="AP96" s="357"/>
      <c r="AQ96" s="357"/>
    </row>
    <row r="97" spans="3:43" x14ac:dyDescent="0.2">
      <c r="C97" s="294">
        <f t="shared" si="31"/>
        <v>2008</v>
      </c>
      <c r="D97" s="714">
        <v>13119.688726152521</v>
      </c>
      <c r="E97" s="714">
        <v>6687.6008574726156</v>
      </c>
      <c r="F97" s="714">
        <v>553.41553487065426</v>
      </c>
      <c r="G97" s="714">
        <v>20360.705118495793</v>
      </c>
      <c r="H97" s="304"/>
      <c r="I97" s="314">
        <v>0.16722584287594872</v>
      </c>
      <c r="J97" s="314">
        <v>0.26011019122180767</v>
      </c>
      <c r="K97" s="314">
        <v>7.9208451420649223E-2</v>
      </c>
      <c r="M97" s="305">
        <f t="shared" si="34"/>
        <v>0.64436318142216564</v>
      </c>
      <c r="N97" s="305">
        <f t="shared" si="32"/>
        <v>0.32845625033867598</v>
      </c>
      <c r="O97" s="305">
        <f t="shared" si="32"/>
        <v>2.7180568239158286E-2</v>
      </c>
      <c r="Q97" s="713">
        <v>2386.2891081421917</v>
      </c>
      <c r="R97" s="713">
        <v>1113.80250029024</v>
      </c>
      <c r="S97" s="713">
        <v>1060.6953926330773</v>
      </c>
      <c r="U97" s="306">
        <f t="shared" si="35"/>
        <v>31.307370309433665</v>
      </c>
      <c r="V97" s="306">
        <f t="shared" si="33"/>
        <v>7.4486665559961525</v>
      </c>
      <c r="W97" s="306">
        <f t="shared" si="33"/>
        <v>0.58700530804887308</v>
      </c>
      <c r="X97" s="306">
        <f t="shared" si="36"/>
        <v>39.343042173478693</v>
      </c>
      <c r="AB97" s="371"/>
      <c r="AC97" s="371"/>
      <c r="AD97" s="371"/>
      <c r="AE97" s="357"/>
      <c r="AF97" s="359"/>
      <c r="AG97" s="359"/>
      <c r="AH97" s="359"/>
      <c r="AI97" s="357"/>
      <c r="AJ97" s="370"/>
      <c r="AK97" s="370"/>
      <c r="AL97" s="370"/>
      <c r="AM97" s="357"/>
      <c r="AN97" s="357"/>
      <c r="AO97" s="357"/>
      <c r="AP97" s="357"/>
      <c r="AQ97" s="357"/>
    </row>
    <row r="98" spans="3:43" x14ac:dyDescent="0.2">
      <c r="C98" s="294">
        <f t="shared" si="31"/>
        <v>2009</v>
      </c>
      <c r="D98" s="714">
        <v>13207.751928846517</v>
      </c>
      <c r="E98" s="714">
        <v>6591.2350690431322</v>
      </c>
      <c r="F98" s="714">
        <v>546.42678872051965</v>
      </c>
      <c r="G98" s="714">
        <v>20345.41378661017</v>
      </c>
      <c r="H98" s="304"/>
      <c r="I98" s="314">
        <v>0.16748812361556842</v>
      </c>
      <c r="J98" s="314">
        <v>0.25742781555070077</v>
      </c>
      <c r="K98" s="314">
        <v>7.9029799559948072E-2</v>
      </c>
      <c r="M98" s="305">
        <f t="shared" si="34"/>
        <v>0.64917588147255434</v>
      </c>
      <c r="N98" s="305">
        <f t="shared" si="32"/>
        <v>0.32396662649255087</v>
      </c>
      <c r="O98" s="305">
        <f t="shared" si="32"/>
        <v>2.6857492034894709E-2</v>
      </c>
      <c r="Q98" s="713">
        <v>2379.7923471337331</v>
      </c>
      <c r="R98" s="713">
        <v>1120.2428902568713</v>
      </c>
      <c r="S98" s="713">
        <v>1066.780770684958</v>
      </c>
      <c r="U98" s="306">
        <f t="shared" si="35"/>
        <v>31.43170696310974</v>
      </c>
      <c r="V98" s="306">
        <f t="shared" si="33"/>
        <v>7.3837842241073268</v>
      </c>
      <c r="W98" s="306">
        <f t="shared" si="33"/>
        <v>0.58291759079418271</v>
      </c>
      <c r="X98" s="306">
        <f t="shared" si="36"/>
        <v>39.398408778011245</v>
      </c>
      <c r="AB98" s="371"/>
      <c r="AC98" s="371"/>
      <c r="AD98" s="371"/>
      <c r="AE98" s="357"/>
      <c r="AF98" s="359"/>
      <c r="AG98" s="359"/>
      <c r="AH98" s="359"/>
      <c r="AI98" s="357"/>
      <c r="AJ98" s="370"/>
      <c r="AK98" s="370"/>
      <c r="AL98" s="370"/>
      <c r="AM98" s="357"/>
      <c r="AN98" s="357"/>
      <c r="AO98" s="357"/>
      <c r="AP98" s="357"/>
      <c r="AQ98" s="357"/>
    </row>
    <row r="99" spans="3:43" x14ac:dyDescent="0.2">
      <c r="C99" s="294">
        <f t="shared" si="31"/>
        <v>2010</v>
      </c>
      <c r="D99" s="714">
        <v>13191.510610700265</v>
      </c>
      <c r="E99" s="714">
        <v>6794.6516786269522</v>
      </c>
      <c r="F99" s="714">
        <v>550.65658114960502</v>
      </c>
      <c r="G99" s="714">
        <v>20536.818870476822</v>
      </c>
      <c r="H99" s="304"/>
      <c r="I99" s="314">
        <v>0.16597531225541545</v>
      </c>
      <c r="J99" s="314">
        <v>0.26154030330166694</v>
      </c>
      <c r="K99" s="314">
        <v>7.9029799559948072E-2</v>
      </c>
      <c r="M99" s="305">
        <f t="shared" si="34"/>
        <v>0.64233466214497448</v>
      </c>
      <c r="N99" s="305">
        <f t="shared" si="32"/>
        <v>0.33085219874996125</v>
      </c>
      <c r="O99" s="305">
        <f t="shared" si="32"/>
        <v>2.6813139105064325E-2</v>
      </c>
      <c r="Q99" s="713">
        <v>2380.0179490749433</v>
      </c>
      <c r="R99" s="713">
        <v>1116.3668289288512</v>
      </c>
      <c r="S99" s="713">
        <v>1069.8465413209262</v>
      </c>
      <c r="U99" s="306">
        <f t="shared" si="35"/>
        <v>31.396032028879194</v>
      </c>
      <c r="V99" s="306">
        <f t="shared" si="33"/>
        <v>7.5853237481448659</v>
      </c>
      <c r="W99" s="306">
        <f t="shared" si="33"/>
        <v>0.58911803879851088</v>
      </c>
      <c r="X99" s="306">
        <f t="shared" si="36"/>
        <v>39.570473815822574</v>
      </c>
      <c r="AB99" s="371"/>
      <c r="AC99" s="371"/>
      <c r="AD99" s="371"/>
      <c r="AE99" s="357"/>
      <c r="AF99" s="359"/>
      <c r="AG99" s="359"/>
      <c r="AH99" s="359"/>
      <c r="AI99" s="357"/>
      <c r="AJ99" s="370"/>
      <c r="AK99" s="370"/>
      <c r="AL99" s="370"/>
      <c r="AM99" s="357"/>
      <c r="AN99" s="357"/>
      <c r="AO99" s="357"/>
      <c r="AP99" s="357"/>
      <c r="AQ99" s="357"/>
    </row>
    <row r="100" spans="3:43" x14ac:dyDescent="0.2">
      <c r="C100" s="294">
        <f t="shared" si="31"/>
        <v>2011</v>
      </c>
      <c r="D100" s="714">
        <v>13177.844437888363</v>
      </c>
      <c r="E100" s="714">
        <v>6994.6700535049704</v>
      </c>
      <c r="F100" s="714">
        <v>554.79512039063184</v>
      </c>
      <c r="G100" s="714">
        <v>20727.309611783963</v>
      </c>
      <c r="H100" s="304"/>
      <c r="I100" s="314">
        <v>0.16446250089526246</v>
      </c>
      <c r="J100" s="314">
        <v>0.26565279105263312</v>
      </c>
      <c r="K100" s="314">
        <v>7.9029799559948072E-2</v>
      </c>
      <c r="M100" s="305">
        <f>D100/$G100</f>
        <v>0.6357720651982951</v>
      </c>
      <c r="N100" s="305">
        <f>E100/$G100</f>
        <v>0.33746155118599358</v>
      </c>
      <c r="O100" s="305">
        <f>F100/$G100</f>
        <v>2.6766383615711407E-2</v>
      </c>
      <c r="Q100" s="713">
        <v>2384.3912778235922</v>
      </c>
      <c r="R100" s="713">
        <v>1110.4276382391513</v>
      </c>
      <c r="S100" s="713">
        <v>1074.1386202112826</v>
      </c>
      <c r="U100" s="306">
        <f>D100*Q100*0.000001</f>
        <v>31.42113733821715</v>
      </c>
      <c r="V100" s="306">
        <f>E100*R100*0.000001</f>
        <v>7.767074947775642</v>
      </c>
      <c r="W100" s="306">
        <f>F100*S100*0.000001</f>
        <v>0.59592686511634563</v>
      </c>
      <c r="X100" s="306">
        <f>SUM(U100:W100)</f>
        <v>39.784139151109137</v>
      </c>
      <c r="AB100" s="371"/>
      <c r="AC100" s="371"/>
      <c r="AD100" s="371"/>
      <c r="AE100" s="357"/>
      <c r="AF100" s="359"/>
      <c r="AG100" s="359"/>
      <c r="AH100" s="359"/>
      <c r="AI100" s="357"/>
      <c r="AJ100" s="370"/>
      <c r="AK100" s="370"/>
      <c r="AL100" s="370"/>
      <c r="AM100" s="357"/>
      <c r="AN100" s="357"/>
      <c r="AO100" s="357"/>
      <c r="AP100" s="357"/>
      <c r="AQ100" s="357"/>
    </row>
    <row r="101" spans="3:43" x14ac:dyDescent="0.2">
      <c r="D101" s="304"/>
      <c r="E101" s="304"/>
      <c r="F101" s="304"/>
      <c r="G101" s="304"/>
      <c r="H101" s="304"/>
      <c r="I101" s="584"/>
      <c r="J101" s="584"/>
      <c r="K101" s="584"/>
      <c r="L101" s="586"/>
      <c r="M101" s="305"/>
      <c r="N101" s="305"/>
      <c r="O101" s="305"/>
      <c r="Q101" s="359"/>
      <c r="R101" s="359"/>
      <c r="S101" s="359"/>
      <c r="U101" s="306"/>
      <c r="V101" s="306"/>
      <c r="W101" s="306"/>
      <c r="X101" s="306"/>
      <c r="AB101" s="371"/>
      <c r="AC101" s="371"/>
      <c r="AD101" s="371"/>
      <c r="AE101" s="357"/>
      <c r="AF101" s="359"/>
      <c r="AG101" s="359"/>
      <c r="AH101" s="359"/>
      <c r="AI101" s="357"/>
      <c r="AJ101" s="370"/>
      <c r="AK101" s="370"/>
      <c r="AL101" s="370"/>
      <c r="AM101" s="357"/>
      <c r="AN101" s="357"/>
      <c r="AO101" s="357"/>
      <c r="AP101" s="357"/>
      <c r="AQ101" s="357"/>
    </row>
    <row r="102" spans="3:43" x14ac:dyDescent="0.2">
      <c r="D102" s="715" t="s">
        <v>1537</v>
      </c>
      <c r="E102" s="714"/>
      <c r="F102" s="304"/>
      <c r="G102" s="304"/>
      <c r="H102" s="304"/>
      <c r="I102" s="584"/>
      <c r="J102" s="584"/>
      <c r="K102" s="584"/>
      <c r="L102" s="586"/>
      <c r="M102" s="717"/>
      <c r="N102" s="716"/>
      <c r="O102" s="716"/>
      <c r="P102" s="716"/>
      <c r="Q102" s="715" t="s">
        <v>1537</v>
      </c>
      <c r="R102" s="714"/>
      <c r="S102" s="304"/>
      <c r="T102" s="304"/>
      <c r="U102" s="306"/>
      <c r="V102" s="306"/>
      <c r="W102" s="306"/>
      <c r="X102" s="306"/>
      <c r="AB102" s="371"/>
      <c r="AC102" s="371"/>
      <c r="AD102" s="371"/>
      <c r="AE102" s="357"/>
      <c r="AF102" s="359"/>
      <c r="AG102" s="359"/>
      <c r="AH102" s="359"/>
      <c r="AI102" s="357"/>
      <c r="AJ102" s="370"/>
      <c r="AK102" s="370"/>
      <c r="AL102" s="370"/>
      <c r="AM102" s="357"/>
      <c r="AN102" s="357"/>
      <c r="AO102" s="357"/>
      <c r="AP102" s="357"/>
      <c r="AQ102" s="357"/>
    </row>
    <row r="103" spans="3:43" ht="33.75" customHeight="1" x14ac:dyDescent="0.2">
      <c r="D103" s="772" t="s">
        <v>1539</v>
      </c>
      <c r="E103" s="772"/>
      <c r="F103" s="772"/>
      <c r="G103" s="772"/>
      <c r="H103" s="304"/>
      <c r="I103" s="584"/>
      <c r="J103" s="584"/>
      <c r="K103" s="584"/>
      <c r="L103" s="586"/>
      <c r="M103" s="773"/>
      <c r="N103" s="773"/>
      <c r="O103" s="773"/>
      <c r="P103" s="773"/>
      <c r="Q103" s="774" t="s">
        <v>1543</v>
      </c>
      <c r="R103" s="774"/>
      <c r="S103" s="774"/>
      <c r="T103" s="774"/>
      <c r="U103" s="306"/>
      <c r="V103" s="306"/>
      <c r="W103" s="306"/>
      <c r="X103" s="306"/>
      <c r="AB103" s="371"/>
      <c r="AC103" s="371"/>
      <c r="AD103" s="371"/>
      <c r="AE103" s="357"/>
      <c r="AF103" s="359"/>
      <c r="AG103" s="359"/>
      <c r="AH103" s="359"/>
      <c r="AI103" s="357"/>
      <c r="AJ103" s="370"/>
      <c r="AK103" s="370"/>
      <c r="AL103" s="370"/>
      <c r="AM103" s="357"/>
      <c r="AN103" s="357"/>
      <c r="AO103" s="357"/>
      <c r="AP103" s="357"/>
      <c r="AQ103" s="357"/>
    </row>
    <row r="104" spans="3:43" x14ac:dyDescent="0.2">
      <c r="D104" s="304"/>
      <c r="E104" s="304"/>
      <c r="F104" s="304"/>
      <c r="G104" s="304"/>
      <c r="H104" s="304"/>
      <c r="I104" s="355" t="s">
        <v>656</v>
      </c>
      <c r="M104" s="305"/>
      <c r="N104" s="305"/>
      <c r="O104" s="305"/>
      <c r="Q104" s="359"/>
      <c r="R104" s="359"/>
      <c r="S104" s="359"/>
      <c r="U104" s="306"/>
      <c r="V104" s="306"/>
      <c r="W104" s="306"/>
      <c r="X104" s="306"/>
      <c r="AB104" s="371"/>
      <c r="AC104" s="371"/>
      <c r="AD104" s="371"/>
      <c r="AE104" s="357"/>
      <c r="AF104" s="359"/>
      <c r="AG104" s="359"/>
      <c r="AH104" s="359"/>
      <c r="AI104" s="357"/>
      <c r="AJ104" s="370"/>
      <c r="AK104" s="370"/>
      <c r="AL104" s="370"/>
      <c r="AM104" s="357"/>
      <c r="AN104" s="357"/>
      <c r="AO104" s="357"/>
      <c r="AP104" s="357"/>
      <c r="AQ104" s="357"/>
    </row>
    <row r="105" spans="3:43" x14ac:dyDescent="0.2">
      <c r="I105" s="675" t="s">
        <v>1533</v>
      </c>
      <c r="Q105" s="312"/>
      <c r="R105" s="312"/>
      <c r="S105" s="312"/>
      <c r="U105" s="306"/>
      <c r="V105" s="306"/>
      <c r="W105" s="306"/>
      <c r="X105" s="306"/>
      <c r="AB105" s="371"/>
      <c r="AC105" s="371"/>
      <c r="AD105" s="371"/>
      <c r="AE105" s="357"/>
      <c r="AF105" s="359"/>
      <c r="AG105" s="359"/>
      <c r="AH105" s="359"/>
      <c r="AI105" s="357"/>
      <c r="AJ105" s="370"/>
      <c r="AK105" s="370"/>
      <c r="AL105" s="370"/>
      <c r="AM105" s="357"/>
      <c r="AN105" s="357"/>
      <c r="AO105" s="357"/>
      <c r="AP105" s="357"/>
      <c r="AQ105" s="357"/>
    </row>
    <row r="106" spans="3:43" ht="15.75" x14ac:dyDescent="0.25">
      <c r="C106" s="300" t="s">
        <v>23</v>
      </c>
      <c r="I106" s="675"/>
      <c r="AB106" s="371"/>
      <c r="AC106" s="371"/>
      <c r="AD106" s="371"/>
      <c r="AE106" s="357"/>
      <c r="AF106" s="359"/>
      <c r="AG106" s="359"/>
      <c r="AH106" s="359"/>
      <c r="AI106" s="357"/>
      <c r="AJ106" s="370"/>
      <c r="AK106" s="370"/>
      <c r="AL106" s="370"/>
      <c r="AM106" s="357"/>
      <c r="AN106" s="357"/>
      <c r="AO106" s="357"/>
      <c r="AP106" s="357"/>
      <c r="AQ106" s="357"/>
    </row>
    <row r="107" spans="3:43" x14ac:dyDescent="0.2">
      <c r="Q107" s="312" t="s">
        <v>652</v>
      </c>
      <c r="R107" s="312"/>
      <c r="S107" s="312"/>
      <c r="U107" s="306" t="s">
        <v>653</v>
      </c>
      <c r="V107" s="306"/>
      <c r="W107" s="306"/>
      <c r="X107" s="306"/>
      <c r="AB107" s="371"/>
      <c r="AC107" s="371"/>
      <c r="AD107" s="371"/>
      <c r="AE107" s="357"/>
      <c r="AF107" s="359"/>
      <c r="AG107" s="359"/>
      <c r="AH107" s="359"/>
      <c r="AI107" s="357"/>
      <c r="AJ107" s="370"/>
      <c r="AK107" s="370"/>
      <c r="AL107" s="370"/>
      <c r="AM107" s="357"/>
      <c r="AN107" s="357"/>
      <c r="AO107" s="357"/>
      <c r="AP107" s="357"/>
      <c r="AQ107" s="357"/>
    </row>
    <row r="108" spans="3:43" x14ac:dyDescent="0.2">
      <c r="C108" s="299"/>
      <c r="I108" s="675" t="s">
        <v>1549</v>
      </c>
      <c r="M108" s="294" t="s">
        <v>637</v>
      </c>
      <c r="Q108" s="294" t="s">
        <v>654</v>
      </c>
      <c r="R108" s="312"/>
      <c r="S108" s="312"/>
      <c r="U108" s="306" t="s">
        <v>655</v>
      </c>
      <c r="V108" s="306"/>
      <c r="W108" s="306"/>
      <c r="X108" s="306"/>
      <c r="AB108" s="357"/>
      <c r="AC108" s="357"/>
      <c r="AD108" s="357"/>
      <c r="AE108" s="357"/>
      <c r="AF108" s="357"/>
      <c r="AG108" s="357"/>
      <c r="AH108" s="357"/>
      <c r="AI108" s="357"/>
      <c r="AJ108" s="370"/>
      <c r="AK108" s="370"/>
      <c r="AL108" s="370"/>
      <c r="AM108" s="357"/>
      <c r="AN108" s="357"/>
      <c r="AO108" s="357"/>
      <c r="AP108" s="357"/>
      <c r="AQ108" s="357"/>
    </row>
    <row r="109" spans="3:43" x14ac:dyDescent="0.2">
      <c r="C109" s="299"/>
      <c r="R109" s="312"/>
      <c r="S109" s="312"/>
      <c r="U109" s="306"/>
      <c r="V109" s="306"/>
      <c r="W109" s="306"/>
      <c r="X109" s="306"/>
      <c r="AB109" s="371"/>
      <c r="AC109" s="371"/>
      <c r="AD109" s="371"/>
      <c r="AE109" s="357"/>
      <c r="AF109" s="359"/>
      <c r="AG109" s="359"/>
      <c r="AH109" s="359"/>
      <c r="AI109" s="357"/>
      <c r="AJ109" s="370"/>
      <c r="AK109" s="370"/>
      <c r="AL109" s="370"/>
      <c r="AM109" s="357"/>
      <c r="AN109" s="357"/>
      <c r="AO109" s="357"/>
      <c r="AP109" s="357"/>
      <c r="AQ109" s="357"/>
    </row>
    <row r="110" spans="3:43" ht="13.5" thickBot="1" x14ac:dyDescent="0.25">
      <c r="D110" s="302" t="s">
        <v>642</v>
      </c>
      <c r="E110" s="302" t="s">
        <v>276</v>
      </c>
      <c r="F110" s="302" t="s">
        <v>643</v>
      </c>
      <c r="G110" s="302" t="s">
        <v>39</v>
      </c>
      <c r="I110" s="311" t="s">
        <v>649</v>
      </c>
      <c r="J110" s="311" t="s">
        <v>650</v>
      </c>
      <c r="K110" s="311" t="s">
        <v>651</v>
      </c>
      <c r="M110" s="302" t="s">
        <v>644</v>
      </c>
      <c r="N110" s="302" t="s">
        <v>645</v>
      </c>
      <c r="O110" s="302" t="s">
        <v>646</v>
      </c>
      <c r="Q110" s="302" t="s">
        <v>644</v>
      </c>
      <c r="R110" s="302" t="s">
        <v>645</v>
      </c>
      <c r="S110" s="302" t="s">
        <v>646</v>
      </c>
      <c r="U110" s="302" t="s">
        <v>644</v>
      </c>
      <c r="V110" s="302" t="s">
        <v>645</v>
      </c>
      <c r="W110" s="302" t="s">
        <v>646</v>
      </c>
      <c r="X110" s="313"/>
      <c r="AB110" s="357"/>
      <c r="AC110" s="357"/>
      <c r="AD110" s="357"/>
      <c r="AE110" s="357"/>
      <c r="AF110" s="357"/>
      <c r="AG110" s="357"/>
      <c r="AH110" s="357"/>
      <c r="AI110" s="357"/>
      <c r="AJ110" s="357"/>
      <c r="AK110" s="357"/>
      <c r="AL110" s="357"/>
      <c r="AM110" s="357"/>
      <c r="AN110" s="357"/>
      <c r="AO110" s="357"/>
      <c r="AP110" s="357"/>
      <c r="AQ110" s="357"/>
    </row>
    <row r="111" spans="3:43" x14ac:dyDescent="0.2">
      <c r="C111" s="294">
        <v>1970</v>
      </c>
      <c r="D111" s="713">
        <v>12707</v>
      </c>
      <c r="E111" s="713">
        <v>4330</v>
      </c>
      <c r="F111" s="713">
        <v>499</v>
      </c>
      <c r="G111" s="713">
        <v>17536</v>
      </c>
      <c r="I111" s="358"/>
      <c r="J111" s="358"/>
      <c r="K111" s="358"/>
      <c r="M111" s="305">
        <f>D111/$G111</f>
        <v>0.72462363138686137</v>
      </c>
      <c r="N111" s="305">
        <f>E111/$G111</f>
        <v>0.24692062043795621</v>
      </c>
      <c r="O111" s="305">
        <f>F111/$G111</f>
        <v>2.8455748175182483E-2</v>
      </c>
      <c r="Q111" s="713">
        <v>1719.8910774188048</v>
      </c>
      <c r="R111" s="713">
        <v>819.38752145670753</v>
      </c>
      <c r="S111" s="713">
        <v>660.25772341488789</v>
      </c>
      <c r="U111" s="306">
        <f>D111*Q111*0.000001</f>
        <v>21.854655920760749</v>
      </c>
      <c r="V111" s="306">
        <f>E111*R111*0.000001</f>
        <v>3.5479479679075436</v>
      </c>
      <c r="W111" s="306">
        <f>F111*S111*0.000001</f>
        <v>0.329468603984029</v>
      </c>
      <c r="X111" s="306">
        <f>SUM(U111:W111)</f>
        <v>25.732072492652321</v>
      </c>
      <c r="AB111" s="357"/>
      <c r="AC111" s="357"/>
      <c r="AD111" s="357"/>
      <c r="AE111" s="357"/>
      <c r="AF111" s="357"/>
      <c r="AG111" s="357"/>
      <c r="AH111" s="357"/>
      <c r="AI111" s="357"/>
      <c r="AJ111" s="357"/>
      <c r="AK111" s="357"/>
      <c r="AL111" s="357"/>
      <c r="AM111" s="357"/>
      <c r="AN111" s="357"/>
      <c r="AO111" s="357"/>
      <c r="AP111" s="357"/>
      <c r="AQ111" s="357"/>
    </row>
    <row r="112" spans="3:43" x14ac:dyDescent="0.2">
      <c r="C112" s="294">
        <v>1971</v>
      </c>
      <c r="D112" s="713">
        <v>12944.9</v>
      </c>
      <c r="E112" s="713">
        <v>4387.3</v>
      </c>
      <c r="F112" s="713">
        <v>565.29999999999995</v>
      </c>
      <c r="G112" s="713">
        <v>17897.5</v>
      </c>
      <c r="I112" s="358"/>
      <c r="J112" s="358"/>
      <c r="K112" s="358"/>
      <c r="M112" s="305">
        <f t="shared" ref="M112:M125" si="37">D112/$G112</f>
        <v>0.72327978767984358</v>
      </c>
      <c r="N112" s="305">
        <f t="shared" ref="N112:N125" si="38">E112/$G112</f>
        <v>0.24513479536248081</v>
      </c>
      <c r="O112" s="305">
        <f t="shared" ref="O112:O125" si="39">F112/$G112</f>
        <v>3.1585416957675652E-2</v>
      </c>
      <c r="Q112" s="713">
        <v>1726.6358294315562</v>
      </c>
      <c r="R112" s="713">
        <v>821.39487207559409</v>
      </c>
      <c r="S112" s="713">
        <v>680.50084477276494</v>
      </c>
      <c r="U112" s="306">
        <f t="shared" ref="U112:U125" si="40">D112*Q112*0.000001</f>
        <v>22.351128148408549</v>
      </c>
      <c r="V112" s="306">
        <f t="shared" ref="V112:V125" si="41">E112*R112*0.000001</f>
        <v>3.6037057222572542</v>
      </c>
      <c r="W112" s="306">
        <f t="shared" ref="W112:W125" si="42">F112*S112*0.000001</f>
        <v>0.38468712755004397</v>
      </c>
      <c r="X112" s="306">
        <f t="shared" ref="X112:X125" si="43">SUM(U112:W112)</f>
        <v>26.339520998215846</v>
      </c>
      <c r="AB112" s="357"/>
      <c r="AC112" s="357"/>
      <c r="AD112" s="357"/>
      <c r="AE112" s="357"/>
      <c r="AF112" s="357"/>
      <c r="AG112" s="357"/>
      <c r="AH112" s="357"/>
      <c r="AI112" s="357"/>
      <c r="AJ112" s="357"/>
      <c r="AK112" s="357"/>
      <c r="AL112" s="357"/>
      <c r="AM112" s="357"/>
      <c r="AN112" s="357"/>
      <c r="AO112" s="357"/>
      <c r="AP112" s="357"/>
      <c r="AQ112" s="357"/>
    </row>
    <row r="113" spans="3:43" x14ac:dyDescent="0.2">
      <c r="C113" s="294">
        <v>1972</v>
      </c>
      <c r="D113" s="713">
        <v>13222.45</v>
      </c>
      <c r="E113" s="713">
        <v>4454.1499999999996</v>
      </c>
      <c r="F113" s="713">
        <v>642.65</v>
      </c>
      <c r="G113" s="713">
        <v>18319.25</v>
      </c>
      <c r="I113" s="358"/>
      <c r="J113" s="358"/>
      <c r="K113" s="358"/>
      <c r="M113" s="305">
        <f t="shared" si="37"/>
        <v>0.72177900296136577</v>
      </c>
      <c r="N113" s="305">
        <f t="shared" si="38"/>
        <v>0.24314041240771317</v>
      </c>
      <c r="O113" s="305">
        <f t="shared" si="39"/>
        <v>3.5080584630921022E-2</v>
      </c>
      <c r="Q113" s="713">
        <v>1733.478854051564</v>
      </c>
      <c r="R113" s="713">
        <v>823.47777521453656</v>
      </c>
      <c r="S113" s="713">
        <v>700.79971424643429</v>
      </c>
      <c r="U113" s="306">
        <f t="shared" si="40"/>
        <v>22.920837473754105</v>
      </c>
      <c r="V113" s="306">
        <f t="shared" si="41"/>
        <v>3.6678935324718274</v>
      </c>
      <c r="W113" s="306">
        <f t="shared" si="42"/>
        <v>0.45036893636047098</v>
      </c>
      <c r="X113" s="306">
        <f t="shared" si="43"/>
        <v>27.0390999425864</v>
      </c>
      <c r="AB113" s="357"/>
      <c r="AC113" s="357"/>
      <c r="AD113" s="357"/>
      <c r="AE113" s="357"/>
      <c r="AF113" s="357"/>
      <c r="AG113" s="357"/>
      <c r="AH113" s="357"/>
      <c r="AI113" s="357"/>
      <c r="AJ113" s="357"/>
      <c r="AK113" s="357"/>
      <c r="AL113" s="357"/>
      <c r="AM113" s="357"/>
      <c r="AN113" s="357"/>
      <c r="AO113" s="357"/>
      <c r="AP113" s="357"/>
      <c r="AQ113" s="357"/>
    </row>
    <row r="114" spans="3:43" x14ac:dyDescent="0.2">
      <c r="C114" s="294">
        <v>1973</v>
      </c>
      <c r="D114" s="713">
        <v>13434.683324269568</v>
      </c>
      <c r="E114" s="713">
        <v>4629.2174092124778</v>
      </c>
      <c r="F114" s="713">
        <v>753.04691356951082</v>
      </c>
      <c r="G114" s="713">
        <v>18816.947647051555</v>
      </c>
      <c r="I114" s="358"/>
      <c r="J114" s="358"/>
      <c r="K114" s="358"/>
      <c r="M114" s="305">
        <f t="shared" si="37"/>
        <v>0.71396719469401626</v>
      </c>
      <c r="N114" s="305">
        <f t="shared" si="38"/>
        <v>0.24601319491569262</v>
      </c>
      <c r="O114" s="305">
        <f t="shared" si="39"/>
        <v>4.0019610390291248E-2</v>
      </c>
      <c r="Q114" s="713">
        <v>1738.5979900298335</v>
      </c>
      <c r="R114" s="713">
        <v>825.46460855811074</v>
      </c>
      <c r="S114" s="713">
        <v>721.17804736908226</v>
      </c>
      <c r="U114" s="306">
        <f t="shared" si="40"/>
        <v>23.357513424262393</v>
      </c>
      <c r="V114" s="306">
        <f t="shared" si="41"/>
        <v>3.8212551366259695</v>
      </c>
      <c r="W114" s="306">
        <f t="shared" si="42"/>
        <v>0.54308090270537379</v>
      </c>
      <c r="X114" s="306">
        <f t="shared" si="43"/>
        <v>27.721849463593735</v>
      </c>
      <c r="AB114" s="357"/>
      <c r="AC114" s="357"/>
      <c r="AD114" s="357"/>
      <c r="AE114" s="357"/>
      <c r="AF114" s="357"/>
      <c r="AG114" s="357"/>
      <c r="AH114" s="357"/>
      <c r="AI114" s="357"/>
      <c r="AJ114" s="357"/>
      <c r="AK114" s="357"/>
      <c r="AL114" s="357"/>
      <c r="AM114" s="357"/>
      <c r="AN114" s="357"/>
      <c r="AO114" s="357"/>
      <c r="AP114" s="357"/>
      <c r="AQ114" s="357"/>
    </row>
    <row r="115" spans="3:43" x14ac:dyDescent="0.2">
      <c r="C115" s="294">
        <v>1974</v>
      </c>
      <c r="D115" s="713">
        <v>13638.02869370119</v>
      </c>
      <c r="E115" s="713">
        <v>4607.1965814975219</v>
      </c>
      <c r="F115" s="713">
        <v>842.89224689704656</v>
      </c>
      <c r="G115" s="713">
        <v>19088.117522095756</v>
      </c>
      <c r="I115" s="358"/>
      <c r="J115" s="358"/>
      <c r="K115" s="358"/>
      <c r="M115" s="305">
        <f t="shared" si="37"/>
        <v>0.71447740605715948</v>
      </c>
      <c r="N115" s="305">
        <f t="shared" si="38"/>
        <v>0.24136463829732754</v>
      </c>
      <c r="O115" s="305">
        <f t="shared" si="39"/>
        <v>4.4157955645513142E-2</v>
      </c>
      <c r="Q115" s="713">
        <v>1744.0227119869062</v>
      </c>
      <c r="R115" s="713">
        <v>827.07180850491307</v>
      </c>
      <c r="S115" s="713">
        <v>741.63654147254829</v>
      </c>
      <c r="U115" s="306">
        <f t="shared" si="40"/>
        <v>23.785031788543989</v>
      </c>
      <c r="V115" s="306">
        <f t="shared" si="41"/>
        <v>3.8104824087968083</v>
      </c>
      <c r="W115" s="306">
        <f t="shared" si="42"/>
        <v>0.62511969082275087</v>
      </c>
      <c r="X115" s="306">
        <f t="shared" si="43"/>
        <v>28.220633888163547</v>
      </c>
      <c r="AB115" s="357"/>
      <c r="AC115" s="357"/>
      <c r="AD115" s="357"/>
      <c r="AE115" s="357"/>
      <c r="AF115" s="357"/>
      <c r="AG115" s="357"/>
      <c r="AH115" s="357"/>
      <c r="AI115" s="357"/>
      <c r="AJ115" s="357"/>
      <c r="AK115" s="357"/>
      <c r="AL115" s="357"/>
      <c r="AM115" s="357"/>
      <c r="AN115" s="357"/>
      <c r="AO115" s="357"/>
      <c r="AP115" s="357"/>
      <c r="AQ115" s="357"/>
    </row>
    <row r="116" spans="3:43" x14ac:dyDescent="0.2">
      <c r="C116" s="294">
        <v>1975</v>
      </c>
      <c r="D116" s="713">
        <v>13922.693802050759</v>
      </c>
      <c r="E116" s="713">
        <v>4801.054584948809</v>
      </c>
      <c r="F116" s="713">
        <v>780.56706170904317</v>
      </c>
      <c r="G116" s="713">
        <v>19504.31544870861</v>
      </c>
      <c r="I116" s="358"/>
      <c r="J116" s="358"/>
      <c r="K116" s="358"/>
      <c r="M116" s="305">
        <f t="shared" si="37"/>
        <v>0.71382632416215286</v>
      </c>
      <c r="N116" s="305">
        <f t="shared" si="38"/>
        <v>0.24615345242822603</v>
      </c>
      <c r="O116" s="305">
        <f t="shared" si="39"/>
        <v>4.0020223409621122E-2</v>
      </c>
      <c r="Q116" s="713">
        <v>1751.2430852870239</v>
      </c>
      <c r="R116" s="713">
        <v>828.60204280701737</v>
      </c>
      <c r="S116" s="713">
        <v>749.21349191973957</v>
      </c>
      <c r="U116" s="306">
        <f t="shared" si="40"/>
        <v>24.382021249409895</v>
      </c>
      <c r="V116" s="306">
        <f t="shared" si="41"/>
        <v>3.9781636367165798</v>
      </c>
      <c r="W116" s="306">
        <f t="shared" si="42"/>
        <v>0.58481137398056304</v>
      </c>
      <c r="X116" s="306">
        <f t="shared" si="43"/>
        <v>28.94499626010704</v>
      </c>
      <c r="AB116" s="357"/>
      <c r="AC116" s="357"/>
      <c r="AD116" s="357"/>
      <c r="AE116" s="357"/>
      <c r="AF116" s="357"/>
      <c r="AG116" s="357"/>
      <c r="AH116" s="357"/>
      <c r="AI116" s="357"/>
      <c r="AJ116" s="357"/>
      <c r="AK116" s="357"/>
      <c r="AL116" s="357"/>
      <c r="AM116" s="357"/>
      <c r="AN116" s="357"/>
      <c r="AO116" s="357"/>
      <c r="AP116" s="357"/>
      <c r="AQ116" s="357"/>
    </row>
    <row r="117" spans="3:43" x14ac:dyDescent="0.2">
      <c r="C117" s="294">
        <v>1976</v>
      </c>
      <c r="D117" s="713">
        <v>14162.358426573099</v>
      </c>
      <c r="E117" s="713">
        <v>4895.7463252871285</v>
      </c>
      <c r="F117" s="713">
        <v>796.00613989397743</v>
      </c>
      <c r="G117" s="713">
        <v>19854.110891754204</v>
      </c>
      <c r="I117" s="358"/>
      <c r="J117" s="358"/>
      <c r="K117" s="358"/>
      <c r="M117" s="305">
        <f t="shared" si="37"/>
        <v>0.71332121109764723</v>
      </c>
      <c r="N117" s="305">
        <f t="shared" si="38"/>
        <v>0.24658602704392199</v>
      </c>
      <c r="O117" s="305">
        <f t="shared" si="39"/>
        <v>4.0092761858430748E-2</v>
      </c>
      <c r="Q117" s="713">
        <v>1758.0489387642181</v>
      </c>
      <c r="R117" s="713">
        <v>830.34894817462168</v>
      </c>
      <c r="S117" s="713">
        <v>755.78672999953517</v>
      </c>
      <c r="U117" s="306">
        <f t="shared" si="40"/>
        <v>24.898119202235318</v>
      </c>
      <c r="V117" s="306">
        <f t="shared" si="41"/>
        <v>4.0651778117319362</v>
      </c>
      <c r="W117" s="306">
        <f t="shared" si="42"/>
        <v>0.60161087753002174</v>
      </c>
      <c r="X117" s="306">
        <f t="shared" si="43"/>
        <v>29.564907891497274</v>
      </c>
      <c r="AB117" s="357"/>
      <c r="AC117" s="357"/>
      <c r="AD117" s="357"/>
      <c r="AE117" s="357"/>
      <c r="AF117" s="357"/>
      <c r="AG117" s="357"/>
      <c r="AH117" s="357"/>
      <c r="AI117" s="357"/>
      <c r="AJ117" s="357"/>
      <c r="AK117" s="357"/>
      <c r="AL117" s="357"/>
      <c r="AM117" s="357"/>
      <c r="AN117" s="357"/>
      <c r="AO117" s="357"/>
      <c r="AP117" s="357"/>
      <c r="AQ117" s="357"/>
    </row>
    <row r="118" spans="3:43" x14ac:dyDescent="0.2">
      <c r="C118" s="294">
        <v>1977</v>
      </c>
      <c r="D118" s="713">
        <v>14167.381637950633</v>
      </c>
      <c r="E118" s="713">
        <v>5003.2279737218887</v>
      </c>
      <c r="F118" s="713">
        <v>840.62139366087035</v>
      </c>
      <c r="G118" s="713">
        <v>20011.231005333393</v>
      </c>
      <c r="I118" s="358"/>
      <c r="J118" s="358"/>
      <c r="K118" s="358"/>
      <c r="M118" s="305">
        <f t="shared" si="37"/>
        <v>0.70797152030151178</v>
      </c>
      <c r="N118" s="305">
        <f t="shared" si="38"/>
        <v>0.25002099932724919</v>
      </c>
      <c r="O118" s="305">
        <f t="shared" si="39"/>
        <v>4.2007480371238928E-2</v>
      </c>
      <c r="Q118" s="713">
        <v>1765.2150563481157</v>
      </c>
      <c r="R118" s="713">
        <v>832.33681174205833</v>
      </c>
      <c r="S118" s="713">
        <v>763.38671890831483</v>
      </c>
      <c r="U118" s="306">
        <f t="shared" si="40"/>
        <v>25.008475376340286</v>
      </c>
      <c r="V118" s="306">
        <f t="shared" si="41"/>
        <v>4.1643708200663552</v>
      </c>
      <c r="W118" s="306">
        <f t="shared" si="42"/>
        <v>0.64171920755090661</v>
      </c>
      <c r="X118" s="306">
        <f t="shared" si="43"/>
        <v>29.814565403957548</v>
      </c>
      <c r="AB118" s="357"/>
      <c r="AC118" s="357"/>
      <c r="AD118" s="357"/>
      <c r="AE118" s="357"/>
      <c r="AF118" s="357"/>
      <c r="AG118" s="357"/>
      <c r="AH118" s="357"/>
      <c r="AI118" s="357"/>
      <c r="AJ118" s="357"/>
      <c r="AK118" s="357"/>
      <c r="AL118" s="357"/>
      <c r="AM118" s="357"/>
      <c r="AN118" s="357"/>
      <c r="AO118" s="357"/>
      <c r="AP118" s="357"/>
      <c r="AQ118" s="357"/>
    </row>
    <row r="119" spans="3:43" x14ac:dyDescent="0.2">
      <c r="C119" s="294">
        <v>1978</v>
      </c>
      <c r="D119" s="713">
        <v>14339.17399286107</v>
      </c>
      <c r="E119" s="713">
        <v>5187.8118066808556</v>
      </c>
      <c r="F119" s="713">
        <v>820.27843618173847</v>
      </c>
      <c r="G119" s="713">
        <v>20347.264235723665</v>
      </c>
      <c r="I119" s="358"/>
      <c r="J119" s="358"/>
      <c r="K119" s="358"/>
      <c r="M119" s="305">
        <f t="shared" si="37"/>
        <v>0.70472245441654024</v>
      </c>
      <c r="N119" s="305">
        <f t="shared" si="38"/>
        <v>0.25496360329230999</v>
      </c>
      <c r="O119" s="305">
        <f t="shared" si="39"/>
        <v>4.0313942291149721E-2</v>
      </c>
      <c r="Q119" s="713">
        <v>1772.3457197535281</v>
      </c>
      <c r="R119" s="713">
        <v>834.42997533176072</v>
      </c>
      <c r="S119" s="713">
        <v>770.36567259008882</v>
      </c>
      <c r="U119" s="306">
        <f t="shared" si="40"/>
        <v>25.413973651048426</v>
      </c>
      <c r="V119" s="306">
        <f t="shared" si="41"/>
        <v>4.3288656778745231</v>
      </c>
      <c r="W119" s="306">
        <f t="shared" si="42"/>
        <v>0.63191434920029121</v>
      </c>
      <c r="X119" s="306">
        <f t="shared" si="43"/>
        <v>30.374753678123238</v>
      </c>
      <c r="AB119" s="357"/>
      <c r="AC119" s="357"/>
      <c r="AD119" s="357"/>
      <c r="AE119" s="357"/>
      <c r="AF119" s="357"/>
      <c r="AG119" s="357"/>
      <c r="AH119" s="357"/>
      <c r="AI119" s="357"/>
      <c r="AJ119" s="357"/>
      <c r="AK119" s="357"/>
      <c r="AL119" s="357"/>
      <c r="AM119" s="357"/>
      <c r="AN119" s="357"/>
      <c r="AO119" s="357"/>
      <c r="AP119" s="357"/>
      <c r="AQ119" s="357"/>
    </row>
    <row r="120" spans="3:43" x14ac:dyDescent="0.2">
      <c r="C120" s="294">
        <v>1979</v>
      </c>
      <c r="D120" s="713">
        <v>14846.17563232252</v>
      </c>
      <c r="E120" s="713">
        <v>5073.1268343860829</v>
      </c>
      <c r="F120" s="713">
        <v>828.89134152743509</v>
      </c>
      <c r="G120" s="713">
        <v>20748.193808236039</v>
      </c>
      <c r="I120" s="358"/>
      <c r="J120" s="358"/>
      <c r="K120" s="358"/>
      <c r="M120" s="305">
        <f t="shared" si="37"/>
        <v>0.71554062823672382</v>
      </c>
      <c r="N120" s="305">
        <f t="shared" si="38"/>
        <v>0.24450932361988514</v>
      </c>
      <c r="O120" s="305">
        <f t="shared" si="39"/>
        <v>3.9950048143390919E-2</v>
      </c>
      <c r="Q120" s="713">
        <v>1778.6484583004692</v>
      </c>
      <c r="R120" s="713">
        <v>836.44265770632614</v>
      </c>
      <c r="S120" s="713">
        <v>777.52348357447806</v>
      </c>
      <c r="U120" s="306">
        <f t="shared" si="40"/>
        <v>26.406127400088444</v>
      </c>
      <c r="V120" s="306">
        <f t="shared" si="41"/>
        <v>4.2433796922351759</v>
      </c>
      <c r="W120" s="306">
        <f t="shared" si="42"/>
        <v>0.64448248336913372</v>
      </c>
      <c r="X120" s="306">
        <f t="shared" si="43"/>
        <v>31.293989575692756</v>
      </c>
      <c r="AB120" s="357"/>
      <c r="AC120" s="357"/>
      <c r="AD120" s="357"/>
      <c r="AE120" s="357"/>
      <c r="AF120" s="357"/>
      <c r="AG120" s="357"/>
      <c r="AH120" s="357"/>
      <c r="AI120" s="357"/>
      <c r="AJ120" s="357"/>
      <c r="AK120" s="357"/>
      <c r="AL120" s="357"/>
      <c r="AM120" s="357"/>
      <c r="AN120" s="357"/>
      <c r="AO120" s="357"/>
      <c r="AP120" s="357"/>
      <c r="AQ120" s="357"/>
    </row>
    <row r="121" spans="3:43" x14ac:dyDescent="0.2">
      <c r="C121" s="294">
        <v>1980</v>
      </c>
      <c r="D121" s="713">
        <v>15042.250471454377</v>
      </c>
      <c r="E121" s="713">
        <v>5160.7927947100134</v>
      </c>
      <c r="F121" s="713">
        <v>839.70620023383424</v>
      </c>
      <c r="G121" s="713">
        <v>21042.749466398225</v>
      </c>
      <c r="I121" s="358"/>
      <c r="J121" s="358"/>
      <c r="K121" s="358"/>
      <c r="M121" s="305">
        <f t="shared" si="37"/>
        <v>0.71484244468501379</v>
      </c>
      <c r="N121" s="305">
        <f t="shared" si="38"/>
        <v>0.24525277948829557</v>
      </c>
      <c r="O121" s="305">
        <f t="shared" si="39"/>
        <v>3.9904775826690594E-2</v>
      </c>
      <c r="Q121" s="713">
        <v>1785.1474685207518</v>
      </c>
      <c r="R121" s="713">
        <v>838.28903372068089</v>
      </c>
      <c r="S121" s="713">
        <v>784.26592121135968</v>
      </c>
      <c r="U121" s="306">
        <f t="shared" si="40"/>
        <v>26.852635349971866</v>
      </c>
      <c r="V121" s="306">
        <f t="shared" si="41"/>
        <v>4.3262360051101094</v>
      </c>
      <c r="W121" s="306">
        <f t="shared" si="42"/>
        <v>0.6585529566732784</v>
      </c>
      <c r="X121" s="306">
        <f t="shared" si="43"/>
        <v>31.837424311755253</v>
      </c>
      <c r="AB121" s="357"/>
      <c r="AC121" s="357"/>
      <c r="AD121" s="357"/>
      <c r="AE121" s="357"/>
      <c r="AF121" s="357"/>
      <c r="AG121" s="357"/>
      <c r="AH121" s="357"/>
      <c r="AI121" s="357"/>
      <c r="AJ121" s="357"/>
      <c r="AK121" s="357"/>
      <c r="AL121" s="357"/>
      <c r="AM121" s="357"/>
      <c r="AN121" s="357"/>
      <c r="AO121" s="357"/>
      <c r="AP121" s="357"/>
      <c r="AQ121" s="357"/>
    </row>
    <row r="122" spans="3:43" x14ac:dyDescent="0.2">
      <c r="C122" s="294">
        <v>1981</v>
      </c>
      <c r="D122" s="713">
        <v>15538.488147723396</v>
      </c>
      <c r="E122" s="713">
        <v>5371.8923652731009</v>
      </c>
      <c r="F122" s="713">
        <v>882.6525102417213</v>
      </c>
      <c r="G122" s="713">
        <v>21793.033023238218</v>
      </c>
      <c r="I122" s="358"/>
      <c r="J122" s="358"/>
      <c r="K122" s="358"/>
      <c r="M122" s="305">
        <f t="shared" si="37"/>
        <v>0.71300255137293123</v>
      </c>
      <c r="N122" s="305">
        <f t="shared" si="38"/>
        <v>0.24649585762316684</v>
      </c>
      <c r="O122" s="305">
        <f t="shared" si="39"/>
        <v>4.0501591003901868E-2</v>
      </c>
      <c r="Q122" s="713">
        <v>1786.9409751433345</v>
      </c>
      <c r="R122" s="713">
        <v>839.37292039609588</v>
      </c>
      <c r="S122" s="713">
        <v>788.46866632469198</v>
      </c>
      <c r="U122" s="306">
        <f t="shared" si="40"/>
        <v>27.766361162945987</v>
      </c>
      <c r="V122" s="306">
        <f t="shared" si="41"/>
        <v>4.509020982692773</v>
      </c>
      <c r="W122" s="306">
        <f t="shared" si="42"/>
        <v>0.69594384757843142</v>
      </c>
      <c r="X122" s="306">
        <f t="shared" si="43"/>
        <v>32.971325993217192</v>
      </c>
      <c r="AB122" s="357"/>
      <c r="AC122" s="357"/>
      <c r="AD122" s="357"/>
      <c r="AE122" s="357"/>
      <c r="AF122" s="357"/>
      <c r="AG122" s="357"/>
      <c r="AH122" s="357"/>
      <c r="AI122" s="357"/>
      <c r="AJ122" s="357"/>
      <c r="AK122" s="357"/>
      <c r="AL122" s="357"/>
      <c r="AM122" s="357"/>
      <c r="AN122" s="357"/>
      <c r="AO122" s="357"/>
      <c r="AP122" s="357"/>
      <c r="AQ122" s="357"/>
    </row>
    <row r="123" spans="3:43" x14ac:dyDescent="0.2">
      <c r="C123" s="294">
        <v>1982</v>
      </c>
      <c r="D123" s="713">
        <v>15509.414062985663</v>
      </c>
      <c r="E123" s="713">
        <v>5428.1564725031421</v>
      </c>
      <c r="F123" s="713">
        <v>903.88030914347075</v>
      </c>
      <c r="G123" s="713">
        <v>21841.450844632276</v>
      </c>
      <c r="I123" s="358"/>
      <c r="J123" s="358"/>
      <c r="K123" s="358"/>
      <c r="M123" s="305">
        <f t="shared" si="37"/>
        <v>0.71009083477608059</v>
      </c>
      <c r="N123" s="305">
        <f t="shared" si="38"/>
        <v>0.24852545332798523</v>
      </c>
      <c r="O123" s="305">
        <f t="shared" si="39"/>
        <v>4.1383711895934198E-2</v>
      </c>
      <c r="Q123" s="713">
        <v>1789.6037320893056</v>
      </c>
      <c r="R123" s="713">
        <v>840.09310424632133</v>
      </c>
      <c r="S123" s="713">
        <v>792.37462413882724</v>
      </c>
      <c r="U123" s="306">
        <f t="shared" si="40"/>
        <v>27.7557052896375</v>
      </c>
      <c r="V123" s="306">
        <f t="shared" si="41"/>
        <v>4.5601568213199251</v>
      </c>
      <c r="W123" s="306">
        <f t="shared" si="42"/>
        <v>0.71621182022404462</v>
      </c>
      <c r="X123" s="306">
        <f t="shared" si="43"/>
        <v>33.032073931181472</v>
      </c>
      <c r="AB123" s="357"/>
      <c r="AC123" s="357"/>
      <c r="AD123" s="357"/>
      <c r="AE123" s="357"/>
      <c r="AF123" s="357"/>
      <c r="AG123" s="357"/>
      <c r="AH123" s="357"/>
      <c r="AI123" s="357"/>
      <c r="AJ123" s="357"/>
      <c r="AK123" s="357"/>
      <c r="AL123" s="357"/>
      <c r="AM123" s="357"/>
      <c r="AN123" s="357"/>
      <c r="AO123" s="357"/>
      <c r="AP123" s="357"/>
      <c r="AQ123" s="357"/>
    </row>
    <row r="124" spans="3:43" x14ac:dyDescent="0.2">
      <c r="C124" s="294">
        <v>1983</v>
      </c>
      <c r="D124" s="713">
        <v>15468.852374087506</v>
      </c>
      <c r="E124" s="713">
        <v>5491.9035353605832</v>
      </c>
      <c r="F124" s="713">
        <v>929.49629623993155</v>
      </c>
      <c r="G124" s="713">
        <v>21890.252205688023</v>
      </c>
      <c r="I124" s="358"/>
      <c r="J124" s="358"/>
      <c r="K124" s="358"/>
      <c r="M124" s="305">
        <f t="shared" si="37"/>
        <v>0.7066548264833622</v>
      </c>
      <c r="N124" s="305">
        <f t="shared" si="38"/>
        <v>0.25088352037961226</v>
      </c>
      <c r="O124" s="305">
        <f t="shared" si="39"/>
        <v>4.2461653137025469E-2</v>
      </c>
      <c r="Q124" s="713">
        <v>1792.4886308976581</v>
      </c>
      <c r="R124" s="713">
        <v>840.88365610882033</v>
      </c>
      <c r="S124" s="713">
        <v>796.24296730744788</v>
      </c>
      <c r="U124" s="306">
        <f t="shared" si="40"/>
        <v>27.727742013586102</v>
      </c>
      <c r="V124" s="306">
        <f t="shared" si="41"/>
        <v>4.6180519238109632</v>
      </c>
      <c r="W124" s="306">
        <f t="shared" si="42"/>
        <v>0.74010488901936566</v>
      </c>
      <c r="X124" s="306">
        <f t="shared" si="43"/>
        <v>33.085898826416425</v>
      </c>
      <c r="AB124" s="357"/>
      <c r="AC124" s="357"/>
      <c r="AD124" s="357"/>
      <c r="AE124" s="357"/>
      <c r="AF124" s="357"/>
      <c r="AG124" s="357"/>
      <c r="AH124" s="357"/>
      <c r="AI124" s="357"/>
      <c r="AJ124" s="357"/>
      <c r="AK124" s="357"/>
      <c r="AL124" s="357"/>
      <c r="AM124" s="357"/>
      <c r="AN124" s="357"/>
      <c r="AO124" s="357"/>
      <c r="AP124" s="357"/>
      <c r="AQ124" s="357"/>
    </row>
    <row r="125" spans="3:43" x14ac:dyDescent="0.2">
      <c r="C125" s="294">
        <v>1984</v>
      </c>
      <c r="D125" s="713">
        <v>15547.300310781038</v>
      </c>
      <c r="E125" s="713">
        <v>5435.1832672172413</v>
      </c>
      <c r="F125" s="713">
        <v>956.45826243782517</v>
      </c>
      <c r="G125" s="713">
        <v>21938.941840436102</v>
      </c>
      <c r="I125" s="358"/>
      <c r="J125" s="358"/>
      <c r="K125" s="358"/>
      <c r="M125" s="305">
        <f t="shared" si="37"/>
        <v>0.70866226930441556</v>
      </c>
      <c r="N125" s="305">
        <f t="shared" si="38"/>
        <v>0.24774135902942895</v>
      </c>
      <c r="O125" s="305">
        <f t="shared" si="39"/>
        <v>4.3596371666155646E-2</v>
      </c>
      <c r="Q125" s="713">
        <v>1796.4607888556318</v>
      </c>
      <c r="R125" s="713">
        <v>841.81679898503626</v>
      </c>
      <c r="S125" s="713">
        <v>800.29553240239807</v>
      </c>
      <c r="U125" s="306">
        <f t="shared" si="40"/>
        <v>27.930115380881112</v>
      </c>
      <c r="V125" s="306">
        <f t="shared" si="41"/>
        <v>4.5754285799058492</v>
      </c>
      <c r="W125" s="306">
        <f t="shared" si="42"/>
        <v>0.76544927435835175</v>
      </c>
      <c r="X125" s="306">
        <f t="shared" si="43"/>
        <v>33.270993235145312</v>
      </c>
      <c r="AB125" s="357"/>
      <c r="AC125" s="357"/>
      <c r="AD125" s="357"/>
      <c r="AE125" s="357"/>
      <c r="AF125" s="357"/>
      <c r="AG125" s="357"/>
      <c r="AH125" s="357"/>
      <c r="AI125" s="357"/>
      <c r="AJ125" s="357"/>
      <c r="AK125" s="357"/>
      <c r="AL125" s="357"/>
      <c r="AM125" s="357"/>
      <c r="AN125" s="357"/>
      <c r="AO125" s="357"/>
      <c r="AP125" s="357"/>
      <c r="AQ125" s="357"/>
    </row>
    <row r="126" spans="3:43" x14ac:dyDescent="0.2">
      <c r="C126" s="294">
        <f t="shared" ref="C126:C152" si="44">C25</f>
        <v>1985</v>
      </c>
      <c r="D126" s="714">
        <v>15623.482421318467</v>
      </c>
      <c r="E126" s="714">
        <v>5366.3893125931572</v>
      </c>
      <c r="F126" s="714">
        <v>983.42022863571879</v>
      </c>
      <c r="G126" s="714">
        <v>21973.291962547344</v>
      </c>
      <c r="I126" s="314">
        <v>0.26650512497347445</v>
      </c>
      <c r="J126" s="314">
        <v>0.22501532568112706</v>
      </c>
      <c r="K126" s="314">
        <v>0.20082238796021365</v>
      </c>
      <c r="M126" s="305">
        <f>D126/$G126</f>
        <v>0.71102147315696296</v>
      </c>
      <c r="N126" s="305">
        <f t="shared" ref="N126:O151" si="45">E126/$G126</f>
        <v>0.24422327440694674</v>
      </c>
      <c r="O126" s="305">
        <f t="shared" si="45"/>
        <v>4.4755252436090222E-2</v>
      </c>
      <c r="Q126" s="718">
        <v>1800.2713076841942</v>
      </c>
      <c r="R126" s="718">
        <v>842.80317300605884</v>
      </c>
      <c r="S126" s="718">
        <v>807.12600001360283</v>
      </c>
      <c r="U126" s="306">
        <f>D126*Q126*0.000001</f>
        <v>28.126507129208015</v>
      </c>
      <c r="V126" s="306">
        <f t="shared" ref="V126:W151" si="46">E126*R126*0.000001</f>
        <v>4.5228099402393154</v>
      </c>
      <c r="W126" s="306">
        <f t="shared" si="46"/>
        <v>0.79374403547121042</v>
      </c>
      <c r="X126" s="306">
        <f>SUM(U126:W126)</f>
        <v>33.443061104918542</v>
      </c>
      <c r="AB126" s="371"/>
      <c r="AC126" s="371"/>
      <c r="AD126" s="371"/>
      <c r="AE126" s="357"/>
      <c r="AF126" s="359"/>
      <c r="AG126" s="359"/>
      <c r="AH126" s="359"/>
      <c r="AI126" s="357"/>
      <c r="AJ126" s="370"/>
      <c r="AK126" s="370"/>
      <c r="AL126" s="370"/>
      <c r="AM126" s="357"/>
      <c r="AN126" s="357"/>
      <c r="AO126" s="357"/>
      <c r="AP126" s="357"/>
      <c r="AQ126" s="357"/>
    </row>
    <row r="127" spans="3:43" x14ac:dyDescent="0.2">
      <c r="C127" s="294">
        <f t="shared" si="44"/>
        <v>1986</v>
      </c>
      <c r="D127" s="714">
        <v>15709.080298326815</v>
      </c>
      <c r="E127" s="714">
        <v>5279.7019808825062</v>
      </c>
      <c r="F127" s="714">
        <v>1010.3821948336124</v>
      </c>
      <c r="G127" s="714">
        <v>21999.164474042933</v>
      </c>
      <c r="I127" s="314">
        <v>0.26338229837038585</v>
      </c>
      <c r="J127" s="314">
        <v>0.22068543187739631</v>
      </c>
      <c r="K127" s="314">
        <v>0.19989489513795367</v>
      </c>
      <c r="M127" s="305">
        <f t="shared" ref="M127:M151" si="47">D127/$G127</f>
        <v>0.71407622397942161</v>
      </c>
      <c r="N127" s="305">
        <f t="shared" si="45"/>
        <v>0.23999556833679239</v>
      </c>
      <c r="O127" s="305">
        <f t="shared" si="45"/>
        <v>4.5928207683786082E-2</v>
      </c>
      <c r="Q127" s="718">
        <v>1803.1380348608013</v>
      </c>
      <c r="R127" s="718">
        <v>862.60434046265959</v>
      </c>
      <c r="S127" s="718">
        <v>813.95618071530873</v>
      </c>
      <c r="U127" s="306">
        <f t="shared" ref="U127:U151" si="48">D127*Q127*0.000001</f>
        <v>28.325640178595542</v>
      </c>
      <c r="V127" s="306">
        <f t="shared" si="46"/>
        <v>4.5542938450585515</v>
      </c>
      <c r="W127" s="306">
        <f t="shared" si="46"/>
        <v>0.82240683236951806</v>
      </c>
      <c r="X127" s="306">
        <f t="shared" ref="X127:X151" si="49">SUM(U127:W127)</f>
        <v>33.702340856023611</v>
      </c>
      <c r="AB127" s="371"/>
      <c r="AC127" s="371"/>
      <c r="AD127" s="371"/>
      <c r="AE127" s="357"/>
      <c r="AF127" s="359"/>
      <c r="AG127" s="359"/>
      <c r="AH127" s="359"/>
      <c r="AI127" s="357"/>
      <c r="AJ127" s="370"/>
      <c r="AK127" s="370"/>
      <c r="AL127" s="370"/>
      <c r="AM127" s="357"/>
      <c r="AN127" s="357"/>
      <c r="AO127" s="357"/>
      <c r="AP127" s="357"/>
      <c r="AQ127" s="357"/>
    </row>
    <row r="128" spans="3:43" x14ac:dyDescent="0.2">
      <c r="C128" s="294">
        <f t="shared" si="44"/>
        <v>1987</v>
      </c>
      <c r="D128" s="714">
        <v>15794.428927298852</v>
      </c>
      <c r="E128" s="714">
        <v>5186.7201132298378</v>
      </c>
      <c r="F128" s="714">
        <v>1033.9435926376066</v>
      </c>
      <c r="G128" s="714">
        <v>22015.092633166296</v>
      </c>
      <c r="I128" s="314">
        <v>0.26025947176729719</v>
      </c>
      <c r="J128" s="314">
        <v>0.21635553807366559</v>
      </c>
      <c r="K128" s="314">
        <v>0.19896740231569371</v>
      </c>
      <c r="M128" s="305">
        <f t="shared" si="47"/>
        <v>0.71743640558223876</v>
      </c>
      <c r="N128" s="305">
        <f t="shared" si="45"/>
        <v>0.23559837787899707</v>
      </c>
      <c r="O128" s="305">
        <f t="shared" si="45"/>
        <v>4.6965216538764155E-2</v>
      </c>
      <c r="Q128" s="718">
        <v>1822.8012998269828</v>
      </c>
      <c r="R128" s="718">
        <v>878.44664678194056</v>
      </c>
      <c r="S128" s="718">
        <v>820.78646047741529</v>
      </c>
      <c r="U128" s="306">
        <f t="shared" si="48"/>
        <v>28.790105578705244</v>
      </c>
      <c r="V128" s="306">
        <f t="shared" si="46"/>
        <v>4.5562568912631978</v>
      </c>
      <c r="W128" s="306">
        <f t="shared" si="46"/>
        <v>0.84864690173432356</v>
      </c>
      <c r="X128" s="306">
        <f t="shared" si="49"/>
        <v>34.195009371702767</v>
      </c>
      <c r="AB128" s="371"/>
      <c r="AC128" s="371"/>
      <c r="AD128" s="371"/>
      <c r="AE128" s="357"/>
      <c r="AF128" s="359"/>
      <c r="AG128" s="359"/>
      <c r="AH128" s="359"/>
      <c r="AI128" s="357"/>
      <c r="AJ128" s="370"/>
      <c r="AK128" s="370"/>
      <c r="AL128" s="370"/>
      <c r="AM128" s="357"/>
      <c r="AN128" s="357"/>
      <c r="AO128" s="357"/>
      <c r="AP128" s="357"/>
      <c r="AQ128" s="357"/>
    </row>
    <row r="129" spans="3:43" x14ac:dyDescent="0.2">
      <c r="C129" s="294">
        <f t="shared" si="44"/>
        <v>1988</v>
      </c>
      <c r="D129" s="714">
        <v>15995.031065469613</v>
      </c>
      <c r="E129" s="714">
        <v>5282.029978230189</v>
      </c>
      <c r="F129" s="714">
        <v>1030.7772802407558</v>
      </c>
      <c r="G129" s="714">
        <v>22307.838323940559</v>
      </c>
      <c r="I129" s="314">
        <v>0.25972087800534827</v>
      </c>
      <c r="J129" s="314">
        <v>0.21709854925276409</v>
      </c>
      <c r="K129" s="314">
        <v>0.19444073451780364</v>
      </c>
      <c r="M129" s="305">
        <f t="shared" si="47"/>
        <v>0.71701394071445723</v>
      </c>
      <c r="N129" s="305">
        <f t="shared" si="45"/>
        <v>0.23677910434564897</v>
      </c>
      <c r="O129" s="305">
        <f t="shared" si="45"/>
        <v>4.6206954939893727E-2</v>
      </c>
      <c r="Q129" s="718">
        <v>1841.4746068953139</v>
      </c>
      <c r="R129" s="718">
        <v>889.98362895169123</v>
      </c>
      <c r="S129" s="718">
        <v>845.18088515160639</v>
      </c>
      <c r="U129" s="306">
        <f t="shared" si="48"/>
        <v>29.454443543563986</v>
      </c>
      <c r="V129" s="306">
        <f t="shared" si="46"/>
        <v>4.7009202082569264</v>
      </c>
      <c r="W129" s="306">
        <f t="shared" si="46"/>
        <v>0.87119325410804727</v>
      </c>
      <c r="X129" s="306">
        <f t="shared" si="49"/>
        <v>35.026557005928964</v>
      </c>
      <c r="AB129" s="371"/>
      <c r="AC129" s="371"/>
      <c r="AD129" s="371"/>
      <c r="AE129" s="357"/>
      <c r="AF129" s="359"/>
      <c r="AG129" s="359"/>
      <c r="AH129" s="359"/>
      <c r="AI129" s="357"/>
      <c r="AJ129" s="370"/>
      <c r="AK129" s="370"/>
      <c r="AL129" s="370"/>
      <c r="AM129" s="357"/>
      <c r="AN129" s="357"/>
      <c r="AO129" s="357"/>
      <c r="AP129" s="357"/>
      <c r="AQ129" s="357"/>
    </row>
    <row r="130" spans="3:43" x14ac:dyDescent="0.2">
      <c r="C130" s="294">
        <f t="shared" si="44"/>
        <v>1989</v>
      </c>
      <c r="D130" s="714">
        <v>16183.619670696955</v>
      </c>
      <c r="E130" s="714">
        <v>5370.7401510076061</v>
      </c>
      <c r="F130" s="714">
        <v>1024.1323405837243</v>
      </c>
      <c r="G130" s="714">
        <v>22578.492162288287</v>
      </c>
      <c r="I130" s="314">
        <v>0.25918228424339929</v>
      </c>
      <c r="J130" s="314">
        <v>0.21784156043186259</v>
      </c>
      <c r="K130" s="314">
        <v>0.18991406671991357</v>
      </c>
      <c r="M130" s="305">
        <f t="shared" si="47"/>
        <v>0.71677149892797698</v>
      </c>
      <c r="N130" s="305">
        <f t="shared" si="45"/>
        <v>0.23786974402028854</v>
      </c>
      <c r="O130" s="305">
        <f t="shared" si="45"/>
        <v>4.5358757051734422E-2</v>
      </c>
      <c r="Q130" s="718">
        <v>1859.6341950039121</v>
      </c>
      <c r="R130" s="718">
        <v>899.64001621833143</v>
      </c>
      <c r="S130" s="718">
        <v>869.56613390668542</v>
      </c>
      <c r="U130" s="306">
        <f t="shared" si="48"/>
        <v>30.095612538566005</v>
      </c>
      <c r="V130" s="306">
        <f t="shared" si="46"/>
        <v>4.8317327565569261</v>
      </c>
      <c r="W130" s="306">
        <f t="shared" si="46"/>
        <v>0.89055080001019393</v>
      </c>
      <c r="X130" s="306">
        <f t="shared" si="49"/>
        <v>35.817896095133129</v>
      </c>
      <c r="AB130" s="371"/>
      <c r="AC130" s="371"/>
      <c r="AD130" s="371"/>
      <c r="AE130" s="357"/>
      <c r="AF130" s="359"/>
      <c r="AG130" s="359"/>
      <c r="AH130" s="359"/>
      <c r="AI130" s="357"/>
      <c r="AJ130" s="370"/>
      <c r="AK130" s="370"/>
      <c r="AL130" s="370"/>
      <c r="AM130" s="357"/>
      <c r="AN130" s="357"/>
      <c r="AO130" s="357"/>
      <c r="AP130" s="357"/>
      <c r="AQ130" s="357"/>
    </row>
    <row r="131" spans="3:43" x14ac:dyDescent="0.2">
      <c r="C131" s="294">
        <f t="shared" si="44"/>
        <v>1990</v>
      </c>
      <c r="D131" s="714">
        <v>16140.241734318541</v>
      </c>
      <c r="E131" s="714">
        <v>5415.456631667289</v>
      </c>
      <c r="F131" s="714">
        <v>1066.6136311135151</v>
      </c>
      <c r="G131" s="714">
        <v>22622.311997099347</v>
      </c>
      <c r="I131" s="314">
        <v>0.25666706679232437</v>
      </c>
      <c r="J131" s="314">
        <v>0.22041543588034548</v>
      </c>
      <c r="K131" s="314">
        <v>0.19250108225292259</v>
      </c>
      <c r="M131" s="305">
        <f t="shared" si="47"/>
        <v>0.71346561467227831</v>
      </c>
      <c r="N131" s="305">
        <f t="shared" si="45"/>
        <v>0.23938563982150293</v>
      </c>
      <c r="O131" s="305">
        <f t="shared" si="45"/>
        <v>4.7148745506218698E-2</v>
      </c>
      <c r="Q131" s="718">
        <v>1878.5784430183269</v>
      </c>
      <c r="R131" s="718">
        <v>907.04079327473278</v>
      </c>
      <c r="S131" s="718">
        <v>893.94338951452607</v>
      </c>
      <c r="U131" s="306">
        <f t="shared" si="48"/>
        <v>30.320710187195541</v>
      </c>
      <c r="V131" s="306">
        <f t="shared" si="46"/>
        <v>4.9120400791324093</v>
      </c>
      <c r="W131" s="306">
        <f t="shared" si="46"/>
        <v>0.95349220470001206</v>
      </c>
      <c r="X131" s="306">
        <f t="shared" si="49"/>
        <v>36.18624247102796</v>
      </c>
      <c r="AB131" s="371"/>
      <c r="AC131" s="371"/>
      <c r="AD131" s="371"/>
      <c r="AE131" s="357"/>
      <c r="AF131" s="359"/>
      <c r="AG131" s="359"/>
      <c r="AH131" s="359"/>
      <c r="AI131" s="357"/>
      <c r="AJ131" s="370"/>
      <c r="AK131" s="370"/>
      <c r="AL131" s="370"/>
      <c r="AM131" s="357"/>
      <c r="AN131" s="357"/>
      <c r="AO131" s="357"/>
      <c r="AP131" s="357"/>
      <c r="AQ131" s="357"/>
    </row>
    <row r="132" spans="3:43" x14ac:dyDescent="0.2">
      <c r="C132" s="294">
        <f t="shared" si="44"/>
        <v>1991</v>
      </c>
      <c r="D132" s="714">
        <v>16071.937918666907</v>
      </c>
      <c r="E132" s="714">
        <v>5452.1084753068981</v>
      </c>
      <c r="F132" s="714">
        <v>1108.2548928131475</v>
      </c>
      <c r="G132" s="714">
        <v>22632.301286786951</v>
      </c>
      <c r="I132" s="314">
        <v>0.25415184934124946</v>
      </c>
      <c r="J132" s="314">
        <v>0.22298931132882838</v>
      </c>
      <c r="K132" s="314">
        <v>0.19508809778593161</v>
      </c>
      <c r="M132" s="305">
        <f t="shared" si="47"/>
        <v>0.71013273087036555</v>
      </c>
      <c r="N132" s="305">
        <f t="shared" si="45"/>
        <v>0.24089942981140472</v>
      </c>
      <c r="O132" s="305">
        <f t="shared" si="45"/>
        <v>4.896783931822974E-2</v>
      </c>
      <c r="Q132" s="718">
        <v>1894.9896991963781</v>
      </c>
      <c r="R132" s="718">
        <v>910.58258715536738</v>
      </c>
      <c r="S132" s="718">
        <v>908.56775697806006</v>
      </c>
      <c r="U132" s="306">
        <f t="shared" si="48"/>
        <v>30.456156801997462</v>
      </c>
      <c r="V132" s="306">
        <f t="shared" si="46"/>
        <v>4.9645950408966604</v>
      </c>
      <c r="W132" s="306">
        <f t="shared" si="46"/>
        <v>1.0069246621232018</v>
      </c>
      <c r="X132" s="306">
        <f t="shared" si="49"/>
        <v>36.427676505017324</v>
      </c>
      <c r="AB132" s="371"/>
      <c r="AC132" s="371"/>
      <c r="AD132" s="371"/>
      <c r="AE132" s="357"/>
      <c r="AF132" s="359"/>
      <c r="AG132" s="359"/>
      <c r="AH132" s="359"/>
      <c r="AI132" s="357"/>
      <c r="AJ132" s="370"/>
      <c r="AK132" s="370"/>
      <c r="AL132" s="370"/>
      <c r="AM132" s="357"/>
      <c r="AN132" s="357"/>
      <c r="AO132" s="357"/>
      <c r="AP132" s="357"/>
      <c r="AQ132" s="357"/>
    </row>
    <row r="133" spans="3:43" x14ac:dyDescent="0.2">
      <c r="C133" s="294">
        <f t="shared" si="44"/>
        <v>1992</v>
      </c>
      <c r="D133" s="714">
        <v>16385.884633398047</v>
      </c>
      <c r="E133" s="714">
        <v>5525.9642188087164</v>
      </c>
      <c r="F133" s="714">
        <v>1116.7059878011792</v>
      </c>
      <c r="G133" s="714">
        <v>23028.554840007942</v>
      </c>
      <c r="I133" s="314">
        <v>0.25446759755344861</v>
      </c>
      <c r="J133" s="314">
        <v>0.22329806149305617</v>
      </c>
      <c r="K133" s="314">
        <v>0.19471693028932921</v>
      </c>
      <c r="M133" s="305">
        <f t="shared" si="47"/>
        <v>0.71154637133071597</v>
      </c>
      <c r="N133" s="305">
        <f t="shared" si="45"/>
        <v>0.23996139823799775</v>
      </c>
      <c r="O133" s="305">
        <f t="shared" si="45"/>
        <v>4.8492230431286323E-2</v>
      </c>
      <c r="Q133" s="718">
        <v>1916.2637866265688</v>
      </c>
      <c r="R133" s="718">
        <v>911.36841453605257</v>
      </c>
      <c r="S133" s="718">
        <v>923.44773755094786</v>
      </c>
      <c r="U133" s="306">
        <f t="shared" si="48"/>
        <v>31.399677334821448</v>
      </c>
      <c r="V133" s="306">
        <f t="shared" si="46"/>
        <v>5.0361892488786557</v>
      </c>
      <c r="W133" s="306">
        <f t="shared" si="46"/>
        <v>1.0312196179445952</v>
      </c>
      <c r="X133" s="306">
        <f t="shared" si="49"/>
        <v>37.467086201644697</v>
      </c>
      <c r="AB133" s="371"/>
      <c r="AC133" s="371"/>
      <c r="AD133" s="371"/>
      <c r="AE133" s="357"/>
      <c r="AF133" s="359"/>
      <c r="AG133" s="359"/>
      <c r="AH133" s="359"/>
      <c r="AI133" s="357"/>
      <c r="AJ133" s="370"/>
      <c r="AK133" s="370"/>
      <c r="AL133" s="370"/>
      <c r="AM133" s="357"/>
      <c r="AN133" s="357"/>
      <c r="AO133" s="357"/>
      <c r="AP133" s="357"/>
      <c r="AQ133" s="357"/>
    </row>
    <row r="134" spans="3:43" x14ac:dyDescent="0.2">
      <c r="C134" s="294">
        <f t="shared" si="44"/>
        <v>1993</v>
      </c>
      <c r="D134" s="714">
        <v>16724.448495374676</v>
      </c>
      <c r="E134" s="714">
        <v>5595.6591639499093</v>
      </c>
      <c r="F134" s="714">
        <v>1128.9131576371969</v>
      </c>
      <c r="G134" s="714">
        <v>23449.020816961784</v>
      </c>
      <c r="I134" s="314">
        <v>0.25478334576564776</v>
      </c>
      <c r="J134" s="314">
        <v>0.22360681165728397</v>
      </c>
      <c r="K134" s="314">
        <v>0.19434576279272681</v>
      </c>
      <c r="M134" s="305">
        <f t="shared" si="47"/>
        <v>0.71322587949075866</v>
      </c>
      <c r="N134" s="305">
        <f t="shared" si="45"/>
        <v>0.23863082418786138</v>
      </c>
      <c r="O134" s="305">
        <f t="shared" si="45"/>
        <v>4.8143296321379904E-2</v>
      </c>
      <c r="Q134" s="718">
        <v>1936.892499413894</v>
      </c>
      <c r="R134" s="718">
        <v>910.40499738551671</v>
      </c>
      <c r="S134" s="718">
        <v>938.33057803627173</v>
      </c>
      <c r="U134" s="306">
        <f t="shared" si="48"/>
        <v>32.393458847525196</v>
      </c>
      <c r="V134" s="306">
        <f t="shared" si="46"/>
        <v>5.0943160665260594</v>
      </c>
      <c r="W134" s="306">
        <f t="shared" si="46"/>
        <v>1.0592937357584638</v>
      </c>
      <c r="X134" s="306">
        <f t="shared" si="49"/>
        <v>38.547068649809724</v>
      </c>
      <c r="AB134" s="371"/>
      <c r="AC134" s="371"/>
      <c r="AD134" s="371"/>
      <c r="AE134" s="357"/>
      <c r="AF134" s="359"/>
      <c r="AG134" s="359"/>
      <c r="AH134" s="359"/>
      <c r="AI134" s="357"/>
      <c r="AJ134" s="370"/>
      <c r="AK134" s="370"/>
      <c r="AL134" s="370"/>
      <c r="AM134" s="357"/>
      <c r="AN134" s="357"/>
      <c r="AO134" s="357"/>
      <c r="AP134" s="357"/>
      <c r="AQ134" s="357"/>
    </row>
    <row r="135" spans="3:43" x14ac:dyDescent="0.2">
      <c r="C135" s="294">
        <f t="shared" si="44"/>
        <v>1994</v>
      </c>
      <c r="D135" s="714">
        <v>17073.209369981956</v>
      </c>
      <c r="E135" s="714">
        <v>5528.2978255879279</v>
      </c>
      <c r="F135" s="714">
        <v>1127.2676848258491</v>
      </c>
      <c r="G135" s="714">
        <v>23728.774880395733</v>
      </c>
      <c r="I135" s="314">
        <v>0.25617739054377653</v>
      </c>
      <c r="J135" s="314">
        <v>0.21959815502371138</v>
      </c>
      <c r="K135" s="314">
        <v>0.18934104573943045</v>
      </c>
      <c r="M135" s="305">
        <f t="shared" si="47"/>
        <v>0.71951499628779914</v>
      </c>
      <c r="N135" s="305">
        <f t="shared" si="45"/>
        <v>0.23297864527153922</v>
      </c>
      <c r="O135" s="305">
        <f t="shared" si="45"/>
        <v>4.75063584406617E-2</v>
      </c>
      <c r="Q135" s="718">
        <v>1957.9109422180661</v>
      </c>
      <c r="R135" s="718">
        <v>911.66588399202817</v>
      </c>
      <c r="S135" s="718">
        <v>946.46197403495648</v>
      </c>
      <c r="U135" s="306">
        <f t="shared" si="48"/>
        <v>33.427823444267688</v>
      </c>
      <c r="V135" s="306">
        <f t="shared" si="46"/>
        <v>5.0399605241358252</v>
      </c>
      <c r="W135" s="306">
        <f t="shared" si="46"/>
        <v>1.0669159982460881</v>
      </c>
      <c r="X135" s="306">
        <f t="shared" si="49"/>
        <v>39.534699966649598</v>
      </c>
      <c r="AB135" s="371"/>
      <c r="AC135" s="371"/>
      <c r="AD135" s="371"/>
      <c r="AE135" s="357"/>
      <c r="AF135" s="359"/>
      <c r="AG135" s="359"/>
      <c r="AH135" s="359"/>
      <c r="AI135" s="357"/>
      <c r="AJ135" s="370"/>
      <c r="AK135" s="370"/>
      <c r="AL135" s="370"/>
      <c r="AM135" s="357"/>
      <c r="AN135" s="357"/>
      <c r="AO135" s="357"/>
      <c r="AP135" s="357"/>
      <c r="AQ135" s="357"/>
    </row>
    <row r="136" spans="3:43" x14ac:dyDescent="0.2">
      <c r="C136" s="294">
        <f t="shared" si="44"/>
        <v>1995</v>
      </c>
      <c r="D136" s="714">
        <v>17427.98033720555</v>
      </c>
      <c r="E136" s="714">
        <v>5463.9577840091179</v>
      </c>
      <c r="F136" s="714">
        <v>1128.5931021884671</v>
      </c>
      <c r="G136" s="714">
        <v>24020.531223403137</v>
      </c>
      <c r="I136" s="314">
        <v>0.25757143532190535</v>
      </c>
      <c r="J136" s="314">
        <v>0.2155894983901388</v>
      </c>
      <c r="K136" s="314">
        <v>0.18433632868613412</v>
      </c>
      <c r="M136" s="305">
        <f t="shared" si="47"/>
        <v>0.72554516697055882</v>
      </c>
      <c r="N136" s="305">
        <f t="shared" si="45"/>
        <v>0.2274703141738014</v>
      </c>
      <c r="O136" s="305">
        <f t="shared" si="45"/>
        <v>4.6984518855639715E-2</v>
      </c>
      <c r="Q136" s="718">
        <v>1974.4959385653972</v>
      </c>
      <c r="R136" s="718">
        <v>916.31054571167658</v>
      </c>
      <c r="S136" s="718">
        <v>954.58454882011176</v>
      </c>
      <c r="U136" s="306">
        <f t="shared" si="48"/>
        <v>34.411476393209959</v>
      </c>
      <c r="V136" s="306">
        <f t="shared" si="46"/>
        <v>5.0066821388109579</v>
      </c>
      <c r="W136" s="306">
        <f t="shared" si="46"/>
        <v>1.0773375372540681</v>
      </c>
      <c r="X136" s="306">
        <f t="shared" si="49"/>
        <v>40.495496069274985</v>
      </c>
      <c r="AB136" s="371"/>
      <c r="AC136" s="371"/>
      <c r="AD136" s="371"/>
      <c r="AE136" s="357"/>
      <c r="AF136" s="359"/>
      <c r="AG136" s="359"/>
      <c r="AH136" s="359"/>
      <c r="AI136" s="357"/>
      <c r="AJ136" s="370"/>
      <c r="AK136" s="370"/>
      <c r="AL136" s="370"/>
      <c r="AM136" s="357"/>
      <c r="AN136" s="357"/>
      <c r="AO136" s="357"/>
      <c r="AP136" s="357"/>
      <c r="AQ136" s="357"/>
    </row>
    <row r="137" spans="3:43" x14ac:dyDescent="0.2">
      <c r="C137" s="294">
        <f t="shared" si="44"/>
        <v>1996</v>
      </c>
      <c r="D137" s="714">
        <v>17555.798197574743</v>
      </c>
      <c r="E137" s="714">
        <v>5453.7981779375959</v>
      </c>
      <c r="F137" s="714">
        <v>1122.071461454161</v>
      </c>
      <c r="G137" s="714">
        <v>24131.667836966499</v>
      </c>
      <c r="I137" s="314">
        <v>0.25738442305024484</v>
      </c>
      <c r="J137" s="314">
        <v>0.2142065923208229</v>
      </c>
      <c r="K137" s="314">
        <v>0.18065739037575188</v>
      </c>
      <c r="M137" s="305">
        <f t="shared" si="47"/>
        <v>0.7275004080191092</v>
      </c>
      <c r="N137" s="305">
        <f t="shared" si="45"/>
        <v>0.22600170923880794</v>
      </c>
      <c r="O137" s="305">
        <f t="shared" si="45"/>
        <v>4.6497882742082879E-2</v>
      </c>
      <c r="Q137" s="718">
        <v>1993.6088098403052</v>
      </c>
      <c r="R137" s="718">
        <v>923.39202773922239</v>
      </c>
      <c r="S137" s="718">
        <v>962.92783831035672</v>
      </c>
      <c r="U137" s="306">
        <f t="shared" si="48"/>
        <v>34.999393950463556</v>
      </c>
      <c r="V137" s="306">
        <f t="shared" si="46"/>
        <v>5.0359937584062733</v>
      </c>
      <c r="W137" s="306">
        <f t="shared" si="46"/>
        <v>1.0804738468077979</v>
      </c>
      <c r="X137" s="306">
        <f t="shared" si="49"/>
        <v>41.115861555677625</v>
      </c>
      <c r="AB137" s="371"/>
      <c r="AC137" s="371"/>
      <c r="AD137" s="371"/>
      <c r="AE137" s="357"/>
      <c r="AF137" s="359"/>
      <c r="AG137" s="359"/>
      <c r="AH137" s="359"/>
      <c r="AI137" s="357"/>
      <c r="AJ137" s="370"/>
      <c r="AK137" s="370"/>
      <c r="AL137" s="370"/>
      <c r="AM137" s="357"/>
      <c r="AN137" s="357"/>
      <c r="AO137" s="357"/>
      <c r="AP137" s="357"/>
      <c r="AQ137" s="357"/>
    </row>
    <row r="138" spans="3:43" x14ac:dyDescent="0.2">
      <c r="C138" s="294">
        <f t="shared" si="44"/>
        <v>1997</v>
      </c>
      <c r="D138" s="714">
        <v>17686.173805432642</v>
      </c>
      <c r="E138" s="714">
        <v>5444.9709743082276</v>
      </c>
      <c r="F138" s="714">
        <v>1114.7101664412905</v>
      </c>
      <c r="G138" s="714">
        <v>24245.85494618216</v>
      </c>
      <c r="I138" s="314">
        <v>0.25719741077858432</v>
      </c>
      <c r="J138" s="314">
        <v>0.21282368625150697</v>
      </c>
      <c r="K138" s="314">
        <v>0.17697845206536963</v>
      </c>
      <c r="M138" s="305">
        <f t="shared" si="47"/>
        <v>0.72945144003748852</v>
      </c>
      <c r="N138" s="305">
        <f t="shared" si="45"/>
        <v>0.22457327186004683</v>
      </c>
      <c r="O138" s="305">
        <f t="shared" si="45"/>
        <v>4.5975288102464575E-2</v>
      </c>
      <c r="Q138" s="718">
        <v>2011.649379237793</v>
      </c>
      <c r="R138" s="718">
        <v>930.90599252740287</v>
      </c>
      <c r="S138" s="718">
        <v>971.26605933606504</v>
      </c>
      <c r="U138" s="306">
        <f t="shared" si="48"/>
        <v>35.578380556790293</v>
      </c>
      <c r="V138" s="306">
        <f t="shared" si="46"/>
        <v>5.0687561091213</v>
      </c>
      <c r="W138" s="306">
        <f t="shared" si="46"/>
        <v>1.0826801506612815</v>
      </c>
      <c r="X138" s="306">
        <f t="shared" si="49"/>
        <v>41.729816816572878</v>
      </c>
      <c r="AB138" s="371"/>
      <c r="AC138" s="371"/>
      <c r="AD138" s="371"/>
      <c r="AE138" s="357"/>
      <c r="AF138" s="359"/>
      <c r="AG138" s="359"/>
      <c r="AH138" s="359"/>
      <c r="AI138" s="357"/>
      <c r="AJ138" s="370"/>
      <c r="AK138" s="370"/>
      <c r="AL138" s="370"/>
      <c r="AM138" s="357"/>
      <c r="AN138" s="357"/>
      <c r="AO138" s="357"/>
      <c r="AP138" s="357"/>
      <c r="AQ138" s="357"/>
    </row>
    <row r="139" spans="3:43" x14ac:dyDescent="0.2">
      <c r="C139" s="294">
        <f t="shared" si="44"/>
        <v>1998</v>
      </c>
      <c r="D139" s="714">
        <v>17833.27269569792</v>
      </c>
      <c r="E139" s="714">
        <v>5329.2820094901372</v>
      </c>
      <c r="F139" s="714">
        <v>1145.4583500765586</v>
      </c>
      <c r="G139" s="714">
        <v>24308.013055264615</v>
      </c>
      <c r="I139" s="314">
        <v>0.25525079634878856</v>
      </c>
      <c r="J139" s="314">
        <v>0.20981777615361885</v>
      </c>
      <c r="K139" s="314">
        <v>0.17540931506028221</v>
      </c>
      <c r="M139" s="305">
        <f t="shared" si="47"/>
        <v>0.73363761386641191</v>
      </c>
      <c r="N139" s="305">
        <f t="shared" si="45"/>
        <v>0.21923972137804676</v>
      </c>
      <c r="O139" s="305">
        <f t="shared" si="45"/>
        <v>4.7122664755541423E-2</v>
      </c>
      <c r="Q139" s="718">
        <v>2031.0510793421872</v>
      </c>
      <c r="R139" s="718">
        <v>936.35088839798789</v>
      </c>
      <c r="S139" s="718">
        <v>979.48605275810485</v>
      </c>
      <c r="U139" s="306">
        <f t="shared" si="48"/>
        <v>36.220287756800815</v>
      </c>
      <c r="V139" s="306">
        <f t="shared" si="46"/>
        <v>4.9900779441095038</v>
      </c>
      <c r="W139" s="306">
        <f t="shared" si="46"/>
        <v>1.1219604779152998</v>
      </c>
      <c r="X139" s="306">
        <f t="shared" si="49"/>
        <v>42.332326178825618</v>
      </c>
      <c r="AB139" s="371"/>
      <c r="AC139" s="371"/>
      <c r="AD139" s="371"/>
      <c r="AE139" s="357"/>
      <c r="AF139" s="359"/>
      <c r="AG139" s="359"/>
      <c r="AH139" s="359"/>
      <c r="AI139" s="357"/>
      <c r="AJ139" s="370"/>
      <c r="AK139" s="370"/>
      <c r="AL139" s="370"/>
      <c r="AM139" s="357"/>
      <c r="AN139" s="357"/>
      <c r="AO139" s="357"/>
      <c r="AP139" s="357"/>
      <c r="AQ139" s="357"/>
    </row>
    <row r="140" spans="3:43" x14ac:dyDescent="0.2">
      <c r="C140" s="294">
        <f t="shared" si="44"/>
        <v>1999</v>
      </c>
      <c r="D140" s="714">
        <v>17993.30441658619</v>
      </c>
      <c r="E140" s="714">
        <v>5216.3045026369837</v>
      </c>
      <c r="F140" s="714">
        <v>1175.5871437926999</v>
      </c>
      <c r="G140" s="714">
        <v>24385.196063015872</v>
      </c>
      <c r="I140" s="314">
        <v>0.25330418191899273</v>
      </c>
      <c r="J140" s="314">
        <v>0.20681186605573071</v>
      </c>
      <c r="K140" s="314">
        <v>0.17384017805519478</v>
      </c>
      <c r="M140" s="305">
        <f t="shared" si="47"/>
        <v>0.73787819339603222</v>
      </c>
      <c r="N140" s="305">
        <f t="shared" si="45"/>
        <v>0.21391275629513434</v>
      </c>
      <c r="O140" s="305">
        <f t="shared" si="45"/>
        <v>4.8209050308833462E-2</v>
      </c>
      <c r="Q140" s="718">
        <v>2052.3932832896371</v>
      </c>
      <c r="R140" s="718">
        <v>943.32221156865467</v>
      </c>
      <c r="S140" s="718">
        <v>987.69915844172374</v>
      </c>
      <c r="U140" s="306">
        <f t="shared" si="48"/>
        <v>36.929337128787253</v>
      </c>
      <c r="V140" s="306">
        <f t="shared" si="46"/>
        <v>4.9206558996430507</v>
      </c>
      <c r="W140" s="306">
        <f t="shared" si="46"/>
        <v>1.1611264325989594</v>
      </c>
      <c r="X140" s="306">
        <f t="shared" si="49"/>
        <v>43.011119461029267</v>
      </c>
      <c r="AB140" s="371"/>
      <c r="AC140" s="371"/>
      <c r="AD140" s="371"/>
      <c r="AE140" s="357"/>
      <c r="AF140" s="359"/>
      <c r="AG140" s="359"/>
      <c r="AH140" s="359"/>
      <c r="AI140" s="357"/>
      <c r="AJ140" s="370"/>
      <c r="AK140" s="370"/>
      <c r="AL140" s="370"/>
      <c r="AM140" s="357"/>
      <c r="AN140" s="357"/>
      <c r="AO140" s="357"/>
      <c r="AP140" s="357"/>
      <c r="AQ140" s="357"/>
    </row>
    <row r="141" spans="3:43" x14ac:dyDescent="0.2">
      <c r="C141" s="294">
        <f t="shared" si="44"/>
        <v>2000</v>
      </c>
      <c r="D141" s="714">
        <v>18037.819502794409</v>
      </c>
      <c r="E141" s="714">
        <v>5220.435014149858</v>
      </c>
      <c r="F141" s="714">
        <v>1186.6848873914662</v>
      </c>
      <c r="G141" s="714">
        <v>24444.939404335735</v>
      </c>
      <c r="I141" s="314">
        <v>0.25073790293406129</v>
      </c>
      <c r="J141" s="314">
        <v>0.20641466068539865</v>
      </c>
      <c r="K141" s="314">
        <v>0.17118094114371951</v>
      </c>
      <c r="M141" s="305">
        <f t="shared" si="47"/>
        <v>0.73789585666123958</v>
      </c>
      <c r="N141" s="305">
        <f t="shared" si="45"/>
        <v>0.21355892636100882</v>
      </c>
      <c r="O141" s="305">
        <f t="shared" si="45"/>
        <v>4.8545216977751514E-2</v>
      </c>
      <c r="Q141" s="718">
        <v>2066.3563180731785</v>
      </c>
      <c r="R141" s="718">
        <v>956.73601724599382</v>
      </c>
      <c r="S141" s="718">
        <v>996.1502943328943</v>
      </c>
      <c r="U141" s="306">
        <f t="shared" si="48"/>
        <v>37.272562293862826</v>
      </c>
      <c r="V141" s="306">
        <f t="shared" si="46"/>
        <v>4.9945782037292679</v>
      </c>
      <c r="W141" s="306">
        <f t="shared" si="46"/>
        <v>1.1821164998554066</v>
      </c>
      <c r="X141" s="306">
        <f t="shared" si="49"/>
        <v>43.449256997447499</v>
      </c>
      <c r="AB141" s="371"/>
      <c r="AC141" s="371"/>
      <c r="AD141" s="371"/>
      <c r="AE141" s="357"/>
      <c r="AF141" s="359"/>
      <c r="AG141" s="359"/>
      <c r="AH141" s="359"/>
      <c r="AI141" s="357"/>
      <c r="AJ141" s="370"/>
      <c r="AK141" s="370"/>
      <c r="AL141" s="370"/>
      <c r="AM141" s="357"/>
      <c r="AN141" s="357"/>
      <c r="AO141" s="357"/>
      <c r="AP141" s="357"/>
      <c r="AQ141" s="357"/>
    </row>
    <row r="142" spans="3:43" x14ac:dyDescent="0.2">
      <c r="C142" s="294">
        <f t="shared" si="44"/>
        <v>2001</v>
      </c>
      <c r="D142" s="714">
        <v>18074.942048987734</v>
      </c>
      <c r="E142" s="714">
        <v>5223.4528689288009</v>
      </c>
      <c r="F142" s="714">
        <v>1189.2063968307675</v>
      </c>
      <c r="G142" s="714">
        <v>24487.601314747302</v>
      </c>
      <c r="I142" s="314">
        <v>0.24817162394912984</v>
      </c>
      <c r="J142" s="314">
        <v>0.2060174553150666</v>
      </c>
      <c r="K142" s="314">
        <v>0.16852170423224425</v>
      </c>
      <c r="M142" s="305">
        <f t="shared" si="47"/>
        <v>0.73812627936335939</v>
      </c>
      <c r="N142" s="305">
        <f t="shared" si="45"/>
        <v>0.21331010750256915</v>
      </c>
      <c r="O142" s="305">
        <f t="shared" si="45"/>
        <v>4.8563613134071454E-2</v>
      </c>
      <c r="Q142" s="718">
        <v>2081.4526103729327</v>
      </c>
      <c r="R142" s="718">
        <v>969.69529195477992</v>
      </c>
      <c r="S142" s="718">
        <v>1004.5985070789725</v>
      </c>
      <c r="U142" s="306">
        <f t="shared" si="48"/>
        <v>37.622135310205003</v>
      </c>
      <c r="V142" s="306">
        <f t="shared" si="46"/>
        <v>5.0651576547479458</v>
      </c>
      <c r="W142" s="306">
        <f t="shared" si="46"/>
        <v>1.1946749708649531</v>
      </c>
      <c r="X142" s="306">
        <f t="shared" si="49"/>
        <v>43.881967935817897</v>
      </c>
      <c r="AB142" s="371"/>
      <c r="AC142" s="371"/>
      <c r="AD142" s="371"/>
      <c r="AE142" s="357"/>
      <c r="AF142" s="359"/>
      <c r="AG142" s="359"/>
      <c r="AH142" s="359"/>
      <c r="AI142" s="357"/>
      <c r="AJ142" s="370"/>
      <c r="AK142" s="370"/>
      <c r="AL142" s="370"/>
      <c r="AM142" s="357"/>
      <c r="AN142" s="357"/>
      <c r="AO142" s="357"/>
      <c r="AP142" s="357"/>
      <c r="AQ142" s="357"/>
    </row>
    <row r="143" spans="3:43" x14ac:dyDescent="0.2">
      <c r="C143" s="294">
        <f t="shared" si="44"/>
        <v>2002</v>
      </c>
      <c r="D143" s="714">
        <v>18242.239864627376</v>
      </c>
      <c r="E143" s="714">
        <v>5196.048188365703</v>
      </c>
      <c r="F143" s="714">
        <v>1154.4086885536606</v>
      </c>
      <c r="G143" s="714">
        <v>24592.696741546737</v>
      </c>
      <c r="I143" s="314">
        <v>0.2480585221790616</v>
      </c>
      <c r="J143" s="314">
        <v>0.20304741043609167</v>
      </c>
      <c r="K143" s="314">
        <v>0.16742287334164865</v>
      </c>
      <c r="M143" s="305">
        <f t="shared" si="47"/>
        <v>0.74177468442527728</v>
      </c>
      <c r="N143" s="305">
        <f t="shared" si="45"/>
        <v>0.2112841972140263</v>
      </c>
      <c r="O143" s="305">
        <f t="shared" si="45"/>
        <v>4.6941118360696504E-2</v>
      </c>
      <c r="Q143" s="718">
        <v>2097.0526570486036</v>
      </c>
      <c r="R143" s="718">
        <v>983.55392003150985</v>
      </c>
      <c r="S143" s="718">
        <v>1004.4300285242982</v>
      </c>
      <c r="U143" s="306">
        <f t="shared" si="48"/>
        <v>38.254937578634795</v>
      </c>
      <c r="V143" s="306">
        <f t="shared" si="46"/>
        <v>5.1105935643397125</v>
      </c>
      <c r="W143" s="306">
        <f t="shared" si="46"/>
        <v>1.1595227519726508</v>
      </c>
      <c r="X143" s="306">
        <f t="shared" si="49"/>
        <v>44.525053894947156</v>
      </c>
      <c r="AB143" s="371"/>
      <c r="AC143" s="371"/>
      <c r="AD143" s="371"/>
      <c r="AE143" s="357"/>
      <c r="AF143" s="359"/>
      <c r="AG143" s="359"/>
      <c r="AH143" s="359"/>
      <c r="AI143" s="357"/>
      <c r="AJ143" s="370"/>
      <c r="AK143" s="370"/>
      <c r="AL143" s="370"/>
      <c r="AM143" s="357"/>
      <c r="AN143" s="357"/>
      <c r="AO143" s="357"/>
      <c r="AP143" s="357"/>
      <c r="AQ143" s="357"/>
    </row>
    <row r="144" spans="3:43" x14ac:dyDescent="0.2">
      <c r="C144" s="294">
        <f t="shared" si="44"/>
        <v>2003</v>
      </c>
      <c r="D144" s="714">
        <v>18419.986795446432</v>
      </c>
      <c r="E144" s="714">
        <v>5166.4173524702455</v>
      </c>
      <c r="F144" s="714">
        <v>1116.8349497491561</v>
      </c>
      <c r="G144" s="714">
        <v>24703.239097665832</v>
      </c>
      <c r="I144" s="314">
        <v>0.24794542040899339</v>
      </c>
      <c r="J144" s="314">
        <v>0.20007736555711675</v>
      </c>
      <c r="K144" s="314">
        <v>0.16632404245105306</v>
      </c>
      <c r="M144" s="305">
        <f t="shared" si="47"/>
        <v>0.74565067044940292</v>
      </c>
      <c r="N144" s="305">
        <f t="shared" si="45"/>
        <v>0.20913926841919334</v>
      </c>
      <c r="O144" s="305">
        <f t="shared" si="45"/>
        <v>4.5210061131403773E-2</v>
      </c>
      <c r="Q144" s="718">
        <v>2112.4827324280241</v>
      </c>
      <c r="R144" s="718">
        <v>995.99844680166132</v>
      </c>
      <c r="S144" s="718">
        <v>1004.2616075781381</v>
      </c>
      <c r="U144" s="306">
        <f t="shared" si="48"/>
        <v>38.911904036932803</v>
      </c>
      <c r="V144" s="306">
        <f t="shared" si="46"/>
        <v>5.1457436585895158</v>
      </c>
      <c r="W144" s="306">
        <f t="shared" si="46"/>
        <v>1.1215944620345364</v>
      </c>
      <c r="X144" s="306">
        <f t="shared" si="49"/>
        <v>45.179242157556857</v>
      </c>
      <c r="AB144" s="371"/>
      <c r="AC144" s="371"/>
      <c r="AD144" s="371"/>
      <c r="AE144" s="357"/>
      <c r="AF144" s="359"/>
      <c r="AG144" s="359"/>
      <c r="AH144" s="359"/>
      <c r="AI144" s="357"/>
      <c r="AJ144" s="370"/>
      <c r="AK144" s="370"/>
      <c r="AL144" s="370"/>
      <c r="AM144" s="357"/>
      <c r="AN144" s="357"/>
      <c r="AO144" s="357"/>
      <c r="AP144" s="357"/>
      <c r="AQ144" s="357"/>
    </row>
    <row r="145" spans="3:43" x14ac:dyDescent="0.2">
      <c r="C145" s="294">
        <f t="shared" si="44"/>
        <v>2004</v>
      </c>
      <c r="D145" s="714">
        <v>18614.410299806841</v>
      </c>
      <c r="E145" s="714">
        <v>5105.2694599664583</v>
      </c>
      <c r="F145" s="714">
        <v>1152.3577606399815</v>
      </c>
      <c r="G145" s="714">
        <v>24872.03752041328</v>
      </c>
      <c r="I145" s="314">
        <v>0.24706014617732208</v>
      </c>
      <c r="J145" s="314">
        <v>0.19803973194920649</v>
      </c>
      <c r="K145" s="314">
        <v>0.16666829420228324</v>
      </c>
      <c r="M145" s="305">
        <f t="shared" si="47"/>
        <v>0.74840713329293573</v>
      </c>
      <c r="N145" s="305">
        <f t="shared" si="45"/>
        <v>0.20526140875175183</v>
      </c>
      <c r="O145" s="305">
        <f t="shared" si="45"/>
        <v>4.6331457955312447E-2</v>
      </c>
      <c r="Q145" s="718">
        <v>2130.1612082062038</v>
      </c>
      <c r="R145" s="718">
        <v>1010.1899823877209</v>
      </c>
      <c r="S145" s="718">
        <v>1004.2310755560244</v>
      </c>
      <c r="U145" s="306">
        <f t="shared" si="48"/>
        <v>39.651694734282543</v>
      </c>
      <c r="V145" s="306">
        <f t="shared" si="46"/>
        <v>5.1572920658480861</v>
      </c>
      <c r="W145" s="306">
        <f t="shared" si="46"/>
        <v>1.1572334733928205</v>
      </c>
      <c r="X145" s="306">
        <f t="shared" si="49"/>
        <v>45.966220273523447</v>
      </c>
      <c r="AB145" s="371"/>
      <c r="AC145" s="371"/>
      <c r="AD145" s="371"/>
      <c r="AE145" s="357"/>
      <c r="AF145" s="359"/>
      <c r="AG145" s="359"/>
      <c r="AH145" s="359"/>
      <c r="AI145" s="357"/>
      <c r="AJ145" s="370"/>
      <c r="AK145" s="370"/>
      <c r="AL145" s="370"/>
      <c r="AM145" s="357"/>
      <c r="AN145" s="357"/>
      <c r="AO145" s="357"/>
      <c r="AP145" s="357"/>
      <c r="AQ145" s="357"/>
    </row>
    <row r="146" spans="3:43" x14ac:dyDescent="0.2">
      <c r="C146" s="294">
        <f t="shared" si="44"/>
        <v>2005</v>
      </c>
      <c r="D146" s="714">
        <v>18830.941866927955</v>
      </c>
      <c r="E146" s="714">
        <v>5044.1068722375394</v>
      </c>
      <c r="F146" s="714">
        <v>1187.4527146659589</v>
      </c>
      <c r="G146" s="714">
        <v>25062.501453831454</v>
      </c>
      <c r="I146" s="314">
        <v>0.24617487194565077</v>
      </c>
      <c r="J146" s="314">
        <v>0.19600209834129623</v>
      </c>
      <c r="K146" s="314">
        <v>0.16701254595351342</v>
      </c>
      <c r="M146" s="305">
        <f t="shared" si="47"/>
        <v>0.75135923290087858</v>
      </c>
      <c r="N146" s="305">
        <f t="shared" si="45"/>
        <v>0.20126111040948855</v>
      </c>
      <c r="O146" s="305">
        <f t="shared" si="45"/>
        <v>4.7379656689632864E-2</v>
      </c>
      <c r="Q146" s="718">
        <v>2149.1503130124743</v>
      </c>
      <c r="R146" s="718">
        <v>1024.05376752396</v>
      </c>
      <c r="S146" s="718">
        <v>1004.2005455911915</v>
      </c>
      <c r="U146" s="306">
        <f t="shared" si="48"/>
        <v>40.470524607627922</v>
      </c>
      <c r="V146" s="306">
        <f t="shared" si="46"/>
        <v>5.1654366463083505</v>
      </c>
      <c r="W146" s="306">
        <f t="shared" si="46"/>
        <v>1.1924406639312972</v>
      </c>
      <c r="X146" s="306">
        <f t="shared" si="49"/>
        <v>46.828401917867573</v>
      </c>
      <c r="AB146" s="371"/>
      <c r="AC146" s="371"/>
      <c r="AD146" s="371"/>
      <c r="AE146" s="357"/>
      <c r="AF146" s="359"/>
      <c r="AG146" s="359"/>
      <c r="AH146" s="359"/>
      <c r="AI146" s="357"/>
      <c r="AJ146" s="370"/>
      <c r="AK146" s="370"/>
      <c r="AL146" s="370"/>
      <c r="AM146" s="357"/>
      <c r="AN146" s="357"/>
      <c r="AO146" s="357"/>
      <c r="AP146" s="357"/>
      <c r="AQ146" s="357"/>
    </row>
    <row r="147" spans="3:43" x14ac:dyDescent="0.2">
      <c r="C147" s="294">
        <f t="shared" si="44"/>
        <v>2006</v>
      </c>
      <c r="D147" s="714">
        <v>18842.22384922492</v>
      </c>
      <c r="E147" s="714">
        <v>5090.5277287801146</v>
      </c>
      <c r="F147" s="714">
        <v>1183.0569198988519</v>
      </c>
      <c r="G147" s="714">
        <v>25115.808497903887</v>
      </c>
      <c r="I147" s="314">
        <v>0.2439790193958041</v>
      </c>
      <c r="J147" s="314">
        <v>0.19749340813587085</v>
      </c>
      <c r="K147" s="314">
        <v>0.16699854268728781</v>
      </c>
      <c r="M147" s="305">
        <f t="shared" si="47"/>
        <v>0.7502137090588763</v>
      </c>
      <c r="N147" s="305">
        <f t="shared" si="45"/>
        <v>0.20268221623066443</v>
      </c>
      <c r="O147" s="305">
        <f t="shared" si="45"/>
        <v>4.710407471045925E-2</v>
      </c>
      <c r="Q147" s="718">
        <v>2166.7552435793368</v>
      </c>
      <c r="R147" s="718">
        <v>1040.9277504209833</v>
      </c>
      <c r="S147" s="718">
        <v>1010.0500773865583</v>
      </c>
      <c r="U147" s="306">
        <f t="shared" si="48"/>
        <v>40.826487326003729</v>
      </c>
      <c r="V147" s="306">
        <f t="shared" si="46"/>
        <v>5.2988715771747223</v>
      </c>
      <c r="W147" s="306">
        <f t="shared" si="46"/>
        <v>1.1949467334965385</v>
      </c>
      <c r="X147" s="306">
        <f t="shared" si="49"/>
        <v>47.320305636674988</v>
      </c>
      <c r="AB147" s="371"/>
      <c r="AC147" s="371"/>
      <c r="AD147" s="371"/>
      <c r="AE147" s="357"/>
      <c r="AF147" s="359"/>
      <c r="AG147" s="359"/>
      <c r="AH147" s="359"/>
      <c r="AI147" s="357"/>
      <c r="AJ147" s="370"/>
      <c r="AK147" s="370"/>
      <c r="AL147" s="370"/>
      <c r="AM147" s="357"/>
      <c r="AN147" s="357"/>
      <c r="AO147" s="357"/>
      <c r="AP147" s="357"/>
      <c r="AQ147" s="357"/>
    </row>
    <row r="148" spans="3:43" x14ac:dyDescent="0.2">
      <c r="C148" s="294">
        <f t="shared" si="44"/>
        <v>2007</v>
      </c>
      <c r="D148" s="714">
        <v>18803.900284466781</v>
      </c>
      <c r="E148" s="714">
        <v>5136.4223392130925</v>
      </c>
      <c r="F148" s="714">
        <v>1177.495825845471</v>
      </c>
      <c r="G148" s="714">
        <v>25117.818449525344</v>
      </c>
      <c r="I148" s="314">
        <v>0.24178316684595744</v>
      </c>
      <c r="J148" s="314">
        <v>0.19898471793044545</v>
      </c>
      <c r="K148" s="314">
        <v>0.16698453942106223</v>
      </c>
      <c r="M148" s="305">
        <f t="shared" si="47"/>
        <v>0.74862792412699053</v>
      </c>
      <c r="N148" s="305">
        <f t="shared" si="45"/>
        <v>0.20449317083546945</v>
      </c>
      <c r="O148" s="305">
        <f t="shared" si="45"/>
        <v>4.6878905037540088E-2</v>
      </c>
      <c r="Q148" s="718">
        <v>2174.7416025997063</v>
      </c>
      <c r="R148" s="718">
        <v>1055.6989904487718</v>
      </c>
      <c r="S148" s="718">
        <v>1015.8989358553913</v>
      </c>
      <c r="U148" s="306">
        <f t="shared" si="48"/>
        <v>40.893624239766361</v>
      </c>
      <c r="V148" s="306">
        <f t="shared" si="46"/>
        <v>5.4225158780257798</v>
      </c>
      <c r="W148" s="306">
        <f t="shared" si="46"/>
        <v>1.1962167564505792</v>
      </c>
      <c r="X148" s="306">
        <f t="shared" si="49"/>
        <v>47.51235687424272</v>
      </c>
      <c r="AB148" s="371"/>
      <c r="AC148" s="371"/>
      <c r="AD148" s="371"/>
      <c r="AE148" s="357"/>
      <c r="AF148" s="359"/>
      <c r="AG148" s="359"/>
      <c r="AH148" s="359"/>
      <c r="AI148" s="357"/>
      <c r="AJ148" s="370"/>
      <c r="AK148" s="370"/>
      <c r="AL148" s="370"/>
      <c r="AM148" s="357"/>
      <c r="AN148" s="357"/>
      <c r="AO148" s="357"/>
      <c r="AP148" s="357"/>
      <c r="AQ148" s="357"/>
    </row>
    <row r="149" spans="3:43" x14ac:dyDescent="0.2">
      <c r="C149" s="294">
        <f t="shared" si="44"/>
        <v>2008</v>
      </c>
      <c r="D149" s="714">
        <v>18912.213310169507</v>
      </c>
      <c r="E149" s="714">
        <v>5150.1226477679056</v>
      </c>
      <c r="F149" s="714">
        <v>1168.0957895063234</v>
      </c>
      <c r="G149" s="714">
        <v>25230.431747443734</v>
      </c>
      <c r="I149" s="314">
        <v>0.24105837245502235</v>
      </c>
      <c r="J149" s="314">
        <v>0.2003109059999934</v>
      </c>
      <c r="K149" s="314">
        <v>0.16718551028640938</v>
      </c>
      <c r="M149" s="305">
        <f t="shared" si="47"/>
        <v>0.74957945624872757</v>
      </c>
      <c r="N149" s="305">
        <f t="shared" si="45"/>
        <v>0.20412344502545818</v>
      </c>
      <c r="O149" s="305">
        <f t="shared" si="45"/>
        <v>4.6297098725814355E-2</v>
      </c>
      <c r="Q149" s="718">
        <v>2178.6789477595548</v>
      </c>
      <c r="R149" s="718">
        <v>1065.219141726297</v>
      </c>
      <c r="S149" s="718">
        <v>1021.7614540063011</v>
      </c>
      <c r="U149" s="306">
        <f t="shared" si="48"/>
        <v>41.203640994404346</v>
      </c>
      <c r="V149" s="306">
        <f t="shared" si="46"/>
        <v>5.4860092266404923</v>
      </c>
      <c r="W149" s="306">
        <f t="shared" si="46"/>
        <v>1.1935152523046191</v>
      </c>
      <c r="X149" s="306">
        <f t="shared" si="49"/>
        <v>47.883165473349457</v>
      </c>
      <c r="AB149" s="371"/>
      <c r="AC149" s="371"/>
      <c r="AD149" s="371"/>
      <c r="AE149" s="357"/>
      <c r="AF149" s="359"/>
      <c r="AG149" s="359"/>
      <c r="AH149" s="359"/>
      <c r="AI149" s="357"/>
      <c r="AJ149" s="370"/>
      <c r="AK149" s="370"/>
      <c r="AL149" s="370"/>
      <c r="AM149" s="357"/>
      <c r="AN149" s="357"/>
      <c r="AO149" s="357"/>
      <c r="AP149" s="357"/>
      <c r="AQ149" s="357"/>
    </row>
    <row r="150" spans="3:43" x14ac:dyDescent="0.2">
      <c r="C150" s="294">
        <f t="shared" si="44"/>
        <v>2009</v>
      </c>
      <c r="D150" s="714">
        <v>18952.18724002397</v>
      </c>
      <c r="E150" s="714">
        <v>5162.7578892668416</v>
      </c>
      <c r="F150" s="714">
        <v>1157.3413811027283</v>
      </c>
      <c r="G150" s="714">
        <v>25272.28651039354</v>
      </c>
      <c r="I150" s="314">
        <v>0.24033357806408726</v>
      </c>
      <c r="J150" s="314">
        <v>0.20163709406954133</v>
      </c>
      <c r="K150" s="314">
        <v>0.1673864811517565</v>
      </c>
      <c r="M150" s="305">
        <f t="shared" si="47"/>
        <v>0.74991976813137384</v>
      </c>
      <c r="N150" s="305">
        <f t="shared" si="45"/>
        <v>0.20428534977013629</v>
      </c>
      <c r="O150" s="305">
        <f t="shared" si="45"/>
        <v>4.5794882098489878E-2</v>
      </c>
      <c r="Q150" s="718">
        <v>2180.5313149877393</v>
      </c>
      <c r="R150" s="718">
        <v>1073.0955159161435</v>
      </c>
      <c r="S150" s="718">
        <v>1027.6234618642143</v>
      </c>
      <c r="U150" s="306">
        <f t="shared" si="48"/>
        <v>41.325837764383323</v>
      </c>
      <c r="V150" s="306">
        <f t="shared" si="46"/>
        <v>5.5401323407329413</v>
      </c>
      <c r="W150" s="306">
        <f t="shared" si="46"/>
        <v>1.1893111566074965</v>
      </c>
      <c r="X150" s="306">
        <f t="shared" si="49"/>
        <v>48.055281261723756</v>
      </c>
      <c r="AB150" s="371"/>
      <c r="AC150" s="371"/>
      <c r="AD150" s="371"/>
      <c r="AE150" s="357"/>
      <c r="AF150" s="359"/>
      <c r="AG150" s="359"/>
      <c r="AH150" s="359"/>
      <c r="AI150" s="357"/>
      <c r="AJ150" s="370"/>
      <c r="AK150" s="370"/>
      <c r="AL150" s="370"/>
      <c r="AM150" s="357"/>
      <c r="AN150" s="357"/>
      <c r="AO150" s="357"/>
      <c r="AP150" s="357"/>
      <c r="AQ150" s="357"/>
    </row>
    <row r="151" spans="3:43" x14ac:dyDescent="0.2">
      <c r="C151" s="294">
        <f t="shared" si="44"/>
        <v>2010</v>
      </c>
      <c r="D151" s="714">
        <v>19016.410304283014</v>
      </c>
      <c r="E151" s="714">
        <v>5205.4938232771074</v>
      </c>
      <c r="F151" s="714">
        <v>1166.3001545609588</v>
      </c>
      <c r="G151" s="714">
        <v>25388.204282121078</v>
      </c>
      <c r="I151" s="314">
        <v>0.23926407910177355</v>
      </c>
      <c r="J151" s="314">
        <v>0.20037030561218799</v>
      </c>
      <c r="K151" s="314">
        <v>0.1673864811517565</v>
      </c>
      <c r="M151" s="305">
        <f t="shared" si="47"/>
        <v>0.74902541719639382</v>
      </c>
      <c r="N151" s="305">
        <f t="shared" si="45"/>
        <v>0.20503592004507892</v>
      </c>
      <c r="O151" s="305">
        <f t="shared" si="45"/>
        <v>4.5938662758527302E-2</v>
      </c>
      <c r="Q151" s="718">
        <v>2183.8771924929988</v>
      </c>
      <c r="R151" s="718">
        <v>1070.0655649421662</v>
      </c>
      <c r="S151" s="718">
        <v>1030.5767001684562</v>
      </c>
      <c r="U151" s="306">
        <f t="shared" si="48"/>
        <v>41.529504746612517</v>
      </c>
      <c r="V151" s="306">
        <f t="shared" si="46"/>
        <v>5.570219688807974</v>
      </c>
      <c r="W151" s="306">
        <f t="shared" si="46"/>
        <v>1.2019617646933933</v>
      </c>
      <c r="X151" s="306">
        <f t="shared" si="49"/>
        <v>48.301686200113885</v>
      </c>
      <c r="AB151" s="371"/>
      <c r="AC151" s="371"/>
      <c r="AD151" s="371"/>
      <c r="AE151" s="357"/>
      <c r="AF151" s="359"/>
      <c r="AG151" s="359"/>
      <c r="AH151" s="359"/>
      <c r="AI151" s="357"/>
      <c r="AJ151" s="370"/>
      <c r="AK151" s="370"/>
      <c r="AL151" s="370"/>
      <c r="AM151" s="357"/>
      <c r="AN151" s="357"/>
      <c r="AO151" s="357"/>
      <c r="AP151" s="357"/>
      <c r="AQ151" s="357"/>
    </row>
    <row r="152" spans="3:43" x14ac:dyDescent="0.2">
      <c r="C152" s="294">
        <f t="shared" si="44"/>
        <v>2011</v>
      </c>
      <c r="D152" s="714">
        <v>19085.755755501556</v>
      </c>
      <c r="E152" s="714">
        <v>5242.4196390788538</v>
      </c>
      <c r="F152" s="714">
        <v>1175.06565218997</v>
      </c>
      <c r="G152" s="714">
        <v>25503.241046770378</v>
      </c>
      <c r="I152" s="314">
        <v>0.23819458013945985</v>
      </c>
      <c r="J152" s="314">
        <v>0.19910351715483465</v>
      </c>
      <c r="K152" s="314">
        <v>0.1673864811517565</v>
      </c>
      <c r="M152" s="305">
        <f>D152/$G152</f>
        <v>0.74836589280947474</v>
      </c>
      <c r="N152" s="305">
        <f>E152/$G152</f>
        <v>0.2055589573679982</v>
      </c>
      <c r="O152" s="305">
        <f>F152/$G152</f>
        <v>4.6075149822527181E-2</v>
      </c>
      <c r="Q152" s="718">
        <v>2189.1521759894886</v>
      </c>
      <c r="R152" s="718">
        <v>1064.7120754887417</v>
      </c>
      <c r="S152" s="718">
        <v>1034.7112337943954</v>
      </c>
      <c r="U152" s="306">
        <f>D152*Q152*0.000001</f>
        <v>41.781623742560129</v>
      </c>
      <c r="V152" s="306">
        <f>E152*R152*0.000001</f>
        <v>5.5816674945065863</v>
      </c>
      <c r="W152" s="306">
        <f>F152*S152*0.000001</f>
        <v>1.2158536307668997</v>
      </c>
      <c r="X152" s="306">
        <f>SUM(U152:W152)</f>
        <v>48.57914486783362</v>
      </c>
      <c r="AB152" s="371"/>
      <c r="AC152" s="371"/>
      <c r="AD152" s="371"/>
      <c r="AE152" s="357"/>
      <c r="AF152" s="359"/>
      <c r="AG152" s="359"/>
      <c r="AH152" s="359"/>
      <c r="AI152" s="357"/>
      <c r="AJ152" s="370"/>
      <c r="AK152" s="370"/>
      <c r="AL152" s="370"/>
      <c r="AM152" s="357"/>
      <c r="AN152" s="357"/>
      <c r="AO152" s="357"/>
      <c r="AP152" s="357"/>
      <c r="AQ152" s="357"/>
    </row>
    <row r="153" spans="3:43" x14ac:dyDescent="0.2">
      <c r="D153" s="304"/>
      <c r="E153" s="304"/>
      <c r="F153" s="304"/>
      <c r="G153" s="304"/>
      <c r="I153" s="584"/>
      <c r="J153" s="584"/>
      <c r="K153" s="584"/>
      <c r="M153" s="305"/>
      <c r="N153" s="305"/>
      <c r="O153" s="305"/>
      <c r="Q153" s="312"/>
      <c r="R153" s="312"/>
      <c r="S153" s="312"/>
      <c r="U153" s="306"/>
      <c r="V153" s="306"/>
      <c r="W153" s="306"/>
      <c r="X153" s="306"/>
      <c r="AB153" s="371"/>
      <c r="AC153" s="371"/>
      <c r="AD153" s="371"/>
      <c r="AE153" s="357"/>
      <c r="AF153" s="359"/>
      <c r="AG153" s="359"/>
      <c r="AH153" s="359"/>
      <c r="AI153" s="357"/>
      <c r="AJ153" s="370"/>
      <c r="AK153" s="370"/>
      <c r="AL153" s="370"/>
      <c r="AM153" s="357"/>
      <c r="AN153" s="357"/>
      <c r="AO153" s="357"/>
      <c r="AP153" s="357"/>
      <c r="AQ153" s="357"/>
    </row>
    <row r="154" spans="3:43" x14ac:dyDescent="0.2">
      <c r="D154" s="715" t="s">
        <v>1537</v>
      </c>
      <c r="E154" s="714"/>
      <c r="F154" s="304"/>
      <c r="G154" s="304"/>
      <c r="Q154" s="715" t="s">
        <v>1537</v>
      </c>
      <c r="R154" s="714"/>
      <c r="S154" s="304"/>
      <c r="T154" s="304"/>
      <c r="U154" s="306"/>
      <c r="V154" s="306"/>
      <c r="W154" s="306"/>
      <c r="X154" s="306"/>
      <c r="AB154" s="371"/>
      <c r="AC154" s="371"/>
      <c r="AD154" s="371"/>
      <c r="AE154" s="357"/>
      <c r="AF154" s="359"/>
      <c r="AG154" s="359"/>
      <c r="AH154" s="359"/>
      <c r="AI154" s="357"/>
      <c r="AJ154" s="370"/>
      <c r="AK154" s="370"/>
      <c r="AL154" s="370"/>
      <c r="AM154" s="357"/>
      <c r="AN154" s="357"/>
      <c r="AO154" s="357"/>
      <c r="AP154" s="357"/>
      <c r="AQ154" s="357"/>
    </row>
    <row r="155" spans="3:43" ht="30" customHeight="1" x14ac:dyDescent="0.2">
      <c r="D155" s="772" t="s">
        <v>1540</v>
      </c>
      <c r="E155" s="772"/>
      <c r="F155" s="772"/>
      <c r="G155" s="772"/>
      <c r="I155" s="355" t="s">
        <v>656</v>
      </c>
      <c r="Q155" s="774" t="s">
        <v>1546</v>
      </c>
      <c r="R155" s="774"/>
      <c r="S155" s="774"/>
      <c r="T155" s="774"/>
      <c r="U155" s="306"/>
      <c r="V155" s="306"/>
      <c r="W155" s="306"/>
      <c r="X155" s="306"/>
      <c r="AB155" s="371"/>
      <c r="AC155" s="371"/>
      <c r="AD155" s="371"/>
      <c r="AE155" s="357"/>
      <c r="AF155" s="359"/>
      <c r="AG155" s="359"/>
      <c r="AH155" s="359"/>
      <c r="AI155" s="357"/>
      <c r="AJ155" s="370"/>
      <c r="AK155" s="370"/>
      <c r="AL155" s="370"/>
      <c r="AM155" s="357"/>
      <c r="AN155" s="357"/>
      <c r="AO155" s="357"/>
      <c r="AP155" s="357"/>
      <c r="AQ155" s="357"/>
    </row>
    <row r="156" spans="3:43" x14ac:dyDescent="0.2">
      <c r="I156" s="675" t="s">
        <v>1534</v>
      </c>
      <c r="S156" s="312"/>
      <c r="AB156" s="371"/>
      <c r="AC156" s="371"/>
      <c r="AD156" s="371"/>
      <c r="AE156" s="357"/>
      <c r="AF156" s="359"/>
      <c r="AG156" s="359"/>
      <c r="AH156" s="359"/>
      <c r="AI156" s="357"/>
      <c r="AJ156" s="370"/>
      <c r="AK156" s="370"/>
      <c r="AL156" s="370"/>
      <c r="AM156" s="357"/>
      <c r="AN156" s="357"/>
      <c r="AO156" s="357"/>
      <c r="AP156" s="357"/>
      <c r="AQ156" s="357"/>
    </row>
    <row r="157" spans="3:43" ht="15.75" x14ac:dyDescent="0.25">
      <c r="C157" s="300" t="s">
        <v>24</v>
      </c>
      <c r="I157" s="675"/>
      <c r="Q157" s="312" t="s">
        <v>652</v>
      </c>
      <c r="R157" s="312"/>
      <c r="S157" s="312"/>
      <c r="U157" s="306" t="s">
        <v>653</v>
      </c>
      <c r="V157" s="306"/>
      <c r="W157" s="306"/>
      <c r="X157" s="306"/>
      <c r="AB157" s="371"/>
      <c r="AC157" s="371"/>
      <c r="AD157" s="371"/>
      <c r="AE157" s="357"/>
      <c r="AF157" s="359"/>
      <c r="AG157" s="359"/>
      <c r="AH157" s="359"/>
      <c r="AI157" s="357"/>
      <c r="AJ157" s="370"/>
      <c r="AK157" s="370"/>
      <c r="AL157" s="370"/>
      <c r="AM157" s="357"/>
      <c r="AN157" s="357"/>
      <c r="AO157" s="357"/>
      <c r="AP157" s="357"/>
      <c r="AQ157" s="357"/>
    </row>
    <row r="158" spans="3:43" x14ac:dyDescent="0.2">
      <c r="Q158" s="294" t="s">
        <v>654</v>
      </c>
      <c r="R158" s="312"/>
      <c r="S158" s="312"/>
      <c r="U158" s="306" t="s">
        <v>655</v>
      </c>
      <c r="V158" s="306"/>
      <c r="W158" s="306"/>
      <c r="X158" s="306"/>
      <c r="AB158" s="371"/>
      <c r="AC158" s="371"/>
      <c r="AD158" s="371"/>
      <c r="AE158" s="357"/>
      <c r="AF158" s="359"/>
      <c r="AG158" s="359"/>
      <c r="AH158" s="359"/>
      <c r="AI158" s="357"/>
      <c r="AJ158" s="370"/>
      <c r="AK158" s="370"/>
      <c r="AL158" s="370"/>
      <c r="AM158" s="357"/>
      <c r="AN158" s="357"/>
      <c r="AO158" s="357"/>
      <c r="AP158" s="357"/>
      <c r="AQ158" s="357"/>
    </row>
    <row r="159" spans="3:43" x14ac:dyDescent="0.2">
      <c r="C159" s="299"/>
      <c r="I159" s="675" t="s">
        <v>1549</v>
      </c>
      <c r="R159" s="312"/>
      <c r="S159" s="312"/>
      <c r="U159" s="306"/>
      <c r="V159" s="306"/>
      <c r="W159" s="306"/>
      <c r="X159" s="306"/>
      <c r="AB159" s="371"/>
      <c r="AC159" s="371"/>
      <c r="AD159" s="371"/>
      <c r="AE159" s="357"/>
      <c r="AF159" s="359"/>
      <c r="AG159" s="359"/>
      <c r="AH159" s="359"/>
      <c r="AI159" s="357"/>
      <c r="AJ159" s="370"/>
      <c r="AK159" s="370"/>
      <c r="AL159" s="370"/>
      <c r="AM159" s="357"/>
      <c r="AN159" s="357"/>
      <c r="AO159" s="357"/>
      <c r="AP159" s="357"/>
      <c r="AQ159" s="357"/>
    </row>
    <row r="160" spans="3:43" x14ac:dyDescent="0.2">
      <c r="C160" s="299"/>
      <c r="R160" s="312"/>
      <c r="S160" s="312"/>
      <c r="U160" s="306"/>
      <c r="V160" s="306"/>
      <c r="W160" s="306"/>
      <c r="X160" s="306"/>
      <c r="AB160" s="371"/>
      <c r="AC160" s="371"/>
      <c r="AD160" s="371"/>
      <c r="AE160" s="357"/>
      <c r="AF160" s="359"/>
      <c r="AG160" s="359"/>
      <c r="AH160" s="359"/>
      <c r="AI160" s="357"/>
      <c r="AJ160" s="370"/>
      <c r="AK160" s="370"/>
      <c r="AL160" s="370"/>
      <c r="AM160" s="357"/>
      <c r="AN160" s="357"/>
      <c r="AO160" s="357"/>
      <c r="AP160" s="357"/>
      <c r="AQ160" s="357"/>
    </row>
    <row r="161" spans="3:43" ht="13.5" thickBot="1" x14ac:dyDescent="0.25">
      <c r="D161" s="302" t="s">
        <v>642</v>
      </c>
      <c r="E161" s="302" t="s">
        <v>276</v>
      </c>
      <c r="F161" s="302" t="s">
        <v>643</v>
      </c>
      <c r="G161" s="302" t="s">
        <v>39</v>
      </c>
      <c r="I161" s="311" t="s">
        <v>649</v>
      </c>
      <c r="J161" s="311" t="s">
        <v>650</v>
      </c>
      <c r="K161" s="311" t="s">
        <v>651</v>
      </c>
      <c r="M161" s="302" t="s">
        <v>644</v>
      </c>
      <c r="N161" s="302" t="s">
        <v>645</v>
      </c>
      <c r="O161" s="302" t="s">
        <v>646</v>
      </c>
      <c r="Q161" s="302" t="s">
        <v>644</v>
      </c>
      <c r="R161" s="302" t="s">
        <v>645</v>
      </c>
      <c r="S161" s="302" t="s">
        <v>646</v>
      </c>
      <c r="U161" s="302" t="s">
        <v>644</v>
      </c>
      <c r="V161" s="302" t="s">
        <v>645</v>
      </c>
      <c r="W161" s="302" t="s">
        <v>646</v>
      </c>
      <c r="X161" s="303" t="s">
        <v>32</v>
      </c>
      <c r="AB161" s="357"/>
      <c r="AC161" s="357"/>
      <c r="AD161" s="357"/>
      <c r="AE161" s="357"/>
      <c r="AF161" s="357"/>
      <c r="AG161" s="357"/>
      <c r="AH161" s="357"/>
      <c r="AI161" s="357"/>
      <c r="AJ161" s="357"/>
      <c r="AK161" s="357"/>
      <c r="AL161" s="357"/>
      <c r="AM161" s="357"/>
      <c r="AN161" s="357"/>
      <c r="AO161" s="357"/>
      <c r="AP161" s="357"/>
      <c r="AQ161" s="357"/>
    </row>
    <row r="162" spans="3:43" x14ac:dyDescent="0.2">
      <c r="C162" s="294">
        <f t="shared" ref="C162:C203" si="50">C111</f>
        <v>1970</v>
      </c>
      <c r="D162" s="713">
        <v>15063</v>
      </c>
      <c r="E162" s="713">
        <v>3326</v>
      </c>
      <c r="F162" s="713">
        <v>868</v>
      </c>
      <c r="G162" s="713">
        <v>19257</v>
      </c>
      <c r="I162" s="358"/>
      <c r="J162" s="358"/>
      <c r="K162" s="358"/>
      <c r="M162" s="305">
        <f>D162/$G162</f>
        <v>0.78220906683283997</v>
      </c>
      <c r="N162" s="305">
        <f>E162/$G162</f>
        <v>0.17271641481019889</v>
      </c>
      <c r="O162" s="305">
        <f>F162/$G162</f>
        <v>4.5074518356961107E-2</v>
      </c>
      <c r="Q162" s="713">
        <v>1583.2900622539175</v>
      </c>
      <c r="R162" s="713">
        <v>839.12804119437158</v>
      </c>
      <c r="S162" s="713">
        <v>713.13803542574249</v>
      </c>
      <c r="U162" s="306">
        <f>D162*Q162*0.000001</f>
        <v>23.849098207730759</v>
      </c>
      <c r="V162" s="306">
        <f>E162*R162*0.000001</f>
        <v>2.7909398650124797</v>
      </c>
      <c r="W162" s="306">
        <f>F162*S162*0.000001</f>
        <v>0.61900381474954447</v>
      </c>
      <c r="X162" s="306">
        <f>SUM(U162:W162)</f>
        <v>27.259041887492781</v>
      </c>
      <c r="AB162" s="357"/>
      <c r="AC162" s="357"/>
      <c r="AD162" s="357"/>
      <c r="AE162" s="357"/>
      <c r="AF162" s="357"/>
      <c r="AG162" s="357"/>
      <c r="AH162" s="357"/>
      <c r="AI162" s="357"/>
      <c r="AJ162" s="357"/>
      <c r="AK162" s="357"/>
      <c r="AL162" s="357"/>
      <c r="AM162" s="357"/>
      <c r="AN162" s="357"/>
      <c r="AO162" s="357"/>
      <c r="AP162" s="357"/>
      <c r="AQ162" s="357"/>
    </row>
    <row r="163" spans="3:43" x14ac:dyDescent="0.2">
      <c r="C163" s="294">
        <f t="shared" si="50"/>
        <v>1971</v>
      </c>
      <c r="D163" s="713">
        <v>15532.8</v>
      </c>
      <c r="E163" s="713">
        <v>3434.8999999999996</v>
      </c>
      <c r="F163" s="713">
        <v>1053.6999999999998</v>
      </c>
      <c r="G163" s="713">
        <v>20021.399999999998</v>
      </c>
      <c r="I163" s="358"/>
      <c r="J163" s="358"/>
      <c r="K163" s="358"/>
      <c r="M163" s="305">
        <f t="shared" ref="M163:M176" si="51">D163/$G163</f>
        <v>0.77580988342473556</v>
      </c>
      <c r="N163" s="305">
        <f t="shared" ref="N163:N176" si="52">E163/$G163</f>
        <v>0.17156142927068038</v>
      </c>
      <c r="O163" s="305">
        <f t="shared" ref="O163:O176" si="53">F163/$G163</f>
        <v>5.2628687304584094E-2</v>
      </c>
      <c r="Q163" s="713">
        <v>1590.6706435657125</v>
      </c>
      <c r="R163" s="713">
        <v>841.18375250154668</v>
      </c>
      <c r="S163" s="713">
        <v>735.00243668011456</v>
      </c>
      <c r="U163" s="306">
        <f t="shared" ref="U163:U176" si="54">D163*Q163*0.000001</f>
        <v>24.707568972377498</v>
      </c>
      <c r="V163" s="306">
        <f t="shared" ref="V163:V176" si="55">E163*R163*0.000001</f>
        <v>2.8893820714675624</v>
      </c>
      <c r="W163" s="306">
        <f t="shared" ref="W163:W176" si="56">F163*S163*0.000001</f>
        <v>0.77447206752983655</v>
      </c>
      <c r="X163" s="306">
        <f t="shared" ref="X163:X176" si="57">SUM(U163:W163)</f>
        <v>28.371423111374895</v>
      </c>
      <c r="AB163" s="357"/>
      <c r="AC163" s="357"/>
      <c r="AD163" s="357"/>
      <c r="AE163" s="357"/>
      <c r="AF163" s="357"/>
      <c r="AG163" s="357"/>
      <c r="AH163" s="357"/>
      <c r="AI163" s="357"/>
      <c r="AJ163" s="357"/>
      <c r="AK163" s="357"/>
      <c r="AL163" s="357"/>
      <c r="AM163" s="357"/>
      <c r="AN163" s="357"/>
      <c r="AO163" s="357"/>
      <c r="AP163" s="357"/>
      <c r="AQ163" s="357"/>
    </row>
    <row r="164" spans="3:43" x14ac:dyDescent="0.2">
      <c r="C164" s="294">
        <f t="shared" si="50"/>
        <v>1972</v>
      </c>
      <c r="D164" s="713">
        <v>16080.9</v>
      </c>
      <c r="E164" s="713">
        <v>3561.95</v>
      </c>
      <c r="F164" s="713">
        <v>1270.3499999999999</v>
      </c>
      <c r="G164" s="713">
        <v>20913.199999999997</v>
      </c>
      <c r="I164" s="358"/>
      <c r="J164" s="358"/>
      <c r="K164" s="358"/>
      <c r="M164" s="305">
        <f t="shared" si="51"/>
        <v>0.76893540921523262</v>
      </c>
      <c r="N164" s="305">
        <f t="shared" si="52"/>
        <v>0.17032065872272059</v>
      </c>
      <c r="O164" s="305">
        <f t="shared" si="53"/>
        <v>6.0743932062046938E-2</v>
      </c>
      <c r="Q164" s="713">
        <v>1598.1496826806731</v>
      </c>
      <c r="R164" s="713">
        <v>843.31683652492927</v>
      </c>
      <c r="S164" s="713">
        <v>756.92705093974939</v>
      </c>
      <c r="U164" s="306">
        <f t="shared" si="54"/>
        <v>25.699685232219636</v>
      </c>
      <c r="V164" s="306">
        <f t="shared" si="55"/>
        <v>3.0038524058599716</v>
      </c>
      <c r="W164" s="306">
        <f t="shared" si="56"/>
        <v>0.96156227916131043</v>
      </c>
      <c r="X164" s="306">
        <f t="shared" si="57"/>
        <v>29.665099917240919</v>
      </c>
      <c r="AB164" s="357"/>
      <c r="AC164" s="357"/>
      <c r="AD164" s="357"/>
      <c r="AE164" s="357"/>
      <c r="AF164" s="357"/>
      <c r="AG164" s="357"/>
      <c r="AH164" s="357"/>
      <c r="AI164" s="357"/>
      <c r="AJ164" s="357"/>
      <c r="AK164" s="357"/>
      <c r="AL164" s="357"/>
      <c r="AM164" s="357"/>
      <c r="AN164" s="357"/>
      <c r="AO164" s="357"/>
      <c r="AP164" s="357"/>
      <c r="AQ164" s="357"/>
    </row>
    <row r="165" spans="3:43" x14ac:dyDescent="0.2">
      <c r="C165" s="294">
        <f t="shared" si="50"/>
        <v>1973</v>
      </c>
      <c r="D165" s="713">
        <v>16351.670595679077</v>
      </c>
      <c r="E165" s="713">
        <v>3936.7234389431742</v>
      </c>
      <c r="F165" s="713">
        <v>1554.0260888278628</v>
      </c>
      <c r="G165" s="713">
        <v>21842.420123450116</v>
      </c>
      <c r="I165" s="358"/>
      <c r="J165" s="358"/>
      <c r="K165" s="358"/>
      <c r="M165" s="305">
        <f t="shared" si="51"/>
        <v>0.74861991039737641</v>
      </c>
      <c r="N165" s="305">
        <f t="shared" si="52"/>
        <v>0.18023293282948491</v>
      </c>
      <c r="O165" s="305">
        <f t="shared" si="53"/>
        <v>7.1147156773138598E-2</v>
      </c>
      <c r="Q165" s="713">
        <v>1604.0462237757852</v>
      </c>
      <c r="R165" s="713">
        <v>845.35153625871226</v>
      </c>
      <c r="S165" s="713">
        <v>778.9374931246183</v>
      </c>
      <c r="U165" s="306">
        <f t="shared" si="54"/>
        <v>26.228835471424567</v>
      </c>
      <c r="V165" s="306">
        <f t="shared" si="55"/>
        <v>3.3279152069362929</v>
      </c>
      <c r="W165" s="306">
        <f t="shared" si="56"/>
        <v>1.210489185881831</v>
      </c>
      <c r="X165" s="306">
        <f t="shared" si="57"/>
        <v>30.76723986424269</v>
      </c>
      <c r="AB165" s="357"/>
      <c r="AC165" s="357"/>
      <c r="AD165" s="357"/>
      <c r="AE165" s="357"/>
      <c r="AF165" s="357"/>
      <c r="AG165" s="357"/>
      <c r="AH165" s="357"/>
      <c r="AI165" s="357"/>
      <c r="AJ165" s="357"/>
      <c r="AK165" s="357"/>
      <c r="AL165" s="357"/>
      <c r="AM165" s="357"/>
      <c r="AN165" s="357"/>
      <c r="AO165" s="357"/>
      <c r="AP165" s="357"/>
      <c r="AQ165" s="357"/>
    </row>
    <row r="166" spans="3:43" x14ac:dyDescent="0.2">
      <c r="C166" s="294">
        <f t="shared" si="50"/>
        <v>1974</v>
      </c>
      <c r="D166" s="713">
        <v>16531.066817869942</v>
      </c>
      <c r="E166" s="713">
        <v>4243.9228337689801</v>
      </c>
      <c r="F166" s="713">
        <v>1792.3943376390632</v>
      </c>
      <c r="G166" s="713">
        <v>22567.383989277983</v>
      </c>
      <c r="I166" s="358"/>
      <c r="J166" s="358"/>
      <c r="K166" s="358"/>
      <c r="M166" s="305">
        <f t="shared" si="51"/>
        <v>0.73252029680197028</v>
      </c>
      <c r="N166" s="305">
        <f t="shared" si="52"/>
        <v>0.18805559544630052</v>
      </c>
      <c r="O166" s="305">
        <f t="shared" si="53"/>
        <v>7.9424107751729214E-2</v>
      </c>
      <c r="Q166" s="713">
        <v>1610.2305403679889</v>
      </c>
      <c r="R166" s="713">
        <v>846.99745654411083</v>
      </c>
      <c r="S166" s="713">
        <v>801.03451641615368</v>
      </c>
      <c r="U166" s="306">
        <f t="shared" si="54"/>
        <v>26.618828654998044</v>
      </c>
      <c r="V166" s="306">
        <f t="shared" si="55"/>
        <v>3.5945918459718014</v>
      </c>
      <c r="W166" s="306">
        <f t="shared" si="56"/>
        <v>1.4357697314777591</v>
      </c>
      <c r="X166" s="306">
        <f t="shared" si="57"/>
        <v>31.649190232447605</v>
      </c>
      <c r="AB166" s="357"/>
      <c r="AC166" s="357"/>
      <c r="AD166" s="357"/>
      <c r="AE166" s="357"/>
      <c r="AF166" s="357"/>
      <c r="AG166" s="357"/>
      <c r="AH166" s="357"/>
      <c r="AI166" s="357"/>
      <c r="AJ166" s="357"/>
      <c r="AK166" s="357"/>
      <c r="AL166" s="357"/>
      <c r="AM166" s="357"/>
      <c r="AN166" s="357"/>
      <c r="AO166" s="357"/>
      <c r="AP166" s="357"/>
      <c r="AQ166" s="357"/>
    </row>
    <row r="167" spans="3:43" x14ac:dyDescent="0.2">
      <c r="C167" s="294">
        <f t="shared" si="50"/>
        <v>1975</v>
      </c>
      <c r="D167" s="713">
        <v>16991.995522892263</v>
      </c>
      <c r="E167" s="713">
        <v>4627.0534341733819</v>
      </c>
      <c r="F167" s="713">
        <v>1603.3224220020822</v>
      </c>
      <c r="G167" s="713">
        <v>23222.371379067725</v>
      </c>
      <c r="I167" s="358"/>
      <c r="J167" s="358"/>
      <c r="K167" s="358"/>
      <c r="M167" s="305">
        <f t="shared" si="51"/>
        <v>0.73170802608938446</v>
      </c>
      <c r="N167" s="305">
        <f t="shared" si="52"/>
        <v>0.19924982503484265</v>
      </c>
      <c r="O167" s="305">
        <f t="shared" si="53"/>
        <v>6.9042148875772938E-2</v>
      </c>
      <c r="Q167" s="713">
        <v>1618.0800044764198</v>
      </c>
      <c r="R167" s="713">
        <v>848.5645569439439</v>
      </c>
      <c r="S167" s="713">
        <v>809.21830793392871</v>
      </c>
      <c r="U167" s="306">
        <f t="shared" si="54"/>
        <v>27.494408191744817</v>
      </c>
      <c r="V167" s="306">
        <f t="shared" si="55"/>
        <v>3.9263535473252897</v>
      </c>
      <c r="W167" s="306">
        <f t="shared" si="56"/>
        <v>1.2974378574050534</v>
      </c>
      <c r="X167" s="306">
        <f t="shared" si="57"/>
        <v>32.718199596475159</v>
      </c>
      <c r="AB167" s="357"/>
      <c r="AC167" s="357"/>
      <c r="AD167" s="357"/>
      <c r="AE167" s="357"/>
      <c r="AF167" s="357"/>
      <c r="AG167" s="357"/>
      <c r="AH167" s="357"/>
      <c r="AI167" s="357"/>
      <c r="AJ167" s="357"/>
      <c r="AK167" s="357"/>
      <c r="AL167" s="357"/>
      <c r="AM167" s="357"/>
      <c r="AN167" s="357"/>
      <c r="AO167" s="357"/>
      <c r="AP167" s="357"/>
      <c r="AQ167" s="357"/>
    </row>
    <row r="168" spans="3:43" x14ac:dyDescent="0.2">
      <c r="C168" s="294">
        <f t="shared" si="50"/>
        <v>1976</v>
      </c>
      <c r="D168" s="713">
        <v>17249.726040406371</v>
      </c>
      <c r="E168" s="713">
        <v>4881.9657666335888</v>
      </c>
      <c r="F168" s="713">
        <v>1780.6462545948232</v>
      </c>
      <c r="G168" s="713">
        <v>23912.338061634782</v>
      </c>
      <c r="I168" s="358"/>
      <c r="J168" s="358"/>
      <c r="K168" s="358"/>
      <c r="M168" s="305">
        <f t="shared" si="51"/>
        <v>0.7213734598408853</v>
      </c>
      <c r="N168" s="305">
        <f t="shared" si="52"/>
        <v>0.20416095465237122</v>
      </c>
      <c r="O168" s="305">
        <f t="shared" si="53"/>
        <v>7.4465585506743551E-2</v>
      </c>
      <c r="Q168" s="713">
        <v>1625.554638198869</v>
      </c>
      <c r="R168" s="713">
        <v>850.35354840510718</v>
      </c>
      <c r="S168" s="713">
        <v>816.31799934892103</v>
      </c>
      <c r="U168" s="306">
        <f t="shared" si="54"/>
        <v>28.040372172642385</v>
      </c>
      <c r="V168" s="306">
        <f t="shared" si="55"/>
        <v>4.1513969128491315</v>
      </c>
      <c r="W168" s="306">
        <f t="shared" si="56"/>
        <v>1.4535735880989955</v>
      </c>
      <c r="X168" s="306">
        <f t="shared" si="57"/>
        <v>33.645342673590513</v>
      </c>
      <c r="AB168" s="357"/>
      <c r="AC168" s="357"/>
      <c r="AD168" s="357"/>
      <c r="AE168" s="357"/>
      <c r="AF168" s="357"/>
      <c r="AG168" s="357"/>
      <c r="AH168" s="357"/>
      <c r="AI168" s="357"/>
      <c r="AJ168" s="357"/>
      <c r="AK168" s="357"/>
      <c r="AL168" s="357"/>
      <c r="AM168" s="357"/>
      <c r="AN168" s="357"/>
      <c r="AO168" s="357"/>
      <c r="AP168" s="357"/>
      <c r="AQ168" s="357"/>
    </row>
    <row r="169" spans="3:43" x14ac:dyDescent="0.2">
      <c r="C169" s="294">
        <f t="shared" si="50"/>
        <v>1977</v>
      </c>
      <c r="D169" s="713">
        <v>17598.284505920852</v>
      </c>
      <c r="E169" s="713">
        <v>5179.0560758850052</v>
      </c>
      <c r="F169" s="713">
        <v>1815.4406357079481</v>
      </c>
      <c r="G169" s="713">
        <v>24592.781217513806</v>
      </c>
      <c r="I169" s="358"/>
      <c r="J169" s="358"/>
      <c r="K169" s="358"/>
      <c r="M169" s="305">
        <f t="shared" si="51"/>
        <v>0.71558740551833944</v>
      </c>
      <c r="N169" s="305">
        <f t="shared" si="52"/>
        <v>0.2105925324215355</v>
      </c>
      <c r="O169" s="305">
        <f t="shared" si="53"/>
        <v>7.3820062060125105E-2</v>
      </c>
      <c r="Q169" s="713">
        <v>1633.3705044459496</v>
      </c>
      <c r="R169" s="713">
        <v>852.38930318269922</v>
      </c>
      <c r="S169" s="713">
        <v>824.52667448812713</v>
      </c>
      <c r="U169" s="306">
        <f t="shared" si="54"/>
        <v>28.744518840819278</v>
      </c>
      <c r="V169" s="306">
        <f t="shared" si="55"/>
        <v>4.4145719996677437</v>
      </c>
      <c r="W169" s="306">
        <f t="shared" si="56"/>
        <v>1.4968792300908857</v>
      </c>
      <c r="X169" s="306">
        <f t="shared" si="57"/>
        <v>34.655970070577908</v>
      </c>
      <c r="AB169" s="357"/>
      <c r="AC169" s="357"/>
      <c r="AD169" s="357"/>
      <c r="AE169" s="357"/>
      <c r="AF169" s="357"/>
      <c r="AG169" s="357"/>
      <c r="AH169" s="357"/>
      <c r="AI169" s="357"/>
      <c r="AJ169" s="357"/>
      <c r="AK169" s="357"/>
      <c r="AL169" s="357"/>
      <c r="AM169" s="357"/>
      <c r="AN169" s="357"/>
      <c r="AO169" s="357"/>
      <c r="AP169" s="357"/>
      <c r="AQ169" s="357"/>
    </row>
    <row r="170" spans="3:43" x14ac:dyDescent="0.2">
      <c r="C170" s="294">
        <f t="shared" si="50"/>
        <v>1978</v>
      </c>
      <c r="D170" s="713">
        <v>18119.099255827172</v>
      </c>
      <c r="E170" s="713">
        <v>5374.8542500784179</v>
      </c>
      <c r="F170" s="713">
        <v>1847.009643287691</v>
      </c>
      <c r="G170" s="713">
        <v>25340.963149193281</v>
      </c>
      <c r="I170" s="358"/>
      <c r="J170" s="358"/>
      <c r="K170" s="358"/>
      <c r="M170" s="305">
        <f t="shared" si="51"/>
        <v>0.71501225699876314</v>
      </c>
      <c r="N170" s="305">
        <f t="shared" si="52"/>
        <v>0.2121014192883795</v>
      </c>
      <c r="O170" s="305">
        <f t="shared" si="53"/>
        <v>7.2886323712857373E-2</v>
      </c>
      <c r="Q170" s="713">
        <v>1641.161889560444</v>
      </c>
      <c r="R170" s="713">
        <v>854.53289484956258</v>
      </c>
      <c r="S170" s="713">
        <v>832.06457543414922</v>
      </c>
      <c r="U170" s="306">
        <f t="shared" si="54"/>
        <v>29.736375171826555</v>
      </c>
      <c r="V170" s="306">
        <f t="shared" si="55"/>
        <v>4.5929897617139854</v>
      </c>
      <c r="W170" s="306">
        <f t="shared" si="56"/>
        <v>1.5368312946649518</v>
      </c>
      <c r="X170" s="306">
        <f t="shared" si="57"/>
        <v>35.866196228205489</v>
      </c>
      <c r="AB170" s="357"/>
      <c r="AC170" s="357"/>
      <c r="AD170" s="357"/>
      <c r="AE170" s="357"/>
      <c r="AF170" s="357"/>
      <c r="AG170" s="357"/>
      <c r="AH170" s="357"/>
      <c r="AI170" s="357"/>
      <c r="AJ170" s="357"/>
      <c r="AK170" s="357"/>
      <c r="AL170" s="357"/>
      <c r="AM170" s="357"/>
      <c r="AN170" s="357"/>
      <c r="AO170" s="357"/>
      <c r="AP170" s="357"/>
      <c r="AQ170" s="357"/>
    </row>
    <row r="171" spans="3:43" x14ac:dyDescent="0.2">
      <c r="C171" s="294">
        <f t="shared" si="50"/>
        <v>1979</v>
      </c>
      <c r="D171" s="713">
        <v>18578.657172921739</v>
      </c>
      <c r="E171" s="713">
        <v>5383.280785775125</v>
      </c>
      <c r="F171" s="713">
        <v>1887.8768024197154</v>
      </c>
      <c r="G171" s="713">
        <v>25849.81476111658</v>
      </c>
      <c r="I171" s="358"/>
      <c r="J171" s="358"/>
      <c r="K171" s="358"/>
      <c r="M171" s="305">
        <f t="shared" si="51"/>
        <v>0.71871529233810405</v>
      </c>
      <c r="N171" s="305">
        <f t="shared" si="52"/>
        <v>0.20825219969748807</v>
      </c>
      <c r="O171" s="305">
        <f t="shared" si="53"/>
        <v>7.3032507964407897E-2</v>
      </c>
      <c r="Q171" s="713">
        <v>1648.1943609583379</v>
      </c>
      <c r="R171" s="713">
        <v>856.59406636400411</v>
      </c>
      <c r="S171" s="713">
        <v>839.79565843754904</v>
      </c>
      <c r="U171" s="306">
        <f t="shared" si="54"/>
        <v>30.621237986587786</v>
      </c>
      <c r="V171" s="306">
        <f t="shared" si="55"/>
        <v>4.6112863786663256</v>
      </c>
      <c r="W171" s="306">
        <f t="shared" si="56"/>
        <v>1.5854307423370395</v>
      </c>
      <c r="X171" s="306">
        <f t="shared" si="57"/>
        <v>36.817955107591153</v>
      </c>
      <c r="AB171" s="357"/>
      <c r="AC171" s="357"/>
      <c r="AD171" s="357"/>
      <c r="AE171" s="357"/>
      <c r="AF171" s="357"/>
      <c r="AG171" s="357"/>
      <c r="AH171" s="357"/>
      <c r="AI171" s="357"/>
      <c r="AJ171" s="357"/>
      <c r="AK171" s="357"/>
      <c r="AL171" s="357"/>
      <c r="AM171" s="357"/>
      <c r="AN171" s="357"/>
      <c r="AO171" s="357"/>
      <c r="AP171" s="357"/>
      <c r="AQ171" s="357"/>
    </row>
    <row r="172" spans="3:43" x14ac:dyDescent="0.2">
      <c r="C172" s="294">
        <f t="shared" si="50"/>
        <v>1980</v>
      </c>
      <c r="D172" s="713">
        <v>19025.845870935504</v>
      </c>
      <c r="E172" s="713">
        <v>5534.0241111662435</v>
      </c>
      <c r="F172" s="713">
        <v>2034.5201088884928</v>
      </c>
      <c r="G172" s="713">
        <v>26594.39009099024</v>
      </c>
      <c r="I172" s="358"/>
      <c r="J172" s="358"/>
      <c r="K172" s="358"/>
      <c r="M172" s="305">
        <f t="shared" si="51"/>
        <v>0.71540824233382816</v>
      </c>
      <c r="N172" s="305">
        <f t="shared" si="52"/>
        <v>0.20808990513533468</v>
      </c>
      <c r="O172" s="305">
        <f t="shared" si="53"/>
        <v>7.6501852530837175E-2</v>
      </c>
      <c r="Q172" s="713">
        <v>1655.4160017734341</v>
      </c>
      <c r="R172" s="713">
        <v>858.48492489877822</v>
      </c>
      <c r="S172" s="713">
        <v>847.07810067158675</v>
      </c>
      <c r="U172" s="306">
        <f t="shared" si="54"/>
        <v>31.49568970202165</v>
      </c>
      <c r="V172" s="306">
        <f t="shared" si="55"/>
        <v>4.7508762734625805</v>
      </c>
      <c r="W172" s="306">
        <f t="shared" si="56"/>
        <v>1.7233974296154144</v>
      </c>
      <c r="X172" s="306">
        <f t="shared" si="57"/>
        <v>37.969963405099648</v>
      </c>
      <c r="AB172" s="357"/>
      <c r="AC172" s="357"/>
      <c r="AD172" s="357"/>
      <c r="AE172" s="357"/>
      <c r="AF172" s="357"/>
      <c r="AG172" s="357"/>
      <c r="AH172" s="357"/>
      <c r="AI172" s="357"/>
      <c r="AJ172" s="357"/>
      <c r="AK172" s="357"/>
      <c r="AL172" s="357"/>
      <c r="AM172" s="357"/>
      <c r="AN172" s="357"/>
      <c r="AO172" s="357"/>
      <c r="AP172" s="357"/>
      <c r="AQ172" s="357"/>
    </row>
    <row r="173" spans="3:43" x14ac:dyDescent="0.2">
      <c r="C173" s="294">
        <f t="shared" si="50"/>
        <v>1981</v>
      </c>
      <c r="D173" s="713">
        <v>19706.125472323602</v>
      </c>
      <c r="E173" s="713">
        <v>5989.947764673946</v>
      </c>
      <c r="F173" s="713">
        <v>2103.8960556645948</v>
      </c>
      <c r="G173" s="713">
        <v>27799.969292662143</v>
      </c>
      <c r="I173" s="358"/>
      <c r="J173" s="358"/>
      <c r="K173" s="358"/>
      <c r="M173" s="305">
        <f t="shared" si="51"/>
        <v>0.7088542172427893</v>
      </c>
      <c r="N173" s="305">
        <f t="shared" si="52"/>
        <v>0.21546598493024252</v>
      </c>
      <c r="O173" s="305">
        <f t="shared" si="53"/>
        <v>7.5679797826968181E-2</v>
      </c>
      <c r="Q173" s="713">
        <v>1658.2783557942028</v>
      </c>
      <c r="R173" s="713">
        <v>859.59492435446987</v>
      </c>
      <c r="S173" s="713">
        <v>851.61744536567926</v>
      </c>
      <c r="U173" s="306">
        <f t="shared" si="54"/>
        <v>32.678241347319037</v>
      </c>
      <c r="V173" s="306">
        <f t="shared" si="55"/>
        <v>5.1489286956621267</v>
      </c>
      <c r="W173" s="306">
        <f t="shared" si="56"/>
        <v>1.7917145842400111</v>
      </c>
      <c r="X173" s="306">
        <f t="shared" si="57"/>
        <v>39.618884627221178</v>
      </c>
      <c r="AB173" s="357"/>
      <c r="AC173" s="357"/>
      <c r="AD173" s="357"/>
      <c r="AE173" s="357"/>
      <c r="AF173" s="357"/>
      <c r="AG173" s="357"/>
      <c r="AH173" s="357"/>
      <c r="AI173" s="357"/>
      <c r="AJ173" s="357"/>
      <c r="AK173" s="357"/>
      <c r="AL173" s="357"/>
      <c r="AM173" s="357"/>
      <c r="AN173" s="357"/>
      <c r="AO173" s="357"/>
      <c r="AP173" s="357"/>
      <c r="AQ173" s="357"/>
    </row>
    <row r="174" spans="3:43" x14ac:dyDescent="0.2">
      <c r="C174" s="294">
        <f t="shared" si="50"/>
        <v>1982</v>
      </c>
      <c r="D174" s="713">
        <v>19795.612594444035</v>
      </c>
      <c r="E174" s="713">
        <v>6080.8907777813774</v>
      </c>
      <c r="F174" s="713">
        <v>2179.5249207323927</v>
      </c>
      <c r="G174" s="713">
        <v>28056.028292957806</v>
      </c>
      <c r="I174" s="358"/>
      <c r="J174" s="358"/>
      <c r="K174" s="358"/>
      <c r="M174" s="305">
        <f t="shared" si="51"/>
        <v>0.70557430252566533</v>
      </c>
      <c r="N174" s="305">
        <f t="shared" si="52"/>
        <v>0.21674096968699269</v>
      </c>
      <c r="O174" s="305">
        <f t="shared" si="53"/>
        <v>7.7684727787342006E-2</v>
      </c>
      <c r="Q174" s="713">
        <v>1661.9490475758928</v>
      </c>
      <c r="R174" s="713">
        <v>860.33245872949351</v>
      </c>
      <c r="S174" s="713">
        <v>855.83623294399274</v>
      </c>
      <c r="U174" s="306">
        <f t="shared" si="54"/>
        <v>32.89929949751761</v>
      </c>
      <c r="V174" s="306">
        <f t="shared" si="55"/>
        <v>5.2315877141141547</v>
      </c>
      <c r="W174" s="306">
        <f t="shared" si="56"/>
        <v>1.8653163977671654</v>
      </c>
      <c r="X174" s="306">
        <f t="shared" si="57"/>
        <v>39.996203609398933</v>
      </c>
      <c r="AB174" s="357"/>
      <c r="AC174" s="357"/>
      <c r="AD174" s="357"/>
      <c r="AE174" s="357"/>
      <c r="AF174" s="357"/>
      <c r="AG174" s="357"/>
      <c r="AH174" s="357"/>
      <c r="AI174" s="357"/>
      <c r="AJ174" s="357"/>
      <c r="AK174" s="357"/>
      <c r="AL174" s="357"/>
      <c r="AM174" s="357"/>
      <c r="AN174" s="357"/>
      <c r="AO174" s="357"/>
      <c r="AP174" s="357"/>
      <c r="AQ174" s="357"/>
    </row>
    <row r="175" spans="3:43" x14ac:dyDescent="0.2">
      <c r="C175" s="294">
        <f t="shared" si="50"/>
        <v>1983</v>
      </c>
      <c r="D175" s="713">
        <v>19934.155033266452</v>
      </c>
      <c r="E175" s="713">
        <v>6192.1646805046294</v>
      </c>
      <c r="F175" s="713">
        <v>2274.2932779573407</v>
      </c>
      <c r="G175" s="713">
        <v>28400.612991728423</v>
      </c>
      <c r="I175" s="358"/>
      <c r="J175" s="358"/>
      <c r="K175" s="358"/>
      <c r="M175" s="305">
        <f t="shared" si="51"/>
        <v>0.7018917175862438</v>
      </c>
      <c r="N175" s="305">
        <f t="shared" si="52"/>
        <v>0.21802926163277092</v>
      </c>
      <c r="O175" s="305">
        <f t="shared" si="53"/>
        <v>8.0079020780985277E-2</v>
      </c>
      <c r="Q175" s="713">
        <v>1665.8284387981128</v>
      </c>
      <c r="R175" s="713">
        <v>861.14205640882108</v>
      </c>
      <c r="S175" s="713">
        <v>860.01439330439678</v>
      </c>
      <c r="U175" s="306">
        <f t="shared" si="54"/>
        <v>33.206882357825791</v>
      </c>
      <c r="V175" s="306">
        <f t="shared" si="55"/>
        <v>5.332333426591827</v>
      </c>
      <c r="W175" s="306">
        <f t="shared" si="56"/>
        <v>1.95592495363875</v>
      </c>
      <c r="X175" s="306">
        <f t="shared" si="57"/>
        <v>40.495140738056371</v>
      </c>
      <c r="AB175" s="357"/>
      <c r="AC175" s="357"/>
      <c r="AD175" s="357"/>
      <c r="AE175" s="357"/>
      <c r="AF175" s="357"/>
      <c r="AG175" s="357"/>
      <c r="AH175" s="357"/>
      <c r="AI175" s="357"/>
      <c r="AJ175" s="357"/>
      <c r="AK175" s="357"/>
      <c r="AL175" s="357"/>
      <c r="AM175" s="357"/>
      <c r="AN175" s="357"/>
      <c r="AO175" s="357"/>
      <c r="AP175" s="357"/>
      <c r="AQ175" s="357"/>
    </row>
    <row r="176" spans="3:43" x14ac:dyDescent="0.2">
      <c r="C176" s="294">
        <f t="shared" si="50"/>
        <v>1984</v>
      </c>
      <c r="D176" s="713">
        <v>20463.036404730548</v>
      </c>
      <c r="E176" s="713">
        <v>6228.1664305705599</v>
      </c>
      <c r="F176" s="713">
        <v>2344.7780178749404</v>
      </c>
      <c r="G176" s="713">
        <v>29035.98085317605</v>
      </c>
      <c r="I176" s="358"/>
      <c r="J176" s="358"/>
      <c r="K176" s="358"/>
      <c r="M176" s="305">
        <f t="shared" si="51"/>
        <v>0.70474755126077426</v>
      </c>
      <c r="N176" s="305">
        <f t="shared" si="52"/>
        <v>0.21449822763226209</v>
      </c>
      <c r="O176" s="305">
        <f t="shared" si="53"/>
        <v>8.0754221106963606E-2</v>
      </c>
      <c r="Q176" s="713">
        <v>1670.7215368590071</v>
      </c>
      <c r="R176" s="713">
        <v>862.09768037595381</v>
      </c>
      <c r="S176" s="713">
        <v>864.39153000080728</v>
      </c>
      <c r="U176" s="306">
        <f t="shared" si="54"/>
        <v>34.188035630913234</v>
      </c>
      <c r="V176" s="306">
        <f t="shared" si="55"/>
        <v>5.3692878327902633</v>
      </c>
      <c r="W176" s="306">
        <f t="shared" si="56"/>
        <v>2.0268062583831798</v>
      </c>
      <c r="X176" s="306">
        <f t="shared" si="57"/>
        <v>41.584129722086679</v>
      </c>
      <c r="AB176" s="357"/>
      <c r="AC176" s="357"/>
      <c r="AD176" s="357"/>
      <c r="AE176" s="357"/>
      <c r="AF176" s="357"/>
      <c r="AG176" s="357"/>
      <c r="AH176" s="357"/>
      <c r="AI176" s="357"/>
      <c r="AJ176" s="357"/>
      <c r="AK176" s="357"/>
      <c r="AL176" s="357"/>
      <c r="AM176" s="357"/>
      <c r="AN176" s="357"/>
      <c r="AO176" s="357"/>
      <c r="AP176" s="357"/>
      <c r="AQ176" s="357"/>
    </row>
    <row r="177" spans="3:43" x14ac:dyDescent="0.2">
      <c r="C177" s="294">
        <f t="shared" si="50"/>
        <v>1985</v>
      </c>
      <c r="D177" s="714">
        <v>20997.953809162947</v>
      </c>
      <c r="E177" s="714">
        <v>6258.1210116801039</v>
      </c>
      <c r="F177" s="714">
        <v>2415.26275779254</v>
      </c>
      <c r="G177" s="714">
        <v>29671.337578635594</v>
      </c>
      <c r="I177" s="314">
        <v>0.35818277597716036</v>
      </c>
      <c r="J177" s="314">
        <v>0.26240607148843675</v>
      </c>
      <c r="K177" s="314">
        <v>0.49321624718270707</v>
      </c>
      <c r="M177" s="305">
        <f>D177/$G177</f>
        <v>0.70768477334443503</v>
      </c>
      <c r="N177" s="305">
        <f t="shared" ref="N177:O202" si="58">E177/$G177</f>
        <v>0.21091469149628667</v>
      </c>
      <c r="O177" s="305">
        <f t="shared" si="58"/>
        <v>8.1400535159278226E-2</v>
      </c>
      <c r="Q177" s="718">
        <v>1675.4681980441881</v>
      </c>
      <c r="R177" s="718">
        <v>863.10781792195189</v>
      </c>
      <c r="S177" s="718">
        <v>871.76905256593579</v>
      </c>
      <c r="U177" s="306">
        <f>D177*Q177*0.000001</f>
        <v>35.181403831253334</v>
      </c>
      <c r="V177" s="306">
        <f t="shared" ref="V177:W202" si="59">E177*R177*0.000001</f>
        <v>5.4014331706827328</v>
      </c>
      <c r="W177" s="306">
        <f t="shared" si="59"/>
        <v>2.1055513260585914</v>
      </c>
      <c r="X177" s="306">
        <f>SUM(U177:W177)</f>
        <v>42.688388327994659</v>
      </c>
      <c r="AB177" s="371"/>
      <c r="AC177" s="371"/>
      <c r="AD177" s="371"/>
      <c r="AE177" s="357"/>
      <c r="AF177" s="359"/>
      <c r="AG177" s="359"/>
      <c r="AH177" s="359"/>
      <c r="AI177" s="357"/>
      <c r="AJ177" s="370"/>
      <c r="AK177" s="370"/>
      <c r="AL177" s="370"/>
      <c r="AM177" s="357"/>
      <c r="AN177" s="357"/>
      <c r="AO177" s="357"/>
      <c r="AP177" s="357"/>
      <c r="AQ177" s="357"/>
    </row>
    <row r="178" spans="3:43" x14ac:dyDescent="0.2">
      <c r="C178" s="294">
        <f t="shared" si="50"/>
        <v>1986</v>
      </c>
      <c r="D178" s="714">
        <v>21522.9846078714</v>
      </c>
      <c r="E178" s="714">
        <v>6284.1680367696572</v>
      </c>
      <c r="F178" s="714">
        <v>2485.7474977101397</v>
      </c>
      <c r="G178" s="714">
        <v>30292.900142351198</v>
      </c>
      <c r="I178" s="314">
        <v>0.36085964589635411</v>
      </c>
      <c r="J178" s="314">
        <v>0.2626709504070972</v>
      </c>
      <c r="K178" s="314">
        <v>0.49178245413957</v>
      </c>
      <c r="M178" s="305">
        <f t="shared" ref="M178:M202" si="60">D178/$G178</f>
        <v>0.71049600753745734</v>
      </c>
      <c r="N178" s="305">
        <f t="shared" si="58"/>
        <v>0.20744689373547409</v>
      </c>
      <c r="O178" s="305">
        <f t="shared" si="58"/>
        <v>8.2057098727068498E-2</v>
      </c>
      <c r="Q178" s="718">
        <v>1680.5417748097573</v>
      </c>
      <c r="R178" s="718">
        <v>883.38603113134957</v>
      </c>
      <c r="S178" s="718">
        <v>879.14626524286598</v>
      </c>
      <c r="U178" s="306">
        <f t="shared" ref="U178:U202" si="61">D178*Q178*0.000001</f>
        <v>36.170274752115283</v>
      </c>
      <c r="V178" s="306">
        <f t="shared" si="59"/>
        <v>5.5513462609644328</v>
      </c>
      <c r="W178" s="306">
        <f t="shared" si="59"/>
        <v>2.185335628948669</v>
      </c>
      <c r="X178" s="306">
        <f t="shared" ref="X178:X202" si="62">SUM(U178:W178)</f>
        <v>43.906956642028383</v>
      </c>
      <c r="AB178" s="371"/>
      <c r="AC178" s="371"/>
      <c r="AD178" s="371"/>
      <c r="AE178" s="357"/>
      <c r="AF178" s="359"/>
      <c r="AG178" s="359"/>
      <c r="AH178" s="359"/>
      <c r="AI178" s="357"/>
      <c r="AJ178" s="370"/>
      <c r="AK178" s="370"/>
      <c r="AL178" s="370"/>
      <c r="AM178" s="357"/>
      <c r="AN178" s="357"/>
      <c r="AO178" s="357"/>
      <c r="AP178" s="357"/>
      <c r="AQ178" s="357"/>
    </row>
    <row r="179" spans="3:43" x14ac:dyDescent="0.2">
      <c r="C179" s="294">
        <f t="shared" si="50"/>
        <v>1987</v>
      </c>
      <c r="D179" s="714">
        <v>22062.027647010753</v>
      </c>
      <c r="E179" s="714">
        <v>6303.395635698178</v>
      </c>
      <c r="F179" s="714">
        <v>2548.1201965669757</v>
      </c>
      <c r="G179" s="714">
        <v>30913.543479275904</v>
      </c>
      <c r="I179" s="314">
        <v>0.36353651581554786</v>
      </c>
      <c r="J179" s="314">
        <v>0.2629358293257576</v>
      </c>
      <c r="K179" s="314">
        <v>0.49034866109643288</v>
      </c>
      <c r="M179" s="305">
        <f t="shared" si="60"/>
        <v>0.71366867605458728</v>
      </c>
      <c r="N179" s="305">
        <f t="shared" si="58"/>
        <v>0.20390401507753081</v>
      </c>
      <c r="O179" s="305">
        <f t="shared" si="58"/>
        <v>8.2427308867882035E-2</v>
      </c>
      <c r="Q179" s="718">
        <v>1701.2946340489991</v>
      </c>
      <c r="R179" s="718">
        <v>899.61000711534541</v>
      </c>
      <c r="S179" s="718">
        <v>886.52358491398491</v>
      </c>
      <c r="U179" s="306">
        <f t="shared" si="61"/>
        <v>37.534009252100056</v>
      </c>
      <c r="V179" s="306">
        <f t="shared" si="59"/>
        <v>5.6705977926812743</v>
      </c>
      <c r="W179" s="306">
        <f t="shared" si="59"/>
        <v>2.2589686514522831</v>
      </c>
      <c r="X179" s="306">
        <f t="shared" si="62"/>
        <v>45.463575696233612</v>
      </c>
      <c r="AB179" s="371"/>
      <c r="AC179" s="371"/>
      <c r="AD179" s="371"/>
      <c r="AE179" s="357"/>
      <c r="AF179" s="359"/>
      <c r="AG179" s="359"/>
      <c r="AH179" s="359"/>
      <c r="AI179" s="357"/>
      <c r="AJ179" s="370"/>
      <c r="AK179" s="370"/>
      <c r="AL179" s="370"/>
      <c r="AM179" s="357"/>
      <c r="AN179" s="357"/>
      <c r="AO179" s="357"/>
      <c r="AP179" s="357"/>
      <c r="AQ179" s="357"/>
    </row>
    <row r="180" spans="3:43" x14ac:dyDescent="0.2">
      <c r="C180" s="294">
        <f t="shared" si="50"/>
        <v>1988</v>
      </c>
      <c r="D180" s="714">
        <v>22421.7701941017</v>
      </c>
      <c r="E180" s="714">
        <v>6461.0371355785437</v>
      </c>
      <c r="F180" s="714">
        <v>2600.1523384387251</v>
      </c>
      <c r="G180" s="714">
        <v>31482.959668118969</v>
      </c>
      <c r="I180" s="314">
        <v>0.36407568184208883</v>
      </c>
      <c r="J180" s="314">
        <v>0.26555733204534415</v>
      </c>
      <c r="K180" s="314">
        <v>0.49047989341220694</v>
      </c>
      <c r="M180" s="305">
        <f t="shared" si="60"/>
        <v>0.71218749540904736</v>
      </c>
      <c r="N180" s="305">
        <f t="shared" si="58"/>
        <v>0.20522330821778723</v>
      </c>
      <c r="O180" s="305">
        <f t="shared" si="58"/>
        <v>8.2589196373165447E-2</v>
      </c>
      <c r="Q180" s="718">
        <v>1721.169214259663</v>
      </c>
      <c r="R180" s="718">
        <v>911.42493594436439</v>
      </c>
      <c r="S180" s="718">
        <v>912.87176907079856</v>
      </c>
      <c r="U180" s="306">
        <f t="shared" si="61"/>
        <v>38.591660587292751</v>
      </c>
      <c r="V180" s="306">
        <f t="shared" si="59"/>
        <v>5.888750357428834</v>
      </c>
      <c r="W180" s="306">
        <f t="shared" si="59"/>
        <v>2.3736056650441326</v>
      </c>
      <c r="X180" s="306">
        <f t="shared" si="62"/>
        <v>46.854016609765715</v>
      </c>
      <c r="AB180" s="371"/>
      <c r="AC180" s="371"/>
      <c r="AD180" s="371"/>
      <c r="AE180" s="357"/>
      <c r="AF180" s="359"/>
      <c r="AG180" s="359"/>
      <c r="AH180" s="359"/>
      <c r="AI180" s="357"/>
      <c r="AJ180" s="370"/>
      <c r="AK180" s="370"/>
      <c r="AL180" s="370"/>
      <c r="AM180" s="357"/>
      <c r="AN180" s="357"/>
      <c r="AO180" s="357"/>
      <c r="AP180" s="357"/>
      <c r="AQ180" s="357"/>
    </row>
    <row r="181" spans="3:43" x14ac:dyDescent="0.2">
      <c r="C181" s="294">
        <f t="shared" si="50"/>
        <v>1989</v>
      </c>
      <c r="D181" s="714">
        <v>22766.941966810802</v>
      </c>
      <c r="E181" s="714">
        <v>6611.7724857785215</v>
      </c>
      <c r="F181" s="714">
        <v>2645.6740629393735</v>
      </c>
      <c r="G181" s="714">
        <v>32024.388515528699</v>
      </c>
      <c r="I181" s="314">
        <v>0.36461484786862974</v>
      </c>
      <c r="J181" s="314">
        <v>0.26817883476493076</v>
      </c>
      <c r="K181" s="314">
        <v>0.49061112572798099</v>
      </c>
      <c r="M181" s="305">
        <f t="shared" si="60"/>
        <v>0.71092511120926039</v>
      </c>
      <c r="N181" s="305">
        <f t="shared" si="58"/>
        <v>0.20646053811683113</v>
      </c>
      <c r="O181" s="305">
        <f t="shared" si="58"/>
        <v>8.2614350673908418E-2</v>
      </c>
      <c r="Q181" s="718">
        <v>1740.6071825859694</v>
      </c>
      <c r="R181" s="718">
        <v>921.31396295525235</v>
      </c>
      <c r="S181" s="718">
        <v>939.21004240537275</v>
      </c>
      <c r="U181" s="306">
        <f t="shared" si="61"/>
        <v>39.628302712948823</v>
      </c>
      <c r="V181" s="306">
        <f t="shared" si="59"/>
        <v>6.0915183110311091</v>
      </c>
      <c r="W181" s="306">
        <f t="shared" si="59"/>
        <v>2.4848436488440835</v>
      </c>
      <c r="X181" s="306">
        <f t="shared" si="62"/>
        <v>48.204664672824016</v>
      </c>
      <c r="AB181" s="371"/>
      <c r="AC181" s="371"/>
      <c r="AD181" s="371"/>
      <c r="AE181" s="357"/>
      <c r="AF181" s="359"/>
      <c r="AG181" s="359"/>
      <c r="AH181" s="359"/>
      <c r="AI181" s="357"/>
      <c r="AJ181" s="370"/>
      <c r="AK181" s="370"/>
      <c r="AL181" s="370"/>
      <c r="AM181" s="357"/>
      <c r="AN181" s="357"/>
      <c r="AO181" s="357"/>
      <c r="AP181" s="357"/>
      <c r="AQ181" s="357"/>
    </row>
    <row r="182" spans="3:43" x14ac:dyDescent="0.2">
      <c r="C182" s="294">
        <f t="shared" si="50"/>
        <v>1990</v>
      </c>
      <c r="D182" s="714">
        <v>22835.06167135634</v>
      </c>
      <c r="E182" s="714">
        <v>6562.0445464301974</v>
      </c>
      <c r="F182" s="714">
        <v>2768.2321306571152</v>
      </c>
      <c r="G182" s="714">
        <v>32165.338348443653</v>
      </c>
      <c r="I182" s="314">
        <v>0.3631301436301767</v>
      </c>
      <c r="J182" s="314">
        <v>0.26708290867105539</v>
      </c>
      <c r="K182" s="314">
        <v>0.49960704188871885</v>
      </c>
      <c r="M182" s="305">
        <f t="shared" si="60"/>
        <v>0.70992760666735633</v>
      </c>
      <c r="N182" s="305">
        <f t="shared" si="58"/>
        <v>0.20400980942106917</v>
      </c>
      <c r="O182" s="305">
        <f t="shared" si="58"/>
        <v>8.6062583911574439E-2</v>
      </c>
      <c r="Q182" s="718">
        <v>1760.8233489677034</v>
      </c>
      <c r="R182" s="718">
        <v>928.89303804735766</v>
      </c>
      <c r="S182" s="718">
        <v>965.53968241826635</v>
      </c>
      <c r="U182" s="306">
        <f t="shared" si="61"/>
        <v>40.208509766041708</v>
      </c>
      <c r="V182" s="306">
        <f t="shared" si="59"/>
        <v>6.0954374945356404</v>
      </c>
      <c r="W182" s="306">
        <f t="shared" si="59"/>
        <v>2.6728379722947118</v>
      </c>
      <c r="X182" s="306">
        <f t="shared" si="62"/>
        <v>48.976785232872061</v>
      </c>
      <c r="AB182" s="371"/>
      <c r="AC182" s="371"/>
      <c r="AD182" s="371"/>
      <c r="AE182" s="357"/>
      <c r="AF182" s="359"/>
      <c r="AG182" s="359"/>
      <c r="AH182" s="359"/>
      <c r="AI182" s="357"/>
      <c r="AJ182" s="370"/>
      <c r="AK182" s="370"/>
      <c r="AL182" s="370"/>
      <c r="AM182" s="357"/>
      <c r="AN182" s="357"/>
      <c r="AO182" s="357"/>
      <c r="AP182" s="357"/>
      <c r="AQ182" s="357"/>
    </row>
    <row r="183" spans="3:43" x14ac:dyDescent="0.2">
      <c r="C183" s="294">
        <f t="shared" si="50"/>
        <v>1991</v>
      </c>
      <c r="D183" s="714">
        <v>22869.568195305834</v>
      </c>
      <c r="E183" s="714">
        <v>6503.4053578103894</v>
      </c>
      <c r="F183" s="714">
        <v>2889.2675829770569</v>
      </c>
      <c r="G183" s="714">
        <v>32262.241136093278</v>
      </c>
      <c r="I183" s="314">
        <v>0.36164543939172372</v>
      </c>
      <c r="J183" s="314">
        <v>0.26598698257718001</v>
      </c>
      <c r="K183" s="314">
        <v>0.50860295804945665</v>
      </c>
      <c r="M183" s="305">
        <f t="shared" si="60"/>
        <v>0.70886483362498265</v>
      </c>
      <c r="N183" s="305">
        <f t="shared" si="58"/>
        <v>0.20157946654656689</v>
      </c>
      <c r="O183" s="305">
        <f t="shared" si="58"/>
        <v>8.9555699828450477E-2</v>
      </c>
      <c r="Q183" s="718">
        <v>1778.7066113414987</v>
      </c>
      <c r="R183" s="718">
        <v>932.52016011542082</v>
      </c>
      <c r="S183" s="718">
        <v>981.33532147319249</v>
      </c>
      <c r="U183" s="306">
        <f t="shared" si="61"/>
        <v>40.678252147515749</v>
      </c>
      <c r="V183" s="306">
        <f t="shared" si="59"/>
        <v>6.0645566055608295</v>
      </c>
      <c r="W183" s="306">
        <f t="shared" si="59"/>
        <v>2.8353403323628639</v>
      </c>
      <c r="X183" s="306">
        <f t="shared" si="62"/>
        <v>49.578149085439442</v>
      </c>
      <c r="AB183" s="371"/>
      <c r="AC183" s="371"/>
      <c r="AD183" s="371"/>
      <c r="AE183" s="357"/>
      <c r="AF183" s="359"/>
      <c r="AG183" s="359"/>
      <c r="AH183" s="359"/>
      <c r="AI183" s="357"/>
      <c r="AJ183" s="370"/>
      <c r="AK183" s="370"/>
      <c r="AL183" s="370"/>
      <c r="AM183" s="357"/>
      <c r="AN183" s="357"/>
      <c r="AO183" s="357"/>
      <c r="AP183" s="357"/>
      <c r="AQ183" s="357"/>
    </row>
    <row r="184" spans="3:43" x14ac:dyDescent="0.2">
      <c r="C184" s="294">
        <f t="shared" si="50"/>
        <v>1992</v>
      </c>
      <c r="D184" s="714">
        <v>23385.39940321945</v>
      </c>
      <c r="E184" s="714">
        <v>6648.9140277418473</v>
      </c>
      <c r="F184" s="714">
        <v>2895.2954014170718</v>
      </c>
      <c r="G184" s="714">
        <v>32929.60883237837</v>
      </c>
      <c r="I184" s="314">
        <v>0.36316784458716422</v>
      </c>
      <c r="J184" s="314">
        <v>0.26867521298370101</v>
      </c>
      <c r="K184" s="314">
        <v>0.50484464040065402</v>
      </c>
      <c r="M184" s="305">
        <f t="shared" si="60"/>
        <v>0.71016329171288306</v>
      </c>
      <c r="N184" s="305">
        <f t="shared" si="58"/>
        <v>0.20191293682189859</v>
      </c>
      <c r="O184" s="305">
        <f t="shared" si="58"/>
        <v>8.7923771465218362E-2</v>
      </c>
      <c r="Q184" s="718">
        <v>1801.1985467338577</v>
      </c>
      <c r="R184" s="718">
        <v>933.32491949166683</v>
      </c>
      <c r="S184" s="718">
        <v>997.40704579629357</v>
      </c>
      <c r="U184" s="306">
        <f t="shared" si="61"/>
        <v>42.121747419869699</v>
      </c>
      <c r="V184" s="306">
        <f t="shared" si="59"/>
        <v>6.205597149649174</v>
      </c>
      <c r="W184" s="306">
        <f t="shared" si="59"/>
        <v>2.8877880330349956</v>
      </c>
      <c r="X184" s="306">
        <f t="shared" si="62"/>
        <v>51.215132602553865</v>
      </c>
      <c r="AB184" s="371"/>
      <c r="AC184" s="371"/>
      <c r="AD184" s="371"/>
      <c r="AE184" s="357"/>
      <c r="AF184" s="359"/>
      <c r="AG184" s="359"/>
      <c r="AH184" s="359"/>
      <c r="AI184" s="357"/>
      <c r="AJ184" s="370"/>
      <c r="AK184" s="370"/>
      <c r="AL184" s="370"/>
      <c r="AM184" s="357"/>
      <c r="AN184" s="357"/>
      <c r="AO184" s="357"/>
      <c r="AP184" s="357"/>
      <c r="AQ184" s="357"/>
    </row>
    <row r="185" spans="3:43" x14ac:dyDescent="0.2">
      <c r="C185" s="294">
        <f t="shared" si="50"/>
        <v>1993</v>
      </c>
      <c r="D185" s="714">
        <v>23938.940282480795</v>
      </c>
      <c r="E185" s="714">
        <v>6790.7472384821431</v>
      </c>
      <c r="F185" s="714">
        <v>2910.7037618819354</v>
      </c>
      <c r="G185" s="714">
        <v>33640.391282844874</v>
      </c>
      <c r="I185" s="314">
        <v>0.36469024978260467</v>
      </c>
      <c r="J185" s="314">
        <v>0.27136344339022195</v>
      </c>
      <c r="K185" s="314">
        <v>0.50108632275185139</v>
      </c>
      <c r="M185" s="305">
        <f t="shared" si="60"/>
        <v>0.71161301547311684</v>
      </c>
      <c r="N185" s="305">
        <f t="shared" si="58"/>
        <v>0.20186290882844538</v>
      </c>
      <c r="O185" s="305">
        <f t="shared" si="58"/>
        <v>8.6524075698437758E-2</v>
      </c>
      <c r="Q185" s="718">
        <v>1823.1335063605684</v>
      </c>
      <c r="R185" s="718">
        <v>932.33829188847233</v>
      </c>
      <c r="S185" s="718">
        <v>1013.4818590833913</v>
      </c>
      <c r="U185" s="306">
        <f t="shared" si="61"/>
        <v>43.643884135755464</v>
      </c>
      <c r="V185" s="306">
        <f t="shared" si="59"/>
        <v>6.3312736809728012</v>
      </c>
      <c r="W185" s="306">
        <f t="shared" si="59"/>
        <v>2.9499454598331245</v>
      </c>
      <c r="X185" s="306">
        <f t="shared" si="62"/>
        <v>52.925103276561387</v>
      </c>
      <c r="AB185" s="371"/>
      <c r="AC185" s="371"/>
      <c r="AD185" s="371"/>
      <c r="AE185" s="357"/>
      <c r="AF185" s="359"/>
      <c r="AG185" s="359"/>
      <c r="AH185" s="359"/>
      <c r="AI185" s="357"/>
      <c r="AJ185" s="370"/>
      <c r="AK185" s="370"/>
      <c r="AL185" s="370"/>
      <c r="AM185" s="357"/>
      <c r="AN185" s="357"/>
      <c r="AO185" s="357"/>
      <c r="AP185" s="357"/>
      <c r="AQ185" s="357"/>
    </row>
    <row r="186" spans="3:43" x14ac:dyDescent="0.2">
      <c r="C186" s="294">
        <f t="shared" si="50"/>
        <v>1994</v>
      </c>
      <c r="D186" s="714">
        <v>24339.094598105654</v>
      </c>
      <c r="E186" s="714">
        <v>6791.4951112568951</v>
      </c>
      <c r="F186" s="714">
        <v>3044.7613444200319</v>
      </c>
      <c r="G186" s="714">
        <v>34175.351053782579</v>
      </c>
      <c r="I186" s="314">
        <v>0.36519939556902553</v>
      </c>
      <c r="J186" s="314">
        <v>0.26977558795431955</v>
      </c>
      <c r="K186" s="314">
        <v>0.51141206719550902</v>
      </c>
      <c r="M186" s="305">
        <f t="shared" si="60"/>
        <v>0.71218272373567226</v>
      </c>
      <c r="N186" s="305">
        <f t="shared" si="58"/>
        <v>0.19872495532142317</v>
      </c>
      <c r="O186" s="305">
        <f t="shared" si="58"/>
        <v>8.9092320942904646E-2</v>
      </c>
      <c r="Q186" s="718">
        <v>1845.4844549840202</v>
      </c>
      <c r="R186" s="718">
        <v>933.62955552208155</v>
      </c>
      <c r="S186" s="718">
        <v>1022.2645019244005</v>
      </c>
      <c r="U186" s="306">
        <f t="shared" si="61"/>
        <v>44.917420729189523</v>
      </c>
      <c r="V186" s="306">
        <f t="shared" si="59"/>
        <v>6.3407405620531643</v>
      </c>
      <c r="W186" s="306">
        <f t="shared" si="59"/>
        <v>3.1125514392322118</v>
      </c>
      <c r="X186" s="306">
        <f t="shared" si="62"/>
        <v>54.370712730474899</v>
      </c>
      <c r="AB186" s="371"/>
      <c r="AC186" s="371"/>
      <c r="AD186" s="371"/>
      <c r="AE186" s="357"/>
      <c r="AF186" s="359"/>
      <c r="AG186" s="359"/>
      <c r="AH186" s="359"/>
      <c r="AI186" s="357"/>
      <c r="AJ186" s="370"/>
      <c r="AK186" s="370"/>
      <c r="AL186" s="370"/>
      <c r="AM186" s="357"/>
      <c r="AN186" s="357"/>
      <c r="AO186" s="357"/>
      <c r="AP186" s="357"/>
      <c r="AQ186" s="357"/>
    </row>
    <row r="187" spans="3:43" x14ac:dyDescent="0.2">
      <c r="C187" s="294">
        <f t="shared" si="50"/>
        <v>1995</v>
      </c>
      <c r="D187" s="714">
        <v>24744.82956514704</v>
      </c>
      <c r="E187" s="714">
        <v>6797.0214672422453</v>
      </c>
      <c r="F187" s="714">
        <v>3194.3225709429098</v>
      </c>
      <c r="G187" s="714">
        <v>34736.173603332194</v>
      </c>
      <c r="I187" s="314">
        <v>0.36570854135544639</v>
      </c>
      <c r="J187" s="314">
        <v>0.26818773251841721</v>
      </c>
      <c r="K187" s="314">
        <v>0.52173781163916666</v>
      </c>
      <c r="M187" s="305">
        <f t="shared" si="60"/>
        <v>0.7123648634337002</v>
      </c>
      <c r="N187" s="305">
        <f t="shared" si="58"/>
        <v>0.1956755958460035</v>
      </c>
      <c r="O187" s="305">
        <f t="shared" si="58"/>
        <v>9.1959540720296343E-2</v>
      </c>
      <c r="Q187" s="718">
        <v>1863.7002327474211</v>
      </c>
      <c r="R187" s="718">
        <v>938.38611549981965</v>
      </c>
      <c r="S187" s="718">
        <v>1031.0376170572688</v>
      </c>
      <c r="U187" s="306">
        <f t="shared" si="61"/>
        <v>46.116944619859808</v>
      </c>
      <c r="V187" s="306">
        <f t="shared" si="59"/>
        <v>6.3782305716143348</v>
      </c>
      <c r="W187" s="306">
        <f t="shared" si="59"/>
        <v>3.2934667316572259</v>
      </c>
      <c r="X187" s="306">
        <f t="shared" si="62"/>
        <v>55.788641923131372</v>
      </c>
      <c r="AB187" s="371"/>
      <c r="AC187" s="371"/>
      <c r="AD187" s="371"/>
      <c r="AE187" s="357"/>
      <c r="AF187" s="359"/>
      <c r="AG187" s="359"/>
      <c r="AH187" s="359"/>
      <c r="AI187" s="357"/>
      <c r="AJ187" s="370"/>
      <c r="AK187" s="370"/>
      <c r="AL187" s="370"/>
      <c r="AM187" s="357"/>
      <c r="AN187" s="357"/>
      <c r="AO187" s="357"/>
      <c r="AP187" s="357"/>
      <c r="AQ187" s="357"/>
    </row>
    <row r="188" spans="3:43" x14ac:dyDescent="0.2">
      <c r="C188" s="294">
        <f t="shared" si="50"/>
        <v>1996</v>
      </c>
      <c r="D188" s="714">
        <v>24854.043282860952</v>
      </c>
      <c r="E188" s="714">
        <v>6807.8166344176852</v>
      </c>
      <c r="F188" s="714">
        <v>3268.8256341671604</v>
      </c>
      <c r="G188" s="714">
        <v>34930.6855514458</v>
      </c>
      <c r="I188" s="314">
        <v>0.36438352268760432</v>
      </c>
      <c r="J188" s="314">
        <v>0.26738781942882373</v>
      </c>
      <c r="K188" s="314">
        <v>0.52629224514514228</v>
      </c>
      <c r="M188" s="305">
        <f t="shared" si="60"/>
        <v>0.71152463487314033</v>
      </c>
      <c r="N188" s="305">
        <f t="shared" si="58"/>
        <v>0.1948950192915955</v>
      </c>
      <c r="O188" s="305">
        <f t="shared" si="58"/>
        <v>9.3580345835264089E-2</v>
      </c>
      <c r="Q188" s="718">
        <v>1884.3431020027779</v>
      </c>
      <c r="R188" s="718">
        <v>945.63820317130808</v>
      </c>
      <c r="S188" s="718">
        <v>1040.0491240265296</v>
      </c>
      <c r="U188" s="306">
        <f t="shared" si="61"/>
        <v>46.833545016937506</v>
      </c>
      <c r="V188" s="306">
        <f t="shared" si="59"/>
        <v>6.4377314896904814</v>
      </c>
      <c r="W188" s="306">
        <f t="shared" si="59"/>
        <v>3.39973923741102</v>
      </c>
      <c r="X188" s="306">
        <f t="shared" si="62"/>
        <v>56.671015744039003</v>
      </c>
      <c r="AB188" s="371"/>
      <c r="AC188" s="371"/>
      <c r="AD188" s="371"/>
      <c r="AE188" s="357"/>
      <c r="AF188" s="359"/>
      <c r="AG188" s="359"/>
      <c r="AH188" s="359"/>
      <c r="AI188" s="357"/>
      <c r="AJ188" s="370"/>
      <c r="AK188" s="370"/>
      <c r="AL188" s="370"/>
      <c r="AM188" s="357"/>
      <c r="AN188" s="357"/>
      <c r="AO188" s="357"/>
      <c r="AP188" s="357"/>
      <c r="AQ188" s="357"/>
    </row>
    <row r="189" spans="3:43" x14ac:dyDescent="0.2">
      <c r="C189" s="294">
        <f t="shared" si="50"/>
        <v>1997</v>
      </c>
      <c r="D189" s="714">
        <v>24965.709352189711</v>
      </c>
      <c r="E189" s="714">
        <v>6820.4974628778245</v>
      </c>
      <c r="F189" s="714">
        <v>3343.571958101576</v>
      </c>
      <c r="G189" s="714">
        <v>35129.778773169113</v>
      </c>
      <c r="I189" s="314">
        <v>0.36305850401976225</v>
      </c>
      <c r="J189" s="314">
        <v>0.2665879063392303</v>
      </c>
      <c r="K189" s="314">
        <v>0.5308466786511179</v>
      </c>
      <c r="M189" s="305">
        <f t="shared" si="60"/>
        <v>0.71067083893103367</v>
      </c>
      <c r="N189" s="305">
        <f t="shared" si="58"/>
        <v>0.19415144931362563</v>
      </c>
      <c r="O189" s="305">
        <f t="shared" si="58"/>
        <v>9.5177711755340691E-2</v>
      </c>
      <c r="Q189" s="718">
        <v>1904.0152709493104</v>
      </c>
      <c r="R189" s="718">
        <v>953.33319289131282</v>
      </c>
      <c r="S189" s="718">
        <v>1049.0551565958492</v>
      </c>
      <c r="U189" s="306">
        <f t="shared" si="61"/>
        <v>47.535091856651221</v>
      </c>
      <c r="V189" s="306">
        <f t="shared" si="59"/>
        <v>6.5022066233924152</v>
      </c>
      <c r="W189" s="306">
        <f t="shared" si="59"/>
        <v>3.5075914040957388</v>
      </c>
      <c r="X189" s="306">
        <f t="shared" si="62"/>
        <v>57.54488988413938</v>
      </c>
      <c r="AB189" s="371"/>
      <c r="AC189" s="371"/>
      <c r="AD189" s="371"/>
      <c r="AE189" s="357"/>
      <c r="AF189" s="359"/>
      <c r="AG189" s="359"/>
      <c r="AH189" s="359"/>
      <c r="AI189" s="357"/>
      <c r="AJ189" s="370"/>
      <c r="AK189" s="370"/>
      <c r="AL189" s="370"/>
      <c r="AM189" s="357"/>
      <c r="AN189" s="357"/>
      <c r="AO189" s="357"/>
      <c r="AP189" s="357"/>
      <c r="AQ189" s="357"/>
    </row>
    <row r="190" spans="3:43" x14ac:dyDescent="0.2">
      <c r="C190" s="294">
        <f t="shared" si="50"/>
        <v>1998</v>
      </c>
      <c r="D190" s="714">
        <v>25293.732733535417</v>
      </c>
      <c r="E190" s="714">
        <v>6924.9731574050884</v>
      </c>
      <c r="F190" s="714">
        <v>3534.8711190933186</v>
      </c>
      <c r="G190" s="714">
        <v>35753.577010033827</v>
      </c>
      <c r="I190" s="314">
        <v>0.36203368462064922</v>
      </c>
      <c r="J190" s="314">
        <v>0.27264131739000419</v>
      </c>
      <c r="K190" s="314">
        <v>0.54131110204495014</v>
      </c>
      <c r="M190" s="305">
        <f t="shared" si="60"/>
        <v>0.70744621514197092</v>
      </c>
      <c r="N190" s="305">
        <f t="shared" si="58"/>
        <v>0.19368616335819142</v>
      </c>
      <c r="O190" s="305">
        <f t="shared" si="58"/>
        <v>9.8867621499837563E-2</v>
      </c>
      <c r="Q190" s="718">
        <v>1925.0188089537185</v>
      </c>
      <c r="R190" s="718">
        <v>958.90926610056613</v>
      </c>
      <c r="S190" s="718">
        <v>1057.9334926642066</v>
      </c>
      <c r="U190" s="306">
        <f t="shared" si="61"/>
        <v>48.69091126070402</v>
      </c>
      <c r="V190" s="306">
        <f t="shared" si="59"/>
        <v>6.640420928133433</v>
      </c>
      <c r="W190" s="306">
        <f t="shared" si="59"/>
        <v>3.739658549140227</v>
      </c>
      <c r="X190" s="306">
        <f t="shared" si="62"/>
        <v>59.070990737977681</v>
      </c>
      <c r="AB190" s="371"/>
      <c r="AC190" s="371"/>
      <c r="AD190" s="371"/>
      <c r="AE190" s="357"/>
      <c r="AF190" s="359"/>
      <c r="AG190" s="359"/>
      <c r="AH190" s="359"/>
      <c r="AI190" s="357"/>
      <c r="AJ190" s="370"/>
      <c r="AK190" s="370"/>
      <c r="AL190" s="370"/>
      <c r="AM190" s="357"/>
      <c r="AN190" s="357"/>
      <c r="AO190" s="357"/>
      <c r="AP190" s="357"/>
      <c r="AQ190" s="357"/>
    </row>
    <row r="191" spans="3:43" x14ac:dyDescent="0.2">
      <c r="C191" s="294">
        <f t="shared" si="50"/>
        <v>1999</v>
      </c>
      <c r="D191" s="714">
        <v>25644.039351449745</v>
      </c>
      <c r="E191" s="714">
        <v>7029.3672918896746</v>
      </c>
      <c r="F191" s="714">
        <v>3731.3595810937491</v>
      </c>
      <c r="G191" s="714">
        <v>36404.766224433166</v>
      </c>
      <c r="I191" s="314">
        <v>0.36100886522153613</v>
      </c>
      <c r="J191" s="314">
        <v>0.27869472844077803</v>
      </c>
      <c r="K191" s="314">
        <v>0.55177552543878228</v>
      </c>
      <c r="M191" s="305">
        <f t="shared" si="60"/>
        <v>0.704414339412477</v>
      </c>
      <c r="N191" s="305">
        <f t="shared" si="58"/>
        <v>0.19308920289596296</v>
      </c>
      <c r="O191" s="305">
        <f t="shared" si="58"/>
        <v>0.10249645769156007</v>
      </c>
      <c r="Q191" s="718">
        <v>1947.9087567089584</v>
      </c>
      <c r="R191" s="718">
        <v>966.04854099010163</v>
      </c>
      <c r="S191" s="718">
        <v>1066.8043893523466</v>
      </c>
      <c r="U191" s="306">
        <f t="shared" si="61"/>
        <v>49.952248810078075</v>
      </c>
      <c r="V191" s="306">
        <f t="shared" si="59"/>
        <v>6.7907100164135619</v>
      </c>
      <c r="W191" s="306">
        <f t="shared" si="59"/>
        <v>3.9806307793627447</v>
      </c>
      <c r="X191" s="306">
        <f t="shared" si="62"/>
        <v>60.723589605854386</v>
      </c>
      <c r="AB191" s="371"/>
      <c r="AC191" s="371"/>
      <c r="AD191" s="371"/>
      <c r="AE191" s="357"/>
      <c r="AF191" s="359"/>
      <c r="AG191" s="359"/>
      <c r="AH191" s="359"/>
      <c r="AI191" s="357"/>
      <c r="AJ191" s="370"/>
      <c r="AK191" s="370"/>
      <c r="AL191" s="370"/>
      <c r="AM191" s="357"/>
      <c r="AN191" s="357"/>
      <c r="AO191" s="357"/>
      <c r="AP191" s="357"/>
      <c r="AQ191" s="357"/>
    </row>
    <row r="192" spans="3:43" x14ac:dyDescent="0.2">
      <c r="C192" s="294">
        <f t="shared" si="50"/>
        <v>2000</v>
      </c>
      <c r="D192" s="714">
        <v>26109.441163693893</v>
      </c>
      <c r="E192" s="714">
        <v>7074.0309211872318</v>
      </c>
      <c r="F192" s="714">
        <v>3834.2254908534965</v>
      </c>
      <c r="G192" s="714">
        <v>37017.697575734623</v>
      </c>
      <c r="I192" s="314">
        <v>0.36293890861645794</v>
      </c>
      <c r="J192" s="314">
        <v>0.27970536714221883</v>
      </c>
      <c r="K192" s="314">
        <v>0.55309234579055055</v>
      </c>
      <c r="M192" s="305">
        <f t="shared" si="60"/>
        <v>0.7053232068330697</v>
      </c>
      <c r="N192" s="305">
        <f t="shared" si="58"/>
        <v>0.1910986199699333</v>
      </c>
      <c r="O192" s="305">
        <f t="shared" si="58"/>
        <v>0.103578173196997</v>
      </c>
      <c r="Q192" s="718">
        <v>1970.1953125367709</v>
      </c>
      <c r="R192" s="718">
        <v>974.65761983866719</v>
      </c>
      <c r="S192" s="718">
        <v>1075.9323801850387</v>
      </c>
      <c r="U192" s="306">
        <f t="shared" si="61"/>
        <v>51.440698593664315</v>
      </c>
      <c r="V192" s="306">
        <f t="shared" si="59"/>
        <v>6.8947581403094818</v>
      </c>
      <c r="W192" s="306">
        <f t="shared" si="59"/>
        <v>4.1253673585401502</v>
      </c>
      <c r="X192" s="306">
        <f t="shared" si="62"/>
        <v>62.460824092513953</v>
      </c>
      <c r="AB192" s="371"/>
      <c r="AC192" s="371"/>
      <c r="AD192" s="371"/>
      <c r="AE192" s="357"/>
      <c r="AF192" s="359"/>
      <c r="AG192" s="359"/>
      <c r="AH192" s="359"/>
      <c r="AI192" s="357"/>
      <c r="AJ192" s="370"/>
      <c r="AK192" s="370"/>
      <c r="AL192" s="370"/>
      <c r="AM192" s="357"/>
      <c r="AN192" s="357"/>
      <c r="AO192" s="357"/>
      <c r="AP192" s="357"/>
      <c r="AQ192" s="357"/>
    </row>
    <row r="193" spans="3:43" x14ac:dyDescent="0.2">
      <c r="C193" s="294">
        <f t="shared" si="50"/>
        <v>2001</v>
      </c>
      <c r="D193" s="714">
        <v>26574.291847453176</v>
      </c>
      <c r="E193" s="714">
        <v>7117.391212486561</v>
      </c>
      <c r="F193" s="714">
        <v>3912.2968156638667</v>
      </c>
      <c r="G193" s="714">
        <v>37603.979875603603</v>
      </c>
      <c r="I193" s="314">
        <v>0.36486895201137981</v>
      </c>
      <c r="J193" s="314">
        <v>0.28071600584365958</v>
      </c>
      <c r="K193" s="314">
        <v>0.55440916614231872</v>
      </c>
      <c r="M193" s="305">
        <f t="shared" si="60"/>
        <v>0.70668827968110426</v>
      </c>
      <c r="N193" s="305">
        <f t="shared" si="58"/>
        <v>0.18927228543445007</v>
      </c>
      <c r="O193" s="305">
        <f t="shared" si="58"/>
        <v>0.10403943488444567</v>
      </c>
      <c r="Q193" s="718">
        <v>1993.7288206272906</v>
      </c>
      <c r="R193" s="718">
        <v>982.69499515082316</v>
      </c>
      <c r="S193" s="718">
        <v>1085.0572137567485</v>
      </c>
      <c r="U193" s="306">
        <f t="shared" si="61"/>
        <v>52.981931544028242</v>
      </c>
      <c r="V193" s="306">
        <f t="shared" si="59"/>
        <v>6.9942247230409924</v>
      </c>
      <c r="W193" s="306">
        <f t="shared" si="59"/>
        <v>4.2450658821936349</v>
      </c>
      <c r="X193" s="306">
        <f t="shared" si="62"/>
        <v>64.221222149262871</v>
      </c>
      <c r="AB193" s="371"/>
      <c r="AC193" s="371"/>
      <c r="AD193" s="371"/>
      <c r="AE193" s="357"/>
      <c r="AF193" s="359"/>
      <c r="AG193" s="359"/>
      <c r="AH193" s="359"/>
      <c r="AI193" s="357"/>
      <c r="AJ193" s="370"/>
      <c r="AK193" s="370"/>
      <c r="AL193" s="370"/>
      <c r="AM193" s="357"/>
      <c r="AN193" s="357"/>
      <c r="AO193" s="357"/>
      <c r="AP193" s="357"/>
      <c r="AQ193" s="357"/>
    </row>
    <row r="194" spans="3:43" x14ac:dyDescent="0.2">
      <c r="C194" s="294">
        <f t="shared" si="50"/>
        <v>2002</v>
      </c>
      <c r="D194" s="714">
        <v>26884.638904632597</v>
      </c>
      <c r="E194" s="714">
        <v>7266.8762595064427</v>
      </c>
      <c r="F194" s="714">
        <v>3853.3572476434338</v>
      </c>
      <c r="G194" s="714">
        <v>38004.872411782475</v>
      </c>
      <c r="I194" s="314">
        <v>0.36557812228597675</v>
      </c>
      <c r="J194" s="314">
        <v>0.2839697310267606</v>
      </c>
      <c r="K194" s="314">
        <v>0.55884900105924862</v>
      </c>
      <c r="M194" s="305">
        <f t="shared" si="60"/>
        <v>0.70739979372480877</v>
      </c>
      <c r="N194" s="305">
        <f t="shared" si="58"/>
        <v>0.19120906868913803</v>
      </c>
      <c r="O194" s="305">
        <f t="shared" si="58"/>
        <v>0.10139113758605318</v>
      </c>
      <c r="Q194" s="718">
        <v>2017.9195759894062</v>
      </c>
      <c r="R194" s="718">
        <v>991.53379765479292</v>
      </c>
      <c r="S194" s="718">
        <v>1084.8752416854938</v>
      </c>
      <c r="U194" s="306">
        <f t="shared" si="61"/>
        <v>54.251039139064503</v>
      </c>
      <c r="V194" s="306">
        <f t="shared" si="59"/>
        <v>7.2053534146758791</v>
      </c>
      <c r="W194" s="306">
        <f t="shared" si="59"/>
        <v>4.1804118753377191</v>
      </c>
      <c r="X194" s="306">
        <f t="shared" si="62"/>
        <v>65.636804429078097</v>
      </c>
      <c r="AB194" s="371"/>
      <c r="AC194" s="371"/>
      <c r="AD194" s="371"/>
      <c r="AE194" s="357"/>
      <c r="AF194" s="359"/>
      <c r="AG194" s="359"/>
      <c r="AH194" s="359"/>
      <c r="AI194" s="357"/>
      <c r="AJ194" s="370"/>
      <c r="AK194" s="370"/>
      <c r="AL194" s="370"/>
      <c r="AM194" s="357"/>
      <c r="AN194" s="357"/>
      <c r="AO194" s="357"/>
      <c r="AP194" s="357"/>
      <c r="AQ194" s="357"/>
    </row>
    <row r="195" spans="3:43" x14ac:dyDescent="0.2">
      <c r="C195" s="294">
        <f t="shared" si="50"/>
        <v>2003</v>
      </c>
      <c r="D195" s="714">
        <v>27211.662474653498</v>
      </c>
      <c r="E195" s="714">
        <v>7416.7122506193136</v>
      </c>
      <c r="F195" s="714">
        <v>3782.3795619136172</v>
      </c>
      <c r="G195" s="714">
        <v>38410.754287186428</v>
      </c>
      <c r="I195" s="314">
        <v>0.36628729256057369</v>
      </c>
      <c r="J195" s="314">
        <v>0.28722345620986156</v>
      </c>
      <c r="K195" s="314">
        <v>0.56328883597617851</v>
      </c>
      <c r="M195" s="305">
        <f t="shared" si="60"/>
        <v>0.70843863859583533</v>
      </c>
      <c r="N195" s="305">
        <f t="shared" si="58"/>
        <v>0.19308947164032858</v>
      </c>
      <c r="O195" s="305">
        <f t="shared" si="58"/>
        <v>9.8471889763836112E-2</v>
      </c>
      <c r="Q195" s="718">
        <v>2042.1241105291306</v>
      </c>
      <c r="R195" s="718">
        <v>998.8407667398659</v>
      </c>
      <c r="S195" s="718">
        <v>1084.693331836643</v>
      </c>
      <c r="U195" s="306">
        <f t="shared" si="61"/>
        <v>55.569592027070691</v>
      </c>
      <c r="V195" s="306">
        <f t="shared" si="59"/>
        <v>7.408114551097551</v>
      </c>
      <c r="W195" s="306">
        <f t="shared" si="59"/>
        <v>4.1027218892829032</v>
      </c>
      <c r="X195" s="306">
        <f t="shared" si="62"/>
        <v>67.080428467451142</v>
      </c>
      <c r="AB195" s="371"/>
      <c r="AC195" s="371"/>
      <c r="AD195" s="371"/>
      <c r="AE195" s="357"/>
      <c r="AF195" s="359"/>
      <c r="AG195" s="359"/>
      <c r="AH195" s="359"/>
      <c r="AI195" s="357"/>
      <c r="AJ195" s="370"/>
      <c r="AK195" s="370"/>
      <c r="AL195" s="370"/>
      <c r="AM195" s="357"/>
      <c r="AN195" s="357"/>
      <c r="AO195" s="357"/>
      <c r="AP195" s="357"/>
      <c r="AQ195" s="357"/>
    </row>
    <row r="196" spans="3:43" x14ac:dyDescent="0.2">
      <c r="C196" s="294">
        <f t="shared" si="50"/>
        <v>2004</v>
      </c>
      <c r="D196" s="714">
        <v>27784.872342490889</v>
      </c>
      <c r="E196" s="714">
        <v>7449.2905810223619</v>
      </c>
      <c r="F196" s="714">
        <v>3902.108924194386</v>
      </c>
      <c r="G196" s="714">
        <v>39136.271847707634</v>
      </c>
      <c r="I196" s="314">
        <v>0.3687752935436942</v>
      </c>
      <c r="J196" s="314">
        <v>0.28896721739093273</v>
      </c>
      <c r="K196" s="314">
        <v>0.56437146552976525</v>
      </c>
      <c r="M196" s="305">
        <f t="shared" si="60"/>
        <v>0.70995194561738406</v>
      </c>
      <c r="N196" s="305">
        <f t="shared" si="58"/>
        <v>0.1903423660283752</v>
      </c>
      <c r="O196" s="305">
        <f t="shared" si="58"/>
        <v>9.9705688354240818E-2</v>
      </c>
      <c r="Q196" s="718">
        <v>2068.6899027750278</v>
      </c>
      <c r="R196" s="718">
        <v>1007.7927475241302</v>
      </c>
      <c r="S196" s="718">
        <v>1084.6603544923489</v>
      </c>
      <c r="U196" s="306">
        <f t="shared" si="61"/>
        <v>57.478284864804031</v>
      </c>
      <c r="V196" s="306">
        <f t="shared" si="59"/>
        <v>7.5073410217541499</v>
      </c>
      <c r="W196" s="306">
        <f t="shared" si="59"/>
        <v>4.2324628489844409</v>
      </c>
      <c r="X196" s="306">
        <f t="shared" si="62"/>
        <v>69.218088735542622</v>
      </c>
      <c r="AB196" s="371"/>
      <c r="AC196" s="371"/>
      <c r="AD196" s="371"/>
      <c r="AE196" s="357"/>
      <c r="AF196" s="359"/>
      <c r="AG196" s="359"/>
      <c r="AH196" s="359"/>
      <c r="AI196" s="357"/>
      <c r="AJ196" s="370"/>
      <c r="AK196" s="370"/>
      <c r="AL196" s="370"/>
      <c r="AM196" s="357"/>
      <c r="AN196" s="357"/>
      <c r="AO196" s="357"/>
      <c r="AP196" s="357"/>
      <c r="AQ196" s="357"/>
    </row>
    <row r="197" spans="3:43" x14ac:dyDescent="0.2">
      <c r="C197" s="294">
        <f t="shared" si="50"/>
        <v>2005</v>
      </c>
      <c r="D197" s="714">
        <v>28399.476604996838</v>
      </c>
      <c r="E197" s="714">
        <v>7481.4364604227803</v>
      </c>
      <c r="F197" s="714">
        <v>4020.3566528026113</v>
      </c>
      <c r="G197" s="714">
        <v>39901.269718222233</v>
      </c>
      <c r="I197" s="314">
        <v>0.37126329452681478</v>
      </c>
      <c r="J197" s="314">
        <v>0.2907109785720039</v>
      </c>
      <c r="K197" s="314">
        <v>0.56545409508335198</v>
      </c>
      <c r="M197" s="305">
        <f t="shared" si="60"/>
        <v>0.71174368148057399</v>
      </c>
      <c r="N197" s="305">
        <f t="shared" si="58"/>
        <v>0.18749870651374623</v>
      </c>
      <c r="O197" s="305">
        <f t="shared" si="58"/>
        <v>0.10075761200567968</v>
      </c>
      <c r="Q197" s="718">
        <v>2096.7333543890577</v>
      </c>
      <c r="R197" s="718">
        <v>1016.3043695220944</v>
      </c>
      <c r="S197" s="718">
        <v>1084.6273793701046</v>
      </c>
      <c r="U197" s="306">
        <f t="shared" si="61"/>
        <v>59.54612984488859</v>
      </c>
      <c r="V197" s="306">
        <f t="shared" si="59"/>
        <v>7.6034165650295824</v>
      </c>
      <c r="W197" s="306">
        <f t="shared" si="59"/>
        <v>4.3605889004624618</v>
      </c>
      <c r="X197" s="306">
        <f t="shared" si="62"/>
        <v>71.510135310380633</v>
      </c>
      <c r="AB197" s="371"/>
      <c r="AC197" s="371"/>
      <c r="AD197" s="371"/>
      <c r="AE197" s="357"/>
      <c r="AF197" s="359"/>
      <c r="AG197" s="359"/>
      <c r="AH197" s="359"/>
      <c r="AI197" s="357"/>
      <c r="AJ197" s="370"/>
      <c r="AK197" s="370"/>
      <c r="AL197" s="370"/>
      <c r="AM197" s="357"/>
      <c r="AN197" s="357"/>
      <c r="AO197" s="357"/>
      <c r="AP197" s="357"/>
      <c r="AQ197" s="357"/>
    </row>
    <row r="198" spans="3:43" x14ac:dyDescent="0.2">
      <c r="C198" s="294">
        <f t="shared" si="50"/>
        <v>2006</v>
      </c>
      <c r="D198" s="714">
        <v>28855.455612390702</v>
      </c>
      <c r="E198" s="714">
        <v>7514.1623075785919</v>
      </c>
      <c r="F198" s="714">
        <v>4019.6138817047045</v>
      </c>
      <c r="G198" s="714">
        <v>40389.231801673996</v>
      </c>
      <c r="I198" s="314">
        <v>0.37363560802934803</v>
      </c>
      <c r="J198" s="314">
        <v>0.2915213515132779</v>
      </c>
      <c r="K198" s="314">
        <v>0.56740267447796966</v>
      </c>
      <c r="M198" s="305">
        <f t="shared" si="60"/>
        <v>0.71443437582773595</v>
      </c>
      <c r="N198" s="305">
        <f t="shared" si="58"/>
        <v>0.18604370453183899</v>
      </c>
      <c r="O198" s="305">
        <f t="shared" si="58"/>
        <v>9.9521919640425185E-2</v>
      </c>
      <c r="Q198" s="718">
        <v>2123.6322446141239</v>
      </c>
      <c r="R198" s="718">
        <v>1027.6772353263877</v>
      </c>
      <c r="S198" s="718">
        <v>1090.945402567369</v>
      </c>
      <c r="U198" s="306">
        <f t="shared" si="61"/>
        <v>61.278375971504481</v>
      </c>
      <c r="V198" s="306">
        <f t="shared" si="59"/>
        <v>7.7221335460461171</v>
      </c>
      <c r="W198" s="306">
        <f t="shared" si="59"/>
        <v>4.3851792843417234</v>
      </c>
      <c r="X198" s="306">
        <f t="shared" si="62"/>
        <v>73.385688801892314</v>
      </c>
      <c r="AB198" s="371"/>
      <c r="AC198" s="371"/>
      <c r="AD198" s="371"/>
      <c r="AE198" s="357"/>
      <c r="AF198" s="359"/>
      <c r="AG198" s="359"/>
      <c r="AH198" s="359"/>
      <c r="AI198" s="357"/>
      <c r="AJ198" s="370"/>
      <c r="AK198" s="370"/>
      <c r="AL198" s="370"/>
      <c r="AM198" s="357"/>
      <c r="AN198" s="357"/>
      <c r="AO198" s="357"/>
      <c r="AP198" s="357"/>
      <c r="AQ198" s="357"/>
    </row>
    <row r="199" spans="3:43" x14ac:dyDescent="0.2">
      <c r="C199" s="294">
        <f t="shared" si="50"/>
        <v>2007</v>
      </c>
      <c r="D199" s="714">
        <v>29242.794504216828</v>
      </c>
      <c r="E199" s="714">
        <v>7546.0026054558903</v>
      </c>
      <c r="F199" s="714">
        <v>4014.795185225968</v>
      </c>
      <c r="G199" s="714">
        <v>40803.592294898684</v>
      </c>
      <c r="I199" s="314">
        <v>0.37600792153188123</v>
      </c>
      <c r="J199" s="314">
        <v>0.29233172445455191</v>
      </c>
      <c r="K199" s="314">
        <v>0.56935125387258723</v>
      </c>
      <c r="M199" s="305">
        <f t="shared" si="60"/>
        <v>0.7166720589910609</v>
      </c>
      <c r="N199" s="305">
        <f t="shared" si="58"/>
        <v>0.18493476140333118</v>
      </c>
      <c r="O199" s="305">
        <f t="shared" si="58"/>
        <v>9.8393179605607978E-2</v>
      </c>
      <c r="Q199" s="718">
        <v>2141.2616225345928</v>
      </c>
      <c r="R199" s="718">
        <v>1036.8444156054898</v>
      </c>
      <c r="S199" s="718">
        <v>1097.262698511101</v>
      </c>
      <c r="U199" s="306">
        <f t="shared" si="61"/>
        <v>62.616473607544989</v>
      </c>
      <c r="V199" s="306">
        <f t="shared" si="59"/>
        <v>7.824030661611415</v>
      </c>
      <c r="W199" s="306">
        <f t="shared" si="59"/>
        <v>4.405284998910421</v>
      </c>
      <c r="X199" s="306">
        <f t="shared" si="62"/>
        <v>74.845789268066824</v>
      </c>
      <c r="AB199" s="371"/>
      <c r="AC199" s="371"/>
      <c r="AD199" s="371"/>
      <c r="AE199" s="357"/>
      <c r="AF199" s="359"/>
      <c r="AG199" s="359"/>
      <c r="AH199" s="359"/>
      <c r="AI199" s="357"/>
      <c r="AJ199" s="370"/>
      <c r="AK199" s="370"/>
      <c r="AL199" s="370"/>
      <c r="AM199" s="357"/>
      <c r="AN199" s="357"/>
      <c r="AO199" s="357"/>
      <c r="AP199" s="357"/>
      <c r="AQ199" s="357"/>
    </row>
    <row r="200" spans="3:43" x14ac:dyDescent="0.2">
      <c r="C200" s="294">
        <f t="shared" si="50"/>
        <v>2008</v>
      </c>
      <c r="D200" s="714">
        <v>29635.964259004479</v>
      </c>
      <c r="E200" s="714">
        <v>7561.3628904142697</v>
      </c>
      <c r="F200" s="714">
        <v>3990.1520506245024</v>
      </c>
      <c r="G200" s="714">
        <v>41187.47920004325</v>
      </c>
      <c r="I200" s="314">
        <v>0.37774517414994202</v>
      </c>
      <c r="J200" s="314">
        <v>0.29409463711122652</v>
      </c>
      <c r="K200" s="314">
        <v>0.57109666236016254</v>
      </c>
      <c r="M200" s="305">
        <f t="shared" si="60"/>
        <v>0.71953819060073376</v>
      </c>
      <c r="N200" s="305">
        <f t="shared" si="58"/>
        <v>0.18358401721284098</v>
      </c>
      <c r="O200" s="305">
        <f t="shared" si="58"/>
        <v>9.6877792186425254E-2</v>
      </c>
      <c r="Q200" s="718">
        <v>2155.0012113974744</v>
      </c>
      <c r="R200" s="718">
        <v>1040.7633067409856</v>
      </c>
      <c r="S200" s="718">
        <v>1103.594748146453</v>
      </c>
      <c r="U200" s="306">
        <f t="shared" si="61"/>
        <v>63.865538879086898</v>
      </c>
      <c r="V200" s="306">
        <f t="shared" si="59"/>
        <v>7.8695890452961326</v>
      </c>
      <c r="W200" s="306">
        <f t="shared" si="59"/>
        <v>4.4035108473750002</v>
      </c>
      <c r="X200" s="306">
        <f t="shared" si="62"/>
        <v>76.138638771758039</v>
      </c>
      <c r="AB200" s="371"/>
      <c r="AC200" s="371"/>
      <c r="AD200" s="371"/>
      <c r="AE200" s="357"/>
      <c r="AF200" s="359"/>
      <c r="AG200" s="359"/>
      <c r="AH200" s="359"/>
      <c r="AI200" s="357"/>
      <c r="AJ200" s="370"/>
      <c r="AK200" s="370"/>
      <c r="AL200" s="370"/>
      <c r="AM200" s="357"/>
      <c r="AN200" s="357"/>
      <c r="AO200" s="357"/>
      <c r="AP200" s="357"/>
      <c r="AQ200" s="357"/>
    </row>
    <row r="201" spans="3:43" x14ac:dyDescent="0.2">
      <c r="C201" s="294">
        <f t="shared" si="50"/>
        <v>2009</v>
      </c>
      <c r="D201" s="714">
        <v>29925.16511566292</v>
      </c>
      <c r="E201" s="714">
        <v>7575.1979377197295</v>
      </c>
      <c r="F201" s="714">
        <v>3960.737025277449</v>
      </c>
      <c r="G201" s="714">
        <v>41461.1000786601</v>
      </c>
      <c r="I201" s="314">
        <v>0.37948242676800287</v>
      </c>
      <c r="J201" s="314">
        <v>0.29585754976790107</v>
      </c>
      <c r="K201" s="314">
        <v>0.57284207084773786</v>
      </c>
      <c r="M201" s="305">
        <f t="shared" si="60"/>
        <v>0.72176486052923883</v>
      </c>
      <c r="N201" s="305">
        <f t="shared" si="58"/>
        <v>0.18270614921813569</v>
      </c>
      <c r="O201" s="305">
        <f t="shared" si="58"/>
        <v>9.5528990252625456E-2</v>
      </c>
      <c r="Q201" s="718">
        <v>2166.748161844152</v>
      </c>
      <c r="R201" s="718">
        <v>1043.0210343880226</v>
      </c>
      <c r="S201" s="718">
        <v>1109.9262466192329</v>
      </c>
      <c r="U201" s="306">
        <f t="shared" si="61"/>
        <v>64.84029650724537</v>
      </c>
      <c r="V201" s="306">
        <f t="shared" si="59"/>
        <v>7.9010907886944475</v>
      </c>
      <c r="W201" s="306">
        <f t="shared" si="59"/>
        <v>4.3961259803120241</v>
      </c>
      <c r="X201" s="306">
        <f t="shared" si="62"/>
        <v>77.137513276251838</v>
      </c>
      <c r="AB201" s="371"/>
      <c r="AC201" s="371"/>
      <c r="AD201" s="371"/>
      <c r="AE201" s="357"/>
      <c r="AF201" s="359"/>
      <c r="AG201" s="359"/>
      <c r="AH201" s="359"/>
      <c r="AI201" s="357"/>
      <c r="AJ201" s="370"/>
      <c r="AK201" s="370"/>
      <c r="AL201" s="370"/>
      <c r="AM201" s="357"/>
      <c r="AN201" s="357"/>
      <c r="AO201" s="357"/>
      <c r="AP201" s="357"/>
      <c r="AQ201" s="357"/>
    </row>
    <row r="202" spans="3:43" x14ac:dyDescent="0.2">
      <c r="C202" s="294">
        <f t="shared" si="50"/>
        <v>2010</v>
      </c>
      <c r="D202" s="714">
        <v>30193.329832512605</v>
      </c>
      <c r="E202" s="714">
        <v>7619.8494198395474</v>
      </c>
      <c r="F202" s="714">
        <v>3991.3963850104242</v>
      </c>
      <c r="G202" s="714">
        <v>41804.575637362577</v>
      </c>
      <c r="I202" s="314">
        <v>0.37989184824041966</v>
      </c>
      <c r="J202" s="314">
        <v>0.29330388408969721</v>
      </c>
      <c r="K202" s="314">
        <v>0.57284207084773786</v>
      </c>
      <c r="M202" s="305">
        <f t="shared" si="60"/>
        <v>0.72224940385538816</v>
      </c>
      <c r="N202" s="305">
        <f t="shared" si="58"/>
        <v>0.18227309579550796</v>
      </c>
      <c r="O202" s="305">
        <f t="shared" si="58"/>
        <v>9.5477500349103864E-2</v>
      </c>
      <c r="Q202" s="718">
        <v>2174.0571160590684</v>
      </c>
      <c r="R202" s="718">
        <v>1037.9163208387886</v>
      </c>
      <c r="S202" s="718">
        <v>1113.1160109911489</v>
      </c>
      <c r="U202" s="306">
        <f t="shared" si="61"/>
        <v>65.642023579892594</v>
      </c>
      <c r="V202" s="306">
        <f t="shared" si="59"/>
        <v>7.9087660751854401</v>
      </c>
      <c r="W202" s="306">
        <f t="shared" si="59"/>
        <v>4.4428872223672951</v>
      </c>
      <c r="X202" s="306">
        <f t="shared" si="62"/>
        <v>77.993676877445324</v>
      </c>
      <c r="AB202" s="371"/>
      <c r="AC202" s="371"/>
      <c r="AD202" s="371"/>
      <c r="AE202" s="357"/>
      <c r="AF202" s="359"/>
      <c r="AG202" s="359"/>
      <c r="AH202" s="359"/>
      <c r="AI202" s="357"/>
      <c r="AJ202" s="370"/>
      <c r="AK202" s="370"/>
      <c r="AL202" s="370"/>
      <c r="AM202" s="357"/>
      <c r="AN202" s="357"/>
      <c r="AO202" s="357"/>
      <c r="AP202" s="357"/>
      <c r="AQ202" s="357"/>
    </row>
    <row r="203" spans="3:43" x14ac:dyDescent="0.2">
      <c r="C203" s="294">
        <f t="shared" si="50"/>
        <v>2011</v>
      </c>
      <c r="D203" s="714">
        <v>30472.301859247407</v>
      </c>
      <c r="E203" s="714">
        <v>7655.4883451985625</v>
      </c>
      <c r="F203" s="714">
        <v>4021.3943022810627</v>
      </c>
      <c r="G203" s="714">
        <v>42149.184506727033</v>
      </c>
      <c r="I203" s="314">
        <v>0.38030126971283651</v>
      </c>
      <c r="J203" s="314">
        <v>0.29075021841149334</v>
      </c>
      <c r="K203" s="314">
        <v>0.57284207084773786</v>
      </c>
      <c r="M203" s="305">
        <f>D203/$G203</f>
        <v>0.72296302326760342</v>
      </c>
      <c r="N203" s="305">
        <f>E203/$G203</f>
        <v>0.18162838581080359</v>
      </c>
      <c r="O203" s="305">
        <f>F203/$G203</f>
        <v>9.5408590921592942E-2</v>
      </c>
      <c r="Q203" s="718">
        <v>2180.9078920395809</v>
      </c>
      <c r="R203" s="718">
        <v>1031.651209441249</v>
      </c>
      <c r="S203" s="718">
        <v>1117.5816811118318</v>
      </c>
      <c r="U203" s="306">
        <f>D203*Q203*0.000001</f>
        <v>66.457283613445057</v>
      </c>
      <c r="V203" s="306">
        <f>E203*R203*0.000001</f>
        <v>7.8977938101874816</v>
      </c>
      <c r="W203" s="306">
        <f>F203*S203*0.000001</f>
        <v>4.4942366047568116</v>
      </c>
      <c r="X203" s="306">
        <f>SUM(U203:W203)</f>
        <v>78.849314028389344</v>
      </c>
      <c r="AB203" s="371"/>
      <c r="AC203" s="371"/>
      <c r="AD203" s="371"/>
      <c r="AE203" s="357"/>
      <c r="AF203" s="359"/>
      <c r="AG203" s="359"/>
      <c r="AH203" s="359"/>
      <c r="AI203" s="357"/>
      <c r="AJ203" s="370"/>
      <c r="AK203" s="370"/>
      <c r="AL203" s="370"/>
      <c r="AM203" s="357"/>
      <c r="AN203" s="357"/>
      <c r="AO203" s="357"/>
      <c r="AP203" s="357"/>
      <c r="AQ203" s="357"/>
    </row>
    <row r="204" spans="3:43" x14ac:dyDescent="0.2">
      <c r="D204" s="304"/>
      <c r="E204" s="304"/>
      <c r="F204" s="304"/>
      <c r="G204" s="304"/>
      <c r="I204" s="584"/>
      <c r="J204" s="584"/>
      <c r="K204" s="584"/>
      <c r="M204" s="305"/>
      <c r="N204" s="305"/>
      <c r="O204" s="305"/>
      <c r="Q204" s="312"/>
      <c r="R204" s="312"/>
      <c r="S204" s="312"/>
      <c r="U204" s="306"/>
      <c r="V204" s="306"/>
      <c r="W204" s="306"/>
      <c r="X204" s="306"/>
      <c r="AB204" s="371"/>
      <c r="AC204" s="371"/>
      <c r="AD204" s="371"/>
      <c r="AE204" s="357"/>
      <c r="AF204" s="359"/>
      <c r="AG204" s="359"/>
      <c r="AH204" s="359"/>
      <c r="AI204" s="357"/>
      <c r="AJ204" s="370"/>
      <c r="AK204" s="370"/>
      <c r="AL204" s="370"/>
      <c r="AM204" s="357"/>
      <c r="AN204" s="357"/>
      <c r="AO204" s="357"/>
      <c r="AP204" s="357"/>
      <c r="AQ204" s="357"/>
    </row>
    <row r="205" spans="3:43" x14ac:dyDescent="0.2">
      <c r="D205" s="715" t="s">
        <v>1537</v>
      </c>
      <c r="E205" s="714"/>
      <c r="F205" s="304"/>
      <c r="G205" s="304"/>
      <c r="I205" s="584"/>
      <c r="J205" s="584"/>
      <c r="K205" s="584"/>
      <c r="M205" s="305"/>
      <c r="N205" s="305"/>
      <c r="O205" s="305"/>
      <c r="Q205" s="715" t="s">
        <v>1537</v>
      </c>
      <c r="R205" s="714"/>
      <c r="S205" s="304"/>
      <c r="T205" s="304"/>
      <c r="U205" s="306"/>
      <c r="V205" s="306"/>
      <c r="W205" s="306"/>
      <c r="X205" s="306"/>
      <c r="AB205" s="371"/>
      <c r="AC205" s="371"/>
      <c r="AD205" s="371"/>
      <c r="AE205" s="357"/>
      <c r="AF205" s="359"/>
      <c r="AG205" s="359"/>
      <c r="AH205" s="359"/>
      <c r="AI205" s="357"/>
      <c r="AJ205" s="370"/>
      <c r="AK205" s="370"/>
      <c r="AL205" s="370"/>
      <c r="AM205" s="357"/>
      <c r="AN205" s="357"/>
      <c r="AO205" s="357"/>
      <c r="AP205" s="357"/>
      <c r="AQ205" s="357"/>
    </row>
    <row r="206" spans="3:43" ht="27.75" customHeight="1" x14ac:dyDescent="0.2">
      <c r="D206" s="772" t="s">
        <v>1541</v>
      </c>
      <c r="E206" s="772"/>
      <c r="F206" s="772"/>
      <c r="G206" s="772"/>
      <c r="I206" s="584"/>
      <c r="J206" s="584"/>
      <c r="K206" s="584"/>
      <c r="M206" s="305"/>
      <c r="N206" s="305"/>
      <c r="O206" s="305"/>
      <c r="Q206" s="774" t="s">
        <v>1544</v>
      </c>
      <c r="R206" s="774"/>
      <c r="S206" s="774"/>
      <c r="T206" s="774"/>
      <c r="U206" s="306"/>
      <c r="V206" s="306"/>
      <c r="W206" s="306"/>
      <c r="X206" s="306"/>
      <c r="AB206" s="371"/>
      <c r="AC206" s="371"/>
      <c r="AD206" s="371"/>
      <c r="AE206" s="357"/>
      <c r="AF206" s="359"/>
      <c r="AG206" s="359"/>
      <c r="AH206" s="359"/>
      <c r="AI206" s="357"/>
      <c r="AJ206" s="370"/>
      <c r="AK206" s="370"/>
      <c r="AL206" s="370"/>
      <c r="AM206" s="357"/>
      <c r="AN206" s="357"/>
      <c r="AO206" s="357"/>
      <c r="AP206" s="357"/>
      <c r="AQ206" s="357"/>
    </row>
    <row r="207" spans="3:43" x14ac:dyDescent="0.2">
      <c r="D207" s="304"/>
      <c r="E207" s="304"/>
      <c r="F207" s="304"/>
      <c r="G207" s="304"/>
      <c r="I207" s="719" t="s">
        <v>656</v>
      </c>
      <c r="J207" s="720"/>
      <c r="K207" s="720"/>
      <c r="L207" s="720"/>
      <c r="M207" s="305"/>
      <c r="N207" s="305"/>
      <c r="O207" s="305"/>
      <c r="Q207" s="312"/>
      <c r="R207" s="312"/>
      <c r="S207" s="312"/>
      <c r="U207" s="306"/>
      <c r="V207" s="306"/>
      <c r="W207" s="306"/>
      <c r="X207" s="306"/>
      <c r="AB207" s="371"/>
      <c r="AC207" s="371"/>
      <c r="AD207" s="371"/>
      <c r="AE207" s="357"/>
      <c r="AF207" s="359"/>
      <c r="AG207" s="359"/>
      <c r="AH207" s="359"/>
      <c r="AI207" s="357"/>
      <c r="AJ207" s="370"/>
      <c r="AK207" s="370"/>
      <c r="AL207" s="370"/>
      <c r="AM207" s="357"/>
      <c r="AN207" s="357"/>
      <c r="AO207" s="357"/>
      <c r="AP207" s="357"/>
      <c r="AQ207" s="357"/>
    </row>
    <row r="208" spans="3:43" x14ac:dyDescent="0.2">
      <c r="I208" s="721" t="s">
        <v>1535</v>
      </c>
      <c r="J208" s="720"/>
      <c r="K208" s="720"/>
      <c r="L208" s="720"/>
      <c r="Q208" s="312"/>
      <c r="R208" s="312"/>
      <c r="S208" s="312"/>
      <c r="U208" s="306"/>
      <c r="V208" s="306"/>
      <c r="W208" s="306"/>
      <c r="X208" s="306"/>
      <c r="AB208" s="371"/>
      <c r="AC208" s="371"/>
      <c r="AD208" s="371"/>
      <c r="AE208" s="357"/>
      <c r="AF208" s="359"/>
      <c r="AG208" s="359"/>
      <c r="AH208" s="359"/>
      <c r="AI208" s="357"/>
      <c r="AJ208" s="370"/>
      <c r="AK208" s="370"/>
      <c r="AL208" s="370"/>
      <c r="AM208" s="357"/>
      <c r="AN208" s="357"/>
      <c r="AO208" s="357"/>
      <c r="AP208" s="357"/>
      <c r="AQ208" s="357"/>
    </row>
    <row r="209" spans="3:43" ht="15.75" x14ac:dyDescent="0.25">
      <c r="C209" s="300" t="s">
        <v>25</v>
      </c>
      <c r="Q209" s="312" t="s">
        <v>652</v>
      </c>
      <c r="R209" s="312"/>
      <c r="S209" s="312"/>
      <c r="U209" s="306" t="s">
        <v>653</v>
      </c>
      <c r="V209" s="306"/>
      <c r="W209" s="306"/>
      <c r="X209" s="306"/>
      <c r="AB209" s="371"/>
      <c r="AC209" s="371"/>
      <c r="AD209" s="371"/>
      <c r="AE209" s="357"/>
      <c r="AF209" s="359"/>
      <c r="AG209" s="359"/>
      <c r="AH209" s="359"/>
      <c r="AI209" s="357"/>
      <c r="AJ209" s="370"/>
      <c r="AK209" s="370"/>
      <c r="AL209" s="370"/>
      <c r="AM209" s="357"/>
      <c r="AN209" s="357"/>
      <c r="AO209" s="357"/>
      <c r="AP209" s="357"/>
      <c r="AQ209" s="357"/>
    </row>
    <row r="210" spans="3:43" ht="15.75" x14ac:dyDescent="0.25">
      <c r="C210" s="300"/>
      <c r="I210" s="585"/>
      <c r="Q210" s="312"/>
      <c r="R210" s="312"/>
      <c r="S210" s="312"/>
      <c r="U210" s="306"/>
      <c r="V210" s="306"/>
      <c r="W210" s="306"/>
      <c r="X210" s="306"/>
      <c r="AB210" s="371"/>
      <c r="AC210" s="371"/>
      <c r="AD210" s="371"/>
      <c r="AE210" s="357"/>
      <c r="AF210" s="359"/>
      <c r="AG210" s="359"/>
      <c r="AH210" s="359"/>
      <c r="AI210" s="357"/>
      <c r="AJ210" s="370"/>
      <c r="AK210" s="370"/>
      <c r="AL210" s="370"/>
      <c r="AM210" s="357"/>
      <c r="AN210" s="357"/>
      <c r="AO210" s="357"/>
      <c r="AP210" s="357"/>
      <c r="AQ210" s="357"/>
    </row>
    <row r="211" spans="3:43" x14ac:dyDescent="0.2">
      <c r="I211" s="675" t="s">
        <v>1549</v>
      </c>
      <c r="M211" s="294" t="s">
        <v>637</v>
      </c>
      <c r="Q211" s="294" t="s">
        <v>654</v>
      </c>
      <c r="R211" s="312"/>
      <c r="S211" s="312"/>
      <c r="U211" s="306" t="s">
        <v>655</v>
      </c>
      <c r="V211" s="306"/>
      <c r="W211" s="306"/>
      <c r="X211" s="306"/>
      <c r="AB211" s="357"/>
      <c r="AC211" s="357"/>
      <c r="AD211" s="357"/>
      <c r="AE211" s="357"/>
      <c r="AF211" s="357"/>
      <c r="AG211" s="357"/>
      <c r="AH211" s="357"/>
      <c r="AI211" s="357"/>
      <c r="AJ211" s="370"/>
      <c r="AK211" s="370"/>
      <c r="AL211" s="370"/>
      <c r="AM211" s="357"/>
      <c r="AN211" s="357"/>
      <c r="AO211" s="357"/>
      <c r="AP211" s="357"/>
      <c r="AQ211" s="357"/>
    </row>
    <row r="212" spans="3:43" x14ac:dyDescent="0.2">
      <c r="C212" s="299"/>
      <c r="R212" s="312"/>
      <c r="S212" s="312"/>
      <c r="U212" s="306"/>
      <c r="V212" s="306"/>
      <c r="W212" s="306"/>
      <c r="X212" s="306"/>
      <c r="AB212" s="371"/>
      <c r="AC212" s="371"/>
      <c r="AD212" s="371"/>
      <c r="AE212" s="357"/>
      <c r="AF212" s="359"/>
      <c r="AG212" s="359"/>
      <c r="AH212" s="359"/>
      <c r="AI212" s="357"/>
      <c r="AJ212" s="370"/>
      <c r="AK212" s="370"/>
      <c r="AL212" s="370"/>
      <c r="AM212" s="357"/>
      <c r="AN212" s="357"/>
      <c r="AO212" s="357"/>
      <c r="AP212" s="357"/>
      <c r="AQ212" s="357"/>
    </row>
    <row r="213" spans="3:43" ht="13.5" thickBot="1" x14ac:dyDescent="0.25">
      <c r="D213" s="302" t="s">
        <v>642</v>
      </c>
      <c r="E213" s="302" t="s">
        <v>276</v>
      </c>
      <c r="F213" s="302" t="s">
        <v>643</v>
      </c>
      <c r="G213" s="302" t="s">
        <v>39</v>
      </c>
      <c r="I213" s="311" t="s">
        <v>649</v>
      </c>
      <c r="J213" s="311" t="s">
        <v>650</v>
      </c>
      <c r="K213" s="311" t="s">
        <v>651</v>
      </c>
      <c r="M213" s="302" t="s">
        <v>644</v>
      </c>
      <c r="N213" s="302" t="s">
        <v>645</v>
      </c>
      <c r="O213" s="302" t="s">
        <v>646</v>
      </c>
      <c r="Q213" s="302" t="s">
        <v>644</v>
      </c>
      <c r="R213" s="302" t="s">
        <v>645</v>
      </c>
      <c r="S213" s="302" t="s">
        <v>646</v>
      </c>
      <c r="U213" s="302" t="s">
        <v>644</v>
      </c>
      <c r="V213" s="302" t="s">
        <v>645</v>
      </c>
      <c r="W213" s="302" t="s">
        <v>646</v>
      </c>
      <c r="X213" s="303" t="s">
        <v>32</v>
      </c>
      <c r="AB213" s="357"/>
      <c r="AC213" s="357"/>
      <c r="AD213" s="357"/>
      <c r="AE213" s="357"/>
      <c r="AF213" s="357"/>
      <c r="AG213" s="357"/>
      <c r="AH213" s="357"/>
      <c r="AI213" s="357"/>
      <c r="AJ213" s="357"/>
      <c r="AK213" s="357"/>
      <c r="AL213" s="357"/>
      <c r="AM213" s="357"/>
      <c r="AN213" s="357"/>
      <c r="AO213" s="357"/>
      <c r="AP213" s="357"/>
      <c r="AQ213" s="357"/>
    </row>
    <row r="214" spans="3:43" x14ac:dyDescent="0.2">
      <c r="C214" s="294">
        <f t="shared" ref="C214:C255" si="63">C162</f>
        <v>1970</v>
      </c>
      <c r="D214" s="713">
        <v>7856</v>
      </c>
      <c r="E214" s="713">
        <v>2848</v>
      </c>
      <c r="F214" s="713">
        <v>465</v>
      </c>
      <c r="G214" s="713">
        <v>11169</v>
      </c>
      <c r="I214" s="358"/>
      <c r="J214" s="358"/>
      <c r="K214" s="358"/>
      <c r="M214" s="305">
        <f>D214/$G214</f>
        <v>0.70337541409257764</v>
      </c>
      <c r="N214" s="305">
        <f>E214/$G214</f>
        <v>0.25499149431462081</v>
      </c>
      <c r="O214" s="305">
        <f>F214/$G214</f>
        <v>4.1633091592801506E-2</v>
      </c>
      <c r="Q214" s="713">
        <v>1600.4056420448444</v>
      </c>
      <c r="R214" s="713">
        <v>771.0080492211813</v>
      </c>
      <c r="S214" s="713">
        <v>692.73286139365609</v>
      </c>
      <c r="U214" s="306">
        <f>D214*Q214*0.000001</f>
        <v>12.572786723904295</v>
      </c>
      <c r="V214" s="306">
        <f>E214*R214*0.000001</f>
        <v>2.1958309241819243</v>
      </c>
      <c r="W214" s="306">
        <f>F214*S214*0.000001</f>
        <v>0.32212078054805005</v>
      </c>
      <c r="X214" s="306">
        <f>SUM(U214:W214)</f>
        <v>15.090738428634269</v>
      </c>
      <c r="AB214" s="357"/>
      <c r="AC214" s="357"/>
      <c r="AD214" s="357"/>
      <c r="AE214" s="357"/>
      <c r="AF214" s="357"/>
      <c r="AG214" s="357"/>
      <c r="AH214" s="357"/>
      <c r="AI214" s="357"/>
      <c r="AJ214" s="357"/>
      <c r="AK214" s="357"/>
      <c r="AL214" s="357"/>
      <c r="AM214" s="357"/>
      <c r="AN214" s="357"/>
      <c r="AO214" s="357"/>
      <c r="AP214" s="357"/>
      <c r="AQ214" s="357"/>
    </row>
    <row r="215" spans="3:43" x14ac:dyDescent="0.2">
      <c r="C215" s="294">
        <f t="shared" si="63"/>
        <v>1971</v>
      </c>
      <c r="D215" s="713">
        <v>8056.7</v>
      </c>
      <c r="E215" s="713">
        <v>3016.2999999999997</v>
      </c>
      <c r="F215" s="713">
        <v>537</v>
      </c>
      <c r="G215" s="713">
        <v>11610</v>
      </c>
      <c r="I215" s="358"/>
      <c r="J215" s="358"/>
      <c r="K215" s="358"/>
      <c r="M215" s="305">
        <f t="shared" ref="M215:M228" si="64">D215/$G215</f>
        <v>0.69394487510766578</v>
      </c>
      <c r="N215" s="305">
        <f t="shared" ref="N215:N228" si="65">E215/$G215</f>
        <v>0.25980189491817396</v>
      </c>
      <c r="O215" s="305">
        <f t="shared" ref="O215:O228" si="66">F215/$G215</f>
        <v>4.6253229974160204E-2</v>
      </c>
      <c r="Q215" s="713">
        <v>1605.7964223229512</v>
      </c>
      <c r="R215" s="713">
        <v>772.37936741889769</v>
      </c>
      <c r="S215" s="713">
        <v>713.97165176971271</v>
      </c>
      <c r="U215" s="306">
        <f t="shared" ref="U215:U228" si="67">D215*Q215*0.000001</f>
        <v>12.937420035729319</v>
      </c>
      <c r="V215" s="306">
        <f t="shared" ref="V215:V228" si="68">E215*R215*0.000001</f>
        <v>2.329727885945621</v>
      </c>
      <c r="W215" s="306">
        <f t="shared" ref="W215:W228" si="69">F215*S215*0.000001</f>
        <v>0.3834027770003357</v>
      </c>
      <c r="X215" s="306">
        <f t="shared" ref="X215:X228" si="70">SUM(U215:W215)</f>
        <v>15.650550698675277</v>
      </c>
      <c r="AB215" s="357"/>
      <c r="AC215" s="357"/>
      <c r="AD215" s="357"/>
      <c r="AE215" s="357"/>
      <c r="AF215" s="357"/>
      <c r="AG215" s="357"/>
      <c r="AH215" s="357"/>
      <c r="AI215" s="357"/>
      <c r="AJ215" s="357"/>
      <c r="AK215" s="357"/>
      <c r="AL215" s="357"/>
      <c r="AM215" s="357"/>
      <c r="AN215" s="357"/>
      <c r="AO215" s="357"/>
      <c r="AP215" s="357"/>
      <c r="AQ215" s="357"/>
    </row>
    <row r="216" spans="3:43" x14ac:dyDescent="0.2">
      <c r="C216" s="294">
        <f t="shared" si="63"/>
        <v>1972</v>
      </c>
      <c r="D216" s="713">
        <v>8290.85</v>
      </c>
      <c r="E216" s="713">
        <v>3212.6499999999996</v>
      </c>
      <c r="F216" s="713">
        <v>621</v>
      </c>
      <c r="G216" s="713">
        <v>12124.5</v>
      </c>
      <c r="I216" s="358"/>
      <c r="J216" s="358"/>
      <c r="K216" s="358"/>
      <c r="M216" s="305">
        <f t="shared" si="64"/>
        <v>0.68380964163470659</v>
      </c>
      <c r="N216" s="305">
        <f t="shared" si="65"/>
        <v>0.26497175141242935</v>
      </c>
      <c r="O216" s="305">
        <f t="shared" si="66"/>
        <v>5.1218606952864038E-2</v>
      </c>
      <c r="Q216" s="713">
        <v>1611.2726090839958</v>
      </c>
      <c r="R216" s="713">
        <v>773.81915263071448</v>
      </c>
      <c r="S216" s="713">
        <v>735.26893226318953</v>
      </c>
      <c r="U216" s="306">
        <f t="shared" si="67"/>
        <v>13.358819511024047</v>
      </c>
      <c r="V216" s="306">
        <f t="shared" si="68"/>
        <v>2.4860101006990645</v>
      </c>
      <c r="W216" s="306">
        <f t="shared" si="69"/>
        <v>0.45660200693544067</v>
      </c>
      <c r="X216" s="306">
        <f t="shared" si="70"/>
        <v>16.301431618658551</v>
      </c>
      <c r="AB216" s="357"/>
      <c r="AC216" s="357"/>
      <c r="AD216" s="357"/>
      <c r="AE216" s="357"/>
      <c r="AF216" s="357"/>
      <c r="AG216" s="357"/>
      <c r="AH216" s="357"/>
      <c r="AI216" s="357"/>
      <c r="AJ216" s="357"/>
      <c r="AK216" s="357"/>
      <c r="AL216" s="357"/>
      <c r="AM216" s="357"/>
      <c r="AN216" s="357"/>
      <c r="AO216" s="357"/>
      <c r="AP216" s="357"/>
      <c r="AQ216" s="357"/>
    </row>
    <row r="217" spans="3:43" x14ac:dyDescent="0.2">
      <c r="C217" s="294">
        <f t="shared" si="63"/>
        <v>1973</v>
      </c>
      <c r="D217" s="713">
        <v>8418.5370852668475</v>
      </c>
      <c r="E217" s="713">
        <v>3382.5792275016761</v>
      </c>
      <c r="F217" s="713">
        <v>679.39534982347379</v>
      </c>
      <c r="G217" s="713">
        <v>12480.511662591996</v>
      </c>
      <c r="I217" s="358"/>
      <c r="J217" s="358"/>
      <c r="K217" s="358"/>
      <c r="M217" s="305">
        <f t="shared" si="64"/>
        <v>0.67453461146948335</v>
      </c>
      <c r="N217" s="305">
        <f t="shared" si="65"/>
        <v>0.27102889039720429</v>
      </c>
      <c r="O217" s="305">
        <f t="shared" si="66"/>
        <v>5.4436498133312479E-2</v>
      </c>
      <c r="Q217" s="713">
        <v>1615.1412905108859</v>
      </c>
      <c r="R217" s="713">
        <v>775.16609729947902</v>
      </c>
      <c r="S217" s="713">
        <v>756.64958486876981</v>
      </c>
      <c r="U217" s="306">
        <f t="shared" si="67"/>
        <v>13.597126852111648</v>
      </c>
      <c r="V217" s="306">
        <f t="shared" si="68"/>
        <v>2.6220607385887607</v>
      </c>
      <c r="W217" s="306">
        <f t="shared" si="69"/>
        <v>0.51406420940570408</v>
      </c>
      <c r="X217" s="306">
        <f t="shared" si="70"/>
        <v>16.73325180010611</v>
      </c>
      <c r="AB217" s="357"/>
      <c r="AC217" s="357"/>
      <c r="AD217" s="357"/>
      <c r="AE217" s="357"/>
      <c r="AF217" s="357"/>
      <c r="AG217" s="357"/>
      <c r="AH217" s="357"/>
      <c r="AI217" s="357"/>
      <c r="AJ217" s="357"/>
      <c r="AK217" s="357"/>
      <c r="AL217" s="357"/>
      <c r="AM217" s="357"/>
      <c r="AN217" s="357"/>
      <c r="AO217" s="357"/>
      <c r="AP217" s="357"/>
      <c r="AQ217" s="357"/>
    </row>
    <row r="218" spans="3:43" x14ac:dyDescent="0.2">
      <c r="C218" s="294">
        <f t="shared" si="63"/>
        <v>1974</v>
      </c>
      <c r="D218" s="713">
        <v>8637.6900377763941</v>
      </c>
      <c r="E218" s="713">
        <v>3430.5023584251626</v>
      </c>
      <c r="F218" s="713">
        <v>818.92220814094401</v>
      </c>
      <c r="G218" s="713">
        <v>12887.114604342501</v>
      </c>
      <c r="I218" s="358"/>
      <c r="J218" s="358"/>
      <c r="K218" s="358"/>
      <c r="M218" s="305">
        <f t="shared" si="64"/>
        <v>0.67025787408345061</v>
      </c>
      <c r="N218" s="305">
        <f t="shared" si="65"/>
        <v>0.26619631032606822</v>
      </c>
      <c r="O218" s="305">
        <f t="shared" si="66"/>
        <v>6.3545815590481072E-2</v>
      </c>
      <c r="Q218" s="713">
        <v>1619.2894454749037</v>
      </c>
      <c r="R218" s="713">
        <v>776.15427660808507</v>
      </c>
      <c r="S218" s="713">
        <v>778.11434121694185</v>
      </c>
      <c r="U218" s="306">
        <f t="shared" si="67"/>
        <v>13.986920311455037</v>
      </c>
      <c r="V218" s="306">
        <f t="shared" si="68"/>
        <v>2.6625990764058121</v>
      </c>
      <c r="W218" s="306">
        <f t="shared" si="69"/>
        <v>0.63721511449551393</v>
      </c>
      <c r="X218" s="306">
        <f t="shared" si="70"/>
        <v>17.286734502356364</v>
      </c>
      <c r="AB218" s="357"/>
      <c r="AC218" s="357"/>
      <c r="AD218" s="357"/>
      <c r="AE218" s="357"/>
      <c r="AF218" s="357"/>
      <c r="AG218" s="357"/>
      <c r="AH218" s="357"/>
      <c r="AI218" s="357"/>
      <c r="AJ218" s="357"/>
      <c r="AK218" s="357"/>
      <c r="AL218" s="357"/>
      <c r="AM218" s="357"/>
      <c r="AN218" s="357"/>
      <c r="AO218" s="357"/>
      <c r="AP218" s="357"/>
      <c r="AQ218" s="357"/>
    </row>
    <row r="219" spans="3:43" x14ac:dyDescent="0.2">
      <c r="C219" s="294">
        <f t="shared" si="63"/>
        <v>1975</v>
      </c>
      <c r="D219" s="713">
        <v>9000.0730812551101</v>
      </c>
      <c r="E219" s="713">
        <v>3535.8070154133702</v>
      </c>
      <c r="F219" s="713">
        <v>776.61110477729494</v>
      </c>
      <c r="G219" s="713">
        <v>13312.491201445775</v>
      </c>
      <c r="I219" s="358"/>
      <c r="J219" s="358"/>
      <c r="K219" s="358"/>
      <c r="M219" s="305">
        <f t="shared" si="64"/>
        <v>0.67606227452587353</v>
      </c>
      <c r="N219" s="305">
        <f t="shared" si="65"/>
        <v>0.26560070252135615</v>
      </c>
      <c r="O219" s="305">
        <f t="shared" si="66"/>
        <v>5.8337022952770309E-2</v>
      </c>
      <c r="Q219" s="713">
        <v>1625.0993474739332</v>
      </c>
      <c r="R219" s="713">
        <v>777.06825184685351</v>
      </c>
      <c r="S219" s="713">
        <v>786.06396812440721</v>
      </c>
      <c r="U219" s="306">
        <f t="shared" si="67"/>
        <v>14.626012891565392</v>
      </c>
      <c r="V219" s="306">
        <f t="shared" si="68"/>
        <v>2.7475633763351079</v>
      </c>
      <c r="W219" s="306">
        <f t="shared" si="69"/>
        <v>0.61046600671072027</v>
      </c>
      <c r="X219" s="306">
        <f t="shared" si="70"/>
        <v>17.98404227461122</v>
      </c>
      <c r="AB219" s="357"/>
      <c r="AC219" s="357"/>
      <c r="AD219" s="357"/>
      <c r="AE219" s="357"/>
      <c r="AF219" s="357"/>
      <c r="AG219" s="357"/>
      <c r="AH219" s="357"/>
      <c r="AI219" s="357"/>
      <c r="AJ219" s="357"/>
      <c r="AK219" s="357"/>
      <c r="AL219" s="357"/>
      <c r="AM219" s="357"/>
      <c r="AN219" s="357"/>
      <c r="AO219" s="357"/>
      <c r="AP219" s="357"/>
      <c r="AQ219" s="357"/>
    </row>
    <row r="220" spans="3:43" x14ac:dyDescent="0.2">
      <c r="C220" s="294">
        <f t="shared" si="63"/>
        <v>1976</v>
      </c>
      <c r="D220" s="713">
        <v>9229.6849752686958</v>
      </c>
      <c r="E220" s="713">
        <v>3619.1643744411758</v>
      </c>
      <c r="F220" s="713">
        <v>913.72153563819131</v>
      </c>
      <c r="G220" s="713">
        <v>13762.570885348063</v>
      </c>
      <c r="I220" s="358"/>
      <c r="J220" s="358"/>
      <c r="K220" s="358"/>
      <c r="M220" s="305">
        <f t="shared" si="64"/>
        <v>0.67063668933359122</v>
      </c>
      <c r="N220" s="305">
        <f t="shared" si="65"/>
        <v>0.26297153377747307</v>
      </c>
      <c r="O220" s="305">
        <f t="shared" si="66"/>
        <v>6.639177688893573E-2</v>
      </c>
      <c r="Q220" s="713">
        <v>1630.5184135661787</v>
      </c>
      <c r="R220" s="713">
        <v>778.18335785668626</v>
      </c>
      <c r="S220" s="713">
        <v>792.9605145216043</v>
      </c>
      <c r="U220" s="306">
        <f t="shared" si="67"/>
        <v>15.049171303590709</v>
      </c>
      <c r="V220" s="306">
        <f t="shared" si="68"/>
        <v>2.8163734855379277</v>
      </c>
      <c r="W220" s="306">
        <f t="shared" si="69"/>
        <v>0.72454509902913056</v>
      </c>
      <c r="X220" s="306">
        <f t="shared" si="70"/>
        <v>18.590089888157767</v>
      </c>
      <c r="AB220" s="357"/>
      <c r="AC220" s="357"/>
      <c r="AD220" s="357"/>
      <c r="AE220" s="357"/>
      <c r="AF220" s="357"/>
      <c r="AG220" s="357"/>
      <c r="AH220" s="357"/>
      <c r="AI220" s="357"/>
      <c r="AJ220" s="357"/>
      <c r="AK220" s="357"/>
      <c r="AL220" s="357"/>
      <c r="AM220" s="357"/>
      <c r="AN220" s="357"/>
      <c r="AO220" s="357"/>
      <c r="AP220" s="357"/>
      <c r="AQ220" s="357"/>
    </row>
    <row r="221" spans="3:43" x14ac:dyDescent="0.2">
      <c r="C221" s="294">
        <f t="shared" si="63"/>
        <v>1977</v>
      </c>
      <c r="D221" s="713">
        <v>9371.2409861566284</v>
      </c>
      <c r="E221" s="713">
        <v>3839.8786698815229</v>
      </c>
      <c r="F221" s="713">
        <v>937.76403954018315</v>
      </c>
      <c r="G221" s="713">
        <v>14148.883695578334</v>
      </c>
      <c r="I221" s="358"/>
      <c r="J221" s="358"/>
      <c r="K221" s="358"/>
      <c r="M221" s="305">
        <f t="shared" si="64"/>
        <v>0.66233076670813507</v>
      </c>
      <c r="N221" s="305">
        <f t="shared" si="65"/>
        <v>0.27139092754586164</v>
      </c>
      <c r="O221" s="305">
        <f t="shared" si="66"/>
        <v>6.6278305746003394E-2</v>
      </c>
      <c r="Q221" s="713">
        <v>1636.2654734473981</v>
      </c>
      <c r="R221" s="713">
        <v>779.52193112828104</v>
      </c>
      <c r="S221" s="713">
        <v>800.93431305001729</v>
      </c>
      <c r="U221" s="306">
        <f t="shared" si="67"/>
        <v>15.333838069003237</v>
      </c>
      <c r="V221" s="306">
        <f t="shared" si="68"/>
        <v>2.9932696360443396</v>
      </c>
      <c r="W221" s="306">
        <f t="shared" si="69"/>
        <v>0.75108739681212577</v>
      </c>
      <c r="X221" s="306">
        <f t="shared" si="70"/>
        <v>19.078195101859702</v>
      </c>
      <c r="AB221" s="357"/>
      <c r="AC221" s="357"/>
      <c r="AD221" s="357"/>
      <c r="AE221" s="357"/>
      <c r="AF221" s="357"/>
      <c r="AG221" s="357"/>
      <c r="AH221" s="357"/>
      <c r="AI221" s="357"/>
      <c r="AJ221" s="357"/>
      <c r="AK221" s="357"/>
      <c r="AL221" s="357"/>
      <c r="AM221" s="357"/>
      <c r="AN221" s="357"/>
      <c r="AO221" s="357"/>
      <c r="AP221" s="357"/>
      <c r="AQ221" s="357"/>
    </row>
    <row r="222" spans="3:43" x14ac:dyDescent="0.2">
      <c r="C222" s="294">
        <f t="shared" si="63"/>
        <v>1978</v>
      </c>
      <c r="D222" s="713">
        <v>9596.7963684298702</v>
      </c>
      <c r="E222" s="713">
        <v>4130.4172448208446</v>
      </c>
      <c r="F222" s="713">
        <v>936.06680069199831</v>
      </c>
      <c r="G222" s="713">
        <v>14663.280413942713</v>
      </c>
      <c r="I222" s="358"/>
      <c r="J222" s="358"/>
      <c r="K222" s="358"/>
      <c r="M222" s="305">
        <f t="shared" si="64"/>
        <v>0.65447813159902946</v>
      </c>
      <c r="N222" s="305">
        <f t="shared" si="65"/>
        <v>0.28168439313848215</v>
      </c>
      <c r="O222" s="305">
        <f t="shared" si="66"/>
        <v>6.3837475262488383E-2</v>
      </c>
      <c r="Q222" s="713">
        <v>1641.9733773949808</v>
      </c>
      <c r="R222" s="713">
        <v>780.9565515325603</v>
      </c>
      <c r="S222" s="713">
        <v>808.25653039342762</v>
      </c>
      <c r="U222" s="306">
        <f t="shared" si="67"/>
        <v>15.757684145242681</v>
      </c>
      <c r="V222" s="306">
        <f t="shared" si="68"/>
        <v>3.2256764079059055</v>
      </c>
      <c r="W222" s="306">
        <f t="shared" si="69"/>
        <v>0.7565821045437906</v>
      </c>
      <c r="X222" s="306">
        <f t="shared" si="70"/>
        <v>19.739942657692378</v>
      </c>
      <c r="AB222" s="357"/>
      <c r="AC222" s="357"/>
      <c r="AD222" s="357"/>
      <c r="AE222" s="357"/>
      <c r="AF222" s="357"/>
      <c r="AG222" s="357"/>
      <c r="AH222" s="357"/>
      <c r="AI222" s="357"/>
      <c r="AJ222" s="357"/>
      <c r="AK222" s="357"/>
      <c r="AL222" s="357"/>
      <c r="AM222" s="357"/>
      <c r="AN222" s="357"/>
      <c r="AO222" s="357"/>
      <c r="AP222" s="357"/>
      <c r="AQ222" s="357"/>
    </row>
    <row r="223" spans="3:43" x14ac:dyDescent="0.2">
      <c r="C223" s="294">
        <f t="shared" si="63"/>
        <v>1979</v>
      </c>
      <c r="D223" s="713">
        <v>9858.9880263290524</v>
      </c>
      <c r="E223" s="713">
        <v>4262.479528728536</v>
      </c>
      <c r="F223" s="713">
        <v>869.36461364440606</v>
      </c>
      <c r="G223" s="713">
        <v>14990.832168701994</v>
      </c>
      <c r="I223" s="358"/>
      <c r="J223" s="358"/>
      <c r="K223" s="358"/>
      <c r="M223" s="305">
        <f t="shared" si="64"/>
        <v>0.65766782760150855</v>
      </c>
      <c r="N223" s="305">
        <f t="shared" si="65"/>
        <v>0.28433908676716307</v>
      </c>
      <c r="O223" s="305">
        <f t="shared" si="66"/>
        <v>5.7993085631328323E-2</v>
      </c>
      <c r="Q223" s="713">
        <v>1646.9084154991626</v>
      </c>
      <c r="R223" s="713">
        <v>782.31326141531474</v>
      </c>
      <c r="S223" s="713">
        <v>815.76640223390461</v>
      </c>
      <c r="U223" s="306">
        <f t="shared" si="67"/>
        <v>16.236850348866795</v>
      </c>
      <c r="V223" s="306">
        <f t="shared" si="68"/>
        <v>3.3345942618356346</v>
      </c>
      <c r="W223" s="306">
        <f t="shared" si="69"/>
        <v>0.70919844310216551</v>
      </c>
      <c r="X223" s="306">
        <f t="shared" si="70"/>
        <v>20.280643053804596</v>
      </c>
      <c r="AB223" s="357"/>
      <c r="AC223" s="357"/>
      <c r="AD223" s="357"/>
      <c r="AE223" s="357"/>
      <c r="AF223" s="357"/>
      <c r="AG223" s="357"/>
      <c r="AH223" s="357"/>
      <c r="AI223" s="357"/>
      <c r="AJ223" s="357"/>
      <c r="AK223" s="357"/>
      <c r="AL223" s="357"/>
      <c r="AM223" s="357"/>
      <c r="AN223" s="357"/>
      <c r="AO223" s="357"/>
      <c r="AP223" s="357"/>
      <c r="AQ223" s="357"/>
    </row>
    <row r="224" spans="3:43" x14ac:dyDescent="0.2">
      <c r="C224" s="294">
        <f t="shared" si="63"/>
        <v>1980</v>
      </c>
      <c r="D224" s="713">
        <v>10061.754146876647</v>
      </c>
      <c r="E224" s="713">
        <v>4359.7905972643275</v>
      </c>
      <c r="F224" s="713">
        <v>922.30789941845012</v>
      </c>
      <c r="G224" s="713">
        <v>15343.852643559425</v>
      </c>
      <c r="I224" s="358"/>
      <c r="J224" s="358"/>
      <c r="K224" s="358"/>
      <c r="M224" s="305">
        <f t="shared" si="64"/>
        <v>0.65575148436400443</v>
      </c>
      <c r="N224" s="305">
        <f t="shared" si="65"/>
        <v>0.28413923794389068</v>
      </c>
      <c r="O224" s="305">
        <f t="shared" si="66"/>
        <v>6.0109277692104821E-2</v>
      </c>
      <c r="Q224" s="713">
        <v>1652.0196760005524</v>
      </c>
      <c r="R224" s="713">
        <v>783.51199589650139</v>
      </c>
      <c r="S224" s="713">
        <v>822.84047036113247</v>
      </c>
      <c r="U224" s="306">
        <f t="shared" si="67"/>
        <v>16.622215825720371</v>
      </c>
      <c r="V224" s="306">
        <f t="shared" si="68"/>
        <v>3.4159482325533728</v>
      </c>
      <c r="W224" s="306">
        <f t="shared" si="69"/>
        <v>0.75891226577526549</v>
      </c>
      <c r="X224" s="306">
        <f t="shared" si="70"/>
        <v>20.797076324049009</v>
      </c>
      <c r="AB224" s="357"/>
      <c r="AC224" s="357"/>
      <c r="AD224" s="357"/>
      <c r="AE224" s="357"/>
      <c r="AF224" s="357"/>
      <c r="AG224" s="357"/>
      <c r="AH224" s="357"/>
      <c r="AI224" s="357"/>
      <c r="AJ224" s="357"/>
      <c r="AK224" s="357"/>
      <c r="AL224" s="357"/>
      <c r="AM224" s="357"/>
      <c r="AN224" s="357"/>
      <c r="AO224" s="357"/>
      <c r="AP224" s="357"/>
      <c r="AQ224" s="357"/>
    </row>
    <row r="225" spans="3:43" x14ac:dyDescent="0.2">
      <c r="C225" s="294">
        <f t="shared" si="63"/>
        <v>1981</v>
      </c>
      <c r="D225" s="713">
        <v>10388.11595181647</v>
      </c>
      <c r="E225" s="713">
        <v>4627.5301162797487</v>
      </c>
      <c r="F225" s="713">
        <v>943.97268933202213</v>
      </c>
      <c r="G225" s="713">
        <v>15959.618757428241</v>
      </c>
      <c r="I225" s="358"/>
      <c r="J225" s="358"/>
      <c r="K225" s="358"/>
      <c r="M225" s="305">
        <f t="shared" si="64"/>
        <v>0.65090000642912771</v>
      </c>
      <c r="N225" s="305">
        <f t="shared" si="65"/>
        <v>0.28995242221095741</v>
      </c>
      <c r="O225" s="305">
        <f t="shared" si="66"/>
        <v>5.914757135991483E-2</v>
      </c>
      <c r="Q225" s="713">
        <v>1652.773131017424</v>
      </c>
      <c r="R225" s="713">
        <v>783.99621884997919</v>
      </c>
      <c r="S225" s="713">
        <v>827.24992979616798</v>
      </c>
      <c r="U225" s="306">
        <f t="shared" si="67"/>
        <v>17.169198927055753</v>
      </c>
      <c r="V225" s="306">
        <f t="shared" si="68"/>
        <v>3.627966113777727</v>
      </c>
      <c r="W225" s="306">
        <f t="shared" si="69"/>
        <v>0.78090134097941521</v>
      </c>
      <c r="X225" s="306">
        <f t="shared" si="70"/>
        <v>21.578066381812896</v>
      </c>
      <c r="AB225" s="357"/>
      <c r="AC225" s="357"/>
      <c r="AD225" s="357"/>
      <c r="AE225" s="357"/>
      <c r="AF225" s="357"/>
      <c r="AG225" s="357"/>
      <c r="AH225" s="357"/>
      <c r="AI225" s="357"/>
      <c r="AJ225" s="357"/>
      <c r="AK225" s="357"/>
      <c r="AL225" s="357"/>
      <c r="AM225" s="357"/>
      <c r="AN225" s="357"/>
      <c r="AO225" s="357"/>
      <c r="AP225" s="357"/>
      <c r="AQ225" s="357"/>
    </row>
    <row r="226" spans="3:43" x14ac:dyDescent="0.2">
      <c r="C226" s="294">
        <f t="shared" si="63"/>
        <v>1982</v>
      </c>
      <c r="D226" s="713">
        <v>10511.812045274552</v>
      </c>
      <c r="E226" s="713">
        <v>4683.9108212603151</v>
      </c>
      <c r="F226" s="713">
        <v>949.75922080321288</v>
      </c>
      <c r="G226" s="713">
        <v>16145.48208733808</v>
      </c>
      <c r="I226" s="358"/>
      <c r="J226" s="358"/>
      <c r="K226" s="358"/>
      <c r="M226" s="305">
        <f t="shared" si="64"/>
        <v>0.65106832910974688</v>
      </c>
      <c r="N226" s="305">
        <f t="shared" si="65"/>
        <v>0.29010659427342972</v>
      </c>
      <c r="O226" s="305">
        <f t="shared" si="66"/>
        <v>5.8825076616823437E-2</v>
      </c>
      <c r="Q226" s="713">
        <v>1654.3293051498115</v>
      </c>
      <c r="R226" s="713">
        <v>784.13959723422101</v>
      </c>
      <c r="S226" s="713">
        <v>831.34800428604194</v>
      </c>
      <c r="U226" s="306">
        <f t="shared" si="67"/>
        <v>17.389998716724467</v>
      </c>
      <c r="V226" s="306">
        <f t="shared" si="68"/>
        <v>3.6728399448640725</v>
      </c>
      <c r="W226" s="306">
        <f t="shared" si="69"/>
        <v>0.78958043276701728</v>
      </c>
      <c r="X226" s="306">
        <f t="shared" si="70"/>
        <v>21.852419094355557</v>
      </c>
      <c r="AB226" s="357"/>
      <c r="AC226" s="357"/>
      <c r="AD226" s="357"/>
      <c r="AE226" s="357"/>
      <c r="AF226" s="357"/>
      <c r="AG226" s="357"/>
      <c r="AH226" s="357"/>
      <c r="AI226" s="357"/>
      <c r="AJ226" s="357"/>
      <c r="AK226" s="357"/>
      <c r="AL226" s="357"/>
      <c r="AM226" s="357"/>
      <c r="AN226" s="357"/>
      <c r="AO226" s="357"/>
      <c r="AP226" s="357"/>
      <c r="AQ226" s="357"/>
    </row>
    <row r="227" spans="3:43" x14ac:dyDescent="0.2">
      <c r="C227" s="294">
        <f t="shared" si="63"/>
        <v>1983</v>
      </c>
      <c r="D227" s="713">
        <v>10725.256994237026</v>
      </c>
      <c r="E227" s="713">
        <v>4756.1166019716029</v>
      </c>
      <c r="F227" s="713">
        <v>961.6751142324606</v>
      </c>
      <c r="G227" s="713">
        <v>16443.048710441089</v>
      </c>
      <c r="I227" s="358"/>
      <c r="J227" s="358"/>
      <c r="K227" s="358"/>
      <c r="M227" s="305">
        <f t="shared" si="64"/>
        <v>0.65226693559732929</v>
      </c>
      <c r="N227" s="305">
        <f t="shared" si="65"/>
        <v>0.28924785699573707</v>
      </c>
      <c r="O227" s="305">
        <f t="shared" si="66"/>
        <v>5.8485207406933686E-2</v>
      </c>
      <c r="Q227" s="713">
        <v>1656.0890133778494</v>
      </c>
      <c r="R227" s="713">
        <v>784.34770502047991</v>
      </c>
      <c r="S227" s="713">
        <v>835.40661403344711</v>
      </c>
      <c r="U227" s="306">
        <f t="shared" si="67"/>
        <v>17.761980273809876</v>
      </c>
      <c r="V227" s="306">
        <f t="shared" si="68"/>
        <v>3.73044914156623</v>
      </c>
      <c r="W227" s="306">
        <f t="shared" si="69"/>
        <v>0.80338975098116827</v>
      </c>
      <c r="X227" s="306">
        <f t="shared" si="70"/>
        <v>22.295819166357273</v>
      </c>
      <c r="AB227" s="357"/>
      <c r="AC227" s="357"/>
      <c r="AD227" s="357"/>
      <c r="AE227" s="357"/>
      <c r="AF227" s="357"/>
      <c r="AG227" s="357"/>
      <c r="AH227" s="357"/>
      <c r="AI227" s="357"/>
      <c r="AJ227" s="357"/>
      <c r="AK227" s="357"/>
      <c r="AL227" s="357"/>
      <c r="AM227" s="357"/>
      <c r="AN227" s="357"/>
      <c r="AO227" s="357"/>
      <c r="AP227" s="357"/>
      <c r="AQ227" s="357"/>
    </row>
    <row r="228" spans="3:43" x14ac:dyDescent="0.2">
      <c r="C228" s="294">
        <f t="shared" si="63"/>
        <v>1984</v>
      </c>
      <c r="D228" s="713">
        <v>11010.588451255411</v>
      </c>
      <c r="E228" s="713">
        <v>4833.5500098395114</v>
      </c>
      <c r="F228" s="713">
        <v>1003.1485678182112</v>
      </c>
      <c r="G228" s="713">
        <v>16847.287028913135</v>
      </c>
      <c r="I228" s="358"/>
      <c r="J228" s="358"/>
      <c r="K228" s="358"/>
      <c r="M228" s="305">
        <f t="shared" si="64"/>
        <v>0.65355261249833019</v>
      </c>
      <c r="N228" s="305">
        <f t="shared" si="65"/>
        <v>0.286903760916771</v>
      </c>
      <c r="O228" s="305">
        <f t="shared" si="66"/>
        <v>5.9543626584898701E-2</v>
      </c>
      <c r="Q228" s="713">
        <v>1658.8507703724208</v>
      </c>
      <c r="R228" s="713">
        <v>784.68773086336921</v>
      </c>
      <c r="S228" s="713">
        <v>839.65850676359059</v>
      </c>
      <c r="U228" s="306">
        <f t="shared" si="67"/>
        <v>18.264923134618716</v>
      </c>
      <c r="V228" s="306">
        <f t="shared" si="68"/>
        <v>3.7928273892355819</v>
      </c>
      <c r="W228" s="306">
        <f t="shared" si="69"/>
        <v>0.84230222851627368</v>
      </c>
      <c r="X228" s="306">
        <f t="shared" si="70"/>
        <v>22.900052752370573</v>
      </c>
      <c r="AB228" s="357"/>
      <c r="AC228" s="357"/>
      <c r="AD228" s="357"/>
      <c r="AE228" s="357"/>
      <c r="AF228" s="357"/>
      <c r="AG228" s="357"/>
      <c r="AH228" s="357"/>
      <c r="AI228" s="357"/>
      <c r="AJ228" s="357"/>
      <c r="AK228" s="357"/>
      <c r="AL228" s="357"/>
      <c r="AM228" s="357"/>
      <c r="AN228" s="357"/>
      <c r="AO228" s="357"/>
      <c r="AP228" s="357"/>
      <c r="AQ228" s="357"/>
    </row>
    <row r="229" spans="3:43" x14ac:dyDescent="0.2">
      <c r="C229" s="294">
        <f t="shared" si="63"/>
        <v>1985</v>
      </c>
      <c r="D229" s="714">
        <v>11304.387809578857</v>
      </c>
      <c r="E229" s="714">
        <v>4931.5346882519843</v>
      </c>
      <c r="F229" s="714">
        <v>1044.6220214039618</v>
      </c>
      <c r="G229" s="714">
        <v>17280.544519234802</v>
      </c>
      <c r="I229" s="314">
        <v>0.19283007492808343</v>
      </c>
      <c r="J229" s="314">
        <v>0.20678165882985078</v>
      </c>
      <c r="K229" s="314">
        <v>0.2133202904979877</v>
      </c>
      <c r="M229" s="305">
        <f>D229/$G229</f>
        <v>0.65416849550059353</v>
      </c>
      <c r="N229" s="305">
        <f t="shared" ref="N229:O254" si="71">E229/$G229</f>
        <v>0.28538074611958797</v>
      </c>
      <c r="O229" s="305">
        <f t="shared" si="71"/>
        <v>6.0450758379818614E-2</v>
      </c>
      <c r="Q229" s="718">
        <v>1661.4603309726865</v>
      </c>
      <c r="R229" s="718">
        <v>785.07616599970584</v>
      </c>
      <c r="S229" s="718">
        <v>846.82493466767335</v>
      </c>
      <c r="U229" s="306">
        <f>D229*Q229*0.000001</f>
        <v>18.781791911546492</v>
      </c>
      <c r="V229" s="306">
        <f t="shared" ref="V229:W254" si="72">E229*R229*0.000001</f>
        <v>3.8716303455474219</v>
      </c>
      <c r="W229" s="306">
        <f t="shared" si="72"/>
        <v>0.88461197502782274</v>
      </c>
      <c r="X229" s="306">
        <f>SUM(U229:W229)</f>
        <v>23.538034232121738</v>
      </c>
      <c r="AB229" s="371"/>
      <c r="AC229" s="371"/>
      <c r="AD229" s="371"/>
      <c r="AE229" s="357"/>
      <c r="AF229" s="359"/>
      <c r="AG229" s="359"/>
      <c r="AH229" s="359"/>
      <c r="AI229" s="357"/>
      <c r="AJ229" s="370"/>
      <c r="AK229" s="370"/>
      <c r="AL229" s="370"/>
      <c r="AM229" s="357"/>
      <c r="AN229" s="357"/>
      <c r="AO229" s="357"/>
      <c r="AP229" s="357"/>
      <c r="AQ229" s="357"/>
    </row>
    <row r="230" spans="3:43" x14ac:dyDescent="0.2">
      <c r="C230" s="294">
        <f t="shared" si="63"/>
        <v>1986</v>
      </c>
      <c r="D230" s="714">
        <v>11614.386631268508</v>
      </c>
      <c r="E230" s="714">
        <v>5033.6768650734721</v>
      </c>
      <c r="F230" s="714">
        <v>1086.0954749897123</v>
      </c>
      <c r="G230" s="714">
        <v>17734.158971331693</v>
      </c>
      <c r="I230" s="314">
        <v>0.19472965870774761</v>
      </c>
      <c r="J230" s="314">
        <v>0.21040186679520057</v>
      </c>
      <c r="K230" s="314">
        <v>0.21487407655538399</v>
      </c>
      <c r="M230" s="305">
        <f t="shared" ref="M230:M254" si="73">D230/$G230</f>
        <v>0.65491612261082377</v>
      </c>
      <c r="N230" s="305">
        <f t="shared" si="71"/>
        <v>0.28384074334794818</v>
      </c>
      <c r="O230" s="305">
        <f t="shared" si="71"/>
        <v>6.1243134041227963E-2</v>
      </c>
      <c r="Q230" s="718">
        <v>1662.2879663198596</v>
      </c>
      <c r="R230" s="718">
        <v>802.43412098549913</v>
      </c>
      <c r="S230" s="718">
        <v>853.99106155045627</v>
      </c>
      <c r="U230" s="306">
        <f t="shared" ref="U230:U254" si="74">D230*Q230*0.000001</f>
        <v>19.306455133343892</v>
      </c>
      <c r="V230" s="306">
        <f t="shared" si="72"/>
        <v>4.0391940705502742</v>
      </c>
      <c r="W230" s="306">
        <f t="shared" si="72"/>
        <v>0.92751582763161144</v>
      </c>
      <c r="X230" s="306">
        <f t="shared" ref="X230:X254" si="75">SUM(U230:W230)</f>
        <v>24.273165031525778</v>
      </c>
      <c r="AB230" s="371"/>
      <c r="AC230" s="371"/>
      <c r="AD230" s="371"/>
      <c r="AE230" s="357"/>
      <c r="AF230" s="359"/>
      <c r="AG230" s="359"/>
      <c r="AH230" s="359"/>
      <c r="AI230" s="357"/>
      <c r="AJ230" s="370"/>
      <c r="AK230" s="370"/>
      <c r="AL230" s="370"/>
      <c r="AM230" s="357"/>
      <c r="AN230" s="357"/>
      <c r="AO230" s="357"/>
      <c r="AP230" s="357"/>
      <c r="AQ230" s="357"/>
    </row>
    <row r="231" spans="3:43" x14ac:dyDescent="0.2">
      <c r="C231" s="294">
        <f t="shared" si="63"/>
        <v>1987</v>
      </c>
      <c r="D231" s="714">
        <v>11932.88595572365</v>
      </c>
      <c r="E231" s="714">
        <v>5130.779686618258</v>
      </c>
      <c r="F231" s="714">
        <v>1124.6777070632036</v>
      </c>
      <c r="G231" s="714">
        <v>18188.343349405113</v>
      </c>
      <c r="I231" s="314">
        <v>0.19662924248741176</v>
      </c>
      <c r="J231" s="314">
        <v>0.21402207476055035</v>
      </c>
      <c r="K231" s="314">
        <v>0.21642786261278027</v>
      </c>
      <c r="M231" s="305">
        <f t="shared" si="73"/>
        <v>0.65607327322166142</v>
      </c>
      <c r="N231" s="305">
        <f t="shared" si="71"/>
        <v>0.28209164452495727</v>
      </c>
      <c r="O231" s="305">
        <f t="shared" si="71"/>
        <v>6.183508225338117E-2</v>
      </c>
      <c r="Q231" s="718">
        <v>1678.581392170594</v>
      </c>
      <c r="R231" s="718">
        <v>816.06444814995155</v>
      </c>
      <c r="S231" s="718">
        <v>861.15729236597974</v>
      </c>
      <c r="U231" s="306">
        <f t="shared" si="74"/>
        <v>20.030320320171533</v>
      </c>
      <c r="V231" s="306">
        <f t="shared" si="72"/>
        <v>4.1870468935391099</v>
      </c>
      <c r="W231" s="306">
        <f t="shared" si="72"/>
        <v>0.96852440899892678</v>
      </c>
      <c r="X231" s="306">
        <f t="shared" si="75"/>
        <v>25.185891622709573</v>
      </c>
      <c r="AB231" s="371"/>
      <c r="AC231" s="371"/>
      <c r="AD231" s="371"/>
      <c r="AE231" s="357"/>
      <c r="AF231" s="359"/>
      <c r="AG231" s="359"/>
      <c r="AH231" s="359"/>
      <c r="AI231" s="357"/>
      <c r="AJ231" s="370"/>
      <c r="AK231" s="370"/>
      <c r="AL231" s="370"/>
      <c r="AM231" s="357"/>
      <c r="AN231" s="357"/>
      <c r="AO231" s="357"/>
      <c r="AP231" s="357"/>
      <c r="AQ231" s="357"/>
    </row>
    <row r="232" spans="3:43" x14ac:dyDescent="0.2">
      <c r="C232" s="294">
        <f t="shared" si="63"/>
        <v>1988</v>
      </c>
      <c r="D232" s="714">
        <v>12068.736362303047</v>
      </c>
      <c r="E232" s="714">
        <v>5253.8755302742284</v>
      </c>
      <c r="F232" s="714">
        <v>1157.0075314370215</v>
      </c>
      <c r="G232" s="714">
        <v>18479.619424014298</v>
      </c>
      <c r="I232" s="314">
        <v>0.19596728456497009</v>
      </c>
      <c r="J232" s="314">
        <v>0.21594136350572302</v>
      </c>
      <c r="K232" s="314">
        <v>0.21825218557659687</v>
      </c>
      <c r="M232" s="305">
        <f t="shared" si="73"/>
        <v>0.65308359903882562</v>
      </c>
      <c r="N232" s="305">
        <f t="shared" si="71"/>
        <v>0.28430647892276439</v>
      </c>
      <c r="O232" s="305">
        <f t="shared" si="71"/>
        <v>6.2609922038409954E-2</v>
      </c>
      <c r="Q232" s="718">
        <v>1693.9286555012084</v>
      </c>
      <c r="R232" s="718">
        <v>825.66069029215282</v>
      </c>
      <c r="S232" s="718">
        <v>886.75157018707512</v>
      </c>
      <c r="U232" s="306">
        <f t="shared" si="74"/>
        <v>20.443578359794547</v>
      </c>
      <c r="V232" s="306">
        <f t="shared" si="72"/>
        <v>4.3379184970352691</v>
      </c>
      <c r="W232" s="306">
        <f t="shared" si="72"/>
        <v>1.0259782452200503</v>
      </c>
      <c r="X232" s="306">
        <f t="shared" si="75"/>
        <v>25.807475102049864</v>
      </c>
      <c r="AB232" s="371"/>
      <c r="AC232" s="371"/>
      <c r="AD232" s="371"/>
      <c r="AE232" s="357"/>
      <c r="AF232" s="359"/>
      <c r="AG232" s="359"/>
      <c r="AH232" s="359"/>
      <c r="AI232" s="357"/>
      <c r="AJ232" s="370"/>
      <c r="AK232" s="370"/>
      <c r="AL232" s="370"/>
      <c r="AM232" s="357"/>
      <c r="AN232" s="357"/>
      <c r="AO232" s="357"/>
      <c r="AP232" s="357"/>
      <c r="AQ232" s="357"/>
    </row>
    <row r="233" spans="3:43" x14ac:dyDescent="0.2">
      <c r="C233" s="294">
        <f t="shared" si="63"/>
        <v>1989</v>
      </c>
      <c r="D233" s="714">
        <v>12195.073962214348</v>
      </c>
      <c r="E233" s="714">
        <v>5371.2108472275258</v>
      </c>
      <c r="F233" s="714">
        <v>1186.7866013916205</v>
      </c>
      <c r="G233" s="714">
        <v>18753.071410833494</v>
      </c>
      <c r="I233" s="314">
        <v>0.19530532664252842</v>
      </c>
      <c r="J233" s="314">
        <v>0.21786065225089565</v>
      </c>
      <c r="K233" s="314">
        <v>0.2200765085404135</v>
      </c>
      <c r="M233" s="305">
        <f t="shared" si="73"/>
        <v>0.65029742035586524</v>
      </c>
      <c r="N233" s="305">
        <f t="shared" si="71"/>
        <v>0.28641766084912479</v>
      </c>
      <c r="O233" s="305">
        <f t="shared" si="71"/>
        <v>6.3284918795009956E-2</v>
      </c>
      <c r="Q233" s="718">
        <v>1708.7704510735407</v>
      </c>
      <c r="R233" s="718">
        <v>833.48555086608269</v>
      </c>
      <c r="S233" s="718">
        <v>912.3362207664477</v>
      </c>
      <c r="U233" s="306">
        <f t="shared" si="74"/>
        <v>20.838582035288201</v>
      </c>
      <c r="V233" s="306">
        <f t="shared" si="72"/>
        <v>4.4768266318193133</v>
      </c>
      <c r="W233" s="306">
        <f t="shared" si="72"/>
        <v>1.0827484027698875</v>
      </c>
      <c r="X233" s="306">
        <f t="shared" si="75"/>
        <v>26.398157069877403</v>
      </c>
      <c r="AB233" s="371"/>
      <c r="AC233" s="371"/>
      <c r="AD233" s="371"/>
      <c r="AE233" s="357"/>
      <c r="AF233" s="359"/>
      <c r="AG233" s="359"/>
      <c r="AH233" s="359"/>
      <c r="AI233" s="357"/>
      <c r="AJ233" s="370"/>
      <c r="AK233" s="370"/>
      <c r="AL233" s="370"/>
      <c r="AM233" s="357"/>
      <c r="AN233" s="357"/>
      <c r="AO233" s="357"/>
      <c r="AP233" s="357"/>
      <c r="AQ233" s="357"/>
    </row>
    <row r="234" spans="3:43" x14ac:dyDescent="0.2">
      <c r="C234" s="294">
        <f t="shared" si="63"/>
        <v>1990</v>
      </c>
      <c r="D234" s="714">
        <v>12567.473332138225</v>
      </c>
      <c r="E234" s="714">
        <v>5379.6400392229498</v>
      </c>
      <c r="F234" s="714">
        <v>1178.251818772347</v>
      </c>
      <c r="G234" s="714">
        <v>19125.365190133522</v>
      </c>
      <c r="I234" s="314">
        <v>0.19985180954830772</v>
      </c>
      <c r="J234" s="314">
        <v>0.21895765856398697</v>
      </c>
      <c r="K234" s="314">
        <v>0.21264940149261252</v>
      </c>
      <c r="M234" s="305">
        <f t="shared" si="73"/>
        <v>0.65711024114831484</v>
      </c>
      <c r="N234" s="305">
        <f t="shared" si="71"/>
        <v>0.2812829969907305</v>
      </c>
      <c r="O234" s="305">
        <f t="shared" si="71"/>
        <v>6.1606761860954623E-2</v>
      </c>
      <c r="Q234" s="718">
        <v>1724.3001778577984</v>
      </c>
      <c r="R234" s="718">
        <v>839.19917272797113</v>
      </c>
      <c r="S234" s="718">
        <v>937.91248505125429</v>
      </c>
      <c r="U234" s="306">
        <f t="shared" si="74"/>
        <v>21.670096501829079</v>
      </c>
      <c r="V234" s="306">
        <f t="shared" si="72"/>
        <v>4.5145894704901695</v>
      </c>
      <c r="W234" s="306">
        <f t="shared" si="72"/>
        <v>1.1050970913609319</v>
      </c>
      <c r="X234" s="306">
        <f t="shared" si="75"/>
        <v>27.289783063680179</v>
      </c>
      <c r="AB234" s="371"/>
      <c r="AC234" s="371"/>
      <c r="AD234" s="371"/>
      <c r="AE234" s="357"/>
      <c r="AF234" s="359"/>
      <c r="AG234" s="359"/>
      <c r="AH234" s="359"/>
      <c r="AI234" s="357"/>
      <c r="AJ234" s="370"/>
      <c r="AK234" s="370"/>
      <c r="AL234" s="370"/>
      <c r="AM234" s="357"/>
      <c r="AN234" s="357"/>
      <c r="AO234" s="357"/>
      <c r="AP234" s="357"/>
      <c r="AQ234" s="357"/>
    </row>
    <row r="235" spans="3:43" x14ac:dyDescent="0.2">
      <c r="C235" s="294">
        <f t="shared" si="63"/>
        <v>1991</v>
      </c>
      <c r="D235" s="714">
        <v>12925.645339659677</v>
      </c>
      <c r="E235" s="714">
        <v>5380.3561088088381</v>
      </c>
      <c r="F235" s="714">
        <v>1165.8251554760102</v>
      </c>
      <c r="G235" s="714">
        <v>19471.826603944526</v>
      </c>
      <c r="I235" s="314">
        <v>0.20439829245408705</v>
      </c>
      <c r="J235" s="314">
        <v>0.22005466487707825</v>
      </c>
      <c r="K235" s="314">
        <v>0.20522229444481152</v>
      </c>
      <c r="M235" s="305">
        <f t="shared" si="73"/>
        <v>0.66381267677482558</v>
      </c>
      <c r="N235" s="305">
        <f t="shared" si="71"/>
        <v>0.2763149147866234</v>
      </c>
      <c r="O235" s="305">
        <f t="shared" si="71"/>
        <v>5.9872408438551003E-2</v>
      </c>
      <c r="Q235" s="718">
        <v>1737.4737126387838</v>
      </c>
      <c r="R235" s="718">
        <v>841.32865344080437</v>
      </c>
      <c r="S235" s="718">
        <v>953.25616004333062</v>
      </c>
      <c r="U235" s="306">
        <f t="shared" si="74"/>
        <v>22.457968996550694</v>
      </c>
      <c r="V235" s="306">
        <f t="shared" si="72"/>
        <v>4.5266477600561457</v>
      </c>
      <c r="W235" s="306">
        <f t="shared" si="72"/>
        <v>1.1113300109909803</v>
      </c>
      <c r="X235" s="306">
        <f t="shared" si="75"/>
        <v>28.09594676759782</v>
      </c>
      <c r="AB235" s="371"/>
      <c r="AC235" s="371"/>
      <c r="AD235" s="371"/>
      <c r="AE235" s="357"/>
      <c r="AF235" s="359"/>
      <c r="AG235" s="359"/>
      <c r="AH235" s="359"/>
      <c r="AI235" s="357"/>
      <c r="AJ235" s="370"/>
      <c r="AK235" s="370"/>
      <c r="AL235" s="370"/>
      <c r="AM235" s="357"/>
      <c r="AN235" s="357"/>
      <c r="AO235" s="357"/>
      <c r="AP235" s="357"/>
      <c r="AQ235" s="357"/>
    </row>
    <row r="236" spans="3:43" x14ac:dyDescent="0.2">
      <c r="C236" s="294">
        <f t="shared" si="63"/>
        <v>1992</v>
      </c>
      <c r="D236" s="714">
        <v>13182.20678062062</v>
      </c>
      <c r="E236" s="714">
        <v>5437.8945904058892</v>
      </c>
      <c r="F236" s="714">
        <v>1198.8755233938855</v>
      </c>
      <c r="G236" s="714">
        <v>19818.976894420397</v>
      </c>
      <c r="I236" s="314">
        <v>0.20471549537705225</v>
      </c>
      <c r="J236" s="314">
        <v>0.21973926586571049</v>
      </c>
      <c r="K236" s="314">
        <v>0.20904460463574831</v>
      </c>
      <c r="M236" s="305">
        <f t="shared" si="73"/>
        <v>0.66513053881867046</v>
      </c>
      <c r="N236" s="305">
        <f t="shared" si="71"/>
        <v>0.27437816893246442</v>
      </c>
      <c r="O236" s="305">
        <f t="shared" si="71"/>
        <v>6.0491292248864917E-2</v>
      </c>
      <c r="Q236" s="718">
        <v>1755.0724324134521</v>
      </c>
      <c r="R236" s="718">
        <v>840.90631825200091</v>
      </c>
      <c r="S236" s="718">
        <v>968.86802061563242</v>
      </c>
      <c r="U236" s="306">
        <f t="shared" si="74"/>
        <v>23.135727719040933</v>
      </c>
      <c r="V236" s="306">
        <f t="shared" si="72"/>
        <v>4.5727599190606885</v>
      </c>
      <c r="W236" s="306">
        <f t="shared" si="72"/>
        <v>1.1615521553151642</v>
      </c>
      <c r="X236" s="306">
        <f t="shared" si="75"/>
        <v>28.870039793416787</v>
      </c>
      <c r="AB236" s="371"/>
      <c r="AC236" s="371"/>
      <c r="AD236" s="371"/>
      <c r="AE236" s="357"/>
      <c r="AF236" s="359"/>
      <c r="AG236" s="359"/>
      <c r="AH236" s="359"/>
      <c r="AI236" s="357"/>
      <c r="AJ236" s="370"/>
      <c r="AK236" s="370"/>
      <c r="AL236" s="370"/>
      <c r="AM236" s="357"/>
      <c r="AN236" s="357"/>
      <c r="AO236" s="357"/>
      <c r="AP236" s="357"/>
      <c r="AQ236" s="357"/>
    </row>
    <row r="237" spans="3:43" x14ac:dyDescent="0.2">
      <c r="C237" s="294">
        <f t="shared" si="63"/>
        <v>1993</v>
      </c>
      <c r="D237" s="714">
        <v>13458.72428310294</v>
      </c>
      <c r="E237" s="714">
        <v>5490.982865203031</v>
      </c>
      <c r="F237" s="714">
        <v>1236.4985864383075</v>
      </c>
      <c r="G237" s="714">
        <v>20186.205734744279</v>
      </c>
      <c r="I237" s="314">
        <v>0.20503269830001741</v>
      </c>
      <c r="J237" s="314">
        <v>0.21942386685434273</v>
      </c>
      <c r="K237" s="314">
        <v>0.21286691482668507</v>
      </c>
      <c r="M237" s="305">
        <f t="shared" si="73"/>
        <v>0.66672877805549802</v>
      </c>
      <c r="N237" s="305">
        <f t="shared" si="71"/>
        <v>0.2720165908025009</v>
      </c>
      <c r="O237" s="305">
        <f t="shared" si="71"/>
        <v>6.1254631142001068E-2</v>
      </c>
      <c r="Q237" s="718">
        <v>1772.0425440430258</v>
      </c>
      <c r="R237" s="718">
        <v>838.87020447324005</v>
      </c>
      <c r="S237" s="718">
        <v>984.48288176673066</v>
      </c>
      <c r="U237" s="306">
        <f t="shared" si="74"/>
        <v>23.84943201820338</v>
      </c>
      <c r="V237" s="306">
        <f t="shared" si="72"/>
        <v>4.606221918891924</v>
      </c>
      <c r="W237" s="306">
        <f t="shared" si="72"/>
        <v>1.2173116916772739</v>
      </c>
      <c r="X237" s="306">
        <f t="shared" si="75"/>
        <v>29.67296562877258</v>
      </c>
      <c r="AB237" s="371"/>
      <c r="AC237" s="371"/>
      <c r="AD237" s="371"/>
      <c r="AE237" s="357"/>
      <c r="AF237" s="359"/>
      <c r="AG237" s="359"/>
      <c r="AH237" s="359"/>
      <c r="AI237" s="357"/>
      <c r="AJ237" s="370"/>
      <c r="AK237" s="370"/>
      <c r="AL237" s="370"/>
      <c r="AM237" s="357"/>
      <c r="AN237" s="357"/>
      <c r="AO237" s="357"/>
      <c r="AP237" s="357"/>
      <c r="AQ237" s="357"/>
    </row>
    <row r="238" spans="3:43" x14ac:dyDescent="0.2">
      <c r="C238" s="294">
        <f t="shared" si="63"/>
        <v>1994</v>
      </c>
      <c r="D238" s="714">
        <v>13601.314656692544</v>
      </c>
      <c r="E238" s="714">
        <v>5655.6166194293992</v>
      </c>
      <c r="F238" s="714">
        <v>1239.4702601989095</v>
      </c>
      <c r="G238" s="714">
        <v>20496.401536320853</v>
      </c>
      <c r="I238" s="314">
        <v>0.20408285409083579</v>
      </c>
      <c r="J238" s="314">
        <v>0.22465558374942551</v>
      </c>
      <c r="K238" s="314">
        <v>0.20818710443672608</v>
      </c>
      <c r="M238" s="305">
        <f t="shared" si="73"/>
        <v>0.66359524780924095</v>
      </c>
      <c r="N238" s="305">
        <f t="shared" si="71"/>
        <v>0.27593217323574126</v>
      </c>
      <c r="O238" s="305">
        <f t="shared" si="71"/>
        <v>6.0472578955017731E-2</v>
      </c>
      <c r="Q238" s="718">
        <v>1789.3320706573111</v>
      </c>
      <c r="R238" s="718">
        <v>838.88324563209824</v>
      </c>
      <c r="S238" s="718">
        <v>993.01422493400207</v>
      </c>
      <c r="U238" s="306">
        <f t="shared" si="74"/>
        <v>24.337268518321306</v>
      </c>
      <c r="V238" s="306">
        <f t="shared" si="72"/>
        <v>4.7444020257577701</v>
      </c>
      <c r="W238" s="306">
        <f t="shared" si="72"/>
        <v>1.2308115997601659</v>
      </c>
      <c r="X238" s="306">
        <f t="shared" si="75"/>
        <v>30.31248214383924</v>
      </c>
      <c r="AB238" s="371"/>
      <c r="AC238" s="371"/>
      <c r="AD238" s="371"/>
      <c r="AE238" s="357"/>
      <c r="AF238" s="359"/>
      <c r="AG238" s="359"/>
      <c r="AH238" s="359"/>
      <c r="AI238" s="357"/>
      <c r="AJ238" s="370"/>
      <c r="AK238" s="370"/>
      <c r="AL238" s="370"/>
      <c r="AM238" s="357"/>
      <c r="AN238" s="357"/>
      <c r="AO238" s="357"/>
      <c r="AP238" s="357"/>
      <c r="AQ238" s="357"/>
    </row>
    <row r="239" spans="3:43" x14ac:dyDescent="0.2">
      <c r="C239" s="294">
        <f t="shared" si="63"/>
        <v>1995</v>
      </c>
      <c r="D239" s="714">
        <v>13744.529154137033</v>
      </c>
      <c r="E239" s="714">
        <v>5826.3251001601666</v>
      </c>
      <c r="F239" s="714">
        <v>1245.9667063093564</v>
      </c>
      <c r="G239" s="714">
        <v>20816.820960606554</v>
      </c>
      <c r="I239" s="314">
        <v>0.20313300988165417</v>
      </c>
      <c r="J239" s="314">
        <v>0.22988730064450832</v>
      </c>
      <c r="K239" s="314">
        <v>0.2035072940467671</v>
      </c>
      <c r="M239" s="305">
        <f t="shared" si="73"/>
        <v>0.66026071801006403</v>
      </c>
      <c r="N239" s="305">
        <f t="shared" si="71"/>
        <v>0.27988544029781581</v>
      </c>
      <c r="O239" s="305">
        <f t="shared" si="71"/>
        <v>5.9853841692120303E-2</v>
      </c>
      <c r="Q239" s="718">
        <v>1802.5368501030471</v>
      </c>
      <c r="R239" s="718">
        <v>842.0024775265191</v>
      </c>
      <c r="S239" s="718">
        <v>1001.5363130115222</v>
      </c>
      <c r="U239" s="306">
        <f t="shared" si="74"/>
        <v>24.775020287647664</v>
      </c>
      <c r="V239" s="306">
        <f t="shared" si="72"/>
        <v>4.9057801692098044</v>
      </c>
      <c r="W239" s="306">
        <f t="shared" si="72"/>
        <v>1.247880901172183</v>
      </c>
      <c r="X239" s="306">
        <f t="shared" si="75"/>
        <v>30.928681358029653</v>
      </c>
      <c r="AB239" s="371"/>
      <c r="AC239" s="371"/>
      <c r="AD239" s="371"/>
      <c r="AE239" s="357"/>
      <c r="AF239" s="359"/>
      <c r="AG239" s="359"/>
      <c r="AH239" s="359"/>
      <c r="AI239" s="357"/>
      <c r="AJ239" s="370"/>
      <c r="AK239" s="370"/>
      <c r="AL239" s="370"/>
      <c r="AM239" s="357"/>
      <c r="AN239" s="357"/>
      <c r="AO239" s="357"/>
      <c r="AP239" s="357"/>
      <c r="AQ239" s="357"/>
    </row>
    <row r="240" spans="3:43" x14ac:dyDescent="0.2">
      <c r="C240" s="294">
        <f t="shared" si="63"/>
        <v>1996</v>
      </c>
      <c r="D240" s="714">
        <v>13944.121049455003</v>
      </c>
      <c r="E240" s="714">
        <v>5954.065916513593</v>
      </c>
      <c r="F240" s="714">
        <v>1258.0030320054298</v>
      </c>
      <c r="G240" s="714">
        <v>21156.189997974026</v>
      </c>
      <c r="I240" s="314">
        <v>0.20443385774123077</v>
      </c>
      <c r="J240" s="314">
        <v>0.23385540293539767</v>
      </c>
      <c r="K240" s="314">
        <v>0.20254284388656896</v>
      </c>
      <c r="M240" s="305">
        <f t="shared" si="73"/>
        <v>0.65910360281271485</v>
      </c>
      <c r="N240" s="305">
        <f t="shared" si="71"/>
        <v>0.2814337514024865</v>
      </c>
      <c r="O240" s="305">
        <f t="shared" si="71"/>
        <v>5.9462645784798658E-2</v>
      </c>
      <c r="Q240" s="718">
        <v>1818.0183167099208</v>
      </c>
      <c r="R240" s="718">
        <v>847.34614027071768</v>
      </c>
      <c r="S240" s="718">
        <v>1010.289971767864</v>
      </c>
      <c r="U240" s="306">
        <f t="shared" si="74"/>
        <v>25.350667478329555</v>
      </c>
      <c r="V240" s="306">
        <f t="shared" si="72"/>
        <v>5.0451547732752262</v>
      </c>
      <c r="W240" s="306">
        <f t="shared" si="72"/>
        <v>1.2709478476886529</v>
      </c>
      <c r="X240" s="306">
        <f t="shared" si="75"/>
        <v>31.666770099293434</v>
      </c>
      <c r="AB240" s="371"/>
      <c r="AC240" s="371"/>
      <c r="AD240" s="371"/>
      <c r="AE240" s="357"/>
      <c r="AF240" s="359"/>
      <c r="AG240" s="359"/>
      <c r="AH240" s="359"/>
      <c r="AI240" s="357"/>
      <c r="AJ240" s="370"/>
      <c r="AK240" s="370"/>
      <c r="AL240" s="370"/>
      <c r="AM240" s="357"/>
      <c r="AN240" s="357"/>
      <c r="AO240" s="357"/>
      <c r="AP240" s="357"/>
      <c r="AQ240" s="357"/>
    </row>
    <row r="241" spans="3:43" x14ac:dyDescent="0.2">
      <c r="C241" s="294">
        <f t="shared" si="63"/>
        <v>1997</v>
      </c>
      <c r="D241" s="714">
        <v>14147.342113789158</v>
      </c>
      <c r="E241" s="714">
        <v>6084.5768897878243</v>
      </c>
      <c r="F241" s="714">
        <v>1269.6544816579928</v>
      </c>
      <c r="G241" s="714">
        <v>21501.573485234974</v>
      </c>
      <c r="I241" s="314">
        <v>0.20573470560080737</v>
      </c>
      <c r="J241" s="314">
        <v>0.23782350522628701</v>
      </c>
      <c r="K241" s="314">
        <v>0.20157839372637085</v>
      </c>
      <c r="M241" s="305">
        <f t="shared" si="73"/>
        <v>0.65796775866213086</v>
      </c>
      <c r="N241" s="305">
        <f t="shared" si="71"/>
        <v>0.28298286606634038</v>
      </c>
      <c r="O241" s="305">
        <f t="shared" si="71"/>
        <v>5.9049375271528773E-2</v>
      </c>
      <c r="Q241" s="718">
        <v>1832.4895562919985</v>
      </c>
      <c r="R241" s="718">
        <v>853.06827726110703</v>
      </c>
      <c r="S241" s="718">
        <v>1019.0383127644631</v>
      </c>
      <c r="U241" s="306">
        <f t="shared" si="74"/>
        <v>25.924856672808598</v>
      </c>
      <c r="V241" s="306">
        <f t="shared" si="72"/>
        <v>5.1905595252340433</v>
      </c>
      <c r="W241" s="306">
        <f t="shared" si="72"/>
        <v>1.2938265607825998</v>
      </c>
      <c r="X241" s="306">
        <f t="shared" si="75"/>
        <v>32.409242758825243</v>
      </c>
      <c r="AB241" s="371"/>
      <c r="AC241" s="371"/>
      <c r="AD241" s="371"/>
      <c r="AE241" s="357"/>
      <c r="AF241" s="359"/>
      <c r="AG241" s="359"/>
      <c r="AH241" s="359"/>
      <c r="AI241" s="357"/>
      <c r="AJ241" s="370"/>
      <c r="AK241" s="370"/>
      <c r="AL241" s="370"/>
      <c r="AM241" s="357"/>
      <c r="AN241" s="357"/>
      <c r="AO241" s="357"/>
      <c r="AP241" s="357"/>
      <c r="AQ241" s="357"/>
    </row>
    <row r="242" spans="3:43" x14ac:dyDescent="0.2">
      <c r="C242" s="294">
        <f t="shared" si="63"/>
        <v>1998</v>
      </c>
      <c r="D242" s="714">
        <v>14517.791901361079</v>
      </c>
      <c r="E242" s="714">
        <v>6020.0622571453723</v>
      </c>
      <c r="F242" s="714">
        <v>1283.1090647509895</v>
      </c>
      <c r="G242" s="714">
        <v>21820.96322325744</v>
      </c>
      <c r="I242" s="314">
        <v>0.20779573145552596</v>
      </c>
      <c r="J242" s="314">
        <v>0.23701430565154533</v>
      </c>
      <c r="K242" s="314">
        <v>0.19648840324972747</v>
      </c>
      <c r="M242" s="305">
        <f t="shared" si="73"/>
        <v>0.66531398054360769</v>
      </c>
      <c r="N242" s="305">
        <f t="shared" si="71"/>
        <v>0.27588435008813034</v>
      </c>
      <c r="O242" s="305">
        <f t="shared" si="71"/>
        <v>5.880166936826204E-2</v>
      </c>
      <c r="Q242" s="718">
        <v>1848.1681548752401</v>
      </c>
      <c r="R242" s="718">
        <v>856.87802135802997</v>
      </c>
      <c r="S242" s="718">
        <v>1027.6626110679128</v>
      </c>
      <c r="U242" s="306">
        <f t="shared" si="74"/>
        <v>26.831320671201208</v>
      </c>
      <c r="V242" s="306">
        <f t="shared" si="72"/>
        <v>5.1584590353548823</v>
      </c>
      <c r="W242" s="306">
        <f t="shared" si="72"/>
        <v>1.3186032117669095</v>
      </c>
      <c r="X242" s="306">
        <f t="shared" si="75"/>
        <v>33.308382918323005</v>
      </c>
      <c r="AB242" s="371"/>
      <c r="AC242" s="371"/>
      <c r="AD242" s="371"/>
      <c r="AE242" s="357"/>
      <c r="AF242" s="359"/>
      <c r="AG242" s="359"/>
      <c r="AH242" s="359"/>
      <c r="AI242" s="357"/>
      <c r="AJ242" s="370"/>
      <c r="AK242" s="370"/>
      <c r="AL242" s="370"/>
      <c r="AM242" s="357"/>
      <c r="AN242" s="357"/>
      <c r="AO242" s="357"/>
      <c r="AP242" s="357"/>
      <c r="AQ242" s="357"/>
    </row>
    <row r="243" spans="3:43" x14ac:dyDescent="0.2">
      <c r="C243" s="294">
        <f t="shared" si="63"/>
        <v>1999</v>
      </c>
      <c r="D243" s="714">
        <v>14907.043735142353</v>
      </c>
      <c r="E243" s="714">
        <v>5957.6743920595536</v>
      </c>
      <c r="F243" s="714">
        <v>1294.3239929662648</v>
      </c>
      <c r="G243" s="714">
        <v>22159.042120168171</v>
      </c>
      <c r="I243" s="314">
        <v>0.20985675731024456</v>
      </c>
      <c r="J243" s="314">
        <v>0.23620510607680364</v>
      </c>
      <c r="K243" s="314">
        <v>0.19139841277308409</v>
      </c>
      <c r="M243" s="305">
        <f t="shared" si="73"/>
        <v>0.67272960872142695</v>
      </c>
      <c r="N243" s="305">
        <f t="shared" si="71"/>
        <v>0.26885974401561086</v>
      </c>
      <c r="O243" s="305">
        <f t="shared" si="71"/>
        <v>5.8410647262962183E-2</v>
      </c>
      <c r="Q243" s="718">
        <v>1865.5768471700933</v>
      </c>
      <c r="R243" s="718">
        <v>862.06899167322786</v>
      </c>
      <c r="S243" s="718">
        <v>1036.279682855753</v>
      </c>
      <c r="U243" s="306">
        <f t="shared" si="74"/>
        <v>27.810235652033562</v>
      </c>
      <c r="V243" s="306">
        <f t="shared" si="72"/>
        <v>5.1359263558801898</v>
      </c>
      <c r="W243" s="306">
        <f t="shared" si="72"/>
        <v>1.3412816569436727</v>
      </c>
      <c r="X243" s="306">
        <f t="shared" si="75"/>
        <v>34.28744366485742</v>
      </c>
      <c r="AB243" s="371"/>
      <c r="AC243" s="371"/>
      <c r="AD243" s="371"/>
      <c r="AE243" s="357"/>
      <c r="AF243" s="359"/>
      <c r="AG243" s="359"/>
      <c r="AH243" s="359"/>
      <c r="AI243" s="357"/>
      <c r="AJ243" s="370"/>
      <c r="AK243" s="370"/>
      <c r="AL243" s="370"/>
      <c r="AM243" s="357"/>
      <c r="AN243" s="357"/>
      <c r="AO243" s="357"/>
      <c r="AP243" s="357"/>
      <c r="AQ243" s="357"/>
    </row>
    <row r="244" spans="3:43" x14ac:dyDescent="0.2">
      <c r="C244" s="294">
        <f t="shared" si="63"/>
        <v>2000</v>
      </c>
      <c r="D244" s="714">
        <v>15165.256212652626</v>
      </c>
      <c r="E244" s="714">
        <v>6036.2877053535303</v>
      </c>
      <c r="F244" s="714">
        <v>1343.2353200258124</v>
      </c>
      <c r="G244" s="714">
        <v>22544.77923803197</v>
      </c>
      <c r="I244" s="314">
        <v>0.2108073284372971</v>
      </c>
      <c r="J244" s="314">
        <v>0.23867326671490013</v>
      </c>
      <c r="K244" s="314">
        <v>0.19376355821379221</v>
      </c>
      <c r="M244" s="305">
        <f t="shared" si="73"/>
        <v>0.67267264196890253</v>
      </c>
      <c r="N244" s="305">
        <f t="shared" si="71"/>
        <v>0.26774658743034396</v>
      </c>
      <c r="O244" s="305">
        <f t="shared" si="71"/>
        <v>5.9580770600753466E-2</v>
      </c>
      <c r="Q244" s="718">
        <v>1889.405429015236</v>
      </c>
      <c r="R244" s="718">
        <v>869.16508991782382</v>
      </c>
      <c r="S244" s="718">
        <v>1045.1464924973548</v>
      </c>
      <c r="U244" s="306">
        <f t="shared" si="74"/>
        <v>28.653317420592906</v>
      </c>
      <c r="V244" s="306">
        <f t="shared" si="72"/>
        <v>5.2465305461934548</v>
      </c>
      <c r="W244" s="306">
        <f t="shared" si="72"/>
        <v>1.4038776833235396</v>
      </c>
      <c r="X244" s="306">
        <f t="shared" si="75"/>
        <v>35.303725650109897</v>
      </c>
      <c r="AB244" s="371"/>
      <c r="AC244" s="371"/>
      <c r="AD244" s="371"/>
      <c r="AE244" s="357"/>
      <c r="AF244" s="359"/>
      <c r="AG244" s="359"/>
      <c r="AH244" s="359"/>
      <c r="AI244" s="357"/>
      <c r="AJ244" s="370"/>
      <c r="AK244" s="370"/>
      <c r="AL244" s="370"/>
      <c r="AM244" s="357"/>
      <c r="AN244" s="357"/>
      <c r="AO244" s="357"/>
      <c r="AP244" s="357"/>
      <c r="AQ244" s="357"/>
    </row>
    <row r="245" spans="3:43" x14ac:dyDescent="0.2">
      <c r="C245" s="294">
        <f t="shared" si="63"/>
        <v>2001</v>
      </c>
      <c r="D245" s="714">
        <v>15422.842072490719</v>
      </c>
      <c r="E245" s="714">
        <v>6114.0007704603413</v>
      </c>
      <c r="F245" s="714">
        <v>1384.0205927814907</v>
      </c>
      <c r="G245" s="714">
        <v>22920.86343573255</v>
      </c>
      <c r="I245" s="314">
        <v>0.21175789956434968</v>
      </c>
      <c r="J245" s="314">
        <v>0.2411414273529966</v>
      </c>
      <c r="K245" s="314">
        <v>0.19612870365450036</v>
      </c>
      <c r="M245" s="305">
        <f t="shared" si="73"/>
        <v>0.67287352048209637</v>
      </c>
      <c r="N245" s="305">
        <f t="shared" si="71"/>
        <v>0.26674391161586442</v>
      </c>
      <c r="O245" s="305">
        <f t="shared" si="71"/>
        <v>6.0382567902039309E-2</v>
      </c>
      <c r="Q245" s="718">
        <v>1914.4753815636188</v>
      </c>
      <c r="R245" s="718">
        <v>875.73887325448288</v>
      </c>
      <c r="S245" s="718">
        <v>1054.0102352173706</v>
      </c>
      <c r="U245" s="306">
        <f t="shared" si="74"/>
        <v>29.526651461527102</v>
      </c>
      <c r="V245" s="306">
        <f t="shared" si="72"/>
        <v>5.3542681457999795</v>
      </c>
      <c r="W245" s="306">
        <f t="shared" si="72"/>
        <v>1.4587718705433037</v>
      </c>
      <c r="X245" s="306">
        <f t="shared" si="75"/>
        <v>36.339691477870382</v>
      </c>
      <c r="AB245" s="371"/>
      <c r="AC245" s="371"/>
      <c r="AD245" s="371"/>
      <c r="AE245" s="357"/>
      <c r="AF245" s="359"/>
      <c r="AG245" s="359"/>
      <c r="AH245" s="359"/>
      <c r="AI245" s="357"/>
      <c r="AJ245" s="370"/>
      <c r="AK245" s="370"/>
      <c r="AL245" s="370"/>
      <c r="AM245" s="357"/>
      <c r="AN245" s="357"/>
      <c r="AO245" s="357"/>
      <c r="AP245" s="357"/>
      <c r="AQ245" s="357"/>
    </row>
    <row r="246" spans="3:43" x14ac:dyDescent="0.2">
      <c r="C246" s="294">
        <f t="shared" si="63"/>
        <v>2002</v>
      </c>
      <c r="D246" s="714">
        <v>15604.055363294074</v>
      </c>
      <c r="E246" s="714">
        <v>6186.7646531903347</v>
      </c>
      <c r="F246" s="714">
        <v>1322.7930730047362</v>
      </c>
      <c r="G246" s="714">
        <v>23113.613089489147</v>
      </c>
      <c r="I246" s="314">
        <v>0.21218441058460738</v>
      </c>
      <c r="J246" s="314">
        <v>0.24176191141194037</v>
      </c>
      <c r="K246" s="314">
        <v>0.19184351202029931</v>
      </c>
      <c r="M246" s="305">
        <f t="shared" si="73"/>
        <v>0.67510238675709144</v>
      </c>
      <c r="N246" s="305">
        <f t="shared" si="71"/>
        <v>0.26766757015603715</v>
      </c>
      <c r="O246" s="305">
        <f t="shared" si="71"/>
        <v>5.7230043086871296E-2</v>
      </c>
      <c r="Q246" s="718">
        <v>1940.2240559277648</v>
      </c>
      <c r="R246" s="718">
        <v>883.01414809852793</v>
      </c>
      <c r="S246" s="718">
        <v>1053.8334699526504</v>
      </c>
      <c r="U246" s="306">
        <f t="shared" si="74"/>
        <v>30.275363585891814</v>
      </c>
      <c r="V246" s="306">
        <f t="shared" si="72"/>
        <v>5.463000719722948</v>
      </c>
      <c r="W246" s="306">
        <f t="shared" si="72"/>
        <v>1.3940036141539105</v>
      </c>
      <c r="X246" s="306">
        <f t="shared" si="75"/>
        <v>37.132367919768669</v>
      </c>
      <c r="AB246" s="371"/>
      <c r="AC246" s="371"/>
      <c r="AD246" s="371"/>
      <c r="AE246" s="357"/>
      <c r="AF246" s="359"/>
      <c r="AG246" s="359"/>
      <c r="AH246" s="359"/>
      <c r="AI246" s="357"/>
      <c r="AJ246" s="370"/>
      <c r="AK246" s="370"/>
      <c r="AL246" s="370"/>
      <c r="AM246" s="357"/>
      <c r="AN246" s="357"/>
      <c r="AO246" s="357"/>
      <c r="AP246" s="357"/>
      <c r="AQ246" s="357"/>
    </row>
    <row r="247" spans="3:43" x14ac:dyDescent="0.2">
      <c r="C247" s="294">
        <f t="shared" si="63"/>
        <v>2003</v>
      </c>
      <c r="D247" s="714">
        <v>15794.969562532242</v>
      </c>
      <c r="E247" s="714">
        <v>6258.821983222273</v>
      </c>
      <c r="F247" s="714">
        <v>1259.4191689700474</v>
      </c>
      <c r="G247" s="714">
        <v>23313.210714724562</v>
      </c>
      <c r="I247" s="314">
        <v>0.21261092160486508</v>
      </c>
      <c r="J247" s="314">
        <v>0.24238239547088411</v>
      </c>
      <c r="K247" s="314">
        <v>0.18755832038609824</v>
      </c>
      <c r="M247" s="305">
        <f t="shared" si="73"/>
        <v>0.67751155153228981</v>
      </c>
      <c r="N247" s="305">
        <f t="shared" si="71"/>
        <v>0.26846675302725326</v>
      </c>
      <c r="O247" s="305">
        <f t="shared" si="71"/>
        <v>5.4021695440456922E-2</v>
      </c>
      <c r="Q247" s="718">
        <v>1966.03407032166</v>
      </c>
      <c r="R247" s="718">
        <v>888.91290008988869</v>
      </c>
      <c r="S247" s="718">
        <v>1053.6567651299508</v>
      </c>
      <c r="U247" s="306">
        <f t="shared" si="74"/>
        <v>31.053448299631992</v>
      </c>
      <c r="V247" s="306">
        <f t="shared" si="72"/>
        <v>5.5635476002524591</v>
      </c>
      <c r="W247" s="306">
        <f t="shared" si="72"/>
        <v>1.326995527519631</v>
      </c>
      <c r="X247" s="306">
        <f t="shared" si="75"/>
        <v>37.943991427404079</v>
      </c>
      <c r="AB247" s="371"/>
      <c r="AC247" s="371"/>
      <c r="AD247" s="371"/>
      <c r="AE247" s="357"/>
      <c r="AF247" s="359"/>
      <c r="AG247" s="359"/>
      <c r="AH247" s="359"/>
      <c r="AI247" s="357"/>
      <c r="AJ247" s="370"/>
      <c r="AK247" s="370"/>
      <c r="AL247" s="370"/>
      <c r="AM247" s="357"/>
      <c r="AN247" s="357"/>
      <c r="AO247" s="357"/>
      <c r="AP247" s="357"/>
      <c r="AQ247" s="357"/>
    </row>
    <row r="248" spans="3:43" x14ac:dyDescent="0.2">
      <c r="C248" s="294">
        <f t="shared" si="63"/>
        <v>2004</v>
      </c>
      <c r="D248" s="714">
        <v>16054.816678221559</v>
      </c>
      <c r="E248" s="714">
        <v>6255.9262390312533</v>
      </c>
      <c r="F248" s="714">
        <v>1298.8475720185256</v>
      </c>
      <c r="G248" s="714">
        <v>23609.590489271341</v>
      </c>
      <c r="I248" s="314">
        <v>0.21308788682995167</v>
      </c>
      <c r="J248" s="314">
        <v>0.242675135012344</v>
      </c>
      <c r="K248" s="314">
        <v>0.18785547045466233</v>
      </c>
      <c r="M248" s="305">
        <f t="shared" si="73"/>
        <v>0.680012501085827</v>
      </c>
      <c r="N248" s="305">
        <f t="shared" si="71"/>
        <v>0.26497394107170424</v>
      </c>
      <c r="O248" s="305">
        <f t="shared" si="71"/>
        <v>5.5013557842468606E-2</v>
      </c>
      <c r="Q248" s="718">
        <v>1994.1680415458582</v>
      </c>
      <c r="R248" s="718">
        <v>896.2631292151691</v>
      </c>
      <c r="S248" s="718">
        <v>1053.6247313735964</v>
      </c>
      <c r="U248" s="306">
        <f t="shared" si="74"/>
        <v>32.016002332586865</v>
      </c>
      <c r="V248" s="306">
        <f t="shared" si="72"/>
        <v>5.6069560271334344</v>
      </c>
      <c r="W248" s="306">
        <f t="shared" si="72"/>
        <v>1.3684979241632669</v>
      </c>
      <c r="X248" s="306">
        <f t="shared" si="75"/>
        <v>38.991456283883565</v>
      </c>
      <c r="AB248" s="371"/>
      <c r="AC248" s="371"/>
      <c r="AD248" s="371"/>
      <c r="AE248" s="357"/>
      <c r="AF248" s="359"/>
      <c r="AG248" s="359"/>
      <c r="AH248" s="359"/>
      <c r="AI248" s="357"/>
      <c r="AJ248" s="370"/>
      <c r="AK248" s="370"/>
      <c r="AL248" s="370"/>
      <c r="AM248" s="357"/>
      <c r="AN248" s="357"/>
      <c r="AO248" s="357"/>
      <c r="AP248" s="357"/>
      <c r="AQ248" s="357"/>
    </row>
    <row r="249" spans="3:43" x14ac:dyDescent="0.2">
      <c r="C249" s="294">
        <f t="shared" si="63"/>
        <v>2005</v>
      </c>
      <c r="D249" s="714">
        <v>16336.465546147901</v>
      </c>
      <c r="E249" s="714">
        <v>6252.7694149260788</v>
      </c>
      <c r="F249" s="714">
        <v>1337.7578237386249</v>
      </c>
      <c r="G249" s="714">
        <v>23926.992784812606</v>
      </c>
      <c r="I249" s="314">
        <v>0.21356485205503828</v>
      </c>
      <c r="J249" s="314">
        <v>0.24296787455380389</v>
      </c>
      <c r="K249" s="314">
        <v>0.1881526205232264</v>
      </c>
      <c r="M249" s="305">
        <f t="shared" si="73"/>
        <v>0.68276300716391292</v>
      </c>
      <c r="N249" s="305">
        <f t="shared" si="71"/>
        <v>0.26132700716552038</v>
      </c>
      <c r="O249" s="305">
        <f t="shared" si="71"/>
        <v>5.5909985670566667E-2</v>
      </c>
      <c r="Q249" s="718">
        <v>2023.7814867445989</v>
      </c>
      <c r="R249" s="718">
        <v>903.20842368406591</v>
      </c>
      <c r="S249" s="718">
        <v>1053.5926997757117</v>
      </c>
      <c r="U249" s="306">
        <f t="shared" si="74"/>
        <v>33.061436531135115</v>
      </c>
      <c r="V249" s="306">
        <f t="shared" si="72"/>
        <v>5.6475540069153221</v>
      </c>
      <c r="W249" s="306">
        <f t="shared" si="72"/>
        <v>1.4094518771588584</v>
      </c>
      <c r="X249" s="306">
        <f t="shared" si="75"/>
        <v>40.118442415209294</v>
      </c>
      <c r="AB249" s="371"/>
      <c r="AC249" s="371"/>
      <c r="AD249" s="371"/>
      <c r="AE249" s="357"/>
      <c r="AF249" s="359"/>
      <c r="AG249" s="359"/>
      <c r="AH249" s="359"/>
      <c r="AI249" s="357"/>
      <c r="AJ249" s="370"/>
      <c r="AK249" s="370"/>
      <c r="AL249" s="370"/>
      <c r="AM249" s="357"/>
      <c r="AN249" s="357"/>
      <c r="AO249" s="357"/>
      <c r="AP249" s="357"/>
      <c r="AQ249" s="357"/>
    </row>
    <row r="250" spans="3:43" x14ac:dyDescent="0.2">
      <c r="C250" s="294">
        <f t="shared" si="63"/>
        <v>2006</v>
      </c>
      <c r="D250" s="714">
        <v>16558.263547155828</v>
      </c>
      <c r="E250" s="714">
        <v>6300.3358761089385</v>
      </c>
      <c r="F250" s="714">
        <v>1319.1898414287969</v>
      </c>
      <c r="G250" s="714">
        <v>24177.789264693562</v>
      </c>
      <c r="I250" s="314">
        <v>0.21440510077044589</v>
      </c>
      <c r="J250" s="314">
        <v>0.24442943263794537</v>
      </c>
      <c r="K250" s="314">
        <v>0.18621486197411247</v>
      </c>
      <c r="M250" s="305">
        <f t="shared" si="73"/>
        <v>0.68485432501207189</v>
      </c>
      <c r="N250" s="305">
        <f t="shared" si="71"/>
        <v>0.26058362107197358</v>
      </c>
      <c r="O250" s="305">
        <f t="shared" si="71"/>
        <v>5.4562053915954534E-2</v>
      </c>
      <c r="Q250" s="718">
        <v>2052.3452545366167</v>
      </c>
      <c r="R250" s="718">
        <v>912.68167048094983</v>
      </c>
      <c r="S250" s="718">
        <v>1059.7299439982548</v>
      </c>
      <c r="U250" s="306">
        <f t="shared" si="74"/>
        <v>33.98327361437191</v>
      </c>
      <c r="V250" s="306">
        <f t="shared" si="72"/>
        <v>5.7502010719981644</v>
      </c>
      <c r="W250" s="306">
        <f t="shared" si="72"/>
        <v>1.3979849767804053</v>
      </c>
      <c r="X250" s="306">
        <f t="shared" si="75"/>
        <v>41.13145966315048</v>
      </c>
      <c r="AB250" s="371"/>
      <c r="AC250" s="371"/>
      <c r="AD250" s="371"/>
      <c r="AE250" s="357"/>
      <c r="AF250" s="359"/>
      <c r="AG250" s="359"/>
      <c r="AH250" s="359"/>
      <c r="AI250" s="357"/>
      <c r="AJ250" s="370"/>
      <c r="AK250" s="370"/>
      <c r="AL250" s="370"/>
      <c r="AM250" s="357"/>
      <c r="AN250" s="357"/>
      <c r="AO250" s="357"/>
      <c r="AP250" s="357"/>
      <c r="AQ250" s="357"/>
    </row>
    <row r="251" spans="3:43" x14ac:dyDescent="0.2">
      <c r="C251" s="294">
        <f t="shared" si="63"/>
        <v>2007</v>
      </c>
      <c r="D251" s="714">
        <v>16740.007756643645</v>
      </c>
      <c r="E251" s="714">
        <v>6347.2209870792394</v>
      </c>
      <c r="F251" s="714">
        <v>1299.4347909939556</v>
      </c>
      <c r="G251" s="714">
        <v>24386.663534716841</v>
      </c>
      <c r="I251" s="314">
        <v>0.2152453494858535</v>
      </c>
      <c r="J251" s="314">
        <v>0.24589099072208681</v>
      </c>
      <c r="K251" s="314">
        <v>0.18427710342499856</v>
      </c>
      <c r="M251" s="305">
        <f t="shared" si="73"/>
        <v>0.68644108419393157</v>
      </c>
      <c r="N251" s="305">
        <f t="shared" si="71"/>
        <v>0.2602742674512788</v>
      </c>
      <c r="O251" s="305">
        <f t="shared" si="71"/>
        <v>5.3284648354789535E-2</v>
      </c>
      <c r="Q251" s="718">
        <v>2071.992642215052</v>
      </c>
      <c r="R251" s="718">
        <v>920.18065980909489</v>
      </c>
      <c r="S251" s="718">
        <v>1065.8664817763295</v>
      </c>
      <c r="U251" s="306">
        <f t="shared" si="74"/>
        <v>34.68517290238853</v>
      </c>
      <c r="V251" s="306">
        <f t="shared" si="72"/>
        <v>5.8405899958447085</v>
      </c>
      <c r="W251" s="306">
        <f t="shared" si="72"/>
        <v>1.3850239889744873</v>
      </c>
      <c r="X251" s="306">
        <f t="shared" si="75"/>
        <v>41.910786887207728</v>
      </c>
      <c r="AB251" s="371"/>
      <c r="AC251" s="371"/>
      <c r="AD251" s="371"/>
      <c r="AE251" s="357"/>
      <c r="AF251" s="359"/>
      <c r="AG251" s="359"/>
      <c r="AH251" s="359"/>
      <c r="AI251" s="357"/>
      <c r="AJ251" s="370"/>
      <c r="AK251" s="370"/>
      <c r="AL251" s="370"/>
      <c r="AM251" s="357"/>
      <c r="AN251" s="357"/>
      <c r="AO251" s="357"/>
      <c r="AP251" s="357"/>
      <c r="AQ251" s="357"/>
    </row>
    <row r="252" spans="3:43" x14ac:dyDescent="0.2">
      <c r="C252" s="294">
        <f t="shared" si="63"/>
        <v>2008</v>
      </c>
      <c r="D252" s="714">
        <v>16787.045341059009</v>
      </c>
      <c r="E252" s="714">
        <v>6311.5588737948083</v>
      </c>
      <c r="F252" s="714">
        <v>1275.1609467069622</v>
      </c>
      <c r="G252" s="714">
        <v>24373.765161560779</v>
      </c>
      <c r="I252" s="314">
        <v>0.21397061051909638</v>
      </c>
      <c r="J252" s="314">
        <v>0.2454842656669701</v>
      </c>
      <c r="K252" s="314">
        <v>0.18250937593277772</v>
      </c>
      <c r="M252" s="305">
        <f t="shared" si="73"/>
        <v>0.68873418734391578</v>
      </c>
      <c r="N252" s="305">
        <f t="shared" si="71"/>
        <v>0.25894886702808645</v>
      </c>
      <c r="O252" s="305">
        <f t="shared" si="71"/>
        <v>5.2316945627997796E-2</v>
      </c>
      <c r="Q252" s="718">
        <v>2087.9017532835583</v>
      </c>
      <c r="R252" s="718">
        <v>923.01103948679736</v>
      </c>
      <c r="S252" s="718">
        <v>1072.0173510954303</v>
      </c>
      <c r="U252" s="306">
        <f t="shared" si="74"/>
        <v>35.049701400047688</v>
      </c>
      <c r="V252" s="306">
        <f t="shared" si="72"/>
        <v>5.8256385168834663</v>
      </c>
      <c r="W252" s="306">
        <f t="shared" si="72"/>
        <v>1.3669946603091387</v>
      </c>
      <c r="X252" s="306">
        <f t="shared" si="75"/>
        <v>42.242334577240293</v>
      </c>
      <c r="AB252" s="371"/>
      <c r="AC252" s="371"/>
      <c r="AD252" s="371"/>
      <c r="AE252" s="357"/>
      <c r="AF252" s="359"/>
      <c r="AG252" s="359"/>
      <c r="AH252" s="359"/>
      <c r="AI252" s="357"/>
      <c r="AJ252" s="370"/>
      <c r="AK252" s="370"/>
      <c r="AL252" s="370"/>
      <c r="AM252" s="357"/>
      <c r="AN252" s="357"/>
      <c r="AO252" s="357"/>
      <c r="AP252" s="357"/>
      <c r="AQ252" s="357"/>
    </row>
    <row r="253" spans="3:43" x14ac:dyDescent="0.2">
      <c r="C253" s="294">
        <f t="shared" si="63"/>
        <v>2009</v>
      </c>
      <c r="D253" s="714">
        <v>16772.737356596517</v>
      </c>
      <c r="E253" s="714">
        <v>6275.0160733797711</v>
      </c>
      <c r="F253" s="714">
        <v>1249.6815010964388</v>
      </c>
      <c r="G253" s="714">
        <v>24297.434931072727</v>
      </c>
      <c r="I253" s="314">
        <v>0.21269587155233927</v>
      </c>
      <c r="J253" s="314">
        <v>0.24507754061185338</v>
      </c>
      <c r="K253" s="314">
        <v>0.18074164844055685</v>
      </c>
      <c r="M253" s="305">
        <f t="shared" si="73"/>
        <v>0.69030897311496597</v>
      </c>
      <c r="N253" s="305">
        <f t="shared" si="71"/>
        <v>0.2582583754697077</v>
      </c>
      <c r="O253" s="305">
        <f t="shared" si="71"/>
        <v>5.1432651415326401E-2</v>
      </c>
      <c r="Q253" s="718">
        <v>2101.8986530409043</v>
      </c>
      <c r="R253" s="718">
        <v>924.36159334807735</v>
      </c>
      <c r="S253" s="718">
        <v>1078.167685022494</v>
      </c>
      <c r="U253" s="306">
        <f t="shared" si="74"/>
        <v>35.254594057639075</v>
      </c>
      <c r="V253" s="306">
        <f t="shared" si="72"/>
        <v>5.800383855874121</v>
      </c>
      <c r="W253" s="306">
        <f t="shared" si="72"/>
        <v>1.3473662110525826</v>
      </c>
      <c r="X253" s="306">
        <f t="shared" si="75"/>
        <v>42.402344124565779</v>
      </c>
      <c r="AB253" s="371"/>
      <c r="AC253" s="371"/>
      <c r="AD253" s="371"/>
      <c r="AE253" s="357"/>
      <c r="AF253" s="359"/>
      <c r="AG253" s="359"/>
      <c r="AH253" s="359"/>
      <c r="AI253" s="357"/>
      <c r="AJ253" s="370"/>
      <c r="AK253" s="370"/>
      <c r="AL253" s="370"/>
      <c r="AM253" s="357"/>
      <c r="AN253" s="357"/>
      <c r="AO253" s="357"/>
      <c r="AP253" s="357"/>
      <c r="AQ253" s="357"/>
    </row>
    <row r="254" spans="3:43" x14ac:dyDescent="0.2">
      <c r="C254" s="294">
        <f t="shared" si="63"/>
        <v>2010</v>
      </c>
      <c r="D254" s="714">
        <v>17077.500829727462</v>
      </c>
      <c r="E254" s="714">
        <v>6359.3726665468967</v>
      </c>
      <c r="F254" s="714">
        <v>1259.3550629737451</v>
      </c>
      <c r="G254" s="714">
        <v>24696.228559248102</v>
      </c>
      <c r="I254" s="314">
        <v>0.21486876040238934</v>
      </c>
      <c r="J254" s="314">
        <v>0.24478550699645402</v>
      </c>
      <c r="K254" s="314">
        <v>0.18074164844055685</v>
      </c>
      <c r="M254" s="305">
        <f t="shared" si="73"/>
        <v>0.69150238016129706</v>
      </c>
      <c r="N254" s="305">
        <f t="shared" si="71"/>
        <v>0.25750379865858003</v>
      </c>
      <c r="O254" s="305">
        <f t="shared" si="71"/>
        <v>5.0993821180123029E-2</v>
      </c>
      <c r="Q254" s="718">
        <v>2110.0351671299391</v>
      </c>
      <c r="R254" s="718">
        <v>919.57742663451995</v>
      </c>
      <c r="S254" s="718">
        <v>1081.266179971245</v>
      </c>
      <c r="U254" s="306">
        <f t="shared" si="74"/>
        <v>36.034127317415653</v>
      </c>
      <c r="V254" s="306">
        <f t="shared" si="72"/>
        <v>5.8479355517131006</v>
      </c>
      <c r="W254" s="306">
        <f t="shared" si="72"/>
        <v>1.361698038169068</v>
      </c>
      <c r="X254" s="306">
        <f t="shared" si="75"/>
        <v>43.243760907297819</v>
      </c>
      <c r="AB254" s="371"/>
      <c r="AC254" s="371"/>
      <c r="AD254" s="371"/>
      <c r="AE254" s="357"/>
      <c r="AF254" s="359"/>
      <c r="AG254" s="359"/>
      <c r="AH254" s="359"/>
      <c r="AI254" s="357"/>
      <c r="AJ254" s="370"/>
      <c r="AK254" s="370"/>
      <c r="AL254" s="370"/>
      <c r="AM254" s="357"/>
      <c r="AN254" s="357"/>
      <c r="AO254" s="357"/>
      <c r="AP254" s="357"/>
      <c r="AQ254" s="357"/>
    </row>
    <row r="255" spans="3:43" x14ac:dyDescent="0.2">
      <c r="C255" s="294">
        <f t="shared" si="63"/>
        <v>2011</v>
      </c>
      <c r="D255" s="714">
        <v>17390.840312059034</v>
      </c>
      <c r="E255" s="714">
        <v>6437.5426652191636</v>
      </c>
      <c r="F255" s="714">
        <v>1268.8199282362684</v>
      </c>
      <c r="G255" s="714">
        <v>25097.202905514467</v>
      </c>
      <c r="I255" s="314">
        <v>0.21704164925243938</v>
      </c>
      <c r="J255" s="314">
        <v>0.24449347338105462</v>
      </c>
      <c r="K255" s="314">
        <v>0.18074164844055685</v>
      </c>
      <c r="M255" s="305">
        <f>D255/$G255</f>
        <v>0.69293938362501117</v>
      </c>
      <c r="N255" s="305">
        <f>E255/$G255</f>
        <v>0.25650438773815226</v>
      </c>
      <c r="O255" s="305">
        <f>F255/$G255</f>
        <v>5.0556228636836571E-2</v>
      </c>
      <c r="Q255" s="718">
        <v>2117.1034845686345</v>
      </c>
      <c r="R255" s="718">
        <v>913.89716117943317</v>
      </c>
      <c r="S255" s="718">
        <v>1085.6040728994967</v>
      </c>
      <c r="U255" s="306">
        <f>D255*Q255*0.000001</f>
        <v>36.81820862423686</v>
      </c>
      <c r="V255" s="306">
        <f>E255*R255*0.000001</f>
        <v>5.8832519667152754</v>
      </c>
      <c r="W255" s="306">
        <f>F255*S255*0.000001</f>
        <v>1.3774360818693401</v>
      </c>
      <c r="X255" s="306">
        <f>SUM(U255:W255)</f>
        <v>44.078896672821479</v>
      </c>
      <c r="AB255" s="357"/>
      <c r="AC255" s="357"/>
      <c r="AD255" s="357"/>
      <c r="AE255" s="357"/>
      <c r="AF255" s="357"/>
      <c r="AG255" s="357"/>
      <c r="AH255" s="357"/>
      <c r="AI255" s="357"/>
      <c r="AJ255" s="357"/>
      <c r="AK255" s="357"/>
      <c r="AL255" s="357"/>
      <c r="AM255" s="357"/>
      <c r="AN255" s="357"/>
      <c r="AO255" s="357"/>
      <c r="AP255" s="357"/>
      <c r="AQ255" s="357"/>
    </row>
    <row r="256" spans="3:43" x14ac:dyDescent="0.2">
      <c r="D256" s="304"/>
      <c r="E256" s="304"/>
      <c r="F256" s="304"/>
      <c r="G256" s="304"/>
      <c r="I256" s="584"/>
      <c r="J256" s="584"/>
      <c r="K256" s="584"/>
      <c r="M256" s="305"/>
      <c r="N256" s="305"/>
      <c r="O256" s="305"/>
      <c r="Q256" s="312"/>
      <c r="R256" s="312"/>
      <c r="S256" s="312"/>
      <c r="U256" s="306"/>
      <c r="V256" s="306"/>
      <c r="W256" s="306"/>
      <c r="X256" s="306"/>
      <c r="AB256" s="357"/>
      <c r="AC256" s="357"/>
      <c r="AD256" s="357"/>
      <c r="AE256" s="357"/>
      <c r="AF256" s="357"/>
      <c r="AG256" s="357"/>
      <c r="AH256" s="357"/>
      <c r="AI256" s="357"/>
      <c r="AJ256" s="357"/>
      <c r="AK256" s="357"/>
      <c r="AL256" s="357"/>
      <c r="AM256" s="357"/>
      <c r="AN256" s="357"/>
      <c r="AO256" s="357"/>
      <c r="AP256" s="357"/>
      <c r="AQ256" s="357"/>
    </row>
    <row r="257" spans="4:43" x14ac:dyDescent="0.2">
      <c r="D257" s="715" t="s">
        <v>1537</v>
      </c>
      <c r="E257" s="714"/>
      <c r="F257" s="304"/>
      <c r="G257" s="304"/>
      <c r="I257" s="584"/>
      <c r="J257" s="584"/>
      <c r="K257" s="584"/>
      <c r="M257" s="305"/>
      <c r="N257" s="305"/>
      <c r="O257" s="305"/>
      <c r="Q257" s="715" t="s">
        <v>1537</v>
      </c>
      <c r="R257" s="714"/>
      <c r="S257" s="304"/>
      <c r="T257" s="304"/>
      <c r="U257" s="306"/>
      <c r="V257" s="306"/>
      <c r="W257" s="306"/>
      <c r="X257" s="306"/>
      <c r="AB257" s="357"/>
      <c r="AC257" s="357"/>
      <c r="AD257" s="357"/>
      <c r="AE257" s="357"/>
      <c r="AF257" s="357"/>
      <c r="AG257" s="357"/>
      <c r="AH257" s="357"/>
      <c r="AI257" s="357"/>
      <c r="AJ257" s="357"/>
      <c r="AK257" s="357"/>
      <c r="AL257" s="357"/>
      <c r="AM257" s="357"/>
      <c r="AN257" s="357"/>
      <c r="AO257" s="357"/>
      <c r="AP257" s="357"/>
      <c r="AQ257" s="357"/>
    </row>
    <row r="258" spans="4:43" ht="29.25" customHeight="1" x14ac:dyDescent="0.2">
      <c r="D258" s="772" t="s">
        <v>1542</v>
      </c>
      <c r="E258" s="772"/>
      <c r="F258" s="772"/>
      <c r="G258" s="772"/>
      <c r="I258" s="584"/>
      <c r="J258" s="584"/>
      <c r="K258" s="584"/>
      <c r="M258" s="305"/>
      <c r="N258" s="305"/>
      <c r="O258" s="305"/>
      <c r="Q258" s="774" t="s">
        <v>1545</v>
      </c>
      <c r="R258" s="774"/>
      <c r="S258" s="774"/>
      <c r="T258" s="774"/>
      <c r="U258" s="306"/>
      <c r="V258" s="306"/>
      <c r="W258" s="306"/>
      <c r="X258" s="306"/>
      <c r="AB258" s="357"/>
      <c r="AC258" s="357"/>
      <c r="AD258" s="357"/>
      <c r="AE258" s="357"/>
      <c r="AF258" s="357"/>
      <c r="AG258" s="357"/>
      <c r="AH258" s="357"/>
      <c r="AI258" s="357"/>
      <c r="AJ258" s="357"/>
      <c r="AK258" s="357"/>
      <c r="AL258" s="357"/>
      <c r="AM258" s="357"/>
      <c r="AN258" s="357"/>
      <c r="AO258" s="357"/>
      <c r="AP258" s="357"/>
      <c r="AQ258" s="357"/>
    </row>
    <row r="259" spans="4:43" x14ac:dyDescent="0.2">
      <c r="I259" s="719" t="s">
        <v>656</v>
      </c>
      <c r="J259" s="720"/>
      <c r="K259" s="720"/>
      <c r="L259" s="720"/>
      <c r="AB259" s="357"/>
      <c r="AC259" s="357"/>
      <c r="AD259" s="357"/>
      <c r="AE259" s="357"/>
      <c r="AF259" s="357"/>
      <c r="AG259" s="357"/>
      <c r="AH259" s="357"/>
      <c r="AI259" s="357"/>
      <c r="AJ259" s="357"/>
      <c r="AK259" s="357"/>
      <c r="AL259" s="357"/>
      <c r="AM259" s="357"/>
      <c r="AN259" s="357"/>
      <c r="AO259" s="357"/>
      <c r="AP259" s="357"/>
      <c r="AQ259" s="357"/>
    </row>
    <row r="260" spans="4:43" x14ac:dyDescent="0.2">
      <c r="I260" s="721" t="s">
        <v>1536</v>
      </c>
      <c r="J260" s="720"/>
      <c r="K260" s="720"/>
      <c r="L260" s="720"/>
      <c r="AB260" s="357"/>
      <c r="AC260" s="357"/>
      <c r="AD260" s="357"/>
      <c r="AE260" s="357"/>
      <c r="AF260" s="357"/>
      <c r="AG260" s="357"/>
      <c r="AH260" s="357"/>
      <c r="AI260" s="357"/>
      <c r="AJ260" s="357"/>
      <c r="AK260" s="357"/>
      <c r="AL260" s="357"/>
      <c r="AM260" s="357"/>
      <c r="AN260" s="357"/>
      <c r="AO260" s="357"/>
      <c r="AP260" s="357"/>
      <c r="AQ260" s="357"/>
    </row>
    <row r="261" spans="4:43" x14ac:dyDescent="0.2">
      <c r="AB261" s="357"/>
      <c r="AC261" s="357"/>
      <c r="AD261" s="357"/>
      <c r="AE261" s="357"/>
      <c r="AF261" s="357"/>
      <c r="AG261" s="357"/>
      <c r="AH261" s="357"/>
      <c r="AI261" s="357"/>
      <c r="AJ261" s="357"/>
      <c r="AK261" s="357"/>
      <c r="AL261" s="357"/>
      <c r="AM261" s="357"/>
      <c r="AN261" s="357"/>
      <c r="AO261" s="357"/>
      <c r="AP261" s="357"/>
      <c r="AQ261" s="357"/>
    </row>
    <row r="262" spans="4:43" x14ac:dyDescent="0.2">
      <c r="AB262" s="357"/>
      <c r="AC262" s="357"/>
      <c r="AD262" s="357"/>
      <c r="AE262" s="357"/>
      <c r="AF262" s="357"/>
      <c r="AG262" s="357"/>
      <c r="AH262" s="357"/>
      <c r="AI262" s="357"/>
      <c r="AJ262" s="357"/>
      <c r="AK262" s="357"/>
      <c r="AL262" s="357"/>
      <c r="AM262" s="357"/>
      <c r="AN262" s="357"/>
      <c r="AO262" s="357"/>
      <c r="AP262" s="357"/>
      <c r="AQ262" s="357"/>
    </row>
    <row r="263" spans="4:43" x14ac:dyDescent="0.2">
      <c r="AB263" s="357"/>
      <c r="AC263" s="357"/>
      <c r="AD263" s="357"/>
      <c r="AE263" s="357"/>
      <c r="AF263" s="357"/>
      <c r="AG263" s="357"/>
      <c r="AH263" s="357"/>
      <c r="AI263" s="357"/>
      <c r="AJ263" s="357"/>
      <c r="AK263" s="357"/>
      <c r="AL263" s="357"/>
      <c r="AM263" s="357"/>
      <c r="AN263" s="357"/>
      <c r="AO263" s="357"/>
      <c r="AP263" s="357"/>
      <c r="AQ263" s="357"/>
    </row>
    <row r="264" spans="4:43" x14ac:dyDescent="0.2">
      <c r="AB264" s="357"/>
      <c r="AC264" s="357"/>
      <c r="AD264" s="357"/>
      <c r="AE264" s="357"/>
      <c r="AF264" s="357"/>
      <c r="AG264" s="357"/>
      <c r="AH264" s="357"/>
      <c r="AI264" s="357"/>
      <c r="AJ264" s="357"/>
      <c r="AK264" s="357"/>
      <c r="AL264" s="357"/>
      <c r="AM264" s="357"/>
      <c r="AN264" s="357"/>
      <c r="AO264" s="357"/>
      <c r="AP264" s="357"/>
      <c r="AQ264" s="357"/>
    </row>
    <row r="265" spans="4:43" x14ac:dyDescent="0.2">
      <c r="AB265" s="357"/>
      <c r="AC265" s="357"/>
      <c r="AD265" s="357"/>
      <c r="AE265" s="357"/>
      <c r="AF265" s="357"/>
      <c r="AG265" s="357"/>
      <c r="AH265" s="357"/>
      <c r="AI265" s="357"/>
      <c r="AJ265" s="357"/>
      <c r="AK265" s="357"/>
      <c r="AL265" s="357"/>
      <c r="AM265" s="357"/>
      <c r="AN265" s="357"/>
      <c r="AO265" s="357"/>
      <c r="AP265" s="357"/>
      <c r="AQ265" s="357"/>
    </row>
    <row r="266" spans="4:43" x14ac:dyDescent="0.2">
      <c r="AB266" s="357"/>
      <c r="AC266" s="357"/>
      <c r="AD266" s="357"/>
      <c r="AE266" s="357"/>
      <c r="AF266" s="357"/>
      <c r="AG266" s="357"/>
      <c r="AH266" s="357"/>
      <c r="AI266" s="357"/>
      <c r="AJ266" s="357"/>
      <c r="AK266" s="357"/>
      <c r="AL266" s="357"/>
      <c r="AM266" s="357"/>
      <c r="AN266" s="357"/>
      <c r="AO266" s="357"/>
      <c r="AP266" s="357"/>
      <c r="AQ266" s="357"/>
    </row>
    <row r="267" spans="4:43" x14ac:dyDescent="0.2">
      <c r="AB267" s="357"/>
      <c r="AC267" s="357"/>
      <c r="AD267" s="357"/>
      <c r="AE267" s="357"/>
      <c r="AF267" s="357"/>
      <c r="AG267" s="357"/>
      <c r="AH267" s="357"/>
      <c r="AI267" s="357"/>
      <c r="AJ267" s="357"/>
      <c r="AK267" s="357"/>
      <c r="AL267" s="357"/>
      <c r="AM267" s="357"/>
      <c r="AN267" s="357"/>
      <c r="AO267" s="357"/>
      <c r="AP267" s="357"/>
      <c r="AQ267" s="357"/>
    </row>
    <row r="268" spans="4:43" x14ac:dyDescent="0.2">
      <c r="AB268" s="357"/>
      <c r="AC268" s="357"/>
      <c r="AD268" s="357"/>
      <c r="AE268" s="357"/>
      <c r="AF268" s="357"/>
      <c r="AG268" s="357"/>
      <c r="AH268" s="357"/>
      <c r="AI268" s="357"/>
      <c r="AJ268" s="357"/>
      <c r="AK268" s="357"/>
      <c r="AL268" s="357"/>
      <c r="AM268" s="357"/>
      <c r="AN268" s="357"/>
      <c r="AO268" s="357"/>
      <c r="AP268" s="357"/>
      <c r="AQ268" s="357"/>
    </row>
    <row r="269" spans="4:43" x14ac:dyDescent="0.2">
      <c r="AB269" s="357"/>
      <c r="AC269" s="357"/>
      <c r="AD269" s="357"/>
      <c r="AE269" s="357"/>
      <c r="AF269" s="357"/>
      <c r="AG269" s="357"/>
      <c r="AH269" s="357"/>
      <c r="AI269" s="357"/>
      <c r="AJ269" s="357"/>
      <c r="AK269" s="357"/>
      <c r="AL269" s="357"/>
      <c r="AM269" s="357"/>
      <c r="AN269" s="357"/>
      <c r="AO269" s="357"/>
      <c r="AP269" s="357"/>
      <c r="AQ269" s="357"/>
    </row>
    <row r="270" spans="4:43" x14ac:dyDescent="0.2">
      <c r="AB270" s="357"/>
      <c r="AC270" s="357"/>
      <c r="AD270" s="357"/>
      <c r="AE270" s="357"/>
      <c r="AF270" s="357"/>
      <c r="AG270" s="357"/>
      <c r="AH270" s="357"/>
      <c r="AI270" s="357"/>
      <c r="AJ270" s="357"/>
      <c r="AK270" s="357"/>
      <c r="AL270" s="357"/>
      <c r="AM270" s="357"/>
      <c r="AN270" s="357"/>
      <c r="AO270" s="357"/>
      <c r="AP270" s="357"/>
      <c r="AQ270" s="357"/>
    </row>
    <row r="271" spans="4:43" x14ac:dyDescent="0.2">
      <c r="AB271" s="357"/>
      <c r="AC271" s="357"/>
      <c r="AD271" s="357"/>
      <c r="AE271" s="357"/>
      <c r="AF271" s="357"/>
      <c r="AG271" s="357"/>
      <c r="AH271" s="357"/>
      <c r="AI271" s="357"/>
      <c r="AJ271" s="357"/>
      <c r="AK271" s="357"/>
      <c r="AL271" s="357"/>
      <c r="AM271" s="357"/>
      <c r="AN271" s="357"/>
      <c r="AO271" s="357"/>
      <c r="AP271" s="357"/>
      <c r="AQ271" s="357"/>
    </row>
    <row r="272" spans="4:43" x14ac:dyDescent="0.2">
      <c r="AB272" s="357"/>
      <c r="AC272" s="357"/>
      <c r="AD272" s="357"/>
      <c r="AE272" s="357"/>
      <c r="AF272" s="357"/>
      <c r="AG272" s="357"/>
      <c r="AH272" s="357"/>
      <c r="AI272" s="357"/>
      <c r="AJ272" s="357"/>
      <c r="AK272" s="357"/>
      <c r="AL272" s="357"/>
      <c r="AM272" s="357"/>
      <c r="AN272" s="357"/>
      <c r="AO272" s="357"/>
      <c r="AP272" s="357"/>
      <c r="AQ272" s="357"/>
    </row>
    <row r="273" spans="28:43" x14ac:dyDescent="0.2">
      <c r="AB273" s="357"/>
      <c r="AC273" s="357"/>
      <c r="AD273" s="357"/>
      <c r="AE273" s="357"/>
      <c r="AF273" s="357"/>
      <c r="AG273" s="357"/>
      <c r="AH273" s="357"/>
      <c r="AI273" s="357"/>
      <c r="AJ273" s="357"/>
      <c r="AK273" s="357"/>
      <c r="AL273" s="357"/>
      <c r="AM273" s="357"/>
      <c r="AN273" s="357"/>
      <c r="AO273" s="357"/>
      <c r="AP273" s="357"/>
      <c r="AQ273" s="357"/>
    </row>
    <row r="274" spans="28:43" x14ac:dyDescent="0.2">
      <c r="AB274" s="357"/>
      <c r="AC274" s="357"/>
      <c r="AD274" s="357"/>
      <c r="AE274" s="357"/>
      <c r="AF274" s="357"/>
      <c r="AG274" s="357"/>
      <c r="AH274" s="357"/>
      <c r="AI274" s="357"/>
      <c r="AJ274" s="357"/>
      <c r="AK274" s="357"/>
      <c r="AL274" s="357"/>
      <c r="AM274" s="357"/>
      <c r="AN274" s="357"/>
      <c r="AO274" s="357"/>
      <c r="AP274" s="357"/>
      <c r="AQ274" s="357"/>
    </row>
    <row r="275" spans="28:43" x14ac:dyDescent="0.2">
      <c r="AB275" s="357"/>
      <c r="AC275" s="357"/>
      <c r="AD275" s="357"/>
      <c r="AE275" s="357"/>
      <c r="AF275" s="357"/>
      <c r="AG275" s="357"/>
      <c r="AH275" s="357"/>
      <c r="AI275" s="357"/>
      <c r="AJ275" s="357"/>
      <c r="AK275" s="357"/>
      <c r="AL275" s="357"/>
      <c r="AM275" s="357"/>
      <c r="AN275" s="357"/>
      <c r="AO275" s="357"/>
      <c r="AP275" s="357"/>
      <c r="AQ275" s="357"/>
    </row>
    <row r="276" spans="28:43" x14ac:dyDescent="0.2">
      <c r="AB276" s="357"/>
      <c r="AC276" s="357"/>
      <c r="AD276" s="357"/>
      <c r="AE276" s="357"/>
      <c r="AF276" s="357"/>
      <c r="AG276" s="357"/>
      <c r="AH276" s="357"/>
      <c r="AI276" s="357"/>
      <c r="AJ276" s="357"/>
      <c r="AK276" s="357"/>
      <c r="AL276" s="357"/>
      <c r="AM276" s="357"/>
      <c r="AN276" s="357"/>
      <c r="AO276" s="357"/>
      <c r="AP276" s="357"/>
      <c r="AQ276" s="357"/>
    </row>
    <row r="277" spans="28:43" x14ac:dyDescent="0.2">
      <c r="AB277" s="357"/>
      <c r="AC277" s="357"/>
      <c r="AD277" s="357"/>
      <c r="AE277" s="357"/>
      <c r="AF277" s="357"/>
      <c r="AG277" s="357"/>
      <c r="AH277" s="357"/>
      <c r="AI277" s="357"/>
      <c r="AJ277" s="357"/>
      <c r="AK277" s="357"/>
      <c r="AL277" s="357"/>
      <c r="AM277" s="357"/>
      <c r="AN277" s="357"/>
      <c r="AO277" s="357"/>
      <c r="AP277" s="357"/>
      <c r="AQ277" s="357"/>
    </row>
    <row r="278" spans="28:43" x14ac:dyDescent="0.2">
      <c r="AB278" s="357"/>
      <c r="AC278" s="357"/>
      <c r="AD278" s="357"/>
      <c r="AE278" s="357"/>
      <c r="AF278" s="357"/>
      <c r="AG278" s="357"/>
      <c r="AH278" s="357"/>
      <c r="AI278" s="357"/>
      <c r="AJ278" s="357"/>
      <c r="AK278" s="357"/>
      <c r="AL278" s="357"/>
      <c r="AM278" s="357"/>
      <c r="AN278" s="357"/>
      <c r="AO278" s="357"/>
      <c r="AP278" s="357"/>
      <c r="AQ278" s="357"/>
    </row>
    <row r="279" spans="28:43" x14ac:dyDescent="0.2">
      <c r="AB279" s="357"/>
      <c r="AC279" s="357"/>
      <c r="AD279" s="357"/>
      <c r="AE279" s="357"/>
      <c r="AF279" s="357"/>
      <c r="AG279" s="357"/>
      <c r="AH279" s="357"/>
      <c r="AI279" s="357"/>
      <c r="AJ279" s="357"/>
      <c r="AK279" s="357"/>
      <c r="AL279" s="357"/>
      <c r="AM279" s="357"/>
      <c r="AN279" s="357"/>
      <c r="AO279" s="357"/>
      <c r="AP279" s="357"/>
      <c r="AQ279" s="357"/>
    </row>
    <row r="280" spans="28:43" x14ac:dyDescent="0.2">
      <c r="AB280" s="357"/>
      <c r="AC280" s="357"/>
      <c r="AD280" s="357"/>
      <c r="AE280" s="357"/>
      <c r="AF280" s="357"/>
      <c r="AG280" s="357"/>
      <c r="AH280" s="357"/>
      <c r="AI280" s="357"/>
      <c r="AJ280" s="357"/>
      <c r="AK280" s="357"/>
      <c r="AL280" s="357"/>
      <c r="AM280" s="357"/>
      <c r="AN280" s="357"/>
      <c r="AO280" s="357"/>
      <c r="AP280" s="357"/>
      <c r="AQ280" s="357"/>
    </row>
    <row r="281" spans="28:43" x14ac:dyDescent="0.2">
      <c r="AB281" s="357"/>
      <c r="AC281" s="357"/>
      <c r="AD281" s="357"/>
      <c r="AE281" s="357"/>
      <c r="AF281" s="357"/>
      <c r="AG281" s="357"/>
      <c r="AH281" s="357"/>
      <c r="AI281" s="357"/>
      <c r="AJ281" s="357"/>
      <c r="AK281" s="357"/>
      <c r="AL281" s="357"/>
      <c r="AM281" s="357"/>
      <c r="AN281" s="357"/>
      <c r="AO281" s="357"/>
      <c r="AP281" s="357"/>
      <c r="AQ281" s="357"/>
    </row>
    <row r="282" spans="28:43" x14ac:dyDescent="0.2">
      <c r="AB282" s="357"/>
      <c r="AC282" s="357"/>
      <c r="AD282" s="357"/>
      <c r="AE282" s="357"/>
      <c r="AF282" s="357"/>
      <c r="AG282" s="357"/>
      <c r="AH282" s="357"/>
      <c r="AI282" s="357"/>
      <c r="AJ282" s="357"/>
      <c r="AK282" s="357"/>
      <c r="AL282" s="357"/>
      <c r="AM282" s="357"/>
      <c r="AN282" s="357"/>
      <c r="AO282" s="357"/>
      <c r="AP282" s="357"/>
      <c r="AQ282" s="357"/>
    </row>
    <row r="283" spans="28:43" x14ac:dyDescent="0.2">
      <c r="AB283" s="357"/>
      <c r="AC283" s="357"/>
      <c r="AD283" s="357"/>
      <c r="AE283" s="357"/>
      <c r="AF283" s="357"/>
      <c r="AG283" s="357"/>
      <c r="AH283" s="357"/>
      <c r="AI283" s="357"/>
      <c r="AJ283" s="357"/>
      <c r="AK283" s="357"/>
      <c r="AL283" s="357"/>
      <c r="AM283" s="357"/>
      <c r="AN283" s="357"/>
      <c r="AO283" s="357"/>
      <c r="AP283" s="357"/>
      <c r="AQ283" s="357"/>
    </row>
    <row r="284" spans="28:43" x14ac:dyDescent="0.2">
      <c r="AB284" s="357"/>
      <c r="AC284" s="357"/>
      <c r="AD284" s="357"/>
      <c r="AE284" s="357"/>
      <c r="AF284" s="357"/>
      <c r="AG284" s="357"/>
      <c r="AH284" s="357"/>
      <c r="AI284" s="357"/>
      <c r="AJ284" s="357"/>
      <c r="AK284" s="357"/>
      <c r="AL284" s="357"/>
      <c r="AM284" s="357"/>
      <c r="AN284" s="357"/>
      <c r="AO284" s="357"/>
      <c r="AP284" s="357"/>
      <c r="AQ284" s="357"/>
    </row>
    <row r="285" spans="28:43" x14ac:dyDescent="0.2">
      <c r="AB285" s="357"/>
      <c r="AC285" s="357"/>
      <c r="AD285" s="357"/>
      <c r="AE285" s="357"/>
      <c r="AF285" s="357"/>
      <c r="AG285" s="357"/>
      <c r="AH285" s="357"/>
      <c r="AI285" s="357"/>
      <c r="AJ285" s="357"/>
      <c r="AK285" s="357"/>
      <c r="AL285" s="357"/>
      <c r="AM285" s="357"/>
      <c r="AN285" s="357"/>
      <c r="AO285" s="357"/>
      <c r="AP285" s="357"/>
      <c r="AQ285" s="357"/>
    </row>
    <row r="286" spans="28:43" x14ac:dyDescent="0.2">
      <c r="AB286" s="357"/>
      <c r="AC286" s="357"/>
      <c r="AD286" s="357"/>
      <c r="AE286" s="357"/>
      <c r="AF286" s="357"/>
      <c r="AG286" s="357"/>
      <c r="AH286" s="357"/>
      <c r="AI286" s="357"/>
      <c r="AJ286" s="357"/>
      <c r="AK286" s="357"/>
      <c r="AL286" s="357"/>
      <c r="AM286" s="357"/>
      <c r="AN286" s="357"/>
      <c r="AO286" s="357"/>
      <c r="AP286" s="357"/>
      <c r="AQ286" s="357"/>
    </row>
    <row r="287" spans="28:43" x14ac:dyDescent="0.2">
      <c r="AB287" s="357"/>
      <c r="AC287" s="357"/>
      <c r="AD287" s="357"/>
      <c r="AE287" s="357"/>
      <c r="AF287" s="357"/>
      <c r="AG287" s="357"/>
      <c r="AH287" s="357"/>
      <c r="AI287" s="357"/>
      <c r="AJ287" s="357"/>
      <c r="AK287" s="357"/>
      <c r="AL287" s="357"/>
      <c r="AM287" s="357"/>
      <c r="AN287" s="357"/>
      <c r="AO287" s="357"/>
      <c r="AP287" s="357"/>
      <c r="AQ287" s="357"/>
    </row>
    <row r="288" spans="28:43" x14ac:dyDescent="0.2">
      <c r="AB288" s="357"/>
      <c r="AC288" s="357"/>
      <c r="AD288" s="357"/>
      <c r="AE288" s="357"/>
      <c r="AF288" s="357"/>
      <c r="AG288" s="357"/>
      <c r="AH288" s="357"/>
      <c r="AI288" s="357"/>
      <c r="AJ288" s="357"/>
      <c r="AK288" s="357"/>
      <c r="AL288" s="357"/>
      <c r="AM288" s="357"/>
      <c r="AN288" s="357"/>
      <c r="AO288" s="357"/>
      <c r="AP288" s="357"/>
      <c r="AQ288" s="357"/>
    </row>
    <row r="289" spans="28:43" x14ac:dyDescent="0.2">
      <c r="AB289" s="357"/>
      <c r="AC289" s="357"/>
      <c r="AD289" s="357"/>
      <c r="AE289" s="357"/>
      <c r="AF289" s="357"/>
      <c r="AG289" s="357"/>
      <c r="AH289" s="357"/>
      <c r="AI289" s="357"/>
      <c r="AJ289" s="357"/>
      <c r="AK289" s="357"/>
      <c r="AL289" s="357"/>
      <c r="AM289" s="357"/>
      <c r="AN289" s="357"/>
      <c r="AO289" s="357"/>
      <c r="AP289" s="357"/>
      <c r="AQ289" s="357"/>
    </row>
    <row r="290" spans="28:43" x14ac:dyDescent="0.2">
      <c r="AB290" s="357"/>
      <c r="AC290" s="357"/>
      <c r="AD290" s="357"/>
      <c r="AE290" s="357"/>
      <c r="AF290" s="357"/>
      <c r="AG290" s="357"/>
      <c r="AH290" s="357"/>
      <c r="AI290" s="357"/>
      <c r="AJ290" s="357"/>
      <c r="AK290" s="357"/>
      <c r="AL290" s="357"/>
      <c r="AM290" s="357"/>
      <c r="AN290" s="357"/>
      <c r="AO290" s="357"/>
      <c r="AP290" s="357"/>
      <c r="AQ290" s="357"/>
    </row>
    <row r="291" spans="28:43" x14ac:dyDescent="0.2">
      <c r="AB291" s="357"/>
      <c r="AC291" s="357"/>
      <c r="AD291" s="357"/>
      <c r="AE291" s="357"/>
      <c r="AF291" s="357"/>
      <c r="AG291" s="357"/>
      <c r="AH291" s="357"/>
      <c r="AI291" s="357"/>
      <c r="AJ291" s="357"/>
      <c r="AK291" s="357"/>
      <c r="AL291" s="357"/>
      <c r="AM291" s="357"/>
      <c r="AN291" s="357"/>
      <c r="AO291" s="357"/>
      <c r="AP291" s="357"/>
      <c r="AQ291" s="357"/>
    </row>
    <row r="292" spans="28:43" x14ac:dyDescent="0.2">
      <c r="AB292" s="357"/>
      <c r="AC292" s="357"/>
      <c r="AD292" s="357"/>
      <c r="AE292" s="357"/>
      <c r="AF292" s="357"/>
      <c r="AG292" s="357"/>
      <c r="AH292" s="357"/>
      <c r="AI292" s="357"/>
      <c r="AJ292" s="357"/>
      <c r="AK292" s="357"/>
      <c r="AL292" s="357"/>
      <c r="AM292" s="357"/>
      <c r="AN292" s="357"/>
      <c r="AO292" s="357"/>
      <c r="AP292" s="357"/>
      <c r="AQ292" s="357"/>
    </row>
    <row r="293" spans="28:43" x14ac:dyDescent="0.2">
      <c r="AB293" s="357"/>
      <c r="AC293" s="357"/>
      <c r="AD293" s="357"/>
      <c r="AE293" s="357"/>
      <c r="AF293" s="357"/>
      <c r="AG293" s="357"/>
      <c r="AH293" s="357"/>
      <c r="AI293" s="357"/>
      <c r="AJ293" s="357"/>
      <c r="AK293" s="357"/>
      <c r="AL293" s="357"/>
      <c r="AM293" s="357"/>
      <c r="AN293" s="357"/>
      <c r="AO293" s="357"/>
      <c r="AP293" s="357"/>
      <c r="AQ293" s="357"/>
    </row>
    <row r="294" spans="28:43" x14ac:dyDescent="0.2">
      <c r="AB294" s="357"/>
      <c r="AC294" s="357"/>
      <c r="AD294" s="357"/>
      <c r="AE294" s="357"/>
      <c r="AF294" s="357"/>
      <c r="AG294" s="357"/>
      <c r="AH294" s="357"/>
      <c r="AI294" s="357"/>
      <c r="AJ294" s="357"/>
      <c r="AK294" s="357"/>
      <c r="AL294" s="357"/>
      <c r="AM294" s="357"/>
      <c r="AN294" s="357"/>
      <c r="AO294" s="357"/>
      <c r="AP294" s="357"/>
      <c r="AQ294" s="357"/>
    </row>
    <row r="295" spans="28:43" x14ac:dyDescent="0.2">
      <c r="AB295" s="357"/>
      <c r="AC295" s="357"/>
      <c r="AD295" s="357"/>
      <c r="AE295" s="357"/>
      <c r="AF295" s="357"/>
      <c r="AG295" s="357"/>
      <c r="AH295" s="357"/>
      <c r="AI295" s="357"/>
      <c r="AJ295" s="357"/>
      <c r="AK295" s="357"/>
      <c r="AL295" s="357"/>
      <c r="AM295" s="357"/>
      <c r="AN295" s="357"/>
      <c r="AO295" s="357"/>
      <c r="AP295" s="357"/>
      <c r="AQ295" s="357"/>
    </row>
    <row r="296" spans="28:43" x14ac:dyDescent="0.2">
      <c r="AB296" s="357"/>
      <c r="AC296" s="357"/>
      <c r="AD296" s="357"/>
      <c r="AE296" s="357"/>
      <c r="AF296" s="357"/>
      <c r="AG296" s="357"/>
      <c r="AH296" s="357"/>
      <c r="AI296" s="357"/>
      <c r="AJ296" s="357"/>
      <c r="AK296" s="357"/>
      <c r="AL296" s="357"/>
      <c r="AM296" s="357"/>
      <c r="AN296" s="357"/>
      <c r="AO296" s="357"/>
      <c r="AP296" s="357"/>
      <c r="AQ296" s="357"/>
    </row>
    <row r="297" spans="28:43" x14ac:dyDescent="0.2">
      <c r="AB297" s="357"/>
      <c r="AC297" s="357"/>
      <c r="AD297" s="357"/>
      <c r="AE297" s="357"/>
      <c r="AF297" s="357"/>
      <c r="AG297" s="357"/>
      <c r="AH297" s="357"/>
      <c r="AI297" s="357"/>
      <c r="AJ297" s="357"/>
      <c r="AK297" s="357"/>
      <c r="AL297" s="357"/>
      <c r="AM297" s="357"/>
      <c r="AN297" s="357"/>
      <c r="AO297" s="357"/>
      <c r="AP297" s="357"/>
      <c r="AQ297" s="357"/>
    </row>
    <row r="298" spans="28:43" x14ac:dyDescent="0.2">
      <c r="AB298" s="357"/>
      <c r="AC298" s="357"/>
      <c r="AD298" s="357"/>
      <c r="AE298" s="357"/>
      <c r="AF298" s="357"/>
      <c r="AG298" s="357"/>
      <c r="AH298" s="357"/>
      <c r="AI298" s="357"/>
      <c r="AJ298" s="357"/>
      <c r="AK298" s="357"/>
      <c r="AL298" s="357"/>
      <c r="AM298" s="357"/>
      <c r="AN298" s="357"/>
      <c r="AO298" s="357"/>
      <c r="AP298" s="357"/>
      <c r="AQ298" s="357"/>
    </row>
    <row r="299" spans="28:43" x14ac:dyDescent="0.2">
      <c r="AB299" s="357"/>
      <c r="AC299" s="357"/>
      <c r="AD299" s="357"/>
      <c r="AE299" s="357"/>
      <c r="AF299" s="357"/>
      <c r="AG299" s="357"/>
      <c r="AH299" s="357"/>
      <c r="AI299" s="357"/>
      <c r="AJ299" s="357"/>
      <c r="AK299" s="357"/>
      <c r="AL299" s="357"/>
      <c r="AM299" s="357"/>
      <c r="AN299" s="357"/>
      <c r="AO299" s="357"/>
      <c r="AP299" s="357"/>
      <c r="AQ299" s="357"/>
    </row>
    <row r="300" spans="28:43" x14ac:dyDescent="0.2">
      <c r="AB300" s="357"/>
      <c r="AC300" s="357"/>
      <c r="AD300" s="357"/>
      <c r="AE300" s="357"/>
      <c r="AF300" s="357"/>
      <c r="AG300" s="357"/>
      <c r="AH300" s="357"/>
      <c r="AI300" s="357"/>
      <c r="AJ300" s="357"/>
      <c r="AK300" s="357"/>
      <c r="AL300" s="357"/>
      <c r="AM300" s="357"/>
      <c r="AN300" s="357"/>
      <c r="AO300" s="357"/>
      <c r="AP300" s="357"/>
      <c r="AQ300" s="357"/>
    </row>
    <row r="301" spans="28:43" x14ac:dyDescent="0.2">
      <c r="AB301" s="357"/>
      <c r="AC301" s="357"/>
      <c r="AD301" s="357"/>
      <c r="AE301" s="357"/>
      <c r="AF301" s="357"/>
      <c r="AG301" s="357"/>
      <c r="AH301" s="357"/>
      <c r="AI301" s="357"/>
      <c r="AJ301" s="357"/>
      <c r="AK301" s="357"/>
      <c r="AL301" s="357"/>
      <c r="AM301" s="357"/>
      <c r="AN301" s="357"/>
      <c r="AO301" s="357"/>
      <c r="AP301" s="357"/>
      <c r="AQ301" s="357"/>
    </row>
    <row r="302" spans="28:43" x14ac:dyDescent="0.2">
      <c r="AB302" s="357"/>
      <c r="AC302" s="357"/>
      <c r="AD302" s="357"/>
      <c r="AE302" s="357"/>
      <c r="AF302" s="357"/>
      <c r="AG302" s="357"/>
      <c r="AH302" s="357"/>
      <c r="AI302" s="357"/>
      <c r="AJ302" s="357"/>
      <c r="AK302" s="357"/>
      <c r="AL302" s="357"/>
      <c r="AM302" s="357"/>
      <c r="AN302" s="357"/>
      <c r="AO302" s="357"/>
      <c r="AP302" s="357"/>
      <c r="AQ302" s="357"/>
    </row>
    <row r="303" spans="28:43" x14ac:dyDescent="0.2">
      <c r="AB303" s="357"/>
      <c r="AC303" s="357"/>
      <c r="AD303" s="357"/>
      <c r="AE303" s="357"/>
      <c r="AF303" s="357"/>
      <c r="AG303" s="357"/>
      <c r="AH303" s="357"/>
      <c r="AI303" s="357"/>
      <c r="AJ303" s="357"/>
      <c r="AK303" s="357"/>
      <c r="AL303" s="357"/>
      <c r="AM303" s="357"/>
      <c r="AN303" s="357"/>
      <c r="AO303" s="357"/>
      <c r="AP303" s="357"/>
      <c r="AQ303" s="357"/>
    </row>
    <row r="304" spans="28:43" x14ac:dyDescent="0.2">
      <c r="AB304" s="357"/>
      <c r="AC304" s="357"/>
      <c r="AD304" s="357"/>
      <c r="AE304" s="357"/>
      <c r="AF304" s="357"/>
      <c r="AG304" s="357"/>
      <c r="AH304" s="357"/>
      <c r="AI304" s="357"/>
      <c r="AJ304" s="357"/>
      <c r="AK304" s="357"/>
      <c r="AL304" s="357"/>
      <c r="AM304" s="357"/>
      <c r="AN304" s="357"/>
      <c r="AO304" s="357"/>
      <c r="AP304" s="357"/>
      <c r="AQ304" s="357"/>
    </row>
    <row r="305" spans="28:43" x14ac:dyDescent="0.2">
      <c r="AB305" s="357"/>
      <c r="AC305" s="357"/>
      <c r="AD305" s="357"/>
      <c r="AE305" s="357"/>
      <c r="AF305" s="357"/>
      <c r="AG305" s="357"/>
      <c r="AH305" s="357"/>
      <c r="AI305" s="357"/>
      <c r="AJ305" s="357"/>
      <c r="AK305" s="357"/>
      <c r="AL305" s="357"/>
      <c r="AM305" s="357"/>
      <c r="AN305" s="357"/>
      <c r="AO305" s="357"/>
      <c r="AP305" s="357"/>
      <c r="AQ305" s="357"/>
    </row>
    <row r="306" spans="28:43" x14ac:dyDescent="0.2">
      <c r="AB306" s="357"/>
      <c r="AC306" s="357"/>
      <c r="AD306" s="357"/>
      <c r="AE306" s="357"/>
      <c r="AF306" s="357"/>
      <c r="AG306" s="357"/>
      <c r="AH306" s="357"/>
      <c r="AI306" s="357"/>
      <c r="AJ306" s="357"/>
      <c r="AK306" s="357"/>
      <c r="AL306" s="357"/>
      <c r="AM306" s="357"/>
      <c r="AN306" s="357"/>
      <c r="AO306" s="357"/>
      <c r="AP306" s="357"/>
      <c r="AQ306" s="357"/>
    </row>
    <row r="307" spans="28:43" x14ac:dyDescent="0.2">
      <c r="AB307" s="357"/>
      <c r="AC307" s="357"/>
      <c r="AD307" s="357"/>
      <c r="AE307" s="357"/>
      <c r="AF307" s="357"/>
      <c r="AG307" s="357"/>
      <c r="AH307" s="357"/>
      <c r="AI307" s="357"/>
      <c r="AJ307" s="357"/>
      <c r="AK307" s="357"/>
      <c r="AL307" s="357"/>
      <c r="AM307" s="357"/>
      <c r="AN307" s="357"/>
      <c r="AO307" s="357"/>
      <c r="AP307" s="357"/>
      <c r="AQ307" s="357"/>
    </row>
    <row r="308" spans="28:43" x14ac:dyDescent="0.2">
      <c r="AB308" s="357"/>
      <c r="AC308" s="357"/>
      <c r="AD308" s="357"/>
      <c r="AE308" s="357"/>
      <c r="AF308" s="357"/>
      <c r="AG308" s="357"/>
      <c r="AH308" s="357"/>
      <c r="AI308" s="357"/>
      <c r="AJ308" s="357"/>
      <c r="AK308" s="357"/>
      <c r="AL308" s="357"/>
      <c r="AM308" s="357"/>
      <c r="AN308" s="357"/>
      <c r="AO308" s="357"/>
      <c r="AP308" s="357"/>
      <c r="AQ308" s="357"/>
    </row>
    <row r="309" spans="28:43" x14ac:dyDescent="0.2">
      <c r="AB309" s="357"/>
      <c r="AC309" s="357"/>
      <c r="AD309" s="357"/>
      <c r="AE309" s="357"/>
      <c r="AF309" s="357"/>
      <c r="AG309" s="357"/>
      <c r="AH309" s="357"/>
      <c r="AI309" s="357"/>
      <c r="AJ309" s="357"/>
      <c r="AK309" s="357"/>
      <c r="AL309" s="357"/>
      <c r="AM309" s="357"/>
      <c r="AN309" s="357"/>
      <c r="AO309" s="357"/>
      <c r="AP309" s="357"/>
      <c r="AQ309" s="357"/>
    </row>
    <row r="310" spans="28:43" x14ac:dyDescent="0.2">
      <c r="AB310" s="357"/>
      <c r="AC310" s="357"/>
      <c r="AD310" s="357"/>
      <c r="AE310" s="357"/>
      <c r="AF310" s="357"/>
      <c r="AG310" s="357"/>
      <c r="AH310" s="357"/>
      <c r="AI310" s="357"/>
      <c r="AJ310" s="357"/>
      <c r="AK310" s="357"/>
      <c r="AL310" s="357"/>
      <c r="AM310" s="357"/>
      <c r="AN310" s="357"/>
      <c r="AO310" s="357"/>
      <c r="AP310" s="357"/>
      <c r="AQ310" s="357"/>
    </row>
    <row r="311" spans="28:43" x14ac:dyDescent="0.2">
      <c r="AB311" s="357"/>
      <c r="AC311" s="357"/>
      <c r="AD311" s="357"/>
      <c r="AE311" s="357"/>
      <c r="AF311" s="357"/>
      <c r="AG311" s="357"/>
      <c r="AH311" s="357"/>
      <c r="AI311" s="357"/>
      <c r="AJ311" s="357"/>
      <c r="AK311" s="357"/>
      <c r="AL311" s="357"/>
      <c r="AM311" s="357"/>
      <c r="AN311" s="357"/>
      <c r="AO311" s="357"/>
      <c r="AP311" s="357"/>
      <c r="AQ311" s="357"/>
    </row>
    <row r="312" spans="28:43" x14ac:dyDescent="0.2">
      <c r="AB312" s="357"/>
      <c r="AC312" s="357"/>
      <c r="AD312" s="357"/>
      <c r="AE312" s="357"/>
      <c r="AF312" s="357"/>
      <c r="AG312" s="357"/>
      <c r="AH312" s="357"/>
      <c r="AI312" s="357"/>
      <c r="AJ312" s="357"/>
      <c r="AK312" s="357"/>
      <c r="AL312" s="357"/>
      <c r="AM312" s="357"/>
      <c r="AN312" s="357"/>
      <c r="AO312" s="357"/>
      <c r="AP312" s="357"/>
      <c r="AQ312" s="357"/>
    </row>
    <row r="313" spans="28:43" x14ac:dyDescent="0.2">
      <c r="AB313" s="357"/>
      <c r="AC313" s="357"/>
      <c r="AD313" s="357"/>
      <c r="AE313" s="357"/>
      <c r="AF313" s="357"/>
      <c r="AG313" s="357"/>
      <c r="AH313" s="357"/>
      <c r="AI313" s="357"/>
      <c r="AJ313" s="357"/>
      <c r="AK313" s="357"/>
      <c r="AL313" s="357"/>
      <c r="AM313" s="357"/>
      <c r="AN313" s="357"/>
      <c r="AO313" s="357"/>
      <c r="AP313" s="357"/>
      <c r="AQ313" s="357"/>
    </row>
    <row r="314" spans="28:43" x14ac:dyDescent="0.2">
      <c r="AB314" s="357"/>
      <c r="AC314" s="357"/>
      <c r="AD314" s="357"/>
      <c r="AE314" s="357"/>
      <c r="AF314" s="357"/>
      <c r="AG314" s="357"/>
      <c r="AH314" s="357"/>
      <c r="AI314" s="357"/>
      <c r="AJ314" s="357"/>
      <c r="AK314" s="357"/>
      <c r="AL314" s="357"/>
      <c r="AM314" s="357"/>
      <c r="AN314" s="357"/>
      <c r="AO314" s="357"/>
      <c r="AP314" s="357"/>
      <c r="AQ314" s="357"/>
    </row>
    <row r="315" spans="28:43" x14ac:dyDescent="0.2">
      <c r="AB315" s="357"/>
      <c r="AC315" s="357"/>
      <c r="AD315" s="357"/>
      <c r="AE315" s="357"/>
      <c r="AF315" s="357"/>
      <c r="AG315" s="357"/>
      <c r="AH315" s="357"/>
      <c r="AI315" s="357"/>
      <c r="AJ315" s="357"/>
      <c r="AK315" s="357"/>
      <c r="AL315" s="357"/>
      <c r="AM315" s="357"/>
      <c r="AN315" s="357"/>
      <c r="AO315" s="357"/>
      <c r="AP315" s="357"/>
      <c r="AQ315" s="357"/>
    </row>
    <row r="316" spans="28:43" x14ac:dyDescent="0.2">
      <c r="AB316" s="357"/>
      <c r="AC316" s="357"/>
      <c r="AD316" s="357"/>
      <c r="AE316" s="357"/>
      <c r="AF316" s="357"/>
      <c r="AG316" s="357"/>
      <c r="AH316" s="357"/>
      <c r="AI316" s="357"/>
      <c r="AJ316" s="357"/>
      <c r="AK316" s="357"/>
      <c r="AL316" s="357"/>
      <c r="AM316" s="357"/>
      <c r="AN316" s="357"/>
      <c r="AO316" s="357"/>
      <c r="AP316" s="357"/>
      <c r="AQ316" s="357"/>
    </row>
    <row r="317" spans="28:43" x14ac:dyDescent="0.2">
      <c r="AB317" s="357"/>
      <c r="AC317" s="357"/>
      <c r="AD317" s="357"/>
      <c r="AE317" s="357"/>
      <c r="AF317" s="357"/>
      <c r="AG317" s="357"/>
      <c r="AH317" s="357"/>
      <c r="AI317" s="357"/>
      <c r="AJ317" s="357"/>
      <c r="AK317" s="357"/>
      <c r="AL317" s="357"/>
      <c r="AM317" s="357"/>
      <c r="AN317" s="357"/>
      <c r="AO317" s="357"/>
      <c r="AP317" s="357"/>
      <c r="AQ317" s="357"/>
    </row>
    <row r="318" spans="28:43" x14ac:dyDescent="0.2">
      <c r="AB318" s="357"/>
      <c r="AC318" s="357"/>
      <c r="AD318" s="357"/>
      <c r="AE318" s="357"/>
      <c r="AF318" s="357"/>
      <c r="AG318" s="357"/>
      <c r="AH318" s="357"/>
      <c r="AI318" s="357"/>
      <c r="AJ318" s="357"/>
      <c r="AK318" s="357"/>
      <c r="AL318" s="357"/>
      <c r="AM318" s="357"/>
      <c r="AN318" s="357"/>
      <c r="AO318" s="357"/>
      <c r="AP318" s="357"/>
      <c r="AQ318" s="357"/>
    </row>
    <row r="319" spans="28:43" x14ac:dyDescent="0.2">
      <c r="AB319" s="357"/>
      <c r="AC319" s="357"/>
      <c r="AD319" s="357"/>
      <c r="AE319" s="357"/>
      <c r="AF319" s="357"/>
      <c r="AG319" s="357"/>
      <c r="AH319" s="357"/>
      <c r="AI319" s="357"/>
      <c r="AJ319" s="357"/>
      <c r="AK319" s="357"/>
      <c r="AL319" s="357"/>
      <c r="AM319" s="357"/>
      <c r="AN319" s="357"/>
      <c r="AO319" s="357"/>
      <c r="AP319" s="357"/>
      <c r="AQ319" s="357"/>
    </row>
    <row r="320" spans="28:43" x14ac:dyDescent="0.2">
      <c r="AB320" s="357"/>
      <c r="AC320" s="357"/>
      <c r="AD320" s="357"/>
      <c r="AE320" s="357"/>
      <c r="AF320" s="357"/>
      <c r="AG320" s="357"/>
      <c r="AH320" s="357"/>
      <c r="AI320" s="357"/>
      <c r="AJ320" s="357"/>
      <c r="AK320" s="357"/>
      <c r="AL320" s="357"/>
      <c r="AM320" s="357"/>
      <c r="AN320" s="357"/>
      <c r="AO320" s="357"/>
      <c r="AP320" s="357"/>
      <c r="AQ320" s="357"/>
    </row>
    <row r="321" spans="28:43" x14ac:dyDescent="0.2">
      <c r="AB321" s="357"/>
      <c r="AC321" s="357"/>
      <c r="AD321" s="357"/>
      <c r="AE321" s="357"/>
      <c r="AF321" s="357"/>
      <c r="AG321" s="357"/>
      <c r="AH321" s="357"/>
      <c r="AI321" s="357"/>
      <c r="AJ321" s="357"/>
      <c r="AK321" s="357"/>
      <c r="AL321" s="357"/>
      <c r="AM321" s="357"/>
      <c r="AN321" s="357"/>
      <c r="AO321" s="357"/>
      <c r="AP321" s="357"/>
      <c r="AQ321" s="357"/>
    </row>
    <row r="322" spans="28:43" x14ac:dyDescent="0.2">
      <c r="AB322" s="357"/>
      <c r="AC322" s="357"/>
      <c r="AD322" s="357"/>
      <c r="AE322" s="357"/>
      <c r="AF322" s="357"/>
      <c r="AG322" s="357"/>
      <c r="AH322" s="357"/>
      <c r="AI322" s="357"/>
      <c r="AJ322" s="357"/>
      <c r="AK322" s="357"/>
      <c r="AL322" s="357"/>
      <c r="AM322" s="357"/>
      <c r="AN322" s="357"/>
      <c r="AO322" s="357"/>
      <c r="AP322" s="357"/>
      <c r="AQ322" s="357"/>
    </row>
    <row r="323" spans="28:43" x14ac:dyDescent="0.2">
      <c r="AB323" s="357"/>
      <c r="AC323" s="357"/>
      <c r="AD323" s="357"/>
      <c r="AE323" s="357"/>
      <c r="AF323" s="357"/>
      <c r="AG323" s="357"/>
      <c r="AH323" s="357"/>
      <c r="AI323" s="357"/>
      <c r="AJ323" s="357"/>
      <c r="AK323" s="357"/>
      <c r="AL323" s="357"/>
      <c r="AM323" s="357"/>
      <c r="AN323" s="357"/>
      <c r="AO323" s="357"/>
      <c r="AP323" s="357"/>
      <c r="AQ323" s="357"/>
    </row>
    <row r="324" spans="28:43" x14ac:dyDescent="0.2">
      <c r="AB324" s="357"/>
      <c r="AC324" s="357"/>
      <c r="AD324" s="357"/>
      <c r="AE324" s="357"/>
      <c r="AF324" s="357"/>
      <c r="AG324" s="357"/>
      <c r="AH324" s="357"/>
      <c r="AI324" s="357"/>
      <c r="AJ324" s="357"/>
      <c r="AK324" s="357"/>
      <c r="AL324" s="357"/>
      <c r="AM324" s="357"/>
      <c r="AN324" s="357"/>
      <c r="AO324" s="357"/>
      <c r="AP324" s="357"/>
      <c r="AQ324" s="357"/>
    </row>
    <row r="325" spans="28:43" x14ac:dyDescent="0.2">
      <c r="AB325" s="357"/>
      <c r="AC325" s="357"/>
      <c r="AD325" s="357"/>
      <c r="AE325" s="357"/>
      <c r="AF325" s="357"/>
      <c r="AG325" s="357"/>
      <c r="AH325" s="357"/>
      <c r="AI325" s="357"/>
      <c r="AJ325" s="357"/>
      <c r="AK325" s="357"/>
      <c r="AL325" s="357"/>
      <c r="AM325" s="357"/>
      <c r="AN325" s="357"/>
      <c r="AO325" s="357"/>
      <c r="AP325" s="357"/>
      <c r="AQ325" s="357"/>
    </row>
    <row r="326" spans="28:43" x14ac:dyDescent="0.2">
      <c r="AB326" s="357"/>
      <c r="AC326" s="357"/>
      <c r="AD326" s="357"/>
      <c r="AE326" s="357"/>
      <c r="AF326" s="357"/>
      <c r="AG326" s="357"/>
      <c r="AH326" s="357"/>
      <c r="AI326" s="357"/>
      <c r="AJ326" s="357"/>
      <c r="AK326" s="357"/>
      <c r="AL326" s="357"/>
      <c r="AM326" s="357"/>
      <c r="AN326" s="357"/>
      <c r="AO326" s="357"/>
      <c r="AP326" s="357"/>
      <c r="AQ326" s="357"/>
    </row>
    <row r="327" spans="28:43" x14ac:dyDescent="0.2">
      <c r="AB327" s="357"/>
      <c r="AC327" s="357"/>
      <c r="AD327" s="357"/>
      <c r="AE327" s="357"/>
      <c r="AF327" s="357"/>
      <c r="AG327" s="357"/>
      <c r="AH327" s="357"/>
      <c r="AI327" s="357"/>
      <c r="AJ327" s="357"/>
      <c r="AK327" s="357"/>
      <c r="AL327" s="357"/>
      <c r="AM327" s="357"/>
      <c r="AN327" s="357"/>
      <c r="AO327" s="357"/>
      <c r="AP327" s="357"/>
      <c r="AQ327" s="357"/>
    </row>
    <row r="328" spans="28:43" x14ac:dyDescent="0.2">
      <c r="AB328" s="357"/>
      <c r="AC328" s="357"/>
      <c r="AD328" s="357"/>
      <c r="AE328" s="357"/>
      <c r="AF328" s="357"/>
      <c r="AG328" s="357"/>
      <c r="AH328" s="357"/>
      <c r="AI328" s="357"/>
      <c r="AJ328" s="357"/>
      <c r="AK328" s="357"/>
      <c r="AL328" s="357"/>
      <c r="AM328" s="357"/>
      <c r="AN328" s="357"/>
      <c r="AO328" s="357"/>
      <c r="AP328" s="357"/>
      <c r="AQ328" s="357"/>
    </row>
    <row r="329" spans="28:43" x14ac:dyDescent="0.2">
      <c r="AB329" s="357"/>
      <c r="AC329" s="357"/>
      <c r="AD329" s="357"/>
      <c r="AE329" s="357"/>
      <c r="AF329" s="357"/>
      <c r="AG329" s="357"/>
      <c r="AH329" s="357"/>
      <c r="AI329" s="357"/>
      <c r="AJ329" s="357"/>
      <c r="AK329" s="357"/>
      <c r="AL329" s="357"/>
      <c r="AM329" s="357"/>
      <c r="AN329" s="357"/>
      <c r="AO329" s="357"/>
      <c r="AP329" s="357"/>
      <c r="AQ329" s="357"/>
    </row>
    <row r="330" spans="28:43" x14ac:dyDescent="0.2">
      <c r="AB330" s="357"/>
      <c r="AC330" s="357"/>
      <c r="AD330" s="357"/>
      <c r="AE330" s="357"/>
      <c r="AF330" s="357"/>
      <c r="AG330" s="357"/>
      <c r="AH330" s="357"/>
      <c r="AI330" s="357"/>
      <c r="AJ330" s="357"/>
      <c r="AK330" s="357"/>
      <c r="AL330" s="357"/>
      <c r="AM330" s="357"/>
      <c r="AN330" s="357"/>
      <c r="AO330" s="357"/>
      <c r="AP330" s="357"/>
      <c r="AQ330" s="357"/>
    </row>
    <row r="331" spans="28:43" x14ac:dyDescent="0.2">
      <c r="AB331" s="357"/>
      <c r="AC331" s="357"/>
      <c r="AD331" s="357"/>
      <c r="AE331" s="357"/>
      <c r="AF331" s="357"/>
      <c r="AG331" s="357"/>
      <c r="AH331" s="357"/>
      <c r="AI331" s="357"/>
      <c r="AJ331" s="357"/>
      <c r="AK331" s="357"/>
      <c r="AL331" s="357"/>
      <c r="AM331" s="357"/>
      <c r="AN331" s="357"/>
      <c r="AO331" s="357"/>
      <c r="AP331" s="357"/>
      <c r="AQ331" s="357"/>
    </row>
    <row r="332" spans="28:43" x14ac:dyDescent="0.2">
      <c r="AB332" s="357"/>
      <c r="AC332" s="357"/>
      <c r="AD332" s="357"/>
      <c r="AE332" s="357"/>
      <c r="AF332" s="357"/>
      <c r="AG332" s="357"/>
      <c r="AH332" s="357"/>
      <c r="AI332" s="357"/>
      <c r="AJ332" s="357"/>
      <c r="AK332" s="357"/>
      <c r="AL332" s="357"/>
      <c r="AM332" s="357"/>
      <c r="AN332" s="357"/>
      <c r="AO332" s="357"/>
      <c r="AP332" s="357"/>
      <c r="AQ332" s="357"/>
    </row>
    <row r="333" spans="28:43" x14ac:dyDescent="0.2">
      <c r="AB333" s="357"/>
      <c r="AC333" s="357"/>
      <c r="AD333" s="357"/>
      <c r="AE333" s="357"/>
      <c r="AF333" s="357"/>
      <c r="AG333" s="357"/>
      <c r="AH333" s="357"/>
      <c r="AI333" s="357"/>
      <c r="AJ333" s="357"/>
      <c r="AK333" s="357"/>
      <c r="AL333" s="357"/>
      <c r="AM333" s="357"/>
      <c r="AN333" s="357"/>
      <c r="AO333" s="357"/>
      <c r="AP333" s="357"/>
      <c r="AQ333" s="357"/>
    </row>
    <row r="334" spans="28:43" x14ac:dyDescent="0.2">
      <c r="AB334" s="357"/>
      <c r="AC334" s="357"/>
      <c r="AD334" s="357"/>
      <c r="AE334" s="357"/>
      <c r="AF334" s="357"/>
      <c r="AG334" s="357"/>
      <c r="AH334" s="357"/>
      <c r="AI334" s="357"/>
      <c r="AJ334" s="357"/>
      <c r="AK334" s="357"/>
      <c r="AL334" s="357"/>
      <c r="AM334" s="357"/>
      <c r="AN334" s="357"/>
      <c r="AO334" s="357"/>
      <c r="AP334" s="357"/>
      <c r="AQ334" s="357"/>
    </row>
    <row r="335" spans="28:43" x14ac:dyDescent="0.2">
      <c r="AB335" s="357"/>
      <c r="AC335" s="357"/>
      <c r="AD335" s="357"/>
      <c r="AE335" s="357"/>
      <c r="AF335" s="357"/>
      <c r="AG335" s="357"/>
      <c r="AH335" s="357"/>
      <c r="AI335" s="357"/>
      <c r="AJ335" s="357"/>
      <c r="AK335" s="357"/>
      <c r="AL335" s="357"/>
      <c r="AM335" s="357"/>
      <c r="AN335" s="357"/>
      <c r="AO335" s="357"/>
      <c r="AP335" s="357"/>
      <c r="AQ335" s="357"/>
    </row>
    <row r="336" spans="28:43" x14ac:dyDescent="0.2">
      <c r="AB336" s="357"/>
      <c r="AC336" s="357"/>
      <c r="AD336" s="357"/>
      <c r="AE336" s="357"/>
      <c r="AF336" s="357"/>
      <c r="AG336" s="357"/>
      <c r="AH336" s="357"/>
      <c r="AI336" s="357"/>
      <c r="AJ336" s="357"/>
      <c r="AK336" s="357"/>
      <c r="AL336" s="357"/>
      <c r="AM336" s="357"/>
      <c r="AN336" s="357"/>
      <c r="AO336" s="357"/>
      <c r="AP336" s="357"/>
      <c r="AQ336" s="357"/>
    </row>
    <row r="337" spans="28:43" x14ac:dyDescent="0.2">
      <c r="AB337" s="357"/>
      <c r="AC337" s="357"/>
      <c r="AD337" s="357"/>
      <c r="AE337" s="357"/>
      <c r="AF337" s="357"/>
      <c r="AG337" s="357"/>
      <c r="AH337" s="357"/>
      <c r="AI337" s="357"/>
      <c r="AJ337" s="357"/>
      <c r="AK337" s="357"/>
      <c r="AL337" s="357"/>
      <c r="AM337" s="357"/>
      <c r="AN337" s="357"/>
      <c r="AO337" s="357"/>
      <c r="AP337" s="357"/>
      <c r="AQ337" s="357"/>
    </row>
    <row r="338" spans="28:43" x14ac:dyDescent="0.2">
      <c r="AB338" s="357"/>
      <c r="AC338" s="357"/>
      <c r="AD338" s="357"/>
      <c r="AE338" s="357"/>
      <c r="AF338" s="357"/>
      <c r="AG338" s="357"/>
      <c r="AH338" s="357"/>
      <c r="AI338" s="357"/>
      <c r="AJ338" s="357"/>
      <c r="AK338" s="357"/>
      <c r="AL338" s="357"/>
      <c r="AM338" s="357"/>
      <c r="AN338" s="357"/>
      <c r="AO338" s="357"/>
      <c r="AP338" s="357"/>
      <c r="AQ338" s="357"/>
    </row>
    <row r="339" spans="28:43" x14ac:dyDescent="0.2">
      <c r="AB339" s="357"/>
      <c r="AC339" s="357"/>
      <c r="AD339" s="357"/>
      <c r="AE339" s="357"/>
      <c r="AF339" s="357"/>
      <c r="AG339" s="357"/>
      <c r="AH339" s="357"/>
      <c r="AI339" s="357"/>
      <c r="AJ339" s="357"/>
      <c r="AK339" s="357"/>
      <c r="AL339" s="357"/>
      <c r="AM339" s="357"/>
      <c r="AN339" s="357"/>
      <c r="AO339" s="357"/>
      <c r="AP339" s="357"/>
      <c r="AQ339" s="357"/>
    </row>
    <row r="340" spans="28:43" x14ac:dyDescent="0.2">
      <c r="AB340" s="357"/>
      <c r="AC340" s="357"/>
      <c r="AD340" s="357"/>
      <c r="AE340" s="357"/>
      <c r="AF340" s="357"/>
      <c r="AG340" s="357"/>
      <c r="AH340" s="357"/>
      <c r="AI340" s="357"/>
      <c r="AJ340" s="357"/>
      <c r="AK340" s="357"/>
      <c r="AL340" s="357"/>
      <c r="AM340" s="357"/>
      <c r="AN340" s="357"/>
      <c r="AO340" s="357"/>
      <c r="AP340" s="357"/>
      <c r="AQ340" s="357"/>
    </row>
    <row r="341" spans="28:43" x14ac:dyDescent="0.2">
      <c r="AB341" s="357"/>
      <c r="AC341" s="357"/>
      <c r="AD341" s="357"/>
      <c r="AE341" s="357"/>
      <c r="AF341" s="357"/>
      <c r="AG341" s="357"/>
      <c r="AH341" s="357"/>
      <c r="AI341" s="357"/>
      <c r="AJ341" s="357"/>
      <c r="AK341" s="357"/>
      <c r="AL341" s="357"/>
      <c r="AM341" s="357"/>
      <c r="AN341" s="357"/>
      <c r="AO341" s="357"/>
      <c r="AP341" s="357"/>
      <c r="AQ341" s="357"/>
    </row>
    <row r="342" spans="28:43" x14ac:dyDescent="0.2">
      <c r="AB342" s="357"/>
      <c r="AC342" s="357"/>
      <c r="AD342" s="357"/>
      <c r="AE342" s="357"/>
      <c r="AF342" s="357"/>
      <c r="AG342" s="357"/>
      <c r="AH342" s="357"/>
      <c r="AI342" s="357"/>
      <c r="AJ342" s="357"/>
      <c r="AK342" s="357"/>
      <c r="AL342" s="357"/>
      <c r="AM342" s="357"/>
      <c r="AN342" s="357"/>
      <c r="AO342" s="357"/>
      <c r="AP342" s="357"/>
      <c r="AQ342" s="357"/>
    </row>
    <row r="343" spans="28:43" x14ac:dyDescent="0.2">
      <c r="AB343" s="357"/>
      <c r="AC343" s="357"/>
      <c r="AD343" s="357"/>
      <c r="AE343" s="357"/>
      <c r="AF343" s="357"/>
      <c r="AG343" s="357"/>
      <c r="AH343" s="357"/>
      <c r="AI343" s="357"/>
      <c r="AJ343" s="357"/>
      <c r="AK343" s="357"/>
      <c r="AL343" s="357"/>
      <c r="AM343" s="357"/>
      <c r="AN343" s="357"/>
      <c r="AO343" s="357"/>
      <c r="AP343" s="357"/>
      <c r="AQ343" s="357"/>
    </row>
    <row r="344" spans="28:43" x14ac:dyDescent="0.2">
      <c r="AB344" s="357"/>
      <c r="AC344" s="357"/>
      <c r="AD344" s="357"/>
      <c r="AE344" s="357"/>
      <c r="AF344" s="357"/>
      <c r="AG344" s="357"/>
      <c r="AH344" s="357"/>
      <c r="AI344" s="357"/>
      <c r="AJ344" s="357"/>
      <c r="AK344" s="357"/>
      <c r="AL344" s="357"/>
      <c r="AM344" s="357"/>
      <c r="AN344" s="357"/>
      <c r="AO344" s="357"/>
      <c r="AP344" s="357"/>
      <c r="AQ344" s="357"/>
    </row>
    <row r="345" spans="28:43" x14ac:dyDescent="0.2">
      <c r="AB345" s="357"/>
      <c r="AC345" s="357"/>
      <c r="AD345" s="357"/>
      <c r="AE345" s="357"/>
      <c r="AF345" s="357"/>
      <c r="AG345" s="357"/>
      <c r="AH345" s="357"/>
      <c r="AI345" s="357"/>
      <c r="AJ345" s="357"/>
      <c r="AK345" s="357"/>
      <c r="AL345" s="357"/>
      <c r="AM345" s="357"/>
      <c r="AN345" s="357"/>
      <c r="AO345" s="357"/>
      <c r="AP345" s="357"/>
      <c r="AQ345" s="357"/>
    </row>
    <row r="346" spans="28:43" x14ac:dyDescent="0.2">
      <c r="AB346" s="357"/>
      <c r="AC346" s="357"/>
      <c r="AD346" s="357"/>
      <c r="AE346" s="357"/>
      <c r="AF346" s="357"/>
      <c r="AG346" s="357"/>
      <c r="AH346" s="357"/>
      <c r="AI346" s="357"/>
      <c r="AJ346" s="357"/>
      <c r="AK346" s="357"/>
      <c r="AL346" s="357"/>
      <c r="AM346" s="357"/>
      <c r="AN346" s="357"/>
      <c r="AO346" s="357"/>
      <c r="AP346" s="357"/>
      <c r="AQ346" s="357"/>
    </row>
    <row r="347" spans="28:43" x14ac:dyDescent="0.2">
      <c r="AB347" s="357"/>
      <c r="AC347" s="357"/>
      <c r="AD347" s="357"/>
      <c r="AE347" s="357"/>
      <c r="AF347" s="357"/>
      <c r="AG347" s="357"/>
      <c r="AH347" s="357"/>
      <c r="AI347" s="357"/>
      <c r="AJ347" s="357"/>
      <c r="AK347" s="357"/>
      <c r="AL347" s="357"/>
      <c r="AM347" s="357"/>
      <c r="AN347" s="357"/>
      <c r="AO347" s="357"/>
      <c r="AP347" s="357"/>
      <c r="AQ347" s="357"/>
    </row>
    <row r="348" spans="28:43" x14ac:dyDescent="0.2">
      <c r="AB348" s="357"/>
      <c r="AC348" s="357"/>
      <c r="AD348" s="357"/>
      <c r="AE348" s="357"/>
      <c r="AF348" s="357"/>
      <c r="AG348" s="357"/>
      <c r="AH348" s="357"/>
      <c r="AI348" s="357"/>
      <c r="AJ348" s="357"/>
      <c r="AK348" s="357"/>
      <c r="AL348" s="357"/>
      <c r="AM348" s="357"/>
      <c r="AN348" s="357"/>
      <c r="AO348" s="357"/>
      <c r="AP348" s="357"/>
      <c r="AQ348" s="357"/>
    </row>
    <row r="349" spans="28:43" x14ac:dyDescent="0.2">
      <c r="AB349" s="357"/>
      <c r="AC349" s="357"/>
      <c r="AD349" s="357"/>
      <c r="AE349" s="357"/>
      <c r="AF349" s="357"/>
      <c r="AG349" s="357"/>
      <c r="AH349" s="357"/>
      <c r="AI349" s="357"/>
      <c r="AJ349" s="357"/>
      <c r="AK349" s="357"/>
      <c r="AL349" s="357"/>
      <c r="AM349" s="357"/>
      <c r="AN349" s="357"/>
      <c r="AO349" s="357"/>
      <c r="AP349" s="357"/>
      <c r="AQ349" s="357"/>
    </row>
    <row r="350" spans="28:43" x14ac:dyDescent="0.2">
      <c r="AB350" s="357"/>
      <c r="AC350" s="357"/>
      <c r="AD350" s="357"/>
      <c r="AE350" s="357"/>
      <c r="AF350" s="357"/>
      <c r="AG350" s="357"/>
      <c r="AH350" s="357"/>
      <c r="AI350" s="357"/>
      <c r="AJ350" s="357"/>
      <c r="AK350" s="357"/>
      <c r="AL350" s="357"/>
      <c r="AM350" s="357"/>
      <c r="AN350" s="357"/>
      <c r="AO350" s="357"/>
      <c r="AP350" s="357"/>
      <c r="AQ350" s="357"/>
    </row>
    <row r="351" spans="28:43" x14ac:dyDescent="0.2">
      <c r="AB351" s="357"/>
      <c r="AC351" s="357"/>
      <c r="AD351" s="357"/>
      <c r="AE351" s="357"/>
      <c r="AF351" s="357"/>
      <c r="AG351" s="357"/>
      <c r="AH351" s="357"/>
      <c r="AI351" s="357"/>
      <c r="AJ351" s="357"/>
      <c r="AK351" s="357"/>
      <c r="AL351" s="357"/>
      <c r="AM351" s="357"/>
      <c r="AN351" s="357"/>
      <c r="AO351" s="357"/>
      <c r="AP351" s="357"/>
      <c r="AQ351" s="357"/>
    </row>
    <row r="352" spans="28:43" x14ac:dyDescent="0.2">
      <c r="AB352" s="357"/>
      <c r="AC352" s="357"/>
      <c r="AD352" s="357"/>
      <c r="AE352" s="357"/>
      <c r="AF352" s="357"/>
      <c r="AG352" s="357"/>
      <c r="AH352" s="357"/>
      <c r="AI352" s="357"/>
      <c r="AJ352" s="357"/>
      <c r="AK352" s="357"/>
      <c r="AL352" s="357"/>
      <c r="AM352" s="357"/>
      <c r="AN352" s="357"/>
      <c r="AO352" s="357"/>
      <c r="AP352" s="357"/>
      <c r="AQ352" s="357"/>
    </row>
    <row r="353" spans="28:43" x14ac:dyDescent="0.2">
      <c r="AB353" s="357"/>
      <c r="AC353" s="357"/>
      <c r="AD353" s="357"/>
      <c r="AE353" s="357"/>
      <c r="AF353" s="357"/>
      <c r="AG353" s="357"/>
      <c r="AH353" s="357"/>
      <c r="AI353" s="357"/>
      <c r="AJ353" s="357"/>
      <c r="AK353" s="357"/>
      <c r="AL353" s="357"/>
      <c r="AM353" s="357"/>
      <c r="AN353" s="357"/>
      <c r="AO353" s="357"/>
      <c r="AP353" s="357"/>
      <c r="AQ353" s="357"/>
    </row>
    <row r="354" spans="28:43" x14ac:dyDescent="0.2">
      <c r="AB354" s="357"/>
      <c r="AC354" s="357"/>
      <c r="AD354" s="357"/>
      <c r="AE354" s="357"/>
      <c r="AF354" s="357"/>
      <c r="AG354" s="357"/>
      <c r="AH354" s="357"/>
      <c r="AI354" s="357"/>
      <c r="AJ354" s="357"/>
      <c r="AK354" s="357"/>
      <c r="AL354" s="357"/>
      <c r="AM354" s="357"/>
      <c r="AN354" s="357"/>
      <c r="AO354" s="357"/>
      <c r="AP354" s="357"/>
      <c r="AQ354" s="357"/>
    </row>
    <row r="355" spans="28:43" x14ac:dyDescent="0.2">
      <c r="AB355" s="357"/>
      <c r="AC355" s="357"/>
      <c r="AD355" s="357"/>
      <c r="AE355" s="357"/>
      <c r="AF355" s="357"/>
      <c r="AG355" s="357"/>
      <c r="AH355" s="357"/>
      <c r="AI355" s="357"/>
      <c r="AJ355" s="357"/>
      <c r="AK355" s="357"/>
      <c r="AL355" s="357"/>
      <c r="AM355" s="357"/>
      <c r="AN355" s="357"/>
      <c r="AO355" s="357"/>
      <c r="AP355" s="357"/>
      <c r="AQ355" s="357"/>
    </row>
    <row r="356" spans="28:43" x14ac:dyDescent="0.2">
      <c r="AB356" s="357"/>
      <c r="AC356" s="357"/>
      <c r="AD356" s="357"/>
      <c r="AE356" s="357"/>
      <c r="AF356" s="357"/>
      <c r="AG356" s="357"/>
      <c r="AH356" s="357"/>
      <c r="AI356" s="357"/>
      <c r="AJ356" s="357"/>
      <c r="AK356" s="357"/>
      <c r="AL356" s="357"/>
      <c r="AM356" s="357"/>
      <c r="AN356" s="357"/>
      <c r="AO356" s="357"/>
      <c r="AP356" s="357"/>
      <c r="AQ356" s="357"/>
    </row>
    <row r="357" spans="28:43" x14ac:dyDescent="0.2">
      <c r="AB357" s="357"/>
      <c r="AC357" s="357"/>
      <c r="AD357" s="357"/>
      <c r="AE357" s="357"/>
      <c r="AF357" s="357"/>
      <c r="AG357" s="357"/>
      <c r="AH357" s="357"/>
      <c r="AI357" s="357"/>
      <c r="AJ357" s="357"/>
      <c r="AK357" s="357"/>
      <c r="AL357" s="357"/>
      <c r="AM357" s="357"/>
      <c r="AN357" s="357"/>
      <c r="AO357" s="357"/>
      <c r="AP357" s="357"/>
      <c r="AQ357" s="357"/>
    </row>
    <row r="358" spans="28:43" x14ac:dyDescent="0.2">
      <c r="AB358" s="357"/>
      <c r="AC358" s="357"/>
      <c r="AD358" s="357"/>
      <c r="AE358" s="357"/>
      <c r="AF358" s="357"/>
      <c r="AG358" s="357"/>
      <c r="AH358" s="357"/>
      <c r="AI358" s="357"/>
      <c r="AJ358" s="357"/>
      <c r="AK358" s="357"/>
      <c r="AL358" s="357"/>
      <c r="AM358" s="357"/>
      <c r="AN358" s="357"/>
      <c r="AO358" s="357"/>
      <c r="AP358" s="357"/>
      <c r="AQ358" s="357"/>
    </row>
    <row r="359" spans="28:43" x14ac:dyDescent="0.2">
      <c r="AB359" s="357"/>
      <c r="AC359" s="357"/>
      <c r="AD359" s="357"/>
      <c r="AE359" s="357"/>
      <c r="AF359" s="357"/>
      <c r="AG359" s="357"/>
      <c r="AH359" s="357"/>
      <c r="AI359" s="357"/>
      <c r="AJ359" s="357"/>
      <c r="AK359" s="357"/>
      <c r="AL359" s="357"/>
      <c r="AM359" s="357"/>
      <c r="AN359" s="357"/>
      <c r="AO359" s="357"/>
      <c r="AP359" s="357"/>
      <c r="AQ359" s="357"/>
    </row>
    <row r="360" spans="28:43" x14ac:dyDescent="0.2">
      <c r="AB360" s="357"/>
      <c r="AC360" s="357"/>
      <c r="AD360" s="357"/>
      <c r="AE360" s="357"/>
      <c r="AF360" s="357"/>
      <c r="AG360" s="357"/>
      <c r="AH360" s="357"/>
      <c r="AI360" s="357"/>
      <c r="AJ360" s="357"/>
      <c r="AK360" s="357"/>
      <c r="AL360" s="357"/>
      <c r="AM360" s="357"/>
      <c r="AN360" s="357"/>
      <c r="AO360" s="357"/>
      <c r="AP360" s="357"/>
      <c r="AQ360" s="357"/>
    </row>
    <row r="361" spans="28:43" x14ac:dyDescent="0.2">
      <c r="AB361" s="357"/>
      <c r="AC361" s="357"/>
      <c r="AD361" s="357"/>
      <c r="AE361" s="357"/>
      <c r="AF361" s="357"/>
      <c r="AG361" s="357"/>
      <c r="AH361" s="357"/>
      <c r="AI361" s="357"/>
      <c r="AJ361" s="357"/>
      <c r="AK361" s="357"/>
      <c r="AL361" s="357"/>
      <c r="AM361" s="357"/>
      <c r="AN361" s="357"/>
      <c r="AO361" s="357"/>
      <c r="AP361" s="357"/>
      <c r="AQ361" s="357"/>
    </row>
    <row r="362" spans="28:43" x14ac:dyDescent="0.2">
      <c r="AB362" s="357"/>
      <c r="AC362" s="357"/>
      <c r="AD362" s="357"/>
      <c r="AE362" s="357"/>
      <c r="AF362" s="357"/>
      <c r="AG362" s="357"/>
      <c r="AH362" s="357"/>
      <c r="AI362" s="357"/>
      <c r="AJ362" s="357"/>
      <c r="AK362" s="357"/>
      <c r="AL362" s="357"/>
      <c r="AM362" s="357"/>
      <c r="AN362" s="357"/>
      <c r="AO362" s="357"/>
      <c r="AP362" s="357"/>
      <c r="AQ362" s="357"/>
    </row>
    <row r="363" spans="28:43" x14ac:dyDescent="0.2">
      <c r="AB363" s="357"/>
      <c r="AC363" s="357"/>
      <c r="AD363" s="357"/>
      <c r="AE363" s="357"/>
      <c r="AF363" s="357"/>
      <c r="AG363" s="357"/>
      <c r="AH363" s="357"/>
      <c r="AI363" s="357"/>
      <c r="AJ363" s="357"/>
      <c r="AK363" s="357"/>
      <c r="AL363" s="357"/>
      <c r="AM363" s="357"/>
      <c r="AN363" s="357"/>
      <c r="AO363" s="357"/>
      <c r="AP363" s="357"/>
      <c r="AQ363" s="357"/>
    </row>
    <row r="364" spans="28:43" x14ac:dyDescent="0.2">
      <c r="AB364" s="357"/>
      <c r="AC364" s="357"/>
      <c r="AD364" s="357"/>
      <c r="AE364" s="357"/>
      <c r="AF364" s="357"/>
      <c r="AG364" s="357"/>
      <c r="AH364" s="357"/>
      <c r="AI364" s="357"/>
      <c r="AJ364" s="357"/>
      <c r="AK364" s="357"/>
      <c r="AL364" s="357"/>
      <c r="AM364" s="357"/>
      <c r="AN364" s="357"/>
      <c r="AO364" s="357"/>
      <c r="AP364" s="357"/>
      <c r="AQ364" s="357"/>
    </row>
    <row r="365" spans="28:43" x14ac:dyDescent="0.2">
      <c r="AB365" s="357"/>
      <c r="AC365" s="357"/>
      <c r="AD365" s="357"/>
      <c r="AE365" s="357"/>
      <c r="AF365" s="357"/>
      <c r="AG365" s="357"/>
      <c r="AH365" s="357"/>
      <c r="AI365" s="357"/>
      <c r="AJ365" s="357"/>
      <c r="AK365" s="357"/>
      <c r="AL365" s="357"/>
      <c r="AM365" s="357"/>
      <c r="AN365" s="357"/>
      <c r="AO365" s="357"/>
      <c r="AP365" s="357"/>
      <c r="AQ365" s="357"/>
    </row>
    <row r="366" spans="28:43" x14ac:dyDescent="0.2">
      <c r="AB366" s="357"/>
      <c r="AC366" s="357"/>
      <c r="AD366" s="357"/>
      <c r="AE366" s="357"/>
      <c r="AF366" s="357"/>
      <c r="AG366" s="357"/>
      <c r="AH366" s="357"/>
      <c r="AI366" s="357"/>
      <c r="AJ366" s="357"/>
      <c r="AK366" s="357"/>
      <c r="AL366" s="357"/>
      <c r="AM366" s="357"/>
      <c r="AN366" s="357"/>
      <c r="AO366" s="357"/>
      <c r="AP366" s="357"/>
      <c r="AQ366" s="357"/>
    </row>
    <row r="367" spans="28:43" x14ac:dyDescent="0.2">
      <c r="AB367" s="357"/>
      <c r="AC367" s="357"/>
      <c r="AD367" s="357"/>
      <c r="AE367" s="357"/>
      <c r="AF367" s="357"/>
      <c r="AG367" s="357"/>
      <c r="AH367" s="357"/>
      <c r="AI367" s="357"/>
      <c r="AJ367" s="357"/>
      <c r="AK367" s="357"/>
      <c r="AL367" s="357"/>
      <c r="AM367" s="357"/>
      <c r="AN367" s="357"/>
      <c r="AO367" s="357"/>
      <c r="AP367" s="357"/>
      <c r="AQ367" s="357"/>
    </row>
    <row r="368" spans="28:43" x14ac:dyDescent="0.2">
      <c r="AB368" s="357"/>
      <c r="AC368" s="357"/>
      <c r="AD368" s="357"/>
      <c r="AE368" s="357"/>
      <c r="AF368" s="357"/>
      <c r="AG368" s="357"/>
      <c r="AH368" s="357"/>
      <c r="AI368" s="357"/>
      <c r="AJ368" s="357"/>
      <c r="AK368" s="357"/>
      <c r="AL368" s="357"/>
      <c r="AM368" s="357"/>
      <c r="AN368" s="357"/>
      <c r="AO368" s="357"/>
      <c r="AP368" s="357"/>
      <c r="AQ368" s="357"/>
    </row>
    <row r="369" spans="28:43" x14ac:dyDescent="0.2">
      <c r="AB369" s="357"/>
      <c r="AC369" s="357"/>
      <c r="AD369" s="357"/>
      <c r="AE369" s="357"/>
      <c r="AF369" s="357"/>
      <c r="AG369" s="357"/>
      <c r="AH369" s="357"/>
      <c r="AI369" s="357"/>
      <c r="AJ369" s="357"/>
      <c r="AK369" s="357"/>
      <c r="AL369" s="357"/>
      <c r="AM369" s="357"/>
      <c r="AN369" s="357"/>
      <c r="AO369" s="357"/>
      <c r="AP369" s="357"/>
      <c r="AQ369" s="357"/>
    </row>
    <row r="370" spans="28:43" x14ac:dyDescent="0.2">
      <c r="AB370" s="357"/>
      <c r="AC370" s="357"/>
      <c r="AD370" s="357"/>
      <c r="AE370" s="357"/>
      <c r="AF370" s="357"/>
      <c r="AG370" s="357"/>
      <c r="AH370" s="357"/>
      <c r="AI370" s="357"/>
      <c r="AJ370" s="357"/>
      <c r="AK370" s="357"/>
      <c r="AL370" s="357"/>
      <c r="AM370" s="357"/>
      <c r="AN370" s="357"/>
      <c r="AO370" s="357"/>
      <c r="AP370" s="357"/>
      <c r="AQ370" s="357"/>
    </row>
    <row r="371" spans="28:43" x14ac:dyDescent="0.2">
      <c r="AB371" s="357"/>
      <c r="AC371" s="357"/>
      <c r="AD371" s="357"/>
      <c r="AE371" s="357"/>
      <c r="AF371" s="357"/>
      <c r="AG371" s="357"/>
      <c r="AH371" s="357"/>
      <c r="AI371" s="357"/>
      <c r="AJ371" s="357"/>
      <c r="AK371" s="357"/>
      <c r="AL371" s="357"/>
      <c r="AM371" s="357"/>
      <c r="AN371" s="357"/>
      <c r="AO371" s="357"/>
      <c r="AP371" s="357"/>
      <c r="AQ371" s="357"/>
    </row>
    <row r="372" spans="28:43" x14ac:dyDescent="0.2">
      <c r="AB372" s="357"/>
      <c r="AC372" s="357"/>
      <c r="AD372" s="357"/>
      <c r="AE372" s="357"/>
      <c r="AF372" s="357"/>
      <c r="AG372" s="357"/>
      <c r="AH372" s="357"/>
      <c r="AI372" s="357"/>
      <c r="AJ372" s="357"/>
      <c r="AK372" s="357"/>
      <c r="AL372" s="357"/>
      <c r="AM372" s="357"/>
      <c r="AN372" s="357"/>
      <c r="AO372" s="357"/>
      <c r="AP372" s="357"/>
      <c r="AQ372" s="357"/>
    </row>
    <row r="373" spans="28:43" x14ac:dyDescent="0.2">
      <c r="AB373" s="357"/>
      <c r="AC373" s="357"/>
      <c r="AD373" s="357"/>
      <c r="AE373" s="357"/>
      <c r="AF373" s="357"/>
      <c r="AG373" s="357"/>
      <c r="AH373" s="357"/>
      <c r="AI373" s="357"/>
      <c r="AJ373" s="357"/>
      <c r="AK373" s="357"/>
      <c r="AL373" s="357"/>
      <c r="AM373" s="357"/>
      <c r="AN373" s="357"/>
      <c r="AO373" s="357"/>
      <c r="AP373" s="357"/>
      <c r="AQ373" s="357"/>
    </row>
    <row r="374" spans="28:43" x14ac:dyDescent="0.2">
      <c r="AB374" s="357"/>
      <c r="AC374" s="357"/>
      <c r="AD374" s="357"/>
      <c r="AE374" s="357"/>
      <c r="AF374" s="357"/>
      <c r="AG374" s="357"/>
      <c r="AH374" s="357"/>
      <c r="AI374" s="357"/>
      <c r="AJ374" s="357"/>
      <c r="AK374" s="357"/>
      <c r="AL374" s="357"/>
      <c r="AM374" s="357"/>
      <c r="AN374" s="357"/>
      <c r="AO374" s="357"/>
      <c r="AP374" s="357"/>
      <c r="AQ374" s="357"/>
    </row>
    <row r="375" spans="28:43" x14ac:dyDescent="0.2">
      <c r="AB375" s="357"/>
      <c r="AC375" s="357"/>
      <c r="AD375" s="357"/>
      <c r="AE375" s="357"/>
      <c r="AF375" s="357"/>
      <c r="AG375" s="357"/>
      <c r="AH375" s="357"/>
      <c r="AI375" s="357"/>
      <c r="AJ375" s="357"/>
      <c r="AK375" s="357"/>
      <c r="AL375" s="357"/>
      <c r="AM375" s="357"/>
      <c r="AN375" s="357"/>
      <c r="AO375" s="357"/>
      <c r="AP375" s="357"/>
      <c r="AQ375" s="357"/>
    </row>
    <row r="376" spans="28:43" x14ac:dyDescent="0.2">
      <c r="AB376" s="357"/>
      <c r="AC376" s="357"/>
      <c r="AD376" s="357"/>
      <c r="AE376" s="357"/>
      <c r="AF376" s="357"/>
      <c r="AG376" s="357"/>
      <c r="AH376" s="357"/>
      <c r="AI376" s="357"/>
      <c r="AJ376" s="357"/>
      <c r="AK376" s="357"/>
      <c r="AL376" s="357"/>
      <c r="AM376" s="357"/>
      <c r="AN376" s="357"/>
      <c r="AO376" s="357"/>
      <c r="AP376" s="357"/>
      <c r="AQ376" s="357"/>
    </row>
    <row r="377" spans="28:43" x14ac:dyDescent="0.2">
      <c r="AB377" s="357"/>
      <c r="AC377" s="357"/>
      <c r="AD377" s="357"/>
      <c r="AE377" s="357"/>
      <c r="AF377" s="357"/>
      <c r="AG377" s="357"/>
      <c r="AH377" s="357"/>
      <c r="AI377" s="357"/>
      <c r="AJ377" s="357"/>
      <c r="AK377" s="357"/>
      <c r="AL377" s="357"/>
      <c r="AM377" s="357"/>
      <c r="AN377" s="357"/>
      <c r="AO377" s="357"/>
      <c r="AP377" s="357"/>
      <c r="AQ377" s="357"/>
    </row>
    <row r="378" spans="28:43" x14ac:dyDescent="0.2">
      <c r="AB378" s="357"/>
      <c r="AC378" s="357"/>
      <c r="AD378" s="357"/>
      <c r="AE378" s="357"/>
      <c r="AF378" s="357"/>
      <c r="AG378" s="357"/>
      <c r="AH378" s="357"/>
      <c r="AI378" s="357"/>
      <c r="AJ378" s="357"/>
      <c r="AK378" s="357"/>
      <c r="AL378" s="357"/>
      <c r="AM378" s="357"/>
      <c r="AN378" s="357"/>
      <c r="AO378" s="357"/>
      <c r="AP378" s="357"/>
      <c r="AQ378" s="357"/>
    </row>
    <row r="379" spans="28:43" x14ac:dyDescent="0.2">
      <c r="AB379" s="357"/>
      <c r="AC379" s="357"/>
      <c r="AD379" s="357"/>
      <c r="AE379" s="357"/>
      <c r="AF379" s="357"/>
      <c r="AG379" s="357"/>
      <c r="AH379" s="357"/>
      <c r="AI379" s="357"/>
      <c r="AJ379" s="357"/>
      <c r="AK379" s="357"/>
      <c r="AL379" s="357"/>
      <c r="AM379" s="357"/>
      <c r="AN379" s="357"/>
      <c r="AO379" s="357"/>
      <c r="AP379" s="357"/>
      <c r="AQ379" s="357"/>
    </row>
    <row r="380" spans="28:43" x14ac:dyDescent="0.2">
      <c r="AB380" s="357"/>
      <c r="AC380" s="357"/>
      <c r="AD380" s="357"/>
      <c r="AE380" s="357"/>
      <c r="AF380" s="357"/>
      <c r="AG380" s="357"/>
      <c r="AH380" s="357"/>
      <c r="AI380" s="357"/>
      <c r="AJ380" s="357"/>
      <c r="AK380" s="357"/>
      <c r="AL380" s="357"/>
      <c r="AM380" s="357"/>
      <c r="AN380" s="357"/>
      <c r="AO380" s="357"/>
      <c r="AP380" s="357"/>
      <c r="AQ380" s="357"/>
    </row>
    <row r="381" spans="28:43" x14ac:dyDescent="0.2">
      <c r="AB381" s="357"/>
      <c r="AC381" s="357"/>
      <c r="AD381" s="357"/>
      <c r="AE381" s="357"/>
      <c r="AF381" s="357"/>
      <c r="AG381" s="357"/>
      <c r="AH381" s="357"/>
      <c r="AI381" s="357"/>
      <c r="AJ381" s="357"/>
      <c r="AK381" s="357"/>
      <c r="AL381" s="357"/>
      <c r="AM381" s="357"/>
      <c r="AN381" s="357"/>
      <c r="AO381" s="357"/>
      <c r="AP381" s="357"/>
      <c r="AQ381" s="357"/>
    </row>
    <row r="382" spans="28:43" x14ac:dyDescent="0.2">
      <c r="AB382" s="357"/>
      <c r="AC382" s="357"/>
      <c r="AD382" s="357"/>
      <c r="AE382" s="357"/>
      <c r="AF382" s="357"/>
      <c r="AG382" s="357"/>
      <c r="AH382" s="357"/>
      <c r="AI382" s="357"/>
      <c r="AJ382" s="357"/>
      <c r="AK382" s="357"/>
      <c r="AL382" s="357"/>
      <c r="AM382" s="357"/>
      <c r="AN382" s="357"/>
      <c r="AO382" s="357"/>
      <c r="AP382" s="357"/>
      <c r="AQ382" s="357"/>
    </row>
    <row r="383" spans="28:43" x14ac:dyDescent="0.2">
      <c r="AB383" s="357"/>
      <c r="AC383" s="357"/>
      <c r="AD383" s="357"/>
      <c r="AE383" s="357"/>
      <c r="AF383" s="357"/>
      <c r="AG383" s="357"/>
      <c r="AH383" s="357"/>
      <c r="AI383" s="357"/>
      <c r="AJ383" s="357"/>
      <c r="AK383" s="357"/>
      <c r="AL383" s="357"/>
      <c r="AM383" s="357"/>
      <c r="AN383" s="357"/>
      <c r="AO383" s="357"/>
      <c r="AP383" s="357"/>
      <c r="AQ383" s="357"/>
    </row>
    <row r="384" spans="28:43" x14ac:dyDescent="0.2">
      <c r="AB384" s="357"/>
      <c r="AC384" s="357"/>
      <c r="AD384" s="357"/>
      <c r="AE384" s="357"/>
      <c r="AF384" s="357"/>
      <c r="AG384" s="357"/>
      <c r="AH384" s="357"/>
      <c r="AI384" s="357"/>
      <c r="AJ384" s="357"/>
      <c r="AK384" s="357"/>
      <c r="AL384" s="357"/>
      <c r="AM384" s="357"/>
      <c r="AN384" s="357"/>
      <c r="AO384" s="357"/>
      <c r="AP384" s="357"/>
      <c r="AQ384" s="357"/>
    </row>
    <row r="385" spans="28:43" x14ac:dyDescent="0.2">
      <c r="AB385" s="357"/>
      <c r="AC385" s="357"/>
      <c r="AD385" s="357"/>
      <c r="AE385" s="357"/>
      <c r="AF385" s="357"/>
      <c r="AG385" s="357"/>
      <c r="AH385" s="357"/>
      <c r="AI385" s="357"/>
      <c r="AJ385" s="357"/>
      <c r="AK385" s="357"/>
      <c r="AL385" s="357"/>
      <c r="AM385" s="357"/>
      <c r="AN385" s="357"/>
      <c r="AO385" s="357"/>
      <c r="AP385" s="357"/>
      <c r="AQ385" s="357"/>
    </row>
    <row r="386" spans="28:43" x14ac:dyDescent="0.2">
      <c r="AB386" s="357"/>
      <c r="AC386" s="357"/>
      <c r="AD386" s="357"/>
      <c r="AE386" s="357"/>
      <c r="AF386" s="357"/>
      <c r="AG386" s="357"/>
      <c r="AH386" s="357"/>
      <c r="AI386" s="357"/>
      <c r="AJ386" s="357"/>
      <c r="AK386" s="357"/>
      <c r="AL386" s="357"/>
      <c r="AM386" s="357"/>
      <c r="AN386" s="357"/>
      <c r="AO386" s="357"/>
      <c r="AP386" s="357"/>
      <c r="AQ386" s="357"/>
    </row>
    <row r="387" spans="28:43" x14ac:dyDescent="0.2">
      <c r="AB387" s="357"/>
      <c r="AC387" s="357"/>
      <c r="AD387" s="357"/>
      <c r="AE387" s="357"/>
      <c r="AF387" s="357"/>
      <c r="AG387" s="357"/>
      <c r="AH387" s="357"/>
      <c r="AI387" s="357"/>
      <c r="AJ387" s="357"/>
      <c r="AK387" s="357"/>
      <c r="AL387" s="357"/>
      <c r="AM387" s="357"/>
      <c r="AN387" s="357"/>
      <c r="AO387" s="357"/>
      <c r="AP387" s="357"/>
      <c r="AQ387" s="357"/>
    </row>
    <row r="388" spans="28:43" x14ac:dyDescent="0.2">
      <c r="AB388" s="357"/>
      <c r="AC388" s="357"/>
      <c r="AD388" s="357"/>
      <c r="AE388" s="357"/>
      <c r="AF388" s="357"/>
      <c r="AG388" s="357"/>
      <c r="AH388" s="357"/>
      <c r="AI388" s="357"/>
      <c r="AJ388" s="357"/>
      <c r="AK388" s="357"/>
      <c r="AL388" s="357"/>
      <c r="AM388" s="357"/>
      <c r="AN388" s="357"/>
      <c r="AO388" s="357"/>
      <c r="AP388" s="357"/>
      <c r="AQ388" s="357"/>
    </row>
    <row r="389" spans="28:43" x14ac:dyDescent="0.2">
      <c r="AB389" s="357"/>
      <c r="AC389" s="357"/>
      <c r="AD389" s="357"/>
      <c r="AE389" s="357"/>
      <c r="AF389" s="357"/>
      <c r="AG389" s="357"/>
      <c r="AH389" s="357"/>
      <c r="AI389" s="357"/>
      <c r="AJ389" s="357"/>
      <c r="AK389" s="357"/>
      <c r="AL389" s="357"/>
      <c r="AM389" s="357"/>
      <c r="AN389" s="357"/>
      <c r="AO389" s="357"/>
      <c r="AP389" s="357"/>
      <c r="AQ389" s="357"/>
    </row>
    <row r="390" spans="28:43" x14ac:dyDescent="0.2">
      <c r="AB390" s="357"/>
      <c r="AC390" s="357"/>
      <c r="AD390" s="357"/>
      <c r="AE390" s="357"/>
      <c r="AF390" s="357"/>
      <c r="AG390" s="357"/>
      <c r="AH390" s="357"/>
      <c r="AI390" s="357"/>
      <c r="AJ390" s="357"/>
      <c r="AK390" s="357"/>
      <c r="AL390" s="357"/>
      <c r="AM390" s="357"/>
      <c r="AN390" s="357"/>
      <c r="AO390" s="357"/>
      <c r="AP390" s="357"/>
      <c r="AQ390" s="357"/>
    </row>
    <row r="391" spans="28:43" x14ac:dyDescent="0.2">
      <c r="AB391" s="357"/>
      <c r="AC391" s="357"/>
      <c r="AD391" s="357"/>
      <c r="AE391" s="357"/>
      <c r="AF391" s="357"/>
      <c r="AG391" s="357"/>
      <c r="AH391" s="357"/>
      <c r="AI391" s="357"/>
      <c r="AJ391" s="357"/>
      <c r="AK391" s="357"/>
      <c r="AL391" s="357"/>
      <c r="AM391" s="357"/>
      <c r="AN391" s="357"/>
      <c r="AO391" s="357"/>
      <c r="AP391" s="357"/>
      <c r="AQ391" s="357"/>
    </row>
    <row r="392" spans="28:43" x14ac:dyDescent="0.2">
      <c r="AB392" s="357"/>
      <c r="AC392" s="357"/>
      <c r="AD392" s="357"/>
      <c r="AE392" s="357"/>
      <c r="AF392" s="357"/>
      <c r="AG392" s="357"/>
      <c r="AH392" s="357"/>
      <c r="AI392" s="357"/>
      <c r="AJ392" s="357"/>
      <c r="AK392" s="357"/>
      <c r="AL392" s="357"/>
      <c r="AM392" s="357"/>
      <c r="AN392" s="357"/>
      <c r="AO392" s="357"/>
      <c r="AP392" s="357"/>
      <c r="AQ392" s="357"/>
    </row>
    <row r="393" spans="28:43" x14ac:dyDescent="0.2">
      <c r="AB393" s="357"/>
      <c r="AC393" s="357"/>
      <c r="AD393" s="357"/>
      <c r="AE393" s="357"/>
      <c r="AF393" s="357"/>
      <c r="AG393" s="357"/>
      <c r="AH393" s="357"/>
      <c r="AI393" s="357"/>
      <c r="AJ393" s="357"/>
      <c r="AK393" s="357"/>
      <c r="AL393" s="357"/>
      <c r="AM393" s="357"/>
      <c r="AN393" s="357"/>
      <c r="AO393" s="357"/>
      <c r="AP393" s="357"/>
      <c r="AQ393" s="357"/>
    </row>
    <row r="394" spans="28:43" x14ac:dyDescent="0.2">
      <c r="AB394" s="357"/>
      <c r="AC394" s="357"/>
      <c r="AD394" s="357"/>
      <c r="AE394" s="357"/>
      <c r="AF394" s="357"/>
      <c r="AG394" s="357"/>
      <c r="AH394" s="357"/>
      <c r="AI394" s="357"/>
      <c r="AJ394" s="357"/>
      <c r="AK394" s="357"/>
      <c r="AL394" s="357"/>
      <c r="AM394" s="357"/>
      <c r="AN394" s="357"/>
      <c r="AO394" s="357"/>
      <c r="AP394" s="357"/>
      <c r="AQ394" s="357"/>
    </row>
    <row r="395" spans="28:43" x14ac:dyDescent="0.2">
      <c r="AB395" s="357"/>
      <c r="AC395" s="357"/>
      <c r="AD395" s="357"/>
      <c r="AE395" s="357"/>
      <c r="AF395" s="357"/>
      <c r="AG395" s="357"/>
      <c r="AH395" s="357"/>
      <c r="AI395" s="357"/>
      <c r="AJ395" s="357"/>
      <c r="AK395" s="357"/>
      <c r="AL395" s="357"/>
      <c r="AM395" s="357"/>
      <c r="AN395" s="357"/>
      <c r="AO395" s="357"/>
      <c r="AP395" s="357"/>
      <c r="AQ395" s="357"/>
    </row>
    <row r="396" spans="28:43" x14ac:dyDescent="0.2">
      <c r="AB396" s="357"/>
      <c r="AC396" s="357"/>
      <c r="AD396" s="357"/>
      <c r="AE396" s="357"/>
      <c r="AF396" s="357"/>
      <c r="AG396" s="357"/>
      <c r="AH396" s="357"/>
      <c r="AI396" s="357"/>
      <c r="AJ396" s="357"/>
      <c r="AK396" s="357"/>
      <c r="AL396" s="357"/>
      <c r="AM396" s="357"/>
      <c r="AN396" s="357"/>
      <c r="AO396" s="357"/>
      <c r="AP396" s="357"/>
      <c r="AQ396" s="357"/>
    </row>
    <row r="397" spans="28:43" x14ac:dyDescent="0.2">
      <c r="AB397" s="357"/>
      <c r="AC397" s="357"/>
      <c r="AD397" s="357"/>
      <c r="AE397" s="357"/>
      <c r="AF397" s="357"/>
      <c r="AG397" s="357"/>
      <c r="AH397" s="357"/>
      <c r="AI397" s="357"/>
      <c r="AJ397" s="357"/>
      <c r="AK397" s="357"/>
      <c r="AL397" s="357"/>
      <c r="AM397" s="357"/>
      <c r="AN397" s="357"/>
      <c r="AO397" s="357"/>
      <c r="AP397" s="357"/>
      <c r="AQ397" s="357"/>
    </row>
    <row r="398" spans="28:43" x14ac:dyDescent="0.2">
      <c r="AB398" s="357"/>
      <c r="AC398" s="357"/>
      <c r="AD398" s="357"/>
      <c r="AE398" s="357"/>
      <c r="AF398" s="357"/>
      <c r="AG398" s="357"/>
      <c r="AH398" s="357"/>
      <c r="AI398" s="357"/>
      <c r="AJ398" s="357"/>
      <c r="AK398" s="357"/>
      <c r="AL398" s="357"/>
      <c r="AM398" s="357"/>
      <c r="AN398" s="357"/>
      <c r="AO398" s="357"/>
      <c r="AP398" s="357"/>
      <c r="AQ398" s="357"/>
    </row>
    <row r="399" spans="28:43" x14ac:dyDescent="0.2">
      <c r="AB399" s="357"/>
      <c r="AC399" s="357"/>
      <c r="AD399" s="357"/>
      <c r="AE399" s="357"/>
      <c r="AF399" s="357"/>
      <c r="AG399" s="357"/>
      <c r="AH399" s="357"/>
      <c r="AI399" s="357"/>
      <c r="AJ399" s="357"/>
      <c r="AK399" s="357"/>
      <c r="AL399" s="357"/>
      <c r="AM399" s="357"/>
      <c r="AN399" s="357"/>
      <c r="AO399" s="357"/>
      <c r="AP399" s="357"/>
      <c r="AQ399" s="357"/>
    </row>
    <row r="400" spans="28:43" x14ac:dyDescent="0.2">
      <c r="AB400" s="357"/>
      <c r="AC400" s="357"/>
      <c r="AD400" s="357"/>
      <c r="AE400" s="357"/>
      <c r="AF400" s="357"/>
      <c r="AG400" s="357"/>
      <c r="AH400" s="357"/>
      <c r="AI400" s="357"/>
      <c r="AJ400" s="357"/>
      <c r="AK400" s="357"/>
      <c r="AL400" s="357"/>
      <c r="AM400" s="357"/>
      <c r="AN400" s="357"/>
      <c r="AO400" s="357"/>
      <c r="AP400" s="357"/>
      <c r="AQ400" s="357"/>
    </row>
    <row r="401" spans="28:43" x14ac:dyDescent="0.2">
      <c r="AB401" s="357"/>
      <c r="AC401" s="357"/>
      <c r="AD401" s="357"/>
      <c r="AE401" s="357"/>
      <c r="AF401" s="357"/>
      <c r="AG401" s="357"/>
      <c r="AH401" s="357"/>
      <c r="AI401" s="357"/>
      <c r="AJ401" s="357"/>
      <c r="AK401" s="357"/>
      <c r="AL401" s="357"/>
      <c r="AM401" s="357"/>
      <c r="AN401" s="357"/>
      <c r="AO401" s="357"/>
      <c r="AP401" s="357"/>
      <c r="AQ401" s="357"/>
    </row>
    <row r="402" spans="28:43" x14ac:dyDescent="0.2">
      <c r="AB402" s="357"/>
      <c r="AC402" s="357"/>
      <c r="AD402" s="357"/>
      <c r="AE402" s="357"/>
      <c r="AF402" s="357"/>
      <c r="AG402" s="357"/>
      <c r="AH402" s="357"/>
      <c r="AI402" s="357"/>
      <c r="AJ402" s="357"/>
      <c r="AK402" s="357"/>
      <c r="AL402" s="357"/>
      <c r="AM402" s="357"/>
      <c r="AN402" s="357"/>
      <c r="AO402" s="357"/>
      <c r="AP402" s="357"/>
      <c r="AQ402" s="357"/>
    </row>
    <row r="403" spans="28:43" x14ac:dyDescent="0.2">
      <c r="AB403" s="357"/>
      <c r="AC403" s="357"/>
      <c r="AD403" s="357"/>
      <c r="AE403" s="357"/>
      <c r="AF403" s="357"/>
      <c r="AG403" s="357"/>
      <c r="AH403" s="357"/>
      <c r="AI403" s="357"/>
      <c r="AJ403" s="357"/>
      <c r="AK403" s="357"/>
      <c r="AL403" s="357"/>
      <c r="AM403" s="357"/>
      <c r="AN403" s="357"/>
      <c r="AO403" s="357"/>
      <c r="AP403" s="357"/>
      <c r="AQ403" s="357"/>
    </row>
    <row r="404" spans="28:43" x14ac:dyDescent="0.2">
      <c r="AB404" s="357"/>
      <c r="AC404" s="357"/>
      <c r="AD404" s="357"/>
      <c r="AE404" s="357"/>
      <c r="AF404" s="357"/>
      <c r="AG404" s="357"/>
      <c r="AH404" s="357"/>
      <c r="AI404" s="357"/>
      <c r="AJ404" s="357"/>
      <c r="AK404" s="357"/>
      <c r="AL404" s="357"/>
      <c r="AM404" s="357"/>
      <c r="AN404" s="357"/>
      <c r="AO404" s="357"/>
      <c r="AP404" s="357"/>
      <c r="AQ404" s="357"/>
    </row>
    <row r="405" spans="28:43" x14ac:dyDescent="0.2">
      <c r="AB405" s="357"/>
      <c r="AC405" s="357"/>
      <c r="AD405" s="357"/>
      <c r="AE405" s="357"/>
      <c r="AF405" s="357"/>
      <c r="AG405" s="357"/>
      <c r="AH405" s="357"/>
      <c r="AI405" s="357"/>
      <c r="AJ405" s="357"/>
      <c r="AK405" s="357"/>
      <c r="AL405" s="357"/>
      <c r="AM405" s="357"/>
      <c r="AN405" s="357"/>
      <c r="AO405" s="357"/>
      <c r="AP405" s="357"/>
      <c r="AQ405" s="357"/>
    </row>
    <row r="406" spans="28:43" x14ac:dyDescent="0.2">
      <c r="AB406" s="357"/>
      <c r="AC406" s="357"/>
      <c r="AD406" s="357"/>
      <c r="AE406" s="357"/>
      <c r="AF406" s="357"/>
      <c r="AG406" s="357"/>
      <c r="AH406" s="357"/>
      <c r="AI406" s="357"/>
      <c r="AJ406" s="357"/>
      <c r="AK406" s="357"/>
      <c r="AL406" s="357"/>
      <c r="AM406" s="357"/>
      <c r="AN406" s="357"/>
      <c r="AO406" s="357"/>
      <c r="AP406" s="357"/>
      <c r="AQ406" s="357"/>
    </row>
    <row r="407" spans="28:43" x14ac:dyDescent="0.2">
      <c r="AB407" s="357"/>
      <c r="AC407" s="357"/>
      <c r="AD407" s="357"/>
      <c r="AE407" s="357"/>
      <c r="AF407" s="357"/>
      <c r="AG407" s="357"/>
      <c r="AH407" s="357"/>
      <c r="AI407" s="357"/>
      <c r="AJ407" s="357"/>
      <c r="AK407" s="357"/>
      <c r="AL407" s="357"/>
      <c r="AM407" s="357"/>
      <c r="AN407" s="357"/>
      <c r="AO407" s="357"/>
      <c r="AP407" s="357"/>
      <c r="AQ407" s="357"/>
    </row>
    <row r="408" spans="28:43" x14ac:dyDescent="0.2">
      <c r="AB408" s="357"/>
      <c r="AC408" s="357"/>
      <c r="AD408" s="357"/>
      <c r="AE408" s="357"/>
      <c r="AF408" s="357"/>
      <c r="AG408" s="357"/>
      <c r="AH408" s="357"/>
      <c r="AI408" s="357"/>
      <c r="AJ408" s="357"/>
      <c r="AK408" s="357"/>
      <c r="AL408" s="357"/>
      <c r="AM408" s="357"/>
      <c r="AN408" s="357"/>
      <c r="AO408" s="357"/>
      <c r="AP408" s="357"/>
      <c r="AQ408" s="357"/>
    </row>
    <row r="409" spans="28:43" x14ac:dyDescent="0.2">
      <c r="AB409" s="357"/>
      <c r="AC409" s="357"/>
      <c r="AD409" s="357"/>
      <c r="AE409" s="357"/>
      <c r="AF409" s="357"/>
      <c r="AG409" s="357"/>
      <c r="AH409" s="357"/>
      <c r="AI409" s="357"/>
      <c r="AJ409" s="357"/>
      <c r="AK409" s="357"/>
      <c r="AL409" s="357"/>
      <c r="AM409" s="357"/>
      <c r="AN409" s="357"/>
      <c r="AO409" s="357"/>
      <c r="AP409" s="357"/>
      <c r="AQ409" s="357"/>
    </row>
    <row r="410" spans="28:43" x14ac:dyDescent="0.2">
      <c r="AB410" s="357"/>
      <c r="AC410" s="357"/>
      <c r="AD410" s="357"/>
      <c r="AE410" s="357"/>
      <c r="AF410" s="357"/>
      <c r="AG410" s="357"/>
      <c r="AH410" s="357"/>
      <c r="AI410" s="357"/>
      <c r="AJ410" s="357"/>
      <c r="AK410" s="357"/>
      <c r="AL410" s="357"/>
      <c r="AM410" s="357"/>
      <c r="AN410" s="357"/>
      <c r="AO410" s="357"/>
      <c r="AP410" s="357"/>
      <c r="AQ410" s="357"/>
    </row>
    <row r="411" spans="28:43" x14ac:dyDescent="0.2">
      <c r="AB411" s="357"/>
      <c r="AC411" s="357"/>
      <c r="AD411" s="357"/>
      <c r="AE411" s="357"/>
      <c r="AF411" s="357"/>
      <c r="AG411" s="357"/>
      <c r="AH411" s="357"/>
      <c r="AI411" s="357"/>
      <c r="AJ411" s="357"/>
      <c r="AK411" s="357"/>
      <c r="AL411" s="357"/>
      <c r="AM411" s="357"/>
      <c r="AN411" s="357"/>
      <c r="AO411" s="357"/>
      <c r="AP411" s="357"/>
      <c r="AQ411" s="357"/>
    </row>
    <row r="412" spans="28:43" x14ac:dyDescent="0.2">
      <c r="AB412" s="357"/>
      <c r="AC412" s="357"/>
      <c r="AD412" s="357"/>
      <c r="AE412" s="357"/>
      <c r="AF412" s="357"/>
      <c r="AG412" s="357"/>
      <c r="AH412" s="357"/>
      <c r="AI412" s="357"/>
      <c r="AJ412" s="357"/>
      <c r="AK412" s="357"/>
      <c r="AL412" s="357"/>
      <c r="AM412" s="357"/>
      <c r="AN412" s="357"/>
      <c r="AO412" s="357"/>
      <c r="AP412" s="357"/>
      <c r="AQ412" s="357"/>
    </row>
    <row r="413" spans="28:43" x14ac:dyDescent="0.2">
      <c r="AB413" s="357"/>
      <c r="AC413" s="357"/>
      <c r="AD413" s="357"/>
      <c r="AE413" s="357"/>
      <c r="AF413" s="357"/>
      <c r="AG413" s="357"/>
      <c r="AH413" s="357"/>
      <c r="AI413" s="357"/>
      <c r="AJ413" s="357"/>
      <c r="AK413" s="357"/>
      <c r="AL413" s="357"/>
      <c r="AM413" s="357"/>
      <c r="AN413" s="357"/>
      <c r="AO413" s="357"/>
      <c r="AP413" s="357"/>
      <c r="AQ413" s="357"/>
    </row>
    <row r="414" spans="28:43" x14ac:dyDescent="0.2">
      <c r="AB414" s="357"/>
      <c r="AC414" s="357"/>
      <c r="AD414" s="357"/>
      <c r="AE414" s="357"/>
      <c r="AF414" s="357"/>
      <c r="AG414" s="357"/>
      <c r="AH414" s="357"/>
      <c r="AI414" s="357"/>
      <c r="AJ414" s="357"/>
      <c r="AK414" s="357"/>
      <c r="AL414" s="357"/>
      <c r="AM414" s="357"/>
      <c r="AN414" s="357"/>
      <c r="AO414" s="357"/>
      <c r="AP414" s="357"/>
      <c r="AQ414" s="357"/>
    </row>
    <row r="415" spans="28:43" x14ac:dyDescent="0.2">
      <c r="AB415" s="357"/>
      <c r="AC415" s="357"/>
      <c r="AD415" s="357"/>
      <c r="AE415" s="357"/>
      <c r="AF415" s="357"/>
      <c r="AG415" s="357"/>
      <c r="AH415" s="357"/>
      <c r="AI415" s="357"/>
      <c r="AJ415" s="357"/>
      <c r="AK415" s="357"/>
      <c r="AL415" s="357"/>
      <c r="AM415" s="357"/>
      <c r="AN415" s="357"/>
      <c r="AO415" s="357"/>
      <c r="AP415" s="357"/>
      <c r="AQ415" s="357"/>
    </row>
    <row r="416" spans="28:43" x14ac:dyDescent="0.2">
      <c r="AB416" s="357"/>
      <c r="AC416" s="357"/>
      <c r="AD416" s="357"/>
      <c r="AE416" s="357"/>
      <c r="AF416" s="357"/>
      <c r="AG416" s="357"/>
      <c r="AH416" s="357"/>
      <c r="AI416" s="357"/>
      <c r="AJ416" s="357"/>
      <c r="AK416" s="357"/>
      <c r="AL416" s="357"/>
      <c r="AM416" s="357"/>
      <c r="AN416" s="357"/>
      <c r="AO416" s="357"/>
      <c r="AP416" s="357"/>
      <c r="AQ416" s="357"/>
    </row>
    <row r="417" spans="28:43" x14ac:dyDescent="0.2">
      <c r="AB417" s="357"/>
      <c r="AC417" s="357"/>
      <c r="AD417" s="357"/>
      <c r="AE417" s="357"/>
      <c r="AF417" s="357"/>
      <c r="AG417" s="357"/>
      <c r="AH417" s="357"/>
      <c r="AI417" s="357"/>
      <c r="AJ417" s="357"/>
      <c r="AK417" s="357"/>
      <c r="AL417" s="357"/>
      <c r="AM417" s="357"/>
      <c r="AN417" s="357"/>
      <c r="AO417" s="357"/>
      <c r="AP417" s="357"/>
      <c r="AQ417" s="357"/>
    </row>
    <row r="418" spans="28:43" x14ac:dyDescent="0.2">
      <c r="AB418" s="357"/>
      <c r="AC418" s="357"/>
      <c r="AD418" s="357"/>
      <c r="AE418" s="357"/>
      <c r="AF418" s="357"/>
      <c r="AG418" s="357"/>
      <c r="AH418" s="357"/>
      <c r="AI418" s="357"/>
      <c r="AJ418" s="357"/>
      <c r="AK418" s="357"/>
      <c r="AL418" s="357"/>
      <c r="AM418" s="357"/>
      <c r="AN418" s="357"/>
      <c r="AO418" s="357"/>
      <c r="AP418" s="357"/>
      <c r="AQ418" s="357"/>
    </row>
    <row r="419" spans="28:43" x14ac:dyDescent="0.2">
      <c r="AB419" s="357"/>
      <c r="AC419" s="357"/>
      <c r="AD419" s="357"/>
      <c r="AE419" s="357"/>
      <c r="AF419" s="357"/>
      <c r="AG419" s="357"/>
      <c r="AH419" s="357"/>
      <c r="AI419" s="357"/>
      <c r="AJ419" s="357"/>
      <c r="AK419" s="357"/>
      <c r="AL419" s="357"/>
      <c r="AM419" s="357"/>
      <c r="AN419" s="357"/>
      <c r="AO419" s="357"/>
      <c r="AP419" s="357"/>
      <c r="AQ419" s="357"/>
    </row>
    <row r="420" spans="28:43" x14ac:dyDescent="0.2">
      <c r="AB420" s="357"/>
      <c r="AC420" s="357"/>
      <c r="AD420" s="357"/>
      <c r="AE420" s="357"/>
      <c r="AF420" s="357"/>
      <c r="AG420" s="357"/>
      <c r="AH420" s="357"/>
      <c r="AI420" s="357"/>
      <c r="AJ420" s="357"/>
      <c r="AK420" s="357"/>
      <c r="AL420" s="357"/>
      <c r="AM420" s="357"/>
      <c r="AN420" s="357"/>
      <c r="AO420" s="357"/>
      <c r="AP420" s="357"/>
      <c r="AQ420" s="357"/>
    </row>
    <row r="421" spans="28:43" x14ac:dyDescent="0.2">
      <c r="AB421" s="357"/>
      <c r="AC421" s="357"/>
      <c r="AD421" s="357"/>
      <c r="AE421" s="357"/>
      <c r="AF421" s="357"/>
      <c r="AG421" s="357"/>
      <c r="AH421" s="357"/>
      <c r="AI421" s="357"/>
      <c r="AJ421" s="357"/>
      <c r="AK421" s="357"/>
      <c r="AL421" s="357"/>
      <c r="AM421" s="357"/>
      <c r="AN421" s="357"/>
      <c r="AO421" s="357"/>
      <c r="AP421" s="357"/>
      <c r="AQ421" s="357"/>
    </row>
    <row r="422" spans="28:43" x14ac:dyDescent="0.2">
      <c r="AB422" s="357"/>
      <c r="AC422" s="357"/>
      <c r="AD422" s="357"/>
      <c r="AE422" s="357"/>
      <c r="AF422" s="357"/>
      <c r="AG422" s="357"/>
      <c r="AH422" s="357"/>
      <c r="AI422" s="357"/>
      <c r="AJ422" s="357"/>
      <c r="AK422" s="357"/>
      <c r="AL422" s="357"/>
      <c r="AM422" s="357"/>
      <c r="AN422" s="357"/>
      <c r="AO422" s="357"/>
      <c r="AP422" s="357"/>
      <c r="AQ422" s="357"/>
    </row>
    <row r="423" spans="28:43" x14ac:dyDescent="0.2">
      <c r="AB423" s="357"/>
      <c r="AC423" s="357"/>
      <c r="AD423" s="357"/>
      <c r="AE423" s="357"/>
      <c r="AF423" s="357"/>
      <c r="AG423" s="357"/>
      <c r="AH423" s="357"/>
      <c r="AI423" s="357"/>
      <c r="AJ423" s="357"/>
      <c r="AK423" s="357"/>
      <c r="AL423" s="357"/>
      <c r="AM423" s="357"/>
      <c r="AN423" s="357"/>
      <c r="AO423" s="357"/>
      <c r="AP423" s="357"/>
      <c r="AQ423" s="357"/>
    </row>
    <row r="424" spans="28:43" x14ac:dyDescent="0.2">
      <c r="AB424" s="357"/>
      <c r="AC424" s="357"/>
      <c r="AD424" s="357"/>
      <c r="AE424" s="357"/>
      <c r="AF424" s="357"/>
      <c r="AG424" s="357"/>
      <c r="AH424" s="357"/>
      <c r="AI424" s="357"/>
      <c r="AJ424" s="357"/>
      <c r="AK424" s="357"/>
      <c r="AL424" s="357"/>
      <c r="AM424" s="357"/>
      <c r="AN424" s="357"/>
      <c r="AO424" s="357"/>
      <c r="AP424" s="357"/>
      <c r="AQ424" s="357"/>
    </row>
    <row r="425" spans="28:43" x14ac:dyDescent="0.2">
      <c r="AB425" s="357"/>
      <c r="AC425" s="357"/>
      <c r="AD425" s="357"/>
      <c r="AE425" s="357"/>
      <c r="AF425" s="357"/>
      <c r="AG425" s="357"/>
      <c r="AH425" s="357"/>
      <c r="AI425" s="357"/>
      <c r="AJ425" s="357"/>
      <c r="AK425" s="357"/>
      <c r="AL425" s="357"/>
      <c r="AM425" s="357"/>
      <c r="AN425" s="357"/>
      <c r="AO425" s="357"/>
      <c r="AP425" s="357"/>
      <c r="AQ425" s="357"/>
    </row>
    <row r="426" spans="28:43" x14ac:dyDescent="0.2">
      <c r="AB426" s="357"/>
      <c r="AC426" s="357"/>
      <c r="AD426" s="357"/>
      <c r="AE426" s="357"/>
      <c r="AF426" s="357"/>
      <c r="AG426" s="357"/>
      <c r="AH426" s="357"/>
      <c r="AI426" s="357"/>
      <c r="AJ426" s="357"/>
      <c r="AK426" s="357"/>
      <c r="AL426" s="357"/>
      <c r="AM426" s="357"/>
      <c r="AN426" s="357"/>
      <c r="AO426" s="357"/>
      <c r="AP426" s="357"/>
      <c r="AQ426" s="357"/>
    </row>
    <row r="427" spans="28:43" x14ac:dyDescent="0.2">
      <c r="AB427" s="357"/>
      <c r="AC427" s="357"/>
      <c r="AD427" s="357"/>
      <c r="AE427" s="357"/>
      <c r="AF427" s="357"/>
      <c r="AG427" s="357"/>
      <c r="AH427" s="357"/>
      <c r="AI427" s="357"/>
      <c r="AJ427" s="357"/>
      <c r="AK427" s="357"/>
      <c r="AL427" s="357"/>
      <c r="AM427" s="357"/>
      <c r="AN427" s="357"/>
      <c r="AO427" s="357"/>
      <c r="AP427" s="357"/>
      <c r="AQ427" s="357"/>
    </row>
    <row r="428" spans="28:43" x14ac:dyDescent="0.2">
      <c r="AB428" s="357"/>
      <c r="AC428" s="357"/>
      <c r="AD428" s="357"/>
      <c r="AE428" s="357"/>
      <c r="AF428" s="357"/>
      <c r="AG428" s="357"/>
      <c r="AH428" s="357"/>
      <c r="AI428" s="357"/>
      <c r="AJ428" s="357"/>
      <c r="AK428" s="357"/>
      <c r="AL428" s="357"/>
      <c r="AM428" s="357"/>
      <c r="AN428" s="357"/>
      <c r="AO428" s="357"/>
      <c r="AP428" s="357"/>
      <c r="AQ428" s="357"/>
    </row>
    <row r="429" spans="28:43" x14ac:dyDescent="0.2">
      <c r="AB429" s="357"/>
      <c r="AC429" s="357"/>
      <c r="AD429" s="357"/>
      <c r="AE429" s="357"/>
      <c r="AF429" s="357"/>
      <c r="AG429" s="357"/>
      <c r="AH429" s="357"/>
      <c r="AI429" s="357"/>
      <c r="AJ429" s="357"/>
      <c r="AK429" s="357"/>
      <c r="AL429" s="357"/>
      <c r="AM429" s="357"/>
      <c r="AN429" s="357"/>
      <c r="AO429" s="357"/>
      <c r="AP429" s="357"/>
      <c r="AQ429" s="357"/>
    </row>
    <row r="430" spans="28:43" x14ac:dyDescent="0.2">
      <c r="AB430" s="357"/>
      <c r="AC430" s="357"/>
      <c r="AD430" s="357"/>
      <c r="AE430" s="357"/>
      <c r="AF430" s="357"/>
      <c r="AG430" s="357"/>
      <c r="AH430" s="357"/>
      <c r="AI430" s="357"/>
      <c r="AJ430" s="357"/>
      <c r="AK430" s="357"/>
      <c r="AL430" s="357"/>
      <c r="AM430" s="357"/>
      <c r="AN430" s="357"/>
      <c r="AO430" s="357"/>
      <c r="AP430" s="357"/>
      <c r="AQ430" s="357"/>
    </row>
    <row r="431" spans="28:43" x14ac:dyDescent="0.2">
      <c r="AB431" s="357"/>
      <c r="AC431" s="357"/>
      <c r="AD431" s="357"/>
      <c r="AE431" s="357"/>
      <c r="AF431" s="357"/>
      <c r="AG431" s="357"/>
      <c r="AH431" s="357"/>
      <c r="AI431" s="357"/>
      <c r="AJ431" s="357"/>
      <c r="AK431" s="357"/>
      <c r="AL431" s="357"/>
      <c r="AM431" s="357"/>
      <c r="AN431" s="357"/>
      <c r="AO431" s="357"/>
      <c r="AP431" s="357"/>
      <c r="AQ431" s="357"/>
    </row>
    <row r="432" spans="28:43" x14ac:dyDescent="0.2">
      <c r="AB432" s="357"/>
      <c r="AC432" s="357"/>
      <c r="AD432" s="357"/>
      <c r="AE432" s="357"/>
      <c r="AF432" s="357"/>
      <c r="AG432" s="357"/>
      <c r="AH432" s="357"/>
      <c r="AI432" s="357"/>
      <c r="AJ432" s="357"/>
      <c r="AK432" s="357"/>
      <c r="AL432" s="357"/>
      <c r="AM432" s="357"/>
      <c r="AN432" s="357"/>
      <c r="AO432" s="357"/>
      <c r="AP432" s="357"/>
      <c r="AQ432" s="357"/>
    </row>
    <row r="433" spans="28:43" x14ac:dyDescent="0.2">
      <c r="AB433" s="357"/>
      <c r="AC433" s="357"/>
      <c r="AD433" s="357"/>
      <c r="AE433" s="357"/>
      <c r="AF433" s="357"/>
      <c r="AG433" s="357"/>
      <c r="AH433" s="357"/>
      <c r="AI433" s="357"/>
      <c r="AJ433" s="357"/>
      <c r="AK433" s="357"/>
      <c r="AL433" s="357"/>
      <c r="AM433" s="357"/>
      <c r="AN433" s="357"/>
      <c r="AO433" s="357"/>
      <c r="AP433" s="357"/>
      <c r="AQ433" s="357"/>
    </row>
    <row r="434" spans="28:43" x14ac:dyDescent="0.2">
      <c r="AB434" s="357"/>
      <c r="AC434" s="357"/>
      <c r="AD434" s="357"/>
      <c r="AE434" s="357"/>
      <c r="AF434" s="357"/>
      <c r="AG434" s="357"/>
      <c r="AH434" s="357"/>
      <c r="AI434" s="357"/>
      <c r="AJ434" s="357"/>
      <c r="AK434" s="357"/>
      <c r="AL434" s="357"/>
      <c r="AM434" s="357"/>
      <c r="AN434" s="357"/>
      <c r="AO434" s="357"/>
      <c r="AP434" s="357"/>
      <c r="AQ434" s="357"/>
    </row>
    <row r="435" spans="28:43" x14ac:dyDescent="0.2">
      <c r="AB435" s="357"/>
      <c r="AC435" s="357"/>
      <c r="AD435" s="357"/>
      <c r="AE435" s="357"/>
      <c r="AF435" s="357"/>
      <c r="AG435" s="357"/>
      <c r="AH435" s="357"/>
      <c r="AI435" s="357"/>
      <c r="AJ435" s="357"/>
      <c r="AK435" s="357"/>
      <c r="AL435" s="357"/>
      <c r="AM435" s="357"/>
      <c r="AN435" s="357"/>
      <c r="AO435" s="357"/>
      <c r="AP435" s="357"/>
      <c r="AQ435" s="357"/>
    </row>
    <row r="436" spans="28:43" x14ac:dyDescent="0.2">
      <c r="AB436" s="357"/>
      <c r="AC436" s="357"/>
      <c r="AD436" s="357"/>
      <c r="AE436" s="357"/>
      <c r="AF436" s="357"/>
      <c r="AG436" s="357"/>
      <c r="AH436" s="357"/>
      <c r="AI436" s="357"/>
      <c r="AJ436" s="357"/>
      <c r="AK436" s="357"/>
      <c r="AL436" s="357"/>
      <c r="AM436" s="357"/>
      <c r="AN436" s="357"/>
      <c r="AO436" s="357"/>
      <c r="AP436" s="357"/>
      <c r="AQ436" s="357"/>
    </row>
    <row r="437" spans="28:43" x14ac:dyDescent="0.2">
      <c r="AB437" s="357"/>
      <c r="AC437" s="357"/>
      <c r="AD437" s="357"/>
      <c r="AE437" s="357"/>
      <c r="AF437" s="357"/>
      <c r="AG437" s="357"/>
      <c r="AH437" s="357"/>
      <c r="AI437" s="357"/>
      <c r="AJ437" s="357"/>
      <c r="AK437" s="357"/>
      <c r="AL437" s="357"/>
      <c r="AM437" s="357"/>
      <c r="AN437" s="357"/>
      <c r="AO437" s="357"/>
      <c r="AP437" s="357"/>
      <c r="AQ437" s="357"/>
    </row>
    <row r="438" spans="28:43" x14ac:dyDescent="0.2">
      <c r="AB438" s="357"/>
      <c r="AC438" s="357"/>
      <c r="AD438" s="357"/>
      <c r="AE438" s="357"/>
      <c r="AF438" s="357"/>
      <c r="AG438" s="357"/>
      <c r="AH438" s="357"/>
      <c r="AI438" s="357"/>
      <c r="AJ438" s="357"/>
      <c r="AK438" s="357"/>
      <c r="AL438" s="357"/>
      <c r="AM438" s="357"/>
      <c r="AN438" s="357"/>
      <c r="AO438" s="357"/>
      <c r="AP438" s="357"/>
      <c r="AQ438" s="357"/>
    </row>
    <row r="439" spans="28:43" x14ac:dyDescent="0.2">
      <c r="AB439" s="357"/>
      <c r="AC439" s="357"/>
      <c r="AD439" s="357"/>
      <c r="AE439" s="357"/>
      <c r="AF439" s="357"/>
      <c r="AG439" s="357"/>
      <c r="AH439" s="357"/>
      <c r="AI439" s="357"/>
      <c r="AJ439" s="357"/>
      <c r="AK439" s="357"/>
      <c r="AL439" s="357"/>
      <c r="AM439" s="357"/>
      <c r="AN439" s="357"/>
      <c r="AO439" s="357"/>
      <c r="AP439" s="357"/>
      <c r="AQ439" s="357"/>
    </row>
    <row r="440" spans="28:43" x14ac:dyDescent="0.2">
      <c r="AB440" s="357"/>
      <c r="AC440" s="357"/>
      <c r="AD440" s="357"/>
      <c r="AE440" s="357"/>
      <c r="AF440" s="357"/>
      <c r="AG440" s="357"/>
      <c r="AH440" s="357"/>
      <c r="AI440" s="357"/>
      <c r="AJ440" s="357"/>
      <c r="AK440" s="357"/>
      <c r="AL440" s="357"/>
      <c r="AM440" s="357"/>
      <c r="AN440" s="357"/>
      <c r="AO440" s="357"/>
      <c r="AP440" s="357"/>
      <c r="AQ440" s="357"/>
    </row>
    <row r="441" spans="28:43" x14ac:dyDescent="0.2">
      <c r="AB441" s="357"/>
      <c r="AC441" s="357"/>
      <c r="AD441" s="357"/>
      <c r="AE441" s="357"/>
      <c r="AF441" s="357"/>
      <c r="AG441" s="357"/>
      <c r="AH441" s="357"/>
      <c r="AI441" s="357"/>
      <c r="AJ441" s="357"/>
      <c r="AK441" s="357"/>
      <c r="AL441" s="357"/>
      <c r="AM441" s="357"/>
      <c r="AN441" s="357"/>
      <c r="AO441" s="357"/>
      <c r="AP441" s="357"/>
      <c r="AQ441" s="357"/>
    </row>
    <row r="442" spans="28:43" x14ac:dyDescent="0.2">
      <c r="AB442" s="357"/>
      <c r="AC442" s="357"/>
      <c r="AD442" s="357"/>
      <c r="AE442" s="357"/>
      <c r="AF442" s="357"/>
      <c r="AG442" s="357"/>
      <c r="AH442" s="357"/>
      <c r="AI442" s="357"/>
      <c r="AJ442" s="357"/>
      <c r="AK442" s="357"/>
      <c r="AL442" s="357"/>
      <c r="AM442" s="357"/>
      <c r="AN442" s="357"/>
      <c r="AO442" s="357"/>
      <c r="AP442" s="357"/>
      <c r="AQ442" s="357"/>
    </row>
    <row r="443" spans="28:43" x14ac:dyDescent="0.2">
      <c r="AB443" s="357"/>
      <c r="AC443" s="357"/>
      <c r="AD443" s="357"/>
      <c r="AE443" s="357"/>
      <c r="AF443" s="357"/>
      <c r="AG443" s="357"/>
      <c r="AH443" s="357"/>
      <c r="AI443" s="357"/>
      <c r="AJ443" s="357"/>
      <c r="AK443" s="357"/>
      <c r="AL443" s="357"/>
      <c r="AM443" s="357"/>
      <c r="AN443" s="357"/>
      <c r="AO443" s="357"/>
      <c r="AP443" s="357"/>
      <c r="AQ443" s="357"/>
    </row>
    <row r="444" spans="28:43" x14ac:dyDescent="0.2">
      <c r="AB444" s="357"/>
      <c r="AC444" s="357"/>
      <c r="AD444" s="357"/>
      <c r="AE444" s="357"/>
      <c r="AF444" s="357"/>
      <c r="AG444" s="357"/>
      <c r="AH444" s="357"/>
      <c r="AI444" s="357"/>
      <c r="AJ444" s="357"/>
      <c r="AK444" s="357"/>
      <c r="AL444" s="357"/>
      <c r="AM444" s="357"/>
      <c r="AN444" s="357"/>
      <c r="AO444" s="357"/>
      <c r="AP444" s="357"/>
      <c r="AQ444" s="357"/>
    </row>
    <row r="445" spans="28:43" x14ac:dyDescent="0.2">
      <c r="AB445" s="357"/>
      <c r="AC445" s="357"/>
      <c r="AD445" s="357"/>
      <c r="AE445" s="357"/>
      <c r="AF445" s="357"/>
      <c r="AG445" s="357"/>
      <c r="AH445" s="357"/>
      <c r="AI445" s="357"/>
      <c r="AJ445" s="357"/>
      <c r="AK445" s="357"/>
      <c r="AL445" s="357"/>
      <c r="AM445" s="357"/>
      <c r="AN445" s="357"/>
      <c r="AO445" s="357"/>
      <c r="AP445" s="357"/>
      <c r="AQ445" s="357"/>
    </row>
    <row r="446" spans="28:43" x14ac:dyDescent="0.2">
      <c r="AB446" s="357"/>
      <c r="AC446" s="357"/>
      <c r="AD446" s="357"/>
      <c r="AE446" s="357"/>
      <c r="AF446" s="357"/>
      <c r="AG446" s="357"/>
      <c r="AH446" s="357"/>
      <c r="AI446" s="357"/>
      <c r="AJ446" s="357"/>
      <c r="AK446" s="357"/>
      <c r="AL446" s="357"/>
      <c r="AM446" s="357"/>
      <c r="AN446" s="357"/>
      <c r="AO446" s="357"/>
      <c r="AP446" s="357"/>
      <c r="AQ446" s="357"/>
    </row>
    <row r="447" spans="28:43" x14ac:dyDescent="0.2">
      <c r="AB447" s="357"/>
      <c r="AC447" s="357"/>
      <c r="AD447" s="357"/>
      <c r="AE447" s="357"/>
      <c r="AF447" s="357"/>
      <c r="AG447" s="357"/>
      <c r="AH447" s="357"/>
      <c r="AI447" s="357"/>
      <c r="AJ447" s="357"/>
      <c r="AK447" s="357"/>
      <c r="AL447" s="357"/>
      <c r="AM447" s="357"/>
      <c r="AN447" s="357"/>
      <c r="AO447" s="357"/>
      <c r="AP447" s="357"/>
      <c r="AQ447" s="357"/>
    </row>
    <row r="448" spans="28:43" x14ac:dyDescent="0.2">
      <c r="AB448" s="357"/>
      <c r="AC448" s="357"/>
      <c r="AD448" s="357"/>
      <c r="AE448" s="357"/>
      <c r="AF448" s="357"/>
      <c r="AG448" s="357"/>
      <c r="AH448" s="357"/>
      <c r="AI448" s="357"/>
      <c r="AJ448" s="357"/>
      <c r="AK448" s="357"/>
      <c r="AL448" s="357"/>
      <c r="AM448" s="357"/>
      <c r="AN448" s="357"/>
      <c r="AO448" s="357"/>
      <c r="AP448" s="357"/>
      <c r="AQ448" s="357"/>
    </row>
    <row r="449" spans="28:43" x14ac:dyDescent="0.2">
      <c r="AB449" s="357"/>
      <c r="AC449" s="357"/>
      <c r="AD449" s="357"/>
      <c r="AE449" s="357"/>
      <c r="AF449" s="357"/>
      <c r="AG449" s="357"/>
      <c r="AH449" s="357"/>
      <c r="AI449" s="357"/>
      <c r="AJ449" s="357"/>
      <c r="AK449" s="357"/>
      <c r="AL449" s="357"/>
      <c r="AM449" s="357"/>
      <c r="AN449" s="357"/>
      <c r="AO449" s="357"/>
      <c r="AP449" s="357"/>
      <c r="AQ449" s="357"/>
    </row>
    <row r="450" spans="28:43" x14ac:dyDescent="0.2">
      <c r="AB450" s="357"/>
      <c r="AC450" s="357"/>
      <c r="AD450" s="357"/>
      <c r="AE450" s="357"/>
      <c r="AF450" s="357"/>
      <c r="AG450" s="357"/>
      <c r="AH450" s="357"/>
      <c r="AI450" s="357"/>
      <c r="AJ450" s="357"/>
      <c r="AK450" s="357"/>
      <c r="AL450" s="357"/>
      <c r="AM450" s="357"/>
      <c r="AN450" s="357"/>
      <c r="AO450" s="357"/>
      <c r="AP450" s="357"/>
      <c r="AQ450" s="357"/>
    </row>
    <row r="451" spans="28:43" x14ac:dyDescent="0.2">
      <c r="AB451" s="357"/>
      <c r="AC451" s="357"/>
      <c r="AD451" s="357"/>
      <c r="AE451" s="357"/>
      <c r="AF451" s="357"/>
      <c r="AG451" s="357"/>
      <c r="AH451" s="357"/>
      <c r="AI451" s="357"/>
      <c r="AJ451" s="357"/>
      <c r="AK451" s="357"/>
      <c r="AL451" s="357"/>
      <c r="AM451" s="357"/>
      <c r="AN451" s="357"/>
      <c r="AO451" s="357"/>
      <c r="AP451" s="357"/>
      <c r="AQ451" s="357"/>
    </row>
    <row r="452" spans="28:43" x14ac:dyDescent="0.2">
      <c r="AB452" s="357"/>
      <c r="AC452" s="357"/>
      <c r="AD452" s="357"/>
      <c r="AE452" s="357"/>
      <c r="AF452" s="357"/>
      <c r="AG452" s="357"/>
      <c r="AH452" s="357"/>
      <c r="AI452" s="357"/>
      <c r="AJ452" s="357"/>
      <c r="AK452" s="357"/>
      <c r="AL452" s="357"/>
      <c r="AM452" s="357"/>
      <c r="AN452" s="357"/>
      <c r="AO452" s="357"/>
      <c r="AP452" s="357"/>
      <c r="AQ452" s="357"/>
    </row>
    <row r="453" spans="28:43" x14ac:dyDescent="0.2">
      <c r="AB453" s="357"/>
      <c r="AC453" s="357"/>
      <c r="AD453" s="357"/>
      <c r="AE453" s="357"/>
      <c r="AF453" s="357"/>
      <c r="AG453" s="357"/>
      <c r="AH453" s="357"/>
      <c r="AI453" s="357"/>
      <c r="AJ453" s="357"/>
      <c r="AK453" s="357"/>
      <c r="AL453" s="357"/>
      <c r="AM453" s="357"/>
      <c r="AN453" s="357"/>
      <c r="AO453" s="357"/>
      <c r="AP453" s="357"/>
      <c r="AQ453" s="357"/>
    </row>
    <row r="454" spans="28:43" x14ac:dyDescent="0.2">
      <c r="AB454" s="357"/>
      <c r="AC454" s="357"/>
      <c r="AD454" s="357"/>
      <c r="AE454" s="357"/>
      <c r="AF454" s="357"/>
      <c r="AG454" s="357"/>
      <c r="AH454" s="357"/>
      <c r="AI454" s="357"/>
      <c r="AJ454" s="357"/>
      <c r="AK454" s="357"/>
      <c r="AL454" s="357"/>
      <c r="AM454" s="357"/>
      <c r="AN454" s="357"/>
      <c r="AO454" s="357"/>
      <c r="AP454" s="357"/>
      <c r="AQ454" s="357"/>
    </row>
    <row r="455" spans="28:43" x14ac:dyDescent="0.2">
      <c r="AB455" s="357"/>
      <c r="AC455" s="357"/>
      <c r="AD455" s="357"/>
      <c r="AE455" s="357"/>
      <c r="AF455" s="357"/>
      <c r="AG455" s="357"/>
      <c r="AH455" s="357"/>
      <c r="AI455" s="357"/>
      <c r="AJ455" s="357"/>
      <c r="AK455" s="357"/>
      <c r="AL455" s="357"/>
      <c r="AM455" s="357"/>
      <c r="AN455" s="357"/>
      <c r="AO455" s="357"/>
      <c r="AP455" s="357"/>
      <c r="AQ455" s="357"/>
    </row>
    <row r="456" spans="28:43" x14ac:dyDescent="0.2">
      <c r="AB456" s="357"/>
      <c r="AC456" s="357"/>
      <c r="AD456" s="357"/>
      <c r="AE456" s="357"/>
      <c r="AF456" s="357"/>
      <c r="AG456" s="357"/>
      <c r="AH456" s="357"/>
      <c r="AI456" s="357"/>
      <c r="AJ456" s="357"/>
      <c r="AK456" s="357"/>
      <c r="AL456" s="357"/>
      <c r="AM456" s="357"/>
      <c r="AN456" s="357"/>
      <c r="AO456" s="357"/>
      <c r="AP456" s="357"/>
      <c r="AQ456" s="357"/>
    </row>
    <row r="457" spans="28:43" x14ac:dyDescent="0.2">
      <c r="AB457" s="357"/>
      <c r="AC457" s="357"/>
      <c r="AD457" s="357"/>
      <c r="AE457" s="357"/>
      <c r="AF457" s="357"/>
      <c r="AG457" s="357"/>
      <c r="AH457" s="357"/>
      <c r="AI457" s="357"/>
      <c r="AJ457" s="357"/>
      <c r="AK457" s="357"/>
      <c r="AL457" s="357"/>
      <c r="AM457" s="357"/>
      <c r="AN457" s="357"/>
      <c r="AO457" s="357"/>
      <c r="AP457" s="357"/>
      <c r="AQ457" s="357"/>
    </row>
    <row r="458" spans="28:43" x14ac:dyDescent="0.2">
      <c r="AB458" s="357"/>
      <c r="AC458" s="357"/>
      <c r="AD458" s="357"/>
      <c r="AE458" s="357"/>
      <c r="AF458" s="357"/>
      <c r="AG458" s="357"/>
      <c r="AH458" s="357"/>
      <c r="AI458" s="357"/>
      <c r="AJ458" s="357"/>
      <c r="AK458" s="357"/>
      <c r="AL458" s="357"/>
      <c r="AM458" s="357"/>
      <c r="AN458" s="357"/>
      <c r="AO458" s="357"/>
      <c r="AP458" s="357"/>
      <c r="AQ458" s="357"/>
    </row>
    <row r="459" spans="28:43" x14ac:dyDescent="0.2">
      <c r="AB459" s="357"/>
      <c r="AC459" s="357"/>
      <c r="AD459" s="357"/>
      <c r="AE459" s="357"/>
      <c r="AF459" s="357"/>
      <c r="AG459" s="357"/>
      <c r="AH459" s="357"/>
      <c r="AI459" s="357"/>
      <c r="AJ459" s="357"/>
      <c r="AK459" s="357"/>
      <c r="AL459" s="357"/>
      <c r="AM459" s="357"/>
      <c r="AN459" s="357"/>
      <c r="AO459" s="357"/>
      <c r="AP459" s="357"/>
      <c r="AQ459" s="357"/>
    </row>
    <row r="460" spans="28:43" x14ac:dyDescent="0.2">
      <c r="AB460" s="357"/>
      <c r="AC460" s="357"/>
      <c r="AD460" s="357"/>
      <c r="AE460" s="357"/>
      <c r="AF460" s="357"/>
      <c r="AG460" s="357"/>
      <c r="AH460" s="357"/>
      <c r="AI460" s="357"/>
      <c r="AJ460" s="357"/>
      <c r="AK460" s="357"/>
      <c r="AL460" s="357"/>
      <c r="AM460" s="357"/>
      <c r="AN460" s="357"/>
      <c r="AO460" s="357"/>
      <c r="AP460" s="357"/>
      <c r="AQ460" s="357"/>
    </row>
    <row r="461" spans="28:43" x14ac:dyDescent="0.2">
      <c r="AB461" s="357"/>
      <c r="AC461" s="357"/>
      <c r="AD461" s="357"/>
      <c r="AE461" s="357"/>
      <c r="AF461" s="357"/>
      <c r="AG461" s="357"/>
      <c r="AH461" s="357"/>
      <c r="AI461" s="357"/>
      <c r="AJ461" s="357"/>
      <c r="AK461" s="357"/>
      <c r="AL461" s="357"/>
      <c r="AM461" s="357"/>
      <c r="AN461" s="357"/>
      <c r="AO461" s="357"/>
      <c r="AP461" s="357"/>
      <c r="AQ461" s="357"/>
    </row>
    <row r="462" spans="28:43" x14ac:dyDescent="0.2">
      <c r="AB462" s="357"/>
      <c r="AC462" s="357"/>
      <c r="AD462" s="357"/>
      <c r="AE462" s="357"/>
      <c r="AF462" s="357"/>
      <c r="AG462" s="357"/>
      <c r="AH462" s="357"/>
      <c r="AI462" s="357"/>
      <c r="AJ462" s="357"/>
      <c r="AK462" s="357"/>
      <c r="AL462" s="357"/>
      <c r="AM462" s="357"/>
      <c r="AN462" s="357"/>
      <c r="AO462" s="357"/>
      <c r="AP462" s="357"/>
      <c r="AQ462" s="357"/>
    </row>
    <row r="463" spans="28:43" x14ac:dyDescent="0.2">
      <c r="AB463" s="357"/>
      <c r="AC463" s="357"/>
      <c r="AD463" s="357"/>
      <c r="AE463" s="357"/>
      <c r="AF463" s="357"/>
      <c r="AG463" s="357"/>
      <c r="AH463" s="357"/>
      <c r="AI463" s="357"/>
      <c r="AJ463" s="357"/>
      <c r="AK463" s="357"/>
      <c r="AL463" s="357"/>
      <c r="AM463" s="357"/>
      <c r="AN463" s="357"/>
      <c r="AO463" s="357"/>
      <c r="AP463" s="357"/>
      <c r="AQ463" s="357"/>
    </row>
    <row r="464" spans="28:43" x14ac:dyDescent="0.2">
      <c r="AB464" s="357"/>
      <c r="AC464" s="357"/>
      <c r="AD464" s="357"/>
      <c r="AE464" s="357"/>
      <c r="AF464" s="357"/>
      <c r="AG464" s="357"/>
      <c r="AH464" s="357"/>
      <c r="AI464" s="357"/>
      <c r="AJ464" s="357"/>
      <c r="AK464" s="357"/>
      <c r="AL464" s="357"/>
      <c r="AM464" s="357"/>
      <c r="AN464" s="357"/>
      <c r="AO464" s="357"/>
      <c r="AP464" s="357"/>
      <c r="AQ464" s="357"/>
    </row>
    <row r="465" spans="28:43" x14ac:dyDescent="0.2">
      <c r="AB465" s="357"/>
      <c r="AC465" s="357"/>
      <c r="AD465" s="357"/>
      <c r="AE465" s="357"/>
      <c r="AF465" s="357"/>
      <c r="AG465" s="357"/>
      <c r="AH465" s="357"/>
      <c r="AI465" s="357"/>
      <c r="AJ465" s="357"/>
      <c r="AK465" s="357"/>
      <c r="AL465" s="357"/>
      <c r="AM465" s="357"/>
      <c r="AN465" s="357"/>
      <c r="AO465" s="357"/>
      <c r="AP465" s="357"/>
      <c r="AQ465" s="357"/>
    </row>
    <row r="466" spans="28:43" x14ac:dyDescent="0.2">
      <c r="AB466" s="357"/>
      <c r="AC466" s="357"/>
      <c r="AD466" s="357"/>
      <c r="AE466" s="357"/>
      <c r="AF466" s="357"/>
      <c r="AG466" s="357"/>
      <c r="AH466" s="357"/>
      <c r="AI466" s="357"/>
      <c r="AJ466" s="357"/>
      <c r="AK466" s="357"/>
      <c r="AL466" s="357"/>
      <c r="AM466" s="357"/>
      <c r="AN466" s="357"/>
      <c r="AO466" s="357"/>
      <c r="AP466" s="357"/>
      <c r="AQ466" s="357"/>
    </row>
    <row r="467" spans="28:43" x14ac:dyDescent="0.2">
      <c r="AB467" s="357"/>
      <c r="AC467" s="357"/>
      <c r="AD467" s="357"/>
      <c r="AE467" s="357"/>
      <c r="AF467" s="357"/>
      <c r="AG467" s="357"/>
      <c r="AH467" s="357"/>
      <c r="AI467" s="357"/>
      <c r="AJ467" s="357"/>
      <c r="AK467" s="357"/>
      <c r="AL467" s="357"/>
      <c r="AM467" s="357"/>
      <c r="AN467" s="357"/>
      <c r="AO467" s="357"/>
      <c r="AP467" s="357"/>
      <c r="AQ467" s="357"/>
    </row>
    <row r="468" spans="28:43" x14ac:dyDescent="0.2">
      <c r="AB468" s="357"/>
      <c r="AC468" s="357"/>
      <c r="AD468" s="357"/>
      <c r="AE468" s="357"/>
      <c r="AF468" s="357"/>
      <c r="AG468" s="357"/>
      <c r="AH468" s="357"/>
      <c r="AI468" s="357"/>
      <c r="AJ468" s="357"/>
      <c r="AK468" s="357"/>
      <c r="AL468" s="357"/>
      <c r="AM468" s="357"/>
      <c r="AN468" s="357"/>
      <c r="AO468" s="357"/>
      <c r="AP468" s="357"/>
      <c r="AQ468" s="357"/>
    </row>
    <row r="469" spans="28:43" x14ac:dyDescent="0.2">
      <c r="AB469" s="357"/>
      <c r="AC469" s="357"/>
      <c r="AD469" s="357"/>
      <c r="AE469" s="357"/>
      <c r="AF469" s="357"/>
      <c r="AG469" s="357"/>
      <c r="AH469" s="357"/>
      <c r="AI469" s="357"/>
      <c r="AJ469" s="357"/>
      <c r="AK469" s="357"/>
      <c r="AL469" s="357"/>
      <c r="AM469" s="357"/>
      <c r="AN469" s="357"/>
      <c r="AO469" s="357"/>
      <c r="AP469" s="357"/>
      <c r="AQ469" s="357"/>
    </row>
    <row r="470" spans="28:43" x14ac:dyDescent="0.2">
      <c r="AB470" s="357"/>
      <c r="AC470" s="357"/>
      <c r="AD470" s="357"/>
      <c r="AE470" s="357"/>
      <c r="AF470" s="357"/>
      <c r="AG470" s="357"/>
      <c r="AH470" s="357"/>
      <c r="AI470" s="357"/>
      <c r="AJ470" s="357"/>
      <c r="AK470" s="357"/>
      <c r="AL470" s="357"/>
      <c r="AM470" s="357"/>
      <c r="AN470" s="357"/>
      <c r="AO470" s="357"/>
      <c r="AP470" s="357"/>
      <c r="AQ470" s="357"/>
    </row>
    <row r="471" spans="28:43" x14ac:dyDescent="0.2">
      <c r="AB471" s="357"/>
      <c r="AC471" s="357"/>
      <c r="AD471" s="357"/>
      <c r="AE471" s="357"/>
      <c r="AF471" s="357"/>
      <c r="AG471" s="357"/>
      <c r="AH471" s="357"/>
      <c r="AI471" s="357"/>
      <c r="AJ471" s="357"/>
      <c r="AK471" s="357"/>
      <c r="AL471" s="357"/>
      <c r="AM471" s="357"/>
      <c r="AN471" s="357"/>
      <c r="AO471" s="357"/>
      <c r="AP471" s="357"/>
      <c r="AQ471" s="357"/>
    </row>
    <row r="472" spans="28:43" x14ac:dyDescent="0.2">
      <c r="AB472" s="357"/>
      <c r="AC472" s="357"/>
      <c r="AD472" s="357"/>
      <c r="AE472" s="357"/>
      <c r="AF472" s="357"/>
      <c r="AG472" s="357"/>
      <c r="AH472" s="357"/>
      <c r="AI472" s="357"/>
      <c r="AJ472" s="357"/>
      <c r="AK472" s="357"/>
      <c r="AL472" s="357"/>
      <c r="AM472" s="357"/>
      <c r="AN472" s="357"/>
      <c r="AO472" s="357"/>
      <c r="AP472" s="357"/>
      <c r="AQ472" s="357"/>
    </row>
    <row r="473" spans="28:43" x14ac:dyDescent="0.2">
      <c r="AB473" s="357"/>
      <c r="AC473" s="357"/>
      <c r="AD473" s="357"/>
      <c r="AE473" s="357"/>
      <c r="AF473" s="357"/>
      <c r="AG473" s="357"/>
      <c r="AH473" s="357"/>
      <c r="AI473" s="357"/>
      <c r="AJ473" s="357"/>
      <c r="AK473" s="357"/>
      <c r="AL473" s="357"/>
      <c r="AM473" s="357"/>
      <c r="AN473" s="357"/>
      <c r="AO473" s="357"/>
      <c r="AP473" s="357"/>
      <c r="AQ473" s="357"/>
    </row>
    <row r="474" spans="28:43" x14ac:dyDescent="0.2">
      <c r="AB474" s="357"/>
      <c r="AC474" s="357"/>
      <c r="AD474" s="357"/>
      <c r="AE474" s="357"/>
      <c r="AF474" s="357"/>
      <c r="AG474" s="357"/>
      <c r="AH474" s="357"/>
      <c r="AI474" s="357"/>
      <c r="AJ474" s="357"/>
      <c r="AK474" s="357"/>
      <c r="AL474" s="357"/>
      <c r="AM474" s="357"/>
      <c r="AN474" s="357"/>
      <c r="AO474" s="357"/>
      <c r="AP474" s="357"/>
      <c r="AQ474" s="357"/>
    </row>
    <row r="475" spans="28:43" x14ac:dyDescent="0.2">
      <c r="AB475" s="357"/>
      <c r="AC475" s="357"/>
      <c r="AD475" s="357"/>
      <c r="AE475" s="357"/>
      <c r="AF475" s="357"/>
      <c r="AG475" s="357"/>
      <c r="AH475" s="357"/>
      <c r="AI475" s="357"/>
      <c r="AJ475" s="357"/>
      <c r="AK475" s="357"/>
      <c r="AL475" s="357"/>
      <c r="AM475" s="357"/>
      <c r="AN475" s="357"/>
      <c r="AO475" s="357"/>
      <c r="AP475" s="357"/>
      <c r="AQ475" s="357"/>
    </row>
    <row r="476" spans="28:43" x14ac:dyDescent="0.2">
      <c r="AB476" s="357"/>
      <c r="AC476" s="357"/>
      <c r="AD476" s="357"/>
      <c r="AE476" s="357"/>
      <c r="AF476" s="357"/>
      <c r="AG476" s="357"/>
      <c r="AH476" s="357"/>
      <c r="AI476" s="357"/>
      <c r="AJ476" s="357"/>
      <c r="AK476" s="357"/>
      <c r="AL476" s="357"/>
      <c r="AM476" s="357"/>
      <c r="AN476" s="357"/>
      <c r="AO476" s="357"/>
      <c r="AP476" s="357"/>
      <c r="AQ476" s="357"/>
    </row>
    <row r="477" spans="28:43" x14ac:dyDescent="0.2">
      <c r="AB477" s="357"/>
      <c r="AC477" s="357"/>
      <c r="AD477" s="357"/>
      <c r="AE477" s="357"/>
      <c r="AF477" s="357"/>
      <c r="AG477" s="357"/>
      <c r="AH477" s="357"/>
      <c r="AI477" s="357"/>
      <c r="AJ477" s="357"/>
      <c r="AK477" s="357"/>
      <c r="AL477" s="357"/>
      <c r="AM477" s="357"/>
      <c r="AN477" s="357"/>
      <c r="AO477" s="357"/>
      <c r="AP477" s="357"/>
      <c r="AQ477" s="357"/>
    </row>
    <row r="478" spans="28:43" x14ac:dyDescent="0.2">
      <c r="AB478" s="357"/>
      <c r="AC478" s="357"/>
      <c r="AD478" s="357"/>
      <c r="AE478" s="357"/>
      <c r="AF478" s="357"/>
      <c r="AG478" s="357"/>
      <c r="AH478" s="357"/>
      <c r="AI478" s="357"/>
      <c r="AJ478" s="357"/>
      <c r="AK478" s="357"/>
      <c r="AL478" s="357"/>
      <c r="AM478" s="357"/>
      <c r="AN478" s="357"/>
      <c r="AO478" s="357"/>
      <c r="AP478" s="357"/>
      <c r="AQ478" s="357"/>
    </row>
    <row r="479" spans="28:43" x14ac:dyDescent="0.2">
      <c r="AB479" s="357"/>
      <c r="AC479" s="357"/>
      <c r="AD479" s="357"/>
      <c r="AE479" s="357"/>
      <c r="AF479" s="357"/>
      <c r="AG479" s="357"/>
      <c r="AH479" s="357"/>
      <c r="AI479" s="357"/>
      <c r="AJ479" s="357"/>
      <c r="AK479" s="357"/>
      <c r="AL479" s="357"/>
      <c r="AM479" s="357"/>
      <c r="AN479" s="357"/>
      <c r="AO479" s="357"/>
      <c r="AP479" s="357"/>
      <c r="AQ479" s="357"/>
    </row>
    <row r="480" spans="28:43" x14ac:dyDescent="0.2">
      <c r="AB480" s="357"/>
      <c r="AC480" s="357"/>
      <c r="AD480" s="357"/>
      <c r="AE480" s="357"/>
      <c r="AF480" s="357"/>
      <c r="AG480" s="357"/>
      <c r="AH480" s="357"/>
      <c r="AI480" s="357"/>
      <c r="AJ480" s="357"/>
      <c r="AK480" s="357"/>
      <c r="AL480" s="357"/>
      <c r="AM480" s="357"/>
      <c r="AN480" s="357"/>
      <c r="AO480" s="357"/>
      <c r="AP480" s="357"/>
      <c r="AQ480" s="357"/>
    </row>
    <row r="481" spans="28:43" x14ac:dyDescent="0.2">
      <c r="AB481" s="357"/>
      <c r="AC481" s="357"/>
      <c r="AD481" s="357"/>
      <c r="AE481" s="357"/>
      <c r="AF481" s="357"/>
      <c r="AG481" s="357"/>
      <c r="AH481" s="357"/>
      <c r="AI481" s="357"/>
      <c r="AJ481" s="357"/>
      <c r="AK481" s="357"/>
      <c r="AL481" s="357"/>
      <c r="AM481" s="357"/>
      <c r="AN481" s="357"/>
      <c r="AO481" s="357"/>
      <c r="AP481" s="357"/>
      <c r="AQ481" s="357"/>
    </row>
    <row r="482" spans="28:43" x14ac:dyDescent="0.2">
      <c r="AB482" s="357"/>
      <c r="AC482" s="357"/>
      <c r="AD482" s="357"/>
      <c r="AE482" s="357"/>
      <c r="AF482" s="357"/>
      <c r="AG482" s="357"/>
      <c r="AH482" s="357"/>
      <c r="AI482" s="357"/>
      <c r="AJ482" s="357"/>
      <c r="AK482" s="357"/>
      <c r="AL482" s="357"/>
      <c r="AM482" s="357"/>
      <c r="AN482" s="357"/>
      <c r="AO482" s="357"/>
      <c r="AP482" s="357"/>
      <c r="AQ482" s="357"/>
    </row>
    <row r="483" spans="28:43" x14ac:dyDescent="0.2">
      <c r="AB483" s="357"/>
      <c r="AC483" s="357"/>
      <c r="AD483" s="357"/>
      <c r="AE483" s="357"/>
      <c r="AF483" s="357"/>
      <c r="AG483" s="357"/>
      <c r="AH483" s="357"/>
      <c r="AI483" s="357"/>
      <c r="AJ483" s="357"/>
      <c r="AK483" s="357"/>
      <c r="AL483" s="357"/>
      <c r="AM483" s="357"/>
      <c r="AN483" s="357"/>
      <c r="AO483" s="357"/>
      <c r="AP483" s="357"/>
      <c r="AQ483" s="357"/>
    </row>
    <row r="484" spans="28:43" x14ac:dyDescent="0.2">
      <c r="AB484" s="357"/>
      <c r="AC484" s="357"/>
      <c r="AD484" s="357"/>
      <c r="AE484" s="357"/>
      <c r="AF484" s="357"/>
      <c r="AG484" s="357"/>
      <c r="AH484" s="357"/>
      <c r="AI484" s="357"/>
      <c r="AJ484" s="357"/>
      <c r="AK484" s="357"/>
      <c r="AL484" s="357"/>
      <c r="AM484" s="357"/>
      <c r="AN484" s="357"/>
      <c r="AO484" s="357"/>
      <c r="AP484" s="357"/>
      <c r="AQ484" s="357"/>
    </row>
    <row r="485" spans="28:43" x14ac:dyDescent="0.2">
      <c r="AB485" s="357"/>
      <c r="AC485" s="357"/>
      <c r="AD485" s="357"/>
      <c r="AE485" s="357"/>
      <c r="AF485" s="357"/>
      <c r="AG485" s="357"/>
      <c r="AH485" s="357"/>
      <c r="AI485" s="357"/>
      <c r="AJ485" s="357"/>
      <c r="AK485" s="357"/>
      <c r="AL485" s="357"/>
      <c r="AM485" s="357"/>
      <c r="AN485" s="357"/>
      <c r="AO485" s="357"/>
      <c r="AP485" s="357"/>
      <c r="AQ485" s="357"/>
    </row>
    <row r="486" spans="28:43" x14ac:dyDescent="0.2">
      <c r="AB486" s="357"/>
      <c r="AC486" s="357"/>
      <c r="AD486" s="357"/>
      <c r="AE486" s="357"/>
      <c r="AF486" s="357"/>
      <c r="AG486" s="357"/>
      <c r="AH486" s="357"/>
      <c r="AI486" s="357"/>
      <c r="AJ486" s="357"/>
      <c r="AK486" s="357"/>
      <c r="AL486" s="357"/>
      <c r="AM486" s="357"/>
      <c r="AN486" s="357"/>
      <c r="AO486" s="357"/>
      <c r="AP486" s="357"/>
      <c r="AQ486" s="357"/>
    </row>
    <row r="487" spans="28:43" x14ac:dyDescent="0.2">
      <c r="AB487" s="357"/>
      <c r="AC487" s="357"/>
      <c r="AD487" s="357"/>
      <c r="AE487" s="357"/>
      <c r="AF487" s="357"/>
      <c r="AG487" s="357"/>
      <c r="AH487" s="357"/>
      <c r="AI487" s="357"/>
      <c r="AJ487" s="357"/>
      <c r="AK487" s="357"/>
      <c r="AL487" s="357"/>
      <c r="AM487" s="357"/>
      <c r="AN487" s="357"/>
      <c r="AO487" s="357"/>
      <c r="AP487" s="357"/>
      <c r="AQ487" s="357"/>
    </row>
    <row r="488" spans="28:43" x14ac:dyDescent="0.2">
      <c r="AB488" s="357"/>
      <c r="AC488" s="357"/>
      <c r="AD488" s="357"/>
      <c r="AE488" s="357"/>
      <c r="AF488" s="357"/>
      <c r="AG488" s="357"/>
      <c r="AH488" s="357"/>
      <c r="AI488" s="357"/>
      <c r="AJ488" s="357"/>
      <c r="AK488" s="357"/>
      <c r="AL488" s="357"/>
      <c r="AM488" s="357"/>
      <c r="AN488" s="357"/>
      <c r="AO488" s="357"/>
      <c r="AP488" s="357"/>
      <c r="AQ488" s="357"/>
    </row>
    <row r="489" spans="28:43" x14ac:dyDescent="0.2">
      <c r="AB489" s="357"/>
      <c r="AC489" s="357"/>
      <c r="AD489" s="357"/>
      <c r="AE489" s="357"/>
      <c r="AF489" s="357"/>
      <c r="AG489" s="357"/>
      <c r="AH489" s="357"/>
      <c r="AI489" s="357"/>
      <c r="AJ489" s="357"/>
      <c r="AK489" s="357"/>
      <c r="AL489" s="357"/>
      <c r="AM489" s="357"/>
      <c r="AN489" s="357"/>
      <c r="AO489" s="357"/>
      <c r="AP489" s="357"/>
      <c r="AQ489" s="357"/>
    </row>
    <row r="490" spans="28:43" x14ac:dyDescent="0.2">
      <c r="AB490" s="357"/>
      <c r="AC490" s="357"/>
      <c r="AD490" s="357"/>
      <c r="AE490" s="357"/>
      <c r="AF490" s="357"/>
      <c r="AG490" s="357"/>
      <c r="AH490" s="357"/>
      <c r="AI490" s="357"/>
      <c r="AJ490" s="357"/>
      <c r="AK490" s="357"/>
      <c r="AL490" s="357"/>
      <c r="AM490" s="357"/>
      <c r="AN490" s="357"/>
      <c r="AO490" s="357"/>
      <c r="AP490" s="357"/>
      <c r="AQ490" s="357"/>
    </row>
    <row r="491" spans="28:43" x14ac:dyDescent="0.2">
      <c r="AB491" s="357"/>
      <c r="AC491" s="357"/>
      <c r="AD491" s="357"/>
      <c r="AE491" s="357"/>
      <c r="AF491" s="357"/>
      <c r="AG491" s="357"/>
      <c r="AH491" s="357"/>
      <c r="AI491" s="357"/>
      <c r="AJ491" s="357"/>
      <c r="AK491" s="357"/>
      <c r="AL491" s="357"/>
      <c r="AM491" s="357"/>
      <c r="AN491" s="357"/>
      <c r="AO491" s="357"/>
      <c r="AP491" s="357"/>
      <c r="AQ491" s="357"/>
    </row>
    <row r="492" spans="28:43" x14ac:dyDescent="0.2">
      <c r="AB492" s="357"/>
      <c r="AC492" s="357"/>
      <c r="AD492" s="357"/>
      <c r="AE492" s="357"/>
      <c r="AF492" s="357"/>
      <c r="AG492" s="357"/>
      <c r="AH492" s="357"/>
      <c r="AI492" s="357"/>
      <c r="AJ492" s="357"/>
      <c r="AK492" s="357"/>
      <c r="AL492" s="357"/>
      <c r="AM492" s="357"/>
      <c r="AN492" s="357"/>
      <c r="AO492" s="357"/>
      <c r="AP492" s="357"/>
      <c r="AQ492" s="357"/>
    </row>
  </sheetData>
  <mergeCells count="11">
    <mergeCell ref="AP8:AS8"/>
    <mergeCell ref="D54:G54"/>
    <mergeCell ref="D103:G103"/>
    <mergeCell ref="D155:G155"/>
    <mergeCell ref="D206:G206"/>
    <mergeCell ref="D258:G258"/>
    <mergeCell ref="M103:P103"/>
    <mergeCell ref="Q103:T103"/>
    <mergeCell ref="Q206:T206"/>
    <mergeCell ref="Q258:T258"/>
    <mergeCell ref="Q155:T15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4"/>
  <sheetViews>
    <sheetView showGridLines="0" topLeftCell="A30" workbookViewId="0">
      <selection activeCell="D65" sqref="D65"/>
    </sheetView>
  </sheetViews>
  <sheetFormatPr defaultRowHeight="15" x14ac:dyDescent="0.25"/>
  <cols>
    <col min="1" max="1" width="5" style="270" customWidth="1"/>
    <col min="2" max="2" width="7" style="270" customWidth="1"/>
    <col min="3" max="3" width="2.42578125" style="270" customWidth="1"/>
    <col min="4" max="4" width="8.5703125" style="270" customWidth="1"/>
    <col min="5" max="5" width="2.85546875" style="270" customWidth="1"/>
    <col min="6" max="6" width="7.7109375" style="270" customWidth="1"/>
    <col min="7" max="7" width="2.5703125" style="270" customWidth="1"/>
    <col min="8" max="8" width="7.28515625" style="270" customWidth="1"/>
    <col min="9" max="9" width="2.42578125" style="270" customWidth="1"/>
    <col min="10" max="10" width="11.7109375" style="270" customWidth="1"/>
    <col min="11" max="11" width="6.28515625" style="270" customWidth="1"/>
    <col min="12" max="12" width="3" style="270" customWidth="1"/>
    <col min="13" max="13" width="9.7109375" style="270" customWidth="1"/>
    <col min="14" max="14" width="7.140625" style="270" customWidth="1"/>
    <col min="15" max="15" width="2.5703125" style="270" customWidth="1"/>
    <col min="16" max="16" width="7.42578125" style="270" customWidth="1"/>
    <col min="17" max="17" width="2.5703125" style="270" customWidth="1"/>
    <col min="18" max="18" width="7.42578125" style="270" customWidth="1"/>
    <col min="19" max="19" width="2.5703125" style="270" customWidth="1"/>
    <col min="20" max="20" width="7.85546875" style="270" customWidth="1"/>
    <col min="21" max="21" width="2.5703125" style="270" customWidth="1"/>
    <col min="22" max="22" width="8.28515625" style="270" customWidth="1"/>
    <col min="23" max="23" width="2.5703125" style="270" customWidth="1"/>
    <col min="24" max="256" width="9.140625" style="270"/>
    <col min="257" max="257" width="5" style="270" customWidth="1"/>
    <col min="258" max="258" width="7" style="270" customWidth="1"/>
    <col min="259" max="259" width="2.42578125" style="270" customWidth="1"/>
    <col min="260" max="260" width="8.5703125" style="270" customWidth="1"/>
    <col min="261" max="261" width="2.85546875" style="270" customWidth="1"/>
    <col min="262" max="262" width="7.7109375" style="270" customWidth="1"/>
    <col min="263" max="263" width="2.5703125" style="270" customWidth="1"/>
    <col min="264" max="264" width="7.28515625" style="270" customWidth="1"/>
    <col min="265" max="265" width="2.42578125" style="270" customWidth="1"/>
    <col min="266" max="266" width="11.7109375" style="270" customWidth="1"/>
    <col min="267" max="267" width="6.28515625" style="270" customWidth="1"/>
    <col min="268" max="268" width="3" style="270" customWidth="1"/>
    <col min="269" max="269" width="9.7109375" style="270" customWidth="1"/>
    <col min="270" max="270" width="7.140625" style="270" customWidth="1"/>
    <col min="271" max="271" width="2.5703125" style="270" customWidth="1"/>
    <col min="272" max="272" width="7.42578125" style="270" customWidth="1"/>
    <col min="273" max="273" width="2.5703125" style="270" customWidth="1"/>
    <col min="274" max="274" width="7.42578125" style="270" customWidth="1"/>
    <col min="275" max="275" width="2.5703125" style="270" customWidth="1"/>
    <col min="276" max="276" width="7.85546875" style="270" customWidth="1"/>
    <col min="277" max="277" width="2.5703125" style="270" customWidth="1"/>
    <col min="278" max="278" width="8.28515625" style="270" customWidth="1"/>
    <col min="279" max="279" width="2.5703125" style="270" customWidth="1"/>
    <col min="280" max="512" width="9.140625" style="270"/>
    <col min="513" max="513" width="5" style="270" customWidth="1"/>
    <col min="514" max="514" width="7" style="270" customWidth="1"/>
    <col min="515" max="515" width="2.42578125" style="270" customWidth="1"/>
    <col min="516" max="516" width="8.5703125" style="270" customWidth="1"/>
    <col min="517" max="517" width="2.85546875" style="270" customWidth="1"/>
    <col min="518" max="518" width="7.7109375" style="270" customWidth="1"/>
    <col min="519" max="519" width="2.5703125" style="270" customWidth="1"/>
    <col min="520" max="520" width="7.28515625" style="270" customWidth="1"/>
    <col min="521" max="521" width="2.42578125" style="270" customWidth="1"/>
    <col min="522" max="522" width="11.7109375" style="270" customWidth="1"/>
    <col min="523" max="523" width="6.28515625" style="270" customWidth="1"/>
    <col min="524" max="524" width="3" style="270" customWidth="1"/>
    <col min="525" max="525" width="9.7109375" style="270" customWidth="1"/>
    <col min="526" max="526" width="7.140625" style="270" customWidth="1"/>
    <col min="527" max="527" width="2.5703125" style="270" customWidth="1"/>
    <col min="528" max="528" width="7.42578125" style="270" customWidth="1"/>
    <col min="529" max="529" width="2.5703125" style="270" customWidth="1"/>
    <col min="530" max="530" width="7.42578125" style="270" customWidth="1"/>
    <col min="531" max="531" width="2.5703125" style="270" customWidth="1"/>
    <col min="532" max="532" width="7.85546875" style="270" customWidth="1"/>
    <col min="533" max="533" width="2.5703125" style="270" customWidth="1"/>
    <col min="534" max="534" width="8.28515625" style="270" customWidth="1"/>
    <col min="535" max="535" width="2.5703125" style="270" customWidth="1"/>
    <col min="536" max="768" width="9.140625" style="270"/>
    <col min="769" max="769" width="5" style="270" customWidth="1"/>
    <col min="770" max="770" width="7" style="270" customWidth="1"/>
    <col min="771" max="771" width="2.42578125" style="270" customWidth="1"/>
    <col min="772" max="772" width="8.5703125" style="270" customWidth="1"/>
    <col min="773" max="773" width="2.85546875" style="270" customWidth="1"/>
    <col min="774" max="774" width="7.7109375" style="270" customWidth="1"/>
    <col min="775" max="775" width="2.5703125" style="270" customWidth="1"/>
    <col min="776" max="776" width="7.28515625" style="270" customWidth="1"/>
    <col min="777" max="777" width="2.42578125" style="270" customWidth="1"/>
    <col min="778" max="778" width="11.7109375" style="270" customWidth="1"/>
    <col min="779" max="779" width="6.28515625" style="270" customWidth="1"/>
    <col min="780" max="780" width="3" style="270" customWidth="1"/>
    <col min="781" max="781" width="9.7109375" style="270" customWidth="1"/>
    <col min="782" max="782" width="7.140625" style="270" customWidth="1"/>
    <col min="783" max="783" width="2.5703125" style="270" customWidth="1"/>
    <col min="784" max="784" width="7.42578125" style="270" customWidth="1"/>
    <col min="785" max="785" width="2.5703125" style="270" customWidth="1"/>
    <col min="786" max="786" width="7.42578125" style="270" customWidth="1"/>
    <col min="787" max="787" width="2.5703125" style="270" customWidth="1"/>
    <col min="788" max="788" width="7.85546875" style="270" customWidth="1"/>
    <col min="789" max="789" width="2.5703125" style="270" customWidth="1"/>
    <col min="790" max="790" width="8.28515625" style="270" customWidth="1"/>
    <col min="791" max="791" width="2.5703125" style="270" customWidth="1"/>
    <col min="792" max="1024" width="9.140625" style="270"/>
    <col min="1025" max="1025" width="5" style="270" customWidth="1"/>
    <col min="1026" max="1026" width="7" style="270" customWidth="1"/>
    <col min="1027" max="1027" width="2.42578125" style="270" customWidth="1"/>
    <col min="1028" max="1028" width="8.5703125" style="270" customWidth="1"/>
    <col min="1029" max="1029" width="2.85546875" style="270" customWidth="1"/>
    <col min="1030" max="1030" width="7.7109375" style="270" customWidth="1"/>
    <col min="1031" max="1031" width="2.5703125" style="270" customWidth="1"/>
    <col min="1032" max="1032" width="7.28515625" style="270" customWidth="1"/>
    <col min="1033" max="1033" width="2.42578125" style="270" customWidth="1"/>
    <col min="1034" max="1034" width="11.7109375" style="270" customWidth="1"/>
    <col min="1035" max="1035" width="6.28515625" style="270" customWidth="1"/>
    <col min="1036" max="1036" width="3" style="270" customWidth="1"/>
    <col min="1037" max="1037" width="9.7109375" style="270" customWidth="1"/>
    <col min="1038" max="1038" width="7.140625" style="270" customWidth="1"/>
    <col min="1039" max="1039" width="2.5703125" style="270" customWidth="1"/>
    <col min="1040" max="1040" width="7.42578125" style="270" customWidth="1"/>
    <col min="1041" max="1041" width="2.5703125" style="270" customWidth="1"/>
    <col min="1042" max="1042" width="7.42578125" style="270" customWidth="1"/>
    <col min="1043" max="1043" width="2.5703125" style="270" customWidth="1"/>
    <col min="1044" max="1044" width="7.85546875" style="270" customWidth="1"/>
    <col min="1045" max="1045" width="2.5703125" style="270" customWidth="1"/>
    <col min="1046" max="1046" width="8.28515625" style="270" customWidth="1"/>
    <col min="1047" max="1047" width="2.5703125" style="270" customWidth="1"/>
    <col min="1048" max="1280" width="9.140625" style="270"/>
    <col min="1281" max="1281" width="5" style="270" customWidth="1"/>
    <col min="1282" max="1282" width="7" style="270" customWidth="1"/>
    <col min="1283" max="1283" width="2.42578125" style="270" customWidth="1"/>
    <col min="1284" max="1284" width="8.5703125" style="270" customWidth="1"/>
    <col min="1285" max="1285" width="2.85546875" style="270" customWidth="1"/>
    <col min="1286" max="1286" width="7.7109375" style="270" customWidth="1"/>
    <col min="1287" max="1287" width="2.5703125" style="270" customWidth="1"/>
    <col min="1288" max="1288" width="7.28515625" style="270" customWidth="1"/>
    <col min="1289" max="1289" width="2.42578125" style="270" customWidth="1"/>
    <col min="1290" max="1290" width="11.7109375" style="270" customWidth="1"/>
    <col min="1291" max="1291" width="6.28515625" style="270" customWidth="1"/>
    <col min="1292" max="1292" width="3" style="270" customWidth="1"/>
    <col min="1293" max="1293" width="9.7109375" style="270" customWidth="1"/>
    <col min="1294" max="1294" width="7.140625" style="270" customWidth="1"/>
    <col min="1295" max="1295" width="2.5703125" style="270" customWidth="1"/>
    <col min="1296" max="1296" width="7.42578125" style="270" customWidth="1"/>
    <col min="1297" max="1297" width="2.5703125" style="270" customWidth="1"/>
    <col min="1298" max="1298" width="7.42578125" style="270" customWidth="1"/>
    <col min="1299" max="1299" width="2.5703125" style="270" customWidth="1"/>
    <col min="1300" max="1300" width="7.85546875" style="270" customWidth="1"/>
    <col min="1301" max="1301" width="2.5703125" style="270" customWidth="1"/>
    <col min="1302" max="1302" width="8.28515625" style="270" customWidth="1"/>
    <col min="1303" max="1303" width="2.5703125" style="270" customWidth="1"/>
    <col min="1304" max="1536" width="9.140625" style="270"/>
    <col min="1537" max="1537" width="5" style="270" customWidth="1"/>
    <col min="1538" max="1538" width="7" style="270" customWidth="1"/>
    <col min="1539" max="1539" width="2.42578125" style="270" customWidth="1"/>
    <col min="1540" max="1540" width="8.5703125" style="270" customWidth="1"/>
    <col min="1541" max="1541" width="2.85546875" style="270" customWidth="1"/>
    <col min="1542" max="1542" width="7.7109375" style="270" customWidth="1"/>
    <col min="1543" max="1543" width="2.5703125" style="270" customWidth="1"/>
    <col min="1544" max="1544" width="7.28515625" style="270" customWidth="1"/>
    <col min="1545" max="1545" width="2.42578125" style="270" customWidth="1"/>
    <col min="1546" max="1546" width="11.7109375" style="270" customWidth="1"/>
    <col min="1547" max="1547" width="6.28515625" style="270" customWidth="1"/>
    <col min="1548" max="1548" width="3" style="270" customWidth="1"/>
    <col min="1549" max="1549" width="9.7109375" style="270" customWidth="1"/>
    <col min="1550" max="1550" width="7.140625" style="270" customWidth="1"/>
    <col min="1551" max="1551" width="2.5703125" style="270" customWidth="1"/>
    <col min="1552" max="1552" width="7.42578125" style="270" customWidth="1"/>
    <col min="1553" max="1553" width="2.5703125" style="270" customWidth="1"/>
    <col min="1554" max="1554" width="7.42578125" style="270" customWidth="1"/>
    <col min="1555" max="1555" width="2.5703125" style="270" customWidth="1"/>
    <col min="1556" max="1556" width="7.85546875" style="270" customWidth="1"/>
    <col min="1557" max="1557" width="2.5703125" style="270" customWidth="1"/>
    <col min="1558" max="1558" width="8.28515625" style="270" customWidth="1"/>
    <col min="1559" max="1559" width="2.5703125" style="270" customWidth="1"/>
    <col min="1560" max="1792" width="9.140625" style="270"/>
    <col min="1793" max="1793" width="5" style="270" customWidth="1"/>
    <col min="1794" max="1794" width="7" style="270" customWidth="1"/>
    <col min="1795" max="1795" width="2.42578125" style="270" customWidth="1"/>
    <col min="1796" max="1796" width="8.5703125" style="270" customWidth="1"/>
    <col min="1797" max="1797" width="2.85546875" style="270" customWidth="1"/>
    <col min="1798" max="1798" width="7.7109375" style="270" customWidth="1"/>
    <col min="1799" max="1799" width="2.5703125" style="270" customWidth="1"/>
    <col min="1800" max="1800" width="7.28515625" style="270" customWidth="1"/>
    <col min="1801" max="1801" width="2.42578125" style="270" customWidth="1"/>
    <col min="1802" max="1802" width="11.7109375" style="270" customWidth="1"/>
    <col min="1803" max="1803" width="6.28515625" style="270" customWidth="1"/>
    <col min="1804" max="1804" width="3" style="270" customWidth="1"/>
    <col min="1805" max="1805" width="9.7109375" style="270" customWidth="1"/>
    <col min="1806" max="1806" width="7.140625" style="270" customWidth="1"/>
    <col min="1807" max="1807" width="2.5703125" style="270" customWidth="1"/>
    <col min="1808" max="1808" width="7.42578125" style="270" customWidth="1"/>
    <col min="1809" max="1809" width="2.5703125" style="270" customWidth="1"/>
    <col min="1810" max="1810" width="7.42578125" style="270" customWidth="1"/>
    <col min="1811" max="1811" width="2.5703125" style="270" customWidth="1"/>
    <col min="1812" max="1812" width="7.85546875" style="270" customWidth="1"/>
    <col min="1813" max="1813" width="2.5703125" style="270" customWidth="1"/>
    <col min="1814" max="1814" width="8.28515625" style="270" customWidth="1"/>
    <col min="1815" max="1815" width="2.5703125" style="270" customWidth="1"/>
    <col min="1816" max="2048" width="9.140625" style="270"/>
    <col min="2049" max="2049" width="5" style="270" customWidth="1"/>
    <col min="2050" max="2050" width="7" style="270" customWidth="1"/>
    <col min="2051" max="2051" width="2.42578125" style="270" customWidth="1"/>
    <col min="2052" max="2052" width="8.5703125" style="270" customWidth="1"/>
    <col min="2053" max="2053" width="2.85546875" style="270" customWidth="1"/>
    <col min="2054" max="2054" width="7.7109375" style="270" customWidth="1"/>
    <col min="2055" max="2055" width="2.5703125" style="270" customWidth="1"/>
    <col min="2056" max="2056" width="7.28515625" style="270" customWidth="1"/>
    <col min="2057" max="2057" width="2.42578125" style="270" customWidth="1"/>
    <col min="2058" max="2058" width="11.7109375" style="270" customWidth="1"/>
    <col min="2059" max="2059" width="6.28515625" style="270" customWidth="1"/>
    <col min="2060" max="2060" width="3" style="270" customWidth="1"/>
    <col min="2061" max="2061" width="9.7109375" style="270" customWidth="1"/>
    <col min="2062" max="2062" width="7.140625" style="270" customWidth="1"/>
    <col min="2063" max="2063" width="2.5703125" style="270" customWidth="1"/>
    <col min="2064" max="2064" width="7.42578125" style="270" customWidth="1"/>
    <col min="2065" max="2065" width="2.5703125" style="270" customWidth="1"/>
    <col min="2066" max="2066" width="7.42578125" style="270" customWidth="1"/>
    <col min="2067" max="2067" width="2.5703125" style="270" customWidth="1"/>
    <col min="2068" max="2068" width="7.85546875" style="270" customWidth="1"/>
    <col min="2069" max="2069" width="2.5703125" style="270" customWidth="1"/>
    <col min="2070" max="2070" width="8.28515625" style="270" customWidth="1"/>
    <col min="2071" max="2071" width="2.5703125" style="270" customWidth="1"/>
    <col min="2072" max="2304" width="9.140625" style="270"/>
    <col min="2305" max="2305" width="5" style="270" customWidth="1"/>
    <col min="2306" max="2306" width="7" style="270" customWidth="1"/>
    <col min="2307" max="2307" width="2.42578125" style="270" customWidth="1"/>
    <col min="2308" max="2308" width="8.5703125" style="270" customWidth="1"/>
    <col min="2309" max="2309" width="2.85546875" style="270" customWidth="1"/>
    <col min="2310" max="2310" width="7.7109375" style="270" customWidth="1"/>
    <col min="2311" max="2311" width="2.5703125" style="270" customWidth="1"/>
    <col min="2312" max="2312" width="7.28515625" style="270" customWidth="1"/>
    <col min="2313" max="2313" width="2.42578125" style="270" customWidth="1"/>
    <col min="2314" max="2314" width="11.7109375" style="270" customWidth="1"/>
    <col min="2315" max="2315" width="6.28515625" style="270" customWidth="1"/>
    <col min="2316" max="2316" width="3" style="270" customWidth="1"/>
    <col min="2317" max="2317" width="9.7109375" style="270" customWidth="1"/>
    <col min="2318" max="2318" width="7.140625" style="270" customWidth="1"/>
    <col min="2319" max="2319" width="2.5703125" style="270" customWidth="1"/>
    <col min="2320" max="2320" width="7.42578125" style="270" customWidth="1"/>
    <col min="2321" max="2321" width="2.5703125" style="270" customWidth="1"/>
    <col min="2322" max="2322" width="7.42578125" style="270" customWidth="1"/>
    <col min="2323" max="2323" width="2.5703125" style="270" customWidth="1"/>
    <col min="2324" max="2324" width="7.85546875" style="270" customWidth="1"/>
    <col min="2325" max="2325" width="2.5703125" style="270" customWidth="1"/>
    <col min="2326" max="2326" width="8.28515625" style="270" customWidth="1"/>
    <col min="2327" max="2327" width="2.5703125" style="270" customWidth="1"/>
    <col min="2328" max="2560" width="9.140625" style="270"/>
    <col min="2561" max="2561" width="5" style="270" customWidth="1"/>
    <col min="2562" max="2562" width="7" style="270" customWidth="1"/>
    <col min="2563" max="2563" width="2.42578125" style="270" customWidth="1"/>
    <col min="2564" max="2564" width="8.5703125" style="270" customWidth="1"/>
    <col min="2565" max="2565" width="2.85546875" style="270" customWidth="1"/>
    <col min="2566" max="2566" width="7.7109375" style="270" customWidth="1"/>
    <col min="2567" max="2567" width="2.5703125" style="270" customWidth="1"/>
    <col min="2568" max="2568" width="7.28515625" style="270" customWidth="1"/>
    <col min="2569" max="2569" width="2.42578125" style="270" customWidth="1"/>
    <col min="2570" max="2570" width="11.7109375" style="270" customWidth="1"/>
    <col min="2571" max="2571" width="6.28515625" style="270" customWidth="1"/>
    <col min="2572" max="2572" width="3" style="270" customWidth="1"/>
    <col min="2573" max="2573" width="9.7109375" style="270" customWidth="1"/>
    <col min="2574" max="2574" width="7.140625" style="270" customWidth="1"/>
    <col min="2575" max="2575" width="2.5703125" style="270" customWidth="1"/>
    <col min="2576" max="2576" width="7.42578125" style="270" customWidth="1"/>
    <col min="2577" max="2577" width="2.5703125" style="270" customWidth="1"/>
    <col min="2578" max="2578" width="7.42578125" style="270" customWidth="1"/>
    <col min="2579" max="2579" width="2.5703125" style="270" customWidth="1"/>
    <col min="2580" max="2580" width="7.85546875" style="270" customWidth="1"/>
    <col min="2581" max="2581" width="2.5703125" style="270" customWidth="1"/>
    <col min="2582" max="2582" width="8.28515625" style="270" customWidth="1"/>
    <col min="2583" max="2583" width="2.5703125" style="270" customWidth="1"/>
    <col min="2584" max="2816" width="9.140625" style="270"/>
    <col min="2817" max="2817" width="5" style="270" customWidth="1"/>
    <col min="2818" max="2818" width="7" style="270" customWidth="1"/>
    <col min="2819" max="2819" width="2.42578125" style="270" customWidth="1"/>
    <col min="2820" max="2820" width="8.5703125" style="270" customWidth="1"/>
    <col min="2821" max="2821" width="2.85546875" style="270" customWidth="1"/>
    <col min="2822" max="2822" width="7.7109375" style="270" customWidth="1"/>
    <col min="2823" max="2823" width="2.5703125" style="270" customWidth="1"/>
    <col min="2824" max="2824" width="7.28515625" style="270" customWidth="1"/>
    <col min="2825" max="2825" width="2.42578125" style="270" customWidth="1"/>
    <col min="2826" max="2826" width="11.7109375" style="270" customWidth="1"/>
    <col min="2827" max="2827" width="6.28515625" style="270" customWidth="1"/>
    <col min="2828" max="2828" width="3" style="270" customWidth="1"/>
    <col min="2829" max="2829" width="9.7109375" style="270" customWidth="1"/>
    <col min="2830" max="2830" width="7.140625" style="270" customWidth="1"/>
    <col min="2831" max="2831" width="2.5703125" style="270" customWidth="1"/>
    <col min="2832" max="2832" width="7.42578125" style="270" customWidth="1"/>
    <col min="2833" max="2833" width="2.5703125" style="270" customWidth="1"/>
    <col min="2834" max="2834" width="7.42578125" style="270" customWidth="1"/>
    <col min="2835" max="2835" width="2.5703125" style="270" customWidth="1"/>
    <col min="2836" max="2836" width="7.85546875" style="270" customWidth="1"/>
    <col min="2837" max="2837" width="2.5703125" style="270" customWidth="1"/>
    <col min="2838" max="2838" width="8.28515625" style="270" customWidth="1"/>
    <col min="2839" max="2839" width="2.5703125" style="270" customWidth="1"/>
    <col min="2840" max="3072" width="9.140625" style="270"/>
    <col min="3073" max="3073" width="5" style="270" customWidth="1"/>
    <col min="3074" max="3074" width="7" style="270" customWidth="1"/>
    <col min="3075" max="3075" width="2.42578125" style="270" customWidth="1"/>
    <col min="3076" max="3076" width="8.5703125" style="270" customWidth="1"/>
    <col min="3077" max="3077" width="2.85546875" style="270" customWidth="1"/>
    <col min="3078" max="3078" width="7.7109375" style="270" customWidth="1"/>
    <col min="3079" max="3079" width="2.5703125" style="270" customWidth="1"/>
    <col min="3080" max="3080" width="7.28515625" style="270" customWidth="1"/>
    <col min="3081" max="3081" width="2.42578125" style="270" customWidth="1"/>
    <col min="3082" max="3082" width="11.7109375" style="270" customWidth="1"/>
    <col min="3083" max="3083" width="6.28515625" style="270" customWidth="1"/>
    <col min="3084" max="3084" width="3" style="270" customWidth="1"/>
    <col min="3085" max="3085" width="9.7109375" style="270" customWidth="1"/>
    <col min="3086" max="3086" width="7.140625" style="270" customWidth="1"/>
    <col min="3087" max="3087" width="2.5703125" style="270" customWidth="1"/>
    <col min="3088" max="3088" width="7.42578125" style="270" customWidth="1"/>
    <col min="3089" max="3089" width="2.5703125" style="270" customWidth="1"/>
    <col min="3090" max="3090" width="7.42578125" style="270" customWidth="1"/>
    <col min="3091" max="3091" width="2.5703125" style="270" customWidth="1"/>
    <col min="3092" max="3092" width="7.85546875" style="270" customWidth="1"/>
    <col min="3093" max="3093" width="2.5703125" style="270" customWidth="1"/>
    <col min="3094" max="3094" width="8.28515625" style="270" customWidth="1"/>
    <col min="3095" max="3095" width="2.5703125" style="270" customWidth="1"/>
    <col min="3096" max="3328" width="9.140625" style="270"/>
    <col min="3329" max="3329" width="5" style="270" customWidth="1"/>
    <col min="3330" max="3330" width="7" style="270" customWidth="1"/>
    <col min="3331" max="3331" width="2.42578125" style="270" customWidth="1"/>
    <col min="3332" max="3332" width="8.5703125" style="270" customWidth="1"/>
    <col min="3333" max="3333" width="2.85546875" style="270" customWidth="1"/>
    <col min="3334" max="3334" width="7.7109375" style="270" customWidth="1"/>
    <col min="3335" max="3335" width="2.5703125" style="270" customWidth="1"/>
    <col min="3336" max="3336" width="7.28515625" style="270" customWidth="1"/>
    <col min="3337" max="3337" width="2.42578125" style="270" customWidth="1"/>
    <col min="3338" max="3338" width="11.7109375" style="270" customWidth="1"/>
    <col min="3339" max="3339" width="6.28515625" style="270" customWidth="1"/>
    <col min="3340" max="3340" width="3" style="270" customWidth="1"/>
    <col min="3341" max="3341" width="9.7109375" style="270" customWidth="1"/>
    <col min="3342" max="3342" width="7.140625" style="270" customWidth="1"/>
    <col min="3343" max="3343" width="2.5703125" style="270" customWidth="1"/>
    <col min="3344" max="3344" width="7.42578125" style="270" customWidth="1"/>
    <col min="3345" max="3345" width="2.5703125" style="270" customWidth="1"/>
    <col min="3346" max="3346" width="7.42578125" style="270" customWidth="1"/>
    <col min="3347" max="3347" width="2.5703125" style="270" customWidth="1"/>
    <col min="3348" max="3348" width="7.85546875" style="270" customWidth="1"/>
    <col min="3349" max="3349" width="2.5703125" style="270" customWidth="1"/>
    <col min="3350" max="3350" width="8.28515625" style="270" customWidth="1"/>
    <col min="3351" max="3351" width="2.5703125" style="270" customWidth="1"/>
    <col min="3352" max="3584" width="9.140625" style="270"/>
    <col min="3585" max="3585" width="5" style="270" customWidth="1"/>
    <col min="3586" max="3586" width="7" style="270" customWidth="1"/>
    <col min="3587" max="3587" width="2.42578125" style="270" customWidth="1"/>
    <col min="3588" max="3588" width="8.5703125" style="270" customWidth="1"/>
    <col min="3589" max="3589" width="2.85546875" style="270" customWidth="1"/>
    <col min="3590" max="3590" width="7.7109375" style="270" customWidth="1"/>
    <col min="3591" max="3591" width="2.5703125" style="270" customWidth="1"/>
    <col min="3592" max="3592" width="7.28515625" style="270" customWidth="1"/>
    <col min="3593" max="3593" width="2.42578125" style="270" customWidth="1"/>
    <col min="3594" max="3594" width="11.7109375" style="270" customWidth="1"/>
    <col min="3595" max="3595" width="6.28515625" style="270" customWidth="1"/>
    <col min="3596" max="3596" width="3" style="270" customWidth="1"/>
    <col min="3597" max="3597" width="9.7109375" style="270" customWidth="1"/>
    <col min="3598" max="3598" width="7.140625" style="270" customWidth="1"/>
    <col min="3599" max="3599" width="2.5703125" style="270" customWidth="1"/>
    <col min="3600" max="3600" width="7.42578125" style="270" customWidth="1"/>
    <col min="3601" max="3601" width="2.5703125" style="270" customWidth="1"/>
    <col min="3602" max="3602" width="7.42578125" style="270" customWidth="1"/>
    <col min="3603" max="3603" width="2.5703125" style="270" customWidth="1"/>
    <col min="3604" max="3604" width="7.85546875" style="270" customWidth="1"/>
    <col min="3605" max="3605" width="2.5703125" style="270" customWidth="1"/>
    <col min="3606" max="3606" width="8.28515625" style="270" customWidth="1"/>
    <col min="3607" max="3607" width="2.5703125" style="270" customWidth="1"/>
    <col min="3608" max="3840" width="9.140625" style="270"/>
    <col min="3841" max="3841" width="5" style="270" customWidth="1"/>
    <col min="3842" max="3842" width="7" style="270" customWidth="1"/>
    <col min="3843" max="3843" width="2.42578125" style="270" customWidth="1"/>
    <col min="3844" max="3844" width="8.5703125" style="270" customWidth="1"/>
    <col min="3845" max="3845" width="2.85546875" style="270" customWidth="1"/>
    <col min="3846" max="3846" width="7.7109375" style="270" customWidth="1"/>
    <col min="3847" max="3847" width="2.5703125" style="270" customWidth="1"/>
    <col min="3848" max="3848" width="7.28515625" style="270" customWidth="1"/>
    <col min="3849" max="3849" width="2.42578125" style="270" customWidth="1"/>
    <col min="3850" max="3850" width="11.7109375" style="270" customWidth="1"/>
    <col min="3851" max="3851" width="6.28515625" style="270" customWidth="1"/>
    <col min="3852" max="3852" width="3" style="270" customWidth="1"/>
    <col min="3853" max="3853" width="9.7109375" style="270" customWidth="1"/>
    <col min="3854" max="3854" width="7.140625" style="270" customWidth="1"/>
    <col min="3855" max="3855" width="2.5703125" style="270" customWidth="1"/>
    <col min="3856" max="3856" width="7.42578125" style="270" customWidth="1"/>
    <col min="3857" max="3857" width="2.5703125" style="270" customWidth="1"/>
    <col min="3858" max="3858" width="7.42578125" style="270" customWidth="1"/>
    <col min="3859" max="3859" width="2.5703125" style="270" customWidth="1"/>
    <col min="3860" max="3860" width="7.85546875" style="270" customWidth="1"/>
    <col min="3861" max="3861" width="2.5703125" style="270" customWidth="1"/>
    <col min="3862" max="3862" width="8.28515625" style="270" customWidth="1"/>
    <col min="3863" max="3863" width="2.5703125" style="270" customWidth="1"/>
    <col min="3864" max="4096" width="9.140625" style="270"/>
    <col min="4097" max="4097" width="5" style="270" customWidth="1"/>
    <col min="4098" max="4098" width="7" style="270" customWidth="1"/>
    <col min="4099" max="4099" width="2.42578125" style="270" customWidth="1"/>
    <col min="4100" max="4100" width="8.5703125" style="270" customWidth="1"/>
    <col min="4101" max="4101" width="2.85546875" style="270" customWidth="1"/>
    <col min="4102" max="4102" width="7.7109375" style="270" customWidth="1"/>
    <col min="4103" max="4103" width="2.5703125" style="270" customWidth="1"/>
    <col min="4104" max="4104" width="7.28515625" style="270" customWidth="1"/>
    <col min="4105" max="4105" width="2.42578125" style="270" customWidth="1"/>
    <col min="4106" max="4106" width="11.7109375" style="270" customWidth="1"/>
    <col min="4107" max="4107" width="6.28515625" style="270" customWidth="1"/>
    <col min="4108" max="4108" width="3" style="270" customWidth="1"/>
    <col min="4109" max="4109" width="9.7109375" style="270" customWidth="1"/>
    <col min="4110" max="4110" width="7.140625" style="270" customWidth="1"/>
    <col min="4111" max="4111" width="2.5703125" style="270" customWidth="1"/>
    <col min="4112" max="4112" width="7.42578125" style="270" customWidth="1"/>
    <col min="4113" max="4113" width="2.5703125" style="270" customWidth="1"/>
    <col min="4114" max="4114" width="7.42578125" style="270" customWidth="1"/>
    <col min="4115" max="4115" width="2.5703125" style="270" customWidth="1"/>
    <col min="4116" max="4116" width="7.85546875" style="270" customWidth="1"/>
    <col min="4117" max="4117" width="2.5703125" style="270" customWidth="1"/>
    <col min="4118" max="4118" width="8.28515625" style="270" customWidth="1"/>
    <col min="4119" max="4119" width="2.5703125" style="270" customWidth="1"/>
    <col min="4120" max="4352" width="9.140625" style="270"/>
    <col min="4353" max="4353" width="5" style="270" customWidth="1"/>
    <col min="4354" max="4354" width="7" style="270" customWidth="1"/>
    <col min="4355" max="4355" width="2.42578125" style="270" customWidth="1"/>
    <col min="4356" max="4356" width="8.5703125" style="270" customWidth="1"/>
    <col min="4357" max="4357" width="2.85546875" style="270" customWidth="1"/>
    <col min="4358" max="4358" width="7.7109375" style="270" customWidth="1"/>
    <col min="4359" max="4359" width="2.5703125" style="270" customWidth="1"/>
    <col min="4360" max="4360" width="7.28515625" style="270" customWidth="1"/>
    <col min="4361" max="4361" width="2.42578125" style="270" customWidth="1"/>
    <col min="4362" max="4362" width="11.7109375" style="270" customWidth="1"/>
    <col min="4363" max="4363" width="6.28515625" style="270" customWidth="1"/>
    <col min="4364" max="4364" width="3" style="270" customWidth="1"/>
    <col min="4365" max="4365" width="9.7109375" style="270" customWidth="1"/>
    <col min="4366" max="4366" width="7.140625" style="270" customWidth="1"/>
    <col min="4367" max="4367" width="2.5703125" style="270" customWidth="1"/>
    <col min="4368" max="4368" width="7.42578125" style="270" customWidth="1"/>
    <col min="4369" max="4369" width="2.5703125" style="270" customWidth="1"/>
    <col min="4370" max="4370" width="7.42578125" style="270" customWidth="1"/>
    <col min="4371" max="4371" width="2.5703125" style="270" customWidth="1"/>
    <col min="4372" max="4372" width="7.85546875" style="270" customWidth="1"/>
    <col min="4373" max="4373" width="2.5703125" style="270" customWidth="1"/>
    <col min="4374" max="4374" width="8.28515625" style="270" customWidth="1"/>
    <col min="4375" max="4375" width="2.5703125" style="270" customWidth="1"/>
    <col min="4376" max="4608" width="9.140625" style="270"/>
    <col min="4609" max="4609" width="5" style="270" customWidth="1"/>
    <col min="4610" max="4610" width="7" style="270" customWidth="1"/>
    <col min="4611" max="4611" width="2.42578125" style="270" customWidth="1"/>
    <col min="4612" max="4612" width="8.5703125" style="270" customWidth="1"/>
    <col min="4613" max="4613" width="2.85546875" style="270" customWidth="1"/>
    <col min="4614" max="4614" width="7.7109375" style="270" customWidth="1"/>
    <col min="4615" max="4615" width="2.5703125" style="270" customWidth="1"/>
    <col min="4616" max="4616" width="7.28515625" style="270" customWidth="1"/>
    <col min="4617" max="4617" width="2.42578125" style="270" customWidth="1"/>
    <col min="4618" max="4618" width="11.7109375" style="270" customWidth="1"/>
    <col min="4619" max="4619" width="6.28515625" style="270" customWidth="1"/>
    <col min="4620" max="4620" width="3" style="270" customWidth="1"/>
    <col min="4621" max="4621" width="9.7109375" style="270" customWidth="1"/>
    <col min="4622" max="4622" width="7.140625" style="270" customWidth="1"/>
    <col min="4623" max="4623" width="2.5703125" style="270" customWidth="1"/>
    <col min="4624" max="4624" width="7.42578125" style="270" customWidth="1"/>
    <col min="4625" max="4625" width="2.5703125" style="270" customWidth="1"/>
    <col min="4626" max="4626" width="7.42578125" style="270" customWidth="1"/>
    <col min="4627" max="4627" width="2.5703125" style="270" customWidth="1"/>
    <col min="4628" max="4628" width="7.85546875" style="270" customWidth="1"/>
    <col min="4629" max="4629" width="2.5703125" style="270" customWidth="1"/>
    <col min="4630" max="4630" width="8.28515625" style="270" customWidth="1"/>
    <col min="4631" max="4631" width="2.5703125" style="270" customWidth="1"/>
    <col min="4632" max="4864" width="9.140625" style="270"/>
    <col min="4865" max="4865" width="5" style="270" customWidth="1"/>
    <col min="4866" max="4866" width="7" style="270" customWidth="1"/>
    <col min="4867" max="4867" width="2.42578125" style="270" customWidth="1"/>
    <col min="4868" max="4868" width="8.5703125" style="270" customWidth="1"/>
    <col min="4869" max="4869" width="2.85546875" style="270" customWidth="1"/>
    <col min="4870" max="4870" width="7.7109375" style="270" customWidth="1"/>
    <col min="4871" max="4871" width="2.5703125" style="270" customWidth="1"/>
    <col min="4872" max="4872" width="7.28515625" style="270" customWidth="1"/>
    <col min="4873" max="4873" width="2.42578125" style="270" customWidth="1"/>
    <col min="4874" max="4874" width="11.7109375" style="270" customWidth="1"/>
    <col min="4875" max="4875" width="6.28515625" style="270" customWidth="1"/>
    <col min="4876" max="4876" width="3" style="270" customWidth="1"/>
    <col min="4877" max="4877" width="9.7109375" style="270" customWidth="1"/>
    <col min="4878" max="4878" width="7.140625" style="270" customWidth="1"/>
    <col min="4879" max="4879" width="2.5703125" style="270" customWidth="1"/>
    <col min="4880" max="4880" width="7.42578125" style="270" customWidth="1"/>
    <col min="4881" max="4881" width="2.5703125" style="270" customWidth="1"/>
    <col min="4882" max="4882" width="7.42578125" style="270" customWidth="1"/>
    <col min="4883" max="4883" width="2.5703125" style="270" customWidth="1"/>
    <col min="4884" max="4884" width="7.85546875" style="270" customWidth="1"/>
    <col min="4885" max="4885" width="2.5703125" style="270" customWidth="1"/>
    <col min="4886" max="4886" width="8.28515625" style="270" customWidth="1"/>
    <col min="4887" max="4887" width="2.5703125" style="270" customWidth="1"/>
    <col min="4888" max="5120" width="9.140625" style="270"/>
    <col min="5121" max="5121" width="5" style="270" customWidth="1"/>
    <col min="5122" max="5122" width="7" style="270" customWidth="1"/>
    <col min="5123" max="5123" width="2.42578125" style="270" customWidth="1"/>
    <col min="5124" max="5124" width="8.5703125" style="270" customWidth="1"/>
    <col min="5125" max="5125" width="2.85546875" style="270" customWidth="1"/>
    <col min="5126" max="5126" width="7.7109375" style="270" customWidth="1"/>
    <col min="5127" max="5127" width="2.5703125" style="270" customWidth="1"/>
    <col min="5128" max="5128" width="7.28515625" style="270" customWidth="1"/>
    <col min="5129" max="5129" width="2.42578125" style="270" customWidth="1"/>
    <col min="5130" max="5130" width="11.7109375" style="270" customWidth="1"/>
    <col min="5131" max="5131" width="6.28515625" style="270" customWidth="1"/>
    <col min="5132" max="5132" width="3" style="270" customWidth="1"/>
    <col min="5133" max="5133" width="9.7109375" style="270" customWidth="1"/>
    <col min="5134" max="5134" width="7.140625" style="270" customWidth="1"/>
    <col min="5135" max="5135" width="2.5703125" style="270" customWidth="1"/>
    <col min="5136" max="5136" width="7.42578125" style="270" customWidth="1"/>
    <col min="5137" max="5137" width="2.5703125" style="270" customWidth="1"/>
    <col min="5138" max="5138" width="7.42578125" style="270" customWidth="1"/>
    <col min="5139" max="5139" width="2.5703125" style="270" customWidth="1"/>
    <col min="5140" max="5140" width="7.85546875" style="270" customWidth="1"/>
    <col min="5141" max="5141" width="2.5703125" style="270" customWidth="1"/>
    <col min="5142" max="5142" width="8.28515625" style="270" customWidth="1"/>
    <col min="5143" max="5143" width="2.5703125" style="270" customWidth="1"/>
    <col min="5144" max="5376" width="9.140625" style="270"/>
    <col min="5377" max="5377" width="5" style="270" customWidth="1"/>
    <col min="5378" max="5378" width="7" style="270" customWidth="1"/>
    <col min="5379" max="5379" width="2.42578125" style="270" customWidth="1"/>
    <col min="5380" max="5380" width="8.5703125" style="270" customWidth="1"/>
    <col min="5381" max="5381" width="2.85546875" style="270" customWidth="1"/>
    <col min="5382" max="5382" width="7.7109375" style="270" customWidth="1"/>
    <col min="5383" max="5383" width="2.5703125" style="270" customWidth="1"/>
    <col min="5384" max="5384" width="7.28515625" style="270" customWidth="1"/>
    <col min="5385" max="5385" width="2.42578125" style="270" customWidth="1"/>
    <col min="5386" max="5386" width="11.7109375" style="270" customWidth="1"/>
    <col min="5387" max="5387" width="6.28515625" style="270" customWidth="1"/>
    <col min="5388" max="5388" width="3" style="270" customWidth="1"/>
    <col min="5389" max="5389" width="9.7109375" style="270" customWidth="1"/>
    <col min="5390" max="5390" width="7.140625" style="270" customWidth="1"/>
    <col min="5391" max="5391" width="2.5703125" style="270" customWidth="1"/>
    <col min="5392" max="5392" width="7.42578125" style="270" customWidth="1"/>
    <col min="5393" max="5393" width="2.5703125" style="270" customWidth="1"/>
    <col min="5394" max="5394" width="7.42578125" style="270" customWidth="1"/>
    <col min="5395" max="5395" width="2.5703125" style="270" customWidth="1"/>
    <col min="5396" max="5396" width="7.85546875" style="270" customWidth="1"/>
    <col min="5397" max="5397" width="2.5703125" style="270" customWidth="1"/>
    <col min="5398" max="5398" width="8.28515625" style="270" customWidth="1"/>
    <col min="5399" max="5399" width="2.5703125" style="270" customWidth="1"/>
    <col min="5400" max="5632" width="9.140625" style="270"/>
    <col min="5633" max="5633" width="5" style="270" customWidth="1"/>
    <col min="5634" max="5634" width="7" style="270" customWidth="1"/>
    <col min="5635" max="5635" width="2.42578125" style="270" customWidth="1"/>
    <col min="5636" max="5636" width="8.5703125" style="270" customWidth="1"/>
    <col min="5637" max="5637" width="2.85546875" style="270" customWidth="1"/>
    <col min="5638" max="5638" width="7.7109375" style="270" customWidth="1"/>
    <col min="5639" max="5639" width="2.5703125" style="270" customWidth="1"/>
    <col min="5640" max="5640" width="7.28515625" style="270" customWidth="1"/>
    <col min="5641" max="5641" width="2.42578125" style="270" customWidth="1"/>
    <col min="5642" max="5642" width="11.7109375" style="270" customWidth="1"/>
    <col min="5643" max="5643" width="6.28515625" style="270" customWidth="1"/>
    <col min="5644" max="5644" width="3" style="270" customWidth="1"/>
    <col min="5645" max="5645" width="9.7109375" style="270" customWidth="1"/>
    <col min="5646" max="5646" width="7.140625" style="270" customWidth="1"/>
    <col min="5647" max="5647" width="2.5703125" style="270" customWidth="1"/>
    <col min="5648" max="5648" width="7.42578125" style="270" customWidth="1"/>
    <col min="5649" max="5649" width="2.5703125" style="270" customWidth="1"/>
    <col min="5650" max="5650" width="7.42578125" style="270" customWidth="1"/>
    <col min="5651" max="5651" width="2.5703125" style="270" customWidth="1"/>
    <col min="5652" max="5652" width="7.85546875" style="270" customWidth="1"/>
    <col min="5653" max="5653" width="2.5703125" style="270" customWidth="1"/>
    <col min="5654" max="5654" width="8.28515625" style="270" customWidth="1"/>
    <col min="5655" max="5655" width="2.5703125" style="270" customWidth="1"/>
    <col min="5656" max="5888" width="9.140625" style="270"/>
    <col min="5889" max="5889" width="5" style="270" customWidth="1"/>
    <col min="5890" max="5890" width="7" style="270" customWidth="1"/>
    <col min="5891" max="5891" width="2.42578125" style="270" customWidth="1"/>
    <col min="5892" max="5892" width="8.5703125" style="270" customWidth="1"/>
    <col min="5893" max="5893" width="2.85546875" style="270" customWidth="1"/>
    <col min="5894" max="5894" width="7.7109375" style="270" customWidth="1"/>
    <col min="5895" max="5895" width="2.5703125" style="270" customWidth="1"/>
    <col min="5896" max="5896" width="7.28515625" style="270" customWidth="1"/>
    <col min="5897" max="5897" width="2.42578125" style="270" customWidth="1"/>
    <col min="5898" max="5898" width="11.7109375" style="270" customWidth="1"/>
    <col min="5899" max="5899" width="6.28515625" style="270" customWidth="1"/>
    <col min="5900" max="5900" width="3" style="270" customWidth="1"/>
    <col min="5901" max="5901" width="9.7109375" style="270" customWidth="1"/>
    <col min="5902" max="5902" width="7.140625" style="270" customWidth="1"/>
    <col min="5903" max="5903" width="2.5703125" style="270" customWidth="1"/>
    <col min="5904" max="5904" width="7.42578125" style="270" customWidth="1"/>
    <col min="5905" max="5905" width="2.5703125" style="270" customWidth="1"/>
    <col min="5906" max="5906" width="7.42578125" style="270" customWidth="1"/>
    <col min="5907" max="5907" width="2.5703125" style="270" customWidth="1"/>
    <col min="5908" max="5908" width="7.85546875" style="270" customWidth="1"/>
    <col min="5909" max="5909" width="2.5703125" style="270" customWidth="1"/>
    <col min="5910" max="5910" width="8.28515625" style="270" customWidth="1"/>
    <col min="5911" max="5911" width="2.5703125" style="270" customWidth="1"/>
    <col min="5912" max="6144" width="9.140625" style="270"/>
    <col min="6145" max="6145" width="5" style="270" customWidth="1"/>
    <col min="6146" max="6146" width="7" style="270" customWidth="1"/>
    <col min="6147" max="6147" width="2.42578125" style="270" customWidth="1"/>
    <col min="6148" max="6148" width="8.5703125" style="270" customWidth="1"/>
    <col min="6149" max="6149" width="2.85546875" style="270" customWidth="1"/>
    <col min="6150" max="6150" width="7.7109375" style="270" customWidth="1"/>
    <col min="6151" max="6151" width="2.5703125" style="270" customWidth="1"/>
    <col min="6152" max="6152" width="7.28515625" style="270" customWidth="1"/>
    <col min="6153" max="6153" width="2.42578125" style="270" customWidth="1"/>
    <col min="6154" max="6154" width="11.7109375" style="270" customWidth="1"/>
    <col min="6155" max="6155" width="6.28515625" style="270" customWidth="1"/>
    <col min="6156" max="6156" width="3" style="270" customWidth="1"/>
    <col min="6157" max="6157" width="9.7109375" style="270" customWidth="1"/>
    <col min="6158" max="6158" width="7.140625" style="270" customWidth="1"/>
    <col min="6159" max="6159" width="2.5703125" style="270" customWidth="1"/>
    <col min="6160" max="6160" width="7.42578125" style="270" customWidth="1"/>
    <col min="6161" max="6161" width="2.5703125" style="270" customWidth="1"/>
    <col min="6162" max="6162" width="7.42578125" style="270" customWidth="1"/>
    <col min="6163" max="6163" width="2.5703125" style="270" customWidth="1"/>
    <col min="6164" max="6164" width="7.85546875" style="270" customWidth="1"/>
    <col min="6165" max="6165" width="2.5703125" style="270" customWidth="1"/>
    <col min="6166" max="6166" width="8.28515625" style="270" customWidth="1"/>
    <col min="6167" max="6167" width="2.5703125" style="270" customWidth="1"/>
    <col min="6168" max="6400" width="9.140625" style="270"/>
    <col min="6401" max="6401" width="5" style="270" customWidth="1"/>
    <col min="6402" max="6402" width="7" style="270" customWidth="1"/>
    <col min="6403" max="6403" width="2.42578125" style="270" customWidth="1"/>
    <col min="6404" max="6404" width="8.5703125" style="270" customWidth="1"/>
    <col min="6405" max="6405" width="2.85546875" style="270" customWidth="1"/>
    <col min="6406" max="6406" width="7.7109375" style="270" customWidth="1"/>
    <col min="6407" max="6407" width="2.5703125" style="270" customWidth="1"/>
    <col min="6408" max="6408" width="7.28515625" style="270" customWidth="1"/>
    <col min="6409" max="6409" width="2.42578125" style="270" customWidth="1"/>
    <col min="6410" max="6410" width="11.7109375" style="270" customWidth="1"/>
    <col min="6411" max="6411" width="6.28515625" style="270" customWidth="1"/>
    <col min="6412" max="6412" width="3" style="270" customWidth="1"/>
    <col min="6413" max="6413" width="9.7109375" style="270" customWidth="1"/>
    <col min="6414" max="6414" width="7.140625" style="270" customWidth="1"/>
    <col min="6415" max="6415" width="2.5703125" style="270" customWidth="1"/>
    <col min="6416" max="6416" width="7.42578125" style="270" customWidth="1"/>
    <col min="6417" max="6417" width="2.5703125" style="270" customWidth="1"/>
    <col min="6418" max="6418" width="7.42578125" style="270" customWidth="1"/>
    <col min="6419" max="6419" width="2.5703125" style="270" customWidth="1"/>
    <col min="6420" max="6420" width="7.85546875" style="270" customWidth="1"/>
    <col min="6421" max="6421" width="2.5703125" style="270" customWidth="1"/>
    <col min="6422" max="6422" width="8.28515625" style="270" customWidth="1"/>
    <col min="6423" max="6423" width="2.5703125" style="270" customWidth="1"/>
    <col min="6424" max="6656" width="9.140625" style="270"/>
    <col min="6657" max="6657" width="5" style="270" customWidth="1"/>
    <col min="6658" max="6658" width="7" style="270" customWidth="1"/>
    <col min="6659" max="6659" width="2.42578125" style="270" customWidth="1"/>
    <col min="6660" max="6660" width="8.5703125" style="270" customWidth="1"/>
    <col min="6661" max="6661" width="2.85546875" style="270" customWidth="1"/>
    <col min="6662" max="6662" width="7.7109375" style="270" customWidth="1"/>
    <col min="6663" max="6663" width="2.5703125" style="270" customWidth="1"/>
    <col min="6664" max="6664" width="7.28515625" style="270" customWidth="1"/>
    <col min="6665" max="6665" width="2.42578125" style="270" customWidth="1"/>
    <col min="6666" max="6666" width="11.7109375" style="270" customWidth="1"/>
    <col min="6667" max="6667" width="6.28515625" style="270" customWidth="1"/>
    <col min="6668" max="6668" width="3" style="270" customWidth="1"/>
    <col min="6669" max="6669" width="9.7109375" style="270" customWidth="1"/>
    <col min="6670" max="6670" width="7.140625" style="270" customWidth="1"/>
    <col min="6671" max="6671" width="2.5703125" style="270" customWidth="1"/>
    <col min="6672" max="6672" width="7.42578125" style="270" customWidth="1"/>
    <col min="6673" max="6673" width="2.5703125" style="270" customWidth="1"/>
    <col min="6674" max="6674" width="7.42578125" style="270" customWidth="1"/>
    <col min="6675" max="6675" width="2.5703125" style="270" customWidth="1"/>
    <col min="6676" max="6676" width="7.85546875" style="270" customWidth="1"/>
    <col min="6677" max="6677" width="2.5703125" style="270" customWidth="1"/>
    <col min="6678" max="6678" width="8.28515625" style="270" customWidth="1"/>
    <col min="6679" max="6679" width="2.5703125" style="270" customWidth="1"/>
    <col min="6680" max="6912" width="9.140625" style="270"/>
    <col min="6913" max="6913" width="5" style="270" customWidth="1"/>
    <col min="6914" max="6914" width="7" style="270" customWidth="1"/>
    <col min="6915" max="6915" width="2.42578125" style="270" customWidth="1"/>
    <col min="6916" max="6916" width="8.5703125" style="270" customWidth="1"/>
    <col min="6917" max="6917" width="2.85546875" style="270" customWidth="1"/>
    <col min="6918" max="6918" width="7.7109375" style="270" customWidth="1"/>
    <col min="6919" max="6919" width="2.5703125" style="270" customWidth="1"/>
    <col min="6920" max="6920" width="7.28515625" style="270" customWidth="1"/>
    <col min="6921" max="6921" width="2.42578125" style="270" customWidth="1"/>
    <col min="6922" max="6922" width="11.7109375" style="270" customWidth="1"/>
    <col min="6923" max="6923" width="6.28515625" style="270" customWidth="1"/>
    <col min="6924" max="6924" width="3" style="270" customWidth="1"/>
    <col min="6925" max="6925" width="9.7109375" style="270" customWidth="1"/>
    <col min="6926" max="6926" width="7.140625" style="270" customWidth="1"/>
    <col min="6927" max="6927" width="2.5703125" style="270" customWidth="1"/>
    <col min="6928" max="6928" width="7.42578125" style="270" customWidth="1"/>
    <col min="6929" max="6929" width="2.5703125" style="270" customWidth="1"/>
    <col min="6930" max="6930" width="7.42578125" style="270" customWidth="1"/>
    <col min="6931" max="6931" width="2.5703125" style="270" customWidth="1"/>
    <col min="6932" max="6932" width="7.85546875" style="270" customWidth="1"/>
    <col min="6933" max="6933" width="2.5703125" style="270" customWidth="1"/>
    <col min="6934" max="6934" width="8.28515625" style="270" customWidth="1"/>
    <col min="6935" max="6935" width="2.5703125" style="270" customWidth="1"/>
    <col min="6936" max="7168" width="9.140625" style="270"/>
    <col min="7169" max="7169" width="5" style="270" customWidth="1"/>
    <col min="7170" max="7170" width="7" style="270" customWidth="1"/>
    <col min="7171" max="7171" width="2.42578125" style="270" customWidth="1"/>
    <col min="7172" max="7172" width="8.5703125" style="270" customWidth="1"/>
    <col min="7173" max="7173" width="2.85546875" style="270" customWidth="1"/>
    <col min="7174" max="7174" width="7.7109375" style="270" customWidth="1"/>
    <col min="7175" max="7175" width="2.5703125" style="270" customWidth="1"/>
    <col min="7176" max="7176" width="7.28515625" style="270" customWidth="1"/>
    <col min="7177" max="7177" width="2.42578125" style="270" customWidth="1"/>
    <col min="7178" max="7178" width="11.7109375" style="270" customWidth="1"/>
    <col min="7179" max="7179" width="6.28515625" style="270" customWidth="1"/>
    <col min="7180" max="7180" width="3" style="270" customWidth="1"/>
    <col min="7181" max="7181" width="9.7109375" style="270" customWidth="1"/>
    <col min="7182" max="7182" width="7.140625" style="270" customWidth="1"/>
    <col min="7183" max="7183" width="2.5703125" style="270" customWidth="1"/>
    <col min="7184" max="7184" width="7.42578125" style="270" customWidth="1"/>
    <col min="7185" max="7185" width="2.5703125" style="270" customWidth="1"/>
    <col min="7186" max="7186" width="7.42578125" style="270" customWidth="1"/>
    <col min="7187" max="7187" width="2.5703125" style="270" customWidth="1"/>
    <col min="7188" max="7188" width="7.85546875" style="270" customWidth="1"/>
    <col min="7189" max="7189" width="2.5703125" style="270" customWidth="1"/>
    <col min="7190" max="7190" width="8.28515625" style="270" customWidth="1"/>
    <col min="7191" max="7191" width="2.5703125" style="270" customWidth="1"/>
    <col min="7192" max="7424" width="9.140625" style="270"/>
    <col min="7425" max="7425" width="5" style="270" customWidth="1"/>
    <col min="7426" max="7426" width="7" style="270" customWidth="1"/>
    <col min="7427" max="7427" width="2.42578125" style="270" customWidth="1"/>
    <col min="7428" max="7428" width="8.5703125" style="270" customWidth="1"/>
    <col min="7429" max="7429" width="2.85546875" style="270" customWidth="1"/>
    <col min="7430" max="7430" width="7.7109375" style="270" customWidth="1"/>
    <col min="7431" max="7431" width="2.5703125" style="270" customWidth="1"/>
    <col min="7432" max="7432" width="7.28515625" style="270" customWidth="1"/>
    <col min="7433" max="7433" width="2.42578125" style="270" customWidth="1"/>
    <col min="7434" max="7434" width="11.7109375" style="270" customWidth="1"/>
    <col min="7435" max="7435" width="6.28515625" style="270" customWidth="1"/>
    <col min="7436" max="7436" width="3" style="270" customWidth="1"/>
    <col min="7437" max="7437" width="9.7109375" style="270" customWidth="1"/>
    <col min="7438" max="7438" width="7.140625" style="270" customWidth="1"/>
    <col min="7439" max="7439" width="2.5703125" style="270" customWidth="1"/>
    <col min="7440" max="7440" width="7.42578125" style="270" customWidth="1"/>
    <col min="7441" max="7441" width="2.5703125" style="270" customWidth="1"/>
    <col min="7442" max="7442" width="7.42578125" style="270" customWidth="1"/>
    <col min="7443" max="7443" width="2.5703125" style="270" customWidth="1"/>
    <col min="7444" max="7444" width="7.85546875" style="270" customWidth="1"/>
    <col min="7445" max="7445" width="2.5703125" style="270" customWidth="1"/>
    <col min="7446" max="7446" width="8.28515625" style="270" customWidth="1"/>
    <col min="7447" max="7447" width="2.5703125" style="270" customWidth="1"/>
    <col min="7448" max="7680" width="9.140625" style="270"/>
    <col min="7681" max="7681" width="5" style="270" customWidth="1"/>
    <col min="7682" max="7682" width="7" style="270" customWidth="1"/>
    <col min="7683" max="7683" width="2.42578125" style="270" customWidth="1"/>
    <col min="7684" max="7684" width="8.5703125" style="270" customWidth="1"/>
    <col min="7685" max="7685" width="2.85546875" style="270" customWidth="1"/>
    <col min="7686" max="7686" width="7.7109375" style="270" customWidth="1"/>
    <col min="7687" max="7687" width="2.5703125" style="270" customWidth="1"/>
    <col min="7688" max="7688" width="7.28515625" style="270" customWidth="1"/>
    <col min="7689" max="7689" width="2.42578125" style="270" customWidth="1"/>
    <col min="7690" max="7690" width="11.7109375" style="270" customWidth="1"/>
    <col min="7691" max="7691" width="6.28515625" style="270" customWidth="1"/>
    <col min="7692" max="7692" width="3" style="270" customWidth="1"/>
    <col min="7693" max="7693" width="9.7109375" style="270" customWidth="1"/>
    <col min="7694" max="7694" width="7.140625" style="270" customWidth="1"/>
    <col min="7695" max="7695" width="2.5703125" style="270" customWidth="1"/>
    <col min="7696" max="7696" width="7.42578125" style="270" customWidth="1"/>
    <col min="7697" max="7697" width="2.5703125" style="270" customWidth="1"/>
    <col min="7698" max="7698" width="7.42578125" style="270" customWidth="1"/>
    <col min="7699" max="7699" width="2.5703125" style="270" customWidth="1"/>
    <col min="7700" max="7700" width="7.85546875" style="270" customWidth="1"/>
    <col min="7701" max="7701" width="2.5703125" style="270" customWidth="1"/>
    <col min="7702" max="7702" width="8.28515625" style="270" customWidth="1"/>
    <col min="7703" max="7703" width="2.5703125" style="270" customWidth="1"/>
    <col min="7704" max="7936" width="9.140625" style="270"/>
    <col min="7937" max="7937" width="5" style="270" customWidth="1"/>
    <col min="7938" max="7938" width="7" style="270" customWidth="1"/>
    <col min="7939" max="7939" width="2.42578125" style="270" customWidth="1"/>
    <col min="7940" max="7940" width="8.5703125" style="270" customWidth="1"/>
    <col min="7941" max="7941" width="2.85546875" style="270" customWidth="1"/>
    <col min="7942" max="7942" width="7.7109375" style="270" customWidth="1"/>
    <col min="7943" max="7943" width="2.5703125" style="270" customWidth="1"/>
    <col min="7944" max="7944" width="7.28515625" style="270" customWidth="1"/>
    <col min="7945" max="7945" width="2.42578125" style="270" customWidth="1"/>
    <col min="7946" max="7946" width="11.7109375" style="270" customWidth="1"/>
    <col min="7947" max="7947" width="6.28515625" style="270" customWidth="1"/>
    <col min="7948" max="7948" width="3" style="270" customWidth="1"/>
    <col min="7949" max="7949" width="9.7109375" style="270" customWidth="1"/>
    <col min="7950" max="7950" width="7.140625" style="270" customWidth="1"/>
    <col min="7951" max="7951" width="2.5703125" style="270" customWidth="1"/>
    <col min="7952" max="7952" width="7.42578125" style="270" customWidth="1"/>
    <col min="7953" max="7953" width="2.5703125" style="270" customWidth="1"/>
    <col min="7954" max="7954" width="7.42578125" style="270" customWidth="1"/>
    <col min="7955" max="7955" width="2.5703125" style="270" customWidth="1"/>
    <col min="7956" max="7956" width="7.85546875" style="270" customWidth="1"/>
    <col min="7957" max="7957" width="2.5703125" style="270" customWidth="1"/>
    <col min="7958" max="7958" width="8.28515625" style="270" customWidth="1"/>
    <col min="7959" max="7959" width="2.5703125" style="270" customWidth="1"/>
    <col min="7960" max="8192" width="9.140625" style="270"/>
    <col min="8193" max="8193" width="5" style="270" customWidth="1"/>
    <col min="8194" max="8194" width="7" style="270" customWidth="1"/>
    <col min="8195" max="8195" width="2.42578125" style="270" customWidth="1"/>
    <col min="8196" max="8196" width="8.5703125" style="270" customWidth="1"/>
    <col min="8197" max="8197" width="2.85546875" style="270" customWidth="1"/>
    <col min="8198" max="8198" width="7.7109375" style="270" customWidth="1"/>
    <col min="8199" max="8199" width="2.5703125" style="270" customWidth="1"/>
    <col min="8200" max="8200" width="7.28515625" style="270" customWidth="1"/>
    <col min="8201" max="8201" width="2.42578125" style="270" customWidth="1"/>
    <col min="8202" max="8202" width="11.7109375" style="270" customWidth="1"/>
    <col min="8203" max="8203" width="6.28515625" style="270" customWidth="1"/>
    <col min="8204" max="8204" width="3" style="270" customWidth="1"/>
    <col min="8205" max="8205" width="9.7109375" style="270" customWidth="1"/>
    <col min="8206" max="8206" width="7.140625" style="270" customWidth="1"/>
    <col min="8207" max="8207" width="2.5703125" style="270" customWidth="1"/>
    <col min="8208" max="8208" width="7.42578125" style="270" customWidth="1"/>
    <col min="8209" max="8209" width="2.5703125" style="270" customWidth="1"/>
    <col min="8210" max="8210" width="7.42578125" style="270" customWidth="1"/>
    <col min="8211" max="8211" width="2.5703125" style="270" customWidth="1"/>
    <col min="8212" max="8212" width="7.85546875" style="270" customWidth="1"/>
    <col min="8213" max="8213" width="2.5703125" style="270" customWidth="1"/>
    <col min="8214" max="8214" width="8.28515625" style="270" customWidth="1"/>
    <col min="8215" max="8215" width="2.5703125" style="270" customWidth="1"/>
    <col min="8216" max="8448" width="9.140625" style="270"/>
    <col min="8449" max="8449" width="5" style="270" customWidth="1"/>
    <col min="8450" max="8450" width="7" style="270" customWidth="1"/>
    <col min="8451" max="8451" width="2.42578125" style="270" customWidth="1"/>
    <col min="8452" max="8452" width="8.5703125" style="270" customWidth="1"/>
    <col min="8453" max="8453" width="2.85546875" style="270" customWidth="1"/>
    <col min="8454" max="8454" width="7.7109375" style="270" customWidth="1"/>
    <col min="8455" max="8455" width="2.5703125" style="270" customWidth="1"/>
    <col min="8456" max="8456" width="7.28515625" style="270" customWidth="1"/>
    <col min="8457" max="8457" width="2.42578125" style="270" customWidth="1"/>
    <col min="8458" max="8458" width="11.7109375" style="270" customWidth="1"/>
    <col min="8459" max="8459" width="6.28515625" style="270" customWidth="1"/>
    <col min="8460" max="8460" width="3" style="270" customWidth="1"/>
    <col min="8461" max="8461" width="9.7109375" style="270" customWidth="1"/>
    <col min="8462" max="8462" width="7.140625" style="270" customWidth="1"/>
    <col min="8463" max="8463" width="2.5703125" style="270" customWidth="1"/>
    <col min="8464" max="8464" width="7.42578125" style="270" customWidth="1"/>
    <col min="8465" max="8465" width="2.5703125" style="270" customWidth="1"/>
    <col min="8466" max="8466" width="7.42578125" style="270" customWidth="1"/>
    <col min="8467" max="8467" width="2.5703125" style="270" customWidth="1"/>
    <col min="8468" max="8468" width="7.85546875" style="270" customWidth="1"/>
    <col min="8469" max="8469" width="2.5703125" style="270" customWidth="1"/>
    <col min="8470" max="8470" width="8.28515625" style="270" customWidth="1"/>
    <col min="8471" max="8471" width="2.5703125" style="270" customWidth="1"/>
    <col min="8472" max="8704" width="9.140625" style="270"/>
    <col min="8705" max="8705" width="5" style="270" customWidth="1"/>
    <col min="8706" max="8706" width="7" style="270" customWidth="1"/>
    <col min="8707" max="8707" width="2.42578125" style="270" customWidth="1"/>
    <col min="8708" max="8708" width="8.5703125" style="270" customWidth="1"/>
    <col min="8709" max="8709" width="2.85546875" style="270" customWidth="1"/>
    <col min="8710" max="8710" width="7.7109375" style="270" customWidth="1"/>
    <col min="8711" max="8711" width="2.5703125" style="270" customWidth="1"/>
    <col min="8712" max="8712" width="7.28515625" style="270" customWidth="1"/>
    <col min="8713" max="8713" width="2.42578125" style="270" customWidth="1"/>
    <col min="8714" max="8714" width="11.7109375" style="270" customWidth="1"/>
    <col min="8715" max="8715" width="6.28515625" style="270" customWidth="1"/>
    <col min="8716" max="8716" width="3" style="270" customWidth="1"/>
    <col min="8717" max="8717" width="9.7109375" style="270" customWidth="1"/>
    <col min="8718" max="8718" width="7.140625" style="270" customWidth="1"/>
    <col min="8719" max="8719" width="2.5703125" style="270" customWidth="1"/>
    <col min="8720" max="8720" width="7.42578125" style="270" customWidth="1"/>
    <col min="8721" max="8721" width="2.5703125" style="270" customWidth="1"/>
    <col min="8722" max="8722" width="7.42578125" style="270" customWidth="1"/>
    <col min="8723" max="8723" width="2.5703125" style="270" customWidth="1"/>
    <col min="8724" max="8724" width="7.85546875" style="270" customWidth="1"/>
    <col min="8725" max="8725" width="2.5703125" style="270" customWidth="1"/>
    <col min="8726" max="8726" width="8.28515625" style="270" customWidth="1"/>
    <col min="8727" max="8727" width="2.5703125" style="270" customWidth="1"/>
    <col min="8728" max="8960" width="9.140625" style="270"/>
    <col min="8961" max="8961" width="5" style="270" customWidth="1"/>
    <col min="8962" max="8962" width="7" style="270" customWidth="1"/>
    <col min="8963" max="8963" width="2.42578125" style="270" customWidth="1"/>
    <col min="8964" max="8964" width="8.5703125" style="270" customWidth="1"/>
    <col min="8965" max="8965" width="2.85546875" style="270" customWidth="1"/>
    <col min="8966" max="8966" width="7.7109375" style="270" customWidth="1"/>
    <col min="8967" max="8967" width="2.5703125" style="270" customWidth="1"/>
    <col min="8968" max="8968" width="7.28515625" style="270" customWidth="1"/>
    <col min="8969" max="8969" width="2.42578125" style="270" customWidth="1"/>
    <col min="8970" max="8970" width="11.7109375" style="270" customWidth="1"/>
    <col min="8971" max="8971" width="6.28515625" style="270" customWidth="1"/>
    <col min="8972" max="8972" width="3" style="270" customWidth="1"/>
    <col min="8973" max="8973" width="9.7109375" style="270" customWidth="1"/>
    <col min="8974" max="8974" width="7.140625" style="270" customWidth="1"/>
    <col min="8975" max="8975" width="2.5703125" style="270" customWidth="1"/>
    <col min="8976" max="8976" width="7.42578125" style="270" customWidth="1"/>
    <col min="8977" max="8977" width="2.5703125" style="270" customWidth="1"/>
    <col min="8978" max="8978" width="7.42578125" style="270" customWidth="1"/>
    <col min="8979" max="8979" width="2.5703125" style="270" customWidth="1"/>
    <col min="8980" max="8980" width="7.85546875" style="270" customWidth="1"/>
    <col min="8981" max="8981" width="2.5703125" style="270" customWidth="1"/>
    <col min="8982" max="8982" width="8.28515625" style="270" customWidth="1"/>
    <col min="8983" max="8983" width="2.5703125" style="270" customWidth="1"/>
    <col min="8984" max="9216" width="9.140625" style="270"/>
    <col min="9217" max="9217" width="5" style="270" customWidth="1"/>
    <col min="9218" max="9218" width="7" style="270" customWidth="1"/>
    <col min="9219" max="9219" width="2.42578125" style="270" customWidth="1"/>
    <col min="9220" max="9220" width="8.5703125" style="270" customWidth="1"/>
    <col min="9221" max="9221" width="2.85546875" style="270" customWidth="1"/>
    <col min="9222" max="9222" width="7.7109375" style="270" customWidth="1"/>
    <col min="9223" max="9223" width="2.5703125" style="270" customWidth="1"/>
    <col min="9224" max="9224" width="7.28515625" style="270" customWidth="1"/>
    <col min="9225" max="9225" width="2.42578125" style="270" customWidth="1"/>
    <col min="9226" max="9226" width="11.7109375" style="270" customWidth="1"/>
    <col min="9227" max="9227" width="6.28515625" style="270" customWidth="1"/>
    <col min="9228" max="9228" width="3" style="270" customWidth="1"/>
    <col min="9229" max="9229" width="9.7109375" style="270" customWidth="1"/>
    <col min="9230" max="9230" width="7.140625" style="270" customWidth="1"/>
    <col min="9231" max="9231" width="2.5703125" style="270" customWidth="1"/>
    <col min="9232" max="9232" width="7.42578125" style="270" customWidth="1"/>
    <col min="9233" max="9233" width="2.5703125" style="270" customWidth="1"/>
    <col min="9234" max="9234" width="7.42578125" style="270" customWidth="1"/>
    <col min="9235" max="9235" width="2.5703125" style="270" customWidth="1"/>
    <col min="9236" max="9236" width="7.85546875" style="270" customWidth="1"/>
    <col min="9237" max="9237" width="2.5703125" style="270" customWidth="1"/>
    <col min="9238" max="9238" width="8.28515625" style="270" customWidth="1"/>
    <col min="9239" max="9239" width="2.5703125" style="270" customWidth="1"/>
    <col min="9240" max="9472" width="9.140625" style="270"/>
    <col min="9473" max="9473" width="5" style="270" customWidth="1"/>
    <col min="9474" max="9474" width="7" style="270" customWidth="1"/>
    <col min="9475" max="9475" width="2.42578125" style="270" customWidth="1"/>
    <col min="9476" max="9476" width="8.5703125" style="270" customWidth="1"/>
    <col min="9477" max="9477" width="2.85546875" style="270" customWidth="1"/>
    <col min="9478" max="9478" width="7.7109375" style="270" customWidth="1"/>
    <col min="9479" max="9479" width="2.5703125" style="270" customWidth="1"/>
    <col min="9480" max="9480" width="7.28515625" style="270" customWidth="1"/>
    <col min="9481" max="9481" width="2.42578125" style="270" customWidth="1"/>
    <col min="9482" max="9482" width="11.7109375" style="270" customWidth="1"/>
    <col min="9483" max="9483" width="6.28515625" style="270" customWidth="1"/>
    <col min="9484" max="9484" width="3" style="270" customWidth="1"/>
    <col min="9485" max="9485" width="9.7109375" style="270" customWidth="1"/>
    <col min="9486" max="9486" width="7.140625" style="270" customWidth="1"/>
    <col min="9487" max="9487" width="2.5703125" style="270" customWidth="1"/>
    <col min="9488" max="9488" width="7.42578125" style="270" customWidth="1"/>
    <col min="9489" max="9489" width="2.5703125" style="270" customWidth="1"/>
    <col min="9490" max="9490" width="7.42578125" style="270" customWidth="1"/>
    <col min="9491" max="9491" width="2.5703125" style="270" customWidth="1"/>
    <col min="9492" max="9492" width="7.85546875" style="270" customWidth="1"/>
    <col min="9493" max="9493" width="2.5703125" style="270" customWidth="1"/>
    <col min="9494" max="9494" width="8.28515625" style="270" customWidth="1"/>
    <col min="9495" max="9495" width="2.5703125" style="270" customWidth="1"/>
    <col min="9496" max="9728" width="9.140625" style="270"/>
    <col min="9729" max="9729" width="5" style="270" customWidth="1"/>
    <col min="9730" max="9730" width="7" style="270" customWidth="1"/>
    <col min="9731" max="9731" width="2.42578125" style="270" customWidth="1"/>
    <col min="9732" max="9732" width="8.5703125" style="270" customWidth="1"/>
    <col min="9733" max="9733" width="2.85546875" style="270" customWidth="1"/>
    <col min="9734" max="9734" width="7.7109375" style="270" customWidth="1"/>
    <col min="9735" max="9735" width="2.5703125" style="270" customWidth="1"/>
    <col min="9736" max="9736" width="7.28515625" style="270" customWidth="1"/>
    <col min="9737" max="9737" width="2.42578125" style="270" customWidth="1"/>
    <col min="9738" max="9738" width="11.7109375" style="270" customWidth="1"/>
    <col min="9739" max="9739" width="6.28515625" style="270" customWidth="1"/>
    <col min="9740" max="9740" width="3" style="270" customWidth="1"/>
    <col min="9741" max="9741" width="9.7109375" style="270" customWidth="1"/>
    <col min="9742" max="9742" width="7.140625" style="270" customWidth="1"/>
    <col min="9743" max="9743" width="2.5703125" style="270" customWidth="1"/>
    <col min="9744" max="9744" width="7.42578125" style="270" customWidth="1"/>
    <col min="9745" max="9745" width="2.5703125" style="270" customWidth="1"/>
    <col min="9746" max="9746" width="7.42578125" style="270" customWidth="1"/>
    <col min="9747" max="9747" width="2.5703125" style="270" customWidth="1"/>
    <col min="9748" max="9748" width="7.85546875" style="270" customWidth="1"/>
    <col min="9749" max="9749" width="2.5703125" style="270" customWidth="1"/>
    <col min="9750" max="9750" width="8.28515625" style="270" customWidth="1"/>
    <col min="9751" max="9751" width="2.5703125" style="270" customWidth="1"/>
    <col min="9752" max="9984" width="9.140625" style="270"/>
    <col min="9985" max="9985" width="5" style="270" customWidth="1"/>
    <col min="9986" max="9986" width="7" style="270" customWidth="1"/>
    <col min="9987" max="9987" width="2.42578125" style="270" customWidth="1"/>
    <col min="9988" max="9988" width="8.5703125" style="270" customWidth="1"/>
    <col min="9989" max="9989" width="2.85546875" style="270" customWidth="1"/>
    <col min="9990" max="9990" width="7.7109375" style="270" customWidth="1"/>
    <col min="9991" max="9991" width="2.5703125" style="270" customWidth="1"/>
    <col min="9992" max="9992" width="7.28515625" style="270" customWidth="1"/>
    <col min="9993" max="9993" width="2.42578125" style="270" customWidth="1"/>
    <col min="9994" max="9994" width="11.7109375" style="270" customWidth="1"/>
    <col min="9995" max="9995" width="6.28515625" style="270" customWidth="1"/>
    <col min="9996" max="9996" width="3" style="270" customWidth="1"/>
    <col min="9997" max="9997" width="9.7109375" style="270" customWidth="1"/>
    <col min="9998" max="9998" width="7.140625" style="270" customWidth="1"/>
    <col min="9999" max="9999" width="2.5703125" style="270" customWidth="1"/>
    <col min="10000" max="10000" width="7.42578125" style="270" customWidth="1"/>
    <col min="10001" max="10001" width="2.5703125" style="270" customWidth="1"/>
    <col min="10002" max="10002" width="7.42578125" style="270" customWidth="1"/>
    <col min="10003" max="10003" width="2.5703125" style="270" customWidth="1"/>
    <col min="10004" max="10004" width="7.85546875" style="270" customWidth="1"/>
    <col min="10005" max="10005" width="2.5703125" style="270" customWidth="1"/>
    <col min="10006" max="10006" width="8.28515625" style="270" customWidth="1"/>
    <col min="10007" max="10007" width="2.5703125" style="270" customWidth="1"/>
    <col min="10008" max="10240" width="9.140625" style="270"/>
    <col min="10241" max="10241" width="5" style="270" customWidth="1"/>
    <col min="10242" max="10242" width="7" style="270" customWidth="1"/>
    <col min="10243" max="10243" width="2.42578125" style="270" customWidth="1"/>
    <col min="10244" max="10244" width="8.5703125" style="270" customWidth="1"/>
    <col min="10245" max="10245" width="2.85546875" style="270" customWidth="1"/>
    <col min="10246" max="10246" width="7.7109375" style="270" customWidth="1"/>
    <col min="10247" max="10247" width="2.5703125" style="270" customWidth="1"/>
    <col min="10248" max="10248" width="7.28515625" style="270" customWidth="1"/>
    <col min="10249" max="10249" width="2.42578125" style="270" customWidth="1"/>
    <col min="10250" max="10250" width="11.7109375" style="270" customWidth="1"/>
    <col min="10251" max="10251" width="6.28515625" style="270" customWidth="1"/>
    <col min="10252" max="10252" width="3" style="270" customWidth="1"/>
    <col min="10253" max="10253" width="9.7109375" style="270" customWidth="1"/>
    <col min="10254" max="10254" width="7.140625" style="270" customWidth="1"/>
    <col min="10255" max="10255" width="2.5703125" style="270" customWidth="1"/>
    <col min="10256" max="10256" width="7.42578125" style="270" customWidth="1"/>
    <col min="10257" max="10257" width="2.5703125" style="270" customWidth="1"/>
    <col min="10258" max="10258" width="7.42578125" style="270" customWidth="1"/>
    <col min="10259" max="10259" width="2.5703125" style="270" customWidth="1"/>
    <col min="10260" max="10260" width="7.85546875" style="270" customWidth="1"/>
    <col min="10261" max="10261" width="2.5703125" style="270" customWidth="1"/>
    <col min="10262" max="10262" width="8.28515625" style="270" customWidth="1"/>
    <col min="10263" max="10263" width="2.5703125" style="270" customWidth="1"/>
    <col min="10264" max="10496" width="9.140625" style="270"/>
    <col min="10497" max="10497" width="5" style="270" customWidth="1"/>
    <col min="10498" max="10498" width="7" style="270" customWidth="1"/>
    <col min="10499" max="10499" width="2.42578125" style="270" customWidth="1"/>
    <col min="10500" max="10500" width="8.5703125" style="270" customWidth="1"/>
    <col min="10501" max="10501" width="2.85546875" style="270" customWidth="1"/>
    <col min="10502" max="10502" width="7.7109375" style="270" customWidth="1"/>
    <col min="10503" max="10503" width="2.5703125" style="270" customWidth="1"/>
    <col min="10504" max="10504" width="7.28515625" style="270" customWidth="1"/>
    <col min="10505" max="10505" width="2.42578125" style="270" customWidth="1"/>
    <col min="10506" max="10506" width="11.7109375" style="270" customWidth="1"/>
    <col min="10507" max="10507" width="6.28515625" style="270" customWidth="1"/>
    <col min="10508" max="10508" width="3" style="270" customWidth="1"/>
    <col min="10509" max="10509" width="9.7109375" style="270" customWidth="1"/>
    <col min="10510" max="10510" width="7.140625" style="270" customWidth="1"/>
    <col min="10511" max="10511" width="2.5703125" style="270" customWidth="1"/>
    <col min="10512" max="10512" width="7.42578125" style="270" customWidth="1"/>
    <col min="10513" max="10513" width="2.5703125" style="270" customWidth="1"/>
    <col min="10514" max="10514" width="7.42578125" style="270" customWidth="1"/>
    <col min="10515" max="10515" width="2.5703125" style="270" customWidth="1"/>
    <col min="10516" max="10516" width="7.85546875" style="270" customWidth="1"/>
    <col min="10517" max="10517" width="2.5703125" style="270" customWidth="1"/>
    <col min="10518" max="10518" width="8.28515625" style="270" customWidth="1"/>
    <col min="10519" max="10519" width="2.5703125" style="270" customWidth="1"/>
    <col min="10520" max="10752" width="9.140625" style="270"/>
    <col min="10753" max="10753" width="5" style="270" customWidth="1"/>
    <col min="10754" max="10754" width="7" style="270" customWidth="1"/>
    <col min="10755" max="10755" width="2.42578125" style="270" customWidth="1"/>
    <col min="10756" max="10756" width="8.5703125" style="270" customWidth="1"/>
    <col min="10757" max="10757" width="2.85546875" style="270" customWidth="1"/>
    <col min="10758" max="10758" width="7.7109375" style="270" customWidth="1"/>
    <col min="10759" max="10759" width="2.5703125" style="270" customWidth="1"/>
    <col min="10760" max="10760" width="7.28515625" style="270" customWidth="1"/>
    <col min="10761" max="10761" width="2.42578125" style="270" customWidth="1"/>
    <col min="10762" max="10762" width="11.7109375" style="270" customWidth="1"/>
    <col min="10763" max="10763" width="6.28515625" style="270" customWidth="1"/>
    <col min="10764" max="10764" width="3" style="270" customWidth="1"/>
    <col min="10765" max="10765" width="9.7109375" style="270" customWidth="1"/>
    <col min="10766" max="10766" width="7.140625" style="270" customWidth="1"/>
    <col min="10767" max="10767" width="2.5703125" style="270" customWidth="1"/>
    <col min="10768" max="10768" width="7.42578125" style="270" customWidth="1"/>
    <col min="10769" max="10769" width="2.5703125" style="270" customWidth="1"/>
    <col min="10770" max="10770" width="7.42578125" style="270" customWidth="1"/>
    <col min="10771" max="10771" width="2.5703125" style="270" customWidth="1"/>
    <col min="10772" max="10772" width="7.85546875" style="270" customWidth="1"/>
    <col min="10773" max="10773" width="2.5703125" style="270" customWidth="1"/>
    <col min="10774" max="10774" width="8.28515625" style="270" customWidth="1"/>
    <col min="10775" max="10775" width="2.5703125" style="270" customWidth="1"/>
    <col min="10776" max="11008" width="9.140625" style="270"/>
    <col min="11009" max="11009" width="5" style="270" customWidth="1"/>
    <col min="11010" max="11010" width="7" style="270" customWidth="1"/>
    <col min="11011" max="11011" width="2.42578125" style="270" customWidth="1"/>
    <col min="11012" max="11012" width="8.5703125" style="270" customWidth="1"/>
    <col min="11013" max="11013" width="2.85546875" style="270" customWidth="1"/>
    <col min="11014" max="11014" width="7.7109375" style="270" customWidth="1"/>
    <col min="11015" max="11015" width="2.5703125" style="270" customWidth="1"/>
    <col min="11016" max="11016" width="7.28515625" style="270" customWidth="1"/>
    <col min="11017" max="11017" width="2.42578125" style="270" customWidth="1"/>
    <col min="11018" max="11018" width="11.7109375" style="270" customWidth="1"/>
    <col min="11019" max="11019" width="6.28515625" style="270" customWidth="1"/>
    <col min="11020" max="11020" width="3" style="270" customWidth="1"/>
    <col min="11021" max="11021" width="9.7109375" style="270" customWidth="1"/>
    <col min="11022" max="11022" width="7.140625" style="270" customWidth="1"/>
    <col min="11023" max="11023" width="2.5703125" style="270" customWidth="1"/>
    <col min="11024" max="11024" width="7.42578125" style="270" customWidth="1"/>
    <col min="11025" max="11025" width="2.5703125" style="270" customWidth="1"/>
    <col min="11026" max="11026" width="7.42578125" style="270" customWidth="1"/>
    <col min="11027" max="11027" width="2.5703125" style="270" customWidth="1"/>
    <col min="11028" max="11028" width="7.85546875" style="270" customWidth="1"/>
    <col min="11029" max="11029" width="2.5703125" style="270" customWidth="1"/>
    <col min="11030" max="11030" width="8.28515625" style="270" customWidth="1"/>
    <col min="11031" max="11031" width="2.5703125" style="270" customWidth="1"/>
    <col min="11032" max="11264" width="9.140625" style="270"/>
    <col min="11265" max="11265" width="5" style="270" customWidth="1"/>
    <col min="11266" max="11266" width="7" style="270" customWidth="1"/>
    <col min="11267" max="11267" width="2.42578125" style="270" customWidth="1"/>
    <col min="11268" max="11268" width="8.5703125" style="270" customWidth="1"/>
    <col min="11269" max="11269" width="2.85546875" style="270" customWidth="1"/>
    <col min="11270" max="11270" width="7.7109375" style="270" customWidth="1"/>
    <col min="11271" max="11271" width="2.5703125" style="270" customWidth="1"/>
    <col min="11272" max="11272" width="7.28515625" style="270" customWidth="1"/>
    <col min="11273" max="11273" width="2.42578125" style="270" customWidth="1"/>
    <col min="11274" max="11274" width="11.7109375" style="270" customWidth="1"/>
    <col min="11275" max="11275" width="6.28515625" style="270" customWidth="1"/>
    <col min="11276" max="11276" width="3" style="270" customWidth="1"/>
    <col min="11277" max="11277" width="9.7109375" style="270" customWidth="1"/>
    <col min="11278" max="11278" width="7.140625" style="270" customWidth="1"/>
    <col min="11279" max="11279" width="2.5703125" style="270" customWidth="1"/>
    <col min="11280" max="11280" width="7.42578125" style="270" customWidth="1"/>
    <col min="11281" max="11281" width="2.5703125" style="270" customWidth="1"/>
    <col min="11282" max="11282" width="7.42578125" style="270" customWidth="1"/>
    <col min="11283" max="11283" width="2.5703125" style="270" customWidth="1"/>
    <col min="11284" max="11284" width="7.85546875" style="270" customWidth="1"/>
    <col min="11285" max="11285" width="2.5703125" style="270" customWidth="1"/>
    <col min="11286" max="11286" width="8.28515625" style="270" customWidth="1"/>
    <col min="11287" max="11287" width="2.5703125" style="270" customWidth="1"/>
    <col min="11288" max="11520" width="9.140625" style="270"/>
    <col min="11521" max="11521" width="5" style="270" customWidth="1"/>
    <col min="11522" max="11522" width="7" style="270" customWidth="1"/>
    <col min="11523" max="11523" width="2.42578125" style="270" customWidth="1"/>
    <col min="11524" max="11524" width="8.5703125" style="270" customWidth="1"/>
    <col min="11525" max="11525" width="2.85546875" style="270" customWidth="1"/>
    <col min="11526" max="11526" width="7.7109375" style="270" customWidth="1"/>
    <col min="11527" max="11527" width="2.5703125" style="270" customWidth="1"/>
    <col min="11528" max="11528" width="7.28515625" style="270" customWidth="1"/>
    <col min="11529" max="11529" width="2.42578125" style="270" customWidth="1"/>
    <col min="11530" max="11530" width="11.7109375" style="270" customWidth="1"/>
    <col min="11531" max="11531" width="6.28515625" style="270" customWidth="1"/>
    <col min="11532" max="11532" width="3" style="270" customWidth="1"/>
    <col min="11533" max="11533" width="9.7109375" style="270" customWidth="1"/>
    <col min="11534" max="11534" width="7.140625" style="270" customWidth="1"/>
    <col min="11535" max="11535" width="2.5703125" style="270" customWidth="1"/>
    <col min="11536" max="11536" width="7.42578125" style="270" customWidth="1"/>
    <col min="11537" max="11537" width="2.5703125" style="270" customWidth="1"/>
    <col min="11538" max="11538" width="7.42578125" style="270" customWidth="1"/>
    <col min="11539" max="11539" width="2.5703125" style="270" customWidth="1"/>
    <col min="11540" max="11540" width="7.85546875" style="270" customWidth="1"/>
    <col min="11541" max="11541" width="2.5703125" style="270" customWidth="1"/>
    <col min="11542" max="11542" width="8.28515625" style="270" customWidth="1"/>
    <col min="11543" max="11543" width="2.5703125" style="270" customWidth="1"/>
    <col min="11544" max="11776" width="9.140625" style="270"/>
    <col min="11777" max="11777" width="5" style="270" customWidth="1"/>
    <col min="11778" max="11778" width="7" style="270" customWidth="1"/>
    <col min="11779" max="11779" width="2.42578125" style="270" customWidth="1"/>
    <col min="11780" max="11780" width="8.5703125" style="270" customWidth="1"/>
    <col min="11781" max="11781" width="2.85546875" style="270" customWidth="1"/>
    <col min="11782" max="11782" width="7.7109375" style="270" customWidth="1"/>
    <col min="11783" max="11783" width="2.5703125" style="270" customWidth="1"/>
    <col min="11784" max="11784" width="7.28515625" style="270" customWidth="1"/>
    <col min="11785" max="11785" width="2.42578125" style="270" customWidth="1"/>
    <col min="11786" max="11786" width="11.7109375" style="270" customWidth="1"/>
    <col min="11787" max="11787" width="6.28515625" style="270" customWidth="1"/>
    <col min="11788" max="11788" width="3" style="270" customWidth="1"/>
    <col min="11789" max="11789" width="9.7109375" style="270" customWidth="1"/>
    <col min="11790" max="11790" width="7.140625" style="270" customWidth="1"/>
    <col min="11791" max="11791" width="2.5703125" style="270" customWidth="1"/>
    <col min="11792" max="11792" width="7.42578125" style="270" customWidth="1"/>
    <col min="11793" max="11793" width="2.5703125" style="270" customWidth="1"/>
    <col min="11794" max="11794" width="7.42578125" style="270" customWidth="1"/>
    <col min="11795" max="11795" width="2.5703125" style="270" customWidth="1"/>
    <col min="11796" max="11796" width="7.85546875" style="270" customWidth="1"/>
    <col min="11797" max="11797" width="2.5703125" style="270" customWidth="1"/>
    <col min="11798" max="11798" width="8.28515625" style="270" customWidth="1"/>
    <col min="11799" max="11799" width="2.5703125" style="270" customWidth="1"/>
    <col min="11800" max="12032" width="9.140625" style="270"/>
    <col min="12033" max="12033" width="5" style="270" customWidth="1"/>
    <col min="12034" max="12034" width="7" style="270" customWidth="1"/>
    <col min="12035" max="12035" width="2.42578125" style="270" customWidth="1"/>
    <col min="12036" max="12036" width="8.5703125" style="270" customWidth="1"/>
    <col min="12037" max="12037" width="2.85546875" style="270" customWidth="1"/>
    <col min="12038" max="12038" width="7.7109375" style="270" customWidth="1"/>
    <col min="12039" max="12039" width="2.5703125" style="270" customWidth="1"/>
    <col min="12040" max="12040" width="7.28515625" style="270" customWidth="1"/>
    <col min="12041" max="12041" width="2.42578125" style="270" customWidth="1"/>
    <col min="12042" max="12042" width="11.7109375" style="270" customWidth="1"/>
    <col min="12043" max="12043" width="6.28515625" style="270" customWidth="1"/>
    <col min="12044" max="12044" width="3" style="270" customWidth="1"/>
    <col min="12045" max="12045" width="9.7109375" style="270" customWidth="1"/>
    <col min="12046" max="12046" width="7.140625" style="270" customWidth="1"/>
    <col min="12047" max="12047" width="2.5703125" style="270" customWidth="1"/>
    <col min="12048" max="12048" width="7.42578125" style="270" customWidth="1"/>
    <col min="12049" max="12049" width="2.5703125" style="270" customWidth="1"/>
    <col min="12050" max="12050" width="7.42578125" style="270" customWidth="1"/>
    <col min="12051" max="12051" width="2.5703125" style="270" customWidth="1"/>
    <col min="12052" max="12052" width="7.85546875" style="270" customWidth="1"/>
    <col min="12053" max="12053" width="2.5703125" style="270" customWidth="1"/>
    <col min="12054" max="12054" width="8.28515625" style="270" customWidth="1"/>
    <col min="12055" max="12055" width="2.5703125" style="270" customWidth="1"/>
    <col min="12056" max="12288" width="9.140625" style="270"/>
    <col min="12289" max="12289" width="5" style="270" customWidth="1"/>
    <col min="12290" max="12290" width="7" style="270" customWidth="1"/>
    <col min="12291" max="12291" width="2.42578125" style="270" customWidth="1"/>
    <col min="12292" max="12292" width="8.5703125" style="270" customWidth="1"/>
    <col min="12293" max="12293" width="2.85546875" style="270" customWidth="1"/>
    <col min="12294" max="12294" width="7.7109375" style="270" customWidth="1"/>
    <col min="12295" max="12295" width="2.5703125" style="270" customWidth="1"/>
    <col min="12296" max="12296" width="7.28515625" style="270" customWidth="1"/>
    <col min="12297" max="12297" width="2.42578125" style="270" customWidth="1"/>
    <col min="12298" max="12298" width="11.7109375" style="270" customWidth="1"/>
    <col min="12299" max="12299" width="6.28515625" style="270" customWidth="1"/>
    <col min="12300" max="12300" width="3" style="270" customWidth="1"/>
    <col min="12301" max="12301" width="9.7109375" style="270" customWidth="1"/>
    <col min="12302" max="12302" width="7.140625" style="270" customWidth="1"/>
    <col min="12303" max="12303" width="2.5703125" style="270" customWidth="1"/>
    <col min="12304" max="12304" width="7.42578125" style="270" customWidth="1"/>
    <col min="12305" max="12305" width="2.5703125" style="270" customWidth="1"/>
    <col min="12306" max="12306" width="7.42578125" style="270" customWidth="1"/>
    <col min="12307" max="12307" width="2.5703125" style="270" customWidth="1"/>
    <col min="12308" max="12308" width="7.85546875" style="270" customWidth="1"/>
    <col min="12309" max="12309" width="2.5703125" style="270" customWidth="1"/>
    <col min="12310" max="12310" width="8.28515625" style="270" customWidth="1"/>
    <col min="12311" max="12311" width="2.5703125" style="270" customWidth="1"/>
    <col min="12312" max="12544" width="9.140625" style="270"/>
    <col min="12545" max="12545" width="5" style="270" customWidth="1"/>
    <col min="12546" max="12546" width="7" style="270" customWidth="1"/>
    <col min="12547" max="12547" width="2.42578125" style="270" customWidth="1"/>
    <col min="12548" max="12548" width="8.5703125" style="270" customWidth="1"/>
    <col min="12549" max="12549" width="2.85546875" style="270" customWidth="1"/>
    <col min="12550" max="12550" width="7.7109375" style="270" customWidth="1"/>
    <col min="12551" max="12551" width="2.5703125" style="270" customWidth="1"/>
    <col min="12552" max="12552" width="7.28515625" style="270" customWidth="1"/>
    <col min="12553" max="12553" width="2.42578125" style="270" customWidth="1"/>
    <col min="12554" max="12554" width="11.7109375" style="270" customWidth="1"/>
    <col min="12555" max="12555" width="6.28515625" style="270" customWidth="1"/>
    <col min="12556" max="12556" width="3" style="270" customWidth="1"/>
    <col min="12557" max="12557" width="9.7109375" style="270" customWidth="1"/>
    <col min="12558" max="12558" width="7.140625" style="270" customWidth="1"/>
    <col min="12559" max="12559" width="2.5703125" style="270" customWidth="1"/>
    <col min="12560" max="12560" width="7.42578125" style="270" customWidth="1"/>
    <col min="12561" max="12561" width="2.5703125" style="270" customWidth="1"/>
    <col min="12562" max="12562" width="7.42578125" style="270" customWidth="1"/>
    <col min="12563" max="12563" width="2.5703125" style="270" customWidth="1"/>
    <col min="12564" max="12564" width="7.85546875" style="270" customWidth="1"/>
    <col min="12565" max="12565" width="2.5703125" style="270" customWidth="1"/>
    <col min="12566" max="12566" width="8.28515625" style="270" customWidth="1"/>
    <col min="12567" max="12567" width="2.5703125" style="270" customWidth="1"/>
    <col min="12568" max="12800" width="9.140625" style="270"/>
    <col min="12801" max="12801" width="5" style="270" customWidth="1"/>
    <col min="12802" max="12802" width="7" style="270" customWidth="1"/>
    <col min="12803" max="12803" width="2.42578125" style="270" customWidth="1"/>
    <col min="12804" max="12804" width="8.5703125" style="270" customWidth="1"/>
    <col min="12805" max="12805" width="2.85546875" style="270" customWidth="1"/>
    <col min="12806" max="12806" width="7.7109375" style="270" customWidth="1"/>
    <col min="12807" max="12807" width="2.5703125" style="270" customWidth="1"/>
    <col min="12808" max="12808" width="7.28515625" style="270" customWidth="1"/>
    <col min="12809" max="12809" width="2.42578125" style="270" customWidth="1"/>
    <col min="12810" max="12810" width="11.7109375" style="270" customWidth="1"/>
    <col min="12811" max="12811" width="6.28515625" style="270" customWidth="1"/>
    <col min="12812" max="12812" width="3" style="270" customWidth="1"/>
    <col min="12813" max="12813" width="9.7109375" style="270" customWidth="1"/>
    <col min="12814" max="12814" width="7.140625" style="270" customWidth="1"/>
    <col min="12815" max="12815" width="2.5703125" style="270" customWidth="1"/>
    <col min="12816" max="12816" width="7.42578125" style="270" customWidth="1"/>
    <col min="12817" max="12817" width="2.5703125" style="270" customWidth="1"/>
    <col min="12818" max="12818" width="7.42578125" style="270" customWidth="1"/>
    <col min="12819" max="12819" width="2.5703125" style="270" customWidth="1"/>
    <col min="12820" max="12820" width="7.85546875" style="270" customWidth="1"/>
    <col min="12821" max="12821" width="2.5703125" style="270" customWidth="1"/>
    <col min="12822" max="12822" width="8.28515625" style="270" customWidth="1"/>
    <col min="12823" max="12823" width="2.5703125" style="270" customWidth="1"/>
    <col min="12824" max="13056" width="9.140625" style="270"/>
    <col min="13057" max="13057" width="5" style="270" customWidth="1"/>
    <col min="13058" max="13058" width="7" style="270" customWidth="1"/>
    <col min="13059" max="13059" width="2.42578125" style="270" customWidth="1"/>
    <col min="13060" max="13060" width="8.5703125" style="270" customWidth="1"/>
    <col min="13061" max="13061" width="2.85546875" style="270" customWidth="1"/>
    <col min="13062" max="13062" width="7.7109375" style="270" customWidth="1"/>
    <col min="13063" max="13063" width="2.5703125" style="270" customWidth="1"/>
    <col min="13064" max="13064" width="7.28515625" style="270" customWidth="1"/>
    <col min="13065" max="13065" width="2.42578125" style="270" customWidth="1"/>
    <col min="13066" max="13066" width="11.7109375" style="270" customWidth="1"/>
    <col min="13067" max="13067" width="6.28515625" style="270" customWidth="1"/>
    <col min="13068" max="13068" width="3" style="270" customWidth="1"/>
    <col min="13069" max="13069" width="9.7109375" style="270" customWidth="1"/>
    <col min="13070" max="13070" width="7.140625" style="270" customWidth="1"/>
    <col min="13071" max="13071" width="2.5703125" style="270" customWidth="1"/>
    <col min="13072" max="13072" width="7.42578125" style="270" customWidth="1"/>
    <col min="13073" max="13073" width="2.5703125" style="270" customWidth="1"/>
    <col min="13074" max="13074" width="7.42578125" style="270" customWidth="1"/>
    <col min="13075" max="13075" width="2.5703125" style="270" customWidth="1"/>
    <col min="13076" max="13076" width="7.85546875" style="270" customWidth="1"/>
    <col min="13077" max="13077" width="2.5703125" style="270" customWidth="1"/>
    <col min="13078" max="13078" width="8.28515625" style="270" customWidth="1"/>
    <col min="13079" max="13079" width="2.5703125" style="270" customWidth="1"/>
    <col min="13080" max="13312" width="9.140625" style="270"/>
    <col min="13313" max="13313" width="5" style="270" customWidth="1"/>
    <col min="13314" max="13314" width="7" style="270" customWidth="1"/>
    <col min="13315" max="13315" width="2.42578125" style="270" customWidth="1"/>
    <col min="13316" max="13316" width="8.5703125" style="270" customWidth="1"/>
    <col min="13317" max="13317" width="2.85546875" style="270" customWidth="1"/>
    <col min="13318" max="13318" width="7.7109375" style="270" customWidth="1"/>
    <col min="13319" max="13319" width="2.5703125" style="270" customWidth="1"/>
    <col min="13320" max="13320" width="7.28515625" style="270" customWidth="1"/>
    <col min="13321" max="13321" width="2.42578125" style="270" customWidth="1"/>
    <col min="13322" max="13322" width="11.7109375" style="270" customWidth="1"/>
    <col min="13323" max="13323" width="6.28515625" style="270" customWidth="1"/>
    <col min="13324" max="13324" width="3" style="270" customWidth="1"/>
    <col min="13325" max="13325" width="9.7109375" style="270" customWidth="1"/>
    <col min="13326" max="13326" width="7.140625" style="270" customWidth="1"/>
    <col min="13327" max="13327" width="2.5703125" style="270" customWidth="1"/>
    <col min="13328" max="13328" width="7.42578125" style="270" customWidth="1"/>
    <col min="13329" max="13329" width="2.5703125" style="270" customWidth="1"/>
    <col min="13330" max="13330" width="7.42578125" style="270" customWidth="1"/>
    <col min="13331" max="13331" width="2.5703125" style="270" customWidth="1"/>
    <col min="13332" max="13332" width="7.85546875" style="270" customWidth="1"/>
    <col min="13333" max="13333" width="2.5703125" style="270" customWidth="1"/>
    <col min="13334" max="13334" width="8.28515625" style="270" customWidth="1"/>
    <col min="13335" max="13335" width="2.5703125" style="270" customWidth="1"/>
    <col min="13336" max="13568" width="9.140625" style="270"/>
    <col min="13569" max="13569" width="5" style="270" customWidth="1"/>
    <col min="13570" max="13570" width="7" style="270" customWidth="1"/>
    <col min="13571" max="13571" width="2.42578125" style="270" customWidth="1"/>
    <col min="13572" max="13572" width="8.5703125" style="270" customWidth="1"/>
    <col min="13573" max="13573" width="2.85546875" style="270" customWidth="1"/>
    <col min="13574" max="13574" width="7.7109375" style="270" customWidth="1"/>
    <col min="13575" max="13575" width="2.5703125" style="270" customWidth="1"/>
    <col min="13576" max="13576" width="7.28515625" style="270" customWidth="1"/>
    <col min="13577" max="13577" width="2.42578125" style="270" customWidth="1"/>
    <col min="13578" max="13578" width="11.7109375" style="270" customWidth="1"/>
    <col min="13579" max="13579" width="6.28515625" style="270" customWidth="1"/>
    <col min="13580" max="13580" width="3" style="270" customWidth="1"/>
    <col min="13581" max="13581" width="9.7109375" style="270" customWidth="1"/>
    <col min="13582" max="13582" width="7.140625" style="270" customWidth="1"/>
    <col min="13583" max="13583" width="2.5703125" style="270" customWidth="1"/>
    <col min="13584" max="13584" width="7.42578125" style="270" customWidth="1"/>
    <col min="13585" max="13585" width="2.5703125" style="270" customWidth="1"/>
    <col min="13586" max="13586" width="7.42578125" style="270" customWidth="1"/>
    <col min="13587" max="13587" width="2.5703125" style="270" customWidth="1"/>
    <col min="13588" max="13588" width="7.85546875" style="270" customWidth="1"/>
    <col min="13589" max="13589" width="2.5703125" style="270" customWidth="1"/>
    <col min="13590" max="13590" width="8.28515625" style="270" customWidth="1"/>
    <col min="13591" max="13591" width="2.5703125" style="270" customWidth="1"/>
    <col min="13592" max="13824" width="9.140625" style="270"/>
    <col min="13825" max="13825" width="5" style="270" customWidth="1"/>
    <col min="13826" max="13826" width="7" style="270" customWidth="1"/>
    <col min="13827" max="13827" width="2.42578125" style="270" customWidth="1"/>
    <col min="13828" max="13828" width="8.5703125" style="270" customWidth="1"/>
    <col min="13829" max="13829" width="2.85546875" style="270" customWidth="1"/>
    <col min="13830" max="13830" width="7.7109375" style="270" customWidth="1"/>
    <col min="13831" max="13831" width="2.5703125" style="270" customWidth="1"/>
    <col min="13832" max="13832" width="7.28515625" style="270" customWidth="1"/>
    <col min="13833" max="13833" width="2.42578125" style="270" customWidth="1"/>
    <col min="13834" max="13834" width="11.7109375" style="270" customWidth="1"/>
    <col min="13835" max="13835" width="6.28515625" style="270" customWidth="1"/>
    <col min="13836" max="13836" width="3" style="270" customWidth="1"/>
    <col min="13837" max="13837" width="9.7109375" style="270" customWidth="1"/>
    <col min="13838" max="13838" width="7.140625" style="270" customWidth="1"/>
    <col min="13839" max="13839" width="2.5703125" style="270" customWidth="1"/>
    <col min="13840" max="13840" width="7.42578125" style="270" customWidth="1"/>
    <col min="13841" max="13841" width="2.5703125" style="270" customWidth="1"/>
    <col min="13842" max="13842" width="7.42578125" style="270" customWidth="1"/>
    <col min="13843" max="13843" width="2.5703125" style="270" customWidth="1"/>
    <col min="13844" max="13844" width="7.85546875" style="270" customWidth="1"/>
    <col min="13845" max="13845" width="2.5703125" style="270" customWidth="1"/>
    <col min="13846" max="13846" width="8.28515625" style="270" customWidth="1"/>
    <col min="13847" max="13847" width="2.5703125" style="270" customWidth="1"/>
    <col min="13848" max="14080" width="9.140625" style="270"/>
    <col min="14081" max="14081" width="5" style="270" customWidth="1"/>
    <col min="14082" max="14082" width="7" style="270" customWidth="1"/>
    <col min="14083" max="14083" width="2.42578125" style="270" customWidth="1"/>
    <col min="14084" max="14084" width="8.5703125" style="270" customWidth="1"/>
    <col min="14085" max="14085" width="2.85546875" style="270" customWidth="1"/>
    <col min="14086" max="14086" width="7.7109375" style="270" customWidth="1"/>
    <col min="14087" max="14087" width="2.5703125" style="270" customWidth="1"/>
    <col min="14088" max="14088" width="7.28515625" style="270" customWidth="1"/>
    <col min="14089" max="14089" width="2.42578125" style="270" customWidth="1"/>
    <col min="14090" max="14090" width="11.7109375" style="270" customWidth="1"/>
    <col min="14091" max="14091" width="6.28515625" style="270" customWidth="1"/>
    <col min="14092" max="14092" width="3" style="270" customWidth="1"/>
    <col min="14093" max="14093" width="9.7109375" style="270" customWidth="1"/>
    <col min="14094" max="14094" width="7.140625" style="270" customWidth="1"/>
    <col min="14095" max="14095" width="2.5703125" style="270" customWidth="1"/>
    <col min="14096" max="14096" width="7.42578125" style="270" customWidth="1"/>
    <col min="14097" max="14097" width="2.5703125" style="270" customWidth="1"/>
    <col min="14098" max="14098" width="7.42578125" style="270" customWidth="1"/>
    <col min="14099" max="14099" width="2.5703125" style="270" customWidth="1"/>
    <col min="14100" max="14100" width="7.85546875" style="270" customWidth="1"/>
    <col min="14101" max="14101" width="2.5703125" style="270" customWidth="1"/>
    <col min="14102" max="14102" width="8.28515625" style="270" customWidth="1"/>
    <col min="14103" max="14103" width="2.5703125" style="270" customWidth="1"/>
    <col min="14104" max="14336" width="9.140625" style="270"/>
    <col min="14337" max="14337" width="5" style="270" customWidth="1"/>
    <col min="14338" max="14338" width="7" style="270" customWidth="1"/>
    <col min="14339" max="14339" width="2.42578125" style="270" customWidth="1"/>
    <col min="14340" max="14340" width="8.5703125" style="270" customWidth="1"/>
    <col min="14341" max="14341" width="2.85546875" style="270" customWidth="1"/>
    <col min="14342" max="14342" width="7.7109375" style="270" customWidth="1"/>
    <col min="14343" max="14343" width="2.5703125" style="270" customWidth="1"/>
    <col min="14344" max="14344" width="7.28515625" style="270" customWidth="1"/>
    <col min="14345" max="14345" width="2.42578125" style="270" customWidth="1"/>
    <col min="14346" max="14346" width="11.7109375" style="270" customWidth="1"/>
    <col min="14347" max="14347" width="6.28515625" style="270" customWidth="1"/>
    <col min="14348" max="14348" width="3" style="270" customWidth="1"/>
    <col min="14349" max="14349" width="9.7109375" style="270" customWidth="1"/>
    <col min="14350" max="14350" width="7.140625" style="270" customWidth="1"/>
    <col min="14351" max="14351" width="2.5703125" style="270" customWidth="1"/>
    <col min="14352" max="14352" width="7.42578125" style="270" customWidth="1"/>
    <col min="14353" max="14353" width="2.5703125" style="270" customWidth="1"/>
    <col min="14354" max="14354" width="7.42578125" style="270" customWidth="1"/>
    <col min="14355" max="14355" width="2.5703125" style="270" customWidth="1"/>
    <col min="14356" max="14356" width="7.85546875" style="270" customWidth="1"/>
    <col min="14357" max="14357" width="2.5703125" style="270" customWidth="1"/>
    <col min="14358" max="14358" width="8.28515625" style="270" customWidth="1"/>
    <col min="14359" max="14359" width="2.5703125" style="270" customWidth="1"/>
    <col min="14360" max="14592" width="9.140625" style="270"/>
    <col min="14593" max="14593" width="5" style="270" customWidth="1"/>
    <col min="14594" max="14594" width="7" style="270" customWidth="1"/>
    <col min="14595" max="14595" width="2.42578125" style="270" customWidth="1"/>
    <col min="14596" max="14596" width="8.5703125" style="270" customWidth="1"/>
    <col min="14597" max="14597" width="2.85546875" style="270" customWidth="1"/>
    <col min="14598" max="14598" width="7.7109375" style="270" customWidth="1"/>
    <col min="14599" max="14599" width="2.5703125" style="270" customWidth="1"/>
    <col min="14600" max="14600" width="7.28515625" style="270" customWidth="1"/>
    <col min="14601" max="14601" width="2.42578125" style="270" customWidth="1"/>
    <col min="14602" max="14602" width="11.7109375" style="270" customWidth="1"/>
    <col min="14603" max="14603" width="6.28515625" style="270" customWidth="1"/>
    <col min="14604" max="14604" width="3" style="270" customWidth="1"/>
    <col min="14605" max="14605" width="9.7109375" style="270" customWidth="1"/>
    <col min="14606" max="14606" width="7.140625" style="270" customWidth="1"/>
    <col min="14607" max="14607" width="2.5703125" style="270" customWidth="1"/>
    <col min="14608" max="14608" width="7.42578125" style="270" customWidth="1"/>
    <col min="14609" max="14609" width="2.5703125" style="270" customWidth="1"/>
    <col min="14610" max="14610" width="7.42578125" style="270" customWidth="1"/>
    <col min="14611" max="14611" width="2.5703125" style="270" customWidth="1"/>
    <col min="14612" max="14612" width="7.85546875" style="270" customWidth="1"/>
    <col min="14613" max="14613" width="2.5703125" style="270" customWidth="1"/>
    <col min="14614" max="14614" width="8.28515625" style="270" customWidth="1"/>
    <col min="14615" max="14615" width="2.5703125" style="270" customWidth="1"/>
    <col min="14616" max="14848" width="9.140625" style="270"/>
    <col min="14849" max="14849" width="5" style="270" customWidth="1"/>
    <col min="14850" max="14850" width="7" style="270" customWidth="1"/>
    <col min="14851" max="14851" width="2.42578125" style="270" customWidth="1"/>
    <col min="14852" max="14852" width="8.5703125" style="270" customWidth="1"/>
    <col min="14853" max="14853" width="2.85546875" style="270" customWidth="1"/>
    <col min="14854" max="14854" width="7.7109375" style="270" customWidth="1"/>
    <col min="14855" max="14855" width="2.5703125" style="270" customWidth="1"/>
    <col min="14856" max="14856" width="7.28515625" style="270" customWidth="1"/>
    <col min="14857" max="14857" width="2.42578125" style="270" customWidth="1"/>
    <col min="14858" max="14858" width="11.7109375" style="270" customWidth="1"/>
    <col min="14859" max="14859" width="6.28515625" style="270" customWidth="1"/>
    <col min="14860" max="14860" width="3" style="270" customWidth="1"/>
    <col min="14861" max="14861" width="9.7109375" style="270" customWidth="1"/>
    <col min="14862" max="14862" width="7.140625" style="270" customWidth="1"/>
    <col min="14863" max="14863" width="2.5703125" style="270" customWidth="1"/>
    <col min="14864" max="14864" width="7.42578125" style="270" customWidth="1"/>
    <col min="14865" max="14865" width="2.5703125" style="270" customWidth="1"/>
    <col min="14866" max="14866" width="7.42578125" style="270" customWidth="1"/>
    <col min="14867" max="14867" width="2.5703125" style="270" customWidth="1"/>
    <col min="14868" max="14868" width="7.85546875" style="270" customWidth="1"/>
    <col min="14869" max="14869" width="2.5703125" style="270" customWidth="1"/>
    <col min="14870" max="14870" width="8.28515625" style="270" customWidth="1"/>
    <col min="14871" max="14871" width="2.5703125" style="270" customWidth="1"/>
    <col min="14872" max="15104" width="9.140625" style="270"/>
    <col min="15105" max="15105" width="5" style="270" customWidth="1"/>
    <col min="15106" max="15106" width="7" style="270" customWidth="1"/>
    <col min="15107" max="15107" width="2.42578125" style="270" customWidth="1"/>
    <col min="15108" max="15108" width="8.5703125" style="270" customWidth="1"/>
    <col min="15109" max="15109" width="2.85546875" style="270" customWidth="1"/>
    <col min="15110" max="15110" width="7.7109375" style="270" customWidth="1"/>
    <col min="15111" max="15111" width="2.5703125" style="270" customWidth="1"/>
    <col min="15112" max="15112" width="7.28515625" style="270" customWidth="1"/>
    <col min="15113" max="15113" width="2.42578125" style="270" customWidth="1"/>
    <col min="15114" max="15114" width="11.7109375" style="270" customWidth="1"/>
    <col min="15115" max="15115" width="6.28515625" style="270" customWidth="1"/>
    <col min="15116" max="15116" width="3" style="270" customWidth="1"/>
    <col min="15117" max="15117" width="9.7109375" style="270" customWidth="1"/>
    <col min="15118" max="15118" width="7.140625" style="270" customWidth="1"/>
    <col min="15119" max="15119" width="2.5703125" style="270" customWidth="1"/>
    <col min="15120" max="15120" width="7.42578125" style="270" customWidth="1"/>
    <col min="15121" max="15121" width="2.5703125" style="270" customWidth="1"/>
    <col min="15122" max="15122" width="7.42578125" style="270" customWidth="1"/>
    <col min="15123" max="15123" width="2.5703125" style="270" customWidth="1"/>
    <col min="15124" max="15124" width="7.85546875" style="270" customWidth="1"/>
    <col min="15125" max="15125" width="2.5703125" style="270" customWidth="1"/>
    <col min="15126" max="15126" width="8.28515625" style="270" customWidth="1"/>
    <col min="15127" max="15127" width="2.5703125" style="270" customWidth="1"/>
    <col min="15128" max="15360" width="9.140625" style="270"/>
    <col min="15361" max="15361" width="5" style="270" customWidth="1"/>
    <col min="15362" max="15362" width="7" style="270" customWidth="1"/>
    <col min="15363" max="15363" width="2.42578125" style="270" customWidth="1"/>
    <col min="15364" max="15364" width="8.5703125" style="270" customWidth="1"/>
    <col min="15365" max="15365" width="2.85546875" style="270" customWidth="1"/>
    <col min="15366" max="15366" width="7.7109375" style="270" customWidth="1"/>
    <col min="15367" max="15367" width="2.5703125" style="270" customWidth="1"/>
    <col min="15368" max="15368" width="7.28515625" style="270" customWidth="1"/>
    <col min="15369" max="15369" width="2.42578125" style="270" customWidth="1"/>
    <col min="15370" max="15370" width="11.7109375" style="270" customWidth="1"/>
    <col min="15371" max="15371" width="6.28515625" style="270" customWidth="1"/>
    <col min="15372" max="15372" width="3" style="270" customWidth="1"/>
    <col min="15373" max="15373" width="9.7109375" style="270" customWidth="1"/>
    <col min="15374" max="15374" width="7.140625" style="270" customWidth="1"/>
    <col min="15375" max="15375" width="2.5703125" style="270" customWidth="1"/>
    <col min="15376" max="15376" width="7.42578125" style="270" customWidth="1"/>
    <col min="15377" max="15377" width="2.5703125" style="270" customWidth="1"/>
    <col min="15378" max="15378" width="7.42578125" style="270" customWidth="1"/>
    <col min="15379" max="15379" width="2.5703125" style="270" customWidth="1"/>
    <col min="15380" max="15380" width="7.85546875" style="270" customWidth="1"/>
    <col min="15381" max="15381" width="2.5703125" style="270" customWidth="1"/>
    <col min="15382" max="15382" width="8.28515625" style="270" customWidth="1"/>
    <col min="15383" max="15383" width="2.5703125" style="270" customWidth="1"/>
    <col min="15384" max="15616" width="9.140625" style="270"/>
    <col min="15617" max="15617" width="5" style="270" customWidth="1"/>
    <col min="15618" max="15618" width="7" style="270" customWidth="1"/>
    <col min="15619" max="15619" width="2.42578125" style="270" customWidth="1"/>
    <col min="15620" max="15620" width="8.5703125" style="270" customWidth="1"/>
    <col min="15621" max="15621" width="2.85546875" style="270" customWidth="1"/>
    <col min="15622" max="15622" width="7.7109375" style="270" customWidth="1"/>
    <col min="15623" max="15623" width="2.5703125" style="270" customWidth="1"/>
    <col min="15624" max="15624" width="7.28515625" style="270" customWidth="1"/>
    <col min="15625" max="15625" width="2.42578125" style="270" customWidth="1"/>
    <col min="15626" max="15626" width="11.7109375" style="270" customWidth="1"/>
    <col min="15627" max="15627" width="6.28515625" style="270" customWidth="1"/>
    <col min="15628" max="15628" width="3" style="270" customWidth="1"/>
    <col min="15629" max="15629" width="9.7109375" style="270" customWidth="1"/>
    <col min="15630" max="15630" width="7.140625" style="270" customWidth="1"/>
    <col min="15631" max="15631" width="2.5703125" style="270" customWidth="1"/>
    <col min="15632" max="15632" width="7.42578125" style="270" customWidth="1"/>
    <col min="15633" max="15633" width="2.5703125" style="270" customWidth="1"/>
    <col min="15634" max="15634" width="7.42578125" style="270" customWidth="1"/>
    <col min="15635" max="15635" width="2.5703125" style="270" customWidth="1"/>
    <col min="15636" max="15636" width="7.85546875" style="270" customWidth="1"/>
    <col min="15637" max="15637" width="2.5703125" style="270" customWidth="1"/>
    <col min="15638" max="15638" width="8.28515625" style="270" customWidth="1"/>
    <col min="15639" max="15639" width="2.5703125" style="270" customWidth="1"/>
    <col min="15640" max="15872" width="9.140625" style="270"/>
    <col min="15873" max="15873" width="5" style="270" customWidth="1"/>
    <col min="15874" max="15874" width="7" style="270" customWidth="1"/>
    <col min="15875" max="15875" width="2.42578125" style="270" customWidth="1"/>
    <col min="15876" max="15876" width="8.5703125" style="270" customWidth="1"/>
    <col min="15877" max="15877" width="2.85546875" style="270" customWidth="1"/>
    <col min="15878" max="15878" width="7.7109375" style="270" customWidth="1"/>
    <col min="15879" max="15879" width="2.5703125" style="270" customWidth="1"/>
    <col min="15880" max="15880" width="7.28515625" style="270" customWidth="1"/>
    <col min="15881" max="15881" width="2.42578125" style="270" customWidth="1"/>
    <col min="15882" max="15882" width="11.7109375" style="270" customWidth="1"/>
    <col min="15883" max="15883" width="6.28515625" style="270" customWidth="1"/>
    <col min="15884" max="15884" width="3" style="270" customWidth="1"/>
    <col min="15885" max="15885" width="9.7109375" style="270" customWidth="1"/>
    <col min="15886" max="15886" width="7.140625" style="270" customWidth="1"/>
    <col min="15887" max="15887" width="2.5703125" style="270" customWidth="1"/>
    <col min="15888" max="15888" width="7.42578125" style="270" customWidth="1"/>
    <col min="15889" max="15889" width="2.5703125" style="270" customWidth="1"/>
    <col min="15890" max="15890" width="7.42578125" style="270" customWidth="1"/>
    <col min="15891" max="15891" width="2.5703125" style="270" customWidth="1"/>
    <col min="15892" max="15892" width="7.85546875" style="270" customWidth="1"/>
    <col min="15893" max="15893" width="2.5703125" style="270" customWidth="1"/>
    <col min="15894" max="15894" width="8.28515625" style="270" customWidth="1"/>
    <col min="15895" max="15895" width="2.5703125" style="270" customWidth="1"/>
    <col min="15896" max="16128" width="9.140625" style="270"/>
    <col min="16129" max="16129" width="5" style="270" customWidth="1"/>
    <col min="16130" max="16130" width="7" style="270" customWidth="1"/>
    <col min="16131" max="16131" width="2.42578125" style="270" customWidth="1"/>
    <col min="16132" max="16132" width="8.5703125" style="270" customWidth="1"/>
    <col min="16133" max="16133" width="2.85546875" style="270" customWidth="1"/>
    <col min="16134" max="16134" width="7.7109375" style="270" customWidth="1"/>
    <col min="16135" max="16135" width="2.5703125" style="270" customWidth="1"/>
    <col min="16136" max="16136" width="7.28515625" style="270" customWidth="1"/>
    <col min="16137" max="16137" width="2.42578125" style="270" customWidth="1"/>
    <col min="16138" max="16138" width="11.7109375" style="270" customWidth="1"/>
    <col min="16139" max="16139" width="6.28515625" style="270" customWidth="1"/>
    <col min="16140" max="16140" width="3" style="270" customWidth="1"/>
    <col min="16141" max="16141" width="9.7109375" style="270" customWidth="1"/>
    <col min="16142" max="16142" width="7.140625" style="270" customWidth="1"/>
    <col min="16143" max="16143" width="2.5703125" style="270" customWidth="1"/>
    <col min="16144" max="16144" width="7.42578125" style="270" customWidth="1"/>
    <col min="16145" max="16145" width="2.5703125" style="270" customWidth="1"/>
    <col min="16146" max="16146" width="7.42578125" style="270" customWidth="1"/>
    <col min="16147" max="16147" width="2.5703125" style="270" customWidth="1"/>
    <col min="16148" max="16148" width="7.85546875" style="270" customWidth="1"/>
    <col min="16149" max="16149" width="2.5703125" style="270" customWidth="1"/>
    <col min="16150" max="16150" width="8.28515625" style="270" customWidth="1"/>
    <col min="16151" max="16151" width="2.5703125" style="270" customWidth="1"/>
    <col min="16152" max="16384" width="9.140625" style="270"/>
  </cols>
  <sheetData>
    <row r="1" spans="1:25" ht="15.75" customHeight="1" x14ac:dyDescent="0.25">
      <c r="A1" s="776" t="s">
        <v>676</v>
      </c>
      <c r="B1" s="777"/>
      <c r="C1" s="777"/>
      <c r="D1" s="777"/>
      <c r="E1" s="777"/>
      <c r="F1" s="777"/>
      <c r="G1" s="777"/>
      <c r="H1" s="777"/>
      <c r="I1" s="777"/>
      <c r="J1" s="777"/>
      <c r="K1" s="777"/>
      <c r="L1" s="777"/>
      <c r="M1" s="777"/>
      <c r="N1" s="777"/>
      <c r="O1" s="777"/>
      <c r="P1" s="777"/>
      <c r="Q1" s="777"/>
      <c r="R1" s="777"/>
      <c r="S1" s="777"/>
      <c r="T1" s="777"/>
      <c r="U1" s="777"/>
      <c r="V1" s="777"/>
      <c r="W1" s="778"/>
    </row>
    <row r="2" spans="1:25" x14ac:dyDescent="0.25">
      <c r="A2" s="779" t="s">
        <v>455</v>
      </c>
      <c r="B2" s="780"/>
      <c r="C2" s="780"/>
      <c r="D2" s="780"/>
      <c r="E2" s="780"/>
      <c r="F2" s="780"/>
      <c r="G2" s="780"/>
      <c r="H2" s="780"/>
      <c r="I2" s="780"/>
      <c r="J2" s="780"/>
      <c r="K2" s="780"/>
      <c r="L2" s="780"/>
      <c r="M2" s="780"/>
      <c r="N2" s="780"/>
      <c r="O2" s="780"/>
      <c r="P2" s="780"/>
      <c r="Q2" s="780"/>
      <c r="R2" s="780"/>
      <c r="S2" s="780"/>
      <c r="T2" s="780"/>
      <c r="U2" s="780"/>
      <c r="V2" s="780"/>
      <c r="W2" s="781"/>
    </row>
    <row r="3" spans="1:25" x14ac:dyDescent="0.25">
      <c r="A3" s="782" t="s">
        <v>63</v>
      </c>
      <c r="B3" s="785" t="s">
        <v>545</v>
      </c>
      <c r="C3" s="786"/>
      <c r="D3" s="786"/>
      <c r="E3" s="786"/>
      <c r="F3" s="786"/>
      <c r="G3" s="786"/>
      <c r="H3" s="786"/>
      <c r="I3" s="786"/>
      <c r="J3" s="786"/>
      <c r="K3" s="786"/>
      <c r="L3" s="786"/>
      <c r="M3" s="786"/>
      <c r="N3" s="786"/>
      <c r="O3" s="786"/>
      <c r="P3" s="786"/>
      <c r="Q3" s="787"/>
      <c r="R3" s="794"/>
      <c r="S3" s="795"/>
      <c r="T3" s="794"/>
      <c r="U3" s="795"/>
      <c r="V3" s="785" t="s">
        <v>32</v>
      </c>
      <c r="W3" s="787"/>
    </row>
    <row r="4" spans="1:25" x14ac:dyDescent="0.25">
      <c r="A4" s="783"/>
      <c r="B4" s="788"/>
      <c r="C4" s="789"/>
      <c r="D4" s="789"/>
      <c r="E4" s="789"/>
      <c r="F4" s="789"/>
      <c r="G4" s="789"/>
      <c r="H4" s="789"/>
      <c r="I4" s="789"/>
      <c r="J4" s="789"/>
      <c r="K4" s="789"/>
      <c r="L4" s="789"/>
      <c r="M4" s="789"/>
      <c r="N4" s="789"/>
      <c r="O4" s="789"/>
      <c r="P4" s="789"/>
      <c r="Q4" s="790"/>
      <c r="R4" s="796"/>
      <c r="S4" s="797"/>
      <c r="T4" s="788" t="s">
        <v>133</v>
      </c>
      <c r="U4" s="790"/>
      <c r="V4" s="788"/>
      <c r="W4" s="790"/>
    </row>
    <row r="5" spans="1:25" x14ac:dyDescent="0.25">
      <c r="A5" s="783"/>
      <c r="B5" s="791"/>
      <c r="C5" s="792"/>
      <c r="D5" s="792"/>
      <c r="E5" s="792"/>
      <c r="F5" s="792"/>
      <c r="G5" s="792"/>
      <c r="H5" s="792"/>
      <c r="I5" s="792"/>
      <c r="J5" s="792"/>
      <c r="K5" s="792"/>
      <c r="L5" s="792"/>
      <c r="M5" s="792"/>
      <c r="N5" s="792"/>
      <c r="O5" s="792"/>
      <c r="P5" s="792"/>
      <c r="Q5" s="793"/>
      <c r="R5" s="788" t="s">
        <v>34</v>
      </c>
      <c r="S5" s="790"/>
      <c r="T5" s="788" t="s">
        <v>134</v>
      </c>
      <c r="U5" s="790"/>
      <c r="V5" s="788"/>
      <c r="W5" s="790"/>
    </row>
    <row r="6" spans="1:25" x14ac:dyDescent="0.25">
      <c r="A6" s="783"/>
      <c r="B6" s="785" t="s">
        <v>456</v>
      </c>
      <c r="C6" s="786"/>
      <c r="D6" s="786"/>
      <c r="E6" s="786"/>
      <c r="F6" s="786"/>
      <c r="G6" s="786"/>
      <c r="H6" s="786"/>
      <c r="I6" s="787"/>
      <c r="J6" s="785" t="s">
        <v>546</v>
      </c>
      <c r="K6" s="786"/>
      <c r="L6" s="786"/>
      <c r="M6" s="786"/>
      <c r="N6" s="786"/>
      <c r="O6" s="787"/>
      <c r="P6" s="794"/>
      <c r="Q6" s="795"/>
      <c r="R6" s="788" t="s">
        <v>135</v>
      </c>
      <c r="S6" s="790"/>
      <c r="T6" s="788" t="s">
        <v>136</v>
      </c>
      <c r="U6" s="790"/>
      <c r="V6" s="788"/>
      <c r="W6" s="790"/>
    </row>
    <row r="7" spans="1:25" x14ac:dyDescent="0.25">
      <c r="A7" s="783"/>
      <c r="B7" s="791"/>
      <c r="C7" s="792"/>
      <c r="D7" s="792"/>
      <c r="E7" s="792"/>
      <c r="F7" s="792"/>
      <c r="G7" s="792"/>
      <c r="H7" s="792"/>
      <c r="I7" s="793"/>
      <c r="J7" s="791"/>
      <c r="K7" s="792"/>
      <c r="L7" s="792"/>
      <c r="M7" s="792"/>
      <c r="N7" s="792"/>
      <c r="O7" s="793"/>
      <c r="P7" s="788" t="s">
        <v>32</v>
      </c>
      <c r="Q7" s="790"/>
      <c r="R7" s="788" t="s">
        <v>677</v>
      </c>
      <c r="S7" s="790"/>
      <c r="T7" s="788" t="s">
        <v>678</v>
      </c>
      <c r="U7" s="790"/>
      <c r="V7" s="788"/>
      <c r="W7" s="790"/>
    </row>
    <row r="8" spans="1:25" x14ac:dyDescent="0.25">
      <c r="A8" s="784"/>
      <c r="B8" s="804" t="s">
        <v>411</v>
      </c>
      <c r="C8" s="805"/>
      <c r="D8" s="804" t="s">
        <v>547</v>
      </c>
      <c r="E8" s="805"/>
      <c r="F8" s="804" t="s">
        <v>679</v>
      </c>
      <c r="G8" s="805"/>
      <c r="H8" s="804" t="s">
        <v>32</v>
      </c>
      <c r="I8" s="805"/>
      <c r="J8" s="272" t="s">
        <v>680</v>
      </c>
      <c r="K8" s="804" t="s">
        <v>681</v>
      </c>
      <c r="L8" s="805"/>
      <c r="M8" s="272" t="s">
        <v>682</v>
      </c>
      <c r="N8" s="804" t="s">
        <v>32</v>
      </c>
      <c r="O8" s="805"/>
      <c r="P8" s="791" t="s">
        <v>35</v>
      </c>
      <c r="Q8" s="793"/>
      <c r="R8" s="791"/>
      <c r="S8" s="793"/>
      <c r="T8" s="791"/>
      <c r="U8" s="793"/>
      <c r="V8" s="791"/>
      <c r="W8" s="793"/>
    </row>
    <row r="9" spans="1:25" x14ac:dyDescent="0.25">
      <c r="A9" s="273">
        <v>1949</v>
      </c>
      <c r="B9" s="274">
        <v>1271551</v>
      </c>
      <c r="C9" s="336"/>
      <c r="D9" s="274">
        <v>1027283</v>
      </c>
      <c r="E9" s="336"/>
      <c r="F9" s="274">
        <v>1106414</v>
      </c>
      <c r="G9" s="337" t="s">
        <v>137</v>
      </c>
      <c r="H9" s="274">
        <v>3405248</v>
      </c>
      <c r="I9" s="337" t="s">
        <v>137</v>
      </c>
      <c r="J9" s="278" t="s">
        <v>412</v>
      </c>
      <c r="K9" s="278" t="s">
        <v>412</v>
      </c>
      <c r="L9" s="336"/>
      <c r="M9" s="274">
        <v>1055186</v>
      </c>
      <c r="N9" s="274">
        <v>1055186</v>
      </c>
      <c r="O9" s="336"/>
      <c r="P9" s="274">
        <v>4460434</v>
      </c>
      <c r="Q9" s="337" t="s">
        <v>137</v>
      </c>
      <c r="R9" s="274">
        <v>227894</v>
      </c>
      <c r="S9" s="336"/>
      <c r="T9" s="274">
        <v>910922</v>
      </c>
      <c r="U9" s="336"/>
      <c r="V9" s="274">
        <v>5599250</v>
      </c>
      <c r="W9" s="337" t="s">
        <v>137</v>
      </c>
      <c r="Y9" s="270">
        <f>(P9+$X$45*R9)*0.001</f>
        <v>5208.5923127813412</v>
      </c>
    </row>
    <row r="10" spans="1:25" x14ac:dyDescent="0.25">
      <c r="A10" s="273">
        <v>1950</v>
      </c>
      <c r="B10" s="274">
        <v>1261267</v>
      </c>
      <c r="C10" s="336"/>
      <c r="D10" s="274">
        <v>1240312</v>
      </c>
      <c r="E10" s="336"/>
      <c r="F10" s="274">
        <v>1322229</v>
      </c>
      <c r="G10" s="337" t="s">
        <v>137</v>
      </c>
      <c r="H10" s="274">
        <v>3823808</v>
      </c>
      <c r="I10" s="337" t="s">
        <v>137</v>
      </c>
      <c r="J10" s="278" t="s">
        <v>412</v>
      </c>
      <c r="K10" s="278" t="s">
        <v>412</v>
      </c>
      <c r="L10" s="336"/>
      <c r="M10" s="274">
        <v>1005529</v>
      </c>
      <c r="N10" s="274">
        <v>1005529</v>
      </c>
      <c r="O10" s="336"/>
      <c r="P10" s="274">
        <v>4829337</v>
      </c>
      <c r="Q10" s="337" t="s">
        <v>137</v>
      </c>
      <c r="R10" s="274">
        <v>246348</v>
      </c>
      <c r="S10" s="336"/>
      <c r="T10" s="274">
        <v>912869</v>
      </c>
      <c r="U10" s="336"/>
      <c r="V10" s="274">
        <v>5988553</v>
      </c>
      <c r="W10" s="337" t="s">
        <v>137</v>
      </c>
      <c r="Y10" s="270">
        <f t="shared" ref="Y10:Y70" si="0">(P10+$X$45*R10)*0.001</f>
        <v>5638.0783623748666</v>
      </c>
    </row>
    <row r="11" spans="1:25" x14ac:dyDescent="0.25">
      <c r="A11" s="275">
        <v>1951</v>
      </c>
      <c r="B11" s="276">
        <v>1158679</v>
      </c>
      <c r="C11" s="338"/>
      <c r="D11" s="276">
        <v>1526340</v>
      </c>
      <c r="E11" s="338"/>
      <c r="F11" s="276">
        <v>1461245</v>
      </c>
      <c r="G11" s="339" t="s">
        <v>137</v>
      </c>
      <c r="H11" s="276">
        <v>4146264</v>
      </c>
      <c r="I11" s="339" t="s">
        <v>137</v>
      </c>
      <c r="J11" s="279" t="s">
        <v>412</v>
      </c>
      <c r="K11" s="279" t="s">
        <v>412</v>
      </c>
      <c r="L11" s="338"/>
      <c r="M11" s="276">
        <v>958212</v>
      </c>
      <c r="N11" s="276">
        <v>958212</v>
      </c>
      <c r="O11" s="338"/>
      <c r="P11" s="276">
        <v>5104476</v>
      </c>
      <c r="Q11" s="339" t="s">
        <v>137</v>
      </c>
      <c r="R11" s="276">
        <v>283513</v>
      </c>
      <c r="S11" s="338"/>
      <c r="T11" s="276">
        <v>992204</v>
      </c>
      <c r="U11" s="338"/>
      <c r="V11" s="276">
        <v>6380193</v>
      </c>
      <c r="W11" s="339" t="s">
        <v>137</v>
      </c>
      <c r="Y11" s="270">
        <f t="shared" si="0"/>
        <v>6035.2271726134795</v>
      </c>
    </row>
    <row r="12" spans="1:25" x14ac:dyDescent="0.25">
      <c r="A12" s="273">
        <v>1952</v>
      </c>
      <c r="B12" s="274">
        <v>1079206</v>
      </c>
      <c r="C12" s="336"/>
      <c r="D12" s="274">
        <v>1678735</v>
      </c>
      <c r="E12" s="336"/>
      <c r="F12" s="274">
        <v>1501088</v>
      </c>
      <c r="G12" s="337" t="s">
        <v>137</v>
      </c>
      <c r="H12" s="274">
        <v>4259029</v>
      </c>
      <c r="I12" s="337" t="s">
        <v>137</v>
      </c>
      <c r="J12" s="278" t="s">
        <v>412</v>
      </c>
      <c r="K12" s="278" t="s">
        <v>412</v>
      </c>
      <c r="L12" s="336"/>
      <c r="M12" s="274">
        <v>899164</v>
      </c>
      <c r="N12" s="274">
        <v>899164</v>
      </c>
      <c r="O12" s="336"/>
      <c r="P12" s="274">
        <v>5158193</v>
      </c>
      <c r="Q12" s="337" t="s">
        <v>137</v>
      </c>
      <c r="R12" s="274">
        <v>319175</v>
      </c>
      <c r="S12" s="336"/>
      <c r="T12" s="274">
        <v>1082875</v>
      </c>
      <c r="U12" s="336"/>
      <c r="V12" s="274">
        <v>6560243</v>
      </c>
      <c r="W12" s="337" t="s">
        <v>137</v>
      </c>
      <c r="Y12" s="270">
        <f t="shared" si="0"/>
        <v>6206.0197505155229</v>
      </c>
    </row>
    <row r="13" spans="1:25" x14ac:dyDescent="0.25">
      <c r="A13" s="273">
        <v>1953</v>
      </c>
      <c r="B13" s="274">
        <v>965664</v>
      </c>
      <c r="C13" s="336"/>
      <c r="D13" s="274">
        <v>1744496</v>
      </c>
      <c r="E13" s="336"/>
      <c r="F13" s="274">
        <v>1510408</v>
      </c>
      <c r="G13" s="337" t="s">
        <v>137</v>
      </c>
      <c r="H13" s="274">
        <v>4220568</v>
      </c>
      <c r="I13" s="337" t="s">
        <v>137</v>
      </c>
      <c r="J13" s="278" t="s">
        <v>412</v>
      </c>
      <c r="K13" s="278" t="s">
        <v>412</v>
      </c>
      <c r="L13" s="336"/>
      <c r="M13" s="274">
        <v>831947</v>
      </c>
      <c r="N13" s="274">
        <v>831947</v>
      </c>
      <c r="O13" s="336"/>
      <c r="P13" s="274">
        <v>5052515</v>
      </c>
      <c r="Q13" s="337" t="s">
        <v>137</v>
      </c>
      <c r="R13" s="274">
        <v>355347</v>
      </c>
      <c r="S13" s="336"/>
      <c r="T13" s="274">
        <v>1150886</v>
      </c>
      <c r="U13" s="336"/>
      <c r="V13" s="274">
        <v>6558748</v>
      </c>
      <c r="W13" s="337" t="s">
        <v>137</v>
      </c>
      <c r="Y13" s="270">
        <f t="shared" si="0"/>
        <v>6219.091618831173</v>
      </c>
    </row>
    <row r="14" spans="1:25" x14ac:dyDescent="0.25">
      <c r="A14" s="275">
        <v>1954</v>
      </c>
      <c r="B14" s="276">
        <v>858255</v>
      </c>
      <c r="C14" s="338"/>
      <c r="D14" s="276">
        <v>1960547</v>
      </c>
      <c r="E14" s="338"/>
      <c r="F14" s="276">
        <v>1643757</v>
      </c>
      <c r="G14" s="339" t="s">
        <v>137</v>
      </c>
      <c r="H14" s="276">
        <v>4462559</v>
      </c>
      <c r="I14" s="339" t="s">
        <v>137</v>
      </c>
      <c r="J14" s="279" t="s">
        <v>412</v>
      </c>
      <c r="K14" s="279" t="s">
        <v>412</v>
      </c>
      <c r="L14" s="338"/>
      <c r="M14" s="276">
        <v>799748</v>
      </c>
      <c r="N14" s="276">
        <v>799748</v>
      </c>
      <c r="O14" s="338"/>
      <c r="P14" s="276">
        <v>5262307</v>
      </c>
      <c r="Q14" s="339" t="s">
        <v>137</v>
      </c>
      <c r="R14" s="276">
        <v>396571</v>
      </c>
      <c r="S14" s="338"/>
      <c r="T14" s="276">
        <v>1187180</v>
      </c>
      <c r="U14" s="338"/>
      <c r="V14" s="276">
        <v>6846058</v>
      </c>
      <c r="W14" s="339" t="s">
        <v>137</v>
      </c>
      <c r="Y14" s="270">
        <f t="shared" si="0"/>
        <v>6564.2188110086672</v>
      </c>
    </row>
    <row r="15" spans="1:25" x14ac:dyDescent="0.25">
      <c r="A15" s="273">
        <v>1955</v>
      </c>
      <c r="B15" s="274">
        <v>867431</v>
      </c>
      <c r="C15" s="336"/>
      <c r="D15" s="274">
        <v>2198290</v>
      </c>
      <c r="E15" s="336"/>
      <c r="F15" s="274">
        <v>1767024</v>
      </c>
      <c r="G15" s="337" t="s">
        <v>137</v>
      </c>
      <c r="H15" s="274">
        <v>4832746</v>
      </c>
      <c r="I15" s="337" t="s">
        <v>137</v>
      </c>
      <c r="J15" s="278" t="s">
        <v>412</v>
      </c>
      <c r="K15" s="278" t="s">
        <v>412</v>
      </c>
      <c r="L15" s="336"/>
      <c r="M15" s="274">
        <v>775066</v>
      </c>
      <c r="N15" s="274">
        <v>775066</v>
      </c>
      <c r="O15" s="336"/>
      <c r="P15" s="274">
        <v>5607812</v>
      </c>
      <c r="Q15" s="337" t="s">
        <v>137</v>
      </c>
      <c r="R15" s="274">
        <v>438103</v>
      </c>
      <c r="S15" s="336"/>
      <c r="T15" s="274">
        <v>1232073</v>
      </c>
      <c r="U15" s="336"/>
      <c r="V15" s="274">
        <v>7277988</v>
      </c>
      <c r="W15" s="337" t="s">
        <v>137</v>
      </c>
      <c r="Y15" s="270">
        <f t="shared" si="0"/>
        <v>7046.0701432790847</v>
      </c>
    </row>
    <row r="16" spans="1:25" x14ac:dyDescent="0.25">
      <c r="A16" s="273">
        <v>1956</v>
      </c>
      <c r="B16" s="274">
        <v>838910</v>
      </c>
      <c r="C16" s="336"/>
      <c r="D16" s="274">
        <v>2409029</v>
      </c>
      <c r="E16" s="336"/>
      <c r="F16" s="274">
        <v>1852738</v>
      </c>
      <c r="G16" s="337" t="s">
        <v>137</v>
      </c>
      <c r="H16" s="274">
        <v>5100677</v>
      </c>
      <c r="I16" s="337" t="s">
        <v>137</v>
      </c>
      <c r="J16" s="278" t="s">
        <v>412</v>
      </c>
      <c r="K16" s="278" t="s">
        <v>412</v>
      </c>
      <c r="L16" s="336"/>
      <c r="M16" s="274">
        <v>738706</v>
      </c>
      <c r="N16" s="274">
        <v>738706</v>
      </c>
      <c r="O16" s="336"/>
      <c r="P16" s="274">
        <v>5839383</v>
      </c>
      <c r="Q16" s="337" t="s">
        <v>137</v>
      </c>
      <c r="R16" s="274">
        <v>489542</v>
      </c>
      <c r="S16" s="336"/>
      <c r="T16" s="274">
        <v>1333800</v>
      </c>
      <c r="U16" s="336"/>
      <c r="V16" s="274">
        <v>7662725</v>
      </c>
      <c r="W16" s="337" t="s">
        <v>137</v>
      </c>
      <c r="Y16" s="270">
        <f t="shared" si="0"/>
        <v>7446.5113875644074</v>
      </c>
    </row>
    <row r="17" spans="1:25" x14ac:dyDescent="0.25">
      <c r="A17" s="275">
        <v>1957</v>
      </c>
      <c r="B17" s="276">
        <v>653734</v>
      </c>
      <c r="C17" s="338"/>
      <c r="D17" s="276">
        <v>2587778</v>
      </c>
      <c r="E17" s="338"/>
      <c r="F17" s="276">
        <v>1800576</v>
      </c>
      <c r="G17" s="339" t="s">
        <v>137</v>
      </c>
      <c r="H17" s="276">
        <v>5042088</v>
      </c>
      <c r="I17" s="339" t="s">
        <v>137</v>
      </c>
      <c r="J17" s="279" t="s">
        <v>412</v>
      </c>
      <c r="K17" s="279" t="s">
        <v>412</v>
      </c>
      <c r="L17" s="338"/>
      <c r="M17" s="276">
        <v>701812</v>
      </c>
      <c r="N17" s="276">
        <v>701812</v>
      </c>
      <c r="O17" s="338"/>
      <c r="P17" s="276">
        <v>5743900</v>
      </c>
      <c r="Q17" s="339" t="s">
        <v>137</v>
      </c>
      <c r="R17" s="276">
        <v>534740</v>
      </c>
      <c r="S17" s="338"/>
      <c r="T17" s="276">
        <v>1433360</v>
      </c>
      <c r="U17" s="338"/>
      <c r="V17" s="276">
        <v>7712000</v>
      </c>
      <c r="W17" s="339" t="s">
        <v>137</v>
      </c>
      <c r="Y17" s="270">
        <f t="shared" si="0"/>
        <v>7499.4099132785168</v>
      </c>
    </row>
    <row r="18" spans="1:25" x14ac:dyDescent="0.25">
      <c r="A18" s="273">
        <v>1958</v>
      </c>
      <c r="B18" s="274">
        <v>663496</v>
      </c>
      <c r="C18" s="336"/>
      <c r="D18" s="274">
        <v>2809250</v>
      </c>
      <c r="E18" s="336"/>
      <c r="F18" s="274">
        <v>1964177</v>
      </c>
      <c r="G18" s="337" t="s">
        <v>137</v>
      </c>
      <c r="H18" s="274">
        <v>5436923</v>
      </c>
      <c r="I18" s="337" t="s">
        <v>137</v>
      </c>
      <c r="J18" s="278" t="s">
        <v>412</v>
      </c>
      <c r="K18" s="278" t="s">
        <v>412</v>
      </c>
      <c r="L18" s="336"/>
      <c r="M18" s="274">
        <v>688447</v>
      </c>
      <c r="N18" s="274">
        <v>688447</v>
      </c>
      <c r="O18" s="336"/>
      <c r="P18" s="274">
        <v>6125370</v>
      </c>
      <c r="Q18" s="337" t="s">
        <v>137</v>
      </c>
      <c r="R18" s="274">
        <v>578308</v>
      </c>
      <c r="S18" s="336"/>
      <c r="T18" s="274">
        <v>1496996</v>
      </c>
      <c r="U18" s="336"/>
      <c r="V18" s="274">
        <v>8200674</v>
      </c>
      <c r="W18" s="337" t="s">
        <v>137</v>
      </c>
      <c r="Y18" s="270">
        <f t="shared" si="0"/>
        <v>8023.9102755138429</v>
      </c>
    </row>
    <row r="19" spans="1:25" x14ac:dyDescent="0.25">
      <c r="A19" s="273">
        <v>1959</v>
      </c>
      <c r="B19" s="274">
        <v>573321</v>
      </c>
      <c r="C19" s="336"/>
      <c r="D19" s="274">
        <v>3014542</v>
      </c>
      <c r="E19" s="336"/>
      <c r="F19" s="274">
        <v>1953522</v>
      </c>
      <c r="G19" s="337" t="s">
        <v>137</v>
      </c>
      <c r="H19" s="274">
        <v>5541385</v>
      </c>
      <c r="I19" s="337" t="s">
        <v>137</v>
      </c>
      <c r="J19" s="278" t="s">
        <v>412</v>
      </c>
      <c r="K19" s="278" t="s">
        <v>412</v>
      </c>
      <c r="L19" s="336"/>
      <c r="M19" s="274">
        <v>646926</v>
      </c>
      <c r="N19" s="274">
        <v>646926</v>
      </c>
      <c r="O19" s="336"/>
      <c r="P19" s="274">
        <v>6188311</v>
      </c>
      <c r="Q19" s="337" t="s">
        <v>137</v>
      </c>
      <c r="R19" s="274">
        <v>629664</v>
      </c>
      <c r="S19" s="336"/>
      <c r="T19" s="274">
        <v>1593891</v>
      </c>
      <c r="U19" s="336"/>
      <c r="V19" s="274">
        <v>8411866</v>
      </c>
      <c r="W19" s="337" t="s">
        <v>137</v>
      </c>
      <c r="Y19" s="270">
        <f t="shared" si="0"/>
        <v>8255.4490372416567</v>
      </c>
    </row>
    <row r="20" spans="1:25" x14ac:dyDescent="0.25">
      <c r="A20" s="275">
        <v>1960</v>
      </c>
      <c r="B20" s="276">
        <v>585284</v>
      </c>
      <c r="C20" s="338"/>
      <c r="D20" s="276">
        <v>3211778</v>
      </c>
      <c r="E20" s="338"/>
      <c r="F20" s="276">
        <v>2227143</v>
      </c>
      <c r="G20" s="339" t="s">
        <v>137</v>
      </c>
      <c r="H20" s="276">
        <v>6024205</v>
      </c>
      <c r="I20" s="339" t="s">
        <v>137</v>
      </c>
      <c r="J20" s="279" t="s">
        <v>412</v>
      </c>
      <c r="K20" s="279" t="s">
        <v>412</v>
      </c>
      <c r="L20" s="338"/>
      <c r="M20" s="276">
        <v>626630</v>
      </c>
      <c r="N20" s="276">
        <v>626630</v>
      </c>
      <c r="O20" s="338"/>
      <c r="P20" s="276">
        <v>6650835</v>
      </c>
      <c r="Q20" s="339" t="s">
        <v>137</v>
      </c>
      <c r="R20" s="276">
        <v>687393</v>
      </c>
      <c r="S20" s="338"/>
      <c r="T20" s="276">
        <v>1701190</v>
      </c>
      <c r="U20" s="339" t="s">
        <v>137</v>
      </c>
      <c r="V20" s="276">
        <v>9039418</v>
      </c>
      <c r="W20" s="339" t="s">
        <v>137</v>
      </c>
      <c r="Y20" s="270">
        <f t="shared" si="0"/>
        <v>8907.4928632947958</v>
      </c>
    </row>
    <row r="21" spans="1:25" x14ac:dyDescent="0.25">
      <c r="A21" s="273">
        <v>1961</v>
      </c>
      <c r="B21" s="274">
        <v>533611</v>
      </c>
      <c r="C21" s="336"/>
      <c r="D21" s="274">
        <v>3362278</v>
      </c>
      <c r="E21" s="336"/>
      <c r="F21" s="274">
        <v>2292856</v>
      </c>
      <c r="G21" s="337" t="s">
        <v>137</v>
      </c>
      <c r="H21" s="274">
        <v>6188746</v>
      </c>
      <c r="I21" s="337" t="s">
        <v>137</v>
      </c>
      <c r="J21" s="278" t="s">
        <v>412</v>
      </c>
      <c r="K21" s="278" t="s">
        <v>412</v>
      </c>
      <c r="L21" s="336"/>
      <c r="M21" s="274">
        <v>586864</v>
      </c>
      <c r="N21" s="274">
        <v>586864</v>
      </c>
      <c r="O21" s="336"/>
      <c r="P21" s="274">
        <v>6775610</v>
      </c>
      <c r="Q21" s="337" t="s">
        <v>137</v>
      </c>
      <c r="R21" s="274">
        <v>731686</v>
      </c>
      <c r="S21" s="336"/>
      <c r="T21" s="274">
        <v>1778728</v>
      </c>
      <c r="U21" s="337" t="s">
        <v>137</v>
      </c>
      <c r="V21" s="274">
        <v>9286024</v>
      </c>
      <c r="W21" s="337" t="s">
        <v>137</v>
      </c>
      <c r="Y21" s="270">
        <f t="shared" si="0"/>
        <v>9177.6783442553478</v>
      </c>
    </row>
    <row r="22" spans="1:25" x14ac:dyDescent="0.25">
      <c r="A22" s="273">
        <v>1962</v>
      </c>
      <c r="B22" s="274">
        <v>520794</v>
      </c>
      <c r="C22" s="336"/>
      <c r="D22" s="274">
        <v>3600313</v>
      </c>
      <c r="E22" s="336"/>
      <c r="F22" s="274">
        <v>2398521</v>
      </c>
      <c r="G22" s="337" t="s">
        <v>137</v>
      </c>
      <c r="H22" s="274">
        <v>6519627</v>
      </c>
      <c r="I22" s="337" t="s">
        <v>137</v>
      </c>
      <c r="J22" s="278" t="s">
        <v>412</v>
      </c>
      <c r="K22" s="278" t="s">
        <v>412</v>
      </c>
      <c r="L22" s="336"/>
      <c r="M22" s="274">
        <v>560084</v>
      </c>
      <c r="N22" s="274">
        <v>560084</v>
      </c>
      <c r="O22" s="336"/>
      <c r="P22" s="274">
        <v>7079711</v>
      </c>
      <c r="Q22" s="337" t="s">
        <v>137</v>
      </c>
      <c r="R22" s="274">
        <v>794320</v>
      </c>
      <c r="S22" s="336"/>
      <c r="T22" s="274">
        <v>1908389</v>
      </c>
      <c r="U22" s="337" t="s">
        <v>137</v>
      </c>
      <c r="V22" s="274">
        <v>9782420</v>
      </c>
      <c r="W22" s="337" t="s">
        <v>137</v>
      </c>
      <c r="Y22" s="270">
        <f t="shared" si="0"/>
        <v>9687.4019045805289</v>
      </c>
    </row>
    <row r="23" spans="1:25" x14ac:dyDescent="0.25">
      <c r="A23" s="275">
        <v>1963</v>
      </c>
      <c r="B23" s="276">
        <v>438442</v>
      </c>
      <c r="C23" s="338"/>
      <c r="D23" s="276">
        <v>3700281</v>
      </c>
      <c r="E23" s="338"/>
      <c r="F23" s="276">
        <v>2414123</v>
      </c>
      <c r="G23" s="339" t="s">
        <v>137</v>
      </c>
      <c r="H23" s="276">
        <v>6552846</v>
      </c>
      <c r="I23" s="339" t="s">
        <v>137</v>
      </c>
      <c r="J23" s="279" t="s">
        <v>412</v>
      </c>
      <c r="K23" s="279" t="s">
        <v>412</v>
      </c>
      <c r="L23" s="338"/>
      <c r="M23" s="276">
        <v>536967</v>
      </c>
      <c r="N23" s="276">
        <v>536967</v>
      </c>
      <c r="O23" s="338"/>
      <c r="P23" s="276">
        <v>7089813</v>
      </c>
      <c r="Q23" s="339" t="s">
        <v>137</v>
      </c>
      <c r="R23" s="276">
        <v>855568</v>
      </c>
      <c r="S23" s="338"/>
      <c r="T23" s="276">
        <v>2043099</v>
      </c>
      <c r="U23" s="339" t="s">
        <v>137</v>
      </c>
      <c r="V23" s="276">
        <v>9988479</v>
      </c>
      <c r="W23" s="339" t="s">
        <v>137</v>
      </c>
      <c r="Y23" s="270">
        <f t="shared" si="0"/>
        <v>9898.5763344875522</v>
      </c>
    </row>
    <row r="24" spans="1:25" x14ac:dyDescent="0.25">
      <c r="A24" s="273">
        <v>1964</v>
      </c>
      <c r="B24" s="274">
        <v>378720</v>
      </c>
      <c r="C24" s="336"/>
      <c r="D24" s="274">
        <v>3908485</v>
      </c>
      <c r="E24" s="336"/>
      <c r="F24" s="274">
        <v>2325488</v>
      </c>
      <c r="G24" s="337" t="s">
        <v>137</v>
      </c>
      <c r="H24" s="274">
        <v>6612693</v>
      </c>
      <c r="I24" s="337" t="s">
        <v>137</v>
      </c>
      <c r="J24" s="278" t="s">
        <v>412</v>
      </c>
      <c r="K24" s="278" t="s">
        <v>412</v>
      </c>
      <c r="L24" s="336"/>
      <c r="M24" s="274">
        <v>499058</v>
      </c>
      <c r="N24" s="274">
        <v>499058</v>
      </c>
      <c r="O24" s="336"/>
      <c r="P24" s="274">
        <v>7111751</v>
      </c>
      <c r="Q24" s="337" t="s">
        <v>137</v>
      </c>
      <c r="R24" s="274">
        <v>927525</v>
      </c>
      <c r="S24" s="336"/>
      <c r="T24" s="274">
        <v>2201298</v>
      </c>
      <c r="U24" s="337" t="s">
        <v>137</v>
      </c>
      <c r="V24" s="274">
        <v>10240574</v>
      </c>
      <c r="W24" s="337" t="s">
        <v>137</v>
      </c>
      <c r="Y24" s="270">
        <f t="shared" si="0"/>
        <v>10156.74358015794</v>
      </c>
    </row>
    <row r="25" spans="1:25" x14ac:dyDescent="0.25">
      <c r="A25" s="273">
        <v>1965</v>
      </c>
      <c r="B25" s="274">
        <v>351657</v>
      </c>
      <c r="C25" s="336"/>
      <c r="D25" s="274">
        <v>4027692</v>
      </c>
      <c r="E25" s="336"/>
      <c r="F25" s="274">
        <v>2431923</v>
      </c>
      <c r="G25" s="337" t="s">
        <v>137</v>
      </c>
      <c r="H25" s="274">
        <v>6811272</v>
      </c>
      <c r="I25" s="337" t="s">
        <v>137</v>
      </c>
      <c r="J25" s="278" t="s">
        <v>412</v>
      </c>
      <c r="K25" s="278" t="s">
        <v>412</v>
      </c>
      <c r="L25" s="336"/>
      <c r="M25" s="274">
        <v>468150</v>
      </c>
      <c r="N25" s="274">
        <v>468150</v>
      </c>
      <c r="O25" s="336"/>
      <c r="P25" s="274">
        <v>7279422</v>
      </c>
      <c r="Q25" s="337" t="s">
        <v>137</v>
      </c>
      <c r="R25" s="274">
        <v>992935</v>
      </c>
      <c r="S25" s="336"/>
      <c r="T25" s="274">
        <v>2367029</v>
      </c>
      <c r="U25" s="337" t="s">
        <v>137</v>
      </c>
      <c r="V25" s="274">
        <v>10639387</v>
      </c>
      <c r="W25" s="337" t="s">
        <v>137</v>
      </c>
      <c r="Y25" s="270">
        <f t="shared" si="0"/>
        <v>10539.150533008946</v>
      </c>
    </row>
    <row r="26" spans="1:25" x14ac:dyDescent="0.25">
      <c r="A26" s="275">
        <v>1966</v>
      </c>
      <c r="B26" s="276">
        <v>348790</v>
      </c>
      <c r="C26" s="338"/>
      <c r="D26" s="276">
        <v>4274822</v>
      </c>
      <c r="E26" s="338"/>
      <c r="F26" s="276">
        <v>2421800</v>
      </c>
      <c r="G26" s="339" t="s">
        <v>137</v>
      </c>
      <c r="H26" s="276">
        <v>7045412</v>
      </c>
      <c r="I26" s="339" t="s">
        <v>137</v>
      </c>
      <c r="J26" s="279" t="s">
        <v>412</v>
      </c>
      <c r="K26" s="279" t="s">
        <v>412</v>
      </c>
      <c r="L26" s="338"/>
      <c r="M26" s="276">
        <v>454974</v>
      </c>
      <c r="N26" s="276">
        <v>454974</v>
      </c>
      <c r="O26" s="338"/>
      <c r="P26" s="276">
        <v>7500386</v>
      </c>
      <c r="Q26" s="339" t="s">
        <v>137</v>
      </c>
      <c r="R26" s="276">
        <v>1081223</v>
      </c>
      <c r="S26" s="338"/>
      <c r="T26" s="276">
        <v>2587021</v>
      </c>
      <c r="U26" s="339" t="s">
        <v>137</v>
      </c>
      <c r="V26" s="276">
        <v>11168630</v>
      </c>
      <c r="W26" s="339" t="s">
        <v>137</v>
      </c>
      <c r="Y26" s="270">
        <f t="shared" si="0"/>
        <v>11049.957184060922</v>
      </c>
    </row>
    <row r="27" spans="1:25" x14ac:dyDescent="0.25">
      <c r="A27" s="273">
        <v>1967</v>
      </c>
      <c r="B27" s="274">
        <v>298819</v>
      </c>
      <c r="C27" s="336"/>
      <c r="D27" s="274">
        <v>4451330</v>
      </c>
      <c r="E27" s="336"/>
      <c r="F27" s="274">
        <v>2527239</v>
      </c>
      <c r="G27" s="337" t="s">
        <v>137</v>
      </c>
      <c r="H27" s="274">
        <v>7277387</v>
      </c>
      <c r="I27" s="337" t="s">
        <v>137</v>
      </c>
      <c r="J27" s="278" t="s">
        <v>412</v>
      </c>
      <c r="K27" s="278" t="s">
        <v>412</v>
      </c>
      <c r="L27" s="336"/>
      <c r="M27" s="274">
        <v>433973</v>
      </c>
      <c r="N27" s="274">
        <v>433973</v>
      </c>
      <c r="O27" s="336"/>
      <c r="P27" s="274">
        <v>7711360</v>
      </c>
      <c r="Q27" s="337" t="s">
        <v>137</v>
      </c>
      <c r="R27" s="274">
        <v>1160469</v>
      </c>
      <c r="S27" s="336"/>
      <c r="T27" s="274">
        <v>2767446</v>
      </c>
      <c r="U27" s="337" t="s">
        <v>137</v>
      </c>
      <c r="V27" s="274">
        <v>11639275</v>
      </c>
      <c r="W27" s="337" t="s">
        <v>137</v>
      </c>
      <c r="Y27" s="270">
        <f t="shared" si="0"/>
        <v>11521.089650956366</v>
      </c>
    </row>
    <row r="28" spans="1:25" x14ac:dyDescent="0.25">
      <c r="A28" s="273">
        <v>1968</v>
      </c>
      <c r="B28" s="274">
        <v>264330</v>
      </c>
      <c r="C28" s="336"/>
      <c r="D28" s="274">
        <v>4588315</v>
      </c>
      <c r="E28" s="336"/>
      <c r="F28" s="274">
        <v>2654589</v>
      </c>
      <c r="G28" s="337" t="s">
        <v>137</v>
      </c>
      <c r="H28" s="274">
        <v>7507234</v>
      </c>
      <c r="I28" s="337" t="s">
        <v>137</v>
      </c>
      <c r="J28" s="278" t="s">
        <v>412</v>
      </c>
      <c r="K28" s="278" t="s">
        <v>412</v>
      </c>
      <c r="L28" s="336"/>
      <c r="M28" s="274">
        <v>425511</v>
      </c>
      <c r="N28" s="274">
        <v>425511</v>
      </c>
      <c r="O28" s="336"/>
      <c r="P28" s="274">
        <v>7932745</v>
      </c>
      <c r="Q28" s="337" t="s">
        <v>137</v>
      </c>
      <c r="R28" s="274">
        <v>1301916</v>
      </c>
      <c r="S28" s="336"/>
      <c r="T28" s="274">
        <v>3101629</v>
      </c>
      <c r="U28" s="337" t="s">
        <v>137</v>
      </c>
      <c r="V28" s="274">
        <v>12336290</v>
      </c>
      <c r="W28" s="337" t="s">
        <v>137</v>
      </c>
      <c r="Y28" s="270">
        <f t="shared" si="0"/>
        <v>12206.834172786612</v>
      </c>
    </row>
    <row r="29" spans="1:25" x14ac:dyDescent="0.25">
      <c r="A29" s="275">
        <v>1969</v>
      </c>
      <c r="B29" s="276">
        <v>248107</v>
      </c>
      <c r="C29" s="338"/>
      <c r="D29" s="276">
        <v>4874858</v>
      </c>
      <c r="E29" s="338"/>
      <c r="F29" s="276">
        <v>2704779</v>
      </c>
      <c r="G29" s="339" t="s">
        <v>137</v>
      </c>
      <c r="H29" s="276">
        <v>7827744</v>
      </c>
      <c r="I29" s="339" t="s">
        <v>137</v>
      </c>
      <c r="J29" s="279" t="s">
        <v>412</v>
      </c>
      <c r="K29" s="279" t="s">
        <v>412</v>
      </c>
      <c r="L29" s="338"/>
      <c r="M29" s="276">
        <v>415053</v>
      </c>
      <c r="N29" s="276">
        <v>415053</v>
      </c>
      <c r="O29" s="338"/>
      <c r="P29" s="276">
        <v>8242797</v>
      </c>
      <c r="Q29" s="339" t="s">
        <v>137</v>
      </c>
      <c r="R29" s="276">
        <v>1456024</v>
      </c>
      <c r="S29" s="338"/>
      <c r="T29" s="276">
        <v>3470335</v>
      </c>
      <c r="U29" s="339" t="s">
        <v>137</v>
      </c>
      <c r="V29" s="276">
        <v>13169156</v>
      </c>
      <c r="W29" s="339" t="s">
        <v>137</v>
      </c>
      <c r="Y29" s="270">
        <f t="shared" si="0"/>
        <v>13022.81077486524</v>
      </c>
    </row>
    <row r="30" spans="1:25" x14ac:dyDescent="0.25">
      <c r="A30" s="273">
        <v>1970</v>
      </c>
      <c r="B30" s="274">
        <v>209380</v>
      </c>
      <c r="C30" s="336"/>
      <c r="D30" s="274">
        <v>4987392</v>
      </c>
      <c r="E30" s="336"/>
      <c r="F30" s="274">
        <v>2724856</v>
      </c>
      <c r="G30" s="337" t="s">
        <v>137</v>
      </c>
      <c r="H30" s="274">
        <v>7921629</v>
      </c>
      <c r="I30" s="337" t="s">
        <v>137</v>
      </c>
      <c r="J30" s="278" t="s">
        <v>412</v>
      </c>
      <c r="K30" s="278" t="s">
        <v>412</v>
      </c>
      <c r="L30" s="336"/>
      <c r="M30" s="274">
        <v>400777</v>
      </c>
      <c r="N30" s="274">
        <v>400777</v>
      </c>
      <c r="O30" s="336"/>
      <c r="P30" s="274">
        <v>8322406</v>
      </c>
      <c r="Q30" s="337" t="s">
        <v>137</v>
      </c>
      <c r="R30" s="274">
        <v>1590983</v>
      </c>
      <c r="S30" s="336"/>
      <c r="T30" s="274">
        <v>3852369</v>
      </c>
      <c r="U30" s="337" t="s">
        <v>137</v>
      </c>
      <c r="V30" s="274">
        <v>13765758</v>
      </c>
      <c r="W30" s="337" t="s">
        <v>137</v>
      </c>
      <c r="Y30" s="270">
        <f t="shared" si="0"/>
        <v>13545.479696296507</v>
      </c>
    </row>
    <row r="31" spans="1:25" x14ac:dyDescent="0.25">
      <c r="A31" s="273">
        <v>1971</v>
      </c>
      <c r="B31" s="274">
        <v>171986</v>
      </c>
      <c r="C31" s="336"/>
      <c r="D31" s="274">
        <v>5125812</v>
      </c>
      <c r="E31" s="336"/>
      <c r="F31" s="274">
        <v>2747779</v>
      </c>
      <c r="G31" s="337" t="s">
        <v>137</v>
      </c>
      <c r="H31" s="274">
        <v>8045577</v>
      </c>
      <c r="I31" s="337" t="s">
        <v>137</v>
      </c>
      <c r="J31" s="278" t="s">
        <v>412</v>
      </c>
      <c r="K31" s="278" t="s">
        <v>412</v>
      </c>
      <c r="L31" s="336"/>
      <c r="M31" s="274">
        <v>381874</v>
      </c>
      <c r="N31" s="274">
        <v>381874</v>
      </c>
      <c r="O31" s="336"/>
      <c r="P31" s="274">
        <v>8427451</v>
      </c>
      <c r="Q31" s="337" t="s">
        <v>137</v>
      </c>
      <c r="R31" s="274">
        <v>1704403</v>
      </c>
      <c r="S31" s="336"/>
      <c r="T31" s="274">
        <v>4114346</v>
      </c>
      <c r="U31" s="337" t="s">
        <v>137</v>
      </c>
      <c r="V31" s="274">
        <v>14246200</v>
      </c>
      <c r="W31" s="337" t="s">
        <v>137</v>
      </c>
      <c r="Y31" s="270">
        <f t="shared" si="0"/>
        <v>14022.873752593117</v>
      </c>
    </row>
    <row r="32" spans="1:25" x14ac:dyDescent="0.25">
      <c r="A32" s="275">
        <v>1972</v>
      </c>
      <c r="B32" s="276">
        <v>115782</v>
      </c>
      <c r="C32" s="338"/>
      <c r="D32" s="276">
        <v>5264384</v>
      </c>
      <c r="E32" s="338"/>
      <c r="F32" s="276">
        <v>2867438</v>
      </c>
      <c r="G32" s="339" t="s">
        <v>137</v>
      </c>
      <c r="H32" s="276">
        <v>8247603</v>
      </c>
      <c r="I32" s="339" t="s">
        <v>137</v>
      </c>
      <c r="J32" s="279" t="s">
        <v>412</v>
      </c>
      <c r="K32" s="279" t="s">
        <v>412</v>
      </c>
      <c r="L32" s="338"/>
      <c r="M32" s="276">
        <v>379776</v>
      </c>
      <c r="N32" s="276">
        <v>379776</v>
      </c>
      <c r="O32" s="338"/>
      <c r="P32" s="276">
        <v>8627379</v>
      </c>
      <c r="Q32" s="339" t="s">
        <v>137</v>
      </c>
      <c r="R32" s="276">
        <v>1837735</v>
      </c>
      <c r="S32" s="338"/>
      <c r="T32" s="276">
        <v>4391932</v>
      </c>
      <c r="U32" s="339" t="s">
        <v>137</v>
      </c>
      <c r="V32" s="276">
        <v>14857045</v>
      </c>
      <c r="W32" s="339" t="s">
        <v>137</v>
      </c>
      <c r="Y32" s="270">
        <f t="shared" si="0"/>
        <v>14660.520359312739</v>
      </c>
    </row>
    <row r="33" spans="1:25" x14ac:dyDescent="0.25">
      <c r="A33" s="273">
        <v>1973</v>
      </c>
      <c r="B33" s="274">
        <v>93911</v>
      </c>
      <c r="C33" s="336"/>
      <c r="D33" s="274">
        <v>4976975</v>
      </c>
      <c r="E33" s="336"/>
      <c r="F33" s="274">
        <v>2800327</v>
      </c>
      <c r="G33" s="337" t="s">
        <v>137</v>
      </c>
      <c r="H33" s="274">
        <v>7871212</v>
      </c>
      <c r="I33" s="337" t="s">
        <v>137</v>
      </c>
      <c r="J33" s="278" t="s">
        <v>412</v>
      </c>
      <c r="K33" s="278" t="s">
        <v>412</v>
      </c>
      <c r="L33" s="336"/>
      <c r="M33" s="274">
        <v>354096</v>
      </c>
      <c r="N33" s="274">
        <v>354096</v>
      </c>
      <c r="O33" s="336"/>
      <c r="P33" s="274">
        <v>8225308</v>
      </c>
      <c r="Q33" s="337" t="s">
        <v>137</v>
      </c>
      <c r="R33" s="274">
        <v>1976337</v>
      </c>
      <c r="S33" s="336"/>
      <c r="T33" s="274">
        <v>4695706</v>
      </c>
      <c r="U33" s="337" t="s">
        <v>137</v>
      </c>
      <c r="V33" s="274">
        <v>14897351</v>
      </c>
      <c r="W33" s="337" t="s">
        <v>137</v>
      </c>
      <c r="Y33" s="270">
        <f t="shared" si="0"/>
        <v>14713.468966972967</v>
      </c>
    </row>
    <row r="34" spans="1:25" x14ac:dyDescent="0.25">
      <c r="A34" s="273">
        <v>1974</v>
      </c>
      <c r="B34" s="274">
        <v>82126</v>
      </c>
      <c r="C34" s="336"/>
      <c r="D34" s="274">
        <v>4900995</v>
      </c>
      <c r="E34" s="336"/>
      <c r="F34" s="274">
        <v>2553838</v>
      </c>
      <c r="G34" s="337" t="s">
        <v>137</v>
      </c>
      <c r="H34" s="274">
        <v>7536958</v>
      </c>
      <c r="I34" s="337" t="s">
        <v>137</v>
      </c>
      <c r="J34" s="278" t="s">
        <v>412</v>
      </c>
      <c r="K34" s="278" t="s">
        <v>412</v>
      </c>
      <c r="L34" s="336"/>
      <c r="M34" s="274">
        <v>370952</v>
      </c>
      <c r="N34" s="274">
        <v>370952</v>
      </c>
      <c r="O34" s="336"/>
      <c r="P34" s="274">
        <v>7907910</v>
      </c>
      <c r="Q34" s="337" t="s">
        <v>137</v>
      </c>
      <c r="R34" s="274">
        <v>1972763</v>
      </c>
      <c r="S34" s="336"/>
      <c r="T34" s="274">
        <v>4773662</v>
      </c>
      <c r="U34" s="337" t="s">
        <v>137</v>
      </c>
      <c r="V34" s="274">
        <v>14654335</v>
      </c>
      <c r="W34" s="337" t="s">
        <v>137</v>
      </c>
      <c r="Y34" s="270">
        <f t="shared" si="0"/>
        <v>14384.3378023882</v>
      </c>
    </row>
    <row r="35" spans="1:25" x14ac:dyDescent="0.25">
      <c r="A35" s="275">
        <v>1975</v>
      </c>
      <c r="B35" s="276">
        <v>62843</v>
      </c>
      <c r="C35" s="338"/>
      <c r="D35" s="276">
        <v>5022606</v>
      </c>
      <c r="E35" s="338"/>
      <c r="F35" s="276">
        <v>2478772</v>
      </c>
      <c r="G35" s="339" t="s">
        <v>137</v>
      </c>
      <c r="H35" s="276">
        <v>7564221</v>
      </c>
      <c r="I35" s="339" t="s">
        <v>137</v>
      </c>
      <c r="J35" s="279" t="s">
        <v>412</v>
      </c>
      <c r="K35" s="279" t="s">
        <v>412</v>
      </c>
      <c r="L35" s="338"/>
      <c r="M35" s="276">
        <v>425408</v>
      </c>
      <c r="N35" s="276">
        <v>425408</v>
      </c>
      <c r="O35" s="338"/>
      <c r="P35" s="276">
        <v>7989629</v>
      </c>
      <c r="Q35" s="339" t="s">
        <v>137</v>
      </c>
      <c r="R35" s="276">
        <v>2006735</v>
      </c>
      <c r="S35" s="338"/>
      <c r="T35" s="276">
        <v>4817036</v>
      </c>
      <c r="U35" s="339" t="s">
        <v>137</v>
      </c>
      <c r="V35" s="276">
        <v>14813400</v>
      </c>
      <c r="W35" s="339" t="s">
        <v>137</v>
      </c>
      <c r="Y35" s="270">
        <f t="shared" si="0"/>
        <v>14577.584241468683</v>
      </c>
    </row>
    <row r="36" spans="1:25" x14ac:dyDescent="0.25">
      <c r="A36" s="273">
        <v>1976</v>
      </c>
      <c r="B36" s="274">
        <v>58885</v>
      </c>
      <c r="C36" s="336"/>
      <c r="D36" s="274">
        <v>5147336</v>
      </c>
      <c r="E36" s="336"/>
      <c r="F36" s="274">
        <v>2703280</v>
      </c>
      <c r="G36" s="337" t="s">
        <v>137</v>
      </c>
      <c r="H36" s="274">
        <v>7909501</v>
      </c>
      <c r="I36" s="337" t="s">
        <v>137</v>
      </c>
      <c r="J36" s="278" t="s">
        <v>412</v>
      </c>
      <c r="K36" s="278" t="s">
        <v>412</v>
      </c>
      <c r="L36" s="336"/>
      <c r="M36" s="274">
        <v>481634</v>
      </c>
      <c r="N36" s="274">
        <v>481634</v>
      </c>
      <c r="O36" s="336"/>
      <c r="P36" s="274">
        <v>8391135</v>
      </c>
      <c r="Q36" s="337" t="s">
        <v>137</v>
      </c>
      <c r="R36" s="274">
        <v>2069215</v>
      </c>
      <c r="S36" s="336"/>
      <c r="T36" s="274">
        <v>4949910</v>
      </c>
      <c r="U36" s="337" t="s">
        <v>137</v>
      </c>
      <c r="V36" s="274">
        <v>15410259</v>
      </c>
      <c r="W36" s="337" t="s">
        <v>137</v>
      </c>
      <c r="Y36" s="270">
        <f t="shared" si="0"/>
        <v>15184.207231747403</v>
      </c>
    </row>
    <row r="37" spans="1:25" x14ac:dyDescent="0.25">
      <c r="A37" s="273">
        <v>1977</v>
      </c>
      <c r="B37" s="274">
        <v>57461</v>
      </c>
      <c r="C37" s="336"/>
      <c r="D37" s="274">
        <v>4913093</v>
      </c>
      <c r="E37" s="336"/>
      <c r="F37" s="274">
        <v>2681282</v>
      </c>
      <c r="G37" s="337" t="s">
        <v>137</v>
      </c>
      <c r="H37" s="274">
        <v>7651836</v>
      </c>
      <c r="I37" s="337" t="s">
        <v>137</v>
      </c>
      <c r="J37" s="278" t="s">
        <v>412</v>
      </c>
      <c r="K37" s="278" t="s">
        <v>412</v>
      </c>
      <c r="L37" s="336"/>
      <c r="M37" s="274">
        <v>541783</v>
      </c>
      <c r="N37" s="274">
        <v>541783</v>
      </c>
      <c r="O37" s="336"/>
      <c r="P37" s="274">
        <v>8193619</v>
      </c>
      <c r="Q37" s="337" t="s">
        <v>137</v>
      </c>
      <c r="R37" s="274">
        <v>2201555</v>
      </c>
      <c r="S37" s="336"/>
      <c r="T37" s="274">
        <v>5266539</v>
      </c>
      <c r="U37" s="337" t="s">
        <v>137</v>
      </c>
      <c r="V37" s="274">
        <v>15661713</v>
      </c>
      <c r="W37" s="337" t="s">
        <v>137</v>
      </c>
      <c r="Y37" s="270">
        <f t="shared" si="0"/>
        <v>15421.153179466442</v>
      </c>
    </row>
    <row r="38" spans="1:25" x14ac:dyDescent="0.25">
      <c r="A38" s="275">
        <v>1978</v>
      </c>
      <c r="B38" s="276">
        <v>49145</v>
      </c>
      <c r="C38" s="338"/>
      <c r="D38" s="276">
        <v>4981454</v>
      </c>
      <c r="E38" s="338"/>
      <c r="F38" s="276">
        <v>2607495</v>
      </c>
      <c r="G38" s="339" t="s">
        <v>137</v>
      </c>
      <c r="H38" s="276">
        <v>7638094</v>
      </c>
      <c r="I38" s="339" t="s">
        <v>137</v>
      </c>
      <c r="J38" s="279" t="s">
        <v>412</v>
      </c>
      <c r="K38" s="279" t="s">
        <v>412</v>
      </c>
      <c r="L38" s="338"/>
      <c r="M38" s="276">
        <v>621849</v>
      </c>
      <c r="N38" s="276">
        <v>621849</v>
      </c>
      <c r="O38" s="338"/>
      <c r="P38" s="276">
        <v>8259943</v>
      </c>
      <c r="Q38" s="339" t="s">
        <v>137</v>
      </c>
      <c r="R38" s="276">
        <v>2301278</v>
      </c>
      <c r="S38" s="338"/>
      <c r="T38" s="276">
        <v>5571065</v>
      </c>
      <c r="U38" s="339" t="s">
        <v>137</v>
      </c>
      <c r="V38" s="276">
        <v>16132287</v>
      </c>
      <c r="W38" s="339" t="s">
        <v>137</v>
      </c>
      <c r="Y38" s="270">
        <f t="shared" si="0"/>
        <v>15814.860047929382</v>
      </c>
    </row>
    <row r="39" spans="1:25" x14ac:dyDescent="0.25">
      <c r="A39" s="273">
        <v>1979</v>
      </c>
      <c r="B39" s="274">
        <v>37313</v>
      </c>
      <c r="C39" s="336"/>
      <c r="D39" s="274">
        <v>5054742</v>
      </c>
      <c r="E39" s="336"/>
      <c r="F39" s="274">
        <v>2098779</v>
      </c>
      <c r="G39" s="337" t="s">
        <v>137</v>
      </c>
      <c r="H39" s="274">
        <v>7190834</v>
      </c>
      <c r="I39" s="337" t="s">
        <v>137</v>
      </c>
      <c r="J39" s="278" t="s">
        <v>412</v>
      </c>
      <c r="K39" s="278" t="s">
        <v>412</v>
      </c>
      <c r="L39" s="336"/>
      <c r="M39" s="274">
        <v>728076</v>
      </c>
      <c r="N39" s="274">
        <v>728076</v>
      </c>
      <c r="O39" s="336"/>
      <c r="P39" s="274">
        <v>7918910</v>
      </c>
      <c r="Q39" s="337" t="s">
        <v>137</v>
      </c>
      <c r="R39" s="274">
        <v>2329778</v>
      </c>
      <c r="S39" s="336"/>
      <c r="T39" s="274">
        <v>5564036</v>
      </c>
      <c r="U39" s="337" t="s">
        <v>137</v>
      </c>
      <c r="V39" s="274">
        <v>15812724</v>
      </c>
      <c r="W39" s="337" t="s">
        <v>137</v>
      </c>
      <c r="Y39" s="270">
        <f t="shared" si="0"/>
        <v>15567.39033574858</v>
      </c>
    </row>
    <row r="40" spans="1:25" x14ac:dyDescent="0.25">
      <c r="A40" s="273">
        <v>1980</v>
      </c>
      <c r="B40" s="274">
        <v>30544</v>
      </c>
      <c r="C40" s="336"/>
      <c r="D40" s="274">
        <v>4824836</v>
      </c>
      <c r="E40" s="336"/>
      <c r="F40" s="274">
        <v>1734025</v>
      </c>
      <c r="G40" s="337" t="s">
        <v>137</v>
      </c>
      <c r="H40" s="274">
        <v>6589405</v>
      </c>
      <c r="I40" s="337" t="s">
        <v>137</v>
      </c>
      <c r="J40" s="278" t="s">
        <v>412</v>
      </c>
      <c r="K40" s="278" t="s">
        <v>412</v>
      </c>
      <c r="L40" s="336"/>
      <c r="M40" s="274">
        <v>850000</v>
      </c>
      <c r="N40" s="274">
        <v>850000</v>
      </c>
      <c r="O40" s="336"/>
      <c r="P40" s="274">
        <v>7439405</v>
      </c>
      <c r="Q40" s="337" t="s">
        <v>137</v>
      </c>
      <c r="R40" s="274">
        <v>2448093</v>
      </c>
      <c r="S40" s="336"/>
      <c r="T40" s="274">
        <v>5865882</v>
      </c>
      <c r="U40" s="337" t="s">
        <v>137</v>
      </c>
      <c r="V40" s="274">
        <v>15753380</v>
      </c>
      <c r="W40" s="337" t="s">
        <v>137</v>
      </c>
      <c r="Y40" s="270">
        <f t="shared" si="0"/>
        <v>15476.304297093435</v>
      </c>
    </row>
    <row r="41" spans="1:25" x14ac:dyDescent="0.25">
      <c r="A41" s="275">
        <v>1981</v>
      </c>
      <c r="B41" s="276">
        <v>30020</v>
      </c>
      <c r="C41" s="338"/>
      <c r="D41" s="276">
        <v>4614199</v>
      </c>
      <c r="E41" s="338"/>
      <c r="F41" s="276">
        <v>1531065</v>
      </c>
      <c r="G41" s="339" t="s">
        <v>137</v>
      </c>
      <c r="H41" s="276">
        <v>6175285</v>
      </c>
      <c r="I41" s="339" t="s">
        <v>137</v>
      </c>
      <c r="J41" s="279" t="s">
        <v>412</v>
      </c>
      <c r="K41" s="279" t="s">
        <v>412</v>
      </c>
      <c r="L41" s="338"/>
      <c r="M41" s="276">
        <v>870000</v>
      </c>
      <c r="N41" s="276">
        <v>870000</v>
      </c>
      <c r="O41" s="338"/>
      <c r="P41" s="276">
        <v>7045285</v>
      </c>
      <c r="Q41" s="339" t="s">
        <v>137</v>
      </c>
      <c r="R41" s="276">
        <v>2464368</v>
      </c>
      <c r="S41" s="338"/>
      <c r="T41" s="276">
        <v>5751892</v>
      </c>
      <c r="U41" s="339" t="s">
        <v>137</v>
      </c>
      <c r="V41" s="276">
        <v>15261544</v>
      </c>
      <c r="W41" s="339" t="s">
        <v>137</v>
      </c>
      <c r="Y41" s="270">
        <f t="shared" si="0"/>
        <v>15135.613858821765</v>
      </c>
    </row>
    <row r="42" spans="1:25" x14ac:dyDescent="0.25">
      <c r="A42" s="273">
        <v>1982</v>
      </c>
      <c r="B42" s="274">
        <v>31791</v>
      </c>
      <c r="C42" s="336"/>
      <c r="D42" s="274">
        <v>4711251</v>
      </c>
      <c r="E42" s="336"/>
      <c r="F42" s="274">
        <v>1433545</v>
      </c>
      <c r="G42" s="337" t="s">
        <v>137</v>
      </c>
      <c r="H42" s="274">
        <v>6176587</v>
      </c>
      <c r="I42" s="337" t="s">
        <v>137</v>
      </c>
      <c r="J42" s="278" t="s">
        <v>412</v>
      </c>
      <c r="K42" s="278" t="s">
        <v>412</v>
      </c>
      <c r="L42" s="336"/>
      <c r="M42" s="274">
        <v>970000</v>
      </c>
      <c r="N42" s="274">
        <v>970000</v>
      </c>
      <c r="O42" s="336"/>
      <c r="P42" s="274">
        <v>7146587</v>
      </c>
      <c r="Q42" s="337" t="s">
        <v>137</v>
      </c>
      <c r="R42" s="274">
        <v>2489121</v>
      </c>
      <c r="S42" s="336"/>
      <c r="T42" s="274">
        <v>5895229</v>
      </c>
      <c r="U42" s="337" t="s">
        <v>137</v>
      </c>
      <c r="V42" s="274">
        <v>15530937</v>
      </c>
      <c r="W42" s="337" t="s">
        <v>137</v>
      </c>
      <c r="Y42" s="270">
        <f t="shared" si="0"/>
        <v>15318.178036484525</v>
      </c>
    </row>
    <row r="43" spans="1:25" x14ac:dyDescent="0.25">
      <c r="A43" s="273">
        <v>1983</v>
      </c>
      <c r="B43" s="274">
        <v>30785</v>
      </c>
      <c r="C43" s="336"/>
      <c r="D43" s="274">
        <v>4477633</v>
      </c>
      <c r="E43" s="336"/>
      <c r="F43" s="274">
        <v>1353406</v>
      </c>
      <c r="G43" s="337" t="s">
        <v>137</v>
      </c>
      <c r="H43" s="274">
        <v>5861823</v>
      </c>
      <c r="I43" s="337" t="s">
        <v>137</v>
      </c>
      <c r="J43" s="278" t="s">
        <v>412</v>
      </c>
      <c r="K43" s="278" t="s">
        <v>412</v>
      </c>
      <c r="L43" s="336"/>
      <c r="M43" s="274">
        <v>970000</v>
      </c>
      <c r="N43" s="274">
        <v>970000</v>
      </c>
      <c r="O43" s="336"/>
      <c r="P43" s="274">
        <v>6831823</v>
      </c>
      <c r="Q43" s="337" t="s">
        <v>137</v>
      </c>
      <c r="R43" s="274">
        <v>2562235</v>
      </c>
      <c r="S43" s="336"/>
      <c r="T43" s="274">
        <v>6030963</v>
      </c>
      <c r="U43" s="337" t="s">
        <v>137</v>
      </c>
      <c r="V43" s="274">
        <v>15425021</v>
      </c>
      <c r="W43" s="337" t="s">
        <v>137</v>
      </c>
      <c r="Y43" s="270">
        <f t="shared" si="0"/>
        <v>15243.441623348132</v>
      </c>
    </row>
    <row r="44" spans="1:25" x14ac:dyDescent="0.25">
      <c r="A44" s="275">
        <v>1984</v>
      </c>
      <c r="B44" s="276">
        <v>39627</v>
      </c>
      <c r="C44" s="338"/>
      <c r="D44" s="276">
        <v>4660558</v>
      </c>
      <c r="E44" s="338"/>
      <c r="F44" s="276">
        <v>1530714</v>
      </c>
      <c r="G44" s="339" t="s">
        <v>137</v>
      </c>
      <c r="H44" s="276">
        <v>6230899</v>
      </c>
      <c r="I44" s="339" t="s">
        <v>137</v>
      </c>
      <c r="J44" s="279" t="s">
        <v>412</v>
      </c>
      <c r="K44" s="279" t="s">
        <v>412</v>
      </c>
      <c r="L44" s="338"/>
      <c r="M44" s="276">
        <v>980000</v>
      </c>
      <c r="N44" s="276">
        <v>980000</v>
      </c>
      <c r="O44" s="338"/>
      <c r="P44" s="276">
        <v>7210899</v>
      </c>
      <c r="Q44" s="339" t="s">
        <v>137</v>
      </c>
      <c r="R44" s="276">
        <v>2661673</v>
      </c>
      <c r="S44" s="338"/>
      <c r="T44" s="276">
        <v>6086991</v>
      </c>
      <c r="U44" s="339" t="s">
        <v>137</v>
      </c>
      <c r="V44" s="276">
        <v>15959563</v>
      </c>
      <c r="W44" s="339" t="s">
        <v>137</v>
      </c>
      <c r="Y44" s="270">
        <f t="shared" si="0"/>
        <v>15948.964858932881</v>
      </c>
    </row>
    <row r="45" spans="1:25" x14ac:dyDescent="0.25">
      <c r="A45" s="273">
        <v>1985</v>
      </c>
      <c r="B45" s="274">
        <v>38757</v>
      </c>
      <c r="C45" s="336"/>
      <c r="D45" s="274">
        <v>4534282</v>
      </c>
      <c r="E45" s="336"/>
      <c r="F45" s="274">
        <v>1565180</v>
      </c>
      <c r="G45" s="337" t="s">
        <v>137</v>
      </c>
      <c r="H45" s="274">
        <v>6138219</v>
      </c>
      <c r="I45" s="337" t="s">
        <v>137</v>
      </c>
      <c r="J45" s="278" t="s">
        <v>412</v>
      </c>
      <c r="K45" s="278" t="s">
        <v>412</v>
      </c>
      <c r="L45" s="336"/>
      <c r="M45" s="274">
        <v>1010000</v>
      </c>
      <c r="N45" s="274">
        <v>1010000</v>
      </c>
      <c r="O45" s="336"/>
      <c r="P45" s="274">
        <v>7148219</v>
      </c>
      <c r="Q45" s="337" t="s">
        <v>137</v>
      </c>
      <c r="R45" s="274">
        <v>2708902</v>
      </c>
      <c r="S45" s="336"/>
      <c r="T45" s="274">
        <v>6184213</v>
      </c>
      <c r="U45" s="337" t="s">
        <v>137</v>
      </c>
      <c r="V45" s="274">
        <v>16041334</v>
      </c>
      <c r="W45" s="337" t="s">
        <v>137</v>
      </c>
      <c r="X45" s="270">
        <f>(T45/R45)+1</f>
        <v>3.2829223796209681</v>
      </c>
      <c r="Y45" s="270">
        <f t="shared" si="0"/>
        <v>16041.334000000001</v>
      </c>
    </row>
    <row r="46" spans="1:25" x14ac:dyDescent="0.25">
      <c r="A46" s="273">
        <v>1986</v>
      </c>
      <c r="B46" s="274">
        <v>40467</v>
      </c>
      <c r="C46" s="336"/>
      <c r="D46" s="274">
        <v>4405156</v>
      </c>
      <c r="E46" s="336"/>
      <c r="F46" s="274">
        <v>1540567</v>
      </c>
      <c r="G46" s="337" t="s">
        <v>137</v>
      </c>
      <c r="H46" s="274">
        <v>5986190</v>
      </c>
      <c r="I46" s="337" t="s">
        <v>137</v>
      </c>
      <c r="J46" s="278" t="s">
        <v>412</v>
      </c>
      <c r="K46" s="278" t="s">
        <v>412</v>
      </c>
      <c r="L46" s="336"/>
      <c r="M46" s="274">
        <v>920000</v>
      </c>
      <c r="N46" s="274">
        <v>920000</v>
      </c>
      <c r="O46" s="336"/>
      <c r="P46" s="274">
        <v>6906190</v>
      </c>
      <c r="Q46" s="337" t="s">
        <v>137</v>
      </c>
      <c r="R46" s="274">
        <v>2794729</v>
      </c>
      <c r="S46" s="336"/>
      <c r="T46" s="274">
        <v>6274189</v>
      </c>
      <c r="U46" s="337" t="s">
        <v>137</v>
      </c>
      <c r="V46" s="274">
        <v>15975109</v>
      </c>
      <c r="W46" s="337" t="s">
        <v>137</v>
      </c>
      <c r="Y46" s="270">
        <f t="shared" si="0"/>
        <v>16081.068379075728</v>
      </c>
    </row>
    <row r="47" spans="1:25" x14ac:dyDescent="0.25">
      <c r="A47" s="275">
        <v>1987</v>
      </c>
      <c r="B47" s="276">
        <v>37218</v>
      </c>
      <c r="C47" s="338"/>
      <c r="D47" s="276">
        <v>4419575</v>
      </c>
      <c r="E47" s="338"/>
      <c r="F47" s="276">
        <v>1616581</v>
      </c>
      <c r="G47" s="339" t="s">
        <v>137</v>
      </c>
      <c r="H47" s="276">
        <v>6073374</v>
      </c>
      <c r="I47" s="339" t="s">
        <v>137</v>
      </c>
      <c r="J47" s="279" t="s">
        <v>412</v>
      </c>
      <c r="K47" s="279" t="s">
        <v>412</v>
      </c>
      <c r="L47" s="338"/>
      <c r="M47" s="276">
        <v>850000</v>
      </c>
      <c r="N47" s="276">
        <v>850000</v>
      </c>
      <c r="O47" s="338"/>
      <c r="P47" s="276">
        <v>6923374</v>
      </c>
      <c r="Q47" s="339" t="s">
        <v>137</v>
      </c>
      <c r="R47" s="276">
        <v>2901600</v>
      </c>
      <c r="S47" s="338"/>
      <c r="T47" s="276">
        <v>6438240</v>
      </c>
      <c r="U47" s="339" t="s">
        <v>137</v>
      </c>
      <c r="V47" s="276">
        <v>16263213</v>
      </c>
      <c r="W47" s="339" t="s">
        <v>137</v>
      </c>
      <c r="Y47" s="270">
        <f t="shared" si="0"/>
        <v>16449.101576708203</v>
      </c>
    </row>
    <row r="48" spans="1:25" x14ac:dyDescent="0.25">
      <c r="A48" s="273">
        <v>1988</v>
      </c>
      <c r="B48" s="274">
        <v>36973</v>
      </c>
      <c r="C48" s="336"/>
      <c r="D48" s="274">
        <v>4735083</v>
      </c>
      <c r="E48" s="336"/>
      <c r="F48" s="274">
        <v>1674729</v>
      </c>
      <c r="G48" s="337" t="s">
        <v>137</v>
      </c>
      <c r="H48" s="274">
        <v>6446785</v>
      </c>
      <c r="I48" s="337" t="s">
        <v>137</v>
      </c>
      <c r="J48" s="278" t="s">
        <v>412</v>
      </c>
      <c r="K48" s="278" t="s">
        <v>412</v>
      </c>
      <c r="L48" s="336"/>
      <c r="M48" s="274">
        <v>910000</v>
      </c>
      <c r="N48" s="274">
        <v>910000</v>
      </c>
      <c r="O48" s="336"/>
      <c r="P48" s="274">
        <v>7356785</v>
      </c>
      <c r="Q48" s="337" t="s">
        <v>137</v>
      </c>
      <c r="R48" s="274">
        <v>3046459</v>
      </c>
      <c r="S48" s="336"/>
      <c r="T48" s="274">
        <v>6729369</v>
      </c>
      <c r="U48" s="337" t="s">
        <v>137</v>
      </c>
      <c r="V48" s="274">
        <v>17132613</v>
      </c>
      <c r="W48" s="337" t="s">
        <v>137</v>
      </c>
      <c r="Y48" s="270">
        <f t="shared" si="0"/>
        <v>17358.073429697713</v>
      </c>
    </row>
    <row r="49" spans="1:25" x14ac:dyDescent="0.25">
      <c r="A49" s="273">
        <v>1989</v>
      </c>
      <c r="B49" s="274">
        <v>30630</v>
      </c>
      <c r="C49" s="336"/>
      <c r="D49" s="274">
        <v>4898635</v>
      </c>
      <c r="E49" s="336"/>
      <c r="F49" s="274">
        <v>1660251</v>
      </c>
      <c r="G49" s="337" t="s">
        <v>137</v>
      </c>
      <c r="H49" s="274">
        <v>6589516</v>
      </c>
      <c r="I49" s="337" t="s">
        <v>137</v>
      </c>
      <c r="J49" s="274">
        <v>5000</v>
      </c>
      <c r="K49" s="274">
        <v>52417</v>
      </c>
      <c r="L49" s="337" t="s">
        <v>137</v>
      </c>
      <c r="M49" s="274">
        <v>920000</v>
      </c>
      <c r="N49" s="274">
        <v>977417</v>
      </c>
      <c r="O49" s="337" t="s">
        <v>137</v>
      </c>
      <c r="P49" s="274">
        <v>7566933</v>
      </c>
      <c r="Q49" s="337" t="s">
        <v>137</v>
      </c>
      <c r="R49" s="274">
        <v>3089650</v>
      </c>
      <c r="S49" s="336"/>
      <c r="T49" s="274">
        <v>7129142</v>
      </c>
      <c r="U49" s="337" t="s">
        <v>137</v>
      </c>
      <c r="V49" s="274">
        <v>17785725</v>
      </c>
      <c r="W49" s="337" t="s">
        <v>137</v>
      </c>
      <c r="Y49" s="270">
        <f t="shared" si="0"/>
        <v>17710.014130195923</v>
      </c>
    </row>
    <row r="50" spans="1:25" x14ac:dyDescent="0.25">
      <c r="A50" s="275">
        <v>1990</v>
      </c>
      <c r="B50" s="276">
        <v>31114</v>
      </c>
      <c r="C50" s="338"/>
      <c r="D50" s="276">
        <v>4490914</v>
      </c>
      <c r="E50" s="338"/>
      <c r="F50" s="276">
        <v>1394175</v>
      </c>
      <c r="G50" s="339" t="s">
        <v>137</v>
      </c>
      <c r="H50" s="276">
        <v>5916203</v>
      </c>
      <c r="I50" s="339" t="s">
        <v>137</v>
      </c>
      <c r="J50" s="276">
        <v>5500</v>
      </c>
      <c r="K50" s="276">
        <v>55601</v>
      </c>
      <c r="L50" s="339" t="s">
        <v>137</v>
      </c>
      <c r="M50" s="276">
        <v>580000</v>
      </c>
      <c r="N50" s="276">
        <v>641101</v>
      </c>
      <c r="O50" s="339" t="s">
        <v>137</v>
      </c>
      <c r="P50" s="276">
        <v>6557304</v>
      </c>
      <c r="Q50" s="339" t="s">
        <v>137</v>
      </c>
      <c r="R50" s="276">
        <v>3152752</v>
      </c>
      <c r="S50" s="338"/>
      <c r="T50" s="276">
        <v>7235241</v>
      </c>
      <c r="U50" s="339" t="s">
        <v>137</v>
      </c>
      <c r="V50" s="276">
        <v>16945297</v>
      </c>
      <c r="W50" s="339" t="s">
        <v>137</v>
      </c>
      <c r="Y50" s="270">
        <f t="shared" si="0"/>
        <v>16907.544098194769</v>
      </c>
    </row>
    <row r="51" spans="1:25" x14ac:dyDescent="0.25">
      <c r="A51" s="273">
        <v>1991</v>
      </c>
      <c r="B51" s="274">
        <v>25355</v>
      </c>
      <c r="C51" s="336"/>
      <c r="D51" s="274">
        <v>4667223</v>
      </c>
      <c r="E51" s="336"/>
      <c r="F51" s="274">
        <v>1380852</v>
      </c>
      <c r="G51" s="337" t="s">
        <v>137</v>
      </c>
      <c r="H51" s="274">
        <v>6073429</v>
      </c>
      <c r="I51" s="337" t="s">
        <v>137</v>
      </c>
      <c r="J51" s="274">
        <v>5900</v>
      </c>
      <c r="K51" s="274">
        <v>57430</v>
      </c>
      <c r="L51" s="337" t="s">
        <v>137</v>
      </c>
      <c r="M51" s="274">
        <v>610000</v>
      </c>
      <c r="N51" s="274">
        <v>673330</v>
      </c>
      <c r="O51" s="337" t="s">
        <v>137</v>
      </c>
      <c r="P51" s="274">
        <v>6746760</v>
      </c>
      <c r="Q51" s="337" t="s">
        <v>137</v>
      </c>
      <c r="R51" s="274">
        <v>3259884</v>
      </c>
      <c r="S51" s="336"/>
      <c r="T51" s="274">
        <v>7413667</v>
      </c>
      <c r="U51" s="337" t="s">
        <v>137</v>
      </c>
      <c r="V51" s="274">
        <v>17420310</v>
      </c>
      <c r="W51" s="337" t="s">
        <v>137</v>
      </c>
      <c r="Y51" s="270">
        <f t="shared" si="0"/>
        <v>17448.706138568319</v>
      </c>
    </row>
    <row r="52" spans="1:25" x14ac:dyDescent="0.25">
      <c r="A52" s="273">
        <v>1992</v>
      </c>
      <c r="B52" s="274">
        <v>25589</v>
      </c>
      <c r="C52" s="336"/>
      <c r="D52" s="274">
        <v>4804582</v>
      </c>
      <c r="E52" s="336"/>
      <c r="F52" s="274">
        <v>1414075</v>
      </c>
      <c r="G52" s="337" t="s">
        <v>137</v>
      </c>
      <c r="H52" s="274">
        <v>6244246</v>
      </c>
      <c r="I52" s="337" t="s">
        <v>137</v>
      </c>
      <c r="J52" s="274">
        <v>6400</v>
      </c>
      <c r="K52" s="274">
        <v>59387</v>
      </c>
      <c r="L52" s="337" t="s">
        <v>137</v>
      </c>
      <c r="M52" s="274">
        <v>640000</v>
      </c>
      <c r="N52" s="274">
        <v>705787</v>
      </c>
      <c r="O52" s="337" t="s">
        <v>137</v>
      </c>
      <c r="P52" s="274">
        <v>6950033</v>
      </c>
      <c r="Q52" s="337" t="s">
        <v>137</v>
      </c>
      <c r="R52" s="274">
        <v>3193423</v>
      </c>
      <c r="S52" s="336"/>
      <c r="T52" s="274">
        <v>7212229</v>
      </c>
      <c r="U52" s="337" t="s">
        <v>137</v>
      </c>
      <c r="V52" s="274">
        <v>17355685</v>
      </c>
      <c r="W52" s="337" t="s">
        <v>137</v>
      </c>
      <c r="Y52" s="270">
        <f t="shared" si="0"/>
        <v>17433.792834296331</v>
      </c>
    </row>
    <row r="53" spans="1:25" x14ac:dyDescent="0.25">
      <c r="A53" s="275">
        <v>1993</v>
      </c>
      <c r="B53" s="276">
        <v>25749</v>
      </c>
      <c r="C53" s="338"/>
      <c r="D53" s="276">
        <v>5063298</v>
      </c>
      <c r="E53" s="338"/>
      <c r="F53" s="276">
        <v>1438989</v>
      </c>
      <c r="G53" s="339" t="s">
        <v>137</v>
      </c>
      <c r="H53" s="276">
        <v>6528036</v>
      </c>
      <c r="I53" s="339" t="s">
        <v>137</v>
      </c>
      <c r="J53" s="276">
        <v>6800</v>
      </c>
      <c r="K53" s="276">
        <v>61292</v>
      </c>
      <c r="L53" s="339" t="s">
        <v>137</v>
      </c>
      <c r="M53" s="276">
        <v>550000</v>
      </c>
      <c r="N53" s="276">
        <v>618092</v>
      </c>
      <c r="O53" s="339" t="s">
        <v>137</v>
      </c>
      <c r="P53" s="276">
        <v>7146128</v>
      </c>
      <c r="Q53" s="339" t="s">
        <v>137</v>
      </c>
      <c r="R53" s="276">
        <v>3394192</v>
      </c>
      <c r="S53" s="338"/>
      <c r="T53" s="276">
        <v>7677367</v>
      </c>
      <c r="U53" s="339" t="s">
        <v>137</v>
      </c>
      <c r="V53" s="276">
        <v>18217687</v>
      </c>
      <c r="W53" s="339" t="s">
        <v>137</v>
      </c>
      <c r="Y53" s="270">
        <f t="shared" si="0"/>
        <v>18288.996877530455</v>
      </c>
    </row>
    <row r="54" spans="1:25" x14ac:dyDescent="0.25">
      <c r="A54" s="273">
        <v>1994</v>
      </c>
      <c r="B54" s="274">
        <v>20845</v>
      </c>
      <c r="C54" s="336"/>
      <c r="D54" s="274">
        <v>4959839</v>
      </c>
      <c r="E54" s="336"/>
      <c r="F54" s="274">
        <v>1408401</v>
      </c>
      <c r="G54" s="337" t="s">
        <v>137</v>
      </c>
      <c r="H54" s="274">
        <v>6389084</v>
      </c>
      <c r="I54" s="337" t="s">
        <v>137</v>
      </c>
      <c r="J54" s="274">
        <v>6200</v>
      </c>
      <c r="K54" s="274">
        <v>63082</v>
      </c>
      <c r="L54" s="337" t="s">
        <v>137</v>
      </c>
      <c r="M54" s="274">
        <v>520000</v>
      </c>
      <c r="N54" s="274">
        <v>589282</v>
      </c>
      <c r="O54" s="337" t="s">
        <v>137</v>
      </c>
      <c r="P54" s="274">
        <v>6978366</v>
      </c>
      <c r="Q54" s="337" t="s">
        <v>137</v>
      </c>
      <c r="R54" s="274">
        <v>3440939</v>
      </c>
      <c r="S54" s="336"/>
      <c r="T54" s="274">
        <v>7693126</v>
      </c>
      <c r="U54" s="337" t="s">
        <v>137</v>
      </c>
      <c r="V54" s="274">
        <v>18112431</v>
      </c>
      <c r="W54" s="337" t="s">
        <v>137</v>
      </c>
      <c r="Y54" s="270">
        <f t="shared" si="0"/>
        <v>18274.701650010593</v>
      </c>
    </row>
    <row r="55" spans="1:25" x14ac:dyDescent="0.25">
      <c r="A55" s="273">
        <v>1995</v>
      </c>
      <c r="B55" s="274">
        <v>17451</v>
      </c>
      <c r="C55" s="336"/>
      <c r="D55" s="274">
        <v>4954189</v>
      </c>
      <c r="E55" s="336"/>
      <c r="F55" s="274">
        <v>1373859</v>
      </c>
      <c r="G55" s="337" t="s">
        <v>137</v>
      </c>
      <c r="H55" s="274">
        <v>6345499</v>
      </c>
      <c r="I55" s="337" t="s">
        <v>137</v>
      </c>
      <c r="J55" s="274">
        <v>6600</v>
      </c>
      <c r="K55" s="274">
        <v>64224</v>
      </c>
      <c r="L55" s="337" t="s">
        <v>137</v>
      </c>
      <c r="M55" s="274">
        <v>520000</v>
      </c>
      <c r="N55" s="274">
        <v>590824</v>
      </c>
      <c r="O55" s="337" t="s">
        <v>137</v>
      </c>
      <c r="P55" s="274">
        <v>6936323</v>
      </c>
      <c r="Q55" s="337" t="s">
        <v>137</v>
      </c>
      <c r="R55" s="274">
        <v>3557015</v>
      </c>
      <c r="S55" s="336"/>
      <c r="T55" s="274">
        <v>8025625</v>
      </c>
      <c r="U55" s="337" t="s">
        <v>137</v>
      </c>
      <c r="V55" s="274">
        <v>18518963</v>
      </c>
      <c r="W55" s="337" t="s">
        <v>137</v>
      </c>
      <c r="Y55" s="270">
        <f t="shared" si="0"/>
        <v>18613.727148147478</v>
      </c>
    </row>
    <row r="56" spans="1:25" x14ac:dyDescent="0.25">
      <c r="A56" s="275">
        <v>1996</v>
      </c>
      <c r="B56" s="276">
        <v>16584</v>
      </c>
      <c r="C56" s="338"/>
      <c r="D56" s="276">
        <v>5354389</v>
      </c>
      <c r="E56" s="338"/>
      <c r="F56" s="276">
        <v>1483523</v>
      </c>
      <c r="G56" s="339" t="s">
        <v>137</v>
      </c>
      <c r="H56" s="276">
        <v>6854495</v>
      </c>
      <c r="I56" s="339" t="s">
        <v>137</v>
      </c>
      <c r="J56" s="276">
        <v>7000</v>
      </c>
      <c r="K56" s="276">
        <v>64856</v>
      </c>
      <c r="L56" s="339" t="s">
        <v>137</v>
      </c>
      <c r="M56" s="276">
        <v>540000</v>
      </c>
      <c r="N56" s="276">
        <v>611856</v>
      </c>
      <c r="O56" s="339" t="s">
        <v>137</v>
      </c>
      <c r="P56" s="276">
        <v>7466351</v>
      </c>
      <c r="Q56" s="339" t="s">
        <v>137</v>
      </c>
      <c r="R56" s="276">
        <v>3693530</v>
      </c>
      <c r="S56" s="338"/>
      <c r="T56" s="276">
        <v>8344336</v>
      </c>
      <c r="U56" s="339" t="s">
        <v>137</v>
      </c>
      <c r="V56" s="276">
        <v>19504218</v>
      </c>
      <c r="W56" s="339" t="s">
        <v>137</v>
      </c>
      <c r="Y56" s="270">
        <f t="shared" si="0"/>
        <v>19591.923296801433</v>
      </c>
    </row>
    <row r="57" spans="1:25" x14ac:dyDescent="0.25">
      <c r="A57" s="273">
        <v>1997</v>
      </c>
      <c r="B57" s="274">
        <v>15992</v>
      </c>
      <c r="C57" s="336"/>
      <c r="D57" s="274">
        <v>5092919</v>
      </c>
      <c r="E57" s="336"/>
      <c r="F57" s="274">
        <v>1422124</v>
      </c>
      <c r="G57" s="337" t="s">
        <v>137</v>
      </c>
      <c r="H57" s="274">
        <v>6531036</v>
      </c>
      <c r="I57" s="337" t="s">
        <v>137</v>
      </c>
      <c r="J57" s="274">
        <v>7500</v>
      </c>
      <c r="K57" s="274">
        <v>64366</v>
      </c>
      <c r="L57" s="337" t="s">
        <v>137</v>
      </c>
      <c r="M57" s="274">
        <v>430000</v>
      </c>
      <c r="N57" s="274">
        <v>501866</v>
      </c>
      <c r="O57" s="337" t="s">
        <v>137</v>
      </c>
      <c r="P57" s="274">
        <v>7032901</v>
      </c>
      <c r="Q57" s="337" t="s">
        <v>137</v>
      </c>
      <c r="R57" s="274">
        <v>3670903</v>
      </c>
      <c r="S57" s="336"/>
      <c r="T57" s="274">
        <v>8261143</v>
      </c>
      <c r="U57" s="337" t="s">
        <v>137</v>
      </c>
      <c r="V57" s="274">
        <v>18964947</v>
      </c>
      <c r="W57" s="337" t="s">
        <v>137</v>
      </c>
      <c r="Y57" s="270">
        <f t="shared" si="0"/>
        <v>19084.190612117753</v>
      </c>
    </row>
    <row r="58" spans="1:25" x14ac:dyDescent="0.25">
      <c r="A58" s="273">
        <v>1998</v>
      </c>
      <c r="B58" s="274">
        <v>11548</v>
      </c>
      <c r="C58" s="336"/>
      <c r="D58" s="274">
        <v>4646087</v>
      </c>
      <c r="E58" s="336"/>
      <c r="F58" s="274">
        <v>1304110</v>
      </c>
      <c r="G58" s="337" t="s">
        <v>137</v>
      </c>
      <c r="H58" s="274">
        <v>5961746</v>
      </c>
      <c r="I58" s="337" t="s">
        <v>137</v>
      </c>
      <c r="J58" s="274">
        <v>7700</v>
      </c>
      <c r="K58" s="274">
        <v>63929</v>
      </c>
      <c r="L58" s="337" t="s">
        <v>137</v>
      </c>
      <c r="M58" s="274">
        <v>380000</v>
      </c>
      <c r="N58" s="274">
        <v>451629</v>
      </c>
      <c r="O58" s="337" t="s">
        <v>137</v>
      </c>
      <c r="P58" s="274">
        <v>6413374</v>
      </c>
      <c r="Q58" s="337" t="s">
        <v>137</v>
      </c>
      <c r="R58" s="274">
        <v>3855932</v>
      </c>
      <c r="S58" s="336"/>
      <c r="T58" s="274">
        <v>8685611</v>
      </c>
      <c r="U58" s="337" t="s">
        <v>137</v>
      </c>
      <c r="V58" s="274">
        <v>18954918</v>
      </c>
      <c r="W58" s="337" t="s">
        <v>137</v>
      </c>
      <c r="Y58" s="270">
        <f t="shared" si="0"/>
        <v>19072.099457096636</v>
      </c>
    </row>
    <row r="59" spans="1:25" x14ac:dyDescent="0.25">
      <c r="A59" s="275">
        <v>1999</v>
      </c>
      <c r="B59" s="276">
        <v>13981</v>
      </c>
      <c r="C59" s="338"/>
      <c r="D59" s="276">
        <v>4834899</v>
      </c>
      <c r="E59" s="338"/>
      <c r="F59" s="276">
        <v>1464903</v>
      </c>
      <c r="G59" s="339" t="s">
        <v>137</v>
      </c>
      <c r="H59" s="276">
        <v>6313783</v>
      </c>
      <c r="I59" s="339" t="s">
        <v>137</v>
      </c>
      <c r="J59" s="276">
        <v>8500</v>
      </c>
      <c r="K59" s="276">
        <v>62874</v>
      </c>
      <c r="L59" s="339" t="s">
        <v>137</v>
      </c>
      <c r="M59" s="276">
        <v>390000</v>
      </c>
      <c r="N59" s="276">
        <v>461374</v>
      </c>
      <c r="O59" s="339" t="s">
        <v>137</v>
      </c>
      <c r="P59" s="276">
        <v>6775157</v>
      </c>
      <c r="Q59" s="339" t="s">
        <v>137</v>
      </c>
      <c r="R59" s="276">
        <v>3906478</v>
      </c>
      <c r="S59" s="338"/>
      <c r="T59" s="276">
        <v>8875295</v>
      </c>
      <c r="U59" s="339" t="s">
        <v>137</v>
      </c>
      <c r="V59" s="276">
        <v>19556929</v>
      </c>
      <c r="W59" s="339" t="s">
        <v>137</v>
      </c>
      <c r="Y59" s="270">
        <f t="shared" si="0"/>
        <v>19599.821051696959</v>
      </c>
    </row>
    <row r="60" spans="1:25" x14ac:dyDescent="0.25">
      <c r="A60" s="273">
        <v>2000</v>
      </c>
      <c r="B60" s="274">
        <v>11358</v>
      </c>
      <c r="C60" s="336"/>
      <c r="D60" s="274">
        <v>5104649</v>
      </c>
      <c r="E60" s="336"/>
      <c r="F60" s="274">
        <v>1554263</v>
      </c>
      <c r="G60" s="337" t="s">
        <v>137</v>
      </c>
      <c r="H60" s="274">
        <v>6670269</v>
      </c>
      <c r="I60" s="337" t="s">
        <v>137</v>
      </c>
      <c r="J60" s="274">
        <v>8600</v>
      </c>
      <c r="K60" s="274">
        <v>60388</v>
      </c>
      <c r="L60" s="337" t="s">
        <v>137</v>
      </c>
      <c r="M60" s="274">
        <v>420000</v>
      </c>
      <c r="N60" s="274">
        <v>488988</v>
      </c>
      <c r="O60" s="337" t="s">
        <v>137</v>
      </c>
      <c r="P60" s="274">
        <v>7159258</v>
      </c>
      <c r="Q60" s="337" t="s">
        <v>137</v>
      </c>
      <c r="R60" s="274">
        <v>4068627</v>
      </c>
      <c r="S60" s="336"/>
      <c r="T60" s="274">
        <v>9196909</v>
      </c>
      <c r="U60" s="337" t="s">
        <v>137</v>
      </c>
      <c r="V60" s="274">
        <v>20424794</v>
      </c>
      <c r="W60" s="337" t="s">
        <v>137</v>
      </c>
      <c r="Y60" s="270">
        <f t="shared" si="0"/>
        <v>20516.244632630121</v>
      </c>
    </row>
    <row r="61" spans="1:25" x14ac:dyDescent="0.25">
      <c r="A61" s="273">
        <v>2001</v>
      </c>
      <c r="B61" s="274">
        <v>11971</v>
      </c>
      <c r="C61" s="336"/>
      <c r="D61" s="274">
        <v>4889018</v>
      </c>
      <c r="E61" s="336"/>
      <c r="F61" s="274">
        <v>1529091</v>
      </c>
      <c r="G61" s="337" t="s">
        <v>137</v>
      </c>
      <c r="H61" s="274">
        <v>6430080</v>
      </c>
      <c r="I61" s="337" t="s">
        <v>137</v>
      </c>
      <c r="J61" s="274">
        <v>9450</v>
      </c>
      <c r="K61" s="274">
        <v>58659</v>
      </c>
      <c r="L61" s="337" t="s">
        <v>137</v>
      </c>
      <c r="M61" s="274">
        <v>370000</v>
      </c>
      <c r="N61" s="274">
        <v>438109</v>
      </c>
      <c r="O61" s="337" t="s">
        <v>137</v>
      </c>
      <c r="P61" s="274">
        <v>6868189</v>
      </c>
      <c r="Q61" s="337" t="s">
        <v>137</v>
      </c>
      <c r="R61" s="274">
        <v>4099882</v>
      </c>
      <c r="S61" s="336"/>
      <c r="T61" s="274">
        <v>9074005</v>
      </c>
      <c r="U61" s="337" t="s">
        <v>137</v>
      </c>
      <c r="V61" s="274">
        <v>20042076</v>
      </c>
      <c r="W61" s="337" t="s">
        <v>137</v>
      </c>
      <c r="Y61" s="270">
        <f t="shared" si="0"/>
        <v>20327.783371605172</v>
      </c>
    </row>
    <row r="62" spans="1:25" x14ac:dyDescent="0.25">
      <c r="A62" s="275">
        <v>2002</v>
      </c>
      <c r="B62" s="276">
        <v>12248</v>
      </c>
      <c r="C62" s="338"/>
      <c r="D62" s="276">
        <v>5014472</v>
      </c>
      <c r="E62" s="338"/>
      <c r="F62" s="276">
        <v>1456920</v>
      </c>
      <c r="G62" s="339" t="s">
        <v>137</v>
      </c>
      <c r="H62" s="276">
        <v>6483640</v>
      </c>
      <c r="I62" s="339" t="s">
        <v>137</v>
      </c>
      <c r="J62" s="276">
        <v>10204</v>
      </c>
      <c r="K62" s="276">
        <v>57362</v>
      </c>
      <c r="L62" s="339" t="s">
        <v>137</v>
      </c>
      <c r="M62" s="276">
        <v>380000</v>
      </c>
      <c r="N62" s="276">
        <v>447566</v>
      </c>
      <c r="O62" s="339" t="s">
        <v>137</v>
      </c>
      <c r="P62" s="276">
        <v>6931205</v>
      </c>
      <c r="Q62" s="339" t="s">
        <v>137</v>
      </c>
      <c r="R62" s="276">
        <v>4316794</v>
      </c>
      <c r="S62" s="338"/>
      <c r="T62" s="276">
        <v>9562266</v>
      </c>
      <c r="U62" s="339" t="s">
        <v>137</v>
      </c>
      <c r="V62" s="276">
        <v>20810265</v>
      </c>
      <c r="W62" s="339" t="s">
        <v>137</v>
      </c>
      <c r="Y62" s="270">
        <f t="shared" si="0"/>
        <v>21102.904630813518</v>
      </c>
    </row>
    <row r="63" spans="1:25" x14ac:dyDescent="0.25">
      <c r="A63" s="273">
        <v>2003</v>
      </c>
      <c r="B63" s="274">
        <v>12247</v>
      </c>
      <c r="C63" s="336"/>
      <c r="D63" s="274">
        <v>5209427</v>
      </c>
      <c r="E63" s="336"/>
      <c r="F63" s="274">
        <v>1519335</v>
      </c>
      <c r="G63" s="337" t="s">
        <v>137</v>
      </c>
      <c r="H63" s="274">
        <v>6741010</v>
      </c>
      <c r="I63" s="337" t="s">
        <v>137</v>
      </c>
      <c r="J63" s="274">
        <v>13000</v>
      </c>
      <c r="K63" s="274">
        <v>56541</v>
      </c>
      <c r="L63" s="337" t="s">
        <v>137</v>
      </c>
      <c r="M63" s="274">
        <v>400000</v>
      </c>
      <c r="N63" s="274">
        <v>469541</v>
      </c>
      <c r="O63" s="337" t="s">
        <v>137</v>
      </c>
      <c r="P63" s="274">
        <v>7210551</v>
      </c>
      <c r="Q63" s="337" t="s">
        <v>137</v>
      </c>
      <c r="R63" s="274">
        <v>4353111</v>
      </c>
      <c r="S63" s="336"/>
      <c r="T63" s="274">
        <v>9546253</v>
      </c>
      <c r="U63" s="337" t="s">
        <v>137</v>
      </c>
      <c r="V63" s="274">
        <v>21109915</v>
      </c>
      <c r="W63" s="337" t="s">
        <v>137</v>
      </c>
      <c r="Y63" s="270">
        <f t="shared" si="0"/>
        <v>21501.476522874214</v>
      </c>
    </row>
    <row r="64" spans="1:25" x14ac:dyDescent="0.25">
      <c r="A64" s="273">
        <v>2004</v>
      </c>
      <c r="B64" s="274">
        <v>11434</v>
      </c>
      <c r="C64" s="336"/>
      <c r="D64" s="274">
        <v>4980821</v>
      </c>
      <c r="E64" s="336"/>
      <c r="F64" s="274">
        <v>1520293</v>
      </c>
      <c r="G64" s="337" t="s">
        <v>137</v>
      </c>
      <c r="H64" s="274">
        <v>6512548</v>
      </c>
      <c r="I64" s="337" t="s">
        <v>137</v>
      </c>
      <c r="J64" s="274">
        <v>14000</v>
      </c>
      <c r="K64" s="274">
        <v>56769</v>
      </c>
      <c r="L64" s="337" t="s">
        <v>137</v>
      </c>
      <c r="M64" s="274">
        <v>410000</v>
      </c>
      <c r="N64" s="274">
        <v>480769</v>
      </c>
      <c r="O64" s="337" t="s">
        <v>137</v>
      </c>
      <c r="P64" s="274">
        <v>6993317</v>
      </c>
      <c r="Q64" s="337" t="s">
        <v>137</v>
      </c>
      <c r="R64" s="274">
        <v>4408241</v>
      </c>
      <c r="S64" s="336"/>
      <c r="T64" s="274">
        <v>9691065</v>
      </c>
      <c r="U64" s="337" t="s">
        <v>137</v>
      </c>
      <c r="V64" s="274">
        <v>21092623</v>
      </c>
      <c r="W64" s="337" t="s">
        <v>137</v>
      </c>
      <c r="Y64" s="270">
        <f t="shared" si="0"/>
        <v>21465.230033662716</v>
      </c>
    </row>
    <row r="65" spans="1:25" x14ac:dyDescent="0.25">
      <c r="A65" s="275">
        <v>2005</v>
      </c>
      <c r="B65" s="276">
        <v>8435</v>
      </c>
      <c r="C65" s="338"/>
      <c r="D65" s="276">
        <v>4946351</v>
      </c>
      <c r="E65" s="338"/>
      <c r="F65" s="276">
        <v>1450839</v>
      </c>
      <c r="G65" s="339" t="s">
        <v>137</v>
      </c>
      <c r="H65" s="276">
        <v>6405625</v>
      </c>
      <c r="I65" s="339" t="s">
        <v>137</v>
      </c>
      <c r="J65" s="276">
        <v>15900</v>
      </c>
      <c r="K65" s="276">
        <v>57943</v>
      </c>
      <c r="L65" s="339" t="s">
        <v>137</v>
      </c>
      <c r="M65" s="276">
        <v>430000</v>
      </c>
      <c r="N65" s="276">
        <v>503843</v>
      </c>
      <c r="O65" s="339" t="s">
        <v>137</v>
      </c>
      <c r="P65" s="276">
        <v>6909468</v>
      </c>
      <c r="Q65" s="339" t="s">
        <v>137</v>
      </c>
      <c r="R65" s="276">
        <v>4637683</v>
      </c>
      <c r="S65" s="338"/>
      <c r="T65" s="276">
        <v>10078922</v>
      </c>
      <c r="U65" s="339" t="s">
        <v>137</v>
      </c>
      <c r="V65" s="276">
        <v>21626073</v>
      </c>
      <c r="W65" s="339" t="s">
        <v>137</v>
      </c>
      <c r="Y65" s="270">
        <f t="shared" si="0"/>
        <v>22134.621310287712</v>
      </c>
    </row>
    <row r="66" spans="1:25" x14ac:dyDescent="0.25">
      <c r="A66" s="273">
        <v>2006</v>
      </c>
      <c r="B66" s="274">
        <v>6408</v>
      </c>
      <c r="C66" s="336"/>
      <c r="D66" s="274">
        <v>4475902</v>
      </c>
      <c r="E66" s="336"/>
      <c r="F66" s="274">
        <v>1223961</v>
      </c>
      <c r="G66" s="337" t="s">
        <v>137</v>
      </c>
      <c r="H66" s="274">
        <v>5706271</v>
      </c>
      <c r="I66" s="337" t="s">
        <v>137</v>
      </c>
      <c r="J66" s="274">
        <v>18300</v>
      </c>
      <c r="K66" s="274">
        <v>63405</v>
      </c>
      <c r="L66" s="337" t="s">
        <v>137</v>
      </c>
      <c r="M66" s="274">
        <v>390000</v>
      </c>
      <c r="N66" s="274">
        <v>471705</v>
      </c>
      <c r="O66" s="337" t="s">
        <v>137</v>
      </c>
      <c r="P66" s="274">
        <v>6177976</v>
      </c>
      <c r="Q66" s="337" t="s">
        <v>137</v>
      </c>
      <c r="R66" s="274">
        <v>4611386</v>
      </c>
      <c r="S66" s="336"/>
      <c r="T66" s="274">
        <v>9908916</v>
      </c>
      <c r="U66" s="337" t="s">
        <v>137</v>
      </c>
      <c r="V66" s="274">
        <v>20698278</v>
      </c>
      <c r="W66" s="337" t="s">
        <v>137</v>
      </c>
      <c r="Y66" s="270">
        <f t="shared" si="0"/>
        <v>21316.798300470819</v>
      </c>
    </row>
    <row r="67" spans="1:25" x14ac:dyDescent="0.25">
      <c r="A67" s="273">
        <v>2007</v>
      </c>
      <c r="B67" s="274">
        <v>7782</v>
      </c>
      <c r="C67" s="336"/>
      <c r="D67" s="274">
        <v>4849561</v>
      </c>
      <c r="E67" s="336"/>
      <c r="F67" s="274">
        <v>1253650</v>
      </c>
      <c r="G67" s="337" t="s">
        <v>137</v>
      </c>
      <c r="H67" s="274">
        <v>6110992</v>
      </c>
      <c r="I67" s="337" t="s">
        <v>137</v>
      </c>
      <c r="J67" s="274">
        <v>22000</v>
      </c>
      <c r="K67" s="274">
        <v>69610</v>
      </c>
      <c r="L67" s="337" t="s">
        <v>137</v>
      </c>
      <c r="M67" s="274">
        <v>430000</v>
      </c>
      <c r="N67" s="274">
        <v>521610</v>
      </c>
      <c r="O67" s="337" t="s">
        <v>137</v>
      </c>
      <c r="P67" s="274">
        <v>6632602</v>
      </c>
      <c r="Q67" s="337" t="s">
        <v>137</v>
      </c>
      <c r="R67" s="274">
        <v>4750326</v>
      </c>
      <c r="S67" s="336"/>
      <c r="T67" s="274">
        <v>10182102</v>
      </c>
      <c r="U67" s="337" t="s">
        <v>137</v>
      </c>
      <c r="V67" s="274">
        <v>21565031</v>
      </c>
      <c r="W67" s="337" t="s">
        <v>137</v>
      </c>
      <c r="Y67" s="270">
        <f t="shared" si="0"/>
        <v>22227.553535895357</v>
      </c>
    </row>
    <row r="68" spans="1:25" x14ac:dyDescent="0.25">
      <c r="A68" s="275">
        <v>2008</v>
      </c>
      <c r="B68" s="276">
        <v>7673</v>
      </c>
      <c r="C68" s="338"/>
      <c r="D68" s="276">
        <v>5010055</v>
      </c>
      <c r="E68" s="339" t="s">
        <v>137</v>
      </c>
      <c r="F68" s="276">
        <v>1243075</v>
      </c>
      <c r="G68" s="339" t="s">
        <v>137</v>
      </c>
      <c r="H68" s="276">
        <v>6260804</v>
      </c>
      <c r="I68" s="339" t="s">
        <v>137</v>
      </c>
      <c r="J68" s="276">
        <v>26400</v>
      </c>
      <c r="K68" s="276">
        <v>80031</v>
      </c>
      <c r="L68" s="339" t="s">
        <v>137</v>
      </c>
      <c r="M68" s="276">
        <v>450000</v>
      </c>
      <c r="N68" s="276">
        <v>556431</v>
      </c>
      <c r="O68" s="339" t="s">
        <v>137</v>
      </c>
      <c r="P68" s="276">
        <v>6817234</v>
      </c>
      <c r="Q68" s="339" t="s">
        <v>137</v>
      </c>
      <c r="R68" s="276">
        <v>4708496</v>
      </c>
      <c r="S68" s="338"/>
      <c r="T68" s="276">
        <v>10070515</v>
      </c>
      <c r="U68" s="339" t="s">
        <v>137</v>
      </c>
      <c r="V68" s="276">
        <v>21596245</v>
      </c>
      <c r="W68" s="339" t="s">
        <v>137</v>
      </c>
      <c r="Y68" s="270">
        <f t="shared" si="0"/>
        <v>22274.860892755809</v>
      </c>
    </row>
    <row r="69" spans="1:25" x14ac:dyDescent="0.25">
      <c r="A69" s="273">
        <v>2009</v>
      </c>
      <c r="B69" s="274">
        <v>7789</v>
      </c>
      <c r="C69" s="337" t="s">
        <v>137</v>
      </c>
      <c r="D69" s="274">
        <v>4882697</v>
      </c>
      <c r="E69" s="337" t="s">
        <v>137</v>
      </c>
      <c r="F69" s="274">
        <v>1176320</v>
      </c>
      <c r="G69" s="337" t="s">
        <v>137</v>
      </c>
      <c r="H69" s="274">
        <v>6066806</v>
      </c>
      <c r="I69" s="337" t="s">
        <v>137</v>
      </c>
      <c r="J69" s="274">
        <v>32800</v>
      </c>
      <c r="K69" s="274">
        <v>89068</v>
      </c>
      <c r="L69" s="337" t="s">
        <v>137</v>
      </c>
      <c r="M69" s="274">
        <v>430000</v>
      </c>
      <c r="N69" s="274">
        <v>551868</v>
      </c>
      <c r="O69" s="337" t="s">
        <v>137</v>
      </c>
      <c r="P69" s="274">
        <v>6618673</v>
      </c>
      <c r="Q69" s="337" t="s">
        <v>137</v>
      </c>
      <c r="R69" s="274">
        <v>4655587</v>
      </c>
      <c r="S69" s="337" t="s">
        <v>137</v>
      </c>
      <c r="T69" s="274">
        <v>9789005</v>
      </c>
      <c r="U69" s="337" t="s">
        <v>137</v>
      </c>
      <c r="V69" s="274">
        <v>21063265</v>
      </c>
      <c r="W69" s="337" t="s">
        <v>137</v>
      </c>
      <c r="Y69" s="270">
        <f t="shared" si="0"/>
        <v>21902.603752572442</v>
      </c>
    </row>
    <row r="70" spans="1:25" x14ac:dyDescent="0.25">
      <c r="A70" s="273" t="s">
        <v>683</v>
      </c>
      <c r="B70" s="274">
        <v>7200</v>
      </c>
      <c r="C70" s="336"/>
      <c r="D70" s="274">
        <v>5060644</v>
      </c>
      <c r="E70" s="336"/>
      <c r="F70" s="274">
        <v>1220073</v>
      </c>
      <c r="G70" s="336"/>
      <c r="H70" s="274">
        <v>6287918</v>
      </c>
      <c r="I70" s="336"/>
      <c r="J70" s="274">
        <v>36800</v>
      </c>
      <c r="K70" s="274">
        <v>96724</v>
      </c>
      <c r="L70" s="336"/>
      <c r="M70" s="274">
        <v>420000</v>
      </c>
      <c r="N70" s="274">
        <v>553524</v>
      </c>
      <c r="O70" s="336"/>
      <c r="P70" s="274">
        <v>6841442</v>
      </c>
      <c r="Q70" s="336"/>
      <c r="R70" s="274">
        <v>4949986</v>
      </c>
      <c r="S70" s="336"/>
      <c r="T70" s="274">
        <v>10362023</v>
      </c>
      <c r="U70" s="336"/>
      <c r="V70" s="274">
        <v>22153450</v>
      </c>
      <c r="W70" s="336"/>
      <c r="Y70" s="270">
        <f t="shared" si="0"/>
        <v>23091.861818210476</v>
      </c>
    </row>
    <row r="71" spans="1:25" x14ac:dyDescent="0.25">
      <c r="A71" s="806" t="s">
        <v>548</v>
      </c>
      <c r="B71" s="807"/>
      <c r="C71" s="807"/>
      <c r="D71" s="807"/>
      <c r="E71" s="807"/>
      <c r="F71" s="807"/>
      <c r="G71" s="807"/>
      <c r="H71" s="807"/>
      <c r="I71" s="807"/>
      <c r="J71" s="807"/>
      <c r="K71" s="807"/>
      <c r="L71" s="807" t="s">
        <v>684</v>
      </c>
      <c r="M71" s="807"/>
      <c r="N71" s="807"/>
      <c r="O71" s="807"/>
      <c r="P71" s="807"/>
      <c r="Q71" s="807"/>
      <c r="R71" s="807"/>
      <c r="S71" s="807"/>
      <c r="T71" s="807"/>
      <c r="U71" s="807"/>
      <c r="V71" s="807"/>
      <c r="W71" s="808"/>
    </row>
    <row r="72" spans="1:25" x14ac:dyDescent="0.25">
      <c r="A72" s="798" t="s">
        <v>549</v>
      </c>
      <c r="B72" s="799"/>
      <c r="C72" s="799"/>
      <c r="D72" s="799"/>
      <c r="E72" s="799"/>
      <c r="F72" s="799"/>
      <c r="G72" s="799"/>
      <c r="H72" s="799"/>
      <c r="I72" s="799"/>
      <c r="J72" s="799"/>
      <c r="K72" s="799"/>
      <c r="L72" s="800" t="s">
        <v>685</v>
      </c>
      <c r="M72" s="800"/>
      <c r="N72" s="800"/>
      <c r="O72" s="800"/>
      <c r="P72" s="800"/>
      <c r="Q72" s="800"/>
      <c r="R72" s="800"/>
      <c r="S72" s="800"/>
      <c r="T72" s="800"/>
      <c r="U72" s="800"/>
      <c r="V72" s="800"/>
      <c r="W72" s="801"/>
    </row>
    <row r="73" spans="1:25" x14ac:dyDescent="0.25">
      <c r="A73" s="798"/>
      <c r="B73" s="799"/>
      <c r="C73" s="799"/>
      <c r="D73" s="799"/>
      <c r="E73" s="799"/>
      <c r="F73" s="799"/>
      <c r="G73" s="799"/>
      <c r="H73" s="799"/>
      <c r="I73" s="799"/>
      <c r="J73" s="799"/>
      <c r="K73" s="799"/>
      <c r="L73" s="802" t="s">
        <v>463</v>
      </c>
      <c r="M73" s="802"/>
      <c r="N73" s="802"/>
      <c r="O73" s="802"/>
      <c r="P73" s="802"/>
      <c r="Q73" s="802"/>
      <c r="R73" s="802"/>
      <c r="S73" s="802"/>
      <c r="T73" s="802"/>
      <c r="U73" s="802"/>
      <c r="V73" s="802"/>
      <c r="W73" s="803"/>
    </row>
    <row r="74" spans="1:25" x14ac:dyDescent="0.25">
      <c r="A74" s="798" t="s">
        <v>550</v>
      </c>
      <c r="B74" s="799"/>
      <c r="C74" s="799"/>
      <c r="D74" s="799"/>
      <c r="E74" s="799"/>
      <c r="F74" s="799"/>
      <c r="G74" s="799"/>
      <c r="H74" s="799"/>
      <c r="I74" s="799"/>
      <c r="J74" s="799"/>
      <c r="K74" s="799"/>
      <c r="L74" s="800" t="s">
        <v>686</v>
      </c>
      <c r="M74" s="800"/>
      <c r="N74" s="800"/>
      <c r="O74" s="800"/>
      <c r="P74" s="800"/>
      <c r="Q74" s="800"/>
      <c r="R74" s="800"/>
      <c r="S74" s="800"/>
      <c r="T74" s="800"/>
      <c r="U74" s="800"/>
      <c r="V74" s="800"/>
      <c r="W74" s="801"/>
    </row>
    <row r="75" spans="1:25" x14ac:dyDescent="0.25">
      <c r="A75" s="809" t="s">
        <v>578</v>
      </c>
      <c r="B75" s="810"/>
      <c r="C75" s="810"/>
      <c r="D75" s="810"/>
      <c r="E75" s="810"/>
      <c r="F75" s="810"/>
      <c r="G75" s="810"/>
      <c r="H75" s="810"/>
      <c r="I75" s="810"/>
      <c r="J75" s="810"/>
      <c r="K75" s="810"/>
      <c r="L75" s="802" t="s">
        <v>457</v>
      </c>
      <c r="M75" s="802"/>
      <c r="N75" s="802"/>
      <c r="O75" s="802"/>
      <c r="P75" s="802"/>
      <c r="Q75" s="802"/>
      <c r="R75" s="802"/>
      <c r="S75" s="802"/>
      <c r="T75" s="802"/>
      <c r="U75" s="802"/>
      <c r="V75" s="802"/>
      <c r="W75" s="803"/>
    </row>
    <row r="76" spans="1:25" x14ac:dyDescent="0.25">
      <c r="A76" s="809"/>
      <c r="B76" s="810"/>
      <c r="C76" s="810"/>
      <c r="D76" s="810"/>
      <c r="E76" s="810"/>
      <c r="F76" s="810"/>
      <c r="G76" s="810"/>
      <c r="H76" s="810"/>
      <c r="I76" s="810"/>
      <c r="J76" s="810"/>
      <c r="K76" s="810"/>
      <c r="L76" s="802" t="s">
        <v>458</v>
      </c>
      <c r="M76" s="802"/>
      <c r="N76" s="802"/>
      <c r="O76" s="802"/>
      <c r="P76" s="802"/>
      <c r="Q76" s="802"/>
      <c r="R76" s="802"/>
      <c r="S76" s="802"/>
      <c r="T76" s="802"/>
      <c r="U76" s="802"/>
      <c r="V76" s="802"/>
      <c r="W76" s="803"/>
    </row>
    <row r="77" spans="1:25" x14ac:dyDescent="0.25">
      <c r="A77" s="809"/>
      <c r="B77" s="810"/>
      <c r="C77" s="810"/>
      <c r="D77" s="810"/>
      <c r="E77" s="810"/>
      <c r="F77" s="810"/>
      <c r="G77" s="810"/>
      <c r="H77" s="810"/>
      <c r="I77" s="810"/>
      <c r="J77" s="810"/>
      <c r="K77" s="810"/>
      <c r="L77" s="802" t="s">
        <v>459</v>
      </c>
      <c r="M77" s="802"/>
      <c r="N77" s="802"/>
      <c r="O77" s="802"/>
      <c r="P77" s="802"/>
      <c r="Q77" s="802"/>
      <c r="R77" s="802"/>
      <c r="S77" s="802"/>
      <c r="T77" s="802"/>
      <c r="U77" s="802"/>
      <c r="V77" s="802"/>
      <c r="W77" s="803"/>
    </row>
    <row r="78" spans="1:25" x14ac:dyDescent="0.25">
      <c r="A78" s="798" t="s">
        <v>687</v>
      </c>
      <c r="B78" s="799"/>
      <c r="C78" s="799"/>
      <c r="D78" s="799"/>
      <c r="E78" s="799"/>
      <c r="F78" s="799"/>
      <c r="G78" s="799"/>
      <c r="H78" s="799"/>
      <c r="I78" s="799"/>
      <c r="J78" s="799"/>
      <c r="K78" s="799"/>
      <c r="L78" s="802" t="s">
        <v>460</v>
      </c>
      <c r="M78" s="802"/>
      <c r="N78" s="802"/>
      <c r="O78" s="802"/>
      <c r="P78" s="802"/>
      <c r="Q78" s="802"/>
      <c r="R78" s="802"/>
      <c r="S78" s="802"/>
      <c r="T78" s="802"/>
      <c r="U78" s="802"/>
      <c r="V78" s="802"/>
      <c r="W78" s="803"/>
    </row>
    <row r="79" spans="1:25" x14ac:dyDescent="0.25">
      <c r="A79" s="809" t="s">
        <v>688</v>
      </c>
      <c r="B79" s="810"/>
      <c r="C79" s="810"/>
      <c r="D79" s="810"/>
      <c r="E79" s="810"/>
      <c r="F79" s="810"/>
      <c r="G79" s="810"/>
      <c r="H79" s="810"/>
      <c r="I79" s="810"/>
      <c r="J79" s="810"/>
      <c r="K79" s="810"/>
      <c r="L79" s="802"/>
      <c r="M79" s="802"/>
      <c r="N79" s="802"/>
      <c r="O79" s="802"/>
      <c r="P79" s="802"/>
      <c r="Q79" s="802"/>
      <c r="R79" s="802"/>
      <c r="S79" s="802"/>
      <c r="T79" s="802"/>
      <c r="U79" s="802"/>
      <c r="V79" s="802"/>
      <c r="W79" s="803"/>
    </row>
    <row r="80" spans="1:25" x14ac:dyDescent="0.25">
      <c r="A80" s="809" t="s">
        <v>689</v>
      </c>
      <c r="B80" s="810"/>
      <c r="C80" s="810"/>
      <c r="D80" s="810"/>
      <c r="E80" s="810"/>
      <c r="F80" s="810"/>
      <c r="G80" s="810"/>
      <c r="H80" s="810"/>
      <c r="I80" s="810"/>
      <c r="J80" s="810"/>
      <c r="K80" s="810"/>
      <c r="L80" s="802"/>
      <c r="M80" s="802"/>
      <c r="N80" s="802"/>
      <c r="O80" s="802"/>
      <c r="P80" s="802"/>
      <c r="Q80" s="802"/>
      <c r="R80" s="802"/>
      <c r="S80" s="802"/>
      <c r="T80" s="802"/>
      <c r="U80" s="802"/>
      <c r="V80" s="802"/>
      <c r="W80" s="803"/>
    </row>
    <row r="81" spans="1:23" x14ac:dyDescent="0.25">
      <c r="A81" s="798" t="s">
        <v>690</v>
      </c>
      <c r="B81" s="799"/>
      <c r="C81" s="799"/>
      <c r="D81" s="799"/>
      <c r="E81" s="799"/>
      <c r="F81" s="799"/>
      <c r="G81" s="799"/>
      <c r="H81" s="799"/>
      <c r="I81" s="799"/>
      <c r="J81" s="799"/>
      <c r="K81" s="799"/>
      <c r="L81" s="802" t="s">
        <v>461</v>
      </c>
      <c r="M81" s="802"/>
      <c r="N81" s="802"/>
      <c r="O81" s="802"/>
      <c r="P81" s="802"/>
      <c r="Q81" s="802"/>
      <c r="R81" s="802"/>
      <c r="S81" s="802"/>
      <c r="T81" s="802"/>
      <c r="U81" s="802"/>
      <c r="V81" s="802"/>
      <c r="W81" s="803"/>
    </row>
    <row r="82" spans="1:23" x14ac:dyDescent="0.25">
      <c r="A82" s="798" t="s">
        <v>691</v>
      </c>
      <c r="B82" s="799"/>
      <c r="C82" s="799"/>
      <c r="D82" s="799"/>
      <c r="E82" s="799"/>
      <c r="F82" s="799"/>
      <c r="G82" s="799"/>
      <c r="H82" s="799"/>
      <c r="I82" s="799"/>
      <c r="J82" s="799"/>
      <c r="K82" s="799"/>
      <c r="L82" s="802" t="s">
        <v>462</v>
      </c>
      <c r="M82" s="802"/>
      <c r="N82" s="802"/>
      <c r="O82" s="802"/>
      <c r="P82" s="802"/>
      <c r="Q82" s="802"/>
      <c r="R82" s="802"/>
      <c r="S82" s="802"/>
      <c r="T82" s="802"/>
      <c r="U82" s="802"/>
      <c r="V82" s="802"/>
      <c r="W82" s="803"/>
    </row>
    <row r="83" spans="1:23" x14ac:dyDescent="0.25">
      <c r="A83" s="809" t="s">
        <v>692</v>
      </c>
      <c r="B83" s="810"/>
      <c r="C83" s="810"/>
      <c r="D83" s="810"/>
      <c r="E83" s="810"/>
      <c r="F83" s="810"/>
      <c r="G83" s="810"/>
      <c r="H83" s="810"/>
      <c r="I83" s="810"/>
      <c r="J83" s="810"/>
      <c r="K83" s="810"/>
      <c r="L83" s="802"/>
      <c r="M83" s="802"/>
      <c r="N83" s="802"/>
      <c r="O83" s="802"/>
      <c r="P83" s="802"/>
      <c r="Q83" s="802"/>
      <c r="R83" s="802"/>
      <c r="S83" s="802"/>
      <c r="T83" s="802"/>
      <c r="U83" s="802"/>
      <c r="V83" s="802"/>
      <c r="W83" s="803"/>
    </row>
    <row r="84" spans="1:23" x14ac:dyDescent="0.25">
      <c r="A84" s="813" t="s">
        <v>693</v>
      </c>
      <c r="B84" s="811"/>
      <c r="C84" s="811"/>
      <c r="D84" s="811"/>
      <c r="E84" s="811"/>
      <c r="F84" s="811"/>
      <c r="G84" s="811"/>
      <c r="H84" s="811"/>
      <c r="I84" s="811"/>
      <c r="J84" s="811"/>
      <c r="K84" s="811"/>
      <c r="L84" s="811"/>
      <c r="M84" s="811"/>
      <c r="N84" s="811"/>
      <c r="O84" s="811"/>
      <c r="P84" s="811"/>
      <c r="Q84" s="811"/>
      <c r="R84" s="811"/>
      <c r="S84" s="811"/>
      <c r="T84" s="811"/>
      <c r="U84" s="811"/>
      <c r="V84" s="811"/>
      <c r="W84" s="812"/>
    </row>
  </sheetData>
  <mergeCells count="51">
    <mergeCell ref="A81:K81"/>
    <mergeCell ref="L81:W81"/>
    <mergeCell ref="A82:K82"/>
    <mergeCell ref="L82:W84"/>
    <mergeCell ref="A83:K83"/>
    <mergeCell ref="A84:K84"/>
    <mergeCell ref="A76:K76"/>
    <mergeCell ref="L76:W76"/>
    <mergeCell ref="A77:K77"/>
    <mergeCell ref="L77:W77"/>
    <mergeCell ref="A78:K78"/>
    <mergeCell ref="L78:W80"/>
    <mergeCell ref="A79:K79"/>
    <mergeCell ref="A80:K80"/>
    <mergeCell ref="L71:W71"/>
    <mergeCell ref="A74:K74"/>
    <mergeCell ref="L74:W74"/>
    <mergeCell ref="A75:K75"/>
    <mergeCell ref="L75:W75"/>
    <mergeCell ref="P7:Q7"/>
    <mergeCell ref="R7:S7"/>
    <mergeCell ref="T7:U7"/>
    <mergeCell ref="A72:K73"/>
    <mergeCell ref="L72:W72"/>
    <mergeCell ref="L73:W73"/>
    <mergeCell ref="B8:C8"/>
    <mergeCell ref="D8:E8"/>
    <mergeCell ref="F8:G8"/>
    <mergeCell ref="H8:I8"/>
    <mergeCell ref="K8:L8"/>
    <mergeCell ref="N8:O8"/>
    <mergeCell ref="P8:Q8"/>
    <mergeCell ref="R8:S8"/>
    <mergeCell ref="T8:U8"/>
    <mergeCell ref="A71:K71"/>
    <mergeCell ref="A1:W1"/>
    <mergeCell ref="A2:W2"/>
    <mergeCell ref="A3:A8"/>
    <mergeCell ref="B3:Q5"/>
    <mergeCell ref="R3:S3"/>
    <mergeCell ref="T3:U3"/>
    <mergeCell ref="V3:W8"/>
    <mergeCell ref="R4:S4"/>
    <mergeCell ref="T4:U4"/>
    <mergeCell ref="R5:S5"/>
    <mergeCell ref="T5:U5"/>
    <mergeCell ref="B6:I7"/>
    <mergeCell ref="J6:O7"/>
    <mergeCell ref="P6:Q6"/>
    <mergeCell ref="R6:S6"/>
    <mergeCell ref="T6:U6"/>
  </mergeCells>
  <pageMargins left="0.75" right="0.75" top="1" bottom="1" header="0.5" footer="0.5"/>
  <pageSetup scale="5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showGridLines="0" workbookViewId="0">
      <selection activeCell="T30" sqref="T30"/>
    </sheetView>
  </sheetViews>
  <sheetFormatPr defaultRowHeight="15" x14ac:dyDescent="0.25"/>
  <cols>
    <col min="1" max="1" width="5.5703125" style="270" customWidth="1"/>
    <col min="2" max="2" width="8.28515625" style="270" customWidth="1"/>
    <col min="3" max="3" width="2.5703125" style="270" customWidth="1"/>
    <col min="4" max="4" width="9.140625" style="270" customWidth="1"/>
    <col min="5" max="5" width="2.5703125" style="270" customWidth="1"/>
    <col min="6" max="6" width="8.28515625" style="270" customWidth="1"/>
    <col min="7" max="7" width="2.5703125" style="270" customWidth="1"/>
    <col min="8" max="8" width="8.85546875" style="270" customWidth="1"/>
    <col min="9" max="9" width="2.5703125" style="270" customWidth="1"/>
    <col min="10" max="10" width="9.140625" style="270" customWidth="1"/>
    <col min="11" max="11" width="2.5703125" style="270" customWidth="1"/>
    <col min="12" max="12" width="8.28515625" style="270" customWidth="1"/>
    <col min="13" max="13" width="2.5703125" style="270" customWidth="1"/>
    <col min="14" max="14" width="8.28515625" style="270" customWidth="1"/>
    <col min="15" max="15" width="2.5703125" style="270" customWidth="1"/>
    <col min="16" max="16" width="8.28515625" style="270" customWidth="1"/>
    <col min="17" max="17" width="2.5703125" style="270" customWidth="1"/>
    <col min="18" max="18" width="8.28515625" style="270" customWidth="1"/>
    <col min="19" max="19" width="3.42578125" style="270" customWidth="1"/>
    <col min="20" max="20" width="6.28515625" style="270" customWidth="1"/>
    <col min="21" max="21" width="2.85546875" style="270" customWidth="1"/>
    <col min="22" max="22" width="8.42578125" style="270" customWidth="1"/>
    <col min="23" max="23" width="2.5703125" style="270" customWidth="1"/>
    <col min="24" max="256" width="9.140625" style="270"/>
    <col min="257" max="257" width="5.5703125" style="270" customWidth="1"/>
    <col min="258" max="258" width="8.28515625" style="270" customWidth="1"/>
    <col min="259" max="259" width="2.5703125" style="270" customWidth="1"/>
    <col min="260" max="260" width="9.140625" style="270" customWidth="1"/>
    <col min="261" max="261" width="2.5703125" style="270" customWidth="1"/>
    <col min="262" max="262" width="8.28515625" style="270" customWidth="1"/>
    <col min="263" max="263" width="2.5703125" style="270" customWidth="1"/>
    <col min="264" max="264" width="8.85546875" style="270" customWidth="1"/>
    <col min="265" max="265" width="2.5703125" style="270" customWidth="1"/>
    <col min="266" max="266" width="9.140625" style="270" customWidth="1"/>
    <col min="267" max="267" width="2.5703125" style="270" customWidth="1"/>
    <col min="268" max="268" width="8.28515625" style="270" customWidth="1"/>
    <col min="269" max="269" width="2.5703125" style="270" customWidth="1"/>
    <col min="270" max="270" width="8.28515625" style="270" customWidth="1"/>
    <col min="271" max="271" width="2.5703125" style="270" customWidth="1"/>
    <col min="272" max="272" width="8.28515625" style="270" customWidth="1"/>
    <col min="273" max="273" width="2.5703125" style="270" customWidth="1"/>
    <col min="274" max="274" width="8.28515625" style="270" customWidth="1"/>
    <col min="275" max="275" width="3.42578125" style="270" customWidth="1"/>
    <col min="276" max="276" width="6.28515625" style="270" customWidth="1"/>
    <col min="277" max="277" width="2.85546875" style="270" customWidth="1"/>
    <col min="278" max="278" width="8.42578125" style="270" customWidth="1"/>
    <col min="279" max="279" width="2.5703125" style="270" customWidth="1"/>
    <col min="280" max="512" width="9.140625" style="270"/>
    <col min="513" max="513" width="5.5703125" style="270" customWidth="1"/>
    <col min="514" max="514" width="8.28515625" style="270" customWidth="1"/>
    <col min="515" max="515" width="2.5703125" style="270" customWidth="1"/>
    <col min="516" max="516" width="9.140625" style="270" customWidth="1"/>
    <col min="517" max="517" width="2.5703125" style="270" customWidth="1"/>
    <col min="518" max="518" width="8.28515625" style="270" customWidth="1"/>
    <col min="519" max="519" width="2.5703125" style="270" customWidth="1"/>
    <col min="520" max="520" width="8.85546875" style="270" customWidth="1"/>
    <col min="521" max="521" width="2.5703125" style="270" customWidth="1"/>
    <col min="522" max="522" width="9.140625" style="270" customWidth="1"/>
    <col min="523" max="523" width="2.5703125" style="270" customWidth="1"/>
    <col min="524" max="524" width="8.28515625" style="270" customWidth="1"/>
    <col min="525" max="525" width="2.5703125" style="270" customWidth="1"/>
    <col min="526" max="526" width="8.28515625" style="270" customWidth="1"/>
    <col min="527" max="527" width="2.5703125" style="270" customWidth="1"/>
    <col min="528" max="528" width="8.28515625" style="270" customWidth="1"/>
    <col min="529" max="529" width="2.5703125" style="270" customWidth="1"/>
    <col min="530" max="530" width="8.28515625" style="270" customWidth="1"/>
    <col min="531" max="531" width="3.42578125" style="270" customWidth="1"/>
    <col min="532" max="532" width="6.28515625" style="270" customWidth="1"/>
    <col min="533" max="533" width="2.85546875" style="270" customWidth="1"/>
    <col min="534" max="534" width="8.42578125" style="270" customWidth="1"/>
    <col min="535" max="535" width="2.5703125" style="270" customWidth="1"/>
    <col min="536" max="768" width="9.140625" style="270"/>
    <col min="769" max="769" width="5.5703125" style="270" customWidth="1"/>
    <col min="770" max="770" width="8.28515625" style="270" customWidth="1"/>
    <col min="771" max="771" width="2.5703125" style="270" customWidth="1"/>
    <col min="772" max="772" width="9.140625" style="270" customWidth="1"/>
    <col min="773" max="773" width="2.5703125" style="270" customWidth="1"/>
    <col min="774" max="774" width="8.28515625" style="270" customWidth="1"/>
    <col min="775" max="775" width="2.5703125" style="270" customWidth="1"/>
    <col min="776" max="776" width="8.85546875" style="270" customWidth="1"/>
    <col min="777" max="777" width="2.5703125" style="270" customWidth="1"/>
    <col min="778" max="778" width="9.140625" style="270" customWidth="1"/>
    <col min="779" max="779" width="2.5703125" style="270" customWidth="1"/>
    <col min="780" max="780" width="8.28515625" style="270" customWidth="1"/>
    <col min="781" max="781" width="2.5703125" style="270" customWidth="1"/>
    <col min="782" max="782" width="8.28515625" style="270" customWidth="1"/>
    <col min="783" max="783" width="2.5703125" style="270" customWidth="1"/>
    <col min="784" max="784" width="8.28515625" style="270" customWidth="1"/>
    <col min="785" max="785" width="2.5703125" style="270" customWidth="1"/>
    <col min="786" max="786" width="8.28515625" style="270" customWidth="1"/>
    <col min="787" max="787" width="3.42578125" style="270" customWidth="1"/>
    <col min="788" max="788" width="6.28515625" style="270" customWidth="1"/>
    <col min="789" max="789" width="2.85546875" style="270" customWidth="1"/>
    <col min="790" max="790" width="8.42578125" style="270" customWidth="1"/>
    <col min="791" max="791" width="2.5703125" style="270" customWidth="1"/>
    <col min="792" max="1024" width="9.140625" style="270"/>
    <col min="1025" max="1025" width="5.5703125" style="270" customWidth="1"/>
    <col min="1026" max="1026" width="8.28515625" style="270" customWidth="1"/>
    <col min="1027" max="1027" width="2.5703125" style="270" customWidth="1"/>
    <col min="1028" max="1028" width="9.140625" style="270" customWidth="1"/>
    <col min="1029" max="1029" width="2.5703125" style="270" customWidth="1"/>
    <col min="1030" max="1030" width="8.28515625" style="270" customWidth="1"/>
    <col min="1031" max="1031" width="2.5703125" style="270" customWidth="1"/>
    <col min="1032" max="1032" width="8.85546875" style="270" customWidth="1"/>
    <col min="1033" max="1033" width="2.5703125" style="270" customWidth="1"/>
    <col min="1034" max="1034" width="9.140625" style="270" customWidth="1"/>
    <col min="1035" max="1035" width="2.5703125" style="270" customWidth="1"/>
    <col min="1036" max="1036" width="8.28515625" style="270" customWidth="1"/>
    <col min="1037" max="1037" width="2.5703125" style="270" customWidth="1"/>
    <col min="1038" max="1038" width="8.28515625" style="270" customWidth="1"/>
    <col min="1039" max="1039" width="2.5703125" style="270" customWidth="1"/>
    <col min="1040" max="1040" width="8.28515625" style="270" customWidth="1"/>
    <col min="1041" max="1041" width="2.5703125" style="270" customWidth="1"/>
    <col min="1042" max="1042" width="8.28515625" style="270" customWidth="1"/>
    <col min="1043" max="1043" width="3.42578125" style="270" customWidth="1"/>
    <col min="1044" max="1044" width="6.28515625" style="270" customWidth="1"/>
    <col min="1045" max="1045" width="2.85546875" style="270" customWidth="1"/>
    <col min="1046" max="1046" width="8.42578125" style="270" customWidth="1"/>
    <col min="1047" max="1047" width="2.5703125" style="270" customWidth="1"/>
    <col min="1048" max="1280" width="9.140625" style="270"/>
    <col min="1281" max="1281" width="5.5703125" style="270" customWidth="1"/>
    <col min="1282" max="1282" width="8.28515625" style="270" customWidth="1"/>
    <col min="1283" max="1283" width="2.5703125" style="270" customWidth="1"/>
    <col min="1284" max="1284" width="9.140625" style="270" customWidth="1"/>
    <col min="1285" max="1285" width="2.5703125" style="270" customWidth="1"/>
    <col min="1286" max="1286" width="8.28515625" style="270" customWidth="1"/>
    <col min="1287" max="1287" width="2.5703125" style="270" customWidth="1"/>
    <col min="1288" max="1288" width="8.85546875" style="270" customWidth="1"/>
    <col min="1289" max="1289" width="2.5703125" style="270" customWidth="1"/>
    <col min="1290" max="1290" width="9.140625" style="270" customWidth="1"/>
    <col min="1291" max="1291" width="2.5703125" style="270" customWidth="1"/>
    <col min="1292" max="1292" width="8.28515625" style="270" customWidth="1"/>
    <col min="1293" max="1293" width="2.5703125" style="270" customWidth="1"/>
    <col min="1294" max="1294" width="8.28515625" style="270" customWidth="1"/>
    <col min="1295" max="1295" width="2.5703125" style="270" customWidth="1"/>
    <col min="1296" max="1296" width="8.28515625" style="270" customWidth="1"/>
    <col min="1297" max="1297" width="2.5703125" style="270" customWidth="1"/>
    <col min="1298" max="1298" width="8.28515625" style="270" customWidth="1"/>
    <col min="1299" max="1299" width="3.42578125" style="270" customWidth="1"/>
    <col min="1300" max="1300" width="6.28515625" style="270" customWidth="1"/>
    <col min="1301" max="1301" width="2.85546875" style="270" customWidth="1"/>
    <col min="1302" max="1302" width="8.42578125" style="270" customWidth="1"/>
    <col min="1303" max="1303" width="2.5703125" style="270" customWidth="1"/>
    <col min="1304" max="1536" width="9.140625" style="270"/>
    <col min="1537" max="1537" width="5.5703125" style="270" customWidth="1"/>
    <col min="1538" max="1538" width="8.28515625" style="270" customWidth="1"/>
    <col min="1539" max="1539" width="2.5703125" style="270" customWidth="1"/>
    <col min="1540" max="1540" width="9.140625" style="270" customWidth="1"/>
    <col min="1541" max="1541" width="2.5703125" style="270" customWidth="1"/>
    <col min="1542" max="1542" width="8.28515625" style="270" customWidth="1"/>
    <col min="1543" max="1543" width="2.5703125" style="270" customWidth="1"/>
    <col min="1544" max="1544" width="8.85546875" style="270" customWidth="1"/>
    <col min="1545" max="1545" width="2.5703125" style="270" customWidth="1"/>
    <col min="1546" max="1546" width="9.140625" style="270" customWidth="1"/>
    <col min="1547" max="1547" width="2.5703125" style="270" customWidth="1"/>
    <col min="1548" max="1548" width="8.28515625" style="270" customWidth="1"/>
    <col min="1549" max="1549" width="2.5703125" style="270" customWidth="1"/>
    <col min="1550" max="1550" width="8.28515625" style="270" customWidth="1"/>
    <col min="1551" max="1551" width="2.5703125" style="270" customWidth="1"/>
    <col min="1552" max="1552" width="8.28515625" style="270" customWidth="1"/>
    <col min="1553" max="1553" width="2.5703125" style="270" customWidth="1"/>
    <col min="1554" max="1554" width="8.28515625" style="270" customWidth="1"/>
    <col min="1555" max="1555" width="3.42578125" style="270" customWidth="1"/>
    <col min="1556" max="1556" width="6.28515625" style="270" customWidth="1"/>
    <col min="1557" max="1557" width="2.85546875" style="270" customWidth="1"/>
    <col min="1558" max="1558" width="8.42578125" style="270" customWidth="1"/>
    <col min="1559" max="1559" width="2.5703125" style="270" customWidth="1"/>
    <col min="1560" max="1792" width="9.140625" style="270"/>
    <col min="1793" max="1793" width="5.5703125" style="270" customWidth="1"/>
    <col min="1794" max="1794" width="8.28515625" style="270" customWidth="1"/>
    <col min="1795" max="1795" width="2.5703125" style="270" customWidth="1"/>
    <col min="1796" max="1796" width="9.140625" style="270" customWidth="1"/>
    <col min="1797" max="1797" width="2.5703125" style="270" customWidth="1"/>
    <col min="1798" max="1798" width="8.28515625" style="270" customWidth="1"/>
    <col min="1799" max="1799" width="2.5703125" style="270" customWidth="1"/>
    <col min="1800" max="1800" width="8.85546875" style="270" customWidth="1"/>
    <col min="1801" max="1801" width="2.5703125" style="270" customWidth="1"/>
    <col min="1802" max="1802" width="9.140625" style="270" customWidth="1"/>
    <col min="1803" max="1803" width="2.5703125" style="270" customWidth="1"/>
    <col min="1804" max="1804" width="8.28515625" style="270" customWidth="1"/>
    <col min="1805" max="1805" width="2.5703125" style="270" customWidth="1"/>
    <col min="1806" max="1806" width="8.28515625" style="270" customWidth="1"/>
    <col min="1807" max="1807" width="2.5703125" style="270" customWidth="1"/>
    <col min="1808" max="1808" width="8.28515625" style="270" customWidth="1"/>
    <col min="1809" max="1809" width="2.5703125" style="270" customWidth="1"/>
    <col min="1810" max="1810" width="8.28515625" style="270" customWidth="1"/>
    <col min="1811" max="1811" width="3.42578125" style="270" customWidth="1"/>
    <col min="1812" max="1812" width="6.28515625" style="270" customWidth="1"/>
    <col min="1813" max="1813" width="2.85546875" style="270" customWidth="1"/>
    <col min="1814" max="1814" width="8.42578125" style="270" customWidth="1"/>
    <col min="1815" max="1815" width="2.5703125" style="270" customWidth="1"/>
    <col min="1816" max="2048" width="9.140625" style="270"/>
    <col min="2049" max="2049" width="5.5703125" style="270" customWidth="1"/>
    <col min="2050" max="2050" width="8.28515625" style="270" customWidth="1"/>
    <col min="2051" max="2051" width="2.5703125" style="270" customWidth="1"/>
    <col min="2052" max="2052" width="9.140625" style="270" customWidth="1"/>
    <col min="2053" max="2053" width="2.5703125" style="270" customWidth="1"/>
    <col min="2054" max="2054" width="8.28515625" style="270" customWidth="1"/>
    <col min="2055" max="2055" width="2.5703125" style="270" customWidth="1"/>
    <col min="2056" max="2056" width="8.85546875" style="270" customWidth="1"/>
    <col min="2057" max="2057" width="2.5703125" style="270" customWidth="1"/>
    <col min="2058" max="2058" width="9.140625" style="270" customWidth="1"/>
    <col min="2059" max="2059" width="2.5703125" style="270" customWidth="1"/>
    <col min="2060" max="2060" width="8.28515625" style="270" customWidth="1"/>
    <col min="2061" max="2061" width="2.5703125" style="270" customWidth="1"/>
    <col min="2062" max="2062" width="8.28515625" style="270" customWidth="1"/>
    <col min="2063" max="2063" width="2.5703125" style="270" customWidth="1"/>
    <col min="2064" max="2064" width="8.28515625" style="270" customWidth="1"/>
    <col min="2065" max="2065" width="2.5703125" style="270" customWidth="1"/>
    <col min="2066" max="2066" width="8.28515625" style="270" customWidth="1"/>
    <col min="2067" max="2067" width="3.42578125" style="270" customWidth="1"/>
    <col min="2068" max="2068" width="6.28515625" style="270" customWidth="1"/>
    <col min="2069" max="2069" width="2.85546875" style="270" customWidth="1"/>
    <col min="2070" max="2070" width="8.42578125" style="270" customWidth="1"/>
    <col min="2071" max="2071" width="2.5703125" style="270" customWidth="1"/>
    <col min="2072" max="2304" width="9.140625" style="270"/>
    <col min="2305" max="2305" width="5.5703125" style="270" customWidth="1"/>
    <col min="2306" max="2306" width="8.28515625" style="270" customWidth="1"/>
    <col min="2307" max="2307" width="2.5703125" style="270" customWidth="1"/>
    <col min="2308" max="2308" width="9.140625" style="270" customWidth="1"/>
    <col min="2309" max="2309" width="2.5703125" style="270" customWidth="1"/>
    <col min="2310" max="2310" width="8.28515625" style="270" customWidth="1"/>
    <col min="2311" max="2311" width="2.5703125" style="270" customWidth="1"/>
    <col min="2312" max="2312" width="8.85546875" style="270" customWidth="1"/>
    <col min="2313" max="2313" width="2.5703125" style="270" customWidth="1"/>
    <col min="2314" max="2314" width="9.140625" style="270" customWidth="1"/>
    <col min="2315" max="2315" width="2.5703125" style="270" customWidth="1"/>
    <col min="2316" max="2316" width="8.28515625" style="270" customWidth="1"/>
    <col min="2317" max="2317" width="2.5703125" style="270" customWidth="1"/>
    <col min="2318" max="2318" width="8.28515625" style="270" customWidth="1"/>
    <col min="2319" max="2319" width="2.5703125" style="270" customWidth="1"/>
    <col min="2320" max="2320" width="8.28515625" style="270" customWidth="1"/>
    <col min="2321" max="2321" width="2.5703125" style="270" customWidth="1"/>
    <col min="2322" max="2322" width="8.28515625" style="270" customWidth="1"/>
    <col min="2323" max="2323" width="3.42578125" style="270" customWidth="1"/>
    <col min="2324" max="2324" width="6.28515625" style="270" customWidth="1"/>
    <col min="2325" max="2325" width="2.85546875" style="270" customWidth="1"/>
    <col min="2326" max="2326" width="8.42578125" style="270" customWidth="1"/>
    <col min="2327" max="2327" width="2.5703125" style="270" customWidth="1"/>
    <col min="2328" max="2560" width="9.140625" style="270"/>
    <col min="2561" max="2561" width="5.5703125" style="270" customWidth="1"/>
    <col min="2562" max="2562" width="8.28515625" style="270" customWidth="1"/>
    <col min="2563" max="2563" width="2.5703125" style="270" customWidth="1"/>
    <col min="2564" max="2564" width="9.140625" style="270" customWidth="1"/>
    <col min="2565" max="2565" width="2.5703125" style="270" customWidth="1"/>
    <col min="2566" max="2566" width="8.28515625" style="270" customWidth="1"/>
    <col min="2567" max="2567" width="2.5703125" style="270" customWidth="1"/>
    <col min="2568" max="2568" width="8.85546875" style="270" customWidth="1"/>
    <col min="2569" max="2569" width="2.5703125" style="270" customWidth="1"/>
    <col min="2570" max="2570" width="9.140625" style="270" customWidth="1"/>
    <col min="2571" max="2571" width="2.5703125" style="270" customWidth="1"/>
    <col min="2572" max="2572" width="8.28515625" style="270" customWidth="1"/>
    <col min="2573" max="2573" width="2.5703125" style="270" customWidth="1"/>
    <col min="2574" max="2574" width="8.28515625" style="270" customWidth="1"/>
    <col min="2575" max="2575" width="2.5703125" style="270" customWidth="1"/>
    <col min="2576" max="2576" width="8.28515625" style="270" customWidth="1"/>
    <col min="2577" max="2577" width="2.5703125" style="270" customWidth="1"/>
    <col min="2578" max="2578" width="8.28515625" style="270" customWidth="1"/>
    <col min="2579" max="2579" width="3.42578125" style="270" customWidth="1"/>
    <col min="2580" max="2580" width="6.28515625" style="270" customWidth="1"/>
    <col min="2581" max="2581" width="2.85546875" style="270" customWidth="1"/>
    <col min="2582" max="2582" width="8.42578125" style="270" customWidth="1"/>
    <col min="2583" max="2583" width="2.5703125" style="270" customWidth="1"/>
    <col min="2584" max="2816" width="9.140625" style="270"/>
    <col min="2817" max="2817" width="5.5703125" style="270" customWidth="1"/>
    <col min="2818" max="2818" width="8.28515625" style="270" customWidth="1"/>
    <col min="2819" max="2819" width="2.5703125" style="270" customWidth="1"/>
    <col min="2820" max="2820" width="9.140625" style="270" customWidth="1"/>
    <col min="2821" max="2821" width="2.5703125" style="270" customWidth="1"/>
    <col min="2822" max="2822" width="8.28515625" style="270" customWidth="1"/>
    <col min="2823" max="2823" width="2.5703125" style="270" customWidth="1"/>
    <col min="2824" max="2824" width="8.85546875" style="270" customWidth="1"/>
    <col min="2825" max="2825" width="2.5703125" style="270" customWidth="1"/>
    <col min="2826" max="2826" width="9.140625" style="270" customWidth="1"/>
    <col min="2827" max="2827" width="2.5703125" style="270" customWidth="1"/>
    <col min="2828" max="2828" width="8.28515625" style="270" customWidth="1"/>
    <col min="2829" max="2829" width="2.5703125" style="270" customWidth="1"/>
    <col min="2830" max="2830" width="8.28515625" style="270" customWidth="1"/>
    <col min="2831" max="2831" width="2.5703125" style="270" customWidth="1"/>
    <col min="2832" max="2832" width="8.28515625" style="270" customWidth="1"/>
    <col min="2833" max="2833" width="2.5703125" style="270" customWidth="1"/>
    <col min="2834" max="2834" width="8.28515625" style="270" customWidth="1"/>
    <col min="2835" max="2835" width="3.42578125" style="270" customWidth="1"/>
    <col min="2836" max="2836" width="6.28515625" style="270" customWidth="1"/>
    <col min="2837" max="2837" width="2.85546875" style="270" customWidth="1"/>
    <col min="2838" max="2838" width="8.42578125" style="270" customWidth="1"/>
    <col min="2839" max="2839" width="2.5703125" style="270" customWidth="1"/>
    <col min="2840" max="3072" width="9.140625" style="270"/>
    <col min="3073" max="3073" width="5.5703125" style="270" customWidth="1"/>
    <col min="3074" max="3074" width="8.28515625" style="270" customWidth="1"/>
    <col min="3075" max="3075" width="2.5703125" style="270" customWidth="1"/>
    <col min="3076" max="3076" width="9.140625" style="270" customWidth="1"/>
    <col min="3077" max="3077" width="2.5703125" style="270" customWidth="1"/>
    <col min="3078" max="3078" width="8.28515625" style="270" customWidth="1"/>
    <col min="3079" max="3079" width="2.5703125" style="270" customWidth="1"/>
    <col min="3080" max="3080" width="8.85546875" style="270" customWidth="1"/>
    <col min="3081" max="3081" width="2.5703125" style="270" customWidth="1"/>
    <col min="3082" max="3082" width="9.140625" style="270" customWidth="1"/>
    <col min="3083" max="3083" width="2.5703125" style="270" customWidth="1"/>
    <col min="3084" max="3084" width="8.28515625" style="270" customWidth="1"/>
    <col min="3085" max="3085" width="2.5703125" style="270" customWidth="1"/>
    <col min="3086" max="3086" width="8.28515625" style="270" customWidth="1"/>
    <col min="3087" max="3087" width="2.5703125" style="270" customWidth="1"/>
    <col min="3088" max="3088" width="8.28515625" style="270" customWidth="1"/>
    <col min="3089" max="3089" width="2.5703125" style="270" customWidth="1"/>
    <col min="3090" max="3090" width="8.28515625" style="270" customWidth="1"/>
    <col min="3091" max="3091" width="3.42578125" style="270" customWidth="1"/>
    <col min="3092" max="3092" width="6.28515625" style="270" customWidth="1"/>
    <col min="3093" max="3093" width="2.85546875" style="270" customWidth="1"/>
    <col min="3094" max="3094" width="8.42578125" style="270" customWidth="1"/>
    <col min="3095" max="3095" width="2.5703125" style="270" customWidth="1"/>
    <col min="3096" max="3328" width="9.140625" style="270"/>
    <col min="3329" max="3329" width="5.5703125" style="270" customWidth="1"/>
    <col min="3330" max="3330" width="8.28515625" style="270" customWidth="1"/>
    <col min="3331" max="3331" width="2.5703125" style="270" customWidth="1"/>
    <col min="3332" max="3332" width="9.140625" style="270" customWidth="1"/>
    <col min="3333" max="3333" width="2.5703125" style="270" customWidth="1"/>
    <col min="3334" max="3334" width="8.28515625" style="270" customWidth="1"/>
    <col min="3335" max="3335" width="2.5703125" style="270" customWidth="1"/>
    <col min="3336" max="3336" width="8.85546875" style="270" customWidth="1"/>
    <col min="3337" max="3337" width="2.5703125" style="270" customWidth="1"/>
    <col min="3338" max="3338" width="9.140625" style="270" customWidth="1"/>
    <col min="3339" max="3339" width="2.5703125" style="270" customWidth="1"/>
    <col min="3340" max="3340" width="8.28515625" style="270" customWidth="1"/>
    <col min="3341" max="3341" width="2.5703125" style="270" customWidth="1"/>
    <col min="3342" max="3342" width="8.28515625" style="270" customWidth="1"/>
    <col min="3343" max="3343" width="2.5703125" style="270" customWidth="1"/>
    <col min="3344" max="3344" width="8.28515625" style="270" customWidth="1"/>
    <col min="3345" max="3345" width="2.5703125" style="270" customWidth="1"/>
    <col min="3346" max="3346" width="8.28515625" style="270" customWidth="1"/>
    <col min="3347" max="3347" width="3.42578125" style="270" customWidth="1"/>
    <col min="3348" max="3348" width="6.28515625" style="270" customWidth="1"/>
    <col min="3349" max="3349" width="2.85546875" style="270" customWidth="1"/>
    <col min="3350" max="3350" width="8.42578125" style="270" customWidth="1"/>
    <col min="3351" max="3351" width="2.5703125" style="270" customWidth="1"/>
    <col min="3352" max="3584" width="9.140625" style="270"/>
    <col min="3585" max="3585" width="5.5703125" style="270" customWidth="1"/>
    <col min="3586" max="3586" width="8.28515625" style="270" customWidth="1"/>
    <col min="3587" max="3587" width="2.5703125" style="270" customWidth="1"/>
    <col min="3588" max="3588" width="9.140625" style="270" customWidth="1"/>
    <col min="3589" max="3589" width="2.5703125" style="270" customWidth="1"/>
    <col min="3590" max="3590" width="8.28515625" style="270" customWidth="1"/>
    <col min="3591" max="3591" width="2.5703125" style="270" customWidth="1"/>
    <col min="3592" max="3592" width="8.85546875" style="270" customWidth="1"/>
    <col min="3593" max="3593" width="2.5703125" style="270" customWidth="1"/>
    <col min="3594" max="3594" width="9.140625" style="270" customWidth="1"/>
    <col min="3595" max="3595" width="2.5703125" style="270" customWidth="1"/>
    <col min="3596" max="3596" width="8.28515625" style="270" customWidth="1"/>
    <col min="3597" max="3597" width="2.5703125" style="270" customWidth="1"/>
    <col min="3598" max="3598" width="8.28515625" style="270" customWidth="1"/>
    <col min="3599" max="3599" width="2.5703125" style="270" customWidth="1"/>
    <col min="3600" max="3600" width="8.28515625" style="270" customWidth="1"/>
    <col min="3601" max="3601" width="2.5703125" style="270" customWidth="1"/>
    <col min="3602" max="3602" width="8.28515625" style="270" customWidth="1"/>
    <col min="3603" max="3603" width="3.42578125" style="270" customWidth="1"/>
    <col min="3604" max="3604" width="6.28515625" style="270" customWidth="1"/>
    <col min="3605" max="3605" width="2.85546875" style="270" customWidth="1"/>
    <col min="3606" max="3606" width="8.42578125" style="270" customWidth="1"/>
    <col min="3607" max="3607" width="2.5703125" style="270" customWidth="1"/>
    <col min="3608" max="3840" width="9.140625" style="270"/>
    <col min="3841" max="3841" width="5.5703125" style="270" customWidth="1"/>
    <col min="3842" max="3842" width="8.28515625" style="270" customWidth="1"/>
    <col min="3843" max="3843" width="2.5703125" style="270" customWidth="1"/>
    <col min="3844" max="3844" width="9.140625" style="270" customWidth="1"/>
    <col min="3845" max="3845" width="2.5703125" style="270" customWidth="1"/>
    <col min="3846" max="3846" width="8.28515625" style="270" customWidth="1"/>
    <col min="3847" max="3847" width="2.5703125" style="270" customWidth="1"/>
    <col min="3848" max="3848" width="8.85546875" style="270" customWidth="1"/>
    <col min="3849" max="3849" width="2.5703125" style="270" customWidth="1"/>
    <col min="3850" max="3850" width="9.140625" style="270" customWidth="1"/>
    <col min="3851" max="3851" width="2.5703125" style="270" customWidth="1"/>
    <col min="3852" max="3852" width="8.28515625" style="270" customWidth="1"/>
    <col min="3853" max="3853" width="2.5703125" style="270" customWidth="1"/>
    <col min="3854" max="3854" width="8.28515625" style="270" customWidth="1"/>
    <col min="3855" max="3855" width="2.5703125" style="270" customWidth="1"/>
    <col min="3856" max="3856" width="8.28515625" style="270" customWidth="1"/>
    <col min="3857" max="3857" width="2.5703125" style="270" customWidth="1"/>
    <col min="3858" max="3858" width="8.28515625" style="270" customWidth="1"/>
    <col min="3859" max="3859" width="3.42578125" style="270" customWidth="1"/>
    <col min="3860" max="3860" width="6.28515625" style="270" customWidth="1"/>
    <col min="3861" max="3861" width="2.85546875" style="270" customWidth="1"/>
    <col min="3862" max="3862" width="8.42578125" style="270" customWidth="1"/>
    <col min="3863" max="3863" width="2.5703125" style="270" customWidth="1"/>
    <col min="3864" max="4096" width="9.140625" style="270"/>
    <col min="4097" max="4097" width="5.5703125" style="270" customWidth="1"/>
    <col min="4098" max="4098" width="8.28515625" style="270" customWidth="1"/>
    <col min="4099" max="4099" width="2.5703125" style="270" customWidth="1"/>
    <col min="4100" max="4100" width="9.140625" style="270" customWidth="1"/>
    <col min="4101" max="4101" width="2.5703125" style="270" customWidth="1"/>
    <col min="4102" max="4102" width="8.28515625" style="270" customWidth="1"/>
    <col min="4103" max="4103" width="2.5703125" style="270" customWidth="1"/>
    <col min="4104" max="4104" width="8.85546875" style="270" customWidth="1"/>
    <col min="4105" max="4105" width="2.5703125" style="270" customWidth="1"/>
    <col min="4106" max="4106" width="9.140625" style="270" customWidth="1"/>
    <col min="4107" max="4107" width="2.5703125" style="270" customWidth="1"/>
    <col min="4108" max="4108" width="8.28515625" style="270" customWidth="1"/>
    <col min="4109" max="4109" width="2.5703125" style="270" customWidth="1"/>
    <col min="4110" max="4110" width="8.28515625" style="270" customWidth="1"/>
    <col min="4111" max="4111" width="2.5703125" style="270" customWidth="1"/>
    <col min="4112" max="4112" width="8.28515625" style="270" customWidth="1"/>
    <col min="4113" max="4113" width="2.5703125" style="270" customWidth="1"/>
    <col min="4114" max="4114" width="8.28515625" style="270" customWidth="1"/>
    <col min="4115" max="4115" width="3.42578125" style="270" customWidth="1"/>
    <col min="4116" max="4116" width="6.28515625" style="270" customWidth="1"/>
    <col min="4117" max="4117" width="2.85546875" style="270" customWidth="1"/>
    <col min="4118" max="4118" width="8.42578125" style="270" customWidth="1"/>
    <col min="4119" max="4119" width="2.5703125" style="270" customWidth="1"/>
    <col min="4120" max="4352" width="9.140625" style="270"/>
    <col min="4353" max="4353" width="5.5703125" style="270" customWidth="1"/>
    <col min="4354" max="4354" width="8.28515625" style="270" customWidth="1"/>
    <col min="4355" max="4355" width="2.5703125" style="270" customWidth="1"/>
    <col min="4356" max="4356" width="9.140625" style="270" customWidth="1"/>
    <col min="4357" max="4357" width="2.5703125" style="270" customWidth="1"/>
    <col min="4358" max="4358" width="8.28515625" style="270" customWidth="1"/>
    <col min="4359" max="4359" width="2.5703125" style="270" customWidth="1"/>
    <col min="4360" max="4360" width="8.85546875" style="270" customWidth="1"/>
    <col min="4361" max="4361" width="2.5703125" style="270" customWidth="1"/>
    <col min="4362" max="4362" width="9.140625" style="270" customWidth="1"/>
    <col min="4363" max="4363" width="2.5703125" style="270" customWidth="1"/>
    <col min="4364" max="4364" width="8.28515625" style="270" customWidth="1"/>
    <col min="4365" max="4365" width="2.5703125" style="270" customWidth="1"/>
    <col min="4366" max="4366" width="8.28515625" style="270" customWidth="1"/>
    <col min="4367" max="4367" width="2.5703125" style="270" customWidth="1"/>
    <col min="4368" max="4368" width="8.28515625" style="270" customWidth="1"/>
    <col min="4369" max="4369" width="2.5703125" style="270" customWidth="1"/>
    <col min="4370" max="4370" width="8.28515625" style="270" customWidth="1"/>
    <col min="4371" max="4371" width="3.42578125" style="270" customWidth="1"/>
    <col min="4372" max="4372" width="6.28515625" style="270" customWidth="1"/>
    <col min="4373" max="4373" width="2.85546875" style="270" customWidth="1"/>
    <col min="4374" max="4374" width="8.42578125" style="270" customWidth="1"/>
    <col min="4375" max="4375" width="2.5703125" style="270" customWidth="1"/>
    <col min="4376" max="4608" width="9.140625" style="270"/>
    <col min="4609" max="4609" width="5.5703125" style="270" customWidth="1"/>
    <col min="4610" max="4610" width="8.28515625" style="270" customWidth="1"/>
    <col min="4611" max="4611" width="2.5703125" style="270" customWidth="1"/>
    <col min="4612" max="4612" width="9.140625" style="270" customWidth="1"/>
    <col min="4613" max="4613" width="2.5703125" style="270" customWidth="1"/>
    <col min="4614" max="4614" width="8.28515625" style="270" customWidth="1"/>
    <col min="4615" max="4615" width="2.5703125" style="270" customWidth="1"/>
    <col min="4616" max="4616" width="8.85546875" style="270" customWidth="1"/>
    <col min="4617" max="4617" width="2.5703125" style="270" customWidth="1"/>
    <col min="4618" max="4618" width="9.140625" style="270" customWidth="1"/>
    <col min="4619" max="4619" width="2.5703125" style="270" customWidth="1"/>
    <col min="4620" max="4620" width="8.28515625" style="270" customWidth="1"/>
    <col min="4621" max="4621" width="2.5703125" style="270" customWidth="1"/>
    <col min="4622" max="4622" width="8.28515625" style="270" customWidth="1"/>
    <col min="4623" max="4623" width="2.5703125" style="270" customWidth="1"/>
    <col min="4624" max="4624" width="8.28515625" style="270" customWidth="1"/>
    <col min="4625" max="4625" width="2.5703125" style="270" customWidth="1"/>
    <col min="4626" max="4626" width="8.28515625" style="270" customWidth="1"/>
    <col min="4627" max="4627" width="3.42578125" style="270" customWidth="1"/>
    <col min="4628" max="4628" width="6.28515625" style="270" customWidth="1"/>
    <col min="4629" max="4629" width="2.85546875" style="270" customWidth="1"/>
    <col min="4630" max="4630" width="8.42578125" style="270" customWidth="1"/>
    <col min="4631" max="4631" width="2.5703125" style="270" customWidth="1"/>
    <col min="4632" max="4864" width="9.140625" style="270"/>
    <col min="4865" max="4865" width="5.5703125" style="270" customWidth="1"/>
    <col min="4866" max="4866" width="8.28515625" style="270" customWidth="1"/>
    <col min="4867" max="4867" width="2.5703125" style="270" customWidth="1"/>
    <col min="4868" max="4868" width="9.140625" style="270" customWidth="1"/>
    <col min="4869" max="4869" width="2.5703125" style="270" customWidth="1"/>
    <col min="4870" max="4870" width="8.28515625" style="270" customWidth="1"/>
    <col min="4871" max="4871" width="2.5703125" style="270" customWidth="1"/>
    <col min="4872" max="4872" width="8.85546875" style="270" customWidth="1"/>
    <col min="4873" max="4873" width="2.5703125" style="270" customWidth="1"/>
    <col min="4874" max="4874" width="9.140625" style="270" customWidth="1"/>
    <col min="4875" max="4875" width="2.5703125" style="270" customWidth="1"/>
    <col min="4876" max="4876" width="8.28515625" style="270" customWidth="1"/>
    <col min="4877" max="4877" width="2.5703125" style="270" customWidth="1"/>
    <col min="4878" max="4878" width="8.28515625" style="270" customWidth="1"/>
    <col min="4879" max="4879" width="2.5703125" style="270" customWidth="1"/>
    <col min="4880" max="4880" width="8.28515625" style="270" customWidth="1"/>
    <col min="4881" max="4881" width="2.5703125" style="270" customWidth="1"/>
    <col min="4882" max="4882" width="8.28515625" style="270" customWidth="1"/>
    <col min="4883" max="4883" width="3.42578125" style="270" customWidth="1"/>
    <col min="4884" max="4884" width="6.28515625" style="270" customWidth="1"/>
    <col min="4885" max="4885" width="2.85546875" style="270" customWidth="1"/>
    <col min="4886" max="4886" width="8.42578125" style="270" customWidth="1"/>
    <col min="4887" max="4887" width="2.5703125" style="270" customWidth="1"/>
    <col min="4888" max="5120" width="9.140625" style="270"/>
    <col min="5121" max="5121" width="5.5703125" style="270" customWidth="1"/>
    <col min="5122" max="5122" width="8.28515625" style="270" customWidth="1"/>
    <col min="5123" max="5123" width="2.5703125" style="270" customWidth="1"/>
    <col min="5124" max="5124" width="9.140625" style="270" customWidth="1"/>
    <col min="5125" max="5125" width="2.5703125" style="270" customWidth="1"/>
    <col min="5126" max="5126" width="8.28515625" style="270" customWidth="1"/>
    <col min="5127" max="5127" width="2.5703125" style="270" customWidth="1"/>
    <col min="5128" max="5128" width="8.85546875" style="270" customWidth="1"/>
    <col min="5129" max="5129" width="2.5703125" style="270" customWidth="1"/>
    <col min="5130" max="5130" width="9.140625" style="270" customWidth="1"/>
    <col min="5131" max="5131" width="2.5703125" style="270" customWidth="1"/>
    <col min="5132" max="5132" width="8.28515625" style="270" customWidth="1"/>
    <col min="5133" max="5133" width="2.5703125" style="270" customWidth="1"/>
    <col min="5134" max="5134" width="8.28515625" style="270" customWidth="1"/>
    <col min="5135" max="5135" width="2.5703125" style="270" customWidth="1"/>
    <col min="5136" max="5136" width="8.28515625" style="270" customWidth="1"/>
    <col min="5137" max="5137" width="2.5703125" style="270" customWidth="1"/>
    <col min="5138" max="5138" width="8.28515625" style="270" customWidth="1"/>
    <col min="5139" max="5139" width="3.42578125" style="270" customWidth="1"/>
    <col min="5140" max="5140" width="6.28515625" style="270" customWidth="1"/>
    <col min="5141" max="5141" width="2.85546875" style="270" customWidth="1"/>
    <col min="5142" max="5142" width="8.42578125" style="270" customWidth="1"/>
    <col min="5143" max="5143" width="2.5703125" style="270" customWidth="1"/>
    <col min="5144" max="5376" width="9.140625" style="270"/>
    <col min="5377" max="5377" width="5.5703125" style="270" customWidth="1"/>
    <col min="5378" max="5378" width="8.28515625" style="270" customWidth="1"/>
    <col min="5379" max="5379" width="2.5703125" style="270" customWidth="1"/>
    <col min="5380" max="5380" width="9.140625" style="270" customWidth="1"/>
    <col min="5381" max="5381" width="2.5703125" style="270" customWidth="1"/>
    <col min="5382" max="5382" width="8.28515625" style="270" customWidth="1"/>
    <col min="5383" max="5383" width="2.5703125" style="270" customWidth="1"/>
    <col min="5384" max="5384" width="8.85546875" style="270" customWidth="1"/>
    <col min="5385" max="5385" width="2.5703125" style="270" customWidth="1"/>
    <col min="5386" max="5386" width="9.140625" style="270" customWidth="1"/>
    <col min="5387" max="5387" width="2.5703125" style="270" customWidth="1"/>
    <col min="5388" max="5388" width="8.28515625" style="270" customWidth="1"/>
    <col min="5389" max="5389" width="2.5703125" style="270" customWidth="1"/>
    <col min="5390" max="5390" width="8.28515625" style="270" customWidth="1"/>
    <col min="5391" max="5391" width="2.5703125" style="270" customWidth="1"/>
    <col min="5392" max="5392" width="8.28515625" style="270" customWidth="1"/>
    <col min="5393" max="5393" width="2.5703125" style="270" customWidth="1"/>
    <col min="5394" max="5394" width="8.28515625" style="270" customWidth="1"/>
    <col min="5395" max="5395" width="3.42578125" style="270" customWidth="1"/>
    <col min="5396" max="5396" width="6.28515625" style="270" customWidth="1"/>
    <col min="5397" max="5397" width="2.85546875" style="270" customWidth="1"/>
    <col min="5398" max="5398" width="8.42578125" style="270" customWidth="1"/>
    <col min="5399" max="5399" width="2.5703125" style="270" customWidth="1"/>
    <col min="5400" max="5632" width="9.140625" style="270"/>
    <col min="5633" max="5633" width="5.5703125" style="270" customWidth="1"/>
    <col min="5634" max="5634" width="8.28515625" style="270" customWidth="1"/>
    <col min="5635" max="5635" width="2.5703125" style="270" customWidth="1"/>
    <col min="5636" max="5636" width="9.140625" style="270" customWidth="1"/>
    <col min="5637" max="5637" width="2.5703125" style="270" customWidth="1"/>
    <col min="5638" max="5638" width="8.28515625" style="270" customWidth="1"/>
    <col min="5639" max="5639" width="2.5703125" style="270" customWidth="1"/>
    <col min="5640" max="5640" width="8.85546875" style="270" customWidth="1"/>
    <col min="5641" max="5641" width="2.5703125" style="270" customWidth="1"/>
    <col min="5642" max="5642" width="9.140625" style="270" customWidth="1"/>
    <col min="5643" max="5643" width="2.5703125" style="270" customWidth="1"/>
    <col min="5644" max="5644" width="8.28515625" style="270" customWidth="1"/>
    <col min="5645" max="5645" width="2.5703125" style="270" customWidth="1"/>
    <col min="5646" max="5646" width="8.28515625" style="270" customWidth="1"/>
    <col min="5647" max="5647" width="2.5703125" style="270" customWidth="1"/>
    <col min="5648" max="5648" width="8.28515625" style="270" customWidth="1"/>
    <col min="5649" max="5649" width="2.5703125" style="270" customWidth="1"/>
    <col min="5650" max="5650" width="8.28515625" style="270" customWidth="1"/>
    <col min="5651" max="5651" width="3.42578125" style="270" customWidth="1"/>
    <col min="5652" max="5652" width="6.28515625" style="270" customWidth="1"/>
    <col min="5653" max="5653" width="2.85546875" style="270" customWidth="1"/>
    <col min="5654" max="5654" width="8.42578125" style="270" customWidth="1"/>
    <col min="5655" max="5655" width="2.5703125" style="270" customWidth="1"/>
    <col min="5656" max="5888" width="9.140625" style="270"/>
    <col min="5889" max="5889" width="5.5703125" style="270" customWidth="1"/>
    <col min="5890" max="5890" width="8.28515625" style="270" customWidth="1"/>
    <col min="5891" max="5891" width="2.5703125" style="270" customWidth="1"/>
    <col min="5892" max="5892" width="9.140625" style="270" customWidth="1"/>
    <col min="5893" max="5893" width="2.5703125" style="270" customWidth="1"/>
    <col min="5894" max="5894" width="8.28515625" style="270" customWidth="1"/>
    <col min="5895" max="5895" width="2.5703125" style="270" customWidth="1"/>
    <col min="5896" max="5896" width="8.85546875" style="270" customWidth="1"/>
    <col min="5897" max="5897" width="2.5703125" style="270" customWidth="1"/>
    <col min="5898" max="5898" width="9.140625" style="270" customWidth="1"/>
    <col min="5899" max="5899" width="2.5703125" style="270" customWidth="1"/>
    <col min="5900" max="5900" width="8.28515625" style="270" customWidth="1"/>
    <col min="5901" max="5901" width="2.5703125" style="270" customWidth="1"/>
    <col min="5902" max="5902" width="8.28515625" style="270" customWidth="1"/>
    <col min="5903" max="5903" width="2.5703125" style="270" customWidth="1"/>
    <col min="5904" max="5904" width="8.28515625" style="270" customWidth="1"/>
    <col min="5905" max="5905" width="2.5703125" style="270" customWidth="1"/>
    <col min="5906" max="5906" width="8.28515625" style="270" customWidth="1"/>
    <col min="5907" max="5907" width="3.42578125" style="270" customWidth="1"/>
    <col min="5908" max="5908" width="6.28515625" style="270" customWidth="1"/>
    <col min="5909" max="5909" width="2.85546875" style="270" customWidth="1"/>
    <col min="5910" max="5910" width="8.42578125" style="270" customWidth="1"/>
    <col min="5911" max="5911" width="2.5703125" style="270" customWidth="1"/>
    <col min="5912" max="6144" width="9.140625" style="270"/>
    <col min="6145" max="6145" width="5.5703125" style="270" customWidth="1"/>
    <col min="6146" max="6146" width="8.28515625" style="270" customWidth="1"/>
    <col min="6147" max="6147" width="2.5703125" style="270" customWidth="1"/>
    <col min="6148" max="6148" width="9.140625" style="270" customWidth="1"/>
    <col min="6149" max="6149" width="2.5703125" style="270" customWidth="1"/>
    <col min="6150" max="6150" width="8.28515625" style="270" customWidth="1"/>
    <col min="6151" max="6151" width="2.5703125" style="270" customWidth="1"/>
    <col min="6152" max="6152" width="8.85546875" style="270" customWidth="1"/>
    <col min="6153" max="6153" width="2.5703125" style="270" customWidth="1"/>
    <col min="6154" max="6154" width="9.140625" style="270" customWidth="1"/>
    <col min="6155" max="6155" width="2.5703125" style="270" customWidth="1"/>
    <col min="6156" max="6156" width="8.28515625" style="270" customWidth="1"/>
    <col min="6157" max="6157" width="2.5703125" style="270" customWidth="1"/>
    <col min="6158" max="6158" width="8.28515625" style="270" customWidth="1"/>
    <col min="6159" max="6159" width="2.5703125" style="270" customWidth="1"/>
    <col min="6160" max="6160" width="8.28515625" style="270" customWidth="1"/>
    <col min="6161" max="6161" width="2.5703125" style="270" customWidth="1"/>
    <col min="6162" max="6162" width="8.28515625" style="270" customWidth="1"/>
    <col min="6163" max="6163" width="3.42578125" style="270" customWidth="1"/>
    <col min="6164" max="6164" width="6.28515625" style="270" customWidth="1"/>
    <col min="6165" max="6165" width="2.85546875" style="270" customWidth="1"/>
    <col min="6166" max="6166" width="8.42578125" style="270" customWidth="1"/>
    <col min="6167" max="6167" width="2.5703125" style="270" customWidth="1"/>
    <col min="6168" max="6400" width="9.140625" style="270"/>
    <col min="6401" max="6401" width="5.5703125" style="270" customWidth="1"/>
    <col min="6402" max="6402" width="8.28515625" style="270" customWidth="1"/>
    <col min="6403" max="6403" width="2.5703125" style="270" customWidth="1"/>
    <col min="6404" max="6404" width="9.140625" style="270" customWidth="1"/>
    <col min="6405" max="6405" width="2.5703125" style="270" customWidth="1"/>
    <col min="6406" max="6406" width="8.28515625" style="270" customWidth="1"/>
    <col min="6407" max="6407" width="2.5703125" style="270" customWidth="1"/>
    <col min="6408" max="6408" width="8.85546875" style="270" customWidth="1"/>
    <col min="6409" max="6409" width="2.5703125" style="270" customWidth="1"/>
    <col min="6410" max="6410" width="9.140625" style="270" customWidth="1"/>
    <col min="6411" max="6411" width="2.5703125" style="270" customWidth="1"/>
    <col min="6412" max="6412" width="8.28515625" style="270" customWidth="1"/>
    <col min="6413" max="6413" width="2.5703125" style="270" customWidth="1"/>
    <col min="6414" max="6414" width="8.28515625" style="270" customWidth="1"/>
    <col min="6415" max="6415" width="2.5703125" style="270" customWidth="1"/>
    <col min="6416" max="6416" width="8.28515625" style="270" customWidth="1"/>
    <col min="6417" max="6417" width="2.5703125" style="270" customWidth="1"/>
    <col min="6418" max="6418" width="8.28515625" style="270" customWidth="1"/>
    <col min="6419" max="6419" width="3.42578125" style="270" customWidth="1"/>
    <col min="6420" max="6420" width="6.28515625" style="270" customWidth="1"/>
    <col min="6421" max="6421" width="2.85546875" style="270" customWidth="1"/>
    <col min="6422" max="6422" width="8.42578125" style="270" customWidth="1"/>
    <col min="6423" max="6423" width="2.5703125" style="270" customWidth="1"/>
    <col min="6424" max="6656" width="9.140625" style="270"/>
    <col min="6657" max="6657" width="5.5703125" style="270" customWidth="1"/>
    <col min="6658" max="6658" width="8.28515625" style="270" customWidth="1"/>
    <col min="6659" max="6659" width="2.5703125" style="270" customWidth="1"/>
    <col min="6660" max="6660" width="9.140625" style="270" customWidth="1"/>
    <col min="6661" max="6661" width="2.5703125" style="270" customWidth="1"/>
    <col min="6662" max="6662" width="8.28515625" style="270" customWidth="1"/>
    <col min="6663" max="6663" width="2.5703125" style="270" customWidth="1"/>
    <col min="6664" max="6664" width="8.85546875" style="270" customWidth="1"/>
    <col min="6665" max="6665" width="2.5703125" style="270" customWidth="1"/>
    <col min="6666" max="6666" width="9.140625" style="270" customWidth="1"/>
    <col min="6667" max="6667" width="2.5703125" style="270" customWidth="1"/>
    <col min="6668" max="6668" width="8.28515625" style="270" customWidth="1"/>
    <col min="6669" max="6669" width="2.5703125" style="270" customWidth="1"/>
    <col min="6670" max="6670" width="8.28515625" style="270" customWidth="1"/>
    <col min="6671" max="6671" width="2.5703125" style="270" customWidth="1"/>
    <col min="6672" max="6672" width="8.28515625" style="270" customWidth="1"/>
    <col min="6673" max="6673" width="2.5703125" style="270" customWidth="1"/>
    <col min="6674" max="6674" width="8.28515625" style="270" customWidth="1"/>
    <col min="6675" max="6675" width="3.42578125" style="270" customWidth="1"/>
    <col min="6676" max="6676" width="6.28515625" style="270" customWidth="1"/>
    <col min="6677" max="6677" width="2.85546875" style="270" customWidth="1"/>
    <col min="6678" max="6678" width="8.42578125" style="270" customWidth="1"/>
    <col min="6679" max="6679" width="2.5703125" style="270" customWidth="1"/>
    <col min="6680" max="6912" width="9.140625" style="270"/>
    <col min="6913" max="6913" width="5.5703125" style="270" customWidth="1"/>
    <col min="6914" max="6914" width="8.28515625" style="270" customWidth="1"/>
    <col min="6915" max="6915" width="2.5703125" style="270" customWidth="1"/>
    <col min="6916" max="6916" width="9.140625" style="270" customWidth="1"/>
    <col min="6917" max="6917" width="2.5703125" style="270" customWidth="1"/>
    <col min="6918" max="6918" width="8.28515625" style="270" customWidth="1"/>
    <col min="6919" max="6919" width="2.5703125" style="270" customWidth="1"/>
    <col min="6920" max="6920" width="8.85546875" style="270" customWidth="1"/>
    <col min="6921" max="6921" width="2.5703125" style="270" customWidth="1"/>
    <col min="6922" max="6922" width="9.140625" style="270" customWidth="1"/>
    <col min="6923" max="6923" width="2.5703125" style="270" customWidth="1"/>
    <col min="6924" max="6924" width="8.28515625" style="270" customWidth="1"/>
    <col min="6925" max="6925" width="2.5703125" style="270" customWidth="1"/>
    <col min="6926" max="6926" width="8.28515625" style="270" customWidth="1"/>
    <col min="6927" max="6927" width="2.5703125" style="270" customWidth="1"/>
    <col min="6928" max="6928" width="8.28515625" style="270" customWidth="1"/>
    <col min="6929" max="6929" width="2.5703125" style="270" customWidth="1"/>
    <col min="6930" max="6930" width="8.28515625" style="270" customWidth="1"/>
    <col min="6931" max="6931" width="3.42578125" style="270" customWidth="1"/>
    <col min="6932" max="6932" width="6.28515625" style="270" customWidth="1"/>
    <col min="6933" max="6933" width="2.85546875" style="270" customWidth="1"/>
    <col min="6934" max="6934" width="8.42578125" style="270" customWidth="1"/>
    <col min="6935" max="6935" width="2.5703125" style="270" customWidth="1"/>
    <col min="6936" max="7168" width="9.140625" style="270"/>
    <col min="7169" max="7169" width="5.5703125" style="270" customWidth="1"/>
    <col min="7170" max="7170" width="8.28515625" style="270" customWidth="1"/>
    <col min="7171" max="7171" width="2.5703125" style="270" customWidth="1"/>
    <col min="7172" max="7172" width="9.140625" style="270" customWidth="1"/>
    <col min="7173" max="7173" width="2.5703125" style="270" customWidth="1"/>
    <col min="7174" max="7174" width="8.28515625" style="270" customWidth="1"/>
    <col min="7175" max="7175" width="2.5703125" style="270" customWidth="1"/>
    <col min="7176" max="7176" width="8.85546875" style="270" customWidth="1"/>
    <col min="7177" max="7177" width="2.5703125" style="270" customWidth="1"/>
    <col min="7178" max="7178" width="9.140625" style="270" customWidth="1"/>
    <col min="7179" max="7179" width="2.5703125" style="270" customWidth="1"/>
    <col min="7180" max="7180" width="8.28515625" style="270" customWidth="1"/>
    <col min="7181" max="7181" width="2.5703125" style="270" customWidth="1"/>
    <col min="7182" max="7182" width="8.28515625" style="270" customWidth="1"/>
    <col min="7183" max="7183" width="2.5703125" style="270" customWidth="1"/>
    <col min="7184" max="7184" width="8.28515625" style="270" customWidth="1"/>
    <col min="7185" max="7185" width="2.5703125" style="270" customWidth="1"/>
    <col min="7186" max="7186" width="8.28515625" style="270" customWidth="1"/>
    <col min="7187" max="7187" width="3.42578125" style="270" customWidth="1"/>
    <col min="7188" max="7188" width="6.28515625" style="270" customWidth="1"/>
    <col min="7189" max="7189" width="2.85546875" style="270" customWidth="1"/>
    <col min="7190" max="7190" width="8.42578125" style="270" customWidth="1"/>
    <col min="7191" max="7191" width="2.5703125" style="270" customWidth="1"/>
    <col min="7192" max="7424" width="9.140625" style="270"/>
    <col min="7425" max="7425" width="5.5703125" style="270" customWidth="1"/>
    <col min="7426" max="7426" width="8.28515625" style="270" customWidth="1"/>
    <col min="7427" max="7427" width="2.5703125" style="270" customWidth="1"/>
    <col min="7428" max="7428" width="9.140625" style="270" customWidth="1"/>
    <col min="7429" max="7429" width="2.5703125" style="270" customWidth="1"/>
    <col min="7430" max="7430" width="8.28515625" style="270" customWidth="1"/>
    <col min="7431" max="7431" width="2.5703125" style="270" customWidth="1"/>
    <col min="7432" max="7432" width="8.85546875" style="270" customWidth="1"/>
    <col min="7433" max="7433" width="2.5703125" style="270" customWidth="1"/>
    <col min="7434" max="7434" width="9.140625" style="270" customWidth="1"/>
    <col min="7435" max="7435" width="2.5703125" style="270" customWidth="1"/>
    <col min="7436" max="7436" width="8.28515625" style="270" customWidth="1"/>
    <col min="7437" max="7437" width="2.5703125" style="270" customWidth="1"/>
    <col min="7438" max="7438" width="8.28515625" style="270" customWidth="1"/>
    <col min="7439" max="7439" width="2.5703125" style="270" customWidth="1"/>
    <col min="7440" max="7440" width="8.28515625" style="270" customWidth="1"/>
    <col min="7441" max="7441" width="2.5703125" style="270" customWidth="1"/>
    <col min="7442" max="7442" width="8.28515625" style="270" customWidth="1"/>
    <col min="7443" max="7443" width="3.42578125" style="270" customWidth="1"/>
    <col min="7444" max="7444" width="6.28515625" style="270" customWidth="1"/>
    <col min="7445" max="7445" width="2.85546875" style="270" customWidth="1"/>
    <col min="7446" max="7446" width="8.42578125" style="270" customWidth="1"/>
    <col min="7447" max="7447" width="2.5703125" style="270" customWidth="1"/>
    <col min="7448" max="7680" width="9.140625" style="270"/>
    <col min="7681" max="7681" width="5.5703125" style="270" customWidth="1"/>
    <col min="7682" max="7682" width="8.28515625" style="270" customWidth="1"/>
    <col min="7683" max="7683" width="2.5703125" style="270" customWidth="1"/>
    <col min="7684" max="7684" width="9.140625" style="270" customWidth="1"/>
    <col min="7685" max="7685" width="2.5703125" style="270" customWidth="1"/>
    <col min="7686" max="7686" width="8.28515625" style="270" customWidth="1"/>
    <col min="7687" max="7687" width="2.5703125" style="270" customWidth="1"/>
    <col min="7688" max="7688" width="8.85546875" style="270" customWidth="1"/>
    <col min="7689" max="7689" width="2.5703125" style="270" customWidth="1"/>
    <col min="7690" max="7690" width="9.140625" style="270" customWidth="1"/>
    <col min="7691" max="7691" width="2.5703125" style="270" customWidth="1"/>
    <col min="7692" max="7692" width="8.28515625" style="270" customWidth="1"/>
    <col min="7693" max="7693" width="2.5703125" style="270" customWidth="1"/>
    <col min="7694" max="7694" width="8.28515625" style="270" customWidth="1"/>
    <col min="7695" max="7695" width="2.5703125" style="270" customWidth="1"/>
    <col min="7696" max="7696" width="8.28515625" style="270" customWidth="1"/>
    <col min="7697" max="7697" width="2.5703125" style="270" customWidth="1"/>
    <col min="7698" max="7698" width="8.28515625" style="270" customWidth="1"/>
    <col min="7699" max="7699" width="3.42578125" style="270" customWidth="1"/>
    <col min="7700" max="7700" width="6.28515625" style="270" customWidth="1"/>
    <col min="7701" max="7701" width="2.85546875" style="270" customWidth="1"/>
    <col min="7702" max="7702" width="8.42578125" style="270" customWidth="1"/>
    <col min="7703" max="7703" width="2.5703125" style="270" customWidth="1"/>
    <col min="7704" max="7936" width="9.140625" style="270"/>
    <col min="7937" max="7937" width="5.5703125" style="270" customWidth="1"/>
    <col min="7938" max="7938" width="8.28515625" style="270" customWidth="1"/>
    <col min="7939" max="7939" width="2.5703125" style="270" customWidth="1"/>
    <col min="7940" max="7940" width="9.140625" style="270" customWidth="1"/>
    <col min="7941" max="7941" width="2.5703125" style="270" customWidth="1"/>
    <col min="7942" max="7942" width="8.28515625" style="270" customWidth="1"/>
    <col min="7943" max="7943" width="2.5703125" style="270" customWidth="1"/>
    <col min="7944" max="7944" width="8.85546875" style="270" customWidth="1"/>
    <col min="7945" max="7945" width="2.5703125" style="270" customWidth="1"/>
    <col min="7946" max="7946" width="9.140625" style="270" customWidth="1"/>
    <col min="7947" max="7947" width="2.5703125" style="270" customWidth="1"/>
    <col min="7948" max="7948" width="8.28515625" style="270" customWidth="1"/>
    <col min="7949" max="7949" width="2.5703125" style="270" customWidth="1"/>
    <col min="7950" max="7950" width="8.28515625" style="270" customWidth="1"/>
    <col min="7951" max="7951" width="2.5703125" style="270" customWidth="1"/>
    <col min="7952" max="7952" width="8.28515625" style="270" customWidth="1"/>
    <col min="7953" max="7953" width="2.5703125" style="270" customWidth="1"/>
    <col min="7954" max="7954" width="8.28515625" style="270" customWidth="1"/>
    <col min="7955" max="7955" width="3.42578125" style="270" customWidth="1"/>
    <col min="7956" max="7956" width="6.28515625" style="270" customWidth="1"/>
    <col min="7957" max="7957" width="2.85546875" style="270" customWidth="1"/>
    <col min="7958" max="7958" width="8.42578125" style="270" customWidth="1"/>
    <col min="7959" max="7959" width="2.5703125" style="270" customWidth="1"/>
    <col min="7960" max="8192" width="9.140625" style="270"/>
    <col min="8193" max="8193" width="5.5703125" style="270" customWidth="1"/>
    <col min="8194" max="8194" width="8.28515625" style="270" customWidth="1"/>
    <col min="8195" max="8195" width="2.5703125" style="270" customWidth="1"/>
    <col min="8196" max="8196" width="9.140625" style="270" customWidth="1"/>
    <col min="8197" max="8197" width="2.5703125" style="270" customWidth="1"/>
    <col min="8198" max="8198" width="8.28515625" style="270" customWidth="1"/>
    <col min="8199" max="8199" width="2.5703125" style="270" customWidth="1"/>
    <col min="8200" max="8200" width="8.85546875" style="270" customWidth="1"/>
    <col min="8201" max="8201" width="2.5703125" style="270" customWidth="1"/>
    <col min="8202" max="8202" width="9.140625" style="270" customWidth="1"/>
    <col min="8203" max="8203" width="2.5703125" style="270" customWidth="1"/>
    <col min="8204" max="8204" width="8.28515625" style="270" customWidth="1"/>
    <col min="8205" max="8205" width="2.5703125" style="270" customWidth="1"/>
    <col min="8206" max="8206" width="8.28515625" style="270" customWidth="1"/>
    <col min="8207" max="8207" width="2.5703125" style="270" customWidth="1"/>
    <col min="8208" max="8208" width="8.28515625" style="270" customWidth="1"/>
    <col min="8209" max="8209" width="2.5703125" style="270" customWidth="1"/>
    <col min="8210" max="8210" width="8.28515625" style="270" customWidth="1"/>
    <col min="8211" max="8211" width="3.42578125" style="270" customWidth="1"/>
    <col min="8212" max="8212" width="6.28515625" style="270" customWidth="1"/>
    <col min="8213" max="8213" width="2.85546875" style="270" customWidth="1"/>
    <col min="8214" max="8214" width="8.42578125" style="270" customWidth="1"/>
    <col min="8215" max="8215" width="2.5703125" style="270" customWidth="1"/>
    <col min="8216" max="8448" width="9.140625" style="270"/>
    <col min="8449" max="8449" width="5.5703125" style="270" customWidth="1"/>
    <col min="8450" max="8450" width="8.28515625" style="270" customWidth="1"/>
    <col min="8451" max="8451" width="2.5703125" style="270" customWidth="1"/>
    <col min="8452" max="8452" width="9.140625" style="270" customWidth="1"/>
    <col min="8453" max="8453" width="2.5703125" style="270" customWidth="1"/>
    <col min="8454" max="8454" width="8.28515625" style="270" customWidth="1"/>
    <col min="8455" max="8455" width="2.5703125" style="270" customWidth="1"/>
    <col min="8456" max="8456" width="8.85546875" style="270" customWidth="1"/>
    <col min="8457" max="8457" width="2.5703125" style="270" customWidth="1"/>
    <col min="8458" max="8458" width="9.140625" style="270" customWidth="1"/>
    <col min="8459" max="8459" width="2.5703125" style="270" customWidth="1"/>
    <col min="8460" max="8460" width="8.28515625" style="270" customWidth="1"/>
    <col min="8461" max="8461" width="2.5703125" style="270" customWidth="1"/>
    <col min="8462" max="8462" width="8.28515625" style="270" customWidth="1"/>
    <col min="8463" max="8463" width="2.5703125" style="270" customWidth="1"/>
    <col min="8464" max="8464" width="8.28515625" style="270" customWidth="1"/>
    <col min="8465" max="8465" width="2.5703125" style="270" customWidth="1"/>
    <col min="8466" max="8466" width="8.28515625" style="270" customWidth="1"/>
    <col min="8467" max="8467" width="3.42578125" style="270" customWidth="1"/>
    <col min="8468" max="8468" width="6.28515625" style="270" customWidth="1"/>
    <col min="8469" max="8469" width="2.85546875" style="270" customWidth="1"/>
    <col min="8470" max="8470" width="8.42578125" style="270" customWidth="1"/>
    <col min="8471" max="8471" width="2.5703125" style="270" customWidth="1"/>
    <col min="8472" max="8704" width="9.140625" style="270"/>
    <col min="8705" max="8705" width="5.5703125" style="270" customWidth="1"/>
    <col min="8706" max="8706" width="8.28515625" style="270" customWidth="1"/>
    <col min="8707" max="8707" width="2.5703125" style="270" customWidth="1"/>
    <col min="8708" max="8708" width="9.140625" style="270" customWidth="1"/>
    <col min="8709" max="8709" width="2.5703125" style="270" customWidth="1"/>
    <col min="8710" max="8710" width="8.28515625" style="270" customWidth="1"/>
    <col min="8711" max="8711" width="2.5703125" style="270" customWidth="1"/>
    <col min="8712" max="8712" width="8.85546875" style="270" customWidth="1"/>
    <col min="8713" max="8713" width="2.5703125" style="270" customWidth="1"/>
    <col min="8714" max="8714" width="9.140625" style="270" customWidth="1"/>
    <col min="8715" max="8715" width="2.5703125" style="270" customWidth="1"/>
    <col min="8716" max="8716" width="8.28515625" style="270" customWidth="1"/>
    <col min="8717" max="8717" width="2.5703125" style="270" customWidth="1"/>
    <col min="8718" max="8718" width="8.28515625" style="270" customWidth="1"/>
    <col min="8719" max="8719" width="2.5703125" style="270" customWidth="1"/>
    <col min="8720" max="8720" width="8.28515625" style="270" customWidth="1"/>
    <col min="8721" max="8721" width="2.5703125" style="270" customWidth="1"/>
    <col min="8722" max="8722" width="8.28515625" style="270" customWidth="1"/>
    <col min="8723" max="8723" width="3.42578125" style="270" customWidth="1"/>
    <col min="8724" max="8724" width="6.28515625" style="270" customWidth="1"/>
    <col min="8725" max="8725" width="2.85546875" style="270" customWidth="1"/>
    <col min="8726" max="8726" width="8.42578125" style="270" customWidth="1"/>
    <col min="8727" max="8727" width="2.5703125" style="270" customWidth="1"/>
    <col min="8728" max="8960" width="9.140625" style="270"/>
    <col min="8961" max="8961" width="5.5703125" style="270" customWidth="1"/>
    <col min="8962" max="8962" width="8.28515625" style="270" customWidth="1"/>
    <col min="8963" max="8963" width="2.5703125" style="270" customWidth="1"/>
    <col min="8964" max="8964" width="9.140625" style="270" customWidth="1"/>
    <col min="8965" max="8965" width="2.5703125" style="270" customWidth="1"/>
    <col min="8966" max="8966" width="8.28515625" style="270" customWidth="1"/>
    <col min="8967" max="8967" width="2.5703125" style="270" customWidth="1"/>
    <col min="8968" max="8968" width="8.85546875" style="270" customWidth="1"/>
    <col min="8969" max="8969" width="2.5703125" style="270" customWidth="1"/>
    <col min="8970" max="8970" width="9.140625" style="270" customWidth="1"/>
    <col min="8971" max="8971" width="2.5703125" style="270" customWidth="1"/>
    <col min="8972" max="8972" width="8.28515625" style="270" customWidth="1"/>
    <col min="8973" max="8973" width="2.5703125" style="270" customWidth="1"/>
    <col min="8974" max="8974" width="8.28515625" style="270" customWidth="1"/>
    <col min="8975" max="8975" width="2.5703125" style="270" customWidth="1"/>
    <col min="8976" max="8976" width="8.28515625" style="270" customWidth="1"/>
    <col min="8977" max="8977" width="2.5703125" style="270" customWidth="1"/>
    <col min="8978" max="8978" width="8.28515625" style="270" customWidth="1"/>
    <col min="8979" max="8979" width="3.42578125" style="270" customWidth="1"/>
    <col min="8980" max="8980" width="6.28515625" style="270" customWidth="1"/>
    <col min="8981" max="8981" width="2.85546875" style="270" customWidth="1"/>
    <col min="8982" max="8982" width="8.42578125" style="270" customWidth="1"/>
    <col min="8983" max="8983" width="2.5703125" style="270" customWidth="1"/>
    <col min="8984" max="9216" width="9.140625" style="270"/>
    <col min="9217" max="9217" width="5.5703125" style="270" customWidth="1"/>
    <col min="9218" max="9218" width="8.28515625" style="270" customWidth="1"/>
    <col min="9219" max="9219" width="2.5703125" style="270" customWidth="1"/>
    <col min="9220" max="9220" width="9.140625" style="270" customWidth="1"/>
    <col min="9221" max="9221" width="2.5703125" style="270" customWidth="1"/>
    <col min="9222" max="9222" width="8.28515625" style="270" customWidth="1"/>
    <col min="9223" max="9223" width="2.5703125" style="270" customWidth="1"/>
    <col min="9224" max="9224" width="8.85546875" style="270" customWidth="1"/>
    <col min="9225" max="9225" width="2.5703125" style="270" customWidth="1"/>
    <col min="9226" max="9226" width="9.140625" style="270" customWidth="1"/>
    <col min="9227" max="9227" width="2.5703125" style="270" customWidth="1"/>
    <col min="9228" max="9228" width="8.28515625" style="270" customWidth="1"/>
    <col min="9229" max="9229" width="2.5703125" style="270" customWidth="1"/>
    <col min="9230" max="9230" width="8.28515625" style="270" customWidth="1"/>
    <col min="9231" max="9231" width="2.5703125" style="270" customWidth="1"/>
    <col min="9232" max="9232" width="8.28515625" style="270" customWidth="1"/>
    <col min="9233" max="9233" width="2.5703125" style="270" customWidth="1"/>
    <col min="9234" max="9234" width="8.28515625" style="270" customWidth="1"/>
    <col min="9235" max="9235" width="3.42578125" style="270" customWidth="1"/>
    <col min="9236" max="9236" width="6.28515625" style="270" customWidth="1"/>
    <col min="9237" max="9237" width="2.85546875" style="270" customWidth="1"/>
    <col min="9238" max="9238" width="8.42578125" style="270" customWidth="1"/>
    <col min="9239" max="9239" width="2.5703125" style="270" customWidth="1"/>
    <col min="9240" max="9472" width="9.140625" style="270"/>
    <col min="9473" max="9473" width="5.5703125" style="270" customWidth="1"/>
    <col min="9474" max="9474" width="8.28515625" style="270" customWidth="1"/>
    <col min="9475" max="9475" width="2.5703125" style="270" customWidth="1"/>
    <col min="9476" max="9476" width="9.140625" style="270" customWidth="1"/>
    <col min="9477" max="9477" width="2.5703125" style="270" customWidth="1"/>
    <col min="9478" max="9478" width="8.28515625" style="270" customWidth="1"/>
    <col min="9479" max="9479" width="2.5703125" style="270" customWidth="1"/>
    <col min="9480" max="9480" width="8.85546875" style="270" customWidth="1"/>
    <col min="9481" max="9481" width="2.5703125" style="270" customWidth="1"/>
    <col min="9482" max="9482" width="9.140625" style="270" customWidth="1"/>
    <col min="9483" max="9483" width="2.5703125" style="270" customWidth="1"/>
    <col min="9484" max="9484" width="8.28515625" style="270" customWidth="1"/>
    <col min="9485" max="9485" width="2.5703125" style="270" customWidth="1"/>
    <col min="9486" max="9486" width="8.28515625" style="270" customWidth="1"/>
    <col min="9487" max="9487" width="2.5703125" style="270" customWidth="1"/>
    <col min="9488" max="9488" width="8.28515625" style="270" customWidth="1"/>
    <col min="9489" max="9489" width="2.5703125" style="270" customWidth="1"/>
    <col min="9490" max="9490" width="8.28515625" style="270" customWidth="1"/>
    <col min="9491" max="9491" width="3.42578125" style="270" customWidth="1"/>
    <col min="9492" max="9492" width="6.28515625" style="270" customWidth="1"/>
    <col min="9493" max="9493" width="2.85546875" style="270" customWidth="1"/>
    <col min="9494" max="9494" width="8.42578125" style="270" customWidth="1"/>
    <col min="9495" max="9495" width="2.5703125" style="270" customWidth="1"/>
    <col min="9496" max="9728" width="9.140625" style="270"/>
    <col min="9729" max="9729" width="5.5703125" style="270" customWidth="1"/>
    <col min="9730" max="9730" width="8.28515625" style="270" customWidth="1"/>
    <col min="9731" max="9731" width="2.5703125" style="270" customWidth="1"/>
    <col min="9732" max="9732" width="9.140625" style="270" customWidth="1"/>
    <col min="9733" max="9733" width="2.5703125" style="270" customWidth="1"/>
    <col min="9734" max="9734" width="8.28515625" style="270" customWidth="1"/>
    <col min="9735" max="9735" width="2.5703125" style="270" customWidth="1"/>
    <col min="9736" max="9736" width="8.85546875" style="270" customWidth="1"/>
    <col min="9737" max="9737" width="2.5703125" style="270" customWidth="1"/>
    <col min="9738" max="9738" width="9.140625" style="270" customWidth="1"/>
    <col min="9739" max="9739" width="2.5703125" style="270" customWidth="1"/>
    <col min="9740" max="9740" width="8.28515625" style="270" customWidth="1"/>
    <col min="9741" max="9741" width="2.5703125" style="270" customWidth="1"/>
    <col min="9742" max="9742" width="8.28515625" style="270" customWidth="1"/>
    <col min="9743" max="9743" width="2.5703125" style="270" customWidth="1"/>
    <col min="9744" max="9744" width="8.28515625" style="270" customWidth="1"/>
    <col min="9745" max="9745" width="2.5703125" style="270" customWidth="1"/>
    <col min="9746" max="9746" width="8.28515625" style="270" customWidth="1"/>
    <col min="9747" max="9747" width="3.42578125" style="270" customWidth="1"/>
    <col min="9748" max="9748" width="6.28515625" style="270" customWidth="1"/>
    <col min="9749" max="9749" width="2.85546875" style="270" customWidth="1"/>
    <col min="9750" max="9750" width="8.42578125" style="270" customWidth="1"/>
    <col min="9751" max="9751" width="2.5703125" style="270" customWidth="1"/>
    <col min="9752" max="9984" width="9.140625" style="270"/>
    <col min="9985" max="9985" width="5.5703125" style="270" customWidth="1"/>
    <col min="9986" max="9986" width="8.28515625" style="270" customWidth="1"/>
    <col min="9987" max="9987" width="2.5703125" style="270" customWidth="1"/>
    <col min="9988" max="9988" width="9.140625" style="270" customWidth="1"/>
    <col min="9989" max="9989" width="2.5703125" style="270" customWidth="1"/>
    <col min="9990" max="9990" width="8.28515625" style="270" customWidth="1"/>
    <col min="9991" max="9991" width="2.5703125" style="270" customWidth="1"/>
    <col min="9992" max="9992" width="8.85546875" style="270" customWidth="1"/>
    <col min="9993" max="9993" width="2.5703125" style="270" customWidth="1"/>
    <col min="9994" max="9994" width="9.140625" style="270" customWidth="1"/>
    <col min="9995" max="9995" width="2.5703125" style="270" customWidth="1"/>
    <col min="9996" max="9996" width="8.28515625" style="270" customWidth="1"/>
    <col min="9997" max="9997" width="2.5703125" style="270" customWidth="1"/>
    <col min="9998" max="9998" width="8.28515625" style="270" customWidth="1"/>
    <col min="9999" max="9999" width="2.5703125" style="270" customWidth="1"/>
    <col min="10000" max="10000" width="8.28515625" style="270" customWidth="1"/>
    <col min="10001" max="10001" width="2.5703125" style="270" customWidth="1"/>
    <col min="10002" max="10002" width="8.28515625" style="270" customWidth="1"/>
    <col min="10003" max="10003" width="3.42578125" style="270" customWidth="1"/>
    <col min="10004" max="10004" width="6.28515625" style="270" customWidth="1"/>
    <col min="10005" max="10005" width="2.85546875" style="270" customWidth="1"/>
    <col min="10006" max="10006" width="8.42578125" style="270" customWidth="1"/>
    <col min="10007" max="10007" width="2.5703125" style="270" customWidth="1"/>
    <col min="10008" max="10240" width="9.140625" style="270"/>
    <col min="10241" max="10241" width="5.5703125" style="270" customWidth="1"/>
    <col min="10242" max="10242" width="8.28515625" style="270" customWidth="1"/>
    <col min="10243" max="10243" width="2.5703125" style="270" customWidth="1"/>
    <col min="10244" max="10244" width="9.140625" style="270" customWidth="1"/>
    <col min="10245" max="10245" width="2.5703125" style="270" customWidth="1"/>
    <col min="10246" max="10246" width="8.28515625" style="270" customWidth="1"/>
    <col min="10247" max="10247" width="2.5703125" style="270" customWidth="1"/>
    <col min="10248" max="10248" width="8.85546875" style="270" customWidth="1"/>
    <col min="10249" max="10249" width="2.5703125" style="270" customWidth="1"/>
    <col min="10250" max="10250" width="9.140625" style="270" customWidth="1"/>
    <col min="10251" max="10251" width="2.5703125" style="270" customWidth="1"/>
    <col min="10252" max="10252" width="8.28515625" style="270" customWidth="1"/>
    <col min="10253" max="10253" width="2.5703125" style="270" customWidth="1"/>
    <col min="10254" max="10254" width="8.28515625" style="270" customWidth="1"/>
    <col min="10255" max="10255" width="2.5703125" style="270" customWidth="1"/>
    <col min="10256" max="10256" width="8.28515625" style="270" customWidth="1"/>
    <col min="10257" max="10257" width="2.5703125" style="270" customWidth="1"/>
    <col min="10258" max="10258" width="8.28515625" style="270" customWidth="1"/>
    <col min="10259" max="10259" width="3.42578125" style="270" customWidth="1"/>
    <col min="10260" max="10260" width="6.28515625" style="270" customWidth="1"/>
    <col min="10261" max="10261" width="2.85546875" style="270" customWidth="1"/>
    <col min="10262" max="10262" width="8.42578125" style="270" customWidth="1"/>
    <col min="10263" max="10263" width="2.5703125" style="270" customWidth="1"/>
    <col min="10264" max="10496" width="9.140625" style="270"/>
    <col min="10497" max="10497" width="5.5703125" style="270" customWidth="1"/>
    <col min="10498" max="10498" width="8.28515625" style="270" customWidth="1"/>
    <col min="10499" max="10499" width="2.5703125" style="270" customWidth="1"/>
    <col min="10500" max="10500" width="9.140625" style="270" customWidth="1"/>
    <col min="10501" max="10501" width="2.5703125" style="270" customWidth="1"/>
    <col min="10502" max="10502" width="8.28515625" style="270" customWidth="1"/>
    <col min="10503" max="10503" width="2.5703125" style="270" customWidth="1"/>
    <col min="10504" max="10504" width="8.85546875" style="270" customWidth="1"/>
    <col min="10505" max="10505" width="2.5703125" style="270" customWidth="1"/>
    <col min="10506" max="10506" width="9.140625" style="270" customWidth="1"/>
    <col min="10507" max="10507" width="2.5703125" style="270" customWidth="1"/>
    <col min="10508" max="10508" width="8.28515625" style="270" customWidth="1"/>
    <col min="10509" max="10509" width="2.5703125" style="270" customWidth="1"/>
    <col min="10510" max="10510" width="8.28515625" style="270" customWidth="1"/>
    <col min="10511" max="10511" width="2.5703125" style="270" customWidth="1"/>
    <col min="10512" max="10512" width="8.28515625" style="270" customWidth="1"/>
    <col min="10513" max="10513" width="2.5703125" style="270" customWidth="1"/>
    <col min="10514" max="10514" width="8.28515625" style="270" customWidth="1"/>
    <col min="10515" max="10515" width="3.42578125" style="270" customWidth="1"/>
    <col min="10516" max="10516" width="6.28515625" style="270" customWidth="1"/>
    <col min="10517" max="10517" width="2.85546875" style="270" customWidth="1"/>
    <col min="10518" max="10518" width="8.42578125" style="270" customWidth="1"/>
    <col min="10519" max="10519" width="2.5703125" style="270" customWidth="1"/>
    <col min="10520" max="10752" width="9.140625" style="270"/>
    <col min="10753" max="10753" width="5.5703125" style="270" customWidth="1"/>
    <col min="10754" max="10754" width="8.28515625" style="270" customWidth="1"/>
    <col min="10755" max="10755" width="2.5703125" style="270" customWidth="1"/>
    <col min="10756" max="10756" width="9.140625" style="270" customWidth="1"/>
    <col min="10757" max="10757" width="2.5703125" style="270" customWidth="1"/>
    <col min="10758" max="10758" width="8.28515625" style="270" customWidth="1"/>
    <col min="10759" max="10759" width="2.5703125" style="270" customWidth="1"/>
    <col min="10760" max="10760" width="8.85546875" style="270" customWidth="1"/>
    <col min="10761" max="10761" width="2.5703125" style="270" customWidth="1"/>
    <col min="10762" max="10762" width="9.140625" style="270" customWidth="1"/>
    <col min="10763" max="10763" width="2.5703125" style="270" customWidth="1"/>
    <col min="10764" max="10764" width="8.28515625" style="270" customWidth="1"/>
    <col min="10765" max="10765" width="2.5703125" style="270" customWidth="1"/>
    <col min="10766" max="10766" width="8.28515625" style="270" customWidth="1"/>
    <col min="10767" max="10767" width="2.5703125" style="270" customWidth="1"/>
    <col min="10768" max="10768" width="8.28515625" style="270" customWidth="1"/>
    <col min="10769" max="10769" width="2.5703125" style="270" customWidth="1"/>
    <col min="10770" max="10770" width="8.28515625" style="270" customWidth="1"/>
    <col min="10771" max="10771" width="3.42578125" style="270" customWidth="1"/>
    <col min="10772" max="10772" width="6.28515625" style="270" customWidth="1"/>
    <col min="10773" max="10773" width="2.85546875" style="270" customWidth="1"/>
    <col min="10774" max="10774" width="8.42578125" style="270" customWidth="1"/>
    <col min="10775" max="10775" width="2.5703125" style="270" customWidth="1"/>
    <col min="10776" max="11008" width="9.140625" style="270"/>
    <col min="11009" max="11009" width="5.5703125" style="270" customWidth="1"/>
    <col min="11010" max="11010" width="8.28515625" style="270" customWidth="1"/>
    <col min="11011" max="11011" width="2.5703125" style="270" customWidth="1"/>
    <col min="11012" max="11012" width="9.140625" style="270" customWidth="1"/>
    <col min="11013" max="11013" width="2.5703125" style="270" customWidth="1"/>
    <col min="11014" max="11014" width="8.28515625" style="270" customWidth="1"/>
    <col min="11015" max="11015" width="2.5703125" style="270" customWidth="1"/>
    <col min="11016" max="11016" width="8.85546875" style="270" customWidth="1"/>
    <col min="11017" max="11017" width="2.5703125" style="270" customWidth="1"/>
    <col min="11018" max="11018" width="9.140625" style="270" customWidth="1"/>
    <col min="11019" max="11019" width="2.5703125" style="270" customWidth="1"/>
    <col min="11020" max="11020" width="8.28515625" style="270" customWidth="1"/>
    <col min="11021" max="11021" width="2.5703125" style="270" customWidth="1"/>
    <col min="11022" max="11022" width="8.28515625" style="270" customWidth="1"/>
    <col min="11023" max="11023" width="2.5703125" style="270" customWidth="1"/>
    <col min="11024" max="11024" width="8.28515625" style="270" customWidth="1"/>
    <col min="11025" max="11025" width="2.5703125" style="270" customWidth="1"/>
    <col min="11026" max="11026" width="8.28515625" style="270" customWidth="1"/>
    <col min="11027" max="11027" width="3.42578125" style="270" customWidth="1"/>
    <col min="11028" max="11028" width="6.28515625" style="270" customWidth="1"/>
    <col min="11029" max="11029" width="2.85546875" style="270" customWidth="1"/>
    <col min="11030" max="11030" width="8.42578125" style="270" customWidth="1"/>
    <col min="11031" max="11031" width="2.5703125" style="270" customWidth="1"/>
    <col min="11032" max="11264" width="9.140625" style="270"/>
    <col min="11265" max="11265" width="5.5703125" style="270" customWidth="1"/>
    <col min="11266" max="11266" width="8.28515625" style="270" customWidth="1"/>
    <col min="11267" max="11267" width="2.5703125" style="270" customWidth="1"/>
    <col min="11268" max="11268" width="9.140625" style="270" customWidth="1"/>
    <col min="11269" max="11269" width="2.5703125" style="270" customWidth="1"/>
    <col min="11270" max="11270" width="8.28515625" style="270" customWidth="1"/>
    <col min="11271" max="11271" width="2.5703125" style="270" customWidth="1"/>
    <col min="11272" max="11272" width="8.85546875" style="270" customWidth="1"/>
    <col min="11273" max="11273" width="2.5703125" style="270" customWidth="1"/>
    <col min="11274" max="11274" width="9.140625" style="270" customWidth="1"/>
    <col min="11275" max="11275" width="2.5703125" style="270" customWidth="1"/>
    <col min="11276" max="11276" width="8.28515625" style="270" customWidth="1"/>
    <col min="11277" max="11277" width="2.5703125" style="270" customWidth="1"/>
    <col min="11278" max="11278" width="8.28515625" style="270" customWidth="1"/>
    <col min="11279" max="11279" width="2.5703125" style="270" customWidth="1"/>
    <col min="11280" max="11280" width="8.28515625" style="270" customWidth="1"/>
    <col min="11281" max="11281" width="2.5703125" style="270" customWidth="1"/>
    <col min="11282" max="11282" width="8.28515625" style="270" customWidth="1"/>
    <col min="11283" max="11283" width="3.42578125" style="270" customWidth="1"/>
    <col min="11284" max="11284" width="6.28515625" style="270" customWidth="1"/>
    <col min="11285" max="11285" width="2.85546875" style="270" customWidth="1"/>
    <col min="11286" max="11286" width="8.42578125" style="270" customWidth="1"/>
    <col min="11287" max="11287" width="2.5703125" style="270" customWidth="1"/>
    <col min="11288" max="11520" width="9.140625" style="270"/>
    <col min="11521" max="11521" width="5.5703125" style="270" customWidth="1"/>
    <col min="11522" max="11522" width="8.28515625" style="270" customWidth="1"/>
    <col min="11523" max="11523" width="2.5703125" style="270" customWidth="1"/>
    <col min="11524" max="11524" width="9.140625" style="270" customWidth="1"/>
    <col min="11525" max="11525" width="2.5703125" style="270" customWidth="1"/>
    <col min="11526" max="11526" width="8.28515625" style="270" customWidth="1"/>
    <col min="11527" max="11527" width="2.5703125" style="270" customWidth="1"/>
    <col min="11528" max="11528" width="8.85546875" style="270" customWidth="1"/>
    <col min="11529" max="11529" width="2.5703125" style="270" customWidth="1"/>
    <col min="11530" max="11530" width="9.140625" style="270" customWidth="1"/>
    <col min="11531" max="11531" width="2.5703125" style="270" customWidth="1"/>
    <col min="11532" max="11532" width="8.28515625" style="270" customWidth="1"/>
    <col min="11533" max="11533" width="2.5703125" style="270" customWidth="1"/>
    <col min="11534" max="11534" width="8.28515625" style="270" customWidth="1"/>
    <col min="11535" max="11535" width="2.5703125" style="270" customWidth="1"/>
    <col min="11536" max="11536" width="8.28515625" style="270" customWidth="1"/>
    <col min="11537" max="11537" width="2.5703125" style="270" customWidth="1"/>
    <col min="11538" max="11538" width="8.28515625" style="270" customWidth="1"/>
    <col min="11539" max="11539" width="3.42578125" style="270" customWidth="1"/>
    <col min="11540" max="11540" width="6.28515625" style="270" customWidth="1"/>
    <col min="11541" max="11541" width="2.85546875" style="270" customWidth="1"/>
    <col min="11542" max="11542" width="8.42578125" style="270" customWidth="1"/>
    <col min="11543" max="11543" width="2.5703125" style="270" customWidth="1"/>
    <col min="11544" max="11776" width="9.140625" style="270"/>
    <col min="11777" max="11777" width="5.5703125" style="270" customWidth="1"/>
    <col min="11778" max="11778" width="8.28515625" style="270" customWidth="1"/>
    <col min="11779" max="11779" width="2.5703125" style="270" customWidth="1"/>
    <col min="11780" max="11780" width="9.140625" style="270" customWidth="1"/>
    <col min="11781" max="11781" width="2.5703125" style="270" customWidth="1"/>
    <col min="11782" max="11782" width="8.28515625" style="270" customWidth="1"/>
    <col min="11783" max="11783" width="2.5703125" style="270" customWidth="1"/>
    <col min="11784" max="11784" width="8.85546875" style="270" customWidth="1"/>
    <col min="11785" max="11785" width="2.5703125" style="270" customWidth="1"/>
    <col min="11786" max="11786" width="9.140625" style="270" customWidth="1"/>
    <col min="11787" max="11787" width="2.5703125" style="270" customWidth="1"/>
    <col min="11788" max="11788" width="8.28515625" style="270" customWidth="1"/>
    <col min="11789" max="11789" width="2.5703125" style="270" customWidth="1"/>
    <col min="11790" max="11790" width="8.28515625" style="270" customWidth="1"/>
    <col min="11791" max="11791" width="2.5703125" style="270" customWidth="1"/>
    <col min="11792" max="11792" width="8.28515625" style="270" customWidth="1"/>
    <col min="11793" max="11793" width="2.5703125" style="270" customWidth="1"/>
    <col min="11794" max="11794" width="8.28515625" style="270" customWidth="1"/>
    <col min="11795" max="11795" width="3.42578125" style="270" customWidth="1"/>
    <col min="11796" max="11796" width="6.28515625" style="270" customWidth="1"/>
    <col min="11797" max="11797" width="2.85546875" style="270" customWidth="1"/>
    <col min="11798" max="11798" width="8.42578125" style="270" customWidth="1"/>
    <col min="11799" max="11799" width="2.5703125" style="270" customWidth="1"/>
    <col min="11800" max="12032" width="9.140625" style="270"/>
    <col min="12033" max="12033" width="5.5703125" style="270" customWidth="1"/>
    <col min="12034" max="12034" width="8.28515625" style="270" customWidth="1"/>
    <col min="12035" max="12035" width="2.5703125" style="270" customWidth="1"/>
    <col min="12036" max="12036" width="9.140625" style="270" customWidth="1"/>
    <col min="12037" max="12037" width="2.5703125" style="270" customWidth="1"/>
    <col min="12038" max="12038" width="8.28515625" style="270" customWidth="1"/>
    <col min="12039" max="12039" width="2.5703125" style="270" customWidth="1"/>
    <col min="12040" max="12040" width="8.85546875" style="270" customWidth="1"/>
    <col min="12041" max="12041" width="2.5703125" style="270" customWidth="1"/>
    <col min="12042" max="12042" width="9.140625" style="270" customWidth="1"/>
    <col min="12043" max="12043" width="2.5703125" style="270" customWidth="1"/>
    <col min="12044" max="12044" width="8.28515625" style="270" customWidth="1"/>
    <col min="12045" max="12045" width="2.5703125" style="270" customWidth="1"/>
    <col min="12046" max="12046" width="8.28515625" style="270" customWidth="1"/>
    <col min="12047" max="12047" width="2.5703125" style="270" customWidth="1"/>
    <col min="12048" max="12048" width="8.28515625" style="270" customWidth="1"/>
    <col min="12049" max="12049" width="2.5703125" style="270" customWidth="1"/>
    <col min="12050" max="12050" width="8.28515625" style="270" customWidth="1"/>
    <col min="12051" max="12051" width="3.42578125" style="270" customWidth="1"/>
    <col min="12052" max="12052" width="6.28515625" style="270" customWidth="1"/>
    <col min="12053" max="12053" width="2.85546875" style="270" customWidth="1"/>
    <col min="12054" max="12054" width="8.42578125" style="270" customWidth="1"/>
    <col min="12055" max="12055" width="2.5703125" style="270" customWidth="1"/>
    <col min="12056" max="12288" width="9.140625" style="270"/>
    <col min="12289" max="12289" width="5.5703125" style="270" customWidth="1"/>
    <col min="12290" max="12290" width="8.28515625" style="270" customWidth="1"/>
    <col min="12291" max="12291" width="2.5703125" style="270" customWidth="1"/>
    <col min="12292" max="12292" width="9.140625" style="270" customWidth="1"/>
    <col min="12293" max="12293" width="2.5703125" style="270" customWidth="1"/>
    <col min="12294" max="12294" width="8.28515625" style="270" customWidth="1"/>
    <col min="12295" max="12295" width="2.5703125" style="270" customWidth="1"/>
    <col min="12296" max="12296" width="8.85546875" style="270" customWidth="1"/>
    <col min="12297" max="12297" width="2.5703125" style="270" customWidth="1"/>
    <col min="12298" max="12298" width="9.140625" style="270" customWidth="1"/>
    <col min="12299" max="12299" width="2.5703125" style="270" customWidth="1"/>
    <col min="12300" max="12300" width="8.28515625" style="270" customWidth="1"/>
    <col min="12301" max="12301" width="2.5703125" style="270" customWidth="1"/>
    <col min="12302" max="12302" width="8.28515625" style="270" customWidth="1"/>
    <col min="12303" max="12303" width="2.5703125" style="270" customWidth="1"/>
    <col min="12304" max="12304" width="8.28515625" style="270" customWidth="1"/>
    <col min="12305" max="12305" width="2.5703125" style="270" customWidth="1"/>
    <col min="12306" max="12306" width="8.28515625" style="270" customWidth="1"/>
    <col min="12307" max="12307" width="3.42578125" style="270" customWidth="1"/>
    <col min="12308" max="12308" width="6.28515625" style="270" customWidth="1"/>
    <col min="12309" max="12309" width="2.85546875" style="270" customWidth="1"/>
    <col min="12310" max="12310" width="8.42578125" style="270" customWidth="1"/>
    <col min="12311" max="12311" width="2.5703125" style="270" customWidth="1"/>
    <col min="12312" max="12544" width="9.140625" style="270"/>
    <col min="12545" max="12545" width="5.5703125" style="270" customWidth="1"/>
    <col min="12546" max="12546" width="8.28515625" style="270" customWidth="1"/>
    <col min="12547" max="12547" width="2.5703125" style="270" customWidth="1"/>
    <col min="12548" max="12548" width="9.140625" style="270" customWidth="1"/>
    <col min="12549" max="12549" width="2.5703125" style="270" customWidth="1"/>
    <col min="12550" max="12550" width="8.28515625" style="270" customWidth="1"/>
    <col min="12551" max="12551" width="2.5703125" style="270" customWidth="1"/>
    <col min="12552" max="12552" width="8.85546875" style="270" customWidth="1"/>
    <col min="12553" max="12553" width="2.5703125" style="270" customWidth="1"/>
    <col min="12554" max="12554" width="9.140625" style="270" customWidth="1"/>
    <col min="12555" max="12555" width="2.5703125" style="270" customWidth="1"/>
    <col min="12556" max="12556" width="8.28515625" style="270" customWidth="1"/>
    <col min="12557" max="12557" width="2.5703125" style="270" customWidth="1"/>
    <col min="12558" max="12558" width="8.28515625" style="270" customWidth="1"/>
    <col min="12559" max="12559" width="2.5703125" style="270" customWidth="1"/>
    <col min="12560" max="12560" width="8.28515625" style="270" customWidth="1"/>
    <col min="12561" max="12561" width="2.5703125" style="270" customWidth="1"/>
    <col min="12562" max="12562" width="8.28515625" style="270" customWidth="1"/>
    <col min="12563" max="12563" width="3.42578125" style="270" customWidth="1"/>
    <col min="12564" max="12564" width="6.28515625" style="270" customWidth="1"/>
    <col min="12565" max="12565" width="2.85546875" style="270" customWidth="1"/>
    <col min="12566" max="12566" width="8.42578125" style="270" customWidth="1"/>
    <col min="12567" max="12567" width="2.5703125" style="270" customWidth="1"/>
    <col min="12568" max="12800" width="9.140625" style="270"/>
    <col min="12801" max="12801" width="5.5703125" style="270" customWidth="1"/>
    <col min="12802" max="12802" width="8.28515625" style="270" customWidth="1"/>
    <col min="12803" max="12803" width="2.5703125" style="270" customWidth="1"/>
    <col min="12804" max="12804" width="9.140625" style="270" customWidth="1"/>
    <col min="12805" max="12805" width="2.5703125" style="270" customWidth="1"/>
    <col min="12806" max="12806" width="8.28515625" style="270" customWidth="1"/>
    <col min="12807" max="12807" width="2.5703125" style="270" customWidth="1"/>
    <col min="12808" max="12808" width="8.85546875" style="270" customWidth="1"/>
    <col min="12809" max="12809" width="2.5703125" style="270" customWidth="1"/>
    <col min="12810" max="12810" width="9.140625" style="270" customWidth="1"/>
    <col min="12811" max="12811" width="2.5703125" style="270" customWidth="1"/>
    <col min="12812" max="12812" width="8.28515625" style="270" customWidth="1"/>
    <col min="12813" max="12813" width="2.5703125" style="270" customWidth="1"/>
    <col min="12814" max="12814" width="8.28515625" style="270" customWidth="1"/>
    <col min="12815" max="12815" width="2.5703125" style="270" customWidth="1"/>
    <col min="12816" max="12816" width="8.28515625" style="270" customWidth="1"/>
    <col min="12817" max="12817" width="2.5703125" style="270" customWidth="1"/>
    <col min="12818" max="12818" width="8.28515625" style="270" customWidth="1"/>
    <col min="12819" max="12819" width="3.42578125" style="270" customWidth="1"/>
    <col min="12820" max="12820" width="6.28515625" style="270" customWidth="1"/>
    <col min="12821" max="12821" width="2.85546875" style="270" customWidth="1"/>
    <col min="12822" max="12822" width="8.42578125" style="270" customWidth="1"/>
    <col min="12823" max="12823" width="2.5703125" style="270" customWidth="1"/>
    <col min="12824" max="13056" width="9.140625" style="270"/>
    <col min="13057" max="13057" width="5.5703125" style="270" customWidth="1"/>
    <col min="13058" max="13058" width="8.28515625" style="270" customWidth="1"/>
    <col min="13059" max="13059" width="2.5703125" style="270" customWidth="1"/>
    <col min="13060" max="13060" width="9.140625" style="270" customWidth="1"/>
    <col min="13061" max="13061" width="2.5703125" style="270" customWidth="1"/>
    <col min="13062" max="13062" width="8.28515625" style="270" customWidth="1"/>
    <col min="13063" max="13063" width="2.5703125" style="270" customWidth="1"/>
    <col min="13064" max="13064" width="8.85546875" style="270" customWidth="1"/>
    <col min="13065" max="13065" width="2.5703125" style="270" customWidth="1"/>
    <col min="13066" max="13066" width="9.140625" style="270" customWidth="1"/>
    <col min="13067" max="13067" width="2.5703125" style="270" customWidth="1"/>
    <col min="13068" max="13068" width="8.28515625" style="270" customWidth="1"/>
    <col min="13069" max="13069" width="2.5703125" style="270" customWidth="1"/>
    <col min="13070" max="13070" width="8.28515625" style="270" customWidth="1"/>
    <col min="13071" max="13071" width="2.5703125" style="270" customWidth="1"/>
    <col min="13072" max="13072" width="8.28515625" style="270" customWidth="1"/>
    <col min="13073" max="13073" width="2.5703125" style="270" customWidth="1"/>
    <col min="13074" max="13074" width="8.28515625" style="270" customWidth="1"/>
    <col min="13075" max="13075" width="3.42578125" style="270" customWidth="1"/>
    <col min="13076" max="13076" width="6.28515625" style="270" customWidth="1"/>
    <col min="13077" max="13077" width="2.85546875" style="270" customWidth="1"/>
    <col min="13078" max="13078" width="8.42578125" style="270" customWidth="1"/>
    <col min="13079" max="13079" width="2.5703125" style="270" customWidth="1"/>
    <col min="13080" max="13312" width="9.140625" style="270"/>
    <col min="13313" max="13313" width="5.5703125" style="270" customWidth="1"/>
    <col min="13314" max="13314" width="8.28515625" style="270" customWidth="1"/>
    <col min="13315" max="13315" width="2.5703125" style="270" customWidth="1"/>
    <col min="13316" max="13316" width="9.140625" style="270" customWidth="1"/>
    <col min="13317" max="13317" width="2.5703125" style="270" customWidth="1"/>
    <col min="13318" max="13318" width="8.28515625" style="270" customWidth="1"/>
    <col min="13319" max="13319" width="2.5703125" style="270" customWidth="1"/>
    <col min="13320" max="13320" width="8.85546875" style="270" customWidth="1"/>
    <col min="13321" max="13321" width="2.5703125" style="270" customWidth="1"/>
    <col min="13322" max="13322" width="9.140625" style="270" customWidth="1"/>
    <col min="13323" max="13323" width="2.5703125" style="270" customWidth="1"/>
    <col min="13324" max="13324" width="8.28515625" style="270" customWidth="1"/>
    <col min="13325" max="13325" width="2.5703125" style="270" customWidth="1"/>
    <col min="13326" max="13326" width="8.28515625" style="270" customWidth="1"/>
    <col min="13327" max="13327" width="2.5703125" style="270" customWidth="1"/>
    <col min="13328" max="13328" width="8.28515625" style="270" customWidth="1"/>
    <col min="13329" max="13329" width="2.5703125" style="270" customWidth="1"/>
    <col min="13330" max="13330" width="8.28515625" style="270" customWidth="1"/>
    <col min="13331" max="13331" width="3.42578125" style="270" customWidth="1"/>
    <col min="13332" max="13332" width="6.28515625" style="270" customWidth="1"/>
    <col min="13333" max="13333" width="2.85546875" style="270" customWidth="1"/>
    <col min="13334" max="13334" width="8.42578125" style="270" customWidth="1"/>
    <col min="13335" max="13335" width="2.5703125" style="270" customWidth="1"/>
    <col min="13336" max="13568" width="9.140625" style="270"/>
    <col min="13569" max="13569" width="5.5703125" style="270" customWidth="1"/>
    <col min="13570" max="13570" width="8.28515625" style="270" customWidth="1"/>
    <col min="13571" max="13571" width="2.5703125" style="270" customWidth="1"/>
    <col min="13572" max="13572" width="9.140625" style="270" customWidth="1"/>
    <col min="13573" max="13573" width="2.5703125" style="270" customWidth="1"/>
    <col min="13574" max="13574" width="8.28515625" style="270" customWidth="1"/>
    <col min="13575" max="13575" width="2.5703125" style="270" customWidth="1"/>
    <col min="13576" max="13576" width="8.85546875" style="270" customWidth="1"/>
    <col min="13577" max="13577" width="2.5703125" style="270" customWidth="1"/>
    <col min="13578" max="13578" width="9.140625" style="270" customWidth="1"/>
    <col min="13579" max="13579" width="2.5703125" style="270" customWidth="1"/>
    <col min="13580" max="13580" width="8.28515625" style="270" customWidth="1"/>
    <col min="13581" max="13581" width="2.5703125" style="270" customWidth="1"/>
    <col min="13582" max="13582" width="8.28515625" style="270" customWidth="1"/>
    <col min="13583" max="13583" width="2.5703125" style="270" customWidth="1"/>
    <col min="13584" max="13584" width="8.28515625" style="270" customWidth="1"/>
    <col min="13585" max="13585" width="2.5703125" style="270" customWidth="1"/>
    <col min="13586" max="13586" width="8.28515625" style="270" customWidth="1"/>
    <col min="13587" max="13587" width="3.42578125" style="270" customWidth="1"/>
    <col min="13588" max="13588" width="6.28515625" style="270" customWidth="1"/>
    <col min="13589" max="13589" width="2.85546875" style="270" customWidth="1"/>
    <col min="13590" max="13590" width="8.42578125" style="270" customWidth="1"/>
    <col min="13591" max="13591" width="2.5703125" style="270" customWidth="1"/>
    <col min="13592" max="13824" width="9.140625" style="270"/>
    <col min="13825" max="13825" width="5.5703125" style="270" customWidth="1"/>
    <col min="13826" max="13826" width="8.28515625" style="270" customWidth="1"/>
    <col min="13827" max="13827" width="2.5703125" style="270" customWidth="1"/>
    <col min="13828" max="13828" width="9.140625" style="270" customWidth="1"/>
    <col min="13829" max="13829" width="2.5703125" style="270" customWidth="1"/>
    <col min="13830" max="13830" width="8.28515625" style="270" customWidth="1"/>
    <col min="13831" max="13831" width="2.5703125" style="270" customWidth="1"/>
    <col min="13832" max="13832" width="8.85546875" style="270" customWidth="1"/>
    <col min="13833" max="13833" width="2.5703125" style="270" customWidth="1"/>
    <col min="13834" max="13834" width="9.140625" style="270" customWidth="1"/>
    <col min="13835" max="13835" width="2.5703125" style="270" customWidth="1"/>
    <col min="13836" max="13836" width="8.28515625" style="270" customWidth="1"/>
    <col min="13837" max="13837" width="2.5703125" style="270" customWidth="1"/>
    <col min="13838" max="13838" width="8.28515625" style="270" customWidth="1"/>
    <col min="13839" max="13839" width="2.5703125" style="270" customWidth="1"/>
    <col min="13840" max="13840" width="8.28515625" style="270" customWidth="1"/>
    <col min="13841" max="13841" width="2.5703125" style="270" customWidth="1"/>
    <col min="13842" max="13842" width="8.28515625" style="270" customWidth="1"/>
    <col min="13843" max="13843" width="3.42578125" style="270" customWidth="1"/>
    <col min="13844" max="13844" width="6.28515625" style="270" customWidth="1"/>
    <col min="13845" max="13845" width="2.85546875" style="270" customWidth="1"/>
    <col min="13846" max="13846" width="8.42578125" style="270" customWidth="1"/>
    <col min="13847" max="13847" width="2.5703125" style="270" customWidth="1"/>
    <col min="13848" max="14080" width="9.140625" style="270"/>
    <col min="14081" max="14081" width="5.5703125" style="270" customWidth="1"/>
    <col min="14082" max="14082" width="8.28515625" style="270" customWidth="1"/>
    <col min="14083" max="14083" width="2.5703125" style="270" customWidth="1"/>
    <col min="14084" max="14084" width="9.140625" style="270" customWidth="1"/>
    <col min="14085" max="14085" width="2.5703125" style="270" customWidth="1"/>
    <col min="14086" max="14086" width="8.28515625" style="270" customWidth="1"/>
    <col min="14087" max="14087" width="2.5703125" style="270" customWidth="1"/>
    <col min="14088" max="14088" width="8.85546875" style="270" customWidth="1"/>
    <col min="14089" max="14089" width="2.5703125" style="270" customWidth="1"/>
    <col min="14090" max="14090" width="9.140625" style="270" customWidth="1"/>
    <col min="14091" max="14091" width="2.5703125" style="270" customWidth="1"/>
    <col min="14092" max="14092" width="8.28515625" style="270" customWidth="1"/>
    <col min="14093" max="14093" width="2.5703125" style="270" customWidth="1"/>
    <col min="14094" max="14094" width="8.28515625" style="270" customWidth="1"/>
    <col min="14095" max="14095" width="2.5703125" style="270" customWidth="1"/>
    <col min="14096" max="14096" width="8.28515625" style="270" customWidth="1"/>
    <col min="14097" max="14097" width="2.5703125" style="270" customWidth="1"/>
    <col min="14098" max="14098" width="8.28515625" style="270" customWidth="1"/>
    <col min="14099" max="14099" width="3.42578125" style="270" customWidth="1"/>
    <col min="14100" max="14100" width="6.28515625" style="270" customWidth="1"/>
    <col min="14101" max="14101" width="2.85546875" style="270" customWidth="1"/>
    <col min="14102" max="14102" width="8.42578125" style="270" customWidth="1"/>
    <col min="14103" max="14103" width="2.5703125" style="270" customWidth="1"/>
    <col min="14104" max="14336" width="9.140625" style="270"/>
    <col min="14337" max="14337" width="5.5703125" style="270" customWidth="1"/>
    <col min="14338" max="14338" width="8.28515625" style="270" customWidth="1"/>
    <col min="14339" max="14339" width="2.5703125" style="270" customWidth="1"/>
    <col min="14340" max="14340" width="9.140625" style="270" customWidth="1"/>
    <col min="14341" max="14341" width="2.5703125" style="270" customWidth="1"/>
    <col min="14342" max="14342" width="8.28515625" style="270" customWidth="1"/>
    <col min="14343" max="14343" width="2.5703125" style="270" customWidth="1"/>
    <col min="14344" max="14344" width="8.85546875" style="270" customWidth="1"/>
    <col min="14345" max="14345" width="2.5703125" style="270" customWidth="1"/>
    <col min="14346" max="14346" width="9.140625" style="270" customWidth="1"/>
    <col min="14347" max="14347" width="2.5703125" style="270" customWidth="1"/>
    <col min="14348" max="14348" width="8.28515625" style="270" customWidth="1"/>
    <col min="14349" max="14349" width="2.5703125" style="270" customWidth="1"/>
    <col min="14350" max="14350" width="8.28515625" style="270" customWidth="1"/>
    <col min="14351" max="14351" width="2.5703125" style="270" customWidth="1"/>
    <col min="14352" max="14352" width="8.28515625" style="270" customWidth="1"/>
    <col min="14353" max="14353" width="2.5703125" style="270" customWidth="1"/>
    <col min="14354" max="14354" width="8.28515625" style="270" customWidth="1"/>
    <col min="14355" max="14355" width="3.42578125" style="270" customWidth="1"/>
    <col min="14356" max="14356" width="6.28515625" style="270" customWidth="1"/>
    <col min="14357" max="14357" width="2.85546875" style="270" customWidth="1"/>
    <col min="14358" max="14358" width="8.42578125" style="270" customWidth="1"/>
    <col min="14359" max="14359" width="2.5703125" style="270" customWidth="1"/>
    <col min="14360" max="14592" width="9.140625" style="270"/>
    <col min="14593" max="14593" width="5.5703125" style="270" customWidth="1"/>
    <col min="14594" max="14594" width="8.28515625" style="270" customWidth="1"/>
    <col min="14595" max="14595" width="2.5703125" style="270" customWidth="1"/>
    <col min="14596" max="14596" width="9.140625" style="270" customWidth="1"/>
    <col min="14597" max="14597" width="2.5703125" style="270" customWidth="1"/>
    <col min="14598" max="14598" width="8.28515625" style="270" customWidth="1"/>
    <col min="14599" max="14599" width="2.5703125" style="270" customWidth="1"/>
    <col min="14600" max="14600" width="8.85546875" style="270" customWidth="1"/>
    <col min="14601" max="14601" width="2.5703125" style="270" customWidth="1"/>
    <col min="14602" max="14602" width="9.140625" style="270" customWidth="1"/>
    <col min="14603" max="14603" width="2.5703125" style="270" customWidth="1"/>
    <col min="14604" max="14604" width="8.28515625" style="270" customWidth="1"/>
    <col min="14605" max="14605" width="2.5703125" style="270" customWidth="1"/>
    <col min="14606" max="14606" width="8.28515625" style="270" customWidth="1"/>
    <col min="14607" max="14607" width="2.5703125" style="270" customWidth="1"/>
    <col min="14608" max="14608" width="8.28515625" style="270" customWidth="1"/>
    <col min="14609" max="14609" width="2.5703125" style="270" customWidth="1"/>
    <col min="14610" max="14610" width="8.28515625" style="270" customWidth="1"/>
    <col min="14611" max="14611" width="3.42578125" style="270" customWidth="1"/>
    <col min="14612" max="14612" width="6.28515625" style="270" customWidth="1"/>
    <col min="14613" max="14613" width="2.85546875" style="270" customWidth="1"/>
    <col min="14614" max="14614" width="8.42578125" style="270" customWidth="1"/>
    <col min="14615" max="14615" width="2.5703125" style="270" customWidth="1"/>
    <col min="14616" max="14848" width="9.140625" style="270"/>
    <col min="14849" max="14849" width="5.5703125" style="270" customWidth="1"/>
    <col min="14850" max="14850" width="8.28515625" style="270" customWidth="1"/>
    <col min="14851" max="14851" width="2.5703125" style="270" customWidth="1"/>
    <col min="14852" max="14852" width="9.140625" style="270" customWidth="1"/>
    <col min="14853" max="14853" width="2.5703125" style="270" customWidth="1"/>
    <col min="14854" max="14854" width="8.28515625" style="270" customWidth="1"/>
    <col min="14855" max="14855" width="2.5703125" style="270" customWidth="1"/>
    <col min="14856" max="14856" width="8.85546875" style="270" customWidth="1"/>
    <col min="14857" max="14857" width="2.5703125" style="270" customWidth="1"/>
    <col min="14858" max="14858" width="9.140625" style="270" customWidth="1"/>
    <col min="14859" max="14859" width="2.5703125" style="270" customWidth="1"/>
    <col min="14860" max="14860" width="8.28515625" style="270" customWidth="1"/>
    <col min="14861" max="14861" width="2.5703125" style="270" customWidth="1"/>
    <col min="14862" max="14862" width="8.28515625" style="270" customWidth="1"/>
    <col min="14863" max="14863" width="2.5703125" style="270" customWidth="1"/>
    <col min="14864" max="14864" width="8.28515625" style="270" customWidth="1"/>
    <col min="14865" max="14865" width="2.5703125" style="270" customWidth="1"/>
    <col min="14866" max="14866" width="8.28515625" style="270" customWidth="1"/>
    <col min="14867" max="14867" width="3.42578125" style="270" customWidth="1"/>
    <col min="14868" max="14868" width="6.28515625" style="270" customWidth="1"/>
    <col min="14869" max="14869" width="2.85546875" style="270" customWidth="1"/>
    <col min="14870" max="14870" width="8.42578125" style="270" customWidth="1"/>
    <col min="14871" max="14871" width="2.5703125" style="270" customWidth="1"/>
    <col min="14872" max="15104" width="9.140625" style="270"/>
    <col min="15105" max="15105" width="5.5703125" style="270" customWidth="1"/>
    <col min="15106" max="15106" width="8.28515625" style="270" customWidth="1"/>
    <col min="15107" max="15107" width="2.5703125" style="270" customWidth="1"/>
    <col min="15108" max="15108" width="9.140625" style="270" customWidth="1"/>
    <col min="15109" max="15109" width="2.5703125" style="270" customWidth="1"/>
    <col min="15110" max="15110" width="8.28515625" style="270" customWidth="1"/>
    <col min="15111" max="15111" width="2.5703125" style="270" customWidth="1"/>
    <col min="15112" max="15112" width="8.85546875" style="270" customWidth="1"/>
    <col min="15113" max="15113" width="2.5703125" style="270" customWidth="1"/>
    <col min="15114" max="15114" width="9.140625" style="270" customWidth="1"/>
    <col min="15115" max="15115" width="2.5703125" style="270" customWidth="1"/>
    <col min="15116" max="15116" width="8.28515625" style="270" customWidth="1"/>
    <col min="15117" max="15117" width="2.5703125" style="270" customWidth="1"/>
    <col min="15118" max="15118" width="8.28515625" style="270" customWidth="1"/>
    <col min="15119" max="15119" width="2.5703125" style="270" customWidth="1"/>
    <col min="15120" max="15120" width="8.28515625" style="270" customWidth="1"/>
    <col min="15121" max="15121" width="2.5703125" style="270" customWidth="1"/>
    <col min="15122" max="15122" width="8.28515625" style="270" customWidth="1"/>
    <col min="15123" max="15123" width="3.42578125" style="270" customWidth="1"/>
    <col min="15124" max="15124" width="6.28515625" style="270" customWidth="1"/>
    <col min="15125" max="15125" width="2.85546875" style="270" customWidth="1"/>
    <col min="15126" max="15126" width="8.42578125" style="270" customWidth="1"/>
    <col min="15127" max="15127" width="2.5703125" style="270" customWidth="1"/>
    <col min="15128" max="15360" width="9.140625" style="270"/>
    <col min="15361" max="15361" width="5.5703125" style="270" customWidth="1"/>
    <col min="15362" max="15362" width="8.28515625" style="270" customWidth="1"/>
    <col min="15363" max="15363" width="2.5703125" style="270" customWidth="1"/>
    <col min="15364" max="15364" width="9.140625" style="270" customWidth="1"/>
    <col min="15365" max="15365" width="2.5703125" style="270" customWidth="1"/>
    <col min="15366" max="15366" width="8.28515625" style="270" customWidth="1"/>
    <col min="15367" max="15367" width="2.5703125" style="270" customWidth="1"/>
    <col min="15368" max="15368" width="8.85546875" style="270" customWidth="1"/>
    <col min="15369" max="15369" width="2.5703125" style="270" customWidth="1"/>
    <col min="15370" max="15370" width="9.140625" style="270" customWidth="1"/>
    <col min="15371" max="15371" width="2.5703125" style="270" customWidth="1"/>
    <col min="15372" max="15372" width="8.28515625" style="270" customWidth="1"/>
    <col min="15373" max="15373" width="2.5703125" style="270" customWidth="1"/>
    <col min="15374" max="15374" width="8.28515625" style="270" customWidth="1"/>
    <col min="15375" max="15375" width="2.5703125" style="270" customWidth="1"/>
    <col min="15376" max="15376" width="8.28515625" style="270" customWidth="1"/>
    <col min="15377" max="15377" width="2.5703125" style="270" customWidth="1"/>
    <col min="15378" max="15378" width="8.28515625" style="270" customWidth="1"/>
    <col min="15379" max="15379" width="3.42578125" style="270" customWidth="1"/>
    <col min="15380" max="15380" width="6.28515625" style="270" customWidth="1"/>
    <col min="15381" max="15381" width="2.85546875" style="270" customWidth="1"/>
    <col min="15382" max="15382" width="8.42578125" style="270" customWidth="1"/>
    <col min="15383" max="15383" width="2.5703125" style="270" customWidth="1"/>
    <col min="15384" max="15616" width="9.140625" style="270"/>
    <col min="15617" max="15617" width="5.5703125" style="270" customWidth="1"/>
    <col min="15618" max="15618" width="8.28515625" style="270" customWidth="1"/>
    <col min="15619" max="15619" width="2.5703125" style="270" customWidth="1"/>
    <col min="15620" max="15620" width="9.140625" style="270" customWidth="1"/>
    <col min="15621" max="15621" width="2.5703125" style="270" customWidth="1"/>
    <col min="15622" max="15622" width="8.28515625" style="270" customWidth="1"/>
    <col min="15623" max="15623" width="2.5703125" style="270" customWidth="1"/>
    <col min="15624" max="15624" width="8.85546875" style="270" customWidth="1"/>
    <col min="15625" max="15625" width="2.5703125" style="270" customWidth="1"/>
    <col min="15626" max="15626" width="9.140625" style="270" customWidth="1"/>
    <col min="15627" max="15627" width="2.5703125" style="270" customWidth="1"/>
    <col min="15628" max="15628" width="8.28515625" style="270" customWidth="1"/>
    <col min="15629" max="15629" width="2.5703125" style="270" customWidth="1"/>
    <col min="15630" max="15630" width="8.28515625" style="270" customWidth="1"/>
    <col min="15631" max="15631" width="2.5703125" style="270" customWidth="1"/>
    <col min="15632" max="15632" width="8.28515625" style="270" customWidth="1"/>
    <col min="15633" max="15633" width="2.5703125" style="270" customWidth="1"/>
    <col min="15634" max="15634" width="8.28515625" style="270" customWidth="1"/>
    <col min="15635" max="15635" width="3.42578125" style="270" customWidth="1"/>
    <col min="15636" max="15636" width="6.28515625" style="270" customWidth="1"/>
    <col min="15637" max="15637" width="2.85546875" style="270" customWidth="1"/>
    <col min="15638" max="15638" width="8.42578125" style="270" customWidth="1"/>
    <col min="15639" max="15639" width="2.5703125" style="270" customWidth="1"/>
    <col min="15640" max="15872" width="9.140625" style="270"/>
    <col min="15873" max="15873" width="5.5703125" style="270" customWidth="1"/>
    <col min="15874" max="15874" width="8.28515625" style="270" customWidth="1"/>
    <col min="15875" max="15875" width="2.5703125" style="270" customWidth="1"/>
    <col min="15876" max="15876" width="9.140625" style="270" customWidth="1"/>
    <col min="15877" max="15877" width="2.5703125" style="270" customWidth="1"/>
    <col min="15878" max="15878" width="8.28515625" style="270" customWidth="1"/>
    <col min="15879" max="15879" width="2.5703125" style="270" customWidth="1"/>
    <col min="15880" max="15880" width="8.85546875" style="270" customWidth="1"/>
    <col min="15881" max="15881" width="2.5703125" style="270" customWidth="1"/>
    <col min="15882" max="15882" width="9.140625" style="270" customWidth="1"/>
    <col min="15883" max="15883" width="2.5703125" style="270" customWidth="1"/>
    <col min="15884" max="15884" width="8.28515625" style="270" customWidth="1"/>
    <col min="15885" max="15885" width="2.5703125" style="270" customWidth="1"/>
    <col min="15886" max="15886" width="8.28515625" style="270" customWidth="1"/>
    <col min="15887" max="15887" width="2.5703125" style="270" customWidth="1"/>
    <col min="15888" max="15888" width="8.28515625" style="270" customWidth="1"/>
    <col min="15889" max="15889" width="2.5703125" style="270" customWidth="1"/>
    <col min="15890" max="15890" width="8.28515625" style="270" customWidth="1"/>
    <col min="15891" max="15891" width="3.42578125" style="270" customWidth="1"/>
    <col min="15892" max="15892" width="6.28515625" style="270" customWidth="1"/>
    <col min="15893" max="15893" width="2.85546875" style="270" customWidth="1"/>
    <col min="15894" max="15894" width="8.42578125" style="270" customWidth="1"/>
    <col min="15895" max="15895" width="2.5703125" style="270" customWidth="1"/>
    <col min="15896" max="16128" width="9.140625" style="270"/>
    <col min="16129" max="16129" width="5.5703125" style="270" customWidth="1"/>
    <col min="16130" max="16130" width="8.28515625" style="270" customWidth="1"/>
    <col min="16131" max="16131" width="2.5703125" style="270" customWidth="1"/>
    <col min="16132" max="16132" width="9.140625" style="270" customWidth="1"/>
    <col min="16133" max="16133" width="2.5703125" style="270" customWidth="1"/>
    <col min="16134" max="16134" width="8.28515625" style="270" customWidth="1"/>
    <col min="16135" max="16135" width="2.5703125" style="270" customWidth="1"/>
    <col min="16136" max="16136" width="8.85546875" style="270" customWidth="1"/>
    <col min="16137" max="16137" width="2.5703125" style="270" customWidth="1"/>
    <col min="16138" max="16138" width="9.140625" style="270" customWidth="1"/>
    <col min="16139" max="16139" width="2.5703125" style="270" customWidth="1"/>
    <col min="16140" max="16140" width="8.28515625" style="270" customWidth="1"/>
    <col min="16141" max="16141" width="2.5703125" style="270" customWidth="1"/>
    <col min="16142" max="16142" width="8.28515625" style="270" customWidth="1"/>
    <col min="16143" max="16143" width="2.5703125" style="270" customWidth="1"/>
    <col min="16144" max="16144" width="8.28515625" style="270" customWidth="1"/>
    <col min="16145" max="16145" width="2.5703125" style="270" customWidth="1"/>
    <col min="16146" max="16146" width="8.28515625" style="270" customWidth="1"/>
    <col min="16147" max="16147" width="3.42578125" style="270" customWidth="1"/>
    <col min="16148" max="16148" width="6.28515625" style="270" customWidth="1"/>
    <col min="16149" max="16149" width="2.85546875" style="270" customWidth="1"/>
    <col min="16150" max="16150" width="8.42578125" style="270" customWidth="1"/>
    <col min="16151" max="16151" width="2.5703125" style="270" customWidth="1"/>
    <col min="16152" max="16384" width="9.140625" style="270"/>
  </cols>
  <sheetData>
    <row r="1" spans="1:25" ht="15.75" customHeight="1" x14ac:dyDescent="0.25">
      <c r="A1" s="776" t="s">
        <v>762</v>
      </c>
      <c r="B1" s="777"/>
      <c r="C1" s="777"/>
      <c r="D1" s="777"/>
      <c r="E1" s="777"/>
      <c r="F1" s="777"/>
      <c r="G1" s="777"/>
      <c r="H1" s="777"/>
      <c r="I1" s="777"/>
      <c r="J1" s="777"/>
      <c r="K1" s="777"/>
      <c r="L1" s="777"/>
      <c r="M1" s="777"/>
      <c r="N1" s="777"/>
      <c r="O1" s="777"/>
      <c r="P1" s="777"/>
      <c r="Q1" s="777"/>
      <c r="R1" s="777"/>
      <c r="S1" s="777"/>
      <c r="T1" s="777"/>
      <c r="U1" s="777"/>
      <c r="V1" s="777"/>
      <c r="W1" s="778"/>
    </row>
    <row r="2" spans="1:25" x14ac:dyDescent="0.25">
      <c r="A2" s="779" t="s">
        <v>455</v>
      </c>
      <c r="B2" s="780"/>
      <c r="C2" s="780"/>
      <c r="D2" s="780"/>
      <c r="E2" s="780"/>
      <c r="F2" s="780"/>
      <c r="G2" s="780"/>
      <c r="H2" s="780"/>
      <c r="I2" s="780"/>
      <c r="J2" s="780"/>
      <c r="K2" s="780"/>
      <c r="L2" s="780"/>
      <c r="M2" s="780"/>
      <c r="N2" s="780"/>
      <c r="O2" s="780"/>
      <c r="P2" s="780"/>
      <c r="Q2" s="780"/>
      <c r="R2" s="780"/>
      <c r="S2" s="780"/>
      <c r="T2" s="780"/>
      <c r="U2" s="780"/>
      <c r="V2" s="780"/>
      <c r="W2" s="781"/>
    </row>
    <row r="3" spans="1:25" x14ac:dyDescent="0.25">
      <c r="A3" s="782" t="s">
        <v>63</v>
      </c>
      <c r="B3" s="785" t="s">
        <v>763</v>
      </c>
      <c r="C3" s="786"/>
      <c r="D3" s="786"/>
      <c r="E3" s="786"/>
      <c r="F3" s="786"/>
      <c r="G3" s="786"/>
      <c r="H3" s="786"/>
      <c r="I3" s="786"/>
      <c r="J3" s="786"/>
      <c r="K3" s="786"/>
      <c r="L3" s="786"/>
      <c r="M3" s="786"/>
      <c r="N3" s="786"/>
      <c r="O3" s="786"/>
      <c r="P3" s="786"/>
      <c r="Q3" s="787"/>
      <c r="R3" s="785" t="s">
        <v>764</v>
      </c>
      <c r="S3" s="787"/>
      <c r="T3" s="794"/>
      <c r="U3" s="795"/>
      <c r="V3" s="794"/>
      <c r="W3" s="795"/>
    </row>
    <row r="4" spans="1:25" x14ac:dyDescent="0.25">
      <c r="A4" s="783"/>
      <c r="B4" s="788"/>
      <c r="C4" s="789"/>
      <c r="D4" s="789"/>
      <c r="E4" s="789"/>
      <c r="F4" s="789"/>
      <c r="G4" s="789"/>
      <c r="H4" s="789"/>
      <c r="I4" s="789"/>
      <c r="J4" s="789"/>
      <c r="K4" s="789"/>
      <c r="L4" s="789"/>
      <c r="M4" s="789"/>
      <c r="N4" s="789"/>
      <c r="O4" s="789"/>
      <c r="P4" s="789"/>
      <c r="Q4" s="790"/>
      <c r="R4" s="788" t="s">
        <v>765</v>
      </c>
      <c r="S4" s="790"/>
      <c r="T4" s="796"/>
      <c r="U4" s="797"/>
      <c r="V4" s="796"/>
      <c r="W4" s="797"/>
    </row>
    <row r="5" spans="1:25" x14ac:dyDescent="0.25">
      <c r="A5" s="783"/>
      <c r="B5" s="791"/>
      <c r="C5" s="792"/>
      <c r="D5" s="792"/>
      <c r="E5" s="792"/>
      <c r="F5" s="792"/>
      <c r="G5" s="792"/>
      <c r="H5" s="792"/>
      <c r="I5" s="792"/>
      <c r="J5" s="792"/>
      <c r="K5" s="792"/>
      <c r="L5" s="792"/>
      <c r="M5" s="792"/>
      <c r="N5" s="792"/>
      <c r="O5" s="792"/>
      <c r="P5" s="792"/>
      <c r="Q5" s="793"/>
      <c r="R5" s="788" t="s">
        <v>766</v>
      </c>
      <c r="S5" s="790"/>
      <c r="T5" s="796"/>
      <c r="U5" s="797"/>
      <c r="V5" s="796"/>
      <c r="W5" s="797"/>
    </row>
    <row r="6" spans="1:25" x14ac:dyDescent="0.25">
      <c r="A6" s="783"/>
      <c r="B6" s="804" t="s">
        <v>767</v>
      </c>
      <c r="C6" s="814"/>
      <c r="D6" s="814"/>
      <c r="E6" s="805"/>
      <c r="F6" s="804" t="s">
        <v>768</v>
      </c>
      <c r="G6" s="814"/>
      <c r="H6" s="814"/>
      <c r="I6" s="805"/>
      <c r="J6" s="804" t="s">
        <v>769</v>
      </c>
      <c r="K6" s="814"/>
      <c r="L6" s="814"/>
      <c r="M6" s="805"/>
      <c r="N6" s="804" t="s">
        <v>363</v>
      </c>
      <c r="O6" s="814"/>
      <c r="P6" s="814"/>
      <c r="Q6" s="805"/>
      <c r="R6" s="791"/>
      <c r="S6" s="793"/>
      <c r="T6" s="788" t="s">
        <v>770</v>
      </c>
      <c r="U6" s="790"/>
      <c r="V6" s="788" t="s">
        <v>32</v>
      </c>
      <c r="W6" s="790"/>
    </row>
    <row r="7" spans="1:25" x14ac:dyDescent="0.25">
      <c r="A7" s="784"/>
      <c r="B7" s="804" t="s">
        <v>771</v>
      </c>
      <c r="C7" s="805"/>
      <c r="D7" s="804" t="s">
        <v>772</v>
      </c>
      <c r="E7" s="805"/>
      <c r="F7" s="804" t="s">
        <v>771</v>
      </c>
      <c r="G7" s="805"/>
      <c r="H7" s="804" t="s">
        <v>772</v>
      </c>
      <c r="I7" s="805"/>
      <c r="J7" s="804" t="s">
        <v>771</v>
      </c>
      <c r="K7" s="805"/>
      <c r="L7" s="804" t="s">
        <v>772</v>
      </c>
      <c r="M7" s="805"/>
      <c r="N7" s="804" t="s">
        <v>771</v>
      </c>
      <c r="O7" s="805"/>
      <c r="P7" s="804" t="s">
        <v>772</v>
      </c>
      <c r="Q7" s="805"/>
      <c r="R7" s="804" t="s">
        <v>771</v>
      </c>
      <c r="S7" s="805"/>
      <c r="T7" s="791" t="s">
        <v>773</v>
      </c>
      <c r="U7" s="793"/>
      <c r="V7" s="791" t="s">
        <v>774</v>
      </c>
      <c r="W7" s="793"/>
      <c r="X7" s="270" t="s">
        <v>795</v>
      </c>
    </row>
    <row r="8" spans="1:25" x14ac:dyDescent="0.25">
      <c r="A8" s="273">
        <v>1949</v>
      </c>
      <c r="B8" s="274">
        <v>4460434</v>
      </c>
      <c r="C8" s="337" t="s">
        <v>137</v>
      </c>
      <c r="D8" s="274">
        <v>5599250</v>
      </c>
      <c r="E8" s="337" t="s">
        <v>137</v>
      </c>
      <c r="F8" s="274">
        <v>2668869</v>
      </c>
      <c r="G8" s="337" t="s">
        <v>137</v>
      </c>
      <c r="H8" s="274">
        <v>3668816</v>
      </c>
      <c r="I8" s="337" t="s">
        <v>137</v>
      </c>
      <c r="J8" s="274">
        <v>12633386</v>
      </c>
      <c r="K8" s="337" t="s">
        <v>137</v>
      </c>
      <c r="L8" s="274">
        <v>14723587</v>
      </c>
      <c r="M8" s="337" t="s">
        <v>137</v>
      </c>
      <c r="N8" s="274">
        <v>7879509</v>
      </c>
      <c r="O8" s="337" t="s">
        <v>137</v>
      </c>
      <c r="P8" s="274">
        <v>7990015</v>
      </c>
      <c r="Q8" s="337" t="s">
        <v>137</v>
      </c>
      <c r="R8" s="274">
        <v>4339470</v>
      </c>
      <c r="S8" s="336"/>
      <c r="T8" s="278">
        <v>-165</v>
      </c>
      <c r="U8" s="336"/>
      <c r="V8" s="274">
        <v>31981503</v>
      </c>
      <c r="W8" s="336"/>
      <c r="X8" s="270">
        <f>D8/V8</f>
        <v>0.17507776291814678</v>
      </c>
      <c r="Y8" s="403">
        <f>H8/V8</f>
        <v>0.11471680990102311</v>
      </c>
    </row>
    <row r="9" spans="1:25" x14ac:dyDescent="0.25">
      <c r="A9" s="273">
        <v>1950</v>
      </c>
      <c r="B9" s="274">
        <v>4829337</v>
      </c>
      <c r="C9" s="337" t="s">
        <v>137</v>
      </c>
      <c r="D9" s="274">
        <v>5988553</v>
      </c>
      <c r="E9" s="337" t="s">
        <v>137</v>
      </c>
      <c r="F9" s="274">
        <v>2834094</v>
      </c>
      <c r="G9" s="337" t="s">
        <v>137</v>
      </c>
      <c r="H9" s="274">
        <v>3893298</v>
      </c>
      <c r="I9" s="337" t="s">
        <v>137</v>
      </c>
      <c r="J9" s="274">
        <v>13889626</v>
      </c>
      <c r="K9" s="337" t="s">
        <v>137</v>
      </c>
      <c r="L9" s="274">
        <v>16241423</v>
      </c>
      <c r="M9" s="337" t="s">
        <v>137</v>
      </c>
      <c r="N9" s="274">
        <v>8383407</v>
      </c>
      <c r="O9" s="337" t="s">
        <v>137</v>
      </c>
      <c r="P9" s="274">
        <v>8492473</v>
      </c>
      <c r="Q9" s="337" t="s">
        <v>137</v>
      </c>
      <c r="R9" s="274">
        <v>4679283</v>
      </c>
      <c r="S9" s="336"/>
      <c r="T9" s="278">
        <v>21</v>
      </c>
      <c r="U9" s="336"/>
      <c r="V9" s="274">
        <v>34615768</v>
      </c>
      <c r="W9" s="336"/>
      <c r="X9" s="270">
        <f t="shared" ref="X9:X69" si="0">D9/V9</f>
        <v>0.17300072614306866</v>
      </c>
      <c r="Y9" s="403">
        <f t="shared" ref="Y9:Y69" si="1">H9/V9</f>
        <v>0.11247180764557932</v>
      </c>
    </row>
    <row r="10" spans="1:25" x14ac:dyDescent="0.25">
      <c r="A10" s="275">
        <v>1951</v>
      </c>
      <c r="B10" s="276">
        <v>5104476</v>
      </c>
      <c r="C10" s="339" t="s">
        <v>137</v>
      </c>
      <c r="D10" s="276">
        <v>6380193</v>
      </c>
      <c r="E10" s="339" t="s">
        <v>137</v>
      </c>
      <c r="F10" s="276">
        <v>2737684</v>
      </c>
      <c r="G10" s="339" t="s">
        <v>137</v>
      </c>
      <c r="H10" s="276">
        <v>3873226</v>
      </c>
      <c r="I10" s="339" t="s">
        <v>137</v>
      </c>
      <c r="J10" s="276">
        <v>15127368</v>
      </c>
      <c r="K10" s="339" t="s">
        <v>137</v>
      </c>
      <c r="L10" s="276">
        <v>17678532</v>
      </c>
      <c r="M10" s="339" t="s">
        <v>137</v>
      </c>
      <c r="N10" s="276">
        <v>8933484</v>
      </c>
      <c r="O10" s="339" t="s">
        <v>137</v>
      </c>
      <c r="P10" s="276">
        <v>9041892</v>
      </c>
      <c r="Q10" s="339" t="s">
        <v>137</v>
      </c>
      <c r="R10" s="276">
        <v>5070830</v>
      </c>
      <c r="S10" s="338"/>
      <c r="T10" s="279">
        <v>188</v>
      </c>
      <c r="U10" s="338"/>
      <c r="V10" s="276">
        <v>36974030</v>
      </c>
      <c r="W10" s="338"/>
      <c r="X10" s="270">
        <f t="shared" si="0"/>
        <v>0.17255876624755268</v>
      </c>
      <c r="Y10" s="403">
        <f t="shared" si="1"/>
        <v>0.1047553106869876</v>
      </c>
    </row>
    <row r="11" spans="1:25" x14ac:dyDescent="0.25">
      <c r="A11" s="273">
        <v>1952</v>
      </c>
      <c r="B11" s="274">
        <v>5158193</v>
      </c>
      <c r="C11" s="337" t="s">
        <v>137</v>
      </c>
      <c r="D11" s="274">
        <v>6560243</v>
      </c>
      <c r="E11" s="337" t="s">
        <v>137</v>
      </c>
      <c r="F11" s="274">
        <v>2672911</v>
      </c>
      <c r="G11" s="337" t="s">
        <v>137</v>
      </c>
      <c r="H11" s="274">
        <v>3873385</v>
      </c>
      <c r="I11" s="337" t="s">
        <v>137</v>
      </c>
      <c r="J11" s="274">
        <v>14671564</v>
      </c>
      <c r="K11" s="337" t="s">
        <v>137</v>
      </c>
      <c r="L11" s="274">
        <v>17311362</v>
      </c>
      <c r="M11" s="337" t="s">
        <v>137</v>
      </c>
      <c r="N11" s="274">
        <v>8906891</v>
      </c>
      <c r="O11" s="337" t="s">
        <v>137</v>
      </c>
      <c r="P11" s="274">
        <v>9002752</v>
      </c>
      <c r="Q11" s="337" t="s">
        <v>137</v>
      </c>
      <c r="R11" s="274">
        <v>5338183</v>
      </c>
      <c r="S11" s="336"/>
      <c r="T11" s="278">
        <v>82</v>
      </c>
      <c r="U11" s="336"/>
      <c r="V11" s="274">
        <v>36747825</v>
      </c>
      <c r="W11" s="336"/>
      <c r="X11" s="270">
        <f t="shared" si="0"/>
        <v>0.17852057910910374</v>
      </c>
      <c r="Y11" s="403">
        <f t="shared" si="1"/>
        <v>0.10540446951622306</v>
      </c>
    </row>
    <row r="12" spans="1:25" x14ac:dyDescent="0.25">
      <c r="A12" s="273">
        <v>1953</v>
      </c>
      <c r="B12" s="274">
        <v>5052515</v>
      </c>
      <c r="C12" s="337" t="s">
        <v>137</v>
      </c>
      <c r="D12" s="274">
        <v>6558748</v>
      </c>
      <c r="E12" s="337" t="s">
        <v>137</v>
      </c>
      <c r="F12" s="274">
        <v>2512376</v>
      </c>
      <c r="G12" s="337" t="s">
        <v>137</v>
      </c>
      <c r="H12" s="274">
        <v>3770982</v>
      </c>
      <c r="I12" s="337" t="s">
        <v>137</v>
      </c>
      <c r="J12" s="274">
        <v>15339206</v>
      </c>
      <c r="K12" s="337" t="s">
        <v>137</v>
      </c>
      <c r="L12" s="274">
        <v>18211754</v>
      </c>
      <c r="M12" s="337" t="s">
        <v>137</v>
      </c>
      <c r="N12" s="274">
        <v>9030055</v>
      </c>
      <c r="O12" s="337" t="s">
        <v>137</v>
      </c>
      <c r="P12" s="274">
        <v>9123022</v>
      </c>
      <c r="Q12" s="337" t="s">
        <v>137</v>
      </c>
      <c r="R12" s="274">
        <v>5730355</v>
      </c>
      <c r="S12" s="336"/>
      <c r="T12" s="278">
        <v>-39</v>
      </c>
      <c r="U12" s="336"/>
      <c r="V12" s="274">
        <v>37664468</v>
      </c>
      <c r="W12" s="336"/>
      <c r="X12" s="270">
        <f t="shared" si="0"/>
        <v>0.17413621772116894</v>
      </c>
      <c r="Y12" s="403">
        <f t="shared" si="1"/>
        <v>0.10012041056839034</v>
      </c>
    </row>
    <row r="13" spans="1:25" x14ac:dyDescent="0.25">
      <c r="A13" s="275">
        <v>1954</v>
      </c>
      <c r="B13" s="276">
        <v>5262307</v>
      </c>
      <c r="C13" s="339" t="s">
        <v>137</v>
      </c>
      <c r="D13" s="276">
        <v>6846058</v>
      </c>
      <c r="E13" s="339" t="s">
        <v>137</v>
      </c>
      <c r="F13" s="276">
        <v>2457578</v>
      </c>
      <c r="G13" s="339" t="s">
        <v>137</v>
      </c>
      <c r="H13" s="276">
        <v>3732921</v>
      </c>
      <c r="I13" s="339" t="s">
        <v>137</v>
      </c>
      <c r="J13" s="276">
        <v>14317111</v>
      </c>
      <c r="K13" s="339" t="s">
        <v>137</v>
      </c>
      <c r="L13" s="276">
        <v>17157695</v>
      </c>
      <c r="M13" s="339" t="s">
        <v>137</v>
      </c>
      <c r="N13" s="276">
        <v>8822551</v>
      </c>
      <c r="O13" s="339" t="s">
        <v>137</v>
      </c>
      <c r="P13" s="276">
        <v>8902617</v>
      </c>
      <c r="Q13" s="339" t="s">
        <v>137</v>
      </c>
      <c r="R13" s="276">
        <v>5779745</v>
      </c>
      <c r="S13" s="338"/>
      <c r="T13" s="279">
        <v>91</v>
      </c>
      <c r="U13" s="338"/>
      <c r="V13" s="276">
        <v>36639382</v>
      </c>
      <c r="W13" s="338"/>
      <c r="X13" s="270">
        <f t="shared" si="0"/>
        <v>0.18684971269438988</v>
      </c>
      <c r="Y13" s="403">
        <f t="shared" si="1"/>
        <v>0.10188275009660371</v>
      </c>
    </row>
    <row r="14" spans="1:25" x14ac:dyDescent="0.25">
      <c r="A14" s="273">
        <v>1955</v>
      </c>
      <c r="B14" s="274">
        <v>5607812</v>
      </c>
      <c r="C14" s="337" t="s">
        <v>137</v>
      </c>
      <c r="D14" s="274">
        <v>7277988</v>
      </c>
      <c r="E14" s="337" t="s">
        <v>137</v>
      </c>
      <c r="F14" s="274">
        <v>2561252</v>
      </c>
      <c r="G14" s="337" t="s">
        <v>137</v>
      </c>
      <c r="H14" s="274">
        <v>3895140</v>
      </c>
      <c r="I14" s="337" t="s">
        <v>137</v>
      </c>
      <c r="J14" s="274">
        <v>16102980</v>
      </c>
      <c r="K14" s="337" t="s">
        <v>137</v>
      </c>
      <c r="L14" s="274">
        <v>19484608</v>
      </c>
      <c r="M14" s="337" t="s">
        <v>137</v>
      </c>
      <c r="N14" s="274">
        <v>9474426</v>
      </c>
      <c r="O14" s="337" t="s">
        <v>137</v>
      </c>
      <c r="P14" s="274">
        <v>9550205</v>
      </c>
      <c r="Q14" s="337" t="s">
        <v>137</v>
      </c>
      <c r="R14" s="274">
        <v>6461471</v>
      </c>
      <c r="S14" s="336"/>
      <c r="T14" s="278">
        <v>30</v>
      </c>
      <c r="U14" s="336"/>
      <c r="V14" s="274">
        <v>40207971</v>
      </c>
      <c r="W14" s="336"/>
      <c r="X14" s="270">
        <f t="shared" si="0"/>
        <v>0.18100858658100405</v>
      </c>
      <c r="Y14" s="403">
        <f t="shared" si="1"/>
        <v>9.6874821164191549E-2</v>
      </c>
    </row>
    <row r="15" spans="1:25" x14ac:dyDescent="0.25">
      <c r="A15" s="273">
        <v>1956</v>
      </c>
      <c r="B15" s="274">
        <v>5839383</v>
      </c>
      <c r="C15" s="337" t="s">
        <v>137</v>
      </c>
      <c r="D15" s="274">
        <v>7662725</v>
      </c>
      <c r="E15" s="337" t="s">
        <v>137</v>
      </c>
      <c r="F15" s="274">
        <v>2606854</v>
      </c>
      <c r="G15" s="337" t="s">
        <v>137</v>
      </c>
      <c r="H15" s="274">
        <v>4022859</v>
      </c>
      <c r="I15" s="337" t="s">
        <v>137</v>
      </c>
      <c r="J15" s="274">
        <v>16575573</v>
      </c>
      <c r="K15" s="337" t="s">
        <v>137</v>
      </c>
      <c r="L15" s="274">
        <v>20209479</v>
      </c>
      <c r="M15" s="337" t="s">
        <v>137</v>
      </c>
      <c r="N15" s="274">
        <v>9790320</v>
      </c>
      <c r="O15" s="337" t="s">
        <v>137</v>
      </c>
      <c r="P15" s="274">
        <v>9859364</v>
      </c>
      <c r="Q15" s="337" t="s">
        <v>137</v>
      </c>
      <c r="R15" s="274">
        <v>6942296</v>
      </c>
      <c r="S15" s="336"/>
      <c r="T15" s="278">
        <v>-174</v>
      </c>
      <c r="U15" s="336"/>
      <c r="V15" s="274">
        <v>41754252</v>
      </c>
      <c r="W15" s="336"/>
      <c r="X15" s="270">
        <f t="shared" si="0"/>
        <v>0.18351963292265419</v>
      </c>
      <c r="Y15" s="403">
        <f t="shared" si="1"/>
        <v>9.6346091890234312E-2</v>
      </c>
    </row>
    <row r="16" spans="1:25" x14ac:dyDescent="0.25">
      <c r="A16" s="275">
        <v>1957</v>
      </c>
      <c r="B16" s="276">
        <v>5743900</v>
      </c>
      <c r="C16" s="339" t="s">
        <v>137</v>
      </c>
      <c r="D16" s="276">
        <v>7712000</v>
      </c>
      <c r="E16" s="339" t="s">
        <v>137</v>
      </c>
      <c r="F16" s="276">
        <v>2449291</v>
      </c>
      <c r="G16" s="339" t="s">
        <v>137</v>
      </c>
      <c r="H16" s="276">
        <v>3960787</v>
      </c>
      <c r="I16" s="339" t="s">
        <v>137</v>
      </c>
      <c r="J16" s="276">
        <v>16526394</v>
      </c>
      <c r="K16" s="339" t="s">
        <v>137</v>
      </c>
      <c r="L16" s="276">
        <v>20218258</v>
      </c>
      <c r="M16" s="339" t="s">
        <v>137</v>
      </c>
      <c r="N16" s="276">
        <v>9836694</v>
      </c>
      <c r="O16" s="339" t="s">
        <v>137</v>
      </c>
      <c r="P16" s="276">
        <v>9896269</v>
      </c>
      <c r="Q16" s="339" t="s">
        <v>137</v>
      </c>
      <c r="R16" s="276">
        <v>7231035</v>
      </c>
      <c r="S16" s="338"/>
      <c r="T16" s="279">
        <v>-128</v>
      </c>
      <c r="U16" s="338"/>
      <c r="V16" s="276">
        <v>41787186</v>
      </c>
      <c r="W16" s="338"/>
      <c r="X16" s="270">
        <f t="shared" si="0"/>
        <v>0.1845541836676918</v>
      </c>
      <c r="Y16" s="403">
        <f t="shared" si="1"/>
        <v>9.4784726590586885E-2</v>
      </c>
    </row>
    <row r="17" spans="1:25" x14ac:dyDescent="0.25">
      <c r="A17" s="273">
        <v>1958</v>
      </c>
      <c r="B17" s="274">
        <v>6125370</v>
      </c>
      <c r="C17" s="337" t="s">
        <v>137</v>
      </c>
      <c r="D17" s="274">
        <v>8200674</v>
      </c>
      <c r="E17" s="337" t="s">
        <v>137</v>
      </c>
      <c r="F17" s="274">
        <v>2557205</v>
      </c>
      <c r="G17" s="337" t="s">
        <v>137</v>
      </c>
      <c r="H17" s="274">
        <v>4119156</v>
      </c>
      <c r="I17" s="337" t="s">
        <v>137</v>
      </c>
      <c r="J17" s="274">
        <v>15812501</v>
      </c>
      <c r="K17" s="337" t="s">
        <v>137</v>
      </c>
      <c r="L17" s="274">
        <v>19321087</v>
      </c>
      <c r="M17" s="337" t="s">
        <v>137</v>
      </c>
      <c r="N17" s="274">
        <v>9952005</v>
      </c>
      <c r="O17" s="337" t="s">
        <v>137</v>
      </c>
      <c r="P17" s="274">
        <v>10004101</v>
      </c>
      <c r="Q17" s="337" t="s">
        <v>137</v>
      </c>
      <c r="R17" s="274">
        <v>7197936</v>
      </c>
      <c r="S17" s="336"/>
      <c r="T17" s="278">
        <v>11</v>
      </c>
      <c r="U17" s="336"/>
      <c r="V17" s="274">
        <v>41645028</v>
      </c>
      <c r="W17" s="336"/>
      <c r="X17" s="270">
        <f t="shared" si="0"/>
        <v>0.19691844126026281</v>
      </c>
      <c r="Y17" s="403">
        <f t="shared" si="1"/>
        <v>9.8911111309614205E-2</v>
      </c>
    </row>
    <row r="18" spans="1:25" x14ac:dyDescent="0.25">
      <c r="A18" s="273">
        <v>1959</v>
      </c>
      <c r="B18" s="274">
        <v>6188311</v>
      </c>
      <c r="C18" s="337" t="s">
        <v>137</v>
      </c>
      <c r="D18" s="274">
        <v>8411866</v>
      </c>
      <c r="E18" s="337" t="s">
        <v>137</v>
      </c>
      <c r="F18" s="274">
        <v>2649390</v>
      </c>
      <c r="G18" s="337" t="s">
        <v>137</v>
      </c>
      <c r="H18" s="274">
        <v>4372186</v>
      </c>
      <c r="I18" s="337" t="s">
        <v>137</v>
      </c>
      <c r="J18" s="274">
        <v>16536173</v>
      </c>
      <c r="K18" s="337" t="s">
        <v>137</v>
      </c>
      <c r="L18" s="274">
        <v>20333201</v>
      </c>
      <c r="M18" s="337" t="s">
        <v>137</v>
      </c>
      <c r="N18" s="274">
        <v>10297614</v>
      </c>
      <c r="O18" s="337" t="s">
        <v>137</v>
      </c>
      <c r="P18" s="274">
        <v>10348530</v>
      </c>
      <c r="Q18" s="337" t="s">
        <v>137</v>
      </c>
      <c r="R18" s="274">
        <v>7794295</v>
      </c>
      <c r="S18" s="336"/>
      <c r="T18" s="278">
        <v>-61</v>
      </c>
      <c r="U18" s="336"/>
      <c r="V18" s="274">
        <v>43465722</v>
      </c>
      <c r="W18" s="336"/>
      <c r="X18" s="270">
        <f t="shared" si="0"/>
        <v>0.19352873052471095</v>
      </c>
      <c r="Y18" s="403">
        <f t="shared" si="1"/>
        <v>0.10058928734693513</v>
      </c>
    </row>
    <row r="19" spans="1:25" x14ac:dyDescent="0.25">
      <c r="A19" s="275">
        <v>1960</v>
      </c>
      <c r="B19" s="276">
        <v>6650835</v>
      </c>
      <c r="C19" s="339" t="s">
        <v>137</v>
      </c>
      <c r="D19" s="276">
        <v>9039418</v>
      </c>
      <c r="E19" s="339" t="s">
        <v>137</v>
      </c>
      <c r="F19" s="276">
        <v>2722565</v>
      </c>
      <c r="G19" s="339" t="s">
        <v>137</v>
      </c>
      <c r="H19" s="276">
        <v>4609400</v>
      </c>
      <c r="I19" s="339" t="s">
        <v>137</v>
      </c>
      <c r="J19" s="276">
        <v>16995524</v>
      </c>
      <c r="K19" s="339" t="s">
        <v>137</v>
      </c>
      <c r="L19" s="276">
        <v>20841687</v>
      </c>
      <c r="M19" s="339" t="s">
        <v>137</v>
      </c>
      <c r="N19" s="276">
        <v>10559596</v>
      </c>
      <c r="O19" s="339" t="s">
        <v>137</v>
      </c>
      <c r="P19" s="276">
        <v>10595943</v>
      </c>
      <c r="Q19" s="339" t="s">
        <v>137</v>
      </c>
      <c r="R19" s="276">
        <v>8157929</v>
      </c>
      <c r="S19" s="339" t="s">
        <v>137</v>
      </c>
      <c r="T19" s="279">
        <v>7</v>
      </c>
      <c r="U19" s="339" t="s">
        <v>137</v>
      </c>
      <c r="V19" s="276">
        <v>45086455</v>
      </c>
      <c r="W19" s="339" t="s">
        <v>137</v>
      </c>
      <c r="X19" s="270">
        <f t="shared" si="0"/>
        <v>0.20049076823626963</v>
      </c>
      <c r="Y19" s="403">
        <f t="shared" si="1"/>
        <v>0.10223469554215341</v>
      </c>
    </row>
    <row r="20" spans="1:25" x14ac:dyDescent="0.25">
      <c r="A20" s="273">
        <v>1961</v>
      </c>
      <c r="B20" s="274">
        <v>6775610</v>
      </c>
      <c r="C20" s="337" t="s">
        <v>137</v>
      </c>
      <c r="D20" s="274">
        <v>9286024</v>
      </c>
      <c r="E20" s="337" t="s">
        <v>137</v>
      </c>
      <c r="F20" s="274">
        <v>2764986</v>
      </c>
      <c r="G20" s="337" t="s">
        <v>137</v>
      </c>
      <c r="H20" s="274">
        <v>4727663</v>
      </c>
      <c r="I20" s="337" t="s">
        <v>137</v>
      </c>
      <c r="J20" s="274">
        <v>17012051</v>
      </c>
      <c r="K20" s="337" t="s">
        <v>137</v>
      </c>
      <c r="L20" s="274">
        <v>20955128</v>
      </c>
      <c r="M20" s="337" t="s">
        <v>137</v>
      </c>
      <c r="N20" s="274">
        <v>10733732</v>
      </c>
      <c r="O20" s="337" t="s">
        <v>137</v>
      </c>
      <c r="P20" s="274">
        <v>10769126</v>
      </c>
      <c r="Q20" s="337" t="s">
        <v>137</v>
      </c>
      <c r="R20" s="274">
        <v>8451561</v>
      </c>
      <c r="S20" s="337" t="s">
        <v>137</v>
      </c>
      <c r="T20" s="278">
        <v>-103</v>
      </c>
      <c r="U20" s="337" t="s">
        <v>137</v>
      </c>
      <c r="V20" s="274">
        <v>45737837</v>
      </c>
      <c r="W20" s="337" t="s">
        <v>137</v>
      </c>
      <c r="X20" s="270">
        <f t="shared" si="0"/>
        <v>0.20302717856990046</v>
      </c>
      <c r="Y20" s="403">
        <f t="shared" si="1"/>
        <v>0.10336437641334023</v>
      </c>
    </row>
    <row r="21" spans="1:25" x14ac:dyDescent="0.25">
      <c r="A21" s="273">
        <v>1962</v>
      </c>
      <c r="B21" s="274">
        <v>7079711</v>
      </c>
      <c r="C21" s="337" t="s">
        <v>137</v>
      </c>
      <c r="D21" s="274">
        <v>9782420</v>
      </c>
      <c r="E21" s="337" t="s">
        <v>137</v>
      </c>
      <c r="F21" s="274">
        <v>2923873</v>
      </c>
      <c r="G21" s="337" t="s">
        <v>137</v>
      </c>
      <c r="H21" s="274">
        <v>5036386</v>
      </c>
      <c r="I21" s="337" t="s">
        <v>137</v>
      </c>
      <c r="J21" s="274">
        <v>17610477</v>
      </c>
      <c r="K21" s="337" t="s">
        <v>137</v>
      </c>
      <c r="L21" s="274">
        <v>21788192</v>
      </c>
      <c r="M21" s="337" t="s">
        <v>137</v>
      </c>
      <c r="N21" s="274">
        <v>11184889</v>
      </c>
      <c r="O21" s="337" t="s">
        <v>137</v>
      </c>
      <c r="P21" s="274">
        <v>11219481</v>
      </c>
      <c r="Q21" s="337" t="s">
        <v>137</v>
      </c>
      <c r="R21" s="274">
        <v>9027528</v>
      </c>
      <c r="S21" s="337" t="s">
        <v>137</v>
      </c>
      <c r="T21" s="278">
        <v>-42</v>
      </c>
      <c r="U21" s="337" t="s">
        <v>137</v>
      </c>
      <c r="V21" s="274">
        <v>47826437</v>
      </c>
      <c r="W21" s="337" t="s">
        <v>137</v>
      </c>
      <c r="X21" s="270">
        <f t="shared" si="0"/>
        <v>0.20454001204396641</v>
      </c>
      <c r="Y21" s="403">
        <f t="shared" si="1"/>
        <v>0.10530548198687684</v>
      </c>
    </row>
    <row r="22" spans="1:25" x14ac:dyDescent="0.25">
      <c r="A22" s="275">
        <v>1963</v>
      </c>
      <c r="B22" s="276">
        <v>7089813</v>
      </c>
      <c r="C22" s="339" t="s">
        <v>137</v>
      </c>
      <c r="D22" s="276">
        <v>9988479</v>
      </c>
      <c r="E22" s="339" t="s">
        <v>137</v>
      </c>
      <c r="F22" s="276">
        <v>2921180</v>
      </c>
      <c r="G22" s="339" t="s">
        <v>137</v>
      </c>
      <c r="H22" s="276">
        <v>5250646</v>
      </c>
      <c r="I22" s="339" t="s">
        <v>137</v>
      </c>
      <c r="J22" s="276">
        <v>18388155</v>
      </c>
      <c r="K22" s="339" t="s">
        <v>137</v>
      </c>
      <c r="L22" s="276">
        <v>22751190</v>
      </c>
      <c r="M22" s="339" t="s">
        <v>137</v>
      </c>
      <c r="N22" s="276">
        <v>11620029</v>
      </c>
      <c r="O22" s="339" t="s">
        <v>137</v>
      </c>
      <c r="P22" s="276">
        <v>11653755</v>
      </c>
      <c r="Q22" s="339" t="s">
        <v>137</v>
      </c>
      <c r="R22" s="276">
        <v>9624895</v>
      </c>
      <c r="S22" s="339" t="s">
        <v>137</v>
      </c>
      <c r="T22" s="279">
        <v>124</v>
      </c>
      <c r="U22" s="339" t="s">
        <v>137</v>
      </c>
      <c r="V22" s="276">
        <v>49644195</v>
      </c>
      <c r="W22" s="339" t="s">
        <v>137</v>
      </c>
      <c r="X22" s="270">
        <f t="shared" si="0"/>
        <v>0.20120134891904279</v>
      </c>
      <c r="Y22" s="403">
        <f t="shared" si="1"/>
        <v>0.1057655582893428</v>
      </c>
    </row>
    <row r="23" spans="1:25" x14ac:dyDescent="0.25">
      <c r="A23" s="273">
        <v>1964</v>
      </c>
      <c r="B23" s="274">
        <v>7111751</v>
      </c>
      <c r="C23" s="337" t="s">
        <v>137</v>
      </c>
      <c r="D23" s="274">
        <v>10240574</v>
      </c>
      <c r="E23" s="337" t="s">
        <v>137</v>
      </c>
      <c r="F23" s="274">
        <v>2977204</v>
      </c>
      <c r="G23" s="337" t="s">
        <v>137</v>
      </c>
      <c r="H23" s="274">
        <v>5465993</v>
      </c>
      <c r="I23" s="337" t="s">
        <v>137</v>
      </c>
      <c r="J23" s="274">
        <v>19449358</v>
      </c>
      <c r="K23" s="337" t="s">
        <v>137</v>
      </c>
      <c r="L23" s="274">
        <v>24111354</v>
      </c>
      <c r="M23" s="337" t="s">
        <v>137</v>
      </c>
      <c r="N23" s="274">
        <v>11963238</v>
      </c>
      <c r="O23" s="337" t="s">
        <v>137</v>
      </c>
      <c r="P23" s="274">
        <v>11997007</v>
      </c>
      <c r="Q23" s="337" t="s">
        <v>137</v>
      </c>
      <c r="R23" s="274">
        <v>10313377</v>
      </c>
      <c r="S23" s="337" t="s">
        <v>137</v>
      </c>
      <c r="T23" s="278">
        <v>-140</v>
      </c>
      <c r="U23" s="337" t="s">
        <v>137</v>
      </c>
      <c r="V23" s="274">
        <v>51814788</v>
      </c>
      <c r="W23" s="337" t="s">
        <v>137</v>
      </c>
      <c r="X23" s="270">
        <f t="shared" si="0"/>
        <v>0.19763805653320438</v>
      </c>
      <c r="Y23" s="403">
        <f t="shared" si="1"/>
        <v>0.10549098454286834</v>
      </c>
    </row>
    <row r="24" spans="1:25" x14ac:dyDescent="0.25">
      <c r="A24" s="273">
        <v>1965</v>
      </c>
      <c r="B24" s="274">
        <v>7279422</v>
      </c>
      <c r="C24" s="337" t="s">
        <v>137</v>
      </c>
      <c r="D24" s="274">
        <v>10639387</v>
      </c>
      <c r="E24" s="337" t="s">
        <v>137</v>
      </c>
      <c r="F24" s="274">
        <v>3176893</v>
      </c>
      <c r="G24" s="337" t="s">
        <v>137</v>
      </c>
      <c r="H24" s="274">
        <v>5845423</v>
      </c>
      <c r="I24" s="337" t="s">
        <v>137</v>
      </c>
      <c r="J24" s="274">
        <v>20147629</v>
      </c>
      <c r="K24" s="337" t="s">
        <v>137</v>
      </c>
      <c r="L24" s="274">
        <v>25097614</v>
      </c>
      <c r="M24" s="337" t="s">
        <v>137</v>
      </c>
      <c r="N24" s="274">
        <v>12398707</v>
      </c>
      <c r="O24" s="337" t="s">
        <v>137</v>
      </c>
      <c r="P24" s="274">
        <v>12432456</v>
      </c>
      <c r="Q24" s="337" t="s">
        <v>137</v>
      </c>
      <c r="R24" s="274">
        <v>11012229</v>
      </c>
      <c r="S24" s="337" t="s">
        <v>137</v>
      </c>
      <c r="T24" s="278">
        <v>121</v>
      </c>
      <c r="U24" s="336"/>
      <c r="V24" s="274">
        <v>54015001</v>
      </c>
      <c r="W24" s="337" t="s">
        <v>137</v>
      </c>
      <c r="X24" s="270">
        <f t="shared" si="0"/>
        <v>0.19697096737996914</v>
      </c>
      <c r="Y24" s="403">
        <f t="shared" si="1"/>
        <v>0.10821851137242412</v>
      </c>
    </row>
    <row r="25" spans="1:25" x14ac:dyDescent="0.25">
      <c r="A25" s="275">
        <v>1966</v>
      </c>
      <c r="B25" s="276">
        <v>7500386</v>
      </c>
      <c r="C25" s="339" t="s">
        <v>137</v>
      </c>
      <c r="D25" s="276">
        <v>11168630</v>
      </c>
      <c r="E25" s="339" t="s">
        <v>137</v>
      </c>
      <c r="F25" s="276">
        <v>3408944</v>
      </c>
      <c r="G25" s="339" t="s">
        <v>137</v>
      </c>
      <c r="H25" s="276">
        <v>6324047</v>
      </c>
      <c r="I25" s="339" t="s">
        <v>137</v>
      </c>
      <c r="J25" s="276">
        <v>21055032</v>
      </c>
      <c r="K25" s="339" t="s">
        <v>137</v>
      </c>
      <c r="L25" s="276">
        <v>26421623</v>
      </c>
      <c r="M25" s="339" t="s">
        <v>137</v>
      </c>
      <c r="N25" s="276">
        <v>13067522</v>
      </c>
      <c r="O25" s="339" t="s">
        <v>137</v>
      </c>
      <c r="P25" s="276">
        <v>13100235</v>
      </c>
      <c r="Q25" s="339" t="s">
        <v>137</v>
      </c>
      <c r="R25" s="276">
        <v>11982651</v>
      </c>
      <c r="S25" s="339" t="s">
        <v>137</v>
      </c>
      <c r="T25" s="279">
        <v>-203</v>
      </c>
      <c r="U25" s="338"/>
      <c r="V25" s="276">
        <v>57014332</v>
      </c>
      <c r="W25" s="339" t="s">
        <v>137</v>
      </c>
      <c r="X25" s="270">
        <f t="shared" si="0"/>
        <v>0.19589162247836212</v>
      </c>
      <c r="Y25" s="403">
        <f t="shared" si="1"/>
        <v>0.11092030333706268</v>
      </c>
    </row>
    <row r="26" spans="1:25" x14ac:dyDescent="0.25">
      <c r="A26" s="273">
        <v>1967</v>
      </c>
      <c r="B26" s="274">
        <v>7711360</v>
      </c>
      <c r="C26" s="337" t="s">
        <v>137</v>
      </c>
      <c r="D26" s="274">
        <v>11639275</v>
      </c>
      <c r="E26" s="337" t="s">
        <v>137</v>
      </c>
      <c r="F26" s="274">
        <v>3767693</v>
      </c>
      <c r="G26" s="337" t="s">
        <v>137</v>
      </c>
      <c r="H26" s="274">
        <v>6899205</v>
      </c>
      <c r="I26" s="337" t="s">
        <v>137</v>
      </c>
      <c r="J26" s="274">
        <v>21012944</v>
      </c>
      <c r="K26" s="337" t="s">
        <v>137</v>
      </c>
      <c r="L26" s="274">
        <v>26614298</v>
      </c>
      <c r="M26" s="337" t="s">
        <v>137</v>
      </c>
      <c r="N26" s="274">
        <v>13718194</v>
      </c>
      <c r="O26" s="337" t="s">
        <v>137</v>
      </c>
      <c r="P26" s="274">
        <v>13752076</v>
      </c>
      <c r="Q26" s="337" t="s">
        <v>137</v>
      </c>
      <c r="R26" s="274">
        <v>12694663</v>
      </c>
      <c r="S26" s="337" t="s">
        <v>137</v>
      </c>
      <c r="T26" s="278">
        <v>-333</v>
      </c>
      <c r="U26" s="336"/>
      <c r="V26" s="274">
        <v>58904521</v>
      </c>
      <c r="W26" s="337" t="s">
        <v>137</v>
      </c>
      <c r="X26" s="270">
        <f t="shared" si="0"/>
        <v>0.19759561409556323</v>
      </c>
      <c r="Y26" s="403">
        <f t="shared" si="1"/>
        <v>0.11712522032052514</v>
      </c>
    </row>
    <row r="27" spans="1:25" x14ac:dyDescent="0.25">
      <c r="A27" s="273">
        <v>1968</v>
      </c>
      <c r="B27" s="274">
        <v>7932745</v>
      </c>
      <c r="C27" s="337" t="s">
        <v>137</v>
      </c>
      <c r="D27" s="274">
        <v>12336290</v>
      </c>
      <c r="E27" s="337" t="s">
        <v>137</v>
      </c>
      <c r="F27" s="274">
        <v>3899460</v>
      </c>
      <c r="G27" s="337" t="s">
        <v>137</v>
      </c>
      <c r="H27" s="274">
        <v>7329032</v>
      </c>
      <c r="I27" s="337" t="s">
        <v>137</v>
      </c>
      <c r="J27" s="274">
        <v>21868985</v>
      </c>
      <c r="K27" s="337" t="s">
        <v>137</v>
      </c>
      <c r="L27" s="274">
        <v>27883171</v>
      </c>
      <c r="M27" s="337" t="s">
        <v>137</v>
      </c>
      <c r="N27" s="274">
        <v>14831225</v>
      </c>
      <c r="O27" s="337" t="s">
        <v>137</v>
      </c>
      <c r="P27" s="274">
        <v>14865775</v>
      </c>
      <c r="Q27" s="337" t="s">
        <v>137</v>
      </c>
      <c r="R27" s="274">
        <v>13881853</v>
      </c>
      <c r="S27" s="337" t="s">
        <v>137</v>
      </c>
      <c r="T27" s="278">
        <v>238</v>
      </c>
      <c r="U27" s="336"/>
      <c r="V27" s="274">
        <v>62414507</v>
      </c>
      <c r="W27" s="337" t="s">
        <v>137</v>
      </c>
      <c r="X27" s="270">
        <f t="shared" si="0"/>
        <v>0.19765100443715752</v>
      </c>
      <c r="Y27" s="403">
        <f t="shared" si="1"/>
        <v>0.11742513643502783</v>
      </c>
    </row>
    <row r="28" spans="1:25" x14ac:dyDescent="0.25">
      <c r="A28" s="275">
        <v>1969</v>
      </c>
      <c r="B28" s="276">
        <v>8242797</v>
      </c>
      <c r="C28" s="339" t="s">
        <v>137</v>
      </c>
      <c r="D28" s="276">
        <v>13169156</v>
      </c>
      <c r="E28" s="339" t="s">
        <v>137</v>
      </c>
      <c r="F28" s="276">
        <v>4085279</v>
      </c>
      <c r="G28" s="339" t="s">
        <v>137</v>
      </c>
      <c r="H28" s="276">
        <v>7833219</v>
      </c>
      <c r="I28" s="339" t="s">
        <v>137</v>
      </c>
      <c r="J28" s="276">
        <v>22647702</v>
      </c>
      <c r="K28" s="339" t="s">
        <v>137</v>
      </c>
      <c r="L28" s="276">
        <v>29105400</v>
      </c>
      <c r="M28" s="339" t="s">
        <v>137</v>
      </c>
      <c r="N28" s="276">
        <v>15471249</v>
      </c>
      <c r="O28" s="339" t="s">
        <v>137</v>
      </c>
      <c r="P28" s="276">
        <v>15506506</v>
      </c>
      <c r="Q28" s="339" t="s">
        <v>137</v>
      </c>
      <c r="R28" s="276">
        <v>15167253</v>
      </c>
      <c r="S28" s="339" t="s">
        <v>137</v>
      </c>
      <c r="T28" s="279">
        <v>-260</v>
      </c>
      <c r="U28" s="339" t="s">
        <v>137</v>
      </c>
      <c r="V28" s="276">
        <v>65614020</v>
      </c>
      <c r="W28" s="339" t="s">
        <v>137</v>
      </c>
      <c r="X28" s="270">
        <f t="shared" si="0"/>
        <v>0.20070643438704105</v>
      </c>
      <c r="Y28" s="403">
        <f t="shared" si="1"/>
        <v>0.11938331167637649</v>
      </c>
    </row>
    <row r="29" spans="1:25" x14ac:dyDescent="0.25">
      <c r="A29" s="273">
        <v>1970</v>
      </c>
      <c r="B29" s="274">
        <v>8322406</v>
      </c>
      <c r="C29" s="337" t="s">
        <v>137</v>
      </c>
      <c r="D29" s="274">
        <v>13765758</v>
      </c>
      <c r="E29" s="337" t="s">
        <v>137</v>
      </c>
      <c r="F29" s="274">
        <v>4236666</v>
      </c>
      <c r="G29" s="337" t="s">
        <v>137</v>
      </c>
      <c r="H29" s="274">
        <v>8346295</v>
      </c>
      <c r="I29" s="337" t="s">
        <v>137</v>
      </c>
      <c r="J29" s="274">
        <v>22963900</v>
      </c>
      <c r="K29" s="337" t="s">
        <v>137</v>
      </c>
      <c r="L29" s="274">
        <v>29627901</v>
      </c>
      <c r="M29" s="337" t="s">
        <v>137</v>
      </c>
      <c r="N29" s="274">
        <v>16061890</v>
      </c>
      <c r="O29" s="337" t="s">
        <v>137</v>
      </c>
      <c r="P29" s="274">
        <v>16098249</v>
      </c>
      <c r="Q29" s="337" t="s">
        <v>137</v>
      </c>
      <c r="R29" s="274">
        <v>16253340</v>
      </c>
      <c r="S29" s="337" t="s">
        <v>137</v>
      </c>
      <c r="T29" s="278">
        <v>123</v>
      </c>
      <c r="U29" s="337" t="s">
        <v>137</v>
      </c>
      <c r="V29" s="274">
        <v>67838325</v>
      </c>
      <c r="W29" s="337" t="s">
        <v>137</v>
      </c>
      <c r="X29" s="270">
        <f t="shared" si="0"/>
        <v>0.20292007504607462</v>
      </c>
      <c r="Y29" s="403">
        <f t="shared" si="1"/>
        <v>0.12303215033684868</v>
      </c>
    </row>
    <row r="30" spans="1:25" x14ac:dyDescent="0.25">
      <c r="A30" s="273">
        <v>1971</v>
      </c>
      <c r="B30" s="274">
        <v>8427451</v>
      </c>
      <c r="C30" s="337" t="s">
        <v>137</v>
      </c>
      <c r="D30" s="274">
        <v>14246200</v>
      </c>
      <c r="E30" s="337" t="s">
        <v>137</v>
      </c>
      <c r="F30" s="274">
        <v>4323753</v>
      </c>
      <c r="G30" s="337" t="s">
        <v>137</v>
      </c>
      <c r="H30" s="274">
        <v>8720954</v>
      </c>
      <c r="I30" s="337" t="s">
        <v>137</v>
      </c>
      <c r="J30" s="274">
        <v>22719816</v>
      </c>
      <c r="K30" s="337" t="s">
        <v>137</v>
      </c>
      <c r="L30" s="274">
        <v>29585943</v>
      </c>
      <c r="M30" s="337" t="s">
        <v>137</v>
      </c>
      <c r="N30" s="274">
        <v>16694335</v>
      </c>
      <c r="O30" s="337" t="s">
        <v>137</v>
      </c>
      <c r="P30" s="274">
        <v>16730053</v>
      </c>
      <c r="Q30" s="337" t="s">
        <v>137</v>
      </c>
      <c r="R30" s="274">
        <v>17117795</v>
      </c>
      <c r="S30" s="337" t="s">
        <v>137</v>
      </c>
      <c r="T30" s="278">
        <v>-307</v>
      </c>
      <c r="U30" s="337" t="s">
        <v>137</v>
      </c>
      <c r="V30" s="274">
        <v>69282843</v>
      </c>
      <c r="W30" s="337" t="s">
        <v>137</v>
      </c>
      <c r="X30" s="270">
        <f t="shared" si="0"/>
        <v>0.20562377903574194</v>
      </c>
      <c r="Y30" s="403">
        <f t="shared" si="1"/>
        <v>0.12587465557670605</v>
      </c>
    </row>
    <row r="31" spans="1:25" x14ac:dyDescent="0.25">
      <c r="A31" s="275">
        <v>1972</v>
      </c>
      <c r="B31" s="276">
        <v>8627379</v>
      </c>
      <c r="C31" s="339" t="s">
        <v>137</v>
      </c>
      <c r="D31" s="276">
        <v>14857045</v>
      </c>
      <c r="E31" s="339" t="s">
        <v>137</v>
      </c>
      <c r="F31" s="276">
        <v>4411961</v>
      </c>
      <c r="G31" s="339" t="s">
        <v>137</v>
      </c>
      <c r="H31" s="276">
        <v>9183416</v>
      </c>
      <c r="I31" s="339" t="s">
        <v>137</v>
      </c>
      <c r="J31" s="276">
        <v>23516505</v>
      </c>
      <c r="K31" s="339" t="s">
        <v>137</v>
      </c>
      <c r="L31" s="276">
        <v>30930189</v>
      </c>
      <c r="M31" s="339" t="s">
        <v>137</v>
      </c>
      <c r="N31" s="276">
        <v>17682135</v>
      </c>
      <c r="O31" s="339" t="s">
        <v>137</v>
      </c>
      <c r="P31" s="276">
        <v>17717291</v>
      </c>
      <c r="Q31" s="339" t="s">
        <v>137</v>
      </c>
      <c r="R31" s="276">
        <v>18449961</v>
      </c>
      <c r="S31" s="339" t="s">
        <v>137</v>
      </c>
      <c r="T31" s="279">
        <v>-75</v>
      </c>
      <c r="U31" s="339" t="s">
        <v>137</v>
      </c>
      <c r="V31" s="276">
        <v>72687867</v>
      </c>
      <c r="W31" s="339" t="s">
        <v>137</v>
      </c>
      <c r="X31" s="270">
        <f t="shared" si="0"/>
        <v>0.20439511590015427</v>
      </c>
      <c r="Y31" s="403">
        <f t="shared" si="1"/>
        <v>0.12634042487448421</v>
      </c>
    </row>
    <row r="32" spans="1:25" x14ac:dyDescent="0.25">
      <c r="A32" s="273">
        <v>1973</v>
      </c>
      <c r="B32" s="274">
        <v>8225308</v>
      </c>
      <c r="C32" s="337" t="s">
        <v>137</v>
      </c>
      <c r="D32" s="274">
        <v>14897351</v>
      </c>
      <c r="E32" s="337" t="s">
        <v>137</v>
      </c>
      <c r="F32" s="274">
        <v>4422793</v>
      </c>
      <c r="G32" s="337" t="s">
        <v>137</v>
      </c>
      <c r="H32" s="274">
        <v>9542957</v>
      </c>
      <c r="I32" s="337" t="s">
        <v>137</v>
      </c>
      <c r="J32" s="274">
        <v>24720398</v>
      </c>
      <c r="K32" s="337" t="s">
        <v>137</v>
      </c>
      <c r="L32" s="274">
        <v>32623268</v>
      </c>
      <c r="M32" s="337" t="s">
        <v>137</v>
      </c>
      <c r="N32" s="274">
        <v>18577224</v>
      </c>
      <c r="O32" s="337" t="s">
        <v>137</v>
      </c>
      <c r="P32" s="274">
        <v>18612780</v>
      </c>
      <c r="Q32" s="337" t="s">
        <v>137</v>
      </c>
      <c r="R32" s="274">
        <v>19730632</v>
      </c>
      <c r="S32" s="337" t="s">
        <v>137</v>
      </c>
      <c r="T32" s="274">
        <v>7334</v>
      </c>
      <c r="U32" s="336"/>
      <c r="V32" s="274">
        <v>75683690</v>
      </c>
      <c r="W32" s="337" t="s">
        <v>137</v>
      </c>
      <c r="X32" s="270">
        <f t="shared" si="0"/>
        <v>0.19683700675799501</v>
      </c>
      <c r="Y32" s="403">
        <f t="shared" si="1"/>
        <v>0.12609000697508274</v>
      </c>
    </row>
    <row r="33" spans="1:25" x14ac:dyDescent="0.25">
      <c r="A33" s="273">
        <v>1974</v>
      </c>
      <c r="B33" s="274">
        <v>7907910</v>
      </c>
      <c r="C33" s="337" t="s">
        <v>137</v>
      </c>
      <c r="D33" s="274">
        <v>14654335</v>
      </c>
      <c r="E33" s="337" t="s">
        <v>137</v>
      </c>
      <c r="F33" s="274">
        <v>4259084</v>
      </c>
      <c r="G33" s="337" t="s">
        <v>137</v>
      </c>
      <c r="H33" s="274">
        <v>9393323</v>
      </c>
      <c r="I33" s="337" t="s">
        <v>137</v>
      </c>
      <c r="J33" s="274">
        <v>23795853</v>
      </c>
      <c r="K33" s="337" t="s">
        <v>137</v>
      </c>
      <c r="L33" s="274">
        <v>31787185</v>
      </c>
      <c r="M33" s="337" t="s">
        <v>137</v>
      </c>
      <c r="N33" s="274">
        <v>18087175</v>
      </c>
      <c r="O33" s="337" t="s">
        <v>137</v>
      </c>
      <c r="P33" s="274">
        <v>18120419</v>
      </c>
      <c r="Q33" s="337" t="s">
        <v>137</v>
      </c>
      <c r="R33" s="274">
        <v>19905241</v>
      </c>
      <c r="S33" s="337" t="s">
        <v>137</v>
      </c>
      <c r="T33" s="274">
        <v>7102</v>
      </c>
      <c r="U33" s="336"/>
      <c r="V33" s="274">
        <v>73962365</v>
      </c>
      <c r="W33" s="337" t="s">
        <v>137</v>
      </c>
      <c r="X33" s="270">
        <f t="shared" si="0"/>
        <v>0.19813232040376211</v>
      </c>
      <c r="Y33" s="403">
        <f t="shared" si="1"/>
        <v>0.12700138780040363</v>
      </c>
    </row>
    <row r="34" spans="1:25" x14ac:dyDescent="0.25">
      <c r="A34" s="275">
        <v>1975</v>
      </c>
      <c r="B34" s="276">
        <v>7989629</v>
      </c>
      <c r="C34" s="339" t="s">
        <v>137</v>
      </c>
      <c r="D34" s="276">
        <v>14813400</v>
      </c>
      <c r="E34" s="339" t="s">
        <v>137</v>
      </c>
      <c r="F34" s="276">
        <v>4059188</v>
      </c>
      <c r="G34" s="339" t="s">
        <v>137</v>
      </c>
      <c r="H34" s="276">
        <v>9492492</v>
      </c>
      <c r="I34" s="339" t="s">
        <v>137</v>
      </c>
      <c r="J34" s="276">
        <v>21434365</v>
      </c>
      <c r="K34" s="339" t="s">
        <v>137</v>
      </c>
      <c r="L34" s="276">
        <v>29413018</v>
      </c>
      <c r="M34" s="339" t="s">
        <v>137</v>
      </c>
      <c r="N34" s="276">
        <v>18210492</v>
      </c>
      <c r="O34" s="339" t="s">
        <v>137</v>
      </c>
      <c r="P34" s="276">
        <v>18245003</v>
      </c>
      <c r="Q34" s="339" t="s">
        <v>137</v>
      </c>
      <c r="R34" s="276">
        <v>20270238</v>
      </c>
      <c r="S34" s="339" t="s">
        <v>137</v>
      </c>
      <c r="T34" s="279">
        <v>640</v>
      </c>
      <c r="U34" s="338"/>
      <c r="V34" s="276">
        <v>71964553</v>
      </c>
      <c r="W34" s="339" t="s">
        <v>137</v>
      </c>
      <c r="X34" s="270">
        <f t="shared" si="0"/>
        <v>0.20584300718160509</v>
      </c>
      <c r="Y34" s="403">
        <f t="shared" si="1"/>
        <v>0.13190510611522871</v>
      </c>
    </row>
    <row r="35" spans="1:25" x14ac:dyDescent="0.25">
      <c r="A35" s="273">
        <v>1976</v>
      </c>
      <c r="B35" s="274">
        <v>8391135</v>
      </c>
      <c r="C35" s="337" t="s">
        <v>137</v>
      </c>
      <c r="D35" s="274">
        <v>15410259</v>
      </c>
      <c r="E35" s="337" t="s">
        <v>137</v>
      </c>
      <c r="F35" s="274">
        <v>4371469</v>
      </c>
      <c r="G35" s="337" t="s">
        <v>137</v>
      </c>
      <c r="H35" s="274">
        <v>10063334</v>
      </c>
      <c r="I35" s="337" t="s">
        <v>137</v>
      </c>
      <c r="J35" s="274">
        <v>22665169</v>
      </c>
      <c r="K35" s="337" t="s">
        <v>137</v>
      </c>
      <c r="L35" s="274">
        <v>31392821</v>
      </c>
      <c r="M35" s="337" t="s">
        <v>137</v>
      </c>
      <c r="N35" s="274">
        <v>19066676</v>
      </c>
      <c r="O35" s="337" t="s">
        <v>137</v>
      </c>
      <c r="P35" s="274">
        <v>19100798</v>
      </c>
      <c r="Q35" s="337" t="s">
        <v>137</v>
      </c>
      <c r="R35" s="274">
        <v>21472764</v>
      </c>
      <c r="S35" s="337" t="s">
        <v>137</v>
      </c>
      <c r="T35" s="274">
        <v>7613</v>
      </c>
      <c r="U35" s="336"/>
      <c r="V35" s="274">
        <v>75974826</v>
      </c>
      <c r="W35" s="337" t="s">
        <v>137</v>
      </c>
      <c r="X35" s="270">
        <f t="shared" si="0"/>
        <v>0.20283375180089258</v>
      </c>
      <c r="Y35" s="403">
        <f t="shared" si="1"/>
        <v>0.13245616383511033</v>
      </c>
    </row>
    <row r="36" spans="1:25" x14ac:dyDescent="0.25">
      <c r="A36" s="273">
        <v>1977</v>
      </c>
      <c r="B36" s="274">
        <v>8193619</v>
      </c>
      <c r="C36" s="337" t="s">
        <v>137</v>
      </c>
      <c r="D36" s="274">
        <v>15661713</v>
      </c>
      <c r="E36" s="337" t="s">
        <v>137</v>
      </c>
      <c r="F36" s="274">
        <v>4258152</v>
      </c>
      <c r="G36" s="337" t="s">
        <v>137</v>
      </c>
      <c r="H36" s="274">
        <v>10207599</v>
      </c>
      <c r="I36" s="337" t="s">
        <v>137</v>
      </c>
      <c r="J36" s="274">
        <v>23165296</v>
      </c>
      <c r="K36" s="337" t="s">
        <v>137</v>
      </c>
      <c r="L36" s="274">
        <v>32263009</v>
      </c>
      <c r="M36" s="337" t="s">
        <v>137</v>
      </c>
      <c r="N36" s="274">
        <v>19786215</v>
      </c>
      <c r="O36" s="337" t="s">
        <v>137</v>
      </c>
      <c r="P36" s="274">
        <v>19821590</v>
      </c>
      <c r="Q36" s="337" t="s">
        <v>137</v>
      </c>
      <c r="R36" s="274">
        <v>22550629</v>
      </c>
      <c r="S36" s="337" t="s">
        <v>137</v>
      </c>
      <c r="T36" s="274">
        <v>7418</v>
      </c>
      <c r="U36" s="336"/>
      <c r="V36" s="274">
        <v>77961329</v>
      </c>
      <c r="W36" s="337" t="s">
        <v>137</v>
      </c>
      <c r="X36" s="270">
        <f t="shared" si="0"/>
        <v>0.20089079035581858</v>
      </c>
      <c r="Y36" s="403">
        <f t="shared" si="1"/>
        <v>0.13093156736720074</v>
      </c>
    </row>
    <row r="37" spans="1:25" x14ac:dyDescent="0.25">
      <c r="A37" s="275">
        <v>1978</v>
      </c>
      <c r="B37" s="276">
        <v>8259943</v>
      </c>
      <c r="C37" s="339" t="s">
        <v>137</v>
      </c>
      <c r="D37" s="276">
        <v>16132287</v>
      </c>
      <c r="E37" s="339" t="s">
        <v>137</v>
      </c>
      <c r="F37" s="276">
        <v>4308941</v>
      </c>
      <c r="G37" s="339" t="s">
        <v>137</v>
      </c>
      <c r="H37" s="276">
        <v>10511880</v>
      </c>
      <c r="I37" s="339" t="s">
        <v>137</v>
      </c>
      <c r="J37" s="276">
        <v>23244019</v>
      </c>
      <c r="K37" s="339" t="s">
        <v>137</v>
      </c>
      <c r="L37" s="276">
        <v>32687549</v>
      </c>
      <c r="M37" s="339" t="s">
        <v>137</v>
      </c>
      <c r="N37" s="276">
        <v>20582761</v>
      </c>
      <c r="O37" s="339" t="s">
        <v>137</v>
      </c>
      <c r="P37" s="276">
        <v>20617064</v>
      </c>
      <c r="Q37" s="339" t="s">
        <v>137</v>
      </c>
      <c r="R37" s="276">
        <v>23553115</v>
      </c>
      <c r="S37" s="339" t="s">
        <v>137</v>
      </c>
      <c r="T37" s="276">
        <v>1619</v>
      </c>
      <c r="U37" s="338"/>
      <c r="V37" s="276">
        <v>79950399</v>
      </c>
      <c r="W37" s="339" t="s">
        <v>137</v>
      </c>
      <c r="X37" s="270">
        <f t="shared" si="0"/>
        <v>0.20177869281177696</v>
      </c>
      <c r="Y37" s="403">
        <f t="shared" si="1"/>
        <v>0.13148001925543862</v>
      </c>
    </row>
    <row r="38" spans="1:25" x14ac:dyDescent="0.25">
      <c r="A38" s="273">
        <v>1979</v>
      </c>
      <c r="B38" s="274">
        <v>7918910</v>
      </c>
      <c r="C38" s="337" t="s">
        <v>137</v>
      </c>
      <c r="D38" s="274">
        <v>15812724</v>
      </c>
      <c r="E38" s="337" t="s">
        <v>137</v>
      </c>
      <c r="F38" s="274">
        <v>4365844</v>
      </c>
      <c r="G38" s="337" t="s">
        <v>137</v>
      </c>
      <c r="H38" s="274">
        <v>10648024</v>
      </c>
      <c r="I38" s="337" t="s">
        <v>137</v>
      </c>
      <c r="J38" s="274">
        <v>24191813</v>
      </c>
      <c r="K38" s="337" t="s">
        <v>137</v>
      </c>
      <c r="L38" s="274">
        <v>33924738</v>
      </c>
      <c r="M38" s="337" t="s">
        <v>137</v>
      </c>
      <c r="N38" s="274">
        <v>20437252</v>
      </c>
      <c r="O38" s="337" t="s">
        <v>137</v>
      </c>
      <c r="P38" s="274">
        <v>20471532</v>
      </c>
      <c r="Q38" s="337" t="s">
        <v>137</v>
      </c>
      <c r="R38" s="274">
        <v>23943197</v>
      </c>
      <c r="S38" s="337" t="s">
        <v>137</v>
      </c>
      <c r="T38" s="274">
        <v>1564</v>
      </c>
      <c r="U38" s="336"/>
      <c r="V38" s="274">
        <v>80858582</v>
      </c>
      <c r="W38" s="337" t="s">
        <v>137</v>
      </c>
      <c r="X38" s="270">
        <f t="shared" si="0"/>
        <v>0.19556024368569808</v>
      </c>
      <c r="Y38" s="403">
        <f t="shared" si="1"/>
        <v>0.13168699891373312</v>
      </c>
    </row>
    <row r="39" spans="1:25" x14ac:dyDescent="0.25">
      <c r="A39" s="273">
        <v>1980</v>
      </c>
      <c r="B39" s="274">
        <v>7439405</v>
      </c>
      <c r="C39" s="337" t="s">
        <v>137</v>
      </c>
      <c r="D39" s="274">
        <v>15753380</v>
      </c>
      <c r="E39" s="337" t="s">
        <v>137</v>
      </c>
      <c r="F39" s="274">
        <v>4104984</v>
      </c>
      <c r="G39" s="337" t="s">
        <v>137</v>
      </c>
      <c r="H39" s="274">
        <v>10578258</v>
      </c>
      <c r="I39" s="337" t="s">
        <v>137</v>
      </c>
      <c r="J39" s="274">
        <v>22594841</v>
      </c>
      <c r="K39" s="337" t="s">
        <v>137</v>
      </c>
      <c r="L39" s="274">
        <v>32039432</v>
      </c>
      <c r="M39" s="337" t="s">
        <v>137</v>
      </c>
      <c r="N39" s="274">
        <v>19659098</v>
      </c>
      <c r="O39" s="337" t="s">
        <v>137</v>
      </c>
      <c r="P39" s="274">
        <v>19696690</v>
      </c>
      <c r="Q39" s="337" t="s">
        <v>137</v>
      </c>
      <c r="R39" s="274">
        <v>24269432</v>
      </c>
      <c r="S39" s="337" t="s">
        <v>137</v>
      </c>
      <c r="T39" s="274">
        <v>-1080</v>
      </c>
      <c r="U39" s="336"/>
      <c r="V39" s="274">
        <v>78066681</v>
      </c>
      <c r="W39" s="337" t="s">
        <v>137</v>
      </c>
      <c r="X39" s="270">
        <f t="shared" si="0"/>
        <v>0.20179389975603035</v>
      </c>
      <c r="Y39" s="403">
        <f t="shared" si="1"/>
        <v>0.13550285300331905</v>
      </c>
    </row>
    <row r="40" spans="1:25" x14ac:dyDescent="0.25">
      <c r="A40" s="275">
        <v>1981</v>
      </c>
      <c r="B40" s="276">
        <v>7045285</v>
      </c>
      <c r="C40" s="339" t="s">
        <v>137</v>
      </c>
      <c r="D40" s="276">
        <v>15261544</v>
      </c>
      <c r="E40" s="339" t="s">
        <v>137</v>
      </c>
      <c r="F40" s="276">
        <v>3837025</v>
      </c>
      <c r="G40" s="339" t="s">
        <v>137</v>
      </c>
      <c r="H40" s="276">
        <v>10615891</v>
      </c>
      <c r="I40" s="339" t="s">
        <v>137</v>
      </c>
      <c r="J40" s="276">
        <v>21318164</v>
      </c>
      <c r="K40" s="339" t="s">
        <v>137</v>
      </c>
      <c r="L40" s="276">
        <v>30711562</v>
      </c>
      <c r="M40" s="339" t="s">
        <v>137</v>
      </c>
      <c r="N40" s="276">
        <v>19477771</v>
      </c>
      <c r="O40" s="339" t="s">
        <v>137</v>
      </c>
      <c r="P40" s="276">
        <v>19514013</v>
      </c>
      <c r="Q40" s="339" t="s">
        <v>137</v>
      </c>
      <c r="R40" s="276">
        <v>24424767</v>
      </c>
      <c r="S40" s="339" t="s">
        <v>137</v>
      </c>
      <c r="T40" s="276">
        <v>2767</v>
      </c>
      <c r="U40" s="338"/>
      <c r="V40" s="276">
        <v>76105778</v>
      </c>
      <c r="W40" s="339" t="s">
        <v>137</v>
      </c>
      <c r="X40" s="270">
        <f t="shared" si="0"/>
        <v>0.20053068769627452</v>
      </c>
      <c r="Y40" s="403">
        <f t="shared" si="1"/>
        <v>0.13948863383276891</v>
      </c>
    </row>
    <row r="41" spans="1:25" x14ac:dyDescent="0.25">
      <c r="A41" s="273">
        <v>1982</v>
      </c>
      <c r="B41" s="274">
        <v>7146587</v>
      </c>
      <c r="C41" s="337" t="s">
        <v>137</v>
      </c>
      <c r="D41" s="274">
        <v>15530937</v>
      </c>
      <c r="E41" s="337" t="s">
        <v>137</v>
      </c>
      <c r="F41" s="274">
        <v>3864013</v>
      </c>
      <c r="G41" s="337" t="s">
        <v>137</v>
      </c>
      <c r="H41" s="274">
        <v>10860337</v>
      </c>
      <c r="I41" s="337" t="s">
        <v>137</v>
      </c>
      <c r="J41" s="274">
        <v>19052820</v>
      </c>
      <c r="K41" s="337" t="s">
        <v>137</v>
      </c>
      <c r="L41" s="274">
        <v>27614499</v>
      </c>
      <c r="M41" s="337" t="s">
        <v>137</v>
      </c>
      <c r="N41" s="274">
        <v>19052169</v>
      </c>
      <c r="O41" s="337" t="s">
        <v>137</v>
      </c>
      <c r="P41" s="274">
        <v>19089228</v>
      </c>
      <c r="Q41" s="337" t="s">
        <v>137</v>
      </c>
      <c r="R41" s="274">
        <v>23979412</v>
      </c>
      <c r="S41" s="337" t="s">
        <v>137</v>
      </c>
      <c r="T41" s="274">
        <v>4189</v>
      </c>
      <c r="U41" s="336"/>
      <c r="V41" s="274">
        <v>73099190</v>
      </c>
      <c r="W41" s="337" t="s">
        <v>137</v>
      </c>
      <c r="X41" s="270">
        <f t="shared" si="0"/>
        <v>0.21246387271869907</v>
      </c>
      <c r="Y41" s="403">
        <f t="shared" si="1"/>
        <v>0.14856986787404894</v>
      </c>
    </row>
    <row r="42" spans="1:25" x14ac:dyDescent="0.25">
      <c r="A42" s="273">
        <v>1983</v>
      </c>
      <c r="B42" s="274">
        <v>6831823</v>
      </c>
      <c r="C42" s="337" t="s">
        <v>137</v>
      </c>
      <c r="D42" s="274">
        <v>15425021</v>
      </c>
      <c r="E42" s="337" t="s">
        <v>137</v>
      </c>
      <c r="F42" s="274">
        <v>3840293</v>
      </c>
      <c r="G42" s="337" t="s">
        <v>137</v>
      </c>
      <c r="H42" s="274">
        <v>10938376</v>
      </c>
      <c r="I42" s="337" t="s">
        <v>137</v>
      </c>
      <c r="J42" s="274">
        <v>18547911</v>
      </c>
      <c r="K42" s="337" t="s">
        <v>137</v>
      </c>
      <c r="L42" s="274">
        <v>27427771</v>
      </c>
      <c r="M42" s="337" t="s">
        <v>137</v>
      </c>
      <c r="N42" s="274">
        <v>19134104</v>
      </c>
      <c r="O42" s="337" t="s">
        <v>137</v>
      </c>
      <c r="P42" s="274">
        <v>19176615</v>
      </c>
      <c r="Q42" s="337" t="s">
        <v>137</v>
      </c>
      <c r="R42" s="274">
        <v>24613652</v>
      </c>
      <c r="S42" s="337" t="s">
        <v>137</v>
      </c>
      <c r="T42" s="274">
        <v>2796</v>
      </c>
      <c r="U42" s="336"/>
      <c r="V42" s="274">
        <v>72970579</v>
      </c>
      <c r="W42" s="337" t="s">
        <v>137</v>
      </c>
      <c r="X42" s="270">
        <f t="shared" si="0"/>
        <v>0.2113868522271147</v>
      </c>
      <c r="Y42" s="403">
        <f t="shared" si="1"/>
        <v>0.14990118140627609</v>
      </c>
    </row>
    <row r="43" spans="1:25" x14ac:dyDescent="0.25">
      <c r="A43" s="275">
        <v>1984</v>
      </c>
      <c r="B43" s="276">
        <v>7210899</v>
      </c>
      <c r="C43" s="339" t="s">
        <v>137</v>
      </c>
      <c r="D43" s="276">
        <v>15959563</v>
      </c>
      <c r="E43" s="339" t="s">
        <v>137</v>
      </c>
      <c r="F43" s="276">
        <v>4000779</v>
      </c>
      <c r="G43" s="339" t="s">
        <v>137</v>
      </c>
      <c r="H43" s="276">
        <v>11443890</v>
      </c>
      <c r="I43" s="339" t="s">
        <v>137</v>
      </c>
      <c r="J43" s="276">
        <v>20173630</v>
      </c>
      <c r="K43" s="339" t="s">
        <v>137</v>
      </c>
      <c r="L43" s="276">
        <v>29569892</v>
      </c>
      <c r="M43" s="339" t="s">
        <v>137</v>
      </c>
      <c r="N43" s="276">
        <v>19608586</v>
      </c>
      <c r="O43" s="339" t="s">
        <v>137</v>
      </c>
      <c r="P43" s="276">
        <v>19655566</v>
      </c>
      <c r="Q43" s="339" t="s">
        <v>137</v>
      </c>
      <c r="R43" s="276">
        <v>25635017</v>
      </c>
      <c r="S43" s="339" t="s">
        <v>137</v>
      </c>
      <c r="T43" s="276">
        <v>2794</v>
      </c>
      <c r="U43" s="338"/>
      <c r="V43" s="276">
        <v>76631706</v>
      </c>
      <c r="W43" s="339" t="s">
        <v>137</v>
      </c>
      <c r="X43" s="270">
        <f t="shared" si="0"/>
        <v>0.2082631828658493</v>
      </c>
      <c r="Y43" s="403">
        <f t="shared" si="1"/>
        <v>0.14933622905380706</v>
      </c>
    </row>
    <row r="44" spans="1:25" x14ac:dyDescent="0.25">
      <c r="A44" s="273">
        <v>1985</v>
      </c>
      <c r="B44" s="274">
        <v>7148219</v>
      </c>
      <c r="C44" s="337" t="s">
        <v>137</v>
      </c>
      <c r="D44" s="274">
        <v>16041334</v>
      </c>
      <c r="E44" s="337" t="s">
        <v>137</v>
      </c>
      <c r="F44" s="274">
        <v>3732156</v>
      </c>
      <c r="G44" s="337" t="s">
        <v>137</v>
      </c>
      <c r="H44" s="274">
        <v>11451231</v>
      </c>
      <c r="I44" s="337" t="s">
        <v>137</v>
      </c>
      <c r="J44" s="274">
        <v>19442851</v>
      </c>
      <c r="K44" s="337" t="s">
        <v>137</v>
      </c>
      <c r="L44" s="274">
        <v>28815810</v>
      </c>
      <c r="M44" s="337" t="s">
        <v>137</v>
      </c>
      <c r="N44" s="274">
        <v>20041466</v>
      </c>
      <c r="O44" s="337" t="s">
        <v>137</v>
      </c>
      <c r="P44" s="274">
        <v>20087913</v>
      </c>
      <c r="Q44" s="337" t="s">
        <v>137</v>
      </c>
      <c r="R44" s="274">
        <v>26031598</v>
      </c>
      <c r="S44" s="337" t="s">
        <v>137</v>
      </c>
      <c r="T44" s="274">
        <v>-3903</v>
      </c>
      <c r="U44" s="336"/>
      <c r="V44" s="274">
        <v>76392386</v>
      </c>
      <c r="W44" s="337" t="s">
        <v>137</v>
      </c>
      <c r="X44" s="270">
        <f t="shared" si="0"/>
        <v>0.20998603185401227</v>
      </c>
      <c r="Y44" s="403">
        <f t="shared" si="1"/>
        <v>0.14990016151609664</v>
      </c>
    </row>
    <row r="45" spans="1:25" x14ac:dyDescent="0.25">
      <c r="A45" s="273">
        <v>1986</v>
      </c>
      <c r="B45" s="274">
        <v>6906190</v>
      </c>
      <c r="C45" s="337" t="s">
        <v>137</v>
      </c>
      <c r="D45" s="274">
        <v>15975109</v>
      </c>
      <c r="E45" s="337" t="s">
        <v>137</v>
      </c>
      <c r="F45" s="274">
        <v>3692736</v>
      </c>
      <c r="G45" s="337" t="s">
        <v>137</v>
      </c>
      <c r="H45" s="274">
        <v>11606106</v>
      </c>
      <c r="I45" s="337" t="s">
        <v>137</v>
      </c>
      <c r="J45" s="274">
        <v>19077962</v>
      </c>
      <c r="K45" s="337" t="s">
        <v>137</v>
      </c>
      <c r="L45" s="274">
        <v>28273568</v>
      </c>
      <c r="M45" s="337" t="s">
        <v>137</v>
      </c>
      <c r="N45" s="274">
        <v>20739924</v>
      </c>
      <c r="O45" s="337" t="s">
        <v>137</v>
      </c>
      <c r="P45" s="274">
        <v>20788785</v>
      </c>
      <c r="Q45" s="337" t="s">
        <v>137</v>
      </c>
      <c r="R45" s="274">
        <v>26226756</v>
      </c>
      <c r="S45" s="337" t="s">
        <v>137</v>
      </c>
      <c r="T45" s="274">
        <v>3452</v>
      </c>
      <c r="U45" s="336"/>
      <c r="V45" s="274">
        <v>76647019</v>
      </c>
      <c r="W45" s="337" t="s">
        <v>137</v>
      </c>
      <c r="X45" s="270">
        <f t="shared" si="0"/>
        <v>0.20842440069326115</v>
      </c>
      <c r="Y45" s="403">
        <f t="shared" si="1"/>
        <v>0.15142279701706338</v>
      </c>
    </row>
    <row r="46" spans="1:25" x14ac:dyDescent="0.25">
      <c r="A46" s="275">
        <v>1987</v>
      </c>
      <c r="B46" s="276">
        <v>6923374</v>
      </c>
      <c r="C46" s="339" t="s">
        <v>137</v>
      </c>
      <c r="D46" s="276">
        <v>16263213</v>
      </c>
      <c r="E46" s="339" t="s">
        <v>137</v>
      </c>
      <c r="F46" s="276">
        <v>3774113</v>
      </c>
      <c r="G46" s="339" t="s">
        <v>137</v>
      </c>
      <c r="H46" s="276">
        <v>11946009</v>
      </c>
      <c r="I46" s="339" t="s">
        <v>137</v>
      </c>
      <c r="J46" s="276">
        <v>19953132</v>
      </c>
      <c r="K46" s="339" t="s">
        <v>137</v>
      </c>
      <c r="L46" s="276">
        <v>29378886</v>
      </c>
      <c r="M46" s="339" t="s">
        <v>137</v>
      </c>
      <c r="N46" s="276">
        <v>21418773</v>
      </c>
      <c r="O46" s="339" t="s">
        <v>137</v>
      </c>
      <c r="P46" s="276">
        <v>21468880</v>
      </c>
      <c r="Q46" s="339" t="s">
        <v>137</v>
      </c>
      <c r="R46" s="276">
        <v>26987596</v>
      </c>
      <c r="S46" s="339" t="s">
        <v>137</v>
      </c>
      <c r="T46" s="276">
        <v>-2533</v>
      </c>
      <c r="U46" s="338"/>
      <c r="V46" s="276">
        <v>79054457</v>
      </c>
      <c r="W46" s="339" t="s">
        <v>137</v>
      </c>
      <c r="X46" s="270">
        <f t="shared" si="0"/>
        <v>0.20572164577640448</v>
      </c>
      <c r="Y46" s="403">
        <f t="shared" si="1"/>
        <v>0.1511111384902688</v>
      </c>
    </row>
    <row r="47" spans="1:25" x14ac:dyDescent="0.25">
      <c r="A47" s="273">
        <v>1988</v>
      </c>
      <c r="B47" s="274">
        <v>7356785</v>
      </c>
      <c r="C47" s="337" t="s">
        <v>137</v>
      </c>
      <c r="D47" s="274">
        <v>17132613</v>
      </c>
      <c r="E47" s="337" t="s">
        <v>137</v>
      </c>
      <c r="F47" s="274">
        <v>3993898</v>
      </c>
      <c r="G47" s="337" t="s">
        <v>137</v>
      </c>
      <c r="H47" s="274">
        <v>12578091</v>
      </c>
      <c r="I47" s="337" t="s">
        <v>137</v>
      </c>
      <c r="J47" s="274">
        <v>20861792</v>
      </c>
      <c r="K47" s="337" t="s">
        <v>137</v>
      </c>
      <c r="L47" s="274">
        <v>30677386</v>
      </c>
      <c r="M47" s="337" t="s">
        <v>137</v>
      </c>
      <c r="N47" s="274">
        <v>22266602</v>
      </c>
      <c r="O47" s="337" t="s">
        <v>137</v>
      </c>
      <c r="P47" s="274">
        <v>22317722</v>
      </c>
      <c r="Q47" s="337" t="s">
        <v>137</v>
      </c>
      <c r="R47" s="274">
        <v>28226734</v>
      </c>
      <c r="S47" s="337" t="s">
        <v>137</v>
      </c>
      <c r="T47" s="274">
        <v>3365</v>
      </c>
      <c r="U47" s="336"/>
      <c r="V47" s="274">
        <v>82709177</v>
      </c>
      <c r="W47" s="337" t="s">
        <v>137</v>
      </c>
      <c r="X47" s="270">
        <f t="shared" si="0"/>
        <v>0.20714283011182666</v>
      </c>
      <c r="Y47" s="403">
        <f t="shared" si="1"/>
        <v>0.15207612330612358</v>
      </c>
    </row>
    <row r="48" spans="1:25" x14ac:dyDescent="0.25">
      <c r="A48" s="273">
        <v>1989</v>
      </c>
      <c r="B48" s="274">
        <v>7566933</v>
      </c>
      <c r="C48" s="337" t="s">
        <v>137</v>
      </c>
      <c r="D48" s="274">
        <v>17785725</v>
      </c>
      <c r="E48" s="337" t="s">
        <v>137</v>
      </c>
      <c r="F48" s="274">
        <v>4042969</v>
      </c>
      <c r="G48" s="337" t="s">
        <v>137</v>
      </c>
      <c r="H48" s="274">
        <v>13193431</v>
      </c>
      <c r="I48" s="337" t="s">
        <v>137</v>
      </c>
      <c r="J48" s="274">
        <v>20873883</v>
      </c>
      <c r="K48" s="337" t="s">
        <v>137</v>
      </c>
      <c r="L48" s="274">
        <v>31319887</v>
      </c>
      <c r="M48" s="337" t="s">
        <v>137</v>
      </c>
      <c r="N48" s="274">
        <v>22424115</v>
      </c>
      <c r="O48" s="337" t="s">
        <v>137</v>
      </c>
      <c r="P48" s="274">
        <v>22477945</v>
      </c>
      <c r="Q48" s="337" t="s">
        <v>137</v>
      </c>
      <c r="R48" s="274">
        <v>29869088</v>
      </c>
      <c r="S48" s="337" t="s">
        <v>775</v>
      </c>
      <c r="T48" s="274">
        <v>8998</v>
      </c>
      <c r="U48" s="336"/>
      <c r="V48" s="274">
        <v>84785987</v>
      </c>
      <c r="W48" s="337" t="s">
        <v>137</v>
      </c>
      <c r="X48" s="270">
        <f t="shared" si="0"/>
        <v>0.20977198743938666</v>
      </c>
      <c r="Y48" s="403">
        <f t="shared" si="1"/>
        <v>0.15560862669440884</v>
      </c>
    </row>
    <row r="49" spans="1:25" x14ac:dyDescent="0.25">
      <c r="A49" s="275">
        <v>1990</v>
      </c>
      <c r="B49" s="276">
        <v>6557304</v>
      </c>
      <c r="C49" s="339" t="s">
        <v>137</v>
      </c>
      <c r="D49" s="276">
        <v>16945297</v>
      </c>
      <c r="E49" s="339" t="s">
        <v>137</v>
      </c>
      <c r="F49" s="276">
        <v>3895852</v>
      </c>
      <c r="G49" s="339" t="s">
        <v>137</v>
      </c>
      <c r="H49" s="276">
        <v>13319765</v>
      </c>
      <c r="I49" s="339" t="s">
        <v>137</v>
      </c>
      <c r="J49" s="276">
        <v>21180042</v>
      </c>
      <c r="K49" s="339" t="s">
        <v>137</v>
      </c>
      <c r="L49" s="276">
        <v>31809775</v>
      </c>
      <c r="M49" s="339" t="s">
        <v>137</v>
      </c>
      <c r="N49" s="276">
        <v>22366211</v>
      </c>
      <c r="O49" s="339" t="s">
        <v>137</v>
      </c>
      <c r="P49" s="276">
        <v>22419624</v>
      </c>
      <c r="Q49" s="339" t="s">
        <v>137</v>
      </c>
      <c r="R49" s="276">
        <v>30495052</v>
      </c>
      <c r="S49" s="339" t="s">
        <v>137</v>
      </c>
      <c r="T49" s="276">
        <v>-9336</v>
      </c>
      <c r="U49" s="339" t="s">
        <v>137</v>
      </c>
      <c r="V49" s="276">
        <v>84485125</v>
      </c>
      <c r="W49" s="339" t="s">
        <v>137</v>
      </c>
      <c r="X49" s="270">
        <f t="shared" si="0"/>
        <v>0.20057136685304069</v>
      </c>
      <c r="Y49" s="403">
        <f t="shared" si="1"/>
        <v>0.15765810845400299</v>
      </c>
    </row>
    <row r="50" spans="1:25" x14ac:dyDescent="0.25">
      <c r="A50" s="273">
        <v>1991</v>
      </c>
      <c r="B50" s="274">
        <v>6746760</v>
      </c>
      <c r="C50" s="337" t="s">
        <v>137</v>
      </c>
      <c r="D50" s="274">
        <v>17420310</v>
      </c>
      <c r="E50" s="337" t="s">
        <v>137</v>
      </c>
      <c r="F50" s="274">
        <v>3945322</v>
      </c>
      <c r="G50" s="337" t="s">
        <v>137</v>
      </c>
      <c r="H50" s="274">
        <v>13499773</v>
      </c>
      <c r="I50" s="337" t="s">
        <v>137</v>
      </c>
      <c r="J50" s="274">
        <v>20824444</v>
      </c>
      <c r="K50" s="337" t="s">
        <v>137</v>
      </c>
      <c r="L50" s="274">
        <v>31399305</v>
      </c>
      <c r="M50" s="337" t="s">
        <v>137</v>
      </c>
      <c r="N50" s="274">
        <v>22064827</v>
      </c>
      <c r="O50" s="337" t="s">
        <v>137</v>
      </c>
      <c r="P50" s="274">
        <v>22117987</v>
      </c>
      <c r="Q50" s="337" t="s">
        <v>137</v>
      </c>
      <c r="R50" s="274">
        <v>30856023</v>
      </c>
      <c r="S50" s="337" t="s">
        <v>137</v>
      </c>
      <c r="T50" s="278">
        <v>595</v>
      </c>
      <c r="U50" s="336"/>
      <c r="V50" s="274">
        <v>84437971</v>
      </c>
      <c r="W50" s="337" t="s">
        <v>137</v>
      </c>
      <c r="X50" s="270">
        <f t="shared" si="0"/>
        <v>0.206308960218857</v>
      </c>
      <c r="Y50" s="403">
        <f t="shared" si="1"/>
        <v>0.15987798901515529</v>
      </c>
    </row>
    <row r="51" spans="1:25" x14ac:dyDescent="0.25">
      <c r="A51" s="273">
        <v>1992</v>
      </c>
      <c r="B51" s="274">
        <v>6950033</v>
      </c>
      <c r="C51" s="337" t="s">
        <v>137</v>
      </c>
      <c r="D51" s="274">
        <v>17355685</v>
      </c>
      <c r="E51" s="337" t="s">
        <v>137</v>
      </c>
      <c r="F51" s="274">
        <v>3990598</v>
      </c>
      <c r="G51" s="337" t="s">
        <v>137</v>
      </c>
      <c r="H51" s="274">
        <v>13440870</v>
      </c>
      <c r="I51" s="337" t="s">
        <v>137</v>
      </c>
      <c r="J51" s="274">
        <v>21756319</v>
      </c>
      <c r="K51" s="337" t="s">
        <v>137</v>
      </c>
      <c r="L51" s="274">
        <v>32570834</v>
      </c>
      <c r="M51" s="337" t="s">
        <v>137</v>
      </c>
      <c r="N51" s="274">
        <v>22362755</v>
      </c>
      <c r="O51" s="337" t="s">
        <v>137</v>
      </c>
      <c r="P51" s="274">
        <v>22415073</v>
      </c>
      <c r="Q51" s="337" t="s">
        <v>137</v>
      </c>
      <c r="R51" s="274">
        <v>30722757</v>
      </c>
      <c r="S51" s="337" t="s">
        <v>137</v>
      </c>
      <c r="T51" s="278">
        <v>356</v>
      </c>
      <c r="U51" s="337" t="s">
        <v>137</v>
      </c>
      <c r="V51" s="274">
        <v>85782817</v>
      </c>
      <c r="W51" s="337" t="s">
        <v>137</v>
      </c>
      <c r="X51" s="270">
        <f t="shared" si="0"/>
        <v>0.20232122943689293</v>
      </c>
      <c r="Y51" s="403">
        <f t="shared" si="1"/>
        <v>0.15668487548036572</v>
      </c>
    </row>
    <row r="52" spans="1:25" x14ac:dyDescent="0.25">
      <c r="A52" s="275">
        <v>1993</v>
      </c>
      <c r="B52" s="276">
        <v>7146128</v>
      </c>
      <c r="C52" s="339" t="s">
        <v>137</v>
      </c>
      <c r="D52" s="276">
        <v>18217687</v>
      </c>
      <c r="E52" s="339" t="s">
        <v>137</v>
      </c>
      <c r="F52" s="276">
        <v>3972764</v>
      </c>
      <c r="G52" s="339" t="s">
        <v>137</v>
      </c>
      <c r="H52" s="276">
        <v>13819678</v>
      </c>
      <c r="I52" s="339" t="s">
        <v>137</v>
      </c>
      <c r="J52" s="276">
        <v>21753048</v>
      </c>
      <c r="K52" s="339" t="s">
        <v>137</v>
      </c>
      <c r="L52" s="276">
        <v>32628541</v>
      </c>
      <c r="M52" s="339" t="s">
        <v>137</v>
      </c>
      <c r="N52" s="276">
        <v>22715102</v>
      </c>
      <c r="O52" s="339" t="s">
        <v>137</v>
      </c>
      <c r="P52" s="276">
        <v>22768200</v>
      </c>
      <c r="Q52" s="339" t="s">
        <v>137</v>
      </c>
      <c r="R52" s="276">
        <v>31847065</v>
      </c>
      <c r="S52" s="339" t="s">
        <v>137</v>
      </c>
      <c r="T52" s="276">
        <v>-10490</v>
      </c>
      <c r="U52" s="338"/>
      <c r="V52" s="276">
        <v>87423617</v>
      </c>
      <c r="W52" s="339" t="s">
        <v>137</v>
      </c>
      <c r="X52" s="270">
        <f t="shared" si="0"/>
        <v>0.2083840456978576</v>
      </c>
      <c r="Y52" s="403">
        <f t="shared" si="1"/>
        <v>0.15807717038291838</v>
      </c>
    </row>
    <row r="53" spans="1:25" x14ac:dyDescent="0.25">
      <c r="A53" s="273">
        <v>1994</v>
      </c>
      <c r="B53" s="274">
        <v>6978366</v>
      </c>
      <c r="C53" s="337" t="s">
        <v>137</v>
      </c>
      <c r="D53" s="274">
        <v>18112431</v>
      </c>
      <c r="E53" s="337" t="s">
        <v>137</v>
      </c>
      <c r="F53" s="274">
        <v>4016455</v>
      </c>
      <c r="G53" s="337" t="s">
        <v>137</v>
      </c>
      <c r="H53" s="274">
        <v>14097529</v>
      </c>
      <c r="I53" s="337" t="s">
        <v>137</v>
      </c>
      <c r="J53" s="274">
        <v>22392668</v>
      </c>
      <c r="K53" s="337" t="s">
        <v>137</v>
      </c>
      <c r="L53" s="274">
        <v>33521208</v>
      </c>
      <c r="M53" s="337" t="s">
        <v>137</v>
      </c>
      <c r="N53" s="274">
        <v>23310722</v>
      </c>
      <c r="O53" s="337" t="s">
        <v>137</v>
      </c>
      <c r="P53" s="274">
        <v>23365861</v>
      </c>
      <c r="Q53" s="337" t="s">
        <v>137</v>
      </c>
      <c r="R53" s="274">
        <v>32398818</v>
      </c>
      <c r="S53" s="337" t="s">
        <v>137</v>
      </c>
      <c r="T53" s="274">
        <v>-5698</v>
      </c>
      <c r="U53" s="336"/>
      <c r="V53" s="274">
        <v>89091331</v>
      </c>
      <c r="W53" s="337" t="s">
        <v>137</v>
      </c>
      <c r="X53" s="270">
        <f t="shared" si="0"/>
        <v>0.20330183415937517</v>
      </c>
      <c r="Y53" s="403">
        <f t="shared" si="1"/>
        <v>0.15823682104378933</v>
      </c>
    </row>
    <row r="54" spans="1:25" x14ac:dyDescent="0.25">
      <c r="A54" s="273">
        <v>1995</v>
      </c>
      <c r="B54" s="274">
        <v>6936323</v>
      </c>
      <c r="C54" s="337" t="s">
        <v>137</v>
      </c>
      <c r="D54" s="274">
        <v>18518963</v>
      </c>
      <c r="E54" s="337" t="s">
        <v>137</v>
      </c>
      <c r="F54" s="274">
        <v>4100510</v>
      </c>
      <c r="G54" s="337" t="s">
        <v>137</v>
      </c>
      <c r="H54" s="274">
        <v>14690052</v>
      </c>
      <c r="I54" s="337" t="s">
        <v>137</v>
      </c>
      <c r="J54" s="274">
        <v>22719118</v>
      </c>
      <c r="K54" s="337" t="s">
        <v>137</v>
      </c>
      <c r="L54" s="274">
        <v>33970577</v>
      </c>
      <c r="M54" s="337" t="s">
        <v>137</v>
      </c>
      <c r="N54" s="274">
        <v>23791058</v>
      </c>
      <c r="O54" s="337" t="s">
        <v>137</v>
      </c>
      <c r="P54" s="274">
        <v>23846327</v>
      </c>
      <c r="Q54" s="337" t="s">
        <v>137</v>
      </c>
      <c r="R54" s="274">
        <v>33478911</v>
      </c>
      <c r="S54" s="337" t="s">
        <v>137</v>
      </c>
      <c r="T54" s="274">
        <v>3148</v>
      </c>
      <c r="U54" s="336"/>
      <c r="V54" s="274">
        <v>91029067</v>
      </c>
      <c r="W54" s="337" t="s">
        <v>137</v>
      </c>
      <c r="X54" s="270">
        <f t="shared" si="0"/>
        <v>0.20344010556540143</v>
      </c>
      <c r="Y54" s="403">
        <f t="shared" si="1"/>
        <v>0.1613775960155672</v>
      </c>
    </row>
    <row r="55" spans="1:25" x14ac:dyDescent="0.25">
      <c r="A55" s="275">
        <v>1996</v>
      </c>
      <c r="B55" s="276">
        <v>7466351</v>
      </c>
      <c r="C55" s="339" t="s">
        <v>137</v>
      </c>
      <c r="D55" s="276">
        <v>19504218</v>
      </c>
      <c r="E55" s="339" t="s">
        <v>137</v>
      </c>
      <c r="F55" s="276">
        <v>4273407</v>
      </c>
      <c r="G55" s="339" t="s">
        <v>137</v>
      </c>
      <c r="H55" s="276">
        <v>15171991</v>
      </c>
      <c r="I55" s="339" t="s">
        <v>137</v>
      </c>
      <c r="J55" s="276">
        <v>23409844</v>
      </c>
      <c r="K55" s="339" t="s">
        <v>137</v>
      </c>
      <c r="L55" s="276">
        <v>34904146</v>
      </c>
      <c r="M55" s="339" t="s">
        <v>137</v>
      </c>
      <c r="N55" s="276">
        <v>24382614</v>
      </c>
      <c r="O55" s="339" t="s">
        <v>137</v>
      </c>
      <c r="P55" s="276">
        <v>24437357</v>
      </c>
      <c r="Q55" s="339" t="s">
        <v>137</v>
      </c>
      <c r="R55" s="276">
        <v>34485494</v>
      </c>
      <c r="S55" s="339" t="s">
        <v>137</v>
      </c>
      <c r="T55" s="276">
        <v>4340</v>
      </c>
      <c r="U55" s="338"/>
      <c r="V55" s="276">
        <v>94022051</v>
      </c>
      <c r="W55" s="339" t="s">
        <v>137</v>
      </c>
      <c r="X55" s="270">
        <f t="shared" si="0"/>
        <v>0.20744301780866278</v>
      </c>
      <c r="Y55" s="403">
        <f t="shared" si="1"/>
        <v>0.16136630544253922</v>
      </c>
    </row>
    <row r="56" spans="1:25" x14ac:dyDescent="0.25">
      <c r="A56" s="273">
        <v>1997</v>
      </c>
      <c r="B56" s="274">
        <v>7032901</v>
      </c>
      <c r="C56" s="337" t="s">
        <v>137</v>
      </c>
      <c r="D56" s="274">
        <v>18964947</v>
      </c>
      <c r="E56" s="337" t="s">
        <v>137</v>
      </c>
      <c r="F56" s="274">
        <v>4295430</v>
      </c>
      <c r="G56" s="337" t="s">
        <v>137</v>
      </c>
      <c r="H56" s="274">
        <v>15681225</v>
      </c>
      <c r="I56" s="337" t="s">
        <v>137</v>
      </c>
      <c r="J56" s="274">
        <v>23686184</v>
      </c>
      <c r="K56" s="337" t="s">
        <v>137</v>
      </c>
      <c r="L56" s="274">
        <v>35200305</v>
      </c>
      <c r="M56" s="337" t="s">
        <v>137</v>
      </c>
      <c r="N56" s="274">
        <v>24695170</v>
      </c>
      <c r="O56" s="337" t="s">
        <v>137</v>
      </c>
      <c r="P56" s="274">
        <v>24749594</v>
      </c>
      <c r="Q56" s="337" t="s">
        <v>137</v>
      </c>
      <c r="R56" s="274">
        <v>34886386</v>
      </c>
      <c r="S56" s="337" t="s">
        <v>137</v>
      </c>
      <c r="T56" s="274">
        <v>6141</v>
      </c>
      <c r="U56" s="336"/>
      <c r="V56" s="274">
        <v>94602213</v>
      </c>
      <c r="W56" s="337" t="s">
        <v>137</v>
      </c>
      <c r="X56" s="270">
        <f t="shared" si="0"/>
        <v>0.20047043719791205</v>
      </c>
      <c r="Y56" s="403">
        <f t="shared" si="1"/>
        <v>0.16575960014804306</v>
      </c>
    </row>
    <row r="57" spans="1:25" x14ac:dyDescent="0.25">
      <c r="A57" s="273">
        <v>1998</v>
      </c>
      <c r="B57" s="274">
        <v>6413374</v>
      </c>
      <c r="C57" s="337" t="s">
        <v>137</v>
      </c>
      <c r="D57" s="274">
        <v>18954918</v>
      </c>
      <c r="E57" s="337" t="s">
        <v>137</v>
      </c>
      <c r="F57" s="274">
        <v>4004773</v>
      </c>
      <c r="G57" s="337" t="s">
        <v>137</v>
      </c>
      <c r="H57" s="274">
        <v>15967551</v>
      </c>
      <c r="I57" s="337" t="s">
        <v>137</v>
      </c>
      <c r="J57" s="274">
        <v>23176763</v>
      </c>
      <c r="K57" s="337" t="s">
        <v>137</v>
      </c>
      <c r="L57" s="274">
        <v>34842636</v>
      </c>
      <c r="M57" s="337" t="s">
        <v>137</v>
      </c>
      <c r="N57" s="274">
        <v>25201107</v>
      </c>
      <c r="O57" s="337" t="s">
        <v>137</v>
      </c>
      <c r="P57" s="274">
        <v>25256169</v>
      </c>
      <c r="Q57" s="337" t="s">
        <v>137</v>
      </c>
      <c r="R57" s="274">
        <v>36225256</v>
      </c>
      <c r="S57" s="337" t="s">
        <v>137</v>
      </c>
      <c r="T57" s="274">
        <v>-3376</v>
      </c>
      <c r="U57" s="336"/>
      <c r="V57" s="274">
        <v>95017899</v>
      </c>
      <c r="W57" s="337" t="s">
        <v>137</v>
      </c>
      <c r="X57" s="270">
        <f t="shared" si="0"/>
        <v>0.19948786701756055</v>
      </c>
      <c r="Y57" s="403">
        <f t="shared" si="1"/>
        <v>0.16804782223189338</v>
      </c>
    </row>
    <row r="58" spans="1:25" x14ac:dyDescent="0.25">
      <c r="A58" s="275">
        <v>1999</v>
      </c>
      <c r="B58" s="276">
        <v>6775157</v>
      </c>
      <c r="C58" s="339" t="s">
        <v>137</v>
      </c>
      <c r="D58" s="276">
        <v>19556929</v>
      </c>
      <c r="E58" s="339" t="s">
        <v>137</v>
      </c>
      <c r="F58" s="276">
        <v>4053343</v>
      </c>
      <c r="G58" s="339" t="s">
        <v>137</v>
      </c>
      <c r="H58" s="276">
        <v>16376260</v>
      </c>
      <c r="I58" s="339" t="s">
        <v>137</v>
      </c>
      <c r="J58" s="276">
        <v>22950139</v>
      </c>
      <c r="K58" s="339" t="s">
        <v>137</v>
      </c>
      <c r="L58" s="276">
        <v>34763932</v>
      </c>
      <c r="M58" s="339" t="s">
        <v>137</v>
      </c>
      <c r="N58" s="276">
        <v>25891325</v>
      </c>
      <c r="O58" s="339" t="s">
        <v>137</v>
      </c>
      <c r="P58" s="276">
        <v>25948553</v>
      </c>
      <c r="Q58" s="339" t="s">
        <v>137</v>
      </c>
      <c r="R58" s="276">
        <v>36975711</v>
      </c>
      <c r="S58" s="339" t="s">
        <v>137</v>
      </c>
      <c r="T58" s="276">
        <v>6284</v>
      </c>
      <c r="U58" s="339" t="s">
        <v>137</v>
      </c>
      <c r="V58" s="276">
        <v>96651958</v>
      </c>
      <c r="W58" s="339" t="s">
        <v>137</v>
      </c>
      <c r="X58" s="270">
        <f t="shared" si="0"/>
        <v>0.20234384698135138</v>
      </c>
      <c r="Y58" s="403">
        <f t="shared" si="1"/>
        <v>0.16943536725867467</v>
      </c>
    </row>
    <row r="59" spans="1:25" x14ac:dyDescent="0.25">
      <c r="A59" s="273">
        <v>2000</v>
      </c>
      <c r="B59" s="274">
        <v>7159258</v>
      </c>
      <c r="C59" s="337" t="s">
        <v>137</v>
      </c>
      <c r="D59" s="274">
        <v>20424794</v>
      </c>
      <c r="E59" s="337" t="s">
        <v>137</v>
      </c>
      <c r="F59" s="274">
        <v>4278083</v>
      </c>
      <c r="G59" s="337" t="s">
        <v>137</v>
      </c>
      <c r="H59" s="274">
        <v>17175396</v>
      </c>
      <c r="I59" s="337" t="s">
        <v>137</v>
      </c>
      <c r="J59" s="274">
        <v>22824365</v>
      </c>
      <c r="K59" s="337" t="s">
        <v>137</v>
      </c>
      <c r="L59" s="274">
        <v>34663643</v>
      </c>
      <c r="M59" s="337" t="s">
        <v>137</v>
      </c>
      <c r="N59" s="274">
        <v>26488526</v>
      </c>
      <c r="O59" s="337" t="s">
        <v>137</v>
      </c>
      <c r="P59" s="274">
        <v>26548396</v>
      </c>
      <c r="Q59" s="337" t="s">
        <v>137</v>
      </c>
      <c r="R59" s="274">
        <v>38061997</v>
      </c>
      <c r="S59" s="337" t="s">
        <v>137</v>
      </c>
      <c r="T59" s="274">
        <v>2306</v>
      </c>
      <c r="U59" s="336"/>
      <c r="V59" s="274">
        <v>98814535</v>
      </c>
      <c r="W59" s="337" t="s">
        <v>137</v>
      </c>
      <c r="X59" s="270">
        <f t="shared" si="0"/>
        <v>0.20669827571419527</v>
      </c>
      <c r="Y59" s="403">
        <f t="shared" si="1"/>
        <v>0.17381446970326783</v>
      </c>
    </row>
    <row r="60" spans="1:25" x14ac:dyDescent="0.25">
      <c r="A60" s="273">
        <v>2001</v>
      </c>
      <c r="B60" s="274">
        <v>6868189</v>
      </c>
      <c r="C60" s="337" t="s">
        <v>137</v>
      </c>
      <c r="D60" s="274">
        <v>20042076</v>
      </c>
      <c r="E60" s="337" t="s">
        <v>137</v>
      </c>
      <c r="F60" s="274">
        <v>4084326</v>
      </c>
      <c r="G60" s="337" t="s">
        <v>137</v>
      </c>
      <c r="H60" s="274">
        <v>17136641</v>
      </c>
      <c r="I60" s="337" t="s">
        <v>137</v>
      </c>
      <c r="J60" s="274">
        <v>21793850</v>
      </c>
      <c r="K60" s="337" t="s">
        <v>137</v>
      </c>
      <c r="L60" s="274">
        <v>32720237</v>
      </c>
      <c r="M60" s="337" t="s">
        <v>137</v>
      </c>
      <c r="N60" s="274">
        <v>26212522</v>
      </c>
      <c r="O60" s="337" t="s">
        <v>137</v>
      </c>
      <c r="P60" s="274">
        <v>26275281</v>
      </c>
      <c r="Q60" s="337" t="s">
        <v>137</v>
      </c>
      <c r="R60" s="274">
        <v>37215347</v>
      </c>
      <c r="S60" s="337" t="s">
        <v>137</v>
      </c>
      <c r="T60" s="274">
        <v>-6079</v>
      </c>
      <c r="U60" s="336"/>
      <c r="V60" s="274">
        <v>96168155</v>
      </c>
      <c r="W60" s="337" t="s">
        <v>137</v>
      </c>
      <c r="X60" s="270">
        <f t="shared" si="0"/>
        <v>0.20840657700046342</v>
      </c>
      <c r="Y60" s="403">
        <f t="shared" si="1"/>
        <v>0.17819454891278719</v>
      </c>
    </row>
    <row r="61" spans="1:25" x14ac:dyDescent="0.25">
      <c r="A61" s="275">
        <v>2002</v>
      </c>
      <c r="B61" s="276">
        <v>6931205</v>
      </c>
      <c r="C61" s="339" t="s">
        <v>137</v>
      </c>
      <c r="D61" s="276">
        <v>20810265</v>
      </c>
      <c r="E61" s="339" t="s">
        <v>137</v>
      </c>
      <c r="F61" s="276">
        <v>4144197</v>
      </c>
      <c r="G61" s="339" t="s">
        <v>137</v>
      </c>
      <c r="H61" s="276">
        <v>17357940</v>
      </c>
      <c r="I61" s="339" t="s">
        <v>137</v>
      </c>
      <c r="J61" s="276">
        <v>21812971</v>
      </c>
      <c r="K61" s="339" t="s">
        <v>137</v>
      </c>
      <c r="L61" s="276">
        <v>32675906</v>
      </c>
      <c r="M61" s="339" t="s">
        <v>137</v>
      </c>
      <c r="N61" s="276">
        <v>26783999</v>
      </c>
      <c r="O61" s="339" t="s">
        <v>137</v>
      </c>
      <c r="P61" s="276">
        <v>26844522</v>
      </c>
      <c r="Q61" s="339" t="s">
        <v>137</v>
      </c>
      <c r="R61" s="276">
        <v>38016263</v>
      </c>
      <c r="S61" s="339" t="s">
        <v>137</v>
      </c>
      <c r="T61" s="276">
        <v>4822</v>
      </c>
      <c r="U61" s="338"/>
      <c r="V61" s="276">
        <v>97693456</v>
      </c>
      <c r="W61" s="339" t="s">
        <v>137</v>
      </c>
      <c r="X61" s="270">
        <f t="shared" si="0"/>
        <v>0.21301595676991916</v>
      </c>
      <c r="Y61" s="403">
        <f t="shared" si="1"/>
        <v>0.177677612305987</v>
      </c>
    </row>
    <row r="62" spans="1:25" x14ac:dyDescent="0.25">
      <c r="A62" s="273">
        <v>2003</v>
      </c>
      <c r="B62" s="274">
        <v>7210551</v>
      </c>
      <c r="C62" s="337" t="s">
        <v>137</v>
      </c>
      <c r="D62" s="274">
        <v>21109915</v>
      </c>
      <c r="E62" s="337" t="s">
        <v>137</v>
      </c>
      <c r="F62" s="274">
        <v>4283303</v>
      </c>
      <c r="G62" s="337" t="s">
        <v>137</v>
      </c>
      <c r="H62" s="274">
        <v>17342748</v>
      </c>
      <c r="I62" s="337" t="s">
        <v>137</v>
      </c>
      <c r="J62" s="274">
        <v>21502888</v>
      </c>
      <c r="K62" s="337" t="s">
        <v>137</v>
      </c>
      <c r="L62" s="274">
        <v>32532110</v>
      </c>
      <c r="M62" s="337" t="s">
        <v>137</v>
      </c>
      <c r="N62" s="274">
        <v>26919866</v>
      </c>
      <c r="O62" s="337" t="s">
        <v>137</v>
      </c>
      <c r="P62" s="274">
        <v>26994054</v>
      </c>
      <c r="Q62" s="337" t="s">
        <v>137</v>
      </c>
      <c r="R62" s="274">
        <v>38062218</v>
      </c>
      <c r="S62" s="337" t="s">
        <v>137</v>
      </c>
      <c r="T62" s="274">
        <v>-1172</v>
      </c>
      <c r="U62" s="336"/>
      <c r="V62" s="274">
        <v>97977654</v>
      </c>
      <c r="W62" s="337" t="s">
        <v>137</v>
      </c>
      <c r="X62" s="270">
        <f t="shared" si="0"/>
        <v>0.21545642438019591</v>
      </c>
      <c r="Y62" s="403">
        <f t="shared" si="1"/>
        <v>0.17700717757540918</v>
      </c>
    </row>
    <row r="63" spans="1:25" x14ac:dyDescent="0.25">
      <c r="A63" s="273">
        <v>2004</v>
      </c>
      <c r="B63" s="274">
        <v>6993317</v>
      </c>
      <c r="C63" s="337" t="s">
        <v>137</v>
      </c>
      <c r="D63" s="274">
        <v>21092623</v>
      </c>
      <c r="E63" s="337" t="s">
        <v>137</v>
      </c>
      <c r="F63" s="274">
        <v>4231723</v>
      </c>
      <c r="G63" s="337" t="s">
        <v>137</v>
      </c>
      <c r="H63" s="274">
        <v>17659264</v>
      </c>
      <c r="I63" s="337" t="s">
        <v>137</v>
      </c>
      <c r="J63" s="274">
        <v>22398159</v>
      </c>
      <c r="K63" s="337" t="s">
        <v>137</v>
      </c>
      <c r="L63" s="274">
        <v>33505882</v>
      </c>
      <c r="M63" s="337" t="s">
        <v>137</v>
      </c>
      <c r="N63" s="274">
        <v>27816636</v>
      </c>
      <c r="O63" s="337" t="s">
        <v>137</v>
      </c>
      <c r="P63" s="274">
        <v>27895467</v>
      </c>
      <c r="Q63" s="337" t="s">
        <v>137</v>
      </c>
      <c r="R63" s="274">
        <v>38713400</v>
      </c>
      <c r="S63" s="337" t="s">
        <v>137</v>
      </c>
      <c r="T63" s="274">
        <v>-5519</v>
      </c>
      <c r="U63" s="336"/>
      <c r="V63" s="274">
        <v>100147716</v>
      </c>
      <c r="W63" s="337" t="s">
        <v>137</v>
      </c>
      <c r="X63" s="270">
        <f t="shared" si="0"/>
        <v>0.21061511777263098</v>
      </c>
      <c r="Y63" s="403">
        <f t="shared" si="1"/>
        <v>0.17633216917298444</v>
      </c>
    </row>
    <row r="64" spans="1:25" x14ac:dyDescent="0.25">
      <c r="A64" s="275">
        <v>2005</v>
      </c>
      <c r="B64" s="276">
        <v>6909468</v>
      </c>
      <c r="C64" s="339" t="s">
        <v>137</v>
      </c>
      <c r="D64" s="276">
        <v>21626073</v>
      </c>
      <c r="E64" s="339" t="s">
        <v>137</v>
      </c>
      <c r="F64" s="276">
        <v>4050879</v>
      </c>
      <c r="G64" s="339" t="s">
        <v>137</v>
      </c>
      <c r="H64" s="276">
        <v>17856396</v>
      </c>
      <c r="I64" s="339" t="s">
        <v>137</v>
      </c>
      <c r="J64" s="276">
        <v>21407326</v>
      </c>
      <c r="K64" s="339" t="s">
        <v>137</v>
      </c>
      <c r="L64" s="276">
        <v>32441918</v>
      </c>
      <c r="M64" s="339" t="s">
        <v>137</v>
      </c>
      <c r="N64" s="276">
        <v>28271726</v>
      </c>
      <c r="O64" s="339" t="s">
        <v>137</v>
      </c>
      <c r="P64" s="276">
        <v>28352998</v>
      </c>
      <c r="Q64" s="339" t="s">
        <v>137</v>
      </c>
      <c r="R64" s="276">
        <v>39637987</v>
      </c>
      <c r="S64" s="339" t="s">
        <v>137</v>
      </c>
      <c r="T64" s="279">
        <v>-175</v>
      </c>
      <c r="U64" s="338"/>
      <c r="V64" s="276">
        <v>100277210</v>
      </c>
      <c r="W64" s="339" t="s">
        <v>137</v>
      </c>
      <c r="X64" s="270">
        <f t="shared" si="0"/>
        <v>0.21566289090013574</v>
      </c>
      <c r="Y64" s="403">
        <f t="shared" si="1"/>
        <v>0.17807033123478405</v>
      </c>
    </row>
    <row r="65" spans="1:27" x14ac:dyDescent="0.25">
      <c r="A65" s="273">
        <v>2006</v>
      </c>
      <c r="B65" s="274">
        <v>6177976</v>
      </c>
      <c r="C65" s="337" t="s">
        <v>137</v>
      </c>
      <c r="D65" s="274">
        <v>20698278</v>
      </c>
      <c r="E65" s="337" t="s">
        <v>137</v>
      </c>
      <c r="F65" s="274">
        <v>3746228</v>
      </c>
      <c r="G65" s="337" t="s">
        <v>137</v>
      </c>
      <c r="H65" s="274">
        <v>17710262</v>
      </c>
      <c r="I65" s="337" t="s">
        <v>137</v>
      </c>
      <c r="J65" s="274">
        <v>21521174</v>
      </c>
      <c r="K65" s="337" t="s">
        <v>137</v>
      </c>
      <c r="L65" s="274">
        <v>32386234</v>
      </c>
      <c r="M65" s="337" t="s">
        <v>137</v>
      </c>
      <c r="N65" s="274">
        <v>28750793</v>
      </c>
      <c r="O65" s="337" t="s">
        <v>137</v>
      </c>
      <c r="P65" s="274">
        <v>28829840</v>
      </c>
      <c r="Q65" s="337" t="s">
        <v>137</v>
      </c>
      <c r="R65" s="274">
        <v>39428442</v>
      </c>
      <c r="S65" s="337" t="s">
        <v>137</v>
      </c>
      <c r="T65" s="278">
        <v>-385</v>
      </c>
      <c r="U65" s="336"/>
      <c r="V65" s="274">
        <v>99624228</v>
      </c>
      <c r="W65" s="337" t="s">
        <v>137</v>
      </c>
      <c r="X65" s="270">
        <f t="shared" si="0"/>
        <v>0.20776349704812769</v>
      </c>
      <c r="Y65" s="403">
        <f t="shared" si="1"/>
        <v>0.17777063226025702</v>
      </c>
    </row>
    <row r="66" spans="1:27" x14ac:dyDescent="0.25">
      <c r="A66" s="273">
        <v>2007</v>
      </c>
      <c r="B66" s="274">
        <v>6632602</v>
      </c>
      <c r="C66" s="337" t="s">
        <v>137</v>
      </c>
      <c r="D66" s="274">
        <v>21565031</v>
      </c>
      <c r="E66" s="337" t="s">
        <v>137</v>
      </c>
      <c r="F66" s="274">
        <v>3931030</v>
      </c>
      <c r="G66" s="337" t="s">
        <v>137</v>
      </c>
      <c r="H66" s="274">
        <v>18263629</v>
      </c>
      <c r="I66" s="337" t="s">
        <v>137</v>
      </c>
      <c r="J66" s="274">
        <v>21395112</v>
      </c>
      <c r="K66" s="337" t="s">
        <v>137</v>
      </c>
      <c r="L66" s="274">
        <v>32419085</v>
      </c>
      <c r="M66" s="337" t="s">
        <v>137</v>
      </c>
      <c r="N66" s="274">
        <v>29031063</v>
      </c>
      <c r="O66" s="337" t="s">
        <v>137</v>
      </c>
      <c r="P66" s="274">
        <v>29118718</v>
      </c>
      <c r="Q66" s="337" t="s">
        <v>137</v>
      </c>
      <c r="R66" s="274">
        <v>40376655</v>
      </c>
      <c r="S66" s="337" t="s">
        <v>137</v>
      </c>
      <c r="T66" s="274">
        <v>-3257</v>
      </c>
      <c r="U66" s="336"/>
      <c r="V66" s="274">
        <v>101363205</v>
      </c>
      <c r="W66" s="337" t="s">
        <v>137</v>
      </c>
      <c r="X66" s="270">
        <f t="shared" si="0"/>
        <v>0.21275009013379165</v>
      </c>
      <c r="Y66" s="403">
        <f t="shared" si="1"/>
        <v>0.18018006632682934</v>
      </c>
    </row>
    <row r="67" spans="1:27" x14ac:dyDescent="0.25">
      <c r="A67" s="275">
        <v>2008</v>
      </c>
      <c r="B67" s="276">
        <v>6817234</v>
      </c>
      <c r="C67" s="339" t="s">
        <v>137</v>
      </c>
      <c r="D67" s="276">
        <v>21596245</v>
      </c>
      <c r="E67" s="339" t="s">
        <v>137</v>
      </c>
      <c r="F67" s="276">
        <v>4073061</v>
      </c>
      <c r="G67" s="339" t="s">
        <v>137</v>
      </c>
      <c r="H67" s="276">
        <v>18380850</v>
      </c>
      <c r="I67" s="339" t="s">
        <v>137</v>
      </c>
      <c r="J67" s="276">
        <v>20474463</v>
      </c>
      <c r="K67" s="339" t="s">
        <v>137</v>
      </c>
      <c r="L67" s="276">
        <v>31283639</v>
      </c>
      <c r="M67" s="339" t="s">
        <v>137</v>
      </c>
      <c r="N67" s="276">
        <v>27925373</v>
      </c>
      <c r="O67" s="339" t="s">
        <v>137</v>
      </c>
      <c r="P67" s="276">
        <v>28007833</v>
      </c>
      <c r="Q67" s="339" t="s">
        <v>137</v>
      </c>
      <c r="R67" s="276">
        <v>39978436</v>
      </c>
      <c r="S67" s="339" t="s">
        <v>137</v>
      </c>
      <c r="T67" s="279">
        <v>-76</v>
      </c>
      <c r="U67" s="339" t="s">
        <v>137</v>
      </c>
      <c r="V67" s="276">
        <v>99268491</v>
      </c>
      <c r="W67" s="339" t="s">
        <v>137</v>
      </c>
      <c r="X67" s="270">
        <f t="shared" si="0"/>
        <v>0.2175538761841358</v>
      </c>
      <c r="Y67" s="403">
        <f t="shared" si="1"/>
        <v>0.18516298389183733</v>
      </c>
    </row>
    <row r="68" spans="1:27" x14ac:dyDescent="0.25">
      <c r="A68" s="273">
        <v>2009</v>
      </c>
      <c r="B68" s="274">
        <v>6618673</v>
      </c>
      <c r="C68" s="337" t="s">
        <v>137</v>
      </c>
      <c r="D68" s="274">
        <v>21063265</v>
      </c>
      <c r="E68" s="337" t="s">
        <v>137</v>
      </c>
      <c r="F68" s="274">
        <v>4061378</v>
      </c>
      <c r="G68" s="337" t="s">
        <v>137</v>
      </c>
      <c r="H68" s="274">
        <v>17899311</v>
      </c>
      <c r="I68" s="337" t="s">
        <v>137</v>
      </c>
      <c r="J68" s="274">
        <v>18801132</v>
      </c>
      <c r="K68" s="337" t="s">
        <v>137</v>
      </c>
      <c r="L68" s="274">
        <v>28513352</v>
      </c>
      <c r="M68" s="337" t="s">
        <v>137</v>
      </c>
      <c r="N68" s="274">
        <v>26916048</v>
      </c>
      <c r="O68" s="337" t="s">
        <v>137</v>
      </c>
      <c r="P68" s="274">
        <v>26998415</v>
      </c>
      <c r="Q68" s="337" t="s">
        <v>137</v>
      </c>
      <c r="R68" s="274">
        <v>38077111</v>
      </c>
      <c r="S68" s="337" t="s">
        <v>137</v>
      </c>
      <c r="T68" s="278">
        <v>392</v>
      </c>
      <c r="U68" s="337" t="s">
        <v>137</v>
      </c>
      <c r="V68" s="274">
        <v>94474734</v>
      </c>
      <c r="W68" s="337" t="s">
        <v>137</v>
      </c>
      <c r="X68" s="270">
        <f t="shared" si="0"/>
        <v>0.22295130251438441</v>
      </c>
      <c r="Y68" s="403">
        <f t="shared" si="1"/>
        <v>0.18946135376258377</v>
      </c>
    </row>
    <row r="69" spans="1:27" x14ac:dyDescent="0.25">
      <c r="A69" s="273" t="s">
        <v>683</v>
      </c>
      <c r="B69" s="274">
        <v>6841442</v>
      </c>
      <c r="C69" s="336"/>
      <c r="D69" s="274">
        <v>22153450</v>
      </c>
      <c r="E69" s="336"/>
      <c r="F69" s="274">
        <v>4174847</v>
      </c>
      <c r="G69" s="336"/>
      <c r="H69" s="274">
        <v>18205163</v>
      </c>
      <c r="I69" s="336"/>
      <c r="J69" s="274">
        <v>19983910</v>
      </c>
      <c r="K69" s="336"/>
      <c r="L69" s="274">
        <v>30139067</v>
      </c>
      <c r="M69" s="336"/>
      <c r="N69" s="274">
        <v>27425194</v>
      </c>
      <c r="O69" s="336"/>
      <c r="P69" s="274">
        <v>27506882</v>
      </c>
      <c r="Q69" s="336"/>
      <c r="R69" s="274">
        <v>39579170</v>
      </c>
      <c r="S69" s="336"/>
      <c r="T69" s="274">
        <v>-1642</v>
      </c>
      <c r="U69" s="336"/>
      <c r="V69" s="274">
        <v>98002920</v>
      </c>
      <c r="W69" s="336"/>
      <c r="X69" s="270">
        <f t="shared" si="0"/>
        <v>0.2260488769110145</v>
      </c>
      <c r="Y69" s="403">
        <f t="shared" si="1"/>
        <v>0.18576143445521828</v>
      </c>
      <c r="Z69" s="270">
        <f>Y69/Y29</f>
        <v>1.5098609099054485</v>
      </c>
      <c r="AA69" s="270">
        <f>V69/V29</f>
        <v>1.4446541833100979</v>
      </c>
    </row>
    <row r="70" spans="1:27" x14ac:dyDescent="0.25">
      <c r="A70" s="806" t="s">
        <v>776</v>
      </c>
      <c r="B70" s="807"/>
      <c r="C70" s="807"/>
      <c r="D70" s="807"/>
      <c r="E70" s="807"/>
      <c r="F70" s="807"/>
      <c r="G70" s="807"/>
      <c r="H70" s="807"/>
      <c r="I70" s="807"/>
      <c r="J70" s="807"/>
      <c r="K70" s="807"/>
      <c r="L70" s="807" t="s">
        <v>777</v>
      </c>
      <c r="M70" s="807"/>
      <c r="N70" s="807"/>
      <c r="O70" s="807"/>
      <c r="P70" s="807"/>
      <c r="Q70" s="807"/>
      <c r="R70" s="807"/>
      <c r="S70" s="807"/>
      <c r="T70" s="807"/>
      <c r="U70" s="807"/>
      <c r="V70" s="807"/>
      <c r="W70" s="808"/>
    </row>
    <row r="71" spans="1:27" x14ac:dyDescent="0.25">
      <c r="A71" s="809" t="s">
        <v>778</v>
      </c>
      <c r="B71" s="810"/>
      <c r="C71" s="810"/>
      <c r="D71" s="810"/>
      <c r="E71" s="810"/>
      <c r="F71" s="810"/>
      <c r="G71" s="810"/>
      <c r="H71" s="810"/>
      <c r="I71" s="810"/>
      <c r="J71" s="810"/>
      <c r="K71" s="810"/>
      <c r="L71" s="802" t="s">
        <v>779</v>
      </c>
      <c r="M71" s="802"/>
      <c r="N71" s="802"/>
      <c r="O71" s="802"/>
      <c r="P71" s="802"/>
      <c r="Q71" s="802"/>
      <c r="R71" s="802"/>
      <c r="S71" s="802"/>
      <c r="T71" s="802"/>
      <c r="U71" s="802"/>
      <c r="V71" s="802"/>
      <c r="W71" s="803"/>
    </row>
    <row r="72" spans="1:27" x14ac:dyDescent="0.25">
      <c r="A72" s="809"/>
      <c r="B72" s="810"/>
      <c r="C72" s="810"/>
      <c r="D72" s="810"/>
      <c r="E72" s="810"/>
      <c r="F72" s="810"/>
      <c r="G72" s="810"/>
      <c r="H72" s="810"/>
      <c r="I72" s="810"/>
      <c r="J72" s="810"/>
      <c r="K72" s="810"/>
      <c r="L72" s="802" t="s">
        <v>780</v>
      </c>
      <c r="M72" s="802"/>
      <c r="N72" s="802"/>
      <c r="O72" s="802"/>
      <c r="P72" s="802"/>
      <c r="Q72" s="802"/>
      <c r="R72" s="802"/>
      <c r="S72" s="802"/>
      <c r="T72" s="802"/>
      <c r="U72" s="802"/>
      <c r="V72" s="802"/>
      <c r="W72" s="803"/>
    </row>
    <row r="73" spans="1:27" x14ac:dyDescent="0.25">
      <c r="A73" s="798" t="s">
        <v>781</v>
      </c>
      <c r="B73" s="799"/>
      <c r="C73" s="799"/>
      <c r="D73" s="799"/>
      <c r="E73" s="799"/>
      <c r="F73" s="799"/>
      <c r="G73" s="799"/>
      <c r="H73" s="799"/>
      <c r="I73" s="799"/>
      <c r="J73" s="799"/>
      <c r="K73" s="799"/>
      <c r="L73" s="800" t="s">
        <v>782</v>
      </c>
      <c r="M73" s="800"/>
      <c r="N73" s="800"/>
      <c r="O73" s="800"/>
      <c r="P73" s="800"/>
      <c r="Q73" s="800"/>
      <c r="R73" s="800"/>
      <c r="S73" s="800"/>
      <c r="T73" s="800"/>
      <c r="U73" s="800"/>
      <c r="V73" s="800"/>
      <c r="W73" s="801"/>
    </row>
    <row r="74" spans="1:27" x14ac:dyDescent="0.25">
      <c r="A74" s="809" t="s">
        <v>783</v>
      </c>
      <c r="B74" s="810"/>
      <c r="C74" s="810"/>
      <c r="D74" s="810"/>
      <c r="E74" s="810"/>
      <c r="F74" s="810"/>
      <c r="G74" s="810"/>
      <c r="H74" s="810"/>
      <c r="I74" s="810"/>
      <c r="J74" s="810"/>
      <c r="K74" s="810"/>
      <c r="L74" s="800"/>
      <c r="M74" s="800"/>
      <c r="N74" s="800"/>
      <c r="O74" s="800"/>
      <c r="P74" s="800"/>
      <c r="Q74" s="800"/>
      <c r="R74" s="800"/>
      <c r="S74" s="800"/>
      <c r="T74" s="800"/>
      <c r="U74" s="800"/>
      <c r="V74" s="800"/>
      <c r="W74" s="801"/>
    </row>
    <row r="75" spans="1:27" x14ac:dyDescent="0.25">
      <c r="A75" s="798" t="s">
        <v>784</v>
      </c>
      <c r="B75" s="799"/>
      <c r="C75" s="799"/>
      <c r="D75" s="799"/>
      <c r="E75" s="799"/>
      <c r="F75" s="799"/>
      <c r="G75" s="799"/>
      <c r="H75" s="799"/>
      <c r="I75" s="799"/>
      <c r="J75" s="799"/>
      <c r="K75" s="799"/>
      <c r="L75" s="802" t="s">
        <v>785</v>
      </c>
      <c r="M75" s="802"/>
      <c r="N75" s="802"/>
      <c r="O75" s="802"/>
      <c r="P75" s="802"/>
      <c r="Q75" s="802"/>
      <c r="R75" s="802"/>
      <c r="S75" s="802"/>
      <c r="T75" s="802"/>
      <c r="U75" s="802"/>
      <c r="V75" s="802"/>
      <c r="W75" s="803"/>
    </row>
    <row r="76" spans="1:27" x14ac:dyDescent="0.25">
      <c r="A76" s="809" t="s">
        <v>786</v>
      </c>
      <c r="B76" s="810"/>
      <c r="C76" s="810"/>
      <c r="D76" s="810"/>
      <c r="E76" s="810"/>
      <c r="F76" s="810"/>
      <c r="G76" s="810"/>
      <c r="H76" s="810"/>
      <c r="I76" s="810"/>
      <c r="J76" s="810"/>
      <c r="K76" s="810"/>
      <c r="L76" s="802"/>
      <c r="M76" s="802"/>
      <c r="N76" s="802"/>
      <c r="O76" s="802"/>
      <c r="P76" s="802"/>
      <c r="Q76" s="802"/>
      <c r="R76" s="802"/>
      <c r="S76" s="802"/>
      <c r="T76" s="802"/>
      <c r="U76" s="802"/>
      <c r="V76" s="802"/>
      <c r="W76" s="803"/>
    </row>
    <row r="77" spans="1:27" x14ac:dyDescent="0.25">
      <c r="A77" s="798" t="s">
        <v>787</v>
      </c>
      <c r="B77" s="799"/>
      <c r="C77" s="799"/>
      <c r="D77" s="799"/>
      <c r="E77" s="799"/>
      <c r="F77" s="799"/>
      <c r="G77" s="799"/>
      <c r="H77" s="799"/>
      <c r="I77" s="799"/>
      <c r="J77" s="799"/>
      <c r="K77" s="799"/>
      <c r="L77" s="802" t="s">
        <v>788</v>
      </c>
      <c r="M77" s="802"/>
      <c r="N77" s="802"/>
      <c r="O77" s="802"/>
      <c r="P77" s="802"/>
      <c r="Q77" s="802"/>
      <c r="R77" s="802"/>
      <c r="S77" s="802"/>
      <c r="T77" s="802"/>
      <c r="U77" s="802"/>
      <c r="V77" s="802"/>
      <c r="W77" s="803"/>
    </row>
    <row r="78" spans="1:27" x14ac:dyDescent="0.25">
      <c r="A78" s="809" t="s">
        <v>789</v>
      </c>
      <c r="B78" s="810"/>
      <c r="C78" s="810"/>
      <c r="D78" s="810"/>
      <c r="E78" s="810"/>
      <c r="F78" s="810"/>
      <c r="G78" s="810"/>
      <c r="H78" s="810"/>
      <c r="I78" s="810"/>
      <c r="J78" s="810"/>
      <c r="K78" s="810"/>
      <c r="L78" s="815" t="s">
        <v>790</v>
      </c>
      <c r="M78" s="815"/>
      <c r="N78" s="815"/>
      <c r="O78" s="815"/>
      <c r="P78" s="815"/>
      <c r="Q78" s="815"/>
      <c r="R78" s="815"/>
      <c r="S78" s="815"/>
      <c r="T78" s="815"/>
      <c r="U78" s="815"/>
      <c r="V78" s="815"/>
      <c r="W78" s="816"/>
    </row>
    <row r="79" spans="1:27" x14ac:dyDescent="0.25">
      <c r="A79" s="798" t="s">
        <v>791</v>
      </c>
      <c r="B79" s="799"/>
      <c r="C79" s="799"/>
      <c r="D79" s="799"/>
      <c r="E79" s="799"/>
      <c r="F79" s="799"/>
      <c r="G79" s="799"/>
      <c r="H79" s="799"/>
      <c r="I79" s="799"/>
      <c r="J79" s="799"/>
      <c r="K79" s="799"/>
      <c r="L79" s="802" t="s">
        <v>792</v>
      </c>
      <c r="M79" s="802"/>
      <c r="N79" s="802"/>
      <c r="O79" s="802"/>
      <c r="P79" s="802"/>
      <c r="Q79" s="802"/>
      <c r="R79" s="802"/>
      <c r="S79" s="802"/>
      <c r="T79" s="802"/>
      <c r="U79" s="802"/>
      <c r="V79" s="802"/>
      <c r="W79" s="803"/>
    </row>
    <row r="80" spans="1:27" x14ac:dyDescent="0.25">
      <c r="A80" s="798" t="s">
        <v>793</v>
      </c>
      <c r="B80" s="799"/>
      <c r="C80" s="799"/>
      <c r="D80" s="799"/>
      <c r="E80" s="799"/>
      <c r="F80" s="799"/>
      <c r="G80" s="799"/>
      <c r="H80" s="799"/>
      <c r="I80" s="799"/>
      <c r="J80" s="799"/>
      <c r="K80" s="799"/>
      <c r="L80" s="817"/>
      <c r="M80" s="817"/>
      <c r="N80" s="817"/>
      <c r="O80" s="817"/>
      <c r="P80" s="817"/>
      <c r="Q80" s="817"/>
      <c r="R80" s="817"/>
      <c r="S80" s="817"/>
      <c r="T80" s="817"/>
      <c r="U80" s="817"/>
      <c r="V80" s="817"/>
      <c r="W80" s="818"/>
    </row>
    <row r="81" spans="1:23" x14ac:dyDescent="0.25">
      <c r="A81" s="809" t="s">
        <v>794</v>
      </c>
      <c r="B81" s="810"/>
      <c r="C81" s="810"/>
      <c r="D81" s="810"/>
      <c r="E81" s="810"/>
      <c r="F81" s="810"/>
      <c r="G81" s="810"/>
      <c r="H81" s="810"/>
      <c r="I81" s="810"/>
      <c r="J81" s="810"/>
      <c r="K81" s="810"/>
      <c r="L81" s="817"/>
      <c r="M81" s="817"/>
      <c r="N81" s="817"/>
      <c r="O81" s="817"/>
      <c r="P81" s="817"/>
      <c r="Q81" s="817"/>
      <c r="R81" s="817"/>
      <c r="S81" s="817"/>
      <c r="T81" s="817"/>
      <c r="U81" s="817"/>
      <c r="V81" s="817"/>
      <c r="W81" s="818"/>
    </row>
    <row r="82" spans="1:23" x14ac:dyDescent="0.25">
      <c r="A82" s="813" t="s">
        <v>459</v>
      </c>
      <c r="B82" s="811"/>
      <c r="C82" s="811"/>
      <c r="D82" s="811"/>
      <c r="E82" s="811"/>
      <c r="F82" s="811"/>
      <c r="G82" s="811"/>
      <c r="H82" s="811"/>
      <c r="I82" s="811"/>
      <c r="J82" s="811"/>
      <c r="K82" s="811"/>
      <c r="L82" s="819"/>
      <c r="M82" s="819"/>
      <c r="N82" s="819"/>
      <c r="O82" s="819"/>
      <c r="P82" s="819"/>
      <c r="Q82" s="819"/>
      <c r="R82" s="819"/>
      <c r="S82" s="819"/>
      <c r="T82" s="819"/>
      <c r="U82" s="819"/>
      <c r="V82" s="819"/>
      <c r="W82" s="820"/>
    </row>
  </sheetData>
  <mergeCells count="53">
    <mergeCell ref="A79:K79"/>
    <mergeCell ref="L79:W79"/>
    <mergeCell ref="A80:K80"/>
    <mergeCell ref="L80:W82"/>
    <mergeCell ref="A81:K81"/>
    <mergeCell ref="A82:K82"/>
    <mergeCell ref="V7:W7"/>
    <mergeCell ref="A78:K78"/>
    <mergeCell ref="L78:W78"/>
    <mergeCell ref="A71:K71"/>
    <mergeCell ref="L71:W71"/>
    <mergeCell ref="A72:K72"/>
    <mergeCell ref="L72:W72"/>
    <mergeCell ref="A73:K73"/>
    <mergeCell ref="L73:W74"/>
    <mergeCell ref="A74:K74"/>
    <mergeCell ref="A75:K75"/>
    <mergeCell ref="L75:W76"/>
    <mergeCell ref="A76:K76"/>
    <mergeCell ref="A77:K77"/>
    <mergeCell ref="L77:W77"/>
    <mergeCell ref="N6:Q6"/>
    <mergeCell ref="R6:S6"/>
    <mergeCell ref="T6:U6"/>
    <mergeCell ref="V6:W6"/>
    <mergeCell ref="A70:K70"/>
    <mergeCell ref="L70:W70"/>
    <mergeCell ref="B7:C7"/>
    <mergeCell ref="D7:E7"/>
    <mergeCell ref="F7:G7"/>
    <mergeCell ref="H7:I7"/>
    <mergeCell ref="J7:K7"/>
    <mergeCell ref="L7:M7"/>
    <mergeCell ref="N7:O7"/>
    <mergeCell ref="P7:Q7"/>
    <mergeCell ref="R7:S7"/>
    <mergeCell ref="T7:U7"/>
    <mergeCell ref="A1:W1"/>
    <mergeCell ref="A2:W2"/>
    <mergeCell ref="A3:A7"/>
    <mergeCell ref="B3:Q5"/>
    <mergeCell ref="R3:S3"/>
    <mergeCell ref="T3:U3"/>
    <mergeCell ref="V3:W3"/>
    <mergeCell ref="R4:S4"/>
    <mergeCell ref="T4:U4"/>
    <mergeCell ref="V4:W4"/>
    <mergeCell ref="R5:S5"/>
    <mergeCell ref="T5:U5"/>
    <mergeCell ref="V5:W5"/>
    <mergeCell ref="B6:E6"/>
    <mergeCell ref="F6:I6"/>
    <mergeCell ref="J6:M6"/>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9"/>
  <sheetViews>
    <sheetView showGridLines="0" topLeftCell="A30" workbookViewId="0">
      <selection activeCell="Q38" sqref="Q38:Q71"/>
    </sheetView>
  </sheetViews>
  <sheetFormatPr defaultRowHeight="12.75" x14ac:dyDescent="0.2"/>
  <cols>
    <col min="1" max="1" width="4.85546875" style="421" customWidth="1"/>
    <col min="2" max="2" width="6.7109375" style="421" customWidth="1"/>
    <col min="3" max="3" width="2.28515625" style="421" customWidth="1"/>
    <col min="4" max="4" width="8.28515625" style="421" customWidth="1"/>
    <col min="5" max="5" width="2.5703125" style="421" customWidth="1"/>
    <col min="6" max="6" width="7.28515625" style="421" customWidth="1"/>
    <col min="7" max="7" width="2.42578125" style="421" customWidth="1"/>
    <col min="8" max="8" width="7" style="421" customWidth="1"/>
    <col min="9" max="9" width="2.28515625" style="421" customWidth="1"/>
    <col min="10" max="10" width="11.140625" style="421" customWidth="1"/>
    <col min="11" max="11" width="6.28515625" style="421" customWidth="1"/>
    <col min="12" max="12" width="2.42578125" style="421" customWidth="1"/>
    <col min="13" max="13" width="10.140625" style="421" customWidth="1"/>
    <col min="14" max="14" width="3.7109375" style="421" customWidth="1"/>
    <col min="15" max="15" width="10.140625" style="421" customWidth="1"/>
    <col min="16" max="16" width="3.7109375" style="421" customWidth="1"/>
    <col min="17" max="17" width="10.5703125" style="421" customWidth="1"/>
    <col min="18" max="18" width="3.7109375" style="421" customWidth="1"/>
    <col min="19" max="19" width="10.5703125" style="421" customWidth="1"/>
    <col min="20" max="20" width="3.7109375" style="421" customWidth="1"/>
    <col min="21" max="21" width="11.5703125" style="421" customWidth="1"/>
    <col min="22" max="22" width="3.7109375" style="421" customWidth="1"/>
    <col min="23" max="23" width="11.85546875" style="421" customWidth="1"/>
    <col min="24" max="24" width="3.7109375" style="421" customWidth="1"/>
    <col min="25" max="16384" width="9.140625" style="421"/>
  </cols>
  <sheetData>
    <row r="1" spans="1:24" ht="15.75" customHeight="1" x14ac:dyDescent="0.25">
      <c r="A1" s="821" t="s">
        <v>826</v>
      </c>
      <c r="B1" s="822"/>
      <c r="C1" s="822"/>
      <c r="D1" s="822"/>
      <c r="E1" s="822"/>
      <c r="F1" s="822"/>
      <c r="G1" s="822"/>
      <c r="H1" s="822"/>
      <c r="I1" s="822"/>
      <c r="J1" s="822"/>
      <c r="K1" s="822"/>
      <c r="L1" s="822"/>
      <c r="M1" s="822"/>
      <c r="N1" s="822"/>
      <c r="O1" s="822"/>
      <c r="P1" s="822"/>
      <c r="Q1" s="822"/>
      <c r="R1" s="822"/>
      <c r="S1" s="822"/>
      <c r="T1" s="822"/>
      <c r="U1" s="822"/>
      <c r="V1" s="822"/>
      <c r="W1" s="822"/>
      <c r="X1" s="823"/>
    </row>
    <row r="2" spans="1:24" ht="12.75" customHeight="1" x14ac:dyDescent="0.2">
      <c r="A2" s="824" t="s">
        <v>455</v>
      </c>
      <c r="B2" s="825"/>
      <c r="C2" s="825"/>
      <c r="D2" s="825"/>
      <c r="E2" s="825"/>
      <c r="F2" s="825"/>
      <c r="G2" s="825"/>
      <c r="H2" s="825"/>
      <c r="I2" s="825"/>
      <c r="J2" s="825"/>
      <c r="K2" s="825"/>
      <c r="L2" s="825"/>
      <c r="M2" s="825"/>
      <c r="N2" s="825"/>
      <c r="O2" s="825"/>
      <c r="P2" s="825"/>
      <c r="Q2" s="825"/>
      <c r="R2" s="825"/>
      <c r="S2" s="825"/>
      <c r="T2" s="825"/>
      <c r="U2" s="825"/>
      <c r="V2" s="825"/>
      <c r="W2" s="825"/>
      <c r="X2" s="826"/>
    </row>
    <row r="3" spans="1:24" x14ac:dyDescent="0.2">
      <c r="A3" s="827" t="s">
        <v>63</v>
      </c>
      <c r="B3" s="830" t="s">
        <v>827</v>
      </c>
      <c r="C3" s="831"/>
      <c r="D3" s="831"/>
      <c r="E3" s="831"/>
      <c r="F3" s="831"/>
      <c r="G3" s="831"/>
      <c r="H3" s="831"/>
      <c r="I3" s="831"/>
      <c r="J3" s="831"/>
      <c r="K3" s="831"/>
      <c r="L3" s="831"/>
      <c r="M3" s="831"/>
      <c r="N3" s="831"/>
      <c r="O3" s="831"/>
      <c r="P3" s="831"/>
      <c r="Q3" s="831"/>
      <c r="R3" s="832"/>
      <c r="S3" s="839"/>
      <c r="T3" s="840"/>
      <c r="U3" s="839"/>
      <c r="V3" s="840"/>
      <c r="W3" s="830" t="s">
        <v>32</v>
      </c>
      <c r="X3" s="832"/>
    </row>
    <row r="4" spans="1:24" x14ac:dyDescent="0.2">
      <c r="A4" s="828"/>
      <c r="B4" s="833"/>
      <c r="C4" s="834"/>
      <c r="D4" s="834"/>
      <c r="E4" s="834"/>
      <c r="F4" s="834"/>
      <c r="G4" s="834"/>
      <c r="H4" s="834"/>
      <c r="I4" s="834"/>
      <c r="J4" s="834"/>
      <c r="K4" s="834"/>
      <c r="L4" s="834"/>
      <c r="M4" s="834"/>
      <c r="N4" s="834"/>
      <c r="O4" s="834"/>
      <c r="P4" s="834"/>
      <c r="Q4" s="834"/>
      <c r="R4" s="835"/>
      <c r="S4" s="841"/>
      <c r="T4" s="842"/>
      <c r="U4" s="833" t="s">
        <v>133</v>
      </c>
      <c r="V4" s="835"/>
      <c r="W4" s="833"/>
      <c r="X4" s="835"/>
    </row>
    <row r="5" spans="1:24" x14ac:dyDescent="0.2">
      <c r="A5" s="828"/>
      <c r="B5" s="836"/>
      <c r="C5" s="837"/>
      <c r="D5" s="837"/>
      <c r="E5" s="837"/>
      <c r="F5" s="837"/>
      <c r="G5" s="837"/>
      <c r="H5" s="837"/>
      <c r="I5" s="837"/>
      <c r="J5" s="837"/>
      <c r="K5" s="837"/>
      <c r="L5" s="837"/>
      <c r="M5" s="837"/>
      <c r="N5" s="837"/>
      <c r="O5" s="837"/>
      <c r="P5" s="837"/>
      <c r="Q5" s="837"/>
      <c r="R5" s="838"/>
      <c r="S5" s="833" t="s">
        <v>34</v>
      </c>
      <c r="T5" s="835"/>
      <c r="U5" s="833" t="s">
        <v>134</v>
      </c>
      <c r="V5" s="835"/>
      <c r="W5" s="833"/>
      <c r="X5" s="835"/>
    </row>
    <row r="6" spans="1:24" x14ac:dyDescent="0.2">
      <c r="A6" s="828"/>
      <c r="B6" s="830" t="s">
        <v>456</v>
      </c>
      <c r="C6" s="831"/>
      <c r="D6" s="831"/>
      <c r="E6" s="831"/>
      <c r="F6" s="831"/>
      <c r="G6" s="831"/>
      <c r="H6" s="831"/>
      <c r="I6" s="832"/>
      <c r="J6" s="830" t="s">
        <v>828</v>
      </c>
      <c r="K6" s="831"/>
      <c r="L6" s="831"/>
      <c r="M6" s="831"/>
      <c r="N6" s="831"/>
      <c r="O6" s="831"/>
      <c r="P6" s="832"/>
      <c r="Q6" s="839"/>
      <c r="R6" s="840"/>
      <c r="S6" s="833" t="s">
        <v>135</v>
      </c>
      <c r="T6" s="835"/>
      <c r="U6" s="833" t="s">
        <v>136</v>
      </c>
      <c r="V6" s="835"/>
      <c r="W6" s="833"/>
      <c r="X6" s="835"/>
    </row>
    <row r="7" spans="1:24" x14ac:dyDescent="0.2">
      <c r="A7" s="828"/>
      <c r="B7" s="836"/>
      <c r="C7" s="837"/>
      <c r="D7" s="837"/>
      <c r="E7" s="837"/>
      <c r="F7" s="837"/>
      <c r="G7" s="837"/>
      <c r="H7" s="837"/>
      <c r="I7" s="838"/>
      <c r="J7" s="836"/>
      <c r="K7" s="837"/>
      <c r="L7" s="837"/>
      <c r="M7" s="837"/>
      <c r="N7" s="837"/>
      <c r="O7" s="837"/>
      <c r="P7" s="838"/>
      <c r="Q7" s="833" t="s">
        <v>32</v>
      </c>
      <c r="R7" s="835"/>
      <c r="S7" s="833" t="s">
        <v>829</v>
      </c>
      <c r="T7" s="835"/>
      <c r="U7" s="833" t="s">
        <v>830</v>
      </c>
      <c r="V7" s="835"/>
      <c r="W7" s="833"/>
      <c r="X7" s="835"/>
    </row>
    <row r="8" spans="1:24" x14ac:dyDescent="0.2">
      <c r="A8" s="829"/>
      <c r="B8" s="849" t="s">
        <v>411</v>
      </c>
      <c r="C8" s="850"/>
      <c r="D8" s="849" t="s">
        <v>831</v>
      </c>
      <c r="E8" s="850"/>
      <c r="F8" s="849" t="s">
        <v>832</v>
      </c>
      <c r="G8" s="850"/>
      <c r="H8" s="849" t="s">
        <v>32</v>
      </c>
      <c r="I8" s="850"/>
      <c r="J8" s="422" t="s">
        <v>833</v>
      </c>
      <c r="K8" s="849" t="s">
        <v>834</v>
      </c>
      <c r="L8" s="850"/>
      <c r="M8" s="849" t="s">
        <v>835</v>
      </c>
      <c r="N8" s="850"/>
      <c r="O8" s="849" t="s">
        <v>32</v>
      </c>
      <c r="P8" s="850"/>
      <c r="Q8" s="836" t="s">
        <v>35</v>
      </c>
      <c r="R8" s="838"/>
      <c r="S8" s="836"/>
      <c r="T8" s="838"/>
      <c r="U8" s="836"/>
      <c r="V8" s="838"/>
      <c r="W8" s="836"/>
      <c r="X8" s="838"/>
    </row>
    <row r="9" spans="1:24" x14ac:dyDescent="0.2">
      <c r="A9" s="423">
        <v>1949</v>
      </c>
      <c r="B9" s="424">
        <v>1271551</v>
      </c>
      <c r="C9" s="425"/>
      <c r="D9" s="424">
        <v>1027283</v>
      </c>
      <c r="E9" s="425"/>
      <c r="F9" s="424">
        <v>1106414</v>
      </c>
      <c r="G9" s="425"/>
      <c r="H9" s="424">
        <v>3405248</v>
      </c>
      <c r="I9" s="425"/>
      <c r="J9" s="426" t="s">
        <v>412</v>
      </c>
      <c r="K9" s="426" t="s">
        <v>412</v>
      </c>
      <c r="L9" s="425"/>
      <c r="M9" s="424">
        <v>1055186</v>
      </c>
      <c r="N9" s="425"/>
      <c r="O9" s="424">
        <v>1055186</v>
      </c>
      <c r="P9" s="425"/>
      <c r="Q9" s="424">
        <v>4460434</v>
      </c>
      <c r="R9" s="425"/>
      <c r="S9" s="424">
        <v>227894</v>
      </c>
      <c r="T9" s="425"/>
      <c r="U9" s="424">
        <v>910922</v>
      </c>
      <c r="V9" s="425"/>
      <c r="W9" s="424">
        <v>5599250</v>
      </c>
      <c r="X9" s="425"/>
    </row>
    <row r="10" spans="1:24" x14ac:dyDescent="0.2">
      <c r="A10" s="423">
        <v>1950</v>
      </c>
      <c r="B10" s="424">
        <v>1261267</v>
      </c>
      <c r="C10" s="425"/>
      <c r="D10" s="424">
        <v>1240312</v>
      </c>
      <c r="E10" s="425"/>
      <c r="F10" s="424">
        <v>1322229</v>
      </c>
      <c r="G10" s="425"/>
      <c r="H10" s="424">
        <v>3823808</v>
      </c>
      <c r="I10" s="425"/>
      <c r="J10" s="426" t="s">
        <v>412</v>
      </c>
      <c r="K10" s="426" t="s">
        <v>412</v>
      </c>
      <c r="L10" s="425"/>
      <c r="M10" s="424">
        <v>1005529</v>
      </c>
      <c r="N10" s="425"/>
      <c r="O10" s="424">
        <v>1005529</v>
      </c>
      <c r="P10" s="425"/>
      <c r="Q10" s="424">
        <v>4829337</v>
      </c>
      <c r="R10" s="425"/>
      <c r="S10" s="424">
        <v>246348</v>
      </c>
      <c r="T10" s="425"/>
      <c r="U10" s="424">
        <v>912869</v>
      </c>
      <c r="V10" s="425"/>
      <c r="W10" s="424">
        <v>5988553</v>
      </c>
      <c r="X10" s="425"/>
    </row>
    <row r="11" spans="1:24" x14ac:dyDescent="0.2">
      <c r="A11" s="427">
        <v>1951</v>
      </c>
      <c r="B11" s="428">
        <v>1158679</v>
      </c>
      <c r="C11" s="429"/>
      <c r="D11" s="428">
        <v>1526340</v>
      </c>
      <c r="E11" s="429"/>
      <c r="F11" s="428">
        <v>1461245</v>
      </c>
      <c r="G11" s="429"/>
      <c r="H11" s="428">
        <v>4146264</v>
      </c>
      <c r="I11" s="429"/>
      <c r="J11" s="430" t="s">
        <v>412</v>
      </c>
      <c r="K11" s="430" t="s">
        <v>412</v>
      </c>
      <c r="L11" s="429"/>
      <c r="M11" s="428">
        <v>958212</v>
      </c>
      <c r="N11" s="429"/>
      <c r="O11" s="428">
        <v>958212</v>
      </c>
      <c r="P11" s="429"/>
      <c r="Q11" s="428">
        <v>5104476</v>
      </c>
      <c r="R11" s="429"/>
      <c r="S11" s="428">
        <v>283513</v>
      </c>
      <c r="T11" s="429"/>
      <c r="U11" s="428">
        <v>992204</v>
      </c>
      <c r="V11" s="429"/>
      <c r="W11" s="428">
        <v>6380193</v>
      </c>
      <c r="X11" s="429"/>
    </row>
    <row r="12" spans="1:24" x14ac:dyDescent="0.2">
      <c r="A12" s="423">
        <v>1952</v>
      </c>
      <c r="B12" s="424">
        <v>1079206</v>
      </c>
      <c r="C12" s="425"/>
      <c r="D12" s="424">
        <v>1678735</v>
      </c>
      <c r="E12" s="425"/>
      <c r="F12" s="424">
        <v>1501088</v>
      </c>
      <c r="G12" s="425"/>
      <c r="H12" s="424">
        <v>4259029</v>
      </c>
      <c r="I12" s="425"/>
      <c r="J12" s="426" t="s">
        <v>412</v>
      </c>
      <c r="K12" s="426" t="s">
        <v>412</v>
      </c>
      <c r="L12" s="425"/>
      <c r="M12" s="424">
        <v>899164</v>
      </c>
      <c r="N12" s="425"/>
      <c r="O12" s="424">
        <v>899164</v>
      </c>
      <c r="P12" s="425"/>
      <c r="Q12" s="424">
        <v>5158193</v>
      </c>
      <c r="R12" s="425"/>
      <c r="S12" s="424">
        <v>319175</v>
      </c>
      <c r="T12" s="425"/>
      <c r="U12" s="424">
        <v>1082875</v>
      </c>
      <c r="V12" s="425"/>
      <c r="W12" s="424">
        <v>6560243</v>
      </c>
      <c r="X12" s="425"/>
    </row>
    <row r="13" spans="1:24" x14ac:dyDescent="0.2">
      <c r="A13" s="423">
        <v>1953</v>
      </c>
      <c r="B13" s="424">
        <v>965664</v>
      </c>
      <c r="C13" s="425"/>
      <c r="D13" s="424">
        <v>1744496</v>
      </c>
      <c r="E13" s="425"/>
      <c r="F13" s="424">
        <v>1510408</v>
      </c>
      <c r="G13" s="425"/>
      <c r="H13" s="424">
        <v>4220568</v>
      </c>
      <c r="I13" s="425"/>
      <c r="J13" s="426" t="s">
        <v>412</v>
      </c>
      <c r="K13" s="426" t="s">
        <v>412</v>
      </c>
      <c r="L13" s="425"/>
      <c r="M13" s="424">
        <v>831947</v>
      </c>
      <c r="N13" s="425"/>
      <c r="O13" s="424">
        <v>831947</v>
      </c>
      <c r="P13" s="425"/>
      <c r="Q13" s="424">
        <v>5052515</v>
      </c>
      <c r="R13" s="425"/>
      <c r="S13" s="424">
        <v>355347</v>
      </c>
      <c r="T13" s="425"/>
      <c r="U13" s="424">
        <v>1150886</v>
      </c>
      <c r="V13" s="425"/>
      <c r="W13" s="424">
        <v>6558748</v>
      </c>
      <c r="X13" s="425"/>
    </row>
    <row r="14" spans="1:24" x14ac:dyDescent="0.2">
      <c r="A14" s="427">
        <v>1954</v>
      </c>
      <c r="B14" s="428">
        <v>858255</v>
      </c>
      <c r="C14" s="429"/>
      <c r="D14" s="428">
        <v>1960547</v>
      </c>
      <c r="E14" s="429"/>
      <c r="F14" s="428">
        <v>1643757</v>
      </c>
      <c r="G14" s="429"/>
      <c r="H14" s="428">
        <v>4462559</v>
      </c>
      <c r="I14" s="429"/>
      <c r="J14" s="430" t="s">
        <v>412</v>
      </c>
      <c r="K14" s="430" t="s">
        <v>412</v>
      </c>
      <c r="L14" s="429"/>
      <c r="M14" s="428">
        <v>799748</v>
      </c>
      <c r="N14" s="429"/>
      <c r="O14" s="428">
        <v>799748</v>
      </c>
      <c r="P14" s="429"/>
      <c r="Q14" s="428">
        <v>5262307</v>
      </c>
      <c r="R14" s="429"/>
      <c r="S14" s="428">
        <v>396571</v>
      </c>
      <c r="T14" s="429"/>
      <c r="U14" s="428">
        <v>1187180</v>
      </c>
      <c r="V14" s="429"/>
      <c r="W14" s="428">
        <v>6846058</v>
      </c>
      <c r="X14" s="429"/>
    </row>
    <row r="15" spans="1:24" x14ac:dyDescent="0.2">
      <c r="A15" s="423">
        <v>1955</v>
      </c>
      <c r="B15" s="424">
        <v>867431</v>
      </c>
      <c r="C15" s="425"/>
      <c r="D15" s="424">
        <v>2198290</v>
      </c>
      <c r="E15" s="425"/>
      <c r="F15" s="424">
        <v>1767024</v>
      </c>
      <c r="G15" s="425"/>
      <c r="H15" s="424">
        <v>4832746</v>
      </c>
      <c r="I15" s="425"/>
      <c r="J15" s="426" t="s">
        <v>412</v>
      </c>
      <c r="K15" s="426" t="s">
        <v>412</v>
      </c>
      <c r="L15" s="425"/>
      <c r="M15" s="424">
        <v>775066</v>
      </c>
      <c r="N15" s="425"/>
      <c r="O15" s="424">
        <v>775066</v>
      </c>
      <c r="P15" s="425"/>
      <c r="Q15" s="424">
        <v>5607812</v>
      </c>
      <c r="R15" s="425"/>
      <c r="S15" s="424">
        <v>438103</v>
      </c>
      <c r="T15" s="425"/>
      <c r="U15" s="424">
        <v>1232073</v>
      </c>
      <c r="V15" s="425"/>
      <c r="W15" s="424">
        <v>7277988</v>
      </c>
      <c r="X15" s="425"/>
    </row>
    <row r="16" spans="1:24" x14ac:dyDescent="0.2">
      <c r="A16" s="423">
        <v>1956</v>
      </c>
      <c r="B16" s="424">
        <v>838910</v>
      </c>
      <c r="C16" s="425"/>
      <c r="D16" s="424">
        <v>2409029</v>
      </c>
      <c r="E16" s="425"/>
      <c r="F16" s="424">
        <v>1852738</v>
      </c>
      <c r="G16" s="425"/>
      <c r="H16" s="424">
        <v>5100677</v>
      </c>
      <c r="I16" s="425"/>
      <c r="J16" s="426" t="s">
        <v>412</v>
      </c>
      <c r="K16" s="426" t="s">
        <v>412</v>
      </c>
      <c r="L16" s="425"/>
      <c r="M16" s="424">
        <v>738706</v>
      </c>
      <c r="N16" s="425"/>
      <c r="O16" s="424">
        <v>738706</v>
      </c>
      <c r="P16" s="425"/>
      <c r="Q16" s="424">
        <v>5839383</v>
      </c>
      <c r="R16" s="425"/>
      <c r="S16" s="424">
        <v>489542</v>
      </c>
      <c r="T16" s="425"/>
      <c r="U16" s="424">
        <v>1333800</v>
      </c>
      <c r="V16" s="425"/>
      <c r="W16" s="424">
        <v>7662725</v>
      </c>
      <c r="X16" s="425"/>
    </row>
    <row r="17" spans="1:24" x14ac:dyDescent="0.2">
      <c r="A17" s="427">
        <v>1957</v>
      </c>
      <c r="B17" s="428">
        <v>653734</v>
      </c>
      <c r="C17" s="429"/>
      <c r="D17" s="428">
        <v>2587778</v>
      </c>
      <c r="E17" s="429"/>
      <c r="F17" s="428">
        <v>1800576</v>
      </c>
      <c r="G17" s="429"/>
      <c r="H17" s="428">
        <v>5042088</v>
      </c>
      <c r="I17" s="429"/>
      <c r="J17" s="430" t="s">
        <v>412</v>
      </c>
      <c r="K17" s="430" t="s">
        <v>412</v>
      </c>
      <c r="L17" s="429"/>
      <c r="M17" s="428">
        <v>701812</v>
      </c>
      <c r="N17" s="429"/>
      <c r="O17" s="428">
        <v>701812</v>
      </c>
      <c r="P17" s="429"/>
      <c r="Q17" s="428">
        <v>5743900</v>
      </c>
      <c r="R17" s="429"/>
      <c r="S17" s="428">
        <v>534740</v>
      </c>
      <c r="T17" s="429"/>
      <c r="U17" s="428">
        <v>1433360</v>
      </c>
      <c r="V17" s="429"/>
      <c r="W17" s="428">
        <v>7712000</v>
      </c>
      <c r="X17" s="429"/>
    </row>
    <row r="18" spans="1:24" x14ac:dyDescent="0.2">
      <c r="A18" s="423">
        <v>1958</v>
      </c>
      <c r="B18" s="424">
        <v>663496</v>
      </c>
      <c r="C18" s="425"/>
      <c r="D18" s="424">
        <v>2809250</v>
      </c>
      <c r="E18" s="425"/>
      <c r="F18" s="424">
        <v>1964177</v>
      </c>
      <c r="G18" s="425"/>
      <c r="H18" s="424">
        <v>5436923</v>
      </c>
      <c r="I18" s="425"/>
      <c r="J18" s="426" t="s">
        <v>412</v>
      </c>
      <c r="K18" s="426" t="s">
        <v>412</v>
      </c>
      <c r="L18" s="425"/>
      <c r="M18" s="424">
        <v>688447</v>
      </c>
      <c r="N18" s="425"/>
      <c r="O18" s="424">
        <v>688447</v>
      </c>
      <c r="P18" s="425"/>
      <c r="Q18" s="424">
        <v>6125370</v>
      </c>
      <c r="R18" s="425"/>
      <c r="S18" s="424">
        <v>578308</v>
      </c>
      <c r="T18" s="425"/>
      <c r="U18" s="424">
        <v>1496996</v>
      </c>
      <c r="V18" s="425"/>
      <c r="W18" s="424">
        <v>8200674</v>
      </c>
      <c r="X18" s="425"/>
    </row>
    <row r="19" spans="1:24" x14ac:dyDescent="0.2">
      <c r="A19" s="423">
        <v>1959</v>
      </c>
      <c r="B19" s="424">
        <v>573321</v>
      </c>
      <c r="C19" s="425"/>
      <c r="D19" s="424">
        <v>3014542</v>
      </c>
      <c r="E19" s="425"/>
      <c r="F19" s="424">
        <v>1953522</v>
      </c>
      <c r="G19" s="425"/>
      <c r="H19" s="424">
        <v>5541385</v>
      </c>
      <c r="I19" s="425"/>
      <c r="J19" s="426" t="s">
        <v>412</v>
      </c>
      <c r="K19" s="426" t="s">
        <v>412</v>
      </c>
      <c r="L19" s="425"/>
      <c r="M19" s="424">
        <v>646926</v>
      </c>
      <c r="N19" s="425"/>
      <c r="O19" s="424">
        <v>646926</v>
      </c>
      <c r="P19" s="425"/>
      <c r="Q19" s="424">
        <v>6188311</v>
      </c>
      <c r="R19" s="425"/>
      <c r="S19" s="424">
        <v>629664</v>
      </c>
      <c r="T19" s="425"/>
      <c r="U19" s="424">
        <v>1593891</v>
      </c>
      <c r="V19" s="425"/>
      <c r="W19" s="424">
        <v>8411866</v>
      </c>
      <c r="X19" s="425"/>
    </row>
    <row r="20" spans="1:24" x14ac:dyDescent="0.2">
      <c r="A20" s="427">
        <v>1960</v>
      </c>
      <c r="B20" s="428">
        <v>585284</v>
      </c>
      <c r="C20" s="429"/>
      <c r="D20" s="428">
        <v>3211778</v>
      </c>
      <c r="E20" s="429"/>
      <c r="F20" s="428">
        <v>2227143</v>
      </c>
      <c r="G20" s="429"/>
      <c r="H20" s="428">
        <v>6024205</v>
      </c>
      <c r="I20" s="429"/>
      <c r="J20" s="430" t="s">
        <v>412</v>
      </c>
      <c r="K20" s="430" t="s">
        <v>412</v>
      </c>
      <c r="L20" s="429"/>
      <c r="M20" s="428">
        <v>626630</v>
      </c>
      <c r="N20" s="429"/>
      <c r="O20" s="428">
        <v>626630</v>
      </c>
      <c r="P20" s="429"/>
      <c r="Q20" s="428">
        <v>6650835</v>
      </c>
      <c r="R20" s="429"/>
      <c r="S20" s="428">
        <v>687393</v>
      </c>
      <c r="T20" s="429"/>
      <c r="U20" s="428">
        <v>1701190</v>
      </c>
      <c r="V20" s="429"/>
      <c r="W20" s="428">
        <v>9039418</v>
      </c>
      <c r="X20" s="429"/>
    </row>
    <row r="21" spans="1:24" x14ac:dyDescent="0.2">
      <c r="A21" s="423">
        <v>1961</v>
      </c>
      <c r="B21" s="424">
        <v>533611</v>
      </c>
      <c r="C21" s="425"/>
      <c r="D21" s="424">
        <v>3362278</v>
      </c>
      <c r="E21" s="425"/>
      <c r="F21" s="424">
        <v>2292856</v>
      </c>
      <c r="G21" s="425"/>
      <c r="H21" s="424">
        <v>6188746</v>
      </c>
      <c r="I21" s="425"/>
      <c r="J21" s="426" t="s">
        <v>412</v>
      </c>
      <c r="K21" s="426" t="s">
        <v>412</v>
      </c>
      <c r="L21" s="425"/>
      <c r="M21" s="424">
        <v>586864</v>
      </c>
      <c r="N21" s="425"/>
      <c r="O21" s="424">
        <v>586864</v>
      </c>
      <c r="P21" s="425"/>
      <c r="Q21" s="424">
        <v>6775610</v>
      </c>
      <c r="R21" s="425"/>
      <c r="S21" s="424">
        <v>731686</v>
      </c>
      <c r="T21" s="425"/>
      <c r="U21" s="424">
        <v>1778728</v>
      </c>
      <c r="V21" s="425"/>
      <c r="W21" s="424">
        <v>9286024</v>
      </c>
      <c r="X21" s="425"/>
    </row>
    <row r="22" spans="1:24" x14ac:dyDescent="0.2">
      <c r="A22" s="423">
        <v>1962</v>
      </c>
      <c r="B22" s="424">
        <v>520794</v>
      </c>
      <c r="C22" s="425"/>
      <c r="D22" s="424">
        <v>3600313</v>
      </c>
      <c r="E22" s="425"/>
      <c r="F22" s="424">
        <v>2398521</v>
      </c>
      <c r="G22" s="425"/>
      <c r="H22" s="424">
        <v>6519627</v>
      </c>
      <c r="I22" s="425"/>
      <c r="J22" s="426" t="s">
        <v>412</v>
      </c>
      <c r="K22" s="426" t="s">
        <v>412</v>
      </c>
      <c r="L22" s="425"/>
      <c r="M22" s="424">
        <v>560084</v>
      </c>
      <c r="N22" s="425"/>
      <c r="O22" s="424">
        <v>560084</v>
      </c>
      <c r="P22" s="425"/>
      <c r="Q22" s="424">
        <v>7079711</v>
      </c>
      <c r="R22" s="425"/>
      <c r="S22" s="424">
        <v>794320</v>
      </c>
      <c r="T22" s="425"/>
      <c r="U22" s="424">
        <v>1908389</v>
      </c>
      <c r="V22" s="425"/>
      <c r="W22" s="424">
        <v>9782420</v>
      </c>
      <c r="X22" s="425"/>
    </row>
    <row r="23" spans="1:24" x14ac:dyDescent="0.2">
      <c r="A23" s="427">
        <v>1963</v>
      </c>
      <c r="B23" s="428">
        <v>438442</v>
      </c>
      <c r="C23" s="429"/>
      <c r="D23" s="428">
        <v>3700281</v>
      </c>
      <c r="E23" s="429"/>
      <c r="F23" s="428">
        <v>2414123</v>
      </c>
      <c r="G23" s="429"/>
      <c r="H23" s="428">
        <v>6552846</v>
      </c>
      <c r="I23" s="429"/>
      <c r="J23" s="430" t="s">
        <v>412</v>
      </c>
      <c r="K23" s="430" t="s">
        <v>412</v>
      </c>
      <c r="L23" s="429"/>
      <c r="M23" s="428">
        <v>536967</v>
      </c>
      <c r="N23" s="429"/>
      <c r="O23" s="428">
        <v>536967</v>
      </c>
      <c r="P23" s="429"/>
      <c r="Q23" s="428">
        <v>7089813</v>
      </c>
      <c r="R23" s="429"/>
      <c r="S23" s="428">
        <v>855568</v>
      </c>
      <c r="T23" s="429"/>
      <c r="U23" s="428">
        <v>2043099</v>
      </c>
      <c r="V23" s="429"/>
      <c r="W23" s="428">
        <v>9988479</v>
      </c>
      <c r="X23" s="429"/>
    </row>
    <row r="24" spans="1:24" x14ac:dyDescent="0.2">
      <c r="A24" s="423">
        <v>1964</v>
      </c>
      <c r="B24" s="424">
        <v>378720</v>
      </c>
      <c r="C24" s="425"/>
      <c r="D24" s="424">
        <v>3908485</v>
      </c>
      <c r="E24" s="425"/>
      <c r="F24" s="424">
        <v>2325488</v>
      </c>
      <c r="G24" s="425"/>
      <c r="H24" s="424">
        <v>6612693</v>
      </c>
      <c r="I24" s="425"/>
      <c r="J24" s="426" t="s">
        <v>412</v>
      </c>
      <c r="K24" s="426" t="s">
        <v>412</v>
      </c>
      <c r="L24" s="425"/>
      <c r="M24" s="424">
        <v>499058</v>
      </c>
      <c r="N24" s="425"/>
      <c r="O24" s="424">
        <v>499058</v>
      </c>
      <c r="P24" s="425"/>
      <c r="Q24" s="424">
        <v>7111751</v>
      </c>
      <c r="R24" s="425"/>
      <c r="S24" s="424">
        <v>927525</v>
      </c>
      <c r="T24" s="425"/>
      <c r="U24" s="424">
        <v>2201298</v>
      </c>
      <c r="V24" s="425"/>
      <c r="W24" s="424">
        <v>10240574</v>
      </c>
      <c r="X24" s="425"/>
    </row>
    <row r="25" spans="1:24" x14ac:dyDescent="0.2">
      <c r="A25" s="423">
        <v>1965</v>
      </c>
      <c r="B25" s="424">
        <v>351657</v>
      </c>
      <c r="C25" s="425"/>
      <c r="D25" s="424">
        <v>4027692</v>
      </c>
      <c r="E25" s="425"/>
      <c r="F25" s="424">
        <v>2431923</v>
      </c>
      <c r="G25" s="425"/>
      <c r="H25" s="424">
        <v>6811272</v>
      </c>
      <c r="I25" s="425"/>
      <c r="J25" s="426" t="s">
        <v>412</v>
      </c>
      <c r="K25" s="426" t="s">
        <v>412</v>
      </c>
      <c r="L25" s="425"/>
      <c r="M25" s="424">
        <v>468150</v>
      </c>
      <c r="N25" s="425"/>
      <c r="O25" s="424">
        <v>468150</v>
      </c>
      <c r="P25" s="425"/>
      <c r="Q25" s="424">
        <v>7279422</v>
      </c>
      <c r="R25" s="425"/>
      <c r="S25" s="424">
        <v>992935</v>
      </c>
      <c r="T25" s="425"/>
      <c r="U25" s="424">
        <v>2367029</v>
      </c>
      <c r="V25" s="425"/>
      <c r="W25" s="424">
        <v>10639387</v>
      </c>
      <c r="X25" s="425"/>
    </row>
    <row r="26" spans="1:24" x14ac:dyDescent="0.2">
      <c r="A26" s="427">
        <v>1966</v>
      </c>
      <c r="B26" s="428">
        <v>348790</v>
      </c>
      <c r="C26" s="429"/>
      <c r="D26" s="428">
        <v>4274822</v>
      </c>
      <c r="E26" s="429"/>
      <c r="F26" s="428">
        <v>2421800</v>
      </c>
      <c r="G26" s="429"/>
      <c r="H26" s="428">
        <v>7045412</v>
      </c>
      <c r="I26" s="429"/>
      <c r="J26" s="430" t="s">
        <v>412</v>
      </c>
      <c r="K26" s="430" t="s">
        <v>412</v>
      </c>
      <c r="L26" s="429"/>
      <c r="M26" s="428">
        <v>454974</v>
      </c>
      <c r="N26" s="429"/>
      <c r="O26" s="428">
        <v>454974</v>
      </c>
      <c r="P26" s="429"/>
      <c r="Q26" s="428">
        <v>7500386</v>
      </c>
      <c r="R26" s="429"/>
      <c r="S26" s="428">
        <v>1081223</v>
      </c>
      <c r="T26" s="429"/>
      <c r="U26" s="428">
        <v>2587021</v>
      </c>
      <c r="V26" s="429"/>
      <c r="W26" s="428">
        <v>11168630</v>
      </c>
      <c r="X26" s="429"/>
    </row>
    <row r="27" spans="1:24" x14ac:dyDescent="0.2">
      <c r="A27" s="423">
        <v>1967</v>
      </c>
      <c r="B27" s="424">
        <v>298819</v>
      </c>
      <c r="C27" s="425"/>
      <c r="D27" s="424">
        <v>4451330</v>
      </c>
      <c r="E27" s="425"/>
      <c r="F27" s="424">
        <v>2527239</v>
      </c>
      <c r="G27" s="425"/>
      <c r="H27" s="424">
        <v>7277387</v>
      </c>
      <c r="I27" s="425"/>
      <c r="J27" s="426" t="s">
        <v>412</v>
      </c>
      <c r="K27" s="426" t="s">
        <v>412</v>
      </c>
      <c r="L27" s="425"/>
      <c r="M27" s="424">
        <v>433973</v>
      </c>
      <c r="N27" s="425"/>
      <c r="O27" s="424">
        <v>433973</v>
      </c>
      <c r="P27" s="425"/>
      <c r="Q27" s="424">
        <v>7711360</v>
      </c>
      <c r="R27" s="425"/>
      <c r="S27" s="424">
        <v>1160469</v>
      </c>
      <c r="T27" s="425"/>
      <c r="U27" s="424">
        <v>2767446</v>
      </c>
      <c r="V27" s="425"/>
      <c r="W27" s="424">
        <v>11639275</v>
      </c>
      <c r="X27" s="425"/>
    </row>
    <row r="28" spans="1:24" x14ac:dyDescent="0.2">
      <c r="A28" s="423">
        <v>1968</v>
      </c>
      <c r="B28" s="424">
        <v>264330</v>
      </c>
      <c r="C28" s="425"/>
      <c r="D28" s="424">
        <v>4588315</v>
      </c>
      <c r="E28" s="425"/>
      <c r="F28" s="424">
        <v>2654589</v>
      </c>
      <c r="G28" s="425"/>
      <c r="H28" s="424">
        <v>7507234</v>
      </c>
      <c r="I28" s="425"/>
      <c r="J28" s="426" t="s">
        <v>412</v>
      </c>
      <c r="K28" s="426" t="s">
        <v>412</v>
      </c>
      <c r="L28" s="425"/>
      <c r="M28" s="424">
        <v>425511</v>
      </c>
      <c r="N28" s="425"/>
      <c r="O28" s="424">
        <v>425511</v>
      </c>
      <c r="P28" s="425"/>
      <c r="Q28" s="424">
        <v>7932745</v>
      </c>
      <c r="R28" s="425"/>
      <c r="S28" s="424">
        <v>1301916</v>
      </c>
      <c r="T28" s="425"/>
      <c r="U28" s="424">
        <v>3101629</v>
      </c>
      <c r="V28" s="425"/>
      <c r="W28" s="424">
        <v>12336290</v>
      </c>
      <c r="X28" s="425"/>
    </row>
    <row r="29" spans="1:24" x14ac:dyDescent="0.2">
      <c r="A29" s="427">
        <v>1969</v>
      </c>
      <c r="B29" s="428">
        <v>248107</v>
      </c>
      <c r="C29" s="429"/>
      <c r="D29" s="428">
        <v>4874858</v>
      </c>
      <c r="E29" s="429"/>
      <c r="F29" s="428">
        <v>2704779</v>
      </c>
      <c r="G29" s="429"/>
      <c r="H29" s="428">
        <v>7827744</v>
      </c>
      <c r="I29" s="429"/>
      <c r="J29" s="430" t="s">
        <v>412</v>
      </c>
      <c r="K29" s="430" t="s">
        <v>412</v>
      </c>
      <c r="L29" s="429"/>
      <c r="M29" s="428">
        <v>415053</v>
      </c>
      <c r="N29" s="429"/>
      <c r="O29" s="428">
        <v>415053</v>
      </c>
      <c r="P29" s="429"/>
      <c r="Q29" s="428">
        <v>8242797</v>
      </c>
      <c r="R29" s="429"/>
      <c r="S29" s="428">
        <v>1456024</v>
      </c>
      <c r="T29" s="429"/>
      <c r="U29" s="428">
        <v>3470335</v>
      </c>
      <c r="V29" s="429"/>
      <c r="W29" s="428">
        <v>13169156</v>
      </c>
      <c r="X29" s="429"/>
    </row>
    <row r="30" spans="1:24" x14ac:dyDescent="0.2">
      <c r="A30" s="423">
        <v>1970</v>
      </c>
      <c r="B30" s="424">
        <v>209380</v>
      </c>
      <c r="C30" s="425"/>
      <c r="D30" s="424">
        <v>4987392</v>
      </c>
      <c r="E30" s="425"/>
      <c r="F30" s="424">
        <v>2724856</v>
      </c>
      <c r="G30" s="425"/>
      <c r="H30" s="424">
        <v>7921629</v>
      </c>
      <c r="I30" s="425"/>
      <c r="J30" s="426" t="s">
        <v>412</v>
      </c>
      <c r="K30" s="426" t="s">
        <v>412</v>
      </c>
      <c r="L30" s="425"/>
      <c r="M30" s="424">
        <v>400777</v>
      </c>
      <c r="N30" s="425"/>
      <c r="O30" s="424">
        <v>400777</v>
      </c>
      <c r="P30" s="425"/>
      <c r="Q30" s="424">
        <v>8322406</v>
      </c>
      <c r="R30" s="425"/>
      <c r="S30" s="424">
        <v>1590983</v>
      </c>
      <c r="T30" s="425"/>
      <c r="U30" s="424">
        <v>3852369</v>
      </c>
      <c r="V30" s="425"/>
      <c r="W30" s="424">
        <v>13765758</v>
      </c>
      <c r="X30" s="425"/>
    </row>
    <row r="31" spans="1:24" x14ac:dyDescent="0.2">
      <c r="A31" s="423">
        <v>1971</v>
      </c>
      <c r="B31" s="424">
        <v>171986</v>
      </c>
      <c r="C31" s="425"/>
      <c r="D31" s="424">
        <v>5125812</v>
      </c>
      <c r="E31" s="425"/>
      <c r="F31" s="424">
        <v>2747779</v>
      </c>
      <c r="G31" s="425"/>
      <c r="H31" s="424">
        <v>8045577</v>
      </c>
      <c r="I31" s="425"/>
      <c r="J31" s="426" t="s">
        <v>412</v>
      </c>
      <c r="K31" s="426" t="s">
        <v>412</v>
      </c>
      <c r="L31" s="425"/>
      <c r="M31" s="424">
        <v>381874</v>
      </c>
      <c r="N31" s="425"/>
      <c r="O31" s="424">
        <v>381874</v>
      </c>
      <c r="P31" s="425"/>
      <c r="Q31" s="424">
        <v>8427451</v>
      </c>
      <c r="R31" s="425"/>
      <c r="S31" s="424">
        <v>1704403</v>
      </c>
      <c r="T31" s="425"/>
      <c r="U31" s="424">
        <v>4114346</v>
      </c>
      <c r="V31" s="425"/>
      <c r="W31" s="424">
        <v>14246200</v>
      </c>
      <c r="X31" s="425"/>
    </row>
    <row r="32" spans="1:24" x14ac:dyDescent="0.2">
      <c r="A32" s="427">
        <v>1972</v>
      </c>
      <c r="B32" s="428">
        <v>115782</v>
      </c>
      <c r="C32" s="429"/>
      <c r="D32" s="428">
        <v>5264384</v>
      </c>
      <c r="E32" s="429"/>
      <c r="F32" s="428">
        <v>2867438</v>
      </c>
      <c r="G32" s="429"/>
      <c r="H32" s="428">
        <v>8247603</v>
      </c>
      <c r="I32" s="429"/>
      <c r="J32" s="430" t="s">
        <v>412</v>
      </c>
      <c r="K32" s="430" t="s">
        <v>412</v>
      </c>
      <c r="L32" s="429"/>
      <c r="M32" s="428">
        <v>379776</v>
      </c>
      <c r="N32" s="429"/>
      <c r="O32" s="428">
        <v>379776</v>
      </c>
      <c r="P32" s="429"/>
      <c r="Q32" s="428">
        <v>8627379</v>
      </c>
      <c r="R32" s="429"/>
      <c r="S32" s="428">
        <v>1837735</v>
      </c>
      <c r="T32" s="429"/>
      <c r="U32" s="428">
        <v>4391932</v>
      </c>
      <c r="V32" s="429"/>
      <c r="W32" s="428">
        <v>14857045</v>
      </c>
      <c r="X32" s="429"/>
    </row>
    <row r="33" spans="1:24" x14ac:dyDescent="0.2">
      <c r="A33" s="423">
        <v>1973</v>
      </c>
      <c r="B33" s="424">
        <v>93911</v>
      </c>
      <c r="C33" s="425"/>
      <c r="D33" s="424">
        <v>4976975</v>
      </c>
      <c r="E33" s="425"/>
      <c r="F33" s="424">
        <v>2800327</v>
      </c>
      <c r="G33" s="425"/>
      <c r="H33" s="424">
        <v>7871212</v>
      </c>
      <c r="I33" s="425"/>
      <c r="J33" s="426" t="s">
        <v>412</v>
      </c>
      <c r="K33" s="426" t="s">
        <v>412</v>
      </c>
      <c r="L33" s="425"/>
      <c r="M33" s="424">
        <v>354096</v>
      </c>
      <c r="N33" s="425"/>
      <c r="O33" s="424">
        <v>354096</v>
      </c>
      <c r="P33" s="425"/>
      <c r="Q33" s="424">
        <v>8225308</v>
      </c>
      <c r="R33" s="425"/>
      <c r="S33" s="424">
        <v>1976337</v>
      </c>
      <c r="T33" s="425"/>
      <c r="U33" s="424">
        <v>4695706</v>
      </c>
      <c r="V33" s="425"/>
      <c r="W33" s="424">
        <v>14897351</v>
      </c>
      <c r="X33" s="425"/>
    </row>
    <row r="34" spans="1:24" x14ac:dyDescent="0.2">
      <c r="A34" s="423">
        <v>1974</v>
      </c>
      <c r="B34" s="424">
        <v>82126</v>
      </c>
      <c r="C34" s="425"/>
      <c r="D34" s="424">
        <v>4900995</v>
      </c>
      <c r="E34" s="425"/>
      <c r="F34" s="424">
        <v>2553838</v>
      </c>
      <c r="G34" s="425"/>
      <c r="H34" s="424">
        <v>7536958</v>
      </c>
      <c r="I34" s="425"/>
      <c r="J34" s="426" t="s">
        <v>412</v>
      </c>
      <c r="K34" s="426" t="s">
        <v>412</v>
      </c>
      <c r="L34" s="425"/>
      <c r="M34" s="424">
        <v>370952</v>
      </c>
      <c r="N34" s="425"/>
      <c r="O34" s="424">
        <v>370952</v>
      </c>
      <c r="P34" s="425"/>
      <c r="Q34" s="424">
        <v>7907910</v>
      </c>
      <c r="R34" s="425"/>
      <c r="S34" s="424">
        <v>1972763</v>
      </c>
      <c r="T34" s="425"/>
      <c r="U34" s="424">
        <v>4773662</v>
      </c>
      <c r="V34" s="425"/>
      <c r="W34" s="424">
        <v>14654335</v>
      </c>
      <c r="X34" s="425"/>
    </row>
    <row r="35" spans="1:24" x14ac:dyDescent="0.2">
      <c r="A35" s="427">
        <v>1975</v>
      </c>
      <c r="B35" s="428">
        <v>62843</v>
      </c>
      <c r="C35" s="429"/>
      <c r="D35" s="428">
        <v>5022606</v>
      </c>
      <c r="E35" s="429"/>
      <c r="F35" s="428">
        <v>2478772</v>
      </c>
      <c r="G35" s="429"/>
      <c r="H35" s="428">
        <v>7564221</v>
      </c>
      <c r="I35" s="429"/>
      <c r="J35" s="430" t="s">
        <v>412</v>
      </c>
      <c r="K35" s="430" t="s">
        <v>412</v>
      </c>
      <c r="L35" s="429"/>
      <c r="M35" s="428">
        <v>425408</v>
      </c>
      <c r="N35" s="429"/>
      <c r="O35" s="428">
        <v>425408</v>
      </c>
      <c r="P35" s="429"/>
      <c r="Q35" s="428">
        <v>7989629</v>
      </c>
      <c r="R35" s="429"/>
      <c r="S35" s="428">
        <v>2006735</v>
      </c>
      <c r="T35" s="429"/>
      <c r="U35" s="428">
        <v>4817036</v>
      </c>
      <c r="V35" s="429"/>
      <c r="W35" s="428">
        <v>14813400</v>
      </c>
      <c r="X35" s="429"/>
    </row>
    <row r="36" spans="1:24" x14ac:dyDescent="0.2">
      <c r="A36" s="423">
        <v>1976</v>
      </c>
      <c r="B36" s="424">
        <v>58885</v>
      </c>
      <c r="C36" s="425"/>
      <c r="D36" s="424">
        <v>5147336</v>
      </c>
      <c r="E36" s="425"/>
      <c r="F36" s="424">
        <v>2703280</v>
      </c>
      <c r="G36" s="425"/>
      <c r="H36" s="424">
        <v>7909501</v>
      </c>
      <c r="I36" s="425"/>
      <c r="J36" s="426" t="s">
        <v>412</v>
      </c>
      <c r="K36" s="426" t="s">
        <v>412</v>
      </c>
      <c r="L36" s="425"/>
      <c r="M36" s="424">
        <v>481634</v>
      </c>
      <c r="N36" s="425"/>
      <c r="O36" s="424">
        <v>481634</v>
      </c>
      <c r="P36" s="425"/>
      <c r="Q36" s="424">
        <v>8391135</v>
      </c>
      <c r="R36" s="425"/>
      <c r="S36" s="424">
        <v>2069215</v>
      </c>
      <c r="T36" s="425"/>
      <c r="U36" s="424">
        <v>4949910</v>
      </c>
      <c r="V36" s="425"/>
      <c r="W36" s="424">
        <v>15410259</v>
      </c>
      <c r="X36" s="425"/>
    </row>
    <row r="37" spans="1:24" x14ac:dyDescent="0.2">
      <c r="A37" s="423">
        <v>1977</v>
      </c>
      <c r="B37" s="424">
        <v>57461</v>
      </c>
      <c r="C37" s="425"/>
      <c r="D37" s="424">
        <v>4913093</v>
      </c>
      <c r="E37" s="425"/>
      <c r="F37" s="424">
        <v>2681282</v>
      </c>
      <c r="G37" s="425"/>
      <c r="H37" s="424">
        <v>7651836</v>
      </c>
      <c r="I37" s="425"/>
      <c r="J37" s="426" t="s">
        <v>412</v>
      </c>
      <c r="K37" s="426" t="s">
        <v>412</v>
      </c>
      <c r="L37" s="425"/>
      <c r="M37" s="424">
        <v>541783</v>
      </c>
      <c r="N37" s="425"/>
      <c r="O37" s="424">
        <v>541783</v>
      </c>
      <c r="P37" s="425"/>
      <c r="Q37" s="424">
        <v>8193619</v>
      </c>
      <c r="R37" s="425"/>
      <c r="S37" s="424">
        <v>2201555</v>
      </c>
      <c r="T37" s="425"/>
      <c r="U37" s="424">
        <v>5266539</v>
      </c>
      <c r="V37" s="425"/>
      <c r="W37" s="424">
        <v>15661713</v>
      </c>
      <c r="X37" s="425"/>
    </row>
    <row r="38" spans="1:24" x14ac:dyDescent="0.2">
      <c r="A38" s="427">
        <v>1978</v>
      </c>
      <c r="B38" s="428">
        <v>49145</v>
      </c>
      <c r="C38" s="429"/>
      <c r="D38" s="428">
        <v>4981454</v>
      </c>
      <c r="E38" s="429"/>
      <c r="F38" s="428">
        <v>2607495</v>
      </c>
      <c r="G38" s="429"/>
      <c r="H38" s="428">
        <v>7638094</v>
      </c>
      <c r="I38" s="429"/>
      <c r="J38" s="430" t="s">
        <v>412</v>
      </c>
      <c r="K38" s="430" t="s">
        <v>412</v>
      </c>
      <c r="L38" s="429"/>
      <c r="M38" s="428">
        <v>621849</v>
      </c>
      <c r="N38" s="429"/>
      <c r="O38" s="428">
        <v>621849</v>
      </c>
      <c r="P38" s="429"/>
      <c r="Q38" s="428">
        <v>8259943</v>
      </c>
      <c r="R38" s="429"/>
      <c r="S38" s="428">
        <v>2301278</v>
      </c>
      <c r="T38" s="429"/>
      <c r="U38" s="428">
        <v>5571065</v>
      </c>
      <c r="V38" s="429"/>
      <c r="W38" s="428">
        <v>16132287</v>
      </c>
      <c r="X38" s="429"/>
    </row>
    <row r="39" spans="1:24" x14ac:dyDescent="0.2">
      <c r="A39" s="423">
        <v>1979</v>
      </c>
      <c r="B39" s="424">
        <v>37313</v>
      </c>
      <c r="C39" s="425"/>
      <c r="D39" s="424">
        <v>5054742</v>
      </c>
      <c r="E39" s="425"/>
      <c r="F39" s="424">
        <v>2098779</v>
      </c>
      <c r="G39" s="425"/>
      <c r="H39" s="424">
        <v>7190834</v>
      </c>
      <c r="I39" s="425"/>
      <c r="J39" s="426" t="s">
        <v>412</v>
      </c>
      <c r="K39" s="426" t="s">
        <v>412</v>
      </c>
      <c r="L39" s="425"/>
      <c r="M39" s="424">
        <v>728076</v>
      </c>
      <c r="N39" s="425"/>
      <c r="O39" s="424">
        <v>728076</v>
      </c>
      <c r="P39" s="425"/>
      <c r="Q39" s="424">
        <v>7918910</v>
      </c>
      <c r="R39" s="425"/>
      <c r="S39" s="424">
        <v>2329778</v>
      </c>
      <c r="T39" s="425"/>
      <c r="U39" s="424">
        <v>5564036</v>
      </c>
      <c r="V39" s="425"/>
      <c r="W39" s="424">
        <v>15812724</v>
      </c>
      <c r="X39" s="425"/>
    </row>
    <row r="40" spans="1:24" x14ac:dyDescent="0.2">
      <c r="A40" s="423">
        <v>1980</v>
      </c>
      <c r="B40" s="424">
        <v>30544</v>
      </c>
      <c r="C40" s="425"/>
      <c r="D40" s="424">
        <v>4824836</v>
      </c>
      <c r="E40" s="425"/>
      <c r="F40" s="424">
        <v>1734025</v>
      </c>
      <c r="G40" s="425"/>
      <c r="H40" s="424">
        <v>6589405</v>
      </c>
      <c r="I40" s="425"/>
      <c r="J40" s="426" t="s">
        <v>412</v>
      </c>
      <c r="K40" s="426" t="s">
        <v>412</v>
      </c>
      <c r="L40" s="425"/>
      <c r="M40" s="424">
        <v>850000</v>
      </c>
      <c r="N40" s="425"/>
      <c r="O40" s="424">
        <v>850000</v>
      </c>
      <c r="P40" s="425"/>
      <c r="Q40" s="424">
        <v>7439405</v>
      </c>
      <c r="R40" s="425"/>
      <c r="S40" s="424">
        <v>2448093</v>
      </c>
      <c r="T40" s="425"/>
      <c r="U40" s="424">
        <v>5865882</v>
      </c>
      <c r="V40" s="425"/>
      <c r="W40" s="424">
        <v>15753380</v>
      </c>
      <c r="X40" s="425"/>
    </row>
    <row r="41" spans="1:24" x14ac:dyDescent="0.2">
      <c r="A41" s="427">
        <v>1981</v>
      </c>
      <c r="B41" s="428">
        <v>30020</v>
      </c>
      <c r="C41" s="429"/>
      <c r="D41" s="428">
        <v>4614199</v>
      </c>
      <c r="E41" s="429"/>
      <c r="F41" s="428">
        <v>1531065</v>
      </c>
      <c r="G41" s="429"/>
      <c r="H41" s="428">
        <v>6175285</v>
      </c>
      <c r="I41" s="429"/>
      <c r="J41" s="430" t="s">
        <v>412</v>
      </c>
      <c r="K41" s="430" t="s">
        <v>412</v>
      </c>
      <c r="L41" s="429"/>
      <c r="M41" s="428">
        <v>870000</v>
      </c>
      <c r="N41" s="429"/>
      <c r="O41" s="428">
        <v>870000</v>
      </c>
      <c r="P41" s="429"/>
      <c r="Q41" s="428">
        <v>7045285</v>
      </c>
      <c r="R41" s="429"/>
      <c r="S41" s="428">
        <v>2464368</v>
      </c>
      <c r="T41" s="429"/>
      <c r="U41" s="428">
        <v>5751892</v>
      </c>
      <c r="V41" s="429"/>
      <c r="W41" s="428">
        <v>15261544</v>
      </c>
      <c r="X41" s="429"/>
    </row>
    <row r="42" spans="1:24" x14ac:dyDescent="0.2">
      <c r="A42" s="423">
        <v>1982</v>
      </c>
      <c r="B42" s="424">
        <v>31791</v>
      </c>
      <c r="C42" s="425"/>
      <c r="D42" s="424">
        <v>4711251</v>
      </c>
      <c r="E42" s="425"/>
      <c r="F42" s="424">
        <v>1433545</v>
      </c>
      <c r="G42" s="425"/>
      <c r="H42" s="424">
        <v>6176587</v>
      </c>
      <c r="I42" s="425"/>
      <c r="J42" s="426" t="s">
        <v>412</v>
      </c>
      <c r="K42" s="426" t="s">
        <v>412</v>
      </c>
      <c r="L42" s="425"/>
      <c r="M42" s="424">
        <v>970000</v>
      </c>
      <c r="N42" s="425"/>
      <c r="O42" s="424">
        <v>970000</v>
      </c>
      <c r="P42" s="425"/>
      <c r="Q42" s="424">
        <v>7146587</v>
      </c>
      <c r="R42" s="425"/>
      <c r="S42" s="424">
        <v>2489121</v>
      </c>
      <c r="T42" s="425"/>
      <c r="U42" s="424">
        <v>5895229</v>
      </c>
      <c r="V42" s="425"/>
      <c r="W42" s="424">
        <v>15530937</v>
      </c>
      <c r="X42" s="425"/>
    </row>
    <row r="43" spans="1:24" x14ac:dyDescent="0.2">
      <c r="A43" s="423">
        <v>1983</v>
      </c>
      <c r="B43" s="424">
        <v>30785</v>
      </c>
      <c r="C43" s="425"/>
      <c r="D43" s="424">
        <v>4477633</v>
      </c>
      <c r="E43" s="425"/>
      <c r="F43" s="424">
        <v>1353406</v>
      </c>
      <c r="G43" s="425"/>
      <c r="H43" s="424">
        <v>5861823</v>
      </c>
      <c r="I43" s="425"/>
      <c r="J43" s="426" t="s">
        <v>412</v>
      </c>
      <c r="K43" s="426" t="s">
        <v>412</v>
      </c>
      <c r="L43" s="425"/>
      <c r="M43" s="424">
        <v>970000</v>
      </c>
      <c r="N43" s="425"/>
      <c r="O43" s="424">
        <v>970000</v>
      </c>
      <c r="P43" s="425"/>
      <c r="Q43" s="424">
        <v>6831823</v>
      </c>
      <c r="R43" s="425"/>
      <c r="S43" s="424">
        <v>2562235</v>
      </c>
      <c r="T43" s="425"/>
      <c r="U43" s="424">
        <v>6030963</v>
      </c>
      <c r="V43" s="425"/>
      <c r="W43" s="424">
        <v>15425021</v>
      </c>
      <c r="X43" s="425"/>
    </row>
    <row r="44" spans="1:24" x14ac:dyDescent="0.2">
      <c r="A44" s="427">
        <v>1984</v>
      </c>
      <c r="B44" s="428">
        <v>39627</v>
      </c>
      <c r="C44" s="429"/>
      <c r="D44" s="428">
        <v>4660558</v>
      </c>
      <c r="E44" s="429"/>
      <c r="F44" s="428">
        <v>1530714</v>
      </c>
      <c r="G44" s="429"/>
      <c r="H44" s="428">
        <v>6230899</v>
      </c>
      <c r="I44" s="429"/>
      <c r="J44" s="430" t="s">
        <v>412</v>
      </c>
      <c r="K44" s="430" t="s">
        <v>412</v>
      </c>
      <c r="L44" s="429"/>
      <c r="M44" s="428">
        <v>980000</v>
      </c>
      <c r="N44" s="429"/>
      <c r="O44" s="428">
        <v>980000</v>
      </c>
      <c r="P44" s="429"/>
      <c r="Q44" s="428">
        <v>7210899</v>
      </c>
      <c r="R44" s="429"/>
      <c r="S44" s="428">
        <v>2661673</v>
      </c>
      <c r="T44" s="429"/>
      <c r="U44" s="428">
        <v>6086991</v>
      </c>
      <c r="V44" s="429"/>
      <c r="W44" s="428">
        <v>15959563</v>
      </c>
      <c r="X44" s="429"/>
    </row>
    <row r="45" spans="1:24" x14ac:dyDescent="0.2">
      <c r="A45" s="423">
        <v>1985</v>
      </c>
      <c r="B45" s="424">
        <v>38757</v>
      </c>
      <c r="C45" s="425"/>
      <c r="D45" s="424">
        <v>4534282</v>
      </c>
      <c r="E45" s="425"/>
      <c r="F45" s="424">
        <v>1565180</v>
      </c>
      <c r="G45" s="425"/>
      <c r="H45" s="424">
        <v>6138219</v>
      </c>
      <c r="I45" s="425"/>
      <c r="J45" s="426" t="s">
        <v>412</v>
      </c>
      <c r="K45" s="426" t="s">
        <v>412</v>
      </c>
      <c r="L45" s="425"/>
      <c r="M45" s="424">
        <v>1010000</v>
      </c>
      <c r="N45" s="425"/>
      <c r="O45" s="424">
        <v>1010000</v>
      </c>
      <c r="P45" s="425"/>
      <c r="Q45" s="424">
        <v>7148219</v>
      </c>
      <c r="R45" s="425"/>
      <c r="S45" s="424">
        <v>2708902</v>
      </c>
      <c r="T45" s="425"/>
      <c r="U45" s="424">
        <v>6184213</v>
      </c>
      <c r="V45" s="425"/>
      <c r="W45" s="424">
        <v>16041334</v>
      </c>
      <c r="X45" s="425"/>
    </row>
    <row r="46" spans="1:24" x14ac:dyDescent="0.2">
      <c r="A46" s="423">
        <v>1986</v>
      </c>
      <c r="B46" s="424">
        <v>40467</v>
      </c>
      <c r="C46" s="425"/>
      <c r="D46" s="424">
        <v>4405156</v>
      </c>
      <c r="E46" s="425"/>
      <c r="F46" s="424">
        <v>1540567</v>
      </c>
      <c r="G46" s="425"/>
      <c r="H46" s="424">
        <v>5986190</v>
      </c>
      <c r="I46" s="425"/>
      <c r="J46" s="426" t="s">
        <v>412</v>
      </c>
      <c r="K46" s="426" t="s">
        <v>412</v>
      </c>
      <c r="L46" s="425"/>
      <c r="M46" s="424">
        <v>920000</v>
      </c>
      <c r="N46" s="425"/>
      <c r="O46" s="424">
        <v>920000</v>
      </c>
      <c r="P46" s="425"/>
      <c r="Q46" s="424">
        <v>6906190</v>
      </c>
      <c r="R46" s="425"/>
      <c r="S46" s="424">
        <v>2794729</v>
      </c>
      <c r="T46" s="425"/>
      <c r="U46" s="424">
        <v>6274189</v>
      </c>
      <c r="V46" s="425"/>
      <c r="W46" s="424">
        <v>15975109</v>
      </c>
      <c r="X46" s="425"/>
    </row>
    <row r="47" spans="1:24" x14ac:dyDescent="0.2">
      <c r="A47" s="427">
        <v>1987</v>
      </c>
      <c r="B47" s="428">
        <v>37218</v>
      </c>
      <c r="C47" s="429"/>
      <c r="D47" s="428">
        <v>4419575</v>
      </c>
      <c r="E47" s="429"/>
      <c r="F47" s="428">
        <v>1616581</v>
      </c>
      <c r="G47" s="429"/>
      <c r="H47" s="428">
        <v>6073374</v>
      </c>
      <c r="I47" s="429"/>
      <c r="J47" s="430" t="s">
        <v>412</v>
      </c>
      <c r="K47" s="430" t="s">
        <v>412</v>
      </c>
      <c r="L47" s="429"/>
      <c r="M47" s="428">
        <v>850000</v>
      </c>
      <c r="N47" s="429"/>
      <c r="O47" s="428">
        <v>850000</v>
      </c>
      <c r="P47" s="429"/>
      <c r="Q47" s="428">
        <v>6923374</v>
      </c>
      <c r="R47" s="429"/>
      <c r="S47" s="428">
        <v>2901600</v>
      </c>
      <c r="T47" s="429"/>
      <c r="U47" s="428">
        <v>6438240</v>
      </c>
      <c r="V47" s="429"/>
      <c r="W47" s="428">
        <v>16263213</v>
      </c>
      <c r="X47" s="429"/>
    </row>
    <row r="48" spans="1:24" x14ac:dyDescent="0.2">
      <c r="A48" s="423">
        <v>1988</v>
      </c>
      <c r="B48" s="424">
        <v>36973</v>
      </c>
      <c r="C48" s="425"/>
      <c r="D48" s="424">
        <v>4735083</v>
      </c>
      <c r="E48" s="425"/>
      <c r="F48" s="424">
        <v>1674729</v>
      </c>
      <c r="G48" s="425"/>
      <c r="H48" s="424">
        <v>6446785</v>
      </c>
      <c r="I48" s="425"/>
      <c r="J48" s="426" t="s">
        <v>412</v>
      </c>
      <c r="K48" s="426" t="s">
        <v>412</v>
      </c>
      <c r="L48" s="425"/>
      <c r="M48" s="424">
        <v>910000</v>
      </c>
      <c r="N48" s="425"/>
      <c r="O48" s="424">
        <v>910000</v>
      </c>
      <c r="P48" s="425"/>
      <c r="Q48" s="424">
        <v>7356785</v>
      </c>
      <c r="R48" s="425"/>
      <c r="S48" s="424">
        <v>3046459</v>
      </c>
      <c r="T48" s="425"/>
      <c r="U48" s="424">
        <v>6729369</v>
      </c>
      <c r="V48" s="425"/>
      <c r="W48" s="424">
        <v>17132613</v>
      </c>
      <c r="X48" s="425"/>
    </row>
    <row r="49" spans="1:24" x14ac:dyDescent="0.2">
      <c r="A49" s="423">
        <v>1989</v>
      </c>
      <c r="B49" s="424">
        <v>30630</v>
      </c>
      <c r="C49" s="425"/>
      <c r="D49" s="424">
        <v>4898635</v>
      </c>
      <c r="E49" s="425"/>
      <c r="F49" s="424">
        <v>1660251</v>
      </c>
      <c r="G49" s="425"/>
      <c r="H49" s="424">
        <v>6589516</v>
      </c>
      <c r="I49" s="425"/>
      <c r="J49" s="424">
        <v>5000</v>
      </c>
      <c r="K49" s="424">
        <v>52426</v>
      </c>
      <c r="L49" s="431" t="s">
        <v>137</v>
      </c>
      <c r="M49" s="424">
        <v>920000</v>
      </c>
      <c r="N49" s="425"/>
      <c r="O49" s="424">
        <v>977426</v>
      </c>
      <c r="P49" s="431" t="s">
        <v>137</v>
      </c>
      <c r="Q49" s="424">
        <v>7566943</v>
      </c>
      <c r="R49" s="431" t="s">
        <v>137</v>
      </c>
      <c r="S49" s="424">
        <v>3089650</v>
      </c>
      <c r="T49" s="425"/>
      <c r="U49" s="424">
        <v>7129142</v>
      </c>
      <c r="V49" s="425"/>
      <c r="W49" s="424">
        <v>17785735</v>
      </c>
      <c r="X49" s="431" t="s">
        <v>137</v>
      </c>
    </row>
    <row r="50" spans="1:24" x14ac:dyDescent="0.2">
      <c r="A50" s="427">
        <v>1990</v>
      </c>
      <c r="B50" s="428">
        <v>31114</v>
      </c>
      <c r="C50" s="429"/>
      <c r="D50" s="428">
        <v>4490914</v>
      </c>
      <c r="E50" s="429"/>
      <c r="F50" s="428">
        <v>1394175</v>
      </c>
      <c r="G50" s="429"/>
      <c r="H50" s="428">
        <v>5916203</v>
      </c>
      <c r="I50" s="429"/>
      <c r="J50" s="428">
        <v>5500</v>
      </c>
      <c r="K50" s="428">
        <v>55601</v>
      </c>
      <c r="L50" s="429"/>
      <c r="M50" s="428">
        <v>580000</v>
      </c>
      <c r="N50" s="429"/>
      <c r="O50" s="428">
        <v>641101</v>
      </c>
      <c r="P50" s="429"/>
      <c r="Q50" s="428">
        <v>6557304</v>
      </c>
      <c r="R50" s="429"/>
      <c r="S50" s="428">
        <v>3152752</v>
      </c>
      <c r="T50" s="429"/>
      <c r="U50" s="428">
        <v>7235241</v>
      </c>
      <c r="V50" s="429"/>
      <c r="W50" s="428">
        <v>16945297</v>
      </c>
      <c r="X50" s="429"/>
    </row>
    <row r="51" spans="1:24" x14ac:dyDescent="0.2">
      <c r="A51" s="423">
        <v>1991</v>
      </c>
      <c r="B51" s="424">
        <v>25355</v>
      </c>
      <c r="C51" s="425"/>
      <c r="D51" s="424">
        <v>4667223</v>
      </c>
      <c r="E51" s="425"/>
      <c r="F51" s="424">
        <v>1380852</v>
      </c>
      <c r="G51" s="425"/>
      <c r="H51" s="424">
        <v>6073429</v>
      </c>
      <c r="I51" s="425"/>
      <c r="J51" s="424">
        <v>5900</v>
      </c>
      <c r="K51" s="424">
        <v>57430</v>
      </c>
      <c r="L51" s="425"/>
      <c r="M51" s="424">
        <v>610000</v>
      </c>
      <c r="N51" s="425"/>
      <c r="O51" s="424">
        <v>673330</v>
      </c>
      <c r="P51" s="425"/>
      <c r="Q51" s="424">
        <v>6746760</v>
      </c>
      <c r="R51" s="425"/>
      <c r="S51" s="424">
        <v>3259884</v>
      </c>
      <c r="T51" s="425"/>
      <c r="U51" s="424">
        <v>7413667</v>
      </c>
      <c r="V51" s="425"/>
      <c r="W51" s="424">
        <v>17420310</v>
      </c>
      <c r="X51" s="425"/>
    </row>
    <row r="52" spans="1:24" x14ac:dyDescent="0.2">
      <c r="A52" s="423">
        <v>1992</v>
      </c>
      <c r="B52" s="424">
        <v>25589</v>
      </c>
      <c r="C52" s="425"/>
      <c r="D52" s="424">
        <v>4804582</v>
      </c>
      <c r="E52" s="425"/>
      <c r="F52" s="424">
        <v>1414075</v>
      </c>
      <c r="G52" s="425"/>
      <c r="H52" s="424">
        <v>6244246</v>
      </c>
      <c r="I52" s="425"/>
      <c r="J52" s="424">
        <v>6400</v>
      </c>
      <c r="K52" s="424">
        <v>59543</v>
      </c>
      <c r="L52" s="431" t="s">
        <v>137</v>
      </c>
      <c r="M52" s="424">
        <v>640000</v>
      </c>
      <c r="N52" s="425"/>
      <c r="O52" s="424">
        <v>705943</v>
      </c>
      <c r="P52" s="431" t="s">
        <v>137</v>
      </c>
      <c r="Q52" s="424">
        <v>6950189</v>
      </c>
      <c r="R52" s="431" t="s">
        <v>137</v>
      </c>
      <c r="S52" s="424">
        <v>3193423</v>
      </c>
      <c r="T52" s="425"/>
      <c r="U52" s="424">
        <v>7212229</v>
      </c>
      <c r="V52" s="425"/>
      <c r="W52" s="424">
        <v>17355841</v>
      </c>
      <c r="X52" s="431" t="s">
        <v>137</v>
      </c>
    </row>
    <row r="53" spans="1:24" x14ac:dyDescent="0.2">
      <c r="A53" s="427">
        <v>1993</v>
      </c>
      <c r="B53" s="428">
        <v>25749</v>
      </c>
      <c r="C53" s="429"/>
      <c r="D53" s="428">
        <v>5063298</v>
      </c>
      <c r="E53" s="429"/>
      <c r="F53" s="428">
        <v>1438989</v>
      </c>
      <c r="G53" s="429"/>
      <c r="H53" s="428">
        <v>6528036</v>
      </c>
      <c r="I53" s="429"/>
      <c r="J53" s="428">
        <v>6800</v>
      </c>
      <c r="K53" s="428">
        <v>61292</v>
      </c>
      <c r="L53" s="429"/>
      <c r="M53" s="428">
        <v>550000</v>
      </c>
      <c r="N53" s="429"/>
      <c r="O53" s="428">
        <v>618092</v>
      </c>
      <c r="P53" s="429"/>
      <c r="Q53" s="428">
        <v>7146128</v>
      </c>
      <c r="R53" s="429"/>
      <c r="S53" s="428">
        <v>3394192</v>
      </c>
      <c r="T53" s="429"/>
      <c r="U53" s="428">
        <v>7677367</v>
      </c>
      <c r="V53" s="429"/>
      <c r="W53" s="428">
        <v>18217687</v>
      </c>
      <c r="X53" s="429"/>
    </row>
    <row r="54" spans="1:24" x14ac:dyDescent="0.2">
      <c r="A54" s="423">
        <v>1994</v>
      </c>
      <c r="B54" s="424">
        <v>20845</v>
      </c>
      <c r="C54" s="425"/>
      <c r="D54" s="424">
        <v>4959839</v>
      </c>
      <c r="E54" s="425"/>
      <c r="F54" s="424">
        <v>1408401</v>
      </c>
      <c r="G54" s="425"/>
      <c r="H54" s="424">
        <v>6389084</v>
      </c>
      <c r="I54" s="425"/>
      <c r="J54" s="424">
        <v>6200</v>
      </c>
      <c r="K54" s="424">
        <v>63082</v>
      </c>
      <c r="L54" s="425"/>
      <c r="M54" s="424">
        <v>520000</v>
      </c>
      <c r="N54" s="425"/>
      <c r="O54" s="424">
        <v>589282</v>
      </c>
      <c r="P54" s="425"/>
      <c r="Q54" s="424">
        <v>6978366</v>
      </c>
      <c r="R54" s="425"/>
      <c r="S54" s="424">
        <v>3440939</v>
      </c>
      <c r="T54" s="425"/>
      <c r="U54" s="424">
        <v>7693126</v>
      </c>
      <c r="V54" s="425"/>
      <c r="W54" s="424">
        <v>18112431</v>
      </c>
      <c r="X54" s="425"/>
    </row>
    <row r="55" spans="1:24" x14ac:dyDescent="0.2">
      <c r="A55" s="423">
        <v>1995</v>
      </c>
      <c r="B55" s="424">
        <v>17451</v>
      </c>
      <c r="C55" s="425"/>
      <c r="D55" s="424">
        <v>4954189</v>
      </c>
      <c r="E55" s="425"/>
      <c r="F55" s="424">
        <v>1373859</v>
      </c>
      <c r="G55" s="425"/>
      <c r="H55" s="424">
        <v>6345499</v>
      </c>
      <c r="I55" s="425"/>
      <c r="J55" s="424">
        <v>6600</v>
      </c>
      <c r="K55" s="424">
        <v>64224</v>
      </c>
      <c r="L55" s="425"/>
      <c r="M55" s="424">
        <v>520000</v>
      </c>
      <c r="N55" s="425"/>
      <c r="O55" s="424">
        <v>590824</v>
      </c>
      <c r="P55" s="425"/>
      <c r="Q55" s="424">
        <v>6936323</v>
      </c>
      <c r="R55" s="425"/>
      <c r="S55" s="424">
        <v>3557015</v>
      </c>
      <c r="T55" s="425"/>
      <c r="U55" s="424">
        <v>8025625</v>
      </c>
      <c r="V55" s="425"/>
      <c r="W55" s="424">
        <v>18518963</v>
      </c>
      <c r="X55" s="425"/>
    </row>
    <row r="56" spans="1:24" x14ac:dyDescent="0.2">
      <c r="A56" s="427">
        <v>1996</v>
      </c>
      <c r="B56" s="428">
        <v>16584</v>
      </c>
      <c r="C56" s="429"/>
      <c r="D56" s="428">
        <v>5354389</v>
      </c>
      <c r="E56" s="429"/>
      <c r="F56" s="428">
        <v>1483523</v>
      </c>
      <c r="G56" s="429"/>
      <c r="H56" s="428">
        <v>6854495</v>
      </c>
      <c r="I56" s="429"/>
      <c r="J56" s="428">
        <v>7000</v>
      </c>
      <c r="K56" s="428">
        <v>65028</v>
      </c>
      <c r="L56" s="432" t="s">
        <v>137</v>
      </c>
      <c r="M56" s="428">
        <v>540000</v>
      </c>
      <c r="N56" s="429"/>
      <c r="O56" s="428">
        <v>612028</v>
      </c>
      <c r="P56" s="432" t="s">
        <v>137</v>
      </c>
      <c r="Q56" s="428">
        <v>7466524</v>
      </c>
      <c r="R56" s="432" t="s">
        <v>137</v>
      </c>
      <c r="S56" s="428">
        <v>3693530</v>
      </c>
      <c r="T56" s="429"/>
      <c r="U56" s="428">
        <v>8344336</v>
      </c>
      <c r="V56" s="429"/>
      <c r="W56" s="428">
        <v>19504390</v>
      </c>
      <c r="X56" s="432" t="s">
        <v>137</v>
      </c>
    </row>
    <row r="57" spans="1:24" x14ac:dyDescent="0.2">
      <c r="A57" s="423">
        <v>1997</v>
      </c>
      <c r="B57" s="424">
        <v>15992</v>
      </c>
      <c r="C57" s="425"/>
      <c r="D57" s="424">
        <v>5092919</v>
      </c>
      <c r="E57" s="425"/>
      <c r="F57" s="424">
        <v>1422124</v>
      </c>
      <c r="G57" s="425"/>
      <c r="H57" s="424">
        <v>6531036</v>
      </c>
      <c r="I57" s="425"/>
      <c r="J57" s="424">
        <v>7500</v>
      </c>
      <c r="K57" s="424">
        <v>64366</v>
      </c>
      <c r="L57" s="425"/>
      <c r="M57" s="424">
        <v>430000</v>
      </c>
      <c r="N57" s="425"/>
      <c r="O57" s="424">
        <v>501866</v>
      </c>
      <c r="P57" s="425"/>
      <c r="Q57" s="424">
        <v>7032901</v>
      </c>
      <c r="R57" s="425"/>
      <c r="S57" s="424">
        <v>3670903</v>
      </c>
      <c r="T57" s="425"/>
      <c r="U57" s="424">
        <v>8261143</v>
      </c>
      <c r="V57" s="425"/>
      <c r="W57" s="424">
        <v>18964947</v>
      </c>
      <c r="X57" s="425"/>
    </row>
    <row r="58" spans="1:24" x14ac:dyDescent="0.2">
      <c r="A58" s="423">
        <v>1998</v>
      </c>
      <c r="B58" s="424">
        <v>11548</v>
      </c>
      <c r="C58" s="425"/>
      <c r="D58" s="424">
        <v>4646087</v>
      </c>
      <c r="E58" s="425"/>
      <c r="F58" s="424">
        <v>1304110</v>
      </c>
      <c r="G58" s="425"/>
      <c r="H58" s="424">
        <v>5961746</v>
      </c>
      <c r="I58" s="425"/>
      <c r="J58" s="424">
        <v>7700</v>
      </c>
      <c r="K58" s="424">
        <v>63929</v>
      </c>
      <c r="L58" s="425"/>
      <c r="M58" s="424">
        <v>380000</v>
      </c>
      <c r="N58" s="425"/>
      <c r="O58" s="424">
        <v>451629</v>
      </c>
      <c r="P58" s="425"/>
      <c r="Q58" s="424">
        <v>6413374</v>
      </c>
      <c r="R58" s="425"/>
      <c r="S58" s="424">
        <v>3855932</v>
      </c>
      <c r="T58" s="425"/>
      <c r="U58" s="424">
        <v>8685611</v>
      </c>
      <c r="V58" s="425"/>
      <c r="W58" s="424">
        <v>18954918</v>
      </c>
      <c r="X58" s="425"/>
    </row>
    <row r="59" spans="1:24" x14ac:dyDescent="0.2">
      <c r="A59" s="427">
        <v>1999</v>
      </c>
      <c r="B59" s="428">
        <v>13981</v>
      </c>
      <c r="C59" s="429"/>
      <c r="D59" s="428">
        <v>4834899</v>
      </c>
      <c r="E59" s="429"/>
      <c r="F59" s="428">
        <v>1464903</v>
      </c>
      <c r="G59" s="429"/>
      <c r="H59" s="428">
        <v>6313783</v>
      </c>
      <c r="I59" s="429"/>
      <c r="J59" s="428">
        <v>8500</v>
      </c>
      <c r="K59" s="428">
        <v>62874</v>
      </c>
      <c r="L59" s="429"/>
      <c r="M59" s="428">
        <v>390000</v>
      </c>
      <c r="N59" s="429"/>
      <c r="O59" s="428">
        <v>461374</v>
      </c>
      <c r="P59" s="429"/>
      <c r="Q59" s="428">
        <v>6775157</v>
      </c>
      <c r="R59" s="429"/>
      <c r="S59" s="428">
        <v>3906478</v>
      </c>
      <c r="T59" s="429"/>
      <c r="U59" s="428">
        <v>8875295</v>
      </c>
      <c r="V59" s="429"/>
      <c r="W59" s="428">
        <v>19556929</v>
      </c>
      <c r="X59" s="429"/>
    </row>
    <row r="60" spans="1:24" x14ac:dyDescent="0.2">
      <c r="A60" s="423">
        <v>2000</v>
      </c>
      <c r="B60" s="424">
        <v>11358</v>
      </c>
      <c r="C60" s="425"/>
      <c r="D60" s="424">
        <v>5104593</v>
      </c>
      <c r="E60" s="431" t="s">
        <v>137</v>
      </c>
      <c r="F60" s="424">
        <v>1554263</v>
      </c>
      <c r="G60" s="425"/>
      <c r="H60" s="424">
        <v>6670213</v>
      </c>
      <c r="I60" s="431" t="s">
        <v>137</v>
      </c>
      <c r="J60" s="424">
        <v>8600</v>
      </c>
      <c r="K60" s="424">
        <v>60554</v>
      </c>
      <c r="L60" s="431" t="s">
        <v>137</v>
      </c>
      <c r="M60" s="424">
        <v>420000</v>
      </c>
      <c r="N60" s="425"/>
      <c r="O60" s="424">
        <v>489154</v>
      </c>
      <c r="P60" s="431" t="s">
        <v>137</v>
      </c>
      <c r="Q60" s="424">
        <v>7159367</v>
      </c>
      <c r="R60" s="431" t="s">
        <v>137</v>
      </c>
      <c r="S60" s="424">
        <v>4068627</v>
      </c>
      <c r="T60" s="425"/>
      <c r="U60" s="424">
        <v>9196889</v>
      </c>
      <c r="V60" s="431" t="s">
        <v>137</v>
      </c>
      <c r="W60" s="424">
        <v>20424883</v>
      </c>
      <c r="X60" s="431" t="s">
        <v>137</v>
      </c>
    </row>
    <row r="61" spans="1:24" x14ac:dyDescent="0.2">
      <c r="A61" s="423">
        <v>2001</v>
      </c>
      <c r="B61" s="424">
        <v>11971</v>
      </c>
      <c r="C61" s="425"/>
      <c r="D61" s="424">
        <v>4889018</v>
      </c>
      <c r="E61" s="425"/>
      <c r="F61" s="424">
        <v>1529091</v>
      </c>
      <c r="G61" s="425"/>
      <c r="H61" s="424">
        <v>6430080</v>
      </c>
      <c r="I61" s="425"/>
      <c r="J61" s="424">
        <v>9450</v>
      </c>
      <c r="K61" s="424">
        <v>58659</v>
      </c>
      <c r="L61" s="425"/>
      <c r="M61" s="424">
        <v>370000</v>
      </c>
      <c r="N61" s="425"/>
      <c r="O61" s="424">
        <v>438109</v>
      </c>
      <c r="P61" s="425"/>
      <c r="Q61" s="424">
        <v>6868189</v>
      </c>
      <c r="R61" s="425"/>
      <c r="S61" s="424">
        <v>4099882</v>
      </c>
      <c r="T61" s="425"/>
      <c r="U61" s="424">
        <v>9074005</v>
      </c>
      <c r="V61" s="425"/>
      <c r="W61" s="424">
        <v>20042076</v>
      </c>
      <c r="X61" s="425"/>
    </row>
    <row r="62" spans="1:24" x14ac:dyDescent="0.2">
      <c r="A62" s="427">
        <v>2002</v>
      </c>
      <c r="B62" s="428">
        <v>12248</v>
      </c>
      <c r="C62" s="429"/>
      <c r="D62" s="428">
        <v>4994994</v>
      </c>
      <c r="E62" s="432" t="s">
        <v>137</v>
      </c>
      <c r="F62" s="428">
        <v>1456920</v>
      </c>
      <c r="G62" s="429"/>
      <c r="H62" s="428">
        <v>6464162</v>
      </c>
      <c r="I62" s="432" t="s">
        <v>137</v>
      </c>
      <c r="J62" s="428">
        <v>10204</v>
      </c>
      <c r="K62" s="428">
        <v>57362</v>
      </c>
      <c r="L62" s="429"/>
      <c r="M62" s="428">
        <v>380000</v>
      </c>
      <c r="N62" s="429"/>
      <c r="O62" s="428">
        <v>447566</v>
      </c>
      <c r="P62" s="429"/>
      <c r="Q62" s="428">
        <v>6911728</v>
      </c>
      <c r="R62" s="432" t="s">
        <v>137</v>
      </c>
      <c r="S62" s="428">
        <v>4316794</v>
      </c>
      <c r="T62" s="429"/>
      <c r="U62" s="428">
        <v>9562273</v>
      </c>
      <c r="V62" s="432" t="s">
        <v>137</v>
      </c>
      <c r="W62" s="428">
        <v>20790794</v>
      </c>
      <c r="X62" s="432" t="s">
        <v>137</v>
      </c>
    </row>
    <row r="63" spans="1:24" x14ac:dyDescent="0.2">
      <c r="A63" s="423">
        <v>2003</v>
      </c>
      <c r="B63" s="424">
        <v>12247</v>
      </c>
      <c r="C63" s="425"/>
      <c r="D63" s="424">
        <v>5209428</v>
      </c>
      <c r="E63" s="431" t="s">
        <v>137</v>
      </c>
      <c r="F63" s="424">
        <v>1519335</v>
      </c>
      <c r="G63" s="425"/>
      <c r="H63" s="424">
        <v>6741010</v>
      </c>
      <c r="I63" s="425"/>
      <c r="J63" s="424">
        <v>13000</v>
      </c>
      <c r="K63" s="424">
        <v>56541</v>
      </c>
      <c r="L63" s="425"/>
      <c r="M63" s="424">
        <v>400000</v>
      </c>
      <c r="N63" s="425"/>
      <c r="O63" s="424">
        <v>469541</v>
      </c>
      <c r="P63" s="425"/>
      <c r="Q63" s="424">
        <v>7210551</v>
      </c>
      <c r="R63" s="425"/>
      <c r="S63" s="424">
        <v>4353111</v>
      </c>
      <c r="T63" s="425"/>
      <c r="U63" s="424">
        <v>9546253</v>
      </c>
      <c r="V63" s="425"/>
      <c r="W63" s="424">
        <v>21109915</v>
      </c>
      <c r="X63" s="425"/>
    </row>
    <row r="64" spans="1:24" x14ac:dyDescent="0.2">
      <c r="A64" s="423">
        <v>2004</v>
      </c>
      <c r="B64" s="424">
        <v>11434</v>
      </c>
      <c r="C64" s="425"/>
      <c r="D64" s="424">
        <v>4980831</v>
      </c>
      <c r="E64" s="431" t="s">
        <v>137</v>
      </c>
      <c r="F64" s="424">
        <v>1520293</v>
      </c>
      <c r="G64" s="425"/>
      <c r="H64" s="424">
        <v>6512558</v>
      </c>
      <c r="I64" s="431" t="s">
        <v>137</v>
      </c>
      <c r="J64" s="424">
        <v>14000</v>
      </c>
      <c r="K64" s="424">
        <v>56924</v>
      </c>
      <c r="L64" s="431" t="s">
        <v>137</v>
      </c>
      <c r="M64" s="424">
        <v>410000</v>
      </c>
      <c r="N64" s="425"/>
      <c r="O64" s="424">
        <v>480924</v>
      </c>
      <c r="P64" s="431" t="s">
        <v>137</v>
      </c>
      <c r="Q64" s="424">
        <v>6993482</v>
      </c>
      <c r="R64" s="431" t="s">
        <v>137</v>
      </c>
      <c r="S64" s="424">
        <v>4408241</v>
      </c>
      <c r="T64" s="425"/>
      <c r="U64" s="424">
        <v>9691069</v>
      </c>
      <c r="V64" s="431" t="s">
        <v>137</v>
      </c>
      <c r="W64" s="424">
        <v>21092792</v>
      </c>
      <c r="X64" s="431" t="s">
        <v>137</v>
      </c>
    </row>
    <row r="65" spans="1:25" x14ac:dyDescent="0.2">
      <c r="A65" s="427">
        <v>2005</v>
      </c>
      <c r="B65" s="428">
        <v>8435</v>
      </c>
      <c r="C65" s="429"/>
      <c r="D65" s="428">
        <v>4946354</v>
      </c>
      <c r="E65" s="432" t="s">
        <v>137</v>
      </c>
      <c r="F65" s="428">
        <v>1450840</v>
      </c>
      <c r="G65" s="432" t="s">
        <v>137</v>
      </c>
      <c r="H65" s="428">
        <v>6405628</v>
      </c>
      <c r="I65" s="432" t="s">
        <v>137</v>
      </c>
      <c r="J65" s="428">
        <v>15900</v>
      </c>
      <c r="K65" s="428">
        <v>57943</v>
      </c>
      <c r="L65" s="429"/>
      <c r="M65" s="428">
        <v>430000</v>
      </c>
      <c r="N65" s="429"/>
      <c r="O65" s="428">
        <v>503843</v>
      </c>
      <c r="P65" s="429"/>
      <c r="Q65" s="428">
        <v>6909471</v>
      </c>
      <c r="R65" s="432" t="s">
        <v>137</v>
      </c>
      <c r="S65" s="428">
        <v>4637683</v>
      </c>
      <c r="T65" s="429"/>
      <c r="U65" s="428">
        <v>10078923</v>
      </c>
      <c r="V65" s="432" t="s">
        <v>137</v>
      </c>
      <c r="W65" s="428">
        <v>21626077</v>
      </c>
      <c r="X65" s="432" t="s">
        <v>137</v>
      </c>
    </row>
    <row r="66" spans="1:25" x14ac:dyDescent="0.2">
      <c r="A66" s="423">
        <v>2006</v>
      </c>
      <c r="B66" s="424">
        <v>6408</v>
      </c>
      <c r="C66" s="425"/>
      <c r="D66" s="424">
        <v>4475913</v>
      </c>
      <c r="E66" s="431" t="s">
        <v>137</v>
      </c>
      <c r="F66" s="424">
        <v>1223961</v>
      </c>
      <c r="G66" s="425"/>
      <c r="H66" s="424">
        <v>5706282</v>
      </c>
      <c r="I66" s="431" t="s">
        <v>137</v>
      </c>
      <c r="J66" s="424">
        <v>18300</v>
      </c>
      <c r="K66" s="424">
        <v>63405</v>
      </c>
      <c r="L66" s="425"/>
      <c r="M66" s="424">
        <v>380000</v>
      </c>
      <c r="N66" s="431" t="s">
        <v>137</v>
      </c>
      <c r="O66" s="424">
        <v>461705</v>
      </c>
      <c r="P66" s="431" t="s">
        <v>137</v>
      </c>
      <c r="Q66" s="424">
        <v>6167987</v>
      </c>
      <c r="R66" s="431" t="s">
        <v>137</v>
      </c>
      <c r="S66" s="424">
        <v>4611386</v>
      </c>
      <c r="T66" s="425"/>
      <c r="U66" s="424">
        <v>9908921</v>
      </c>
      <c r="V66" s="431" t="s">
        <v>137</v>
      </c>
      <c r="W66" s="424">
        <v>20688295</v>
      </c>
      <c r="X66" s="431" t="s">
        <v>137</v>
      </c>
    </row>
    <row r="67" spans="1:25" x14ac:dyDescent="0.2">
      <c r="A67" s="423">
        <v>2007</v>
      </c>
      <c r="B67" s="424">
        <v>7782</v>
      </c>
      <c r="C67" s="425"/>
      <c r="D67" s="424">
        <v>4835440</v>
      </c>
      <c r="E67" s="431" t="s">
        <v>137</v>
      </c>
      <c r="F67" s="424">
        <v>1253650</v>
      </c>
      <c r="G67" s="425"/>
      <c r="H67" s="424">
        <v>6096872</v>
      </c>
      <c r="I67" s="431" t="s">
        <v>137</v>
      </c>
      <c r="J67" s="424">
        <v>22000</v>
      </c>
      <c r="K67" s="424">
        <v>69610</v>
      </c>
      <c r="L67" s="425"/>
      <c r="M67" s="424">
        <v>410000</v>
      </c>
      <c r="N67" s="431" t="s">
        <v>137</v>
      </c>
      <c r="O67" s="424">
        <v>501610</v>
      </c>
      <c r="P67" s="431" t="s">
        <v>137</v>
      </c>
      <c r="Q67" s="424">
        <v>6598482</v>
      </c>
      <c r="R67" s="431" t="s">
        <v>137</v>
      </c>
      <c r="S67" s="424">
        <v>4750326</v>
      </c>
      <c r="T67" s="425"/>
      <c r="U67" s="424">
        <v>10182105</v>
      </c>
      <c r="V67" s="431" t="s">
        <v>137</v>
      </c>
      <c r="W67" s="424">
        <v>21530913</v>
      </c>
      <c r="X67" s="431" t="s">
        <v>137</v>
      </c>
    </row>
    <row r="68" spans="1:25" x14ac:dyDescent="0.2">
      <c r="A68" s="427">
        <v>2008</v>
      </c>
      <c r="B68" s="428">
        <v>7673</v>
      </c>
      <c r="C68" s="429"/>
      <c r="D68" s="428">
        <v>5010061</v>
      </c>
      <c r="E68" s="432" t="s">
        <v>137</v>
      </c>
      <c r="F68" s="625">
        <f>'Annual Data_MERT2.2_July-2014'!D72*1000</f>
        <v>1329628</v>
      </c>
      <c r="G68" s="429"/>
      <c r="H68" s="625">
        <f>'Annual Data_MERT2.2_July-2014'!E72*1000</f>
        <v>6339689</v>
      </c>
      <c r="I68" s="432" t="s">
        <v>137</v>
      </c>
      <c r="J68" s="428">
        <v>26400</v>
      </c>
      <c r="K68" s="428">
        <v>80250</v>
      </c>
      <c r="L68" s="432" t="s">
        <v>137</v>
      </c>
      <c r="M68" s="428">
        <v>450000</v>
      </c>
      <c r="N68" s="429"/>
      <c r="O68" s="428">
        <v>556650</v>
      </c>
      <c r="P68" s="432" t="s">
        <v>137</v>
      </c>
      <c r="Q68" s="428">
        <v>6817460</v>
      </c>
      <c r="R68" s="432" t="s">
        <v>137</v>
      </c>
      <c r="S68" s="428">
        <v>4708496</v>
      </c>
      <c r="T68" s="429"/>
      <c r="U68" s="428">
        <v>10070518</v>
      </c>
      <c r="V68" s="432" t="s">
        <v>137</v>
      </c>
      <c r="W68" s="428">
        <v>21596473</v>
      </c>
      <c r="X68" s="432" t="s">
        <v>137</v>
      </c>
    </row>
    <row r="69" spans="1:25" x14ac:dyDescent="0.2">
      <c r="A69" s="423">
        <v>2009</v>
      </c>
      <c r="B69" s="424">
        <v>7789</v>
      </c>
      <c r="C69" s="425"/>
      <c r="D69" s="424">
        <v>4883112</v>
      </c>
      <c r="E69" s="431" t="s">
        <v>137</v>
      </c>
      <c r="F69" s="625">
        <f>'Annual Data_MERT2.2_July-2014'!D73*1000</f>
        <v>1161374</v>
      </c>
      <c r="G69" s="425"/>
      <c r="H69" s="625">
        <f>'Annual Data_MERT2.2_July-2014'!E73*1000</f>
        <v>6044486</v>
      </c>
      <c r="I69" s="431" t="s">
        <v>137</v>
      </c>
      <c r="J69" s="424">
        <v>32800</v>
      </c>
      <c r="K69" s="424">
        <v>89068</v>
      </c>
      <c r="L69" s="425"/>
      <c r="M69" s="424">
        <v>430000</v>
      </c>
      <c r="N69" s="425"/>
      <c r="O69" s="424">
        <v>551868</v>
      </c>
      <c r="P69" s="425"/>
      <c r="Q69" s="424">
        <v>6619088</v>
      </c>
      <c r="R69" s="431" t="s">
        <v>137</v>
      </c>
      <c r="S69" s="424">
        <v>4655587</v>
      </c>
      <c r="T69" s="425"/>
      <c r="U69" s="424">
        <v>9788992</v>
      </c>
      <c r="V69" s="431" t="s">
        <v>137</v>
      </c>
      <c r="W69" s="424">
        <v>21063667</v>
      </c>
      <c r="X69" s="431" t="s">
        <v>137</v>
      </c>
    </row>
    <row r="70" spans="1:25" x14ac:dyDescent="0.2">
      <c r="A70" s="423">
        <v>2010</v>
      </c>
      <c r="B70" s="424">
        <v>7396</v>
      </c>
      <c r="C70" s="431" t="s">
        <v>137</v>
      </c>
      <c r="D70" s="624">
        <f>'Annual Data_MERT2.2_July-2014'!C74*1000</f>
        <v>4878111</v>
      </c>
      <c r="E70" s="431" t="s">
        <v>137</v>
      </c>
      <c r="F70" s="625">
        <f>'Annual Data_MERT2.2_July-2014'!D74*1000</f>
        <v>1125318</v>
      </c>
      <c r="G70" s="431" t="s">
        <v>137</v>
      </c>
      <c r="H70" s="625">
        <f>'Annual Data_MERT2.2_July-2014'!E74*1000</f>
        <v>6003429</v>
      </c>
      <c r="I70" s="431" t="s">
        <v>137</v>
      </c>
      <c r="J70" s="424">
        <v>36800</v>
      </c>
      <c r="K70" s="424">
        <v>114075</v>
      </c>
      <c r="L70" s="431" t="s">
        <v>137</v>
      </c>
      <c r="M70" s="424">
        <v>420000</v>
      </c>
      <c r="N70" s="425"/>
      <c r="O70" s="424">
        <v>570875</v>
      </c>
      <c r="P70" s="431" t="s">
        <v>137</v>
      </c>
      <c r="Q70" s="424">
        <v>6603092</v>
      </c>
      <c r="R70" s="431" t="s">
        <v>137</v>
      </c>
      <c r="S70" s="424">
        <v>4932757</v>
      </c>
      <c r="T70" s="431" t="s">
        <v>137</v>
      </c>
      <c r="U70" s="424">
        <v>10325851</v>
      </c>
      <c r="V70" s="431" t="s">
        <v>137</v>
      </c>
      <c r="W70" s="424">
        <v>21861699</v>
      </c>
      <c r="X70" s="431" t="s">
        <v>137</v>
      </c>
    </row>
    <row r="71" spans="1:25" x14ac:dyDescent="0.2">
      <c r="A71" s="427" t="s">
        <v>836</v>
      </c>
      <c r="B71" s="428">
        <v>6330</v>
      </c>
      <c r="C71" s="429"/>
      <c r="D71" s="624">
        <f>'Annual Data_MERT2.2_July-2014'!C75*1000</f>
        <v>4804579</v>
      </c>
      <c r="E71" s="429"/>
      <c r="F71" s="625">
        <f>'Annual Data_MERT2.2_July-2014'!D75*1000</f>
        <v>1052017</v>
      </c>
      <c r="G71" s="429"/>
      <c r="H71" s="625">
        <f>'Annual Data_MERT2.2_July-2014'!E75*1000</f>
        <v>5856595</v>
      </c>
      <c r="I71" s="429"/>
      <c r="J71" s="428">
        <v>39600</v>
      </c>
      <c r="K71" s="428">
        <v>140448</v>
      </c>
      <c r="L71" s="429"/>
      <c r="M71" s="428">
        <v>430000</v>
      </c>
      <c r="N71" s="429"/>
      <c r="O71" s="428">
        <v>610048</v>
      </c>
      <c r="P71" s="429"/>
      <c r="Q71" s="428">
        <v>6585489</v>
      </c>
      <c r="R71" s="429"/>
      <c r="S71" s="428">
        <v>4857664</v>
      </c>
      <c r="T71" s="429"/>
      <c r="U71" s="428">
        <v>10175562</v>
      </c>
      <c r="V71" s="429"/>
      <c r="W71" s="428">
        <v>21618716</v>
      </c>
      <c r="X71" s="429"/>
    </row>
    <row r="72" spans="1:25" x14ac:dyDescent="0.2">
      <c r="A72" s="427">
        <v>2012</v>
      </c>
      <c r="B72" s="428"/>
      <c r="C72" s="429"/>
      <c r="D72" s="624">
        <f>'Annual Data_MERT2.2_July-2014'!C76*1000</f>
        <v>4241532</v>
      </c>
      <c r="E72" s="429"/>
      <c r="F72" s="625">
        <f>'Annual Data_MERT2.2_July-2014'!D76*1000</f>
        <v>895879</v>
      </c>
      <c r="G72" s="429"/>
      <c r="H72" s="625">
        <f>'Annual Data_MERT2.2_July-2014'!E76*1000</f>
        <v>5137410</v>
      </c>
      <c r="I72" s="429"/>
      <c r="J72" s="428"/>
      <c r="K72" s="428"/>
      <c r="L72" s="429"/>
      <c r="M72" s="428"/>
      <c r="N72" s="429"/>
      <c r="O72" s="428"/>
      <c r="P72" s="429"/>
      <c r="Q72" s="428"/>
      <c r="R72" s="429"/>
      <c r="S72" s="428"/>
      <c r="T72" s="429"/>
      <c r="U72" s="428"/>
      <c r="V72" s="429"/>
      <c r="W72" s="428"/>
      <c r="X72" s="429"/>
      <c r="Y72" s="429"/>
    </row>
    <row r="73" spans="1:25" x14ac:dyDescent="0.2">
      <c r="A73" s="851" t="s">
        <v>837</v>
      </c>
      <c r="B73" s="852"/>
      <c r="C73" s="852"/>
      <c r="D73" s="852"/>
      <c r="E73" s="852"/>
      <c r="F73" s="852"/>
      <c r="G73" s="852"/>
      <c r="H73" s="852"/>
      <c r="I73" s="852"/>
      <c r="J73" s="852"/>
      <c r="K73" s="852"/>
      <c r="L73" s="852"/>
      <c r="M73" s="852" t="s">
        <v>838</v>
      </c>
      <c r="N73" s="852"/>
      <c r="O73" s="852"/>
      <c r="P73" s="852"/>
      <c r="Q73" s="852"/>
      <c r="R73" s="852"/>
      <c r="S73" s="852"/>
      <c r="T73" s="852"/>
      <c r="U73" s="852"/>
      <c r="V73" s="852"/>
      <c r="W73" s="852"/>
      <c r="X73" s="853"/>
    </row>
    <row r="74" spans="1:25" x14ac:dyDescent="0.2">
      <c r="A74" s="843"/>
      <c r="B74" s="844"/>
      <c r="C74" s="844"/>
      <c r="D74" s="844"/>
      <c r="E74" s="844"/>
      <c r="F74" s="844"/>
      <c r="G74" s="844"/>
      <c r="H74" s="844"/>
      <c r="I74" s="844"/>
      <c r="J74" s="844"/>
      <c r="K74" s="844"/>
      <c r="L74" s="844"/>
      <c r="M74" s="845" t="s">
        <v>463</v>
      </c>
      <c r="N74" s="845"/>
      <c r="O74" s="845"/>
      <c r="P74" s="845"/>
      <c r="Q74" s="845"/>
      <c r="R74" s="845"/>
      <c r="S74" s="845"/>
      <c r="T74" s="845"/>
      <c r="U74" s="845"/>
      <c r="V74" s="845"/>
      <c r="W74" s="845"/>
      <c r="X74" s="846"/>
    </row>
    <row r="75" spans="1:25" x14ac:dyDescent="0.2">
      <c r="A75" s="843" t="s">
        <v>839</v>
      </c>
      <c r="B75" s="844"/>
      <c r="C75" s="844"/>
      <c r="D75" s="844"/>
      <c r="E75" s="844"/>
      <c r="F75" s="844"/>
      <c r="G75" s="844"/>
      <c r="H75" s="844"/>
      <c r="I75" s="844"/>
      <c r="J75" s="844"/>
      <c r="K75" s="844"/>
      <c r="L75" s="844"/>
      <c r="M75" s="854" t="s">
        <v>840</v>
      </c>
      <c r="N75" s="854"/>
      <c r="O75" s="854"/>
      <c r="P75" s="854"/>
      <c r="Q75" s="854"/>
      <c r="R75" s="854"/>
      <c r="S75" s="854"/>
      <c r="T75" s="854"/>
      <c r="U75" s="854"/>
      <c r="V75" s="854"/>
      <c r="W75" s="854"/>
      <c r="X75" s="855"/>
    </row>
    <row r="76" spans="1:25" x14ac:dyDescent="0.2">
      <c r="A76" s="843"/>
      <c r="B76" s="844"/>
      <c r="C76" s="844"/>
      <c r="D76" s="844"/>
      <c r="E76" s="844"/>
      <c r="F76" s="844"/>
      <c r="G76" s="844"/>
      <c r="H76" s="844"/>
      <c r="I76" s="844"/>
      <c r="J76" s="844"/>
      <c r="K76" s="844"/>
      <c r="L76" s="844"/>
      <c r="M76" s="845" t="s">
        <v>457</v>
      </c>
      <c r="N76" s="845"/>
      <c r="O76" s="845"/>
      <c r="P76" s="845"/>
      <c r="Q76" s="845"/>
      <c r="R76" s="845"/>
      <c r="S76" s="845"/>
      <c r="T76" s="845"/>
      <c r="U76" s="845"/>
      <c r="V76" s="845"/>
      <c r="W76" s="845"/>
      <c r="X76" s="846"/>
    </row>
    <row r="77" spans="1:25" x14ac:dyDescent="0.2">
      <c r="A77" s="843"/>
      <c r="B77" s="844"/>
      <c r="C77" s="844"/>
      <c r="D77" s="844"/>
      <c r="E77" s="844"/>
      <c r="F77" s="844"/>
      <c r="G77" s="844"/>
      <c r="H77" s="844"/>
      <c r="I77" s="844"/>
      <c r="J77" s="844"/>
      <c r="K77" s="844"/>
      <c r="L77" s="844"/>
      <c r="M77" s="845" t="s">
        <v>458</v>
      </c>
      <c r="N77" s="845"/>
      <c r="O77" s="845"/>
      <c r="P77" s="845"/>
      <c r="Q77" s="845"/>
      <c r="R77" s="845"/>
      <c r="S77" s="845"/>
      <c r="T77" s="845"/>
      <c r="U77" s="845"/>
      <c r="V77" s="845"/>
      <c r="W77" s="845"/>
      <c r="X77" s="846"/>
    </row>
    <row r="78" spans="1:25" x14ac:dyDescent="0.2">
      <c r="A78" s="843"/>
      <c r="B78" s="844"/>
      <c r="C78" s="844"/>
      <c r="D78" s="844"/>
      <c r="E78" s="844"/>
      <c r="F78" s="844"/>
      <c r="G78" s="844"/>
      <c r="H78" s="844"/>
      <c r="I78" s="844"/>
      <c r="J78" s="844"/>
      <c r="K78" s="844"/>
      <c r="L78" s="844"/>
      <c r="M78" s="845" t="s">
        <v>459</v>
      </c>
      <c r="N78" s="845"/>
      <c r="O78" s="845"/>
      <c r="P78" s="845"/>
      <c r="Q78" s="845"/>
      <c r="R78" s="845"/>
      <c r="S78" s="845"/>
      <c r="T78" s="845"/>
      <c r="U78" s="845"/>
      <c r="V78" s="845"/>
      <c r="W78" s="845"/>
      <c r="X78" s="846"/>
    </row>
    <row r="79" spans="1:25" x14ac:dyDescent="0.2">
      <c r="A79" s="843" t="s">
        <v>841</v>
      </c>
      <c r="B79" s="844"/>
      <c r="C79" s="844"/>
      <c r="D79" s="844"/>
      <c r="E79" s="844"/>
      <c r="F79" s="844"/>
      <c r="G79" s="844"/>
      <c r="H79" s="844"/>
      <c r="I79" s="844"/>
      <c r="J79" s="844"/>
      <c r="K79" s="844"/>
      <c r="L79" s="844"/>
      <c r="M79" s="845" t="s">
        <v>460</v>
      </c>
      <c r="N79" s="845"/>
      <c r="O79" s="845"/>
      <c r="P79" s="845"/>
      <c r="Q79" s="845"/>
      <c r="R79" s="845"/>
      <c r="S79" s="845"/>
      <c r="T79" s="845"/>
      <c r="U79" s="845"/>
      <c r="V79" s="845"/>
      <c r="W79" s="845"/>
      <c r="X79" s="846"/>
    </row>
    <row r="80" spans="1:25" x14ac:dyDescent="0.2">
      <c r="A80" s="847" t="s">
        <v>578</v>
      </c>
      <c r="B80" s="848"/>
      <c r="C80" s="848"/>
      <c r="D80" s="848"/>
      <c r="E80" s="848"/>
      <c r="F80" s="848"/>
      <c r="G80" s="848"/>
      <c r="H80" s="848"/>
      <c r="I80" s="848"/>
      <c r="J80" s="848"/>
      <c r="K80" s="848"/>
      <c r="L80" s="848"/>
      <c r="M80" s="845"/>
      <c r="N80" s="845"/>
      <c r="O80" s="845"/>
      <c r="P80" s="845"/>
      <c r="Q80" s="845"/>
      <c r="R80" s="845"/>
      <c r="S80" s="845"/>
      <c r="T80" s="845"/>
      <c r="U80" s="845"/>
      <c r="V80" s="845"/>
      <c r="W80" s="845"/>
      <c r="X80" s="846"/>
    </row>
    <row r="81" spans="1:24" x14ac:dyDescent="0.2">
      <c r="A81" s="843" t="s">
        <v>842</v>
      </c>
      <c r="B81" s="844"/>
      <c r="C81" s="844"/>
      <c r="D81" s="844"/>
      <c r="E81" s="844"/>
      <c r="F81" s="844"/>
      <c r="G81" s="844"/>
      <c r="H81" s="844"/>
      <c r="I81" s="844"/>
      <c r="J81" s="844"/>
      <c r="K81" s="844"/>
      <c r="L81" s="844"/>
      <c r="M81" s="845" t="s">
        <v>461</v>
      </c>
      <c r="N81" s="845"/>
      <c r="O81" s="845"/>
      <c r="P81" s="845"/>
      <c r="Q81" s="845"/>
      <c r="R81" s="845"/>
      <c r="S81" s="845"/>
      <c r="T81" s="845"/>
      <c r="U81" s="845"/>
      <c r="V81" s="845"/>
      <c r="W81" s="845"/>
      <c r="X81" s="846"/>
    </row>
    <row r="82" spans="1:24" x14ac:dyDescent="0.2">
      <c r="A82" s="847" t="s">
        <v>688</v>
      </c>
      <c r="B82" s="848"/>
      <c r="C82" s="848"/>
      <c r="D82" s="848"/>
      <c r="E82" s="848"/>
      <c r="F82" s="848"/>
      <c r="G82" s="848"/>
      <c r="H82" s="848"/>
      <c r="I82" s="848"/>
      <c r="J82" s="848"/>
      <c r="K82" s="848"/>
      <c r="L82" s="848"/>
      <c r="M82" s="845"/>
      <c r="N82" s="845"/>
      <c r="O82" s="845"/>
      <c r="P82" s="845"/>
      <c r="Q82" s="845"/>
      <c r="R82" s="845"/>
      <c r="S82" s="845"/>
      <c r="T82" s="845"/>
      <c r="U82" s="845"/>
      <c r="V82" s="845"/>
      <c r="W82" s="845"/>
      <c r="X82" s="846"/>
    </row>
    <row r="83" spans="1:24" x14ac:dyDescent="0.2">
      <c r="A83" s="847" t="s">
        <v>689</v>
      </c>
      <c r="B83" s="848"/>
      <c r="C83" s="848"/>
      <c r="D83" s="848"/>
      <c r="E83" s="848"/>
      <c r="F83" s="848"/>
      <c r="G83" s="848"/>
      <c r="H83" s="848"/>
      <c r="I83" s="848"/>
      <c r="J83" s="848"/>
      <c r="K83" s="848"/>
      <c r="L83" s="848"/>
      <c r="M83" s="845"/>
      <c r="N83" s="845"/>
      <c r="O83" s="845"/>
      <c r="P83" s="845"/>
      <c r="Q83" s="845"/>
      <c r="R83" s="845"/>
      <c r="S83" s="845"/>
      <c r="T83" s="845"/>
      <c r="U83" s="845"/>
      <c r="V83" s="845"/>
      <c r="W83" s="845"/>
      <c r="X83" s="846"/>
    </row>
    <row r="84" spans="1:24" ht="12.75" customHeight="1" x14ac:dyDescent="0.2">
      <c r="A84" s="843" t="s">
        <v>843</v>
      </c>
      <c r="B84" s="844"/>
      <c r="C84" s="844"/>
      <c r="D84" s="844"/>
      <c r="E84" s="844"/>
      <c r="F84" s="844"/>
      <c r="G84" s="844"/>
      <c r="H84" s="844"/>
      <c r="I84" s="844"/>
      <c r="J84" s="844"/>
      <c r="K84" s="844"/>
      <c r="L84" s="844"/>
      <c r="M84" s="856" t="s">
        <v>844</v>
      </c>
      <c r="N84" s="856"/>
      <c r="O84" s="856"/>
      <c r="P84" s="856"/>
      <c r="Q84" s="856"/>
      <c r="R84" s="856"/>
      <c r="S84" s="856"/>
      <c r="T84" s="856"/>
      <c r="U84" s="856"/>
      <c r="V84" s="856"/>
      <c r="W84" s="856"/>
      <c r="X84" s="857"/>
    </row>
    <row r="85" spans="1:24" x14ac:dyDescent="0.2">
      <c r="A85" s="843"/>
      <c r="B85" s="844"/>
      <c r="C85" s="844"/>
      <c r="D85" s="844"/>
      <c r="E85" s="844"/>
      <c r="F85" s="844"/>
      <c r="G85" s="844"/>
      <c r="H85" s="844"/>
      <c r="I85" s="844"/>
      <c r="J85" s="844"/>
      <c r="K85" s="844"/>
      <c r="L85" s="844"/>
      <c r="M85" s="845" t="s">
        <v>845</v>
      </c>
      <c r="N85" s="845"/>
      <c r="O85" s="845"/>
      <c r="P85" s="845"/>
      <c r="Q85" s="845"/>
      <c r="R85" s="845"/>
      <c r="S85" s="845"/>
      <c r="T85" s="845"/>
      <c r="U85" s="845"/>
      <c r="V85" s="845"/>
      <c r="W85" s="845"/>
      <c r="X85" s="846"/>
    </row>
    <row r="86" spans="1:24" x14ac:dyDescent="0.2">
      <c r="A86" s="843" t="s">
        <v>846</v>
      </c>
      <c r="B86" s="844"/>
      <c r="C86" s="844"/>
      <c r="D86" s="844"/>
      <c r="E86" s="844"/>
      <c r="F86" s="844"/>
      <c r="G86" s="844"/>
      <c r="H86" s="844"/>
      <c r="I86" s="844"/>
      <c r="J86" s="844"/>
      <c r="K86" s="844"/>
      <c r="L86" s="844"/>
      <c r="M86" s="845" t="s">
        <v>462</v>
      </c>
      <c r="N86" s="845"/>
      <c r="O86" s="845"/>
      <c r="P86" s="845"/>
      <c r="Q86" s="845"/>
      <c r="R86" s="845"/>
      <c r="S86" s="845"/>
      <c r="T86" s="845"/>
      <c r="U86" s="845"/>
      <c r="V86" s="845"/>
      <c r="W86" s="845"/>
      <c r="X86" s="846"/>
    </row>
    <row r="87" spans="1:24" x14ac:dyDescent="0.2">
      <c r="A87" s="847" t="s">
        <v>692</v>
      </c>
      <c r="B87" s="848"/>
      <c r="C87" s="848"/>
      <c r="D87" s="848"/>
      <c r="E87" s="848"/>
      <c r="F87" s="848"/>
      <c r="G87" s="848"/>
      <c r="H87" s="848"/>
      <c r="I87" s="848"/>
      <c r="J87" s="848"/>
      <c r="K87" s="848"/>
      <c r="L87" s="848"/>
      <c r="M87" s="845"/>
      <c r="N87" s="845"/>
      <c r="O87" s="845"/>
      <c r="P87" s="845"/>
      <c r="Q87" s="845"/>
      <c r="R87" s="845"/>
      <c r="S87" s="845"/>
      <c r="T87" s="845"/>
      <c r="U87" s="845"/>
      <c r="V87" s="845"/>
      <c r="W87" s="845"/>
      <c r="X87" s="846"/>
    </row>
    <row r="88" spans="1:24" x14ac:dyDescent="0.2">
      <c r="A88" s="847" t="s">
        <v>693</v>
      </c>
      <c r="B88" s="848"/>
      <c r="C88" s="848"/>
      <c r="D88" s="848"/>
      <c r="E88" s="848"/>
      <c r="F88" s="848"/>
      <c r="G88" s="848"/>
      <c r="H88" s="848"/>
      <c r="I88" s="848"/>
      <c r="J88" s="848"/>
      <c r="K88" s="848"/>
      <c r="L88" s="848"/>
      <c r="M88" s="845"/>
      <c r="N88" s="845"/>
      <c r="O88" s="845"/>
      <c r="P88" s="845"/>
      <c r="Q88" s="845"/>
      <c r="R88" s="845"/>
      <c r="S88" s="845"/>
      <c r="T88" s="845"/>
      <c r="U88" s="845"/>
      <c r="V88" s="845"/>
      <c r="W88" s="845"/>
      <c r="X88" s="846"/>
    </row>
    <row r="89" spans="1:24" x14ac:dyDescent="0.2">
      <c r="A89" s="858" t="s">
        <v>847</v>
      </c>
      <c r="B89" s="859"/>
      <c r="C89" s="859"/>
      <c r="D89" s="859"/>
      <c r="E89" s="859"/>
      <c r="F89" s="859"/>
      <c r="G89" s="859"/>
      <c r="H89" s="859"/>
      <c r="I89" s="859"/>
      <c r="J89" s="859"/>
      <c r="K89" s="859"/>
      <c r="L89" s="859"/>
      <c r="M89" s="860"/>
      <c r="N89" s="860"/>
      <c r="O89" s="860"/>
      <c r="P89" s="860"/>
      <c r="Q89" s="860"/>
      <c r="R89" s="860"/>
      <c r="S89" s="860"/>
      <c r="T89" s="860"/>
      <c r="U89" s="860"/>
      <c r="V89" s="860"/>
      <c r="W89" s="860"/>
      <c r="X89" s="861"/>
    </row>
  </sheetData>
  <mergeCells count="53">
    <mergeCell ref="A86:L86"/>
    <mergeCell ref="M86:X88"/>
    <mergeCell ref="A87:L87"/>
    <mergeCell ref="A88:L88"/>
    <mergeCell ref="A89:L89"/>
    <mergeCell ref="M89:X89"/>
    <mergeCell ref="A81:L81"/>
    <mergeCell ref="M81:X83"/>
    <mergeCell ref="A82:L82"/>
    <mergeCell ref="A83:L83"/>
    <mergeCell ref="A84:L85"/>
    <mergeCell ref="M84:X84"/>
    <mergeCell ref="M85:X85"/>
    <mergeCell ref="H8:I8"/>
    <mergeCell ref="K8:L8"/>
    <mergeCell ref="M8:N8"/>
    <mergeCell ref="A75:L78"/>
    <mergeCell ref="M75:X75"/>
    <mergeCell ref="M76:X76"/>
    <mergeCell ref="M77:X77"/>
    <mergeCell ref="M78:X78"/>
    <mergeCell ref="Q7:R7"/>
    <mergeCell ref="S7:T7"/>
    <mergeCell ref="U7:V7"/>
    <mergeCell ref="A79:L79"/>
    <mergeCell ref="M79:X80"/>
    <mergeCell ref="A80:L80"/>
    <mergeCell ref="O8:P8"/>
    <mergeCell ref="Q8:R8"/>
    <mergeCell ref="S8:T8"/>
    <mergeCell ref="U8:V8"/>
    <mergeCell ref="A73:L74"/>
    <mergeCell ref="M73:X73"/>
    <mergeCell ref="M74:X74"/>
    <mergeCell ref="B8:C8"/>
    <mergeCell ref="D8:E8"/>
    <mergeCell ref="F8:G8"/>
    <mergeCell ref="A1:X1"/>
    <mergeCell ref="A2:X2"/>
    <mergeCell ref="A3:A8"/>
    <mergeCell ref="B3:R5"/>
    <mergeCell ref="S3:T3"/>
    <mergeCell ref="U3:V3"/>
    <mergeCell ref="W3:X8"/>
    <mergeCell ref="S4:T4"/>
    <mergeCell ref="U4:V4"/>
    <mergeCell ref="S5:T5"/>
    <mergeCell ref="U5:V5"/>
    <mergeCell ref="B6:I7"/>
    <mergeCell ref="J6:P7"/>
    <mergeCell ref="Q6:R6"/>
    <mergeCell ref="S6:T6"/>
    <mergeCell ref="U6:V6"/>
  </mergeCells>
  <hyperlinks>
    <hyperlink ref="M84" r:id="rId1" location="consumption" display="http://www.eia.gov/totalenergy/data/monthly/ - consumption"/>
  </hyperlinks>
  <pageMargins left="0.75" right="0.75" top="1" bottom="1" header="0.5" footer="0.5"/>
  <pageSetup scale="82" fitToHeight="2"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workbookViewId="0">
      <pane xSplit="1" ySplit="12" topLeftCell="B68" activePane="bottomRight" state="frozen"/>
      <selection pane="topRight"/>
      <selection pane="bottomLeft"/>
      <selection pane="bottomRight" activeCell="A81" sqref="A81"/>
    </sheetView>
  </sheetViews>
  <sheetFormatPr defaultRowHeight="12.75" x14ac:dyDescent="0.2"/>
  <cols>
    <col min="1" max="1" width="58" style="610" customWidth="1"/>
    <col min="2" max="2" width="40.5703125" style="610" customWidth="1"/>
    <col min="3" max="3" width="87.28515625" style="610" customWidth="1"/>
    <col min="4" max="4" width="46" style="610" customWidth="1"/>
    <col min="5" max="5" width="53.140625" style="610" customWidth="1"/>
    <col min="6" max="6" width="54.7109375" style="610" customWidth="1"/>
    <col min="7" max="8" width="51.85546875" style="610" customWidth="1"/>
    <col min="9" max="9" width="59.42578125" style="610" customWidth="1"/>
    <col min="10" max="10" width="56.42578125" style="610" customWidth="1"/>
    <col min="11" max="11" width="46.140625" style="610" customWidth="1"/>
    <col min="12" max="12" width="50.28515625" style="610" customWidth="1"/>
    <col min="13" max="13" width="48.42578125" style="610" customWidth="1"/>
    <col min="14" max="256" width="9.140625" style="610"/>
    <col min="257" max="257" width="58" style="610" customWidth="1"/>
    <col min="258" max="258" width="40.5703125" style="610" customWidth="1"/>
    <col min="259" max="259" width="87.28515625" style="610" customWidth="1"/>
    <col min="260" max="260" width="46" style="610" customWidth="1"/>
    <col min="261" max="261" width="53.140625" style="610" customWidth="1"/>
    <col min="262" max="262" width="54.7109375" style="610" customWidth="1"/>
    <col min="263" max="264" width="51.85546875" style="610" customWidth="1"/>
    <col min="265" max="265" width="59.42578125" style="610" customWidth="1"/>
    <col min="266" max="266" width="56.42578125" style="610" customWidth="1"/>
    <col min="267" max="267" width="46.140625" style="610" customWidth="1"/>
    <col min="268" max="268" width="50.28515625" style="610" customWidth="1"/>
    <col min="269" max="269" width="48.42578125" style="610" customWidth="1"/>
    <col min="270" max="512" width="9.140625" style="610"/>
    <col min="513" max="513" width="58" style="610" customWidth="1"/>
    <col min="514" max="514" width="40.5703125" style="610" customWidth="1"/>
    <col min="515" max="515" width="87.28515625" style="610" customWidth="1"/>
    <col min="516" max="516" width="46" style="610" customWidth="1"/>
    <col min="517" max="517" width="53.140625" style="610" customWidth="1"/>
    <col min="518" max="518" width="54.7109375" style="610" customWidth="1"/>
    <col min="519" max="520" width="51.85546875" style="610" customWidth="1"/>
    <col min="521" max="521" width="59.42578125" style="610" customWidth="1"/>
    <col min="522" max="522" width="56.42578125" style="610" customWidth="1"/>
    <col min="523" max="523" width="46.140625" style="610" customWidth="1"/>
    <col min="524" max="524" width="50.28515625" style="610" customWidth="1"/>
    <col min="525" max="525" width="48.42578125" style="610" customWidth="1"/>
    <col min="526" max="768" width="9.140625" style="610"/>
    <col min="769" max="769" width="58" style="610" customWidth="1"/>
    <col min="770" max="770" width="40.5703125" style="610" customWidth="1"/>
    <col min="771" max="771" width="87.28515625" style="610" customWidth="1"/>
    <col min="772" max="772" width="46" style="610" customWidth="1"/>
    <col min="773" max="773" width="53.140625" style="610" customWidth="1"/>
    <col min="774" max="774" width="54.7109375" style="610" customWidth="1"/>
    <col min="775" max="776" width="51.85546875" style="610" customWidth="1"/>
    <col min="777" max="777" width="59.42578125" style="610" customWidth="1"/>
    <col min="778" max="778" width="56.42578125" style="610" customWidth="1"/>
    <col min="779" max="779" width="46.140625" style="610" customWidth="1"/>
    <col min="780" max="780" width="50.28515625" style="610" customWidth="1"/>
    <col min="781" max="781" width="48.42578125" style="610" customWidth="1"/>
    <col min="782" max="1024" width="9.140625" style="610"/>
    <col min="1025" max="1025" width="58" style="610" customWidth="1"/>
    <col min="1026" max="1026" width="40.5703125" style="610" customWidth="1"/>
    <col min="1027" max="1027" width="87.28515625" style="610" customWidth="1"/>
    <col min="1028" max="1028" width="46" style="610" customWidth="1"/>
    <col min="1029" max="1029" width="53.140625" style="610" customWidth="1"/>
    <col min="1030" max="1030" width="54.7109375" style="610" customWidth="1"/>
    <col min="1031" max="1032" width="51.85546875" style="610" customWidth="1"/>
    <col min="1033" max="1033" width="59.42578125" style="610" customWidth="1"/>
    <col min="1034" max="1034" width="56.42578125" style="610" customWidth="1"/>
    <col min="1035" max="1035" width="46.140625" style="610" customWidth="1"/>
    <col min="1036" max="1036" width="50.28515625" style="610" customWidth="1"/>
    <col min="1037" max="1037" width="48.42578125" style="610" customWidth="1"/>
    <col min="1038" max="1280" width="9.140625" style="610"/>
    <col min="1281" max="1281" width="58" style="610" customWidth="1"/>
    <col min="1282" max="1282" width="40.5703125" style="610" customWidth="1"/>
    <col min="1283" max="1283" width="87.28515625" style="610" customWidth="1"/>
    <col min="1284" max="1284" width="46" style="610" customWidth="1"/>
    <col min="1285" max="1285" width="53.140625" style="610" customWidth="1"/>
    <col min="1286" max="1286" width="54.7109375" style="610" customWidth="1"/>
    <col min="1287" max="1288" width="51.85546875" style="610" customWidth="1"/>
    <col min="1289" max="1289" width="59.42578125" style="610" customWidth="1"/>
    <col min="1290" max="1290" width="56.42578125" style="610" customWidth="1"/>
    <col min="1291" max="1291" width="46.140625" style="610" customWidth="1"/>
    <col min="1292" max="1292" width="50.28515625" style="610" customWidth="1"/>
    <col min="1293" max="1293" width="48.42578125" style="610" customWidth="1"/>
    <col min="1294" max="1536" width="9.140625" style="610"/>
    <col min="1537" max="1537" width="58" style="610" customWidth="1"/>
    <col min="1538" max="1538" width="40.5703125" style="610" customWidth="1"/>
    <col min="1539" max="1539" width="87.28515625" style="610" customWidth="1"/>
    <col min="1540" max="1540" width="46" style="610" customWidth="1"/>
    <col min="1541" max="1541" width="53.140625" style="610" customWidth="1"/>
    <col min="1542" max="1542" width="54.7109375" style="610" customWidth="1"/>
    <col min="1543" max="1544" width="51.85546875" style="610" customWidth="1"/>
    <col min="1545" max="1545" width="59.42578125" style="610" customWidth="1"/>
    <col min="1546" max="1546" width="56.42578125" style="610" customWidth="1"/>
    <col min="1547" max="1547" width="46.140625" style="610" customWidth="1"/>
    <col min="1548" max="1548" width="50.28515625" style="610" customWidth="1"/>
    <col min="1549" max="1549" width="48.42578125" style="610" customWidth="1"/>
    <col min="1550" max="1792" width="9.140625" style="610"/>
    <col min="1793" max="1793" width="58" style="610" customWidth="1"/>
    <col min="1794" max="1794" width="40.5703125" style="610" customWidth="1"/>
    <col min="1795" max="1795" width="87.28515625" style="610" customWidth="1"/>
    <col min="1796" max="1796" width="46" style="610" customWidth="1"/>
    <col min="1797" max="1797" width="53.140625" style="610" customWidth="1"/>
    <col min="1798" max="1798" width="54.7109375" style="610" customWidth="1"/>
    <col min="1799" max="1800" width="51.85546875" style="610" customWidth="1"/>
    <col min="1801" max="1801" width="59.42578125" style="610" customWidth="1"/>
    <col min="1802" max="1802" width="56.42578125" style="610" customWidth="1"/>
    <col min="1803" max="1803" width="46.140625" style="610" customWidth="1"/>
    <col min="1804" max="1804" width="50.28515625" style="610" customWidth="1"/>
    <col min="1805" max="1805" width="48.42578125" style="610" customWidth="1"/>
    <col min="1806" max="2048" width="9.140625" style="610"/>
    <col min="2049" max="2049" width="58" style="610" customWidth="1"/>
    <col min="2050" max="2050" width="40.5703125" style="610" customWidth="1"/>
    <col min="2051" max="2051" width="87.28515625" style="610" customWidth="1"/>
    <col min="2052" max="2052" width="46" style="610" customWidth="1"/>
    <col min="2053" max="2053" width="53.140625" style="610" customWidth="1"/>
    <col min="2054" max="2054" width="54.7109375" style="610" customWidth="1"/>
    <col min="2055" max="2056" width="51.85546875" style="610" customWidth="1"/>
    <col min="2057" max="2057" width="59.42578125" style="610" customWidth="1"/>
    <col min="2058" max="2058" width="56.42578125" style="610" customWidth="1"/>
    <col min="2059" max="2059" width="46.140625" style="610" customWidth="1"/>
    <col min="2060" max="2060" width="50.28515625" style="610" customWidth="1"/>
    <col min="2061" max="2061" width="48.42578125" style="610" customWidth="1"/>
    <col min="2062" max="2304" width="9.140625" style="610"/>
    <col min="2305" max="2305" width="58" style="610" customWidth="1"/>
    <col min="2306" max="2306" width="40.5703125" style="610" customWidth="1"/>
    <col min="2307" max="2307" width="87.28515625" style="610" customWidth="1"/>
    <col min="2308" max="2308" width="46" style="610" customWidth="1"/>
    <col min="2309" max="2309" width="53.140625" style="610" customWidth="1"/>
    <col min="2310" max="2310" width="54.7109375" style="610" customWidth="1"/>
    <col min="2311" max="2312" width="51.85546875" style="610" customWidth="1"/>
    <col min="2313" max="2313" width="59.42578125" style="610" customWidth="1"/>
    <col min="2314" max="2314" width="56.42578125" style="610" customWidth="1"/>
    <col min="2315" max="2315" width="46.140625" style="610" customWidth="1"/>
    <col min="2316" max="2316" width="50.28515625" style="610" customWidth="1"/>
    <col min="2317" max="2317" width="48.42578125" style="610" customWidth="1"/>
    <col min="2318" max="2560" width="9.140625" style="610"/>
    <col min="2561" max="2561" width="58" style="610" customWidth="1"/>
    <col min="2562" max="2562" width="40.5703125" style="610" customWidth="1"/>
    <col min="2563" max="2563" width="87.28515625" style="610" customWidth="1"/>
    <col min="2564" max="2564" width="46" style="610" customWidth="1"/>
    <col min="2565" max="2565" width="53.140625" style="610" customWidth="1"/>
    <col min="2566" max="2566" width="54.7109375" style="610" customWidth="1"/>
    <col min="2567" max="2568" width="51.85546875" style="610" customWidth="1"/>
    <col min="2569" max="2569" width="59.42578125" style="610" customWidth="1"/>
    <col min="2570" max="2570" width="56.42578125" style="610" customWidth="1"/>
    <col min="2571" max="2571" width="46.140625" style="610" customWidth="1"/>
    <col min="2572" max="2572" width="50.28515625" style="610" customWidth="1"/>
    <col min="2573" max="2573" width="48.42578125" style="610" customWidth="1"/>
    <col min="2574" max="2816" width="9.140625" style="610"/>
    <col min="2817" max="2817" width="58" style="610" customWidth="1"/>
    <col min="2818" max="2818" width="40.5703125" style="610" customWidth="1"/>
    <col min="2819" max="2819" width="87.28515625" style="610" customWidth="1"/>
    <col min="2820" max="2820" width="46" style="610" customWidth="1"/>
    <col min="2821" max="2821" width="53.140625" style="610" customWidth="1"/>
    <col min="2822" max="2822" width="54.7109375" style="610" customWidth="1"/>
    <col min="2823" max="2824" width="51.85546875" style="610" customWidth="1"/>
    <col min="2825" max="2825" width="59.42578125" style="610" customWidth="1"/>
    <col min="2826" max="2826" width="56.42578125" style="610" customWidth="1"/>
    <col min="2827" max="2827" width="46.140625" style="610" customWidth="1"/>
    <col min="2828" max="2828" width="50.28515625" style="610" customWidth="1"/>
    <col min="2829" max="2829" width="48.42578125" style="610" customWidth="1"/>
    <col min="2830" max="3072" width="9.140625" style="610"/>
    <col min="3073" max="3073" width="58" style="610" customWidth="1"/>
    <col min="3074" max="3074" width="40.5703125" style="610" customWidth="1"/>
    <col min="3075" max="3075" width="87.28515625" style="610" customWidth="1"/>
    <col min="3076" max="3076" width="46" style="610" customWidth="1"/>
    <col min="3077" max="3077" width="53.140625" style="610" customWidth="1"/>
    <col min="3078" max="3078" width="54.7109375" style="610" customWidth="1"/>
    <col min="3079" max="3080" width="51.85546875" style="610" customWidth="1"/>
    <col min="3081" max="3081" width="59.42578125" style="610" customWidth="1"/>
    <col min="3082" max="3082" width="56.42578125" style="610" customWidth="1"/>
    <col min="3083" max="3083" width="46.140625" style="610" customWidth="1"/>
    <col min="3084" max="3084" width="50.28515625" style="610" customWidth="1"/>
    <col min="3085" max="3085" width="48.42578125" style="610" customWidth="1"/>
    <col min="3086" max="3328" width="9.140625" style="610"/>
    <col min="3329" max="3329" width="58" style="610" customWidth="1"/>
    <col min="3330" max="3330" width="40.5703125" style="610" customWidth="1"/>
    <col min="3331" max="3331" width="87.28515625" style="610" customWidth="1"/>
    <col min="3332" max="3332" width="46" style="610" customWidth="1"/>
    <col min="3333" max="3333" width="53.140625" style="610" customWidth="1"/>
    <col min="3334" max="3334" width="54.7109375" style="610" customWidth="1"/>
    <col min="3335" max="3336" width="51.85546875" style="610" customWidth="1"/>
    <col min="3337" max="3337" width="59.42578125" style="610" customWidth="1"/>
    <col min="3338" max="3338" width="56.42578125" style="610" customWidth="1"/>
    <col min="3339" max="3339" width="46.140625" style="610" customWidth="1"/>
    <col min="3340" max="3340" width="50.28515625" style="610" customWidth="1"/>
    <col min="3341" max="3341" width="48.42578125" style="610" customWidth="1"/>
    <col min="3342" max="3584" width="9.140625" style="610"/>
    <col min="3585" max="3585" width="58" style="610" customWidth="1"/>
    <col min="3586" max="3586" width="40.5703125" style="610" customWidth="1"/>
    <col min="3587" max="3587" width="87.28515625" style="610" customWidth="1"/>
    <col min="3588" max="3588" width="46" style="610" customWidth="1"/>
    <col min="3589" max="3589" width="53.140625" style="610" customWidth="1"/>
    <col min="3590" max="3590" width="54.7109375" style="610" customWidth="1"/>
    <col min="3591" max="3592" width="51.85546875" style="610" customWidth="1"/>
    <col min="3593" max="3593" width="59.42578125" style="610" customWidth="1"/>
    <col min="3594" max="3594" width="56.42578125" style="610" customWidth="1"/>
    <col min="3595" max="3595" width="46.140625" style="610" customWidth="1"/>
    <col min="3596" max="3596" width="50.28515625" style="610" customWidth="1"/>
    <col min="3597" max="3597" width="48.42578125" style="610" customWidth="1"/>
    <col min="3598" max="3840" width="9.140625" style="610"/>
    <col min="3841" max="3841" width="58" style="610" customWidth="1"/>
    <col min="3842" max="3842" width="40.5703125" style="610" customWidth="1"/>
    <col min="3843" max="3843" width="87.28515625" style="610" customWidth="1"/>
    <col min="3844" max="3844" width="46" style="610" customWidth="1"/>
    <col min="3845" max="3845" width="53.140625" style="610" customWidth="1"/>
    <col min="3846" max="3846" width="54.7109375" style="610" customWidth="1"/>
    <col min="3847" max="3848" width="51.85546875" style="610" customWidth="1"/>
    <col min="3849" max="3849" width="59.42578125" style="610" customWidth="1"/>
    <col min="3850" max="3850" width="56.42578125" style="610" customWidth="1"/>
    <col min="3851" max="3851" width="46.140625" style="610" customWidth="1"/>
    <col min="3852" max="3852" width="50.28515625" style="610" customWidth="1"/>
    <col min="3853" max="3853" width="48.42578125" style="610" customWidth="1"/>
    <col min="3854" max="4096" width="9.140625" style="610"/>
    <col min="4097" max="4097" width="58" style="610" customWidth="1"/>
    <col min="4098" max="4098" width="40.5703125" style="610" customWidth="1"/>
    <col min="4099" max="4099" width="87.28515625" style="610" customWidth="1"/>
    <col min="4100" max="4100" width="46" style="610" customWidth="1"/>
    <col min="4101" max="4101" width="53.140625" style="610" customWidth="1"/>
    <col min="4102" max="4102" width="54.7109375" style="610" customWidth="1"/>
    <col min="4103" max="4104" width="51.85546875" style="610" customWidth="1"/>
    <col min="4105" max="4105" width="59.42578125" style="610" customWidth="1"/>
    <col min="4106" max="4106" width="56.42578125" style="610" customWidth="1"/>
    <col min="4107" max="4107" width="46.140625" style="610" customWidth="1"/>
    <col min="4108" max="4108" width="50.28515625" style="610" customWidth="1"/>
    <col min="4109" max="4109" width="48.42578125" style="610" customWidth="1"/>
    <col min="4110" max="4352" width="9.140625" style="610"/>
    <col min="4353" max="4353" width="58" style="610" customWidth="1"/>
    <col min="4354" max="4354" width="40.5703125" style="610" customWidth="1"/>
    <col min="4355" max="4355" width="87.28515625" style="610" customWidth="1"/>
    <col min="4356" max="4356" width="46" style="610" customWidth="1"/>
    <col min="4357" max="4357" width="53.140625" style="610" customWidth="1"/>
    <col min="4358" max="4358" width="54.7109375" style="610" customWidth="1"/>
    <col min="4359" max="4360" width="51.85546875" style="610" customWidth="1"/>
    <col min="4361" max="4361" width="59.42578125" style="610" customWidth="1"/>
    <col min="4362" max="4362" width="56.42578125" style="610" customWidth="1"/>
    <col min="4363" max="4363" width="46.140625" style="610" customWidth="1"/>
    <col min="4364" max="4364" width="50.28515625" style="610" customWidth="1"/>
    <col min="4365" max="4365" width="48.42578125" style="610" customWidth="1"/>
    <col min="4366" max="4608" width="9.140625" style="610"/>
    <col min="4609" max="4609" width="58" style="610" customWidth="1"/>
    <col min="4610" max="4610" width="40.5703125" style="610" customWidth="1"/>
    <col min="4611" max="4611" width="87.28515625" style="610" customWidth="1"/>
    <col min="4612" max="4612" width="46" style="610" customWidth="1"/>
    <col min="4613" max="4613" width="53.140625" style="610" customWidth="1"/>
    <col min="4614" max="4614" width="54.7109375" style="610" customWidth="1"/>
    <col min="4615" max="4616" width="51.85546875" style="610" customWidth="1"/>
    <col min="4617" max="4617" width="59.42578125" style="610" customWidth="1"/>
    <col min="4618" max="4618" width="56.42578125" style="610" customWidth="1"/>
    <col min="4619" max="4619" width="46.140625" style="610" customWidth="1"/>
    <col min="4620" max="4620" width="50.28515625" style="610" customWidth="1"/>
    <col min="4621" max="4621" width="48.42578125" style="610" customWidth="1"/>
    <col min="4622" max="4864" width="9.140625" style="610"/>
    <col min="4865" max="4865" width="58" style="610" customWidth="1"/>
    <col min="4866" max="4866" width="40.5703125" style="610" customWidth="1"/>
    <col min="4867" max="4867" width="87.28515625" style="610" customWidth="1"/>
    <col min="4868" max="4868" width="46" style="610" customWidth="1"/>
    <col min="4869" max="4869" width="53.140625" style="610" customWidth="1"/>
    <col min="4870" max="4870" width="54.7109375" style="610" customWidth="1"/>
    <col min="4871" max="4872" width="51.85546875" style="610" customWidth="1"/>
    <col min="4873" max="4873" width="59.42578125" style="610" customWidth="1"/>
    <col min="4874" max="4874" width="56.42578125" style="610" customWidth="1"/>
    <col min="4875" max="4875" width="46.140625" style="610" customWidth="1"/>
    <col min="4876" max="4876" width="50.28515625" style="610" customWidth="1"/>
    <col min="4877" max="4877" width="48.42578125" style="610" customWidth="1"/>
    <col min="4878" max="5120" width="9.140625" style="610"/>
    <col min="5121" max="5121" width="58" style="610" customWidth="1"/>
    <col min="5122" max="5122" width="40.5703125" style="610" customWidth="1"/>
    <col min="5123" max="5123" width="87.28515625" style="610" customWidth="1"/>
    <col min="5124" max="5124" width="46" style="610" customWidth="1"/>
    <col min="5125" max="5125" width="53.140625" style="610" customWidth="1"/>
    <col min="5126" max="5126" width="54.7109375" style="610" customWidth="1"/>
    <col min="5127" max="5128" width="51.85546875" style="610" customWidth="1"/>
    <col min="5129" max="5129" width="59.42578125" style="610" customWidth="1"/>
    <col min="5130" max="5130" width="56.42578125" style="610" customWidth="1"/>
    <col min="5131" max="5131" width="46.140625" style="610" customWidth="1"/>
    <col min="5132" max="5132" width="50.28515625" style="610" customWidth="1"/>
    <col min="5133" max="5133" width="48.42578125" style="610" customWidth="1"/>
    <col min="5134" max="5376" width="9.140625" style="610"/>
    <col min="5377" max="5377" width="58" style="610" customWidth="1"/>
    <col min="5378" max="5378" width="40.5703125" style="610" customWidth="1"/>
    <col min="5379" max="5379" width="87.28515625" style="610" customWidth="1"/>
    <col min="5380" max="5380" width="46" style="610" customWidth="1"/>
    <col min="5381" max="5381" width="53.140625" style="610" customWidth="1"/>
    <col min="5382" max="5382" width="54.7109375" style="610" customWidth="1"/>
    <col min="5383" max="5384" width="51.85546875" style="610" customWidth="1"/>
    <col min="5385" max="5385" width="59.42578125" style="610" customWidth="1"/>
    <col min="5386" max="5386" width="56.42578125" style="610" customWidth="1"/>
    <col min="5387" max="5387" width="46.140625" style="610" customWidth="1"/>
    <col min="5388" max="5388" width="50.28515625" style="610" customWidth="1"/>
    <col min="5389" max="5389" width="48.42578125" style="610" customWidth="1"/>
    <col min="5390" max="5632" width="9.140625" style="610"/>
    <col min="5633" max="5633" width="58" style="610" customWidth="1"/>
    <col min="5634" max="5634" width="40.5703125" style="610" customWidth="1"/>
    <col min="5635" max="5635" width="87.28515625" style="610" customWidth="1"/>
    <col min="5636" max="5636" width="46" style="610" customWidth="1"/>
    <col min="5637" max="5637" width="53.140625" style="610" customWidth="1"/>
    <col min="5638" max="5638" width="54.7109375" style="610" customWidth="1"/>
    <col min="5639" max="5640" width="51.85546875" style="610" customWidth="1"/>
    <col min="5641" max="5641" width="59.42578125" style="610" customWidth="1"/>
    <col min="5642" max="5642" width="56.42578125" style="610" customWidth="1"/>
    <col min="5643" max="5643" width="46.140625" style="610" customWidth="1"/>
    <col min="5644" max="5644" width="50.28515625" style="610" customWidth="1"/>
    <col min="5645" max="5645" width="48.42578125" style="610" customWidth="1"/>
    <col min="5646" max="5888" width="9.140625" style="610"/>
    <col min="5889" max="5889" width="58" style="610" customWidth="1"/>
    <col min="5890" max="5890" width="40.5703125" style="610" customWidth="1"/>
    <col min="5891" max="5891" width="87.28515625" style="610" customWidth="1"/>
    <col min="5892" max="5892" width="46" style="610" customWidth="1"/>
    <col min="5893" max="5893" width="53.140625" style="610" customWidth="1"/>
    <col min="5894" max="5894" width="54.7109375" style="610" customWidth="1"/>
    <col min="5895" max="5896" width="51.85546875" style="610" customWidth="1"/>
    <col min="5897" max="5897" width="59.42578125" style="610" customWidth="1"/>
    <col min="5898" max="5898" width="56.42578125" style="610" customWidth="1"/>
    <col min="5899" max="5899" width="46.140625" style="610" customWidth="1"/>
    <col min="5900" max="5900" width="50.28515625" style="610" customWidth="1"/>
    <col min="5901" max="5901" width="48.42578125" style="610" customWidth="1"/>
    <col min="5902" max="6144" width="9.140625" style="610"/>
    <col min="6145" max="6145" width="58" style="610" customWidth="1"/>
    <col min="6146" max="6146" width="40.5703125" style="610" customWidth="1"/>
    <col min="6147" max="6147" width="87.28515625" style="610" customWidth="1"/>
    <col min="6148" max="6148" width="46" style="610" customWidth="1"/>
    <col min="6149" max="6149" width="53.140625" style="610" customWidth="1"/>
    <col min="6150" max="6150" width="54.7109375" style="610" customWidth="1"/>
    <col min="6151" max="6152" width="51.85546875" style="610" customWidth="1"/>
    <col min="6153" max="6153" width="59.42578125" style="610" customWidth="1"/>
    <col min="6154" max="6154" width="56.42578125" style="610" customWidth="1"/>
    <col min="6155" max="6155" width="46.140625" style="610" customWidth="1"/>
    <col min="6156" max="6156" width="50.28515625" style="610" customWidth="1"/>
    <col min="6157" max="6157" width="48.42578125" style="610" customWidth="1"/>
    <col min="6158" max="6400" width="9.140625" style="610"/>
    <col min="6401" max="6401" width="58" style="610" customWidth="1"/>
    <col min="6402" max="6402" width="40.5703125" style="610" customWidth="1"/>
    <col min="6403" max="6403" width="87.28515625" style="610" customWidth="1"/>
    <col min="6404" max="6404" width="46" style="610" customWidth="1"/>
    <col min="6405" max="6405" width="53.140625" style="610" customWidth="1"/>
    <col min="6406" max="6406" width="54.7109375" style="610" customWidth="1"/>
    <col min="6407" max="6408" width="51.85546875" style="610" customWidth="1"/>
    <col min="6409" max="6409" width="59.42578125" style="610" customWidth="1"/>
    <col min="6410" max="6410" width="56.42578125" style="610" customWidth="1"/>
    <col min="6411" max="6411" width="46.140625" style="610" customWidth="1"/>
    <col min="6412" max="6412" width="50.28515625" style="610" customWidth="1"/>
    <col min="6413" max="6413" width="48.42578125" style="610" customWidth="1"/>
    <col min="6414" max="6656" width="9.140625" style="610"/>
    <col min="6657" max="6657" width="58" style="610" customWidth="1"/>
    <col min="6658" max="6658" width="40.5703125" style="610" customWidth="1"/>
    <col min="6659" max="6659" width="87.28515625" style="610" customWidth="1"/>
    <col min="6660" max="6660" width="46" style="610" customWidth="1"/>
    <col min="6661" max="6661" width="53.140625" style="610" customWidth="1"/>
    <col min="6662" max="6662" width="54.7109375" style="610" customWidth="1"/>
    <col min="6663" max="6664" width="51.85546875" style="610" customWidth="1"/>
    <col min="6665" max="6665" width="59.42578125" style="610" customWidth="1"/>
    <col min="6666" max="6666" width="56.42578125" style="610" customWidth="1"/>
    <col min="6667" max="6667" width="46.140625" style="610" customWidth="1"/>
    <col min="6668" max="6668" width="50.28515625" style="610" customWidth="1"/>
    <col min="6669" max="6669" width="48.42578125" style="610" customWidth="1"/>
    <col min="6670" max="6912" width="9.140625" style="610"/>
    <col min="6913" max="6913" width="58" style="610" customWidth="1"/>
    <col min="6914" max="6914" width="40.5703125" style="610" customWidth="1"/>
    <col min="6915" max="6915" width="87.28515625" style="610" customWidth="1"/>
    <col min="6916" max="6916" width="46" style="610" customWidth="1"/>
    <col min="6917" max="6917" width="53.140625" style="610" customWidth="1"/>
    <col min="6918" max="6918" width="54.7109375" style="610" customWidth="1"/>
    <col min="6919" max="6920" width="51.85546875" style="610" customWidth="1"/>
    <col min="6921" max="6921" width="59.42578125" style="610" customWidth="1"/>
    <col min="6922" max="6922" width="56.42578125" style="610" customWidth="1"/>
    <col min="6923" max="6923" width="46.140625" style="610" customWidth="1"/>
    <col min="6924" max="6924" width="50.28515625" style="610" customWidth="1"/>
    <col min="6925" max="6925" width="48.42578125" style="610" customWidth="1"/>
    <col min="6926" max="7168" width="9.140625" style="610"/>
    <col min="7169" max="7169" width="58" style="610" customWidth="1"/>
    <col min="7170" max="7170" width="40.5703125" style="610" customWidth="1"/>
    <col min="7171" max="7171" width="87.28515625" style="610" customWidth="1"/>
    <col min="7172" max="7172" width="46" style="610" customWidth="1"/>
    <col min="7173" max="7173" width="53.140625" style="610" customWidth="1"/>
    <col min="7174" max="7174" width="54.7109375" style="610" customWidth="1"/>
    <col min="7175" max="7176" width="51.85546875" style="610" customWidth="1"/>
    <col min="7177" max="7177" width="59.42578125" style="610" customWidth="1"/>
    <col min="7178" max="7178" width="56.42578125" style="610" customWidth="1"/>
    <col min="7179" max="7179" width="46.140625" style="610" customWidth="1"/>
    <col min="7180" max="7180" width="50.28515625" style="610" customWidth="1"/>
    <col min="7181" max="7181" width="48.42578125" style="610" customWidth="1"/>
    <col min="7182" max="7424" width="9.140625" style="610"/>
    <col min="7425" max="7425" width="58" style="610" customWidth="1"/>
    <col min="7426" max="7426" width="40.5703125" style="610" customWidth="1"/>
    <col min="7427" max="7427" width="87.28515625" style="610" customWidth="1"/>
    <col min="7428" max="7428" width="46" style="610" customWidth="1"/>
    <col min="7429" max="7429" width="53.140625" style="610" customWidth="1"/>
    <col min="7430" max="7430" width="54.7109375" style="610" customWidth="1"/>
    <col min="7431" max="7432" width="51.85546875" style="610" customWidth="1"/>
    <col min="7433" max="7433" width="59.42578125" style="610" customWidth="1"/>
    <col min="7434" max="7434" width="56.42578125" style="610" customWidth="1"/>
    <col min="7435" max="7435" width="46.140625" style="610" customWidth="1"/>
    <col min="7436" max="7436" width="50.28515625" style="610" customWidth="1"/>
    <col min="7437" max="7437" width="48.42578125" style="610" customWidth="1"/>
    <col min="7438" max="7680" width="9.140625" style="610"/>
    <col min="7681" max="7681" width="58" style="610" customWidth="1"/>
    <col min="7682" max="7682" width="40.5703125" style="610" customWidth="1"/>
    <col min="7683" max="7683" width="87.28515625" style="610" customWidth="1"/>
    <col min="7684" max="7684" width="46" style="610" customWidth="1"/>
    <col min="7685" max="7685" width="53.140625" style="610" customWidth="1"/>
    <col min="7686" max="7686" width="54.7109375" style="610" customWidth="1"/>
    <col min="7687" max="7688" width="51.85546875" style="610" customWidth="1"/>
    <col min="7689" max="7689" width="59.42578125" style="610" customWidth="1"/>
    <col min="7690" max="7690" width="56.42578125" style="610" customWidth="1"/>
    <col min="7691" max="7691" width="46.140625" style="610" customWidth="1"/>
    <col min="7692" max="7692" width="50.28515625" style="610" customWidth="1"/>
    <col min="7693" max="7693" width="48.42578125" style="610" customWidth="1"/>
    <col min="7694" max="7936" width="9.140625" style="610"/>
    <col min="7937" max="7937" width="58" style="610" customWidth="1"/>
    <col min="7938" max="7938" width="40.5703125" style="610" customWidth="1"/>
    <col min="7939" max="7939" width="87.28515625" style="610" customWidth="1"/>
    <col min="7940" max="7940" width="46" style="610" customWidth="1"/>
    <col min="7941" max="7941" width="53.140625" style="610" customWidth="1"/>
    <col min="7942" max="7942" width="54.7109375" style="610" customWidth="1"/>
    <col min="7943" max="7944" width="51.85546875" style="610" customWidth="1"/>
    <col min="7945" max="7945" width="59.42578125" style="610" customWidth="1"/>
    <col min="7946" max="7946" width="56.42578125" style="610" customWidth="1"/>
    <col min="7947" max="7947" width="46.140625" style="610" customWidth="1"/>
    <col min="7948" max="7948" width="50.28515625" style="610" customWidth="1"/>
    <col min="7949" max="7949" width="48.42578125" style="610" customWidth="1"/>
    <col min="7950" max="8192" width="9.140625" style="610"/>
    <col min="8193" max="8193" width="58" style="610" customWidth="1"/>
    <col min="8194" max="8194" width="40.5703125" style="610" customWidth="1"/>
    <col min="8195" max="8195" width="87.28515625" style="610" customWidth="1"/>
    <col min="8196" max="8196" width="46" style="610" customWidth="1"/>
    <col min="8197" max="8197" width="53.140625" style="610" customWidth="1"/>
    <col min="8198" max="8198" width="54.7109375" style="610" customWidth="1"/>
    <col min="8199" max="8200" width="51.85546875" style="610" customWidth="1"/>
    <col min="8201" max="8201" width="59.42578125" style="610" customWidth="1"/>
    <col min="8202" max="8202" width="56.42578125" style="610" customWidth="1"/>
    <col min="8203" max="8203" width="46.140625" style="610" customWidth="1"/>
    <col min="8204" max="8204" width="50.28515625" style="610" customWidth="1"/>
    <col min="8205" max="8205" width="48.42578125" style="610" customWidth="1"/>
    <col min="8206" max="8448" width="9.140625" style="610"/>
    <col min="8449" max="8449" width="58" style="610" customWidth="1"/>
    <col min="8450" max="8450" width="40.5703125" style="610" customWidth="1"/>
    <col min="8451" max="8451" width="87.28515625" style="610" customWidth="1"/>
    <col min="8452" max="8452" width="46" style="610" customWidth="1"/>
    <col min="8453" max="8453" width="53.140625" style="610" customWidth="1"/>
    <col min="8454" max="8454" width="54.7109375" style="610" customWidth="1"/>
    <col min="8455" max="8456" width="51.85546875" style="610" customWidth="1"/>
    <col min="8457" max="8457" width="59.42578125" style="610" customWidth="1"/>
    <col min="8458" max="8458" width="56.42578125" style="610" customWidth="1"/>
    <col min="8459" max="8459" width="46.140625" style="610" customWidth="1"/>
    <col min="8460" max="8460" width="50.28515625" style="610" customWidth="1"/>
    <col min="8461" max="8461" width="48.42578125" style="610" customWidth="1"/>
    <col min="8462" max="8704" width="9.140625" style="610"/>
    <col min="8705" max="8705" width="58" style="610" customWidth="1"/>
    <col min="8706" max="8706" width="40.5703125" style="610" customWidth="1"/>
    <col min="8707" max="8707" width="87.28515625" style="610" customWidth="1"/>
    <col min="8708" max="8708" width="46" style="610" customWidth="1"/>
    <col min="8709" max="8709" width="53.140625" style="610" customWidth="1"/>
    <col min="8710" max="8710" width="54.7109375" style="610" customWidth="1"/>
    <col min="8711" max="8712" width="51.85546875" style="610" customWidth="1"/>
    <col min="8713" max="8713" width="59.42578125" style="610" customWidth="1"/>
    <col min="8714" max="8714" width="56.42578125" style="610" customWidth="1"/>
    <col min="8715" max="8715" width="46.140625" style="610" customWidth="1"/>
    <col min="8716" max="8716" width="50.28515625" style="610" customWidth="1"/>
    <col min="8717" max="8717" width="48.42578125" style="610" customWidth="1"/>
    <col min="8718" max="8960" width="9.140625" style="610"/>
    <col min="8961" max="8961" width="58" style="610" customWidth="1"/>
    <col min="8962" max="8962" width="40.5703125" style="610" customWidth="1"/>
    <col min="8963" max="8963" width="87.28515625" style="610" customWidth="1"/>
    <col min="8964" max="8964" width="46" style="610" customWidth="1"/>
    <col min="8965" max="8965" width="53.140625" style="610" customWidth="1"/>
    <col min="8966" max="8966" width="54.7109375" style="610" customWidth="1"/>
    <col min="8967" max="8968" width="51.85546875" style="610" customWidth="1"/>
    <col min="8969" max="8969" width="59.42578125" style="610" customWidth="1"/>
    <col min="8970" max="8970" width="56.42578125" style="610" customWidth="1"/>
    <col min="8971" max="8971" width="46.140625" style="610" customWidth="1"/>
    <col min="8972" max="8972" width="50.28515625" style="610" customWidth="1"/>
    <col min="8973" max="8973" width="48.42578125" style="610" customWidth="1"/>
    <col min="8974" max="9216" width="9.140625" style="610"/>
    <col min="9217" max="9217" width="58" style="610" customWidth="1"/>
    <col min="9218" max="9218" width="40.5703125" style="610" customWidth="1"/>
    <col min="9219" max="9219" width="87.28515625" style="610" customWidth="1"/>
    <col min="9220" max="9220" width="46" style="610" customWidth="1"/>
    <col min="9221" max="9221" width="53.140625" style="610" customWidth="1"/>
    <col min="9222" max="9222" width="54.7109375" style="610" customWidth="1"/>
    <col min="9223" max="9224" width="51.85546875" style="610" customWidth="1"/>
    <col min="9225" max="9225" width="59.42578125" style="610" customWidth="1"/>
    <col min="9226" max="9226" width="56.42578125" style="610" customWidth="1"/>
    <col min="9227" max="9227" width="46.140625" style="610" customWidth="1"/>
    <col min="9228" max="9228" width="50.28515625" style="610" customWidth="1"/>
    <col min="9229" max="9229" width="48.42578125" style="610" customWidth="1"/>
    <col min="9230" max="9472" width="9.140625" style="610"/>
    <col min="9473" max="9473" width="58" style="610" customWidth="1"/>
    <col min="9474" max="9474" width="40.5703125" style="610" customWidth="1"/>
    <col min="9475" max="9475" width="87.28515625" style="610" customWidth="1"/>
    <col min="9476" max="9476" width="46" style="610" customWidth="1"/>
    <col min="9477" max="9477" width="53.140625" style="610" customWidth="1"/>
    <col min="9478" max="9478" width="54.7109375" style="610" customWidth="1"/>
    <col min="9479" max="9480" width="51.85546875" style="610" customWidth="1"/>
    <col min="9481" max="9481" width="59.42578125" style="610" customWidth="1"/>
    <col min="9482" max="9482" width="56.42578125" style="610" customWidth="1"/>
    <col min="9483" max="9483" width="46.140625" style="610" customWidth="1"/>
    <col min="9484" max="9484" width="50.28515625" style="610" customWidth="1"/>
    <col min="9485" max="9485" width="48.42578125" style="610" customWidth="1"/>
    <col min="9486" max="9728" width="9.140625" style="610"/>
    <col min="9729" max="9729" width="58" style="610" customWidth="1"/>
    <col min="9730" max="9730" width="40.5703125" style="610" customWidth="1"/>
    <col min="9731" max="9731" width="87.28515625" style="610" customWidth="1"/>
    <col min="9732" max="9732" width="46" style="610" customWidth="1"/>
    <col min="9733" max="9733" width="53.140625" style="610" customWidth="1"/>
    <col min="9734" max="9734" width="54.7109375" style="610" customWidth="1"/>
    <col min="9735" max="9736" width="51.85546875" style="610" customWidth="1"/>
    <col min="9737" max="9737" width="59.42578125" style="610" customWidth="1"/>
    <col min="9738" max="9738" width="56.42578125" style="610" customWidth="1"/>
    <col min="9739" max="9739" width="46.140625" style="610" customWidth="1"/>
    <col min="9740" max="9740" width="50.28515625" style="610" customWidth="1"/>
    <col min="9741" max="9741" width="48.42578125" style="610" customWidth="1"/>
    <col min="9742" max="9984" width="9.140625" style="610"/>
    <col min="9985" max="9985" width="58" style="610" customWidth="1"/>
    <col min="9986" max="9986" width="40.5703125" style="610" customWidth="1"/>
    <col min="9987" max="9987" width="87.28515625" style="610" customWidth="1"/>
    <col min="9988" max="9988" width="46" style="610" customWidth="1"/>
    <col min="9989" max="9989" width="53.140625" style="610" customWidth="1"/>
    <col min="9990" max="9990" width="54.7109375" style="610" customWidth="1"/>
    <col min="9991" max="9992" width="51.85546875" style="610" customWidth="1"/>
    <col min="9993" max="9993" width="59.42578125" style="610" customWidth="1"/>
    <col min="9994" max="9994" width="56.42578125" style="610" customWidth="1"/>
    <col min="9995" max="9995" width="46.140625" style="610" customWidth="1"/>
    <col min="9996" max="9996" width="50.28515625" style="610" customWidth="1"/>
    <col min="9997" max="9997" width="48.42578125" style="610" customWidth="1"/>
    <col min="9998" max="10240" width="9.140625" style="610"/>
    <col min="10241" max="10241" width="58" style="610" customWidth="1"/>
    <col min="10242" max="10242" width="40.5703125" style="610" customWidth="1"/>
    <col min="10243" max="10243" width="87.28515625" style="610" customWidth="1"/>
    <col min="10244" max="10244" width="46" style="610" customWidth="1"/>
    <col min="10245" max="10245" width="53.140625" style="610" customWidth="1"/>
    <col min="10246" max="10246" width="54.7109375" style="610" customWidth="1"/>
    <col min="10247" max="10248" width="51.85546875" style="610" customWidth="1"/>
    <col min="10249" max="10249" width="59.42578125" style="610" customWidth="1"/>
    <col min="10250" max="10250" width="56.42578125" style="610" customWidth="1"/>
    <col min="10251" max="10251" width="46.140625" style="610" customWidth="1"/>
    <col min="10252" max="10252" width="50.28515625" style="610" customWidth="1"/>
    <col min="10253" max="10253" width="48.42578125" style="610" customWidth="1"/>
    <col min="10254" max="10496" width="9.140625" style="610"/>
    <col min="10497" max="10497" width="58" style="610" customWidth="1"/>
    <col min="10498" max="10498" width="40.5703125" style="610" customWidth="1"/>
    <col min="10499" max="10499" width="87.28515625" style="610" customWidth="1"/>
    <col min="10500" max="10500" width="46" style="610" customWidth="1"/>
    <col min="10501" max="10501" width="53.140625" style="610" customWidth="1"/>
    <col min="10502" max="10502" width="54.7109375" style="610" customWidth="1"/>
    <col min="10503" max="10504" width="51.85546875" style="610" customWidth="1"/>
    <col min="10505" max="10505" width="59.42578125" style="610" customWidth="1"/>
    <col min="10506" max="10506" width="56.42578125" style="610" customWidth="1"/>
    <col min="10507" max="10507" width="46.140625" style="610" customWidth="1"/>
    <col min="10508" max="10508" width="50.28515625" style="610" customWidth="1"/>
    <col min="10509" max="10509" width="48.42578125" style="610" customWidth="1"/>
    <col min="10510" max="10752" width="9.140625" style="610"/>
    <col min="10753" max="10753" width="58" style="610" customWidth="1"/>
    <col min="10754" max="10754" width="40.5703125" style="610" customWidth="1"/>
    <col min="10755" max="10755" width="87.28515625" style="610" customWidth="1"/>
    <col min="10756" max="10756" width="46" style="610" customWidth="1"/>
    <col min="10757" max="10757" width="53.140625" style="610" customWidth="1"/>
    <col min="10758" max="10758" width="54.7109375" style="610" customWidth="1"/>
    <col min="10759" max="10760" width="51.85546875" style="610" customWidth="1"/>
    <col min="10761" max="10761" width="59.42578125" style="610" customWidth="1"/>
    <col min="10762" max="10762" width="56.42578125" style="610" customWidth="1"/>
    <col min="10763" max="10763" width="46.140625" style="610" customWidth="1"/>
    <col min="10764" max="10764" width="50.28515625" style="610" customWidth="1"/>
    <col min="10765" max="10765" width="48.42578125" style="610" customWidth="1"/>
    <col min="10766" max="11008" width="9.140625" style="610"/>
    <col min="11009" max="11009" width="58" style="610" customWidth="1"/>
    <col min="11010" max="11010" width="40.5703125" style="610" customWidth="1"/>
    <col min="11011" max="11011" width="87.28515625" style="610" customWidth="1"/>
    <col min="11012" max="11012" width="46" style="610" customWidth="1"/>
    <col min="11013" max="11013" width="53.140625" style="610" customWidth="1"/>
    <col min="11014" max="11014" width="54.7109375" style="610" customWidth="1"/>
    <col min="11015" max="11016" width="51.85546875" style="610" customWidth="1"/>
    <col min="11017" max="11017" width="59.42578125" style="610" customWidth="1"/>
    <col min="11018" max="11018" width="56.42578125" style="610" customWidth="1"/>
    <col min="11019" max="11019" width="46.140625" style="610" customWidth="1"/>
    <col min="11020" max="11020" width="50.28515625" style="610" customWidth="1"/>
    <col min="11021" max="11021" width="48.42578125" style="610" customWidth="1"/>
    <col min="11022" max="11264" width="9.140625" style="610"/>
    <col min="11265" max="11265" width="58" style="610" customWidth="1"/>
    <col min="11266" max="11266" width="40.5703125" style="610" customWidth="1"/>
    <col min="11267" max="11267" width="87.28515625" style="610" customWidth="1"/>
    <col min="11268" max="11268" width="46" style="610" customWidth="1"/>
    <col min="11269" max="11269" width="53.140625" style="610" customWidth="1"/>
    <col min="11270" max="11270" width="54.7109375" style="610" customWidth="1"/>
    <col min="11271" max="11272" width="51.85546875" style="610" customWidth="1"/>
    <col min="11273" max="11273" width="59.42578125" style="610" customWidth="1"/>
    <col min="11274" max="11274" width="56.42578125" style="610" customWidth="1"/>
    <col min="11275" max="11275" width="46.140625" style="610" customWidth="1"/>
    <col min="11276" max="11276" width="50.28515625" style="610" customWidth="1"/>
    <col min="11277" max="11277" width="48.42578125" style="610" customWidth="1"/>
    <col min="11278" max="11520" width="9.140625" style="610"/>
    <col min="11521" max="11521" width="58" style="610" customWidth="1"/>
    <col min="11522" max="11522" width="40.5703125" style="610" customWidth="1"/>
    <col min="11523" max="11523" width="87.28515625" style="610" customWidth="1"/>
    <col min="11524" max="11524" width="46" style="610" customWidth="1"/>
    <col min="11525" max="11525" width="53.140625" style="610" customWidth="1"/>
    <col min="11526" max="11526" width="54.7109375" style="610" customWidth="1"/>
    <col min="11527" max="11528" width="51.85546875" style="610" customWidth="1"/>
    <col min="11529" max="11529" width="59.42578125" style="610" customWidth="1"/>
    <col min="11530" max="11530" width="56.42578125" style="610" customWidth="1"/>
    <col min="11531" max="11531" width="46.140625" style="610" customWidth="1"/>
    <col min="11532" max="11532" width="50.28515625" style="610" customWidth="1"/>
    <col min="11533" max="11533" width="48.42578125" style="610" customWidth="1"/>
    <col min="11534" max="11776" width="9.140625" style="610"/>
    <col min="11777" max="11777" width="58" style="610" customWidth="1"/>
    <col min="11778" max="11778" width="40.5703125" style="610" customWidth="1"/>
    <col min="11779" max="11779" width="87.28515625" style="610" customWidth="1"/>
    <col min="11780" max="11780" width="46" style="610" customWidth="1"/>
    <col min="11781" max="11781" width="53.140625" style="610" customWidth="1"/>
    <col min="11782" max="11782" width="54.7109375" style="610" customWidth="1"/>
    <col min="11783" max="11784" width="51.85546875" style="610" customWidth="1"/>
    <col min="11785" max="11785" width="59.42578125" style="610" customWidth="1"/>
    <col min="11786" max="11786" width="56.42578125" style="610" customWidth="1"/>
    <col min="11787" max="11787" width="46.140625" style="610" customWidth="1"/>
    <col min="11788" max="11788" width="50.28515625" style="610" customWidth="1"/>
    <col min="11789" max="11789" width="48.42578125" style="610" customWidth="1"/>
    <col min="11790" max="12032" width="9.140625" style="610"/>
    <col min="12033" max="12033" width="58" style="610" customWidth="1"/>
    <col min="12034" max="12034" width="40.5703125" style="610" customWidth="1"/>
    <col min="12035" max="12035" width="87.28515625" style="610" customWidth="1"/>
    <col min="12036" max="12036" width="46" style="610" customWidth="1"/>
    <col min="12037" max="12037" width="53.140625" style="610" customWidth="1"/>
    <col min="12038" max="12038" width="54.7109375" style="610" customWidth="1"/>
    <col min="12039" max="12040" width="51.85546875" style="610" customWidth="1"/>
    <col min="12041" max="12041" width="59.42578125" style="610" customWidth="1"/>
    <col min="12042" max="12042" width="56.42578125" style="610" customWidth="1"/>
    <col min="12043" max="12043" width="46.140625" style="610" customWidth="1"/>
    <col min="12044" max="12044" width="50.28515625" style="610" customWidth="1"/>
    <col min="12045" max="12045" width="48.42578125" style="610" customWidth="1"/>
    <col min="12046" max="12288" width="9.140625" style="610"/>
    <col min="12289" max="12289" width="58" style="610" customWidth="1"/>
    <col min="12290" max="12290" width="40.5703125" style="610" customWidth="1"/>
    <col min="12291" max="12291" width="87.28515625" style="610" customWidth="1"/>
    <col min="12292" max="12292" width="46" style="610" customWidth="1"/>
    <col min="12293" max="12293" width="53.140625" style="610" customWidth="1"/>
    <col min="12294" max="12294" width="54.7109375" style="610" customWidth="1"/>
    <col min="12295" max="12296" width="51.85546875" style="610" customWidth="1"/>
    <col min="12297" max="12297" width="59.42578125" style="610" customWidth="1"/>
    <col min="12298" max="12298" width="56.42578125" style="610" customWidth="1"/>
    <col min="12299" max="12299" width="46.140625" style="610" customWidth="1"/>
    <col min="12300" max="12300" width="50.28515625" style="610" customWidth="1"/>
    <col min="12301" max="12301" width="48.42578125" style="610" customWidth="1"/>
    <col min="12302" max="12544" width="9.140625" style="610"/>
    <col min="12545" max="12545" width="58" style="610" customWidth="1"/>
    <col min="12546" max="12546" width="40.5703125" style="610" customWidth="1"/>
    <col min="12547" max="12547" width="87.28515625" style="610" customWidth="1"/>
    <col min="12548" max="12548" width="46" style="610" customWidth="1"/>
    <col min="12549" max="12549" width="53.140625" style="610" customWidth="1"/>
    <col min="12550" max="12550" width="54.7109375" style="610" customWidth="1"/>
    <col min="12551" max="12552" width="51.85546875" style="610" customWidth="1"/>
    <col min="12553" max="12553" width="59.42578125" style="610" customWidth="1"/>
    <col min="12554" max="12554" width="56.42578125" style="610" customWidth="1"/>
    <col min="12555" max="12555" width="46.140625" style="610" customWidth="1"/>
    <col min="12556" max="12556" width="50.28515625" style="610" customWidth="1"/>
    <col min="12557" max="12557" width="48.42578125" style="610" customWidth="1"/>
    <col min="12558" max="12800" width="9.140625" style="610"/>
    <col min="12801" max="12801" width="58" style="610" customWidth="1"/>
    <col min="12802" max="12802" width="40.5703125" style="610" customWidth="1"/>
    <col min="12803" max="12803" width="87.28515625" style="610" customWidth="1"/>
    <col min="12804" max="12804" width="46" style="610" customWidth="1"/>
    <col min="12805" max="12805" width="53.140625" style="610" customWidth="1"/>
    <col min="12806" max="12806" width="54.7109375" style="610" customWidth="1"/>
    <col min="12807" max="12808" width="51.85546875" style="610" customWidth="1"/>
    <col min="12809" max="12809" width="59.42578125" style="610" customWidth="1"/>
    <col min="12810" max="12810" width="56.42578125" style="610" customWidth="1"/>
    <col min="12811" max="12811" width="46.140625" style="610" customWidth="1"/>
    <col min="12812" max="12812" width="50.28515625" style="610" customWidth="1"/>
    <col min="12813" max="12813" width="48.42578125" style="610" customWidth="1"/>
    <col min="12814" max="13056" width="9.140625" style="610"/>
    <col min="13057" max="13057" width="58" style="610" customWidth="1"/>
    <col min="13058" max="13058" width="40.5703125" style="610" customWidth="1"/>
    <col min="13059" max="13059" width="87.28515625" style="610" customWidth="1"/>
    <col min="13060" max="13060" width="46" style="610" customWidth="1"/>
    <col min="13061" max="13061" width="53.140625" style="610" customWidth="1"/>
    <col min="13062" max="13062" width="54.7109375" style="610" customWidth="1"/>
    <col min="13063" max="13064" width="51.85546875" style="610" customWidth="1"/>
    <col min="13065" max="13065" width="59.42578125" style="610" customWidth="1"/>
    <col min="13066" max="13066" width="56.42578125" style="610" customWidth="1"/>
    <col min="13067" max="13067" width="46.140625" style="610" customWidth="1"/>
    <col min="13068" max="13068" width="50.28515625" style="610" customWidth="1"/>
    <col min="13069" max="13069" width="48.42578125" style="610" customWidth="1"/>
    <col min="13070" max="13312" width="9.140625" style="610"/>
    <col min="13313" max="13313" width="58" style="610" customWidth="1"/>
    <col min="13314" max="13314" width="40.5703125" style="610" customWidth="1"/>
    <col min="13315" max="13315" width="87.28515625" style="610" customWidth="1"/>
    <col min="13316" max="13316" width="46" style="610" customWidth="1"/>
    <col min="13317" max="13317" width="53.140625" style="610" customWidth="1"/>
    <col min="13318" max="13318" width="54.7109375" style="610" customWidth="1"/>
    <col min="13319" max="13320" width="51.85546875" style="610" customWidth="1"/>
    <col min="13321" max="13321" width="59.42578125" style="610" customWidth="1"/>
    <col min="13322" max="13322" width="56.42578125" style="610" customWidth="1"/>
    <col min="13323" max="13323" width="46.140625" style="610" customWidth="1"/>
    <col min="13324" max="13324" width="50.28515625" style="610" customWidth="1"/>
    <col min="13325" max="13325" width="48.42578125" style="610" customWidth="1"/>
    <col min="13326" max="13568" width="9.140625" style="610"/>
    <col min="13569" max="13569" width="58" style="610" customWidth="1"/>
    <col min="13570" max="13570" width="40.5703125" style="610" customWidth="1"/>
    <col min="13571" max="13571" width="87.28515625" style="610" customWidth="1"/>
    <col min="13572" max="13572" width="46" style="610" customWidth="1"/>
    <col min="13573" max="13573" width="53.140625" style="610" customWidth="1"/>
    <col min="13574" max="13574" width="54.7109375" style="610" customWidth="1"/>
    <col min="13575" max="13576" width="51.85546875" style="610" customWidth="1"/>
    <col min="13577" max="13577" width="59.42578125" style="610" customWidth="1"/>
    <col min="13578" max="13578" width="56.42578125" style="610" customWidth="1"/>
    <col min="13579" max="13579" width="46.140625" style="610" customWidth="1"/>
    <col min="13580" max="13580" width="50.28515625" style="610" customWidth="1"/>
    <col min="13581" max="13581" width="48.42578125" style="610" customWidth="1"/>
    <col min="13582" max="13824" width="9.140625" style="610"/>
    <col min="13825" max="13825" width="58" style="610" customWidth="1"/>
    <col min="13826" max="13826" width="40.5703125" style="610" customWidth="1"/>
    <col min="13827" max="13827" width="87.28515625" style="610" customWidth="1"/>
    <col min="13828" max="13828" width="46" style="610" customWidth="1"/>
    <col min="13829" max="13829" width="53.140625" style="610" customWidth="1"/>
    <col min="13830" max="13830" width="54.7109375" style="610" customWidth="1"/>
    <col min="13831" max="13832" width="51.85546875" style="610" customWidth="1"/>
    <col min="13833" max="13833" width="59.42578125" style="610" customWidth="1"/>
    <col min="13834" max="13834" width="56.42578125" style="610" customWidth="1"/>
    <col min="13835" max="13835" width="46.140625" style="610" customWidth="1"/>
    <col min="13836" max="13836" width="50.28515625" style="610" customWidth="1"/>
    <col min="13837" max="13837" width="48.42578125" style="610" customWidth="1"/>
    <col min="13838" max="14080" width="9.140625" style="610"/>
    <col min="14081" max="14081" width="58" style="610" customWidth="1"/>
    <col min="14082" max="14082" width="40.5703125" style="610" customWidth="1"/>
    <col min="14083" max="14083" width="87.28515625" style="610" customWidth="1"/>
    <col min="14084" max="14084" width="46" style="610" customWidth="1"/>
    <col min="14085" max="14085" width="53.140625" style="610" customWidth="1"/>
    <col min="14086" max="14086" width="54.7109375" style="610" customWidth="1"/>
    <col min="14087" max="14088" width="51.85546875" style="610" customWidth="1"/>
    <col min="14089" max="14089" width="59.42578125" style="610" customWidth="1"/>
    <col min="14090" max="14090" width="56.42578125" style="610" customWidth="1"/>
    <col min="14091" max="14091" width="46.140625" style="610" customWidth="1"/>
    <col min="14092" max="14092" width="50.28515625" style="610" customWidth="1"/>
    <col min="14093" max="14093" width="48.42578125" style="610" customWidth="1"/>
    <col min="14094" max="14336" width="9.140625" style="610"/>
    <col min="14337" max="14337" width="58" style="610" customWidth="1"/>
    <col min="14338" max="14338" width="40.5703125" style="610" customWidth="1"/>
    <col min="14339" max="14339" width="87.28515625" style="610" customWidth="1"/>
    <col min="14340" max="14340" width="46" style="610" customWidth="1"/>
    <col min="14341" max="14341" width="53.140625" style="610" customWidth="1"/>
    <col min="14342" max="14342" width="54.7109375" style="610" customWidth="1"/>
    <col min="14343" max="14344" width="51.85546875" style="610" customWidth="1"/>
    <col min="14345" max="14345" width="59.42578125" style="610" customWidth="1"/>
    <col min="14346" max="14346" width="56.42578125" style="610" customWidth="1"/>
    <col min="14347" max="14347" width="46.140625" style="610" customWidth="1"/>
    <col min="14348" max="14348" width="50.28515625" style="610" customWidth="1"/>
    <col min="14349" max="14349" width="48.42578125" style="610" customWidth="1"/>
    <col min="14350" max="14592" width="9.140625" style="610"/>
    <col min="14593" max="14593" width="58" style="610" customWidth="1"/>
    <col min="14594" max="14594" width="40.5703125" style="610" customWidth="1"/>
    <col min="14595" max="14595" width="87.28515625" style="610" customWidth="1"/>
    <col min="14596" max="14596" width="46" style="610" customWidth="1"/>
    <col min="14597" max="14597" width="53.140625" style="610" customWidth="1"/>
    <col min="14598" max="14598" width="54.7109375" style="610" customWidth="1"/>
    <col min="14599" max="14600" width="51.85546875" style="610" customWidth="1"/>
    <col min="14601" max="14601" width="59.42578125" style="610" customWidth="1"/>
    <col min="14602" max="14602" width="56.42578125" style="610" customWidth="1"/>
    <col min="14603" max="14603" width="46.140625" style="610" customWidth="1"/>
    <col min="14604" max="14604" width="50.28515625" style="610" customWidth="1"/>
    <col min="14605" max="14605" width="48.42578125" style="610" customWidth="1"/>
    <col min="14606" max="14848" width="9.140625" style="610"/>
    <col min="14849" max="14849" width="58" style="610" customWidth="1"/>
    <col min="14850" max="14850" width="40.5703125" style="610" customWidth="1"/>
    <col min="14851" max="14851" width="87.28515625" style="610" customWidth="1"/>
    <col min="14852" max="14852" width="46" style="610" customWidth="1"/>
    <col min="14853" max="14853" width="53.140625" style="610" customWidth="1"/>
    <col min="14854" max="14854" width="54.7109375" style="610" customWidth="1"/>
    <col min="14855" max="14856" width="51.85546875" style="610" customWidth="1"/>
    <col min="14857" max="14857" width="59.42578125" style="610" customWidth="1"/>
    <col min="14858" max="14858" width="56.42578125" style="610" customWidth="1"/>
    <col min="14859" max="14859" width="46.140625" style="610" customWidth="1"/>
    <col min="14860" max="14860" width="50.28515625" style="610" customWidth="1"/>
    <col min="14861" max="14861" width="48.42578125" style="610" customWidth="1"/>
    <col min="14862" max="15104" width="9.140625" style="610"/>
    <col min="15105" max="15105" width="58" style="610" customWidth="1"/>
    <col min="15106" max="15106" width="40.5703125" style="610" customWidth="1"/>
    <col min="15107" max="15107" width="87.28515625" style="610" customWidth="1"/>
    <col min="15108" max="15108" width="46" style="610" customWidth="1"/>
    <col min="15109" max="15109" width="53.140625" style="610" customWidth="1"/>
    <col min="15110" max="15110" width="54.7109375" style="610" customWidth="1"/>
    <col min="15111" max="15112" width="51.85546875" style="610" customWidth="1"/>
    <col min="15113" max="15113" width="59.42578125" style="610" customWidth="1"/>
    <col min="15114" max="15114" width="56.42578125" style="610" customWidth="1"/>
    <col min="15115" max="15115" width="46.140625" style="610" customWidth="1"/>
    <col min="15116" max="15116" width="50.28515625" style="610" customWidth="1"/>
    <col min="15117" max="15117" width="48.42578125" style="610" customWidth="1"/>
    <col min="15118" max="15360" width="9.140625" style="610"/>
    <col min="15361" max="15361" width="58" style="610" customWidth="1"/>
    <col min="15362" max="15362" width="40.5703125" style="610" customWidth="1"/>
    <col min="15363" max="15363" width="87.28515625" style="610" customWidth="1"/>
    <col min="15364" max="15364" width="46" style="610" customWidth="1"/>
    <col min="15365" max="15365" width="53.140625" style="610" customWidth="1"/>
    <col min="15366" max="15366" width="54.7109375" style="610" customWidth="1"/>
    <col min="15367" max="15368" width="51.85546875" style="610" customWidth="1"/>
    <col min="15369" max="15369" width="59.42578125" style="610" customWidth="1"/>
    <col min="15370" max="15370" width="56.42578125" style="610" customWidth="1"/>
    <col min="15371" max="15371" width="46.140625" style="610" customWidth="1"/>
    <col min="15372" max="15372" width="50.28515625" style="610" customWidth="1"/>
    <col min="15373" max="15373" width="48.42578125" style="610" customWidth="1"/>
    <col min="15374" max="15616" width="9.140625" style="610"/>
    <col min="15617" max="15617" width="58" style="610" customWidth="1"/>
    <col min="15618" max="15618" width="40.5703125" style="610" customWidth="1"/>
    <col min="15619" max="15619" width="87.28515625" style="610" customWidth="1"/>
    <col min="15620" max="15620" width="46" style="610" customWidth="1"/>
    <col min="15621" max="15621" width="53.140625" style="610" customWidth="1"/>
    <col min="15622" max="15622" width="54.7109375" style="610" customWidth="1"/>
    <col min="15623" max="15624" width="51.85546875" style="610" customWidth="1"/>
    <col min="15625" max="15625" width="59.42578125" style="610" customWidth="1"/>
    <col min="15626" max="15626" width="56.42578125" style="610" customWidth="1"/>
    <col min="15627" max="15627" width="46.140625" style="610" customWidth="1"/>
    <col min="15628" max="15628" width="50.28515625" style="610" customWidth="1"/>
    <col min="15629" max="15629" width="48.42578125" style="610" customWidth="1"/>
    <col min="15630" max="15872" width="9.140625" style="610"/>
    <col min="15873" max="15873" width="58" style="610" customWidth="1"/>
    <col min="15874" max="15874" width="40.5703125" style="610" customWidth="1"/>
    <col min="15875" max="15875" width="87.28515625" style="610" customWidth="1"/>
    <col min="15876" max="15876" width="46" style="610" customWidth="1"/>
    <col min="15877" max="15877" width="53.140625" style="610" customWidth="1"/>
    <col min="15878" max="15878" width="54.7109375" style="610" customWidth="1"/>
    <col min="15879" max="15880" width="51.85546875" style="610" customWidth="1"/>
    <col min="15881" max="15881" width="59.42578125" style="610" customWidth="1"/>
    <col min="15882" max="15882" width="56.42578125" style="610" customWidth="1"/>
    <col min="15883" max="15883" width="46.140625" style="610" customWidth="1"/>
    <col min="15884" max="15884" width="50.28515625" style="610" customWidth="1"/>
    <col min="15885" max="15885" width="48.42578125" style="610" customWidth="1"/>
    <col min="15886" max="16128" width="9.140625" style="610"/>
    <col min="16129" max="16129" width="58" style="610" customWidth="1"/>
    <col min="16130" max="16130" width="40.5703125" style="610" customWidth="1"/>
    <col min="16131" max="16131" width="87.28515625" style="610" customWidth="1"/>
    <col min="16132" max="16132" width="46" style="610" customWidth="1"/>
    <col min="16133" max="16133" width="53.140625" style="610" customWidth="1"/>
    <col min="16134" max="16134" width="54.7109375" style="610" customWidth="1"/>
    <col min="16135" max="16136" width="51.85546875" style="610" customWidth="1"/>
    <col min="16137" max="16137" width="59.42578125" style="610" customWidth="1"/>
    <col min="16138" max="16138" width="56.42578125" style="610" customWidth="1"/>
    <col min="16139" max="16139" width="46.140625" style="610" customWidth="1"/>
    <col min="16140" max="16140" width="50.28515625" style="610" customWidth="1"/>
    <col min="16141" max="16141" width="48.42578125" style="610" customWidth="1"/>
    <col min="16142" max="16384" width="9.140625" style="610"/>
  </cols>
  <sheetData>
    <row r="1" spans="1:13" ht="18" x14ac:dyDescent="0.25">
      <c r="A1" s="609" t="s">
        <v>910</v>
      </c>
    </row>
    <row r="2" spans="1:13" ht="18.75" x14ac:dyDescent="0.3">
      <c r="A2" s="611" t="s">
        <v>1581</v>
      </c>
    </row>
    <row r="3" spans="1:13" x14ac:dyDescent="0.2">
      <c r="A3" s="610" t="s">
        <v>274</v>
      </c>
    </row>
    <row r="4" spans="1:13" x14ac:dyDescent="0.2">
      <c r="A4" s="247" t="str">
        <f>HYPERLINK("http://www.eia.doe.gov/totalenergy/data/monthly/dataunits.cfm","Note: Information about data precision and revisions.")</f>
        <v>Note: Information about data precision and revisions.</v>
      </c>
    </row>
    <row r="5" spans="1:13" x14ac:dyDescent="0.2">
      <c r="A5" s="610" t="s">
        <v>274</v>
      </c>
    </row>
    <row r="6" spans="1:13" x14ac:dyDescent="0.2">
      <c r="A6" t="s">
        <v>1579</v>
      </c>
    </row>
    <row r="7" spans="1:13" x14ac:dyDescent="0.2">
      <c r="A7" t="s">
        <v>1580</v>
      </c>
    </row>
    <row r="8" spans="1:13" x14ac:dyDescent="0.2">
      <c r="A8" s="610" t="s">
        <v>274</v>
      </c>
    </row>
    <row r="9" spans="1:13" ht="15.75" x14ac:dyDescent="0.25">
      <c r="A9" s="613" t="s">
        <v>1481</v>
      </c>
    </row>
    <row r="10" spans="1:13" x14ac:dyDescent="0.2">
      <c r="A10" s="610" t="s">
        <v>274</v>
      </c>
    </row>
    <row r="11" spans="1:13" x14ac:dyDescent="0.2">
      <c r="A11" s="614" t="s">
        <v>1482</v>
      </c>
      <c r="B11" s="614" t="s">
        <v>916</v>
      </c>
      <c r="C11" s="614" t="s">
        <v>917</v>
      </c>
      <c r="D11" s="614" t="s">
        <v>918</v>
      </c>
      <c r="E11" s="614" t="s">
        <v>919</v>
      </c>
      <c r="F11" s="614" t="s">
        <v>920</v>
      </c>
      <c r="G11" s="614" t="s">
        <v>921</v>
      </c>
      <c r="H11" s="614" t="s">
        <v>922</v>
      </c>
      <c r="I11" s="614" t="s">
        <v>923</v>
      </c>
      <c r="J11" s="614" t="s">
        <v>924</v>
      </c>
      <c r="K11" s="614" t="s">
        <v>925</v>
      </c>
      <c r="L11" s="614" t="s">
        <v>926</v>
      </c>
      <c r="M11" s="614" t="s">
        <v>927</v>
      </c>
    </row>
    <row r="12" spans="1:13" x14ac:dyDescent="0.2">
      <c r="B12" s="614" t="s">
        <v>928</v>
      </c>
      <c r="C12" s="614" t="s">
        <v>928</v>
      </c>
      <c r="D12" s="614" t="s">
        <v>928</v>
      </c>
      <c r="E12" s="614" t="s">
        <v>928</v>
      </c>
      <c r="F12" s="614" t="s">
        <v>928</v>
      </c>
      <c r="G12" s="614" t="s">
        <v>928</v>
      </c>
      <c r="H12" s="614" t="s">
        <v>928</v>
      </c>
      <c r="I12" s="614" t="s">
        <v>928</v>
      </c>
      <c r="J12" s="614" t="s">
        <v>928</v>
      </c>
      <c r="K12" s="614" t="s">
        <v>928</v>
      </c>
      <c r="L12" s="614" t="s">
        <v>928</v>
      </c>
      <c r="M12" s="614" t="s">
        <v>928</v>
      </c>
    </row>
    <row r="13" spans="1:13" x14ac:dyDescent="0.2">
      <c r="A13" s="615">
        <v>1949</v>
      </c>
      <c r="B13" s="610">
        <v>1271.5509999999999</v>
      </c>
      <c r="C13" s="610">
        <v>1027.2829999999999</v>
      </c>
      <c r="D13" s="610">
        <v>1106.414</v>
      </c>
      <c r="E13" s="610">
        <v>3405.248</v>
      </c>
      <c r="F13" s="610" t="s">
        <v>930</v>
      </c>
      <c r="G13" s="610" t="s">
        <v>930</v>
      </c>
      <c r="H13" s="610">
        <v>1055.1859999999999</v>
      </c>
      <c r="I13">
        <v>1055.1859999999999</v>
      </c>
      <c r="J13">
        <v>4460.4340000000002</v>
      </c>
      <c r="K13">
        <v>227.89400000000001</v>
      </c>
      <c r="L13" s="610">
        <v>910.92200000000003</v>
      </c>
      <c r="M13" s="610">
        <v>5599.25</v>
      </c>
    </row>
    <row r="14" spans="1:13" x14ac:dyDescent="0.2">
      <c r="A14" s="615">
        <v>1950</v>
      </c>
      <c r="B14" s="610">
        <v>1261.2670000000001</v>
      </c>
      <c r="C14" s="610">
        <v>1240.3119999999999</v>
      </c>
      <c r="D14" s="610">
        <v>1322.229</v>
      </c>
      <c r="E14" s="610">
        <v>3823.808</v>
      </c>
      <c r="F14" s="610" t="s">
        <v>930</v>
      </c>
      <c r="G14" s="610" t="s">
        <v>930</v>
      </c>
      <c r="H14" s="610">
        <v>1005.529</v>
      </c>
      <c r="I14">
        <v>1005.529</v>
      </c>
      <c r="J14">
        <v>4829.3370000000004</v>
      </c>
      <c r="K14">
        <v>246.34800000000001</v>
      </c>
      <c r="L14" s="610">
        <v>912.86900000000003</v>
      </c>
      <c r="M14" s="610">
        <v>5988.5529999999999</v>
      </c>
    </row>
    <row r="15" spans="1:13" x14ac:dyDescent="0.2">
      <c r="A15" s="615">
        <v>1951</v>
      </c>
      <c r="B15" s="610">
        <v>1158.6790000000001</v>
      </c>
      <c r="C15" s="610">
        <v>1526.34</v>
      </c>
      <c r="D15" s="610">
        <v>1461.2449999999999</v>
      </c>
      <c r="E15" s="610">
        <v>4146.2640000000001</v>
      </c>
      <c r="F15" s="610" t="s">
        <v>930</v>
      </c>
      <c r="G15" s="610" t="s">
        <v>930</v>
      </c>
      <c r="H15" s="610">
        <v>958.21199999999999</v>
      </c>
      <c r="I15">
        <v>958.21199999999999</v>
      </c>
      <c r="J15">
        <v>5104.4759999999997</v>
      </c>
      <c r="K15">
        <v>283.51299999999998</v>
      </c>
      <c r="L15" s="610">
        <v>992.20399999999995</v>
      </c>
      <c r="M15" s="610">
        <v>6380.1930000000002</v>
      </c>
    </row>
    <row r="16" spans="1:13" x14ac:dyDescent="0.2">
      <c r="A16" s="615">
        <v>1952</v>
      </c>
      <c r="B16" s="610">
        <v>1079.2059999999999</v>
      </c>
      <c r="C16" s="610">
        <v>1678.7349999999999</v>
      </c>
      <c r="D16" s="610">
        <v>1501.088</v>
      </c>
      <c r="E16" s="610">
        <v>4259.0290000000005</v>
      </c>
      <c r="F16" s="610" t="s">
        <v>930</v>
      </c>
      <c r="G16" s="610" t="s">
        <v>930</v>
      </c>
      <c r="H16" s="610">
        <v>899.16399999999999</v>
      </c>
      <c r="I16">
        <v>899.16399999999999</v>
      </c>
      <c r="J16">
        <v>5158.1930000000002</v>
      </c>
      <c r="K16">
        <v>319.17500000000001</v>
      </c>
      <c r="L16" s="610">
        <v>1082.875</v>
      </c>
      <c r="M16" s="610">
        <v>6560.2430000000004</v>
      </c>
    </row>
    <row r="17" spans="1:13" x14ac:dyDescent="0.2">
      <c r="A17" s="615">
        <v>1953</v>
      </c>
      <c r="B17" s="610">
        <v>965.66399999999999</v>
      </c>
      <c r="C17" s="610">
        <v>1744.4960000000001</v>
      </c>
      <c r="D17" s="610">
        <v>1510.4079999999999</v>
      </c>
      <c r="E17" s="610">
        <v>4220.5680000000002</v>
      </c>
      <c r="F17" s="610" t="s">
        <v>930</v>
      </c>
      <c r="G17" s="610" t="s">
        <v>930</v>
      </c>
      <c r="H17" s="610">
        <v>831.947</v>
      </c>
      <c r="I17">
        <v>831.947</v>
      </c>
      <c r="J17">
        <v>5052.5150000000003</v>
      </c>
      <c r="K17">
        <v>355.34699999999998</v>
      </c>
      <c r="L17" s="610">
        <v>1150.886</v>
      </c>
      <c r="M17" s="610">
        <v>6558.7479999999996</v>
      </c>
    </row>
    <row r="18" spans="1:13" x14ac:dyDescent="0.2">
      <c r="A18" s="615">
        <v>1954</v>
      </c>
      <c r="B18" s="610">
        <v>858.255</v>
      </c>
      <c r="C18" s="610">
        <v>1960.547</v>
      </c>
      <c r="D18" s="610">
        <v>1643.7570000000001</v>
      </c>
      <c r="E18" s="610">
        <v>4462.5590000000002</v>
      </c>
      <c r="F18" s="610" t="s">
        <v>930</v>
      </c>
      <c r="G18" s="610" t="s">
        <v>930</v>
      </c>
      <c r="H18" s="610">
        <v>799.74800000000005</v>
      </c>
      <c r="I18">
        <v>799.74800000000005</v>
      </c>
      <c r="J18">
        <v>5262.3069999999998</v>
      </c>
      <c r="K18">
        <v>396.57100000000003</v>
      </c>
      <c r="L18" s="610">
        <v>1187.18</v>
      </c>
      <c r="M18" s="610">
        <v>6846.058</v>
      </c>
    </row>
    <row r="19" spans="1:13" x14ac:dyDescent="0.2">
      <c r="A19" s="615">
        <v>1955</v>
      </c>
      <c r="B19" s="610">
        <v>867.43100000000004</v>
      </c>
      <c r="C19" s="610">
        <v>2198.29</v>
      </c>
      <c r="D19" s="610">
        <v>1767.0239999999999</v>
      </c>
      <c r="E19" s="610">
        <v>4832.7460000000001</v>
      </c>
      <c r="F19" s="610" t="s">
        <v>930</v>
      </c>
      <c r="G19" s="610" t="s">
        <v>930</v>
      </c>
      <c r="H19" s="610">
        <v>775.06600000000003</v>
      </c>
      <c r="I19">
        <v>775.06600000000003</v>
      </c>
      <c r="J19">
        <v>5607.8119999999999</v>
      </c>
      <c r="K19">
        <v>438.10300000000001</v>
      </c>
      <c r="L19" s="610">
        <v>1232.0730000000001</v>
      </c>
      <c r="M19" s="610">
        <v>7277.9880000000003</v>
      </c>
    </row>
    <row r="20" spans="1:13" x14ac:dyDescent="0.2">
      <c r="A20" s="615">
        <v>1956</v>
      </c>
      <c r="B20" s="610">
        <v>838.91</v>
      </c>
      <c r="C20" s="610">
        <v>2409.029</v>
      </c>
      <c r="D20" s="610">
        <v>1852.7380000000001</v>
      </c>
      <c r="E20" s="610">
        <v>5100.6769999999997</v>
      </c>
      <c r="F20" s="610" t="s">
        <v>930</v>
      </c>
      <c r="G20" s="610" t="s">
        <v>930</v>
      </c>
      <c r="H20" s="610">
        <v>738.70600000000002</v>
      </c>
      <c r="I20">
        <v>738.70600000000002</v>
      </c>
      <c r="J20">
        <v>5839.3829999999998</v>
      </c>
      <c r="K20">
        <v>489.54199999999997</v>
      </c>
      <c r="L20" s="610">
        <v>1333.8</v>
      </c>
      <c r="M20" s="610">
        <v>7662.7250000000004</v>
      </c>
    </row>
    <row r="21" spans="1:13" x14ac:dyDescent="0.2">
      <c r="A21" s="615">
        <v>1957</v>
      </c>
      <c r="B21" s="610">
        <v>653.73400000000004</v>
      </c>
      <c r="C21" s="610">
        <v>2587.7779999999998</v>
      </c>
      <c r="D21" s="610">
        <v>1800.576</v>
      </c>
      <c r="E21" s="610">
        <v>5042.0879999999997</v>
      </c>
      <c r="F21" s="610" t="s">
        <v>930</v>
      </c>
      <c r="G21" s="610" t="s">
        <v>930</v>
      </c>
      <c r="H21" s="610">
        <v>701.81200000000001</v>
      </c>
      <c r="I21">
        <v>701.81200000000001</v>
      </c>
      <c r="J21">
        <v>5743.9</v>
      </c>
      <c r="K21">
        <v>534.74</v>
      </c>
      <c r="L21" s="610">
        <v>1433.36</v>
      </c>
      <c r="M21" s="610">
        <v>7712</v>
      </c>
    </row>
    <row r="22" spans="1:13" x14ac:dyDescent="0.2">
      <c r="A22" s="615">
        <v>1958</v>
      </c>
      <c r="B22" s="610">
        <v>663.49599999999998</v>
      </c>
      <c r="C22" s="610">
        <v>2809.25</v>
      </c>
      <c r="D22" s="610">
        <v>1964.1769999999999</v>
      </c>
      <c r="E22" s="610">
        <v>5436.9229999999998</v>
      </c>
      <c r="F22" s="610" t="s">
        <v>930</v>
      </c>
      <c r="G22" s="610" t="s">
        <v>930</v>
      </c>
      <c r="H22" s="610">
        <v>688.447</v>
      </c>
      <c r="I22">
        <v>688.447</v>
      </c>
      <c r="J22">
        <v>6125.37</v>
      </c>
      <c r="K22">
        <v>578.30799999999999</v>
      </c>
      <c r="L22" s="610">
        <v>1496.9960000000001</v>
      </c>
      <c r="M22" s="610">
        <v>8200.6740000000009</v>
      </c>
    </row>
    <row r="23" spans="1:13" x14ac:dyDescent="0.2">
      <c r="A23" s="615">
        <v>1959</v>
      </c>
      <c r="B23" s="610">
        <v>573.32100000000003</v>
      </c>
      <c r="C23" s="610">
        <v>3014.5419999999999</v>
      </c>
      <c r="D23" s="610">
        <v>1953.5219999999999</v>
      </c>
      <c r="E23" s="610">
        <v>5541.3850000000002</v>
      </c>
      <c r="F23" s="610" t="s">
        <v>930</v>
      </c>
      <c r="G23" s="610" t="s">
        <v>930</v>
      </c>
      <c r="H23" s="610">
        <v>646.92600000000004</v>
      </c>
      <c r="I23">
        <v>646.92600000000004</v>
      </c>
      <c r="J23">
        <v>6188.3109999999997</v>
      </c>
      <c r="K23">
        <v>629.66399999999999</v>
      </c>
      <c r="L23" s="610">
        <v>1593.8910000000001</v>
      </c>
      <c r="M23" s="610">
        <v>8411.866</v>
      </c>
    </row>
    <row r="24" spans="1:13" x14ac:dyDescent="0.2">
      <c r="A24" s="615">
        <v>1960</v>
      </c>
      <c r="B24" s="610">
        <v>585.28399999999999</v>
      </c>
      <c r="C24" s="610">
        <v>3211.7779999999998</v>
      </c>
      <c r="D24" s="610">
        <v>2227.143</v>
      </c>
      <c r="E24" s="610">
        <v>6024.2049999999999</v>
      </c>
      <c r="F24" s="610" t="s">
        <v>930</v>
      </c>
      <c r="G24" s="610" t="s">
        <v>930</v>
      </c>
      <c r="H24" s="610">
        <v>626.63</v>
      </c>
      <c r="I24">
        <v>626.63</v>
      </c>
      <c r="J24">
        <v>6650.835</v>
      </c>
      <c r="K24">
        <v>687.39300000000003</v>
      </c>
      <c r="L24" s="610">
        <v>1701.19</v>
      </c>
      <c r="M24" s="610">
        <v>9039.4179999999997</v>
      </c>
    </row>
    <row r="25" spans="1:13" x14ac:dyDescent="0.2">
      <c r="A25" s="615">
        <v>1961</v>
      </c>
      <c r="B25" s="610">
        <v>533.61099999999999</v>
      </c>
      <c r="C25" s="610">
        <v>3362.2779999999998</v>
      </c>
      <c r="D25" s="610">
        <v>2292.8560000000002</v>
      </c>
      <c r="E25" s="610">
        <v>6188.7460000000001</v>
      </c>
      <c r="F25" s="610" t="s">
        <v>930</v>
      </c>
      <c r="G25" s="610" t="s">
        <v>930</v>
      </c>
      <c r="H25" s="610">
        <v>586.86400000000003</v>
      </c>
      <c r="I25">
        <v>586.86400000000003</v>
      </c>
      <c r="J25">
        <v>6775.61</v>
      </c>
      <c r="K25">
        <v>731.68600000000004</v>
      </c>
      <c r="L25" s="610">
        <v>1778.7280000000001</v>
      </c>
      <c r="M25" s="610">
        <v>9286.0239999999994</v>
      </c>
    </row>
    <row r="26" spans="1:13" x14ac:dyDescent="0.2">
      <c r="A26" s="615">
        <v>1962</v>
      </c>
      <c r="B26" s="610">
        <v>520.79399999999998</v>
      </c>
      <c r="C26" s="610">
        <v>3600.3130000000001</v>
      </c>
      <c r="D26" s="610">
        <v>2398.5210000000002</v>
      </c>
      <c r="E26" s="610">
        <v>6519.6270000000004</v>
      </c>
      <c r="F26" s="610" t="s">
        <v>930</v>
      </c>
      <c r="G26" s="610" t="s">
        <v>930</v>
      </c>
      <c r="H26" s="610">
        <v>560.08399999999995</v>
      </c>
      <c r="I26">
        <v>560.08399999999995</v>
      </c>
      <c r="J26">
        <v>7079.7110000000002</v>
      </c>
      <c r="K26">
        <v>794.32</v>
      </c>
      <c r="L26" s="610">
        <v>1908.3889999999999</v>
      </c>
      <c r="M26" s="610">
        <v>9782.42</v>
      </c>
    </row>
    <row r="27" spans="1:13" x14ac:dyDescent="0.2">
      <c r="A27" s="615">
        <v>1963</v>
      </c>
      <c r="B27" s="610">
        <v>438.44200000000001</v>
      </c>
      <c r="C27" s="610">
        <v>3700.2809999999999</v>
      </c>
      <c r="D27" s="610">
        <v>2414.123</v>
      </c>
      <c r="E27" s="610">
        <v>6552.8459999999995</v>
      </c>
      <c r="F27" s="610" t="s">
        <v>930</v>
      </c>
      <c r="G27" s="610" t="s">
        <v>930</v>
      </c>
      <c r="H27" s="610">
        <v>536.96699999999998</v>
      </c>
      <c r="I27">
        <v>536.96699999999998</v>
      </c>
      <c r="J27">
        <v>7089.8130000000001</v>
      </c>
      <c r="K27">
        <v>855.56799999999998</v>
      </c>
      <c r="L27" s="610">
        <v>2043.0989999999999</v>
      </c>
      <c r="M27" s="610">
        <v>9988.4789999999994</v>
      </c>
    </row>
    <row r="28" spans="1:13" x14ac:dyDescent="0.2">
      <c r="A28" s="615">
        <v>1964</v>
      </c>
      <c r="B28" s="610">
        <v>378.72</v>
      </c>
      <c r="C28" s="610">
        <v>3908.4850000000001</v>
      </c>
      <c r="D28" s="610">
        <v>2325.4879999999998</v>
      </c>
      <c r="E28" s="610">
        <v>6612.6930000000002</v>
      </c>
      <c r="F28" s="610" t="s">
        <v>930</v>
      </c>
      <c r="G28" s="610" t="s">
        <v>930</v>
      </c>
      <c r="H28" s="610">
        <v>499.05799999999999</v>
      </c>
      <c r="I28">
        <v>499.05799999999999</v>
      </c>
      <c r="J28">
        <v>7111.7510000000002</v>
      </c>
      <c r="K28">
        <v>927.52499999999998</v>
      </c>
      <c r="L28" s="610">
        <v>2201.2979999999998</v>
      </c>
      <c r="M28" s="610">
        <v>10240.574000000001</v>
      </c>
    </row>
    <row r="29" spans="1:13" x14ac:dyDescent="0.2">
      <c r="A29" s="615">
        <v>1965</v>
      </c>
      <c r="B29" s="610">
        <v>351.65699999999998</v>
      </c>
      <c r="C29" s="610">
        <v>4027.692</v>
      </c>
      <c r="D29" s="610">
        <v>2431.9229999999998</v>
      </c>
      <c r="E29" s="610">
        <v>6811.2719999999999</v>
      </c>
      <c r="F29" s="610" t="s">
        <v>930</v>
      </c>
      <c r="G29" s="610" t="s">
        <v>930</v>
      </c>
      <c r="H29" s="610">
        <v>468.15</v>
      </c>
      <c r="I29">
        <v>468.15</v>
      </c>
      <c r="J29">
        <v>7279.4219999999996</v>
      </c>
      <c r="K29">
        <v>992.93499999999995</v>
      </c>
      <c r="L29" s="610">
        <v>2367.029</v>
      </c>
      <c r="M29" s="610">
        <v>10639.387000000001</v>
      </c>
    </row>
    <row r="30" spans="1:13" x14ac:dyDescent="0.2">
      <c r="A30" s="615">
        <v>1966</v>
      </c>
      <c r="B30" s="610">
        <v>348.79</v>
      </c>
      <c r="C30" s="610">
        <v>4274.8220000000001</v>
      </c>
      <c r="D30" s="610">
        <v>2421.8000000000002</v>
      </c>
      <c r="E30" s="610">
        <v>7045.4120000000003</v>
      </c>
      <c r="F30" s="610" t="s">
        <v>930</v>
      </c>
      <c r="G30" s="610" t="s">
        <v>930</v>
      </c>
      <c r="H30" s="610">
        <v>454.97399999999999</v>
      </c>
      <c r="I30">
        <v>454.97399999999999</v>
      </c>
      <c r="J30">
        <v>7500.3860000000004</v>
      </c>
      <c r="K30">
        <v>1081.223</v>
      </c>
      <c r="L30" s="610">
        <v>2587.0210000000002</v>
      </c>
      <c r="M30" s="610">
        <v>11168.63</v>
      </c>
    </row>
    <row r="31" spans="1:13" x14ac:dyDescent="0.2">
      <c r="A31" s="615">
        <v>1967</v>
      </c>
      <c r="B31" s="610">
        <v>298.81900000000002</v>
      </c>
      <c r="C31" s="610">
        <v>4451.33</v>
      </c>
      <c r="D31" s="610">
        <v>2527.239</v>
      </c>
      <c r="E31" s="610">
        <v>7277.3869999999997</v>
      </c>
      <c r="F31" s="610" t="s">
        <v>930</v>
      </c>
      <c r="G31" s="610" t="s">
        <v>930</v>
      </c>
      <c r="H31" s="610">
        <v>433.97300000000001</v>
      </c>
      <c r="I31">
        <v>433.97300000000001</v>
      </c>
      <c r="J31">
        <v>7711.36</v>
      </c>
      <c r="K31">
        <v>1160.4690000000001</v>
      </c>
      <c r="L31" s="610">
        <v>2767.4459999999999</v>
      </c>
      <c r="M31" s="610">
        <v>11639.275</v>
      </c>
    </row>
    <row r="32" spans="1:13" x14ac:dyDescent="0.2">
      <c r="A32" s="615">
        <v>1968</v>
      </c>
      <c r="B32" s="610">
        <v>264.33</v>
      </c>
      <c r="C32" s="610">
        <v>4588.3149999999996</v>
      </c>
      <c r="D32" s="610">
        <v>2654.5889999999999</v>
      </c>
      <c r="E32" s="610">
        <v>7507.2340000000004</v>
      </c>
      <c r="F32" s="610" t="s">
        <v>930</v>
      </c>
      <c r="G32" s="610" t="s">
        <v>930</v>
      </c>
      <c r="H32" s="610">
        <v>425.51100000000002</v>
      </c>
      <c r="I32">
        <v>425.51100000000002</v>
      </c>
      <c r="J32">
        <v>7932.7449999999999</v>
      </c>
      <c r="K32">
        <v>1301.9159999999999</v>
      </c>
      <c r="L32" s="610">
        <v>3101.6289999999999</v>
      </c>
      <c r="M32" s="610">
        <v>12336.29</v>
      </c>
    </row>
    <row r="33" spans="1:13" x14ac:dyDescent="0.2">
      <c r="A33" s="615">
        <v>1969</v>
      </c>
      <c r="B33" s="610">
        <v>248.107</v>
      </c>
      <c r="C33" s="610">
        <v>4874.8580000000002</v>
      </c>
      <c r="D33" s="610">
        <v>2704.779</v>
      </c>
      <c r="E33" s="610">
        <v>7827.7439999999997</v>
      </c>
      <c r="F33" s="610" t="s">
        <v>930</v>
      </c>
      <c r="G33" s="610" t="s">
        <v>930</v>
      </c>
      <c r="H33" s="610">
        <v>415.053</v>
      </c>
      <c r="I33">
        <v>415.053</v>
      </c>
      <c r="J33">
        <v>8242.7970000000005</v>
      </c>
      <c r="K33">
        <v>1456.0239999999999</v>
      </c>
      <c r="L33" s="610">
        <v>3470.335</v>
      </c>
      <c r="M33" s="610">
        <v>13169.156000000001</v>
      </c>
    </row>
    <row r="34" spans="1:13" x14ac:dyDescent="0.2">
      <c r="A34" s="615">
        <v>1970</v>
      </c>
      <c r="B34" s="610">
        <v>209.38</v>
      </c>
      <c r="C34" s="610">
        <v>4987.3919999999998</v>
      </c>
      <c r="D34" s="610">
        <v>2724.8560000000002</v>
      </c>
      <c r="E34" s="610">
        <v>7921.6289999999999</v>
      </c>
      <c r="F34" s="610" t="s">
        <v>930</v>
      </c>
      <c r="G34" s="610" t="s">
        <v>930</v>
      </c>
      <c r="H34" s="610">
        <v>400.77699999999999</v>
      </c>
      <c r="I34">
        <v>400.77699999999999</v>
      </c>
      <c r="J34">
        <v>8322.4060000000009</v>
      </c>
      <c r="K34">
        <v>1590.9829999999999</v>
      </c>
      <c r="L34" s="610">
        <v>3852.3690000000001</v>
      </c>
      <c r="M34" s="610">
        <v>13765.758</v>
      </c>
    </row>
    <row r="35" spans="1:13" x14ac:dyDescent="0.2">
      <c r="A35" s="615">
        <v>1971</v>
      </c>
      <c r="B35" s="610">
        <v>171.98599999999999</v>
      </c>
      <c r="C35" s="610">
        <v>5125.8119999999999</v>
      </c>
      <c r="D35" s="610">
        <v>2747.779</v>
      </c>
      <c r="E35" s="610">
        <v>8045.5770000000002</v>
      </c>
      <c r="F35" s="610" t="s">
        <v>930</v>
      </c>
      <c r="G35" s="610" t="s">
        <v>930</v>
      </c>
      <c r="H35" s="610">
        <v>381.87400000000002</v>
      </c>
      <c r="I35">
        <v>381.87400000000002</v>
      </c>
      <c r="J35">
        <v>8427.4509999999991</v>
      </c>
      <c r="K35">
        <v>1704.403</v>
      </c>
      <c r="L35" s="610">
        <v>4114.3459999999995</v>
      </c>
      <c r="M35" s="610">
        <v>14246.2</v>
      </c>
    </row>
    <row r="36" spans="1:13" x14ac:dyDescent="0.2">
      <c r="A36" s="615">
        <v>1972</v>
      </c>
      <c r="B36" s="610">
        <v>115.782</v>
      </c>
      <c r="C36" s="610">
        <v>5264.384</v>
      </c>
      <c r="D36" s="610">
        <v>2867.4380000000001</v>
      </c>
      <c r="E36" s="610">
        <v>8247.6029999999992</v>
      </c>
      <c r="F36" s="610" t="s">
        <v>930</v>
      </c>
      <c r="G36" s="610" t="s">
        <v>930</v>
      </c>
      <c r="H36" s="610">
        <v>379.77600000000001</v>
      </c>
      <c r="I36">
        <v>379.77600000000001</v>
      </c>
      <c r="J36">
        <v>8627.3790000000008</v>
      </c>
      <c r="K36">
        <v>1837.7349999999999</v>
      </c>
      <c r="L36" s="610">
        <v>4391.9319999999998</v>
      </c>
      <c r="M36" s="610">
        <v>14857.045</v>
      </c>
    </row>
    <row r="37" spans="1:13" x14ac:dyDescent="0.2">
      <c r="A37" s="615">
        <v>1973</v>
      </c>
      <c r="B37" s="610">
        <v>93.911000000000001</v>
      </c>
      <c r="C37" s="610">
        <v>4976.9750000000004</v>
      </c>
      <c r="D37" s="610">
        <v>2800.3270000000002</v>
      </c>
      <c r="E37" s="610">
        <v>7871.2120000000004</v>
      </c>
      <c r="F37" s="610" t="s">
        <v>930</v>
      </c>
      <c r="G37" s="610" t="s">
        <v>930</v>
      </c>
      <c r="H37" s="610">
        <v>354.096</v>
      </c>
      <c r="I37">
        <v>354.096</v>
      </c>
      <c r="J37">
        <v>8225.3080000000009</v>
      </c>
      <c r="K37">
        <v>1976.337</v>
      </c>
      <c r="L37" s="610">
        <v>4695.7060000000001</v>
      </c>
      <c r="M37" s="610">
        <v>14897.351000000001</v>
      </c>
    </row>
    <row r="38" spans="1:13" x14ac:dyDescent="0.2">
      <c r="A38" s="615">
        <v>1974</v>
      </c>
      <c r="B38" s="610">
        <v>82.126000000000005</v>
      </c>
      <c r="C38" s="610">
        <v>4900.9949999999999</v>
      </c>
      <c r="D38" s="610">
        <v>2553.8380000000002</v>
      </c>
      <c r="E38" s="610">
        <v>7536.9579999999996</v>
      </c>
      <c r="F38" s="610" t="s">
        <v>930</v>
      </c>
      <c r="G38" s="610" t="s">
        <v>930</v>
      </c>
      <c r="H38" s="610">
        <v>370.952</v>
      </c>
      <c r="I38">
        <v>370.952</v>
      </c>
      <c r="J38">
        <v>7907.91</v>
      </c>
      <c r="K38">
        <v>1972.7629999999999</v>
      </c>
      <c r="L38" s="610">
        <v>4773.6629999999996</v>
      </c>
      <c r="M38" s="610">
        <v>14654.335999999999</v>
      </c>
    </row>
    <row r="39" spans="1:13" x14ac:dyDescent="0.2">
      <c r="A39" s="615">
        <v>1975</v>
      </c>
      <c r="B39" s="610">
        <v>62.843000000000004</v>
      </c>
      <c r="C39" s="610">
        <v>5022.6059999999998</v>
      </c>
      <c r="D39" s="610">
        <v>2478.7719999999999</v>
      </c>
      <c r="E39" s="610">
        <v>7564.2209999999995</v>
      </c>
      <c r="F39" s="610" t="s">
        <v>930</v>
      </c>
      <c r="G39" s="610" t="s">
        <v>930</v>
      </c>
      <c r="H39" s="610">
        <v>425.40800000000002</v>
      </c>
      <c r="I39">
        <v>425.40800000000002</v>
      </c>
      <c r="J39">
        <v>7989.6289999999999</v>
      </c>
      <c r="K39">
        <v>2006.7349999999999</v>
      </c>
      <c r="L39" s="610">
        <v>4817.0360000000001</v>
      </c>
      <c r="M39" s="610">
        <v>14813.4</v>
      </c>
    </row>
    <row r="40" spans="1:13" x14ac:dyDescent="0.2">
      <c r="A40" s="615">
        <v>1976</v>
      </c>
      <c r="B40" s="610">
        <v>58.884999999999998</v>
      </c>
      <c r="C40" s="610">
        <v>5147.3360000000002</v>
      </c>
      <c r="D40" s="610">
        <v>2703.28</v>
      </c>
      <c r="E40" s="610">
        <v>7909.5010000000002</v>
      </c>
      <c r="F40" s="610" t="s">
        <v>930</v>
      </c>
      <c r="G40" s="610" t="s">
        <v>930</v>
      </c>
      <c r="H40" s="610">
        <v>481.63400000000001</v>
      </c>
      <c r="I40">
        <v>481.63400000000001</v>
      </c>
      <c r="J40">
        <v>8391.1350000000002</v>
      </c>
      <c r="K40">
        <v>2069.2150000000001</v>
      </c>
      <c r="L40" s="610">
        <v>4949.91</v>
      </c>
      <c r="M40" s="610">
        <v>15410.259</v>
      </c>
    </row>
    <row r="41" spans="1:13" x14ac:dyDescent="0.2">
      <c r="A41" s="615">
        <v>1977</v>
      </c>
      <c r="B41" s="610">
        <v>57.460999999999999</v>
      </c>
      <c r="C41" s="610">
        <v>4913.0929999999998</v>
      </c>
      <c r="D41" s="610">
        <v>2681.2820000000002</v>
      </c>
      <c r="E41" s="610">
        <v>7651.8360000000002</v>
      </c>
      <c r="F41" s="610" t="s">
        <v>930</v>
      </c>
      <c r="G41" s="610" t="s">
        <v>930</v>
      </c>
      <c r="H41" s="610">
        <v>541.78300000000002</v>
      </c>
      <c r="I41">
        <v>541.78300000000002</v>
      </c>
      <c r="J41">
        <v>8193.6190000000006</v>
      </c>
      <c r="K41">
        <v>2201.5549999999998</v>
      </c>
      <c r="L41" s="610">
        <v>5266.5389999999998</v>
      </c>
      <c r="M41" s="610">
        <v>15661.713</v>
      </c>
    </row>
    <row r="42" spans="1:13" x14ac:dyDescent="0.2">
      <c r="A42" s="615">
        <v>1978</v>
      </c>
      <c r="B42" s="610">
        <v>49.145000000000003</v>
      </c>
      <c r="C42" s="610">
        <v>4981.4539999999997</v>
      </c>
      <c r="D42" s="610">
        <v>2607.4949999999999</v>
      </c>
      <c r="E42" s="610">
        <v>7638.0940000000001</v>
      </c>
      <c r="F42" s="610" t="s">
        <v>930</v>
      </c>
      <c r="G42" s="610" t="s">
        <v>930</v>
      </c>
      <c r="H42" s="610">
        <v>621.84900000000005</v>
      </c>
      <c r="I42">
        <v>621.84900000000005</v>
      </c>
      <c r="J42">
        <v>8259.9429999999993</v>
      </c>
      <c r="K42">
        <v>2301.2779999999998</v>
      </c>
      <c r="L42" s="610">
        <v>5571.0659999999998</v>
      </c>
      <c r="M42" s="610">
        <v>16132.287</v>
      </c>
    </row>
    <row r="43" spans="1:13" x14ac:dyDescent="0.2">
      <c r="A43" s="615">
        <v>1979</v>
      </c>
      <c r="B43" s="610">
        <v>37.313000000000002</v>
      </c>
      <c r="C43" s="610">
        <v>5054.7420000000002</v>
      </c>
      <c r="D43" s="610">
        <v>2098.779</v>
      </c>
      <c r="E43" s="610">
        <v>7190.8339999999998</v>
      </c>
      <c r="F43" s="610" t="s">
        <v>930</v>
      </c>
      <c r="G43" s="610" t="s">
        <v>930</v>
      </c>
      <c r="H43" s="610">
        <v>728.07600000000002</v>
      </c>
      <c r="I43">
        <v>728.07600000000002</v>
      </c>
      <c r="J43">
        <v>7918.91</v>
      </c>
      <c r="K43">
        <v>2329.7779999999998</v>
      </c>
      <c r="L43" s="610">
        <v>5564.0360000000001</v>
      </c>
      <c r="M43" s="610">
        <v>15812.724</v>
      </c>
    </row>
    <row r="44" spans="1:13" x14ac:dyDescent="0.2">
      <c r="A44" s="615">
        <v>1980</v>
      </c>
      <c r="B44" s="610">
        <v>30.544</v>
      </c>
      <c r="C44" s="610">
        <v>4824.8360000000002</v>
      </c>
      <c r="D44" s="610">
        <v>1734.0250000000001</v>
      </c>
      <c r="E44" s="610">
        <v>6589.4049999999997</v>
      </c>
      <c r="F44" s="610" t="s">
        <v>930</v>
      </c>
      <c r="G44" s="610" t="s">
        <v>930</v>
      </c>
      <c r="H44" s="610">
        <v>850</v>
      </c>
      <c r="I44">
        <v>850</v>
      </c>
      <c r="J44">
        <v>7439.4049999999997</v>
      </c>
      <c r="K44">
        <v>2448.0929999999998</v>
      </c>
      <c r="L44" s="610">
        <v>5865.8819999999996</v>
      </c>
      <c r="M44" s="610">
        <v>15753.38</v>
      </c>
    </row>
    <row r="45" spans="1:13" x14ac:dyDescent="0.2">
      <c r="A45" s="615">
        <v>1981</v>
      </c>
      <c r="B45" s="610">
        <v>30.02</v>
      </c>
      <c r="C45" s="610">
        <v>4614.1989999999996</v>
      </c>
      <c r="D45" s="610">
        <v>1531.0650000000001</v>
      </c>
      <c r="E45" s="610">
        <v>6175.2849999999999</v>
      </c>
      <c r="F45" s="610" t="s">
        <v>930</v>
      </c>
      <c r="G45" s="610" t="s">
        <v>930</v>
      </c>
      <c r="H45" s="610">
        <v>870</v>
      </c>
      <c r="I45">
        <v>870</v>
      </c>
      <c r="J45">
        <v>7045.2849999999999</v>
      </c>
      <c r="K45">
        <v>2464.3679999999999</v>
      </c>
      <c r="L45" s="610">
        <v>5751.8919999999998</v>
      </c>
      <c r="M45" s="610">
        <v>15261.544</v>
      </c>
    </row>
    <row r="46" spans="1:13" x14ac:dyDescent="0.2">
      <c r="A46" s="615">
        <v>1982</v>
      </c>
      <c r="B46" s="610">
        <v>31.791</v>
      </c>
      <c r="C46" s="610">
        <v>4711.2510000000002</v>
      </c>
      <c r="D46" s="610">
        <v>1433.5450000000001</v>
      </c>
      <c r="E46" s="610">
        <v>6176.5870000000004</v>
      </c>
      <c r="F46" s="610" t="s">
        <v>930</v>
      </c>
      <c r="G46" s="610" t="s">
        <v>930</v>
      </c>
      <c r="H46" s="610">
        <v>970</v>
      </c>
      <c r="I46">
        <v>970</v>
      </c>
      <c r="J46">
        <v>7146.5870000000004</v>
      </c>
      <c r="K46">
        <v>2489.1210000000001</v>
      </c>
      <c r="L46" s="610">
        <v>5895.2290000000003</v>
      </c>
      <c r="M46" s="610">
        <v>15530.937</v>
      </c>
    </row>
    <row r="47" spans="1:13" x14ac:dyDescent="0.2">
      <c r="A47" s="615">
        <v>1983</v>
      </c>
      <c r="B47" s="610">
        <v>30.785</v>
      </c>
      <c r="C47" s="610">
        <v>4477.6329999999998</v>
      </c>
      <c r="D47" s="610">
        <v>1353.4059999999999</v>
      </c>
      <c r="E47" s="610">
        <v>5861.8230000000003</v>
      </c>
      <c r="F47" s="610" t="s">
        <v>930</v>
      </c>
      <c r="G47" s="610" t="s">
        <v>930</v>
      </c>
      <c r="H47" s="610">
        <v>970</v>
      </c>
      <c r="I47">
        <v>970</v>
      </c>
      <c r="J47">
        <v>6831.8230000000003</v>
      </c>
      <c r="K47">
        <v>2562.2350000000001</v>
      </c>
      <c r="L47" s="610">
        <v>6030.9629999999997</v>
      </c>
      <c r="M47" s="610">
        <v>15425.021000000001</v>
      </c>
    </row>
    <row r="48" spans="1:13" x14ac:dyDescent="0.2">
      <c r="A48" s="615">
        <v>1984</v>
      </c>
      <c r="B48" s="610">
        <v>39.627000000000002</v>
      </c>
      <c r="C48" s="610">
        <v>4660.558</v>
      </c>
      <c r="D48" s="610">
        <v>1530.7139999999999</v>
      </c>
      <c r="E48" s="610">
        <v>6230.8990000000003</v>
      </c>
      <c r="F48" s="610" t="s">
        <v>930</v>
      </c>
      <c r="G48" s="610" t="s">
        <v>930</v>
      </c>
      <c r="H48" s="610">
        <v>980</v>
      </c>
      <c r="I48">
        <v>980</v>
      </c>
      <c r="J48">
        <v>7210.8990000000003</v>
      </c>
      <c r="K48">
        <v>2661.6729999999998</v>
      </c>
      <c r="L48" s="610">
        <v>6086.991</v>
      </c>
      <c r="M48" s="610">
        <v>15959.563</v>
      </c>
    </row>
    <row r="49" spans="1:13" x14ac:dyDescent="0.2">
      <c r="A49" s="615">
        <v>1985</v>
      </c>
      <c r="B49" s="610">
        <v>38.756999999999998</v>
      </c>
      <c r="C49" s="610">
        <v>4534.2820000000002</v>
      </c>
      <c r="D49" s="610">
        <v>1565.18</v>
      </c>
      <c r="E49" s="610">
        <v>6138.2190000000001</v>
      </c>
      <c r="F49" s="610" t="s">
        <v>930</v>
      </c>
      <c r="G49" s="610" t="s">
        <v>930</v>
      </c>
      <c r="H49" s="610">
        <v>1010</v>
      </c>
      <c r="I49">
        <v>1010</v>
      </c>
      <c r="J49">
        <v>7148.2190000000001</v>
      </c>
      <c r="K49">
        <v>2708.902</v>
      </c>
      <c r="L49" s="610">
        <v>6184.2129999999997</v>
      </c>
      <c r="M49" s="610">
        <v>16041.334000000001</v>
      </c>
    </row>
    <row r="50" spans="1:13" x14ac:dyDescent="0.2">
      <c r="A50" s="615">
        <v>1986</v>
      </c>
      <c r="B50" s="610">
        <v>40.466999999999999</v>
      </c>
      <c r="C50" s="610">
        <v>4405.1559999999999</v>
      </c>
      <c r="D50" s="610">
        <v>1540.567</v>
      </c>
      <c r="E50" s="610">
        <v>5986.19</v>
      </c>
      <c r="F50" s="610" t="s">
        <v>930</v>
      </c>
      <c r="G50" s="610" t="s">
        <v>930</v>
      </c>
      <c r="H50" s="610">
        <v>920</v>
      </c>
      <c r="I50">
        <v>920</v>
      </c>
      <c r="J50">
        <v>6906.19</v>
      </c>
      <c r="K50">
        <v>2794.7289999999998</v>
      </c>
      <c r="L50" s="610">
        <v>6274.19</v>
      </c>
      <c r="M50" s="610">
        <v>15975.109</v>
      </c>
    </row>
    <row r="51" spans="1:13" x14ac:dyDescent="0.2">
      <c r="A51" s="615">
        <v>1987</v>
      </c>
      <c r="B51" s="610">
        <v>37.218000000000004</v>
      </c>
      <c r="C51" s="610">
        <v>4419.5749999999998</v>
      </c>
      <c r="D51" s="610">
        <v>1616.5809999999999</v>
      </c>
      <c r="E51" s="610">
        <v>6073.3739999999998</v>
      </c>
      <c r="F51" s="610" t="s">
        <v>930</v>
      </c>
      <c r="G51" s="610" t="s">
        <v>930</v>
      </c>
      <c r="H51" s="610">
        <v>850</v>
      </c>
      <c r="I51">
        <v>850</v>
      </c>
      <c r="J51">
        <v>6923.3739999999998</v>
      </c>
      <c r="K51">
        <v>2901.6</v>
      </c>
      <c r="L51" s="610">
        <v>6438.24</v>
      </c>
      <c r="M51" s="610">
        <v>16263.214</v>
      </c>
    </row>
    <row r="52" spans="1:13" x14ac:dyDescent="0.2">
      <c r="A52" s="615">
        <v>1988</v>
      </c>
      <c r="B52" s="610">
        <v>36.972999999999999</v>
      </c>
      <c r="C52" s="610">
        <v>4735.0829999999996</v>
      </c>
      <c r="D52" s="610">
        <v>1674.729</v>
      </c>
      <c r="E52" s="610">
        <v>6446.7849999999999</v>
      </c>
      <c r="F52" s="610" t="s">
        <v>930</v>
      </c>
      <c r="G52" s="610" t="s">
        <v>930</v>
      </c>
      <c r="H52" s="610">
        <v>910</v>
      </c>
      <c r="I52">
        <v>910</v>
      </c>
      <c r="J52">
        <v>7356.7849999999999</v>
      </c>
      <c r="K52">
        <v>3046.4589999999998</v>
      </c>
      <c r="L52" s="610">
        <v>6729.3689999999997</v>
      </c>
      <c r="M52" s="610">
        <v>17132.613000000001</v>
      </c>
    </row>
    <row r="53" spans="1:13" x14ac:dyDescent="0.2">
      <c r="A53" s="615">
        <v>1989</v>
      </c>
      <c r="B53" s="610">
        <v>30.63</v>
      </c>
      <c r="C53" s="610">
        <v>4898.6350000000002</v>
      </c>
      <c r="D53" s="610">
        <v>1660.251</v>
      </c>
      <c r="E53" s="610">
        <v>6589.5159999999996</v>
      </c>
      <c r="F53" s="610">
        <v>5</v>
      </c>
      <c r="G53" s="610">
        <v>52.426000000000002</v>
      </c>
      <c r="H53" s="610">
        <v>920</v>
      </c>
      <c r="I53">
        <v>920</v>
      </c>
      <c r="J53">
        <v>7566.942</v>
      </c>
      <c r="K53">
        <v>3089.65</v>
      </c>
      <c r="L53" s="610">
        <v>7129.1419999999998</v>
      </c>
      <c r="M53" s="610">
        <v>17785.735000000001</v>
      </c>
    </row>
    <row r="54" spans="1:13" x14ac:dyDescent="0.2">
      <c r="A54" s="615">
        <v>1990</v>
      </c>
      <c r="B54" s="610">
        <v>31.114000000000001</v>
      </c>
      <c r="C54" s="610">
        <v>4490.9129999999996</v>
      </c>
      <c r="D54" s="610">
        <v>1394.175</v>
      </c>
      <c r="E54" s="610">
        <v>5916.2020000000002</v>
      </c>
      <c r="F54" s="610">
        <v>5.5</v>
      </c>
      <c r="G54" s="610">
        <v>55.600999999999999</v>
      </c>
      <c r="H54" s="610">
        <v>580</v>
      </c>
      <c r="I54">
        <v>580</v>
      </c>
      <c r="J54">
        <v>6557.3040000000001</v>
      </c>
      <c r="K54">
        <v>3152.752</v>
      </c>
      <c r="L54" s="610">
        <v>7235.241</v>
      </c>
      <c r="M54" s="610">
        <v>16945.296999999999</v>
      </c>
    </row>
    <row r="55" spans="1:13" x14ac:dyDescent="0.2">
      <c r="A55" s="615">
        <v>1991</v>
      </c>
      <c r="B55" s="610">
        <v>25.355</v>
      </c>
      <c r="C55" s="610">
        <v>4667.223</v>
      </c>
      <c r="D55" s="610">
        <v>1380.8520000000001</v>
      </c>
      <c r="E55" s="610">
        <v>6073.4290000000001</v>
      </c>
      <c r="F55" s="610">
        <v>5.9</v>
      </c>
      <c r="G55" s="610">
        <v>57.43</v>
      </c>
      <c r="H55" s="610">
        <v>610</v>
      </c>
      <c r="I55">
        <v>610</v>
      </c>
      <c r="J55">
        <v>6746.759</v>
      </c>
      <c r="K55">
        <v>3259.884</v>
      </c>
      <c r="L55" s="610">
        <v>7413.6660000000002</v>
      </c>
      <c r="M55" s="610">
        <v>17420.310000000001</v>
      </c>
    </row>
    <row r="56" spans="1:13" x14ac:dyDescent="0.2">
      <c r="A56" s="615">
        <v>1992</v>
      </c>
      <c r="B56" s="610">
        <v>25.588999999999999</v>
      </c>
      <c r="C56" s="610">
        <v>4804.5810000000001</v>
      </c>
      <c r="D56" s="610">
        <v>1414.075</v>
      </c>
      <c r="E56" s="610">
        <v>6244.2449999999999</v>
      </c>
      <c r="F56" s="610">
        <v>6.4</v>
      </c>
      <c r="G56" s="610">
        <v>59.542999999999999</v>
      </c>
      <c r="H56" s="610">
        <v>640</v>
      </c>
      <c r="I56">
        <v>640</v>
      </c>
      <c r="J56">
        <v>6950.1880000000001</v>
      </c>
      <c r="K56">
        <v>3193.4229999999998</v>
      </c>
      <c r="L56" s="610">
        <v>7212.2290000000003</v>
      </c>
      <c r="M56" s="610">
        <v>17355.841</v>
      </c>
    </row>
    <row r="57" spans="1:13" x14ac:dyDescent="0.2">
      <c r="A57" s="615">
        <v>1993</v>
      </c>
      <c r="B57" s="610">
        <v>25.748999999999999</v>
      </c>
      <c r="C57" s="610">
        <v>5063.2979999999998</v>
      </c>
      <c r="D57" s="610">
        <v>1438.989</v>
      </c>
      <c r="E57" s="610">
        <v>6528.0360000000001</v>
      </c>
      <c r="F57" s="610">
        <v>6.8</v>
      </c>
      <c r="G57" s="610">
        <v>61.292000000000002</v>
      </c>
      <c r="H57" s="610">
        <v>550</v>
      </c>
      <c r="I57">
        <v>550</v>
      </c>
      <c r="J57">
        <v>7146.1289999999999</v>
      </c>
      <c r="K57">
        <v>3394.192</v>
      </c>
      <c r="L57" s="610">
        <v>7677.3670000000002</v>
      </c>
      <c r="M57" s="610">
        <v>18217.687999999998</v>
      </c>
    </row>
    <row r="58" spans="1:13" x14ac:dyDescent="0.2">
      <c r="A58" s="615">
        <v>1994</v>
      </c>
      <c r="B58" s="610">
        <v>20.844999999999999</v>
      </c>
      <c r="C58" s="610">
        <v>4959.84</v>
      </c>
      <c r="D58" s="610">
        <v>1408.4010000000001</v>
      </c>
      <c r="E58" s="610">
        <v>6389.085</v>
      </c>
      <c r="F58" s="610">
        <v>6.2</v>
      </c>
      <c r="G58" s="610">
        <v>63.082000000000001</v>
      </c>
      <c r="H58" s="610">
        <v>520</v>
      </c>
      <c r="I58">
        <v>520</v>
      </c>
      <c r="J58">
        <v>6978.3670000000002</v>
      </c>
      <c r="K58">
        <v>3440.9389999999999</v>
      </c>
      <c r="L58" s="610">
        <v>7693.1260000000002</v>
      </c>
      <c r="M58" s="610">
        <v>18112.432000000001</v>
      </c>
    </row>
    <row r="59" spans="1:13" x14ac:dyDescent="0.2">
      <c r="A59" s="615">
        <v>1995</v>
      </c>
      <c r="B59" s="610">
        <v>17.451000000000001</v>
      </c>
      <c r="C59" s="610">
        <v>4954.1890000000003</v>
      </c>
      <c r="D59" s="610">
        <v>1373.8589999999999</v>
      </c>
      <c r="E59" s="610">
        <v>6345.4989999999998</v>
      </c>
      <c r="F59" s="610">
        <v>6.6</v>
      </c>
      <c r="G59" s="610">
        <v>64.224000000000004</v>
      </c>
      <c r="H59" s="610">
        <v>520</v>
      </c>
      <c r="I59">
        <v>520</v>
      </c>
      <c r="J59">
        <v>6936.3230000000003</v>
      </c>
      <c r="K59">
        <v>3557.0149999999999</v>
      </c>
      <c r="L59" s="610">
        <v>8025.625</v>
      </c>
      <c r="M59" s="610">
        <v>18518.963</v>
      </c>
    </row>
    <row r="60" spans="1:13" x14ac:dyDescent="0.2">
      <c r="A60" s="615">
        <v>1996</v>
      </c>
      <c r="B60" s="610">
        <v>16.584</v>
      </c>
      <c r="C60" s="610">
        <v>5354.3890000000001</v>
      </c>
      <c r="D60" s="610">
        <v>1483.5229999999999</v>
      </c>
      <c r="E60" s="610">
        <v>6854.4949999999999</v>
      </c>
      <c r="F60" s="610">
        <v>7</v>
      </c>
      <c r="G60" s="610">
        <v>65.028000000000006</v>
      </c>
      <c r="H60" s="610">
        <v>540</v>
      </c>
      <c r="I60">
        <v>540</v>
      </c>
      <c r="J60">
        <v>7466.5230000000001</v>
      </c>
      <c r="K60">
        <v>3693.53</v>
      </c>
      <c r="L60" s="610">
        <v>8344.3359999999993</v>
      </c>
      <c r="M60" s="610">
        <v>19504.388999999999</v>
      </c>
    </row>
    <row r="61" spans="1:13" x14ac:dyDescent="0.2">
      <c r="A61" s="615">
        <v>1997</v>
      </c>
      <c r="B61" s="610">
        <v>15.992000000000001</v>
      </c>
      <c r="C61" s="610">
        <v>5092.9189999999999</v>
      </c>
      <c r="D61" s="610">
        <v>1422.124</v>
      </c>
      <c r="E61" s="610">
        <v>6531.0360000000001</v>
      </c>
      <c r="F61" s="610">
        <v>7.5</v>
      </c>
      <c r="G61" s="610">
        <v>64.366</v>
      </c>
      <c r="H61" s="610">
        <v>430</v>
      </c>
      <c r="I61">
        <v>430</v>
      </c>
      <c r="J61">
        <v>7032.9009999999998</v>
      </c>
      <c r="K61">
        <v>3670.9029999999998</v>
      </c>
      <c r="L61" s="610">
        <v>8261.143</v>
      </c>
      <c r="M61" s="610">
        <v>18964.947</v>
      </c>
    </row>
    <row r="62" spans="1:13" x14ac:dyDescent="0.2">
      <c r="A62" s="615">
        <v>1998</v>
      </c>
      <c r="B62" s="610">
        <v>11.548</v>
      </c>
      <c r="C62" s="610">
        <v>4646.0870000000004</v>
      </c>
      <c r="D62" s="610">
        <v>1304.1099999999999</v>
      </c>
      <c r="E62" s="610">
        <v>5961.7460000000001</v>
      </c>
      <c r="F62" s="610">
        <v>7.7</v>
      </c>
      <c r="G62" s="610">
        <v>63.929000000000002</v>
      </c>
      <c r="H62" s="610">
        <v>380</v>
      </c>
      <c r="I62">
        <v>380</v>
      </c>
      <c r="J62">
        <v>6413.375</v>
      </c>
      <c r="K62">
        <v>3855.9319999999998</v>
      </c>
      <c r="L62" s="610">
        <v>8685.6119999999992</v>
      </c>
      <c r="M62" s="610">
        <v>18954.919000000002</v>
      </c>
    </row>
    <row r="63" spans="1:13" x14ac:dyDescent="0.2">
      <c r="A63" s="615">
        <v>1999</v>
      </c>
      <c r="B63" s="610">
        <v>13.981</v>
      </c>
      <c r="C63" s="610">
        <v>4834.8990000000003</v>
      </c>
      <c r="D63" s="610">
        <v>1464.903</v>
      </c>
      <c r="E63" s="610">
        <v>6313.7830000000004</v>
      </c>
      <c r="F63" s="610">
        <v>8.5</v>
      </c>
      <c r="G63" s="610">
        <v>62.874000000000002</v>
      </c>
      <c r="H63" s="610">
        <v>390</v>
      </c>
      <c r="I63">
        <v>390</v>
      </c>
      <c r="J63">
        <v>6775.1570000000002</v>
      </c>
      <c r="K63">
        <v>3906.4780000000001</v>
      </c>
      <c r="L63" s="610">
        <v>8875.2950000000001</v>
      </c>
      <c r="M63" s="610">
        <v>19556.93</v>
      </c>
    </row>
    <row r="64" spans="1:13" x14ac:dyDescent="0.2">
      <c r="A64" s="615">
        <v>2000</v>
      </c>
      <c r="B64" s="610">
        <v>11.358000000000001</v>
      </c>
      <c r="C64" s="610">
        <v>5104.5929999999998</v>
      </c>
      <c r="D64" s="610">
        <v>1554.2629999999999</v>
      </c>
      <c r="E64" s="610">
        <v>6670.2129999999997</v>
      </c>
      <c r="F64" s="610">
        <v>8.6</v>
      </c>
      <c r="G64" s="610">
        <v>60.554000000000002</v>
      </c>
      <c r="H64" s="610">
        <v>420</v>
      </c>
      <c r="I64">
        <v>420</v>
      </c>
      <c r="J64">
        <v>7159.3670000000002</v>
      </c>
      <c r="K64">
        <v>4068.627</v>
      </c>
      <c r="L64" s="610">
        <v>9196.8889999999992</v>
      </c>
      <c r="M64" s="610">
        <v>20424.883000000002</v>
      </c>
    </row>
    <row r="65" spans="1:13" x14ac:dyDescent="0.2">
      <c r="A65" s="615">
        <v>2001</v>
      </c>
      <c r="B65" s="610">
        <v>11.971</v>
      </c>
      <c r="C65" s="610">
        <v>4889.018</v>
      </c>
      <c r="D65" s="610">
        <v>1529.0909999999999</v>
      </c>
      <c r="E65" s="610">
        <v>6430.08</v>
      </c>
      <c r="F65" s="610">
        <v>9.4499999999999993</v>
      </c>
      <c r="G65" s="610">
        <v>58.658999999999999</v>
      </c>
      <c r="H65" s="610">
        <v>370</v>
      </c>
      <c r="I65">
        <v>370</v>
      </c>
      <c r="J65">
        <v>6868.1890000000003</v>
      </c>
      <c r="K65">
        <v>4099.8819999999996</v>
      </c>
      <c r="L65" s="610">
        <v>9074.0059999999994</v>
      </c>
      <c r="M65" s="610">
        <v>20042.076000000001</v>
      </c>
    </row>
    <row r="66" spans="1:13" x14ac:dyDescent="0.2">
      <c r="A66" s="615">
        <v>2002</v>
      </c>
      <c r="B66" s="610">
        <v>12.247999999999999</v>
      </c>
      <c r="C66" s="610">
        <v>4994.9939999999997</v>
      </c>
      <c r="D66" s="610">
        <v>1456.92</v>
      </c>
      <c r="E66" s="610">
        <v>6464.1620000000003</v>
      </c>
      <c r="F66" s="610">
        <v>10.204000000000001</v>
      </c>
      <c r="G66" s="610">
        <v>57.362000000000002</v>
      </c>
      <c r="H66" s="610">
        <v>380</v>
      </c>
      <c r="I66">
        <v>380</v>
      </c>
      <c r="J66">
        <v>6911.7280000000001</v>
      </c>
      <c r="K66">
        <v>4316.7939999999999</v>
      </c>
      <c r="L66" s="610">
        <v>9562.2739999999994</v>
      </c>
      <c r="M66" s="610">
        <v>20790.795999999998</v>
      </c>
    </row>
    <row r="67" spans="1:13" x14ac:dyDescent="0.2">
      <c r="A67" s="615">
        <v>2003</v>
      </c>
      <c r="B67" s="610">
        <v>12.247</v>
      </c>
      <c r="C67" s="610">
        <v>5209.4279999999999</v>
      </c>
      <c r="D67" s="610">
        <v>1546.819</v>
      </c>
      <c r="E67" s="610">
        <v>6768.4939999999997</v>
      </c>
      <c r="F67" s="610">
        <v>13</v>
      </c>
      <c r="G67" s="610">
        <v>56.540999999999997</v>
      </c>
      <c r="H67" s="610">
        <v>400</v>
      </c>
      <c r="I67">
        <v>400</v>
      </c>
      <c r="J67">
        <v>7238.0349999999999</v>
      </c>
      <c r="K67">
        <v>4353.1109999999999</v>
      </c>
      <c r="L67" s="610">
        <v>9533.9230000000007</v>
      </c>
      <c r="M67" s="610">
        <v>21125.069</v>
      </c>
    </row>
    <row r="68" spans="1:13" x14ac:dyDescent="0.2">
      <c r="A68" s="615">
        <v>2004</v>
      </c>
      <c r="B68" s="610">
        <v>11.433999999999999</v>
      </c>
      <c r="C68" s="610">
        <v>4980.8310000000001</v>
      </c>
      <c r="D68" s="610">
        <v>1520.2929999999999</v>
      </c>
      <c r="E68" s="610">
        <v>6512.558</v>
      </c>
      <c r="F68" s="610">
        <v>14</v>
      </c>
      <c r="G68" s="610">
        <v>56.923999999999999</v>
      </c>
      <c r="H68" s="610">
        <v>410</v>
      </c>
      <c r="I68">
        <v>410</v>
      </c>
      <c r="J68">
        <v>6993.482</v>
      </c>
      <c r="K68">
        <v>4408.241</v>
      </c>
      <c r="L68" s="610">
        <v>9690.7129999999997</v>
      </c>
      <c r="M68" s="610">
        <v>21092.436000000002</v>
      </c>
    </row>
    <row r="69" spans="1:13" x14ac:dyDescent="0.2">
      <c r="A69" s="615">
        <v>2005</v>
      </c>
      <c r="B69" s="610">
        <v>8.4350000000000005</v>
      </c>
      <c r="C69" s="610">
        <v>4946.3540000000003</v>
      </c>
      <c r="D69" s="610">
        <v>1450.84</v>
      </c>
      <c r="E69" s="610">
        <v>6405.6279999999997</v>
      </c>
      <c r="F69" s="610">
        <v>15.9</v>
      </c>
      <c r="G69" s="610">
        <v>57.942999999999998</v>
      </c>
      <c r="H69" s="610">
        <v>430</v>
      </c>
      <c r="I69">
        <v>430</v>
      </c>
      <c r="J69">
        <v>6909.4709999999995</v>
      </c>
      <c r="K69">
        <v>4637.683</v>
      </c>
      <c r="L69" s="610">
        <v>10078.923000000001</v>
      </c>
      <c r="M69" s="610">
        <v>21626.077000000001</v>
      </c>
    </row>
    <row r="70" spans="1:13" x14ac:dyDescent="0.2">
      <c r="A70" s="615">
        <v>2006</v>
      </c>
      <c r="B70" s="610">
        <v>6.4080000000000004</v>
      </c>
      <c r="C70" s="610">
        <v>4475.9129999999996</v>
      </c>
      <c r="D70" s="610">
        <v>1223.961</v>
      </c>
      <c r="E70" s="610">
        <v>5706.2820000000002</v>
      </c>
      <c r="F70" s="610">
        <v>18.3</v>
      </c>
      <c r="G70" s="610">
        <v>63.405000000000001</v>
      </c>
      <c r="H70" s="610">
        <v>380</v>
      </c>
      <c r="I70">
        <v>380</v>
      </c>
      <c r="J70">
        <v>6167.9870000000001</v>
      </c>
      <c r="K70">
        <v>4611.3860000000004</v>
      </c>
      <c r="L70" s="610">
        <v>9908.6309999999994</v>
      </c>
      <c r="M70" s="610">
        <v>20688.005000000001</v>
      </c>
    </row>
    <row r="71" spans="1:13" x14ac:dyDescent="0.2">
      <c r="A71" s="615">
        <v>2007</v>
      </c>
      <c r="B71" s="610">
        <v>7.782</v>
      </c>
      <c r="C71" s="610">
        <v>4835.4399999999996</v>
      </c>
      <c r="D71" s="610">
        <v>1253.6500000000001</v>
      </c>
      <c r="E71" s="610">
        <v>6096.8720000000003</v>
      </c>
      <c r="F71" s="610">
        <v>22</v>
      </c>
      <c r="G71" s="610">
        <v>69.61</v>
      </c>
      <c r="H71" s="610">
        <v>420</v>
      </c>
      <c r="I71">
        <v>420</v>
      </c>
      <c r="J71">
        <v>6608.482</v>
      </c>
      <c r="K71">
        <v>4750.326</v>
      </c>
      <c r="L71" s="610">
        <v>10183.298000000001</v>
      </c>
      <c r="M71" s="610">
        <v>21542.106</v>
      </c>
    </row>
    <row r="72" spans="1:13" x14ac:dyDescent="0.2">
      <c r="A72" s="615">
        <v>2008</v>
      </c>
      <c r="B72" s="610" t="s">
        <v>930</v>
      </c>
      <c r="C72" s="610">
        <v>5010.0609999999997</v>
      </c>
      <c r="D72" s="610">
        <v>1329.6279999999999</v>
      </c>
      <c r="E72" s="610">
        <v>6339.6890000000003</v>
      </c>
      <c r="F72" s="610">
        <v>26.4</v>
      </c>
      <c r="G72" s="610">
        <v>80.25</v>
      </c>
      <c r="H72" s="610">
        <v>470</v>
      </c>
      <c r="I72">
        <v>470</v>
      </c>
      <c r="J72">
        <v>6916.3389999999999</v>
      </c>
      <c r="K72">
        <v>4708.4960000000001</v>
      </c>
      <c r="L72" s="610">
        <v>10070.219999999999</v>
      </c>
      <c r="M72" s="610">
        <v>21695.054</v>
      </c>
    </row>
    <row r="73" spans="1:13" x14ac:dyDescent="0.2">
      <c r="A73" s="615">
        <v>2009</v>
      </c>
      <c r="B73" s="610" t="s">
        <v>930</v>
      </c>
      <c r="C73" s="610">
        <v>4883.1120000000001</v>
      </c>
      <c r="D73" s="610">
        <v>1161.374</v>
      </c>
      <c r="E73" s="610">
        <v>6044.4859999999999</v>
      </c>
      <c r="F73" s="610">
        <v>32.799999999999997</v>
      </c>
      <c r="G73" s="610">
        <v>89.067999999999998</v>
      </c>
      <c r="H73" s="610">
        <v>500</v>
      </c>
      <c r="I73">
        <v>500</v>
      </c>
      <c r="J73">
        <v>6666.3540000000003</v>
      </c>
      <c r="K73">
        <v>4655.5870000000004</v>
      </c>
      <c r="L73" s="610">
        <v>9788.6890000000003</v>
      </c>
      <c r="M73" s="610">
        <v>21110.63</v>
      </c>
    </row>
    <row r="74" spans="1:13" x14ac:dyDescent="0.2">
      <c r="A74" s="615">
        <v>2010</v>
      </c>
      <c r="B74" s="610" t="s">
        <v>930</v>
      </c>
      <c r="C74" s="610">
        <v>4878.1109999999999</v>
      </c>
      <c r="D74" s="610">
        <v>1125.318</v>
      </c>
      <c r="E74" s="610">
        <v>6003.4290000000001</v>
      </c>
      <c r="F74" s="610">
        <v>36.799999999999997</v>
      </c>
      <c r="G74" s="610">
        <v>114.075</v>
      </c>
      <c r="H74" s="610">
        <v>440</v>
      </c>
      <c r="I74">
        <v>440</v>
      </c>
      <c r="J74">
        <v>6594.3040000000001</v>
      </c>
      <c r="K74">
        <v>4932.7569999999996</v>
      </c>
      <c r="L74" s="610">
        <v>10325.968999999999</v>
      </c>
      <c r="M74" s="610">
        <v>21853.03</v>
      </c>
    </row>
    <row r="75" spans="1:13" x14ac:dyDescent="0.2">
      <c r="A75" s="615">
        <v>2011</v>
      </c>
      <c r="B75" s="610" t="s">
        <v>930</v>
      </c>
      <c r="C75" s="610">
        <v>4804.5789999999997</v>
      </c>
      <c r="D75" s="610">
        <v>1052.0170000000001</v>
      </c>
      <c r="E75" s="610">
        <v>5856.5950000000003</v>
      </c>
      <c r="F75" s="610">
        <v>39.6</v>
      </c>
      <c r="G75" s="610">
        <v>153.42500000000001</v>
      </c>
      <c r="H75" s="610">
        <v>450</v>
      </c>
      <c r="I75">
        <v>450</v>
      </c>
      <c r="J75">
        <v>6499.62</v>
      </c>
      <c r="K75">
        <v>4854.5969999999998</v>
      </c>
      <c r="L75" s="610">
        <v>10057.227000000001</v>
      </c>
      <c r="M75" s="610">
        <v>21411.445</v>
      </c>
    </row>
    <row r="76" spans="1:13" x14ac:dyDescent="0.2">
      <c r="A76" s="615">
        <v>2012</v>
      </c>
      <c r="B76" s="610" t="s">
        <v>930</v>
      </c>
      <c r="C76" s="610">
        <v>4241.5320000000002</v>
      </c>
      <c r="D76" s="610">
        <v>895.87900000000002</v>
      </c>
      <c r="E76" s="610">
        <v>5137.41</v>
      </c>
      <c r="F76" s="610">
        <v>39.6</v>
      </c>
      <c r="G76" s="610">
        <v>192.87700000000001</v>
      </c>
      <c r="H76" s="610">
        <v>420</v>
      </c>
      <c r="I76">
        <v>420</v>
      </c>
      <c r="J76">
        <v>5783.1880000000001</v>
      </c>
      <c r="K76">
        <v>4689.8440000000001</v>
      </c>
      <c r="L76" s="610">
        <v>9497.866</v>
      </c>
      <c r="M76" s="610">
        <v>19970.898000000001</v>
      </c>
    </row>
    <row r="77" spans="1:13" x14ac:dyDescent="0.2">
      <c r="A77" s="615">
        <v>2013</v>
      </c>
      <c r="B77" s="610" t="s">
        <v>930</v>
      </c>
      <c r="C77" s="610">
        <v>5053.01</v>
      </c>
      <c r="D77" s="610">
        <v>934.90899999999999</v>
      </c>
      <c r="E77" s="610">
        <v>5987.9179999999997</v>
      </c>
      <c r="I77">
        <v>580</v>
      </c>
      <c r="J77">
        <v>6826.4989999999998</v>
      </c>
      <c r="K77">
        <v>4746.3980000000001</v>
      </c>
      <c r="L77" s="610">
        <v>9709.7749999999996</v>
      </c>
      <c r="M77" s="610">
        <v>21282.672999999999</v>
      </c>
    </row>
  </sheetData>
  <pageMargins left="0.75" right="0.75" top="1" bottom="1" header="0.5" footer="0.5"/>
  <pageSetup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5"/>
  <sheetViews>
    <sheetView workbookViewId="0">
      <pane xSplit="1" ySplit="12" topLeftCell="J492" activePane="bottomRight" state="frozen"/>
      <selection pane="topRight"/>
      <selection pane="bottomLeft"/>
      <selection pane="bottomRight" activeCell="A517" sqref="A517"/>
    </sheetView>
  </sheetViews>
  <sheetFormatPr defaultRowHeight="12.75" x14ac:dyDescent="0.2"/>
  <cols>
    <col min="1" max="1" width="58" style="610" customWidth="1"/>
    <col min="2" max="2" width="40.5703125" style="610" customWidth="1"/>
    <col min="3" max="3" width="87.28515625" style="610" customWidth="1"/>
    <col min="4" max="4" width="46" style="610" customWidth="1"/>
    <col min="5" max="5" width="53.140625" style="610" customWidth="1"/>
    <col min="6" max="6" width="54.7109375" style="610" customWidth="1"/>
    <col min="7" max="8" width="51.85546875" style="610" customWidth="1"/>
    <col min="9" max="9" width="59.42578125" style="610" customWidth="1"/>
    <col min="10" max="10" width="56.42578125" style="610" customWidth="1"/>
    <col min="11" max="11" width="46.140625" style="610" customWidth="1"/>
    <col min="12" max="12" width="50.28515625" style="610" customWidth="1"/>
    <col min="13" max="13" width="48.42578125" style="610" customWidth="1"/>
    <col min="14" max="256" width="9.140625" style="610"/>
    <col min="257" max="257" width="58" style="610" customWidth="1"/>
    <col min="258" max="258" width="40.5703125" style="610" customWidth="1"/>
    <col min="259" max="259" width="87.28515625" style="610" customWidth="1"/>
    <col min="260" max="260" width="46" style="610" customWidth="1"/>
    <col min="261" max="261" width="53.140625" style="610" customWidth="1"/>
    <col min="262" max="262" width="54.7109375" style="610" customWidth="1"/>
    <col min="263" max="264" width="51.85546875" style="610" customWidth="1"/>
    <col min="265" max="265" width="59.42578125" style="610" customWidth="1"/>
    <col min="266" max="266" width="56.42578125" style="610" customWidth="1"/>
    <col min="267" max="267" width="46.140625" style="610" customWidth="1"/>
    <col min="268" max="268" width="50.28515625" style="610" customWidth="1"/>
    <col min="269" max="269" width="48.42578125" style="610" customWidth="1"/>
    <col min="270" max="512" width="9.140625" style="610"/>
    <col min="513" max="513" width="58" style="610" customWidth="1"/>
    <col min="514" max="514" width="40.5703125" style="610" customWidth="1"/>
    <col min="515" max="515" width="87.28515625" style="610" customWidth="1"/>
    <col min="516" max="516" width="46" style="610" customWidth="1"/>
    <col min="517" max="517" width="53.140625" style="610" customWidth="1"/>
    <col min="518" max="518" width="54.7109375" style="610" customWidth="1"/>
    <col min="519" max="520" width="51.85546875" style="610" customWidth="1"/>
    <col min="521" max="521" width="59.42578125" style="610" customWidth="1"/>
    <col min="522" max="522" width="56.42578125" style="610" customWidth="1"/>
    <col min="523" max="523" width="46.140625" style="610" customWidth="1"/>
    <col min="524" max="524" width="50.28515625" style="610" customWidth="1"/>
    <col min="525" max="525" width="48.42578125" style="610" customWidth="1"/>
    <col min="526" max="768" width="9.140625" style="610"/>
    <col min="769" max="769" width="58" style="610" customWidth="1"/>
    <col min="770" max="770" width="40.5703125" style="610" customWidth="1"/>
    <col min="771" max="771" width="87.28515625" style="610" customWidth="1"/>
    <col min="772" max="772" width="46" style="610" customWidth="1"/>
    <col min="773" max="773" width="53.140625" style="610" customWidth="1"/>
    <col min="774" max="774" width="54.7109375" style="610" customWidth="1"/>
    <col min="775" max="776" width="51.85546875" style="610" customWidth="1"/>
    <col min="777" max="777" width="59.42578125" style="610" customWidth="1"/>
    <col min="778" max="778" width="56.42578125" style="610" customWidth="1"/>
    <col min="779" max="779" width="46.140625" style="610" customWidth="1"/>
    <col min="780" max="780" width="50.28515625" style="610" customWidth="1"/>
    <col min="781" max="781" width="48.42578125" style="610" customWidth="1"/>
    <col min="782" max="1024" width="9.140625" style="610"/>
    <col min="1025" max="1025" width="58" style="610" customWidth="1"/>
    <col min="1026" max="1026" width="40.5703125" style="610" customWidth="1"/>
    <col min="1027" max="1027" width="87.28515625" style="610" customWidth="1"/>
    <col min="1028" max="1028" width="46" style="610" customWidth="1"/>
    <col min="1029" max="1029" width="53.140625" style="610" customWidth="1"/>
    <col min="1030" max="1030" width="54.7109375" style="610" customWidth="1"/>
    <col min="1031" max="1032" width="51.85546875" style="610" customWidth="1"/>
    <col min="1033" max="1033" width="59.42578125" style="610" customWidth="1"/>
    <col min="1034" max="1034" width="56.42578125" style="610" customWidth="1"/>
    <col min="1035" max="1035" width="46.140625" style="610" customWidth="1"/>
    <col min="1036" max="1036" width="50.28515625" style="610" customWidth="1"/>
    <col min="1037" max="1037" width="48.42578125" style="610" customWidth="1"/>
    <col min="1038" max="1280" width="9.140625" style="610"/>
    <col min="1281" max="1281" width="58" style="610" customWidth="1"/>
    <col min="1282" max="1282" width="40.5703125" style="610" customWidth="1"/>
    <col min="1283" max="1283" width="87.28515625" style="610" customWidth="1"/>
    <col min="1284" max="1284" width="46" style="610" customWidth="1"/>
    <col min="1285" max="1285" width="53.140625" style="610" customWidth="1"/>
    <col min="1286" max="1286" width="54.7109375" style="610" customWidth="1"/>
    <col min="1287" max="1288" width="51.85546875" style="610" customWidth="1"/>
    <col min="1289" max="1289" width="59.42578125" style="610" customWidth="1"/>
    <col min="1290" max="1290" width="56.42578125" style="610" customWidth="1"/>
    <col min="1291" max="1291" width="46.140625" style="610" customWidth="1"/>
    <col min="1292" max="1292" width="50.28515625" style="610" customWidth="1"/>
    <col min="1293" max="1293" width="48.42578125" style="610" customWidth="1"/>
    <col min="1294" max="1536" width="9.140625" style="610"/>
    <col min="1537" max="1537" width="58" style="610" customWidth="1"/>
    <col min="1538" max="1538" width="40.5703125" style="610" customWidth="1"/>
    <col min="1539" max="1539" width="87.28515625" style="610" customWidth="1"/>
    <col min="1540" max="1540" width="46" style="610" customWidth="1"/>
    <col min="1541" max="1541" width="53.140625" style="610" customWidth="1"/>
    <col min="1542" max="1542" width="54.7109375" style="610" customWidth="1"/>
    <col min="1543" max="1544" width="51.85546875" style="610" customWidth="1"/>
    <col min="1545" max="1545" width="59.42578125" style="610" customWidth="1"/>
    <col min="1546" max="1546" width="56.42578125" style="610" customWidth="1"/>
    <col min="1547" max="1547" width="46.140625" style="610" customWidth="1"/>
    <col min="1548" max="1548" width="50.28515625" style="610" customWidth="1"/>
    <col min="1549" max="1549" width="48.42578125" style="610" customWidth="1"/>
    <col min="1550" max="1792" width="9.140625" style="610"/>
    <col min="1793" max="1793" width="58" style="610" customWidth="1"/>
    <col min="1794" max="1794" width="40.5703125" style="610" customWidth="1"/>
    <col min="1795" max="1795" width="87.28515625" style="610" customWidth="1"/>
    <col min="1796" max="1796" width="46" style="610" customWidth="1"/>
    <col min="1797" max="1797" width="53.140625" style="610" customWidth="1"/>
    <col min="1798" max="1798" width="54.7109375" style="610" customWidth="1"/>
    <col min="1799" max="1800" width="51.85546875" style="610" customWidth="1"/>
    <col min="1801" max="1801" width="59.42578125" style="610" customWidth="1"/>
    <col min="1802" max="1802" width="56.42578125" style="610" customWidth="1"/>
    <col min="1803" max="1803" width="46.140625" style="610" customWidth="1"/>
    <col min="1804" max="1804" width="50.28515625" style="610" customWidth="1"/>
    <col min="1805" max="1805" width="48.42578125" style="610" customWidth="1"/>
    <col min="1806" max="2048" width="9.140625" style="610"/>
    <col min="2049" max="2049" width="58" style="610" customWidth="1"/>
    <col min="2050" max="2050" width="40.5703125" style="610" customWidth="1"/>
    <col min="2051" max="2051" width="87.28515625" style="610" customWidth="1"/>
    <col min="2052" max="2052" width="46" style="610" customWidth="1"/>
    <col min="2053" max="2053" width="53.140625" style="610" customWidth="1"/>
    <col min="2054" max="2054" width="54.7109375" style="610" customWidth="1"/>
    <col min="2055" max="2056" width="51.85546875" style="610" customWidth="1"/>
    <col min="2057" max="2057" width="59.42578125" style="610" customWidth="1"/>
    <col min="2058" max="2058" width="56.42578125" style="610" customWidth="1"/>
    <col min="2059" max="2059" width="46.140625" style="610" customWidth="1"/>
    <col min="2060" max="2060" width="50.28515625" style="610" customWidth="1"/>
    <col min="2061" max="2061" width="48.42578125" style="610" customWidth="1"/>
    <col min="2062" max="2304" width="9.140625" style="610"/>
    <col min="2305" max="2305" width="58" style="610" customWidth="1"/>
    <col min="2306" max="2306" width="40.5703125" style="610" customWidth="1"/>
    <col min="2307" max="2307" width="87.28515625" style="610" customWidth="1"/>
    <col min="2308" max="2308" width="46" style="610" customWidth="1"/>
    <col min="2309" max="2309" width="53.140625" style="610" customWidth="1"/>
    <col min="2310" max="2310" width="54.7109375" style="610" customWidth="1"/>
    <col min="2311" max="2312" width="51.85546875" style="610" customWidth="1"/>
    <col min="2313" max="2313" width="59.42578125" style="610" customWidth="1"/>
    <col min="2314" max="2314" width="56.42578125" style="610" customWidth="1"/>
    <col min="2315" max="2315" width="46.140625" style="610" customWidth="1"/>
    <col min="2316" max="2316" width="50.28515625" style="610" customWidth="1"/>
    <col min="2317" max="2317" width="48.42578125" style="610" customWidth="1"/>
    <col min="2318" max="2560" width="9.140625" style="610"/>
    <col min="2561" max="2561" width="58" style="610" customWidth="1"/>
    <col min="2562" max="2562" width="40.5703125" style="610" customWidth="1"/>
    <col min="2563" max="2563" width="87.28515625" style="610" customWidth="1"/>
    <col min="2564" max="2564" width="46" style="610" customWidth="1"/>
    <col min="2565" max="2565" width="53.140625" style="610" customWidth="1"/>
    <col min="2566" max="2566" width="54.7109375" style="610" customWidth="1"/>
    <col min="2567" max="2568" width="51.85546875" style="610" customWidth="1"/>
    <col min="2569" max="2569" width="59.42578125" style="610" customWidth="1"/>
    <col min="2570" max="2570" width="56.42578125" style="610" customWidth="1"/>
    <col min="2571" max="2571" width="46.140625" style="610" customWidth="1"/>
    <col min="2572" max="2572" width="50.28515625" style="610" customWidth="1"/>
    <col min="2573" max="2573" width="48.42578125" style="610" customWidth="1"/>
    <col min="2574" max="2816" width="9.140625" style="610"/>
    <col min="2817" max="2817" width="58" style="610" customWidth="1"/>
    <col min="2818" max="2818" width="40.5703125" style="610" customWidth="1"/>
    <col min="2819" max="2819" width="87.28515625" style="610" customWidth="1"/>
    <col min="2820" max="2820" width="46" style="610" customWidth="1"/>
    <col min="2821" max="2821" width="53.140625" style="610" customWidth="1"/>
    <col min="2822" max="2822" width="54.7109375" style="610" customWidth="1"/>
    <col min="2823" max="2824" width="51.85546875" style="610" customWidth="1"/>
    <col min="2825" max="2825" width="59.42578125" style="610" customWidth="1"/>
    <col min="2826" max="2826" width="56.42578125" style="610" customWidth="1"/>
    <col min="2827" max="2827" width="46.140625" style="610" customWidth="1"/>
    <col min="2828" max="2828" width="50.28515625" style="610" customWidth="1"/>
    <col min="2829" max="2829" width="48.42578125" style="610" customWidth="1"/>
    <col min="2830" max="3072" width="9.140625" style="610"/>
    <col min="3073" max="3073" width="58" style="610" customWidth="1"/>
    <col min="3074" max="3074" width="40.5703125" style="610" customWidth="1"/>
    <col min="3075" max="3075" width="87.28515625" style="610" customWidth="1"/>
    <col min="3076" max="3076" width="46" style="610" customWidth="1"/>
    <col min="3077" max="3077" width="53.140625" style="610" customWidth="1"/>
    <col min="3078" max="3078" width="54.7109375" style="610" customWidth="1"/>
    <col min="3079" max="3080" width="51.85546875" style="610" customWidth="1"/>
    <col min="3081" max="3081" width="59.42578125" style="610" customWidth="1"/>
    <col min="3082" max="3082" width="56.42578125" style="610" customWidth="1"/>
    <col min="3083" max="3083" width="46.140625" style="610" customWidth="1"/>
    <col min="3084" max="3084" width="50.28515625" style="610" customWidth="1"/>
    <col min="3085" max="3085" width="48.42578125" style="610" customWidth="1"/>
    <col min="3086" max="3328" width="9.140625" style="610"/>
    <col min="3329" max="3329" width="58" style="610" customWidth="1"/>
    <col min="3330" max="3330" width="40.5703125" style="610" customWidth="1"/>
    <col min="3331" max="3331" width="87.28515625" style="610" customWidth="1"/>
    <col min="3332" max="3332" width="46" style="610" customWidth="1"/>
    <col min="3333" max="3333" width="53.140625" style="610" customWidth="1"/>
    <col min="3334" max="3334" width="54.7109375" style="610" customWidth="1"/>
    <col min="3335" max="3336" width="51.85546875" style="610" customWidth="1"/>
    <col min="3337" max="3337" width="59.42578125" style="610" customWidth="1"/>
    <col min="3338" max="3338" width="56.42578125" style="610" customWidth="1"/>
    <col min="3339" max="3339" width="46.140625" style="610" customWidth="1"/>
    <col min="3340" max="3340" width="50.28515625" style="610" customWidth="1"/>
    <col min="3341" max="3341" width="48.42578125" style="610" customWidth="1"/>
    <col min="3342" max="3584" width="9.140625" style="610"/>
    <col min="3585" max="3585" width="58" style="610" customWidth="1"/>
    <col min="3586" max="3586" width="40.5703125" style="610" customWidth="1"/>
    <col min="3587" max="3587" width="87.28515625" style="610" customWidth="1"/>
    <col min="3588" max="3588" width="46" style="610" customWidth="1"/>
    <col min="3589" max="3589" width="53.140625" style="610" customWidth="1"/>
    <col min="3590" max="3590" width="54.7109375" style="610" customWidth="1"/>
    <col min="3591" max="3592" width="51.85546875" style="610" customWidth="1"/>
    <col min="3593" max="3593" width="59.42578125" style="610" customWidth="1"/>
    <col min="3594" max="3594" width="56.42578125" style="610" customWidth="1"/>
    <col min="3595" max="3595" width="46.140625" style="610" customWidth="1"/>
    <col min="3596" max="3596" width="50.28515625" style="610" customWidth="1"/>
    <col min="3597" max="3597" width="48.42578125" style="610" customWidth="1"/>
    <col min="3598" max="3840" width="9.140625" style="610"/>
    <col min="3841" max="3841" width="58" style="610" customWidth="1"/>
    <col min="3842" max="3842" width="40.5703125" style="610" customWidth="1"/>
    <col min="3843" max="3843" width="87.28515625" style="610" customWidth="1"/>
    <col min="3844" max="3844" width="46" style="610" customWidth="1"/>
    <col min="3845" max="3845" width="53.140625" style="610" customWidth="1"/>
    <col min="3846" max="3846" width="54.7109375" style="610" customWidth="1"/>
    <col min="3847" max="3848" width="51.85546875" style="610" customWidth="1"/>
    <col min="3849" max="3849" width="59.42578125" style="610" customWidth="1"/>
    <col min="3850" max="3850" width="56.42578125" style="610" customWidth="1"/>
    <col min="3851" max="3851" width="46.140625" style="610" customWidth="1"/>
    <col min="3852" max="3852" width="50.28515625" style="610" customWidth="1"/>
    <col min="3853" max="3853" width="48.42578125" style="610" customWidth="1"/>
    <col min="3854" max="4096" width="9.140625" style="610"/>
    <col min="4097" max="4097" width="58" style="610" customWidth="1"/>
    <col min="4098" max="4098" width="40.5703125" style="610" customWidth="1"/>
    <col min="4099" max="4099" width="87.28515625" style="610" customWidth="1"/>
    <col min="4100" max="4100" width="46" style="610" customWidth="1"/>
    <col min="4101" max="4101" width="53.140625" style="610" customWidth="1"/>
    <col min="4102" max="4102" width="54.7109375" style="610" customWidth="1"/>
    <col min="4103" max="4104" width="51.85546875" style="610" customWidth="1"/>
    <col min="4105" max="4105" width="59.42578125" style="610" customWidth="1"/>
    <col min="4106" max="4106" width="56.42578125" style="610" customWidth="1"/>
    <col min="4107" max="4107" width="46.140625" style="610" customWidth="1"/>
    <col min="4108" max="4108" width="50.28515625" style="610" customWidth="1"/>
    <col min="4109" max="4109" width="48.42578125" style="610" customWidth="1"/>
    <col min="4110" max="4352" width="9.140625" style="610"/>
    <col min="4353" max="4353" width="58" style="610" customWidth="1"/>
    <col min="4354" max="4354" width="40.5703125" style="610" customWidth="1"/>
    <col min="4355" max="4355" width="87.28515625" style="610" customWidth="1"/>
    <col min="4356" max="4356" width="46" style="610" customWidth="1"/>
    <col min="4357" max="4357" width="53.140625" style="610" customWidth="1"/>
    <col min="4358" max="4358" width="54.7109375" style="610" customWidth="1"/>
    <col min="4359" max="4360" width="51.85546875" style="610" customWidth="1"/>
    <col min="4361" max="4361" width="59.42578125" style="610" customWidth="1"/>
    <col min="4362" max="4362" width="56.42578125" style="610" customWidth="1"/>
    <col min="4363" max="4363" width="46.140625" style="610" customWidth="1"/>
    <col min="4364" max="4364" width="50.28515625" style="610" customWidth="1"/>
    <col min="4365" max="4365" width="48.42578125" style="610" customWidth="1"/>
    <col min="4366" max="4608" width="9.140625" style="610"/>
    <col min="4609" max="4609" width="58" style="610" customWidth="1"/>
    <col min="4610" max="4610" width="40.5703125" style="610" customWidth="1"/>
    <col min="4611" max="4611" width="87.28515625" style="610" customWidth="1"/>
    <col min="4612" max="4612" width="46" style="610" customWidth="1"/>
    <col min="4613" max="4613" width="53.140625" style="610" customWidth="1"/>
    <col min="4614" max="4614" width="54.7109375" style="610" customWidth="1"/>
    <col min="4615" max="4616" width="51.85546875" style="610" customWidth="1"/>
    <col min="4617" max="4617" width="59.42578125" style="610" customWidth="1"/>
    <col min="4618" max="4618" width="56.42578125" style="610" customWidth="1"/>
    <col min="4619" max="4619" width="46.140625" style="610" customWidth="1"/>
    <col min="4620" max="4620" width="50.28515625" style="610" customWidth="1"/>
    <col min="4621" max="4621" width="48.42578125" style="610" customWidth="1"/>
    <col min="4622" max="4864" width="9.140625" style="610"/>
    <col min="4865" max="4865" width="58" style="610" customWidth="1"/>
    <col min="4866" max="4866" width="40.5703125" style="610" customWidth="1"/>
    <col min="4867" max="4867" width="87.28515625" style="610" customWidth="1"/>
    <col min="4868" max="4868" width="46" style="610" customWidth="1"/>
    <col min="4869" max="4869" width="53.140625" style="610" customWidth="1"/>
    <col min="4870" max="4870" width="54.7109375" style="610" customWidth="1"/>
    <col min="4871" max="4872" width="51.85546875" style="610" customWidth="1"/>
    <col min="4873" max="4873" width="59.42578125" style="610" customWidth="1"/>
    <col min="4874" max="4874" width="56.42578125" style="610" customWidth="1"/>
    <col min="4875" max="4875" width="46.140625" style="610" customWidth="1"/>
    <col min="4876" max="4876" width="50.28515625" style="610" customWidth="1"/>
    <col min="4877" max="4877" width="48.42578125" style="610" customWidth="1"/>
    <col min="4878" max="5120" width="9.140625" style="610"/>
    <col min="5121" max="5121" width="58" style="610" customWidth="1"/>
    <col min="5122" max="5122" width="40.5703125" style="610" customWidth="1"/>
    <col min="5123" max="5123" width="87.28515625" style="610" customWidth="1"/>
    <col min="5124" max="5124" width="46" style="610" customWidth="1"/>
    <col min="5125" max="5125" width="53.140625" style="610" customWidth="1"/>
    <col min="5126" max="5126" width="54.7109375" style="610" customWidth="1"/>
    <col min="5127" max="5128" width="51.85546875" style="610" customWidth="1"/>
    <col min="5129" max="5129" width="59.42578125" style="610" customWidth="1"/>
    <col min="5130" max="5130" width="56.42578125" style="610" customWidth="1"/>
    <col min="5131" max="5131" width="46.140625" style="610" customWidth="1"/>
    <col min="5132" max="5132" width="50.28515625" style="610" customWidth="1"/>
    <col min="5133" max="5133" width="48.42578125" style="610" customWidth="1"/>
    <col min="5134" max="5376" width="9.140625" style="610"/>
    <col min="5377" max="5377" width="58" style="610" customWidth="1"/>
    <col min="5378" max="5378" width="40.5703125" style="610" customWidth="1"/>
    <col min="5379" max="5379" width="87.28515625" style="610" customWidth="1"/>
    <col min="5380" max="5380" width="46" style="610" customWidth="1"/>
    <col min="5381" max="5381" width="53.140625" style="610" customWidth="1"/>
    <col min="5382" max="5382" width="54.7109375" style="610" customWidth="1"/>
    <col min="5383" max="5384" width="51.85546875" style="610" customWidth="1"/>
    <col min="5385" max="5385" width="59.42578125" style="610" customWidth="1"/>
    <col min="5386" max="5386" width="56.42578125" style="610" customWidth="1"/>
    <col min="5387" max="5387" width="46.140625" style="610" customWidth="1"/>
    <col min="5388" max="5388" width="50.28515625" style="610" customWidth="1"/>
    <col min="5389" max="5389" width="48.42578125" style="610" customWidth="1"/>
    <col min="5390" max="5632" width="9.140625" style="610"/>
    <col min="5633" max="5633" width="58" style="610" customWidth="1"/>
    <col min="5634" max="5634" width="40.5703125" style="610" customWidth="1"/>
    <col min="5635" max="5635" width="87.28515625" style="610" customWidth="1"/>
    <col min="5636" max="5636" width="46" style="610" customWidth="1"/>
    <col min="5637" max="5637" width="53.140625" style="610" customWidth="1"/>
    <col min="5638" max="5638" width="54.7109375" style="610" customWidth="1"/>
    <col min="5639" max="5640" width="51.85546875" style="610" customWidth="1"/>
    <col min="5641" max="5641" width="59.42578125" style="610" customWidth="1"/>
    <col min="5642" max="5642" width="56.42578125" style="610" customWidth="1"/>
    <col min="5643" max="5643" width="46.140625" style="610" customWidth="1"/>
    <col min="5644" max="5644" width="50.28515625" style="610" customWidth="1"/>
    <col min="5645" max="5645" width="48.42578125" style="610" customWidth="1"/>
    <col min="5646" max="5888" width="9.140625" style="610"/>
    <col min="5889" max="5889" width="58" style="610" customWidth="1"/>
    <col min="5890" max="5890" width="40.5703125" style="610" customWidth="1"/>
    <col min="5891" max="5891" width="87.28515625" style="610" customWidth="1"/>
    <col min="5892" max="5892" width="46" style="610" customWidth="1"/>
    <col min="5893" max="5893" width="53.140625" style="610" customWidth="1"/>
    <col min="5894" max="5894" width="54.7109375" style="610" customWidth="1"/>
    <col min="5895" max="5896" width="51.85546875" style="610" customWidth="1"/>
    <col min="5897" max="5897" width="59.42578125" style="610" customWidth="1"/>
    <col min="5898" max="5898" width="56.42578125" style="610" customWidth="1"/>
    <col min="5899" max="5899" width="46.140625" style="610" customWidth="1"/>
    <col min="5900" max="5900" width="50.28515625" style="610" customWidth="1"/>
    <col min="5901" max="5901" width="48.42578125" style="610" customWidth="1"/>
    <col min="5902" max="6144" width="9.140625" style="610"/>
    <col min="6145" max="6145" width="58" style="610" customWidth="1"/>
    <col min="6146" max="6146" width="40.5703125" style="610" customWidth="1"/>
    <col min="6147" max="6147" width="87.28515625" style="610" customWidth="1"/>
    <col min="6148" max="6148" width="46" style="610" customWidth="1"/>
    <col min="6149" max="6149" width="53.140625" style="610" customWidth="1"/>
    <col min="6150" max="6150" width="54.7109375" style="610" customWidth="1"/>
    <col min="6151" max="6152" width="51.85546875" style="610" customWidth="1"/>
    <col min="6153" max="6153" width="59.42578125" style="610" customWidth="1"/>
    <col min="6154" max="6154" width="56.42578125" style="610" customWidth="1"/>
    <col min="6155" max="6155" width="46.140625" style="610" customWidth="1"/>
    <col min="6156" max="6156" width="50.28515625" style="610" customWidth="1"/>
    <col min="6157" max="6157" width="48.42578125" style="610" customWidth="1"/>
    <col min="6158" max="6400" width="9.140625" style="610"/>
    <col min="6401" max="6401" width="58" style="610" customWidth="1"/>
    <col min="6402" max="6402" width="40.5703125" style="610" customWidth="1"/>
    <col min="6403" max="6403" width="87.28515625" style="610" customWidth="1"/>
    <col min="6404" max="6404" width="46" style="610" customWidth="1"/>
    <col min="6405" max="6405" width="53.140625" style="610" customWidth="1"/>
    <col min="6406" max="6406" width="54.7109375" style="610" customWidth="1"/>
    <col min="6407" max="6408" width="51.85546875" style="610" customWidth="1"/>
    <col min="6409" max="6409" width="59.42578125" style="610" customWidth="1"/>
    <col min="6410" max="6410" width="56.42578125" style="610" customWidth="1"/>
    <col min="6411" max="6411" width="46.140625" style="610" customWidth="1"/>
    <col min="6412" max="6412" width="50.28515625" style="610" customWidth="1"/>
    <col min="6413" max="6413" width="48.42578125" style="610" customWidth="1"/>
    <col min="6414" max="6656" width="9.140625" style="610"/>
    <col min="6657" max="6657" width="58" style="610" customWidth="1"/>
    <col min="6658" max="6658" width="40.5703125" style="610" customWidth="1"/>
    <col min="6659" max="6659" width="87.28515625" style="610" customWidth="1"/>
    <col min="6660" max="6660" width="46" style="610" customWidth="1"/>
    <col min="6661" max="6661" width="53.140625" style="610" customWidth="1"/>
    <col min="6662" max="6662" width="54.7109375" style="610" customWidth="1"/>
    <col min="6663" max="6664" width="51.85546875" style="610" customWidth="1"/>
    <col min="6665" max="6665" width="59.42578125" style="610" customWidth="1"/>
    <col min="6666" max="6666" width="56.42578125" style="610" customWidth="1"/>
    <col min="6667" max="6667" width="46.140625" style="610" customWidth="1"/>
    <col min="6668" max="6668" width="50.28515625" style="610" customWidth="1"/>
    <col min="6669" max="6669" width="48.42578125" style="610" customWidth="1"/>
    <col min="6670" max="6912" width="9.140625" style="610"/>
    <col min="6913" max="6913" width="58" style="610" customWidth="1"/>
    <col min="6914" max="6914" width="40.5703125" style="610" customWidth="1"/>
    <col min="6915" max="6915" width="87.28515625" style="610" customWidth="1"/>
    <col min="6916" max="6916" width="46" style="610" customWidth="1"/>
    <col min="6917" max="6917" width="53.140625" style="610" customWidth="1"/>
    <col min="6918" max="6918" width="54.7109375" style="610" customWidth="1"/>
    <col min="6919" max="6920" width="51.85546875" style="610" customWidth="1"/>
    <col min="6921" max="6921" width="59.42578125" style="610" customWidth="1"/>
    <col min="6922" max="6922" width="56.42578125" style="610" customWidth="1"/>
    <col min="6923" max="6923" width="46.140625" style="610" customWidth="1"/>
    <col min="6924" max="6924" width="50.28515625" style="610" customWidth="1"/>
    <col min="6925" max="6925" width="48.42578125" style="610" customWidth="1"/>
    <col min="6926" max="7168" width="9.140625" style="610"/>
    <col min="7169" max="7169" width="58" style="610" customWidth="1"/>
    <col min="7170" max="7170" width="40.5703125" style="610" customWidth="1"/>
    <col min="7171" max="7171" width="87.28515625" style="610" customWidth="1"/>
    <col min="7172" max="7172" width="46" style="610" customWidth="1"/>
    <col min="7173" max="7173" width="53.140625" style="610" customWidth="1"/>
    <col min="7174" max="7174" width="54.7109375" style="610" customWidth="1"/>
    <col min="7175" max="7176" width="51.85546875" style="610" customWidth="1"/>
    <col min="7177" max="7177" width="59.42578125" style="610" customWidth="1"/>
    <col min="7178" max="7178" width="56.42578125" style="610" customWidth="1"/>
    <col min="7179" max="7179" width="46.140625" style="610" customWidth="1"/>
    <col min="7180" max="7180" width="50.28515625" style="610" customWidth="1"/>
    <col min="7181" max="7181" width="48.42578125" style="610" customWidth="1"/>
    <col min="7182" max="7424" width="9.140625" style="610"/>
    <col min="7425" max="7425" width="58" style="610" customWidth="1"/>
    <col min="7426" max="7426" width="40.5703125" style="610" customWidth="1"/>
    <col min="7427" max="7427" width="87.28515625" style="610" customWidth="1"/>
    <col min="7428" max="7428" width="46" style="610" customWidth="1"/>
    <col min="7429" max="7429" width="53.140625" style="610" customWidth="1"/>
    <col min="7430" max="7430" width="54.7109375" style="610" customWidth="1"/>
    <col min="7431" max="7432" width="51.85546875" style="610" customWidth="1"/>
    <col min="7433" max="7433" width="59.42578125" style="610" customWidth="1"/>
    <col min="7434" max="7434" width="56.42578125" style="610" customWidth="1"/>
    <col min="7435" max="7435" width="46.140625" style="610" customWidth="1"/>
    <col min="7436" max="7436" width="50.28515625" style="610" customWidth="1"/>
    <col min="7437" max="7437" width="48.42578125" style="610" customWidth="1"/>
    <col min="7438" max="7680" width="9.140625" style="610"/>
    <col min="7681" max="7681" width="58" style="610" customWidth="1"/>
    <col min="7682" max="7682" width="40.5703125" style="610" customWidth="1"/>
    <col min="7683" max="7683" width="87.28515625" style="610" customWidth="1"/>
    <col min="7684" max="7684" width="46" style="610" customWidth="1"/>
    <col min="7685" max="7685" width="53.140625" style="610" customWidth="1"/>
    <col min="7686" max="7686" width="54.7109375" style="610" customWidth="1"/>
    <col min="7687" max="7688" width="51.85546875" style="610" customWidth="1"/>
    <col min="7689" max="7689" width="59.42578125" style="610" customWidth="1"/>
    <col min="7690" max="7690" width="56.42578125" style="610" customWidth="1"/>
    <col min="7691" max="7691" width="46.140625" style="610" customWidth="1"/>
    <col min="7692" max="7692" width="50.28515625" style="610" customWidth="1"/>
    <col min="7693" max="7693" width="48.42578125" style="610" customWidth="1"/>
    <col min="7694" max="7936" width="9.140625" style="610"/>
    <col min="7937" max="7937" width="58" style="610" customWidth="1"/>
    <col min="7938" max="7938" width="40.5703125" style="610" customWidth="1"/>
    <col min="7939" max="7939" width="87.28515625" style="610" customWidth="1"/>
    <col min="7940" max="7940" width="46" style="610" customWidth="1"/>
    <col min="7941" max="7941" width="53.140625" style="610" customWidth="1"/>
    <col min="7942" max="7942" width="54.7109375" style="610" customWidth="1"/>
    <col min="7943" max="7944" width="51.85546875" style="610" customWidth="1"/>
    <col min="7945" max="7945" width="59.42578125" style="610" customWidth="1"/>
    <col min="7946" max="7946" width="56.42578125" style="610" customWidth="1"/>
    <col min="7947" max="7947" width="46.140625" style="610" customWidth="1"/>
    <col min="7948" max="7948" width="50.28515625" style="610" customWidth="1"/>
    <col min="7949" max="7949" width="48.42578125" style="610" customWidth="1"/>
    <col min="7950" max="8192" width="9.140625" style="610"/>
    <col min="8193" max="8193" width="58" style="610" customWidth="1"/>
    <col min="8194" max="8194" width="40.5703125" style="610" customWidth="1"/>
    <col min="8195" max="8195" width="87.28515625" style="610" customWidth="1"/>
    <col min="8196" max="8196" width="46" style="610" customWidth="1"/>
    <col min="8197" max="8197" width="53.140625" style="610" customWidth="1"/>
    <col min="8198" max="8198" width="54.7109375" style="610" customWidth="1"/>
    <col min="8199" max="8200" width="51.85546875" style="610" customWidth="1"/>
    <col min="8201" max="8201" width="59.42578125" style="610" customWidth="1"/>
    <col min="8202" max="8202" width="56.42578125" style="610" customWidth="1"/>
    <col min="8203" max="8203" width="46.140625" style="610" customWidth="1"/>
    <col min="8204" max="8204" width="50.28515625" style="610" customWidth="1"/>
    <col min="8205" max="8205" width="48.42578125" style="610" customWidth="1"/>
    <col min="8206" max="8448" width="9.140625" style="610"/>
    <col min="8449" max="8449" width="58" style="610" customWidth="1"/>
    <col min="8450" max="8450" width="40.5703125" style="610" customWidth="1"/>
    <col min="8451" max="8451" width="87.28515625" style="610" customWidth="1"/>
    <col min="8452" max="8452" width="46" style="610" customWidth="1"/>
    <col min="8453" max="8453" width="53.140625" style="610" customWidth="1"/>
    <col min="8454" max="8454" width="54.7109375" style="610" customWidth="1"/>
    <col min="8455" max="8456" width="51.85546875" style="610" customWidth="1"/>
    <col min="8457" max="8457" width="59.42578125" style="610" customWidth="1"/>
    <col min="8458" max="8458" width="56.42578125" style="610" customWidth="1"/>
    <col min="8459" max="8459" width="46.140625" style="610" customWidth="1"/>
    <col min="8460" max="8460" width="50.28515625" style="610" customWidth="1"/>
    <col min="8461" max="8461" width="48.42578125" style="610" customWidth="1"/>
    <col min="8462" max="8704" width="9.140625" style="610"/>
    <col min="8705" max="8705" width="58" style="610" customWidth="1"/>
    <col min="8706" max="8706" width="40.5703125" style="610" customWidth="1"/>
    <col min="8707" max="8707" width="87.28515625" style="610" customWidth="1"/>
    <col min="8708" max="8708" width="46" style="610" customWidth="1"/>
    <col min="8709" max="8709" width="53.140625" style="610" customWidth="1"/>
    <col min="8710" max="8710" width="54.7109375" style="610" customWidth="1"/>
    <col min="8711" max="8712" width="51.85546875" style="610" customWidth="1"/>
    <col min="8713" max="8713" width="59.42578125" style="610" customWidth="1"/>
    <col min="8714" max="8714" width="56.42578125" style="610" customWidth="1"/>
    <col min="8715" max="8715" width="46.140625" style="610" customWidth="1"/>
    <col min="8716" max="8716" width="50.28515625" style="610" customWidth="1"/>
    <col min="8717" max="8717" width="48.42578125" style="610" customWidth="1"/>
    <col min="8718" max="8960" width="9.140625" style="610"/>
    <col min="8961" max="8961" width="58" style="610" customWidth="1"/>
    <col min="8962" max="8962" width="40.5703125" style="610" customWidth="1"/>
    <col min="8963" max="8963" width="87.28515625" style="610" customWidth="1"/>
    <col min="8964" max="8964" width="46" style="610" customWidth="1"/>
    <col min="8965" max="8965" width="53.140625" style="610" customWidth="1"/>
    <col min="8966" max="8966" width="54.7109375" style="610" customWidth="1"/>
    <col min="8967" max="8968" width="51.85546875" style="610" customWidth="1"/>
    <col min="8969" max="8969" width="59.42578125" style="610" customWidth="1"/>
    <col min="8970" max="8970" width="56.42578125" style="610" customWidth="1"/>
    <col min="8971" max="8971" width="46.140625" style="610" customWidth="1"/>
    <col min="8972" max="8972" width="50.28515625" style="610" customWidth="1"/>
    <col min="8973" max="8973" width="48.42578125" style="610" customWidth="1"/>
    <col min="8974" max="9216" width="9.140625" style="610"/>
    <col min="9217" max="9217" width="58" style="610" customWidth="1"/>
    <col min="9218" max="9218" width="40.5703125" style="610" customWidth="1"/>
    <col min="9219" max="9219" width="87.28515625" style="610" customWidth="1"/>
    <col min="9220" max="9220" width="46" style="610" customWidth="1"/>
    <col min="9221" max="9221" width="53.140625" style="610" customWidth="1"/>
    <col min="9222" max="9222" width="54.7109375" style="610" customWidth="1"/>
    <col min="9223" max="9224" width="51.85546875" style="610" customWidth="1"/>
    <col min="9225" max="9225" width="59.42578125" style="610" customWidth="1"/>
    <col min="9226" max="9226" width="56.42578125" style="610" customWidth="1"/>
    <col min="9227" max="9227" width="46.140625" style="610" customWidth="1"/>
    <col min="9228" max="9228" width="50.28515625" style="610" customWidth="1"/>
    <col min="9229" max="9229" width="48.42578125" style="610" customWidth="1"/>
    <col min="9230" max="9472" width="9.140625" style="610"/>
    <col min="9473" max="9473" width="58" style="610" customWidth="1"/>
    <col min="9474" max="9474" width="40.5703125" style="610" customWidth="1"/>
    <col min="9475" max="9475" width="87.28515625" style="610" customWidth="1"/>
    <col min="9476" max="9476" width="46" style="610" customWidth="1"/>
    <col min="9477" max="9477" width="53.140625" style="610" customWidth="1"/>
    <col min="9478" max="9478" width="54.7109375" style="610" customWidth="1"/>
    <col min="9479" max="9480" width="51.85546875" style="610" customWidth="1"/>
    <col min="9481" max="9481" width="59.42578125" style="610" customWidth="1"/>
    <col min="9482" max="9482" width="56.42578125" style="610" customWidth="1"/>
    <col min="9483" max="9483" width="46.140625" style="610" customWidth="1"/>
    <col min="9484" max="9484" width="50.28515625" style="610" customWidth="1"/>
    <col min="9485" max="9485" width="48.42578125" style="610" customWidth="1"/>
    <col min="9486" max="9728" width="9.140625" style="610"/>
    <col min="9729" max="9729" width="58" style="610" customWidth="1"/>
    <col min="9730" max="9730" width="40.5703125" style="610" customWidth="1"/>
    <col min="9731" max="9731" width="87.28515625" style="610" customWidth="1"/>
    <col min="9732" max="9732" width="46" style="610" customWidth="1"/>
    <col min="9733" max="9733" width="53.140625" style="610" customWidth="1"/>
    <col min="9734" max="9734" width="54.7109375" style="610" customWidth="1"/>
    <col min="9735" max="9736" width="51.85546875" style="610" customWidth="1"/>
    <col min="9737" max="9737" width="59.42578125" style="610" customWidth="1"/>
    <col min="9738" max="9738" width="56.42578125" style="610" customWidth="1"/>
    <col min="9739" max="9739" width="46.140625" style="610" customWidth="1"/>
    <col min="9740" max="9740" width="50.28515625" style="610" customWidth="1"/>
    <col min="9741" max="9741" width="48.42578125" style="610" customWidth="1"/>
    <col min="9742" max="9984" width="9.140625" style="610"/>
    <col min="9985" max="9985" width="58" style="610" customWidth="1"/>
    <col min="9986" max="9986" width="40.5703125" style="610" customWidth="1"/>
    <col min="9987" max="9987" width="87.28515625" style="610" customWidth="1"/>
    <col min="9988" max="9988" width="46" style="610" customWidth="1"/>
    <col min="9989" max="9989" width="53.140625" style="610" customWidth="1"/>
    <col min="9990" max="9990" width="54.7109375" style="610" customWidth="1"/>
    <col min="9991" max="9992" width="51.85546875" style="610" customWidth="1"/>
    <col min="9993" max="9993" width="59.42578125" style="610" customWidth="1"/>
    <col min="9994" max="9994" width="56.42578125" style="610" customWidth="1"/>
    <col min="9995" max="9995" width="46.140625" style="610" customWidth="1"/>
    <col min="9996" max="9996" width="50.28515625" style="610" customWidth="1"/>
    <col min="9997" max="9997" width="48.42578125" style="610" customWidth="1"/>
    <col min="9998" max="10240" width="9.140625" style="610"/>
    <col min="10241" max="10241" width="58" style="610" customWidth="1"/>
    <col min="10242" max="10242" width="40.5703125" style="610" customWidth="1"/>
    <col min="10243" max="10243" width="87.28515625" style="610" customWidth="1"/>
    <col min="10244" max="10244" width="46" style="610" customWidth="1"/>
    <col min="10245" max="10245" width="53.140625" style="610" customWidth="1"/>
    <col min="10246" max="10246" width="54.7109375" style="610" customWidth="1"/>
    <col min="10247" max="10248" width="51.85546875" style="610" customWidth="1"/>
    <col min="10249" max="10249" width="59.42578125" style="610" customWidth="1"/>
    <col min="10250" max="10250" width="56.42578125" style="610" customWidth="1"/>
    <col min="10251" max="10251" width="46.140625" style="610" customWidth="1"/>
    <col min="10252" max="10252" width="50.28515625" style="610" customWidth="1"/>
    <col min="10253" max="10253" width="48.42578125" style="610" customWidth="1"/>
    <col min="10254" max="10496" width="9.140625" style="610"/>
    <col min="10497" max="10497" width="58" style="610" customWidth="1"/>
    <col min="10498" max="10498" width="40.5703125" style="610" customWidth="1"/>
    <col min="10499" max="10499" width="87.28515625" style="610" customWidth="1"/>
    <col min="10500" max="10500" width="46" style="610" customWidth="1"/>
    <col min="10501" max="10501" width="53.140625" style="610" customWidth="1"/>
    <col min="10502" max="10502" width="54.7109375" style="610" customWidth="1"/>
    <col min="10503" max="10504" width="51.85546875" style="610" customWidth="1"/>
    <col min="10505" max="10505" width="59.42578125" style="610" customWidth="1"/>
    <col min="10506" max="10506" width="56.42578125" style="610" customWidth="1"/>
    <col min="10507" max="10507" width="46.140625" style="610" customWidth="1"/>
    <col min="10508" max="10508" width="50.28515625" style="610" customWidth="1"/>
    <col min="10509" max="10509" width="48.42578125" style="610" customWidth="1"/>
    <col min="10510" max="10752" width="9.140625" style="610"/>
    <col min="10753" max="10753" width="58" style="610" customWidth="1"/>
    <col min="10754" max="10754" width="40.5703125" style="610" customWidth="1"/>
    <col min="10755" max="10755" width="87.28515625" style="610" customWidth="1"/>
    <col min="10756" max="10756" width="46" style="610" customWidth="1"/>
    <col min="10757" max="10757" width="53.140625" style="610" customWidth="1"/>
    <col min="10758" max="10758" width="54.7109375" style="610" customWidth="1"/>
    <col min="10759" max="10760" width="51.85546875" style="610" customWidth="1"/>
    <col min="10761" max="10761" width="59.42578125" style="610" customWidth="1"/>
    <col min="10762" max="10762" width="56.42578125" style="610" customWidth="1"/>
    <col min="10763" max="10763" width="46.140625" style="610" customWidth="1"/>
    <col min="10764" max="10764" width="50.28515625" style="610" customWidth="1"/>
    <col min="10765" max="10765" width="48.42578125" style="610" customWidth="1"/>
    <col min="10766" max="11008" width="9.140625" style="610"/>
    <col min="11009" max="11009" width="58" style="610" customWidth="1"/>
    <col min="11010" max="11010" width="40.5703125" style="610" customWidth="1"/>
    <col min="11011" max="11011" width="87.28515625" style="610" customWidth="1"/>
    <col min="11012" max="11012" width="46" style="610" customWidth="1"/>
    <col min="11013" max="11013" width="53.140625" style="610" customWidth="1"/>
    <col min="11014" max="11014" width="54.7109375" style="610" customWidth="1"/>
    <col min="11015" max="11016" width="51.85546875" style="610" customWidth="1"/>
    <col min="11017" max="11017" width="59.42578125" style="610" customWidth="1"/>
    <col min="11018" max="11018" width="56.42578125" style="610" customWidth="1"/>
    <col min="11019" max="11019" width="46.140625" style="610" customWidth="1"/>
    <col min="11020" max="11020" width="50.28515625" style="610" customWidth="1"/>
    <col min="11021" max="11021" width="48.42578125" style="610" customWidth="1"/>
    <col min="11022" max="11264" width="9.140625" style="610"/>
    <col min="11265" max="11265" width="58" style="610" customWidth="1"/>
    <col min="11266" max="11266" width="40.5703125" style="610" customWidth="1"/>
    <col min="11267" max="11267" width="87.28515625" style="610" customWidth="1"/>
    <col min="11268" max="11268" width="46" style="610" customWidth="1"/>
    <col min="11269" max="11269" width="53.140625" style="610" customWidth="1"/>
    <col min="11270" max="11270" width="54.7109375" style="610" customWidth="1"/>
    <col min="11271" max="11272" width="51.85546875" style="610" customWidth="1"/>
    <col min="11273" max="11273" width="59.42578125" style="610" customWidth="1"/>
    <col min="11274" max="11274" width="56.42578125" style="610" customWidth="1"/>
    <col min="11275" max="11275" width="46.140625" style="610" customWidth="1"/>
    <col min="11276" max="11276" width="50.28515625" style="610" customWidth="1"/>
    <col min="11277" max="11277" width="48.42578125" style="610" customWidth="1"/>
    <col min="11278" max="11520" width="9.140625" style="610"/>
    <col min="11521" max="11521" width="58" style="610" customWidth="1"/>
    <col min="11522" max="11522" width="40.5703125" style="610" customWidth="1"/>
    <col min="11523" max="11523" width="87.28515625" style="610" customWidth="1"/>
    <col min="11524" max="11524" width="46" style="610" customWidth="1"/>
    <col min="11525" max="11525" width="53.140625" style="610" customWidth="1"/>
    <col min="11526" max="11526" width="54.7109375" style="610" customWidth="1"/>
    <col min="11527" max="11528" width="51.85546875" style="610" customWidth="1"/>
    <col min="11529" max="11529" width="59.42578125" style="610" customWidth="1"/>
    <col min="11530" max="11530" width="56.42578125" style="610" customWidth="1"/>
    <col min="11531" max="11531" width="46.140625" style="610" customWidth="1"/>
    <col min="11532" max="11532" width="50.28515625" style="610" customWidth="1"/>
    <col min="11533" max="11533" width="48.42578125" style="610" customWidth="1"/>
    <col min="11534" max="11776" width="9.140625" style="610"/>
    <col min="11777" max="11777" width="58" style="610" customWidth="1"/>
    <col min="11778" max="11778" width="40.5703125" style="610" customWidth="1"/>
    <col min="11779" max="11779" width="87.28515625" style="610" customWidth="1"/>
    <col min="11780" max="11780" width="46" style="610" customWidth="1"/>
    <col min="11781" max="11781" width="53.140625" style="610" customWidth="1"/>
    <col min="11782" max="11782" width="54.7109375" style="610" customWidth="1"/>
    <col min="11783" max="11784" width="51.85546875" style="610" customWidth="1"/>
    <col min="11785" max="11785" width="59.42578125" style="610" customWidth="1"/>
    <col min="11786" max="11786" width="56.42578125" style="610" customWidth="1"/>
    <col min="11787" max="11787" width="46.140625" style="610" customWidth="1"/>
    <col min="11788" max="11788" width="50.28515625" style="610" customWidth="1"/>
    <col min="11789" max="11789" width="48.42578125" style="610" customWidth="1"/>
    <col min="11790" max="12032" width="9.140625" style="610"/>
    <col min="12033" max="12033" width="58" style="610" customWidth="1"/>
    <col min="12034" max="12034" width="40.5703125" style="610" customWidth="1"/>
    <col min="12035" max="12035" width="87.28515625" style="610" customWidth="1"/>
    <col min="12036" max="12036" width="46" style="610" customWidth="1"/>
    <col min="12037" max="12037" width="53.140625" style="610" customWidth="1"/>
    <col min="12038" max="12038" width="54.7109375" style="610" customWidth="1"/>
    <col min="12039" max="12040" width="51.85546875" style="610" customWidth="1"/>
    <col min="12041" max="12041" width="59.42578125" style="610" customWidth="1"/>
    <col min="12042" max="12042" width="56.42578125" style="610" customWidth="1"/>
    <col min="12043" max="12043" width="46.140625" style="610" customWidth="1"/>
    <col min="12044" max="12044" width="50.28515625" style="610" customWidth="1"/>
    <col min="12045" max="12045" width="48.42578125" style="610" customWidth="1"/>
    <col min="12046" max="12288" width="9.140625" style="610"/>
    <col min="12289" max="12289" width="58" style="610" customWidth="1"/>
    <col min="12290" max="12290" width="40.5703125" style="610" customWidth="1"/>
    <col min="12291" max="12291" width="87.28515625" style="610" customWidth="1"/>
    <col min="12292" max="12292" width="46" style="610" customWidth="1"/>
    <col min="12293" max="12293" width="53.140625" style="610" customWidth="1"/>
    <col min="12294" max="12294" width="54.7109375" style="610" customWidth="1"/>
    <col min="12295" max="12296" width="51.85546875" style="610" customWidth="1"/>
    <col min="12297" max="12297" width="59.42578125" style="610" customWidth="1"/>
    <col min="12298" max="12298" width="56.42578125" style="610" customWidth="1"/>
    <col min="12299" max="12299" width="46.140625" style="610" customWidth="1"/>
    <col min="12300" max="12300" width="50.28515625" style="610" customWidth="1"/>
    <col min="12301" max="12301" width="48.42578125" style="610" customWidth="1"/>
    <col min="12302" max="12544" width="9.140625" style="610"/>
    <col min="12545" max="12545" width="58" style="610" customWidth="1"/>
    <col min="12546" max="12546" width="40.5703125" style="610" customWidth="1"/>
    <col min="12547" max="12547" width="87.28515625" style="610" customWidth="1"/>
    <col min="12548" max="12548" width="46" style="610" customWidth="1"/>
    <col min="12549" max="12549" width="53.140625" style="610" customWidth="1"/>
    <col min="12550" max="12550" width="54.7109375" style="610" customWidth="1"/>
    <col min="12551" max="12552" width="51.85546875" style="610" customWidth="1"/>
    <col min="12553" max="12553" width="59.42578125" style="610" customWidth="1"/>
    <col min="12554" max="12554" width="56.42578125" style="610" customWidth="1"/>
    <col min="12555" max="12555" width="46.140625" style="610" customWidth="1"/>
    <col min="12556" max="12556" width="50.28515625" style="610" customWidth="1"/>
    <col min="12557" max="12557" width="48.42578125" style="610" customWidth="1"/>
    <col min="12558" max="12800" width="9.140625" style="610"/>
    <col min="12801" max="12801" width="58" style="610" customWidth="1"/>
    <col min="12802" max="12802" width="40.5703125" style="610" customWidth="1"/>
    <col min="12803" max="12803" width="87.28515625" style="610" customWidth="1"/>
    <col min="12804" max="12804" width="46" style="610" customWidth="1"/>
    <col min="12805" max="12805" width="53.140625" style="610" customWidth="1"/>
    <col min="12806" max="12806" width="54.7109375" style="610" customWidth="1"/>
    <col min="12807" max="12808" width="51.85546875" style="610" customWidth="1"/>
    <col min="12809" max="12809" width="59.42578125" style="610" customWidth="1"/>
    <col min="12810" max="12810" width="56.42578125" style="610" customWidth="1"/>
    <col min="12811" max="12811" width="46.140625" style="610" customWidth="1"/>
    <col min="12812" max="12812" width="50.28515625" style="610" customWidth="1"/>
    <col min="12813" max="12813" width="48.42578125" style="610" customWidth="1"/>
    <col min="12814" max="13056" width="9.140625" style="610"/>
    <col min="13057" max="13057" width="58" style="610" customWidth="1"/>
    <col min="13058" max="13058" width="40.5703125" style="610" customWidth="1"/>
    <col min="13059" max="13059" width="87.28515625" style="610" customWidth="1"/>
    <col min="13060" max="13060" width="46" style="610" customWidth="1"/>
    <col min="13061" max="13061" width="53.140625" style="610" customWidth="1"/>
    <col min="13062" max="13062" width="54.7109375" style="610" customWidth="1"/>
    <col min="13063" max="13064" width="51.85546875" style="610" customWidth="1"/>
    <col min="13065" max="13065" width="59.42578125" style="610" customWidth="1"/>
    <col min="13066" max="13066" width="56.42578125" style="610" customWidth="1"/>
    <col min="13067" max="13067" width="46.140625" style="610" customWidth="1"/>
    <col min="13068" max="13068" width="50.28515625" style="610" customWidth="1"/>
    <col min="13069" max="13069" width="48.42578125" style="610" customWidth="1"/>
    <col min="13070" max="13312" width="9.140625" style="610"/>
    <col min="13313" max="13313" width="58" style="610" customWidth="1"/>
    <col min="13314" max="13314" width="40.5703125" style="610" customWidth="1"/>
    <col min="13315" max="13315" width="87.28515625" style="610" customWidth="1"/>
    <col min="13316" max="13316" width="46" style="610" customWidth="1"/>
    <col min="13317" max="13317" width="53.140625" style="610" customWidth="1"/>
    <col min="13318" max="13318" width="54.7109375" style="610" customWidth="1"/>
    <col min="13319" max="13320" width="51.85546875" style="610" customWidth="1"/>
    <col min="13321" max="13321" width="59.42578125" style="610" customWidth="1"/>
    <col min="13322" max="13322" width="56.42578125" style="610" customWidth="1"/>
    <col min="13323" max="13323" width="46.140625" style="610" customWidth="1"/>
    <col min="13324" max="13324" width="50.28515625" style="610" customWidth="1"/>
    <col min="13325" max="13325" width="48.42578125" style="610" customWidth="1"/>
    <col min="13326" max="13568" width="9.140625" style="610"/>
    <col min="13569" max="13569" width="58" style="610" customWidth="1"/>
    <col min="13570" max="13570" width="40.5703125" style="610" customWidth="1"/>
    <col min="13571" max="13571" width="87.28515625" style="610" customWidth="1"/>
    <col min="13572" max="13572" width="46" style="610" customWidth="1"/>
    <col min="13573" max="13573" width="53.140625" style="610" customWidth="1"/>
    <col min="13574" max="13574" width="54.7109375" style="610" customWidth="1"/>
    <col min="13575" max="13576" width="51.85546875" style="610" customWidth="1"/>
    <col min="13577" max="13577" width="59.42578125" style="610" customWidth="1"/>
    <col min="13578" max="13578" width="56.42578125" style="610" customWidth="1"/>
    <col min="13579" max="13579" width="46.140625" style="610" customWidth="1"/>
    <col min="13580" max="13580" width="50.28515625" style="610" customWidth="1"/>
    <col min="13581" max="13581" width="48.42578125" style="610" customWidth="1"/>
    <col min="13582" max="13824" width="9.140625" style="610"/>
    <col min="13825" max="13825" width="58" style="610" customWidth="1"/>
    <col min="13826" max="13826" width="40.5703125" style="610" customWidth="1"/>
    <col min="13827" max="13827" width="87.28515625" style="610" customWidth="1"/>
    <col min="13828" max="13828" width="46" style="610" customWidth="1"/>
    <col min="13829" max="13829" width="53.140625" style="610" customWidth="1"/>
    <col min="13830" max="13830" width="54.7109375" style="610" customWidth="1"/>
    <col min="13831" max="13832" width="51.85546875" style="610" customWidth="1"/>
    <col min="13833" max="13833" width="59.42578125" style="610" customWidth="1"/>
    <col min="13834" max="13834" width="56.42578125" style="610" customWidth="1"/>
    <col min="13835" max="13835" width="46.140625" style="610" customWidth="1"/>
    <col min="13836" max="13836" width="50.28515625" style="610" customWidth="1"/>
    <col min="13837" max="13837" width="48.42578125" style="610" customWidth="1"/>
    <col min="13838" max="14080" width="9.140625" style="610"/>
    <col min="14081" max="14081" width="58" style="610" customWidth="1"/>
    <col min="14082" max="14082" width="40.5703125" style="610" customWidth="1"/>
    <col min="14083" max="14083" width="87.28515625" style="610" customWidth="1"/>
    <col min="14084" max="14084" width="46" style="610" customWidth="1"/>
    <col min="14085" max="14085" width="53.140625" style="610" customWidth="1"/>
    <col min="14086" max="14086" width="54.7109375" style="610" customWidth="1"/>
    <col min="14087" max="14088" width="51.85546875" style="610" customWidth="1"/>
    <col min="14089" max="14089" width="59.42578125" style="610" customWidth="1"/>
    <col min="14090" max="14090" width="56.42578125" style="610" customWidth="1"/>
    <col min="14091" max="14091" width="46.140625" style="610" customWidth="1"/>
    <col min="14092" max="14092" width="50.28515625" style="610" customWidth="1"/>
    <col min="14093" max="14093" width="48.42578125" style="610" customWidth="1"/>
    <col min="14094" max="14336" width="9.140625" style="610"/>
    <col min="14337" max="14337" width="58" style="610" customWidth="1"/>
    <col min="14338" max="14338" width="40.5703125" style="610" customWidth="1"/>
    <col min="14339" max="14339" width="87.28515625" style="610" customWidth="1"/>
    <col min="14340" max="14340" width="46" style="610" customWidth="1"/>
    <col min="14341" max="14341" width="53.140625" style="610" customWidth="1"/>
    <col min="14342" max="14342" width="54.7109375" style="610" customWidth="1"/>
    <col min="14343" max="14344" width="51.85546875" style="610" customWidth="1"/>
    <col min="14345" max="14345" width="59.42578125" style="610" customWidth="1"/>
    <col min="14346" max="14346" width="56.42578125" style="610" customWidth="1"/>
    <col min="14347" max="14347" width="46.140625" style="610" customWidth="1"/>
    <col min="14348" max="14348" width="50.28515625" style="610" customWidth="1"/>
    <col min="14349" max="14349" width="48.42578125" style="610" customWidth="1"/>
    <col min="14350" max="14592" width="9.140625" style="610"/>
    <col min="14593" max="14593" width="58" style="610" customWidth="1"/>
    <col min="14594" max="14594" width="40.5703125" style="610" customWidth="1"/>
    <col min="14595" max="14595" width="87.28515625" style="610" customWidth="1"/>
    <col min="14596" max="14596" width="46" style="610" customWidth="1"/>
    <col min="14597" max="14597" width="53.140625" style="610" customWidth="1"/>
    <col min="14598" max="14598" width="54.7109375" style="610" customWidth="1"/>
    <col min="14599" max="14600" width="51.85546875" style="610" customWidth="1"/>
    <col min="14601" max="14601" width="59.42578125" style="610" customWidth="1"/>
    <col min="14602" max="14602" width="56.42578125" style="610" customWidth="1"/>
    <col min="14603" max="14603" width="46.140625" style="610" customWidth="1"/>
    <col min="14604" max="14604" width="50.28515625" style="610" customWidth="1"/>
    <col min="14605" max="14605" width="48.42578125" style="610" customWidth="1"/>
    <col min="14606" max="14848" width="9.140625" style="610"/>
    <col min="14849" max="14849" width="58" style="610" customWidth="1"/>
    <col min="14850" max="14850" width="40.5703125" style="610" customWidth="1"/>
    <col min="14851" max="14851" width="87.28515625" style="610" customWidth="1"/>
    <col min="14852" max="14852" width="46" style="610" customWidth="1"/>
    <col min="14853" max="14853" width="53.140625" style="610" customWidth="1"/>
    <col min="14854" max="14854" width="54.7109375" style="610" customWidth="1"/>
    <col min="14855" max="14856" width="51.85546875" style="610" customWidth="1"/>
    <col min="14857" max="14857" width="59.42578125" style="610" customWidth="1"/>
    <col min="14858" max="14858" width="56.42578125" style="610" customWidth="1"/>
    <col min="14859" max="14859" width="46.140625" style="610" customWidth="1"/>
    <col min="14860" max="14860" width="50.28515625" style="610" customWidth="1"/>
    <col min="14861" max="14861" width="48.42578125" style="610" customWidth="1"/>
    <col min="14862" max="15104" width="9.140625" style="610"/>
    <col min="15105" max="15105" width="58" style="610" customWidth="1"/>
    <col min="15106" max="15106" width="40.5703125" style="610" customWidth="1"/>
    <col min="15107" max="15107" width="87.28515625" style="610" customWidth="1"/>
    <col min="15108" max="15108" width="46" style="610" customWidth="1"/>
    <col min="15109" max="15109" width="53.140625" style="610" customWidth="1"/>
    <col min="15110" max="15110" width="54.7109375" style="610" customWidth="1"/>
    <col min="15111" max="15112" width="51.85546875" style="610" customWidth="1"/>
    <col min="15113" max="15113" width="59.42578125" style="610" customWidth="1"/>
    <col min="15114" max="15114" width="56.42578125" style="610" customWidth="1"/>
    <col min="15115" max="15115" width="46.140625" style="610" customWidth="1"/>
    <col min="15116" max="15116" width="50.28515625" style="610" customWidth="1"/>
    <col min="15117" max="15117" width="48.42578125" style="610" customWidth="1"/>
    <col min="15118" max="15360" width="9.140625" style="610"/>
    <col min="15361" max="15361" width="58" style="610" customWidth="1"/>
    <col min="15362" max="15362" width="40.5703125" style="610" customWidth="1"/>
    <col min="15363" max="15363" width="87.28515625" style="610" customWidth="1"/>
    <col min="15364" max="15364" width="46" style="610" customWidth="1"/>
    <col min="15365" max="15365" width="53.140625" style="610" customWidth="1"/>
    <col min="15366" max="15366" width="54.7109375" style="610" customWidth="1"/>
    <col min="15367" max="15368" width="51.85546875" style="610" customWidth="1"/>
    <col min="15369" max="15369" width="59.42578125" style="610" customWidth="1"/>
    <col min="15370" max="15370" width="56.42578125" style="610" customWidth="1"/>
    <col min="15371" max="15371" width="46.140625" style="610" customWidth="1"/>
    <col min="15372" max="15372" width="50.28515625" style="610" customWidth="1"/>
    <col min="15373" max="15373" width="48.42578125" style="610" customWidth="1"/>
    <col min="15374" max="15616" width="9.140625" style="610"/>
    <col min="15617" max="15617" width="58" style="610" customWidth="1"/>
    <col min="15618" max="15618" width="40.5703125" style="610" customWidth="1"/>
    <col min="15619" max="15619" width="87.28515625" style="610" customWidth="1"/>
    <col min="15620" max="15620" width="46" style="610" customWidth="1"/>
    <col min="15621" max="15621" width="53.140625" style="610" customWidth="1"/>
    <col min="15622" max="15622" width="54.7109375" style="610" customWidth="1"/>
    <col min="15623" max="15624" width="51.85546875" style="610" customWidth="1"/>
    <col min="15625" max="15625" width="59.42578125" style="610" customWidth="1"/>
    <col min="15626" max="15626" width="56.42578125" style="610" customWidth="1"/>
    <col min="15627" max="15627" width="46.140625" style="610" customWidth="1"/>
    <col min="15628" max="15628" width="50.28515625" style="610" customWidth="1"/>
    <col min="15629" max="15629" width="48.42578125" style="610" customWidth="1"/>
    <col min="15630" max="15872" width="9.140625" style="610"/>
    <col min="15873" max="15873" width="58" style="610" customWidth="1"/>
    <col min="15874" max="15874" width="40.5703125" style="610" customWidth="1"/>
    <col min="15875" max="15875" width="87.28515625" style="610" customWidth="1"/>
    <col min="15876" max="15876" width="46" style="610" customWidth="1"/>
    <col min="15877" max="15877" width="53.140625" style="610" customWidth="1"/>
    <col min="15878" max="15878" width="54.7109375" style="610" customWidth="1"/>
    <col min="15879" max="15880" width="51.85546875" style="610" customWidth="1"/>
    <col min="15881" max="15881" width="59.42578125" style="610" customWidth="1"/>
    <col min="15882" max="15882" width="56.42578125" style="610" customWidth="1"/>
    <col min="15883" max="15883" width="46.140625" style="610" customWidth="1"/>
    <col min="15884" max="15884" width="50.28515625" style="610" customWidth="1"/>
    <col min="15885" max="15885" width="48.42578125" style="610" customWidth="1"/>
    <col min="15886" max="16128" width="9.140625" style="610"/>
    <col min="16129" max="16129" width="58" style="610" customWidth="1"/>
    <col min="16130" max="16130" width="40.5703125" style="610" customWidth="1"/>
    <col min="16131" max="16131" width="87.28515625" style="610" customWidth="1"/>
    <col min="16132" max="16132" width="46" style="610" customWidth="1"/>
    <col min="16133" max="16133" width="53.140625" style="610" customWidth="1"/>
    <col min="16134" max="16134" width="54.7109375" style="610" customWidth="1"/>
    <col min="16135" max="16136" width="51.85546875" style="610" customWidth="1"/>
    <col min="16137" max="16137" width="59.42578125" style="610" customWidth="1"/>
    <col min="16138" max="16138" width="56.42578125" style="610" customWidth="1"/>
    <col min="16139" max="16139" width="46.140625" style="610" customWidth="1"/>
    <col min="16140" max="16140" width="50.28515625" style="610" customWidth="1"/>
    <col min="16141" max="16141" width="48.42578125" style="610" customWidth="1"/>
    <col min="16142" max="16384" width="9.140625" style="610"/>
  </cols>
  <sheetData>
    <row r="1" spans="1:13" ht="18" x14ac:dyDescent="0.25">
      <c r="A1" s="609" t="s">
        <v>910</v>
      </c>
    </row>
    <row r="2" spans="1:13" ht="18.75" x14ac:dyDescent="0.3">
      <c r="A2" s="611" t="s">
        <v>1478</v>
      </c>
    </row>
    <row r="3" spans="1:13" x14ac:dyDescent="0.2">
      <c r="A3" s="610" t="s">
        <v>274</v>
      </c>
    </row>
    <row r="4" spans="1:13" x14ac:dyDescent="0.2">
      <c r="A4" s="612" t="str">
        <f>HYPERLINK("http://www.eia.doe.gov/totalenergy/data/monthly/dataunits.cfm","Note: Information about data precision and revisions.")</f>
        <v>Note: Information about data precision and revisions.</v>
      </c>
    </row>
    <row r="5" spans="1:13" x14ac:dyDescent="0.2">
      <c r="A5" s="610" t="s">
        <v>274</v>
      </c>
    </row>
    <row r="6" spans="1:13" x14ac:dyDescent="0.2">
      <c r="A6" s="610" t="s">
        <v>1479</v>
      </c>
    </row>
    <row r="7" spans="1:13" x14ac:dyDescent="0.2">
      <c r="A7" s="610" t="s">
        <v>1480</v>
      </c>
    </row>
    <row r="8" spans="1:13" x14ac:dyDescent="0.2">
      <c r="A8" s="610" t="s">
        <v>274</v>
      </c>
    </row>
    <row r="9" spans="1:13" ht="15.75" x14ac:dyDescent="0.25">
      <c r="A9" s="613" t="s">
        <v>1481</v>
      </c>
    </row>
    <row r="10" spans="1:13" x14ac:dyDescent="0.2">
      <c r="A10" s="610" t="s">
        <v>274</v>
      </c>
    </row>
    <row r="11" spans="1:13" x14ac:dyDescent="0.2">
      <c r="A11" s="614" t="s">
        <v>1485</v>
      </c>
      <c r="B11" s="614" t="s">
        <v>916</v>
      </c>
      <c r="C11" s="614" t="s">
        <v>917</v>
      </c>
      <c r="D11" s="614" t="s">
        <v>918</v>
      </c>
      <c r="E11" s="614" t="s">
        <v>919</v>
      </c>
      <c r="F11" s="614" t="s">
        <v>920</v>
      </c>
      <c r="G11" s="614" t="s">
        <v>921</v>
      </c>
      <c r="H11" s="614" t="s">
        <v>922</v>
      </c>
      <c r="I11" s="614" t="s">
        <v>923</v>
      </c>
      <c r="J11" s="614" t="s">
        <v>924</v>
      </c>
      <c r="K11" s="614" t="s">
        <v>925</v>
      </c>
      <c r="L11" s="614" t="s">
        <v>926</v>
      </c>
      <c r="M11" s="614" t="s">
        <v>927</v>
      </c>
    </row>
    <row r="12" spans="1:13" x14ac:dyDescent="0.2">
      <c r="B12" s="614" t="s">
        <v>928</v>
      </c>
      <c r="C12" s="614" t="s">
        <v>928</v>
      </c>
      <c r="D12" s="614" t="s">
        <v>928</v>
      </c>
      <c r="E12" s="614" t="s">
        <v>928</v>
      </c>
      <c r="F12" s="614" t="s">
        <v>928</v>
      </c>
      <c r="G12" s="614" t="s">
        <v>928</v>
      </c>
      <c r="H12" s="614" t="s">
        <v>928</v>
      </c>
      <c r="I12" s="614" t="s">
        <v>928</v>
      </c>
      <c r="J12" s="614" t="s">
        <v>928</v>
      </c>
      <c r="K12" s="614" t="s">
        <v>928</v>
      </c>
      <c r="L12" s="614" t="s">
        <v>928</v>
      </c>
      <c r="M12" s="614" t="s">
        <v>928</v>
      </c>
    </row>
    <row r="13" spans="1:13" x14ac:dyDescent="0.2">
      <c r="A13" s="622">
        <v>26665</v>
      </c>
      <c r="B13" s="610">
        <v>11.894</v>
      </c>
      <c r="C13" s="610">
        <v>860.77800000000002</v>
      </c>
      <c r="D13" s="610">
        <v>411.07</v>
      </c>
      <c r="E13" s="610">
        <v>1283.742</v>
      </c>
      <c r="F13" s="610" t="s">
        <v>930</v>
      </c>
      <c r="G13" s="610" t="s">
        <v>930</v>
      </c>
      <c r="H13" s="610">
        <v>30.074000000000002</v>
      </c>
      <c r="I13" s="610">
        <v>30.074000000000002</v>
      </c>
      <c r="J13" s="610">
        <v>1313.816</v>
      </c>
      <c r="K13" s="610">
        <v>180.291</v>
      </c>
      <c r="L13" s="610">
        <v>438.08100000000002</v>
      </c>
      <c r="M13" s="610">
        <v>1932.1869999999999</v>
      </c>
    </row>
    <row r="14" spans="1:13" x14ac:dyDescent="0.2">
      <c r="A14" s="622">
        <v>26696</v>
      </c>
      <c r="B14" s="610">
        <v>10.188000000000001</v>
      </c>
      <c r="C14" s="610">
        <v>762.27800000000002</v>
      </c>
      <c r="D14" s="610">
        <v>350.38200000000001</v>
      </c>
      <c r="E14" s="610">
        <v>1122.848</v>
      </c>
      <c r="F14" s="610" t="s">
        <v>930</v>
      </c>
      <c r="G14" s="610" t="s">
        <v>930</v>
      </c>
      <c r="H14" s="610">
        <v>27.164000000000001</v>
      </c>
      <c r="I14" s="610">
        <v>27.164000000000001</v>
      </c>
      <c r="J14" s="610">
        <v>1150.011</v>
      </c>
      <c r="K14" s="610">
        <v>169.24</v>
      </c>
      <c r="L14" s="610">
        <v>368.00400000000002</v>
      </c>
      <c r="M14" s="610">
        <v>1687.2550000000001</v>
      </c>
    </row>
    <row r="15" spans="1:13" x14ac:dyDescent="0.2">
      <c r="A15" s="622">
        <v>26724</v>
      </c>
      <c r="B15" s="610">
        <v>8</v>
      </c>
      <c r="C15" s="610">
        <v>661.47400000000005</v>
      </c>
      <c r="D15" s="610">
        <v>270.81400000000002</v>
      </c>
      <c r="E15" s="610">
        <v>940.28800000000001</v>
      </c>
      <c r="F15" s="610" t="s">
        <v>930</v>
      </c>
      <c r="G15" s="610" t="s">
        <v>930</v>
      </c>
      <c r="H15" s="610">
        <v>30.074000000000002</v>
      </c>
      <c r="I15" s="610">
        <v>30.074000000000002</v>
      </c>
      <c r="J15" s="610">
        <v>970.36199999999997</v>
      </c>
      <c r="K15" s="610">
        <v>158.02699999999999</v>
      </c>
      <c r="L15" s="610">
        <v>368.678</v>
      </c>
      <c r="M15" s="610">
        <v>1497.067</v>
      </c>
    </row>
    <row r="16" spans="1:13" x14ac:dyDescent="0.2">
      <c r="A16" s="622">
        <v>26755</v>
      </c>
      <c r="B16" s="610">
        <v>5.2370000000000001</v>
      </c>
      <c r="C16" s="610">
        <v>475.18400000000003</v>
      </c>
      <c r="D16" s="610">
        <v>200.10499999999999</v>
      </c>
      <c r="E16" s="610">
        <v>680.52700000000004</v>
      </c>
      <c r="F16" s="610" t="s">
        <v>930</v>
      </c>
      <c r="G16" s="610" t="s">
        <v>930</v>
      </c>
      <c r="H16" s="610">
        <v>29.103999999999999</v>
      </c>
      <c r="I16" s="610">
        <v>29.103999999999999</v>
      </c>
      <c r="J16" s="610">
        <v>709.63099999999997</v>
      </c>
      <c r="K16" s="610">
        <v>142.69300000000001</v>
      </c>
      <c r="L16" s="610">
        <v>325.33699999999999</v>
      </c>
      <c r="M16" s="610">
        <v>1177.6610000000001</v>
      </c>
    </row>
    <row r="17" spans="1:13" x14ac:dyDescent="0.2">
      <c r="A17" s="622">
        <v>26785</v>
      </c>
      <c r="B17" s="610">
        <v>5.3129999999999997</v>
      </c>
      <c r="C17" s="610">
        <v>332.839</v>
      </c>
      <c r="D17" s="610">
        <v>176.37</v>
      </c>
      <c r="E17" s="610">
        <v>514.52200000000005</v>
      </c>
      <c r="F17" s="610" t="s">
        <v>930</v>
      </c>
      <c r="G17" s="610" t="s">
        <v>930</v>
      </c>
      <c r="H17" s="610">
        <v>30.074000000000002</v>
      </c>
      <c r="I17" s="610">
        <v>30.074000000000002</v>
      </c>
      <c r="J17" s="610">
        <v>544.596</v>
      </c>
      <c r="K17" s="610">
        <v>135.88300000000001</v>
      </c>
      <c r="L17" s="610">
        <v>334.52800000000002</v>
      </c>
      <c r="M17" s="610">
        <v>1015.008</v>
      </c>
    </row>
    <row r="18" spans="1:13" x14ac:dyDescent="0.2">
      <c r="A18" s="622">
        <v>26816</v>
      </c>
      <c r="B18" s="610">
        <v>5.33</v>
      </c>
      <c r="C18" s="610">
        <v>211.315</v>
      </c>
      <c r="D18" s="610">
        <v>139.899</v>
      </c>
      <c r="E18" s="610">
        <v>356.54399999999998</v>
      </c>
      <c r="F18" s="610" t="s">
        <v>930</v>
      </c>
      <c r="G18" s="610" t="s">
        <v>930</v>
      </c>
      <c r="H18" s="610">
        <v>29.103999999999999</v>
      </c>
      <c r="I18" s="610">
        <v>29.103999999999999</v>
      </c>
      <c r="J18" s="610">
        <v>385.64800000000002</v>
      </c>
      <c r="K18" s="610">
        <v>153.428</v>
      </c>
      <c r="L18" s="610">
        <v>394.58699999999999</v>
      </c>
      <c r="M18" s="610">
        <v>933.66300000000001</v>
      </c>
    </row>
    <row r="19" spans="1:13" x14ac:dyDescent="0.2">
      <c r="A19" s="622">
        <v>26846</v>
      </c>
      <c r="B19" s="610">
        <v>5.2629999999999999</v>
      </c>
      <c r="C19" s="610">
        <v>153.35599999999999</v>
      </c>
      <c r="D19" s="610">
        <v>137.48599999999999</v>
      </c>
      <c r="E19" s="610">
        <v>296.10500000000002</v>
      </c>
      <c r="F19" s="610" t="s">
        <v>930</v>
      </c>
      <c r="G19" s="610" t="s">
        <v>930</v>
      </c>
      <c r="H19" s="610">
        <v>30.074000000000002</v>
      </c>
      <c r="I19" s="610">
        <v>30.074000000000002</v>
      </c>
      <c r="J19" s="610">
        <v>326.17899999999997</v>
      </c>
      <c r="K19" s="610">
        <v>184.667</v>
      </c>
      <c r="L19" s="610">
        <v>470.33600000000001</v>
      </c>
      <c r="M19" s="610">
        <v>981.18299999999999</v>
      </c>
    </row>
    <row r="20" spans="1:13" x14ac:dyDescent="0.2">
      <c r="A20" s="622">
        <v>26877</v>
      </c>
      <c r="B20" s="610">
        <v>5.6849999999999996</v>
      </c>
      <c r="C20" s="610">
        <v>145.34800000000001</v>
      </c>
      <c r="D20" s="610">
        <v>156.929</v>
      </c>
      <c r="E20" s="610">
        <v>307.96199999999999</v>
      </c>
      <c r="F20" s="610" t="s">
        <v>930</v>
      </c>
      <c r="G20" s="610" t="s">
        <v>930</v>
      </c>
      <c r="H20" s="610">
        <v>30.074000000000002</v>
      </c>
      <c r="I20" s="610">
        <v>30.074000000000002</v>
      </c>
      <c r="J20" s="610">
        <v>338.036</v>
      </c>
      <c r="K20" s="610">
        <v>193.60400000000001</v>
      </c>
      <c r="L20" s="610">
        <v>487.33800000000002</v>
      </c>
      <c r="M20" s="610">
        <v>1018.978</v>
      </c>
    </row>
    <row r="21" spans="1:13" x14ac:dyDescent="0.2">
      <c r="A21" s="622">
        <v>26908</v>
      </c>
      <c r="B21" s="610">
        <v>7.6619999999999999</v>
      </c>
      <c r="C21" s="610">
        <v>162.566</v>
      </c>
      <c r="D21" s="610">
        <v>162.34100000000001</v>
      </c>
      <c r="E21" s="610">
        <v>332.56799999999998</v>
      </c>
      <c r="F21" s="610" t="s">
        <v>930</v>
      </c>
      <c r="G21" s="610" t="s">
        <v>930</v>
      </c>
      <c r="H21" s="610">
        <v>29.103999999999999</v>
      </c>
      <c r="I21" s="610">
        <v>29.103999999999999</v>
      </c>
      <c r="J21" s="610">
        <v>361.67200000000003</v>
      </c>
      <c r="K21" s="610">
        <v>191.78700000000001</v>
      </c>
      <c r="L21" s="610">
        <v>403.09100000000001</v>
      </c>
      <c r="M21" s="610">
        <v>956.55</v>
      </c>
    </row>
    <row r="22" spans="1:13" x14ac:dyDescent="0.2">
      <c r="A22" s="622">
        <v>26938</v>
      </c>
      <c r="B22" s="610">
        <v>8.9290000000000003</v>
      </c>
      <c r="C22" s="610">
        <v>209.113</v>
      </c>
      <c r="D22" s="610">
        <v>213.815</v>
      </c>
      <c r="E22" s="610">
        <v>431.858</v>
      </c>
      <c r="F22" s="610" t="s">
        <v>930</v>
      </c>
      <c r="G22" s="610" t="s">
        <v>930</v>
      </c>
      <c r="H22" s="610">
        <v>30.074000000000002</v>
      </c>
      <c r="I22" s="610">
        <v>30.074000000000002</v>
      </c>
      <c r="J22" s="610">
        <v>461.93200000000002</v>
      </c>
      <c r="K22" s="610">
        <v>161.072</v>
      </c>
      <c r="L22" s="610">
        <v>368.66500000000002</v>
      </c>
      <c r="M22" s="610">
        <v>991.66800000000001</v>
      </c>
    </row>
    <row r="23" spans="1:13" x14ac:dyDescent="0.2">
      <c r="A23" s="622">
        <v>26969</v>
      </c>
      <c r="B23" s="610">
        <v>9.8840000000000003</v>
      </c>
      <c r="C23" s="610">
        <v>400.30799999999999</v>
      </c>
      <c r="D23" s="610">
        <v>267.83699999999999</v>
      </c>
      <c r="E23" s="610">
        <v>678.02800000000002</v>
      </c>
      <c r="F23" s="610" t="s">
        <v>930</v>
      </c>
      <c r="G23" s="610" t="s">
        <v>930</v>
      </c>
      <c r="H23" s="610">
        <v>29.103999999999999</v>
      </c>
      <c r="I23" s="610">
        <v>29.103999999999999</v>
      </c>
      <c r="J23" s="610">
        <v>707.13199999999995</v>
      </c>
      <c r="K23" s="610">
        <v>147.334</v>
      </c>
      <c r="L23" s="610">
        <v>342.78199999999998</v>
      </c>
      <c r="M23" s="610">
        <v>1197.249</v>
      </c>
    </row>
    <row r="24" spans="1:13" x14ac:dyDescent="0.2">
      <c r="A24" s="622">
        <v>26999</v>
      </c>
      <c r="B24" s="610">
        <v>10.526</v>
      </c>
      <c r="C24" s="610">
        <v>602.41399999999999</v>
      </c>
      <c r="D24" s="610">
        <v>313.27800000000002</v>
      </c>
      <c r="E24" s="610">
        <v>926.21699999999998</v>
      </c>
      <c r="F24" s="610" t="s">
        <v>930</v>
      </c>
      <c r="G24" s="610" t="s">
        <v>930</v>
      </c>
      <c r="H24" s="610">
        <v>30.074000000000002</v>
      </c>
      <c r="I24" s="610">
        <v>30.074000000000002</v>
      </c>
      <c r="J24" s="610">
        <v>956.29100000000005</v>
      </c>
      <c r="K24" s="610">
        <v>158.31200000000001</v>
      </c>
      <c r="L24" s="610">
        <v>392.791</v>
      </c>
      <c r="M24" s="610">
        <v>1507.395</v>
      </c>
    </row>
    <row r="25" spans="1:13" x14ac:dyDescent="0.2">
      <c r="A25" s="622">
        <v>27030</v>
      </c>
      <c r="B25" s="610">
        <v>11.034000000000001</v>
      </c>
      <c r="C25" s="610">
        <v>836.55</v>
      </c>
      <c r="D25" s="610">
        <v>333.42500000000001</v>
      </c>
      <c r="E25" s="610">
        <v>1181.009</v>
      </c>
      <c r="F25" s="610" t="s">
        <v>930</v>
      </c>
      <c r="G25" s="610" t="s">
        <v>930</v>
      </c>
      <c r="H25" s="610">
        <v>31.506</v>
      </c>
      <c r="I25" s="610">
        <v>31.506</v>
      </c>
      <c r="J25" s="610">
        <v>1212.5150000000001</v>
      </c>
      <c r="K25" s="610">
        <v>180.42099999999999</v>
      </c>
      <c r="L25" s="610">
        <v>430.56299999999999</v>
      </c>
      <c r="M25" s="610">
        <v>1823.499</v>
      </c>
    </row>
    <row r="26" spans="1:13" x14ac:dyDescent="0.2">
      <c r="A26" s="622">
        <v>27061</v>
      </c>
      <c r="B26" s="610">
        <v>9.4160000000000004</v>
      </c>
      <c r="C26" s="610">
        <v>705.00099999999998</v>
      </c>
      <c r="D26" s="610">
        <v>293.48700000000002</v>
      </c>
      <c r="E26" s="610">
        <v>1007.904</v>
      </c>
      <c r="F26" s="610" t="s">
        <v>930</v>
      </c>
      <c r="G26" s="610" t="s">
        <v>930</v>
      </c>
      <c r="H26" s="610">
        <v>28.457000000000001</v>
      </c>
      <c r="I26" s="610">
        <v>28.457000000000001</v>
      </c>
      <c r="J26" s="610">
        <v>1036.3610000000001</v>
      </c>
      <c r="K26" s="610">
        <v>163.023</v>
      </c>
      <c r="L26" s="610">
        <v>363.55099999999999</v>
      </c>
      <c r="M26" s="610">
        <v>1562.9359999999999</v>
      </c>
    </row>
    <row r="27" spans="1:13" x14ac:dyDescent="0.2">
      <c r="A27" s="622">
        <v>27089</v>
      </c>
      <c r="B27" s="610">
        <v>7.5460000000000003</v>
      </c>
      <c r="C27" s="610">
        <v>611.98400000000004</v>
      </c>
      <c r="D27" s="610">
        <v>246.39099999999999</v>
      </c>
      <c r="E27" s="610">
        <v>865.92100000000005</v>
      </c>
      <c r="F27" s="610" t="s">
        <v>930</v>
      </c>
      <c r="G27" s="610" t="s">
        <v>930</v>
      </c>
      <c r="H27" s="610">
        <v>31.506</v>
      </c>
      <c r="I27" s="610">
        <v>31.506</v>
      </c>
      <c r="J27" s="610">
        <v>897.42600000000004</v>
      </c>
      <c r="K27" s="610">
        <v>157.279</v>
      </c>
      <c r="L27" s="610">
        <v>381.65800000000002</v>
      </c>
      <c r="M27" s="610">
        <v>1436.3630000000001</v>
      </c>
    </row>
    <row r="28" spans="1:13" x14ac:dyDescent="0.2">
      <c r="A28" s="622">
        <v>27120</v>
      </c>
      <c r="B28" s="610">
        <v>5.2149999999999999</v>
      </c>
      <c r="C28" s="610">
        <v>493.58100000000002</v>
      </c>
      <c r="D28" s="610">
        <v>194.80600000000001</v>
      </c>
      <c r="E28" s="610">
        <v>693.60199999999998</v>
      </c>
      <c r="F28" s="610" t="s">
        <v>930</v>
      </c>
      <c r="G28" s="610" t="s">
        <v>930</v>
      </c>
      <c r="H28" s="610">
        <v>30.489000000000001</v>
      </c>
      <c r="I28" s="610">
        <v>30.489000000000001</v>
      </c>
      <c r="J28" s="610">
        <v>724.09199999999998</v>
      </c>
      <c r="K28" s="610">
        <v>147.376</v>
      </c>
      <c r="L28" s="610">
        <v>343.94799999999998</v>
      </c>
      <c r="M28" s="610">
        <v>1215.4159999999999</v>
      </c>
    </row>
    <row r="29" spans="1:13" x14ac:dyDescent="0.2">
      <c r="A29" s="622">
        <v>27150</v>
      </c>
      <c r="B29" s="610">
        <v>4.4960000000000004</v>
      </c>
      <c r="C29" s="610">
        <v>323.50200000000001</v>
      </c>
      <c r="D29" s="610">
        <v>147.79</v>
      </c>
      <c r="E29" s="610">
        <v>475.78800000000001</v>
      </c>
      <c r="F29" s="610" t="s">
        <v>930</v>
      </c>
      <c r="G29" s="610" t="s">
        <v>930</v>
      </c>
      <c r="H29" s="610">
        <v>31.506</v>
      </c>
      <c r="I29" s="610">
        <v>31.506</v>
      </c>
      <c r="J29" s="610">
        <v>507.29399999999998</v>
      </c>
      <c r="K29" s="610">
        <v>140.251</v>
      </c>
      <c r="L29" s="610">
        <v>363.4</v>
      </c>
      <c r="M29" s="610">
        <v>1010.9450000000001</v>
      </c>
    </row>
    <row r="30" spans="1:13" x14ac:dyDescent="0.2">
      <c r="A30" s="622">
        <v>27181</v>
      </c>
      <c r="B30" s="610">
        <v>4.2939999999999996</v>
      </c>
      <c r="C30" s="610">
        <v>220.55099999999999</v>
      </c>
      <c r="D30" s="610">
        <v>133.61099999999999</v>
      </c>
      <c r="E30" s="610">
        <v>358.45699999999999</v>
      </c>
      <c r="F30" s="610" t="s">
        <v>930</v>
      </c>
      <c r="G30" s="610" t="s">
        <v>930</v>
      </c>
      <c r="H30" s="610">
        <v>30.489000000000001</v>
      </c>
      <c r="I30" s="610">
        <v>30.489000000000001</v>
      </c>
      <c r="J30" s="610">
        <v>388.94600000000003</v>
      </c>
      <c r="K30" s="610">
        <v>158.989</v>
      </c>
      <c r="L30" s="610">
        <v>388.18799999999999</v>
      </c>
      <c r="M30" s="610">
        <v>936.12400000000002</v>
      </c>
    </row>
    <row r="31" spans="1:13" x14ac:dyDescent="0.2">
      <c r="A31" s="622">
        <v>27211</v>
      </c>
      <c r="B31" s="610">
        <v>3.992</v>
      </c>
      <c r="C31" s="610">
        <v>170.28</v>
      </c>
      <c r="D31" s="610">
        <v>133.488</v>
      </c>
      <c r="E31" s="610">
        <v>307.76</v>
      </c>
      <c r="F31" s="610" t="s">
        <v>930</v>
      </c>
      <c r="G31" s="610" t="s">
        <v>930</v>
      </c>
      <c r="H31" s="610">
        <v>31.506</v>
      </c>
      <c r="I31" s="610">
        <v>31.506</v>
      </c>
      <c r="J31" s="610">
        <v>339.26600000000002</v>
      </c>
      <c r="K31" s="610">
        <v>182.68</v>
      </c>
      <c r="L31" s="610">
        <v>491.56400000000002</v>
      </c>
      <c r="M31" s="610">
        <v>1013.51</v>
      </c>
    </row>
    <row r="32" spans="1:13" x14ac:dyDescent="0.2">
      <c r="A32" s="622">
        <v>27242</v>
      </c>
      <c r="B32" s="610">
        <v>5.64</v>
      </c>
      <c r="C32" s="610">
        <v>145.49600000000001</v>
      </c>
      <c r="D32" s="610">
        <v>135.80500000000001</v>
      </c>
      <c r="E32" s="610">
        <v>286.94</v>
      </c>
      <c r="F32" s="610" t="s">
        <v>930</v>
      </c>
      <c r="G32" s="610" t="s">
        <v>930</v>
      </c>
      <c r="H32" s="610">
        <v>31.506</v>
      </c>
      <c r="I32" s="610">
        <v>31.506</v>
      </c>
      <c r="J32" s="610">
        <v>318.44600000000003</v>
      </c>
      <c r="K32" s="610">
        <v>193.458</v>
      </c>
      <c r="L32" s="610">
        <v>475.68799999999999</v>
      </c>
      <c r="M32" s="610">
        <v>987.59199999999998</v>
      </c>
    </row>
    <row r="33" spans="1:13" x14ac:dyDescent="0.2">
      <c r="A33" s="622">
        <v>27273</v>
      </c>
      <c r="B33" s="610">
        <v>6.8979999999999997</v>
      </c>
      <c r="C33" s="610">
        <v>158.54</v>
      </c>
      <c r="D33" s="610">
        <v>163.358</v>
      </c>
      <c r="E33" s="610">
        <v>328.79599999999999</v>
      </c>
      <c r="F33" s="610" t="s">
        <v>930</v>
      </c>
      <c r="G33" s="610" t="s">
        <v>930</v>
      </c>
      <c r="H33" s="610">
        <v>30.489000000000001</v>
      </c>
      <c r="I33" s="610">
        <v>30.489000000000001</v>
      </c>
      <c r="J33" s="610">
        <v>359.28500000000003</v>
      </c>
      <c r="K33" s="610">
        <v>180.65799999999999</v>
      </c>
      <c r="L33" s="610">
        <v>379.86200000000002</v>
      </c>
      <c r="M33" s="610">
        <v>919.80499999999995</v>
      </c>
    </row>
    <row r="34" spans="1:13" x14ac:dyDescent="0.2">
      <c r="A34" s="622">
        <v>27303</v>
      </c>
      <c r="B34" s="610">
        <v>7.5819999999999999</v>
      </c>
      <c r="C34" s="610">
        <v>240.82</v>
      </c>
      <c r="D34" s="610">
        <v>211.649</v>
      </c>
      <c r="E34" s="610">
        <v>460.05099999999999</v>
      </c>
      <c r="F34" s="610" t="s">
        <v>930</v>
      </c>
      <c r="G34" s="610" t="s">
        <v>930</v>
      </c>
      <c r="H34" s="610">
        <v>31.506</v>
      </c>
      <c r="I34" s="610">
        <v>31.506</v>
      </c>
      <c r="J34" s="610">
        <v>491.55700000000002</v>
      </c>
      <c r="K34" s="610">
        <v>150.68799999999999</v>
      </c>
      <c r="L34" s="610">
        <v>357.08100000000002</v>
      </c>
      <c r="M34" s="610">
        <v>999.32600000000002</v>
      </c>
    </row>
    <row r="35" spans="1:13" x14ac:dyDescent="0.2">
      <c r="A35" s="622">
        <v>27334</v>
      </c>
      <c r="B35" s="610">
        <v>7.4880000000000004</v>
      </c>
      <c r="C35" s="610">
        <v>367.15100000000001</v>
      </c>
      <c r="D35" s="610">
        <v>233.178</v>
      </c>
      <c r="E35" s="610">
        <v>607.81799999999998</v>
      </c>
      <c r="F35" s="610" t="s">
        <v>930</v>
      </c>
      <c r="G35" s="610" t="s">
        <v>930</v>
      </c>
      <c r="H35" s="610">
        <v>30.489000000000001</v>
      </c>
      <c r="I35" s="610">
        <v>30.489000000000001</v>
      </c>
      <c r="J35" s="610">
        <v>638.30700000000002</v>
      </c>
      <c r="K35" s="610">
        <v>145.59299999999999</v>
      </c>
      <c r="L35" s="610">
        <v>357.233</v>
      </c>
      <c r="M35" s="610">
        <v>1141.133</v>
      </c>
    </row>
    <row r="36" spans="1:13" x14ac:dyDescent="0.2">
      <c r="A36" s="622">
        <v>27364</v>
      </c>
      <c r="B36" s="610">
        <v>8.5239999999999991</v>
      </c>
      <c r="C36" s="610">
        <v>627.53800000000001</v>
      </c>
      <c r="D36" s="610">
        <v>326.85000000000002</v>
      </c>
      <c r="E36" s="610">
        <v>962.91099999999994</v>
      </c>
      <c r="F36" s="610" t="s">
        <v>930</v>
      </c>
      <c r="G36" s="610" t="s">
        <v>930</v>
      </c>
      <c r="H36" s="610">
        <v>31.506</v>
      </c>
      <c r="I36" s="610">
        <v>31.506</v>
      </c>
      <c r="J36" s="610">
        <v>994.41700000000003</v>
      </c>
      <c r="K36" s="610">
        <v>172.346</v>
      </c>
      <c r="L36" s="610">
        <v>440.67399999999998</v>
      </c>
      <c r="M36" s="610">
        <v>1607.4369999999999</v>
      </c>
    </row>
    <row r="37" spans="1:13" x14ac:dyDescent="0.2">
      <c r="A37" s="622">
        <v>27395</v>
      </c>
      <c r="B37" s="610">
        <v>8.7620000000000005</v>
      </c>
      <c r="C37" s="610">
        <v>765.72699999999998</v>
      </c>
      <c r="D37" s="610">
        <v>314.53899999999999</v>
      </c>
      <c r="E37" s="610">
        <v>1089.028</v>
      </c>
      <c r="F37" s="610" t="s">
        <v>930</v>
      </c>
      <c r="G37" s="610" t="s">
        <v>930</v>
      </c>
      <c r="H37" s="610">
        <v>36.131</v>
      </c>
      <c r="I37" s="610">
        <v>36.131</v>
      </c>
      <c r="J37" s="610">
        <v>1125.1590000000001</v>
      </c>
      <c r="K37" s="610">
        <v>185.31</v>
      </c>
      <c r="L37" s="610">
        <v>447.75799999999998</v>
      </c>
      <c r="M37" s="610">
        <v>1758.2260000000001</v>
      </c>
    </row>
    <row r="38" spans="1:13" x14ac:dyDescent="0.2">
      <c r="A38" s="622">
        <v>27426</v>
      </c>
      <c r="B38" s="610">
        <v>5.7229999999999999</v>
      </c>
      <c r="C38" s="610">
        <v>747.05600000000004</v>
      </c>
      <c r="D38" s="610">
        <v>281.10700000000003</v>
      </c>
      <c r="E38" s="610">
        <v>1033.8869999999999</v>
      </c>
      <c r="F38" s="610" t="s">
        <v>930</v>
      </c>
      <c r="G38" s="610" t="s">
        <v>930</v>
      </c>
      <c r="H38" s="610">
        <v>32.634</v>
      </c>
      <c r="I38" s="610">
        <v>32.634</v>
      </c>
      <c r="J38" s="610">
        <v>1066.521</v>
      </c>
      <c r="K38" s="610">
        <v>172.28800000000001</v>
      </c>
      <c r="L38" s="610">
        <v>376.24200000000002</v>
      </c>
      <c r="M38" s="610">
        <v>1615.0509999999999</v>
      </c>
    </row>
    <row r="39" spans="1:13" x14ac:dyDescent="0.2">
      <c r="A39" s="622">
        <v>27454</v>
      </c>
      <c r="B39" s="610">
        <v>5.5629999999999997</v>
      </c>
      <c r="C39" s="610">
        <v>691.24099999999999</v>
      </c>
      <c r="D39" s="610">
        <v>243.92400000000001</v>
      </c>
      <c r="E39" s="610">
        <v>940.72799999999995</v>
      </c>
      <c r="F39" s="610" t="s">
        <v>930</v>
      </c>
      <c r="G39" s="610" t="s">
        <v>930</v>
      </c>
      <c r="H39" s="610">
        <v>36.131</v>
      </c>
      <c r="I39" s="610">
        <v>36.131</v>
      </c>
      <c r="J39" s="610">
        <v>976.85799999999995</v>
      </c>
      <c r="K39" s="610">
        <v>164.59</v>
      </c>
      <c r="L39" s="610">
        <v>396.88</v>
      </c>
      <c r="M39" s="610">
        <v>1538.328</v>
      </c>
    </row>
    <row r="40" spans="1:13" x14ac:dyDescent="0.2">
      <c r="A40" s="622">
        <v>27485</v>
      </c>
      <c r="B40" s="610">
        <v>3.6930000000000001</v>
      </c>
      <c r="C40" s="610">
        <v>608.76800000000003</v>
      </c>
      <c r="D40" s="610">
        <v>208.63200000000001</v>
      </c>
      <c r="E40" s="610">
        <v>821.09299999999996</v>
      </c>
      <c r="F40" s="610" t="s">
        <v>930</v>
      </c>
      <c r="G40" s="610" t="s">
        <v>930</v>
      </c>
      <c r="H40" s="610">
        <v>34.965000000000003</v>
      </c>
      <c r="I40" s="610">
        <v>34.965000000000003</v>
      </c>
      <c r="J40" s="610">
        <v>856.05799999999999</v>
      </c>
      <c r="K40" s="610">
        <v>153.565</v>
      </c>
      <c r="L40" s="610">
        <v>356.92599999999999</v>
      </c>
      <c r="M40" s="610">
        <v>1366.55</v>
      </c>
    </row>
    <row r="41" spans="1:13" x14ac:dyDescent="0.2">
      <c r="A41" s="622">
        <v>27515</v>
      </c>
      <c r="B41" s="610">
        <v>2.9580000000000002</v>
      </c>
      <c r="C41" s="610">
        <v>344.07299999999998</v>
      </c>
      <c r="D41" s="610">
        <v>150.86199999999999</v>
      </c>
      <c r="E41" s="610">
        <v>497.89299999999997</v>
      </c>
      <c r="F41" s="610" t="s">
        <v>930</v>
      </c>
      <c r="G41" s="610" t="s">
        <v>930</v>
      </c>
      <c r="H41" s="610">
        <v>36.131</v>
      </c>
      <c r="I41" s="610">
        <v>36.131</v>
      </c>
      <c r="J41" s="610">
        <v>534.024</v>
      </c>
      <c r="K41" s="610">
        <v>140.89500000000001</v>
      </c>
      <c r="L41" s="610">
        <v>359.745</v>
      </c>
      <c r="M41" s="610">
        <v>1034.664</v>
      </c>
    </row>
    <row r="42" spans="1:13" x14ac:dyDescent="0.2">
      <c r="A42" s="622">
        <v>27546</v>
      </c>
      <c r="B42" s="610">
        <v>3.2389999999999999</v>
      </c>
      <c r="C42" s="610">
        <v>207.78200000000001</v>
      </c>
      <c r="D42" s="610">
        <v>136</v>
      </c>
      <c r="E42" s="610">
        <v>347.02100000000002</v>
      </c>
      <c r="F42" s="610" t="s">
        <v>930</v>
      </c>
      <c r="G42" s="610" t="s">
        <v>930</v>
      </c>
      <c r="H42" s="610">
        <v>34.965000000000003</v>
      </c>
      <c r="I42" s="610">
        <v>34.965000000000003</v>
      </c>
      <c r="J42" s="610">
        <v>381.98599999999999</v>
      </c>
      <c r="K42" s="610">
        <v>157.06800000000001</v>
      </c>
      <c r="L42" s="610">
        <v>397.71199999999999</v>
      </c>
      <c r="M42" s="610">
        <v>936.76599999999996</v>
      </c>
    </row>
    <row r="43" spans="1:13" x14ac:dyDescent="0.2">
      <c r="A43" s="622">
        <v>27576</v>
      </c>
      <c r="B43" s="610">
        <v>3.9670000000000001</v>
      </c>
      <c r="C43" s="610">
        <v>170.63900000000001</v>
      </c>
      <c r="D43" s="610">
        <v>130.536</v>
      </c>
      <c r="E43" s="610">
        <v>305.142</v>
      </c>
      <c r="F43" s="610" t="s">
        <v>930</v>
      </c>
      <c r="G43" s="610" t="s">
        <v>930</v>
      </c>
      <c r="H43" s="610">
        <v>36.131</v>
      </c>
      <c r="I43" s="610">
        <v>36.131</v>
      </c>
      <c r="J43" s="610">
        <v>341.27199999999999</v>
      </c>
      <c r="K43" s="610">
        <v>185.358</v>
      </c>
      <c r="L43" s="610">
        <v>477.04199999999997</v>
      </c>
      <c r="M43" s="610">
        <v>1003.672</v>
      </c>
    </row>
    <row r="44" spans="1:13" x14ac:dyDescent="0.2">
      <c r="A44" s="622">
        <v>27607</v>
      </c>
      <c r="B44" s="610">
        <v>3.7</v>
      </c>
      <c r="C44" s="610">
        <v>146.476</v>
      </c>
      <c r="D44" s="610">
        <v>140.30500000000001</v>
      </c>
      <c r="E44" s="610">
        <v>290.48099999999999</v>
      </c>
      <c r="F44" s="610" t="s">
        <v>930</v>
      </c>
      <c r="G44" s="610" t="s">
        <v>930</v>
      </c>
      <c r="H44" s="610">
        <v>36.131</v>
      </c>
      <c r="I44" s="610">
        <v>36.131</v>
      </c>
      <c r="J44" s="610">
        <v>326.61099999999999</v>
      </c>
      <c r="K44" s="610">
        <v>196.73400000000001</v>
      </c>
      <c r="L44" s="610">
        <v>489.375</v>
      </c>
      <c r="M44" s="610">
        <v>1012.72</v>
      </c>
    </row>
    <row r="45" spans="1:13" x14ac:dyDescent="0.2">
      <c r="A45" s="622">
        <v>27638</v>
      </c>
      <c r="B45" s="610">
        <v>5.0620000000000003</v>
      </c>
      <c r="C45" s="610">
        <v>157.06</v>
      </c>
      <c r="D45" s="610">
        <v>161.226</v>
      </c>
      <c r="E45" s="610">
        <v>323.34800000000001</v>
      </c>
      <c r="F45" s="610" t="s">
        <v>930</v>
      </c>
      <c r="G45" s="610" t="s">
        <v>930</v>
      </c>
      <c r="H45" s="610">
        <v>34.965000000000003</v>
      </c>
      <c r="I45" s="610">
        <v>34.965000000000003</v>
      </c>
      <c r="J45" s="610">
        <v>358.31299999999999</v>
      </c>
      <c r="K45" s="610">
        <v>186.703</v>
      </c>
      <c r="L45" s="610">
        <v>381.78199999999998</v>
      </c>
      <c r="M45" s="610">
        <v>926.79899999999998</v>
      </c>
    </row>
    <row r="46" spans="1:13" x14ac:dyDescent="0.2">
      <c r="A46" s="622">
        <v>27668</v>
      </c>
      <c r="B46" s="610">
        <v>5.7770000000000001</v>
      </c>
      <c r="C46" s="610">
        <v>227.851</v>
      </c>
      <c r="D46" s="610">
        <v>186.55</v>
      </c>
      <c r="E46" s="610">
        <v>420.17700000000002</v>
      </c>
      <c r="F46" s="610" t="s">
        <v>930</v>
      </c>
      <c r="G46" s="610" t="s">
        <v>930</v>
      </c>
      <c r="H46" s="610">
        <v>36.131</v>
      </c>
      <c r="I46" s="610">
        <v>36.131</v>
      </c>
      <c r="J46" s="610">
        <v>456.30799999999999</v>
      </c>
      <c r="K46" s="610">
        <v>147.58500000000001</v>
      </c>
      <c r="L46" s="610">
        <v>350.72399999999999</v>
      </c>
      <c r="M46" s="610">
        <v>954.61599999999999</v>
      </c>
    </row>
    <row r="47" spans="1:13" x14ac:dyDescent="0.2">
      <c r="A47" s="622">
        <v>27699</v>
      </c>
      <c r="B47" s="610">
        <v>6.0640000000000001</v>
      </c>
      <c r="C47" s="610">
        <v>335.98500000000001</v>
      </c>
      <c r="D47" s="610">
        <v>200.65899999999999</v>
      </c>
      <c r="E47" s="610">
        <v>542.70799999999997</v>
      </c>
      <c r="F47" s="610" t="s">
        <v>930</v>
      </c>
      <c r="G47" s="610" t="s">
        <v>930</v>
      </c>
      <c r="H47" s="610">
        <v>34.965000000000003</v>
      </c>
      <c r="I47" s="610">
        <v>34.965000000000003</v>
      </c>
      <c r="J47" s="610">
        <v>577.673</v>
      </c>
      <c r="K47" s="610">
        <v>144.28899999999999</v>
      </c>
      <c r="L47" s="610">
        <v>343.29700000000003</v>
      </c>
      <c r="M47" s="610">
        <v>1065.259</v>
      </c>
    </row>
    <row r="48" spans="1:13" x14ac:dyDescent="0.2">
      <c r="A48" s="622">
        <v>27729</v>
      </c>
      <c r="B48" s="610">
        <v>8.3350000000000009</v>
      </c>
      <c r="C48" s="610">
        <v>619.95000000000005</v>
      </c>
      <c r="D48" s="610">
        <v>324.43099999999998</v>
      </c>
      <c r="E48" s="610">
        <v>952.71500000000003</v>
      </c>
      <c r="F48" s="610" t="s">
        <v>930</v>
      </c>
      <c r="G48" s="610" t="s">
        <v>930</v>
      </c>
      <c r="H48" s="610">
        <v>36.131</v>
      </c>
      <c r="I48" s="610">
        <v>36.131</v>
      </c>
      <c r="J48" s="610">
        <v>988.846</v>
      </c>
      <c r="K48" s="610">
        <v>172.34899999999999</v>
      </c>
      <c r="L48" s="610">
        <v>436.95499999999998</v>
      </c>
      <c r="M48" s="610">
        <v>1598.15</v>
      </c>
    </row>
    <row r="49" spans="1:13" x14ac:dyDescent="0.2">
      <c r="A49" s="622">
        <v>27760</v>
      </c>
      <c r="B49" s="610">
        <v>7.556</v>
      </c>
      <c r="C49" s="610">
        <v>859.25599999999997</v>
      </c>
      <c r="D49" s="610">
        <v>369.60599999999999</v>
      </c>
      <c r="E49" s="610">
        <v>1236.4179999999999</v>
      </c>
      <c r="F49" s="610" t="s">
        <v>930</v>
      </c>
      <c r="G49" s="610" t="s">
        <v>930</v>
      </c>
      <c r="H49" s="610">
        <v>40.793999999999997</v>
      </c>
      <c r="I49" s="610">
        <v>40.793999999999997</v>
      </c>
      <c r="J49" s="610">
        <v>1277.212</v>
      </c>
      <c r="K49" s="610">
        <v>206.4</v>
      </c>
      <c r="L49" s="610">
        <v>503.04700000000003</v>
      </c>
      <c r="M49" s="610">
        <v>1986.6590000000001</v>
      </c>
    </row>
    <row r="50" spans="1:13" x14ac:dyDescent="0.2">
      <c r="A50" s="622">
        <v>27791</v>
      </c>
      <c r="B50" s="610">
        <v>4.6829999999999998</v>
      </c>
      <c r="C50" s="610">
        <v>753.64400000000001</v>
      </c>
      <c r="D50" s="610">
        <v>290.99400000000003</v>
      </c>
      <c r="E50" s="610">
        <v>1049.3209999999999</v>
      </c>
      <c r="F50" s="610" t="s">
        <v>930</v>
      </c>
      <c r="G50" s="610" t="s">
        <v>930</v>
      </c>
      <c r="H50" s="610">
        <v>38.161999999999999</v>
      </c>
      <c r="I50" s="610">
        <v>38.161999999999999</v>
      </c>
      <c r="J50" s="610">
        <v>1087.4829999999999</v>
      </c>
      <c r="K50" s="610">
        <v>186.256</v>
      </c>
      <c r="L50" s="610">
        <v>400.62400000000002</v>
      </c>
      <c r="M50" s="610">
        <v>1674.3630000000001</v>
      </c>
    </row>
    <row r="51" spans="1:13" x14ac:dyDescent="0.2">
      <c r="A51" s="622">
        <v>27820</v>
      </c>
      <c r="B51" s="610">
        <v>4.2859999999999996</v>
      </c>
      <c r="C51" s="610">
        <v>589.48199999999997</v>
      </c>
      <c r="D51" s="610">
        <v>247.63499999999999</v>
      </c>
      <c r="E51" s="610">
        <v>841.404</v>
      </c>
      <c r="F51" s="610" t="s">
        <v>930</v>
      </c>
      <c r="G51" s="610" t="s">
        <v>930</v>
      </c>
      <c r="H51" s="610">
        <v>40.793999999999997</v>
      </c>
      <c r="I51" s="610">
        <v>40.793999999999997</v>
      </c>
      <c r="J51" s="610">
        <v>882.19799999999998</v>
      </c>
      <c r="K51" s="610">
        <v>161.37200000000001</v>
      </c>
      <c r="L51" s="610">
        <v>390.81900000000002</v>
      </c>
      <c r="M51" s="610">
        <v>1434.3889999999999</v>
      </c>
    </row>
    <row r="52" spans="1:13" x14ac:dyDescent="0.2">
      <c r="A52" s="622">
        <v>27851</v>
      </c>
      <c r="B52" s="610">
        <v>4.9400000000000004</v>
      </c>
      <c r="C52" s="610">
        <v>451.05799999999999</v>
      </c>
      <c r="D52" s="610">
        <v>177.49600000000001</v>
      </c>
      <c r="E52" s="610">
        <v>633.495</v>
      </c>
      <c r="F52" s="610" t="s">
        <v>930</v>
      </c>
      <c r="G52" s="610" t="s">
        <v>930</v>
      </c>
      <c r="H52" s="610">
        <v>39.478000000000002</v>
      </c>
      <c r="I52" s="610">
        <v>39.478000000000002</v>
      </c>
      <c r="J52" s="610">
        <v>672.97299999999996</v>
      </c>
      <c r="K52" s="610">
        <v>149.48400000000001</v>
      </c>
      <c r="L52" s="610">
        <v>341.411</v>
      </c>
      <c r="M52" s="610">
        <v>1163.8679999999999</v>
      </c>
    </row>
    <row r="53" spans="1:13" x14ac:dyDescent="0.2">
      <c r="A53" s="622">
        <v>27881</v>
      </c>
      <c r="B53" s="610">
        <v>3.8570000000000002</v>
      </c>
      <c r="C53" s="610">
        <v>321.75900000000001</v>
      </c>
      <c r="D53" s="610">
        <v>163.05799999999999</v>
      </c>
      <c r="E53" s="610">
        <v>488.67500000000001</v>
      </c>
      <c r="F53" s="610" t="s">
        <v>930</v>
      </c>
      <c r="G53" s="610" t="s">
        <v>930</v>
      </c>
      <c r="H53" s="610">
        <v>40.793999999999997</v>
      </c>
      <c r="I53" s="610">
        <v>40.793999999999997</v>
      </c>
      <c r="J53" s="610">
        <v>529.46900000000005</v>
      </c>
      <c r="K53" s="610">
        <v>140.852</v>
      </c>
      <c r="L53" s="610">
        <v>338.84500000000003</v>
      </c>
      <c r="M53" s="610">
        <v>1009.1660000000001</v>
      </c>
    </row>
    <row r="54" spans="1:13" x14ac:dyDescent="0.2">
      <c r="A54" s="622">
        <v>27912</v>
      </c>
      <c r="B54" s="610">
        <v>3.4540000000000002</v>
      </c>
      <c r="C54" s="610">
        <v>225.06800000000001</v>
      </c>
      <c r="D54" s="610">
        <v>152.70599999999999</v>
      </c>
      <c r="E54" s="610">
        <v>381.22800000000001</v>
      </c>
      <c r="F54" s="610" t="s">
        <v>930</v>
      </c>
      <c r="G54" s="610" t="s">
        <v>930</v>
      </c>
      <c r="H54" s="610">
        <v>39.478000000000002</v>
      </c>
      <c r="I54" s="610">
        <v>39.478000000000002</v>
      </c>
      <c r="J54" s="610">
        <v>420.70600000000002</v>
      </c>
      <c r="K54" s="610">
        <v>151.43299999999999</v>
      </c>
      <c r="L54" s="610">
        <v>392.58499999999998</v>
      </c>
      <c r="M54" s="610">
        <v>964.72400000000005</v>
      </c>
    </row>
    <row r="55" spans="1:13" x14ac:dyDescent="0.2">
      <c r="A55" s="622">
        <v>27942</v>
      </c>
      <c r="B55" s="610">
        <v>2.6549999999999998</v>
      </c>
      <c r="C55" s="610">
        <v>173.49199999999999</v>
      </c>
      <c r="D55" s="610">
        <v>135.00899999999999</v>
      </c>
      <c r="E55" s="610">
        <v>311.15600000000001</v>
      </c>
      <c r="F55" s="610" t="s">
        <v>930</v>
      </c>
      <c r="G55" s="610" t="s">
        <v>930</v>
      </c>
      <c r="H55" s="610">
        <v>40.793999999999997</v>
      </c>
      <c r="I55" s="610">
        <v>40.793999999999997</v>
      </c>
      <c r="J55" s="610">
        <v>351.95</v>
      </c>
      <c r="K55" s="610">
        <v>184.34800000000001</v>
      </c>
      <c r="L55" s="610">
        <v>470.66699999999997</v>
      </c>
      <c r="M55" s="610">
        <v>1006.965</v>
      </c>
    </row>
    <row r="56" spans="1:13" x14ac:dyDescent="0.2">
      <c r="A56" s="622">
        <v>27973</v>
      </c>
      <c r="B56" s="610">
        <v>3.5329999999999999</v>
      </c>
      <c r="C56" s="610">
        <v>143.44900000000001</v>
      </c>
      <c r="D56" s="610">
        <v>139.4</v>
      </c>
      <c r="E56" s="610">
        <v>286.38200000000001</v>
      </c>
      <c r="F56" s="610" t="s">
        <v>930</v>
      </c>
      <c r="G56" s="610" t="s">
        <v>930</v>
      </c>
      <c r="H56" s="610">
        <v>40.793999999999997</v>
      </c>
      <c r="I56" s="610">
        <v>40.793999999999997</v>
      </c>
      <c r="J56" s="610">
        <v>327.17599999999999</v>
      </c>
      <c r="K56" s="610">
        <v>196.893</v>
      </c>
      <c r="L56" s="610">
        <v>478.86200000000002</v>
      </c>
      <c r="M56" s="610">
        <v>1002.932</v>
      </c>
    </row>
    <row r="57" spans="1:13" x14ac:dyDescent="0.2">
      <c r="A57" s="622">
        <v>28004</v>
      </c>
      <c r="B57" s="610">
        <v>3.9489999999999998</v>
      </c>
      <c r="C57" s="610">
        <v>155.24100000000001</v>
      </c>
      <c r="D57" s="610">
        <v>154.33799999999999</v>
      </c>
      <c r="E57" s="610">
        <v>313.52800000000002</v>
      </c>
      <c r="F57" s="610" t="s">
        <v>930</v>
      </c>
      <c r="G57" s="610" t="s">
        <v>930</v>
      </c>
      <c r="H57" s="610">
        <v>39.478000000000002</v>
      </c>
      <c r="I57" s="610">
        <v>39.478000000000002</v>
      </c>
      <c r="J57" s="610">
        <v>353.00700000000001</v>
      </c>
      <c r="K57" s="610">
        <v>183.46700000000001</v>
      </c>
      <c r="L57" s="610">
        <v>386.68099999999998</v>
      </c>
      <c r="M57" s="610">
        <v>923.15499999999997</v>
      </c>
    </row>
    <row r="58" spans="1:13" x14ac:dyDescent="0.2">
      <c r="A58" s="622">
        <v>28034</v>
      </c>
      <c r="B58" s="610">
        <v>5.0919999999999996</v>
      </c>
      <c r="C58" s="610">
        <v>246.49799999999999</v>
      </c>
      <c r="D58" s="610">
        <v>196.46100000000001</v>
      </c>
      <c r="E58" s="610">
        <v>448.05099999999999</v>
      </c>
      <c r="F58" s="610" t="s">
        <v>930</v>
      </c>
      <c r="G58" s="610" t="s">
        <v>930</v>
      </c>
      <c r="H58" s="610">
        <v>40.793999999999997</v>
      </c>
      <c r="I58" s="610">
        <v>40.793999999999997</v>
      </c>
      <c r="J58" s="610">
        <v>488.84500000000003</v>
      </c>
      <c r="K58" s="610">
        <v>153.52600000000001</v>
      </c>
      <c r="L58" s="610">
        <v>362.88299999999998</v>
      </c>
      <c r="M58" s="610">
        <v>1005.253</v>
      </c>
    </row>
    <row r="59" spans="1:13" x14ac:dyDescent="0.2">
      <c r="A59" s="622">
        <v>28065</v>
      </c>
      <c r="B59" s="610">
        <v>5.9640000000000004</v>
      </c>
      <c r="C59" s="610">
        <v>480.28100000000001</v>
      </c>
      <c r="D59" s="610">
        <v>292.13099999999997</v>
      </c>
      <c r="E59" s="610">
        <v>778.37599999999998</v>
      </c>
      <c r="F59" s="610" t="s">
        <v>930</v>
      </c>
      <c r="G59" s="610" t="s">
        <v>930</v>
      </c>
      <c r="H59" s="610">
        <v>39.478000000000002</v>
      </c>
      <c r="I59" s="610">
        <v>39.478000000000002</v>
      </c>
      <c r="J59" s="610">
        <v>817.85400000000004</v>
      </c>
      <c r="K59" s="610">
        <v>160.31800000000001</v>
      </c>
      <c r="L59" s="610">
        <v>394.49299999999999</v>
      </c>
      <c r="M59" s="610">
        <v>1372.664</v>
      </c>
    </row>
    <row r="60" spans="1:13" x14ac:dyDescent="0.2">
      <c r="A60" s="622">
        <v>28095</v>
      </c>
      <c r="B60" s="610">
        <v>8.9160000000000004</v>
      </c>
      <c r="C60" s="610">
        <v>748.10699999999997</v>
      </c>
      <c r="D60" s="610">
        <v>384.44499999999999</v>
      </c>
      <c r="E60" s="610">
        <v>1141.4680000000001</v>
      </c>
      <c r="F60" s="610" t="s">
        <v>930</v>
      </c>
      <c r="G60" s="610" t="s">
        <v>930</v>
      </c>
      <c r="H60" s="610">
        <v>40.793999999999997</v>
      </c>
      <c r="I60" s="610">
        <v>40.793999999999997</v>
      </c>
      <c r="J60" s="610">
        <v>1182.2619999999999</v>
      </c>
      <c r="K60" s="610">
        <v>194.86500000000001</v>
      </c>
      <c r="L60" s="610">
        <v>486.32</v>
      </c>
      <c r="M60" s="610">
        <v>1863.4480000000001</v>
      </c>
    </row>
    <row r="61" spans="1:13" x14ac:dyDescent="0.2">
      <c r="A61" s="622">
        <v>28126</v>
      </c>
      <c r="B61" s="610">
        <v>7.8929999999999998</v>
      </c>
      <c r="C61" s="610">
        <v>954.59199999999998</v>
      </c>
      <c r="D61" s="610">
        <v>438.59500000000003</v>
      </c>
      <c r="E61" s="610">
        <v>1401.0809999999999</v>
      </c>
      <c r="F61" s="610" t="s">
        <v>930</v>
      </c>
      <c r="G61" s="610" t="s">
        <v>930</v>
      </c>
      <c r="H61" s="610">
        <v>46.014000000000003</v>
      </c>
      <c r="I61" s="610">
        <v>46.014000000000003</v>
      </c>
      <c r="J61" s="610">
        <v>1447.095</v>
      </c>
      <c r="K61" s="610">
        <v>224.36500000000001</v>
      </c>
      <c r="L61" s="610">
        <v>568.221</v>
      </c>
      <c r="M61" s="610">
        <v>2239.681</v>
      </c>
    </row>
    <row r="62" spans="1:13" x14ac:dyDescent="0.2">
      <c r="A62" s="622">
        <v>28157</v>
      </c>
      <c r="B62" s="610">
        <v>5.3010000000000002</v>
      </c>
      <c r="C62" s="610">
        <v>839.08399999999995</v>
      </c>
      <c r="D62" s="610">
        <v>343.34399999999999</v>
      </c>
      <c r="E62" s="610">
        <v>1187.729</v>
      </c>
      <c r="F62" s="610" t="s">
        <v>930</v>
      </c>
      <c r="G62" s="610" t="s">
        <v>930</v>
      </c>
      <c r="H62" s="610">
        <v>41.561</v>
      </c>
      <c r="I62" s="610">
        <v>41.561</v>
      </c>
      <c r="J62" s="610">
        <v>1229.2909999999999</v>
      </c>
      <c r="K62" s="610">
        <v>210.99299999999999</v>
      </c>
      <c r="L62" s="610">
        <v>429.24299999999999</v>
      </c>
      <c r="M62" s="610">
        <v>1869.527</v>
      </c>
    </row>
    <row r="63" spans="1:13" x14ac:dyDescent="0.2">
      <c r="A63" s="622">
        <v>28185</v>
      </c>
      <c r="B63" s="610">
        <v>4.665</v>
      </c>
      <c r="C63" s="610">
        <v>571.43399999999997</v>
      </c>
      <c r="D63" s="610">
        <v>234.95400000000001</v>
      </c>
      <c r="E63" s="610">
        <v>811.05399999999997</v>
      </c>
      <c r="F63" s="610" t="s">
        <v>930</v>
      </c>
      <c r="G63" s="610" t="s">
        <v>930</v>
      </c>
      <c r="H63" s="610">
        <v>46.014000000000003</v>
      </c>
      <c r="I63" s="610">
        <v>46.014000000000003</v>
      </c>
      <c r="J63" s="610">
        <v>857.06799999999998</v>
      </c>
      <c r="K63" s="610">
        <v>174.602</v>
      </c>
      <c r="L63" s="610">
        <v>409.33199999999999</v>
      </c>
      <c r="M63" s="610">
        <v>1441.002</v>
      </c>
    </row>
    <row r="64" spans="1:13" x14ac:dyDescent="0.2">
      <c r="A64" s="622">
        <v>28216</v>
      </c>
      <c r="B64" s="610">
        <v>4.819</v>
      </c>
      <c r="C64" s="610">
        <v>408.88200000000001</v>
      </c>
      <c r="D64" s="610">
        <v>173.50299999999999</v>
      </c>
      <c r="E64" s="610">
        <v>587.20399999999995</v>
      </c>
      <c r="F64" s="610" t="s">
        <v>930</v>
      </c>
      <c r="G64" s="610" t="s">
        <v>930</v>
      </c>
      <c r="H64" s="610">
        <v>44.53</v>
      </c>
      <c r="I64" s="610">
        <v>44.53</v>
      </c>
      <c r="J64" s="610">
        <v>631.73500000000001</v>
      </c>
      <c r="K64" s="610">
        <v>152.40600000000001</v>
      </c>
      <c r="L64" s="610">
        <v>347.93700000000001</v>
      </c>
      <c r="M64" s="610">
        <v>1132.077</v>
      </c>
    </row>
    <row r="65" spans="1:13" x14ac:dyDescent="0.2">
      <c r="A65" s="622">
        <v>28246</v>
      </c>
      <c r="B65" s="610">
        <v>3.754</v>
      </c>
      <c r="C65" s="610">
        <v>256.53899999999999</v>
      </c>
      <c r="D65" s="610">
        <v>167.37799999999999</v>
      </c>
      <c r="E65" s="610">
        <v>427.67200000000003</v>
      </c>
      <c r="F65" s="610" t="s">
        <v>930</v>
      </c>
      <c r="G65" s="610" t="s">
        <v>930</v>
      </c>
      <c r="H65" s="610">
        <v>46.014000000000003</v>
      </c>
      <c r="I65" s="610">
        <v>46.014000000000003</v>
      </c>
      <c r="J65" s="610">
        <v>473.68599999999998</v>
      </c>
      <c r="K65" s="610">
        <v>142.70699999999999</v>
      </c>
      <c r="L65" s="610">
        <v>362.72199999999998</v>
      </c>
      <c r="M65" s="610">
        <v>979.11500000000001</v>
      </c>
    </row>
    <row r="66" spans="1:13" x14ac:dyDescent="0.2">
      <c r="A66" s="622">
        <v>28277</v>
      </c>
      <c r="B66" s="610">
        <v>3.8889999999999998</v>
      </c>
      <c r="C66" s="610">
        <v>185.67400000000001</v>
      </c>
      <c r="D66" s="610">
        <v>150.20400000000001</v>
      </c>
      <c r="E66" s="610">
        <v>339.767</v>
      </c>
      <c r="F66" s="610" t="s">
        <v>930</v>
      </c>
      <c r="G66" s="610" t="s">
        <v>930</v>
      </c>
      <c r="H66" s="610">
        <v>44.53</v>
      </c>
      <c r="I66" s="610">
        <v>44.53</v>
      </c>
      <c r="J66" s="610">
        <v>384.29700000000003</v>
      </c>
      <c r="K66" s="610">
        <v>166.262</v>
      </c>
      <c r="L66" s="610">
        <v>420.73399999999998</v>
      </c>
      <c r="M66" s="610">
        <v>971.29399999999998</v>
      </c>
    </row>
    <row r="67" spans="1:13" x14ac:dyDescent="0.2">
      <c r="A67" s="622">
        <v>28307</v>
      </c>
      <c r="B67" s="610">
        <v>2.9260000000000002</v>
      </c>
      <c r="C67" s="610">
        <v>148.839</v>
      </c>
      <c r="D67" s="610">
        <v>139.5</v>
      </c>
      <c r="E67" s="610">
        <v>291.26499999999999</v>
      </c>
      <c r="F67" s="610" t="s">
        <v>930</v>
      </c>
      <c r="G67" s="610" t="s">
        <v>930</v>
      </c>
      <c r="H67" s="610">
        <v>46.014000000000003</v>
      </c>
      <c r="I67" s="610">
        <v>46.014000000000003</v>
      </c>
      <c r="J67" s="610">
        <v>337.28</v>
      </c>
      <c r="K67" s="610">
        <v>209.42</v>
      </c>
      <c r="L67" s="610">
        <v>538.15</v>
      </c>
      <c r="M67" s="610">
        <v>1084.8499999999999</v>
      </c>
    </row>
    <row r="68" spans="1:13" x14ac:dyDescent="0.2">
      <c r="A68" s="622">
        <v>28338</v>
      </c>
      <c r="B68" s="610">
        <v>3.6320000000000001</v>
      </c>
      <c r="C68" s="610">
        <v>133.82499999999999</v>
      </c>
      <c r="D68" s="610">
        <v>147.666</v>
      </c>
      <c r="E68" s="610">
        <v>285.12400000000002</v>
      </c>
      <c r="F68" s="610" t="s">
        <v>930</v>
      </c>
      <c r="G68" s="610" t="s">
        <v>930</v>
      </c>
      <c r="H68" s="610">
        <v>46.014000000000003</v>
      </c>
      <c r="I68" s="610">
        <v>46.014000000000003</v>
      </c>
      <c r="J68" s="610">
        <v>331.13799999999998</v>
      </c>
      <c r="K68" s="610">
        <v>213.905</v>
      </c>
      <c r="L68" s="610">
        <v>520.55399999999997</v>
      </c>
      <c r="M68" s="610">
        <v>1065.597</v>
      </c>
    </row>
    <row r="69" spans="1:13" x14ac:dyDescent="0.2">
      <c r="A69" s="622">
        <v>28369</v>
      </c>
      <c r="B69" s="610">
        <v>3.427</v>
      </c>
      <c r="C69" s="610">
        <v>143.334</v>
      </c>
      <c r="D69" s="610">
        <v>155.58500000000001</v>
      </c>
      <c r="E69" s="610">
        <v>302.34500000000003</v>
      </c>
      <c r="F69" s="610" t="s">
        <v>930</v>
      </c>
      <c r="G69" s="610" t="s">
        <v>930</v>
      </c>
      <c r="H69" s="610">
        <v>44.53</v>
      </c>
      <c r="I69" s="610">
        <v>44.53</v>
      </c>
      <c r="J69" s="610">
        <v>346.875</v>
      </c>
      <c r="K69" s="610">
        <v>196.63300000000001</v>
      </c>
      <c r="L69" s="610">
        <v>430.94400000000002</v>
      </c>
      <c r="M69" s="610">
        <v>974.452</v>
      </c>
    </row>
    <row r="70" spans="1:13" x14ac:dyDescent="0.2">
      <c r="A70" s="622">
        <v>28399</v>
      </c>
      <c r="B70" s="610">
        <v>4.4020000000000001</v>
      </c>
      <c r="C70" s="610">
        <v>227.91300000000001</v>
      </c>
      <c r="D70" s="610">
        <v>197.774</v>
      </c>
      <c r="E70" s="610">
        <v>430.089</v>
      </c>
      <c r="F70" s="610" t="s">
        <v>930</v>
      </c>
      <c r="G70" s="610" t="s">
        <v>930</v>
      </c>
      <c r="H70" s="610">
        <v>46.014000000000003</v>
      </c>
      <c r="I70" s="610">
        <v>46.014000000000003</v>
      </c>
      <c r="J70" s="610">
        <v>476.10399999999998</v>
      </c>
      <c r="K70" s="610">
        <v>167.261</v>
      </c>
      <c r="L70" s="610">
        <v>374.78800000000001</v>
      </c>
      <c r="M70" s="610">
        <v>1018.153</v>
      </c>
    </row>
    <row r="71" spans="1:13" x14ac:dyDescent="0.2">
      <c r="A71" s="622">
        <v>28430</v>
      </c>
      <c r="B71" s="610">
        <v>5.8849999999999998</v>
      </c>
      <c r="C71" s="610">
        <v>378.95400000000001</v>
      </c>
      <c r="D71" s="610">
        <v>213.74700000000001</v>
      </c>
      <c r="E71" s="610">
        <v>598.58500000000004</v>
      </c>
      <c r="F71" s="610" t="s">
        <v>930</v>
      </c>
      <c r="G71" s="610" t="s">
        <v>930</v>
      </c>
      <c r="H71" s="610">
        <v>44.53</v>
      </c>
      <c r="I71" s="610">
        <v>44.53</v>
      </c>
      <c r="J71" s="610">
        <v>643.11500000000001</v>
      </c>
      <c r="K71" s="610">
        <v>154.364</v>
      </c>
      <c r="L71" s="610">
        <v>376.15300000000002</v>
      </c>
      <c r="M71" s="610">
        <v>1173.6320000000001</v>
      </c>
    </row>
    <row r="72" spans="1:13" x14ac:dyDescent="0.2">
      <c r="A72" s="622">
        <v>28460</v>
      </c>
      <c r="B72" s="610">
        <v>6.867</v>
      </c>
      <c r="C72" s="610">
        <v>664.02099999999996</v>
      </c>
      <c r="D72" s="610">
        <v>319.03100000000001</v>
      </c>
      <c r="E72" s="610">
        <v>989.91899999999998</v>
      </c>
      <c r="F72" s="610" t="s">
        <v>930</v>
      </c>
      <c r="G72" s="610" t="s">
        <v>930</v>
      </c>
      <c r="H72" s="610">
        <v>46.014000000000003</v>
      </c>
      <c r="I72" s="610">
        <v>46.014000000000003</v>
      </c>
      <c r="J72" s="610">
        <v>1035.933</v>
      </c>
      <c r="K72" s="610">
        <v>188.63800000000001</v>
      </c>
      <c r="L72" s="610">
        <v>483.58300000000003</v>
      </c>
      <c r="M72" s="610">
        <v>1708.154</v>
      </c>
    </row>
    <row r="73" spans="1:13" x14ac:dyDescent="0.2">
      <c r="A73" s="622">
        <v>28491</v>
      </c>
      <c r="B73" s="610">
        <v>5.2910000000000004</v>
      </c>
      <c r="C73" s="610">
        <v>829.47400000000005</v>
      </c>
      <c r="D73" s="610">
        <v>317.47399999999999</v>
      </c>
      <c r="E73" s="610">
        <v>1152.239</v>
      </c>
      <c r="F73" s="610" t="s">
        <v>930</v>
      </c>
      <c r="G73" s="610" t="s">
        <v>930</v>
      </c>
      <c r="H73" s="610">
        <v>52.814999999999998</v>
      </c>
      <c r="I73" s="610">
        <v>52.814999999999998</v>
      </c>
      <c r="J73" s="610">
        <v>1205.0530000000001</v>
      </c>
      <c r="K73" s="610">
        <v>224.87100000000001</v>
      </c>
      <c r="L73" s="610">
        <v>570.12900000000002</v>
      </c>
      <c r="M73" s="610">
        <v>2000.0530000000001</v>
      </c>
    </row>
    <row r="74" spans="1:13" x14ac:dyDescent="0.2">
      <c r="A74" s="622">
        <v>28522</v>
      </c>
      <c r="B74" s="610">
        <v>5.431</v>
      </c>
      <c r="C74" s="610">
        <v>851.17200000000003</v>
      </c>
      <c r="D74" s="610">
        <v>305.98899999999998</v>
      </c>
      <c r="E74" s="610">
        <v>1162.5920000000001</v>
      </c>
      <c r="F74" s="610" t="s">
        <v>930</v>
      </c>
      <c r="G74" s="610" t="s">
        <v>930</v>
      </c>
      <c r="H74" s="610">
        <v>47.703000000000003</v>
      </c>
      <c r="I74" s="610">
        <v>47.703000000000003</v>
      </c>
      <c r="J74" s="610">
        <v>1210.296</v>
      </c>
      <c r="K74" s="610">
        <v>220.34399999999999</v>
      </c>
      <c r="L74" s="610">
        <v>493.91199999999998</v>
      </c>
      <c r="M74" s="610">
        <v>1924.5509999999999</v>
      </c>
    </row>
    <row r="75" spans="1:13" x14ac:dyDescent="0.2">
      <c r="A75" s="622">
        <v>28550</v>
      </c>
      <c r="B75" s="610">
        <v>4.2270000000000003</v>
      </c>
      <c r="C75" s="610">
        <v>691.71799999999996</v>
      </c>
      <c r="D75" s="610">
        <v>272.57799999999997</v>
      </c>
      <c r="E75" s="610">
        <v>968.52300000000002</v>
      </c>
      <c r="F75" s="610" t="s">
        <v>930</v>
      </c>
      <c r="G75" s="610" t="s">
        <v>930</v>
      </c>
      <c r="H75" s="610">
        <v>52.814999999999998</v>
      </c>
      <c r="I75" s="610">
        <v>52.814999999999998</v>
      </c>
      <c r="J75" s="610">
        <v>1021.338</v>
      </c>
      <c r="K75" s="610">
        <v>200.56100000000001</v>
      </c>
      <c r="L75" s="610">
        <v>474.18900000000002</v>
      </c>
      <c r="M75" s="610">
        <v>1696.087</v>
      </c>
    </row>
    <row r="76" spans="1:13" x14ac:dyDescent="0.2">
      <c r="A76" s="622">
        <v>28581</v>
      </c>
      <c r="B76" s="610">
        <v>3.5760000000000001</v>
      </c>
      <c r="C76" s="610">
        <v>452.83300000000003</v>
      </c>
      <c r="D76" s="610">
        <v>163.32300000000001</v>
      </c>
      <c r="E76" s="610">
        <v>619.73199999999997</v>
      </c>
      <c r="F76" s="610" t="s">
        <v>930</v>
      </c>
      <c r="G76" s="610" t="s">
        <v>930</v>
      </c>
      <c r="H76" s="610">
        <v>51.110999999999997</v>
      </c>
      <c r="I76" s="610">
        <v>51.110999999999997</v>
      </c>
      <c r="J76" s="610">
        <v>670.84299999999996</v>
      </c>
      <c r="K76" s="610">
        <v>161.715</v>
      </c>
      <c r="L76" s="610">
        <v>374.113</v>
      </c>
      <c r="M76" s="610">
        <v>1206.671</v>
      </c>
    </row>
    <row r="77" spans="1:13" x14ac:dyDescent="0.2">
      <c r="A77" s="622">
        <v>28611</v>
      </c>
      <c r="B77" s="610">
        <v>3.2240000000000002</v>
      </c>
      <c r="C77" s="610">
        <v>312.52600000000001</v>
      </c>
      <c r="D77" s="610">
        <v>173.11600000000001</v>
      </c>
      <c r="E77" s="610">
        <v>488.86599999999999</v>
      </c>
      <c r="F77" s="610" t="s">
        <v>930</v>
      </c>
      <c r="G77" s="610" t="s">
        <v>930</v>
      </c>
      <c r="H77" s="610">
        <v>52.814999999999998</v>
      </c>
      <c r="I77" s="610">
        <v>52.814999999999998</v>
      </c>
      <c r="J77" s="610">
        <v>541.68100000000004</v>
      </c>
      <c r="K77" s="610">
        <v>150.16900000000001</v>
      </c>
      <c r="L77" s="610">
        <v>389.35899999999998</v>
      </c>
      <c r="M77" s="610">
        <v>1081.2090000000001</v>
      </c>
    </row>
    <row r="78" spans="1:13" x14ac:dyDescent="0.2">
      <c r="A78" s="622">
        <v>28642</v>
      </c>
      <c r="B78" s="610">
        <v>3.121</v>
      </c>
      <c r="C78" s="610">
        <v>187.33799999999999</v>
      </c>
      <c r="D78" s="610">
        <v>150.351</v>
      </c>
      <c r="E78" s="610">
        <v>340.81</v>
      </c>
      <c r="F78" s="610" t="s">
        <v>930</v>
      </c>
      <c r="G78" s="610" t="s">
        <v>930</v>
      </c>
      <c r="H78" s="610">
        <v>51.110999999999997</v>
      </c>
      <c r="I78" s="610">
        <v>51.110999999999997</v>
      </c>
      <c r="J78" s="610">
        <v>391.92099999999999</v>
      </c>
      <c r="K78" s="610">
        <v>173.43899999999999</v>
      </c>
      <c r="L78" s="610">
        <v>441.21300000000002</v>
      </c>
      <c r="M78" s="610">
        <v>1006.572</v>
      </c>
    </row>
    <row r="79" spans="1:13" x14ac:dyDescent="0.2">
      <c r="A79" s="622">
        <v>28672</v>
      </c>
      <c r="B79" s="610">
        <v>2.8260000000000001</v>
      </c>
      <c r="C79" s="610">
        <v>149.34100000000001</v>
      </c>
      <c r="D79" s="610">
        <v>138.50700000000001</v>
      </c>
      <c r="E79" s="610">
        <v>290.67500000000001</v>
      </c>
      <c r="F79" s="610" t="s">
        <v>930</v>
      </c>
      <c r="G79" s="610" t="s">
        <v>930</v>
      </c>
      <c r="H79" s="610">
        <v>52.814999999999998</v>
      </c>
      <c r="I79" s="610">
        <v>52.814999999999998</v>
      </c>
      <c r="J79" s="610">
        <v>343.48899999999998</v>
      </c>
      <c r="K79" s="610">
        <v>210.68100000000001</v>
      </c>
      <c r="L79" s="610">
        <v>537.06299999999999</v>
      </c>
      <c r="M79" s="610">
        <v>1091.2329999999999</v>
      </c>
    </row>
    <row r="80" spans="1:13" x14ac:dyDescent="0.2">
      <c r="A80" s="622">
        <v>28703</v>
      </c>
      <c r="B80" s="610">
        <v>2.883</v>
      </c>
      <c r="C80" s="610">
        <v>132.35400000000001</v>
      </c>
      <c r="D80" s="610">
        <v>166.88800000000001</v>
      </c>
      <c r="E80" s="610">
        <v>302.125</v>
      </c>
      <c r="F80" s="610" t="s">
        <v>930</v>
      </c>
      <c r="G80" s="610" t="s">
        <v>930</v>
      </c>
      <c r="H80" s="610">
        <v>52.814999999999998</v>
      </c>
      <c r="I80" s="610">
        <v>52.814999999999998</v>
      </c>
      <c r="J80" s="610">
        <v>354.94</v>
      </c>
      <c r="K80" s="610">
        <v>217.83199999999999</v>
      </c>
      <c r="L80" s="610">
        <v>545.59</v>
      </c>
      <c r="M80" s="610">
        <v>1118.3620000000001</v>
      </c>
    </row>
    <row r="81" spans="1:13" x14ac:dyDescent="0.2">
      <c r="A81" s="622">
        <v>28734</v>
      </c>
      <c r="B81" s="610">
        <v>3.2970000000000002</v>
      </c>
      <c r="C81" s="610">
        <v>137.65700000000001</v>
      </c>
      <c r="D81" s="610">
        <v>174.21199999999999</v>
      </c>
      <c r="E81" s="610">
        <v>315.16500000000002</v>
      </c>
      <c r="F81" s="610" t="s">
        <v>930</v>
      </c>
      <c r="G81" s="610" t="s">
        <v>930</v>
      </c>
      <c r="H81" s="610">
        <v>51.110999999999997</v>
      </c>
      <c r="I81" s="610">
        <v>51.110999999999997</v>
      </c>
      <c r="J81" s="610">
        <v>366.27600000000001</v>
      </c>
      <c r="K81" s="610">
        <v>211.489</v>
      </c>
      <c r="L81" s="610">
        <v>459.286</v>
      </c>
      <c r="M81" s="610">
        <v>1037.0519999999999</v>
      </c>
    </row>
    <row r="82" spans="1:13" x14ac:dyDescent="0.2">
      <c r="A82" s="622">
        <v>28764</v>
      </c>
      <c r="B82" s="610">
        <v>4.7590000000000003</v>
      </c>
      <c r="C82" s="610">
        <v>212.86699999999999</v>
      </c>
      <c r="D82" s="610">
        <v>210.048</v>
      </c>
      <c r="E82" s="610">
        <v>427.67500000000001</v>
      </c>
      <c r="F82" s="610" t="s">
        <v>930</v>
      </c>
      <c r="G82" s="610" t="s">
        <v>930</v>
      </c>
      <c r="H82" s="610">
        <v>52.814999999999998</v>
      </c>
      <c r="I82" s="610">
        <v>52.814999999999998</v>
      </c>
      <c r="J82" s="610">
        <v>480.48899999999998</v>
      </c>
      <c r="K82" s="610">
        <v>174.38</v>
      </c>
      <c r="L82" s="610">
        <v>395.33300000000003</v>
      </c>
      <c r="M82" s="610">
        <v>1050.203</v>
      </c>
    </row>
    <row r="83" spans="1:13" x14ac:dyDescent="0.2">
      <c r="A83" s="622">
        <v>28795</v>
      </c>
      <c r="B83" s="610">
        <v>5.0590000000000002</v>
      </c>
      <c r="C83" s="610">
        <v>382.43400000000003</v>
      </c>
      <c r="D83" s="610">
        <v>231.928</v>
      </c>
      <c r="E83" s="610">
        <v>619.42100000000005</v>
      </c>
      <c r="F83" s="610" t="s">
        <v>930</v>
      </c>
      <c r="G83" s="610" t="s">
        <v>930</v>
      </c>
      <c r="H83" s="610">
        <v>51.110999999999997</v>
      </c>
      <c r="I83" s="610">
        <v>51.110999999999997</v>
      </c>
      <c r="J83" s="610">
        <v>670.53200000000004</v>
      </c>
      <c r="K83" s="610">
        <v>161.11500000000001</v>
      </c>
      <c r="L83" s="610">
        <v>391.52699999999999</v>
      </c>
      <c r="M83" s="610">
        <v>1223.173</v>
      </c>
    </row>
    <row r="84" spans="1:13" x14ac:dyDescent="0.2">
      <c r="A84" s="622">
        <v>28825</v>
      </c>
      <c r="B84" s="610">
        <v>5.4509999999999996</v>
      </c>
      <c r="C84" s="610">
        <v>641.74199999999996</v>
      </c>
      <c r="D84" s="610">
        <v>303.08</v>
      </c>
      <c r="E84" s="610">
        <v>950.274</v>
      </c>
      <c r="F84" s="610" t="s">
        <v>930</v>
      </c>
      <c r="G84" s="610" t="s">
        <v>930</v>
      </c>
      <c r="H84" s="610">
        <v>52.814999999999998</v>
      </c>
      <c r="I84" s="610">
        <v>52.814999999999998</v>
      </c>
      <c r="J84" s="610">
        <v>1003.088</v>
      </c>
      <c r="K84" s="610">
        <v>194.68199999999999</v>
      </c>
      <c r="L84" s="610">
        <v>494.93099999999998</v>
      </c>
      <c r="M84" s="610">
        <v>1692.701</v>
      </c>
    </row>
    <row r="85" spans="1:13" x14ac:dyDescent="0.2">
      <c r="A85" s="622">
        <v>28856</v>
      </c>
      <c r="B85" s="610">
        <v>5.7430000000000003</v>
      </c>
      <c r="C85" s="610">
        <v>882.91200000000003</v>
      </c>
      <c r="D85" s="610">
        <v>293.04500000000002</v>
      </c>
      <c r="E85" s="610">
        <v>1181.701</v>
      </c>
      <c r="F85" s="610" t="s">
        <v>930</v>
      </c>
      <c r="G85" s="610" t="s">
        <v>930</v>
      </c>
      <c r="H85" s="610">
        <v>61.837000000000003</v>
      </c>
      <c r="I85" s="610">
        <v>61.837000000000003</v>
      </c>
      <c r="J85" s="610">
        <v>1243.537</v>
      </c>
      <c r="K85" s="610">
        <v>238.63200000000001</v>
      </c>
      <c r="L85" s="610">
        <v>605.54300000000001</v>
      </c>
      <c r="M85" s="610">
        <v>2087.712</v>
      </c>
    </row>
    <row r="86" spans="1:13" x14ac:dyDescent="0.2">
      <c r="A86" s="622">
        <v>28887</v>
      </c>
      <c r="B86" s="610">
        <v>3.4790000000000001</v>
      </c>
      <c r="C86" s="610">
        <v>908.20399999999995</v>
      </c>
      <c r="D86" s="610">
        <v>274.72300000000001</v>
      </c>
      <c r="E86" s="610">
        <v>1186.4059999999999</v>
      </c>
      <c r="F86" s="610" t="s">
        <v>930</v>
      </c>
      <c r="G86" s="610" t="s">
        <v>930</v>
      </c>
      <c r="H86" s="610">
        <v>55.851999999999997</v>
      </c>
      <c r="I86" s="610">
        <v>55.851999999999997</v>
      </c>
      <c r="J86" s="610">
        <v>1242.258</v>
      </c>
      <c r="K86" s="610">
        <v>231.477</v>
      </c>
      <c r="L86" s="610">
        <v>514.07600000000002</v>
      </c>
      <c r="M86" s="610">
        <v>1987.8109999999999</v>
      </c>
    </row>
    <row r="87" spans="1:13" x14ac:dyDescent="0.2">
      <c r="A87" s="622">
        <v>28915</v>
      </c>
      <c r="B87" s="610">
        <v>2.74</v>
      </c>
      <c r="C87" s="610">
        <v>671.59500000000003</v>
      </c>
      <c r="D87" s="610">
        <v>206.803</v>
      </c>
      <c r="E87" s="610">
        <v>881.13900000000001</v>
      </c>
      <c r="F87" s="610" t="s">
        <v>930</v>
      </c>
      <c r="G87" s="610" t="s">
        <v>930</v>
      </c>
      <c r="H87" s="610">
        <v>61.837000000000003</v>
      </c>
      <c r="I87" s="610">
        <v>61.837000000000003</v>
      </c>
      <c r="J87" s="610">
        <v>942.97500000000002</v>
      </c>
      <c r="K87" s="610">
        <v>202.37899999999999</v>
      </c>
      <c r="L87" s="610">
        <v>463.584</v>
      </c>
      <c r="M87" s="610">
        <v>1608.9380000000001</v>
      </c>
    </row>
    <row r="88" spans="1:13" x14ac:dyDescent="0.2">
      <c r="A88" s="622">
        <v>28946</v>
      </c>
      <c r="B88" s="610">
        <v>2.46</v>
      </c>
      <c r="C88" s="610">
        <v>471.83499999999998</v>
      </c>
      <c r="D88" s="610">
        <v>148.54900000000001</v>
      </c>
      <c r="E88" s="610">
        <v>622.84400000000005</v>
      </c>
      <c r="F88" s="610" t="s">
        <v>930</v>
      </c>
      <c r="G88" s="610" t="s">
        <v>930</v>
      </c>
      <c r="H88" s="610">
        <v>59.841999999999999</v>
      </c>
      <c r="I88" s="610">
        <v>59.841999999999999</v>
      </c>
      <c r="J88" s="610">
        <v>682.68600000000004</v>
      </c>
      <c r="K88" s="610">
        <v>170.87</v>
      </c>
      <c r="L88" s="610">
        <v>386.488</v>
      </c>
      <c r="M88" s="610">
        <v>1240.0429999999999</v>
      </c>
    </row>
    <row r="89" spans="1:13" x14ac:dyDescent="0.2">
      <c r="A89" s="622">
        <v>28976</v>
      </c>
      <c r="B89" s="610">
        <v>2.2240000000000002</v>
      </c>
      <c r="C89" s="610">
        <v>292.72399999999999</v>
      </c>
      <c r="D89" s="610">
        <v>134.95699999999999</v>
      </c>
      <c r="E89" s="610">
        <v>429.90499999999997</v>
      </c>
      <c r="F89" s="610" t="s">
        <v>930</v>
      </c>
      <c r="G89" s="610" t="s">
        <v>930</v>
      </c>
      <c r="H89" s="610">
        <v>61.837000000000003</v>
      </c>
      <c r="I89" s="610">
        <v>61.837000000000003</v>
      </c>
      <c r="J89" s="610">
        <v>491.74200000000002</v>
      </c>
      <c r="K89" s="610">
        <v>156.03100000000001</v>
      </c>
      <c r="L89" s="610">
        <v>383.202</v>
      </c>
      <c r="M89" s="610">
        <v>1030.9739999999999</v>
      </c>
    </row>
    <row r="90" spans="1:13" x14ac:dyDescent="0.2">
      <c r="A90" s="622">
        <v>29007</v>
      </c>
      <c r="B90" s="610">
        <v>2.282</v>
      </c>
      <c r="C90" s="610">
        <v>192.548</v>
      </c>
      <c r="D90" s="610">
        <v>115.541</v>
      </c>
      <c r="E90" s="610">
        <v>310.37</v>
      </c>
      <c r="F90" s="610" t="s">
        <v>930</v>
      </c>
      <c r="G90" s="610" t="s">
        <v>930</v>
      </c>
      <c r="H90" s="610">
        <v>59.841999999999999</v>
      </c>
      <c r="I90" s="610">
        <v>59.841999999999999</v>
      </c>
      <c r="J90" s="610">
        <v>370.21199999999999</v>
      </c>
      <c r="K90" s="610">
        <v>169.08500000000001</v>
      </c>
      <c r="L90" s="610">
        <v>417.55700000000002</v>
      </c>
      <c r="M90" s="610">
        <v>956.85400000000004</v>
      </c>
    </row>
    <row r="91" spans="1:13" x14ac:dyDescent="0.2">
      <c r="A91" s="622">
        <v>29037</v>
      </c>
      <c r="B91" s="610">
        <v>1.98</v>
      </c>
      <c r="C91" s="610">
        <v>150.26400000000001</v>
      </c>
      <c r="D91" s="610">
        <v>114.166</v>
      </c>
      <c r="E91" s="610">
        <v>266.40899999999999</v>
      </c>
      <c r="F91" s="610" t="s">
        <v>930</v>
      </c>
      <c r="G91" s="610" t="s">
        <v>930</v>
      </c>
      <c r="H91" s="610">
        <v>61.837000000000003</v>
      </c>
      <c r="I91" s="610">
        <v>61.837000000000003</v>
      </c>
      <c r="J91" s="610">
        <v>328.24599999999998</v>
      </c>
      <c r="K91" s="610">
        <v>199.964</v>
      </c>
      <c r="L91" s="610">
        <v>510.60899999999998</v>
      </c>
      <c r="M91" s="610">
        <v>1038.818</v>
      </c>
    </row>
    <row r="92" spans="1:13" x14ac:dyDescent="0.2">
      <c r="A92" s="622">
        <v>29068</v>
      </c>
      <c r="B92" s="610">
        <v>1.873</v>
      </c>
      <c r="C92" s="610">
        <v>135.642</v>
      </c>
      <c r="D92" s="610">
        <v>126.996</v>
      </c>
      <c r="E92" s="610">
        <v>264.51100000000002</v>
      </c>
      <c r="F92" s="610" t="s">
        <v>930</v>
      </c>
      <c r="G92" s="610" t="s">
        <v>930</v>
      </c>
      <c r="H92" s="610">
        <v>61.837000000000003</v>
      </c>
      <c r="I92" s="610">
        <v>61.837000000000003</v>
      </c>
      <c r="J92" s="610">
        <v>326.34699999999998</v>
      </c>
      <c r="K92" s="610">
        <v>221.125</v>
      </c>
      <c r="L92" s="610">
        <v>540.40499999999997</v>
      </c>
      <c r="M92" s="610">
        <v>1087.877</v>
      </c>
    </row>
    <row r="93" spans="1:13" x14ac:dyDescent="0.2">
      <c r="A93" s="622">
        <v>29099</v>
      </c>
      <c r="B93" s="610">
        <v>2.4870000000000001</v>
      </c>
      <c r="C93" s="610">
        <v>140.08799999999999</v>
      </c>
      <c r="D93" s="610">
        <v>127.623</v>
      </c>
      <c r="E93" s="610">
        <v>270.19799999999998</v>
      </c>
      <c r="F93" s="610" t="s">
        <v>930</v>
      </c>
      <c r="G93" s="610" t="s">
        <v>930</v>
      </c>
      <c r="H93" s="610">
        <v>59.841999999999999</v>
      </c>
      <c r="I93" s="610">
        <v>59.841999999999999</v>
      </c>
      <c r="J93" s="610">
        <v>330.04</v>
      </c>
      <c r="K93" s="610">
        <v>203.70699999999999</v>
      </c>
      <c r="L93" s="610">
        <v>439.67599999999999</v>
      </c>
      <c r="M93" s="610">
        <v>973.42200000000003</v>
      </c>
    </row>
    <row r="94" spans="1:13" x14ac:dyDescent="0.2">
      <c r="A94" s="622">
        <v>29129</v>
      </c>
      <c r="B94" s="610">
        <v>3.47</v>
      </c>
      <c r="C94" s="610">
        <v>219.024</v>
      </c>
      <c r="D94" s="610">
        <v>160.089</v>
      </c>
      <c r="E94" s="610">
        <v>382.58199999999999</v>
      </c>
      <c r="F94" s="610" t="s">
        <v>930</v>
      </c>
      <c r="G94" s="610" t="s">
        <v>930</v>
      </c>
      <c r="H94" s="610">
        <v>61.837000000000003</v>
      </c>
      <c r="I94" s="610">
        <v>61.837000000000003</v>
      </c>
      <c r="J94" s="610">
        <v>444.41899999999998</v>
      </c>
      <c r="K94" s="610">
        <v>168.911</v>
      </c>
      <c r="L94" s="610">
        <v>402.71499999999997</v>
      </c>
      <c r="M94" s="610">
        <v>1016.045</v>
      </c>
    </row>
    <row r="95" spans="1:13" x14ac:dyDescent="0.2">
      <c r="A95" s="622">
        <v>29160</v>
      </c>
      <c r="B95" s="610">
        <v>4.1500000000000004</v>
      </c>
      <c r="C95" s="610">
        <v>385.39100000000002</v>
      </c>
      <c r="D95" s="610">
        <v>178.32300000000001</v>
      </c>
      <c r="E95" s="610">
        <v>567.86500000000001</v>
      </c>
      <c r="F95" s="610" t="s">
        <v>930</v>
      </c>
      <c r="G95" s="610" t="s">
        <v>930</v>
      </c>
      <c r="H95" s="610">
        <v>59.841999999999999</v>
      </c>
      <c r="I95" s="610">
        <v>59.841999999999999</v>
      </c>
      <c r="J95" s="610">
        <v>627.70699999999999</v>
      </c>
      <c r="K95" s="610">
        <v>169.29300000000001</v>
      </c>
      <c r="L95" s="610">
        <v>408.23399999999998</v>
      </c>
      <c r="M95" s="610">
        <v>1205.2339999999999</v>
      </c>
    </row>
    <row r="96" spans="1:13" x14ac:dyDescent="0.2">
      <c r="A96" s="622">
        <v>29190</v>
      </c>
      <c r="B96" s="610">
        <v>4.4260000000000002</v>
      </c>
      <c r="C96" s="610">
        <v>604.51400000000001</v>
      </c>
      <c r="D96" s="610">
        <v>217.96299999999999</v>
      </c>
      <c r="E96" s="610">
        <v>826.90300000000002</v>
      </c>
      <c r="F96" s="610" t="s">
        <v>930</v>
      </c>
      <c r="G96" s="610" t="s">
        <v>930</v>
      </c>
      <c r="H96" s="610">
        <v>61.837000000000003</v>
      </c>
      <c r="I96" s="610">
        <v>61.837000000000003</v>
      </c>
      <c r="J96" s="610">
        <v>888.74</v>
      </c>
      <c r="K96" s="610">
        <v>198.30500000000001</v>
      </c>
      <c r="L96" s="610">
        <v>489.90699999999998</v>
      </c>
      <c r="M96" s="610">
        <v>1576.952</v>
      </c>
    </row>
    <row r="97" spans="1:13" x14ac:dyDescent="0.2">
      <c r="A97" s="622">
        <v>29221</v>
      </c>
      <c r="B97" s="610">
        <v>4.09</v>
      </c>
      <c r="C97" s="610">
        <v>733.26700000000005</v>
      </c>
      <c r="D97" s="610">
        <v>242.33099999999999</v>
      </c>
      <c r="E97" s="610">
        <v>979.68899999999996</v>
      </c>
      <c r="F97" s="610" t="s">
        <v>930</v>
      </c>
      <c r="G97" s="610" t="s">
        <v>930</v>
      </c>
      <c r="H97" s="610">
        <v>71.995000000000005</v>
      </c>
      <c r="I97" s="610">
        <v>71.995000000000005</v>
      </c>
      <c r="J97" s="610">
        <v>1051.683</v>
      </c>
      <c r="K97" s="610">
        <v>224.649</v>
      </c>
      <c r="L97" s="610">
        <v>550.61500000000001</v>
      </c>
      <c r="M97" s="610">
        <v>1826.9469999999999</v>
      </c>
    </row>
    <row r="98" spans="1:13" x14ac:dyDescent="0.2">
      <c r="A98" s="622">
        <v>29252</v>
      </c>
      <c r="B98" s="610">
        <v>3.5790000000000002</v>
      </c>
      <c r="C98" s="610">
        <v>786.20899999999995</v>
      </c>
      <c r="D98" s="610">
        <v>203.995</v>
      </c>
      <c r="E98" s="610">
        <v>993.78300000000002</v>
      </c>
      <c r="F98" s="610" t="s">
        <v>930</v>
      </c>
      <c r="G98" s="610" t="s">
        <v>930</v>
      </c>
      <c r="H98" s="610">
        <v>67.349999999999994</v>
      </c>
      <c r="I98" s="610">
        <v>67.349999999999994</v>
      </c>
      <c r="J98" s="610">
        <v>1061.133</v>
      </c>
      <c r="K98" s="610">
        <v>220.12200000000001</v>
      </c>
      <c r="L98" s="610">
        <v>497.78800000000001</v>
      </c>
      <c r="M98" s="610">
        <v>1779.0419999999999</v>
      </c>
    </row>
    <row r="99" spans="1:13" x14ac:dyDescent="0.2">
      <c r="A99" s="622">
        <v>29281</v>
      </c>
      <c r="B99" s="610">
        <v>2.552</v>
      </c>
      <c r="C99" s="610">
        <v>683.33299999999997</v>
      </c>
      <c r="D99" s="610">
        <v>157.215</v>
      </c>
      <c r="E99" s="610">
        <v>843.1</v>
      </c>
      <c r="F99" s="610" t="s">
        <v>930</v>
      </c>
      <c r="G99" s="610" t="s">
        <v>930</v>
      </c>
      <c r="H99" s="610">
        <v>71.995000000000005</v>
      </c>
      <c r="I99" s="610">
        <v>71.995000000000005</v>
      </c>
      <c r="J99" s="610">
        <v>915.09500000000003</v>
      </c>
      <c r="K99" s="610">
        <v>206.416</v>
      </c>
      <c r="L99" s="610">
        <v>482.32499999999999</v>
      </c>
      <c r="M99" s="610">
        <v>1603.835</v>
      </c>
    </row>
    <row r="100" spans="1:13" x14ac:dyDescent="0.2">
      <c r="A100" s="622">
        <v>29312</v>
      </c>
      <c r="B100" s="610">
        <v>2.7360000000000002</v>
      </c>
      <c r="C100" s="610">
        <v>457.86700000000002</v>
      </c>
      <c r="D100" s="610">
        <v>107.655</v>
      </c>
      <c r="E100" s="610">
        <v>568.25800000000004</v>
      </c>
      <c r="F100" s="610" t="s">
        <v>930</v>
      </c>
      <c r="G100" s="610" t="s">
        <v>930</v>
      </c>
      <c r="H100" s="610">
        <v>69.671999999999997</v>
      </c>
      <c r="I100" s="610">
        <v>69.671999999999997</v>
      </c>
      <c r="J100" s="610">
        <v>637.92999999999995</v>
      </c>
      <c r="K100" s="610">
        <v>176.56800000000001</v>
      </c>
      <c r="L100" s="610">
        <v>394.73599999999999</v>
      </c>
      <c r="M100" s="610">
        <v>1209.2329999999999</v>
      </c>
    </row>
    <row r="101" spans="1:13" x14ac:dyDescent="0.2">
      <c r="A101" s="622">
        <v>29342</v>
      </c>
      <c r="B101" s="610">
        <v>1.6519999999999999</v>
      </c>
      <c r="C101" s="610">
        <v>283.137</v>
      </c>
      <c r="D101" s="610">
        <v>111.184</v>
      </c>
      <c r="E101" s="610">
        <v>395.97199999999998</v>
      </c>
      <c r="F101" s="610" t="s">
        <v>930</v>
      </c>
      <c r="G101" s="610" t="s">
        <v>930</v>
      </c>
      <c r="H101" s="610">
        <v>71.995000000000005</v>
      </c>
      <c r="I101" s="610">
        <v>71.995000000000005</v>
      </c>
      <c r="J101" s="610">
        <v>467.96699999999998</v>
      </c>
      <c r="K101" s="610">
        <v>155.92500000000001</v>
      </c>
      <c r="L101" s="610">
        <v>392.39699999999999</v>
      </c>
      <c r="M101" s="610">
        <v>1016.289</v>
      </c>
    </row>
    <row r="102" spans="1:13" x14ac:dyDescent="0.2">
      <c r="A102" s="622">
        <v>29373</v>
      </c>
      <c r="B102" s="610">
        <v>1.3069999999999999</v>
      </c>
      <c r="C102" s="610">
        <v>193.85900000000001</v>
      </c>
      <c r="D102" s="610">
        <v>100.97499999999999</v>
      </c>
      <c r="E102" s="610">
        <v>296.14100000000002</v>
      </c>
      <c r="F102" s="610" t="s">
        <v>930</v>
      </c>
      <c r="G102" s="610" t="s">
        <v>930</v>
      </c>
      <c r="H102" s="610">
        <v>69.671999999999997</v>
      </c>
      <c r="I102" s="610">
        <v>69.671999999999997</v>
      </c>
      <c r="J102" s="610">
        <v>365.81299999999999</v>
      </c>
      <c r="K102" s="610">
        <v>178.33500000000001</v>
      </c>
      <c r="L102" s="610">
        <v>459.29700000000003</v>
      </c>
      <c r="M102" s="610">
        <v>1003.4450000000001</v>
      </c>
    </row>
    <row r="103" spans="1:13" x14ac:dyDescent="0.2">
      <c r="A103" s="622">
        <v>29403</v>
      </c>
      <c r="B103" s="610">
        <v>1.619</v>
      </c>
      <c r="C103" s="610">
        <v>147.21299999999999</v>
      </c>
      <c r="D103" s="610">
        <v>86.632000000000005</v>
      </c>
      <c r="E103" s="610">
        <v>235.465</v>
      </c>
      <c r="F103" s="610" t="s">
        <v>930</v>
      </c>
      <c r="G103" s="610" t="s">
        <v>930</v>
      </c>
      <c r="H103" s="610">
        <v>71.995000000000005</v>
      </c>
      <c r="I103" s="610">
        <v>71.995000000000005</v>
      </c>
      <c r="J103" s="610">
        <v>307.459</v>
      </c>
      <c r="K103" s="610">
        <v>234.101</v>
      </c>
      <c r="L103" s="610">
        <v>621.84799999999996</v>
      </c>
      <c r="M103" s="610">
        <v>1163.4079999999999</v>
      </c>
    </row>
    <row r="104" spans="1:13" x14ac:dyDescent="0.2">
      <c r="A104" s="622">
        <v>29434</v>
      </c>
      <c r="B104" s="610">
        <v>1.5289999999999999</v>
      </c>
      <c r="C104" s="610">
        <v>130.959</v>
      </c>
      <c r="D104" s="610">
        <v>83.644000000000005</v>
      </c>
      <c r="E104" s="610">
        <v>216.13200000000001</v>
      </c>
      <c r="F104" s="610" t="s">
        <v>930</v>
      </c>
      <c r="G104" s="610" t="s">
        <v>930</v>
      </c>
      <c r="H104" s="610">
        <v>71.995000000000005</v>
      </c>
      <c r="I104" s="610">
        <v>71.995000000000005</v>
      </c>
      <c r="J104" s="610">
        <v>288.12700000000001</v>
      </c>
      <c r="K104" s="610">
        <v>255.96799999999999</v>
      </c>
      <c r="L104" s="610">
        <v>624.64</v>
      </c>
      <c r="M104" s="610">
        <v>1168.7339999999999</v>
      </c>
    </row>
    <row r="105" spans="1:13" x14ac:dyDescent="0.2">
      <c r="A105" s="622">
        <v>29465</v>
      </c>
      <c r="B105" s="610">
        <v>2.0310000000000001</v>
      </c>
      <c r="C105" s="610">
        <v>137.06700000000001</v>
      </c>
      <c r="D105" s="610">
        <v>104.01900000000001</v>
      </c>
      <c r="E105" s="610">
        <v>243.11600000000001</v>
      </c>
      <c r="F105" s="610" t="s">
        <v>930</v>
      </c>
      <c r="G105" s="610" t="s">
        <v>930</v>
      </c>
      <c r="H105" s="610">
        <v>69.671999999999997</v>
      </c>
      <c r="I105" s="610">
        <v>69.671999999999997</v>
      </c>
      <c r="J105" s="610">
        <v>312.78899999999999</v>
      </c>
      <c r="K105" s="610">
        <v>231.91</v>
      </c>
      <c r="L105" s="610">
        <v>496.95800000000003</v>
      </c>
      <c r="M105" s="610">
        <v>1041.6569999999999</v>
      </c>
    </row>
    <row r="106" spans="1:13" x14ac:dyDescent="0.2">
      <c r="A106" s="622">
        <v>29495</v>
      </c>
      <c r="B106" s="610">
        <v>2.7690000000000001</v>
      </c>
      <c r="C106" s="610">
        <v>217.24299999999999</v>
      </c>
      <c r="D106" s="610">
        <v>147.416</v>
      </c>
      <c r="E106" s="610">
        <v>367.428</v>
      </c>
      <c r="F106" s="610" t="s">
        <v>930</v>
      </c>
      <c r="G106" s="610" t="s">
        <v>930</v>
      </c>
      <c r="H106" s="610">
        <v>71.995000000000005</v>
      </c>
      <c r="I106" s="610">
        <v>71.995000000000005</v>
      </c>
      <c r="J106" s="610">
        <v>439.423</v>
      </c>
      <c r="K106" s="610">
        <v>184.29599999999999</v>
      </c>
      <c r="L106" s="610">
        <v>420.03800000000001</v>
      </c>
      <c r="M106" s="610">
        <v>1043.7560000000001</v>
      </c>
    </row>
    <row r="107" spans="1:13" x14ac:dyDescent="0.2">
      <c r="A107" s="622">
        <v>29526</v>
      </c>
      <c r="B107" s="610">
        <v>2.93</v>
      </c>
      <c r="C107" s="610">
        <v>397.94</v>
      </c>
      <c r="D107" s="610">
        <v>167.15100000000001</v>
      </c>
      <c r="E107" s="610">
        <v>568.02200000000005</v>
      </c>
      <c r="F107" s="610" t="s">
        <v>930</v>
      </c>
      <c r="G107" s="610" t="s">
        <v>930</v>
      </c>
      <c r="H107" s="610">
        <v>69.671999999999997</v>
      </c>
      <c r="I107" s="610">
        <v>69.671999999999997</v>
      </c>
      <c r="J107" s="610">
        <v>637.69399999999996</v>
      </c>
      <c r="K107" s="610">
        <v>172.43899999999999</v>
      </c>
      <c r="L107" s="610">
        <v>416.11700000000002</v>
      </c>
      <c r="M107" s="610">
        <v>1226.25</v>
      </c>
    </row>
    <row r="108" spans="1:13" x14ac:dyDescent="0.2">
      <c r="A108" s="622">
        <v>29556</v>
      </c>
      <c r="B108" s="610">
        <v>3.7490000000000001</v>
      </c>
      <c r="C108" s="610">
        <v>656.13099999999997</v>
      </c>
      <c r="D108" s="610">
        <v>221.809</v>
      </c>
      <c r="E108" s="610">
        <v>881.69</v>
      </c>
      <c r="F108" s="610" t="s">
        <v>930</v>
      </c>
      <c r="G108" s="610" t="s">
        <v>930</v>
      </c>
      <c r="H108" s="610">
        <v>71.995000000000005</v>
      </c>
      <c r="I108" s="610">
        <v>71.995000000000005</v>
      </c>
      <c r="J108" s="610">
        <v>953.68499999999995</v>
      </c>
      <c r="K108" s="610">
        <v>207.364</v>
      </c>
      <c r="L108" s="610">
        <v>509.24900000000002</v>
      </c>
      <c r="M108" s="610">
        <v>1670.298</v>
      </c>
    </row>
    <row r="109" spans="1:13" x14ac:dyDescent="0.2">
      <c r="A109" s="622">
        <v>29587</v>
      </c>
      <c r="B109" s="610">
        <v>3.621</v>
      </c>
      <c r="C109" s="610">
        <v>843.74900000000002</v>
      </c>
      <c r="D109" s="610">
        <v>253.566</v>
      </c>
      <c r="E109" s="610">
        <v>1100.9359999999999</v>
      </c>
      <c r="F109" s="610" t="s">
        <v>930</v>
      </c>
      <c r="G109" s="610" t="s">
        <v>930</v>
      </c>
      <c r="H109" s="610">
        <v>73.89</v>
      </c>
      <c r="I109" s="610">
        <v>73.89</v>
      </c>
      <c r="J109" s="610">
        <v>1174.827</v>
      </c>
      <c r="K109" s="610">
        <v>252.785</v>
      </c>
      <c r="L109" s="610">
        <v>587.35400000000004</v>
      </c>
      <c r="M109" s="610">
        <v>2014.9649999999999</v>
      </c>
    </row>
    <row r="110" spans="1:13" x14ac:dyDescent="0.2">
      <c r="A110" s="622">
        <v>29618</v>
      </c>
      <c r="B110" s="610">
        <v>2.88</v>
      </c>
      <c r="C110" s="610">
        <v>751.16899999999998</v>
      </c>
      <c r="D110" s="610">
        <v>170.57900000000001</v>
      </c>
      <c r="E110" s="610">
        <v>924.62900000000002</v>
      </c>
      <c r="F110" s="610" t="s">
        <v>930</v>
      </c>
      <c r="G110" s="610" t="s">
        <v>930</v>
      </c>
      <c r="H110" s="610">
        <v>66.739999999999995</v>
      </c>
      <c r="I110" s="610">
        <v>66.739999999999995</v>
      </c>
      <c r="J110" s="610">
        <v>991.36900000000003</v>
      </c>
      <c r="K110" s="610">
        <v>226.417</v>
      </c>
      <c r="L110" s="610">
        <v>465.61200000000002</v>
      </c>
      <c r="M110" s="610">
        <v>1683.3979999999999</v>
      </c>
    </row>
    <row r="111" spans="1:13" x14ac:dyDescent="0.2">
      <c r="A111" s="622">
        <v>29646</v>
      </c>
      <c r="B111" s="610">
        <v>1.917</v>
      </c>
      <c r="C111" s="610">
        <v>593.81799999999998</v>
      </c>
      <c r="D111" s="610">
        <v>118.259</v>
      </c>
      <c r="E111" s="610">
        <v>713.995</v>
      </c>
      <c r="F111" s="610" t="s">
        <v>930</v>
      </c>
      <c r="G111" s="610" t="s">
        <v>930</v>
      </c>
      <c r="H111" s="610">
        <v>73.89</v>
      </c>
      <c r="I111" s="610">
        <v>73.89</v>
      </c>
      <c r="J111" s="610">
        <v>787.88499999999999</v>
      </c>
      <c r="K111" s="610">
        <v>196.73699999999999</v>
      </c>
      <c r="L111" s="610">
        <v>456.31099999999998</v>
      </c>
      <c r="M111" s="610">
        <v>1440.933</v>
      </c>
    </row>
    <row r="112" spans="1:13" x14ac:dyDescent="0.2">
      <c r="A112" s="622">
        <v>29677</v>
      </c>
      <c r="B112" s="610">
        <v>2.2730000000000001</v>
      </c>
      <c r="C112" s="610">
        <v>377.37799999999999</v>
      </c>
      <c r="D112" s="610">
        <v>85.897000000000006</v>
      </c>
      <c r="E112" s="610">
        <v>465.548</v>
      </c>
      <c r="F112" s="610" t="s">
        <v>930</v>
      </c>
      <c r="G112" s="610" t="s">
        <v>930</v>
      </c>
      <c r="H112" s="610">
        <v>71.507000000000005</v>
      </c>
      <c r="I112" s="610">
        <v>71.507000000000005</v>
      </c>
      <c r="J112" s="610">
        <v>537.05499999999995</v>
      </c>
      <c r="K112" s="610">
        <v>173.71799999999999</v>
      </c>
      <c r="L112" s="610">
        <v>398.03300000000002</v>
      </c>
      <c r="M112" s="610">
        <v>1108.806</v>
      </c>
    </row>
    <row r="113" spans="1:13" x14ac:dyDescent="0.2">
      <c r="A113" s="622">
        <v>29707</v>
      </c>
      <c r="B113" s="610">
        <v>1.901</v>
      </c>
      <c r="C113" s="610">
        <v>263.83600000000001</v>
      </c>
      <c r="D113" s="610">
        <v>90.078000000000003</v>
      </c>
      <c r="E113" s="610">
        <v>355.815</v>
      </c>
      <c r="F113" s="610" t="s">
        <v>930</v>
      </c>
      <c r="G113" s="610" t="s">
        <v>930</v>
      </c>
      <c r="H113" s="610">
        <v>73.89</v>
      </c>
      <c r="I113" s="610">
        <v>73.89</v>
      </c>
      <c r="J113" s="610">
        <v>429.70499999999998</v>
      </c>
      <c r="K113" s="610">
        <v>164.96199999999999</v>
      </c>
      <c r="L113" s="610">
        <v>401.9</v>
      </c>
      <c r="M113" s="610">
        <v>996.56799999999998</v>
      </c>
    </row>
    <row r="114" spans="1:13" x14ac:dyDescent="0.2">
      <c r="A114" s="622">
        <v>29738</v>
      </c>
      <c r="B114" s="610">
        <v>1.214</v>
      </c>
      <c r="C114" s="610">
        <v>170.46299999999999</v>
      </c>
      <c r="D114" s="610">
        <v>85.772000000000006</v>
      </c>
      <c r="E114" s="610">
        <v>257.44900000000001</v>
      </c>
      <c r="F114" s="610" t="s">
        <v>930</v>
      </c>
      <c r="G114" s="610" t="s">
        <v>930</v>
      </c>
      <c r="H114" s="610">
        <v>71.507000000000005</v>
      </c>
      <c r="I114" s="610">
        <v>71.507000000000005</v>
      </c>
      <c r="J114" s="610">
        <v>328.95600000000002</v>
      </c>
      <c r="K114" s="610">
        <v>191.636</v>
      </c>
      <c r="L114" s="610">
        <v>490.62700000000001</v>
      </c>
      <c r="M114" s="610">
        <v>1011.218</v>
      </c>
    </row>
    <row r="115" spans="1:13" x14ac:dyDescent="0.2">
      <c r="A115" s="622">
        <v>29768</v>
      </c>
      <c r="B115" s="610">
        <v>1.7390000000000001</v>
      </c>
      <c r="C115" s="610">
        <v>137.999</v>
      </c>
      <c r="D115" s="610">
        <v>80.14</v>
      </c>
      <c r="E115" s="610">
        <v>219.87799999999999</v>
      </c>
      <c r="F115" s="610" t="s">
        <v>930</v>
      </c>
      <c r="G115" s="610" t="s">
        <v>930</v>
      </c>
      <c r="H115" s="610">
        <v>73.89</v>
      </c>
      <c r="I115" s="610">
        <v>73.89</v>
      </c>
      <c r="J115" s="610">
        <v>293.76900000000001</v>
      </c>
      <c r="K115" s="610">
        <v>238.80600000000001</v>
      </c>
      <c r="L115" s="610">
        <v>593.14</v>
      </c>
      <c r="M115" s="610">
        <v>1125.7139999999999</v>
      </c>
    </row>
    <row r="116" spans="1:13" x14ac:dyDescent="0.2">
      <c r="A116" s="622">
        <v>29799</v>
      </c>
      <c r="B116" s="610">
        <v>1.857</v>
      </c>
      <c r="C116" s="610">
        <v>124.804</v>
      </c>
      <c r="D116" s="610">
        <v>86.147999999999996</v>
      </c>
      <c r="E116" s="610">
        <v>212.809</v>
      </c>
      <c r="F116" s="610" t="s">
        <v>930</v>
      </c>
      <c r="G116" s="610" t="s">
        <v>930</v>
      </c>
      <c r="H116" s="610">
        <v>73.89</v>
      </c>
      <c r="I116" s="610">
        <v>73.89</v>
      </c>
      <c r="J116" s="610">
        <v>286.7</v>
      </c>
      <c r="K116" s="610">
        <v>239.86</v>
      </c>
      <c r="L116" s="610">
        <v>559.54100000000005</v>
      </c>
      <c r="M116" s="610">
        <v>1086.0999999999999</v>
      </c>
    </row>
    <row r="117" spans="1:13" x14ac:dyDescent="0.2">
      <c r="A117" s="622">
        <v>29830</v>
      </c>
      <c r="B117" s="610">
        <v>2.375</v>
      </c>
      <c r="C117" s="610">
        <v>134.90199999999999</v>
      </c>
      <c r="D117" s="610">
        <v>89.834000000000003</v>
      </c>
      <c r="E117" s="610">
        <v>227.11099999999999</v>
      </c>
      <c r="F117" s="610" t="s">
        <v>930</v>
      </c>
      <c r="G117" s="610" t="s">
        <v>930</v>
      </c>
      <c r="H117" s="610">
        <v>71.507000000000005</v>
      </c>
      <c r="I117" s="610">
        <v>71.507000000000005</v>
      </c>
      <c r="J117" s="610">
        <v>298.61799999999999</v>
      </c>
      <c r="K117" s="610">
        <v>208.46600000000001</v>
      </c>
      <c r="L117" s="610">
        <v>444.46699999999998</v>
      </c>
      <c r="M117" s="610">
        <v>951.55100000000004</v>
      </c>
    </row>
    <row r="118" spans="1:13" x14ac:dyDescent="0.2">
      <c r="A118" s="622">
        <v>29860</v>
      </c>
      <c r="B118" s="610">
        <v>2.532</v>
      </c>
      <c r="C118" s="610">
        <v>235.40899999999999</v>
      </c>
      <c r="D118" s="610">
        <v>144.721</v>
      </c>
      <c r="E118" s="610">
        <v>382.66300000000001</v>
      </c>
      <c r="F118" s="610" t="s">
        <v>930</v>
      </c>
      <c r="G118" s="610" t="s">
        <v>930</v>
      </c>
      <c r="H118" s="610">
        <v>73.89</v>
      </c>
      <c r="I118" s="610">
        <v>73.89</v>
      </c>
      <c r="J118" s="610">
        <v>456.553</v>
      </c>
      <c r="K118" s="610">
        <v>180.797</v>
      </c>
      <c r="L118" s="610">
        <v>412.61099999999999</v>
      </c>
      <c r="M118" s="610">
        <v>1049.961</v>
      </c>
    </row>
    <row r="119" spans="1:13" x14ac:dyDescent="0.2">
      <c r="A119" s="622">
        <v>29891</v>
      </c>
      <c r="B119" s="610">
        <v>3.4430000000000001</v>
      </c>
      <c r="C119" s="610">
        <v>369.346</v>
      </c>
      <c r="D119" s="610">
        <v>148.93100000000001</v>
      </c>
      <c r="E119" s="610">
        <v>521.72</v>
      </c>
      <c r="F119" s="610" t="s">
        <v>930</v>
      </c>
      <c r="G119" s="610" t="s">
        <v>930</v>
      </c>
      <c r="H119" s="610">
        <v>71.507000000000005</v>
      </c>
      <c r="I119" s="610">
        <v>71.507000000000005</v>
      </c>
      <c r="J119" s="610">
        <v>593.22699999999998</v>
      </c>
      <c r="K119" s="610">
        <v>177.30500000000001</v>
      </c>
      <c r="L119" s="610">
        <v>410.22899999999998</v>
      </c>
      <c r="M119" s="610">
        <v>1180.761</v>
      </c>
    </row>
    <row r="120" spans="1:13" x14ac:dyDescent="0.2">
      <c r="A120" s="622">
        <v>29921</v>
      </c>
      <c r="B120" s="610">
        <v>4.2720000000000002</v>
      </c>
      <c r="C120" s="610">
        <v>609.952</v>
      </c>
      <c r="D120" s="610">
        <v>177.13900000000001</v>
      </c>
      <c r="E120" s="610">
        <v>791.36300000000006</v>
      </c>
      <c r="F120" s="610" t="s">
        <v>930</v>
      </c>
      <c r="G120" s="610" t="s">
        <v>930</v>
      </c>
      <c r="H120" s="610">
        <v>73.89</v>
      </c>
      <c r="I120" s="610">
        <v>73.89</v>
      </c>
      <c r="J120" s="610">
        <v>865.25300000000004</v>
      </c>
      <c r="K120" s="610">
        <v>212.87899999999999</v>
      </c>
      <c r="L120" s="610">
        <v>527.49300000000005</v>
      </c>
      <c r="M120" s="610">
        <v>1605.626</v>
      </c>
    </row>
    <row r="121" spans="1:13" x14ac:dyDescent="0.2">
      <c r="A121" s="622">
        <v>29952</v>
      </c>
      <c r="B121" s="610">
        <v>3.831</v>
      </c>
      <c r="C121" s="610">
        <v>880.9</v>
      </c>
      <c r="D121" s="610">
        <v>178.077</v>
      </c>
      <c r="E121" s="610">
        <v>1062.809</v>
      </c>
      <c r="F121" s="610" t="s">
        <v>930</v>
      </c>
      <c r="G121" s="610" t="s">
        <v>930</v>
      </c>
      <c r="H121" s="610">
        <v>82.384</v>
      </c>
      <c r="I121" s="610">
        <v>82.384</v>
      </c>
      <c r="J121" s="610">
        <v>1145.192</v>
      </c>
      <c r="K121" s="610">
        <v>260.21199999999999</v>
      </c>
      <c r="L121" s="610">
        <v>632.48699999999997</v>
      </c>
      <c r="M121" s="610">
        <v>2037.8910000000001</v>
      </c>
    </row>
    <row r="122" spans="1:13" x14ac:dyDescent="0.2">
      <c r="A122" s="622">
        <v>29983</v>
      </c>
      <c r="B122" s="610">
        <v>2.6739999999999999</v>
      </c>
      <c r="C122" s="610">
        <v>799.35799999999995</v>
      </c>
      <c r="D122" s="610">
        <v>133.78200000000001</v>
      </c>
      <c r="E122" s="610">
        <v>935.81399999999996</v>
      </c>
      <c r="F122" s="610" t="s">
        <v>930</v>
      </c>
      <c r="G122" s="610" t="s">
        <v>930</v>
      </c>
      <c r="H122" s="610">
        <v>74.411000000000001</v>
      </c>
      <c r="I122" s="610">
        <v>74.411000000000001</v>
      </c>
      <c r="J122" s="610">
        <v>1010.225</v>
      </c>
      <c r="K122" s="610">
        <v>235.864</v>
      </c>
      <c r="L122" s="610">
        <v>496.83499999999998</v>
      </c>
      <c r="M122" s="610">
        <v>1742.925</v>
      </c>
    </row>
    <row r="123" spans="1:13" x14ac:dyDescent="0.2">
      <c r="A123" s="622">
        <v>30011</v>
      </c>
      <c r="B123" s="610">
        <v>2.1720000000000002</v>
      </c>
      <c r="C123" s="610">
        <v>612.12599999999998</v>
      </c>
      <c r="D123" s="610">
        <v>146.44800000000001</v>
      </c>
      <c r="E123" s="610">
        <v>760.74599999999998</v>
      </c>
      <c r="F123" s="610" t="s">
        <v>930</v>
      </c>
      <c r="G123" s="610" t="s">
        <v>930</v>
      </c>
      <c r="H123" s="610">
        <v>82.384</v>
      </c>
      <c r="I123" s="610">
        <v>82.384</v>
      </c>
      <c r="J123" s="610">
        <v>843.13</v>
      </c>
      <c r="K123" s="610">
        <v>206.41900000000001</v>
      </c>
      <c r="L123" s="610">
        <v>484.27699999999999</v>
      </c>
      <c r="M123" s="610">
        <v>1533.826</v>
      </c>
    </row>
    <row r="124" spans="1:13" x14ac:dyDescent="0.2">
      <c r="A124" s="622">
        <v>30042</v>
      </c>
      <c r="B124" s="610">
        <v>2.7120000000000002</v>
      </c>
      <c r="C124" s="610">
        <v>458.58600000000001</v>
      </c>
      <c r="D124" s="610">
        <v>140.18700000000001</v>
      </c>
      <c r="E124" s="610">
        <v>601.48599999999999</v>
      </c>
      <c r="F124" s="610" t="s">
        <v>930</v>
      </c>
      <c r="G124" s="610" t="s">
        <v>930</v>
      </c>
      <c r="H124" s="610">
        <v>79.725999999999999</v>
      </c>
      <c r="I124" s="610">
        <v>79.725999999999999</v>
      </c>
      <c r="J124" s="610">
        <v>681.21199999999999</v>
      </c>
      <c r="K124" s="610">
        <v>187.37899999999999</v>
      </c>
      <c r="L124" s="610">
        <v>425.88900000000001</v>
      </c>
      <c r="M124" s="610">
        <v>1294.481</v>
      </c>
    </row>
    <row r="125" spans="1:13" x14ac:dyDescent="0.2">
      <c r="A125" s="622">
        <v>30072</v>
      </c>
      <c r="B125" s="610">
        <v>1.802</v>
      </c>
      <c r="C125" s="610">
        <v>236.917</v>
      </c>
      <c r="D125" s="610">
        <v>105.684</v>
      </c>
      <c r="E125" s="610">
        <v>344.40199999999999</v>
      </c>
      <c r="F125" s="610" t="s">
        <v>930</v>
      </c>
      <c r="G125" s="610" t="s">
        <v>930</v>
      </c>
      <c r="H125" s="610">
        <v>82.384</v>
      </c>
      <c r="I125" s="610">
        <v>82.384</v>
      </c>
      <c r="J125" s="610">
        <v>426.786</v>
      </c>
      <c r="K125" s="610">
        <v>167.501</v>
      </c>
      <c r="L125" s="610">
        <v>414.928</v>
      </c>
      <c r="M125" s="610">
        <v>1009.215</v>
      </c>
    </row>
    <row r="126" spans="1:13" x14ac:dyDescent="0.2">
      <c r="A126" s="622">
        <v>30103</v>
      </c>
      <c r="B126" s="610">
        <v>1.401</v>
      </c>
      <c r="C126" s="610">
        <v>167.74700000000001</v>
      </c>
      <c r="D126" s="610">
        <v>83.652000000000001</v>
      </c>
      <c r="E126" s="610">
        <v>252.8</v>
      </c>
      <c r="F126" s="610" t="s">
        <v>930</v>
      </c>
      <c r="G126" s="610" t="s">
        <v>930</v>
      </c>
      <c r="H126" s="610">
        <v>79.725999999999999</v>
      </c>
      <c r="I126" s="610">
        <v>79.725999999999999</v>
      </c>
      <c r="J126" s="610">
        <v>332.52600000000001</v>
      </c>
      <c r="K126" s="610">
        <v>184.53</v>
      </c>
      <c r="L126" s="610">
        <v>451.94299999999998</v>
      </c>
      <c r="M126" s="610">
        <v>968.99800000000005</v>
      </c>
    </row>
    <row r="127" spans="1:13" x14ac:dyDescent="0.2">
      <c r="A127" s="622">
        <v>30133</v>
      </c>
      <c r="B127" s="610">
        <v>2.423</v>
      </c>
      <c r="C127" s="610">
        <v>140.334</v>
      </c>
      <c r="D127" s="610">
        <v>72.373000000000005</v>
      </c>
      <c r="E127" s="610">
        <v>215.12899999999999</v>
      </c>
      <c r="F127" s="610" t="s">
        <v>930</v>
      </c>
      <c r="G127" s="610" t="s">
        <v>930</v>
      </c>
      <c r="H127" s="610">
        <v>82.384</v>
      </c>
      <c r="I127" s="610">
        <v>82.384</v>
      </c>
      <c r="J127" s="610">
        <v>297.51299999999998</v>
      </c>
      <c r="K127" s="610">
        <v>224.18100000000001</v>
      </c>
      <c r="L127" s="610">
        <v>583.16300000000001</v>
      </c>
      <c r="M127" s="610">
        <v>1104.857</v>
      </c>
    </row>
    <row r="128" spans="1:13" x14ac:dyDescent="0.2">
      <c r="A128" s="622">
        <v>30164</v>
      </c>
      <c r="B128" s="610">
        <v>2.585</v>
      </c>
      <c r="C128" s="610">
        <v>125.089</v>
      </c>
      <c r="D128" s="610">
        <v>78.397999999999996</v>
      </c>
      <c r="E128" s="610">
        <v>206.072</v>
      </c>
      <c r="F128" s="610" t="s">
        <v>930</v>
      </c>
      <c r="G128" s="610" t="s">
        <v>930</v>
      </c>
      <c r="H128" s="610">
        <v>82.384</v>
      </c>
      <c r="I128" s="610">
        <v>82.384</v>
      </c>
      <c r="J128" s="610">
        <v>288.45600000000002</v>
      </c>
      <c r="K128" s="610">
        <v>238.51900000000001</v>
      </c>
      <c r="L128" s="610">
        <v>572.34100000000001</v>
      </c>
      <c r="M128" s="610">
        <v>1099.316</v>
      </c>
    </row>
    <row r="129" spans="1:13" x14ac:dyDescent="0.2">
      <c r="A129" s="622">
        <v>30195</v>
      </c>
      <c r="B129" s="610">
        <v>2.4580000000000002</v>
      </c>
      <c r="C129" s="610">
        <v>138.30000000000001</v>
      </c>
      <c r="D129" s="610">
        <v>114.90600000000001</v>
      </c>
      <c r="E129" s="610">
        <v>255.66399999999999</v>
      </c>
      <c r="F129" s="610" t="s">
        <v>930</v>
      </c>
      <c r="G129" s="610" t="s">
        <v>930</v>
      </c>
      <c r="H129" s="610">
        <v>79.725999999999999</v>
      </c>
      <c r="I129" s="610">
        <v>79.725999999999999</v>
      </c>
      <c r="J129" s="610">
        <v>335.39</v>
      </c>
      <c r="K129" s="610">
        <v>215.137</v>
      </c>
      <c r="L129" s="610">
        <v>471.52600000000001</v>
      </c>
      <c r="M129" s="610">
        <v>1022.053</v>
      </c>
    </row>
    <row r="130" spans="1:13" x14ac:dyDescent="0.2">
      <c r="A130" s="622">
        <v>30225</v>
      </c>
      <c r="B130" s="610">
        <v>2.5459999999999998</v>
      </c>
      <c r="C130" s="610">
        <v>207.35300000000001</v>
      </c>
      <c r="D130" s="610">
        <v>117.822</v>
      </c>
      <c r="E130" s="610">
        <v>327.721</v>
      </c>
      <c r="F130" s="610" t="s">
        <v>930</v>
      </c>
      <c r="G130" s="610" t="s">
        <v>930</v>
      </c>
      <c r="H130" s="610">
        <v>82.384</v>
      </c>
      <c r="I130" s="610">
        <v>82.384</v>
      </c>
      <c r="J130" s="610">
        <v>410.10500000000002</v>
      </c>
      <c r="K130" s="610">
        <v>179.6</v>
      </c>
      <c r="L130" s="610">
        <v>415.93599999999998</v>
      </c>
      <c r="M130" s="610">
        <v>1005.641</v>
      </c>
    </row>
    <row r="131" spans="1:13" x14ac:dyDescent="0.2">
      <c r="A131" s="622">
        <v>30256</v>
      </c>
      <c r="B131" s="610">
        <v>3.26</v>
      </c>
      <c r="C131" s="610">
        <v>378.17700000000002</v>
      </c>
      <c r="D131" s="610">
        <v>102.05200000000001</v>
      </c>
      <c r="E131" s="610">
        <v>483.488</v>
      </c>
      <c r="F131" s="610" t="s">
        <v>930</v>
      </c>
      <c r="G131" s="610" t="s">
        <v>930</v>
      </c>
      <c r="H131" s="610">
        <v>79.725999999999999</v>
      </c>
      <c r="I131" s="610">
        <v>79.725999999999999</v>
      </c>
      <c r="J131" s="610">
        <v>563.21400000000006</v>
      </c>
      <c r="K131" s="610">
        <v>177.887</v>
      </c>
      <c r="L131" s="610">
        <v>427.24</v>
      </c>
      <c r="M131" s="610">
        <v>1168.3420000000001</v>
      </c>
    </row>
    <row r="132" spans="1:13" x14ac:dyDescent="0.2">
      <c r="A132" s="622">
        <v>30286</v>
      </c>
      <c r="B132" s="610">
        <v>3.9279999999999999</v>
      </c>
      <c r="C132" s="610">
        <v>566.452</v>
      </c>
      <c r="D132" s="610">
        <v>160.16399999999999</v>
      </c>
      <c r="E132" s="610">
        <v>730.54399999999998</v>
      </c>
      <c r="F132" s="610" t="s">
        <v>930</v>
      </c>
      <c r="G132" s="610" t="s">
        <v>930</v>
      </c>
      <c r="H132" s="610">
        <v>82.384</v>
      </c>
      <c r="I132" s="610">
        <v>82.384</v>
      </c>
      <c r="J132" s="610">
        <v>812.92700000000002</v>
      </c>
      <c r="K132" s="610">
        <v>211.892</v>
      </c>
      <c r="L132" s="610">
        <v>515.11599999999999</v>
      </c>
      <c r="M132" s="610">
        <v>1539.9349999999999</v>
      </c>
    </row>
    <row r="133" spans="1:13" x14ac:dyDescent="0.2">
      <c r="A133" s="622">
        <v>30317</v>
      </c>
      <c r="B133" s="610">
        <v>3.2210000000000001</v>
      </c>
      <c r="C133" s="610">
        <v>869.36199999999997</v>
      </c>
      <c r="D133" s="610">
        <v>157.56</v>
      </c>
      <c r="E133" s="610">
        <v>1030.143</v>
      </c>
      <c r="F133" s="610" t="s">
        <v>930</v>
      </c>
      <c r="G133" s="610" t="s">
        <v>930</v>
      </c>
      <c r="H133" s="610">
        <v>82.384</v>
      </c>
      <c r="I133" s="610">
        <v>82.384</v>
      </c>
      <c r="J133" s="610">
        <v>1112.5260000000001</v>
      </c>
      <c r="K133" s="610">
        <v>238.726</v>
      </c>
      <c r="L133" s="610">
        <v>570.89099999999996</v>
      </c>
      <c r="M133" s="610">
        <v>1922.144</v>
      </c>
    </row>
    <row r="134" spans="1:13" x14ac:dyDescent="0.2">
      <c r="A134" s="622">
        <v>30348</v>
      </c>
      <c r="B134" s="610">
        <v>2.8170000000000002</v>
      </c>
      <c r="C134" s="610">
        <v>687.62900000000002</v>
      </c>
      <c r="D134" s="610">
        <v>128.30000000000001</v>
      </c>
      <c r="E134" s="610">
        <v>818.745</v>
      </c>
      <c r="F134" s="610" t="s">
        <v>930</v>
      </c>
      <c r="G134" s="610" t="s">
        <v>930</v>
      </c>
      <c r="H134" s="610">
        <v>74.411000000000001</v>
      </c>
      <c r="I134" s="610">
        <v>74.411000000000001</v>
      </c>
      <c r="J134" s="610">
        <v>893.15599999999995</v>
      </c>
      <c r="K134" s="610">
        <v>221.91200000000001</v>
      </c>
      <c r="L134" s="610">
        <v>464.94799999999998</v>
      </c>
      <c r="M134" s="610">
        <v>1580.0160000000001</v>
      </c>
    </row>
    <row r="135" spans="1:13" x14ac:dyDescent="0.2">
      <c r="A135" s="622">
        <v>30376</v>
      </c>
      <c r="B135" s="610">
        <v>2.008</v>
      </c>
      <c r="C135" s="610">
        <v>594.56700000000001</v>
      </c>
      <c r="D135" s="610">
        <v>131.18199999999999</v>
      </c>
      <c r="E135" s="610">
        <v>727.75699999999995</v>
      </c>
      <c r="F135" s="610" t="s">
        <v>930</v>
      </c>
      <c r="G135" s="610" t="s">
        <v>930</v>
      </c>
      <c r="H135" s="610">
        <v>82.384</v>
      </c>
      <c r="I135" s="610">
        <v>82.384</v>
      </c>
      <c r="J135" s="610">
        <v>810.14</v>
      </c>
      <c r="K135" s="610">
        <v>201.00700000000001</v>
      </c>
      <c r="L135" s="610">
        <v>479.02100000000002</v>
      </c>
      <c r="M135" s="610">
        <v>1490.1679999999999</v>
      </c>
    </row>
    <row r="136" spans="1:13" x14ac:dyDescent="0.2">
      <c r="A136" s="622">
        <v>30407</v>
      </c>
      <c r="B136" s="610">
        <v>2.7949999999999999</v>
      </c>
      <c r="C136" s="610">
        <v>454.83</v>
      </c>
      <c r="D136" s="610">
        <v>114.337</v>
      </c>
      <c r="E136" s="610">
        <v>571.96100000000001</v>
      </c>
      <c r="F136" s="610" t="s">
        <v>930</v>
      </c>
      <c r="G136" s="610" t="s">
        <v>930</v>
      </c>
      <c r="H136" s="610">
        <v>79.725999999999999</v>
      </c>
      <c r="I136" s="610">
        <v>79.725999999999999</v>
      </c>
      <c r="J136" s="610">
        <v>651.68700000000001</v>
      </c>
      <c r="K136" s="610">
        <v>192.041</v>
      </c>
      <c r="L136" s="610">
        <v>430.26100000000002</v>
      </c>
      <c r="M136" s="610">
        <v>1273.99</v>
      </c>
    </row>
    <row r="137" spans="1:13" x14ac:dyDescent="0.2">
      <c r="A137" s="622">
        <v>30437</v>
      </c>
      <c r="B137" s="610">
        <v>1.6870000000000001</v>
      </c>
      <c r="C137" s="610">
        <v>282.81</v>
      </c>
      <c r="D137" s="610">
        <v>84.435000000000002</v>
      </c>
      <c r="E137" s="610">
        <v>368.93200000000002</v>
      </c>
      <c r="F137" s="610" t="s">
        <v>930</v>
      </c>
      <c r="G137" s="610" t="s">
        <v>930</v>
      </c>
      <c r="H137" s="610">
        <v>82.384</v>
      </c>
      <c r="I137" s="610">
        <v>82.384</v>
      </c>
      <c r="J137" s="610">
        <v>451.31599999999997</v>
      </c>
      <c r="K137" s="610">
        <v>169.471</v>
      </c>
      <c r="L137" s="610">
        <v>413.47399999999999</v>
      </c>
      <c r="M137" s="610">
        <v>1034.261</v>
      </c>
    </row>
    <row r="138" spans="1:13" x14ac:dyDescent="0.2">
      <c r="A138" s="622">
        <v>30468</v>
      </c>
      <c r="B138" s="610">
        <v>1.337</v>
      </c>
      <c r="C138" s="610">
        <v>167.93299999999999</v>
      </c>
      <c r="D138" s="610">
        <v>87.299000000000007</v>
      </c>
      <c r="E138" s="610">
        <v>256.57</v>
      </c>
      <c r="F138" s="610" t="s">
        <v>930</v>
      </c>
      <c r="G138" s="610" t="s">
        <v>930</v>
      </c>
      <c r="H138" s="610">
        <v>79.725999999999999</v>
      </c>
      <c r="I138" s="610">
        <v>79.725999999999999</v>
      </c>
      <c r="J138" s="610">
        <v>336.29599999999999</v>
      </c>
      <c r="K138" s="610">
        <v>184.71899999999999</v>
      </c>
      <c r="L138" s="610">
        <v>457.613</v>
      </c>
      <c r="M138" s="610">
        <v>978.62800000000004</v>
      </c>
    </row>
    <row r="139" spans="1:13" x14ac:dyDescent="0.2">
      <c r="A139" s="622">
        <v>30498</v>
      </c>
      <c r="B139" s="610">
        <v>2.1829999999999998</v>
      </c>
      <c r="C139" s="610">
        <v>127.169</v>
      </c>
      <c r="D139" s="610">
        <v>84.724999999999994</v>
      </c>
      <c r="E139" s="610">
        <v>214.078</v>
      </c>
      <c r="F139" s="610" t="s">
        <v>930</v>
      </c>
      <c r="G139" s="610" t="s">
        <v>930</v>
      </c>
      <c r="H139" s="610">
        <v>82.384</v>
      </c>
      <c r="I139" s="610">
        <v>82.384</v>
      </c>
      <c r="J139" s="610">
        <v>296.46100000000001</v>
      </c>
      <c r="K139" s="610">
        <v>238.72</v>
      </c>
      <c r="L139" s="610">
        <v>606.13900000000001</v>
      </c>
      <c r="M139" s="610">
        <v>1141.32</v>
      </c>
    </row>
    <row r="140" spans="1:13" x14ac:dyDescent="0.2">
      <c r="A140" s="622">
        <v>30529</v>
      </c>
      <c r="B140" s="610">
        <v>2.0630000000000002</v>
      </c>
      <c r="C140" s="610">
        <v>116.851</v>
      </c>
      <c r="D140" s="610">
        <v>93.331000000000003</v>
      </c>
      <c r="E140" s="610">
        <v>212.245</v>
      </c>
      <c r="F140" s="610" t="s">
        <v>930</v>
      </c>
      <c r="G140" s="610" t="s">
        <v>930</v>
      </c>
      <c r="H140" s="610">
        <v>82.384</v>
      </c>
      <c r="I140" s="610">
        <v>82.384</v>
      </c>
      <c r="J140" s="610">
        <v>294.62900000000002</v>
      </c>
      <c r="K140" s="610">
        <v>267.41300000000001</v>
      </c>
      <c r="L140" s="610">
        <v>651.93799999999999</v>
      </c>
      <c r="M140" s="610">
        <v>1213.98</v>
      </c>
    </row>
    <row r="141" spans="1:13" x14ac:dyDescent="0.2">
      <c r="A141" s="622">
        <v>30560</v>
      </c>
      <c r="B141" s="610">
        <v>2.74</v>
      </c>
      <c r="C141" s="610">
        <v>125.026</v>
      </c>
      <c r="D141" s="610">
        <v>89.995999999999995</v>
      </c>
      <c r="E141" s="610">
        <v>217.762</v>
      </c>
      <c r="F141" s="610" t="s">
        <v>930</v>
      </c>
      <c r="G141" s="610" t="s">
        <v>930</v>
      </c>
      <c r="H141" s="610">
        <v>79.725999999999999</v>
      </c>
      <c r="I141" s="610">
        <v>79.725999999999999</v>
      </c>
      <c r="J141" s="610">
        <v>297.488</v>
      </c>
      <c r="K141" s="610">
        <v>249.749</v>
      </c>
      <c r="L141" s="610">
        <v>509.04599999999999</v>
      </c>
      <c r="M141" s="610">
        <v>1056.2840000000001</v>
      </c>
    </row>
    <row r="142" spans="1:13" x14ac:dyDescent="0.2">
      <c r="A142" s="622">
        <v>30590</v>
      </c>
      <c r="B142" s="610">
        <v>2.9119999999999999</v>
      </c>
      <c r="C142" s="610">
        <v>179.55600000000001</v>
      </c>
      <c r="D142" s="610">
        <v>98.168000000000006</v>
      </c>
      <c r="E142" s="610">
        <v>280.63499999999999</v>
      </c>
      <c r="F142" s="610" t="s">
        <v>930</v>
      </c>
      <c r="G142" s="610" t="s">
        <v>930</v>
      </c>
      <c r="H142" s="610">
        <v>82.384</v>
      </c>
      <c r="I142" s="610">
        <v>82.384</v>
      </c>
      <c r="J142" s="610">
        <v>363.01900000000001</v>
      </c>
      <c r="K142" s="610">
        <v>188.935</v>
      </c>
      <c r="L142" s="610">
        <v>424.35300000000001</v>
      </c>
      <c r="M142" s="610">
        <v>976.30700000000002</v>
      </c>
    </row>
    <row r="143" spans="1:13" x14ac:dyDescent="0.2">
      <c r="A143" s="622">
        <v>30621</v>
      </c>
      <c r="B143" s="610">
        <v>3.0790000000000002</v>
      </c>
      <c r="C143" s="610">
        <v>316.92399999999998</v>
      </c>
      <c r="D143" s="610">
        <v>117.312</v>
      </c>
      <c r="E143" s="610">
        <v>437.315</v>
      </c>
      <c r="F143" s="610" t="s">
        <v>930</v>
      </c>
      <c r="G143" s="610" t="s">
        <v>930</v>
      </c>
      <c r="H143" s="610">
        <v>79.725999999999999</v>
      </c>
      <c r="I143" s="610">
        <v>79.725999999999999</v>
      </c>
      <c r="J143" s="610">
        <v>517.04100000000005</v>
      </c>
      <c r="K143" s="610">
        <v>183.23699999999999</v>
      </c>
      <c r="L143" s="610">
        <v>430.63099999999997</v>
      </c>
      <c r="M143" s="610">
        <v>1130.9079999999999</v>
      </c>
    </row>
    <row r="144" spans="1:13" x14ac:dyDescent="0.2">
      <c r="A144" s="622">
        <v>30651</v>
      </c>
      <c r="B144" s="610">
        <v>3.9430000000000001</v>
      </c>
      <c r="C144" s="610">
        <v>556.28399999999999</v>
      </c>
      <c r="D144" s="610">
        <v>166.761</v>
      </c>
      <c r="E144" s="610">
        <v>726.98800000000006</v>
      </c>
      <c r="F144" s="610" t="s">
        <v>930</v>
      </c>
      <c r="G144" s="610" t="s">
        <v>930</v>
      </c>
      <c r="H144" s="610">
        <v>82.384</v>
      </c>
      <c r="I144" s="610">
        <v>82.384</v>
      </c>
      <c r="J144" s="610">
        <v>809.37099999999998</v>
      </c>
      <c r="K144" s="610">
        <v>226.30500000000001</v>
      </c>
      <c r="L144" s="610">
        <v>589.32899999999995</v>
      </c>
      <c r="M144" s="610">
        <v>1625.0050000000001</v>
      </c>
    </row>
    <row r="145" spans="1:13" x14ac:dyDescent="0.2">
      <c r="A145" s="622">
        <v>30682</v>
      </c>
      <c r="B145" s="610">
        <v>4.5380000000000003</v>
      </c>
      <c r="C145" s="610">
        <v>907.46199999999999</v>
      </c>
      <c r="D145" s="610">
        <v>205.02500000000001</v>
      </c>
      <c r="E145" s="610">
        <v>1117.0239999999999</v>
      </c>
      <c r="F145" s="610" t="s">
        <v>930</v>
      </c>
      <c r="G145" s="610" t="s">
        <v>930</v>
      </c>
      <c r="H145" s="610">
        <v>83.004999999999995</v>
      </c>
      <c r="I145" s="610">
        <v>83.004999999999995</v>
      </c>
      <c r="J145" s="610">
        <v>1200.03</v>
      </c>
      <c r="K145" s="610">
        <v>285.09500000000003</v>
      </c>
      <c r="L145" s="610">
        <v>644.44799999999998</v>
      </c>
      <c r="M145" s="610">
        <v>2129.5720000000001</v>
      </c>
    </row>
    <row r="146" spans="1:13" x14ac:dyDescent="0.2">
      <c r="A146" s="622">
        <v>30713</v>
      </c>
      <c r="B146" s="610">
        <v>3.9710000000000001</v>
      </c>
      <c r="C146" s="610">
        <v>716.96900000000005</v>
      </c>
      <c r="D146" s="610">
        <v>136.50399999999999</v>
      </c>
      <c r="E146" s="610">
        <v>857.44399999999996</v>
      </c>
      <c r="F146" s="610" t="s">
        <v>930</v>
      </c>
      <c r="G146" s="610" t="s">
        <v>930</v>
      </c>
      <c r="H146" s="610">
        <v>77.650000000000006</v>
      </c>
      <c r="I146" s="610">
        <v>77.650000000000006</v>
      </c>
      <c r="J146" s="610">
        <v>935.09500000000003</v>
      </c>
      <c r="K146" s="610">
        <v>238.964</v>
      </c>
      <c r="L146" s="610">
        <v>501.79700000000003</v>
      </c>
      <c r="M146" s="610">
        <v>1675.856</v>
      </c>
    </row>
    <row r="147" spans="1:13" x14ac:dyDescent="0.2">
      <c r="A147" s="622">
        <v>30742</v>
      </c>
      <c r="B147" s="610">
        <v>2.83</v>
      </c>
      <c r="C147" s="610">
        <v>619.87300000000005</v>
      </c>
      <c r="D147" s="610">
        <v>160.24600000000001</v>
      </c>
      <c r="E147" s="610">
        <v>782.94899999999996</v>
      </c>
      <c r="F147" s="610" t="s">
        <v>930</v>
      </c>
      <c r="G147" s="610" t="s">
        <v>930</v>
      </c>
      <c r="H147" s="610">
        <v>83.004999999999995</v>
      </c>
      <c r="I147" s="610">
        <v>83.004999999999995</v>
      </c>
      <c r="J147" s="610">
        <v>865.95500000000004</v>
      </c>
      <c r="K147" s="610">
        <v>217.874</v>
      </c>
      <c r="L147" s="610">
        <v>505.97699999999998</v>
      </c>
      <c r="M147" s="610">
        <v>1589.806</v>
      </c>
    </row>
    <row r="148" spans="1:13" x14ac:dyDescent="0.2">
      <c r="A148" s="622">
        <v>30773</v>
      </c>
      <c r="B148" s="610">
        <v>4.0279999999999996</v>
      </c>
      <c r="C148" s="610">
        <v>474.24099999999999</v>
      </c>
      <c r="D148" s="610">
        <v>119.11</v>
      </c>
      <c r="E148" s="610">
        <v>597.37900000000002</v>
      </c>
      <c r="F148" s="610" t="s">
        <v>930</v>
      </c>
      <c r="G148" s="610" t="s">
        <v>930</v>
      </c>
      <c r="H148" s="610">
        <v>80.328000000000003</v>
      </c>
      <c r="I148" s="610">
        <v>80.328000000000003</v>
      </c>
      <c r="J148" s="610">
        <v>677.70699999999999</v>
      </c>
      <c r="K148" s="610">
        <v>192.94900000000001</v>
      </c>
      <c r="L148" s="610">
        <v>421.00099999999998</v>
      </c>
      <c r="M148" s="610">
        <v>1291.6559999999999</v>
      </c>
    </row>
    <row r="149" spans="1:13" x14ac:dyDescent="0.2">
      <c r="A149" s="622">
        <v>30803</v>
      </c>
      <c r="B149" s="610">
        <v>2.4319999999999999</v>
      </c>
      <c r="C149" s="610">
        <v>293.834</v>
      </c>
      <c r="D149" s="610">
        <v>105.709</v>
      </c>
      <c r="E149" s="610">
        <v>401.97399999999999</v>
      </c>
      <c r="F149" s="610" t="s">
        <v>930</v>
      </c>
      <c r="G149" s="610" t="s">
        <v>930</v>
      </c>
      <c r="H149" s="610">
        <v>83.004999999999995</v>
      </c>
      <c r="I149" s="610">
        <v>83.004999999999995</v>
      </c>
      <c r="J149" s="610">
        <v>484.98</v>
      </c>
      <c r="K149" s="610">
        <v>183.18100000000001</v>
      </c>
      <c r="L149" s="610">
        <v>439.97399999999999</v>
      </c>
      <c r="M149" s="610">
        <v>1108.134</v>
      </c>
    </row>
    <row r="150" spans="1:13" x14ac:dyDescent="0.2">
      <c r="A150" s="622">
        <v>30834</v>
      </c>
      <c r="B150" s="610">
        <v>1.923</v>
      </c>
      <c r="C150" s="610">
        <v>173.87</v>
      </c>
      <c r="D150" s="610">
        <v>92.308999999999997</v>
      </c>
      <c r="E150" s="610">
        <v>268.10199999999998</v>
      </c>
      <c r="F150" s="610" t="s">
        <v>930</v>
      </c>
      <c r="G150" s="610" t="s">
        <v>930</v>
      </c>
      <c r="H150" s="610">
        <v>80.328000000000003</v>
      </c>
      <c r="I150" s="610">
        <v>80.328000000000003</v>
      </c>
      <c r="J150" s="610">
        <v>348.43</v>
      </c>
      <c r="K150" s="610">
        <v>205.208</v>
      </c>
      <c r="L150" s="610">
        <v>498.70699999999999</v>
      </c>
      <c r="M150" s="610">
        <v>1052.346</v>
      </c>
    </row>
    <row r="151" spans="1:13" x14ac:dyDescent="0.2">
      <c r="A151" s="622">
        <v>30864</v>
      </c>
      <c r="B151" s="610">
        <v>3.016</v>
      </c>
      <c r="C151" s="610">
        <v>131.256</v>
      </c>
      <c r="D151" s="610">
        <v>94.263000000000005</v>
      </c>
      <c r="E151" s="610">
        <v>228.53399999999999</v>
      </c>
      <c r="F151" s="610" t="s">
        <v>930</v>
      </c>
      <c r="G151" s="610" t="s">
        <v>930</v>
      </c>
      <c r="H151" s="610">
        <v>83.004999999999995</v>
      </c>
      <c r="I151" s="610">
        <v>83.004999999999995</v>
      </c>
      <c r="J151" s="610">
        <v>311.54000000000002</v>
      </c>
      <c r="K151" s="610">
        <v>243.07900000000001</v>
      </c>
      <c r="L151" s="610">
        <v>577.96100000000001</v>
      </c>
      <c r="M151" s="610">
        <v>1132.58</v>
      </c>
    </row>
    <row r="152" spans="1:13" x14ac:dyDescent="0.2">
      <c r="A152" s="622">
        <v>30895</v>
      </c>
      <c r="B152" s="610">
        <v>2.8479999999999999</v>
      </c>
      <c r="C152" s="610">
        <v>120.63500000000001</v>
      </c>
      <c r="D152" s="610">
        <v>105.857</v>
      </c>
      <c r="E152" s="610">
        <v>229.34100000000001</v>
      </c>
      <c r="F152" s="610" t="s">
        <v>930</v>
      </c>
      <c r="G152" s="610" t="s">
        <v>930</v>
      </c>
      <c r="H152" s="610">
        <v>83.004999999999995</v>
      </c>
      <c r="I152" s="610">
        <v>83.004999999999995</v>
      </c>
      <c r="J152" s="610">
        <v>312.346</v>
      </c>
      <c r="K152" s="610">
        <v>250.32900000000001</v>
      </c>
      <c r="L152" s="610">
        <v>605.99800000000005</v>
      </c>
      <c r="M152" s="610">
        <v>1168.674</v>
      </c>
    </row>
    <row r="153" spans="1:13" x14ac:dyDescent="0.2">
      <c r="A153" s="622">
        <v>30926</v>
      </c>
      <c r="B153" s="610">
        <v>3.7839999999999998</v>
      </c>
      <c r="C153" s="610">
        <v>129.33799999999999</v>
      </c>
      <c r="D153" s="610">
        <v>108.711</v>
      </c>
      <c r="E153" s="610">
        <v>241.833</v>
      </c>
      <c r="F153" s="610" t="s">
        <v>930</v>
      </c>
      <c r="G153" s="610" t="s">
        <v>930</v>
      </c>
      <c r="H153" s="610">
        <v>80.328000000000003</v>
      </c>
      <c r="I153" s="610">
        <v>80.328000000000003</v>
      </c>
      <c r="J153" s="610">
        <v>322.161</v>
      </c>
      <c r="K153" s="610">
        <v>230.88</v>
      </c>
      <c r="L153" s="610">
        <v>475.05599999999998</v>
      </c>
      <c r="M153" s="610">
        <v>1028.098</v>
      </c>
    </row>
    <row r="154" spans="1:13" x14ac:dyDescent="0.2">
      <c r="A154" s="622">
        <v>30956</v>
      </c>
      <c r="B154" s="610">
        <v>3.0070000000000001</v>
      </c>
      <c r="C154" s="610">
        <v>186.48099999999999</v>
      </c>
      <c r="D154" s="610">
        <v>111.761</v>
      </c>
      <c r="E154" s="610">
        <v>301.24799999999999</v>
      </c>
      <c r="F154" s="610" t="s">
        <v>930</v>
      </c>
      <c r="G154" s="610" t="s">
        <v>930</v>
      </c>
      <c r="H154" s="610">
        <v>83.004999999999995</v>
      </c>
      <c r="I154" s="610">
        <v>83.004999999999995</v>
      </c>
      <c r="J154" s="610">
        <v>384.25400000000002</v>
      </c>
      <c r="K154" s="610">
        <v>191.55099999999999</v>
      </c>
      <c r="L154" s="610">
        <v>432.25</v>
      </c>
      <c r="M154" s="610">
        <v>1008.054</v>
      </c>
    </row>
    <row r="155" spans="1:13" x14ac:dyDescent="0.2">
      <c r="A155" s="622">
        <v>30987</v>
      </c>
      <c r="B155" s="610">
        <v>3.181</v>
      </c>
      <c r="C155" s="610">
        <v>329.47800000000001</v>
      </c>
      <c r="D155" s="610">
        <v>135.48099999999999</v>
      </c>
      <c r="E155" s="610">
        <v>468.14</v>
      </c>
      <c r="F155" s="610" t="s">
        <v>930</v>
      </c>
      <c r="G155" s="610" t="s">
        <v>930</v>
      </c>
      <c r="H155" s="610">
        <v>80.328000000000003</v>
      </c>
      <c r="I155" s="610">
        <v>80.328000000000003</v>
      </c>
      <c r="J155" s="610">
        <v>548.46799999999996</v>
      </c>
      <c r="K155" s="610">
        <v>193.53100000000001</v>
      </c>
      <c r="L155" s="610">
        <v>445.91300000000001</v>
      </c>
      <c r="M155" s="610">
        <v>1187.9110000000001</v>
      </c>
    </row>
    <row r="156" spans="1:13" x14ac:dyDescent="0.2">
      <c r="A156" s="622">
        <v>31017</v>
      </c>
      <c r="B156" s="610">
        <v>4.07</v>
      </c>
      <c r="C156" s="610">
        <v>578.13599999999997</v>
      </c>
      <c r="D156" s="610">
        <v>155.738</v>
      </c>
      <c r="E156" s="610">
        <v>737.94399999999996</v>
      </c>
      <c r="F156" s="610" t="s">
        <v>930</v>
      </c>
      <c r="G156" s="610" t="s">
        <v>930</v>
      </c>
      <c r="H156" s="610">
        <v>83.004999999999995</v>
      </c>
      <c r="I156" s="610">
        <v>83.004999999999995</v>
      </c>
      <c r="J156" s="610">
        <v>820.94899999999996</v>
      </c>
      <c r="K156" s="610">
        <v>229.03200000000001</v>
      </c>
      <c r="L156" s="610">
        <v>532.21500000000003</v>
      </c>
      <c r="M156" s="610">
        <v>1582.1959999999999</v>
      </c>
    </row>
    <row r="157" spans="1:13" x14ac:dyDescent="0.2">
      <c r="A157" s="622">
        <v>31048</v>
      </c>
      <c r="B157" s="610">
        <v>4.1349999999999998</v>
      </c>
      <c r="C157" s="610">
        <v>761.27599999999995</v>
      </c>
      <c r="D157" s="610">
        <v>187.47200000000001</v>
      </c>
      <c r="E157" s="610">
        <v>952.88300000000004</v>
      </c>
      <c r="F157" s="610" t="s">
        <v>930</v>
      </c>
      <c r="G157" s="610" t="s">
        <v>930</v>
      </c>
      <c r="H157" s="610">
        <v>85.781000000000006</v>
      </c>
      <c r="I157" s="610">
        <v>85.781000000000006</v>
      </c>
      <c r="J157" s="610">
        <v>1038.664</v>
      </c>
      <c r="K157" s="610">
        <v>264.53300000000002</v>
      </c>
      <c r="L157" s="610">
        <v>650.23800000000006</v>
      </c>
      <c r="M157" s="610">
        <v>1953.4349999999999</v>
      </c>
    </row>
    <row r="158" spans="1:13" x14ac:dyDescent="0.2">
      <c r="A158" s="622">
        <v>31079</v>
      </c>
      <c r="B158" s="610">
        <v>3.6179999999999999</v>
      </c>
      <c r="C158" s="610">
        <v>859.42700000000002</v>
      </c>
      <c r="D158" s="610">
        <v>164.82599999999999</v>
      </c>
      <c r="E158" s="610">
        <v>1027.8710000000001</v>
      </c>
      <c r="F158" s="610" t="s">
        <v>930</v>
      </c>
      <c r="G158" s="610" t="s">
        <v>930</v>
      </c>
      <c r="H158" s="610">
        <v>77.478999999999999</v>
      </c>
      <c r="I158" s="610">
        <v>77.478999999999999</v>
      </c>
      <c r="J158" s="610">
        <v>1105.3510000000001</v>
      </c>
      <c r="K158" s="610">
        <v>267.16899999999998</v>
      </c>
      <c r="L158" s="610">
        <v>541.00099999999998</v>
      </c>
      <c r="M158" s="610">
        <v>1913.52</v>
      </c>
    </row>
    <row r="159" spans="1:13" x14ac:dyDescent="0.2">
      <c r="A159" s="622">
        <v>31107</v>
      </c>
      <c r="B159" s="610">
        <v>2.5790000000000002</v>
      </c>
      <c r="C159" s="610">
        <v>581.07500000000005</v>
      </c>
      <c r="D159" s="610">
        <v>139.75200000000001</v>
      </c>
      <c r="E159" s="610">
        <v>723.40599999999995</v>
      </c>
      <c r="F159" s="610" t="s">
        <v>930</v>
      </c>
      <c r="G159" s="610" t="s">
        <v>930</v>
      </c>
      <c r="H159" s="610">
        <v>85.781000000000006</v>
      </c>
      <c r="I159" s="610">
        <v>85.781000000000006</v>
      </c>
      <c r="J159" s="610">
        <v>809.18700000000001</v>
      </c>
      <c r="K159" s="610">
        <v>219.119</v>
      </c>
      <c r="L159" s="610">
        <v>487.904</v>
      </c>
      <c r="M159" s="610">
        <v>1516.21</v>
      </c>
    </row>
    <row r="160" spans="1:13" x14ac:dyDescent="0.2">
      <c r="A160" s="622">
        <v>31138</v>
      </c>
      <c r="B160" s="610">
        <v>3.8039999999999998</v>
      </c>
      <c r="C160" s="610">
        <v>405.60199999999998</v>
      </c>
      <c r="D160" s="610">
        <v>106.87</v>
      </c>
      <c r="E160" s="610">
        <v>516.27700000000004</v>
      </c>
      <c r="F160" s="610" t="s">
        <v>930</v>
      </c>
      <c r="G160" s="610" t="s">
        <v>930</v>
      </c>
      <c r="H160" s="610">
        <v>83.013999999999996</v>
      </c>
      <c r="I160" s="610">
        <v>83.013999999999996</v>
      </c>
      <c r="J160" s="610">
        <v>599.29</v>
      </c>
      <c r="K160" s="610">
        <v>191.87299999999999</v>
      </c>
      <c r="L160" s="610">
        <v>415.233</v>
      </c>
      <c r="M160" s="610">
        <v>1206.396</v>
      </c>
    </row>
    <row r="161" spans="1:13" x14ac:dyDescent="0.2">
      <c r="A161" s="622">
        <v>31168</v>
      </c>
      <c r="B161" s="610">
        <v>2.2970000000000002</v>
      </c>
      <c r="C161" s="610">
        <v>216.452</v>
      </c>
      <c r="D161" s="610">
        <v>98.143000000000001</v>
      </c>
      <c r="E161" s="610">
        <v>316.892</v>
      </c>
      <c r="F161" s="610" t="s">
        <v>930</v>
      </c>
      <c r="G161" s="610" t="s">
        <v>930</v>
      </c>
      <c r="H161" s="610">
        <v>85.781000000000006</v>
      </c>
      <c r="I161" s="610">
        <v>85.781000000000006</v>
      </c>
      <c r="J161" s="610">
        <v>402.673</v>
      </c>
      <c r="K161" s="610">
        <v>180.97</v>
      </c>
      <c r="L161" s="610">
        <v>431.02199999999999</v>
      </c>
      <c r="M161" s="610">
        <v>1014.664</v>
      </c>
    </row>
    <row r="162" spans="1:13" x14ac:dyDescent="0.2">
      <c r="A162" s="622">
        <v>31199</v>
      </c>
      <c r="B162" s="610">
        <v>1.8160000000000001</v>
      </c>
      <c r="C162" s="610">
        <v>159.761</v>
      </c>
      <c r="D162" s="610">
        <v>94.436000000000007</v>
      </c>
      <c r="E162" s="610">
        <v>256.01400000000001</v>
      </c>
      <c r="F162" s="610" t="s">
        <v>930</v>
      </c>
      <c r="G162" s="610" t="s">
        <v>930</v>
      </c>
      <c r="H162" s="610">
        <v>83.013999999999996</v>
      </c>
      <c r="I162" s="610">
        <v>83.013999999999996</v>
      </c>
      <c r="J162" s="610">
        <v>339.02800000000002</v>
      </c>
      <c r="K162" s="610">
        <v>207.71799999999999</v>
      </c>
      <c r="L162" s="610">
        <v>488.77300000000002</v>
      </c>
      <c r="M162" s="610">
        <v>1035.519</v>
      </c>
    </row>
    <row r="163" spans="1:13" x14ac:dyDescent="0.2">
      <c r="A163" s="622">
        <v>31229</v>
      </c>
      <c r="B163" s="610">
        <v>2.6059999999999999</v>
      </c>
      <c r="C163" s="610">
        <v>132.30600000000001</v>
      </c>
      <c r="D163" s="610">
        <v>94.99</v>
      </c>
      <c r="E163" s="610">
        <v>229.90199999999999</v>
      </c>
      <c r="F163" s="610" t="s">
        <v>930</v>
      </c>
      <c r="G163" s="610" t="s">
        <v>930</v>
      </c>
      <c r="H163" s="610">
        <v>85.781000000000006</v>
      </c>
      <c r="I163" s="610">
        <v>85.781000000000006</v>
      </c>
      <c r="J163" s="610">
        <v>315.68200000000002</v>
      </c>
      <c r="K163" s="610">
        <v>243.042</v>
      </c>
      <c r="L163" s="610">
        <v>590.79399999999998</v>
      </c>
      <c r="M163" s="610">
        <v>1149.519</v>
      </c>
    </row>
    <row r="164" spans="1:13" x14ac:dyDescent="0.2">
      <c r="A164" s="622">
        <v>31260</v>
      </c>
      <c r="B164" s="610">
        <v>2.4609999999999999</v>
      </c>
      <c r="C164" s="610">
        <v>121.181</v>
      </c>
      <c r="D164" s="610">
        <v>105.84699999999999</v>
      </c>
      <c r="E164" s="610">
        <v>229.489</v>
      </c>
      <c r="F164" s="610" t="s">
        <v>930</v>
      </c>
      <c r="G164" s="610" t="s">
        <v>930</v>
      </c>
      <c r="H164" s="610">
        <v>85.781000000000006</v>
      </c>
      <c r="I164" s="610">
        <v>85.781000000000006</v>
      </c>
      <c r="J164" s="610">
        <v>315.26900000000001</v>
      </c>
      <c r="K164" s="610">
        <v>252.381</v>
      </c>
      <c r="L164" s="610">
        <v>589.19899999999996</v>
      </c>
      <c r="M164" s="610">
        <v>1156.8489999999999</v>
      </c>
    </row>
    <row r="165" spans="1:13" x14ac:dyDescent="0.2">
      <c r="A165" s="622">
        <v>31291</v>
      </c>
      <c r="B165" s="610">
        <v>3.27</v>
      </c>
      <c r="C165" s="610">
        <v>132.05799999999999</v>
      </c>
      <c r="D165" s="610">
        <v>106.431</v>
      </c>
      <c r="E165" s="610">
        <v>241.75899999999999</v>
      </c>
      <c r="F165" s="610" t="s">
        <v>930</v>
      </c>
      <c r="G165" s="610" t="s">
        <v>930</v>
      </c>
      <c r="H165" s="610">
        <v>83.013999999999996</v>
      </c>
      <c r="I165" s="610">
        <v>83.013999999999996</v>
      </c>
      <c r="J165" s="610">
        <v>324.77300000000002</v>
      </c>
      <c r="K165" s="610">
        <v>243.375</v>
      </c>
      <c r="L165" s="610">
        <v>496.30500000000001</v>
      </c>
      <c r="M165" s="610">
        <v>1064.453</v>
      </c>
    </row>
    <row r="166" spans="1:13" x14ac:dyDescent="0.2">
      <c r="A166" s="622">
        <v>31321</v>
      </c>
      <c r="B166" s="610">
        <v>3.5670000000000002</v>
      </c>
      <c r="C166" s="610">
        <v>193.45</v>
      </c>
      <c r="D166" s="610">
        <v>131.274</v>
      </c>
      <c r="E166" s="610">
        <v>328.291</v>
      </c>
      <c r="F166" s="610" t="s">
        <v>930</v>
      </c>
      <c r="G166" s="610" t="s">
        <v>930</v>
      </c>
      <c r="H166" s="610">
        <v>85.781000000000006</v>
      </c>
      <c r="I166" s="610">
        <v>85.781000000000006</v>
      </c>
      <c r="J166" s="610">
        <v>414.072</v>
      </c>
      <c r="K166" s="610">
        <v>196.976</v>
      </c>
      <c r="L166" s="610">
        <v>444.21199999999999</v>
      </c>
      <c r="M166" s="610">
        <v>1055.261</v>
      </c>
    </row>
    <row r="167" spans="1:13" x14ac:dyDescent="0.2">
      <c r="A167" s="622">
        <v>31352</v>
      </c>
      <c r="B167" s="610">
        <v>3.774</v>
      </c>
      <c r="C167" s="610">
        <v>313.59500000000003</v>
      </c>
      <c r="D167" s="610">
        <v>137.51400000000001</v>
      </c>
      <c r="E167" s="610">
        <v>454.88299999999998</v>
      </c>
      <c r="F167" s="610" t="s">
        <v>930</v>
      </c>
      <c r="G167" s="610" t="s">
        <v>930</v>
      </c>
      <c r="H167" s="610">
        <v>83.013999999999996</v>
      </c>
      <c r="I167" s="610">
        <v>83.013999999999996</v>
      </c>
      <c r="J167" s="610">
        <v>537.89700000000005</v>
      </c>
      <c r="K167" s="610">
        <v>194.50700000000001</v>
      </c>
      <c r="L167" s="610">
        <v>448.39100000000002</v>
      </c>
      <c r="M167" s="610">
        <v>1180.7950000000001</v>
      </c>
    </row>
    <row r="168" spans="1:13" x14ac:dyDescent="0.2">
      <c r="A168" s="622">
        <v>31382</v>
      </c>
      <c r="B168" s="610">
        <v>4.8289999999999997</v>
      </c>
      <c r="C168" s="610">
        <v>662.096</v>
      </c>
      <c r="D168" s="610">
        <v>197.625</v>
      </c>
      <c r="E168" s="610">
        <v>864.55</v>
      </c>
      <c r="F168" s="610" t="s">
        <v>930</v>
      </c>
      <c r="G168" s="610" t="s">
        <v>930</v>
      </c>
      <c r="H168" s="610">
        <v>85.781000000000006</v>
      </c>
      <c r="I168" s="610">
        <v>85.781000000000006</v>
      </c>
      <c r="J168" s="610">
        <v>950.33100000000002</v>
      </c>
      <c r="K168" s="610">
        <v>247.239</v>
      </c>
      <c r="L168" s="610">
        <v>597.54999999999995</v>
      </c>
      <c r="M168" s="610">
        <v>1795.12</v>
      </c>
    </row>
    <row r="169" spans="1:13" x14ac:dyDescent="0.2">
      <c r="A169" s="622">
        <v>31413</v>
      </c>
      <c r="B169" s="610">
        <v>4.7110000000000003</v>
      </c>
      <c r="C169" s="610">
        <v>808.76400000000001</v>
      </c>
      <c r="D169" s="610">
        <v>187.84299999999999</v>
      </c>
      <c r="E169" s="610">
        <v>1001.319</v>
      </c>
      <c r="F169" s="610" t="s">
        <v>930</v>
      </c>
      <c r="G169" s="610" t="s">
        <v>930</v>
      </c>
      <c r="H169" s="610">
        <v>78.137</v>
      </c>
      <c r="I169" s="610">
        <v>78.137</v>
      </c>
      <c r="J169" s="610">
        <v>1079.4559999999999</v>
      </c>
      <c r="K169" s="610">
        <v>282.85399999999998</v>
      </c>
      <c r="L169" s="610">
        <v>619.42999999999995</v>
      </c>
      <c r="M169" s="610">
        <v>1981.74</v>
      </c>
    </row>
    <row r="170" spans="1:13" x14ac:dyDescent="0.2">
      <c r="A170" s="622">
        <v>31444</v>
      </c>
      <c r="B170" s="610">
        <v>4.1230000000000002</v>
      </c>
      <c r="C170" s="610">
        <v>700.10799999999995</v>
      </c>
      <c r="D170" s="610">
        <v>169.68199999999999</v>
      </c>
      <c r="E170" s="610">
        <v>873.91200000000003</v>
      </c>
      <c r="F170" s="610" t="s">
        <v>930</v>
      </c>
      <c r="G170" s="610" t="s">
        <v>930</v>
      </c>
      <c r="H170" s="610">
        <v>70.575000000000003</v>
      </c>
      <c r="I170" s="610">
        <v>70.575000000000003</v>
      </c>
      <c r="J170" s="610">
        <v>944.48800000000006</v>
      </c>
      <c r="K170" s="610">
        <v>242.49799999999999</v>
      </c>
      <c r="L170" s="610">
        <v>497.19</v>
      </c>
      <c r="M170" s="610">
        <v>1684.1759999999999</v>
      </c>
    </row>
    <row r="171" spans="1:13" x14ac:dyDescent="0.2">
      <c r="A171" s="622">
        <v>31472</v>
      </c>
      <c r="B171" s="610">
        <v>2.9380000000000002</v>
      </c>
      <c r="C171" s="610">
        <v>592.73299999999995</v>
      </c>
      <c r="D171" s="610">
        <v>153.07499999999999</v>
      </c>
      <c r="E171" s="610">
        <v>748.74699999999996</v>
      </c>
      <c r="F171" s="610" t="s">
        <v>930</v>
      </c>
      <c r="G171" s="610" t="s">
        <v>930</v>
      </c>
      <c r="H171" s="610">
        <v>78.137</v>
      </c>
      <c r="I171" s="610">
        <v>78.137</v>
      </c>
      <c r="J171" s="610">
        <v>826.88400000000001</v>
      </c>
      <c r="K171" s="610">
        <v>223.25200000000001</v>
      </c>
      <c r="L171" s="610">
        <v>489.69799999999998</v>
      </c>
      <c r="M171" s="610">
        <v>1539.8340000000001</v>
      </c>
    </row>
    <row r="172" spans="1:13" x14ac:dyDescent="0.2">
      <c r="A172" s="622">
        <v>31503</v>
      </c>
      <c r="B172" s="610">
        <v>4.2480000000000002</v>
      </c>
      <c r="C172" s="610">
        <v>371.45600000000002</v>
      </c>
      <c r="D172" s="610">
        <v>111.94</v>
      </c>
      <c r="E172" s="610">
        <v>487.64299999999997</v>
      </c>
      <c r="F172" s="610" t="s">
        <v>930</v>
      </c>
      <c r="G172" s="610" t="s">
        <v>930</v>
      </c>
      <c r="H172" s="610">
        <v>75.616</v>
      </c>
      <c r="I172" s="610">
        <v>75.616</v>
      </c>
      <c r="J172" s="610">
        <v>563.26</v>
      </c>
      <c r="K172" s="610">
        <v>193.61600000000001</v>
      </c>
      <c r="L172" s="610">
        <v>424.06200000000001</v>
      </c>
      <c r="M172" s="610">
        <v>1180.9380000000001</v>
      </c>
    </row>
    <row r="173" spans="1:13" x14ac:dyDescent="0.2">
      <c r="A173" s="622">
        <v>31533</v>
      </c>
      <c r="B173" s="610">
        <v>2.5649999999999999</v>
      </c>
      <c r="C173" s="610">
        <v>241.25399999999999</v>
      </c>
      <c r="D173" s="610">
        <v>107.59699999999999</v>
      </c>
      <c r="E173" s="610">
        <v>351.41500000000002</v>
      </c>
      <c r="F173" s="610" t="s">
        <v>930</v>
      </c>
      <c r="G173" s="610" t="s">
        <v>930</v>
      </c>
      <c r="H173" s="610">
        <v>78.137</v>
      </c>
      <c r="I173" s="610">
        <v>78.137</v>
      </c>
      <c r="J173" s="610">
        <v>429.55200000000002</v>
      </c>
      <c r="K173" s="610">
        <v>185.477</v>
      </c>
      <c r="L173" s="610">
        <v>442.089</v>
      </c>
      <c r="M173" s="610">
        <v>1057.117</v>
      </c>
    </row>
    <row r="174" spans="1:13" x14ac:dyDescent="0.2">
      <c r="A174" s="622">
        <v>31564</v>
      </c>
      <c r="B174" s="610">
        <v>2.028</v>
      </c>
      <c r="C174" s="610">
        <v>158.04</v>
      </c>
      <c r="D174" s="610">
        <v>88.995000000000005</v>
      </c>
      <c r="E174" s="610">
        <v>249.06299999999999</v>
      </c>
      <c r="F174" s="610" t="s">
        <v>930</v>
      </c>
      <c r="G174" s="610" t="s">
        <v>930</v>
      </c>
      <c r="H174" s="610">
        <v>75.616</v>
      </c>
      <c r="I174" s="610">
        <v>75.616</v>
      </c>
      <c r="J174" s="610">
        <v>324.67899999999997</v>
      </c>
      <c r="K174" s="610">
        <v>218.702</v>
      </c>
      <c r="L174" s="610">
        <v>513.99199999999996</v>
      </c>
      <c r="M174" s="610">
        <v>1057.373</v>
      </c>
    </row>
    <row r="175" spans="1:13" x14ac:dyDescent="0.2">
      <c r="A175" s="622">
        <v>31594</v>
      </c>
      <c r="B175" s="610">
        <v>2.4790000000000001</v>
      </c>
      <c r="C175" s="610">
        <v>129.05600000000001</v>
      </c>
      <c r="D175" s="610">
        <v>97.26</v>
      </c>
      <c r="E175" s="610">
        <v>228.79499999999999</v>
      </c>
      <c r="F175" s="610" t="s">
        <v>930</v>
      </c>
      <c r="G175" s="610" t="s">
        <v>930</v>
      </c>
      <c r="H175" s="610">
        <v>78.137</v>
      </c>
      <c r="I175" s="610">
        <v>78.137</v>
      </c>
      <c r="J175" s="610">
        <v>306.93200000000002</v>
      </c>
      <c r="K175" s="610">
        <v>274.685</v>
      </c>
      <c r="L175" s="610">
        <v>668.21500000000003</v>
      </c>
      <c r="M175" s="610">
        <v>1249.8320000000001</v>
      </c>
    </row>
    <row r="176" spans="1:13" x14ac:dyDescent="0.2">
      <c r="A176" s="622">
        <v>31625</v>
      </c>
      <c r="B176" s="610">
        <v>2.3410000000000002</v>
      </c>
      <c r="C176" s="610">
        <v>119.825</v>
      </c>
      <c r="D176" s="610">
        <v>106.154</v>
      </c>
      <c r="E176" s="610">
        <v>228.32</v>
      </c>
      <c r="F176" s="610" t="s">
        <v>930</v>
      </c>
      <c r="G176" s="610" t="s">
        <v>930</v>
      </c>
      <c r="H176" s="610">
        <v>78.137</v>
      </c>
      <c r="I176" s="610">
        <v>78.137</v>
      </c>
      <c r="J176" s="610">
        <v>306.45699999999999</v>
      </c>
      <c r="K176" s="610">
        <v>274.887</v>
      </c>
      <c r="L176" s="610">
        <v>606.22</v>
      </c>
      <c r="M176" s="610">
        <v>1187.5640000000001</v>
      </c>
    </row>
    <row r="177" spans="1:13" x14ac:dyDescent="0.2">
      <c r="A177" s="622">
        <v>31656</v>
      </c>
      <c r="B177" s="610">
        <v>3.11</v>
      </c>
      <c r="C177" s="610">
        <v>133.126</v>
      </c>
      <c r="D177" s="610">
        <v>101.83799999999999</v>
      </c>
      <c r="E177" s="610">
        <v>238.07400000000001</v>
      </c>
      <c r="F177" s="610" t="s">
        <v>930</v>
      </c>
      <c r="G177" s="610" t="s">
        <v>930</v>
      </c>
      <c r="H177" s="610">
        <v>75.616</v>
      </c>
      <c r="I177" s="610">
        <v>75.616</v>
      </c>
      <c r="J177" s="610">
        <v>313.69099999999997</v>
      </c>
      <c r="K177" s="610">
        <v>234.27600000000001</v>
      </c>
      <c r="L177" s="610">
        <v>501.12700000000001</v>
      </c>
      <c r="M177" s="610">
        <v>1049.0930000000001</v>
      </c>
    </row>
    <row r="178" spans="1:13" x14ac:dyDescent="0.2">
      <c r="A178" s="622">
        <v>31686</v>
      </c>
      <c r="B178" s="610">
        <v>3.4950000000000001</v>
      </c>
      <c r="C178" s="610">
        <v>188.786</v>
      </c>
      <c r="D178" s="610">
        <v>129.31800000000001</v>
      </c>
      <c r="E178" s="610">
        <v>321.59899999999999</v>
      </c>
      <c r="F178" s="610" t="s">
        <v>930</v>
      </c>
      <c r="G178" s="610" t="s">
        <v>930</v>
      </c>
      <c r="H178" s="610">
        <v>78.137</v>
      </c>
      <c r="I178" s="610">
        <v>78.137</v>
      </c>
      <c r="J178" s="610">
        <v>399.73599999999999</v>
      </c>
      <c r="K178" s="610">
        <v>214.904</v>
      </c>
      <c r="L178" s="610">
        <v>463.92099999999999</v>
      </c>
      <c r="M178" s="610">
        <v>1078.56</v>
      </c>
    </row>
    <row r="179" spans="1:13" x14ac:dyDescent="0.2">
      <c r="A179" s="622">
        <v>31717</v>
      </c>
      <c r="B179" s="610">
        <v>3.6970000000000001</v>
      </c>
      <c r="C179" s="610">
        <v>352.60300000000001</v>
      </c>
      <c r="D179" s="610">
        <v>127.852</v>
      </c>
      <c r="E179" s="610">
        <v>484.15199999999999</v>
      </c>
      <c r="F179" s="610" t="s">
        <v>930</v>
      </c>
      <c r="G179" s="610" t="s">
        <v>930</v>
      </c>
      <c r="H179" s="610">
        <v>75.616</v>
      </c>
      <c r="I179" s="610">
        <v>75.616</v>
      </c>
      <c r="J179" s="610">
        <v>559.76900000000001</v>
      </c>
      <c r="K179" s="610">
        <v>200.256</v>
      </c>
      <c r="L179" s="610">
        <v>469.52199999999999</v>
      </c>
      <c r="M179" s="610">
        <v>1229.547</v>
      </c>
    </row>
    <row r="180" spans="1:13" x14ac:dyDescent="0.2">
      <c r="A180" s="622">
        <v>31747</v>
      </c>
      <c r="B180" s="610">
        <v>4.7309999999999999</v>
      </c>
      <c r="C180" s="610">
        <v>610.61400000000003</v>
      </c>
      <c r="D180" s="610">
        <v>159.01499999999999</v>
      </c>
      <c r="E180" s="610">
        <v>774.36</v>
      </c>
      <c r="F180" s="610" t="s">
        <v>930</v>
      </c>
      <c r="G180" s="610" t="s">
        <v>930</v>
      </c>
      <c r="H180" s="610">
        <v>78.137</v>
      </c>
      <c r="I180" s="610">
        <v>78.137</v>
      </c>
      <c r="J180" s="610">
        <v>852.49699999999996</v>
      </c>
      <c r="K180" s="610">
        <v>249.322</v>
      </c>
      <c r="L180" s="610">
        <v>573.298</v>
      </c>
      <c r="M180" s="610">
        <v>1675.117</v>
      </c>
    </row>
    <row r="181" spans="1:13" x14ac:dyDescent="0.2">
      <c r="A181" s="622">
        <v>31778</v>
      </c>
      <c r="B181" s="610">
        <v>3.8969999999999998</v>
      </c>
      <c r="C181" s="610">
        <v>760.26300000000003</v>
      </c>
      <c r="D181" s="610">
        <v>176.58</v>
      </c>
      <c r="E181" s="610">
        <v>940.74</v>
      </c>
      <c r="F181" s="610" t="s">
        <v>930</v>
      </c>
      <c r="G181" s="610" t="s">
        <v>930</v>
      </c>
      <c r="H181" s="610">
        <v>72.191999999999993</v>
      </c>
      <c r="I181" s="610">
        <v>72.191999999999993</v>
      </c>
      <c r="J181" s="610">
        <v>1012.932</v>
      </c>
      <c r="K181" s="610">
        <v>280.49799999999999</v>
      </c>
      <c r="L181" s="610">
        <v>638.05100000000004</v>
      </c>
      <c r="M181" s="610">
        <v>1931.481</v>
      </c>
    </row>
    <row r="182" spans="1:13" x14ac:dyDescent="0.2">
      <c r="A182" s="622">
        <v>31809</v>
      </c>
      <c r="B182" s="610">
        <v>3.41</v>
      </c>
      <c r="C182" s="610">
        <v>706.64</v>
      </c>
      <c r="D182" s="610">
        <v>150.49</v>
      </c>
      <c r="E182" s="610">
        <v>860.54</v>
      </c>
      <c r="F182" s="610" t="s">
        <v>930</v>
      </c>
      <c r="G182" s="610" t="s">
        <v>930</v>
      </c>
      <c r="H182" s="610">
        <v>65.204999999999998</v>
      </c>
      <c r="I182" s="610">
        <v>65.204999999999998</v>
      </c>
      <c r="J182" s="610">
        <v>925.74599999999998</v>
      </c>
      <c r="K182" s="610">
        <v>250.79400000000001</v>
      </c>
      <c r="L182" s="610">
        <v>504.61700000000002</v>
      </c>
      <c r="M182" s="610">
        <v>1681.1559999999999</v>
      </c>
    </row>
    <row r="183" spans="1:13" x14ac:dyDescent="0.2">
      <c r="A183" s="622">
        <v>31837</v>
      </c>
      <c r="B183" s="610">
        <v>2.431</v>
      </c>
      <c r="C183" s="610">
        <v>589.976</v>
      </c>
      <c r="D183" s="610">
        <v>153.84399999999999</v>
      </c>
      <c r="E183" s="610">
        <v>746.25</v>
      </c>
      <c r="F183" s="610" t="s">
        <v>930</v>
      </c>
      <c r="G183" s="610" t="s">
        <v>930</v>
      </c>
      <c r="H183" s="610">
        <v>72.191999999999993</v>
      </c>
      <c r="I183" s="610">
        <v>72.191999999999993</v>
      </c>
      <c r="J183" s="610">
        <v>818.44200000000001</v>
      </c>
      <c r="K183" s="610">
        <v>230.08099999999999</v>
      </c>
      <c r="L183" s="610">
        <v>506.46699999999998</v>
      </c>
      <c r="M183" s="610">
        <v>1554.99</v>
      </c>
    </row>
    <row r="184" spans="1:13" x14ac:dyDescent="0.2">
      <c r="A184" s="622">
        <v>31868</v>
      </c>
      <c r="B184" s="610">
        <v>3.2429999999999999</v>
      </c>
      <c r="C184" s="610">
        <v>411.887</v>
      </c>
      <c r="D184" s="610">
        <v>118.751</v>
      </c>
      <c r="E184" s="610">
        <v>533.88099999999997</v>
      </c>
      <c r="F184" s="610" t="s">
        <v>930</v>
      </c>
      <c r="G184" s="610" t="s">
        <v>930</v>
      </c>
      <c r="H184" s="610">
        <v>69.863</v>
      </c>
      <c r="I184" s="610">
        <v>69.863</v>
      </c>
      <c r="J184" s="610">
        <v>603.74400000000003</v>
      </c>
      <c r="K184" s="610">
        <v>204.96</v>
      </c>
      <c r="L184" s="610">
        <v>441.36500000000001</v>
      </c>
      <c r="M184" s="610">
        <v>1250.069</v>
      </c>
    </row>
    <row r="185" spans="1:13" x14ac:dyDescent="0.2">
      <c r="A185" s="622">
        <v>31898</v>
      </c>
      <c r="B185" s="610">
        <v>1.958</v>
      </c>
      <c r="C185" s="610">
        <v>228.22900000000001</v>
      </c>
      <c r="D185" s="610">
        <v>107.854</v>
      </c>
      <c r="E185" s="610">
        <v>338.04199999999997</v>
      </c>
      <c r="F185" s="610" t="s">
        <v>930</v>
      </c>
      <c r="G185" s="610" t="s">
        <v>930</v>
      </c>
      <c r="H185" s="610">
        <v>72.191999999999993</v>
      </c>
      <c r="I185" s="610">
        <v>72.191999999999993</v>
      </c>
      <c r="J185" s="610">
        <v>410.23399999999998</v>
      </c>
      <c r="K185" s="610">
        <v>199.785</v>
      </c>
      <c r="L185" s="610">
        <v>469.57299999999998</v>
      </c>
      <c r="M185" s="610">
        <v>1079.5920000000001</v>
      </c>
    </row>
    <row r="186" spans="1:13" x14ac:dyDescent="0.2">
      <c r="A186" s="622">
        <v>31929</v>
      </c>
      <c r="B186" s="610">
        <v>1.548</v>
      </c>
      <c r="C186" s="610">
        <v>150.32599999999999</v>
      </c>
      <c r="D186" s="610">
        <v>105.17100000000001</v>
      </c>
      <c r="E186" s="610">
        <v>257.04500000000002</v>
      </c>
      <c r="F186" s="610" t="s">
        <v>930</v>
      </c>
      <c r="G186" s="610" t="s">
        <v>930</v>
      </c>
      <c r="H186" s="610">
        <v>69.863</v>
      </c>
      <c r="I186" s="610">
        <v>69.863</v>
      </c>
      <c r="J186" s="610">
        <v>326.90800000000002</v>
      </c>
      <c r="K186" s="610">
        <v>235.167</v>
      </c>
      <c r="L186" s="610">
        <v>550.13400000000001</v>
      </c>
      <c r="M186" s="610">
        <v>1112.2090000000001</v>
      </c>
    </row>
    <row r="187" spans="1:13" x14ac:dyDescent="0.2">
      <c r="A187" s="622">
        <v>31959</v>
      </c>
      <c r="B187" s="610">
        <v>2.714</v>
      </c>
      <c r="C187" s="610">
        <v>128.499</v>
      </c>
      <c r="D187" s="610">
        <v>110.63200000000001</v>
      </c>
      <c r="E187" s="610">
        <v>241.84399999999999</v>
      </c>
      <c r="F187" s="610" t="s">
        <v>930</v>
      </c>
      <c r="G187" s="610" t="s">
        <v>930</v>
      </c>
      <c r="H187" s="610">
        <v>72.191999999999993</v>
      </c>
      <c r="I187" s="610">
        <v>72.191999999999993</v>
      </c>
      <c r="J187" s="610">
        <v>314.036</v>
      </c>
      <c r="K187" s="610">
        <v>286.02600000000001</v>
      </c>
      <c r="L187" s="610">
        <v>668.71500000000003</v>
      </c>
      <c r="M187" s="610">
        <v>1268.777</v>
      </c>
    </row>
    <row r="188" spans="1:13" x14ac:dyDescent="0.2">
      <c r="A188" s="622">
        <v>31990</v>
      </c>
      <c r="B188" s="610">
        <v>2.5630000000000002</v>
      </c>
      <c r="C188" s="610">
        <v>120.185</v>
      </c>
      <c r="D188" s="610">
        <v>102.652</v>
      </c>
      <c r="E188" s="610">
        <v>225.4</v>
      </c>
      <c r="F188" s="610" t="s">
        <v>930</v>
      </c>
      <c r="G188" s="610" t="s">
        <v>930</v>
      </c>
      <c r="H188" s="610">
        <v>72.191999999999993</v>
      </c>
      <c r="I188" s="610">
        <v>72.191999999999993</v>
      </c>
      <c r="J188" s="610">
        <v>297.59199999999998</v>
      </c>
      <c r="K188" s="610">
        <v>301.084</v>
      </c>
      <c r="L188" s="610">
        <v>672.69200000000001</v>
      </c>
      <c r="M188" s="610">
        <v>1271.3679999999999</v>
      </c>
    </row>
    <row r="189" spans="1:13" x14ac:dyDescent="0.2">
      <c r="A189" s="622">
        <v>32021</v>
      </c>
      <c r="B189" s="610">
        <v>3.4049999999999998</v>
      </c>
      <c r="C189" s="610">
        <v>129.32</v>
      </c>
      <c r="D189" s="610">
        <v>118.732</v>
      </c>
      <c r="E189" s="610">
        <v>251.45699999999999</v>
      </c>
      <c r="F189" s="610" t="s">
        <v>930</v>
      </c>
      <c r="G189" s="610" t="s">
        <v>930</v>
      </c>
      <c r="H189" s="610">
        <v>69.863</v>
      </c>
      <c r="I189" s="610">
        <v>69.863</v>
      </c>
      <c r="J189" s="610">
        <v>321.32</v>
      </c>
      <c r="K189" s="610">
        <v>250.81</v>
      </c>
      <c r="L189" s="610">
        <v>507.72</v>
      </c>
      <c r="M189" s="610">
        <v>1079.8499999999999</v>
      </c>
    </row>
    <row r="190" spans="1:13" x14ac:dyDescent="0.2">
      <c r="A190" s="622">
        <v>32051</v>
      </c>
      <c r="B190" s="610">
        <v>3.5310000000000001</v>
      </c>
      <c r="C190" s="610">
        <v>228.125</v>
      </c>
      <c r="D190" s="610">
        <v>148.43799999999999</v>
      </c>
      <c r="E190" s="610">
        <v>380.09399999999999</v>
      </c>
      <c r="F190" s="610" t="s">
        <v>930</v>
      </c>
      <c r="G190" s="610" t="s">
        <v>930</v>
      </c>
      <c r="H190" s="610">
        <v>72.191999999999993</v>
      </c>
      <c r="I190" s="610">
        <v>72.191999999999993</v>
      </c>
      <c r="J190" s="610">
        <v>452.286</v>
      </c>
      <c r="K190" s="610">
        <v>207.80799999999999</v>
      </c>
      <c r="L190" s="610">
        <v>444.89</v>
      </c>
      <c r="M190" s="610">
        <v>1104.9849999999999</v>
      </c>
    </row>
    <row r="191" spans="1:13" x14ac:dyDescent="0.2">
      <c r="A191" s="622">
        <v>32082</v>
      </c>
      <c r="B191" s="610">
        <v>3.7360000000000002</v>
      </c>
      <c r="C191" s="610">
        <v>362.60500000000002</v>
      </c>
      <c r="D191" s="610">
        <v>145.95400000000001</v>
      </c>
      <c r="E191" s="610">
        <v>512.29499999999996</v>
      </c>
      <c r="F191" s="610" t="s">
        <v>930</v>
      </c>
      <c r="G191" s="610" t="s">
        <v>930</v>
      </c>
      <c r="H191" s="610">
        <v>69.863</v>
      </c>
      <c r="I191" s="610">
        <v>69.863</v>
      </c>
      <c r="J191" s="610">
        <v>582.15800000000002</v>
      </c>
      <c r="K191" s="610">
        <v>204.93799999999999</v>
      </c>
      <c r="L191" s="610">
        <v>456.03699999999998</v>
      </c>
      <c r="M191" s="610">
        <v>1243.133</v>
      </c>
    </row>
    <row r="192" spans="1:13" x14ac:dyDescent="0.2">
      <c r="A192" s="622">
        <v>32112</v>
      </c>
      <c r="B192" s="610">
        <v>4.7809999999999997</v>
      </c>
      <c r="C192" s="610">
        <v>604.50300000000004</v>
      </c>
      <c r="D192" s="610">
        <v>177.48400000000001</v>
      </c>
      <c r="E192" s="610">
        <v>786.76700000000005</v>
      </c>
      <c r="F192" s="610" t="s">
        <v>930</v>
      </c>
      <c r="G192" s="610" t="s">
        <v>930</v>
      </c>
      <c r="H192" s="610">
        <v>72.191999999999993</v>
      </c>
      <c r="I192" s="610">
        <v>72.191999999999993</v>
      </c>
      <c r="J192" s="610">
        <v>858.95899999999995</v>
      </c>
      <c r="K192" s="610">
        <v>249.649</v>
      </c>
      <c r="L192" s="610">
        <v>578.23599999999999</v>
      </c>
      <c r="M192" s="610">
        <v>1686.8440000000001</v>
      </c>
    </row>
    <row r="193" spans="1:13" x14ac:dyDescent="0.2">
      <c r="A193" s="622">
        <v>32143</v>
      </c>
      <c r="B193" s="610">
        <v>4.2850000000000001</v>
      </c>
      <c r="C193" s="610">
        <v>871.67600000000004</v>
      </c>
      <c r="D193" s="610">
        <v>196.17099999999999</v>
      </c>
      <c r="E193" s="610">
        <v>1072.1320000000001</v>
      </c>
      <c r="F193" s="610" t="s">
        <v>930</v>
      </c>
      <c r="G193" s="610" t="s">
        <v>930</v>
      </c>
      <c r="H193" s="610">
        <v>77.076999999999998</v>
      </c>
      <c r="I193" s="610">
        <v>77.076999999999998</v>
      </c>
      <c r="J193" s="610">
        <v>1149.2080000000001</v>
      </c>
      <c r="K193" s="610">
        <v>305.654</v>
      </c>
      <c r="L193" s="610">
        <v>679.06799999999998</v>
      </c>
      <c r="M193" s="610">
        <v>2133.9299999999998</v>
      </c>
    </row>
    <row r="194" spans="1:13" x14ac:dyDescent="0.2">
      <c r="A194" s="622">
        <v>32174</v>
      </c>
      <c r="B194" s="610">
        <v>3.5169999999999999</v>
      </c>
      <c r="C194" s="610">
        <v>771.97</v>
      </c>
      <c r="D194" s="610">
        <v>173.95400000000001</v>
      </c>
      <c r="E194" s="610">
        <v>949.44100000000003</v>
      </c>
      <c r="F194" s="610" t="s">
        <v>930</v>
      </c>
      <c r="G194" s="610" t="s">
        <v>930</v>
      </c>
      <c r="H194" s="610">
        <v>72.103999999999999</v>
      </c>
      <c r="I194" s="610">
        <v>72.103999999999999</v>
      </c>
      <c r="J194" s="610">
        <v>1021.545</v>
      </c>
      <c r="K194" s="610">
        <v>273.98</v>
      </c>
      <c r="L194" s="610">
        <v>564.26700000000005</v>
      </c>
      <c r="M194" s="610">
        <v>1859.7919999999999</v>
      </c>
    </row>
    <row r="195" spans="1:13" x14ac:dyDescent="0.2">
      <c r="A195" s="622">
        <v>32203</v>
      </c>
      <c r="B195" s="610">
        <v>2.5920000000000001</v>
      </c>
      <c r="C195" s="610">
        <v>610.64200000000005</v>
      </c>
      <c r="D195" s="610">
        <v>164.18199999999999</v>
      </c>
      <c r="E195" s="610">
        <v>777.41600000000005</v>
      </c>
      <c r="F195" s="610" t="s">
        <v>930</v>
      </c>
      <c r="G195" s="610" t="s">
        <v>930</v>
      </c>
      <c r="H195" s="610">
        <v>77.076999999999998</v>
      </c>
      <c r="I195" s="610">
        <v>77.076999999999998</v>
      </c>
      <c r="J195" s="610">
        <v>854.49300000000005</v>
      </c>
      <c r="K195" s="610">
        <v>243.84100000000001</v>
      </c>
      <c r="L195" s="610">
        <v>531.78899999999999</v>
      </c>
      <c r="M195" s="610">
        <v>1630.123</v>
      </c>
    </row>
    <row r="196" spans="1:13" x14ac:dyDescent="0.2">
      <c r="A196" s="622">
        <v>32234</v>
      </c>
      <c r="B196" s="610">
        <v>3.1539999999999999</v>
      </c>
      <c r="C196" s="610">
        <v>409.35</v>
      </c>
      <c r="D196" s="610">
        <v>117.92100000000001</v>
      </c>
      <c r="E196" s="610">
        <v>530.42600000000004</v>
      </c>
      <c r="F196" s="610" t="s">
        <v>930</v>
      </c>
      <c r="G196" s="610" t="s">
        <v>930</v>
      </c>
      <c r="H196" s="610">
        <v>74.59</v>
      </c>
      <c r="I196" s="610">
        <v>74.59</v>
      </c>
      <c r="J196" s="610">
        <v>605.01599999999996</v>
      </c>
      <c r="K196" s="610">
        <v>209.63499999999999</v>
      </c>
      <c r="L196" s="610">
        <v>445.72500000000002</v>
      </c>
      <c r="M196" s="610">
        <v>1260.376</v>
      </c>
    </row>
    <row r="197" spans="1:13" x14ac:dyDescent="0.2">
      <c r="A197" s="622">
        <v>32264</v>
      </c>
      <c r="B197" s="610">
        <v>1.857</v>
      </c>
      <c r="C197" s="610">
        <v>263.68799999999999</v>
      </c>
      <c r="D197" s="610">
        <v>113.262</v>
      </c>
      <c r="E197" s="610">
        <v>378.80599999999998</v>
      </c>
      <c r="F197" s="610" t="s">
        <v>930</v>
      </c>
      <c r="G197" s="610" t="s">
        <v>930</v>
      </c>
      <c r="H197" s="610">
        <v>77.076999999999998</v>
      </c>
      <c r="I197" s="610">
        <v>77.076999999999998</v>
      </c>
      <c r="J197" s="610">
        <v>455.88299999999998</v>
      </c>
      <c r="K197" s="610">
        <v>196.59</v>
      </c>
      <c r="L197" s="610">
        <v>456.34399999999999</v>
      </c>
      <c r="M197" s="610">
        <v>1108.817</v>
      </c>
    </row>
    <row r="198" spans="1:13" x14ac:dyDescent="0.2">
      <c r="A198" s="622">
        <v>32295</v>
      </c>
      <c r="B198" s="610">
        <v>2.2810000000000001</v>
      </c>
      <c r="C198" s="610">
        <v>155.58000000000001</v>
      </c>
      <c r="D198" s="610">
        <v>100.98699999999999</v>
      </c>
      <c r="E198" s="610">
        <v>258.84800000000001</v>
      </c>
      <c r="F198" s="610" t="s">
        <v>930</v>
      </c>
      <c r="G198" s="610" t="s">
        <v>930</v>
      </c>
      <c r="H198" s="610">
        <v>74.59</v>
      </c>
      <c r="I198" s="610">
        <v>74.59</v>
      </c>
      <c r="J198" s="610">
        <v>333.43799999999999</v>
      </c>
      <c r="K198" s="610">
        <v>234.85400000000001</v>
      </c>
      <c r="L198" s="610">
        <v>553.03899999999999</v>
      </c>
      <c r="M198" s="610">
        <v>1121.3309999999999</v>
      </c>
    </row>
    <row r="199" spans="1:13" x14ac:dyDescent="0.2">
      <c r="A199" s="622">
        <v>32325</v>
      </c>
      <c r="B199" s="610">
        <v>3.5190000000000001</v>
      </c>
      <c r="C199" s="610">
        <v>125.637</v>
      </c>
      <c r="D199" s="610">
        <v>113.309</v>
      </c>
      <c r="E199" s="610">
        <v>242.464</v>
      </c>
      <c r="F199" s="610" t="s">
        <v>930</v>
      </c>
      <c r="G199" s="610" t="s">
        <v>930</v>
      </c>
      <c r="H199" s="610">
        <v>77.076999999999998</v>
      </c>
      <c r="I199" s="610">
        <v>77.076999999999998</v>
      </c>
      <c r="J199" s="610">
        <v>319.541</v>
      </c>
      <c r="K199" s="610">
        <v>297.11500000000001</v>
      </c>
      <c r="L199" s="610">
        <v>695.99900000000002</v>
      </c>
      <c r="M199" s="610">
        <v>1312.6559999999999</v>
      </c>
    </row>
    <row r="200" spans="1:13" x14ac:dyDescent="0.2">
      <c r="A200" s="622">
        <v>32356</v>
      </c>
      <c r="B200" s="610">
        <v>3.4140000000000001</v>
      </c>
      <c r="C200" s="610">
        <v>116.983</v>
      </c>
      <c r="D200" s="610">
        <v>118.53100000000001</v>
      </c>
      <c r="E200" s="610">
        <v>238.929</v>
      </c>
      <c r="F200" s="610" t="s">
        <v>930</v>
      </c>
      <c r="G200" s="610" t="s">
        <v>930</v>
      </c>
      <c r="H200" s="610">
        <v>77.076999999999998</v>
      </c>
      <c r="I200" s="610">
        <v>77.076999999999998</v>
      </c>
      <c r="J200" s="610">
        <v>316.005</v>
      </c>
      <c r="K200" s="610">
        <v>321.70100000000002</v>
      </c>
      <c r="L200" s="610">
        <v>735.63699999999994</v>
      </c>
      <c r="M200" s="610">
        <v>1373.3430000000001</v>
      </c>
    </row>
    <row r="201" spans="1:13" x14ac:dyDescent="0.2">
      <c r="A201" s="622">
        <v>32387</v>
      </c>
      <c r="B201" s="610">
        <v>2.012</v>
      </c>
      <c r="C201" s="610">
        <v>127.57599999999999</v>
      </c>
      <c r="D201" s="610">
        <v>121.425</v>
      </c>
      <c r="E201" s="610">
        <v>251.01300000000001</v>
      </c>
      <c r="F201" s="610" t="s">
        <v>930</v>
      </c>
      <c r="G201" s="610" t="s">
        <v>930</v>
      </c>
      <c r="H201" s="610">
        <v>74.59</v>
      </c>
      <c r="I201" s="610">
        <v>74.59</v>
      </c>
      <c r="J201" s="610">
        <v>325.60300000000001</v>
      </c>
      <c r="K201" s="610">
        <v>264.75400000000002</v>
      </c>
      <c r="L201" s="610">
        <v>525.87800000000004</v>
      </c>
      <c r="M201" s="610">
        <v>1116.2349999999999</v>
      </c>
    </row>
    <row r="202" spans="1:13" x14ac:dyDescent="0.2">
      <c r="A202" s="622">
        <v>32417</v>
      </c>
      <c r="B202" s="610">
        <v>2.3130000000000002</v>
      </c>
      <c r="C202" s="610">
        <v>237.17099999999999</v>
      </c>
      <c r="D202" s="610">
        <v>136.34800000000001</v>
      </c>
      <c r="E202" s="610">
        <v>375.83100000000002</v>
      </c>
      <c r="F202" s="610" t="s">
        <v>930</v>
      </c>
      <c r="G202" s="610" t="s">
        <v>930</v>
      </c>
      <c r="H202" s="610">
        <v>77.076999999999998</v>
      </c>
      <c r="I202" s="610">
        <v>77.076999999999998</v>
      </c>
      <c r="J202" s="610">
        <v>452.90800000000002</v>
      </c>
      <c r="K202" s="610">
        <v>217.733</v>
      </c>
      <c r="L202" s="610">
        <v>463.49400000000003</v>
      </c>
      <c r="M202" s="610">
        <v>1134.134</v>
      </c>
    </row>
    <row r="203" spans="1:13" x14ac:dyDescent="0.2">
      <c r="A203" s="622">
        <v>32448</v>
      </c>
      <c r="B203" s="610">
        <v>3.08</v>
      </c>
      <c r="C203" s="610">
        <v>400.05399999999997</v>
      </c>
      <c r="D203" s="610">
        <v>144.434</v>
      </c>
      <c r="E203" s="610">
        <v>547.56700000000001</v>
      </c>
      <c r="F203" s="610" t="s">
        <v>930</v>
      </c>
      <c r="G203" s="610" t="s">
        <v>930</v>
      </c>
      <c r="H203" s="610">
        <v>74.59</v>
      </c>
      <c r="I203" s="610">
        <v>74.59</v>
      </c>
      <c r="J203" s="610">
        <v>622.15800000000002</v>
      </c>
      <c r="K203" s="610">
        <v>217.28200000000001</v>
      </c>
      <c r="L203" s="610">
        <v>477.68799999999999</v>
      </c>
      <c r="M203" s="610">
        <v>1317.127</v>
      </c>
    </row>
    <row r="204" spans="1:13" x14ac:dyDescent="0.2">
      <c r="A204" s="622">
        <v>32478</v>
      </c>
      <c r="B204" s="610">
        <v>4.95</v>
      </c>
      <c r="C204" s="610">
        <v>645.17700000000002</v>
      </c>
      <c r="D204" s="610">
        <v>174.20500000000001</v>
      </c>
      <c r="E204" s="610">
        <v>824.33199999999999</v>
      </c>
      <c r="F204" s="610" t="s">
        <v>930</v>
      </c>
      <c r="G204" s="610" t="s">
        <v>930</v>
      </c>
      <c r="H204" s="610">
        <v>77.076999999999998</v>
      </c>
      <c r="I204" s="610">
        <v>77.076999999999998</v>
      </c>
      <c r="J204" s="610">
        <v>901.40800000000002</v>
      </c>
      <c r="K204" s="610">
        <v>263.322</v>
      </c>
      <c r="L204" s="610">
        <v>601.14300000000003</v>
      </c>
      <c r="M204" s="610">
        <v>1765.873</v>
      </c>
    </row>
    <row r="205" spans="1:13" x14ac:dyDescent="0.2">
      <c r="A205" s="622">
        <v>32509</v>
      </c>
      <c r="B205" s="610">
        <v>3.141</v>
      </c>
      <c r="C205" s="610">
        <v>769.95299999999997</v>
      </c>
      <c r="D205" s="610">
        <v>180.63399999999999</v>
      </c>
      <c r="E205" s="610">
        <v>953.72799999999995</v>
      </c>
      <c r="F205" s="610">
        <v>0.42499999999999999</v>
      </c>
      <c r="G205" s="610">
        <v>4.4530000000000003</v>
      </c>
      <c r="H205" s="610">
        <v>78.137</v>
      </c>
      <c r="I205" s="610">
        <v>83.013999999999996</v>
      </c>
      <c r="J205" s="610">
        <v>1036.742</v>
      </c>
      <c r="K205" s="610">
        <v>290.77300000000002</v>
      </c>
      <c r="L205" s="610">
        <v>647.03499999999997</v>
      </c>
      <c r="M205" s="610">
        <v>1974.5509999999999</v>
      </c>
    </row>
    <row r="206" spans="1:13" x14ac:dyDescent="0.2">
      <c r="A206" s="622">
        <v>32540</v>
      </c>
      <c r="B206" s="610">
        <v>3.4420000000000002</v>
      </c>
      <c r="C206" s="610">
        <v>762.029</v>
      </c>
      <c r="D206" s="610">
        <v>153.202</v>
      </c>
      <c r="E206" s="610">
        <v>918.673</v>
      </c>
      <c r="F206" s="610">
        <v>0.38400000000000001</v>
      </c>
      <c r="G206" s="610">
        <v>4.0220000000000002</v>
      </c>
      <c r="H206" s="610">
        <v>70.575000000000003</v>
      </c>
      <c r="I206" s="610">
        <v>74.980999999999995</v>
      </c>
      <c r="J206" s="610">
        <v>993.654</v>
      </c>
      <c r="K206" s="610">
        <v>267.13099999999997</v>
      </c>
      <c r="L206" s="610">
        <v>587.92899999999997</v>
      </c>
      <c r="M206" s="610">
        <v>1848.7139999999999</v>
      </c>
    </row>
    <row r="207" spans="1:13" x14ac:dyDescent="0.2">
      <c r="A207" s="622">
        <v>32568</v>
      </c>
      <c r="B207" s="610">
        <v>2.5419999999999998</v>
      </c>
      <c r="C207" s="610">
        <v>662.24</v>
      </c>
      <c r="D207" s="610">
        <v>161.63200000000001</v>
      </c>
      <c r="E207" s="610">
        <v>826.41399999999999</v>
      </c>
      <c r="F207" s="610">
        <v>0.42499999999999999</v>
      </c>
      <c r="G207" s="610">
        <v>4.4530000000000003</v>
      </c>
      <c r="H207" s="610">
        <v>78.137</v>
      </c>
      <c r="I207" s="610">
        <v>83.013999999999996</v>
      </c>
      <c r="J207" s="610">
        <v>909.428</v>
      </c>
      <c r="K207" s="610">
        <v>263.90899999999999</v>
      </c>
      <c r="L207" s="610">
        <v>598.24199999999996</v>
      </c>
      <c r="M207" s="610">
        <v>1771.579</v>
      </c>
    </row>
    <row r="208" spans="1:13" x14ac:dyDescent="0.2">
      <c r="A208" s="622">
        <v>32599</v>
      </c>
      <c r="B208" s="610">
        <v>2.536</v>
      </c>
      <c r="C208" s="610">
        <v>425.01900000000001</v>
      </c>
      <c r="D208" s="610">
        <v>120.895</v>
      </c>
      <c r="E208" s="610">
        <v>548.45100000000002</v>
      </c>
      <c r="F208" s="610">
        <v>0.41099999999999998</v>
      </c>
      <c r="G208" s="610">
        <v>4.3090000000000002</v>
      </c>
      <c r="H208" s="610">
        <v>75.616</v>
      </c>
      <c r="I208" s="610">
        <v>80.335999999999999</v>
      </c>
      <c r="J208" s="610">
        <v>628.78700000000003</v>
      </c>
      <c r="K208" s="610">
        <v>221.12700000000001</v>
      </c>
      <c r="L208" s="610">
        <v>489.476</v>
      </c>
      <c r="M208" s="610">
        <v>1339.39</v>
      </c>
    </row>
    <row r="209" spans="1:13" x14ac:dyDescent="0.2">
      <c r="A209" s="622">
        <v>32629</v>
      </c>
      <c r="B209" s="610">
        <v>1.667</v>
      </c>
      <c r="C209" s="610">
        <v>262.8</v>
      </c>
      <c r="D209" s="610">
        <v>109.904</v>
      </c>
      <c r="E209" s="610">
        <v>374.37099999999998</v>
      </c>
      <c r="F209" s="610">
        <v>0.42499999999999999</v>
      </c>
      <c r="G209" s="610">
        <v>4.4530000000000003</v>
      </c>
      <c r="H209" s="610">
        <v>78.137</v>
      </c>
      <c r="I209" s="610">
        <v>83.013999999999996</v>
      </c>
      <c r="J209" s="610">
        <v>457.38499999999999</v>
      </c>
      <c r="K209" s="610">
        <v>208.85599999999999</v>
      </c>
      <c r="L209" s="610">
        <v>507.81099999999998</v>
      </c>
      <c r="M209" s="610">
        <v>1174.0519999999999</v>
      </c>
    </row>
    <row r="210" spans="1:13" x14ac:dyDescent="0.2">
      <c r="A210" s="622">
        <v>32660</v>
      </c>
      <c r="B210" s="610">
        <v>1.4710000000000001</v>
      </c>
      <c r="C210" s="610">
        <v>159.24600000000001</v>
      </c>
      <c r="D210" s="610">
        <v>111.697</v>
      </c>
      <c r="E210" s="610">
        <v>272.41399999999999</v>
      </c>
      <c r="F210" s="610">
        <v>0.41099999999999998</v>
      </c>
      <c r="G210" s="610">
        <v>4.3090000000000002</v>
      </c>
      <c r="H210" s="610">
        <v>75.616</v>
      </c>
      <c r="I210" s="610">
        <v>80.335999999999999</v>
      </c>
      <c r="J210" s="610">
        <v>352.75</v>
      </c>
      <c r="K210" s="610">
        <v>244.97399999999999</v>
      </c>
      <c r="L210" s="610">
        <v>576.649</v>
      </c>
      <c r="M210" s="610">
        <v>1174.374</v>
      </c>
    </row>
    <row r="211" spans="1:13" x14ac:dyDescent="0.2">
      <c r="A211" s="622">
        <v>32690</v>
      </c>
      <c r="B211" s="610">
        <v>2.4630000000000001</v>
      </c>
      <c r="C211" s="610">
        <v>131.70500000000001</v>
      </c>
      <c r="D211" s="610">
        <v>103.236</v>
      </c>
      <c r="E211" s="610">
        <v>237.404</v>
      </c>
      <c r="F211" s="610">
        <v>0.42499999999999999</v>
      </c>
      <c r="G211" s="610">
        <v>4.4530000000000003</v>
      </c>
      <c r="H211" s="610">
        <v>78.137</v>
      </c>
      <c r="I211" s="610">
        <v>83.013999999999996</v>
      </c>
      <c r="J211" s="610">
        <v>320.41800000000001</v>
      </c>
      <c r="K211" s="610">
        <v>292.55099999999999</v>
      </c>
      <c r="L211" s="610">
        <v>706.87699999999995</v>
      </c>
      <c r="M211" s="610">
        <v>1319.847</v>
      </c>
    </row>
    <row r="212" spans="1:13" x14ac:dyDescent="0.2">
      <c r="A212" s="622">
        <v>32721</v>
      </c>
      <c r="B212" s="610">
        <v>2.2320000000000002</v>
      </c>
      <c r="C212" s="610">
        <v>123.867</v>
      </c>
      <c r="D212" s="610">
        <v>121.261</v>
      </c>
      <c r="E212" s="610">
        <v>247.36</v>
      </c>
      <c r="F212" s="610">
        <v>0.42499999999999999</v>
      </c>
      <c r="G212" s="610">
        <v>4.4530000000000003</v>
      </c>
      <c r="H212" s="610">
        <v>78.137</v>
      </c>
      <c r="I212" s="610">
        <v>83.013999999999996</v>
      </c>
      <c r="J212" s="610">
        <v>330.37400000000002</v>
      </c>
      <c r="K212" s="610">
        <v>294.423</v>
      </c>
      <c r="L212" s="610">
        <v>694.41</v>
      </c>
      <c r="M212" s="610">
        <v>1319.2070000000001</v>
      </c>
    </row>
    <row r="213" spans="1:13" x14ac:dyDescent="0.2">
      <c r="A213" s="622">
        <v>32752</v>
      </c>
      <c r="B213" s="610">
        <v>1.581</v>
      </c>
      <c r="C213" s="610">
        <v>142.88200000000001</v>
      </c>
      <c r="D213" s="610">
        <v>121.485</v>
      </c>
      <c r="E213" s="610">
        <v>265.94799999999998</v>
      </c>
      <c r="F213" s="610">
        <v>0.41099999999999998</v>
      </c>
      <c r="G213" s="610">
        <v>4.3090000000000002</v>
      </c>
      <c r="H213" s="610">
        <v>75.616</v>
      </c>
      <c r="I213" s="610">
        <v>80.335999999999999</v>
      </c>
      <c r="J213" s="610">
        <v>346.28399999999999</v>
      </c>
      <c r="K213" s="610">
        <v>269.06900000000002</v>
      </c>
      <c r="L213" s="610">
        <v>565.18700000000001</v>
      </c>
      <c r="M213" s="610">
        <v>1180.54</v>
      </c>
    </row>
    <row r="214" spans="1:13" x14ac:dyDescent="0.2">
      <c r="A214" s="622">
        <v>32782</v>
      </c>
      <c r="B214" s="610">
        <v>1.042</v>
      </c>
      <c r="C214" s="610">
        <v>234.042</v>
      </c>
      <c r="D214" s="610">
        <v>135.74799999999999</v>
      </c>
      <c r="E214" s="610">
        <v>370.83199999999999</v>
      </c>
      <c r="F214" s="610">
        <v>0.42499999999999999</v>
      </c>
      <c r="G214" s="610">
        <v>4.4530000000000003</v>
      </c>
      <c r="H214" s="610">
        <v>78.137</v>
      </c>
      <c r="I214" s="610">
        <v>83.013999999999996</v>
      </c>
      <c r="J214" s="610">
        <v>453.846</v>
      </c>
      <c r="K214" s="610">
        <v>222.625</v>
      </c>
      <c r="L214" s="610">
        <v>506.87200000000001</v>
      </c>
      <c r="M214" s="610">
        <v>1183.3430000000001</v>
      </c>
    </row>
    <row r="215" spans="1:13" x14ac:dyDescent="0.2">
      <c r="A215" s="622">
        <v>32813</v>
      </c>
      <c r="B215" s="610">
        <v>2.633</v>
      </c>
      <c r="C215" s="610">
        <v>415.29199999999997</v>
      </c>
      <c r="D215" s="610">
        <v>145.458</v>
      </c>
      <c r="E215" s="610">
        <v>563.38199999999995</v>
      </c>
      <c r="F215" s="610">
        <v>0.41099999999999998</v>
      </c>
      <c r="G215" s="610">
        <v>4.3090000000000002</v>
      </c>
      <c r="H215" s="610">
        <v>75.616</v>
      </c>
      <c r="I215" s="610">
        <v>80.335999999999999</v>
      </c>
      <c r="J215" s="610">
        <v>643.71799999999996</v>
      </c>
      <c r="K215" s="610">
        <v>221.62799999999999</v>
      </c>
      <c r="L215" s="610">
        <v>517.005</v>
      </c>
      <c r="M215" s="610">
        <v>1382.3510000000001</v>
      </c>
    </row>
    <row r="216" spans="1:13" x14ac:dyDescent="0.2">
      <c r="A216" s="622">
        <v>32843</v>
      </c>
      <c r="B216" s="610">
        <v>5.8810000000000002</v>
      </c>
      <c r="C216" s="610">
        <v>810.60900000000004</v>
      </c>
      <c r="D216" s="610">
        <v>195.101</v>
      </c>
      <c r="E216" s="610">
        <v>1011.59</v>
      </c>
      <c r="F216" s="610">
        <v>0.42499999999999999</v>
      </c>
      <c r="G216" s="610">
        <v>4.4530000000000003</v>
      </c>
      <c r="H216" s="610">
        <v>78.137</v>
      </c>
      <c r="I216" s="610">
        <v>83.013999999999996</v>
      </c>
      <c r="J216" s="610">
        <v>1094.604</v>
      </c>
      <c r="K216" s="610">
        <v>292.58300000000003</v>
      </c>
      <c r="L216" s="610">
        <v>731.24199999999996</v>
      </c>
      <c r="M216" s="610">
        <v>2118.4290000000001</v>
      </c>
    </row>
    <row r="217" spans="1:13" x14ac:dyDescent="0.2">
      <c r="A217" s="622">
        <v>32874</v>
      </c>
      <c r="B217" s="610">
        <v>3.2989999999999999</v>
      </c>
      <c r="C217" s="610">
        <v>807.30899999999997</v>
      </c>
      <c r="D217" s="610">
        <v>135.72499999999999</v>
      </c>
      <c r="E217" s="610">
        <v>946.33299999999997</v>
      </c>
      <c r="F217" s="610">
        <v>0.46700000000000003</v>
      </c>
      <c r="G217" s="610">
        <v>4.7220000000000004</v>
      </c>
      <c r="H217" s="610">
        <v>49.26</v>
      </c>
      <c r="I217" s="610">
        <v>54.45</v>
      </c>
      <c r="J217" s="610">
        <v>1000.783</v>
      </c>
      <c r="K217" s="610">
        <v>325.68599999999998</v>
      </c>
      <c r="L217" s="610">
        <v>694.15800000000002</v>
      </c>
      <c r="M217" s="610">
        <v>2020.627</v>
      </c>
    </row>
    <row r="218" spans="1:13" x14ac:dyDescent="0.2">
      <c r="A218" s="622">
        <v>32905</v>
      </c>
      <c r="B218" s="610">
        <v>3.0339999999999998</v>
      </c>
      <c r="C218" s="610">
        <v>657.84400000000005</v>
      </c>
      <c r="D218" s="610">
        <v>125.185</v>
      </c>
      <c r="E218" s="610">
        <v>786.06299999999999</v>
      </c>
      <c r="F218" s="610">
        <v>0.42199999999999999</v>
      </c>
      <c r="G218" s="610">
        <v>4.2649999999999997</v>
      </c>
      <c r="H218" s="610">
        <v>44.493000000000002</v>
      </c>
      <c r="I218" s="610">
        <v>49.18</v>
      </c>
      <c r="J218" s="610">
        <v>835.24400000000003</v>
      </c>
      <c r="K218" s="610">
        <v>254.358</v>
      </c>
      <c r="L218" s="610">
        <v>551.77700000000004</v>
      </c>
      <c r="M218" s="610">
        <v>1641.38</v>
      </c>
    </row>
    <row r="219" spans="1:13" x14ac:dyDescent="0.2">
      <c r="A219" s="622">
        <v>32933</v>
      </c>
      <c r="B219" s="610">
        <v>2.5499999999999998</v>
      </c>
      <c r="C219" s="610">
        <v>564.64300000000003</v>
      </c>
      <c r="D219" s="610">
        <v>119.021</v>
      </c>
      <c r="E219" s="610">
        <v>686.21400000000006</v>
      </c>
      <c r="F219" s="610">
        <v>0.46700000000000003</v>
      </c>
      <c r="G219" s="610">
        <v>4.7220000000000004</v>
      </c>
      <c r="H219" s="610">
        <v>49.26</v>
      </c>
      <c r="I219" s="610">
        <v>54.45</v>
      </c>
      <c r="J219" s="610">
        <v>740.66399999999999</v>
      </c>
      <c r="K219" s="610">
        <v>245.477</v>
      </c>
      <c r="L219" s="610">
        <v>573.46699999999998</v>
      </c>
      <c r="M219" s="610">
        <v>1559.6079999999999</v>
      </c>
    </row>
    <row r="220" spans="1:13" x14ac:dyDescent="0.2">
      <c r="A220" s="622">
        <v>32964</v>
      </c>
      <c r="B220" s="610">
        <v>2.4609999999999999</v>
      </c>
      <c r="C220" s="610">
        <v>408.63</v>
      </c>
      <c r="D220" s="610">
        <v>108.831</v>
      </c>
      <c r="E220" s="610">
        <v>519.923</v>
      </c>
      <c r="F220" s="610">
        <v>0.45200000000000001</v>
      </c>
      <c r="G220" s="610">
        <v>4.57</v>
      </c>
      <c r="H220" s="610">
        <v>47.670999999999999</v>
      </c>
      <c r="I220" s="610">
        <v>52.692999999999998</v>
      </c>
      <c r="J220" s="610">
        <v>572.61599999999999</v>
      </c>
      <c r="K220" s="610">
        <v>222.55699999999999</v>
      </c>
      <c r="L220" s="610">
        <v>504.51499999999999</v>
      </c>
      <c r="M220" s="610">
        <v>1299.6880000000001</v>
      </c>
    </row>
    <row r="221" spans="1:13" x14ac:dyDescent="0.2">
      <c r="A221" s="622">
        <v>32994</v>
      </c>
      <c r="B221" s="610">
        <v>1.667</v>
      </c>
      <c r="C221" s="610">
        <v>253.875</v>
      </c>
      <c r="D221" s="610">
        <v>100.901</v>
      </c>
      <c r="E221" s="610">
        <v>356.44299999999998</v>
      </c>
      <c r="F221" s="610">
        <v>0.46700000000000003</v>
      </c>
      <c r="G221" s="610">
        <v>4.7220000000000004</v>
      </c>
      <c r="H221" s="610">
        <v>49.26</v>
      </c>
      <c r="I221" s="610">
        <v>54.45</v>
      </c>
      <c r="J221" s="610">
        <v>410.89299999999997</v>
      </c>
      <c r="K221" s="610">
        <v>214.63</v>
      </c>
      <c r="L221" s="610">
        <v>517.26</v>
      </c>
      <c r="M221" s="610">
        <v>1142.7819999999999</v>
      </c>
    </row>
    <row r="222" spans="1:13" x14ac:dyDescent="0.2">
      <c r="A222" s="622">
        <v>33025</v>
      </c>
      <c r="B222" s="610">
        <v>1.726</v>
      </c>
      <c r="C222" s="610">
        <v>164.392</v>
      </c>
      <c r="D222" s="610">
        <v>98.234999999999999</v>
      </c>
      <c r="E222" s="610">
        <v>264.35300000000001</v>
      </c>
      <c r="F222" s="610">
        <v>0.45200000000000001</v>
      </c>
      <c r="G222" s="610">
        <v>4.57</v>
      </c>
      <c r="H222" s="610">
        <v>47.670999999999999</v>
      </c>
      <c r="I222" s="610">
        <v>52.692999999999998</v>
      </c>
      <c r="J222" s="610">
        <v>317.04599999999999</v>
      </c>
      <c r="K222" s="610">
        <v>252.02500000000001</v>
      </c>
      <c r="L222" s="610">
        <v>625.77599999999995</v>
      </c>
      <c r="M222" s="610">
        <v>1194.847</v>
      </c>
    </row>
    <row r="223" spans="1:13" x14ac:dyDescent="0.2">
      <c r="A223" s="622">
        <v>33055</v>
      </c>
      <c r="B223" s="610">
        <v>2.4750000000000001</v>
      </c>
      <c r="C223" s="610">
        <v>129.184</v>
      </c>
      <c r="D223" s="610">
        <v>101.239</v>
      </c>
      <c r="E223" s="610">
        <v>232.898</v>
      </c>
      <c r="F223" s="610">
        <v>0.46700000000000003</v>
      </c>
      <c r="G223" s="610">
        <v>4.7220000000000004</v>
      </c>
      <c r="H223" s="610">
        <v>49.26</v>
      </c>
      <c r="I223" s="610">
        <v>54.45</v>
      </c>
      <c r="J223" s="610">
        <v>287.34800000000001</v>
      </c>
      <c r="K223" s="610">
        <v>309.94499999999999</v>
      </c>
      <c r="L223" s="610">
        <v>736.98500000000001</v>
      </c>
      <c r="M223" s="610">
        <v>1334.278</v>
      </c>
    </row>
    <row r="224" spans="1:13" x14ac:dyDescent="0.2">
      <c r="A224" s="622">
        <v>33086</v>
      </c>
      <c r="B224" s="610">
        <v>2.3069999999999999</v>
      </c>
      <c r="C224" s="610">
        <v>123.971</v>
      </c>
      <c r="D224" s="610">
        <v>113.925</v>
      </c>
      <c r="E224" s="610">
        <v>240.202</v>
      </c>
      <c r="F224" s="610">
        <v>0.46700000000000003</v>
      </c>
      <c r="G224" s="610">
        <v>4.7220000000000004</v>
      </c>
      <c r="H224" s="610">
        <v>49.26</v>
      </c>
      <c r="I224" s="610">
        <v>54.45</v>
      </c>
      <c r="J224" s="610">
        <v>294.65199999999999</v>
      </c>
      <c r="K224" s="610">
        <v>301.96300000000002</v>
      </c>
      <c r="L224" s="610">
        <v>726.09699999999998</v>
      </c>
      <c r="M224" s="610">
        <v>1322.712</v>
      </c>
    </row>
    <row r="225" spans="1:13" x14ac:dyDescent="0.2">
      <c r="A225" s="622">
        <v>33117</v>
      </c>
      <c r="B225" s="610">
        <v>1.8939999999999999</v>
      </c>
      <c r="C225" s="610">
        <v>135.03200000000001</v>
      </c>
      <c r="D225" s="610">
        <v>111.751</v>
      </c>
      <c r="E225" s="610">
        <v>248.67699999999999</v>
      </c>
      <c r="F225" s="610">
        <v>0.45200000000000001</v>
      </c>
      <c r="G225" s="610">
        <v>4.57</v>
      </c>
      <c r="H225" s="610">
        <v>47.670999999999999</v>
      </c>
      <c r="I225" s="610">
        <v>52.692999999999998</v>
      </c>
      <c r="J225" s="610">
        <v>301.37</v>
      </c>
      <c r="K225" s="610">
        <v>293.99200000000002</v>
      </c>
      <c r="L225" s="610">
        <v>619.048</v>
      </c>
      <c r="M225" s="610">
        <v>1214.4100000000001</v>
      </c>
    </row>
    <row r="226" spans="1:13" x14ac:dyDescent="0.2">
      <c r="A226" s="622">
        <v>33147</v>
      </c>
      <c r="B226" s="610">
        <v>1.913</v>
      </c>
      <c r="C226" s="610">
        <v>218.27600000000001</v>
      </c>
      <c r="D226" s="610">
        <v>120.327</v>
      </c>
      <c r="E226" s="610">
        <v>340.51600000000002</v>
      </c>
      <c r="F226" s="610">
        <v>0.46700000000000003</v>
      </c>
      <c r="G226" s="610">
        <v>4.7220000000000004</v>
      </c>
      <c r="H226" s="610">
        <v>49.26</v>
      </c>
      <c r="I226" s="610">
        <v>54.45</v>
      </c>
      <c r="J226" s="610">
        <v>394.96600000000001</v>
      </c>
      <c r="K226" s="610">
        <v>237.483</v>
      </c>
      <c r="L226" s="610">
        <v>528.721</v>
      </c>
      <c r="M226" s="610">
        <v>1161.1690000000001</v>
      </c>
    </row>
    <row r="227" spans="1:13" x14ac:dyDescent="0.2">
      <c r="A227" s="622">
        <v>33178</v>
      </c>
      <c r="B227" s="610">
        <v>2.8879999999999999</v>
      </c>
      <c r="C227" s="610">
        <v>384.16500000000002</v>
      </c>
      <c r="D227" s="610">
        <v>121.592</v>
      </c>
      <c r="E227" s="610">
        <v>508.64499999999998</v>
      </c>
      <c r="F227" s="610">
        <v>0.45200000000000001</v>
      </c>
      <c r="G227" s="610">
        <v>4.57</v>
      </c>
      <c r="H227" s="610">
        <v>47.670999999999999</v>
      </c>
      <c r="I227" s="610">
        <v>52.692999999999998</v>
      </c>
      <c r="J227" s="610">
        <v>561.33799999999997</v>
      </c>
      <c r="K227" s="610">
        <v>226.77799999999999</v>
      </c>
      <c r="L227" s="610">
        <v>504.363</v>
      </c>
      <c r="M227" s="610">
        <v>1292.48</v>
      </c>
    </row>
    <row r="228" spans="1:13" x14ac:dyDescent="0.2">
      <c r="A228" s="622">
        <v>33208</v>
      </c>
      <c r="B228" s="610">
        <v>4.9000000000000004</v>
      </c>
      <c r="C228" s="610">
        <v>644.72400000000005</v>
      </c>
      <c r="D228" s="610">
        <v>137.44300000000001</v>
      </c>
      <c r="E228" s="610">
        <v>787.06600000000003</v>
      </c>
      <c r="F228" s="610">
        <v>0.46700000000000003</v>
      </c>
      <c r="G228" s="610">
        <v>4.7220000000000004</v>
      </c>
      <c r="H228" s="610">
        <v>49.26</v>
      </c>
      <c r="I228" s="610">
        <v>54.45</v>
      </c>
      <c r="J228" s="610">
        <v>841.51599999999996</v>
      </c>
      <c r="K228" s="610">
        <v>267.85700000000003</v>
      </c>
      <c r="L228" s="610">
        <v>643.75400000000002</v>
      </c>
      <c r="M228" s="610">
        <v>1753.127</v>
      </c>
    </row>
    <row r="229" spans="1:13" x14ac:dyDescent="0.2">
      <c r="A229" s="622">
        <v>33239</v>
      </c>
      <c r="B229" s="610">
        <v>3.5880000000000001</v>
      </c>
      <c r="C229" s="610">
        <v>865.32600000000002</v>
      </c>
      <c r="D229" s="610">
        <v>157.494</v>
      </c>
      <c r="E229" s="610">
        <v>1026.4079999999999</v>
      </c>
      <c r="F229" s="610">
        <v>0.501</v>
      </c>
      <c r="G229" s="610">
        <v>4.8780000000000001</v>
      </c>
      <c r="H229" s="610">
        <v>51.808</v>
      </c>
      <c r="I229" s="610">
        <v>57.186999999999998</v>
      </c>
      <c r="J229" s="610">
        <v>1083.595</v>
      </c>
      <c r="K229" s="610">
        <v>320.41800000000001</v>
      </c>
      <c r="L229" s="610">
        <v>735.45299999999997</v>
      </c>
      <c r="M229" s="610">
        <v>2139.4670000000001</v>
      </c>
    </row>
    <row r="230" spans="1:13" x14ac:dyDescent="0.2">
      <c r="A230" s="622">
        <v>33270</v>
      </c>
      <c r="B230" s="610">
        <v>2.5179999999999998</v>
      </c>
      <c r="C230" s="610">
        <v>681.072</v>
      </c>
      <c r="D230" s="610">
        <v>122.604</v>
      </c>
      <c r="E230" s="610">
        <v>806.19399999999996</v>
      </c>
      <c r="F230" s="610">
        <v>0.45300000000000001</v>
      </c>
      <c r="G230" s="610">
        <v>4.4059999999999997</v>
      </c>
      <c r="H230" s="610">
        <v>46.795000000000002</v>
      </c>
      <c r="I230" s="610">
        <v>51.652999999999999</v>
      </c>
      <c r="J230" s="610">
        <v>857.84699999999998</v>
      </c>
      <c r="K230" s="610">
        <v>271.178</v>
      </c>
      <c r="L230" s="610">
        <v>558.423</v>
      </c>
      <c r="M230" s="610">
        <v>1687.4490000000001</v>
      </c>
    </row>
    <row r="231" spans="1:13" x14ac:dyDescent="0.2">
      <c r="A231" s="622">
        <v>33298</v>
      </c>
      <c r="B231" s="610">
        <v>2.2490000000000001</v>
      </c>
      <c r="C231" s="610">
        <v>587.15200000000004</v>
      </c>
      <c r="D231" s="610">
        <v>119.535</v>
      </c>
      <c r="E231" s="610">
        <v>708.93600000000004</v>
      </c>
      <c r="F231" s="610">
        <v>0.501</v>
      </c>
      <c r="G231" s="610">
        <v>4.8780000000000001</v>
      </c>
      <c r="H231" s="610">
        <v>51.808</v>
      </c>
      <c r="I231" s="610">
        <v>57.186999999999998</v>
      </c>
      <c r="J231" s="610">
        <v>766.12300000000005</v>
      </c>
      <c r="K231" s="610">
        <v>252.126</v>
      </c>
      <c r="L231" s="610">
        <v>581.85900000000004</v>
      </c>
      <c r="M231" s="610">
        <v>1600.1079999999999</v>
      </c>
    </row>
    <row r="232" spans="1:13" x14ac:dyDescent="0.2">
      <c r="A232" s="622">
        <v>33329</v>
      </c>
      <c r="B232" s="610">
        <v>1.677</v>
      </c>
      <c r="C232" s="610">
        <v>381.96899999999999</v>
      </c>
      <c r="D232" s="610">
        <v>104.218</v>
      </c>
      <c r="E232" s="610">
        <v>487.86399999999998</v>
      </c>
      <c r="F232" s="610">
        <v>0.48499999999999999</v>
      </c>
      <c r="G232" s="610">
        <v>4.72</v>
      </c>
      <c r="H232" s="610">
        <v>50.137</v>
      </c>
      <c r="I232" s="610">
        <v>55.341999999999999</v>
      </c>
      <c r="J232" s="610">
        <v>543.20600000000002</v>
      </c>
      <c r="K232" s="610">
        <v>224.90199999999999</v>
      </c>
      <c r="L232" s="610">
        <v>501.59199999999998</v>
      </c>
      <c r="M232" s="610">
        <v>1269.7</v>
      </c>
    </row>
    <row r="233" spans="1:13" x14ac:dyDescent="0.2">
      <c r="A233" s="622">
        <v>33359</v>
      </c>
      <c r="B233" s="610">
        <v>1.3740000000000001</v>
      </c>
      <c r="C233" s="610">
        <v>234.15799999999999</v>
      </c>
      <c r="D233" s="610">
        <v>98.448999999999998</v>
      </c>
      <c r="E233" s="610">
        <v>333.98099999999999</v>
      </c>
      <c r="F233" s="610">
        <v>0.501</v>
      </c>
      <c r="G233" s="610">
        <v>4.8780000000000001</v>
      </c>
      <c r="H233" s="610">
        <v>51.808</v>
      </c>
      <c r="I233" s="610">
        <v>57.186999999999998</v>
      </c>
      <c r="J233" s="610">
        <v>391.16800000000001</v>
      </c>
      <c r="K233" s="610">
        <v>229.56800000000001</v>
      </c>
      <c r="L233" s="610">
        <v>561.70000000000005</v>
      </c>
      <c r="M233" s="610">
        <v>1182.4359999999999</v>
      </c>
    </row>
    <row r="234" spans="1:13" x14ac:dyDescent="0.2">
      <c r="A234" s="622">
        <v>33390</v>
      </c>
      <c r="B234" s="610">
        <v>1.3380000000000001</v>
      </c>
      <c r="C234" s="610">
        <v>151.39699999999999</v>
      </c>
      <c r="D234" s="610">
        <v>97.766000000000005</v>
      </c>
      <c r="E234" s="610">
        <v>250.501</v>
      </c>
      <c r="F234" s="610">
        <v>0.48499999999999999</v>
      </c>
      <c r="G234" s="610">
        <v>4.72</v>
      </c>
      <c r="H234" s="610">
        <v>50.137</v>
      </c>
      <c r="I234" s="610">
        <v>55.341999999999999</v>
      </c>
      <c r="J234" s="610">
        <v>305.84399999999999</v>
      </c>
      <c r="K234" s="610">
        <v>276.08</v>
      </c>
      <c r="L234" s="610">
        <v>646.40499999999997</v>
      </c>
      <c r="M234" s="610">
        <v>1228.328</v>
      </c>
    </row>
    <row r="235" spans="1:13" x14ac:dyDescent="0.2">
      <c r="A235" s="622">
        <v>33420</v>
      </c>
      <c r="B235" s="610">
        <v>1.7749999999999999</v>
      </c>
      <c r="C235" s="610">
        <v>129.124</v>
      </c>
      <c r="D235" s="610">
        <v>103.69799999999999</v>
      </c>
      <c r="E235" s="610">
        <v>234.59700000000001</v>
      </c>
      <c r="F235" s="610">
        <v>0.501</v>
      </c>
      <c r="G235" s="610">
        <v>4.8780000000000001</v>
      </c>
      <c r="H235" s="610">
        <v>51.808</v>
      </c>
      <c r="I235" s="610">
        <v>57.186999999999998</v>
      </c>
      <c r="J235" s="610">
        <v>291.78399999999999</v>
      </c>
      <c r="K235" s="610">
        <v>322.44</v>
      </c>
      <c r="L235" s="610">
        <v>773.9</v>
      </c>
      <c r="M235" s="610">
        <v>1388.123</v>
      </c>
    </row>
    <row r="236" spans="1:13" x14ac:dyDescent="0.2">
      <c r="A236" s="622">
        <v>33451</v>
      </c>
      <c r="B236" s="610">
        <v>1.6060000000000001</v>
      </c>
      <c r="C236" s="610">
        <v>120.61199999999999</v>
      </c>
      <c r="D236" s="610">
        <v>103.40900000000001</v>
      </c>
      <c r="E236" s="610">
        <v>225.626</v>
      </c>
      <c r="F236" s="610">
        <v>0.501</v>
      </c>
      <c r="G236" s="610">
        <v>4.8780000000000001</v>
      </c>
      <c r="H236" s="610">
        <v>51.808</v>
      </c>
      <c r="I236" s="610">
        <v>57.186999999999998</v>
      </c>
      <c r="J236" s="610">
        <v>282.81299999999999</v>
      </c>
      <c r="K236" s="610">
        <v>316.95800000000003</v>
      </c>
      <c r="L236" s="610">
        <v>740.72799999999995</v>
      </c>
      <c r="M236" s="610">
        <v>1340.499</v>
      </c>
    </row>
    <row r="237" spans="1:13" x14ac:dyDescent="0.2">
      <c r="A237" s="622">
        <v>33482</v>
      </c>
      <c r="B237" s="610">
        <v>1.329</v>
      </c>
      <c r="C237" s="610">
        <v>141.31100000000001</v>
      </c>
      <c r="D237" s="610">
        <v>98.685000000000002</v>
      </c>
      <c r="E237" s="610">
        <v>241.32499999999999</v>
      </c>
      <c r="F237" s="610">
        <v>0.48499999999999999</v>
      </c>
      <c r="G237" s="610">
        <v>4.72</v>
      </c>
      <c r="H237" s="610">
        <v>50.137</v>
      </c>
      <c r="I237" s="610">
        <v>55.341999999999999</v>
      </c>
      <c r="J237" s="610">
        <v>296.66699999999997</v>
      </c>
      <c r="K237" s="610">
        <v>288.26400000000001</v>
      </c>
      <c r="L237" s="610">
        <v>598.82899999999995</v>
      </c>
      <c r="M237" s="610">
        <v>1183.76</v>
      </c>
    </row>
    <row r="238" spans="1:13" x14ac:dyDescent="0.2">
      <c r="A238" s="622">
        <v>33512</v>
      </c>
      <c r="B238" s="610">
        <v>1.47</v>
      </c>
      <c r="C238" s="610">
        <v>230.41900000000001</v>
      </c>
      <c r="D238" s="610">
        <v>112.923</v>
      </c>
      <c r="E238" s="610">
        <v>344.81299999999999</v>
      </c>
      <c r="F238" s="610">
        <v>0.501</v>
      </c>
      <c r="G238" s="610">
        <v>4.8780000000000001</v>
      </c>
      <c r="H238" s="610">
        <v>51.808</v>
      </c>
      <c r="I238" s="610">
        <v>57.186999999999998</v>
      </c>
      <c r="J238" s="610">
        <v>402</v>
      </c>
      <c r="K238" s="610">
        <v>236.279</v>
      </c>
      <c r="L238" s="610">
        <v>525.60500000000002</v>
      </c>
      <c r="M238" s="610">
        <v>1163.884</v>
      </c>
    </row>
    <row r="239" spans="1:13" x14ac:dyDescent="0.2">
      <c r="A239" s="622">
        <v>33543</v>
      </c>
      <c r="B239" s="610">
        <v>2.8180000000000001</v>
      </c>
      <c r="C239" s="610">
        <v>471.00799999999998</v>
      </c>
      <c r="D239" s="610">
        <v>119.518</v>
      </c>
      <c r="E239" s="610">
        <v>593.34400000000005</v>
      </c>
      <c r="F239" s="610">
        <v>0.48499999999999999</v>
      </c>
      <c r="G239" s="610">
        <v>4.72</v>
      </c>
      <c r="H239" s="610">
        <v>50.137</v>
      </c>
      <c r="I239" s="610">
        <v>55.341999999999999</v>
      </c>
      <c r="J239" s="610">
        <v>648.68600000000004</v>
      </c>
      <c r="K239" s="610">
        <v>242.03800000000001</v>
      </c>
      <c r="L239" s="610">
        <v>546.72900000000004</v>
      </c>
      <c r="M239" s="610">
        <v>1437.454</v>
      </c>
    </row>
    <row r="240" spans="1:13" x14ac:dyDescent="0.2">
      <c r="A240" s="622">
        <v>33573</v>
      </c>
      <c r="B240" s="610">
        <v>3.6120000000000001</v>
      </c>
      <c r="C240" s="610">
        <v>674.98500000000001</v>
      </c>
      <c r="D240" s="610">
        <v>142.554</v>
      </c>
      <c r="E240" s="610">
        <v>821.15099999999995</v>
      </c>
      <c r="F240" s="610">
        <v>0.501</v>
      </c>
      <c r="G240" s="610">
        <v>4.8780000000000001</v>
      </c>
      <c r="H240" s="610">
        <v>51.808</v>
      </c>
      <c r="I240" s="610">
        <v>57.186999999999998</v>
      </c>
      <c r="J240" s="610">
        <v>878.33799999999997</v>
      </c>
      <c r="K240" s="610">
        <v>279.63200000000001</v>
      </c>
      <c r="L240" s="610">
        <v>640.87900000000002</v>
      </c>
      <c r="M240" s="610">
        <v>1798.8489999999999</v>
      </c>
    </row>
    <row r="241" spans="1:13" x14ac:dyDescent="0.2">
      <c r="A241" s="622">
        <v>33604</v>
      </c>
      <c r="B241" s="610">
        <v>3.056</v>
      </c>
      <c r="C241" s="610">
        <v>805.41099999999994</v>
      </c>
      <c r="D241" s="610">
        <v>154.88300000000001</v>
      </c>
      <c r="E241" s="610">
        <v>963.351</v>
      </c>
      <c r="F241" s="610">
        <v>0.54200000000000004</v>
      </c>
      <c r="G241" s="610">
        <v>5.0430000000000001</v>
      </c>
      <c r="H241" s="610">
        <v>54.207999999999998</v>
      </c>
      <c r="I241" s="610">
        <v>59.792999999999999</v>
      </c>
      <c r="J241" s="610">
        <v>1023.144</v>
      </c>
      <c r="K241" s="610">
        <v>312.18200000000002</v>
      </c>
      <c r="L241" s="610">
        <v>710.21299999999997</v>
      </c>
      <c r="M241" s="610">
        <v>2045.539</v>
      </c>
    </row>
    <row r="242" spans="1:13" x14ac:dyDescent="0.2">
      <c r="A242" s="622">
        <v>33635</v>
      </c>
      <c r="B242" s="610">
        <v>2.4209999999999998</v>
      </c>
      <c r="C242" s="610">
        <v>713.64499999999998</v>
      </c>
      <c r="D242" s="610">
        <v>132.684</v>
      </c>
      <c r="E242" s="610">
        <v>848.75</v>
      </c>
      <c r="F242" s="610">
        <v>0.50700000000000001</v>
      </c>
      <c r="G242" s="610">
        <v>4.718</v>
      </c>
      <c r="H242" s="610">
        <v>50.71</v>
      </c>
      <c r="I242" s="610">
        <v>55.935000000000002</v>
      </c>
      <c r="J242" s="610">
        <v>904.68499999999995</v>
      </c>
      <c r="K242" s="610">
        <v>280.428</v>
      </c>
      <c r="L242" s="610">
        <v>584.98800000000006</v>
      </c>
      <c r="M242" s="610">
        <v>1770.1010000000001</v>
      </c>
    </row>
    <row r="243" spans="1:13" x14ac:dyDescent="0.2">
      <c r="A243" s="622">
        <v>33664</v>
      </c>
      <c r="B243" s="610">
        <v>2.1869999999999998</v>
      </c>
      <c r="C243" s="610">
        <v>588.17200000000003</v>
      </c>
      <c r="D243" s="610">
        <v>126.75</v>
      </c>
      <c r="E243" s="610">
        <v>717.10799999999995</v>
      </c>
      <c r="F243" s="610">
        <v>0.54200000000000004</v>
      </c>
      <c r="G243" s="610">
        <v>5.0430000000000001</v>
      </c>
      <c r="H243" s="610">
        <v>54.207999999999998</v>
      </c>
      <c r="I243" s="610">
        <v>59.792999999999999</v>
      </c>
      <c r="J243" s="610">
        <v>776.90099999999995</v>
      </c>
      <c r="K243" s="610">
        <v>251.751</v>
      </c>
      <c r="L243" s="610">
        <v>570.37</v>
      </c>
      <c r="M243" s="610">
        <v>1599.0219999999999</v>
      </c>
    </row>
    <row r="244" spans="1:13" x14ac:dyDescent="0.2">
      <c r="A244" s="622">
        <v>33695</v>
      </c>
      <c r="B244" s="610">
        <v>2.2130000000000001</v>
      </c>
      <c r="C244" s="610">
        <v>442.11399999999998</v>
      </c>
      <c r="D244" s="610">
        <v>109.255</v>
      </c>
      <c r="E244" s="610">
        <v>553.58199999999999</v>
      </c>
      <c r="F244" s="610">
        <v>0.52500000000000002</v>
      </c>
      <c r="G244" s="610">
        <v>4.8810000000000002</v>
      </c>
      <c r="H244" s="610">
        <v>52.459000000000003</v>
      </c>
      <c r="I244" s="610">
        <v>57.863999999999997</v>
      </c>
      <c r="J244" s="610">
        <v>611.44600000000003</v>
      </c>
      <c r="K244" s="610">
        <v>233.589</v>
      </c>
      <c r="L244" s="610">
        <v>511.46800000000002</v>
      </c>
      <c r="M244" s="610">
        <v>1356.5029999999999</v>
      </c>
    </row>
    <row r="245" spans="1:13" x14ac:dyDescent="0.2">
      <c r="A245" s="622">
        <v>33725</v>
      </c>
      <c r="B245" s="610">
        <v>1.335</v>
      </c>
      <c r="C245" s="610">
        <v>257.5</v>
      </c>
      <c r="D245" s="610">
        <v>95.665000000000006</v>
      </c>
      <c r="E245" s="610">
        <v>354.5</v>
      </c>
      <c r="F245" s="610">
        <v>0.54200000000000004</v>
      </c>
      <c r="G245" s="610">
        <v>5.0430000000000001</v>
      </c>
      <c r="H245" s="610">
        <v>54.207999999999998</v>
      </c>
      <c r="I245" s="610">
        <v>59.792999999999999</v>
      </c>
      <c r="J245" s="610">
        <v>414.29300000000001</v>
      </c>
      <c r="K245" s="610">
        <v>221.07499999999999</v>
      </c>
      <c r="L245" s="610">
        <v>508.39</v>
      </c>
      <c r="M245" s="610">
        <v>1143.7570000000001</v>
      </c>
    </row>
    <row r="246" spans="1:13" x14ac:dyDescent="0.2">
      <c r="A246" s="622">
        <v>33756</v>
      </c>
      <c r="B246" s="610">
        <v>1.23</v>
      </c>
      <c r="C246" s="610">
        <v>166.31299999999999</v>
      </c>
      <c r="D246" s="610">
        <v>97.388000000000005</v>
      </c>
      <c r="E246" s="610">
        <v>264.93</v>
      </c>
      <c r="F246" s="610">
        <v>0.52500000000000002</v>
      </c>
      <c r="G246" s="610">
        <v>4.8810000000000002</v>
      </c>
      <c r="H246" s="610">
        <v>52.459000000000003</v>
      </c>
      <c r="I246" s="610">
        <v>57.863999999999997</v>
      </c>
      <c r="J246" s="610">
        <v>322.79399999999998</v>
      </c>
      <c r="K246" s="610">
        <v>241.87299999999999</v>
      </c>
      <c r="L246" s="610">
        <v>570.97400000000005</v>
      </c>
      <c r="M246" s="610">
        <v>1135.6420000000001</v>
      </c>
    </row>
    <row r="247" spans="1:13" x14ac:dyDescent="0.2">
      <c r="A247" s="622">
        <v>33786</v>
      </c>
      <c r="B247" s="610">
        <v>1.9730000000000001</v>
      </c>
      <c r="C247" s="610">
        <v>135.01</v>
      </c>
      <c r="D247" s="610">
        <v>99.375</v>
      </c>
      <c r="E247" s="610">
        <v>236.358</v>
      </c>
      <c r="F247" s="610">
        <v>0.54200000000000004</v>
      </c>
      <c r="G247" s="610">
        <v>5.0430000000000001</v>
      </c>
      <c r="H247" s="610">
        <v>54.207999999999998</v>
      </c>
      <c r="I247" s="610">
        <v>59.792999999999999</v>
      </c>
      <c r="J247" s="610">
        <v>296.15100000000001</v>
      </c>
      <c r="K247" s="610">
        <v>302.60899999999998</v>
      </c>
      <c r="L247" s="610">
        <v>726.40800000000002</v>
      </c>
      <c r="M247" s="610">
        <v>1325.1679999999999</v>
      </c>
    </row>
    <row r="248" spans="1:13" x14ac:dyDescent="0.2">
      <c r="A248" s="622">
        <v>33817</v>
      </c>
      <c r="B248" s="610">
        <v>1.6359999999999999</v>
      </c>
      <c r="C248" s="610">
        <v>128.56100000000001</v>
      </c>
      <c r="D248" s="610">
        <v>91.491</v>
      </c>
      <c r="E248" s="610">
        <v>221.68799999999999</v>
      </c>
      <c r="F248" s="610">
        <v>0.54200000000000004</v>
      </c>
      <c r="G248" s="610">
        <v>5.0430000000000001</v>
      </c>
      <c r="H248" s="610">
        <v>54.207999999999998</v>
      </c>
      <c r="I248" s="610">
        <v>59.792999999999999</v>
      </c>
      <c r="J248" s="610">
        <v>281.48099999999999</v>
      </c>
      <c r="K248" s="610">
        <v>301.72399999999999</v>
      </c>
      <c r="L248" s="610">
        <v>686.31600000000003</v>
      </c>
      <c r="M248" s="610">
        <v>1269.521</v>
      </c>
    </row>
    <row r="249" spans="1:13" x14ac:dyDescent="0.2">
      <c r="A249" s="622">
        <v>33848</v>
      </c>
      <c r="B249" s="610">
        <v>1.532</v>
      </c>
      <c r="C249" s="610">
        <v>140.34399999999999</v>
      </c>
      <c r="D249" s="610">
        <v>116.282</v>
      </c>
      <c r="E249" s="610">
        <v>258.15800000000002</v>
      </c>
      <c r="F249" s="610">
        <v>0.52500000000000002</v>
      </c>
      <c r="G249" s="610">
        <v>4.8810000000000002</v>
      </c>
      <c r="H249" s="610">
        <v>52.459000000000003</v>
      </c>
      <c r="I249" s="610">
        <v>57.863999999999997</v>
      </c>
      <c r="J249" s="610">
        <v>316.02199999999999</v>
      </c>
      <c r="K249" s="610">
        <v>271.46199999999999</v>
      </c>
      <c r="L249" s="610">
        <v>587.61900000000003</v>
      </c>
      <c r="M249" s="610">
        <v>1175.1030000000001</v>
      </c>
    </row>
    <row r="250" spans="1:13" x14ac:dyDescent="0.2">
      <c r="A250" s="622">
        <v>33878</v>
      </c>
      <c r="B250" s="610">
        <v>1.528</v>
      </c>
      <c r="C250" s="610">
        <v>246.273</v>
      </c>
      <c r="D250" s="610">
        <v>115.738</v>
      </c>
      <c r="E250" s="610">
        <v>363.53800000000001</v>
      </c>
      <c r="F250" s="610">
        <v>0.54200000000000004</v>
      </c>
      <c r="G250" s="610">
        <v>5.0430000000000001</v>
      </c>
      <c r="H250" s="610">
        <v>54.207999999999998</v>
      </c>
      <c r="I250" s="610">
        <v>59.792999999999999</v>
      </c>
      <c r="J250" s="610">
        <v>423.33100000000002</v>
      </c>
      <c r="K250" s="610">
        <v>238.77099999999999</v>
      </c>
      <c r="L250" s="610">
        <v>515.43200000000002</v>
      </c>
      <c r="M250" s="610">
        <v>1177.5350000000001</v>
      </c>
    </row>
    <row r="251" spans="1:13" x14ac:dyDescent="0.2">
      <c r="A251" s="622">
        <v>33909</v>
      </c>
      <c r="B251" s="610">
        <v>2.67</v>
      </c>
      <c r="C251" s="610">
        <v>447.19099999999997</v>
      </c>
      <c r="D251" s="610">
        <v>123.322</v>
      </c>
      <c r="E251" s="610">
        <v>573.18399999999997</v>
      </c>
      <c r="F251" s="610">
        <v>0.52500000000000002</v>
      </c>
      <c r="G251" s="610">
        <v>4.8810000000000002</v>
      </c>
      <c r="H251" s="610">
        <v>52.459000000000003</v>
      </c>
      <c r="I251" s="610">
        <v>57.863999999999997</v>
      </c>
      <c r="J251" s="610">
        <v>631.048</v>
      </c>
      <c r="K251" s="610">
        <v>239.221</v>
      </c>
      <c r="L251" s="610">
        <v>542.46400000000006</v>
      </c>
      <c r="M251" s="610">
        <v>1412.7329999999999</v>
      </c>
    </row>
    <row r="252" spans="1:13" x14ac:dyDescent="0.2">
      <c r="A252" s="622">
        <v>33939</v>
      </c>
      <c r="B252" s="610">
        <v>3.8079999999999998</v>
      </c>
      <c r="C252" s="610">
        <v>734.86199999999997</v>
      </c>
      <c r="D252" s="610">
        <v>151.244</v>
      </c>
      <c r="E252" s="610">
        <v>889.91399999999999</v>
      </c>
      <c r="F252" s="610">
        <v>0.54200000000000004</v>
      </c>
      <c r="G252" s="610">
        <v>5.0430000000000001</v>
      </c>
      <c r="H252" s="610">
        <v>54.207999999999998</v>
      </c>
      <c r="I252" s="610">
        <v>59.792999999999999</v>
      </c>
      <c r="J252" s="610">
        <v>949.70699999999999</v>
      </c>
      <c r="K252" s="610">
        <v>298.73899999999998</v>
      </c>
      <c r="L252" s="610">
        <v>698.48599999999999</v>
      </c>
      <c r="M252" s="610">
        <v>1946.932</v>
      </c>
    </row>
    <row r="253" spans="1:13" x14ac:dyDescent="0.2">
      <c r="A253" s="622">
        <v>33970</v>
      </c>
      <c r="B253" s="610">
        <v>2.738</v>
      </c>
      <c r="C253" s="610">
        <v>849.13</v>
      </c>
      <c r="D253" s="610">
        <v>147.572</v>
      </c>
      <c r="E253" s="610">
        <v>999.44</v>
      </c>
      <c r="F253" s="610">
        <v>0.57799999999999996</v>
      </c>
      <c r="G253" s="610">
        <v>5.2060000000000004</v>
      </c>
      <c r="H253" s="610">
        <v>46.712000000000003</v>
      </c>
      <c r="I253" s="610">
        <v>52.496000000000002</v>
      </c>
      <c r="J253" s="610">
        <v>1051.9359999999999</v>
      </c>
      <c r="K253" s="610">
        <v>319.96899999999999</v>
      </c>
      <c r="L253" s="610">
        <v>728.36300000000006</v>
      </c>
      <c r="M253" s="610">
        <v>2100.2669999999998</v>
      </c>
    </row>
    <row r="254" spans="1:13" x14ac:dyDescent="0.2">
      <c r="A254" s="622">
        <v>34001</v>
      </c>
      <c r="B254" s="610">
        <v>2.6549999999999998</v>
      </c>
      <c r="C254" s="610">
        <v>785.53</v>
      </c>
      <c r="D254" s="610">
        <v>141.14699999999999</v>
      </c>
      <c r="E254" s="610">
        <v>929.33199999999999</v>
      </c>
      <c r="F254" s="610">
        <v>0.52200000000000002</v>
      </c>
      <c r="G254" s="610">
        <v>4.702</v>
      </c>
      <c r="H254" s="610">
        <v>42.192</v>
      </c>
      <c r="I254" s="610">
        <v>47.414999999999999</v>
      </c>
      <c r="J254" s="610">
        <v>976.74699999999996</v>
      </c>
      <c r="K254" s="610">
        <v>284.59399999999999</v>
      </c>
      <c r="L254" s="610">
        <v>610.51099999999997</v>
      </c>
      <c r="M254" s="610">
        <v>1871.8520000000001</v>
      </c>
    </row>
    <row r="255" spans="1:13" x14ac:dyDescent="0.2">
      <c r="A255" s="622">
        <v>34029</v>
      </c>
      <c r="B255" s="610">
        <v>2.1259999999999999</v>
      </c>
      <c r="C255" s="610">
        <v>718.69399999999996</v>
      </c>
      <c r="D255" s="610">
        <v>147.80799999999999</v>
      </c>
      <c r="E255" s="610">
        <v>868.62800000000004</v>
      </c>
      <c r="F255" s="610">
        <v>0.57799999999999996</v>
      </c>
      <c r="G255" s="610">
        <v>5.2060000000000004</v>
      </c>
      <c r="H255" s="610">
        <v>46.712000000000003</v>
      </c>
      <c r="I255" s="610">
        <v>52.496000000000002</v>
      </c>
      <c r="J255" s="610">
        <v>921.12400000000002</v>
      </c>
      <c r="K255" s="610">
        <v>283.38900000000001</v>
      </c>
      <c r="L255" s="610">
        <v>636.85</v>
      </c>
      <c r="M255" s="610">
        <v>1841.3630000000001</v>
      </c>
    </row>
    <row r="256" spans="1:13" x14ac:dyDescent="0.2">
      <c r="A256" s="622">
        <v>34060</v>
      </c>
      <c r="B256" s="610">
        <v>2.5390000000000001</v>
      </c>
      <c r="C256" s="610">
        <v>459.50599999999997</v>
      </c>
      <c r="D256" s="610">
        <v>116.684</v>
      </c>
      <c r="E256" s="610">
        <v>578.73</v>
      </c>
      <c r="F256" s="610">
        <v>0.55900000000000005</v>
      </c>
      <c r="G256" s="610">
        <v>5.0380000000000003</v>
      </c>
      <c r="H256" s="610">
        <v>45.204999999999998</v>
      </c>
      <c r="I256" s="610">
        <v>50.802</v>
      </c>
      <c r="J256" s="610">
        <v>629.53200000000004</v>
      </c>
      <c r="K256" s="610">
        <v>237.80500000000001</v>
      </c>
      <c r="L256" s="610">
        <v>514.38400000000001</v>
      </c>
      <c r="M256" s="610">
        <v>1381.721</v>
      </c>
    </row>
    <row r="257" spans="1:13" x14ac:dyDescent="0.2">
      <c r="A257" s="622">
        <v>34090</v>
      </c>
      <c r="B257" s="610">
        <v>1.3360000000000001</v>
      </c>
      <c r="C257" s="610">
        <v>237.161</v>
      </c>
      <c r="D257" s="610">
        <v>103.76</v>
      </c>
      <c r="E257" s="610">
        <v>342.25700000000001</v>
      </c>
      <c r="F257" s="610">
        <v>0.57799999999999996</v>
      </c>
      <c r="G257" s="610">
        <v>5.2060000000000004</v>
      </c>
      <c r="H257" s="610">
        <v>46.712000000000003</v>
      </c>
      <c r="I257" s="610">
        <v>52.496000000000002</v>
      </c>
      <c r="J257" s="610">
        <v>394.75299999999999</v>
      </c>
      <c r="K257" s="610">
        <v>217.95</v>
      </c>
      <c r="L257" s="610">
        <v>509.17200000000003</v>
      </c>
      <c r="M257" s="610">
        <v>1121.875</v>
      </c>
    </row>
    <row r="258" spans="1:13" x14ac:dyDescent="0.2">
      <c r="A258" s="622">
        <v>34121</v>
      </c>
      <c r="B258" s="610">
        <v>1.7310000000000001</v>
      </c>
      <c r="C258" s="610">
        <v>167.01300000000001</v>
      </c>
      <c r="D258" s="610">
        <v>102.88800000000001</v>
      </c>
      <c r="E258" s="610">
        <v>271.63099999999997</v>
      </c>
      <c r="F258" s="610">
        <v>0.55900000000000005</v>
      </c>
      <c r="G258" s="610">
        <v>5.0380000000000003</v>
      </c>
      <c r="H258" s="610">
        <v>45.204999999999998</v>
      </c>
      <c r="I258" s="610">
        <v>50.802</v>
      </c>
      <c r="J258" s="610">
        <v>322.43299999999999</v>
      </c>
      <c r="K258" s="610">
        <v>261.31099999999998</v>
      </c>
      <c r="L258" s="610">
        <v>625.98400000000004</v>
      </c>
      <c r="M258" s="610">
        <v>1209.729</v>
      </c>
    </row>
    <row r="259" spans="1:13" x14ac:dyDescent="0.2">
      <c r="A259" s="622">
        <v>34151</v>
      </c>
      <c r="B259" s="610">
        <v>1.756</v>
      </c>
      <c r="C259" s="610">
        <v>132.48099999999999</v>
      </c>
      <c r="D259" s="610">
        <v>107.81100000000001</v>
      </c>
      <c r="E259" s="610">
        <v>242.048</v>
      </c>
      <c r="F259" s="610">
        <v>0.57799999999999996</v>
      </c>
      <c r="G259" s="610">
        <v>5.2060000000000004</v>
      </c>
      <c r="H259" s="610">
        <v>46.712000000000003</v>
      </c>
      <c r="I259" s="610">
        <v>52.496000000000002</v>
      </c>
      <c r="J259" s="610">
        <v>294.54399999999998</v>
      </c>
      <c r="K259" s="610">
        <v>344.84</v>
      </c>
      <c r="L259" s="610">
        <v>827.601</v>
      </c>
      <c r="M259" s="610">
        <v>1466.9849999999999</v>
      </c>
    </row>
    <row r="260" spans="1:13" x14ac:dyDescent="0.2">
      <c r="A260" s="622">
        <v>34182</v>
      </c>
      <c r="B260" s="610">
        <v>1.58</v>
      </c>
      <c r="C260" s="610">
        <v>122.92100000000001</v>
      </c>
      <c r="D260" s="610">
        <v>114.358</v>
      </c>
      <c r="E260" s="610">
        <v>238.858</v>
      </c>
      <c r="F260" s="610">
        <v>0.57799999999999996</v>
      </c>
      <c r="G260" s="610">
        <v>5.2060000000000004</v>
      </c>
      <c r="H260" s="610">
        <v>46.712000000000003</v>
      </c>
      <c r="I260" s="610">
        <v>52.496000000000002</v>
      </c>
      <c r="J260" s="610">
        <v>291.35399999999998</v>
      </c>
      <c r="K260" s="610">
        <v>348.78300000000002</v>
      </c>
      <c r="L260" s="610">
        <v>814.71699999999998</v>
      </c>
      <c r="M260" s="610">
        <v>1454.854</v>
      </c>
    </row>
    <row r="261" spans="1:13" x14ac:dyDescent="0.2">
      <c r="A261" s="622">
        <v>34213</v>
      </c>
      <c r="B261" s="610">
        <v>1.1930000000000001</v>
      </c>
      <c r="C261" s="610">
        <v>144.57499999999999</v>
      </c>
      <c r="D261" s="610">
        <v>108.188</v>
      </c>
      <c r="E261" s="610">
        <v>253.95599999999999</v>
      </c>
      <c r="F261" s="610">
        <v>0.55900000000000005</v>
      </c>
      <c r="G261" s="610">
        <v>5.0380000000000003</v>
      </c>
      <c r="H261" s="610">
        <v>45.204999999999998</v>
      </c>
      <c r="I261" s="610">
        <v>50.802</v>
      </c>
      <c r="J261" s="610">
        <v>304.75799999999998</v>
      </c>
      <c r="K261" s="610">
        <v>303.39600000000002</v>
      </c>
      <c r="L261" s="610">
        <v>621.70100000000002</v>
      </c>
      <c r="M261" s="610">
        <v>1229.854</v>
      </c>
    </row>
    <row r="262" spans="1:13" x14ac:dyDescent="0.2">
      <c r="A262" s="622">
        <v>34243</v>
      </c>
      <c r="B262" s="610">
        <v>1.599</v>
      </c>
      <c r="C262" s="610">
        <v>259.78800000000001</v>
      </c>
      <c r="D262" s="610">
        <v>94.302000000000007</v>
      </c>
      <c r="E262" s="610">
        <v>355.68900000000002</v>
      </c>
      <c r="F262" s="610">
        <v>0.57799999999999996</v>
      </c>
      <c r="G262" s="610">
        <v>5.2060000000000004</v>
      </c>
      <c r="H262" s="610">
        <v>46.712000000000003</v>
      </c>
      <c r="I262" s="610">
        <v>52.496000000000002</v>
      </c>
      <c r="J262" s="610">
        <v>408.185</v>
      </c>
      <c r="K262" s="610">
        <v>244.846</v>
      </c>
      <c r="L262" s="610">
        <v>535.93600000000004</v>
      </c>
      <c r="M262" s="610">
        <v>1188.9659999999999</v>
      </c>
    </row>
    <row r="263" spans="1:13" x14ac:dyDescent="0.2">
      <c r="A263" s="622">
        <v>34274</v>
      </c>
      <c r="B263" s="610">
        <v>2.6859999999999999</v>
      </c>
      <c r="C263" s="610">
        <v>466.99099999999999</v>
      </c>
      <c r="D263" s="610">
        <v>113.94199999999999</v>
      </c>
      <c r="E263" s="610">
        <v>583.61900000000003</v>
      </c>
      <c r="F263" s="610">
        <v>0.55900000000000005</v>
      </c>
      <c r="G263" s="610">
        <v>5.0380000000000003</v>
      </c>
      <c r="H263" s="610">
        <v>45.204999999999998</v>
      </c>
      <c r="I263" s="610">
        <v>50.802</v>
      </c>
      <c r="J263" s="610">
        <v>634.42100000000005</v>
      </c>
      <c r="K263" s="610">
        <v>248.10900000000001</v>
      </c>
      <c r="L263" s="610">
        <v>566.86800000000005</v>
      </c>
      <c r="M263" s="610">
        <v>1449.3989999999999</v>
      </c>
    </row>
    <row r="264" spans="1:13" x14ac:dyDescent="0.2">
      <c r="A264" s="622">
        <v>34304</v>
      </c>
      <c r="B264" s="610">
        <v>3.81</v>
      </c>
      <c r="C264" s="610">
        <v>720.25900000000001</v>
      </c>
      <c r="D264" s="610">
        <v>140.52799999999999</v>
      </c>
      <c r="E264" s="610">
        <v>864.59699999999998</v>
      </c>
      <c r="F264" s="610">
        <v>0.57799999999999996</v>
      </c>
      <c r="G264" s="610">
        <v>5.2060000000000004</v>
      </c>
      <c r="H264" s="610">
        <v>46.712000000000003</v>
      </c>
      <c r="I264" s="610">
        <v>52.496000000000002</v>
      </c>
      <c r="J264" s="610">
        <v>917.09199999999998</v>
      </c>
      <c r="K264" s="610">
        <v>299.20100000000002</v>
      </c>
      <c r="L264" s="610">
        <v>686.54399999999998</v>
      </c>
      <c r="M264" s="610">
        <v>1902.838</v>
      </c>
    </row>
    <row r="265" spans="1:13" x14ac:dyDescent="0.2">
      <c r="A265" s="622">
        <v>34335</v>
      </c>
      <c r="B265" s="610">
        <v>2.96</v>
      </c>
      <c r="C265" s="610">
        <v>974.93799999999999</v>
      </c>
      <c r="D265" s="610">
        <v>165.01400000000001</v>
      </c>
      <c r="E265" s="610">
        <v>1142.912</v>
      </c>
      <c r="F265" s="610">
        <v>0.52700000000000002</v>
      </c>
      <c r="G265" s="610">
        <v>5.3579999999999997</v>
      </c>
      <c r="H265" s="610">
        <v>44.164000000000001</v>
      </c>
      <c r="I265" s="610">
        <v>50.048999999999999</v>
      </c>
      <c r="J265" s="610">
        <v>1192.961</v>
      </c>
      <c r="K265" s="610">
        <v>354.089</v>
      </c>
      <c r="L265" s="610">
        <v>796.97199999999998</v>
      </c>
      <c r="M265" s="610">
        <v>2344.0219999999999</v>
      </c>
    </row>
    <row r="266" spans="1:13" x14ac:dyDescent="0.2">
      <c r="A266" s="622">
        <v>34366</v>
      </c>
      <c r="B266" s="610">
        <v>2.3199999999999998</v>
      </c>
      <c r="C266" s="610">
        <v>862.04300000000001</v>
      </c>
      <c r="D266" s="610">
        <v>143.221</v>
      </c>
      <c r="E266" s="610">
        <v>1007.583</v>
      </c>
      <c r="F266" s="610">
        <v>0.47599999999999998</v>
      </c>
      <c r="G266" s="610">
        <v>4.8390000000000004</v>
      </c>
      <c r="H266" s="610">
        <v>39.89</v>
      </c>
      <c r="I266" s="610">
        <v>45.204999999999998</v>
      </c>
      <c r="J266" s="610">
        <v>1052.788</v>
      </c>
      <c r="K266" s="610">
        <v>305.95400000000001</v>
      </c>
      <c r="L266" s="610">
        <v>625.34900000000005</v>
      </c>
      <c r="M266" s="610">
        <v>1984.0909999999999</v>
      </c>
    </row>
    <row r="267" spans="1:13" x14ac:dyDescent="0.2">
      <c r="A267" s="622">
        <v>34394</v>
      </c>
      <c r="B267" s="610">
        <v>1.708</v>
      </c>
      <c r="C267" s="610">
        <v>645.64300000000003</v>
      </c>
      <c r="D267" s="610">
        <v>130.124</v>
      </c>
      <c r="E267" s="610">
        <v>777.47500000000002</v>
      </c>
      <c r="F267" s="610">
        <v>0.52700000000000002</v>
      </c>
      <c r="G267" s="610">
        <v>5.3579999999999997</v>
      </c>
      <c r="H267" s="610">
        <v>44.164000000000001</v>
      </c>
      <c r="I267" s="610">
        <v>50.048999999999999</v>
      </c>
      <c r="J267" s="610">
        <v>827.524</v>
      </c>
      <c r="K267" s="610">
        <v>272.68900000000002</v>
      </c>
      <c r="L267" s="610">
        <v>609.16600000000005</v>
      </c>
      <c r="M267" s="610">
        <v>1709.38</v>
      </c>
    </row>
    <row r="268" spans="1:13" x14ac:dyDescent="0.2">
      <c r="A268" s="622">
        <v>34425</v>
      </c>
      <c r="B268" s="610">
        <v>1.577</v>
      </c>
      <c r="C268" s="610">
        <v>401.24200000000002</v>
      </c>
      <c r="D268" s="610">
        <v>102.38800000000001</v>
      </c>
      <c r="E268" s="610">
        <v>505.20699999999999</v>
      </c>
      <c r="F268" s="610">
        <v>0.51</v>
      </c>
      <c r="G268" s="610">
        <v>5.1849999999999996</v>
      </c>
      <c r="H268" s="610">
        <v>42.74</v>
      </c>
      <c r="I268" s="610">
        <v>48.433999999999997</v>
      </c>
      <c r="J268" s="610">
        <v>553.64099999999996</v>
      </c>
      <c r="K268" s="610">
        <v>237.14099999999999</v>
      </c>
      <c r="L268" s="610">
        <v>517.65599999999995</v>
      </c>
      <c r="M268" s="610">
        <v>1308.4380000000001</v>
      </c>
    </row>
    <row r="269" spans="1:13" x14ac:dyDescent="0.2">
      <c r="A269" s="622">
        <v>34455</v>
      </c>
      <c r="B269" s="610">
        <v>1.159</v>
      </c>
      <c r="C269" s="610">
        <v>252.405</v>
      </c>
      <c r="D269" s="610">
        <v>98.927999999999997</v>
      </c>
      <c r="E269" s="610">
        <v>352.49200000000002</v>
      </c>
      <c r="F269" s="610">
        <v>0.52700000000000002</v>
      </c>
      <c r="G269" s="610">
        <v>5.3579999999999997</v>
      </c>
      <c r="H269" s="610">
        <v>44.164000000000001</v>
      </c>
      <c r="I269" s="610">
        <v>50.048999999999999</v>
      </c>
      <c r="J269" s="610">
        <v>402.541</v>
      </c>
      <c r="K269" s="610">
        <v>229.18299999999999</v>
      </c>
      <c r="L269" s="610">
        <v>536.14300000000003</v>
      </c>
      <c r="M269" s="610">
        <v>1167.867</v>
      </c>
    </row>
    <row r="270" spans="1:13" x14ac:dyDescent="0.2">
      <c r="A270" s="622">
        <v>34486</v>
      </c>
      <c r="B270" s="610">
        <v>1.38</v>
      </c>
      <c r="C270" s="610">
        <v>157.95500000000001</v>
      </c>
      <c r="D270" s="610">
        <v>94.081999999999994</v>
      </c>
      <c r="E270" s="610">
        <v>253.41800000000001</v>
      </c>
      <c r="F270" s="610">
        <v>0.51</v>
      </c>
      <c r="G270" s="610">
        <v>5.1849999999999996</v>
      </c>
      <c r="H270" s="610">
        <v>42.74</v>
      </c>
      <c r="I270" s="610">
        <v>48.433999999999997</v>
      </c>
      <c r="J270" s="610">
        <v>301.85199999999998</v>
      </c>
      <c r="K270" s="610">
        <v>286.91899999999998</v>
      </c>
      <c r="L270" s="610">
        <v>691.03099999999995</v>
      </c>
      <c r="M270" s="610">
        <v>1279.8009999999999</v>
      </c>
    </row>
    <row r="271" spans="1:13" x14ac:dyDescent="0.2">
      <c r="A271" s="622">
        <v>34516</v>
      </c>
      <c r="B271" s="610">
        <v>1.58</v>
      </c>
      <c r="C271" s="610">
        <v>129.66800000000001</v>
      </c>
      <c r="D271" s="610">
        <v>93.376999999999995</v>
      </c>
      <c r="E271" s="610">
        <v>224.625</v>
      </c>
      <c r="F271" s="610">
        <v>0.52700000000000002</v>
      </c>
      <c r="G271" s="610">
        <v>5.3579999999999997</v>
      </c>
      <c r="H271" s="610">
        <v>44.164000000000001</v>
      </c>
      <c r="I271" s="610">
        <v>50.048999999999999</v>
      </c>
      <c r="J271" s="610">
        <v>274.67399999999998</v>
      </c>
      <c r="K271" s="610">
        <v>353.48899999999998</v>
      </c>
      <c r="L271" s="610">
        <v>811.88199999999995</v>
      </c>
      <c r="M271" s="610">
        <v>1440.0450000000001</v>
      </c>
    </row>
    <row r="272" spans="1:13" x14ac:dyDescent="0.2">
      <c r="A272" s="622">
        <v>34547</v>
      </c>
      <c r="B272" s="610">
        <v>1.3580000000000001</v>
      </c>
      <c r="C272" s="610">
        <v>124.77800000000001</v>
      </c>
      <c r="D272" s="610">
        <v>103.21899999999999</v>
      </c>
      <c r="E272" s="610">
        <v>229.35499999999999</v>
      </c>
      <c r="F272" s="610">
        <v>0.52700000000000002</v>
      </c>
      <c r="G272" s="610">
        <v>5.3579999999999997</v>
      </c>
      <c r="H272" s="610">
        <v>44.164000000000001</v>
      </c>
      <c r="I272" s="610">
        <v>50.048999999999999</v>
      </c>
      <c r="J272" s="610">
        <v>279.40300000000002</v>
      </c>
      <c r="K272" s="610">
        <v>330.08699999999999</v>
      </c>
      <c r="L272" s="610">
        <v>760.93399999999997</v>
      </c>
      <c r="M272" s="610">
        <v>1370.424</v>
      </c>
    </row>
    <row r="273" spans="1:13" x14ac:dyDescent="0.2">
      <c r="A273" s="622">
        <v>34578</v>
      </c>
      <c r="B273" s="610">
        <v>0.998</v>
      </c>
      <c r="C273" s="610">
        <v>133.31700000000001</v>
      </c>
      <c r="D273" s="610">
        <v>102.54300000000001</v>
      </c>
      <c r="E273" s="610">
        <v>236.85900000000001</v>
      </c>
      <c r="F273" s="610">
        <v>0.51</v>
      </c>
      <c r="G273" s="610">
        <v>5.1849999999999996</v>
      </c>
      <c r="H273" s="610">
        <v>42.74</v>
      </c>
      <c r="I273" s="610">
        <v>48.433999999999997</v>
      </c>
      <c r="J273" s="610">
        <v>285.29300000000001</v>
      </c>
      <c r="K273" s="610">
        <v>291.20999999999998</v>
      </c>
      <c r="L273" s="610">
        <v>601.53599999999994</v>
      </c>
      <c r="M273" s="610">
        <v>1178.039</v>
      </c>
    </row>
    <row r="274" spans="1:13" x14ac:dyDescent="0.2">
      <c r="A274" s="622">
        <v>34608</v>
      </c>
      <c r="B274" s="610">
        <v>1.17</v>
      </c>
      <c r="C274" s="610">
        <v>225.52699999999999</v>
      </c>
      <c r="D274" s="610">
        <v>113.081</v>
      </c>
      <c r="E274" s="610">
        <v>339.77800000000002</v>
      </c>
      <c r="F274" s="610">
        <v>0.52700000000000002</v>
      </c>
      <c r="G274" s="610">
        <v>5.3579999999999997</v>
      </c>
      <c r="H274" s="610">
        <v>44.164000000000001</v>
      </c>
      <c r="I274" s="610">
        <v>50.048999999999999</v>
      </c>
      <c r="J274" s="610">
        <v>389.82600000000002</v>
      </c>
      <c r="K274" s="610">
        <v>244.64699999999999</v>
      </c>
      <c r="L274" s="610">
        <v>535.13699999999994</v>
      </c>
      <c r="M274" s="610">
        <v>1169.6099999999999</v>
      </c>
    </row>
    <row r="275" spans="1:13" x14ac:dyDescent="0.2">
      <c r="A275" s="622">
        <v>34639</v>
      </c>
      <c r="B275" s="610">
        <v>1.8740000000000001</v>
      </c>
      <c r="C275" s="610">
        <v>400.37900000000002</v>
      </c>
      <c r="D275" s="610">
        <v>116.68600000000001</v>
      </c>
      <c r="E275" s="610">
        <v>518.94000000000005</v>
      </c>
      <c r="F275" s="610">
        <v>0.51</v>
      </c>
      <c r="G275" s="610">
        <v>5.1849999999999996</v>
      </c>
      <c r="H275" s="610">
        <v>42.74</v>
      </c>
      <c r="I275" s="610">
        <v>48.433999999999997</v>
      </c>
      <c r="J275" s="610">
        <v>567.37400000000002</v>
      </c>
      <c r="K275" s="610">
        <v>242.559</v>
      </c>
      <c r="L275" s="610">
        <v>544.29300000000001</v>
      </c>
      <c r="M275" s="610">
        <v>1354.2260000000001</v>
      </c>
    </row>
    <row r="276" spans="1:13" x14ac:dyDescent="0.2">
      <c r="A276" s="622">
        <v>34669</v>
      </c>
      <c r="B276" s="610">
        <v>2.7589999999999999</v>
      </c>
      <c r="C276" s="610">
        <v>652.79399999999998</v>
      </c>
      <c r="D276" s="610">
        <v>145.738</v>
      </c>
      <c r="E276" s="610">
        <v>801.29100000000005</v>
      </c>
      <c r="F276" s="610">
        <v>0.52700000000000002</v>
      </c>
      <c r="G276" s="610">
        <v>5.3579999999999997</v>
      </c>
      <c r="H276" s="610">
        <v>44.164000000000001</v>
      </c>
      <c r="I276" s="610">
        <v>50.048999999999999</v>
      </c>
      <c r="J276" s="610">
        <v>851.34</v>
      </c>
      <c r="K276" s="610">
        <v>292.97300000000001</v>
      </c>
      <c r="L276" s="610">
        <v>659.88099999999997</v>
      </c>
      <c r="M276" s="610">
        <v>1804.194</v>
      </c>
    </row>
    <row r="277" spans="1:13" x14ac:dyDescent="0.2">
      <c r="A277" s="622">
        <v>34700</v>
      </c>
      <c r="B277" s="610">
        <v>1.915</v>
      </c>
      <c r="C277" s="610">
        <v>833.13900000000001</v>
      </c>
      <c r="D277" s="610">
        <v>145.79400000000001</v>
      </c>
      <c r="E277" s="610">
        <v>980.84900000000005</v>
      </c>
      <c r="F277" s="610">
        <v>0.56100000000000005</v>
      </c>
      <c r="G277" s="610">
        <v>5.4550000000000001</v>
      </c>
      <c r="H277" s="610">
        <v>44.164000000000001</v>
      </c>
      <c r="I277" s="610">
        <v>50.18</v>
      </c>
      <c r="J277" s="610">
        <v>1031.028</v>
      </c>
      <c r="K277" s="610">
        <v>329.50599999999997</v>
      </c>
      <c r="L277" s="610">
        <v>729.31500000000005</v>
      </c>
      <c r="M277" s="610">
        <v>2089.8490000000002</v>
      </c>
    </row>
    <row r="278" spans="1:13" x14ac:dyDescent="0.2">
      <c r="A278" s="622">
        <v>34731</v>
      </c>
      <c r="B278" s="610">
        <v>1.7210000000000001</v>
      </c>
      <c r="C278" s="610">
        <v>770.97699999999998</v>
      </c>
      <c r="D278" s="610">
        <v>143.53700000000001</v>
      </c>
      <c r="E278" s="610">
        <v>916.23500000000001</v>
      </c>
      <c r="F278" s="610">
        <v>0.50600000000000001</v>
      </c>
      <c r="G278" s="610">
        <v>4.9269999999999996</v>
      </c>
      <c r="H278" s="610">
        <v>39.89</v>
      </c>
      <c r="I278" s="610">
        <v>45.323</v>
      </c>
      <c r="J278" s="610">
        <v>961.55799999999999</v>
      </c>
      <c r="K278" s="610">
        <v>295.858</v>
      </c>
      <c r="L278" s="610">
        <v>610.96199999999999</v>
      </c>
      <c r="M278" s="610">
        <v>1868.3779999999999</v>
      </c>
    </row>
    <row r="279" spans="1:13" x14ac:dyDescent="0.2">
      <c r="A279" s="622">
        <v>34759</v>
      </c>
      <c r="B279" s="610">
        <v>1.288</v>
      </c>
      <c r="C279" s="610">
        <v>613.03899999999999</v>
      </c>
      <c r="D279" s="610">
        <v>123.33799999999999</v>
      </c>
      <c r="E279" s="610">
        <v>737.66499999999996</v>
      </c>
      <c r="F279" s="610">
        <v>0.56100000000000005</v>
      </c>
      <c r="G279" s="610">
        <v>5.4550000000000001</v>
      </c>
      <c r="H279" s="610">
        <v>44.164000000000001</v>
      </c>
      <c r="I279" s="610">
        <v>50.18</v>
      </c>
      <c r="J279" s="610">
        <v>787.84500000000003</v>
      </c>
      <c r="K279" s="610">
        <v>271.16899999999998</v>
      </c>
      <c r="L279" s="610">
        <v>601.10299999999995</v>
      </c>
      <c r="M279" s="610">
        <v>1660.117</v>
      </c>
    </row>
    <row r="280" spans="1:13" x14ac:dyDescent="0.2">
      <c r="A280" s="622">
        <v>34790</v>
      </c>
      <c r="B280" s="610">
        <v>1.349</v>
      </c>
      <c r="C280" s="610">
        <v>428.20100000000002</v>
      </c>
      <c r="D280" s="610">
        <v>111.327</v>
      </c>
      <c r="E280" s="610">
        <v>540.87699999999995</v>
      </c>
      <c r="F280" s="610">
        <v>0.54200000000000004</v>
      </c>
      <c r="G280" s="610">
        <v>5.2789999999999999</v>
      </c>
      <c r="H280" s="610">
        <v>42.74</v>
      </c>
      <c r="I280" s="610">
        <v>48.561</v>
      </c>
      <c r="J280" s="610">
        <v>589.43799999999999</v>
      </c>
      <c r="K280" s="610">
        <v>233.97399999999999</v>
      </c>
      <c r="L280" s="610">
        <v>514.25800000000004</v>
      </c>
      <c r="M280" s="610">
        <v>1337.6690000000001</v>
      </c>
    </row>
    <row r="281" spans="1:13" x14ac:dyDescent="0.2">
      <c r="A281" s="622">
        <v>34820</v>
      </c>
      <c r="B281" s="610">
        <v>0.874</v>
      </c>
      <c r="C281" s="610">
        <v>265.97199999999998</v>
      </c>
      <c r="D281" s="610">
        <v>98.167000000000002</v>
      </c>
      <c r="E281" s="610">
        <v>365.01400000000001</v>
      </c>
      <c r="F281" s="610">
        <v>0.56100000000000005</v>
      </c>
      <c r="G281" s="610">
        <v>5.4550000000000001</v>
      </c>
      <c r="H281" s="610">
        <v>44.164000000000001</v>
      </c>
      <c r="I281" s="610">
        <v>50.18</v>
      </c>
      <c r="J281" s="610">
        <v>415.19299999999998</v>
      </c>
      <c r="K281" s="610">
        <v>239.119</v>
      </c>
      <c r="L281" s="610">
        <v>561.84900000000005</v>
      </c>
      <c r="M281" s="610">
        <v>1216.1610000000001</v>
      </c>
    </row>
    <row r="282" spans="1:13" x14ac:dyDescent="0.2">
      <c r="A282" s="622">
        <v>34851</v>
      </c>
      <c r="B282" s="610">
        <v>0.878</v>
      </c>
      <c r="C282" s="610">
        <v>162.233</v>
      </c>
      <c r="D282" s="610">
        <v>94.454999999999998</v>
      </c>
      <c r="E282" s="610">
        <v>257.56599999999997</v>
      </c>
      <c r="F282" s="610">
        <v>0.54200000000000004</v>
      </c>
      <c r="G282" s="610">
        <v>5.2789999999999999</v>
      </c>
      <c r="H282" s="610">
        <v>42.74</v>
      </c>
      <c r="I282" s="610">
        <v>48.561</v>
      </c>
      <c r="J282" s="610">
        <v>306.12599999999998</v>
      </c>
      <c r="K282" s="610">
        <v>287.351</v>
      </c>
      <c r="L282" s="610">
        <v>662.25</v>
      </c>
      <c r="M282" s="610">
        <v>1255.7270000000001</v>
      </c>
    </row>
    <row r="283" spans="1:13" x14ac:dyDescent="0.2">
      <c r="A283" s="622">
        <v>34881</v>
      </c>
      <c r="B283" s="610">
        <v>0.51700000000000002</v>
      </c>
      <c r="C283" s="610">
        <v>133.47</v>
      </c>
      <c r="D283" s="610">
        <v>86.126999999999995</v>
      </c>
      <c r="E283" s="610">
        <v>220.113</v>
      </c>
      <c r="F283" s="610">
        <v>0.56100000000000005</v>
      </c>
      <c r="G283" s="610">
        <v>5.4550000000000001</v>
      </c>
      <c r="H283" s="610">
        <v>44.164000000000001</v>
      </c>
      <c r="I283" s="610">
        <v>50.18</v>
      </c>
      <c r="J283" s="610">
        <v>270.29300000000001</v>
      </c>
      <c r="K283" s="610">
        <v>354.91800000000001</v>
      </c>
      <c r="L283" s="610">
        <v>868.31700000000001</v>
      </c>
      <c r="M283" s="610">
        <v>1493.528</v>
      </c>
    </row>
    <row r="284" spans="1:13" x14ac:dyDescent="0.2">
      <c r="A284" s="622">
        <v>34912</v>
      </c>
      <c r="B284" s="610">
        <v>1.109</v>
      </c>
      <c r="C284" s="610">
        <v>116.877</v>
      </c>
      <c r="D284" s="610">
        <v>91.707999999999998</v>
      </c>
      <c r="E284" s="610">
        <v>209.69499999999999</v>
      </c>
      <c r="F284" s="610">
        <v>0.56100000000000005</v>
      </c>
      <c r="G284" s="610">
        <v>5.4550000000000001</v>
      </c>
      <c r="H284" s="610">
        <v>44.164000000000001</v>
      </c>
      <c r="I284" s="610">
        <v>50.18</v>
      </c>
      <c r="J284" s="610">
        <v>259.87400000000002</v>
      </c>
      <c r="K284" s="610">
        <v>392.05</v>
      </c>
      <c r="L284" s="610">
        <v>940.99699999999996</v>
      </c>
      <c r="M284" s="610">
        <v>1592.922</v>
      </c>
    </row>
    <row r="285" spans="1:13" x14ac:dyDescent="0.2">
      <c r="A285" s="622">
        <v>34943</v>
      </c>
      <c r="B285" s="610">
        <v>1.5680000000000001</v>
      </c>
      <c r="C285" s="610">
        <v>136.792</v>
      </c>
      <c r="D285" s="610">
        <v>94.445999999999998</v>
      </c>
      <c r="E285" s="610">
        <v>232.80600000000001</v>
      </c>
      <c r="F285" s="610">
        <v>0.54200000000000004</v>
      </c>
      <c r="G285" s="610">
        <v>5.2789999999999999</v>
      </c>
      <c r="H285" s="610">
        <v>42.74</v>
      </c>
      <c r="I285" s="610">
        <v>48.561</v>
      </c>
      <c r="J285" s="610">
        <v>281.36700000000002</v>
      </c>
      <c r="K285" s="610">
        <v>320.387</v>
      </c>
      <c r="L285" s="610">
        <v>662.05600000000004</v>
      </c>
      <c r="M285" s="610">
        <v>1263.81</v>
      </c>
    </row>
    <row r="286" spans="1:13" x14ac:dyDescent="0.2">
      <c r="A286" s="622">
        <v>34973</v>
      </c>
      <c r="B286" s="610">
        <v>1.0129999999999999</v>
      </c>
      <c r="C286" s="610">
        <v>220.87100000000001</v>
      </c>
      <c r="D286" s="610">
        <v>103.381</v>
      </c>
      <c r="E286" s="610">
        <v>325.26499999999999</v>
      </c>
      <c r="F286" s="610">
        <v>0.56100000000000005</v>
      </c>
      <c r="G286" s="610">
        <v>5.4550000000000001</v>
      </c>
      <c r="H286" s="610">
        <v>44.164000000000001</v>
      </c>
      <c r="I286" s="610">
        <v>50.18</v>
      </c>
      <c r="J286" s="610">
        <v>375.44400000000002</v>
      </c>
      <c r="K286" s="610">
        <v>254.89099999999999</v>
      </c>
      <c r="L286" s="610">
        <v>563.81700000000001</v>
      </c>
      <c r="M286" s="610">
        <v>1194.153</v>
      </c>
    </row>
    <row r="287" spans="1:13" x14ac:dyDescent="0.2">
      <c r="A287" s="622">
        <v>35004</v>
      </c>
      <c r="B287" s="610">
        <v>2.1459999999999999</v>
      </c>
      <c r="C287" s="610">
        <v>499.02</v>
      </c>
      <c r="D287" s="610">
        <v>124.544</v>
      </c>
      <c r="E287" s="610">
        <v>625.71</v>
      </c>
      <c r="F287" s="610">
        <v>0.54200000000000004</v>
      </c>
      <c r="G287" s="610">
        <v>5.2789999999999999</v>
      </c>
      <c r="H287" s="610">
        <v>42.74</v>
      </c>
      <c r="I287" s="610">
        <v>48.561</v>
      </c>
      <c r="J287" s="610">
        <v>674.27</v>
      </c>
      <c r="K287" s="610">
        <v>262.47300000000001</v>
      </c>
      <c r="L287" s="610">
        <v>589.24</v>
      </c>
      <c r="M287" s="610">
        <v>1525.9839999999999</v>
      </c>
    </row>
    <row r="288" spans="1:13" x14ac:dyDescent="0.2">
      <c r="A288" s="622">
        <v>35034</v>
      </c>
      <c r="B288" s="610">
        <v>3.0739999999999998</v>
      </c>
      <c r="C288" s="610">
        <v>773.99099999999999</v>
      </c>
      <c r="D288" s="610">
        <v>157.035</v>
      </c>
      <c r="E288" s="610">
        <v>934.1</v>
      </c>
      <c r="F288" s="610">
        <v>0.56100000000000005</v>
      </c>
      <c r="G288" s="610">
        <v>5.4550000000000001</v>
      </c>
      <c r="H288" s="610">
        <v>44.164000000000001</v>
      </c>
      <c r="I288" s="610">
        <v>50.18</v>
      </c>
      <c r="J288" s="610">
        <v>984.279</v>
      </c>
      <c r="K288" s="610">
        <v>315.31700000000001</v>
      </c>
      <c r="L288" s="610">
        <v>726.88499999999999</v>
      </c>
      <c r="M288" s="610">
        <v>2026.481</v>
      </c>
    </row>
    <row r="289" spans="1:13" x14ac:dyDescent="0.2">
      <c r="A289" s="622">
        <v>35065</v>
      </c>
      <c r="B289" s="610">
        <v>1.9259999999999999</v>
      </c>
      <c r="C289" s="610">
        <v>953.947</v>
      </c>
      <c r="D289" s="610">
        <v>166.91300000000001</v>
      </c>
      <c r="E289" s="610">
        <v>1122.7850000000001</v>
      </c>
      <c r="F289" s="610">
        <v>0.59299999999999997</v>
      </c>
      <c r="G289" s="610">
        <v>5.508</v>
      </c>
      <c r="H289" s="610">
        <v>45.738</v>
      </c>
      <c r="I289" s="610">
        <v>51.838000000000001</v>
      </c>
      <c r="J289" s="610">
        <v>1174.623</v>
      </c>
      <c r="K289" s="610">
        <v>370.613</v>
      </c>
      <c r="L289" s="610">
        <v>817.05399999999997</v>
      </c>
      <c r="M289" s="610">
        <v>2362.2910000000002</v>
      </c>
    </row>
    <row r="290" spans="1:13" x14ac:dyDescent="0.2">
      <c r="A290" s="622">
        <v>35096</v>
      </c>
      <c r="B290" s="610">
        <v>1.597</v>
      </c>
      <c r="C290" s="610">
        <v>849.19500000000005</v>
      </c>
      <c r="D290" s="610">
        <v>159.29300000000001</v>
      </c>
      <c r="E290" s="610">
        <v>1010.0839999999999</v>
      </c>
      <c r="F290" s="610">
        <v>0.55500000000000005</v>
      </c>
      <c r="G290" s="610">
        <v>5.1520000000000001</v>
      </c>
      <c r="H290" s="610">
        <v>42.786999999999999</v>
      </c>
      <c r="I290" s="610">
        <v>48.494</v>
      </c>
      <c r="J290" s="610">
        <v>1058.578</v>
      </c>
      <c r="K290" s="610">
        <v>327.95299999999997</v>
      </c>
      <c r="L290" s="610">
        <v>689.40200000000004</v>
      </c>
      <c r="M290" s="610">
        <v>2075.9340000000002</v>
      </c>
    </row>
    <row r="291" spans="1:13" x14ac:dyDescent="0.2">
      <c r="A291" s="622">
        <v>35125</v>
      </c>
      <c r="B291" s="610">
        <v>1.4530000000000001</v>
      </c>
      <c r="C291" s="610">
        <v>720.48699999999997</v>
      </c>
      <c r="D291" s="610">
        <v>138.87</v>
      </c>
      <c r="E291" s="610">
        <v>860.81</v>
      </c>
      <c r="F291" s="610">
        <v>0.59299999999999997</v>
      </c>
      <c r="G291" s="610">
        <v>5.508</v>
      </c>
      <c r="H291" s="610">
        <v>45.738</v>
      </c>
      <c r="I291" s="610">
        <v>51.838000000000001</v>
      </c>
      <c r="J291" s="610">
        <v>912.64800000000002</v>
      </c>
      <c r="K291" s="610">
        <v>296.98099999999999</v>
      </c>
      <c r="L291" s="610">
        <v>658.39599999999996</v>
      </c>
      <c r="M291" s="610">
        <v>1868.0250000000001</v>
      </c>
    </row>
    <row r="292" spans="1:13" x14ac:dyDescent="0.2">
      <c r="A292" s="622">
        <v>35156</v>
      </c>
      <c r="B292" s="610">
        <v>1.371</v>
      </c>
      <c r="C292" s="610">
        <v>484.02199999999999</v>
      </c>
      <c r="D292" s="610">
        <v>112.218</v>
      </c>
      <c r="E292" s="610">
        <v>597.61099999999999</v>
      </c>
      <c r="F292" s="610">
        <v>0.57399999999999995</v>
      </c>
      <c r="G292" s="610">
        <v>5.33</v>
      </c>
      <c r="H292" s="610">
        <v>44.262</v>
      </c>
      <c r="I292" s="610">
        <v>50.165999999999997</v>
      </c>
      <c r="J292" s="610">
        <v>647.77700000000004</v>
      </c>
      <c r="K292" s="610">
        <v>254.58500000000001</v>
      </c>
      <c r="L292" s="610">
        <v>554.67399999999998</v>
      </c>
      <c r="M292" s="610">
        <v>1457.037</v>
      </c>
    </row>
    <row r="293" spans="1:13" x14ac:dyDescent="0.2">
      <c r="A293" s="622">
        <v>35186</v>
      </c>
      <c r="B293" s="610">
        <v>1.052</v>
      </c>
      <c r="C293" s="610">
        <v>277.613</v>
      </c>
      <c r="D293" s="610">
        <v>99.768000000000001</v>
      </c>
      <c r="E293" s="610">
        <v>378.43400000000003</v>
      </c>
      <c r="F293" s="610">
        <v>0.59299999999999997</v>
      </c>
      <c r="G293" s="610">
        <v>5.508</v>
      </c>
      <c r="H293" s="610">
        <v>45.738</v>
      </c>
      <c r="I293" s="610">
        <v>51.838000000000001</v>
      </c>
      <c r="J293" s="610">
        <v>430.27199999999999</v>
      </c>
      <c r="K293" s="610">
        <v>254.32599999999999</v>
      </c>
      <c r="L293" s="610">
        <v>622.36400000000003</v>
      </c>
      <c r="M293" s="610">
        <v>1306.963</v>
      </c>
    </row>
    <row r="294" spans="1:13" x14ac:dyDescent="0.2">
      <c r="A294" s="622">
        <v>35217</v>
      </c>
      <c r="B294" s="610">
        <v>0.89400000000000002</v>
      </c>
      <c r="C294" s="610">
        <v>165.715</v>
      </c>
      <c r="D294" s="610">
        <v>97.230999999999995</v>
      </c>
      <c r="E294" s="610">
        <v>263.83999999999997</v>
      </c>
      <c r="F294" s="610">
        <v>0.57399999999999995</v>
      </c>
      <c r="G294" s="610">
        <v>5.33</v>
      </c>
      <c r="H294" s="610">
        <v>44.262</v>
      </c>
      <c r="I294" s="610">
        <v>50.165999999999997</v>
      </c>
      <c r="J294" s="610">
        <v>314.00599999999997</v>
      </c>
      <c r="K294" s="610">
        <v>310.31099999999998</v>
      </c>
      <c r="L294" s="610">
        <v>727.18799999999999</v>
      </c>
      <c r="M294" s="610">
        <v>1351.5050000000001</v>
      </c>
    </row>
    <row r="295" spans="1:13" x14ac:dyDescent="0.2">
      <c r="A295" s="622">
        <v>35247</v>
      </c>
      <c r="B295" s="610">
        <v>1.222</v>
      </c>
      <c r="C295" s="610">
        <v>126.983</v>
      </c>
      <c r="D295" s="610">
        <v>92.073999999999998</v>
      </c>
      <c r="E295" s="610">
        <v>220.28</v>
      </c>
      <c r="F295" s="610">
        <v>0.59299999999999997</v>
      </c>
      <c r="G295" s="610">
        <v>5.508</v>
      </c>
      <c r="H295" s="610">
        <v>45.738</v>
      </c>
      <c r="I295" s="610">
        <v>51.838000000000001</v>
      </c>
      <c r="J295" s="610">
        <v>272.11799999999999</v>
      </c>
      <c r="K295" s="610">
        <v>362.1</v>
      </c>
      <c r="L295" s="610">
        <v>863.33299999999997</v>
      </c>
      <c r="M295" s="610">
        <v>1497.5509999999999</v>
      </c>
    </row>
    <row r="296" spans="1:13" x14ac:dyDescent="0.2">
      <c r="A296" s="622">
        <v>35278</v>
      </c>
      <c r="B296" s="610">
        <v>1.171</v>
      </c>
      <c r="C296" s="610">
        <v>120.818</v>
      </c>
      <c r="D296" s="610">
        <v>97.02</v>
      </c>
      <c r="E296" s="610">
        <v>219.00800000000001</v>
      </c>
      <c r="F296" s="610">
        <v>0.59299999999999997</v>
      </c>
      <c r="G296" s="610">
        <v>5.508</v>
      </c>
      <c r="H296" s="610">
        <v>45.738</v>
      </c>
      <c r="I296" s="610">
        <v>51.838000000000001</v>
      </c>
      <c r="J296" s="610">
        <v>270.846</v>
      </c>
      <c r="K296" s="610">
        <v>360.16199999999998</v>
      </c>
      <c r="L296" s="610">
        <v>840.34</v>
      </c>
      <c r="M296" s="610">
        <v>1471.348</v>
      </c>
    </row>
    <row r="297" spans="1:13" x14ac:dyDescent="0.2">
      <c r="A297" s="622">
        <v>35309</v>
      </c>
      <c r="B297" s="610">
        <v>0.92400000000000004</v>
      </c>
      <c r="C297" s="610">
        <v>140.46700000000001</v>
      </c>
      <c r="D297" s="610">
        <v>101.95699999999999</v>
      </c>
      <c r="E297" s="610">
        <v>243.34800000000001</v>
      </c>
      <c r="F297" s="610">
        <v>0.57399999999999995</v>
      </c>
      <c r="G297" s="610">
        <v>5.33</v>
      </c>
      <c r="H297" s="610">
        <v>44.262</v>
      </c>
      <c r="I297" s="610">
        <v>50.165999999999997</v>
      </c>
      <c r="J297" s="610">
        <v>293.51400000000001</v>
      </c>
      <c r="K297" s="610">
        <v>312.49</v>
      </c>
      <c r="L297" s="610">
        <v>659.33600000000001</v>
      </c>
      <c r="M297" s="610">
        <v>1265.3399999999999</v>
      </c>
    </row>
    <row r="298" spans="1:13" x14ac:dyDescent="0.2">
      <c r="A298" s="622">
        <v>35339</v>
      </c>
      <c r="B298" s="610">
        <v>0.94299999999999995</v>
      </c>
      <c r="C298" s="610">
        <v>248.18199999999999</v>
      </c>
      <c r="D298" s="610">
        <v>118.85</v>
      </c>
      <c r="E298" s="610">
        <v>367.976</v>
      </c>
      <c r="F298" s="610">
        <v>0.59299999999999997</v>
      </c>
      <c r="G298" s="610">
        <v>5.508</v>
      </c>
      <c r="H298" s="610">
        <v>45.738</v>
      </c>
      <c r="I298" s="610">
        <v>51.838000000000001</v>
      </c>
      <c r="J298" s="610">
        <v>419.81400000000002</v>
      </c>
      <c r="K298" s="610">
        <v>257.19400000000002</v>
      </c>
      <c r="L298" s="610">
        <v>574.51099999999997</v>
      </c>
      <c r="M298" s="610">
        <v>1251.519</v>
      </c>
    </row>
    <row r="299" spans="1:13" x14ac:dyDescent="0.2">
      <c r="A299" s="622">
        <v>35370</v>
      </c>
      <c r="B299" s="610">
        <v>1.8320000000000001</v>
      </c>
      <c r="C299" s="610">
        <v>513.65099999999995</v>
      </c>
      <c r="D299" s="610">
        <v>144.529</v>
      </c>
      <c r="E299" s="610">
        <v>660.01199999999994</v>
      </c>
      <c r="F299" s="610">
        <v>0.57399999999999995</v>
      </c>
      <c r="G299" s="610">
        <v>5.33</v>
      </c>
      <c r="H299" s="610">
        <v>44.262</v>
      </c>
      <c r="I299" s="610">
        <v>50.165999999999997</v>
      </c>
      <c r="J299" s="610">
        <v>710.178</v>
      </c>
      <c r="K299" s="610">
        <v>267.00599999999997</v>
      </c>
      <c r="L299" s="610">
        <v>609.63699999999994</v>
      </c>
      <c r="M299" s="610">
        <v>1586.8209999999999</v>
      </c>
    </row>
    <row r="300" spans="1:13" x14ac:dyDescent="0.2">
      <c r="A300" s="622">
        <v>35400</v>
      </c>
      <c r="B300" s="610">
        <v>2.2000000000000002</v>
      </c>
      <c r="C300" s="610">
        <v>753.87800000000004</v>
      </c>
      <c r="D300" s="610">
        <v>154.797</v>
      </c>
      <c r="E300" s="610">
        <v>910.875</v>
      </c>
      <c r="F300" s="610">
        <v>0.59299999999999997</v>
      </c>
      <c r="G300" s="610">
        <v>5.508</v>
      </c>
      <c r="H300" s="610">
        <v>45.738</v>
      </c>
      <c r="I300" s="610">
        <v>51.838000000000001</v>
      </c>
      <c r="J300" s="610">
        <v>962.71400000000006</v>
      </c>
      <c r="K300" s="610">
        <v>319.81</v>
      </c>
      <c r="L300" s="610">
        <v>722.19100000000003</v>
      </c>
      <c r="M300" s="610">
        <v>2004.7139999999999</v>
      </c>
    </row>
    <row r="301" spans="1:13" x14ac:dyDescent="0.2">
      <c r="A301" s="622">
        <v>35431</v>
      </c>
      <c r="B301" s="610">
        <v>2.048</v>
      </c>
      <c r="C301" s="610">
        <v>922.553</v>
      </c>
      <c r="D301" s="610">
        <v>175.642</v>
      </c>
      <c r="E301" s="610">
        <v>1100.2429999999999</v>
      </c>
      <c r="F301" s="610">
        <v>0.63700000000000001</v>
      </c>
      <c r="G301" s="610">
        <v>5.4669999999999996</v>
      </c>
      <c r="H301" s="610">
        <v>36.521000000000001</v>
      </c>
      <c r="I301" s="610">
        <v>42.624000000000002</v>
      </c>
      <c r="J301" s="610">
        <v>1142.867</v>
      </c>
      <c r="K301" s="610">
        <v>362.13900000000001</v>
      </c>
      <c r="L301" s="610">
        <v>794.84</v>
      </c>
      <c r="M301" s="610">
        <v>2299.846</v>
      </c>
    </row>
    <row r="302" spans="1:13" x14ac:dyDescent="0.2">
      <c r="A302" s="622">
        <v>35462</v>
      </c>
      <c r="B302" s="610">
        <v>1.4890000000000001</v>
      </c>
      <c r="C302" s="610">
        <v>774.44600000000003</v>
      </c>
      <c r="D302" s="610">
        <v>139.352</v>
      </c>
      <c r="E302" s="610">
        <v>915.28700000000003</v>
      </c>
      <c r="F302" s="610">
        <v>0.57499999999999996</v>
      </c>
      <c r="G302" s="610">
        <v>4.9379999999999997</v>
      </c>
      <c r="H302" s="610">
        <v>32.985999999999997</v>
      </c>
      <c r="I302" s="610">
        <v>38.499000000000002</v>
      </c>
      <c r="J302" s="610">
        <v>953.78599999999994</v>
      </c>
      <c r="K302" s="610">
        <v>307.935</v>
      </c>
      <c r="L302" s="610">
        <v>619.91099999999994</v>
      </c>
      <c r="M302" s="610">
        <v>1881.633</v>
      </c>
    </row>
    <row r="303" spans="1:13" x14ac:dyDescent="0.2">
      <c r="A303" s="622">
        <v>35490</v>
      </c>
      <c r="B303" s="610">
        <v>1.2609999999999999</v>
      </c>
      <c r="C303" s="610">
        <v>619.32000000000005</v>
      </c>
      <c r="D303" s="610">
        <v>125.898</v>
      </c>
      <c r="E303" s="610">
        <v>746.47900000000004</v>
      </c>
      <c r="F303" s="610">
        <v>0.63700000000000001</v>
      </c>
      <c r="G303" s="610">
        <v>5.4669999999999996</v>
      </c>
      <c r="H303" s="610">
        <v>36.521000000000001</v>
      </c>
      <c r="I303" s="610">
        <v>42.624000000000002</v>
      </c>
      <c r="J303" s="610">
        <v>789.10400000000004</v>
      </c>
      <c r="K303" s="610">
        <v>277.81</v>
      </c>
      <c r="L303" s="610">
        <v>626.98599999999999</v>
      </c>
      <c r="M303" s="610">
        <v>1693.9</v>
      </c>
    </row>
    <row r="304" spans="1:13" x14ac:dyDescent="0.2">
      <c r="A304" s="622">
        <v>35521</v>
      </c>
      <c r="B304" s="610">
        <v>1.423</v>
      </c>
      <c r="C304" s="610">
        <v>442.53</v>
      </c>
      <c r="D304" s="610">
        <v>113.721</v>
      </c>
      <c r="E304" s="610">
        <v>557.673</v>
      </c>
      <c r="F304" s="610">
        <v>0.61599999999999999</v>
      </c>
      <c r="G304" s="610">
        <v>5.29</v>
      </c>
      <c r="H304" s="610">
        <v>35.341999999999999</v>
      </c>
      <c r="I304" s="610">
        <v>41.249000000000002</v>
      </c>
      <c r="J304" s="610">
        <v>598.92200000000003</v>
      </c>
      <c r="K304" s="610">
        <v>248.19800000000001</v>
      </c>
      <c r="L304" s="610">
        <v>541.04499999999996</v>
      </c>
      <c r="M304" s="610">
        <v>1388.1659999999999</v>
      </c>
    </row>
    <row r="305" spans="1:13" x14ac:dyDescent="0.2">
      <c r="A305" s="622">
        <v>35551</v>
      </c>
      <c r="B305" s="610">
        <v>0.93899999999999995</v>
      </c>
      <c r="C305" s="610">
        <v>289.63099999999997</v>
      </c>
      <c r="D305" s="610">
        <v>98.138000000000005</v>
      </c>
      <c r="E305" s="610">
        <v>388.70800000000003</v>
      </c>
      <c r="F305" s="610">
        <v>0.63700000000000001</v>
      </c>
      <c r="G305" s="610">
        <v>5.4669999999999996</v>
      </c>
      <c r="H305" s="610">
        <v>36.521000000000001</v>
      </c>
      <c r="I305" s="610">
        <v>42.624000000000002</v>
      </c>
      <c r="J305" s="610">
        <v>431.33199999999999</v>
      </c>
      <c r="K305" s="610">
        <v>241.49600000000001</v>
      </c>
      <c r="L305" s="610">
        <v>570.452</v>
      </c>
      <c r="M305" s="610">
        <v>1243.279</v>
      </c>
    </row>
    <row r="306" spans="1:13" x14ac:dyDescent="0.2">
      <c r="A306" s="622">
        <v>35582</v>
      </c>
      <c r="B306" s="610">
        <v>0.83699999999999997</v>
      </c>
      <c r="C306" s="610">
        <v>167.251</v>
      </c>
      <c r="D306" s="610">
        <v>97.578999999999994</v>
      </c>
      <c r="E306" s="610">
        <v>265.66699999999997</v>
      </c>
      <c r="F306" s="610">
        <v>0.61599999999999999</v>
      </c>
      <c r="G306" s="610">
        <v>5.29</v>
      </c>
      <c r="H306" s="610">
        <v>35.341999999999999</v>
      </c>
      <c r="I306" s="610">
        <v>41.249000000000002</v>
      </c>
      <c r="J306" s="610">
        <v>306.916</v>
      </c>
      <c r="K306" s="610">
        <v>285.19099999999997</v>
      </c>
      <c r="L306" s="610">
        <v>675.50599999999997</v>
      </c>
      <c r="M306" s="610">
        <v>1267.6130000000001</v>
      </c>
    </row>
    <row r="307" spans="1:13" x14ac:dyDescent="0.2">
      <c r="A307" s="622">
        <v>35612</v>
      </c>
      <c r="B307" s="610">
        <v>1.24</v>
      </c>
      <c r="C307" s="610">
        <v>130.608</v>
      </c>
      <c r="D307" s="610">
        <v>97.369</v>
      </c>
      <c r="E307" s="610">
        <v>229.21799999999999</v>
      </c>
      <c r="F307" s="610">
        <v>0.63700000000000001</v>
      </c>
      <c r="G307" s="610">
        <v>5.4669999999999996</v>
      </c>
      <c r="H307" s="610">
        <v>36.521000000000001</v>
      </c>
      <c r="I307" s="610">
        <v>42.624000000000002</v>
      </c>
      <c r="J307" s="610">
        <v>271.84300000000002</v>
      </c>
      <c r="K307" s="610">
        <v>373.03800000000001</v>
      </c>
      <c r="L307" s="610">
        <v>910.39599999999996</v>
      </c>
      <c r="M307" s="610">
        <v>1555.2760000000001</v>
      </c>
    </row>
    <row r="308" spans="1:13" x14ac:dyDescent="0.2">
      <c r="A308" s="622">
        <v>35643</v>
      </c>
      <c r="B308" s="610">
        <v>1.0649999999999999</v>
      </c>
      <c r="C308" s="610">
        <v>120.422</v>
      </c>
      <c r="D308" s="610">
        <v>101.343</v>
      </c>
      <c r="E308" s="610">
        <v>222.82900000000001</v>
      </c>
      <c r="F308" s="610">
        <v>0.63700000000000001</v>
      </c>
      <c r="G308" s="610">
        <v>5.4669999999999996</v>
      </c>
      <c r="H308" s="610">
        <v>36.521000000000001</v>
      </c>
      <c r="I308" s="610">
        <v>42.624000000000002</v>
      </c>
      <c r="J308" s="610">
        <v>265.45400000000001</v>
      </c>
      <c r="K308" s="610">
        <v>364.98</v>
      </c>
      <c r="L308" s="610">
        <v>853.76599999999996</v>
      </c>
      <c r="M308" s="610">
        <v>1484.2</v>
      </c>
    </row>
    <row r="309" spans="1:13" x14ac:dyDescent="0.2">
      <c r="A309" s="622">
        <v>35674</v>
      </c>
      <c r="B309" s="610">
        <v>0.89300000000000002</v>
      </c>
      <c r="C309" s="610">
        <v>132.25</v>
      </c>
      <c r="D309" s="610">
        <v>103.34399999999999</v>
      </c>
      <c r="E309" s="610">
        <v>236.488</v>
      </c>
      <c r="F309" s="610">
        <v>0.61599999999999999</v>
      </c>
      <c r="G309" s="610">
        <v>5.29</v>
      </c>
      <c r="H309" s="610">
        <v>35.341999999999999</v>
      </c>
      <c r="I309" s="610">
        <v>41.249000000000002</v>
      </c>
      <c r="J309" s="610">
        <v>277.73700000000002</v>
      </c>
      <c r="K309" s="610">
        <v>323.46300000000002</v>
      </c>
      <c r="L309" s="610">
        <v>698.14499999999998</v>
      </c>
      <c r="M309" s="610">
        <v>1299.345</v>
      </c>
    </row>
    <row r="310" spans="1:13" x14ac:dyDescent="0.2">
      <c r="A310" s="622">
        <v>35704</v>
      </c>
      <c r="B310" s="610">
        <v>0.95399999999999996</v>
      </c>
      <c r="C310" s="610">
        <v>239.23699999999999</v>
      </c>
      <c r="D310" s="610">
        <v>107.839</v>
      </c>
      <c r="E310" s="610">
        <v>348.03</v>
      </c>
      <c r="F310" s="610">
        <v>0.63700000000000001</v>
      </c>
      <c r="G310" s="610">
        <v>5.4669999999999996</v>
      </c>
      <c r="H310" s="610">
        <v>36.521000000000001</v>
      </c>
      <c r="I310" s="610">
        <v>42.624000000000002</v>
      </c>
      <c r="J310" s="610">
        <v>390.65499999999997</v>
      </c>
      <c r="K310" s="610">
        <v>287.024</v>
      </c>
      <c r="L310" s="610">
        <v>619.61400000000003</v>
      </c>
      <c r="M310" s="610">
        <v>1297.2919999999999</v>
      </c>
    </row>
    <row r="311" spans="1:13" x14ac:dyDescent="0.2">
      <c r="A311" s="622">
        <v>35735</v>
      </c>
      <c r="B311" s="610">
        <v>1.627</v>
      </c>
      <c r="C311" s="610">
        <v>507.92399999999998</v>
      </c>
      <c r="D311" s="610">
        <v>115.23</v>
      </c>
      <c r="E311" s="610">
        <v>624.78200000000004</v>
      </c>
      <c r="F311" s="610">
        <v>0.61599999999999999</v>
      </c>
      <c r="G311" s="610">
        <v>5.29</v>
      </c>
      <c r="H311" s="610">
        <v>35.341999999999999</v>
      </c>
      <c r="I311" s="610">
        <v>41.249000000000002</v>
      </c>
      <c r="J311" s="610">
        <v>666.03099999999995</v>
      </c>
      <c r="K311" s="610">
        <v>272.93799999999999</v>
      </c>
      <c r="L311" s="610">
        <v>605.17499999999995</v>
      </c>
      <c r="M311" s="610">
        <v>1544.144</v>
      </c>
    </row>
    <row r="312" spans="1:13" x14ac:dyDescent="0.2">
      <c r="A312" s="622">
        <v>35765</v>
      </c>
      <c r="B312" s="610">
        <v>2.2160000000000002</v>
      </c>
      <c r="C312" s="610">
        <v>747.2</v>
      </c>
      <c r="D312" s="610">
        <v>146.67500000000001</v>
      </c>
      <c r="E312" s="610">
        <v>896.09100000000001</v>
      </c>
      <c r="F312" s="610">
        <v>0.63700000000000001</v>
      </c>
      <c r="G312" s="610">
        <v>5.4669999999999996</v>
      </c>
      <c r="H312" s="610">
        <v>36.521000000000001</v>
      </c>
      <c r="I312" s="610">
        <v>42.624000000000002</v>
      </c>
      <c r="J312" s="610">
        <v>938.71500000000003</v>
      </c>
      <c r="K312" s="610">
        <v>326.69200000000001</v>
      </c>
      <c r="L312" s="610">
        <v>744.94200000000001</v>
      </c>
      <c r="M312" s="610">
        <v>2010.3489999999999</v>
      </c>
    </row>
    <row r="313" spans="1:13" x14ac:dyDescent="0.2">
      <c r="A313" s="622">
        <v>35796</v>
      </c>
      <c r="B313" s="610">
        <v>1.3149999999999999</v>
      </c>
      <c r="C313" s="610">
        <v>835.29100000000005</v>
      </c>
      <c r="D313" s="610">
        <v>140.751</v>
      </c>
      <c r="E313" s="610">
        <v>977.35699999999997</v>
      </c>
      <c r="F313" s="610">
        <v>0.65400000000000003</v>
      </c>
      <c r="G313" s="610">
        <v>5.43</v>
      </c>
      <c r="H313" s="610">
        <v>32.274000000000001</v>
      </c>
      <c r="I313" s="610">
        <v>38.357999999999997</v>
      </c>
      <c r="J313" s="610">
        <v>1015.715</v>
      </c>
      <c r="K313" s="610">
        <v>349.86900000000003</v>
      </c>
      <c r="L313" s="610">
        <v>767.46199999999999</v>
      </c>
      <c r="M313" s="610">
        <v>2133.0459999999998</v>
      </c>
    </row>
    <row r="314" spans="1:13" x14ac:dyDescent="0.2">
      <c r="A314" s="622">
        <v>35827</v>
      </c>
      <c r="B314" s="610">
        <v>1.075</v>
      </c>
      <c r="C314" s="610">
        <v>711.70600000000002</v>
      </c>
      <c r="D314" s="610">
        <v>121.06699999999999</v>
      </c>
      <c r="E314" s="610">
        <v>833.84699999999998</v>
      </c>
      <c r="F314" s="610">
        <v>0.59099999999999997</v>
      </c>
      <c r="G314" s="610">
        <v>4.9039999999999999</v>
      </c>
      <c r="H314" s="610">
        <v>29.151</v>
      </c>
      <c r="I314" s="610">
        <v>34.646000000000001</v>
      </c>
      <c r="J314" s="610">
        <v>868.49300000000005</v>
      </c>
      <c r="K314" s="610">
        <v>295.32799999999997</v>
      </c>
      <c r="L314" s="610">
        <v>608.24099999999999</v>
      </c>
      <c r="M314" s="610">
        <v>1772.0609999999999</v>
      </c>
    </row>
    <row r="315" spans="1:13" x14ac:dyDescent="0.2">
      <c r="A315" s="622">
        <v>35855</v>
      </c>
      <c r="B315" s="610">
        <v>1.075</v>
      </c>
      <c r="C315" s="610">
        <v>665.94500000000005</v>
      </c>
      <c r="D315" s="610">
        <v>127.73099999999999</v>
      </c>
      <c r="E315" s="610">
        <v>794.75</v>
      </c>
      <c r="F315" s="610">
        <v>0.65400000000000003</v>
      </c>
      <c r="G315" s="610">
        <v>5.43</v>
      </c>
      <c r="H315" s="610">
        <v>32.274000000000001</v>
      </c>
      <c r="I315" s="610">
        <v>38.357999999999997</v>
      </c>
      <c r="J315" s="610">
        <v>833.10799999999995</v>
      </c>
      <c r="K315" s="610">
        <v>293.38400000000001</v>
      </c>
      <c r="L315" s="610">
        <v>667.44399999999996</v>
      </c>
      <c r="M315" s="610">
        <v>1793.9359999999999</v>
      </c>
    </row>
    <row r="316" spans="1:13" x14ac:dyDescent="0.2">
      <c r="A316" s="622">
        <v>35886</v>
      </c>
      <c r="B316" s="610">
        <v>0.92</v>
      </c>
      <c r="C316" s="610">
        <v>419.08699999999999</v>
      </c>
      <c r="D316" s="610">
        <v>100.26</v>
      </c>
      <c r="E316" s="610">
        <v>520.26700000000005</v>
      </c>
      <c r="F316" s="610">
        <v>0.63300000000000001</v>
      </c>
      <c r="G316" s="610">
        <v>5.2539999999999996</v>
      </c>
      <c r="H316" s="610">
        <v>31.233000000000001</v>
      </c>
      <c r="I316" s="610">
        <v>37.119999999999997</v>
      </c>
      <c r="J316" s="610">
        <v>557.38699999999994</v>
      </c>
      <c r="K316" s="610">
        <v>253.15299999999999</v>
      </c>
      <c r="L316" s="610">
        <v>551.35599999999999</v>
      </c>
      <c r="M316" s="610">
        <v>1361.8969999999999</v>
      </c>
    </row>
    <row r="317" spans="1:13" x14ac:dyDescent="0.2">
      <c r="A317" s="622">
        <v>35916</v>
      </c>
      <c r="B317" s="610">
        <v>0.63800000000000001</v>
      </c>
      <c r="C317" s="610">
        <v>226.94</v>
      </c>
      <c r="D317" s="610">
        <v>103.995</v>
      </c>
      <c r="E317" s="610">
        <v>331.57299999999998</v>
      </c>
      <c r="F317" s="610">
        <v>0.65400000000000003</v>
      </c>
      <c r="G317" s="610">
        <v>5.43</v>
      </c>
      <c r="H317" s="610">
        <v>32.274000000000001</v>
      </c>
      <c r="I317" s="610">
        <v>38.357999999999997</v>
      </c>
      <c r="J317" s="610">
        <v>369.93099999999998</v>
      </c>
      <c r="K317" s="610">
        <v>264.49200000000002</v>
      </c>
      <c r="L317" s="610">
        <v>651.12300000000005</v>
      </c>
      <c r="M317" s="610">
        <v>1285.546</v>
      </c>
    </row>
    <row r="318" spans="1:13" x14ac:dyDescent="0.2">
      <c r="A318" s="622">
        <v>35947</v>
      </c>
      <c r="B318" s="610">
        <v>0.752</v>
      </c>
      <c r="C318" s="610">
        <v>157.06899999999999</v>
      </c>
      <c r="D318" s="610">
        <v>94.962000000000003</v>
      </c>
      <c r="E318" s="610">
        <v>252.78299999999999</v>
      </c>
      <c r="F318" s="610">
        <v>0.63300000000000001</v>
      </c>
      <c r="G318" s="610">
        <v>5.2539999999999996</v>
      </c>
      <c r="H318" s="610">
        <v>31.233000000000001</v>
      </c>
      <c r="I318" s="610">
        <v>37.119999999999997</v>
      </c>
      <c r="J318" s="610">
        <v>289.90300000000002</v>
      </c>
      <c r="K318" s="610">
        <v>335.89299999999997</v>
      </c>
      <c r="L318" s="610">
        <v>812.97199999999998</v>
      </c>
      <c r="M318" s="610">
        <v>1438.768</v>
      </c>
    </row>
    <row r="319" spans="1:13" x14ac:dyDescent="0.2">
      <c r="A319" s="622">
        <v>35977</v>
      </c>
      <c r="B319" s="610">
        <v>0.85399999999999998</v>
      </c>
      <c r="C319" s="610">
        <v>136.05600000000001</v>
      </c>
      <c r="D319" s="610">
        <v>89.983000000000004</v>
      </c>
      <c r="E319" s="610">
        <v>226.893</v>
      </c>
      <c r="F319" s="610">
        <v>0.65400000000000003</v>
      </c>
      <c r="G319" s="610">
        <v>5.43</v>
      </c>
      <c r="H319" s="610">
        <v>32.274000000000001</v>
      </c>
      <c r="I319" s="610">
        <v>38.357999999999997</v>
      </c>
      <c r="J319" s="610">
        <v>265.25</v>
      </c>
      <c r="K319" s="610">
        <v>414.46300000000002</v>
      </c>
      <c r="L319" s="610">
        <v>998.83699999999999</v>
      </c>
      <c r="M319" s="610">
        <v>1678.5509999999999</v>
      </c>
    </row>
    <row r="320" spans="1:13" x14ac:dyDescent="0.2">
      <c r="A320" s="622">
        <v>36008</v>
      </c>
      <c r="B320" s="610">
        <v>0.81699999999999995</v>
      </c>
      <c r="C320" s="610">
        <v>119.875</v>
      </c>
      <c r="D320" s="610">
        <v>95.224999999999994</v>
      </c>
      <c r="E320" s="610">
        <v>215.917</v>
      </c>
      <c r="F320" s="610">
        <v>0.65400000000000003</v>
      </c>
      <c r="G320" s="610">
        <v>5.43</v>
      </c>
      <c r="H320" s="610">
        <v>32.274000000000001</v>
      </c>
      <c r="I320" s="610">
        <v>38.357999999999997</v>
      </c>
      <c r="J320" s="610">
        <v>254.274</v>
      </c>
      <c r="K320" s="610">
        <v>410.35300000000001</v>
      </c>
      <c r="L320" s="610">
        <v>950.74599999999998</v>
      </c>
      <c r="M320" s="610">
        <v>1615.373</v>
      </c>
    </row>
    <row r="321" spans="1:13" x14ac:dyDescent="0.2">
      <c r="A321" s="622">
        <v>36039</v>
      </c>
      <c r="B321" s="610">
        <v>0.63900000000000001</v>
      </c>
      <c r="C321" s="610">
        <v>124.751</v>
      </c>
      <c r="D321" s="610">
        <v>84.54</v>
      </c>
      <c r="E321" s="610">
        <v>209.93</v>
      </c>
      <c r="F321" s="610">
        <v>0.63300000000000001</v>
      </c>
      <c r="G321" s="610">
        <v>5.2539999999999996</v>
      </c>
      <c r="H321" s="610">
        <v>31.233000000000001</v>
      </c>
      <c r="I321" s="610">
        <v>37.119999999999997</v>
      </c>
      <c r="J321" s="610">
        <v>247.05</v>
      </c>
      <c r="K321" s="610">
        <v>363.85899999999998</v>
      </c>
      <c r="L321" s="610">
        <v>782.26099999999997</v>
      </c>
      <c r="M321" s="610">
        <v>1393.17</v>
      </c>
    </row>
    <row r="322" spans="1:13" x14ac:dyDescent="0.2">
      <c r="A322" s="622">
        <v>36069</v>
      </c>
      <c r="B322" s="610">
        <v>0.66900000000000004</v>
      </c>
      <c r="C322" s="610">
        <v>208.381</v>
      </c>
      <c r="D322" s="610">
        <v>107.547</v>
      </c>
      <c r="E322" s="610">
        <v>316.59800000000001</v>
      </c>
      <c r="F322" s="610">
        <v>0.65400000000000003</v>
      </c>
      <c r="G322" s="610">
        <v>5.43</v>
      </c>
      <c r="H322" s="610">
        <v>32.274000000000001</v>
      </c>
      <c r="I322" s="610">
        <v>38.357999999999997</v>
      </c>
      <c r="J322" s="610">
        <v>354.95600000000002</v>
      </c>
      <c r="K322" s="610">
        <v>296.24</v>
      </c>
      <c r="L322" s="610">
        <v>631.40800000000002</v>
      </c>
      <c r="M322" s="610">
        <v>1282.604</v>
      </c>
    </row>
    <row r="323" spans="1:13" x14ac:dyDescent="0.2">
      <c r="A323" s="622">
        <v>36100</v>
      </c>
      <c r="B323" s="610">
        <v>1.1180000000000001</v>
      </c>
      <c r="C323" s="610">
        <v>408.65800000000002</v>
      </c>
      <c r="D323" s="610">
        <v>106.422</v>
      </c>
      <c r="E323" s="610">
        <v>516.19799999999998</v>
      </c>
      <c r="F323" s="610">
        <v>0.63300000000000001</v>
      </c>
      <c r="G323" s="610">
        <v>5.2539999999999996</v>
      </c>
      <c r="H323" s="610">
        <v>31.233000000000001</v>
      </c>
      <c r="I323" s="610">
        <v>37.119999999999997</v>
      </c>
      <c r="J323" s="610">
        <v>553.31799999999998</v>
      </c>
      <c r="K323" s="610">
        <v>262.78500000000003</v>
      </c>
      <c r="L323" s="610">
        <v>557.11599999999999</v>
      </c>
      <c r="M323" s="610">
        <v>1373.2190000000001</v>
      </c>
    </row>
    <row r="324" spans="1:13" x14ac:dyDescent="0.2">
      <c r="A324" s="622">
        <v>36130</v>
      </c>
      <c r="B324" s="610">
        <v>1.677</v>
      </c>
      <c r="C324" s="610">
        <v>632.93399999999997</v>
      </c>
      <c r="D324" s="610">
        <v>131.62700000000001</v>
      </c>
      <c r="E324" s="610">
        <v>766.23800000000006</v>
      </c>
      <c r="F324" s="610">
        <v>0.65400000000000003</v>
      </c>
      <c r="G324" s="610">
        <v>5.43</v>
      </c>
      <c r="H324" s="610">
        <v>32.274000000000001</v>
      </c>
      <c r="I324" s="610">
        <v>38.357999999999997</v>
      </c>
      <c r="J324" s="610">
        <v>804.596</v>
      </c>
      <c r="K324" s="610">
        <v>316.113</v>
      </c>
      <c r="L324" s="610">
        <v>713.74</v>
      </c>
      <c r="M324" s="610">
        <v>1834.4490000000001</v>
      </c>
    </row>
    <row r="325" spans="1:13" x14ac:dyDescent="0.2">
      <c r="A325" s="622">
        <v>36161</v>
      </c>
      <c r="B325" s="610">
        <v>1.92</v>
      </c>
      <c r="C325" s="610">
        <v>932.72199999999998</v>
      </c>
      <c r="D325" s="610">
        <v>162.821</v>
      </c>
      <c r="E325" s="610">
        <v>1097.463</v>
      </c>
      <c r="F325" s="610">
        <v>0.72199999999999998</v>
      </c>
      <c r="G325" s="610">
        <v>5.34</v>
      </c>
      <c r="H325" s="610">
        <v>33.122999999999998</v>
      </c>
      <c r="I325" s="610">
        <v>39.185000000000002</v>
      </c>
      <c r="J325" s="610">
        <v>1136.6479999999999</v>
      </c>
      <c r="K325" s="610">
        <v>379.48099999999999</v>
      </c>
      <c r="L325" s="610">
        <v>854.83399999999995</v>
      </c>
      <c r="M325" s="610">
        <v>2370.9630000000002</v>
      </c>
    </row>
    <row r="326" spans="1:13" x14ac:dyDescent="0.2">
      <c r="A326" s="622">
        <v>36192</v>
      </c>
      <c r="B326" s="610">
        <v>1.4390000000000001</v>
      </c>
      <c r="C326" s="610">
        <v>706.06299999999999</v>
      </c>
      <c r="D326" s="610">
        <v>144.381</v>
      </c>
      <c r="E326" s="610">
        <v>851.88300000000004</v>
      </c>
      <c r="F326" s="610">
        <v>0.65200000000000002</v>
      </c>
      <c r="G326" s="610">
        <v>4.8230000000000004</v>
      </c>
      <c r="H326" s="610">
        <v>29.917999999999999</v>
      </c>
      <c r="I326" s="610">
        <v>35.393000000000001</v>
      </c>
      <c r="J326" s="610">
        <v>887.27599999999995</v>
      </c>
      <c r="K326" s="610">
        <v>295.83800000000002</v>
      </c>
      <c r="L326" s="610">
        <v>647.81600000000003</v>
      </c>
      <c r="M326" s="610">
        <v>1830.9290000000001</v>
      </c>
    </row>
    <row r="327" spans="1:13" x14ac:dyDescent="0.2">
      <c r="A327" s="622">
        <v>36220</v>
      </c>
      <c r="B327" s="610">
        <v>0.83599999999999997</v>
      </c>
      <c r="C327" s="610">
        <v>685.18700000000001</v>
      </c>
      <c r="D327" s="610">
        <v>142.423</v>
      </c>
      <c r="E327" s="610">
        <v>828.44600000000003</v>
      </c>
      <c r="F327" s="610">
        <v>0.72199999999999998</v>
      </c>
      <c r="G327" s="610">
        <v>5.34</v>
      </c>
      <c r="H327" s="610">
        <v>33.122999999999998</v>
      </c>
      <c r="I327" s="610">
        <v>39.185000000000002</v>
      </c>
      <c r="J327" s="610">
        <v>867.63099999999997</v>
      </c>
      <c r="K327" s="610">
        <v>305.20299999999997</v>
      </c>
      <c r="L327" s="610">
        <v>707.07899999999995</v>
      </c>
      <c r="M327" s="610">
        <v>1879.912</v>
      </c>
    </row>
    <row r="328" spans="1:13" x14ac:dyDescent="0.2">
      <c r="A328" s="622">
        <v>36251</v>
      </c>
      <c r="B328" s="610">
        <v>1.202</v>
      </c>
      <c r="C328" s="610">
        <v>429.87900000000002</v>
      </c>
      <c r="D328" s="610">
        <v>108.282</v>
      </c>
      <c r="E328" s="610">
        <v>539.36300000000006</v>
      </c>
      <c r="F328" s="610">
        <v>0.69899999999999995</v>
      </c>
      <c r="G328" s="610">
        <v>5.1680000000000001</v>
      </c>
      <c r="H328" s="610">
        <v>32.055</v>
      </c>
      <c r="I328" s="610">
        <v>37.920999999999999</v>
      </c>
      <c r="J328" s="610">
        <v>577.28499999999997</v>
      </c>
      <c r="K328" s="610">
        <v>263.69600000000003</v>
      </c>
      <c r="L328" s="610">
        <v>609.08000000000004</v>
      </c>
      <c r="M328" s="610">
        <v>1450.0609999999999</v>
      </c>
    </row>
    <row r="329" spans="1:13" x14ac:dyDescent="0.2">
      <c r="A329" s="622">
        <v>36281</v>
      </c>
      <c r="B329" s="610">
        <v>0.73599999999999999</v>
      </c>
      <c r="C329" s="610">
        <v>239.99700000000001</v>
      </c>
      <c r="D329" s="610">
        <v>99.186000000000007</v>
      </c>
      <c r="E329" s="610">
        <v>339.91899999999998</v>
      </c>
      <c r="F329" s="610">
        <v>0.72199999999999998</v>
      </c>
      <c r="G329" s="610">
        <v>5.34</v>
      </c>
      <c r="H329" s="610">
        <v>33.122999999999998</v>
      </c>
      <c r="I329" s="610">
        <v>39.185000000000002</v>
      </c>
      <c r="J329" s="610">
        <v>379.10399999999998</v>
      </c>
      <c r="K329" s="610">
        <v>263.24200000000002</v>
      </c>
      <c r="L329" s="610">
        <v>645.57299999999998</v>
      </c>
      <c r="M329" s="610">
        <v>1287.9190000000001</v>
      </c>
    </row>
    <row r="330" spans="1:13" x14ac:dyDescent="0.2">
      <c r="A330" s="622">
        <v>36312</v>
      </c>
      <c r="B330" s="610">
        <v>0.85799999999999998</v>
      </c>
      <c r="C330" s="610">
        <v>161.93</v>
      </c>
      <c r="D330" s="610">
        <v>99.843999999999994</v>
      </c>
      <c r="E330" s="610">
        <v>262.63200000000001</v>
      </c>
      <c r="F330" s="610">
        <v>0.69899999999999995</v>
      </c>
      <c r="G330" s="610">
        <v>5.1680000000000001</v>
      </c>
      <c r="H330" s="610">
        <v>32.055</v>
      </c>
      <c r="I330" s="610">
        <v>37.920999999999999</v>
      </c>
      <c r="J330" s="610">
        <v>300.553</v>
      </c>
      <c r="K330" s="610">
        <v>327.26299999999998</v>
      </c>
      <c r="L330" s="610">
        <v>783.10699999999997</v>
      </c>
      <c r="M330" s="610">
        <v>1410.923</v>
      </c>
    </row>
    <row r="331" spans="1:13" x14ac:dyDescent="0.2">
      <c r="A331" s="622">
        <v>36342</v>
      </c>
      <c r="B331" s="610">
        <v>1.1659999999999999</v>
      </c>
      <c r="C331" s="610">
        <v>129.45400000000001</v>
      </c>
      <c r="D331" s="610">
        <v>99.213999999999999</v>
      </c>
      <c r="E331" s="610">
        <v>229.83500000000001</v>
      </c>
      <c r="F331" s="610">
        <v>0.72199999999999998</v>
      </c>
      <c r="G331" s="610">
        <v>5.34</v>
      </c>
      <c r="H331" s="610">
        <v>33.122999999999998</v>
      </c>
      <c r="I331" s="610">
        <v>39.185000000000002</v>
      </c>
      <c r="J331" s="610">
        <v>269.02</v>
      </c>
      <c r="K331" s="610">
        <v>420.10399999999998</v>
      </c>
      <c r="L331" s="610">
        <v>1021.627</v>
      </c>
      <c r="M331" s="610">
        <v>1710.751</v>
      </c>
    </row>
    <row r="332" spans="1:13" x14ac:dyDescent="0.2">
      <c r="A332" s="622">
        <v>36373</v>
      </c>
      <c r="B332" s="610">
        <v>0.94299999999999995</v>
      </c>
      <c r="C332" s="610">
        <v>118.886</v>
      </c>
      <c r="D332" s="610">
        <v>104.214</v>
      </c>
      <c r="E332" s="610">
        <v>224.04300000000001</v>
      </c>
      <c r="F332" s="610">
        <v>0.72199999999999998</v>
      </c>
      <c r="G332" s="610">
        <v>5.34</v>
      </c>
      <c r="H332" s="610">
        <v>33.122999999999998</v>
      </c>
      <c r="I332" s="610">
        <v>39.185000000000002</v>
      </c>
      <c r="J332" s="610">
        <v>263.22800000000001</v>
      </c>
      <c r="K332" s="610">
        <v>422.95100000000002</v>
      </c>
      <c r="L332" s="610">
        <v>988.53499999999997</v>
      </c>
      <c r="M332" s="610">
        <v>1674.7139999999999</v>
      </c>
    </row>
    <row r="333" spans="1:13" x14ac:dyDescent="0.2">
      <c r="A333" s="622">
        <v>36404</v>
      </c>
      <c r="B333" s="610">
        <v>0.68700000000000006</v>
      </c>
      <c r="C333" s="610">
        <v>137.91300000000001</v>
      </c>
      <c r="D333" s="610">
        <v>104.94</v>
      </c>
      <c r="E333" s="610">
        <v>243.541</v>
      </c>
      <c r="F333" s="610">
        <v>0.69899999999999995</v>
      </c>
      <c r="G333" s="610">
        <v>5.1680000000000001</v>
      </c>
      <c r="H333" s="610">
        <v>32.055</v>
      </c>
      <c r="I333" s="610">
        <v>37.920999999999999</v>
      </c>
      <c r="J333" s="610">
        <v>281.46199999999999</v>
      </c>
      <c r="K333" s="610">
        <v>355.03399999999999</v>
      </c>
      <c r="L333" s="610">
        <v>727.29700000000003</v>
      </c>
      <c r="M333" s="610">
        <v>1363.7929999999999</v>
      </c>
    </row>
    <row r="334" spans="1:13" x14ac:dyDescent="0.2">
      <c r="A334" s="622">
        <v>36434</v>
      </c>
      <c r="B334" s="610">
        <v>0.873</v>
      </c>
      <c r="C334" s="610">
        <v>238.767</v>
      </c>
      <c r="D334" s="610">
        <v>119.52</v>
      </c>
      <c r="E334" s="610">
        <v>359.15899999999999</v>
      </c>
      <c r="F334" s="610">
        <v>0.72199999999999998</v>
      </c>
      <c r="G334" s="610">
        <v>5.34</v>
      </c>
      <c r="H334" s="610">
        <v>33.122999999999998</v>
      </c>
      <c r="I334" s="610">
        <v>39.185000000000002</v>
      </c>
      <c r="J334" s="610">
        <v>398.34399999999999</v>
      </c>
      <c r="K334" s="610">
        <v>281.84899999999999</v>
      </c>
      <c r="L334" s="610">
        <v>601.56200000000001</v>
      </c>
      <c r="M334" s="610">
        <v>1281.7550000000001</v>
      </c>
    </row>
    <row r="335" spans="1:13" x14ac:dyDescent="0.2">
      <c r="A335" s="622">
        <v>36465</v>
      </c>
      <c r="B335" s="610">
        <v>1.216</v>
      </c>
      <c r="C335" s="610">
        <v>379.97399999999999</v>
      </c>
      <c r="D335" s="610">
        <v>123.961</v>
      </c>
      <c r="E335" s="610">
        <v>505.15100000000001</v>
      </c>
      <c r="F335" s="610">
        <v>0.69899999999999995</v>
      </c>
      <c r="G335" s="610">
        <v>5.1680000000000001</v>
      </c>
      <c r="H335" s="610">
        <v>32.055</v>
      </c>
      <c r="I335" s="610">
        <v>37.920999999999999</v>
      </c>
      <c r="J335" s="610">
        <v>543.072</v>
      </c>
      <c r="K335" s="610">
        <v>267.12</v>
      </c>
      <c r="L335" s="610">
        <v>576.85400000000004</v>
      </c>
      <c r="M335" s="610">
        <v>1387.046</v>
      </c>
    </row>
    <row r="336" spans="1:13" x14ac:dyDescent="0.2">
      <c r="A336" s="622">
        <v>36495</v>
      </c>
      <c r="B336" s="610">
        <v>2.105</v>
      </c>
      <c r="C336" s="610">
        <v>674.94899999999996</v>
      </c>
      <c r="D336" s="610">
        <v>156.11699999999999</v>
      </c>
      <c r="E336" s="610">
        <v>833.17100000000005</v>
      </c>
      <c r="F336" s="610">
        <v>0.72199999999999998</v>
      </c>
      <c r="G336" s="610">
        <v>5.34</v>
      </c>
      <c r="H336" s="610">
        <v>33.122999999999998</v>
      </c>
      <c r="I336" s="610">
        <v>39.185000000000002</v>
      </c>
      <c r="J336" s="610">
        <v>872.35699999999997</v>
      </c>
      <c r="K336" s="610">
        <v>324.69799999999998</v>
      </c>
      <c r="L336" s="610">
        <v>716.57500000000005</v>
      </c>
      <c r="M336" s="610">
        <v>1913.6289999999999</v>
      </c>
    </row>
    <row r="337" spans="1:13" x14ac:dyDescent="0.2">
      <c r="A337" s="622">
        <v>36526</v>
      </c>
      <c r="B337" s="610">
        <v>1.466</v>
      </c>
      <c r="C337" s="610">
        <v>881.95399999999995</v>
      </c>
      <c r="D337" s="610">
        <v>175.34800000000001</v>
      </c>
      <c r="E337" s="610">
        <v>1058.769</v>
      </c>
      <c r="F337" s="610">
        <v>0.72799999999999998</v>
      </c>
      <c r="G337" s="610">
        <v>5.1289999999999996</v>
      </c>
      <c r="H337" s="610">
        <v>35.573999999999998</v>
      </c>
      <c r="I337" s="610">
        <v>41.430999999999997</v>
      </c>
      <c r="J337" s="610">
        <v>1100.2</v>
      </c>
      <c r="K337" s="610">
        <v>373.58699999999999</v>
      </c>
      <c r="L337" s="610">
        <v>876.202</v>
      </c>
      <c r="M337" s="610">
        <v>2349.989</v>
      </c>
    </row>
    <row r="338" spans="1:13" x14ac:dyDescent="0.2">
      <c r="A338" s="622">
        <v>36557</v>
      </c>
      <c r="B338" s="610">
        <v>1.093</v>
      </c>
      <c r="C338" s="610">
        <v>792.41</v>
      </c>
      <c r="D338" s="610">
        <v>154.43899999999999</v>
      </c>
      <c r="E338" s="610">
        <v>947.94100000000003</v>
      </c>
      <c r="F338" s="610">
        <v>0.68100000000000005</v>
      </c>
      <c r="G338" s="610">
        <v>4.798</v>
      </c>
      <c r="H338" s="610">
        <v>33.279000000000003</v>
      </c>
      <c r="I338" s="610">
        <v>38.758000000000003</v>
      </c>
      <c r="J338" s="610">
        <v>986.7</v>
      </c>
      <c r="K338" s="610">
        <v>335.89699999999999</v>
      </c>
      <c r="L338" s="610">
        <v>729.52599999999995</v>
      </c>
      <c r="M338" s="610">
        <v>2052.123</v>
      </c>
    </row>
    <row r="339" spans="1:13" x14ac:dyDescent="0.2">
      <c r="A339" s="622">
        <v>36586</v>
      </c>
      <c r="B339" s="610">
        <v>0.84799999999999998</v>
      </c>
      <c r="C339" s="610">
        <v>562.30499999999995</v>
      </c>
      <c r="D339" s="610">
        <v>136.18600000000001</v>
      </c>
      <c r="E339" s="610">
        <v>699.33799999999997</v>
      </c>
      <c r="F339" s="610">
        <v>0.72799999999999998</v>
      </c>
      <c r="G339" s="610">
        <v>5.1289999999999996</v>
      </c>
      <c r="H339" s="610">
        <v>35.573999999999998</v>
      </c>
      <c r="I339" s="610">
        <v>41.430999999999997</v>
      </c>
      <c r="J339" s="610">
        <v>740.76900000000001</v>
      </c>
      <c r="K339" s="610">
        <v>288.80900000000003</v>
      </c>
      <c r="L339" s="610">
        <v>678.39300000000003</v>
      </c>
      <c r="M339" s="610">
        <v>1707.971</v>
      </c>
    </row>
    <row r="340" spans="1:13" x14ac:dyDescent="0.2">
      <c r="A340" s="622">
        <v>36617</v>
      </c>
      <c r="B340" s="610">
        <v>0.96699999999999997</v>
      </c>
      <c r="C340" s="610">
        <v>409.65199999999999</v>
      </c>
      <c r="D340" s="610">
        <v>113.66200000000001</v>
      </c>
      <c r="E340" s="610">
        <v>524.28099999999995</v>
      </c>
      <c r="F340" s="610">
        <v>0.70499999999999996</v>
      </c>
      <c r="G340" s="610">
        <v>4.9630000000000001</v>
      </c>
      <c r="H340" s="610">
        <v>34.426000000000002</v>
      </c>
      <c r="I340" s="610">
        <v>40.094999999999999</v>
      </c>
      <c r="J340" s="610">
        <v>564.375</v>
      </c>
      <c r="K340" s="610">
        <v>260.09100000000001</v>
      </c>
      <c r="L340" s="610">
        <v>604.47699999999998</v>
      </c>
      <c r="M340" s="610">
        <v>1428.944</v>
      </c>
    </row>
    <row r="341" spans="1:13" x14ac:dyDescent="0.2">
      <c r="A341" s="622">
        <v>36647</v>
      </c>
      <c r="B341" s="610">
        <v>0.64800000000000002</v>
      </c>
      <c r="C341" s="610">
        <v>233.428</v>
      </c>
      <c r="D341" s="610">
        <v>106.157</v>
      </c>
      <c r="E341" s="610">
        <v>340.233</v>
      </c>
      <c r="F341" s="610">
        <v>0.72799999999999998</v>
      </c>
      <c r="G341" s="610">
        <v>5.1289999999999996</v>
      </c>
      <c r="H341" s="610">
        <v>35.573999999999998</v>
      </c>
      <c r="I341" s="610">
        <v>41.430999999999997</v>
      </c>
      <c r="J341" s="610">
        <v>381.66399999999999</v>
      </c>
      <c r="K341" s="610">
        <v>284.44600000000003</v>
      </c>
      <c r="L341" s="610">
        <v>715.06600000000003</v>
      </c>
      <c r="M341" s="610">
        <v>1381.1759999999999</v>
      </c>
    </row>
    <row r="342" spans="1:13" x14ac:dyDescent="0.2">
      <c r="A342" s="622">
        <v>36678</v>
      </c>
      <c r="B342" s="610">
        <v>0.65600000000000003</v>
      </c>
      <c r="C342" s="610">
        <v>157.56800000000001</v>
      </c>
      <c r="D342" s="610">
        <v>100.54600000000001</v>
      </c>
      <c r="E342" s="610">
        <v>258.77</v>
      </c>
      <c r="F342" s="610">
        <v>0.70499999999999996</v>
      </c>
      <c r="G342" s="610">
        <v>4.9630000000000001</v>
      </c>
      <c r="H342" s="610">
        <v>34.426000000000002</v>
      </c>
      <c r="I342" s="610">
        <v>40.094999999999999</v>
      </c>
      <c r="J342" s="610">
        <v>298.86399999999998</v>
      </c>
      <c r="K342" s="610">
        <v>354.76799999999997</v>
      </c>
      <c r="L342" s="610">
        <v>826.928</v>
      </c>
      <c r="M342" s="610">
        <v>1480.56</v>
      </c>
    </row>
    <row r="343" spans="1:13" x14ac:dyDescent="0.2">
      <c r="A343" s="622">
        <v>36708</v>
      </c>
      <c r="B343" s="610">
        <v>0.79200000000000004</v>
      </c>
      <c r="C343" s="610">
        <v>131.05000000000001</v>
      </c>
      <c r="D343" s="610">
        <v>98.313999999999993</v>
      </c>
      <c r="E343" s="610">
        <v>230.155</v>
      </c>
      <c r="F343" s="610">
        <v>0.72799999999999998</v>
      </c>
      <c r="G343" s="610">
        <v>5.1289999999999996</v>
      </c>
      <c r="H343" s="610">
        <v>35.573999999999998</v>
      </c>
      <c r="I343" s="610">
        <v>41.430999999999997</v>
      </c>
      <c r="J343" s="610">
        <v>271.58600000000001</v>
      </c>
      <c r="K343" s="610">
        <v>407.65</v>
      </c>
      <c r="L343" s="610">
        <v>947.55200000000002</v>
      </c>
      <c r="M343" s="610">
        <v>1626.788</v>
      </c>
    </row>
    <row r="344" spans="1:13" x14ac:dyDescent="0.2">
      <c r="A344" s="622">
        <v>36739</v>
      </c>
      <c r="B344" s="610">
        <v>0.81</v>
      </c>
      <c r="C344" s="610">
        <v>125.024</v>
      </c>
      <c r="D344" s="610">
        <v>118.179</v>
      </c>
      <c r="E344" s="610">
        <v>244.01400000000001</v>
      </c>
      <c r="F344" s="610">
        <v>0.72799999999999998</v>
      </c>
      <c r="G344" s="610">
        <v>5.1289999999999996</v>
      </c>
      <c r="H344" s="610">
        <v>35.573999999999998</v>
      </c>
      <c r="I344" s="610">
        <v>41.430999999999997</v>
      </c>
      <c r="J344" s="610">
        <v>285.44499999999999</v>
      </c>
      <c r="K344" s="610">
        <v>422.30099999999999</v>
      </c>
      <c r="L344" s="610">
        <v>971.38199999999995</v>
      </c>
      <c r="M344" s="610">
        <v>1679.1279999999999</v>
      </c>
    </row>
    <row r="345" spans="1:13" x14ac:dyDescent="0.2">
      <c r="A345" s="622">
        <v>36770</v>
      </c>
      <c r="B345" s="610">
        <v>0.67</v>
      </c>
      <c r="C345" s="610">
        <v>143.774</v>
      </c>
      <c r="D345" s="610">
        <v>112.295</v>
      </c>
      <c r="E345" s="610">
        <v>256.738</v>
      </c>
      <c r="F345" s="610">
        <v>0.70499999999999996</v>
      </c>
      <c r="G345" s="610">
        <v>4.9630000000000001</v>
      </c>
      <c r="H345" s="610">
        <v>34.426000000000002</v>
      </c>
      <c r="I345" s="610">
        <v>40.094999999999999</v>
      </c>
      <c r="J345" s="610">
        <v>296.83300000000003</v>
      </c>
      <c r="K345" s="610">
        <v>370.36</v>
      </c>
      <c r="L345" s="610">
        <v>745.13800000000003</v>
      </c>
      <c r="M345" s="610">
        <v>1412.3309999999999</v>
      </c>
    </row>
    <row r="346" spans="1:13" x14ac:dyDescent="0.2">
      <c r="A346" s="622">
        <v>36800</v>
      </c>
      <c r="B346" s="610">
        <v>0.53100000000000003</v>
      </c>
      <c r="C346" s="610">
        <v>240.727</v>
      </c>
      <c r="D346" s="610">
        <v>126.938</v>
      </c>
      <c r="E346" s="610">
        <v>368.19600000000003</v>
      </c>
      <c r="F346" s="610">
        <v>0.72799999999999998</v>
      </c>
      <c r="G346" s="610">
        <v>5.1289999999999996</v>
      </c>
      <c r="H346" s="610">
        <v>35.573999999999998</v>
      </c>
      <c r="I346" s="610">
        <v>41.430999999999997</v>
      </c>
      <c r="J346" s="610">
        <v>409.62799999999999</v>
      </c>
      <c r="K346" s="610">
        <v>296.27</v>
      </c>
      <c r="L346" s="610">
        <v>621.19600000000003</v>
      </c>
      <c r="M346" s="610">
        <v>1327.0930000000001</v>
      </c>
    </row>
    <row r="347" spans="1:13" x14ac:dyDescent="0.2">
      <c r="A347" s="622">
        <v>36831</v>
      </c>
      <c r="B347" s="610">
        <v>1.101</v>
      </c>
      <c r="C347" s="610">
        <v>492.89499999999998</v>
      </c>
      <c r="D347" s="610">
        <v>130.91999999999999</v>
      </c>
      <c r="E347" s="610">
        <v>624.91700000000003</v>
      </c>
      <c r="F347" s="610">
        <v>0.70499999999999996</v>
      </c>
      <c r="G347" s="610">
        <v>4.9630000000000001</v>
      </c>
      <c r="H347" s="610">
        <v>34.426000000000002</v>
      </c>
      <c r="I347" s="610">
        <v>40.094999999999999</v>
      </c>
      <c r="J347" s="610">
        <v>665.01099999999997</v>
      </c>
      <c r="K347" s="610">
        <v>288.36900000000003</v>
      </c>
      <c r="L347" s="610">
        <v>628.173</v>
      </c>
      <c r="M347" s="610">
        <v>1581.5540000000001</v>
      </c>
    </row>
    <row r="348" spans="1:13" x14ac:dyDescent="0.2">
      <c r="A348" s="622">
        <v>36861</v>
      </c>
      <c r="B348" s="610">
        <v>1.7749999999999999</v>
      </c>
      <c r="C348" s="610">
        <v>934.50900000000001</v>
      </c>
      <c r="D348" s="610">
        <v>181.279</v>
      </c>
      <c r="E348" s="610">
        <v>1117.5630000000001</v>
      </c>
      <c r="F348" s="610">
        <v>0.72799999999999998</v>
      </c>
      <c r="G348" s="610">
        <v>5.1289999999999996</v>
      </c>
      <c r="H348" s="610">
        <v>35.573999999999998</v>
      </c>
      <c r="I348" s="610">
        <v>41.430999999999997</v>
      </c>
      <c r="J348" s="610">
        <v>1158.9939999999999</v>
      </c>
      <c r="K348" s="610">
        <v>386.07900000000001</v>
      </c>
      <c r="L348" s="610">
        <v>845.44600000000003</v>
      </c>
      <c r="M348" s="610">
        <v>2390.52</v>
      </c>
    </row>
    <row r="349" spans="1:13" x14ac:dyDescent="0.2">
      <c r="A349" s="622">
        <v>36892</v>
      </c>
      <c r="B349" s="610">
        <v>1.425</v>
      </c>
      <c r="C349" s="610">
        <v>1001.487</v>
      </c>
      <c r="D349" s="610">
        <v>180.38900000000001</v>
      </c>
      <c r="E349" s="610">
        <v>1183.3009999999999</v>
      </c>
      <c r="F349" s="610">
        <v>0.80300000000000005</v>
      </c>
      <c r="G349" s="610">
        <v>4.9820000000000002</v>
      </c>
      <c r="H349" s="610">
        <v>31.425000000000001</v>
      </c>
      <c r="I349" s="610">
        <v>37.209000000000003</v>
      </c>
      <c r="J349" s="610">
        <v>1220.51</v>
      </c>
      <c r="K349" s="610">
        <v>433.59699999999998</v>
      </c>
      <c r="L349" s="610">
        <v>914.70500000000004</v>
      </c>
      <c r="M349" s="610">
        <v>2568.8119999999999</v>
      </c>
    </row>
    <row r="350" spans="1:13" x14ac:dyDescent="0.2">
      <c r="A350" s="622">
        <v>36923</v>
      </c>
      <c r="B350" s="610">
        <v>1.131</v>
      </c>
      <c r="C350" s="610">
        <v>800.38499999999999</v>
      </c>
      <c r="D350" s="610">
        <v>146.917</v>
      </c>
      <c r="E350" s="610">
        <v>948.43299999999999</v>
      </c>
      <c r="F350" s="610">
        <v>0.72499999999999998</v>
      </c>
      <c r="G350" s="610">
        <v>4.5</v>
      </c>
      <c r="H350" s="610">
        <v>28.384</v>
      </c>
      <c r="I350" s="610">
        <v>33.607999999999997</v>
      </c>
      <c r="J350" s="610">
        <v>982.04100000000005</v>
      </c>
      <c r="K350" s="610">
        <v>340.77600000000001</v>
      </c>
      <c r="L350" s="610">
        <v>693.28599999999994</v>
      </c>
      <c r="M350" s="610">
        <v>2016.1030000000001</v>
      </c>
    </row>
    <row r="351" spans="1:13" x14ac:dyDescent="0.2">
      <c r="A351" s="622">
        <v>36951</v>
      </c>
      <c r="B351" s="610">
        <v>1.0349999999999999</v>
      </c>
      <c r="C351" s="610">
        <v>698.96799999999996</v>
      </c>
      <c r="D351" s="610">
        <v>150.59700000000001</v>
      </c>
      <c r="E351" s="610">
        <v>850.601</v>
      </c>
      <c r="F351" s="610">
        <v>0.80300000000000005</v>
      </c>
      <c r="G351" s="610">
        <v>4.9820000000000002</v>
      </c>
      <c r="H351" s="610">
        <v>31.425000000000001</v>
      </c>
      <c r="I351" s="610">
        <v>37.209000000000003</v>
      </c>
      <c r="J351" s="610">
        <v>887.81</v>
      </c>
      <c r="K351" s="610">
        <v>316.68900000000002</v>
      </c>
      <c r="L351" s="610">
        <v>711.755</v>
      </c>
      <c r="M351" s="610">
        <v>1916.2539999999999</v>
      </c>
    </row>
    <row r="352" spans="1:13" x14ac:dyDescent="0.2">
      <c r="A352" s="622">
        <v>36982</v>
      </c>
      <c r="B352" s="610">
        <v>1.026</v>
      </c>
      <c r="C352" s="610">
        <v>410.74799999999999</v>
      </c>
      <c r="D352" s="610">
        <v>124.22199999999999</v>
      </c>
      <c r="E352" s="610">
        <v>535.99699999999996</v>
      </c>
      <c r="F352" s="610">
        <v>0.77700000000000002</v>
      </c>
      <c r="G352" s="610">
        <v>4.8209999999999997</v>
      </c>
      <c r="H352" s="610">
        <v>30.411000000000001</v>
      </c>
      <c r="I352" s="610">
        <v>36.009</v>
      </c>
      <c r="J352" s="610">
        <v>572.00599999999997</v>
      </c>
      <c r="K352" s="610">
        <v>281.279</v>
      </c>
      <c r="L352" s="610">
        <v>612.875</v>
      </c>
      <c r="M352" s="610">
        <v>1466.16</v>
      </c>
    </row>
    <row r="353" spans="1:13" x14ac:dyDescent="0.2">
      <c r="A353" s="622">
        <v>37012</v>
      </c>
      <c r="B353" s="610">
        <v>0.64400000000000002</v>
      </c>
      <c r="C353" s="610">
        <v>214.43299999999999</v>
      </c>
      <c r="D353" s="610">
        <v>101.554</v>
      </c>
      <c r="E353" s="610">
        <v>316.63200000000001</v>
      </c>
      <c r="F353" s="610">
        <v>0.80300000000000005</v>
      </c>
      <c r="G353" s="610">
        <v>4.9820000000000002</v>
      </c>
      <c r="H353" s="610">
        <v>31.425000000000001</v>
      </c>
      <c r="I353" s="610">
        <v>37.209000000000003</v>
      </c>
      <c r="J353" s="610">
        <v>353.84100000000001</v>
      </c>
      <c r="K353" s="610">
        <v>278.95</v>
      </c>
      <c r="L353" s="610">
        <v>649.48699999999997</v>
      </c>
      <c r="M353" s="610">
        <v>1282.278</v>
      </c>
    </row>
    <row r="354" spans="1:13" x14ac:dyDescent="0.2">
      <c r="A354" s="622">
        <v>37043</v>
      </c>
      <c r="B354" s="610">
        <v>0.72399999999999998</v>
      </c>
      <c r="C354" s="610">
        <v>150.446</v>
      </c>
      <c r="D354" s="610">
        <v>102.13800000000001</v>
      </c>
      <c r="E354" s="610">
        <v>253.30799999999999</v>
      </c>
      <c r="F354" s="610">
        <v>0.77700000000000002</v>
      </c>
      <c r="G354" s="610">
        <v>4.8209999999999997</v>
      </c>
      <c r="H354" s="610">
        <v>30.411000000000001</v>
      </c>
      <c r="I354" s="610">
        <v>36.009</v>
      </c>
      <c r="J354" s="610">
        <v>289.31700000000001</v>
      </c>
      <c r="K354" s="610">
        <v>339.18700000000001</v>
      </c>
      <c r="L354" s="610">
        <v>784.38300000000004</v>
      </c>
      <c r="M354" s="610">
        <v>1412.8869999999999</v>
      </c>
    </row>
    <row r="355" spans="1:13" x14ac:dyDescent="0.2">
      <c r="A355" s="622">
        <v>37073</v>
      </c>
      <c r="B355" s="610">
        <v>0.88700000000000001</v>
      </c>
      <c r="C355" s="610">
        <v>126.712</v>
      </c>
      <c r="D355" s="610">
        <v>110.315</v>
      </c>
      <c r="E355" s="610">
        <v>237.91399999999999</v>
      </c>
      <c r="F355" s="610">
        <v>0.80300000000000005</v>
      </c>
      <c r="G355" s="610">
        <v>4.9820000000000002</v>
      </c>
      <c r="H355" s="610">
        <v>31.425000000000001</v>
      </c>
      <c r="I355" s="610">
        <v>37.209000000000003</v>
      </c>
      <c r="J355" s="610">
        <v>275.12400000000002</v>
      </c>
      <c r="K355" s="610">
        <v>411.81200000000001</v>
      </c>
      <c r="L355" s="610">
        <v>955.93700000000001</v>
      </c>
      <c r="M355" s="610">
        <v>1642.8720000000001</v>
      </c>
    </row>
    <row r="356" spans="1:13" x14ac:dyDescent="0.2">
      <c r="A356" s="622">
        <v>37104</v>
      </c>
      <c r="B356" s="610">
        <v>0.90100000000000002</v>
      </c>
      <c r="C356" s="610">
        <v>119.81399999999999</v>
      </c>
      <c r="D356" s="610">
        <v>111.015</v>
      </c>
      <c r="E356" s="610">
        <v>231.73</v>
      </c>
      <c r="F356" s="610">
        <v>0.80300000000000005</v>
      </c>
      <c r="G356" s="610">
        <v>4.9820000000000002</v>
      </c>
      <c r="H356" s="610">
        <v>31.425000000000001</v>
      </c>
      <c r="I356" s="610">
        <v>37.209000000000003</v>
      </c>
      <c r="J356" s="610">
        <v>268.93900000000002</v>
      </c>
      <c r="K356" s="610">
        <v>440.79599999999999</v>
      </c>
      <c r="L356" s="610">
        <v>1001.208</v>
      </c>
      <c r="M356" s="610">
        <v>1710.942</v>
      </c>
    </row>
    <row r="357" spans="1:13" x14ac:dyDescent="0.2">
      <c r="A357" s="622">
        <v>37135</v>
      </c>
      <c r="B357" s="610">
        <v>0.60599999999999998</v>
      </c>
      <c r="C357" s="610">
        <v>130.529</v>
      </c>
      <c r="D357" s="610">
        <v>105.017</v>
      </c>
      <c r="E357" s="610">
        <v>236.15299999999999</v>
      </c>
      <c r="F357" s="610">
        <v>0.77700000000000002</v>
      </c>
      <c r="G357" s="610">
        <v>4.8209999999999997</v>
      </c>
      <c r="H357" s="610">
        <v>30.411000000000001</v>
      </c>
      <c r="I357" s="610">
        <v>36.009</v>
      </c>
      <c r="J357" s="610">
        <v>272.16199999999998</v>
      </c>
      <c r="K357" s="610">
        <v>361.52300000000002</v>
      </c>
      <c r="L357" s="610">
        <v>735.83600000000001</v>
      </c>
      <c r="M357" s="610">
        <v>1369.521</v>
      </c>
    </row>
    <row r="358" spans="1:13" x14ac:dyDescent="0.2">
      <c r="A358" s="622">
        <v>37165</v>
      </c>
      <c r="B358" s="610">
        <v>0.78</v>
      </c>
      <c r="C358" s="610">
        <v>243.19499999999999</v>
      </c>
      <c r="D358" s="610">
        <v>119.88800000000001</v>
      </c>
      <c r="E358" s="610">
        <v>363.863</v>
      </c>
      <c r="F358" s="610">
        <v>0.80300000000000005</v>
      </c>
      <c r="G358" s="610">
        <v>4.9820000000000002</v>
      </c>
      <c r="H358" s="610">
        <v>31.425000000000001</v>
      </c>
      <c r="I358" s="610">
        <v>37.209000000000003</v>
      </c>
      <c r="J358" s="610">
        <v>401.072</v>
      </c>
      <c r="K358" s="610">
        <v>291.46899999999999</v>
      </c>
      <c r="L358" s="610">
        <v>638.72299999999996</v>
      </c>
      <c r="M358" s="610">
        <v>1331.2629999999999</v>
      </c>
    </row>
    <row r="359" spans="1:13" x14ac:dyDescent="0.2">
      <c r="A359" s="622">
        <v>37196</v>
      </c>
      <c r="B359" s="610">
        <v>1.046</v>
      </c>
      <c r="C359" s="610">
        <v>369.34</v>
      </c>
      <c r="D359" s="610">
        <v>127.623</v>
      </c>
      <c r="E359" s="610">
        <v>498.00900000000001</v>
      </c>
      <c r="F359" s="610">
        <v>0.77700000000000002</v>
      </c>
      <c r="G359" s="610">
        <v>4.8209999999999997</v>
      </c>
      <c r="H359" s="610">
        <v>30.411000000000001</v>
      </c>
      <c r="I359" s="610">
        <v>36.009</v>
      </c>
      <c r="J359" s="610">
        <v>534.01800000000003</v>
      </c>
      <c r="K359" s="610">
        <v>275.68400000000003</v>
      </c>
      <c r="L359" s="610">
        <v>607.84100000000001</v>
      </c>
      <c r="M359" s="610">
        <v>1417.5429999999999</v>
      </c>
    </row>
    <row r="360" spans="1:13" x14ac:dyDescent="0.2">
      <c r="A360" s="622">
        <v>37226</v>
      </c>
      <c r="B360" s="610">
        <v>1.766</v>
      </c>
      <c r="C360" s="610">
        <v>624.02200000000005</v>
      </c>
      <c r="D360" s="610">
        <v>149.41499999999999</v>
      </c>
      <c r="E360" s="610">
        <v>775.202</v>
      </c>
      <c r="F360" s="610">
        <v>0.80300000000000005</v>
      </c>
      <c r="G360" s="610">
        <v>4.9820000000000002</v>
      </c>
      <c r="H360" s="610">
        <v>31.425000000000001</v>
      </c>
      <c r="I360" s="610">
        <v>37.209000000000003</v>
      </c>
      <c r="J360" s="610">
        <v>812.41200000000003</v>
      </c>
      <c r="K360" s="610">
        <v>328.12099999999998</v>
      </c>
      <c r="L360" s="610">
        <v>760.548</v>
      </c>
      <c r="M360" s="610">
        <v>1901.08</v>
      </c>
    </row>
    <row r="361" spans="1:13" x14ac:dyDescent="0.2">
      <c r="A361" s="622">
        <v>37257</v>
      </c>
      <c r="B361" s="610">
        <v>1.363</v>
      </c>
      <c r="C361" s="610">
        <v>833.40599999999995</v>
      </c>
      <c r="D361" s="610">
        <v>159.755</v>
      </c>
      <c r="E361" s="610">
        <v>994.524</v>
      </c>
      <c r="F361" s="610">
        <v>0.86699999999999999</v>
      </c>
      <c r="G361" s="610">
        <v>4.8719999999999999</v>
      </c>
      <c r="H361" s="610">
        <v>32.274000000000001</v>
      </c>
      <c r="I361" s="610">
        <v>38.012</v>
      </c>
      <c r="J361" s="610">
        <v>1032.537</v>
      </c>
      <c r="K361" s="610">
        <v>398.83499999999998</v>
      </c>
      <c r="L361" s="610">
        <v>864.28399999999999</v>
      </c>
      <c r="M361" s="610">
        <v>2295.6559999999999</v>
      </c>
    </row>
    <row r="362" spans="1:13" x14ac:dyDescent="0.2">
      <c r="A362" s="622">
        <v>37288</v>
      </c>
      <c r="B362" s="610">
        <v>1.1879999999999999</v>
      </c>
      <c r="C362" s="610">
        <v>728.73800000000006</v>
      </c>
      <c r="D362" s="610">
        <v>139.73699999999999</v>
      </c>
      <c r="E362" s="610">
        <v>869.66300000000001</v>
      </c>
      <c r="F362" s="610">
        <v>0.78300000000000003</v>
      </c>
      <c r="G362" s="610">
        <v>4.4000000000000004</v>
      </c>
      <c r="H362" s="610">
        <v>29.151</v>
      </c>
      <c r="I362" s="610">
        <v>34.334000000000003</v>
      </c>
      <c r="J362" s="610">
        <v>903.99699999999996</v>
      </c>
      <c r="K362" s="610">
        <v>329.57499999999999</v>
      </c>
      <c r="L362" s="610">
        <v>683.44</v>
      </c>
      <c r="M362" s="610">
        <v>1917.0129999999999</v>
      </c>
    </row>
    <row r="363" spans="1:13" x14ac:dyDescent="0.2">
      <c r="A363" s="622">
        <v>37316</v>
      </c>
      <c r="B363" s="610">
        <v>1.123</v>
      </c>
      <c r="C363" s="610">
        <v>674.84199999999998</v>
      </c>
      <c r="D363" s="610">
        <v>136.28299999999999</v>
      </c>
      <c r="E363" s="610">
        <v>812.24800000000005</v>
      </c>
      <c r="F363" s="610">
        <v>0.86699999999999999</v>
      </c>
      <c r="G363" s="610">
        <v>4.8719999999999999</v>
      </c>
      <c r="H363" s="610">
        <v>32.274000000000001</v>
      </c>
      <c r="I363" s="610">
        <v>38.012</v>
      </c>
      <c r="J363" s="610">
        <v>850.26</v>
      </c>
      <c r="K363" s="610">
        <v>325.22699999999998</v>
      </c>
      <c r="L363" s="610">
        <v>729.59799999999996</v>
      </c>
      <c r="M363" s="610">
        <v>1905.085</v>
      </c>
    </row>
    <row r="364" spans="1:13" x14ac:dyDescent="0.2">
      <c r="A364" s="622">
        <v>37347</v>
      </c>
      <c r="B364" s="610">
        <v>0.996</v>
      </c>
      <c r="C364" s="610">
        <v>424.41199999999998</v>
      </c>
      <c r="D364" s="610">
        <v>101.952</v>
      </c>
      <c r="E364" s="610">
        <v>527.36</v>
      </c>
      <c r="F364" s="610">
        <v>0.83899999999999997</v>
      </c>
      <c r="G364" s="610">
        <v>4.7149999999999999</v>
      </c>
      <c r="H364" s="610">
        <v>31.233000000000001</v>
      </c>
      <c r="I364" s="610">
        <v>36.786000000000001</v>
      </c>
      <c r="J364" s="610">
        <v>564.14599999999996</v>
      </c>
      <c r="K364" s="610">
        <v>291.411</v>
      </c>
      <c r="L364" s="610">
        <v>651.93399999999997</v>
      </c>
      <c r="M364" s="610">
        <v>1507.491</v>
      </c>
    </row>
    <row r="365" spans="1:13" x14ac:dyDescent="0.2">
      <c r="A365" s="622">
        <v>37377</v>
      </c>
      <c r="B365" s="610">
        <v>0.75700000000000001</v>
      </c>
      <c r="C365" s="610">
        <v>260.608</v>
      </c>
      <c r="D365" s="610">
        <v>104.044</v>
      </c>
      <c r="E365" s="610">
        <v>365.41</v>
      </c>
      <c r="F365" s="610">
        <v>0.86699999999999999</v>
      </c>
      <c r="G365" s="610">
        <v>4.8719999999999999</v>
      </c>
      <c r="H365" s="610">
        <v>32.274000000000001</v>
      </c>
      <c r="I365" s="610">
        <v>38.012</v>
      </c>
      <c r="J365" s="610">
        <v>403.42200000000003</v>
      </c>
      <c r="K365" s="610">
        <v>297.93099999999998</v>
      </c>
      <c r="L365" s="610">
        <v>684.59900000000005</v>
      </c>
      <c r="M365" s="610">
        <v>1385.952</v>
      </c>
    </row>
    <row r="366" spans="1:13" x14ac:dyDescent="0.2">
      <c r="A366" s="622">
        <v>37408</v>
      </c>
      <c r="B366" s="610">
        <v>0.69599999999999995</v>
      </c>
      <c r="C366" s="610">
        <v>163.458</v>
      </c>
      <c r="D366" s="610">
        <v>96.712000000000003</v>
      </c>
      <c r="E366" s="610">
        <v>260.86599999999999</v>
      </c>
      <c r="F366" s="610">
        <v>0.83899999999999997</v>
      </c>
      <c r="G366" s="610">
        <v>4.7149999999999999</v>
      </c>
      <c r="H366" s="610">
        <v>31.233000000000001</v>
      </c>
      <c r="I366" s="610">
        <v>36.786000000000001</v>
      </c>
      <c r="J366" s="610">
        <v>297.65199999999999</v>
      </c>
      <c r="K366" s="610">
        <v>365.66399999999999</v>
      </c>
      <c r="L366" s="610">
        <v>853.37900000000002</v>
      </c>
      <c r="M366" s="610">
        <v>1516.6959999999999</v>
      </c>
    </row>
    <row r="367" spans="1:13" x14ac:dyDescent="0.2">
      <c r="A367" s="622">
        <v>37438</v>
      </c>
      <c r="B367" s="610">
        <v>0.96799999999999997</v>
      </c>
      <c r="C367" s="610">
        <v>127.703</v>
      </c>
      <c r="D367" s="610">
        <v>100.66500000000001</v>
      </c>
      <c r="E367" s="610">
        <v>229.33699999999999</v>
      </c>
      <c r="F367" s="610">
        <v>0.86699999999999999</v>
      </c>
      <c r="G367" s="610">
        <v>4.8719999999999999</v>
      </c>
      <c r="H367" s="610">
        <v>32.274000000000001</v>
      </c>
      <c r="I367" s="610">
        <v>38.012</v>
      </c>
      <c r="J367" s="610">
        <v>267.34899999999999</v>
      </c>
      <c r="K367" s="610">
        <v>456.16699999999997</v>
      </c>
      <c r="L367" s="610">
        <v>1044.431</v>
      </c>
      <c r="M367" s="610">
        <v>1767.9469999999999</v>
      </c>
    </row>
    <row r="368" spans="1:13" x14ac:dyDescent="0.2">
      <c r="A368" s="622">
        <v>37469</v>
      </c>
      <c r="B368" s="610">
        <v>0.86199999999999999</v>
      </c>
      <c r="C368" s="610">
        <v>118.14</v>
      </c>
      <c r="D368" s="610">
        <v>103.699</v>
      </c>
      <c r="E368" s="610">
        <v>222.70099999999999</v>
      </c>
      <c r="F368" s="610">
        <v>0.86699999999999999</v>
      </c>
      <c r="G368" s="610">
        <v>4.8719999999999999</v>
      </c>
      <c r="H368" s="610">
        <v>32.274000000000001</v>
      </c>
      <c r="I368" s="610">
        <v>38.012</v>
      </c>
      <c r="J368" s="610">
        <v>260.714</v>
      </c>
      <c r="K368" s="610">
        <v>458.34199999999998</v>
      </c>
      <c r="L368" s="610">
        <v>1014.234</v>
      </c>
      <c r="M368" s="610">
        <v>1733.29</v>
      </c>
    </row>
    <row r="369" spans="1:13" x14ac:dyDescent="0.2">
      <c r="A369" s="622">
        <v>37500</v>
      </c>
      <c r="B369" s="610">
        <v>0.61899999999999999</v>
      </c>
      <c r="C369" s="610">
        <v>126.551</v>
      </c>
      <c r="D369" s="610">
        <v>103.765</v>
      </c>
      <c r="E369" s="610">
        <v>230.935</v>
      </c>
      <c r="F369" s="610">
        <v>0.83899999999999997</v>
      </c>
      <c r="G369" s="610">
        <v>4.7149999999999999</v>
      </c>
      <c r="H369" s="610">
        <v>31.233000000000001</v>
      </c>
      <c r="I369" s="610">
        <v>36.786000000000001</v>
      </c>
      <c r="J369" s="610">
        <v>267.721</v>
      </c>
      <c r="K369" s="610">
        <v>395.22199999999998</v>
      </c>
      <c r="L369" s="610">
        <v>823.26099999999997</v>
      </c>
      <c r="M369" s="610">
        <v>1486.2049999999999</v>
      </c>
    </row>
    <row r="370" spans="1:13" x14ac:dyDescent="0.2">
      <c r="A370" s="622">
        <v>37530</v>
      </c>
      <c r="B370" s="610">
        <v>0.81799999999999995</v>
      </c>
      <c r="C370" s="610">
        <v>255.80199999999999</v>
      </c>
      <c r="D370" s="610">
        <v>122.732</v>
      </c>
      <c r="E370" s="610">
        <v>379.35300000000001</v>
      </c>
      <c r="F370" s="610">
        <v>0.86699999999999999</v>
      </c>
      <c r="G370" s="610">
        <v>4.8719999999999999</v>
      </c>
      <c r="H370" s="610">
        <v>32.274000000000001</v>
      </c>
      <c r="I370" s="610">
        <v>38.012</v>
      </c>
      <c r="J370" s="610">
        <v>417.36500000000001</v>
      </c>
      <c r="K370" s="610">
        <v>322.541</v>
      </c>
      <c r="L370" s="610">
        <v>683.23400000000004</v>
      </c>
      <c r="M370" s="610">
        <v>1423.14</v>
      </c>
    </row>
    <row r="371" spans="1:13" x14ac:dyDescent="0.2">
      <c r="A371" s="622">
        <v>37561</v>
      </c>
      <c r="B371" s="610">
        <v>1.2310000000000001</v>
      </c>
      <c r="C371" s="610">
        <v>493.51</v>
      </c>
      <c r="D371" s="610">
        <v>127.297</v>
      </c>
      <c r="E371" s="610">
        <v>622.03700000000003</v>
      </c>
      <c r="F371" s="610">
        <v>0.83899999999999997</v>
      </c>
      <c r="G371" s="610">
        <v>4.7149999999999999</v>
      </c>
      <c r="H371" s="610">
        <v>31.233000000000001</v>
      </c>
      <c r="I371" s="610">
        <v>36.786000000000001</v>
      </c>
      <c r="J371" s="610">
        <v>658.82299999999998</v>
      </c>
      <c r="K371" s="610">
        <v>303.06200000000001</v>
      </c>
      <c r="L371" s="610">
        <v>682.00699999999995</v>
      </c>
      <c r="M371" s="610">
        <v>1643.8920000000001</v>
      </c>
    </row>
    <row r="372" spans="1:13" x14ac:dyDescent="0.2">
      <c r="A372" s="622">
        <v>37591</v>
      </c>
      <c r="B372" s="610">
        <v>1.6259999999999999</v>
      </c>
      <c r="C372" s="610">
        <v>788.58900000000006</v>
      </c>
      <c r="D372" s="610">
        <v>160.27799999999999</v>
      </c>
      <c r="E372" s="610">
        <v>950.49199999999996</v>
      </c>
      <c r="F372" s="610">
        <v>0.86699999999999999</v>
      </c>
      <c r="G372" s="610">
        <v>4.8719999999999999</v>
      </c>
      <c r="H372" s="610">
        <v>32.274000000000001</v>
      </c>
      <c r="I372" s="610">
        <v>38.012</v>
      </c>
      <c r="J372" s="610">
        <v>988.50400000000002</v>
      </c>
      <c r="K372" s="610">
        <v>372.81700000000001</v>
      </c>
      <c r="L372" s="610">
        <v>845.80100000000004</v>
      </c>
      <c r="M372" s="610">
        <v>2207.1219999999998</v>
      </c>
    </row>
    <row r="373" spans="1:13" x14ac:dyDescent="0.2">
      <c r="A373" s="622">
        <v>37622</v>
      </c>
      <c r="B373" s="610">
        <v>1.4970000000000001</v>
      </c>
      <c r="C373" s="610">
        <v>971.05399999999997</v>
      </c>
      <c r="D373" s="610">
        <v>195.369</v>
      </c>
      <c r="E373" s="610">
        <v>1167.921</v>
      </c>
      <c r="F373" s="610">
        <v>1.1040000000000001</v>
      </c>
      <c r="G373" s="610">
        <v>4.8019999999999996</v>
      </c>
      <c r="H373" s="610">
        <v>33.972999999999999</v>
      </c>
      <c r="I373" s="610">
        <v>39.878999999999998</v>
      </c>
      <c r="J373" s="610">
        <v>1207.8</v>
      </c>
      <c r="K373" s="610">
        <v>424.01900000000001</v>
      </c>
      <c r="L373" s="610">
        <v>938.89300000000003</v>
      </c>
      <c r="M373" s="610">
        <v>2570.712</v>
      </c>
    </row>
    <row r="374" spans="1:13" x14ac:dyDescent="0.2">
      <c r="A374" s="622">
        <v>37653</v>
      </c>
      <c r="B374" s="610">
        <v>1.2549999999999999</v>
      </c>
      <c r="C374" s="610">
        <v>907.63199999999995</v>
      </c>
      <c r="D374" s="610">
        <v>158.291</v>
      </c>
      <c r="E374" s="610">
        <v>1067.1780000000001</v>
      </c>
      <c r="F374" s="610">
        <v>0.997</v>
      </c>
      <c r="G374" s="610">
        <v>4.3369999999999997</v>
      </c>
      <c r="H374" s="610">
        <v>30.684999999999999</v>
      </c>
      <c r="I374" s="610">
        <v>36.020000000000003</v>
      </c>
      <c r="J374" s="610">
        <v>1103.1980000000001</v>
      </c>
      <c r="K374" s="610">
        <v>378.51799999999997</v>
      </c>
      <c r="L374" s="610">
        <v>773.64200000000005</v>
      </c>
      <c r="M374" s="610">
        <v>2255.3580000000002</v>
      </c>
    </row>
    <row r="375" spans="1:13" x14ac:dyDescent="0.2">
      <c r="A375" s="622">
        <v>37681</v>
      </c>
      <c r="B375" s="610">
        <v>0.92200000000000004</v>
      </c>
      <c r="C375" s="610">
        <v>692.28200000000004</v>
      </c>
      <c r="D375" s="610">
        <v>145.381</v>
      </c>
      <c r="E375" s="610">
        <v>838.58399999999995</v>
      </c>
      <c r="F375" s="610">
        <v>1.1040000000000001</v>
      </c>
      <c r="G375" s="610">
        <v>4.8019999999999996</v>
      </c>
      <c r="H375" s="610">
        <v>33.972999999999999</v>
      </c>
      <c r="I375" s="610">
        <v>39.878999999999998</v>
      </c>
      <c r="J375" s="610">
        <v>878.46299999999997</v>
      </c>
      <c r="K375" s="610">
        <v>339.70299999999997</v>
      </c>
      <c r="L375" s="610">
        <v>738.87300000000005</v>
      </c>
      <c r="M375" s="610">
        <v>1957.039</v>
      </c>
    </row>
    <row r="376" spans="1:13" x14ac:dyDescent="0.2">
      <c r="A376" s="622">
        <v>37712</v>
      </c>
      <c r="B376" s="610">
        <v>1.048</v>
      </c>
      <c r="C376" s="610">
        <v>425.29199999999997</v>
      </c>
      <c r="D376" s="610">
        <v>117.41500000000001</v>
      </c>
      <c r="E376" s="610">
        <v>543.75400000000002</v>
      </c>
      <c r="F376" s="610">
        <v>1.0680000000000001</v>
      </c>
      <c r="G376" s="610">
        <v>4.6470000000000002</v>
      </c>
      <c r="H376" s="610">
        <v>32.877000000000002</v>
      </c>
      <c r="I376" s="610">
        <v>38.591999999999999</v>
      </c>
      <c r="J376" s="610">
        <v>582.34699999999998</v>
      </c>
      <c r="K376" s="610">
        <v>284.72500000000002</v>
      </c>
      <c r="L376" s="610">
        <v>622.80200000000002</v>
      </c>
      <c r="M376" s="610">
        <v>1489.875</v>
      </c>
    </row>
    <row r="377" spans="1:13" x14ac:dyDescent="0.2">
      <c r="A377" s="622">
        <v>37742</v>
      </c>
      <c r="B377" s="610">
        <v>0.747</v>
      </c>
      <c r="C377" s="610">
        <v>253.809</v>
      </c>
      <c r="D377" s="610">
        <v>103.99</v>
      </c>
      <c r="E377" s="610">
        <v>358.54599999999999</v>
      </c>
      <c r="F377" s="610">
        <v>1.1040000000000001</v>
      </c>
      <c r="G377" s="610">
        <v>4.8019999999999996</v>
      </c>
      <c r="H377" s="610">
        <v>33.972999999999999</v>
      </c>
      <c r="I377" s="610">
        <v>39.878999999999998</v>
      </c>
      <c r="J377" s="610">
        <v>398.42500000000001</v>
      </c>
      <c r="K377" s="610">
        <v>299.589</v>
      </c>
      <c r="L377" s="610">
        <v>687.38</v>
      </c>
      <c r="M377" s="610">
        <v>1385.393</v>
      </c>
    </row>
    <row r="378" spans="1:13" x14ac:dyDescent="0.2">
      <c r="A378" s="622">
        <v>37773</v>
      </c>
      <c r="B378" s="610">
        <v>0.65500000000000003</v>
      </c>
      <c r="C378" s="610">
        <v>161.392</v>
      </c>
      <c r="D378" s="610">
        <v>97.058000000000007</v>
      </c>
      <c r="E378" s="610">
        <v>259.10500000000002</v>
      </c>
      <c r="F378" s="610">
        <v>1.0680000000000001</v>
      </c>
      <c r="G378" s="610">
        <v>4.6470000000000002</v>
      </c>
      <c r="H378" s="610">
        <v>32.877000000000002</v>
      </c>
      <c r="I378" s="610">
        <v>38.591999999999999</v>
      </c>
      <c r="J378" s="610">
        <v>297.69799999999998</v>
      </c>
      <c r="K378" s="610">
        <v>345.58699999999999</v>
      </c>
      <c r="L378" s="610">
        <v>784.53599999999994</v>
      </c>
      <c r="M378" s="610">
        <v>1427.8209999999999</v>
      </c>
    </row>
    <row r="379" spans="1:13" x14ac:dyDescent="0.2">
      <c r="A379" s="622">
        <v>37803</v>
      </c>
      <c r="B379" s="610">
        <v>0.93100000000000005</v>
      </c>
      <c r="C379" s="610">
        <v>129.78</v>
      </c>
      <c r="D379" s="610">
        <v>103.432</v>
      </c>
      <c r="E379" s="610">
        <v>234.143</v>
      </c>
      <c r="F379" s="610">
        <v>1.1040000000000001</v>
      </c>
      <c r="G379" s="610">
        <v>4.8019999999999996</v>
      </c>
      <c r="H379" s="610">
        <v>33.972999999999999</v>
      </c>
      <c r="I379" s="610">
        <v>39.878999999999998</v>
      </c>
      <c r="J379" s="610">
        <v>274.02199999999999</v>
      </c>
      <c r="K379" s="610">
        <v>445.85899999999998</v>
      </c>
      <c r="L379" s="610">
        <v>990.75699999999995</v>
      </c>
      <c r="M379" s="610">
        <v>1710.6379999999999</v>
      </c>
    </row>
    <row r="380" spans="1:13" x14ac:dyDescent="0.2">
      <c r="A380" s="622">
        <v>37834</v>
      </c>
      <c r="B380" s="610">
        <v>0.92500000000000004</v>
      </c>
      <c r="C380" s="610">
        <v>118.726</v>
      </c>
      <c r="D380" s="610">
        <v>107.04</v>
      </c>
      <c r="E380" s="610">
        <v>226.691</v>
      </c>
      <c r="F380" s="610">
        <v>1.1040000000000001</v>
      </c>
      <c r="G380" s="610">
        <v>4.8019999999999996</v>
      </c>
      <c r="H380" s="610">
        <v>33.972999999999999</v>
      </c>
      <c r="I380" s="610">
        <v>39.878999999999998</v>
      </c>
      <c r="J380" s="610">
        <v>266.57</v>
      </c>
      <c r="K380" s="610">
        <v>458.80399999999997</v>
      </c>
      <c r="L380" s="610">
        <v>1011.292</v>
      </c>
      <c r="M380" s="610">
        <v>1736.6669999999999</v>
      </c>
    </row>
    <row r="381" spans="1:13" x14ac:dyDescent="0.2">
      <c r="A381" s="622">
        <v>37865</v>
      </c>
      <c r="B381" s="610">
        <v>0.59299999999999997</v>
      </c>
      <c r="C381" s="610">
        <v>131.84700000000001</v>
      </c>
      <c r="D381" s="610">
        <v>119.455</v>
      </c>
      <c r="E381" s="610">
        <v>251.89500000000001</v>
      </c>
      <c r="F381" s="610">
        <v>1.0680000000000001</v>
      </c>
      <c r="G381" s="610">
        <v>4.6470000000000002</v>
      </c>
      <c r="H381" s="610">
        <v>32.877000000000002</v>
      </c>
      <c r="I381" s="610">
        <v>38.591999999999999</v>
      </c>
      <c r="J381" s="610">
        <v>290.48700000000002</v>
      </c>
      <c r="K381" s="610">
        <v>388.45299999999997</v>
      </c>
      <c r="L381" s="610">
        <v>784.43799999999999</v>
      </c>
      <c r="M381" s="610">
        <v>1463.3779999999999</v>
      </c>
    </row>
    <row r="382" spans="1:13" x14ac:dyDescent="0.2">
      <c r="A382" s="622">
        <v>37895</v>
      </c>
      <c r="B382" s="610">
        <v>0.72799999999999998</v>
      </c>
      <c r="C382" s="610">
        <v>237.387</v>
      </c>
      <c r="D382" s="610">
        <v>123.303</v>
      </c>
      <c r="E382" s="610">
        <v>361.41800000000001</v>
      </c>
      <c r="F382" s="610">
        <v>1.1040000000000001</v>
      </c>
      <c r="G382" s="610">
        <v>4.8019999999999996</v>
      </c>
      <c r="H382" s="610">
        <v>33.972999999999999</v>
      </c>
      <c r="I382" s="610">
        <v>39.878999999999998</v>
      </c>
      <c r="J382" s="610">
        <v>401.29700000000003</v>
      </c>
      <c r="K382" s="610">
        <v>306.33199999999999</v>
      </c>
      <c r="L382" s="610">
        <v>659.43200000000002</v>
      </c>
      <c r="M382" s="610">
        <v>1367.0619999999999</v>
      </c>
    </row>
    <row r="383" spans="1:13" x14ac:dyDescent="0.2">
      <c r="A383" s="622">
        <v>37926</v>
      </c>
      <c r="B383" s="610">
        <v>1.155</v>
      </c>
      <c r="C383" s="610">
        <v>423.98899999999998</v>
      </c>
      <c r="D383" s="610">
        <v>118.604</v>
      </c>
      <c r="E383" s="610">
        <v>543.74699999999996</v>
      </c>
      <c r="F383" s="610">
        <v>1.0680000000000001</v>
      </c>
      <c r="G383" s="610">
        <v>4.6470000000000002</v>
      </c>
      <c r="H383" s="610">
        <v>32.877000000000002</v>
      </c>
      <c r="I383" s="610">
        <v>38.591999999999999</v>
      </c>
      <c r="J383" s="610">
        <v>582.34</v>
      </c>
      <c r="K383" s="610">
        <v>295.67899999999997</v>
      </c>
      <c r="L383" s="610">
        <v>666.68799999999999</v>
      </c>
      <c r="M383" s="610">
        <v>1544.7070000000001</v>
      </c>
    </row>
    <row r="384" spans="1:13" x14ac:dyDescent="0.2">
      <c r="A384" s="622">
        <v>37956</v>
      </c>
      <c r="B384" s="610">
        <v>1.7909999999999999</v>
      </c>
      <c r="C384" s="610">
        <v>757.61300000000006</v>
      </c>
      <c r="D384" s="610">
        <v>157.482</v>
      </c>
      <c r="E384" s="610">
        <v>916.88599999999997</v>
      </c>
      <c r="F384" s="610">
        <v>1.1040000000000001</v>
      </c>
      <c r="G384" s="610">
        <v>4.8019999999999996</v>
      </c>
      <c r="H384" s="610">
        <v>33.972999999999999</v>
      </c>
      <c r="I384" s="610">
        <v>39.878999999999998</v>
      </c>
      <c r="J384" s="610">
        <v>956.76499999999999</v>
      </c>
      <c r="K384" s="610">
        <v>385.84199999999998</v>
      </c>
      <c r="L384" s="610">
        <v>867.93499999999995</v>
      </c>
      <c r="M384" s="610">
        <v>2210.5419999999999</v>
      </c>
    </row>
    <row r="385" spans="1:13" x14ac:dyDescent="0.2">
      <c r="A385" s="622">
        <v>37987</v>
      </c>
      <c r="B385" s="610">
        <v>1.4670000000000001</v>
      </c>
      <c r="C385" s="610">
        <v>985.41499999999996</v>
      </c>
      <c r="D385" s="610">
        <v>177.74</v>
      </c>
      <c r="E385" s="610">
        <v>1164.6210000000001</v>
      </c>
      <c r="F385" s="610">
        <v>1.1859999999999999</v>
      </c>
      <c r="G385" s="610">
        <v>4.8209999999999997</v>
      </c>
      <c r="H385" s="610">
        <v>34.726999999999997</v>
      </c>
      <c r="I385" s="610">
        <v>40.734000000000002</v>
      </c>
      <c r="J385" s="610">
        <v>1205.355</v>
      </c>
      <c r="K385" s="610">
        <v>433.738</v>
      </c>
      <c r="L385" s="610">
        <v>959.625</v>
      </c>
      <c r="M385" s="610">
        <v>2598.7179999999998</v>
      </c>
    </row>
    <row r="386" spans="1:13" x14ac:dyDescent="0.2">
      <c r="A386" s="622">
        <v>38018</v>
      </c>
      <c r="B386" s="610">
        <v>1.18</v>
      </c>
      <c r="C386" s="610">
        <v>877.47699999999998</v>
      </c>
      <c r="D386" s="610">
        <v>154.42699999999999</v>
      </c>
      <c r="E386" s="610">
        <v>1033.085</v>
      </c>
      <c r="F386" s="610">
        <v>1.109</v>
      </c>
      <c r="G386" s="610">
        <v>4.51</v>
      </c>
      <c r="H386" s="610">
        <v>32.485999999999997</v>
      </c>
      <c r="I386" s="610">
        <v>38.106000000000002</v>
      </c>
      <c r="J386" s="610">
        <v>1071.191</v>
      </c>
      <c r="K386" s="610">
        <v>383.72699999999998</v>
      </c>
      <c r="L386" s="610">
        <v>813.92499999999995</v>
      </c>
      <c r="M386" s="610">
        <v>2268.8429999999998</v>
      </c>
    </row>
    <row r="387" spans="1:13" x14ac:dyDescent="0.2">
      <c r="A387" s="622">
        <v>38047</v>
      </c>
      <c r="B387" s="610">
        <v>0.78200000000000003</v>
      </c>
      <c r="C387" s="610">
        <v>604.99400000000003</v>
      </c>
      <c r="D387" s="610">
        <v>133.15899999999999</v>
      </c>
      <c r="E387" s="610">
        <v>738.93499999999995</v>
      </c>
      <c r="F387" s="610">
        <v>1.1859999999999999</v>
      </c>
      <c r="G387" s="610">
        <v>4.8209999999999997</v>
      </c>
      <c r="H387" s="610">
        <v>34.726999999999997</v>
      </c>
      <c r="I387" s="610">
        <v>40.734000000000002</v>
      </c>
      <c r="J387" s="610">
        <v>779.66899999999998</v>
      </c>
      <c r="K387" s="610">
        <v>337.608</v>
      </c>
      <c r="L387" s="610">
        <v>723.87</v>
      </c>
      <c r="M387" s="610">
        <v>1841.1479999999999</v>
      </c>
    </row>
    <row r="388" spans="1:13" x14ac:dyDescent="0.2">
      <c r="A388" s="622">
        <v>38078</v>
      </c>
      <c r="B388" s="610">
        <v>0.95199999999999996</v>
      </c>
      <c r="C388" s="610">
        <v>388.24099999999999</v>
      </c>
      <c r="D388" s="610">
        <v>118.102</v>
      </c>
      <c r="E388" s="610">
        <v>507.29399999999998</v>
      </c>
      <c r="F388" s="610">
        <v>1.1479999999999999</v>
      </c>
      <c r="G388" s="610">
        <v>4.6660000000000004</v>
      </c>
      <c r="H388" s="610">
        <v>33.606999999999999</v>
      </c>
      <c r="I388" s="610">
        <v>39.42</v>
      </c>
      <c r="J388" s="610">
        <v>546.71400000000006</v>
      </c>
      <c r="K388" s="610">
        <v>291.30599999999998</v>
      </c>
      <c r="L388" s="610">
        <v>620.23199999999997</v>
      </c>
      <c r="M388" s="610">
        <v>1458.252</v>
      </c>
    </row>
    <row r="389" spans="1:13" x14ac:dyDescent="0.2">
      <c r="A389" s="622">
        <v>38108</v>
      </c>
      <c r="B389" s="610">
        <v>0.68</v>
      </c>
      <c r="C389" s="610">
        <v>218.291</v>
      </c>
      <c r="D389" s="610">
        <v>101.361</v>
      </c>
      <c r="E389" s="610">
        <v>320.33199999999999</v>
      </c>
      <c r="F389" s="610">
        <v>1.1859999999999999</v>
      </c>
      <c r="G389" s="610">
        <v>4.8209999999999997</v>
      </c>
      <c r="H389" s="610">
        <v>34.726999999999997</v>
      </c>
      <c r="I389" s="610">
        <v>40.734000000000002</v>
      </c>
      <c r="J389" s="610">
        <v>361.06599999999997</v>
      </c>
      <c r="K389" s="610">
        <v>309.12099999999998</v>
      </c>
      <c r="L389" s="610">
        <v>725.16200000000003</v>
      </c>
      <c r="M389" s="610">
        <v>1395.3489999999999</v>
      </c>
    </row>
    <row r="390" spans="1:13" x14ac:dyDescent="0.2">
      <c r="A390" s="622">
        <v>38139</v>
      </c>
      <c r="B390" s="610">
        <v>0.65500000000000003</v>
      </c>
      <c r="C390" s="610">
        <v>148.494</v>
      </c>
      <c r="D390" s="610">
        <v>101.345</v>
      </c>
      <c r="E390" s="610">
        <v>250.494</v>
      </c>
      <c r="F390" s="610">
        <v>1.1479999999999999</v>
      </c>
      <c r="G390" s="610">
        <v>4.6660000000000004</v>
      </c>
      <c r="H390" s="610">
        <v>33.606999999999999</v>
      </c>
      <c r="I390" s="610">
        <v>39.42</v>
      </c>
      <c r="J390" s="610">
        <v>289.91399999999999</v>
      </c>
      <c r="K390" s="610">
        <v>383.28699999999998</v>
      </c>
      <c r="L390" s="610">
        <v>844.10799999999995</v>
      </c>
      <c r="M390" s="610">
        <v>1517.309</v>
      </c>
    </row>
    <row r="391" spans="1:13" x14ac:dyDescent="0.2">
      <c r="A391" s="622">
        <v>38169</v>
      </c>
      <c r="B391" s="610">
        <v>0.89500000000000002</v>
      </c>
      <c r="C391" s="610">
        <v>127.908</v>
      </c>
      <c r="D391" s="610">
        <v>102.233</v>
      </c>
      <c r="E391" s="610">
        <v>231.035</v>
      </c>
      <c r="F391" s="610">
        <v>1.1859999999999999</v>
      </c>
      <c r="G391" s="610">
        <v>4.8209999999999997</v>
      </c>
      <c r="H391" s="610">
        <v>34.726999999999997</v>
      </c>
      <c r="I391" s="610">
        <v>40.734000000000002</v>
      </c>
      <c r="J391" s="610">
        <v>271.76900000000001</v>
      </c>
      <c r="K391" s="610">
        <v>441.19</v>
      </c>
      <c r="L391" s="610">
        <v>984.95399999999995</v>
      </c>
      <c r="M391" s="610">
        <v>1697.913</v>
      </c>
    </row>
    <row r="392" spans="1:13" x14ac:dyDescent="0.2">
      <c r="A392" s="622">
        <v>38200</v>
      </c>
      <c r="B392" s="610">
        <v>0.76700000000000002</v>
      </c>
      <c r="C392" s="610">
        <v>122.503</v>
      </c>
      <c r="D392" s="610">
        <v>108.52200000000001</v>
      </c>
      <c r="E392" s="610">
        <v>231.792</v>
      </c>
      <c r="F392" s="610">
        <v>1.1859999999999999</v>
      </c>
      <c r="G392" s="610">
        <v>4.8209999999999997</v>
      </c>
      <c r="H392" s="610">
        <v>34.726999999999997</v>
      </c>
      <c r="I392" s="610">
        <v>40.734000000000002</v>
      </c>
      <c r="J392" s="610">
        <v>272.52600000000001</v>
      </c>
      <c r="K392" s="610">
        <v>431.35599999999999</v>
      </c>
      <c r="L392" s="610">
        <v>945.26599999999996</v>
      </c>
      <c r="M392" s="610">
        <v>1649.1489999999999</v>
      </c>
    </row>
    <row r="393" spans="1:13" x14ac:dyDescent="0.2">
      <c r="A393" s="622">
        <v>38231</v>
      </c>
      <c r="B393" s="610">
        <v>0.625</v>
      </c>
      <c r="C393" s="610">
        <v>127.67700000000001</v>
      </c>
      <c r="D393" s="610">
        <v>101.93899999999999</v>
      </c>
      <c r="E393" s="610">
        <v>230.24199999999999</v>
      </c>
      <c r="F393" s="610">
        <v>1.1479999999999999</v>
      </c>
      <c r="G393" s="610">
        <v>4.6660000000000004</v>
      </c>
      <c r="H393" s="610">
        <v>33.606999999999999</v>
      </c>
      <c r="I393" s="610">
        <v>39.42</v>
      </c>
      <c r="J393" s="610">
        <v>269.66199999999998</v>
      </c>
      <c r="K393" s="610">
        <v>383.29599999999999</v>
      </c>
      <c r="L393" s="610">
        <v>811.92700000000002</v>
      </c>
      <c r="M393" s="610">
        <v>1464.885</v>
      </c>
    </row>
    <row r="394" spans="1:13" x14ac:dyDescent="0.2">
      <c r="A394" s="622">
        <v>38261</v>
      </c>
      <c r="B394" s="610">
        <v>0.66300000000000003</v>
      </c>
      <c r="C394" s="610">
        <v>221.14699999999999</v>
      </c>
      <c r="D394" s="610">
        <v>118.405</v>
      </c>
      <c r="E394" s="610">
        <v>340.21499999999997</v>
      </c>
      <c r="F394" s="610">
        <v>1.1859999999999999</v>
      </c>
      <c r="G394" s="610">
        <v>4.8209999999999997</v>
      </c>
      <c r="H394" s="610">
        <v>34.726999999999997</v>
      </c>
      <c r="I394" s="610">
        <v>40.734000000000002</v>
      </c>
      <c r="J394" s="610">
        <v>380.94900000000001</v>
      </c>
      <c r="K394" s="610">
        <v>318.90699999999998</v>
      </c>
      <c r="L394" s="610">
        <v>692.78399999999999</v>
      </c>
      <c r="M394" s="610">
        <v>1392.64</v>
      </c>
    </row>
    <row r="395" spans="1:13" x14ac:dyDescent="0.2">
      <c r="A395" s="622">
        <v>38292</v>
      </c>
      <c r="B395" s="610">
        <v>1.071</v>
      </c>
      <c r="C395" s="610">
        <v>416.32299999999998</v>
      </c>
      <c r="D395" s="610">
        <v>125.06</v>
      </c>
      <c r="E395" s="610">
        <v>542.45399999999995</v>
      </c>
      <c r="F395" s="610">
        <v>1.1479999999999999</v>
      </c>
      <c r="G395" s="610">
        <v>4.6660000000000004</v>
      </c>
      <c r="H395" s="610">
        <v>33.606999999999999</v>
      </c>
      <c r="I395" s="610">
        <v>39.42</v>
      </c>
      <c r="J395" s="610">
        <v>581.87400000000002</v>
      </c>
      <c r="K395" s="610">
        <v>305.88499999999999</v>
      </c>
      <c r="L395" s="610">
        <v>679.35500000000002</v>
      </c>
      <c r="M395" s="610">
        <v>1567.114</v>
      </c>
    </row>
    <row r="396" spans="1:13" x14ac:dyDescent="0.2">
      <c r="A396" s="622">
        <v>38322</v>
      </c>
      <c r="B396" s="610">
        <v>1.6970000000000001</v>
      </c>
      <c r="C396" s="610">
        <v>742.7</v>
      </c>
      <c r="D396" s="610">
        <v>178</v>
      </c>
      <c r="E396" s="610">
        <v>922.39700000000005</v>
      </c>
      <c r="F396" s="610">
        <v>1.1859999999999999</v>
      </c>
      <c r="G396" s="610">
        <v>4.8209999999999997</v>
      </c>
      <c r="H396" s="610">
        <v>34.726999999999997</v>
      </c>
      <c r="I396" s="610">
        <v>40.734000000000002</v>
      </c>
      <c r="J396" s="610">
        <v>963.13099999999997</v>
      </c>
      <c r="K396" s="610">
        <v>388.81900000000002</v>
      </c>
      <c r="L396" s="610">
        <v>887.61300000000006</v>
      </c>
      <c r="M396" s="610">
        <v>2239.5630000000001</v>
      </c>
    </row>
    <row r="397" spans="1:13" x14ac:dyDescent="0.2">
      <c r="A397" s="622">
        <v>38353</v>
      </c>
      <c r="B397" s="610">
        <v>1.002</v>
      </c>
      <c r="C397" s="610">
        <v>915.79200000000003</v>
      </c>
      <c r="D397" s="610">
        <v>167.714</v>
      </c>
      <c r="E397" s="610">
        <v>1084.509</v>
      </c>
      <c r="F397" s="610">
        <v>1.35</v>
      </c>
      <c r="G397" s="610">
        <v>4.9210000000000003</v>
      </c>
      <c r="H397" s="610">
        <v>36.521000000000001</v>
      </c>
      <c r="I397" s="610">
        <v>42.792000000000002</v>
      </c>
      <c r="J397" s="610">
        <v>1127.3009999999999</v>
      </c>
      <c r="K397" s="610">
        <v>427.48200000000003</v>
      </c>
      <c r="L397" s="610">
        <v>942.83799999999997</v>
      </c>
      <c r="M397" s="610">
        <v>2497.6210000000001</v>
      </c>
    </row>
    <row r="398" spans="1:13" x14ac:dyDescent="0.2">
      <c r="A398" s="622">
        <v>38384</v>
      </c>
      <c r="B398" s="610">
        <v>0.77900000000000003</v>
      </c>
      <c r="C398" s="610">
        <v>778.46500000000003</v>
      </c>
      <c r="D398" s="610">
        <v>143.58199999999999</v>
      </c>
      <c r="E398" s="610">
        <v>922.82500000000005</v>
      </c>
      <c r="F398" s="610">
        <v>1.22</v>
      </c>
      <c r="G398" s="610">
        <v>4.4450000000000003</v>
      </c>
      <c r="H398" s="610">
        <v>32.985999999999997</v>
      </c>
      <c r="I398" s="610">
        <v>38.651000000000003</v>
      </c>
      <c r="J398" s="610">
        <v>961.476</v>
      </c>
      <c r="K398" s="610">
        <v>363.94799999999998</v>
      </c>
      <c r="L398" s="610">
        <v>751.74800000000005</v>
      </c>
      <c r="M398" s="610">
        <v>2077.172</v>
      </c>
    </row>
    <row r="399" spans="1:13" x14ac:dyDescent="0.2">
      <c r="A399" s="622">
        <v>38412</v>
      </c>
      <c r="B399" s="610">
        <v>0.749</v>
      </c>
      <c r="C399" s="610">
        <v>694.92700000000002</v>
      </c>
      <c r="D399" s="610">
        <v>139.25899999999999</v>
      </c>
      <c r="E399" s="610">
        <v>834.93499999999995</v>
      </c>
      <c r="F399" s="610">
        <v>1.35</v>
      </c>
      <c r="G399" s="610">
        <v>4.9210000000000003</v>
      </c>
      <c r="H399" s="610">
        <v>36.521000000000001</v>
      </c>
      <c r="I399" s="610">
        <v>42.792000000000002</v>
      </c>
      <c r="J399" s="610">
        <v>877.72699999999998</v>
      </c>
      <c r="K399" s="610">
        <v>355.07</v>
      </c>
      <c r="L399" s="610">
        <v>765.65300000000002</v>
      </c>
      <c r="M399" s="610">
        <v>1998.451</v>
      </c>
    </row>
    <row r="400" spans="1:13" x14ac:dyDescent="0.2">
      <c r="A400" s="622">
        <v>38443</v>
      </c>
      <c r="B400" s="610">
        <v>0.64100000000000001</v>
      </c>
      <c r="C400" s="610">
        <v>393.66300000000001</v>
      </c>
      <c r="D400" s="610">
        <v>104.67400000000001</v>
      </c>
      <c r="E400" s="610">
        <v>498.97699999999998</v>
      </c>
      <c r="F400" s="610">
        <v>1.3069999999999999</v>
      </c>
      <c r="G400" s="610">
        <v>4.7619999999999996</v>
      </c>
      <c r="H400" s="610">
        <v>35.341999999999999</v>
      </c>
      <c r="I400" s="610">
        <v>41.411999999999999</v>
      </c>
      <c r="J400" s="610">
        <v>540.38900000000001</v>
      </c>
      <c r="K400" s="610">
        <v>295.988</v>
      </c>
      <c r="L400" s="610">
        <v>627.101</v>
      </c>
      <c r="M400" s="610">
        <v>1463.4780000000001</v>
      </c>
    </row>
    <row r="401" spans="1:13" x14ac:dyDescent="0.2">
      <c r="A401" s="622">
        <v>38473</v>
      </c>
      <c r="B401" s="610">
        <v>0.50800000000000001</v>
      </c>
      <c r="C401" s="610">
        <v>253.69399999999999</v>
      </c>
      <c r="D401" s="610">
        <v>103.72199999999999</v>
      </c>
      <c r="E401" s="610">
        <v>357.92399999999998</v>
      </c>
      <c r="F401" s="610">
        <v>1.35</v>
      </c>
      <c r="G401" s="610">
        <v>4.9210000000000003</v>
      </c>
      <c r="H401" s="610">
        <v>36.521000000000001</v>
      </c>
      <c r="I401" s="610">
        <v>42.792000000000002</v>
      </c>
      <c r="J401" s="610">
        <v>400.71600000000001</v>
      </c>
      <c r="K401" s="610">
        <v>298.15499999999997</v>
      </c>
      <c r="L401" s="610">
        <v>686.87099999999998</v>
      </c>
      <c r="M401" s="610">
        <v>1385.741</v>
      </c>
    </row>
    <row r="402" spans="1:13" x14ac:dyDescent="0.2">
      <c r="A402" s="622">
        <v>38504</v>
      </c>
      <c r="B402" s="610">
        <v>0.53900000000000003</v>
      </c>
      <c r="C402" s="610">
        <v>155.68199999999999</v>
      </c>
      <c r="D402" s="610">
        <v>106.15300000000001</v>
      </c>
      <c r="E402" s="610">
        <v>262.37400000000002</v>
      </c>
      <c r="F402" s="610">
        <v>1.3069999999999999</v>
      </c>
      <c r="G402" s="610">
        <v>4.7619999999999996</v>
      </c>
      <c r="H402" s="610">
        <v>35.341999999999999</v>
      </c>
      <c r="I402" s="610">
        <v>41.411999999999999</v>
      </c>
      <c r="J402" s="610">
        <v>303.786</v>
      </c>
      <c r="K402" s="610">
        <v>397.93299999999999</v>
      </c>
      <c r="L402" s="610">
        <v>892.529</v>
      </c>
      <c r="M402" s="610">
        <v>1594.2470000000001</v>
      </c>
    </row>
    <row r="403" spans="1:13" x14ac:dyDescent="0.2">
      <c r="A403" s="622">
        <v>38534</v>
      </c>
      <c r="B403" s="610">
        <v>0.64100000000000001</v>
      </c>
      <c r="C403" s="610">
        <v>125.273</v>
      </c>
      <c r="D403" s="610">
        <v>106.21</v>
      </c>
      <c r="E403" s="610">
        <v>232.12299999999999</v>
      </c>
      <c r="F403" s="610">
        <v>1.35</v>
      </c>
      <c r="G403" s="610">
        <v>4.9210000000000003</v>
      </c>
      <c r="H403" s="610">
        <v>36.521000000000001</v>
      </c>
      <c r="I403" s="610">
        <v>42.792000000000002</v>
      </c>
      <c r="J403" s="610">
        <v>274.916</v>
      </c>
      <c r="K403" s="610">
        <v>492.95299999999997</v>
      </c>
      <c r="L403" s="610">
        <v>1102.3389999999999</v>
      </c>
      <c r="M403" s="610">
        <v>1870.2080000000001</v>
      </c>
    </row>
    <row r="404" spans="1:13" x14ac:dyDescent="0.2">
      <c r="A404" s="622">
        <v>38565</v>
      </c>
      <c r="B404" s="610">
        <v>0.61</v>
      </c>
      <c r="C404" s="610">
        <v>115.34</v>
      </c>
      <c r="D404" s="610">
        <v>113.986</v>
      </c>
      <c r="E404" s="610">
        <v>229.935</v>
      </c>
      <c r="F404" s="610">
        <v>1.35</v>
      </c>
      <c r="G404" s="610">
        <v>4.9210000000000003</v>
      </c>
      <c r="H404" s="610">
        <v>36.521000000000001</v>
      </c>
      <c r="I404" s="610">
        <v>42.792000000000002</v>
      </c>
      <c r="J404" s="610">
        <v>272.72800000000001</v>
      </c>
      <c r="K404" s="610">
        <v>501.23899999999998</v>
      </c>
      <c r="L404" s="610">
        <v>1093.4639999999999</v>
      </c>
      <c r="M404" s="610">
        <v>1867.431</v>
      </c>
    </row>
    <row r="405" spans="1:13" x14ac:dyDescent="0.2">
      <c r="A405" s="622">
        <v>38596</v>
      </c>
      <c r="B405" s="610">
        <v>0.436</v>
      </c>
      <c r="C405" s="610">
        <v>121.06</v>
      </c>
      <c r="D405" s="610">
        <v>96.906000000000006</v>
      </c>
      <c r="E405" s="610">
        <v>218.40299999999999</v>
      </c>
      <c r="F405" s="610">
        <v>1.3069999999999999</v>
      </c>
      <c r="G405" s="610">
        <v>4.7619999999999996</v>
      </c>
      <c r="H405" s="610">
        <v>35.341999999999999</v>
      </c>
      <c r="I405" s="610">
        <v>41.411999999999999</v>
      </c>
      <c r="J405" s="610">
        <v>259.815</v>
      </c>
      <c r="K405" s="610">
        <v>431.67099999999999</v>
      </c>
      <c r="L405" s="610">
        <v>876.33</v>
      </c>
      <c r="M405" s="610">
        <v>1567.816</v>
      </c>
    </row>
    <row r="406" spans="1:13" x14ac:dyDescent="0.2">
      <c r="A406" s="622">
        <v>38626</v>
      </c>
      <c r="B406" s="610">
        <v>0.48199999999999998</v>
      </c>
      <c r="C406" s="610">
        <v>206.876</v>
      </c>
      <c r="D406" s="610">
        <v>107.512</v>
      </c>
      <c r="E406" s="610">
        <v>314.87</v>
      </c>
      <c r="F406" s="610">
        <v>1.35</v>
      </c>
      <c r="G406" s="610">
        <v>4.9210000000000003</v>
      </c>
      <c r="H406" s="610">
        <v>36.521000000000001</v>
      </c>
      <c r="I406" s="610">
        <v>42.792000000000002</v>
      </c>
      <c r="J406" s="610">
        <v>357.66199999999998</v>
      </c>
      <c r="K406" s="610">
        <v>350.36399999999998</v>
      </c>
      <c r="L406" s="610">
        <v>722.75400000000002</v>
      </c>
      <c r="M406" s="610">
        <v>1430.7809999999999</v>
      </c>
    </row>
    <row r="407" spans="1:13" x14ac:dyDescent="0.2">
      <c r="A407" s="622">
        <v>38657</v>
      </c>
      <c r="B407" s="610">
        <v>0.749</v>
      </c>
      <c r="C407" s="610">
        <v>396.387</v>
      </c>
      <c r="D407" s="610">
        <v>112.616</v>
      </c>
      <c r="E407" s="610">
        <v>509.75099999999998</v>
      </c>
      <c r="F407" s="610">
        <v>1.3069999999999999</v>
      </c>
      <c r="G407" s="610">
        <v>4.7619999999999996</v>
      </c>
      <c r="H407" s="610">
        <v>35.341999999999999</v>
      </c>
      <c r="I407" s="610">
        <v>41.411999999999999</v>
      </c>
      <c r="J407" s="610">
        <v>551.16300000000001</v>
      </c>
      <c r="K407" s="610">
        <v>312.83499999999998</v>
      </c>
      <c r="L407" s="610">
        <v>688.22500000000002</v>
      </c>
      <c r="M407" s="610">
        <v>1552.223</v>
      </c>
    </row>
    <row r="408" spans="1:13" x14ac:dyDescent="0.2">
      <c r="A408" s="622">
        <v>38687</v>
      </c>
      <c r="B408" s="610">
        <v>1.2989999999999999</v>
      </c>
      <c r="C408" s="610">
        <v>790.66099999999994</v>
      </c>
      <c r="D408" s="610">
        <v>148.50700000000001</v>
      </c>
      <c r="E408" s="610">
        <v>940.46699999999998</v>
      </c>
      <c r="F408" s="610">
        <v>1.35</v>
      </c>
      <c r="G408" s="610">
        <v>4.9210000000000003</v>
      </c>
      <c r="H408" s="610">
        <v>36.521000000000001</v>
      </c>
      <c r="I408" s="610">
        <v>42.792000000000002</v>
      </c>
      <c r="J408" s="610">
        <v>983.25900000000001</v>
      </c>
      <c r="K408" s="610">
        <v>410.04500000000002</v>
      </c>
      <c r="L408" s="610">
        <v>929.3</v>
      </c>
      <c r="M408" s="610">
        <v>2322.6039999999998</v>
      </c>
    </row>
    <row r="409" spans="1:13" x14ac:dyDescent="0.2">
      <c r="A409" s="622">
        <v>38718</v>
      </c>
      <c r="B409" s="610">
        <v>0.68200000000000005</v>
      </c>
      <c r="C409" s="610">
        <v>731.64599999999996</v>
      </c>
      <c r="D409" s="610">
        <v>130.47999999999999</v>
      </c>
      <c r="E409" s="610">
        <v>862.80700000000002</v>
      </c>
      <c r="F409" s="610">
        <v>1.554</v>
      </c>
      <c r="G409" s="610">
        <v>5.3849999999999998</v>
      </c>
      <c r="H409" s="610">
        <v>32.274000000000001</v>
      </c>
      <c r="I409" s="610">
        <v>39.213000000000001</v>
      </c>
      <c r="J409" s="610">
        <v>902.02099999999996</v>
      </c>
      <c r="K409" s="610">
        <v>410.86900000000003</v>
      </c>
      <c r="L409" s="610">
        <v>862.56799999999998</v>
      </c>
      <c r="M409" s="610">
        <v>2175.4569999999999</v>
      </c>
    </row>
    <row r="410" spans="1:13" x14ac:dyDescent="0.2">
      <c r="A410" s="622">
        <v>38749</v>
      </c>
      <c r="B410" s="610">
        <v>0.61899999999999999</v>
      </c>
      <c r="C410" s="610">
        <v>719.88199999999995</v>
      </c>
      <c r="D410" s="610">
        <v>137.43600000000001</v>
      </c>
      <c r="E410" s="610">
        <v>857.93700000000001</v>
      </c>
      <c r="F410" s="610">
        <v>1.4039999999999999</v>
      </c>
      <c r="G410" s="610">
        <v>4.8639999999999999</v>
      </c>
      <c r="H410" s="610">
        <v>29.151</v>
      </c>
      <c r="I410" s="610">
        <v>35.417999999999999</v>
      </c>
      <c r="J410" s="610">
        <v>893.35500000000002</v>
      </c>
      <c r="K410" s="610">
        <v>356.59199999999998</v>
      </c>
      <c r="L410" s="610">
        <v>753.56500000000005</v>
      </c>
      <c r="M410" s="610">
        <v>2003.5119999999999</v>
      </c>
    </row>
    <row r="411" spans="1:13" x14ac:dyDescent="0.2">
      <c r="A411" s="622">
        <v>38777</v>
      </c>
      <c r="B411" s="610">
        <v>0.621</v>
      </c>
      <c r="C411" s="610">
        <v>641.48699999999997</v>
      </c>
      <c r="D411" s="610">
        <v>128.21</v>
      </c>
      <c r="E411" s="610">
        <v>770.31799999999998</v>
      </c>
      <c r="F411" s="610">
        <v>1.554</v>
      </c>
      <c r="G411" s="610">
        <v>5.3849999999999998</v>
      </c>
      <c r="H411" s="610">
        <v>32.274000000000001</v>
      </c>
      <c r="I411" s="610">
        <v>39.213000000000001</v>
      </c>
      <c r="J411" s="610">
        <v>809.53099999999995</v>
      </c>
      <c r="K411" s="610">
        <v>358.10700000000003</v>
      </c>
      <c r="L411" s="610">
        <v>758.45500000000004</v>
      </c>
      <c r="M411" s="610">
        <v>1926.0940000000001</v>
      </c>
    </row>
    <row r="412" spans="1:13" x14ac:dyDescent="0.2">
      <c r="A412" s="622">
        <v>38808</v>
      </c>
      <c r="B412" s="610">
        <v>0.40899999999999997</v>
      </c>
      <c r="C412" s="610">
        <v>364.28699999999998</v>
      </c>
      <c r="D412" s="610">
        <v>97.552000000000007</v>
      </c>
      <c r="E412" s="610">
        <v>462.24799999999999</v>
      </c>
      <c r="F412" s="610">
        <v>1.504</v>
      </c>
      <c r="G412" s="610">
        <v>5.2110000000000003</v>
      </c>
      <c r="H412" s="610">
        <v>31.233000000000001</v>
      </c>
      <c r="I412" s="610">
        <v>37.948</v>
      </c>
      <c r="J412" s="610">
        <v>500.19600000000003</v>
      </c>
      <c r="K412" s="610">
        <v>304.94400000000002</v>
      </c>
      <c r="L412" s="610">
        <v>655.02</v>
      </c>
      <c r="M412" s="610">
        <v>1460.1610000000001</v>
      </c>
    </row>
    <row r="413" spans="1:13" x14ac:dyDescent="0.2">
      <c r="A413" s="622">
        <v>38838</v>
      </c>
      <c r="B413" s="610">
        <v>0.42499999999999999</v>
      </c>
      <c r="C413" s="610">
        <v>208.60900000000001</v>
      </c>
      <c r="D413" s="610">
        <v>91.55</v>
      </c>
      <c r="E413" s="610">
        <v>300.584</v>
      </c>
      <c r="F413" s="610">
        <v>1.554</v>
      </c>
      <c r="G413" s="610">
        <v>5.3849999999999998</v>
      </c>
      <c r="H413" s="610">
        <v>32.274000000000001</v>
      </c>
      <c r="I413" s="610">
        <v>39.213000000000001</v>
      </c>
      <c r="J413" s="610">
        <v>339.79700000000003</v>
      </c>
      <c r="K413" s="610">
        <v>320.72800000000001</v>
      </c>
      <c r="L413" s="610">
        <v>725.93499999999995</v>
      </c>
      <c r="M413" s="610">
        <v>1386.46</v>
      </c>
    </row>
    <row r="414" spans="1:13" x14ac:dyDescent="0.2">
      <c r="A414" s="622">
        <v>38869</v>
      </c>
      <c r="B414" s="610">
        <v>0.44800000000000001</v>
      </c>
      <c r="C414" s="610">
        <v>144.52199999999999</v>
      </c>
      <c r="D414" s="610">
        <v>83.103999999999999</v>
      </c>
      <c r="E414" s="610">
        <v>228.07499999999999</v>
      </c>
      <c r="F414" s="610">
        <v>1.504</v>
      </c>
      <c r="G414" s="610">
        <v>5.2110000000000003</v>
      </c>
      <c r="H414" s="610">
        <v>31.233000000000001</v>
      </c>
      <c r="I414" s="610">
        <v>37.948</v>
      </c>
      <c r="J414" s="610">
        <v>266.02300000000002</v>
      </c>
      <c r="K414" s="610">
        <v>405.39800000000002</v>
      </c>
      <c r="L414" s="610">
        <v>894.88499999999999</v>
      </c>
      <c r="M414" s="610">
        <v>1566.306</v>
      </c>
    </row>
    <row r="415" spans="1:13" x14ac:dyDescent="0.2">
      <c r="A415" s="622">
        <v>38899</v>
      </c>
      <c r="B415" s="610">
        <v>0.45</v>
      </c>
      <c r="C415" s="610">
        <v>118.42400000000001</v>
      </c>
      <c r="D415" s="610">
        <v>84.68</v>
      </c>
      <c r="E415" s="610">
        <v>203.554</v>
      </c>
      <c r="F415" s="610">
        <v>1.554</v>
      </c>
      <c r="G415" s="610">
        <v>5.3849999999999998</v>
      </c>
      <c r="H415" s="610">
        <v>32.274000000000001</v>
      </c>
      <c r="I415" s="610">
        <v>39.213000000000001</v>
      </c>
      <c r="J415" s="610">
        <v>242.767</v>
      </c>
      <c r="K415" s="610">
        <v>502.71800000000002</v>
      </c>
      <c r="L415" s="610">
        <v>1113.471</v>
      </c>
      <c r="M415" s="610">
        <v>1858.9559999999999</v>
      </c>
    </row>
    <row r="416" spans="1:13" x14ac:dyDescent="0.2">
      <c r="A416" s="622">
        <v>38930</v>
      </c>
      <c r="B416" s="610">
        <v>0.45</v>
      </c>
      <c r="C416" s="610">
        <v>111.09099999999999</v>
      </c>
      <c r="D416" s="610">
        <v>85.98</v>
      </c>
      <c r="E416" s="610">
        <v>197.52199999999999</v>
      </c>
      <c r="F416" s="610">
        <v>1.554</v>
      </c>
      <c r="G416" s="610">
        <v>5.3849999999999998</v>
      </c>
      <c r="H416" s="610">
        <v>32.274000000000001</v>
      </c>
      <c r="I416" s="610">
        <v>39.213000000000001</v>
      </c>
      <c r="J416" s="610">
        <v>236.73500000000001</v>
      </c>
      <c r="K416" s="610">
        <v>512.02</v>
      </c>
      <c r="L416" s="610">
        <v>1094.393</v>
      </c>
      <c r="M416" s="610">
        <v>1843.1479999999999</v>
      </c>
    </row>
    <row r="417" spans="1:13" x14ac:dyDescent="0.2">
      <c r="A417" s="622">
        <v>38961</v>
      </c>
      <c r="B417" s="610">
        <v>0.38200000000000001</v>
      </c>
      <c r="C417" s="610">
        <v>127.892</v>
      </c>
      <c r="D417" s="610">
        <v>84.891000000000005</v>
      </c>
      <c r="E417" s="610">
        <v>213.16399999999999</v>
      </c>
      <c r="F417" s="610">
        <v>1.504</v>
      </c>
      <c r="G417" s="610">
        <v>5.2110000000000003</v>
      </c>
      <c r="H417" s="610">
        <v>31.233000000000001</v>
      </c>
      <c r="I417" s="610">
        <v>37.948</v>
      </c>
      <c r="J417" s="610">
        <v>251.11199999999999</v>
      </c>
      <c r="K417" s="610">
        <v>396.03800000000001</v>
      </c>
      <c r="L417" s="610">
        <v>781.44100000000003</v>
      </c>
      <c r="M417" s="610">
        <v>1428.5920000000001</v>
      </c>
    </row>
    <row r="418" spans="1:13" x14ac:dyDescent="0.2">
      <c r="A418" s="622">
        <v>38991</v>
      </c>
      <c r="B418" s="610">
        <v>0.54700000000000004</v>
      </c>
      <c r="C418" s="610">
        <v>246.22300000000001</v>
      </c>
      <c r="D418" s="610">
        <v>89.896000000000001</v>
      </c>
      <c r="E418" s="610">
        <v>336.666</v>
      </c>
      <c r="F418" s="610">
        <v>1.554</v>
      </c>
      <c r="G418" s="610">
        <v>5.3849999999999998</v>
      </c>
      <c r="H418" s="610">
        <v>32.274000000000001</v>
      </c>
      <c r="I418" s="610">
        <v>39.213000000000001</v>
      </c>
      <c r="J418" s="610">
        <v>375.88</v>
      </c>
      <c r="K418" s="610">
        <v>328.392</v>
      </c>
      <c r="L418" s="610">
        <v>695.86300000000006</v>
      </c>
      <c r="M418" s="610">
        <v>1400.134</v>
      </c>
    </row>
    <row r="419" spans="1:13" x14ac:dyDescent="0.2">
      <c r="A419" s="622">
        <v>39022</v>
      </c>
      <c r="B419" s="610">
        <v>0.64</v>
      </c>
      <c r="C419" s="610">
        <v>423.51</v>
      </c>
      <c r="D419" s="610">
        <v>94.834999999999994</v>
      </c>
      <c r="E419" s="610">
        <v>518.98400000000004</v>
      </c>
      <c r="F419" s="610">
        <v>1.504</v>
      </c>
      <c r="G419" s="610">
        <v>5.2110000000000003</v>
      </c>
      <c r="H419" s="610">
        <v>31.233000000000001</v>
      </c>
      <c r="I419" s="610">
        <v>37.948</v>
      </c>
      <c r="J419" s="610">
        <v>556.93299999999999</v>
      </c>
      <c r="K419" s="610">
        <v>323.60399999999998</v>
      </c>
      <c r="L419" s="610">
        <v>705.24300000000005</v>
      </c>
      <c r="M419" s="610">
        <v>1585.78</v>
      </c>
    </row>
    <row r="420" spans="1:13" x14ac:dyDescent="0.2">
      <c r="A420" s="622">
        <v>39052</v>
      </c>
      <c r="B420" s="610">
        <v>0.73499999999999999</v>
      </c>
      <c r="C420" s="610">
        <v>638.99</v>
      </c>
      <c r="D420" s="610">
        <v>115.348</v>
      </c>
      <c r="E420" s="610">
        <v>755.07299999999998</v>
      </c>
      <c r="F420" s="610">
        <v>1.554</v>
      </c>
      <c r="G420" s="610">
        <v>5.3849999999999998</v>
      </c>
      <c r="H420" s="610">
        <v>32.274000000000001</v>
      </c>
      <c r="I420" s="610">
        <v>39.213000000000001</v>
      </c>
      <c r="J420" s="610">
        <v>794.28599999999994</v>
      </c>
      <c r="K420" s="610">
        <v>391.976</v>
      </c>
      <c r="L420" s="610">
        <v>866.02300000000002</v>
      </c>
      <c r="M420" s="610">
        <v>2052.2849999999999</v>
      </c>
    </row>
    <row r="421" spans="1:13" x14ac:dyDescent="0.2">
      <c r="A421" s="622">
        <v>39083</v>
      </c>
      <c r="B421" s="610">
        <v>0.81499999999999995</v>
      </c>
      <c r="C421" s="610">
        <v>822.54300000000001</v>
      </c>
      <c r="D421" s="610">
        <v>131.28399999999999</v>
      </c>
      <c r="E421" s="610">
        <v>954.64200000000005</v>
      </c>
      <c r="F421" s="610">
        <v>1.8680000000000001</v>
      </c>
      <c r="G421" s="610">
        <v>5.9119999999999999</v>
      </c>
      <c r="H421" s="610">
        <v>35.670999999999999</v>
      </c>
      <c r="I421" s="610">
        <v>43.451999999999998</v>
      </c>
      <c r="J421" s="610">
        <v>998.09400000000005</v>
      </c>
      <c r="K421" s="610">
        <v>427.47699999999998</v>
      </c>
      <c r="L421" s="610">
        <v>948.029</v>
      </c>
      <c r="M421" s="610">
        <v>2373.5990000000002</v>
      </c>
    </row>
    <row r="422" spans="1:13" x14ac:dyDescent="0.2">
      <c r="A422" s="622">
        <v>39114</v>
      </c>
      <c r="B422" s="610">
        <v>0.79100000000000004</v>
      </c>
      <c r="C422" s="610">
        <v>921.64099999999996</v>
      </c>
      <c r="D422" s="610">
        <v>134.70099999999999</v>
      </c>
      <c r="E422" s="610">
        <v>1057.1320000000001</v>
      </c>
      <c r="F422" s="610">
        <v>1.6879999999999999</v>
      </c>
      <c r="G422" s="610">
        <v>5.34</v>
      </c>
      <c r="H422" s="610">
        <v>32.219000000000001</v>
      </c>
      <c r="I422" s="610">
        <v>39.247</v>
      </c>
      <c r="J422" s="610">
        <v>1096.3789999999999</v>
      </c>
      <c r="K422" s="610">
        <v>414.43599999999998</v>
      </c>
      <c r="L422" s="610">
        <v>851.56399999999996</v>
      </c>
      <c r="M422" s="610">
        <v>2362.3789999999999</v>
      </c>
    </row>
    <row r="423" spans="1:13" x14ac:dyDescent="0.2">
      <c r="A423" s="622">
        <v>39142</v>
      </c>
      <c r="B423" s="610">
        <v>0.72799999999999998</v>
      </c>
      <c r="C423" s="610">
        <v>631.26599999999996</v>
      </c>
      <c r="D423" s="610">
        <v>127.193</v>
      </c>
      <c r="E423" s="610">
        <v>759.18700000000001</v>
      </c>
      <c r="F423" s="610">
        <v>1.8680000000000001</v>
      </c>
      <c r="G423" s="610">
        <v>5.9119999999999999</v>
      </c>
      <c r="H423" s="610">
        <v>35.670999999999999</v>
      </c>
      <c r="I423" s="610">
        <v>43.451999999999998</v>
      </c>
      <c r="J423" s="610">
        <v>802.63800000000003</v>
      </c>
      <c r="K423" s="610">
        <v>360.63099999999997</v>
      </c>
      <c r="L423" s="610">
        <v>763.67899999999997</v>
      </c>
      <c r="M423" s="610">
        <v>1926.9480000000001</v>
      </c>
    </row>
    <row r="424" spans="1:13" x14ac:dyDescent="0.2">
      <c r="A424" s="622">
        <v>39173</v>
      </c>
      <c r="B424" s="610">
        <v>0.53300000000000003</v>
      </c>
      <c r="C424" s="610">
        <v>417.44799999999998</v>
      </c>
      <c r="D424" s="610">
        <v>87.076999999999998</v>
      </c>
      <c r="E424" s="610">
        <v>505.05700000000002</v>
      </c>
      <c r="F424" s="610">
        <v>1.8080000000000001</v>
      </c>
      <c r="G424" s="610">
        <v>5.7210000000000001</v>
      </c>
      <c r="H424" s="610">
        <v>34.521000000000001</v>
      </c>
      <c r="I424" s="610">
        <v>42.05</v>
      </c>
      <c r="J424" s="610">
        <v>547.10799999999995</v>
      </c>
      <c r="K424" s="610">
        <v>308.04199999999997</v>
      </c>
      <c r="L424" s="610">
        <v>657.04</v>
      </c>
      <c r="M424" s="610">
        <v>1512.19</v>
      </c>
    </row>
    <row r="425" spans="1:13" x14ac:dyDescent="0.2">
      <c r="A425" s="622">
        <v>39203</v>
      </c>
      <c r="B425" s="610">
        <v>0.52200000000000002</v>
      </c>
      <c r="C425" s="610">
        <v>220.934</v>
      </c>
      <c r="D425" s="610">
        <v>72.744</v>
      </c>
      <c r="E425" s="610">
        <v>294.19900000000001</v>
      </c>
      <c r="F425" s="610">
        <v>1.8680000000000001</v>
      </c>
      <c r="G425" s="610">
        <v>5.9119999999999999</v>
      </c>
      <c r="H425" s="610">
        <v>35.670999999999999</v>
      </c>
      <c r="I425" s="610">
        <v>43.451999999999998</v>
      </c>
      <c r="J425" s="610">
        <v>337.65100000000001</v>
      </c>
      <c r="K425" s="610">
        <v>328.87900000000002</v>
      </c>
      <c r="L425" s="610">
        <v>727.00699999999995</v>
      </c>
      <c r="M425" s="610">
        <v>1393.537</v>
      </c>
    </row>
    <row r="426" spans="1:13" x14ac:dyDescent="0.2">
      <c r="A426" s="622">
        <v>39234</v>
      </c>
      <c r="B426" s="610">
        <v>0.501</v>
      </c>
      <c r="C426" s="610">
        <v>140.352</v>
      </c>
      <c r="D426" s="610">
        <v>77.542000000000002</v>
      </c>
      <c r="E426" s="610">
        <v>218.39599999999999</v>
      </c>
      <c r="F426" s="610">
        <v>1.8080000000000001</v>
      </c>
      <c r="G426" s="610">
        <v>5.7210000000000001</v>
      </c>
      <c r="H426" s="610">
        <v>34.521000000000001</v>
      </c>
      <c r="I426" s="610">
        <v>42.05</v>
      </c>
      <c r="J426" s="610">
        <v>260.44600000000003</v>
      </c>
      <c r="K426" s="610">
        <v>400.62900000000002</v>
      </c>
      <c r="L426" s="610">
        <v>878.66700000000003</v>
      </c>
      <c r="M426" s="610">
        <v>1539.742</v>
      </c>
    </row>
    <row r="427" spans="1:13" x14ac:dyDescent="0.2">
      <c r="A427" s="622">
        <v>39264</v>
      </c>
      <c r="B427" s="610">
        <v>0.51300000000000001</v>
      </c>
      <c r="C427" s="610">
        <v>120.384</v>
      </c>
      <c r="D427" s="610">
        <v>78.004999999999995</v>
      </c>
      <c r="E427" s="610">
        <v>198.90299999999999</v>
      </c>
      <c r="F427" s="610">
        <v>1.8680000000000001</v>
      </c>
      <c r="G427" s="610">
        <v>5.9119999999999999</v>
      </c>
      <c r="H427" s="610">
        <v>35.670999999999999</v>
      </c>
      <c r="I427" s="610">
        <v>43.451999999999998</v>
      </c>
      <c r="J427" s="610">
        <v>242.35499999999999</v>
      </c>
      <c r="K427" s="610">
        <v>474.36</v>
      </c>
      <c r="L427" s="610">
        <v>1033.4970000000001</v>
      </c>
      <c r="M427" s="610">
        <v>1750.212</v>
      </c>
    </row>
    <row r="428" spans="1:13" x14ac:dyDescent="0.2">
      <c r="A428" s="622">
        <v>39295</v>
      </c>
      <c r="B428" s="610">
        <v>0.54900000000000004</v>
      </c>
      <c r="C428" s="610">
        <v>114.68</v>
      </c>
      <c r="D428" s="610">
        <v>85.328999999999994</v>
      </c>
      <c r="E428" s="610">
        <v>200.559</v>
      </c>
      <c r="F428" s="610">
        <v>1.8680000000000001</v>
      </c>
      <c r="G428" s="610">
        <v>5.9119999999999999</v>
      </c>
      <c r="H428" s="610">
        <v>35.670999999999999</v>
      </c>
      <c r="I428" s="610">
        <v>43.451999999999998</v>
      </c>
      <c r="J428" s="610">
        <v>244.011</v>
      </c>
      <c r="K428" s="610">
        <v>512.14599999999996</v>
      </c>
      <c r="L428" s="610">
        <v>1130.241</v>
      </c>
      <c r="M428" s="610">
        <v>1886.3979999999999</v>
      </c>
    </row>
    <row r="429" spans="1:13" x14ac:dyDescent="0.2">
      <c r="A429" s="622">
        <v>39326</v>
      </c>
      <c r="B429" s="610">
        <v>0.49399999999999999</v>
      </c>
      <c r="C429" s="610">
        <v>119.134</v>
      </c>
      <c r="D429" s="610">
        <v>86.040999999999997</v>
      </c>
      <c r="E429" s="610">
        <v>205.66900000000001</v>
      </c>
      <c r="F429" s="610">
        <v>1.8080000000000001</v>
      </c>
      <c r="G429" s="610">
        <v>5.7210000000000001</v>
      </c>
      <c r="H429" s="610">
        <v>34.521000000000001</v>
      </c>
      <c r="I429" s="610">
        <v>42.05</v>
      </c>
      <c r="J429" s="610">
        <v>247.71899999999999</v>
      </c>
      <c r="K429" s="610">
        <v>441.89499999999998</v>
      </c>
      <c r="L429" s="610">
        <v>875.92399999999998</v>
      </c>
      <c r="M429" s="610">
        <v>1565.538</v>
      </c>
    </row>
    <row r="430" spans="1:13" x14ac:dyDescent="0.2">
      <c r="A430" s="622">
        <v>39356</v>
      </c>
      <c r="B430" s="610">
        <v>0.67100000000000004</v>
      </c>
      <c r="C430" s="610">
        <v>178.34100000000001</v>
      </c>
      <c r="D430" s="610">
        <v>96.384</v>
      </c>
      <c r="E430" s="610">
        <v>275.39600000000002</v>
      </c>
      <c r="F430" s="610">
        <v>1.8680000000000001</v>
      </c>
      <c r="G430" s="610">
        <v>5.9119999999999999</v>
      </c>
      <c r="H430" s="610">
        <v>35.670999999999999</v>
      </c>
      <c r="I430" s="610">
        <v>43.451999999999998</v>
      </c>
      <c r="J430" s="610">
        <v>318.84800000000001</v>
      </c>
      <c r="K430" s="610">
        <v>354.00799999999998</v>
      </c>
      <c r="L430" s="610">
        <v>729.83</v>
      </c>
      <c r="M430" s="610">
        <v>1402.6869999999999</v>
      </c>
    </row>
    <row r="431" spans="1:13" x14ac:dyDescent="0.2">
      <c r="A431" s="622">
        <v>39387</v>
      </c>
      <c r="B431" s="610">
        <v>0.79900000000000004</v>
      </c>
      <c r="C431" s="610">
        <v>414.96699999999998</v>
      </c>
      <c r="D431" s="610">
        <v>116.678</v>
      </c>
      <c r="E431" s="610">
        <v>532.44399999999996</v>
      </c>
      <c r="F431" s="610">
        <v>1.8080000000000001</v>
      </c>
      <c r="G431" s="610">
        <v>5.7210000000000001</v>
      </c>
      <c r="H431" s="610">
        <v>34.521000000000001</v>
      </c>
      <c r="I431" s="610">
        <v>42.05</v>
      </c>
      <c r="J431" s="610">
        <v>574.49400000000003</v>
      </c>
      <c r="K431" s="610">
        <v>327.22699999999998</v>
      </c>
      <c r="L431" s="610">
        <v>695.01599999999996</v>
      </c>
      <c r="M431" s="610">
        <v>1596.7370000000001</v>
      </c>
    </row>
    <row r="432" spans="1:13" x14ac:dyDescent="0.2">
      <c r="A432" s="622">
        <v>39417</v>
      </c>
      <c r="B432" s="610">
        <v>0.86499999999999999</v>
      </c>
      <c r="C432" s="610">
        <v>734.80600000000004</v>
      </c>
      <c r="D432" s="610">
        <v>160.672</v>
      </c>
      <c r="E432" s="610">
        <v>896.34199999999998</v>
      </c>
      <c r="F432" s="610">
        <v>1.8680000000000001</v>
      </c>
      <c r="G432" s="610">
        <v>5.9119999999999999</v>
      </c>
      <c r="H432" s="610">
        <v>35.670999999999999</v>
      </c>
      <c r="I432" s="610">
        <v>43.451999999999998</v>
      </c>
      <c r="J432" s="610">
        <v>939.79399999999998</v>
      </c>
      <c r="K432" s="610">
        <v>400.596</v>
      </c>
      <c r="L432" s="610">
        <v>894.78099999999995</v>
      </c>
      <c r="M432" s="610">
        <v>2235.1709999999998</v>
      </c>
    </row>
    <row r="433" spans="1:13" x14ac:dyDescent="0.2">
      <c r="A433" s="622">
        <v>39448</v>
      </c>
      <c r="B433" s="610" t="s">
        <v>930</v>
      </c>
      <c r="C433" s="610">
        <v>905.69100000000003</v>
      </c>
      <c r="D433" s="610">
        <v>165.28899999999999</v>
      </c>
      <c r="E433" s="610">
        <v>1070.98</v>
      </c>
      <c r="F433" s="610">
        <v>2.2360000000000002</v>
      </c>
      <c r="G433" s="610">
        <v>6.7969999999999997</v>
      </c>
      <c r="H433" s="610">
        <v>39.808999999999997</v>
      </c>
      <c r="I433" s="610">
        <v>48.841999999999999</v>
      </c>
      <c r="J433" s="610">
        <v>1119.8219999999999</v>
      </c>
      <c r="K433" s="610">
        <v>453.58499999999998</v>
      </c>
      <c r="L433" s="610">
        <v>970.85199999999998</v>
      </c>
      <c r="M433" s="610">
        <v>2544.259</v>
      </c>
    </row>
    <row r="434" spans="1:13" x14ac:dyDescent="0.2">
      <c r="A434" s="622">
        <v>39479</v>
      </c>
      <c r="B434" s="610" t="s">
        <v>930</v>
      </c>
      <c r="C434" s="610">
        <v>838.63499999999999</v>
      </c>
      <c r="D434" s="610">
        <v>157.34700000000001</v>
      </c>
      <c r="E434" s="610">
        <v>995.98099999999999</v>
      </c>
      <c r="F434" s="610">
        <v>2.0920000000000001</v>
      </c>
      <c r="G434" s="610">
        <v>6.359</v>
      </c>
      <c r="H434" s="610">
        <v>37.24</v>
      </c>
      <c r="I434" s="610">
        <v>45.691000000000003</v>
      </c>
      <c r="J434" s="610">
        <v>1041.672</v>
      </c>
      <c r="K434" s="610">
        <v>404.22199999999998</v>
      </c>
      <c r="L434" s="610">
        <v>820.26900000000001</v>
      </c>
      <c r="M434" s="610">
        <v>2266.163</v>
      </c>
    </row>
    <row r="435" spans="1:13" x14ac:dyDescent="0.2">
      <c r="A435" s="622">
        <v>39508</v>
      </c>
      <c r="B435" s="610" t="s">
        <v>930</v>
      </c>
      <c r="C435" s="610">
        <v>672.31700000000001</v>
      </c>
      <c r="D435" s="610">
        <v>132.387</v>
      </c>
      <c r="E435" s="610">
        <v>804.70399999999995</v>
      </c>
      <c r="F435" s="610">
        <v>2.2360000000000002</v>
      </c>
      <c r="G435" s="610">
        <v>6.7969999999999997</v>
      </c>
      <c r="H435" s="610">
        <v>39.808999999999997</v>
      </c>
      <c r="I435" s="610">
        <v>48.841999999999999</v>
      </c>
      <c r="J435" s="610">
        <v>853.54600000000005</v>
      </c>
      <c r="K435" s="610">
        <v>365.27800000000002</v>
      </c>
      <c r="L435" s="610">
        <v>774.6</v>
      </c>
      <c r="M435" s="610">
        <v>1993.424</v>
      </c>
    </row>
    <row r="436" spans="1:13" x14ac:dyDescent="0.2">
      <c r="A436" s="622">
        <v>39539</v>
      </c>
      <c r="B436" s="610" t="s">
        <v>930</v>
      </c>
      <c r="C436" s="610">
        <v>397.74900000000002</v>
      </c>
      <c r="D436" s="610">
        <v>101.56399999999999</v>
      </c>
      <c r="E436" s="610">
        <v>499.31299999999999</v>
      </c>
      <c r="F436" s="610">
        <v>2.1640000000000001</v>
      </c>
      <c r="G436" s="610">
        <v>6.5780000000000003</v>
      </c>
      <c r="H436" s="610">
        <v>38.524999999999999</v>
      </c>
      <c r="I436" s="610">
        <v>47.265999999999998</v>
      </c>
      <c r="J436" s="610">
        <v>546.57899999999995</v>
      </c>
      <c r="K436" s="610">
        <v>313.82499999999999</v>
      </c>
      <c r="L436" s="610">
        <v>662.75199999999995</v>
      </c>
      <c r="M436" s="610">
        <v>1523.1559999999999</v>
      </c>
    </row>
    <row r="437" spans="1:13" x14ac:dyDescent="0.2">
      <c r="A437" s="622">
        <v>39569</v>
      </c>
      <c r="B437" s="610" t="s">
        <v>930</v>
      </c>
      <c r="C437" s="610">
        <v>235.58600000000001</v>
      </c>
      <c r="D437" s="610">
        <v>87.686999999999998</v>
      </c>
      <c r="E437" s="610">
        <v>323.27300000000002</v>
      </c>
      <c r="F437" s="610">
        <v>2.2360000000000002</v>
      </c>
      <c r="G437" s="610">
        <v>6.7969999999999997</v>
      </c>
      <c r="H437" s="610">
        <v>39.808999999999997</v>
      </c>
      <c r="I437" s="610">
        <v>48.841999999999999</v>
      </c>
      <c r="J437" s="610">
        <v>372.11500000000001</v>
      </c>
      <c r="K437" s="610">
        <v>313.96600000000001</v>
      </c>
      <c r="L437" s="610">
        <v>698.58299999999997</v>
      </c>
      <c r="M437" s="610">
        <v>1384.665</v>
      </c>
    </row>
    <row r="438" spans="1:13" x14ac:dyDescent="0.2">
      <c r="A438" s="622">
        <v>39600</v>
      </c>
      <c r="B438" s="610" t="s">
        <v>930</v>
      </c>
      <c r="C438" s="610">
        <v>147.69300000000001</v>
      </c>
      <c r="D438" s="610">
        <v>90.424999999999997</v>
      </c>
      <c r="E438" s="610">
        <v>238.11799999999999</v>
      </c>
      <c r="F438" s="610">
        <v>2.1640000000000001</v>
      </c>
      <c r="G438" s="610">
        <v>6.5780000000000003</v>
      </c>
      <c r="H438" s="610">
        <v>38.524999999999999</v>
      </c>
      <c r="I438" s="610">
        <v>47.265999999999998</v>
      </c>
      <c r="J438" s="610">
        <v>285.38400000000001</v>
      </c>
      <c r="K438" s="610">
        <v>413.31900000000002</v>
      </c>
      <c r="L438" s="610">
        <v>924.69399999999996</v>
      </c>
      <c r="M438" s="610">
        <v>1623.3969999999999</v>
      </c>
    </row>
    <row r="439" spans="1:13" x14ac:dyDescent="0.2">
      <c r="A439" s="622">
        <v>39630</v>
      </c>
      <c r="B439" s="610" t="s">
        <v>930</v>
      </c>
      <c r="C439" s="610">
        <v>121.19499999999999</v>
      </c>
      <c r="D439" s="610">
        <v>90.680999999999997</v>
      </c>
      <c r="E439" s="610">
        <v>211.876</v>
      </c>
      <c r="F439" s="610">
        <v>2.2360000000000002</v>
      </c>
      <c r="G439" s="610">
        <v>6.7969999999999997</v>
      </c>
      <c r="H439" s="610">
        <v>39.808999999999997</v>
      </c>
      <c r="I439" s="610">
        <v>48.841999999999999</v>
      </c>
      <c r="J439" s="610">
        <v>260.71800000000002</v>
      </c>
      <c r="K439" s="610">
        <v>488.83499999999998</v>
      </c>
      <c r="L439" s="610">
        <v>1066.1859999999999</v>
      </c>
      <c r="M439" s="610">
        <v>1815.739</v>
      </c>
    </row>
    <row r="440" spans="1:13" x14ac:dyDescent="0.2">
      <c r="A440" s="622">
        <v>39661</v>
      </c>
      <c r="B440" s="610" t="s">
        <v>930</v>
      </c>
      <c r="C440" s="610">
        <v>113.899</v>
      </c>
      <c r="D440" s="610">
        <v>86.06</v>
      </c>
      <c r="E440" s="610">
        <v>199.959</v>
      </c>
      <c r="F440" s="610">
        <v>2.2360000000000002</v>
      </c>
      <c r="G440" s="610">
        <v>6.7969999999999997</v>
      </c>
      <c r="H440" s="610">
        <v>39.808999999999997</v>
      </c>
      <c r="I440" s="610">
        <v>48.841999999999999</v>
      </c>
      <c r="J440" s="610">
        <v>248.80099999999999</v>
      </c>
      <c r="K440" s="610">
        <v>473.464</v>
      </c>
      <c r="L440" s="610">
        <v>1013.275</v>
      </c>
      <c r="M440" s="610">
        <v>1735.54</v>
      </c>
    </row>
    <row r="441" spans="1:13" x14ac:dyDescent="0.2">
      <c r="A441" s="622">
        <v>39692</v>
      </c>
      <c r="B441" s="610" t="s">
        <v>930</v>
      </c>
      <c r="C441" s="610">
        <v>120.878</v>
      </c>
      <c r="D441" s="610">
        <v>76.063000000000002</v>
      </c>
      <c r="E441" s="610">
        <v>196.941</v>
      </c>
      <c r="F441" s="610">
        <v>2.1640000000000001</v>
      </c>
      <c r="G441" s="610">
        <v>6.5780000000000003</v>
      </c>
      <c r="H441" s="610">
        <v>38.524999999999999</v>
      </c>
      <c r="I441" s="610">
        <v>47.265999999999998</v>
      </c>
      <c r="J441" s="610">
        <v>244.20699999999999</v>
      </c>
      <c r="K441" s="610">
        <v>401.21300000000002</v>
      </c>
      <c r="L441" s="610">
        <v>799.024</v>
      </c>
      <c r="M441" s="610">
        <v>1444.4449999999999</v>
      </c>
    </row>
    <row r="442" spans="1:13" x14ac:dyDescent="0.2">
      <c r="A442" s="622">
        <v>39722</v>
      </c>
      <c r="B442" s="610" t="s">
        <v>930</v>
      </c>
      <c r="C442" s="610">
        <v>223.184</v>
      </c>
      <c r="D442" s="610">
        <v>93.150999999999996</v>
      </c>
      <c r="E442" s="610">
        <v>316.33499999999998</v>
      </c>
      <c r="F442" s="610">
        <v>2.2360000000000002</v>
      </c>
      <c r="G442" s="610">
        <v>6.7969999999999997</v>
      </c>
      <c r="H442" s="610">
        <v>39.808999999999997</v>
      </c>
      <c r="I442" s="610">
        <v>48.841999999999999</v>
      </c>
      <c r="J442" s="610">
        <v>365.17700000000002</v>
      </c>
      <c r="K442" s="610">
        <v>327.86799999999999</v>
      </c>
      <c r="L442" s="610">
        <v>685.19299999999998</v>
      </c>
      <c r="M442" s="610">
        <v>1378.2380000000001</v>
      </c>
    </row>
    <row r="443" spans="1:13" x14ac:dyDescent="0.2">
      <c r="A443" s="622">
        <v>39753</v>
      </c>
      <c r="B443" s="610" t="s">
        <v>930</v>
      </c>
      <c r="C443" s="610">
        <v>443.75299999999999</v>
      </c>
      <c r="D443" s="610">
        <v>104.49299999999999</v>
      </c>
      <c r="E443" s="610">
        <v>548.24599999999998</v>
      </c>
      <c r="F443" s="610">
        <v>2.1640000000000001</v>
      </c>
      <c r="G443" s="610">
        <v>6.5780000000000003</v>
      </c>
      <c r="H443" s="610">
        <v>38.524999999999999</v>
      </c>
      <c r="I443" s="610">
        <v>47.265999999999998</v>
      </c>
      <c r="J443" s="610">
        <v>595.51300000000003</v>
      </c>
      <c r="K443" s="610">
        <v>326.41000000000003</v>
      </c>
      <c r="L443" s="610">
        <v>710.89200000000005</v>
      </c>
      <c r="M443" s="610">
        <v>1632.8140000000001</v>
      </c>
    </row>
    <row r="444" spans="1:13" x14ac:dyDescent="0.2">
      <c r="A444" s="622">
        <v>39783</v>
      </c>
      <c r="B444" s="610" t="s">
        <v>930</v>
      </c>
      <c r="C444" s="610">
        <v>790.83</v>
      </c>
      <c r="D444" s="610">
        <v>144.48099999999999</v>
      </c>
      <c r="E444" s="610">
        <v>935.31100000000004</v>
      </c>
      <c r="F444" s="610">
        <v>2.2360000000000002</v>
      </c>
      <c r="G444" s="610">
        <v>6.7969999999999997</v>
      </c>
      <c r="H444" s="610">
        <v>39.808999999999997</v>
      </c>
      <c r="I444" s="610">
        <v>48.841999999999999</v>
      </c>
      <c r="J444" s="610">
        <v>984.15300000000002</v>
      </c>
      <c r="K444" s="610">
        <v>426.50900000000001</v>
      </c>
      <c r="L444" s="610">
        <v>944.29399999999998</v>
      </c>
      <c r="M444" s="610">
        <v>2354.9569999999999</v>
      </c>
    </row>
    <row r="445" spans="1:13" x14ac:dyDescent="0.2">
      <c r="A445" s="622">
        <v>39814</v>
      </c>
      <c r="B445" s="610" t="s">
        <v>930</v>
      </c>
      <c r="C445" s="610">
        <v>969.274</v>
      </c>
      <c r="D445" s="610">
        <v>131.678</v>
      </c>
      <c r="E445" s="610">
        <v>1100.952</v>
      </c>
      <c r="F445" s="610">
        <v>2.786</v>
      </c>
      <c r="G445" s="610">
        <v>7.5650000000000004</v>
      </c>
      <c r="H445" s="610">
        <v>42.466000000000001</v>
      </c>
      <c r="I445" s="610">
        <v>52.816000000000003</v>
      </c>
      <c r="J445" s="610">
        <v>1153.768</v>
      </c>
      <c r="K445" s="610">
        <v>464.30399999999997</v>
      </c>
      <c r="L445" s="610">
        <v>994.96400000000006</v>
      </c>
      <c r="M445" s="610">
        <v>2613.0369999999998</v>
      </c>
    </row>
    <row r="446" spans="1:13" x14ac:dyDescent="0.2">
      <c r="A446" s="622">
        <v>39845</v>
      </c>
      <c r="B446" s="610" t="s">
        <v>930</v>
      </c>
      <c r="C446" s="610">
        <v>773.40499999999997</v>
      </c>
      <c r="D446" s="610">
        <v>114.29600000000001</v>
      </c>
      <c r="E446" s="610">
        <v>887.70100000000002</v>
      </c>
      <c r="F446" s="610">
        <v>2.516</v>
      </c>
      <c r="G446" s="610">
        <v>6.8330000000000002</v>
      </c>
      <c r="H446" s="610">
        <v>38.356000000000002</v>
      </c>
      <c r="I446" s="610">
        <v>47.704999999999998</v>
      </c>
      <c r="J446" s="610">
        <v>935.40599999999995</v>
      </c>
      <c r="K446" s="610">
        <v>394.20699999999999</v>
      </c>
      <c r="L446" s="610">
        <v>774.27700000000004</v>
      </c>
      <c r="M446" s="610">
        <v>2103.8910000000001</v>
      </c>
    </row>
    <row r="447" spans="1:13" x14ac:dyDescent="0.2">
      <c r="A447" s="622">
        <v>39873</v>
      </c>
      <c r="B447" s="610" t="s">
        <v>930</v>
      </c>
      <c r="C447" s="610">
        <v>613.59100000000001</v>
      </c>
      <c r="D447" s="610">
        <v>111.527</v>
      </c>
      <c r="E447" s="610">
        <v>725.11900000000003</v>
      </c>
      <c r="F447" s="610">
        <v>2.786</v>
      </c>
      <c r="G447" s="610">
        <v>7.5650000000000004</v>
      </c>
      <c r="H447" s="610">
        <v>42.466000000000001</v>
      </c>
      <c r="I447" s="610">
        <v>52.816000000000003</v>
      </c>
      <c r="J447" s="610">
        <v>777.93499999999995</v>
      </c>
      <c r="K447" s="610">
        <v>363.52699999999999</v>
      </c>
      <c r="L447" s="610">
        <v>758.46799999999996</v>
      </c>
      <c r="M447" s="610">
        <v>1899.93</v>
      </c>
    </row>
    <row r="448" spans="1:13" x14ac:dyDescent="0.2">
      <c r="A448" s="622">
        <v>39904</v>
      </c>
      <c r="B448" s="610" t="s">
        <v>930</v>
      </c>
      <c r="C448" s="610">
        <v>398.74400000000003</v>
      </c>
      <c r="D448" s="610">
        <v>91.888000000000005</v>
      </c>
      <c r="E448" s="610">
        <v>490.63299999999998</v>
      </c>
      <c r="F448" s="610">
        <v>2.6960000000000002</v>
      </c>
      <c r="G448" s="610">
        <v>7.3209999999999997</v>
      </c>
      <c r="H448" s="610">
        <v>41.095999999999997</v>
      </c>
      <c r="I448" s="610">
        <v>51.112000000000002</v>
      </c>
      <c r="J448" s="610">
        <v>541.745</v>
      </c>
      <c r="K448" s="610">
        <v>312.10500000000002</v>
      </c>
      <c r="L448" s="610">
        <v>649.995</v>
      </c>
      <c r="M448" s="610">
        <v>1503.845</v>
      </c>
    </row>
    <row r="449" spans="1:13" x14ac:dyDescent="0.2">
      <c r="A449" s="622">
        <v>39934</v>
      </c>
      <c r="B449" s="610" t="s">
        <v>930</v>
      </c>
      <c r="C449" s="610">
        <v>205.63399999999999</v>
      </c>
      <c r="D449" s="610">
        <v>75.787000000000006</v>
      </c>
      <c r="E449" s="610">
        <v>281.42099999999999</v>
      </c>
      <c r="F449" s="610">
        <v>2.786</v>
      </c>
      <c r="G449" s="610">
        <v>7.5650000000000004</v>
      </c>
      <c r="H449" s="610">
        <v>42.466000000000001</v>
      </c>
      <c r="I449" s="610">
        <v>52.816000000000003</v>
      </c>
      <c r="J449" s="610">
        <v>334.23700000000002</v>
      </c>
      <c r="K449" s="610">
        <v>321.34399999999999</v>
      </c>
      <c r="L449" s="610">
        <v>712.83199999999999</v>
      </c>
      <c r="M449" s="610">
        <v>1368.412</v>
      </c>
    </row>
    <row r="450" spans="1:13" x14ac:dyDescent="0.2">
      <c r="A450" s="622">
        <v>39965</v>
      </c>
      <c r="B450" s="610" t="s">
        <v>930</v>
      </c>
      <c r="C450" s="610">
        <v>144.08199999999999</v>
      </c>
      <c r="D450" s="610">
        <v>70.578000000000003</v>
      </c>
      <c r="E450" s="610">
        <v>214.66</v>
      </c>
      <c r="F450" s="610">
        <v>2.6960000000000002</v>
      </c>
      <c r="G450" s="610">
        <v>7.3209999999999997</v>
      </c>
      <c r="H450" s="610">
        <v>41.095999999999997</v>
      </c>
      <c r="I450" s="610">
        <v>51.112000000000002</v>
      </c>
      <c r="J450" s="610">
        <v>265.77199999999999</v>
      </c>
      <c r="K450" s="610">
        <v>390.15199999999999</v>
      </c>
      <c r="L450" s="610">
        <v>869.23299999999995</v>
      </c>
      <c r="M450" s="610">
        <v>1525.1579999999999</v>
      </c>
    </row>
    <row r="451" spans="1:13" x14ac:dyDescent="0.2">
      <c r="A451" s="622">
        <v>39995</v>
      </c>
      <c r="B451" s="610" t="s">
        <v>930</v>
      </c>
      <c r="C451" s="610">
        <v>121.143</v>
      </c>
      <c r="D451" s="610">
        <v>77.241</v>
      </c>
      <c r="E451" s="610">
        <v>198.38399999999999</v>
      </c>
      <c r="F451" s="610">
        <v>2.786</v>
      </c>
      <c r="G451" s="610">
        <v>7.5650000000000004</v>
      </c>
      <c r="H451" s="610">
        <v>42.466000000000001</v>
      </c>
      <c r="I451" s="610">
        <v>52.816000000000003</v>
      </c>
      <c r="J451" s="610">
        <v>251.2</v>
      </c>
      <c r="K451" s="610">
        <v>469.76799999999997</v>
      </c>
      <c r="L451" s="610">
        <v>987.73199999999997</v>
      </c>
      <c r="M451" s="610">
        <v>1708.7</v>
      </c>
    </row>
    <row r="452" spans="1:13" x14ac:dyDescent="0.2">
      <c r="A452" s="622">
        <v>40026</v>
      </c>
      <c r="B452" s="610" t="s">
        <v>930</v>
      </c>
      <c r="C452" s="610">
        <v>113.863</v>
      </c>
      <c r="D452" s="610">
        <v>82.795000000000002</v>
      </c>
      <c r="E452" s="610">
        <v>196.65799999999999</v>
      </c>
      <c r="F452" s="610">
        <v>2.786</v>
      </c>
      <c r="G452" s="610">
        <v>7.5650000000000004</v>
      </c>
      <c r="H452" s="610">
        <v>42.466000000000001</v>
      </c>
      <c r="I452" s="610">
        <v>52.816000000000003</v>
      </c>
      <c r="J452" s="610">
        <v>249.47399999999999</v>
      </c>
      <c r="K452" s="610">
        <v>472.38200000000001</v>
      </c>
      <c r="L452" s="610">
        <v>993.45</v>
      </c>
      <c r="M452" s="610">
        <v>1715.307</v>
      </c>
    </row>
    <row r="453" spans="1:13" x14ac:dyDescent="0.2">
      <c r="A453" s="622">
        <v>40057</v>
      </c>
      <c r="B453" s="610" t="s">
        <v>930</v>
      </c>
      <c r="C453" s="610">
        <v>122.223</v>
      </c>
      <c r="D453" s="610">
        <v>85.85</v>
      </c>
      <c r="E453" s="610">
        <v>208.07400000000001</v>
      </c>
      <c r="F453" s="610">
        <v>2.6960000000000002</v>
      </c>
      <c r="G453" s="610">
        <v>7.3209999999999997</v>
      </c>
      <c r="H453" s="610">
        <v>41.095999999999997</v>
      </c>
      <c r="I453" s="610">
        <v>51.112000000000002</v>
      </c>
      <c r="J453" s="610">
        <v>259.18599999999998</v>
      </c>
      <c r="K453" s="610">
        <v>393.65100000000001</v>
      </c>
      <c r="L453" s="610">
        <v>767.22699999999998</v>
      </c>
      <c r="M453" s="610">
        <v>1420.0640000000001</v>
      </c>
    </row>
    <row r="454" spans="1:13" x14ac:dyDescent="0.2">
      <c r="A454" s="622">
        <v>40087</v>
      </c>
      <c r="B454" s="610" t="s">
        <v>930</v>
      </c>
      <c r="C454" s="610">
        <v>256.37</v>
      </c>
      <c r="D454" s="610">
        <v>92.073999999999998</v>
      </c>
      <c r="E454" s="610">
        <v>348.44400000000002</v>
      </c>
      <c r="F454" s="610">
        <v>2.786</v>
      </c>
      <c r="G454" s="610">
        <v>7.5650000000000004</v>
      </c>
      <c r="H454" s="610">
        <v>42.466000000000001</v>
      </c>
      <c r="I454" s="610">
        <v>52.816000000000003</v>
      </c>
      <c r="J454" s="610">
        <v>401.26</v>
      </c>
      <c r="K454" s="610">
        <v>336.15899999999999</v>
      </c>
      <c r="L454" s="610">
        <v>676.06399999999996</v>
      </c>
      <c r="M454" s="610">
        <v>1413.4839999999999</v>
      </c>
    </row>
    <row r="455" spans="1:13" x14ac:dyDescent="0.2">
      <c r="A455" s="622">
        <v>40118</v>
      </c>
      <c r="B455" s="610" t="s">
        <v>930</v>
      </c>
      <c r="C455" s="610">
        <v>384.63600000000002</v>
      </c>
      <c r="D455" s="610">
        <v>96.841999999999999</v>
      </c>
      <c r="E455" s="610">
        <v>481.47800000000001</v>
      </c>
      <c r="F455" s="610">
        <v>2.6960000000000002</v>
      </c>
      <c r="G455" s="610">
        <v>7.3209999999999997</v>
      </c>
      <c r="H455" s="610">
        <v>41.095999999999997</v>
      </c>
      <c r="I455" s="610">
        <v>51.112000000000002</v>
      </c>
      <c r="J455" s="610">
        <v>532.59</v>
      </c>
      <c r="K455" s="610">
        <v>316.36700000000002</v>
      </c>
      <c r="L455" s="610">
        <v>673.68399999999997</v>
      </c>
      <c r="M455" s="610">
        <v>1522.64</v>
      </c>
    </row>
    <row r="456" spans="1:13" x14ac:dyDescent="0.2">
      <c r="A456" s="622">
        <v>40148</v>
      </c>
      <c r="B456" s="610" t="s">
        <v>930</v>
      </c>
      <c r="C456" s="610">
        <v>781.54899999999998</v>
      </c>
      <c r="D456" s="610">
        <v>130.791</v>
      </c>
      <c r="E456" s="610">
        <v>912.34</v>
      </c>
      <c r="F456" s="610">
        <v>2.786</v>
      </c>
      <c r="G456" s="610">
        <v>7.5650000000000004</v>
      </c>
      <c r="H456" s="610">
        <v>42.466000000000001</v>
      </c>
      <c r="I456" s="610">
        <v>52.816000000000003</v>
      </c>
      <c r="J456" s="610">
        <v>965.15599999999995</v>
      </c>
      <c r="K456" s="610">
        <v>421.62200000000001</v>
      </c>
      <c r="L456" s="610">
        <v>931.16800000000001</v>
      </c>
      <c r="M456" s="610">
        <v>2317.9470000000001</v>
      </c>
    </row>
    <row r="457" spans="1:13" x14ac:dyDescent="0.2">
      <c r="A457" s="622">
        <v>40179</v>
      </c>
      <c r="B457" s="610" t="s">
        <v>930</v>
      </c>
      <c r="C457" s="610">
        <v>952.14</v>
      </c>
      <c r="D457" s="610">
        <v>137.333</v>
      </c>
      <c r="E457" s="610">
        <v>1089.473</v>
      </c>
      <c r="F457" s="610">
        <v>3.125</v>
      </c>
      <c r="G457" s="610">
        <v>9.6890000000000001</v>
      </c>
      <c r="H457" s="610">
        <v>37.369999999999997</v>
      </c>
      <c r="I457" s="610">
        <v>50.183999999999997</v>
      </c>
      <c r="J457" s="610">
        <v>1139.6569999999999</v>
      </c>
      <c r="K457" s="610">
        <v>503.26900000000001</v>
      </c>
      <c r="L457" s="610">
        <v>1045.413</v>
      </c>
      <c r="M457" s="610">
        <v>2688.34</v>
      </c>
    </row>
    <row r="458" spans="1:13" x14ac:dyDescent="0.2">
      <c r="A458" s="622">
        <v>40210</v>
      </c>
      <c r="B458" s="610" t="s">
        <v>930</v>
      </c>
      <c r="C458" s="610">
        <v>811.35</v>
      </c>
      <c r="D458" s="610">
        <v>125.92</v>
      </c>
      <c r="E458" s="610">
        <v>937.27</v>
      </c>
      <c r="F458" s="610">
        <v>2.823</v>
      </c>
      <c r="G458" s="610">
        <v>8.7509999999999994</v>
      </c>
      <c r="H458" s="610">
        <v>33.753</v>
      </c>
      <c r="I458" s="610">
        <v>45.326999999999998</v>
      </c>
      <c r="J458" s="610">
        <v>982.59799999999996</v>
      </c>
      <c r="K458" s="610">
        <v>419.13099999999997</v>
      </c>
      <c r="L458" s="610">
        <v>845.92399999999998</v>
      </c>
      <c r="M458" s="610">
        <v>2247.652</v>
      </c>
    </row>
    <row r="459" spans="1:13" x14ac:dyDescent="0.2">
      <c r="A459" s="622">
        <v>40238</v>
      </c>
      <c r="B459" s="610" t="s">
        <v>930</v>
      </c>
      <c r="C459" s="610">
        <v>590.94899999999996</v>
      </c>
      <c r="D459" s="610">
        <v>94.998999999999995</v>
      </c>
      <c r="E459" s="610">
        <v>685.94799999999998</v>
      </c>
      <c r="F459" s="610">
        <v>3.125</v>
      </c>
      <c r="G459" s="610">
        <v>9.6890000000000001</v>
      </c>
      <c r="H459" s="610">
        <v>37.369999999999997</v>
      </c>
      <c r="I459" s="610">
        <v>50.183999999999997</v>
      </c>
      <c r="J459" s="610">
        <v>736.13199999999995</v>
      </c>
      <c r="K459" s="610">
        <v>381.428</v>
      </c>
      <c r="L459" s="610">
        <v>768.28099999999995</v>
      </c>
      <c r="M459" s="610">
        <v>1885.8409999999999</v>
      </c>
    </row>
    <row r="460" spans="1:13" x14ac:dyDescent="0.2">
      <c r="A460" s="622">
        <v>40269</v>
      </c>
      <c r="B460" s="610" t="s">
        <v>930</v>
      </c>
      <c r="C460" s="610">
        <v>319.28399999999999</v>
      </c>
      <c r="D460" s="610">
        <v>70.971000000000004</v>
      </c>
      <c r="E460" s="610">
        <v>390.255</v>
      </c>
      <c r="F460" s="610">
        <v>3.0249999999999999</v>
      </c>
      <c r="G460" s="610">
        <v>9.3759999999999994</v>
      </c>
      <c r="H460" s="610">
        <v>36.164000000000001</v>
      </c>
      <c r="I460" s="610">
        <v>48.564999999999998</v>
      </c>
      <c r="J460" s="610">
        <v>438.82</v>
      </c>
      <c r="K460" s="610">
        <v>300.41500000000002</v>
      </c>
      <c r="L460" s="610">
        <v>607.92100000000005</v>
      </c>
      <c r="M460" s="610">
        <v>1347.1559999999999</v>
      </c>
    </row>
    <row r="461" spans="1:13" x14ac:dyDescent="0.2">
      <c r="A461" s="622">
        <v>40299</v>
      </c>
      <c r="B461" s="610" t="s">
        <v>930</v>
      </c>
      <c r="C461" s="610">
        <v>201.304</v>
      </c>
      <c r="D461" s="610">
        <v>76.635000000000005</v>
      </c>
      <c r="E461" s="610">
        <v>277.93900000000002</v>
      </c>
      <c r="F461" s="610">
        <v>3.125</v>
      </c>
      <c r="G461" s="610">
        <v>9.6890000000000001</v>
      </c>
      <c r="H461" s="610">
        <v>37.369999999999997</v>
      </c>
      <c r="I461" s="610">
        <v>50.183999999999997</v>
      </c>
      <c r="J461" s="610">
        <v>328.12299999999999</v>
      </c>
      <c r="K461" s="610">
        <v>323.60500000000002</v>
      </c>
      <c r="L461" s="610">
        <v>733.92499999999995</v>
      </c>
      <c r="M461" s="610">
        <v>1385.652</v>
      </c>
    </row>
    <row r="462" spans="1:13" x14ac:dyDescent="0.2">
      <c r="A462" s="622">
        <v>40330</v>
      </c>
      <c r="B462" s="610" t="s">
        <v>930</v>
      </c>
      <c r="C462" s="610">
        <v>136.64500000000001</v>
      </c>
      <c r="D462" s="610">
        <v>82.194999999999993</v>
      </c>
      <c r="E462" s="610">
        <v>218.84100000000001</v>
      </c>
      <c r="F462" s="610">
        <v>3.0249999999999999</v>
      </c>
      <c r="G462" s="610">
        <v>9.3759999999999994</v>
      </c>
      <c r="H462" s="610">
        <v>36.164000000000001</v>
      </c>
      <c r="I462" s="610">
        <v>48.564999999999998</v>
      </c>
      <c r="J462" s="610">
        <v>267.40600000000001</v>
      </c>
      <c r="K462" s="610">
        <v>435.01499999999999</v>
      </c>
      <c r="L462" s="610">
        <v>956.38499999999999</v>
      </c>
      <c r="M462" s="610">
        <v>1658.8050000000001</v>
      </c>
    </row>
    <row r="463" spans="1:13" x14ac:dyDescent="0.2">
      <c r="A463" s="622">
        <v>40360</v>
      </c>
      <c r="B463" s="610" t="s">
        <v>930</v>
      </c>
      <c r="C463" s="610">
        <v>113.49299999999999</v>
      </c>
      <c r="D463" s="610">
        <v>76.545000000000002</v>
      </c>
      <c r="E463" s="610">
        <v>190.03800000000001</v>
      </c>
      <c r="F463" s="610">
        <v>3.125</v>
      </c>
      <c r="G463" s="610">
        <v>9.6890000000000001</v>
      </c>
      <c r="H463" s="610">
        <v>37.369999999999997</v>
      </c>
      <c r="I463" s="610">
        <v>50.183999999999997</v>
      </c>
      <c r="J463" s="610">
        <v>240.22200000000001</v>
      </c>
      <c r="K463" s="610">
        <v>527.79600000000005</v>
      </c>
      <c r="L463" s="610">
        <v>1121.2809999999999</v>
      </c>
      <c r="M463" s="610">
        <v>1889.299</v>
      </c>
    </row>
    <row r="464" spans="1:13" x14ac:dyDescent="0.2">
      <c r="A464" s="622">
        <v>40391</v>
      </c>
      <c r="B464" s="610" t="s">
        <v>930</v>
      </c>
      <c r="C464" s="610">
        <v>109.18300000000001</v>
      </c>
      <c r="D464" s="610">
        <v>72.781000000000006</v>
      </c>
      <c r="E464" s="610">
        <v>181.964</v>
      </c>
      <c r="F464" s="610">
        <v>3.125</v>
      </c>
      <c r="G464" s="610">
        <v>9.6890000000000001</v>
      </c>
      <c r="H464" s="610">
        <v>37.369999999999997</v>
      </c>
      <c r="I464" s="610">
        <v>50.183999999999997</v>
      </c>
      <c r="J464" s="610">
        <v>232.148</v>
      </c>
      <c r="K464" s="610">
        <v>525.63</v>
      </c>
      <c r="L464" s="610">
        <v>1097.67</v>
      </c>
      <c r="M464" s="610">
        <v>1855.4480000000001</v>
      </c>
    </row>
    <row r="465" spans="1:13" x14ac:dyDescent="0.2">
      <c r="A465" s="622">
        <v>40422</v>
      </c>
      <c r="B465" s="610" t="s">
        <v>930</v>
      </c>
      <c r="C465" s="610">
        <v>119.562</v>
      </c>
      <c r="D465" s="610">
        <v>69.415999999999997</v>
      </c>
      <c r="E465" s="610">
        <v>188.97800000000001</v>
      </c>
      <c r="F465" s="610">
        <v>3.0249999999999999</v>
      </c>
      <c r="G465" s="610">
        <v>9.3759999999999994</v>
      </c>
      <c r="H465" s="610">
        <v>36.164000000000001</v>
      </c>
      <c r="I465" s="610">
        <v>48.564999999999998</v>
      </c>
      <c r="J465" s="610">
        <v>237.54300000000001</v>
      </c>
      <c r="K465" s="610">
        <v>425.07499999999999</v>
      </c>
      <c r="L465" s="610">
        <v>831.84299999999996</v>
      </c>
      <c r="M465" s="610">
        <v>1494.462</v>
      </c>
    </row>
    <row r="466" spans="1:13" x14ac:dyDescent="0.2">
      <c r="A466" s="622">
        <v>40452</v>
      </c>
      <c r="B466" s="610" t="s">
        <v>930</v>
      </c>
      <c r="C466" s="610">
        <v>205.44300000000001</v>
      </c>
      <c r="D466" s="610">
        <v>86.837000000000003</v>
      </c>
      <c r="E466" s="610">
        <v>292.279</v>
      </c>
      <c r="F466" s="610">
        <v>3.125</v>
      </c>
      <c r="G466" s="610">
        <v>9.6890000000000001</v>
      </c>
      <c r="H466" s="610">
        <v>37.369999999999997</v>
      </c>
      <c r="I466" s="610">
        <v>50.183999999999997</v>
      </c>
      <c r="J466" s="610">
        <v>342.46300000000002</v>
      </c>
      <c r="K466" s="610">
        <v>329.9</v>
      </c>
      <c r="L466" s="610">
        <v>658.31200000000001</v>
      </c>
      <c r="M466" s="610">
        <v>1330.675</v>
      </c>
    </row>
    <row r="467" spans="1:13" x14ac:dyDescent="0.2">
      <c r="A467" s="622">
        <v>40483</v>
      </c>
      <c r="B467" s="610" t="s">
        <v>930</v>
      </c>
      <c r="C467" s="610">
        <v>455.69600000000003</v>
      </c>
      <c r="D467" s="610">
        <v>94.403000000000006</v>
      </c>
      <c r="E467" s="610">
        <v>550.09900000000005</v>
      </c>
      <c r="F467" s="610">
        <v>3.0249999999999999</v>
      </c>
      <c r="G467" s="610">
        <v>9.3759999999999994</v>
      </c>
      <c r="H467" s="610">
        <v>36.164000000000001</v>
      </c>
      <c r="I467" s="610">
        <v>48.564999999999998</v>
      </c>
      <c r="J467" s="610">
        <v>598.66499999999996</v>
      </c>
      <c r="K467" s="610">
        <v>317.88299999999998</v>
      </c>
      <c r="L467" s="610">
        <v>679.899</v>
      </c>
      <c r="M467" s="610">
        <v>1596.4469999999999</v>
      </c>
    </row>
    <row r="468" spans="1:13" x14ac:dyDescent="0.2">
      <c r="A468" s="622">
        <v>40513</v>
      </c>
      <c r="B468" s="610" t="s">
        <v>930</v>
      </c>
      <c r="C468" s="610">
        <v>864.51400000000001</v>
      </c>
      <c r="D468" s="610">
        <v>137.523</v>
      </c>
      <c r="E468" s="610">
        <v>1002.0359999999999</v>
      </c>
      <c r="F468" s="610">
        <v>3.125</v>
      </c>
      <c r="G468" s="610">
        <v>9.6890000000000001</v>
      </c>
      <c r="H468" s="610">
        <v>37.369999999999997</v>
      </c>
      <c r="I468" s="610">
        <v>50.183999999999997</v>
      </c>
      <c r="J468" s="610">
        <v>1052.22</v>
      </c>
      <c r="K468" s="610">
        <v>443.61099999999999</v>
      </c>
      <c r="L468" s="610">
        <v>978.05899999999997</v>
      </c>
      <c r="M468" s="610">
        <v>2473.89</v>
      </c>
    </row>
    <row r="469" spans="1:13" x14ac:dyDescent="0.2">
      <c r="A469" s="622">
        <v>40544</v>
      </c>
      <c r="B469" s="610" t="s">
        <v>930</v>
      </c>
      <c r="C469" s="610">
        <v>989.46100000000001</v>
      </c>
      <c r="D469" s="610">
        <v>116.346</v>
      </c>
      <c r="E469" s="610">
        <v>1105.807</v>
      </c>
      <c r="F469" s="610">
        <v>3.363</v>
      </c>
      <c r="G469" s="610">
        <v>13.031000000000001</v>
      </c>
      <c r="H469" s="610">
        <v>38.219000000000001</v>
      </c>
      <c r="I469" s="610">
        <v>54.613</v>
      </c>
      <c r="J469" s="610">
        <v>1160.42</v>
      </c>
      <c r="K469" s="610">
        <v>494.92399999999998</v>
      </c>
      <c r="L469" s="610">
        <v>1014.6369999999999</v>
      </c>
      <c r="M469" s="610">
        <v>2669.982</v>
      </c>
    </row>
    <row r="470" spans="1:13" x14ac:dyDescent="0.2">
      <c r="A470" s="622">
        <v>40575</v>
      </c>
      <c r="B470" s="610" t="s">
        <v>930</v>
      </c>
      <c r="C470" s="610">
        <v>784.67700000000002</v>
      </c>
      <c r="D470" s="610">
        <v>107.855</v>
      </c>
      <c r="E470" s="610">
        <v>892.53099999999995</v>
      </c>
      <c r="F470" s="610">
        <v>3.0379999999999998</v>
      </c>
      <c r="G470" s="610">
        <v>11.77</v>
      </c>
      <c r="H470" s="610">
        <v>34.521000000000001</v>
      </c>
      <c r="I470" s="610">
        <v>49.328000000000003</v>
      </c>
      <c r="J470" s="610">
        <v>941.85900000000004</v>
      </c>
      <c r="K470" s="610">
        <v>409.85399999999998</v>
      </c>
      <c r="L470" s="610">
        <v>806.26</v>
      </c>
      <c r="M470" s="610">
        <v>2157.973</v>
      </c>
    </row>
    <row r="471" spans="1:13" x14ac:dyDescent="0.2">
      <c r="A471" s="622">
        <v>40603</v>
      </c>
      <c r="B471" s="610" t="s">
        <v>930</v>
      </c>
      <c r="C471" s="610">
        <v>612.57399999999996</v>
      </c>
      <c r="D471" s="610">
        <v>92.516000000000005</v>
      </c>
      <c r="E471" s="610">
        <v>705.09</v>
      </c>
      <c r="F471" s="610">
        <v>3.363</v>
      </c>
      <c r="G471" s="610">
        <v>13.031000000000001</v>
      </c>
      <c r="H471" s="610">
        <v>38.219000000000001</v>
      </c>
      <c r="I471" s="610">
        <v>54.613</v>
      </c>
      <c r="J471" s="610">
        <v>759.70299999999997</v>
      </c>
      <c r="K471" s="610">
        <v>357.99</v>
      </c>
      <c r="L471" s="610">
        <v>744.54</v>
      </c>
      <c r="M471" s="610">
        <v>1862.2329999999999</v>
      </c>
    </row>
    <row r="472" spans="1:13" x14ac:dyDescent="0.2">
      <c r="A472" s="622">
        <v>40634</v>
      </c>
      <c r="B472" s="610" t="s">
        <v>930</v>
      </c>
      <c r="C472" s="610">
        <v>353.65</v>
      </c>
      <c r="D472" s="610">
        <v>67.564999999999998</v>
      </c>
      <c r="E472" s="610">
        <v>421.21600000000001</v>
      </c>
      <c r="F472" s="610">
        <v>3.2549999999999999</v>
      </c>
      <c r="G472" s="610">
        <v>12.61</v>
      </c>
      <c r="H472" s="610">
        <v>36.985999999999997</v>
      </c>
      <c r="I472" s="610">
        <v>52.850999999999999</v>
      </c>
      <c r="J472" s="610">
        <v>474.06700000000001</v>
      </c>
      <c r="K472" s="610">
        <v>319.70600000000002</v>
      </c>
      <c r="L472" s="610">
        <v>665.97400000000005</v>
      </c>
      <c r="M472" s="610">
        <v>1459.7460000000001</v>
      </c>
    </row>
    <row r="473" spans="1:13" x14ac:dyDescent="0.2">
      <c r="A473" s="622">
        <v>40664</v>
      </c>
      <c r="B473" s="610" t="s">
        <v>930</v>
      </c>
      <c r="C473" s="610">
        <v>211.38200000000001</v>
      </c>
      <c r="D473" s="610">
        <v>58.802</v>
      </c>
      <c r="E473" s="610">
        <v>270.18400000000003</v>
      </c>
      <c r="F473" s="610">
        <v>3.363</v>
      </c>
      <c r="G473" s="610">
        <v>13.031000000000001</v>
      </c>
      <c r="H473" s="610">
        <v>38.219000000000001</v>
      </c>
      <c r="I473" s="610">
        <v>54.613</v>
      </c>
      <c r="J473" s="610">
        <v>324.79700000000003</v>
      </c>
      <c r="K473" s="610">
        <v>333.31299999999999</v>
      </c>
      <c r="L473" s="610">
        <v>721.72199999999998</v>
      </c>
      <c r="M473" s="610">
        <v>1379.8320000000001</v>
      </c>
    </row>
    <row r="474" spans="1:13" x14ac:dyDescent="0.2">
      <c r="A474" s="622">
        <v>40695</v>
      </c>
      <c r="B474" s="610" t="s">
        <v>930</v>
      </c>
      <c r="C474" s="610">
        <v>137.22200000000001</v>
      </c>
      <c r="D474" s="610">
        <v>67.281000000000006</v>
      </c>
      <c r="E474" s="610">
        <v>204.50299999999999</v>
      </c>
      <c r="F474" s="610">
        <v>3.2549999999999999</v>
      </c>
      <c r="G474" s="610">
        <v>12.61</v>
      </c>
      <c r="H474" s="610">
        <v>36.985999999999997</v>
      </c>
      <c r="I474" s="610">
        <v>52.850999999999999</v>
      </c>
      <c r="J474" s="610">
        <v>257.35399999999998</v>
      </c>
      <c r="K474" s="610">
        <v>429.85300000000001</v>
      </c>
      <c r="L474" s="610">
        <v>920.43600000000004</v>
      </c>
      <c r="M474" s="610">
        <v>1607.643</v>
      </c>
    </row>
    <row r="475" spans="1:13" x14ac:dyDescent="0.2">
      <c r="A475" s="622">
        <v>40725</v>
      </c>
      <c r="B475" s="610" t="s">
        <v>930</v>
      </c>
      <c r="C475" s="610">
        <v>113.416</v>
      </c>
      <c r="D475" s="610">
        <v>66.914000000000001</v>
      </c>
      <c r="E475" s="610">
        <v>180.33</v>
      </c>
      <c r="F475" s="610">
        <v>3.363</v>
      </c>
      <c r="G475" s="610">
        <v>13.031000000000001</v>
      </c>
      <c r="H475" s="610">
        <v>38.219000000000001</v>
      </c>
      <c r="I475" s="610">
        <v>54.613</v>
      </c>
      <c r="J475" s="610">
        <v>234.94300000000001</v>
      </c>
      <c r="K475" s="610">
        <v>527.93499999999995</v>
      </c>
      <c r="L475" s="610">
        <v>1145.155</v>
      </c>
      <c r="M475" s="610">
        <v>1908.0319999999999</v>
      </c>
    </row>
    <row r="476" spans="1:13" x14ac:dyDescent="0.2">
      <c r="A476" s="622">
        <v>40756</v>
      </c>
      <c r="B476" s="610" t="s">
        <v>930</v>
      </c>
      <c r="C476" s="610">
        <v>111.291</v>
      </c>
      <c r="D476" s="610">
        <v>78.268000000000001</v>
      </c>
      <c r="E476" s="610">
        <v>189.559</v>
      </c>
      <c r="F476" s="610">
        <v>3.363</v>
      </c>
      <c r="G476" s="610">
        <v>13.031000000000001</v>
      </c>
      <c r="H476" s="610">
        <v>38.219000000000001</v>
      </c>
      <c r="I476" s="610">
        <v>54.613</v>
      </c>
      <c r="J476" s="610">
        <v>244.172</v>
      </c>
      <c r="K476" s="610">
        <v>524.55600000000004</v>
      </c>
      <c r="L476" s="610">
        <v>1076.7760000000001</v>
      </c>
      <c r="M476" s="610">
        <v>1845.5039999999999</v>
      </c>
    </row>
    <row r="477" spans="1:13" x14ac:dyDescent="0.2">
      <c r="A477" s="622">
        <v>40787</v>
      </c>
      <c r="B477" s="610" t="s">
        <v>930</v>
      </c>
      <c r="C477" s="610">
        <v>124.169</v>
      </c>
      <c r="D477" s="610">
        <v>79.049000000000007</v>
      </c>
      <c r="E477" s="610">
        <v>203.21799999999999</v>
      </c>
      <c r="F477" s="610">
        <v>3.2549999999999999</v>
      </c>
      <c r="G477" s="610">
        <v>12.61</v>
      </c>
      <c r="H477" s="610">
        <v>36.985999999999997</v>
      </c>
      <c r="I477" s="610">
        <v>52.850999999999999</v>
      </c>
      <c r="J477" s="610">
        <v>256.07</v>
      </c>
      <c r="K477" s="610">
        <v>418.71899999999999</v>
      </c>
      <c r="L477" s="610">
        <v>797.72500000000002</v>
      </c>
      <c r="M477" s="610">
        <v>1472.5150000000001</v>
      </c>
    </row>
    <row r="478" spans="1:13" x14ac:dyDescent="0.2">
      <c r="A478" s="622">
        <v>40817</v>
      </c>
      <c r="B478" s="610" t="s">
        <v>930</v>
      </c>
      <c r="C478" s="610">
        <v>231.57599999999999</v>
      </c>
      <c r="D478" s="610">
        <v>87.867000000000004</v>
      </c>
      <c r="E478" s="610">
        <v>319.44299999999998</v>
      </c>
      <c r="F478" s="610">
        <v>3.363</v>
      </c>
      <c r="G478" s="610">
        <v>13.031000000000001</v>
      </c>
      <c r="H478" s="610">
        <v>38.219000000000001</v>
      </c>
      <c r="I478" s="610">
        <v>54.613</v>
      </c>
      <c r="J478" s="610">
        <v>374.05599999999998</v>
      </c>
      <c r="K478" s="610">
        <v>322.72399999999999</v>
      </c>
      <c r="L478" s="610">
        <v>650.05799999999999</v>
      </c>
      <c r="M478" s="610">
        <v>1346.838</v>
      </c>
    </row>
    <row r="479" spans="1:13" x14ac:dyDescent="0.2">
      <c r="A479" s="622">
        <v>40848</v>
      </c>
      <c r="B479" s="610" t="s">
        <v>930</v>
      </c>
      <c r="C479" s="610">
        <v>436.80900000000003</v>
      </c>
      <c r="D479" s="610">
        <v>94.903000000000006</v>
      </c>
      <c r="E479" s="610">
        <v>531.71100000000001</v>
      </c>
      <c r="F479" s="610">
        <v>3.2549999999999999</v>
      </c>
      <c r="G479" s="610">
        <v>12.61</v>
      </c>
      <c r="H479" s="610">
        <v>36.985999999999997</v>
      </c>
      <c r="I479" s="610">
        <v>52.850999999999999</v>
      </c>
      <c r="J479" s="610">
        <v>584.56299999999999</v>
      </c>
      <c r="K479" s="610">
        <v>318.06700000000001</v>
      </c>
      <c r="L479" s="610">
        <v>669.71699999999998</v>
      </c>
      <c r="M479" s="610">
        <v>1572.347</v>
      </c>
    </row>
    <row r="480" spans="1:13" x14ac:dyDescent="0.2">
      <c r="A480" s="622">
        <v>40878</v>
      </c>
      <c r="B480" s="610" t="s">
        <v>930</v>
      </c>
      <c r="C480" s="610">
        <v>699.46299999999997</v>
      </c>
      <c r="D480" s="610">
        <v>118.149</v>
      </c>
      <c r="E480" s="610">
        <v>817.61199999999997</v>
      </c>
      <c r="F480" s="610">
        <v>3.363</v>
      </c>
      <c r="G480" s="610">
        <v>13.031000000000001</v>
      </c>
      <c r="H480" s="610">
        <v>38.219000000000001</v>
      </c>
      <c r="I480" s="610">
        <v>54.613</v>
      </c>
      <c r="J480" s="610">
        <v>872.22500000000002</v>
      </c>
      <c r="K480" s="610">
        <v>396.95600000000002</v>
      </c>
      <c r="L480" s="610">
        <v>842.14</v>
      </c>
      <c r="M480" s="610">
        <v>2111.3220000000001</v>
      </c>
    </row>
    <row r="481" spans="1:13" x14ac:dyDescent="0.2">
      <c r="A481" s="622">
        <v>40909</v>
      </c>
      <c r="B481" s="610" t="s">
        <v>930</v>
      </c>
      <c r="C481" s="610">
        <v>817.03899999999999</v>
      </c>
      <c r="D481" s="610">
        <v>119.34699999999999</v>
      </c>
      <c r="E481" s="610">
        <v>936.38599999999997</v>
      </c>
      <c r="F481" s="610">
        <v>3.3540000000000001</v>
      </c>
      <c r="G481" s="610">
        <v>16.337</v>
      </c>
      <c r="H481" s="610">
        <v>35.573999999999998</v>
      </c>
      <c r="I481" s="610">
        <v>55.264000000000003</v>
      </c>
      <c r="J481" s="610">
        <v>991.65</v>
      </c>
      <c r="K481" s="610">
        <v>429.50799999999998</v>
      </c>
      <c r="L481" s="610">
        <v>869.87099999999998</v>
      </c>
      <c r="M481" s="610">
        <v>2291.029</v>
      </c>
    </row>
    <row r="482" spans="1:13" x14ac:dyDescent="0.2">
      <c r="A482" s="622">
        <v>40940</v>
      </c>
      <c r="B482" s="610" t="s">
        <v>930</v>
      </c>
      <c r="C482" s="610">
        <v>679.74099999999999</v>
      </c>
      <c r="D482" s="610">
        <v>102.572</v>
      </c>
      <c r="E482" s="610">
        <v>782.31299999999999</v>
      </c>
      <c r="F482" s="610">
        <v>3.1379999999999999</v>
      </c>
      <c r="G482" s="610">
        <v>15.282999999999999</v>
      </c>
      <c r="H482" s="610">
        <v>33.279000000000003</v>
      </c>
      <c r="I482" s="610">
        <v>51.698999999999998</v>
      </c>
      <c r="J482" s="610">
        <v>834.01199999999994</v>
      </c>
      <c r="K482" s="610">
        <v>368.41199999999998</v>
      </c>
      <c r="L482" s="610">
        <v>724.88199999999995</v>
      </c>
      <c r="M482" s="610">
        <v>1927.306</v>
      </c>
    </row>
    <row r="483" spans="1:13" x14ac:dyDescent="0.2">
      <c r="A483" s="622">
        <v>40969</v>
      </c>
      <c r="B483" s="610" t="s">
        <v>930</v>
      </c>
      <c r="C483" s="610">
        <v>414.48700000000002</v>
      </c>
      <c r="D483" s="610">
        <v>91.852999999999994</v>
      </c>
      <c r="E483" s="610">
        <v>506.34</v>
      </c>
      <c r="F483" s="610">
        <v>3.3540000000000001</v>
      </c>
      <c r="G483" s="610">
        <v>16.337</v>
      </c>
      <c r="H483" s="610">
        <v>35.573999999999998</v>
      </c>
      <c r="I483" s="610">
        <v>55.264000000000003</v>
      </c>
      <c r="J483" s="610">
        <v>561.60400000000004</v>
      </c>
      <c r="K483" s="610">
        <v>339.02199999999999</v>
      </c>
      <c r="L483" s="610">
        <v>672.64599999999996</v>
      </c>
      <c r="M483" s="610">
        <v>1573.2719999999999</v>
      </c>
    </row>
    <row r="484" spans="1:13" x14ac:dyDescent="0.2">
      <c r="A484" s="622">
        <v>41000</v>
      </c>
      <c r="B484" s="610" t="s">
        <v>930</v>
      </c>
      <c r="C484" s="610">
        <v>286.13</v>
      </c>
      <c r="D484" s="610">
        <v>73.168999999999997</v>
      </c>
      <c r="E484" s="610">
        <v>359.298</v>
      </c>
      <c r="F484" s="610">
        <v>3.246</v>
      </c>
      <c r="G484" s="610">
        <v>15.81</v>
      </c>
      <c r="H484" s="610">
        <v>34.426000000000002</v>
      </c>
      <c r="I484" s="610">
        <v>53.481999999999999</v>
      </c>
      <c r="J484" s="610">
        <v>412.78</v>
      </c>
      <c r="K484" s="610">
        <v>300.608</v>
      </c>
      <c r="L484" s="610">
        <v>594.17499999999995</v>
      </c>
      <c r="M484" s="610">
        <v>1307.5630000000001</v>
      </c>
    </row>
    <row r="485" spans="1:13" x14ac:dyDescent="0.2">
      <c r="A485" s="622">
        <v>41030</v>
      </c>
      <c r="B485" s="610" t="s">
        <v>930</v>
      </c>
      <c r="C485" s="610">
        <v>166.06899999999999</v>
      </c>
      <c r="D485" s="610">
        <v>75.87</v>
      </c>
      <c r="E485" s="610">
        <v>241.93899999999999</v>
      </c>
      <c r="F485" s="610">
        <v>3.3540000000000001</v>
      </c>
      <c r="G485" s="610">
        <v>16.337</v>
      </c>
      <c r="H485" s="610">
        <v>35.573999999999998</v>
      </c>
      <c r="I485" s="610">
        <v>55.264000000000003</v>
      </c>
      <c r="J485" s="610">
        <v>297.20400000000001</v>
      </c>
      <c r="K485" s="610">
        <v>344.25400000000002</v>
      </c>
      <c r="L485" s="610">
        <v>728.39200000000005</v>
      </c>
      <c r="M485" s="610">
        <v>1369.85</v>
      </c>
    </row>
    <row r="486" spans="1:13" x14ac:dyDescent="0.2">
      <c r="A486" s="622">
        <v>41061</v>
      </c>
      <c r="B486" s="610" t="s">
        <v>930</v>
      </c>
      <c r="C486" s="610">
        <v>125.92400000000001</v>
      </c>
      <c r="D486" s="610">
        <v>72.994</v>
      </c>
      <c r="E486" s="610">
        <v>198.91800000000001</v>
      </c>
      <c r="F486" s="610">
        <v>3.246</v>
      </c>
      <c r="G486" s="610">
        <v>15.81</v>
      </c>
      <c r="H486" s="610">
        <v>34.426000000000002</v>
      </c>
      <c r="I486" s="610">
        <v>53.481999999999999</v>
      </c>
      <c r="J486" s="610">
        <v>252.4</v>
      </c>
      <c r="K486" s="610">
        <v>419.45100000000002</v>
      </c>
      <c r="L486" s="610">
        <v>869.21799999999996</v>
      </c>
      <c r="M486" s="610">
        <v>1541.069</v>
      </c>
    </row>
    <row r="487" spans="1:13" x14ac:dyDescent="0.2">
      <c r="A487" s="622">
        <v>41091</v>
      </c>
      <c r="B487" s="610" t="s">
        <v>930</v>
      </c>
      <c r="C487" s="610">
        <v>110.605</v>
      </c>
      <c r="D487" s="610">
        <v>73.152000000000001</v>
      </c>
      <c r="E487" s="610">
        <v>183.75700000000001</v>
      </c>
      <c r="F487" s="610">
        <v>3.3540000000000001</v>
      </c>
      <c r="G487" s="610">
        <v>16.337</v>
      </c>
      <c r="H487" s="610">
        <v>35.573999999999998</v>
      </c>
      <c r="I487" s="610">
        <v>55.264000000000003</v>
      </c>
      <c r="J487" s="610">
        <v>239.02099999999999</v>
      </c>
      <c r="K487" s="610">
        <v>527.42399999999998</v>
      </c>
      <c r="L487" s="610">
        <v>1106.2850000000001</v>
      </c>
      <c r="M487" s="610">
        <v>1872.73</v>
      </c>
    </row>
    <row r="488" spans="1:13" x14ac:dyDescent="0.2">
      <c r="A488" s="622">
        <v>41122</v>
      </c>
      <c r="B488" s="610" t="s">
        <v>930</v>
      </c>
      <c r="C488" s="610">
        <v>108.238</v>
      </c>
      <c r="D488" s="610">
        <v>83.384</v>
      </c>
      <c r="E488" s="610">
        <v>191.62200000000001</v>
      </c>
      <c r="F488" s="610">
        <v>3.3540000000000001</v>
      </c>
      <c r="G488" s="610">
        <v>16.337</v>
      </c>
      <c r="H488" s="610">
        <v>35.573999999999998</v>
      </c>
      <c r="I488" s="610">
        <v>55.264000000000003</v>
      </c>
      <c r="J488" s="610">
        <v>246.886</v>
      </c>
      <c r="K488" s="610">
        <v>504.77499999999998</v>
      </c>
      <c r="L488" s="610">
        <v>1008.693</v>
      </c>
      <c r="M488" s="610">
        <v>1760.354</v>
      </c>
    </row>
    <row r="489" spans="1:13" x14ac:dyDescent="0.2">
      <c r="A489" s="622">
        <v>41153</v>
      </c>
      <c r="B489" s="610" t="s">
        <v>930</v>
      </c>
      <c r="C489" s="610">
        <v>121.36799999999999</v>
      </c>
      <c r="D489" s="610">
        <v>73.341999999999999</v>
      </c>
      <c r="E489" s="610">
        <v>194.71</v>
      </c>
      <c r="F489" s="610">
        <v>3.246</v>
      </c>
      <c r="G489" s="610">
        <v>15.81</v>
      </c>
      <c r="H489" s="610">
        <v>34.426000000000002</v>
      </c>
      <c r="I489" s="610">
        <v>53.481999999999999</v>
      </c>
      <c r="J489" s="610">
        <v>248.19200000000001</v>
      </c>
      <c r="K489" s="610">
        <v>405.45299999999997</v>
      </c>
      <c r="L489" s="610">
        <v>775.17700000000002</v>
      </c>
      <c r="M489" s="610">
        <v>1428.8219999999999</v>
      </c>
    </row>
    <row r="490" spans="1:13" x14ac:dyDescent="0.2">
      <c r="A490" s="622">
        <v>41183</v>
      </c>
      <c r="B490" s="610" t="s">
        <v>930</v>
      </c>
      <c r="C490" s="610">
        <v>246.6</v>
      </c>
      <c r="D490" s="610">
        <v>75.406999999999996</v>
      </c>
      <c r="E490" s="610">
        <v>322.00700000000001</v>
      </c>
      <c r="F490" s="610">
        <v>3.3540000000000001</v>
      </c>
      <c r="G490" s="610">
        <v>16.337</v>
      </c>
      <c r="H490" s="610">
        <v>35.573999999999998</v>
      </c>
      <c r="I490" s="610">
        <v>55.264000000000003</v>
      </c>
      <c r="J490" s="610">
        <v>377.27100000000002</v>
      </c>
      <c r="K490" s="610">
        <v>329.83600000000001</v>
      </c>
      <c r="L490" s="610">
        <v>648.45000000000005</v>
      </c>
      <c r="M490" s="610">
        <v>1355.557</v>
      </c>
    </row>
    <row r="491" spans="1:13" x14ac:dyDescent="0.2">
      <c r="A491" s="622">
        <v>41214</v>
      </c>
      <c r="B491" s="610" t="s">
        <v>930</v>
      </c>
      <c r="C491" s="610">
        <v>494.87700000000001</v>
      </c>
      <c r="D491" s="610">
        <v>83.265000000000001</v>
      </c>
      <c r="E491" s="610">
        <v>578.14200000000005</v>
      </c>
      <c r="F491" s="610">
        <v>3.246</v>
      </c>
      <c r="G491" s="610">
        <v>15.81</v>
      </c>
      <c r="H491" s="610">
        <v>34.426000000000002</v>
      </c>
      <c r="I491" s="610">
        <v>53.481999999999999</v>
      </c>
      <c r="J491" s="610">
        <v>631.62300000000005</v>
      </c>
      <c r="K491" s="610">
        <v>331.49400000000003</v>
      </c>
      <c r="L491" s="610">
        <v>679.98400000000004</v>
      </c>
      <c r="M491" s="610">
        <v>1643.1010000000001</v>
      </c>
    </row>
    <row r="492" spans="1:13" x14ac:dyDescent="0.2">
      <c r="A492" s="622">
        <v>41244</v>
      </c>
      <c r="B492" s="610" t="s">
        <v>930</v>
      </c>
      <c r="C492" s="610">
        <v>689.76900000000001</v>
      </c>
      <c r="D492" s="610">
        <v>93.355000000000004</v>
      </c>
      <c r="E492" s="610">
        <v>783.125</v>
      </c>
      <c r="F492" s="610">
        <v>3.3540000000000001</v>
      </c>
      <c r="G492" s="610">
        <v>16.337</v>
      </c>
      <c r="H492" s="610">
        <v>35.573999999999998</v>
      </c>
      <c r="I492" s="610">
        <v>55.264000000000003</v>
      </c>
      <c r="J492" s="610">
        <v>838.38900000000001</v>
      </c>
      <c r="K492" s="610">
        <v>389.608</v>
      </c>
      <c r="L492" s="610">
        <v>829.41200000000003</v>
      </c>
      <c r="M492" s="610">
        <v>2057.41</v>
      </c>
    </row>
    <row r="493" spans="1:13" x14ac:dyDescent="0.2">
      <c r="A493" s="622">
        <v>41275</v>
      </c>
      <c r="B493" s="610" t="s">
        <v>930</v>
      </c>
      <c r="C493" s="610">
        <v>898.11699999999996</v>
      </c>
      <c r="D493" s="610">
        <v>110.501</v>
      </c>
      <c r="E493" s="610">
        <v>1008.617</v>
      </c>
      <c r="F493" s="610">
        <v>3.363</v>
      </c>
      <c r="G493" s="610">
        <v>19.731999999999999</v>
      </c>
      <c r="H493" s="610">
        <v>35.670999999999999</v>
      </c>
      <c r="I493" s="610">
        <v>58.767000000000003</v>
      </c>
      <c r="J493" s="610">
        <v>1067.384</v>
      </c>
      <c r="K493" s="610">
        <v>447.83100000000002</v>
      </c>
      <c r="L493" s="610">
        <v>915.29499999999996</v>
      </c>
      <c r="M493" s="610">
        <v>2430.5100000000002</v>
      </c>
    </row>
    <row r="494" spans="1:13" x14ac:dyDescent="0.2">
      <c r="A494" s="622">
        <v>41306</v>
      </c>
      <c r="B494" s="610" t="s">
        <v>930</v>
      </c>
      <c r="C494" s="610">
        <v>771.74099999999999</v>
      </c>
      <c r="D494" s="610">
        <v>100.723</v>
      </c>
      <c r="E494" s="610">
        <v>872.46299999999997</v>
      </c>
      <c r="F494" s="610">
        <v>3.0379999999999998</v>
      </c>
      <c r="G494" s="610">
        <v>17.823</v>
      </c>
      <c r="H494" s="610">
        <v>32.219000000000001</v>
      </c>
      <c r="I494" s="610">
        <v>53.08</v>
      </c>
      <c r="J494" s="610">
        <v>925.54300000000001</v>
      </c>
      <c r="K494" s="610">
        <v>385.11</v>
      </c>
      <c r="L494" s="610">
        <v>754.97</v>
      </c>
      <c r="M494" s="610">
        <v>2065.623</v>
      </c>
    </row>
    <row r="495" spans="1:13" x14ac:dyDescent="0.2">
      <c r="A495" s="622">
        <v>41334</v>
      </c>
      <c r="B495" s="610" t="s">
        <v>930</v>
      </c>
      <c r="C495" s="610">
        <v>682.74400000000003</v>
      </c>
      <c r="D495" s="610">
        <v>95.01</v>
      </c>
      <c r="E495" s="610">
        <v>777.75400000000002</v>
      </c>
      <c r="F495" s="610">
        <v>3.363</v>
      </c>
      <c r="G495" s="610">
        <v>19.731999999999999</v>
      </c>
      <c r="H495" s="610">
        <v>35.670999999999999</v>
      </c>
      <c r="I495" s="610">
        <v>58.767000000000003</v>
      </c>
      <c r="J495" s="610">
        <v>836.52</v>
      </c>
      <c r="K495" s="610">
        <v>381.53800000000001</v>
      </c>
      <c r="L495" s="610">
        <v>779.10199999999998</v>
      </c>
      <c r="M495" s="610">
        <v>1997.1610000000001</v>
      </c>
    </row>
    <row r="496" spans="1:13" x14ac:dyDescent="0.2">
      <c r="A496" s="622">
        <v>41365</v>
      </c>
      <c r="B496" s="610" t="s">
        <v>930</v>
      </c>
      <c r="C496" s="610">
        <v>376.11099999999999</v>
      </c>
      <c r="D496" s="610">
        <v>76.087000000000003</v>
      </c>
      <c r="E496" s="610">
        <v>452.19799999999998</v>
      </c>
      <c r="F496" s="610">
        <v>3.2549999999999999</v>
      </c>
      <c r="G496" s="610">
        <v>19.096</v>
      </c>
      <c r="H496" s="610">
        <v>34.521000000000001</v>
      </c>
      <c r="I496" s="610">
        <v>56.871000000000002</v>
      </c>
      <c r="J496" s="610">
        <v>509.06900000000002</v>
      </c>
      <c r="K496" s="610">
        <v>325.279</v>
      </c>
      <c r="L496" s="610">
        <v>651.04100000000005</v>
      </c>
      <c r="M496" s="610">
        <v>1485.3889999999999</v>
      </c>
    </row>
    <row r="497" spans="1:13" x14ac:dyDescent="0.2">
      <c r="A497" s="622">
        <v>41395</v>
      </c>
      <c r="B497" s="610" t="s">
        <v>930</v>
      </c>
      <c r="C497" s="610">
        <v>197.68600000000001</v>
      </c>
      <c r="D497" s="610">
        <v>61.314</v>
      </c>
      <c r="E497" s="610">
        <v>259</v>
      </c>
      <c r="F497" s="610">
        <v>3.363</v>
      </c>
      <c r="G497" s="610">
        <v>19.731999999999999</v>
      </c>
      <c r="H497" s="610">
        <v>35.670999999999999</v>
      </c>
      <c r="I497" s="610">
        <v>58.767000000000003</v>
      </c>
      <c r="J497" s="610">
        <v>317.767</v>
      </c>
      <c r="K497" s="610">
        <v>322.56099999999998</v>
      </c>
      <c r="L497" s="610">
        <v>684.59100000000001</v>
      </c>
      <c r="M497" s="610">
        <v>1324.9190000000001</v>
      </c>
    </row>
    <row r="498" spans="1:13" x14ac:dyDescent="0.2">
      <c r="A498" s="622">
        <v>41426</v>
      </c>
      <c r="B498" s="610" t="s">
        <v>930</v>
      </c>
      <c r="C498" s="610">
        <v>131.22399999999999</v>
      </c>
      <c r="D498" s="610">
        <v>53.268000000000001</v>
      </c>
      <c r="E498" s="610">
        <v>184.49199999999999</v>
      </c>
      <c r="F498" s="610">
        <v>3.2549999999999999</v>
      </c>
      <c r="G498" s="610">
        <v>19.096</v>
      </c>
      <c r="H498" s="610">
        <v>34.521000000000001</v>
      </c>
      <c r="I498" s="610">
        <v>56.871000000000002</v>
      </c>
      <c r="J498" s="610">
        <v>241.363</v>
      </c>
      <c r="K498" s="610">
        <v>401.71600000000001</v>
      </c>
      <c r="L498" s="610">
        <v>850.37300000000005</v>
      </c>
      <c r="M498" s="610">
        <v>1493.451</v>
      </c>
    </row>
    <row r="499" spans="1:13" x14ac:dyDescent="0.2">
      <c r="A499" s="622">
        <v>41456</v>
      </c>
      <c r="B499" s="610" t="s">
        <v>930</v>
      </c>
      <c r="C499" s="610">
        <v>115.764</v>
      </c>
      <c r="D499" s="610">
        <v>58.173000000000002</v>
      </c>
      <c r="E499" s="610">
        <v>173.93700000000001</v>
      </c>
      <c r="F499" s="610">
        <v>3.363</v>
      </c>
      <c r="G499" s="610">
        <v>19.731999999999999</v>
      </c>
      <c r="H499" s="610">
        <v>35.670999999999999</v>
      </c>
      <c r="I499" s="610">
        <v>58.767000000000003</v>
      </c>
      <c r="J499" s="610">
        <v>232.70400000000001</v>
      </c>
      <c r="K499" s="610">
        <v>489.47300000000001</v>
      </c>
      <c r="L499" s="610">
        <v>1021.396</v>
      </c>
      <c r="M499" s="610">
        <v>1743.5730000000001</v>
      </c>
    </row>
    <row r="500" spans="1:13" x14ac:dyDescent="0.2">
      <c r="A500" s="622">
        <v>41487</v>
      </c>
      <c r="B500" s="610" t="s">
        <v>930</v>
      </c>
      <c r="C500" s="610">
        <v>110.88</v>
      </c>
      <c r="D500" s="610">
        <v>61.594000000000001</v>
      </c>
      <c r="E500" s="610">
        <v>172.47399999999999</v>
      </c>
      <c r="F500" s="610">
        <v>3.363</v>
      </c>
      <c r="G500" s="610">
        <v>19.731999999999999</v>
      </c>
      <c r="H500" s="610">
        <v>35.670999999999999</v>
      </c>
      <c r="I500" s="610">
        <v>58.767000000000003</v>
      </c>
      <c r="J500" s="610">
        <v>231.24100000000001</v>
      </c>
      <c r="K500" s="610">
        <v>470.01600000000002</v>
      </c>
      <c r="L500" s="610">
        <v>960.35599999999999</v>
      </c>
      <c r="M500" s="610">
        <v>1661.6130000000001</v>
      </c>
    </row>
    <row r="501" spans="1:13" x14ac:dyDescent="0.2">
      <c r="A501" s="622">
        <v>41518</v>
      </c>
      <c r="B501" s="610" t="s">
        <v>930</v>
      </c>
      <c r="C501" s="610">
        <v>123.875</v>
      </c>
      <c r="D501" s="610">
        <v>63.716999999999999</v>
      </c>
      <c r="E501" s="610">
        <v>187.59200000000001</v>
      </c>
      <c r="F501" s="610">
        <v>3.2549999999999999</v>
      </c>
      <c r="G501" s="610">
        <v>19.096</v>
      </c>
      <c r="H501" s="610">
        <v>34.521000000000001</v>
      </c>
      <c r="I501" s="610">
        <v>56.871000000000002</v>
      </c>
      <c r="J501" s="610">
        <v>244.46299999999999</v>
      </c>
      <c r="K501" s="610">
        <v>413.65499999999997</v>
      </c>
      <c r="L501" s="610">
        <v>799.96699999999998</v>
      </c>
      <c r="M501" s="610">
        <v>1458.085</v>
      </c>
    </row>
    <row r="502" spans="1:13" x14ac:dyDescent="0.2">
      <c r="A502" s="622"/>
    </row>
    <row r="504" spans="1:13" x14ac:dyDescent="0.2">
      <c r="J504" s="610">
        <f>SUM(J481:J489)</f>
        <v>4083.7489999999998</v>
      </c>
      <c r="K504" s="610">
        <f>SUM(K481:K489)</f>
        <v>3638.9070000000002</v>
      </c>
    </row>
    <row r="505" spans="1:13" x14ac:dyDescent="0.2">
      <c r="J505" s="610">
        <f>SUM(J493:J501)</f>
        <v>4606.0539999999992</v>
      </c>
      <c r="K505" s="610">
        <f>SUM(K493:K501)</f>
        <v>3637.1790000000001</v>
      </c>
    </row>
  </sheetData>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
  <sheetViews>
    <sheetView showGridLines="0" workbookViewId="0">
      <selection activeCell="B15" sqref="B15"/>
    </sheetView>
  </sheetViews>
  <sheetFormatPr defaultRowHeight="12.75" x14ac:dyDescent="0.2"/>
  <sheetData>
    <row r="3" spans="11:11" x14ac:dyDescent="0.2">
      <c r="K3" s="1" t="s">
        <v>1518</v>
      </c>
    </row>
  </sheetData>
  <pageMargins left="0.75" right="0.75" top="1" bottom="1"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7"/>
  <sheetViews>
    <sheetView showGridLines="0" workbookViewId="0">
      <pane xSplit="1" ySplit="13" topLeftCell="I14" activePane="bottomRight" state="frozen"/>
      <selection pane="topRight" activeCell="B1" sqref="B1"/>
      <selection pane="bottomLeft" activeCell="A14" sqref="A14"/>
      <selection pane="bottomRight" activeCell="I35" sqref="I35"/>
    </sheetView>
  </sheetViews>
  <sheetFormatPr defaultRowHeight="12.75" x14ac:dyDescent="0.2"/>
  <cols>
    <col min="1" max="1" width="14.7109375" style="560" bestFit="1" customWidth="1"/>
    <col min="2" max="13" width="36.5703125" style="560" bestFit="1" customWidth="1"/>
    <col min="14" max="16384" width="9.140625" style="560"/>
  </cols>
  <sheetData>
    <row r="1" spans="1:13" ht="18" x14ac:dyDescent="0.25">
      <c r="A1" s="559" t="s">
        <v>910</v>
      </c>
    </row>
    <row r="2" spans="1:13" ht="18.75" x14ac:dyDescent="0.3">
      <c r="A2" s="561" t="s">
        <v>911</v>
      </c>
    </row>
    <row r="4" spans="1:13" x14ac:dyDescent="0.2">
      <c r="A4" s="562" t="s">
        <v>912</v>
      </c>
    </row>
    <row r="6" spans="1:13" x14ac:dyDescent="0.2">
      <c r="A6" s="560" t="s">
        <v>913</v>
      </c>
    </row>
    <row r="7" spans="1:13" x14ac:dyDescent="0.2">
      <c r="A7" s="560" t="s">
        <v>914</v>
      </c>
    </row>
    <row r="9" spans="1:13" ht="15" x14ac:dyDescent="0.2">
      <c r="A9" s="563" t="s">
        <v>915</v>
      </c>
    </row>
    <row r="12" spans="1:13" ht="38.25" x14ac:dyDescent="0.2">
      <c r="A12" s="862" t="s">
        <v>63</v>
      </c>
      <c r="B12" s="564" t="s">
        <v>916</v>
      </c>
      <c r="C12" s="564" t="s">
        <v>917</v>
      </c>
      <c r="D12" s="564" t="s">
        <v>918</v>
      </c>
      <c r="E12" s="564" t="s">
        <v>919</v>
      </c>
      <c r="F12" s="564" t="s">
        <v>920</v>
      </c>
      <c r="G12" s="564" t="s">
        <v>921</v>
      </c>
      <c r="H12" s="564" t="s">
        <v>922</v>
      </c>
      <c r="I12" s="564" t="s">
        <v>923</v>
      </c>
      <c r="J12" s="564" t="s">
        <v>924</v>
      </c>
      <c r="K12" s="564" t="s">
        <v>925</v>
      </c>
      <c r="L12" s="564" t="s">
        <v>926</v>
      </c>
      <c r="M12" s="564" t="s">
        <v>927</v>
      </c>
    </row>
    <row r="13" spans="1:13" x14ac:dyDescent="0.2">
      <c r="A13" s="863"/>
      <c r="B13" s="565" t="s">
        <v>928</v>
      </c>
      <c r="C13" s="565" t="s">
        <v>928</v>
      </c>
      <c r="D13" s="565" t="s">
        <v>928</v>
      </c>
      <c r="E13" s="565" t="s">
        <v>928</v>
      </c>
      <c r="F13" s="565" t="s">
        <v>928</v>
      </c>
      <c r="G13" s="565" t="s">
        <v>928</v>
      </c>
      <c r="H13" s="565" t="s">
        <v>928</v>
      </c>
      <c r="I13" s="565" t="s">
        <v>928</v>
      </c>
      <c r="J13" s="565" t="s">
        <v>928</v>
      </c>
      <c r="K13" s="565" t="s">
        <v>928</v>
      </c>
      <c r="L13" s="565" t="s">
        <v>928</v>
      </c>
      <c r="M13" s="565" t="s">
        <v>928</v>
      </c>
    </row>
    <row r="14" spans="1:13" x14ac:dyDescent="0.2">
      <c r="A14" s="566" t="s">
        <v>929</v>
      </c>
      <c r="B14" s="566">
        <v>11.894</v>
      </c>
      <c r="C14" s="566">
        <v>860.77800000000002</v>
      </c>
      <c r="D14" s="566">
        <v>411.07</v>
      </c>
      <c r="E14" s="566">
        <v>1283.742</v>
      </c>
      <c r="F14" s="566" t="s">
        <v>930</v>
      </c>
      <c r="G14" s="566" t="s">
        <v>930</v>
      </c>
      <c r="H14" s="566">
        <v>30.074000000000002</v>
      </c>
      <c r="I14" s="566">
        <v>30.074000000000002</v>
      </c>
      <c r="J14" s="566">
        <v>1313.816</v>
      </c>
      <c r="K14" s="566">
        <v>180.291</v>
      </c>
      <c r="L14" s="566">
        <v>438.08100000000002</v>
      </c>
      <c r="M14" s="566">
        <v>1932.1869999999999</v>
      </c>
    </row>
    <row r="15" spans="1:13" x14ac:dyDescent="0.2">
      <c r="A15" s="566" t="s">
        <v>931</v>
      </c>
      <c r="B15" s="566">
        <v>10.188000000000001</v>
      </c>
      <c r="C15" s="566">
        <v>762.27800000000002</v>
      </c>
      <c r="D15" s="566">
        <v>350.38200000000001</v>
      </c>
      <c r="E15" s="566">
        <v>1122.848</v>
      </c>
      <c r="F15" s="566" t="s">
        <v>930</v>
      </c>
      <c r="G15" s="566" t="s">
        <v>930</v>
      </c>
      <c r="H15" s="566">
        <v>27.164000000000001</v>
      </c>
      <c r="I15" s="566">
        <v>27.164000000000001</v>
      </c>
      <c r="J15" s="566">
        <v>1150.011</v>
      </c>
      <c r="K15" s="566">
        <v>169.24</v>
      </c>
      <c r="L15" s="566">
        <v>368.00400000000002</v>
      </c>
      <c r="M15" s="566">
        <v>1687.2550000000001</v>
      </c>
    </row>
    <row r="16" spans="1:13" x14ac:dyDescent="0.2">
      <c r="A16" s="566" t="s">
        <v>932</v>
      </c>
      <c r="B16" s="566">
        <v>8</v>
      </c>
      <c r="C16" s="566">
        <v>661.47400000000005</v>
      </c>
      <c r="D16" s="566">
        <v>270.81400000000002</v>
      </c>
      <c r="E16" s="566">
        <v>940.28800000000001</v>
      </c>
      <c r="F16" s="566" t="s">
        <v>930</v>
      </c>
      <c r="G16" s="566" t="s">
        <v>930</v>
      </c>
      <c r="H16" s="566">
        <v>30.074000000000002</v>
      </c>
      <c r="I16" s="566">
        <v>30.074000000000002</v>
      </c>
      <c r="J16" s="566">
        <v>970.36199999999997</v>
      </c>
      <c r="K16" s="566">
        <v>158.02699999999999</v>
      </c>
      <c r="L16" s="566">
        <v>368.678</v>
      </c>
      <c r="M16" s="566">
        <v>1497.067</v>
      </c>
    </row>
    <row r="17" spans="1:13" x14ac:dyDescent="0.2">
      <c r="A17" s="566" t="s">
        <v>933</v>
      </c>
      <c r="B17" s="566">
        <v>5.2370000000000001</v>
      </c>
      <c r="C17" s="566">
        <v>475.18400000000003</v>
      </c>
      <c r="D17" s="566">
        <v>200.10499999999999</v>
      </c>
      <c r="E17" s="566">
        <v>680.52700000000004</v>
      </c>
      <c r="F17" s="566" t="s">
        <v>930</v>
      </c>
      <c r="G17" s="566" t="s">
        <v>930</v>
      </c>
      <c r="H17" s="566">
        <v>29.103999999999999</v>
      </c>
      <c r="I17" s="566">
        <v>29.103999999999999</v>
      </c>
      <c r="J17" s="566">
        <v>709.63099999999997</v>
      </c>
      <c r="K17" s="566">
        <v>142.69300000000001</v>
      </c>
      <c r="L17" s="566">
        <v>325.33699999999999</v>
      </c>
      <c r="M17" s="566">
        <v>1177.6610000000001</v>
      </c>
    </row>
    <row r="18" spans="1:13" x14ac:dyDescent="0.2">
      <c r="A18" s="566" t="s">
        <v>934</v>
      </c>
      <c r="B18" s="566">
        <v>5.3129999999999997</v>
      </c>
      <c r="C18" s="566">
        <v>332.839</v>
      </c>
      <c r="D18" s="566">
        <v>176.37</v>
      </c>
      <c r="E18" s="566">
        <v>514.52200000000005</v>
      </c>
      <c r="F18" s="566" t="s">
        <v>930</v>
      </c>
      <c r="G18" s="566" t="s">
        <v>930</v>
      </c>
      <c r="H18" s="566">
        <v>30.074000000000002</v>
      </c>
      <c r="I18" s="566">
        <v>30.074000000000002</v>
      </c>
      <c r="J18" s="566">
        <v>544.596</v>
      </c>
      <c r="K18" s="566">
        <v>135.88300000000001</v>
      </c>
      <c r="L18" s="566">
        <v>334.52800000000002</v>
      </c>
      <c r="M18" s="566">
        <v>1015.008</v>
      </c>
    </row>
    <row r="19" spans="1:13" x14ac:dyDescent="0.2">
      <c r="A19" s="566" t="s">
        <v>935</v>
      </c>
      <c r="B19" s="566">
        <v>5.33</v>
      </c>
      <c r="C19" s="566">
        <v>211.315</v>
      </c>
      <c r="D19" s="566">
        <v>139.899</v>
      </c>
      <c r="E19" s="566">
        <v>356.54399999999998</v>
      </c>
      <c r="F19" s="566" t="s">
        <v>930</v>
      </c>
      <c r="G19" s="566" t="s">
        <v>930</v>
      </c>
      <c r="H19" s="566">
        <v>29.103999999999999</v>
      </c>
      <c r="I19" s="566">
        <v>29.103999999999999</v>
      </c>
      <c r="J19" s="566">
        <v>385.64800000000002</v>
      </c>
      <c r="K19" s="566">
        <v>153.428</v>
      </c>
      <c r="L19" s="566">
        <v>394.58699999999999</v>
      </c>
      <c r="M19" s="566">
        <v>933.66300000000001</v>
      </c>
    </row>
    <row r="20" spans="1:13" x14ac:dyDescent="0.2">
      <c r="A20" s="566" t="s">
        <v>936</v>
      </c>
      <c r="B20" s="566">
        <v>5.2629999999999999</v>
      </c>
      <c r="C20" s="566">
        <v>153.35599999999999</v>
      </c>
      <c r="D20" s="566">
        <v>137.48599999999999</v>
      </c>
      <c r="E20" s="566">
        <v>296.10500000000002</v>
      </c>
      <c r="F20" s="566" t="s">
        <v>930</v>
      </c>
      <c r="G20" s="566" t="s">
        <v>930</v>
      </c>
      <c r="H20" s="566">
        <v>30.074000000000002</v>
      </c>
      <c r="I20" s="566">
        <v>30.074000000000002</v>
      </c>
      <c r="J20" s="566">
        <v>326.17899999999997</v>
      </c>
      <c r="K20" s="566">
        <v>184.667</v>
      </c>
      <c r="L20" s="566">
        <v>470.33600000000001</v>
      </c>
      <c r="M20" s="566">
        <v>981.18299999999999</v>
      </c>
    </row>
    <row r="21" spans="1:13" x14ac:dyDescent="0.2">
      <c r="A21" s="566" t="s">
        <v>937</v>
      </c>
      <c r="B21" s="566">
        <v>5.6849999999999996</v>
      </c>
      <c r="C21" s="566">
        <v>145.34800000000001</v>
      </c>
      <c r="D21" s="566">
        <v>156.929</v>
      </c>
      <c r="E21" s="566">
        <v>307.96199999999999</v>
      </c>
      <c r="F21" s="566" t="s">
        <v>930</v>
      </c>
      <c r="G21" s="566" t="s">
        <v>930</v>
      </c>
      <c r="H21" s="566">
        <v>30.074000000000002</v>
      </c>
      <c r="I21" s="566">
        <v>30.074000000000002</v>
      </c>
      <c r="J21" s="566">
        <v>338.036</v>
      </c>
      <c r="K21" s="566">
        <v>193.60400000000001</v>
      </c>
      <c r="L21" s="566">
        <v>487.33800000000002</v>
      </c>
      <c r="M21" s="566">
        <v>1018.978</v>
      </c>
    </row>
    <row r="22" spans="1:13" x14ac:dyDescent="0.2">
      <c r="A22" s="566" t="s">
        <v>938</v>
      </c>
      <c r="B22" s="566">
        <v>7.6619999999999999</v>
      </c>
      <c r="C22" s="566">
        <v>162.566</v>
      </c>
      <c r="D22" s="566">
        <v>162.34100000000001</v>
      </c>
      <c r="E22" s="566">
        <v>332.56799999999998</v>
      </c>
      <c r="F22" s="566" t="s">
        <v>930</v>
      </c>
      <c r="G22" s="566" t="s">
        <v>930</v>
      </c>
      <c r="H22" s="566">
        <v>29.103999999999999</v>
      </c>
      <c r="I22" s="566">
        <v>29.103999999999999</v>
      </c>
      <c r="J22" s="566">
        <v>361.67200000000003</v>
      </c>
      <c r="K22" s="566">
        <v>191.78700000000001</v>
      </c>
      <c r="L22" s="566">
        <v>403.09100000000001</v>
      </c>
      <c r="M22" s="566">
        <v>956.55</v>
      </c>
    </row>
    <row r="23" spans="1:13" x14ac:dyDescent="0.2">
      <c r="A23" s="566" t="s">
        <v>939</v>
      </c>
      <c r="B23" s="566">
        <v>8.9290000000000003</v>
      </c>
      <c r="C23" s="566">
        <v>209.113</v>
      </c>
      <c r="D23" s="566">
        <v>213.815</v>
      </c>
      <c r="E23" s="566">
        <v>431.858</v>
      </c>
      <c r="F23" s="566" t="s">
        <v>930</v>
      </c>
      <c r="G23" s="566" t="s">
        <v>930</v>
      </c>
      <c r="H23" s="566">
        <v>30.074000000000002</v>
      </c>
      <c r="I23" s="566">
        <v>30.074000000000002</v>
      </c>
      <c r="J23" s="566">
        <v>461.93200000000002</v>
      </c>
      <c r="K23" s="566">
        <v>161.072</v>
      </c>
      <c r="L23" s="566">
        <v>368.66500000000002</v>
      </c>
      <c r="M23" s="566">
        <v>991.66800000000001</v>
      </c>
    </row>
    <row r="24" spans="1:13" x14ac:dyDescent="0.2">
      <c r="A24" s="566" t="s">
        <v>940</v>
      </c>
      <c r="B24" s="566">
        <v>9.8840000000000003</v>
      </c>
      <c r="C24" s="566">
        <v>400.30799999999999</v>
      </c>
      <c r="D24" s="566">
        <v>267.83699999999999</v>
      </c>
      <c r="E24" s="566">
        <v>678.02800000000002</v>
      </c>
      <c r="F24" s="566" t="s">
        <v>930</v>
      </c>
      <c r="G24" s="566" t="s">
        <v>930</v>
      </c>
      <c r="H24" s="566">
        <v>29.103999999999999</v>
      </c>
      <c r="I24" s="566">
        <v>29.103999999999999</v>
      </c>
      <c r="J24" s="566">
        <v>707.13199999999995</v>
      </c>
      <c r="K24" s="566">
        <v>147.334</v>
      </c>
      <c r="L24" s="566">
        <v>342.78199999999998</v>
      </c>
      <c r="M24" s="566">
        <v>1197.249</v>
      </c>
    </row>
    <row r="25" spans="1:13" x14ac:dyDescent="0.2">
      <c r="A25" s="566" t="s">
        <v>941</v>
      </c>
      <c r="B25" s="566">
        <v>10.526</v>
      </c>
      <c r="C25" s="566">
        <v>602.41399999999999</v>
      </c>
      <c r="D25" s="566">
        <v>313.27800000000002</v>
      </c>
      <c r="E25" s="566">
        <v>926.21699999999998</v>
      </c>
      <c r="F25" s="566" t="s">
        <v>930</v>
      </c>
      <c r="G25" s="566" t="s">
        <v>930</v>
      </c>
      <c r="H25" s="566">
        <v>30.074000000000002</v>
      </c>
      <c r="I25" s="566">
        <v>30.074000000000002</v>
      </c>
      <c r="J25" s="566">
        <v>956.29100000000005</v>
      </c>
      <c r="K25" s="566">
        <v>158.31200000000001</v>
      </c>
      <c r="L25" s="566">
        <v>392.791</v>
      </c>
      <c r="M25" s="566">
        <v>1507.395</v>
      </c>
    </row>
    <row r="26" spans="1:13" x14ac:dyDescent="0.2">
      <c r="A26" s="566" t="s">
        <v>942</v>
      </c>
      <c r="B26" s="566">
        <v>93.911000000000001</v>
      </c>
      <c r="C26" s="566">
        <v>4976.9750000000004</v>
      </c>
      <c r="D26" s="566">
        <v>2800.3270000000002</v>
      </c>
      <c r="E26" s="566">
        <v>7871.2120000000004</v>
      </c>
      <c r="F26" s="566" t="s">
        <v>930</v>
      </c>
      <c r="G26" s="566" t="s">
        <v>930</v>
      </c>
      <c r="H26" s="566">
        <v>354.096</v>
      </c>
      <c r="I26" s="566">
        <v>354.096</v>
      </c>
      <c r="J26" s="566">
        <v>8225.3080000000009</v>
      </c>
      <c r="K26" s="566">
        <v>1976.337</v>
      </c>
      <c r="L26" s="566">
        <v>4695.7060000000001</v>
      </c>
      <c r="M26" s="566">
        <v>14897.351000000001</v>
      </c>
    </row>
    <row r="27" spans="1:13" x14ac:dyDescent="0.2">
      <c r="A27" s="566" t="s">
        <v>943</v>
      </c>
      <c r="B27" s="566">
        <v>11.034000000000001</v>
      </c>
      <c r="C27" s="566">
        <v>836.55</v>
      </c>
      <c r="D27" s="566">
        <v>333.42500000000001</v>
      </c>
      <c r="E27" s="566">
        <v>1181.009</v>
      </c>
      <c r="F27" s="566" t="s">
        <v>930</v>
      </c>
      <c r="G27" s="566" t="s">
        <v>930</v>
      </c>
      <c r="H27" s="566">
        <v>31.506</v>
      </c>
      <c r="I27" s="566">
        <v>31.506</v>
      </c>
      <c r="J27" s="566">
        <v>1212.5150000000001</v>
      </c>
      <c r="K27" s="566">
        <v>180.42099999999999</v>
      </c>
      <c r="L27" s="566">
        <v>430.56299999999999</v>
      </c>
      <c r="M27" s="566">
        <v>1823.499</v>
      </c>
    </row>
    <row r="28" spans="1:13" x14ac:dyDescent="0.2">
      <c r="A28" s="566" t="s">
        <v>944</v>
      </c>
      <c r="B28" s="566">
        <v>9.4160000000000004</v>
      </c>
      <c r="C28" s="566">
        <v>705.00099999999998</v>
      </c>
      <c r="D28" s="566">
        <v>293.48700000000002</v>
      </c>
      <c r="E28" s="566">
        <v>1007.904</v>
      </c>
      <c r="F28" s="566" t="s">
        <v>930</v>
      </c>
      <c r="G28" s="566" t="s">
        <v>930</v>
      </c>
      <c r="H28" s="566">
        <v>28.457000000000001</v>
      </c>
      <c r="I28" s="566">
        <v>28.457000000000001</v>
      </c>
      <c r="J28" s="566">
        <v>1036.3610000000001</v>
      </c>
      <c r="K28" s="566">
        <v>163.023</v>
      </c>
      <c r="L28" s="566">
        <v>363.55099999999999</v>
      </c>
      <c r="M28" s="566">
        <v>1562.9359999999999</v>
      </c>
    </row>
    <row r="29" spans="1:13" x14ac:dyDescent="0.2">
      <c r="A29" s="566" t="s">
        <v>945</v>
      </c>
      <c r="B29" s="566">
        <v>7.5460000000000003</v>
      </c>
      <c r="C29" s="566">
        <v>611.98400000000004</v>
      </c>
      <c r="D29" s="566">
        <v>246.39099999999999</v>
      </c>
      <c r="E29" s="566">
        <v>865.92100000000005</v>
      </c>
      <c r="F29" s="566" t="s">
        <v>930</v>
      </c>
      <c r="G29" s="566" t="s">
        <v>930</v>
      </c>
      <c r="H29" s="566">
        <v>31.506</v>
      </c>
      <c r="I29" s="566">
        <v>31.506</v>
      </c>
      <c r="J29" s="566">
        <v>897.42600000000004</v>
      </c>
      <c r="K29" s="566">
        <v>157.279</v>
      </c>
      <c r="L29" s="566">
        <v>381.65800000000002</v>
      </c>
      <c r="M29" s="566">
        <v>1436.3630000000001</v>
      </c>
    </row>
    <row r="30" spans="1:13" x14ac:dyDescent="0.2">
      <c r="A30" s="566" t="s">
        <v>946</v>
      </c>
      <c r="B30" s="566">
        <v>5.2149999999999999</v>
      </c>
      <c r="C30" s="566">
        <v>493.58100000000002</v>
      </c>
      <c r="D30" s="566">
        <v>194.80600000000001</v>
      </c>
      <c r="E30" s="566">
        <v>693.60199999999998</v>
      </c>
      <c r="F30" s="566" t="s">
        <v>930</v>
      </c>
      <c r="G30" s="566" t="s">
        <v>930</v>
      </c>
      <c r="H30" s="566">
        <v>30.489000000000001</v>
      </c>
      <c r="I30" s="566">
        <v>30.489000000000001</v>
      </c>
      <c r="J30" s="566">
        <v>724.09199999999998</v>
      </c>
      <c r="K30" s="566">
        <v>147.376</v>
      </c>
      <c r="L30" s="566">
        <v>343.94799999999998</v>
      </c>
      <c r="M30" s="566">
        <v>1215.4159999999999</v>
      </c>
    </row>
    <row r="31" spans="1:13" x14ac:dyDescent="0.2">
      <c r="A31" s="566" t="s">
        <v>947</v>
      </c>
      <c r="B31" s="566">
        <v>4.4960000000000004</v>
      </c>
      <c r="C31" s="566">
        <v>323.50200000000001</v>
      </c>
      <c r="D31" s="566">
        <v>147.79</v>
      </c>
      <c r="E31" s="566">
        <v>475.78800000000001</v>
      </c>
      <c r="F31" s="566" t="s">
        <v>930</v>
      </c>
      <c r="G31" s="566" t="s">
        <v>930</v>
      </c>
      <c r="H31" s="566">
        <v>31.506</v>
      </c>
      <c r="I31" s="566">
        <v>31.506</v>
      </c>
      <c r="J31" s="566">
        <v>507.29399999999998</v>
      </c>
      <c r="K31" s="566">
        <v>140.251</v>
      </c>
      <c r="L31" s="566">
        <v>363.4</v>
      </c>
      <c r="M31" s="566">
        <v>1010.9450000000001</v>
      </c>
    </row>
    <row r="32" spans="1:13" x14ac:dyDescent="0.2">
      <c r="A32" s="566" t="s">
        <v>948</v>
      </c>
      <c r="B32" s="566">
        <v>4.2939999999999996</v>
      </c>
      <c r="C32" s="566">
        <v>220.55099999999999</v>
      </c>
      <c r="D32" s="566">
        <v>133.61099999999999</v>
      </c>
      <c r="E32" s="566">
        <v>358.45699999999999</v>
      </c>
      <c r="F32" s="566" t="s">
        <v>930</v>
      </c>
      <c r="G32" s="566" t="s">
        <v>930</v>
      </c>
      <c r="H32" s="566">
        <v>30.489000000000001</v>
      </c>
      <c r="I32" s="566">
        <v>30.489000000000001</v>
      </c>
      <c r="J32" s="566">
        <v>388.94600000000003</v>
      </c>
      <c r="K32" s="566">
        <v>158.989</v>
      </c>
      <c r="L32" s="566">
        <v>388.18799999999999</v>
      </c>
      <c r="M32" s="566">
        <v>936.12400000000002</v>
      </c>
    </row>
    <row r="33" spans="1:13" x14ac:dyDescent="0.2">
      <c r="A33" s="566" t="s">
        <v>949</v>
      </c>
      <c r="B33" s="566">
        <v>3.992</v>
      </c>
      <c r="C33" s="566">
        <v>170.28</v>
      </c>
      <c r="D33" s="566">
        <v>133.488</v>
      </c>
      <c r="E33" s="566">
        <v>307.76</v>
      </c>
      <c r="F33" s="566" t="s">
        <v>930</v>
      </c>
      <c r="G33" s="566" t="s">
        <v>930</v>
      </c>
      <c r="H33" s="566">
        <v>31.506</v>
      </c>
      <c r="I33" s="566">
        <v>31.506</v>
      </c>
      <c r="J33" s="566">
        <v>339.26600000000002</v>
      </c>
      <c r="K33" s="566">
        <v>182.68</v>
      </c>
      <c r="L33" s="566">
        <v>491.56400000000002</v>
      </c>
      <c r="M33" s="566">
        <v>1013.51</v>
      </c>
    </row>
    <row r="34" spans="1:13" x14ac:dyDescent="0.2">
      <c r="A34" s="566" t="s">
        <v>950</v>
      </c>
      <c r="B34" s="566">
        <v>5.64</v>
      </c>
      <c r="C34" s="566">
        <v>145.49600000000001</v>
      </c>
      <c r="D34" s="566">
        <v>135.80500000000001</v>
      </c>
      <c r="E34" s="566">
        <v>286.94</v>
      </c>
      <c r="F34" s="566" t="s">
        <v>930</v>
      </c>
      <c r="G34" s="566" t="s">
        <v>930</v>
      </c>
      <c r="H34" s="566">
        <v>31.506</v>
      </c>
      <c r="I34" s="566">
        <v>31.506</v>
      </c>
      <c r="J34" s="566">
        <v>318.44600000000003</v>
      </c>
      <c r="K34" s="566">
        <v>193.458</v>
      </c>
      <c r="L34" s="566">
        <v>475.68799999999999</v>
      </c>
      <c r="M34" s="566">
        <v>987.59199999999998</v>
      </c>
    </row>
    <row r="35" spans="1:13" x14ac:dyDescent="0.2">
      <c r="A35" s="566" t="s">
        <v>951</v>
      </c>
      <c r="B35" s="566">
        <v>6.8979999999999997</v>
      </c>
      <c r="C35" s="566">
        <v>158.54</v>
      </c>
      <c r="D35" s="566">
        <v>163.358</v>
      </c>
      <c r="E35" s="566">
        <v>328.79599999999999</v>
      </c>
      <c r="F35" s="566" t="s">
        <v>930</v>
      </c>
      <c r="G35" s="566" t="s">
        <v>930</v>
      </c>
      <c r="H35" s="566">
        <v>30.489000000000001</v>
      </c>
      <c r="I35" s="566">
        <v>30.489000000000001</v>
      </c>
      <c r="J35" s="566">
        <v>359.28500000000003</v>
      </c>
      <c r="K35" s="566">
        <v>180.65799999999999</v>
      </c>
      <c r="L35" s="566">
        <v>379.86200000000002</v>
      </c>
      <c r="M35" s="566">
        <v>919.80499999999995</v>
      </c>
    </row>
    <row r="36" spans="1:13" x14ac:dyDescent="0.2">
      <c r="A36" s="566" t="s">
        <v>952</v>
      </c>
      <c r="B36" s="566">
        <v>7.5819999999999999</v>
      </c>
      <c r="C36" s="566">
        <v>240.82</v>
      </c>
      <c r="D36" s="566">
        <v>211.649</v>
      </c>
      <c r="E36" s="566">
        <v>460.05099999999999</v>
      </c>
      <c r="F36" s="566" t="s">
        <v>930</v>
      </c>
      <c r="G36" s="566" t="s">
        <v>930</v>
      </c>
      <c r="H36" s="566">
        <v>31.506</v>
      </c>
      <c r="I36" s="566">
        <v>31.506</v>
      </c>
      <c r="J36" s="566">
        <v>491.55700000000002</v>
      </c>
      <c r="K36" s="566">
        <v>150.68799999999999</v>
      </c>
      <c r="L36" s="566">
        <v>357.08100000000002</v>
      </c>
      <c r="M36" s="566">
        <v>999.32600000000002</v>
      </c>
    </row>
    <row r="37" spans="1:13" x14ac:dyDescent="0.2">
      <c r="A37" s="566" t="s">
        <v>953</v>
      </c>
      <c r="B37" s="566">
        <v>7.4880000000000004</v>
      </c>
      <c r="C37" s="566">
        <v>367.15100000000001</v>
      </c>
      <c r="D37" s="566">
        <v>233.178</v>
      </c>
      <c r="E37" s="566">
        <v>607.81799999999998</v>
      </c>
      <c r="F37" s="566" t="s">
        <v>930</v>
      </c>
      <c r="G37" s="566" t="s">
        <v>930</v>
      </c>
      <c r="H37" s="566">
        <v>30.489000000000001</v>
      </c>
      <c r="I37" s="566">
        <v>30.489000000000001</v>
      </c>
      <c r="J37" s="566">
        <v>638.30700000000002</v>
      </c>
      <c r="K37" s="566">
        <v>145.59299999999999</v>
      </c>
      <c r="L37" s="566">
        <v>357.233</v>
      </c>
      <c r="M37" s="566">
        <v>1141.133</v>
      </c>
    </row>
    <row r="38" spans="1:13" x14ac:dyDescent="0.2">
      <c r="A38" s="566" t="s">
        <v>954</v>
      </c>
      <c r="B38" s="566">
        <v>8.5239999999999991</v>
      </c>
      <c r="C38" s="566">
        <v>627.53800000000001</v>
      </c>
      <c r="D38" s="566">
        <v>326.85000000000002</v>
      </c>
      <c r="E38" s="566">
        <v>962.91099999999994</v>
      </c>
      <c r="F38" s="566" t="s">
        <v>930</v>
      </c>
      <c r="G38" s="566" t="s">
        <v>930</v>
      </c>
      <c r="H38" s="566">
        <v>31.506</v>
      </c>
      <c r="I38" s="566">
        <v>31.506</v>
      </c>
      <c r="J38" s="566">
        <v>994.41700000000003</v>
      </c>
      <c r="K38" s="566">
        <v>172.346</v>
      </c>
      <c r="L38" s="566">
        <v>440.67399999999998</v>
      </c>
      <c r="M38" s="566">
        <v>1607.4369999999999</v>
      </c>
    </row>
    <row r="39" spans="1:13" x14ac:dyDescent="0.2">
      <c r="A39" s="566" t="s">
        <v>955</v>
      </c>
      <c r="B39" s="566">
        <v>82.126000000000005</v>
      </c>
      <c r="C39" s="566">
        <v>4900.9949999999999</v>
      </c>
      <c r="D39" s="566">
        <v>2553.8380000000002</v>
      </c>
      <c r="E39" s="566">
        <v>7536.9579999999996</v>
      </c>
      <c r="F39" s="566" t="s">
        <v>930</v>
      </c>
      <c r="G39" s="566" t="s">
        <v>930</v>
      </c>
      <c r="H39" s="566">
        <v>370.952</v>
      </c>
      <c r="I39" s="566">
        <v>370.952</v>
      </c>
      <c r="J39" s="566">
        <v>7907.91</v>
      </c>
      <c r="K39" s="566">
        <v>1972.7629999999999</v>
      </c>
      <c r="L39" s="566">
        <v>4773.6629999999996</v>
      </c>
      <c r="M39" s="566">
        <v>14654.335999999999</v>
      </c>
    </row>
    <row r="40" spans="1:13" x14ac:dyDescent="0.2">
      <c r="A40" s="566" t="s">
        <v>956</v>
      </c>
      <c r="B40" s="566">
        <v>8.7620000000000005</v>
      </c>
      <c r="C40" s="566">
        <v>765.72699999999998</v>
      </c>
      <c r="D40" s="566">
        <v>314.53899999999999</v>
      </c>
      <c r="E40" s="566">
        <v>1089.028</v>
      </c>
      <c r="F40" s="566" t="s">
        <v>930</v>
      </c>
      <c r="G40" s="566" t="s">
        <v>930</v>
      </c>
      <c r="H40" s="566">
        <v>36.131</v>
      </c>
      <c r="I40" s="566">
        <v>36.131</v>
      </c>
      <c r="J40" s="566">
        <v>1125.1590000000001</v>
      </c>
      <c r="K40" s="566">
        <v>185.31</v>
      </c>
      <c r="L40" s="566">
        <v>447.75799999999998</v>
      </c>
      <c r="M40" s="566">
        <v>1758.2260000000001</v>
      </c>
    </row>
    <row r="41" spans="1:13" x14ac:dyDescent="0.2">
      <c r="A41" s="566" t="s">
        <v>957</v>
      </c>
      <c r="B41" s="566">
        <v>5.7229999999999999</v>
      </c>
      <c r="C41" s="566">
        <v>747.05600000000004</v>
      </c>
      <c r="D41" s="566">
        <v>281.10700000000003</v>
      </c>
      <c r="E41" s="566">
        <v>1033.8869999999999</v>
      </c>
      <c r="F41" s="566" t="s">
        <v>930</v>
      </c>
      <c r="G41" s="566" t="s">
        <v>930</v>
      </c>
      <c r="H41" s="566">
        <v>32.634</v>
      </c>
      <c r="I41" s="566">
        <v>32.634</v>
      </c>
      <c r="J41" s="566">
        <v>1066.521</v>
      </c>
      <c r="K41" s="566">
        <v>172.28800000000001</v>
      </c>
      <c r="L41" s="566">
        <v>376.24200000000002</v>
      </c>
      <c r="M41" s="566">
        <v>1615.0509999999999</v>
      </c>
    </row>
    <row r="42" spans="1:13" x14ac:dyDescent="0.2">
      <c r="A42" s="566" t="s">
        <v>958</v>
      </c>
      <c r="B42" s="566">
        <v>5.5629999999999997</v>
      </c>
      <c r="C42" s="566">
        <v>691.24099999999999</v>
      </c>
      <c r="D42" s="566">
        <v>243.92400000000001</v>
      </c>
      <c r="E42" s="566">
        <v>940.72799999999995</v>
      </c>
      <c r="F42" s="566" t="s">
        <v>930</v>
      </c>
      <c r="G42" s="566" t="s">
        <v>930</v>
      </c>
      <c r="H42" s="566">
        <v>36.131</v>
      </c>
      <c r="I42" s="566">
        <v>36.131</v>
      </c>
      <c r="J42" s="566">
        <v>976.85799999999995</v>
      </c>
      <c r="K42" s="566">
        <v>164.59</v>
      </c>
      <c r="L42" s="566">
        <v>396.88</v>
      </c>
      <c r="M42" s="566">
        <v>1538.328</v>
      </c>
    </row>
    <row r="43" spans="1:13" x14ac:dyDescent="0.2">
      <c r="A43" s="566" t="s">
        <v>959</v>
      </c>
      <c r="B43" s="566">
        <v>3.6930000000000001</v>
      </c>
      <c r="C43" s="566">
        <v>608.76800000000003</v>
      </c>
      <c r="D43" s="566">
        <v>208.63200000000001</v>
      </c>
      <c r="E43" s="566">
        <v>821.09299999999996</v>
      </c>
      <c r="F43" s="566" t="s">
        <v>930</v>
      </c>
      <c r="G43" s="566" t="s">
        <v>930</v>
      </c>
      <c r="H43" s="566">
        <v>34.965000000000003</v>
      </c>
      <c r="I43" s="566">
        <v>34.965000000000003</v>
      </c>
      <c r="J43" s="566">
        <v>856.05799999999999</v>
      </c>
      <c r="K43" s="566">
        <v>153.565</v>
      </c>
      <c r="L43" s="566">
        <v>356.92599999999999</v>
      </c>
      <c r="M43" s="566">
        <v>1366.55</v>
      </c>
    </row>
    <row r="44" spans="1:13" x14ac:dyDescent="0.2">
      <c r="A44" s="566" t="s">
        <v>960</v>
      </c>
      <c r="B44" s="566">
        <v>2.9580000000000002</v>
      </c>
      <c r="C44" s="566">
        <v>344.07299999999998</v>
      </c>
      <c r="D44" s="566">
        <v>150.86199999999999</v>
      </c>
      <c r="E44" s="566">
        <v>497.89299999999997</v>
      </c>
      <c r="F44" s="566" t="s">
        <v>930</v>
      </c>
      <c r="G44" s="566" t="s">
        <v>930</v>
      </c>
      <c r="H44" s="566">
        <v>36.131</v>
      </c>
      <c r="I44" s="566">
        <v>36.131</v>
      </c>
      <c r="J44" s="566">
        <v>534.024</v>
      </c>
      <c r="K44" s="566">
        <v>140.89500000000001</v>
      </c>
      <c r="L44" s="566">
        <v>359.745</v>
      </c>
      <c r="M44" s="566">
        <v>1034.664</v>
      </c>
    </row>
    <row r="45" spans="1:13" x14ac:dyDescent="0.2">
      <c r="A45" s="566" t="s">
        <v>961</v>
      </c>
      <c r="B45" s="566">
        <v>3.2389999999999999</v>
      </c>
      <c r="C45" s="566">
        <v>207.78200000000001</v>
      </c>
      <c r="D45" s="566">
        <v>136</v>
      </c>
      <c r="E45" s="566">
        <v>347.02100000000002</v>
      </c>
      <c r="F45" s="566" t="s">
        <v>930</v>
      </c>
      <c r="G45" s="566" t="s">
        <v>930</v>
      </c>
      <c r="H45" s="566">
        <v>34.965000000000003</v>
      </c>
      <c r="I45" s="566">
        <v>34.965000000000003</v>
      </c>
      <c r="J45" s="566">
        <v>381.98599999999999</v>
      </c>
      <c r="K45" s="566">
        <v>157.06800000000001</v>
      </c>
      <c r="L45" s="566">
        <v>397.71199999999999</v>
      </c>
      <c r="M45" s="566">
        <v>936.76599999999996</v>
      </c>
    </row>
    <row r="46" spans="1:13" x14ac:dyDescent="0.2">
      <c r="A46" s="566" t="s">
        <v>962</v>
      </c>
      <c r="B46" s="566">
        <v>3.9670000000000001</v>
      </c>
      <c r="C46" s="566">
        <v>170.63900000000001</v>
      </c>
      <c r="D46" s="566">
        <v>130.536</v>
      </c>
      <c r="E46" s="566">
        <v>305.142</v>
      </c>
      <c r="F46" s="566" t="s">
        <v>930</v>
      </c>
      <c r="G46" s="566" t="s">
        <v>930</v>
      </c>
      <c r="H46" s="566">
        <v>36.131</v>
      </c>
      <c r="I46" s="566">
        <v>36.131</v>
      </c>
      <c r="J46" s="566">
        <v>341.27199999999999</v>
      </c>
      <c r="K46" s="566">
        <v>185.358</v>
      </c>
      <c r="L46" s="566">
        <v>477.04199999999997</v>
      </c>
      <c r="M46" s="566">
        <v>1003.672</v>
      </c>
    </row>
    <row r="47" spans="1:13" x14ac:dyDescent="0.2">
      <c r="A47" s="566" t="s">
        <v>963</v>
      </c>
      <c r="B47" s="566">
        <v>3.7</v>
      </c>
      <c r="C47" s="566">
        <v>146.476</v>
      </c>
      <c r="D47" s="566">
        <v>140.30500000000001</v>
      </c>
      <c r="E47" s="566">
        <v>290.48099999999999</v>
      </c>
      <c r="F47" s="566" t="s">
        <v>930</v>
      </c>
      <c r="G47" s="566" t="s">
        <v>930</v>
      </c>
      <c r="H47" s="566">
        <v>36.131</v>
      </c>
      <c r="I47" s="566">
        <v>36.131</v>
      </c>
      <c r="J47" s="566">
        <v>326.61099999999999</v>
      </c>
      <c r="K47" s="566">
        <v>196.73400000000001</v>
      </c>
      <c r="L47" s="566">
        <v>489.375</v>
      </c>
      <c r="M47" s="566">
        <v>1012.72</v>
      </c>
    </row>
    <row r="48" spans="1:13" x14ac:dyDescent="0.2">
      <c r="A48" s="566" t="s">
        <v>964</v>
      </c>
      <c r="B48" s="566">
        <v>5.0620000000000003</v>
      </c>
      <c r="C48" s="566">
        <v>157.06</v>
      </c>
      <c r="D48" s="566">
        <v>161.226</v>
      </c>
      <c r="E48" s="566">
        <v>323.34800000000001</v>
      </c>
      <c r="F48" s="566" t="s">
        <v>930</v>
      </c>
      <c r="G48" s="566" t="s">
        <v>930</v>
      </c>
      <c r="H48" s="566">
        <v>34.965000000000003</v>
      </c>
      <c r="I48" s="566">
        <v>34.965000000000003</v>
      </c>
      <c r="J48" s="566">
        <v>358.31299999999999</v>
      </c>
      <c r="K48" s="566">
        <v>186.703</v>
      </c>
      <c r="L48" s="566">
        <v>381.78199999999998</v>
      </c>
      <c r="M48" s="566">
        <v>926.79899999999998</v>
      </c>
    </row>
    <row r="49" spans="1:13" x14ac:dyDescent="0.2">
      <c r="A49" s="566" t="s">
        <v>965</v>
      </c>
      <c r="B49" s="566">
        <v>5.7770000000000001</v>
      </c>
      <c r="C49" s="566">
        <v>227.851</v>
      </c>
      <c r="D49" s="566">
        <v>186.55</v>
      </c>
      <c r="E49" s="566">
        <v>420.17700000000002</v>
      </c>
      <c r="F49" s="566" t="s">
        <v>930</v>
      </c>
      <c r="G49" s="566" t="s">
        <v>930</v>
      </c>
      <c r="H49" s="566">
        <v>36.131</v>
      </c>
      <c r="I49" s="566">
        <v>36.131</v>
      </c>
      <c r="J49" s="566">
        <v>456.30799999999999</v>
      </c>
      <c r="K49" s="566">
        <v>147.58500000000001</v>
      </c>
      <c r="L49" s="566">
        <v>350.72399999999999</v>
      </c>
      <c r="M49" s="566">
        <v>954.61599999999999</v>
      </c>
    </row>
    <row r="50" spans="1:13" x14ac:dyDescent="0.2">
      <c r="A50" s="566" t="s">
        <v>966</v>
      </c>
      <c r="B50" s="566">
        <v>6.0640000000000001</v>
      </c>
      <c r="C50" s="566">
        <v>335.98500000000001</v>
      </c>
      <c r="D50" s="566">
        <v>200.65899999999999</v>
      </c>
      <c r="E50" s="566">
        <v>542.70799999999997</v>
      </c>
      <c r="F50" s="566" t="s">
        <v>930</v>
      </c>
      <c r="G50" s="566" t="s">
        <v>930</v>
      </c>
      <c r="H50" s="566">
        <v>34.965000000000003</v>
      </c>
      <c r="I50" s="566">
        <v>34.965000000000003</v>
      </c>
      <c r="J50" s="566">
        <v>577.673</v>
      </c>
      <c r="K50" s="566">
        <v>144.28899999999999</v>
      </c>
      <c r="L50" s="566">
        <v>343.29700000000003</v>
      </c>
      <c r="M50" s="566">
        <v>1065.259</v>
      </c>
    </row>
    <row r="51" spans="1:13" x14ac:dyDescent="0.2">
      <c r="A51" s="566" t="s">
        <v>967</v>
      </c>
      <c r="B51" s="566">
        <v>8.3350000000000009</v>
      </c>
      <c r="C51" s="566">
        <v>619.95000000000005</v>
      </c>
      <c r="D51" s="566">
        <v>324.43099999999998</v>
      </c>
      <c r="E51" s="566">
        <v>952.71500000000003</v>
      </c>
      <c r="F51" s="566" t="s">
        <v>930</v>
      </c>
      <c r="G51" s="566" t="s">
        <v>930</v>
      </c>
      <c r="H51" s="566">
        <v>36.131</v>
      </c>
      <c r="I51" s="566">
        <v>36.131</v>
      </c>
      <c r="J51" s="566">
        <v>988.846</v>
      </c>
      <c r="K51" s="566">
        <v>172.34899999999999</v>
      </c>
      <c r="L51" s="566">
        <v>436.95499999999998</v>
      </c>
      <c r="M51" s="566">
        <v>1598.15</v>
      </c>
    </row>
    <row r="52" spans="1:13" x14ac:dyDescent="0.2">
      <c r="A52" s="566" t="s">
        <v>968</v>
      </c>
      <c r="B52" s="566">
        <v>62.843000000000004</v>
      </c>
      <c r="C52" s="566">
        <v>5022.6059999999998</v>
      </c>
      <c r="D52" s="566">
        <v>2478.7719999999999</v>
      </c>
      <c r="E52" s="566">
        <v>7564.2209999999995</v>
      </c>
      <c r="F52" s="566" t="s">
        <v>930</v>
      </c>
      <c r="G52" s="566" t="s">
        <v>930</v>
      </c>
      <c r="H52" s="566">
        <v>425.40800000000002</v>
      </c>
      <c r="I52" s="566">
        <v>425.40800000000002</v>
      </c>
      <c r="J52" s="566">
        <v>7989.6289999999999</v>
      </c>
      <c r="K52" s="566">
        <v>2006.7349999999999</v>
      </c>
      <c r="L52" s="566">
        <v>4817.0360000000001</v>
      </c>
      <c r="M52" s="566">
        <v>14813.4</v>
      </c>
    </row>
    <row r="53" spans="1:13" x14ac:dyDescent="0.2">
      <c r="A53" s="566" t="s">
        <v>969</v>
      </c>
      <c r="B53" s="566">
        <v>7.556</v>
      </c>
      <c r="C53" s="566">
        <v>859.25599999999997</v>
      </c>
      <c r="D53" s="566">
        <v>369.60599999999999</v>
      </c>
      <c r="E53" s="566">
        <v>1236.4179999999999</v>
      </c>
      <c r="F53" s="566" t="s">
        <v>930</v>
      </c>
      <c r="G53" s="566" t="s">
        <v>930</v>
      </c>
      <c r="H53" s="566">
        <v>40.793999999999997</v>
      </c>
      <c r="I53" s="566">
        <v>40.793999999999997</v>
      </c>
      <c r="J53" s="566">
        <v>1277.212</v>
      </c>
      <c r="K53" s="566">
        <v>206.4</v>
      </c>
      <c r="L53" s="566">
        <v>503.04700000000003</v>
      </c>
      <c r="M53" s="566">
        <v>1986.6590000000001</v>
      </c>
    </row>
    <row r="54" spans="1:13" x14ac:dyDescent="0.2">
      <c r="A54" s="566" t="s">
        <v>970</v>
      </c>
      <c r="B54" s="566">
        <v>4.6829999999999998</v>
      </c>
      <c r="C54" s="566">
        <v>753.64400000000001</v>
      </c>
      <c r="D54" s="566">
        <v>290.99400000000003</v>
      </c>
      <c r="E54" s="566">
        <v>1049.3209999999999</v>
      </c>
      <c r="F54" s="566" t="s">
        <v>930</v>
      </c>
      <c r="G54" s="566" t="s">
        <v>930</v>
      </c>
      <c r="H54" s="566">
        <v>38.161999999999999</v>
      </c>
      <c r="I54" s="566">
        <v>38.161999999999999</v>
      </c>
      <c r="J54" s="566">
        <v>1087.4829999999999</v>
      </c>
      <c r="K54" s="566">
        <v>186.256</v>
      </c>
      <c r="L54" s="566">
        <v>400.62400000000002</v>
      </c>
      <c r="M54" s="566">
        <v>1674.3630000000001</v>
      </c>
    </row>
    <row r="55" spans="1:13" x14ac:dyDescent="0.2">
      <c r="A55" s="566" t="s">
        <v>971</v>
      </c>
      <c r="B55" s="566">
        <v>4.2859999999999996</v>
      </c>
      <c r="C55" s="566">
        <v>589.48199999999997</v>
      </c>
      <c r="D55" s="566">
        <v>247.63499999999999</v>
      </c>
      <c r="E55" s="566">
        <v>841.404</v>
      </c>
      <c r="F55" s="566" t="s">
        <v>930</v>
      </c>
      <c r="G55" s="566" t="s">
        <v>930</v>
      </c>
      <c r="H55" s="566">
        <v>40.793999999999997</v>
      </c>
      <c r="I55" s="566">
        <v>40.793999999999997</v>
      </c>
      <c r="J55" s="566">
        <v>882.19799999999998</v>
      </c>
      <c r="K55" s="566">
        <v>161.37200000000001</v>
      </c>
      <c r="L55" s="566">
        <v>390.81900000000002</v>
      </c>
      <c r="M55" s="566">
        <v>1434.3889999999999</v>
      </c>
    </row>
    <row r="56" spans="1:13" x14ac:dyDescent="0.2">
      <c r="A56" s="566" t="s">
        <v>972</v>
      </c>
      <c r="B56" s="566">
        <v>4.9400000000000004</v>
      </c>
      <c r="C56" s="566">
        <v>451.05799999999999</v>
      </c>
      <c r="D56" s="566">
        <v>177.49600000000001</v>
      </c>
      <c r="E56" s="566">
        <v>633.495</v>
      </c>
      <c r="F56" s="566" t="s">
        <v>930</v>
      </c>
      <c r="G56" s="566" t="s">
        <v>930</v>
      </c>
      <c r="H56" s="566">
        <v>39.478000000000002</v>
      </c>
      <c r="I56" s="566">
        <v>39.478000000000002</v>
      </c>
      <c r="J56" s="566">
        <v>672.97299999999996</v>
      </c>
      <c r="K56" s="566">
        <v>149.48400000000001</v>
      </c>
      <c r="L56" s="566">
        <v>341.411</v>
      </c>
      <c r="M56" s="566">
        <v>1163.8679999999999</v>
      </c>
    </row>
    <row r="57" spans="1:13" x14ac:dyDescent="0.2">
      <c r="A57" s="566" t="s">
        <v>973</v>
      </c>
      <c r="B57" s="566">
        <v>3.8570000000000002</v>
      </c>
      <c r="C57" s="566">
        <v>321.75900000000001</v>
      </c>
      <c r="D57" s="566">
        <v>163.05799999999999</v>
      </c>
      <c r="E57" s="566">
        <v>488.67500000000001</v>
      </c>
      <c r="F57" s="566" t="s">
        <v>930</v>
      </c>
      <c r="G57" s="566" t="s">
        <v>930</v>
      </c>
      <c r="H57" s="566">
        <v>40.793999999999997</v>
      </c>
      <c r="I57" s="566">
        <v>40.793999999999997</v>
      </c>
      <c r="J57" s="566">
        <v>529.46900000000005</v>
      </c>
      <c r="K57" s="566">
        <v>140.852</v>
      </c>
      <c r="L57" s="566">
        <v>338.84500000000003</v>
      </c>
      <c r="M57" s="566">
        <v>1009.1660000000001</v>
      </c>
    </row>
    <row r="58" spans="1:13" x14ac:dyDescent="0.2">
      <c r="A58" s="566" t="s">
        <v>974</v>
      </c>
      <c r="B58" s="566">
        <v>3.4540000000000002</v>
      </c>
      <c r="C58" s="566">
        <v>225.06800000000001</v>
      </c>
      <c r="D58" s="566">
        <v>152.70599999999999</v>
      </c>
      <c r="E58" s="566">
        <v>381.22800000000001</v>
      </c>
      <c r="F58" s="566" t="s">
        <v>930</v>
      </c>
      <c r="G58" s="566" t="s">
        <v>930</v>
      </c>
      <c r="H58" s="566">
        <v>39.478000000000002</v>
      </c>
      <c r="I58" s="566">
        <v>39.478000000000002</v>
      </c>
      <c r="J58" s="566">
        <v>420.70600000000002</v>
      </c>
      <c r="K58" s="566">
        <v>151.43299999999999</v>
      </c>
      <c r="L58" s="566">
        <v>392.58499999999998</v>
      </c>
      <c r="M58" s="566">
        <v>964.72400000000005</v>
      </c>
    </row>
    <row r="59" spans="1:13" x14ac:dyDescent="0.2">
      <c r="A59" s="566" t="s">
        <v>975</v>
      </c>
      <c r="B59" s="566">
        <v>2.6549999999999998</v>
      </c>
      <c r="C59" s="566">
        <v>173.49199999999999</v>
      </c>
      <c r="D59" s="566">
        <v>135.00899999999999</v>
      </c>
      <c r="E59" s="566">
        <v>311.15600000000001</v>
      </c>
      <c r="F59" s="566" t="s">
        <v>930</v>
      </c>
      <c r="G59" s="566" t="s">
        <v>930</v>
      </c>
      <c r="H59" s="566">
        <v>40.793999999999997</v>
      </c>
      <c r="I59" s="566">
        <v>40.793999999999997</v>
      </c>
      <c r="J59" s="566">
        <v>351.95</v>
      </c>
      <c r="K59" s="566">
        <v>184.34800000000001</v>
      </c>
      <c r="L59" s="566">
        <v>470.66699999999997</v>
      </c>
      <c r="M59" s="566">
        <v>1006.965</v>
      </c>
    </row>
    <row r="60" spans="1:13" x14ac:dyDescent="0.2">
      <c r="A60" s="566" t="s">
        <v>976</v>
      </c>
      <c r="B60" s="566">
        <v>3.5329999999999999</v>
      </c>
      <c r="C60" s="566">
        <v>143.44900000000001</v>
      </c>
      <c r="D60" s="566">
        <v>139.4</v>
      </c>
      <c r="E60" s="566">
        <v>286.38200000000001</v>
      </c>
      <c r="F60" s="566" t="s">
        <v>930</v>
      </c>
      <c r="G60" s="566" t="s">
        <v>930</v>
      </c>
      <c r="H60" s="566">
        <v>40.793999999999997</v>
      </c>
      <c r="I60" s="566">
        <v>40.793999999999997</v>
      </c>
      <c r="J60" s="566">
        <v>327.17599999999999</v>
      </c>
      <c r="K60" s="566">
        <v>196.893</v>
      </c>
      <c r="L60" s="566">
        <v>478.86200000000002</v>
      </c>
      <c r="M60" s="566">
        <v>1002.932</v>
      </c>
    </row>
    <row r="61" spans="1:13" x14ac:dyDescent="0.2">
      <c r="A61" s="566" t="s">
        <v>977</v>
      </c>
      <c r="B61" s="566">
        <v>3.9489999999999998</v>
      </c>
      <c r="C61" s="566">
        <v>155.24100000000001</v>
      </c>
      <c r="D61" s="566">
        <v>154.33799999999999</v>
      </c>
      <c r="E61" s="566">
        <v>313.52800000000002</v>
      </c>
      <c r="F61" s="566" t="s">
        <v>930</v>
      </c>
      <c r="G61" s="566" t="s">
        <v>930</v>
      </c>
      <c r="H61" s="566">
        <v>39.478000000000002</v>
      </c>
      <c r="I61" s="566">
        <v>39.478000000000002</v>
      </c>
      <c r="J61" s="566">
        <v>353.00700000000001</v>
      </c>
      <c r="K61" s="566">
        <v>183.46700000000001</v>
      </c>
      <c r="L61" s="566">
        <v>386.68099999999998</v>
      </c>
      <c r="M61" s="566">
        <v>923.15499999999997</v>
      </c>
    </row>
    <row r="62" spans="1:13" x14ac:dyDescent="0.2">
      <c r="A62" s="566" t="s">
        <v>978</v>
      </c>
      <c r="B62" s="566">
        <v>5.0919999999999996</v>
      </c>
      <c r="C62" s="566">
        <v>246.49799999999999</v>
      </c>
      <c r="D62" s="566">
        <v>196.46100000000001</v>
      </c>
      <c r="E62" s="566">
        <v>448.05099999999999</v>
      </c>
      <c r="F62" s="566" t="s">
        <v>930</v>
      </c>
      <c r="G62" s="566" t="s">
        <v>930</v>
      </c>
      <c r="H62" s="566">
        <v>40.793999999999997</v>
      </c>
      <c r="I62" s="566">
        <v>40.793999999999997</v>
      </c>
      <c r="J62" s="566">
        <v>488.84500000000003</v>
      </c>
      <c r="K62" s="566">
        <v>153.52600000000001</v>
      </c>
      <c r="L62" s="566">
        <v>362.88299999999998</v>
      </c>
      <c r="M62" s="566">
        <v>1005.253</v>
      </c>
    </row>
    <row r="63" spans="1:13" x14ac:dyDescent="0.2">
      <c r="A63" s="566" t="s">
        <v>979</v>
      </c>
      <c r="B63" s="566">
        <v>5.9640000000000004</v>
      </c>
      <c r="C63" s="566">
        <v>480.28100000000001</v>
      </c>
      <c r="D63" s="566">
        <v>292.13099999999997</v>
      </c>
      <c r="E63" s="566">
        <v>778.37599999999998</v>
      </c>
      <c r="F63" s="566" t="s">
        <v>930</v>
      </c>
      <c r="G63" s="566" t="s">
        <v>930</v>
      </c>
      <c r="H63" s="566">
        <v>39.478000000000002</v>
      </c>
      <c r="I63" s="566">
        <v>39.478000000000002</v>
      </c>
      <c r="J63" s="566">
        <v>817.85400000000004</v>
      </c>
      <c r="K63" s="566">
        <v>160.31800000000001</v>
      </c>
      <c r="L63" s="566">
        <v>394.49299999999999</v>
      </c>
      <c r="M63" s="566">
        <v>1372.664</v>
      </c>
    </row>
    <row r="64" spans="1:13" x14ac:dyDescent="0.2">
      <c r="A64" s="566" t="s">
        <v>980</v>
      </c>
      <c r="B64" s="566">
        <v>8.9160000000000004</v>
      </c>
      <c r="C64" s="566">
        <v>748.10699999999997</v>
      </c>
      <c r="D64" s="566">
        <v>384.44499999999999</v>
      </c>
      <c r="E64" s="566">
        <v>1141.4680000000001</v>
      </c>
      <c r="F64" s="566" t="s">
        <v>930</v>
      </c>
      <c r="G64" s="566" t="s">
        <v>930</v>
      </c>
      <c r="H64" s="566">
        <v>40.793999999999997</v>
      </c>
      <c r="I64" s="566">
        <v>40.793999999999997</v>
      </c>
      <c r="J64" s="566">
        <v>1182.2619999999999</v>
      </c>
      <c r="K64" s="566">
        <v>194.86500000000001</v>
      </c>
      <c r="L64" s="566">
        <v>486.32</v>
      </c>
      <c r="M64" s="566">
        <v>1863.4480000000001</v>
      </c>
    </row>
    <row r="65" spans="1:13" x14ac:dyDescent="0.2">
      <c r="A65" s="566" t="s">
        <v>981</v>
      </c>
      <c r="B65" s="566">
        <v>58.884999999999998</v>
      </c>
      <c r="C65" s="566">
        <v>5147.3360000000002</v>
      </c>
      <c r="D65" s="566">
        <v>2703.28</v>
      </c>
      <c r="E65" s="566">
        <v>7909.5010000000002</v>
      </c>
      <c r="F65" s="566" t="s">
        <v>930</v>
      </c>
      <c r="G65" s="566" t="s">
        <v>930</v>
      </c>
      <c r="H65" s="566">
        <v>481.63400000000001</v>
      </c>
      <c r="I65" s="566">
        <v>481.63400000000001</v>
      </c>
      <c r="J65" s="566">
        <v>8391.1350000000002</v>
      </c>
      <c r="K65" s="566">
        <v>2069.2150000000001</v>
      </c>
      <c r="L65" s="566">
        <v>4949.91</v>
      </c>
      <c r="M65" s="566">
        <v>15410.259</v>
      </c>
    </row>
    <row r="66" spans="1:13" x14ac:dyDescent="0.2">
      <c r="A66" s="566" t="s">
        <v>982</v>
      </c>
      <c r="B66" s="566">
        <v>7.8929999999999998</v>
      </c>
      <c r="C66" s="566">
        <v>954.59199999999998</v>
      </c>
      <c r="D66" s="566">
        <v>438.59500000000003</v>
      </c>
      <c r="E66" s="566">
        <v>1401.0809999999999</v>
      </c>
      <c r="F66" s="566" t="s">
        <v>930</v>
      </c>
      <c r="G66" s="566" t="s">
        <v>930</v>
      </c>
      <c r="H66" s="566">
        <v>46.014000000000003</v>
      </c>
      <c r="I66" s="566">
        <v>46.014000000000003</v>
      </c>
      <c r="J66" s="566">
        <v>1447.095</v>
      </c>
      <c r="K66" s="566">
        <v>224.36500000000001</v>
      </c>
      <c r="L66" s="566">
        <v>568.221</v>
      </c>
      <c r="M66" s="566">
        <v>2239.681</v>
      </c>
    </row>
    <row r="67" spans="1:13" x14ac:dyDescent="0.2">
      <c r="A67" s="566" t="s">
        <v>983</v>
      </c>
      <c r="B67" s="566">
        <v>5.3010000000000002</v>
      </c>
      <c r="C67" s="566">
        <v>839.08399999999995</v>
      </c>
      <c r="D67" s="566">
        <v>343.34399999999999</v>
      </c>
      <c r="E67" s="566">
        <v>1187.729</v>
      </c>
      <c r="F67" s="566" t="s">
        <v>930</v>
      </c>
      <c r="G67" s="566" t="s">
        <v>930</v>
      </c>
      <c r="H67" s="566">
        <v>41.561</v>
      </c>
      <c r="I67" s="566">
        <v>41.561</v>
      </c>
      <c r="J67" s="566">
        <v>1229.2909999999999</v>
      </c>
      <c r="K67" s="566">
        <v>210.99299999999999</v>
      </c>
      <c r="L67" s="566">
        <v>429.24299999999999</v>
      </c>
      <c r="M67" s="566">
        <v>1869.527</v>
      </c>
    </row>
    <row r="68" spans="1:13" x14ac:dyDescent="0.2">
      <c r="A68" s="566" t="s">
        <v>984</v>
      </c>
      <c r="B68" s="566">
        <v>4.665</v>
      </c>
      <c r="C68" s="566">
        <v>571.43399999999997</v>
      </c>
      <c r="D68" s="566">
        <v>234.95400000000001</v>
      </c>
      <c r="E68" s="566">
        <v>811.05399999999997</v>
      </c>
      <c r="F68" s="566" t="s">
        <v>930</v>
      </c>
      <c r="G68" s="566" t="s">
        <v>930</v>
      </c>
      <c r="H68" s="566">
        <v>46.014000000000003</v>
      </c>
      <c r="I68" s="566">
        <v>46.014000000000003</v>
      </c>
      <c r="J68" s="566">
        <v>857.06799999999998</v>
      </c>
      <c r="K68" s="566">
        <v>174.602</v>
      </c>
      <c r="L68" s="566">
        <v>409.33199999999999</v>
      </c>
      <c r="M68" s="566">
        <v>1441.002</v>
      </c>
    </row>
    <row r="69" spans="1:13" x14ac:dyDescent="0.2">
      <c r="A69" s="566" t="s">
        <v>985</v>
      </c>
      <c r="B69" s="566">
        <v>4.819</v>
      </c>
      <c r="C69" s="566">
        <v>408.88200000000001</v>
      </c>
      <c r="D69" s="566">
        <v>173.50299999999999</v>
      </c>
      <c r="E69" s="566">
        <v>587.20399999999995</v>
      </c>
      <c r="F69" s="566" t="s">
        <v>930</v>
      </c>
      <c r="G69" s="566" t="s">
        <v>930</v>
      </c>
      <c r="H69" s="566">
        <v>44.53</v>
      </c>
      <c r="I69" s="566">
        <v>44.53</v>
      </c>
      <c r="J69" s="566">
        <v>631.73500000000001</v>
      </c>
      <c r="K69" s="566">
        <v>152.40600000000001</v>
      </c>
      <c r="L69" s="566">
        <v>347.93700000000001</v>
      </c>
      <c r="M69" s="566">
        <v>1132.077</v>
      </c>
    </row>
    <row r="70" spans="1:13" x14ac:dyDescent="0.2">
      <c r="A70" s="566" t="s">
        <v>986</v>
      </c>
      <c r="B70" s="566">
        <v>3.754</v>
      </c>
      <c r="C70" s="566">
        <v>256.53899999999999</v>
      </c>
      <c r="D70" s="566">
        <v>167.37799999999999</v>
      </c>
      <c r="E70" s="566">
        <v>427.67200000000003</v>
      </c>
      <c r="F70" s="566" t="s">
        <v>930</v>
      </c>
      <c r="G70" s="566" t="s">
        <v>930</v>
      </c>
      <c r="H70" s="566">
        <v>46.014000000000003</v>
      </c>
      <c r="I70" s="566">
        <v>46.014000000000003</v>
      </c>
      <c r="J70" s="566">
        <v>473.68599999999998</v>
      </c>
      <c r="K70" s="566">
        <v>142.70699999999999</v>
      </c>
      <c r="L70" s="566">
        <v>362.72199999999998</v>
      </c>
      <c r="M70" s="566">
        <v>979.11500000000001</v>
      </c>
    </row>
    <row r="71" spans="1:13" x14ac:dyDescent="0.2">
      <c r="A71" s="566" t="s">
        <v>987</v>
      </c>
      <c r="B71" s="566">
        <v>3.8889999999999998</v>
      </c>
      <c r="C71" s="566">
        <v>185.67400000000001</v>
      </c>
      <c r="D71" s="566">
        <v>150.20400000000001</v>
      </c>
      <c r="E71" s="566">
        <v>339.767</v>
      </c>
      <c r="F71" s="566" t="s">
        <v>930</v>
      </c>
      <c r="G71" s="566" t="s">
        <v>930</v>
      </c>
      <c r="H71" s="566">
        <v>44.53</v>
      </c>
      <c r="I71" s="566">
        <v>44.53</v>
      </c>
      <c r="J71" s="566">
        <v>384.29700000000003</v>
      </c>
      <c r="K71" s="566">
        <v>166.262</v>
      </c>
      <c r="L71" s="566">
        <v>420.73399999999998</v>
      </c>
      <c r="M71" s="566">
        <v>971.29399999999998</v>
      </c>
    </row>
    <row r="72" spans="1:13" x14ac:dyDescent="0.2">
      <c r="A72" s="566" t="s">
        <v>988</v>
      </c>
      <c r="B72" s="566">
        <v>2.9260000000000002</v>
      </c>
      <c r="C72" s="566">
        <v>148.839</v>
      </c>
      <c r="D72" s="566">
        <v>139.5</v>
      </c>
      <c r="E72" s="566">
        <v>291.26499999999999</v>
      </c>
      <c r="F72" s="566" t="s">
        <v>930</v>
      </c>
      <c r="G72" s="566" t="s">
        <v>930</v>
      </c>
      <c r="H72" s="566">
        <v>46.014000000000003</v>
      </c>
      <c r="I72" s="566">
        <v>46.014000000000003</v>
      </c>
      <c r="J72" s="566">
        <v>337.28</v>
      </c>
      <c r="K72" s="566">
        <v>209.42</v>
      </c>
      <c r="L72" s="566">
        <v>538.15</v>
      </c>
      <c r="M72" s="566">
        <v>1084.8499999999999</v>
      </c>
    </row>
    <row r="73" spans="1:13" x14ac:dyDescent="0.2">
      <c r="A73" s="566" t="s">
        <v>989</v>
      </c>
      <c r="B73" s="566">
        <v>3.6320000000000001</v>
      </c>
      <c r="C73" s="566">
        <v>133.82499999999999</v>
      </c>
      <c r="D73" s="566">
        <v>147.666</v>
      </c>
      <c r="E73" s="566">
        <v>285.12400000000002</v>
      </c>
      <c r="F73" s="566" t="s">
        <v>930</v>
      </c>
      <c r="G73" s="566" t="s">
        <v>930</v>
      </c>
      <c r="H73" s="566">
        <v>46.014000000000003</v>
      </c>
      <c r="I73" s="566">
        <v>46.014000000000003</v>
      </c>
      <c r="J73" s="566">
        <v>331.13799999999998</v>
      </c>
      <c r="K73" s="566">
        <v>213.905</v>
      </c>
      <c r="L73" s="566">
        <v>520.55399999999997</v>
      </c>
      <c r="M73" s="566">
        <v>1065.597</v>
      </c>
    </row>
    <row r="74" spans="1:13" x14ac:dyDescent="0.2">
      <c r="A74" s="566" t="s">
        <v>990</v>
      </c>
      <c r="B74" s="566">
        <v>3.427</v>
      </c>
      <c r="C74" s="566">
        <v>143.334</v>
      </c>
      <c r="D74" s="566">
        <v>155.58500000000001</v>
      </c>
      <c r="E74" s="566">
        <v>302.34500000000003</v>
      </c>
      <c r="F74" s="566" t="s">
        <v>930</v>
      </c>
      <c r="G74" s="566" t="s">
        <v>930</v>
      </c>
      <c r="H74" s="566">
        <v>44.53</v>
      </c>
      <c r="I74" s="566">
        <v>44.53</v>
      </c>
      <c r="J74" s="566">
        <v>346.875</v>
      </c>
      <c r="K74" s="566">
        <v>196.63300000000001</v>
      </c>
      <c r="L74" s="566">
        <v>430.94400000000002</v>
      </c>
      <c r="M74" s="566">
        <v>974.452</v>
      </c>
    </row>
    <row r="75" spans="1:13" x14ac:dyDescent="0.2">
      <c r="A75" s="566" t="s">
        <v>991</v>
      </c>
      <c r="B75" s="566">
        <v>4.4020000000000001</v>
      </c>
      <c r="C75" s="566">
        <v>227.91300000000001</v>
      </c>
      <c r="D75" s="566">
        <v>197.774</v>
      </c>
      <c r="E75" s="566">
        <v>430.089</v>
      </c>
      <c r="F75" s="566" t="s">
        <v>930</v>
      </c>
      <c r="G75" s="566" t="s">
        <v>930</v>
      </c>
      <c r="H75" s="566">
        <v>46.014000000000003</v>
      </c>
      <c r="I75" s="566">
        <v>46.014000000000003</v>
      </c>
      <c r="J75" s="566">
        <v>476.10399999999998</v>
      </c>
      <c r="K75" s="566">
        <v>167.261</v>
      </c>
      <c r="L75" s="566">
        <v>374.78800000000001</v>
      </c>
      <c r="M75" s="566">
        <v>1018.153</v>
      </c>
    </row>
    <row r="76" spans="1:13" x14ac:dyDescent="0.2">
      <c r="A76" s="566" t="s">
        <v>992</v>
      </c>
      <c r="B76" s="566">
        <v>5.8849999999999998</v>
      </c>
      <c r="C76" s="566">
        <v>378.95400000000001</v>
      </c>
      <c r="D76" s="566">
        <v>213.74700000000001</v>
      </c>
      <c r="E76" s="566">
        <v>598.58500000000004</v>
      </c>
      <c r="F76" s="566" t="s">
        <v>930</v>
      </c>
      <c r="G76" s="566" t="s">
        <v>930</v>
      </c>
      <c r="H76" s="566">
        <v>44.53</v>
      </c>
      <c r="I76" s="566">
        <v>44.53</v>
      </c>
      <c r="J76" s="566">
        <v>643.11500000000001</v>
      </c>
      <c r="K76" s="566">
        <v>154.364</v>
      </c>
      <c r="L76" s="566">
        <v>376.15300000000002</v>
      </c>
      <c r="M76" s="566">
        <v>1173.6320000000001</v>
      </c>
    </row>
    <row r="77" spans="1:13" x14ac:dyDescent="0.2">
      <c r="A77" s="566" t="s">
        <v>993</v>
      </c>
      <c r="B77" s="566">
        <v>6.867</v>
      </c>
      <c r="C77" s="566">
        <v>664.02099999999996</v>
      </c>
      <c r="D77" s="566">
        <v>319.03100000000001</v>
      </c>
      <c r="E77" s="566">
        <v>989.91899999999998</v>
      </c>
      <c r="F77" s="566" t="s">
        <v>930</v>
      </c>
      <c r="G77" s="566" t="s">
        <v>930</v>
      </c>
      <c r="H77" s="566">
        <v>46.014000000000003</v>
      </c>
      <c r="I77" s="566">
        <v>46.014000000000003</v>
      </c>
      <c r="J77" s="566">
        <v>1035.933</v>
      </c>
      <c r="K77" s="566">
        <v>188.63800000000001</v>
      </c>
      <c r="L77" s="566">
        <v>483.58300000000003</v>
      </c>
      <c r="M77" s="566">
        <v>1708.154</v>
      </c>
    </row>
    <row r="78" spans="1:13" x14ac:dyDescent="0.2">
      <c r="A78" s="566" t="s">
        <v>994</v>
      </c>
      <c r="B78" s="566">
        <v>57.460999999999999</v>
      </c>
      <c r="C78" s="566">
        <v>4913.0929999999998</v>
      </c>
      <c r="D78" s="566">
        <v>2681.2820000000002</v>
      </c>
      <c r="E78" s="566">
        <v>7651.8360000000002</v>
      </c>
      <c r="F78" s="566" t="s">
        <v>930</v>
      </c>
      <c r="G78" s="566" t="s">
        <v>930</v>
      </c>
      <c r="H78" s="566">
        <v>541.78300000000002</v>
      </c>
      <c r="I78" s="566">
        <v>541.78300000000002</v>
      </c>
      <c r="J78" s="566">
        <v>8193.6190000000006</v>
      </c>
      <c r="K78" s="566">
        <v>2201.5549999999998</v>
      </c>
      <c r="L78" s="566">
        <v>5266.5389999999998</v>
      </c>
      <c r="M78" s="566">
        <v>15661.713</v>
      </c>
    </row>
    <row r="79" spans="1:13" x14ac:dyDescent="0.2">
      <c r="A79" s="566" t="s">
        <v>995</v>
      </c>
      <c r="B79" s="566">
        <v>5.2910000000000004</v>
      </c>
      <c r="C79" s="566">
        <v>829.47400000000005</v>
      </c>
      <c r="D79" s="566">
        <v>317.47399999999999</v>
      </c>
      <c r="E79" s="566">
        <v>1152.239</v>
      </c>
      <c r="F79" s="566" t="s">
        <v>930</v>
      </c>
      <c r="G79" s="566" t="s">
        <v>930</v>
      </c>
      <c r="H79" s="566">
        <v>52.814999999999998</v>
      </c>
      <c r="I79" s="566">
        <v>52.814999999999998</v>
      </c>
      <c r="J79" s="566">
        <v>1205.0530000000001</v>
      </c>
      <c r="K79" s="566">
        <v>224.87100000000001</v>
      </c>
      <c r="L79" s="566">
        <v>570.12900000000002</v>
      </c>
      <c r="M79" s="566">
        <v>2000.0530000000001</v>
      </c>
    </row>
    <row r="80" spans="1:13" x14ac:dyDescent="0.2">
      <c r="A80" s="566" t="s">
        <v>996</v>
      </c>
      <c r="B80" s="566">
        <v>5.431</v>
      </c>
      <c r="C80" s="566">
        <v>851.17200000000003</v>
      </c>
      <c r="D80" s="566">
        <v>305.98899999999998</v>
      </c>
      <c r="E80" s="566">
        <v>1162.5920000000001</v>
      </c>
      <c r="F80" s="566" t="s">
        <v>930</v>
      </c>
      <c r="G80" s="566" t="s">
        <v>930</v>
      </c>
      <c r="H80" s="566">
        <v>47.703000000000003</v>
      </c>
      <c r="I80" s="566">
        <v>47.703000000000003</v>
      </c>
      <c r="J80" s="566">
        <v>1210.296</v>
      </c>
      <c r="K80" s="566">
        <v>220.34399999999999</v>
      </c>
      <c r="L80" s="566">
        <v>493.91199999999998</v>
      </c>
      <c r="M80" s="566">
        <v>1924.5509999999999</v>
      </c>
    </row>
    <row r="81" spans="1:13" x14ac:dyDescent="0.2">
      <c r="A81" s="566" t="s">
        <v>997</v>
      </c>
      <c r="B81" s="566">
        <v>4.2270000000000003</v>
      </c>
      <c r="C81" s="566">
        <v>691.71799999999996</v>
      </c>
      <c r="D81" s="566">
        <v>272.57799999999997</v>
      </c>
      <c r="E81" s="566">
        <v>968.52300000000002</v>
      </c>
      <c r="F81" s="566" t="s">
        <v>930</v>
      </c>
      <c r="G81" s="566" t="s">
        <v>930</v>
      </c>
      <c r="H81" s="566">
        <v>52.814999999999998</v>
      </c>
      <c r="I81" s="566">
        <v>52.814999999999998</v>
      </c>
      <c r="J81" s="566">
        <v>1021.338</v>
      </c>
      <c r="K81" s="566">
        <v>200.56100000000001</v>
      </c>
      <c r="L81" s="566">
        <v>474.18900000000002</v>
      </c>
      <c r="M81" s="566">
        <v>1696.087</v>
      </c>
    </row>
    <row r="82" spans="1:13" x14ac:dyDescent="0.2">
      <c r="A82" s="566" t="s">
        <v>998</v>
      </c>
      <c r="B82" s="566">
        <v>3.5760000000000001</v>
      </c>
      <c r="C82" s="566">
        <v>452.83300000000003</v>
      </c>
      <c r="D82" s="566">
        <v>163.32300000000001</v>
      </c>
      <c r="E82" s="566">
        <v>619.73199999999997</v>
      </c>
      <c r="F82" s="566" t="s">
        <v>930</v>
      </c>
      <c r="G82" s="566" t="s">
        <v>930</v>
      </c>
      <c r="H82" s="566">
        <v>51.110999999999997</v>
      </c>
      <c r="I82" s="566">
        <v>51.110999999999997</v>
      </c>
      <c r="J82" s="566">
        <v>670.84299999999996</v>
      </c>
      <c r="K82" s="566">
        <v>161.715</v>
      </c>
      <c r="L82" s="566">
        <v>374.113</v>
      </c>
      <c r="M82" s="566">
        <v>1206.671</v>
      </c>
    </row>
    <row r="83" spans="1:13" x14ac:dyDescent="0.2">
      <c r="A83" s="566" t="s">
        <v>999</v>
      </c>
      <c r="B83" s="566">
        <v>3.2240000000000002</v>
      </c>
      <c r="C83" s="566">
        <v>312.52600000000001</v>
      </c>
      <c r="D83" s="566">
        <v>173.11600000000001</v>
      </c>
      <c r="E83" s="566">
        <v>488.86599999999999</v>
      </c>
      <c r="F83" s="566" t="s">
        <v>930</v>
      </c>
      <c r="G83" s="566" t="s">
        <v>930</v>
      </c>
      <c r="H83" s="566">
        <v>52.814999999999998</v>
      </c>
      <c r="I83" s="566">
        <v>52.814999999999998</v>
      </c>
      <c r="J83" s="566">
        <v>541.68100000000004</v>
      </c>
      <c r="K83" s="566">
        <v>150.16900000000001</v>
      </c>
      <c r="L83" s="566">
        <v>389.35899999999998</v>
      </c>
      <c r="M83" s="566">
        <v>1081.2090000000001</v>
      </c>
    </row>
    <row r="84" spans="1:13" x14ac:dyDescent="0.2">
      <c r="A84" s="566" t="s">
        <v>1000</v>
      </c>
      <c r="B84" s="566">
        <v>3.121</v>
      </c>
      <c r="C84" s="566">
        <v>187.33799999999999</v>
      </c>
      <c r="D84" s="566">
        <v>150.351</v>
      </c>
      <c r="E84" s="566">
        <v>340.81</v>
      </c>
      <c r="F84" s="566" t="s">
        <v>930</v>
      </c>
      <c r="G84" s="566" t="s">
        <v>930</v>
      </c>
      <c r="H84" s="566">
        <v>51.110999999999997</v>
      </c>
      <c r="I84" s="566">
        <v>51.110999999999997</v>
      </c>
      <c r="J84" s="566">
        <v>391.92099999999999</v>
      </c>
      <c r="K84" s="566">
        <v>173.43899999999999</v>
      </c>
      <c r="L84" s="566">
        <v>441.21300000000002</v>
      </c>
      <c r="M84" s="566">
        <v>1006.572</v>
      </c>
    </row>
    <row r="85" spans="1:13" x14ac:dyDescent="0.2">
      <c r="A85" s="566" t="s">
        <v>1001</v>
      </c>
      <c r="B85" s="566">
        <v>2.8260000000000001</v>
      </c>
      <c r="C85" s="566">
        <v>149.34100000000001</v>
      </c>
      <c r="D85" s="566">
        <v>138.50700000000001</v>
      </c>
      <c r="E85" s="566">
        <v>290.67500000000001</v>
      </c>
      <c r="F85" s="566" t="s">
        <v>930</v>
      </c>
      <c r="G85" s="566" t="s">
        <v>930</v>
      </c>
      <c r="H85" s="566">
        <v>52.814999999999998</v>
      </c>
      <c r="I85" s="566">
        <v>52.814999999999998</v>
      </c>
      <c r="J85" s="566">
        <v>343.48899999999998</v>
      </c>
      <c r="K85" s="566">
        <v>210.68100000000001</v>
      </c>
      <c r="L85" s="566">
        <v>537.06299999999999</v>
      </c>
      <c r="M85" s="566">
        <v>1091.2329999999999</v>
      </c>
    </row>
    <row r="86" spans="1:13" x14ac:dyDescent="0.2">
      <c r="A86" s="566" t="s">
        <v>1002</v>
      </c>
      <c r="B86" s="566">
        <v>2.883</v>
      </c>
      <c r="C86" s="566">
        <v>132.35400000000001</v>
      </c>
      <c r="D86" s="566">
        <v>166.88800000000001</v>
      </c>
      <c r="E86" s="566">
        <v>302.125</v>
      </c>
      <c r="F86" s="566" t="s">
        <v>930</v>
      </c>
      <c r="G86" s="566" t="s">
        <v>930</v>
      </c>
      <c r="H86" s="566">
        <v>52.814999999999998</v>
      </c>
      <c r="I86" s="566">
        <v>52.814999999999998</v>
      </c>
      <c r="J86" s="566">
        <v>354.94</v>
      </c>
      <c r="K86" s="566">
        <v>217.83199999999999</v>
      </c>
      <c r="L86" s="566">
        <v>545.59</v>
      </c>
      <c r="M86" s="566">
        <v>1118.3620000000001</v>
      </c>
    </row>
    <row r="87" spans="1:13" x14ac:dyDescent="0.2">
      <c r="A87" s="566" t="s">
        <v>1003</v>
      </c>
      <c r="B87" s="566">
        <v>3.2970000000000002</v>
      </c>
      <c r="C87" s="566">
        <v>137.65700000000001</v>
      </c>
      <c r="D87" s="566">
        <v>174.21199999999999</v>
      </c>
      <c r="E87" s="566">
        <v>315.16500000000002</v>
      </c>
      <c r="F87" s="566" t="s">
        <v>930</v>
      </c>
      <c r="G87" s="566" t="s">
        <v>930</v>
      </c>
      <c r="H87" s="566">
        <v>51.110999999999997</v>
      </c>
      <c r="I87" s="566">
        <v>51.110999999999997</v>
      </c>
      <c r="J87" s="566">
        <v>366.27600000000001</v>
      </c>
      <c r="K87" s="566">
        <v>211.489</v>
      </c>
      <c r="L87" s="566">
        <v>459.286</v>
      </c>
      <c r="M87" s="566">
        <v>1037.0519999999999</v>
      </c>
    </row>
    <row r="88" spans="1:13" x14ac:dyDescent="0.2">
      <c r="A88" s="566" t="s">
        <v>1004</v>
      </c>
      <c r="B88" s="566">
        <v>4.7590000000000003</v>
      </c>
      <c r="C88" s="566">
        <v>212.86699999999999</v>
      </c>
      <c r="D88" s="566">
        <v>210.048</v>
      </c>
      <c r="E88" s="566">
        <v>427.67500000000001</v>
      </c>
      <c r="F88" s="566" t="s">
        <v>930</v>
      </c>
      <c r="G88" s="566" t="s">
        <v>930</v>
      </c>
      <c r="H88" s="566">
        <v>52.814999999999998</v>
      </c>
      <c r="I88" s="566">
        <v>52.814999999999998</v>
      </c>
      <c r="J88" s="566">
        <v>480.48899999999998</v>
      </c>
      <c r="K88" s="566">
        <v>174.38</v>
      </c>
      <c r="L88" s="566">
        <v>395.33300000000003</v>
      </c>
      <c r="M88" s="566">
        <v>1050.203</v>
      </c>
    </row>
    <row r="89" spans="1:13" x14ac:dyDescent="0.2">
      <c r="A89" s="566" t="s">
        <v>1005</v>
      </c>
      <c r="B89" s="566">
        <v>5.0590000000000002</v>
      </c>
      <c r="C89" s="566">
        <v>382.43400000000003</v>
      </c>
      <c r="D89" s="566">
        <v>231.928</v>
      </c>
      <c r="E89" s="566">
        <v>619.42100000000005</v>
      </c>
      <c r="F89" s="566" t="s">
        <v>930</v>
      </c>
      <c r="G89" s="566" t="s">
        <v>930</v>
      </c>
      <c r="H89" s="566">
        <v>51.110999999999997</v>
      </c>
      <c r="I89" s="566">
        <v>51.110999999999997</v>
      </c>
      <c r="J89" s="566">
        <v>670.53200000000004</v>
      </c>
      <c r="K89" s="566">
        <v>161.11500000000001</v>
      </c>
      <c r="L89" s="566">
        <v>391.52699999999999</v>
      </c>
      <c r="M89" s="566">
        <v>1223.173</v>
      </c>
    </row>
    <row r="90" spans="1:13" x14ac:dyDescent="0.2">
      <c r="A90" s="566" t="s">
        <v>1006</v>
      </c>
      <c r="B90" s="566">
        <v>5.4509999999999996</v>
      </c>
      <c r="C90" s="566">
        <v>641.74199999999996</v>
      </c>
      <c r="D90" s="566">
        <v>303.08</v>
      </c>
      <c r="E90" s="566">
        <v>950.274</v>
      </c>
      <c r="F90" s="566" t="s">
        <v>930</v>
      </c>
      <c r="G90" s="566" t="s">
        <v>930</v>
      </c>
      <c r="H90" s="566">
        <v>52.814999999999998</v>
      </c>
      <c r="I90" s="566">
        <v>52.814999999999998</v>
      </c>
      <c r="J90" s="566">
        <v>1003.088</v>
      </c>
      <c r="K90" s="566">
        <v>194.68199999999999</v>
      </c>
      <c r="L90" s="566">
        <v>494.93099999999998</v>
      </c>
      <c r="M90" s="566">
        <v>1692.701</v>
      </c>
    </row>
    <row r="91" spans="1:13" x14ac:dyDescent="0.2">
      <c r="A91" s="566" t="s">
        <v>1007</v>
      </c>
      <c r="B91" s="566">
        <v>49.145000000000003</v>
      </c>
      <c r="C91" s="566">
        <v>4981.4539999999997</v>
      </c>
      <c r="D91" s="566">
        <v>2607.4949999999999</v>
      </c>
      <c r="E91" s="566">
        <v>7638.0940000000001</v>
      </c>
      <c r="F91" s="566" t="s">
        <v>930</v>
      </c>
      <c r="G91" s="566" t="s">
        <v>930</v>
      </c>
      <c r="H91" s="566">
        <v>621.84900000000005</v>
      </c>
      <c r="I91" s="566">
        <v>621.84900000000005</v>
      </c>
      <c r="J91" s="566">
        <v>8259.9429999999993</v>
      </c>
      <c r="K91" s="566">
        <v>2301.2779999999998</v>
      </c>
      <c r="L91" s="566">
        <v>5571.0659999999998</v>
      </c>
      <c r="M91" s="566">
        <v>16132.287</v>
      </c>
    </row>
    <row r="92" spans="1:13" x14ac:dyDescent="0.2">
      <c r="A92" s="566" t="s">
        <v>1008</v>
      </c>
      <c r="B92" s="566">
        <v>5.7430000000000003</v>
      </c>
      <c r="C92" s="566">
        <v>882.91200000000003</v>
      </c>
      <c r="D92" s="566">
        <v>293.04500000000002</v>
      </c>
      <c r="E92" s="566">
        <v>1181.701</v>
      </c>
      <c r="F92" s="566" t="s">
        <v>930</v>
      </c>
      <c r="G92" s="566" t="s">
        <v>930</v>
      </c>
      <c r="H92" s="566">
        <v>61.837000000000003</v>
      </c>
      <c r="I92" s="566">
        <v>61.837000000000003</v>
      </c>
      <c r="J92" s="566">
        <v>1243.537</v>
      </c>
      <c r="K92" s="566">
        <v>238.63200000000001</v>
      </c>
      <c r="L92" s="566">
        <v>605.54300000000001</v>
      </c>
      <c r="M92" s="566">
        <v>2087.712</v>
      </c>
    </row>
    <row r="93" spans="1:13" x14ac:dyDescent="0.2">
      <c r="A93" s="566" t="s">
        <v>1009</v>
      </c>
      <c r="B93" s="566">
        <v>3.4790000000000001</v>
      </c>
      <c r="C93" s="566">
        <v>908.20399999999995</v>
      </c>
      <c r="D93" s="566">
        <v>274.72300000000001</v>
      </c>
      <c r="E93" s="566">
        <v>1186.4059999999999</v>
      </c>
      <c r="F93" s="566" t="s">
        <v>930</v>
      </c>
      <c r="G93" s="566" t="s">
        <v>930</v>
      </c>
      <c r="H93" s="566">
        <v>55.851999999999997</v>
      </c>
      <c r="I93" s="566">
        <v>55.851999999999997</v>
      </c>
      <c r="J93" s="566">
        <v>1242.258</v>
      </c>
      <c r="K93" s="566">
        <v>231.477</v>
      </c>
      <c r="L93" s="566">
        <v>514.07600000000002</v>
      </c>
      <c r="M93" s="566">
        <v>1987.8109999999999</v>
      </c>
    </row>
    <row r="94" spans="1:13" x14ac:dyDescent="0.2">
      <c r="A94" s="566" t="s">
        <v>1010</v>
      </c>
      <c r="B94" s="566">
        <v>2.74</v>
      </c>
      <c r="C94" s="566">
        <v>671.59500000000003</v>
      </c>
      <c r="D94" s="566">
        <v>206.803</v>
      </c>
      <c r="E94" s="566">
        <v>881.13900000000001</v>
      </c>
      <c r="F94" s="566" t="s">
        <v>930</v>
      </c>
      <c r="G94" s="566" t="s">
        <v>930</v>
      </c>
      <c r="H94" s="566">
        <v>61.837000000000003</v>
      </c>
      <c r="I94" s="566">
        <v>61.837000000000003</v>
      </c>
      <c r="J94" s="566">
        <v>942.97500000000002</v>
      </c>
      <c r="K94" s="566">
        <v>202.37899999999999</v>
      </c>
      <c r="L94" s="566">
        <v>463.584</v>
      </c>
      <c r="M94" s="566">
        <v>1608.9380000000001</v>
      </c>
    </row>
    <row r="95" spans="1:13" x14ac:dyDescent="0.2">
      <c r="A95" s="566" t="s">
        <v>1011</v>
      </c>
      <c r="B95" s="566">
        <v>2.46</v>
      </c>
      <c r="C95" s="566">
        <v>471.83499999999998</v>
      </c>
      <c r="D95" s="566">
        <v>148.54900000000001</v>
      </c>
      <c r="E95" s="566">
        <v>622.84400000000005</v>
      </c>
      <c r="F95" s="566" t="s">
        <v>930</v>
      </c>
      <c r="G95" s="566" t="s">
        <v>930</v>
      </c>
      <c r="H95" s="566">
        <v>59.841999999999999</v>
      </c>
      <c r="I95" s="566">
        <v>59.841999999999999</v>
      </c>
      <c r="J95" s="566">
        <v>682.68600000000004</v>
      </c>
      <c r="K95" s="566">
        <v>170.87</v>
      </c>
      <c r="L95" s="566">
        <v>386.488</v>
      </c>
      <c r="M95" s="566">
        <v>1240.0429999999999</v>
      </c>
    </row>
    <row r="96" spans="1:13" x14ac:dyDescent="0.2">
      <c r="A96" s="566" t="s">
        <v>1012</v>
      </c>
      <c r="B96" s="566">
        <v>2.2240000000000002</v>
      </c>
      <c r="C96" s="566">
        <v>292.72399999999999</v>
      </c>
      <c r="D96" s="566">
        <v>134.95699999999999</v>
      </c>
      <c r="E96" s="566">
        <v>429.90499999999997</v>
      </c>
      <c r="F96" s="566" t="s">
        <v>930</v>
      </c>
      <c r="G96" s="566" t="s">
        <v>930</v>
      </c>
      <c r="H96" s="566">
        <v>61.837000000000003</v>
      </c>
      <c r="I96" s="566">
        <v>61.837000000000003</v>
      </c>
      <c r="J96" s="566">
        <v>491.74200000000002</v>
      </c>
      <c r="K96" s="566">
        <v>156.03100000000001</v>
      </c>
      <c r="L96" s="566">
        <v>383.202</v>
      </c>
      <c r="M96" s="566">
        <v>1030.9739999999999</v>
      </c>
    </row>
    <row r="97" spans="1:13" x14ac:dyDescent="0.2">
      <c r="A97" s="566" t="s">
        <v>1013</v>
      </c>
      <c r="B97" s="566">
        <v>2.282</v>
      </c>
      <c r="C97" s="566">
        <v>192.548</v>
      </c>
      <c r="D97" s="566">
        <v>115.541</v>
      </c>
      <c r="E97" s="566">
        <v>310.37</v>
      </c>
      <c r="F97" s="566" t="s">
        <v>930</v>
      </c>
      <c r="G97" s="566" t="s">
        <v>930</v>
      </c>
      <c r="H97" s="566">
        <v>59.841999999999999</v>
      </c>
      <c r="I97" s="566">
        <v>59.841999999999999</v>
      </c>
      <c r="J97" s="566">
        <v>370.21199999999999</v>
      </c>
      <c r="K97" s="566">
        <v>169.08500000000001</v>
      </c>
      <c r="L97" s="566">
        <v>417.55700000000002</v>
      </c>
      <c r="M97" s="566">
        <v>956.85400000000004</v>
      </c>
    </row>
    <row r="98" spans="1:13" x14ac:dyDescent="0.2">
      <c r="A98" s="566" t="s">
        <v>1014</v>
      </c>
      <c r="B98" s="566">
        <v>1.98</v>
      </c>
      <c r="C98" s="566">
        <v>150.26400000000001</v>
      </c>
      <c r="D98" s="566">
        <v>114.166</v>
      </c>
      <c r="E98" s="566">
        <v>266.40899999999999</v>
      </c>
      <c r="F98" s="566" t="s">
        <v>930</v>
      </c>
      <c r="G98" s="566" t="s">
        <v>930</v>
      </c>
      <c r="H98" s="566">
        <v>61.837000000000003</v>
      </c>
      <c r="I98" s="566">
        <v>61.837000000000003</v>
      </c>
      <c r="J98" s="566">
        <v>328.24599999999998</v>
      </c>
      <c r="K98" s="566">
        <v>199.964</v>
      </c>
      <c r="L98" s="566">
        <v>510.60899999999998</v>
      </c>
      <c r="M98" s="566">
        <v>1038.818</v>
      </c>
    </row>
    <row r="99" spans="1:13" x14ac:dyDescent="0.2">
      <c r="A99" s="566" t="s">
        <v>1015</v>
      </c>
      <c r="B99" s="566">
        <v>1.873</v>
      </c>
      <c r="C99" s="566">
        <v>135.642</v>
      </c>
      <c r="D99" s="566">
        <v>126.996</v>
      </c>
      <c r="E99" s="566">
        <v>264.51100000000002</v>
      </c>
      <c r="F99" s="566" t="s">
        <v>930</v>
      </c>
      <c r="G99" s="566" t="s">
        <v>930</v>
      </c>
      <c r="H99" s="566">
        <v>61.837000000000003</v>
      </c>
      <c r="I99" s="566">
        <v>61.837000000000003</v>
      </c>
      <c r="J99" s="566">
        <v>326.34699999999998</v>
      </c>
      <c r="K99" s="566">
        <v>221.125</v>
      </c>
      <c r="L99" s="566">
        <v>540.40499999999997</v>
      </c>
      <c r="M99" s="566">
        <v>1087.877</v>
      </c>
    </row>
    <row r="100" spans="1:13" x14ac:dyDescent="0.2">
      <c r="A100" s="566" t="s">
        <v>1016</v>
      </c>
      <c r="B100" s="566">
        <v>2.4870000000000001</v>
      </c>
      <c r="C100" s="566">
        <v>140.08799999999999</v>
      </c>
      <c r="D100" s="566">
        <v>127.623</v>
      </c>
      <c r="E100" s="566">
        <v>270.19799999999998</v>
      </c>
      <c r="F100" s="566" t="s">
        <v>930</v>
      </c>
      <c r="G100" s="566" t="s">
        <v>930</v>
      </c>
      <c r="H100" s="566">
        <v>59.841999999999999</v>
      </c>
      <c r="I100" s="566">
        <v>59.841999999999999</v>
      </c>
      <c r="J100" s="566">
        <v>330.04</v>
      </c>
      <c r="K100" s="566">
        <v>203.70699999999999</v>
      </c>
      <c r="L100" s="566">
        <v>439.67599999999999</v>
      </c>
      <c r="M100" s="566">
        <v>973.42200000000003</v>
      </c>
    </row>
    <row r="101" spans="1:13" x14ac:dyDescent="0.2">
      <c r="A101" s="566" t="s">
        <v>1017</v>
      </c>
      <c r="B101" s="566">
        <v>3.47</v>
      </c>
      <c r="C101" s="566">
        <v>219.024</v>
      </c>
      <c r="D101" s="566">
        <v>160.089</v>
      </c>
      <c r="E101" s="566">
        <v>382.58199999999999</v>
      </c>
      <c r="F101" s="566" t="s">
        <v>930</v>
      </c>
      <c r="G101" s="566" t="s">
        <v>930</v>
      </c>
      <c r="H101" s="566">
        <v>61.837000000000003</v>
      </c>
      <c r="I101" s="566">
        <v>61.837000000000003</v>
      </c>
      <c r="J101" s="566">
        <v>444.41899999999998</v>
      </c>
      <c r="K101" s="566">
        <v>168.911</v>
      </c>
      <c r="L101" s="566">
        <v>402.71499999999997</v>
      </c>
      <c r="M101" s="566">
        <v>1016.045</v>
      </c>
    </row>
    <row r="102" spans="1:13" x14ac:dyDescent="0.2">
      <c r="A102" s="566" t="s">
        <v>1018</v>
      </c>
      <c r="B102" s="566">
        <v>4.1500000000000004</v>
      </c>
      <c r="C102" s="566">
        <v>385.39100000000002</v>
      </c>
      <c r="D102" s="566">
        <v>178.32300000000001</v>
      </c>
      <c r="E102" s="566">
        <v>567.86500000000001</v>
      </c>
      <c r="F102" s="566" t="s">
        <v>930</v>
      </c>
      <c r="G102" s="566" t="s">
        <v>930</v>
      </c>
      <c r="H102" s="566">
        <v>59.841999999999999</v>
      </c>
      <c r="I102" s="566">
        <v>59.841999999999999</v>
      </c>
      <c r="J102" s="566">
        <v>627.70699999999999</v>
      </c>
      <c r="K102" s="566">
        <v>169.29300000000001</v>
      </c>
      <c r="L102" s="566">
        <v>408.23399999999998</v>
      </c>
      <c r="M102" s="566">
        <v>1205.2339999999999</v>
      </c>
    </row>
    <row r="103" spans="1:13" x14ac:dyDescent="0.2">
      <c r="A103" s="566" t="s">
        <v>1019</v>
      </c>
      <c r="B103" s="566">
        <v>4.4260000000000002</v>
      </c>
      <c r="C103" s="566">
        <v>604.51400000000001</v>
      </c>
      <c r="D103" s="566">
        <v>217.96299999999999</v>
      </c>
      <c r="E103" s="566">
        <v>826.90300000000002</v>
      </c>
      <c r="F103" s="566" t="s">
        <v>930</v>
      </c>
      <c r="G103" s="566" t="s">
        <v>930</v>
      </c>
      <c r="H103" s="566">
        <v>61.837000000000003</v>
      </c>
      <c r="I103" s="566">
        <v>61.837000000000003</v>
      </c>
      <c r="J103" s="566">
        <v>888.74</v>
      </c>
      <c r="K103" s="566">
        <v>198.30500000000001</v>
      </c>
      <c r="L103" s="566">
        <v>489.90699999999998</v>
      </c>
      <c r="M103" s="566">
        <v>1576.952</v>
      </c>
    </row>
    <row r="104" spans="1:13" x14ac:dyDescent="0.2">
      <c r="A104" s="566" t="s">
        <v>1020</v>
      </c>
      <c r="B104" s="566">
        <v>37.313000000000002</v>
      </c>
      <c r="C104" s="566">
        <v>5054.7420000000002</v>
      </c>
      <c r="D104" s="566">
        <v>2098.779</v>
      </c>
      <c r="E104" s="566">
        <v>7190.8339999999998</v>
      </c>
      <c r="F104" s="566" t="s">
        <v>930</v>
      </c>
      <c r="G104" s="566" t="s">
        <v>930</v>
      </c>
      <c r="H104" s="566">
        <v>728.07600000000002</v>
      </c>
      <c r="I104" s="566">
        <v>728.07600000000002</v>
      </c>
      <c r="J104" s="566">
        <v>7918.91</v>
      </c>
      <c r="K104" s="566">
        <v>2329.7779999999998</v>
      </c>
      <c r="L104" s="566">
        <v>5564.0360000000001</v>
      </c>
      <c r="M104" s="566">
        <v>15812.724</v>
      </c>
    </row>
    <row r="105" spans="1:13" x14ac:dyDescent="0.2">
      <c r="A105" s="566" t="s">
        <v>1021</v>
      </c>
      <c r="B105" s="566">
        <v>4.09</v>
      </c>
      <c r="C105" s="566">
        <v>733.26700000000005</v>
      </c>
      <c r="D105" s="566">
        <v>242.33099999999999</v>
      </c>
      <c r="E105" s="566">
        <v>979.68899999999996</v>
      </c>
      <c r="F105" s="566" t="s">
        <v>930</v>
      </c>
      <c r="G105" s="566" t="s">
        <v>930</v>
      </c>
      <c r="H105" s="566">
        <v>71.995000000000005</v>
      </c>
      <c r="I105" s="566">
        <v>71.995000000000005</v>
      </c>
      <c r="J105" s="566">
        <v>1051.683</v>
      </c>
      <c r="K105" s="566">
        <v>224.649</v>
      </c>
      <c r="L105" s="566">
        <v>550.61500000000001</v>
      </c>
      <c r="M105" s="566">
        <v>1826.9469999999999</v>
      </c>
    </row>
    <row r="106" spans="1:13" x14ac:dyDescent="0.2">
      <c r="A106" s="566" t="s">
        <v>1022</v>
      </c>
      <c r="B106" s="566">
        <v>3.5790000000000002</v>
      </c>
      <c r="C106" s="566">
        <v>786.20899999999995</v>
      </c>
      <c r="D106" s="566">
        <v>203.995</v>
      </c>
      <c r="E106" s="566">
        <v>993.78300000000002</v>
      </c>
      <c r="F106" s="566" t="s">
        <v>930</v>
      </c>
      <c r="G106" s="566" t="s">
        <v>930</v>
      </c>
      <c r="H106" s="566">
        <v>67.349999999999994</v>
      </c>
      <c r="I106" s="566">
        <v>67.349999999999994</v>
      </c>
      <c r="J106" s="566">
        <v>1061.133</v>
      </c>
      <c r="K106" s="566">
        <v>220.12200000000001</v>
      </c>
      <c r="L106" s="566">
        <v>497.78800000000001</v>
      </c>
      <c r="M106" s="566">
        <v>1779.0419999999999</v>
      </c>
    </row>
    <row r="107" spans="1:13" x14ac:dyDescent="0.2">
      <c r="A107" s="566" t="s">
        <v>1023</v>
      </c>
      <c r="B107" s="566">
        <v>2.552</v>
      </c>
      <c r="C107" s="566">
        <v>683.33299999999997</v>
      </c>
      <c r="D107" s="566">
        <v>157.215</v>
      </c>
      <c r="E107" s="566">
        <v>843.1</v>
      </c>
      <c r="F107" s="566" t="s">
        <v>930</v>
      </c>
      <c r="G107" s="566" t="s">
        <v>930</v>
      </c>
      <c r="H107" s="566">
        <v>71.995000000000005</v>
      </c>
      <c r="I107" s="566">
        <v>71.995000000000005</v>
      </c>
      <c r="J107" s="566">
        <v>915.09500000000003</v>
      </c>
      <c r="K107" s="566">
        <v>206.416</v>
      </c>
      <c r="L107" s="566">
        <v>482.32499999999999</v>
      </c>
      <c r="M107" s="566">
        <v>1603.835</v>
      </c>
    </row>
    <row r="108" spans="1:13" x14ac:dyDescent="0.2">
      <c r="A108" s="566" t="s">
        <v>1024</v>
      </c>
      <c r="B108" s="566">
        <v>2.7360000000000002</v>
      </c>
      <c r="C108" s="566">
        <v>457.86700000000002</v>
      </c>
      <c r="D108" s="566">
        <v>107.655</v>
      </c>
      <c r="E108" s="566">
        <v>568.25800000000004</v>
      </c>
      <c r="F108" s="566" t="s">
        <v>930</v>
      </c>
      <c r="G108" s="566" t="s">
        <v>930</v>
      </c>
      <c r="H108" s="566">
        <v>69.671999999999997</v>
      </c>
      <c r="I108" s="566">
        <v>69.671999999999997</v>
      </c>
      <c r="J108" s="566">
        <v>637.92999999999995</v>
      </c>
      <c r="K108" s="566">
        <v>176.56800000000001</v>
      </c>
      <c r="L108" s="566">
        <v>394.73599999999999</v>
      </c>
      <c r="M108" s="566">
        <v>1209.2329999999999</v>
      </c>
    </row>
    <row r="109" spans="1:13" x14ac:dyDescent="0.2">
      <c r="A109" s="566" t="s">
        <v>1025</v>
      </c>
      <c r="B109" s="566">
        <v>1.6519999999999999</v>
      </c>
      <c r="C109" s="566">
        <v>283.137</v>
      </c>
      <c r="D109" s="566">
        <v>111.184</v>
      </c>
      <c r="E109" s="566">
        <v>395.97199999999998</v>
      </c>
      <c r="F109" s="566" t="s">
        <v>930</v>
      </c>
      <c r="G109" s="566" t="s">
        <v>930</v>
      </c>
      <c r="H109" s="566">
        <v>71.995000000000005</v>
      </c>
      <c r="I109" s="566">
        <v>71.995000000000005</v>
      </c>
      <c r="J109" s="566">
        <v>467.96699999999998</v>
      </c>
      <c r="K109" s="566">
        <v>155.92500000000001</v>
      </c>
      <c r="L109" s="566">
        <v>392.39699999999999</v>
      </c>
      <c r="M109" s="566">
        <v>1016.289</v>
      </c>
    </row>
    <row r="110" spans="1:13" x14ac:dyDescent="0.2">
      <c r="A110" s="566" t="s">
        <v>1026</v>
      </c>
      <c r="B110" s="566">
        <v>1.3069999999999999</v>
      </c>
      <c r="C110" s="566">
        <v>193.85900000000001</v>
      </c>
      <c r="D110" s="566">
        <v>100.97499999999999</v>
      </c>
      <c r="E110" s="566">
        <v>296.14100000000002</v>
      </c>
      <c r="F110" s="566" t="s">
        <v>930</v>
      </c>
      <c r="G110" s="566" t="s">
        <v>930</v>
      </c>
      <c r="H110" s="566">
        <v>69.671999999999997</v>
      </c>
      <c r="I110" s="566">
        <v>69.671999999999997</v>
      </c>
      <c r="J110" s="566">
        <v>365.81299999999999</v>
      </c>
      <c r="K110" s="566">
        <v>178.33500000000001</v>
      </c>
      <c r="L110" s="566">
        <v>459.29700000000003</v>
      </c>
      <c r="M110" s="566">
        <v>1003.4450000000001</v>
      </c>
    </row>
    <row r="111" spans="1:13" x14ac:dyDescent="0.2">
      <c r="A111" s="566" t="s">
        <v>1027</v>
      </c>
      <c r="B111" s="566">
        <v>1.619</v>
      </c>
      <c r="C111" s="566">
        <v>147.21299999999999</v>
      </c>
      <c r="D111" s="566">
        <v>86.632000000000005</v>
      </c>
      <c r="E111" s="566">
        <v>235.465</v>
      </c>
      <c r="F111" s="566" t="s">
        <v>930</v>
      </c>
      <c r="G111" s="566" t="s">
        <v>930</v>
      </c>
      <c r="H111" s="566">
        <v>71.995000000000005</v>
      </c>
      <c r="I111" s="566">
        <v>71.995000000000005</v>
      </c>
      <c r="J111" s="566">
        <v>307.459</v>
      </c>
      <c r="K111" s="566">
        <v>234.101</v>
      </c>
      <c r="L111" s="566">
        <v>621.84799999999996</v>
      </c>
      <c r="M111" s="566">
        <v>1163.4079999999999</v>
      </c>
    </row>
    <row r="112" spans="1:13" x14ac:dyDescent="0.2">
      <c r="A112" s="566" t="s">
        <v>1028</v>
      </c>
      <c r="B112" s="566">
        <v>1.5289999999999999</v>
      </c>
      <c r="C112" s="566">
        <v>130.959</v>
      </c>
      <c r="D112" s="566">
        <v>83.644000000000005</v>
      </c>
      <c r="E112" s="566">
        <v>216.13200000000001</v>
      </c>
      <c r="F112" s="566" t="s">
        <v>930</v>
      </c>
      <c r="G112" s="566" t="s">
        <v>930</v>
      </c>
      <c r="H112" s="566">
        <v>71.995000000000005</v>
      </c>
      <c r="I112" s="566">
        <v>71.995000000000005</v>
      </c>
      <c r="J112" s="566">
        <v>288.12700000000001</v>
      </c>
      <c r="K112" s="566">
        <v>255.96799999999999</v>
      </c>
      <c r="L112" s="566">
        <v>624.64</v>
      </c>
      <c r="M112" s="566">
        <v>1168.7339999999999</v>
      </c>
    </row>
    <row r="113" spans="1:13" x14ac:dyDescent="0.2">
      <c r="A113" s="566" t="s">
        <v>1029</v>
      </c>
      <c r="B113" s="566">
        <v>2.0310000000000001</v>
      </c>
      <c r="C113" s="566">
        <v>137.06700000000001</v>
      </c>
      <c r="D113" s="566">
        <v>104.01900000000001</v>
      </c>
      <c r="E113" s="566">
        <v>243.11600000000001</v>
      </c>
      <c r="F113" s="566" t="s">
        <v>930</v>
      </c>
      <c r="G113" s="566" t="s">
        <v>930</v>
      </c>
      <c r="H113" s="566">
        <v>69.671999999999997</v>
      </c>
      <c r="I113" s="566">
        <v>69.671999999999997</v>
      </c>
      <c r="J113" s="566">
        <v>312.78899999999999</v>
      </c>
      <c r="K113" s="566">
        <v>231.91</v>
      </c>
      <c r="L113" s="566">
        <v>496.95800000000003</v>
      </c>
      <c r="M113" s="566">
        <v>1041.6569999999999</v>
      </c>
    </row>
    <row r="114" spans="1:13" x14ac:dyDescent="0.2">
      <c r="A114" s="566" t="s">
        <v>1030</v>
      </c>
      <c r="B114" s="566">
        <v>2.7690000000000001</v>
      </c>
      <c r="C114" s="566">
        <v>217.24299999999999</v>
      </c>
      <c r="D114" s="566">
        <v>147.416</v>
      </c>
      <c r="E114" s="566">
        <v>367.428</v>
      </c>
      <c r="F114" s="566" t="s">
        <v>930</v>
      </c>
      <c r="G114" s="566" t="s">
        <v>930</v>
      </c>
      <c r="H114" s="566">
        <v>71.995000000000005</v>
      </c>
      <c r="I114" s="566">
        <v>71.995000000000005</v>
      </c>
      <c r="J114" s="566">
        <v>439.423</v>
      </c>
      <c r="K114" s="566">
        <v>184.29599999999999</v>
      </c>
      <c r="L114" s="566">
        <v>420.03800000000001</v>
      </c>
      <c r="M114" s="566">
        <v>1043.7560000000001</v>
      </c>
    </row>
    <row r="115" spans="1:13" x14ac:dyDescent="0.2">
      <c r="A115" s="566" t="s">
        <v>1031</v>
      </c>
      <c r="B115" s="566">
        <v>2.93</v>
      </c>
      <c r="C115" s="566">
        <v>397.94</v>
      </c>
      <c r="D115" s="566">
        <v>167.15100000000001</v>
      </c>
      <c r="E115" s="566">
        <v>568.02200000000005</v>
      </c>
      <c r="F115" s="566" t="s">
        <v>930</v>
      </c>
      <c r="G115" s="566" t="s">
        <v>930</v>
      </c>
      <c r="H115" s="566">
        <v>69.671999999999997</v>
      </c>
      <c r="I115" s="566">
        <v>69.671999999999997</v>
      </c>
      <c r="J115" s="566">
        <v>637.69399999999996</v>
      </c>
      <c r="K115" s="566">
        <v>172.43899999999999</v>
      </c>
      <c r="L115" s="566">
        <v>416.11700000000002</v>
      </c>
      <c r="M115" s="566">
        <v>1226.25</v>
      </c>
    </row>
    <row r="116" spans="1:13" x14ac:dyDescent="0.2">
      <c r="A116" s="566" t="s">
        <v>1032</v>
      </c>
      <c r="B116" s="566">
        <v>3.7490000000000001</v>
      </c>
      <c r="C116" s="566">
        <v>656.13099999999997</v>
      </c>
      <c r="D116" s="566">
        <v>221.809</v>
      </c>
      <c r="E116" s="566">
        <v>881.69</v>
      </c>
      <c r="F116" s="566" t="s">
        <v>930</v>
      </c>
      <c r="G116" s="566" t="s">
        <v>930</v>
      </c>
      <c r="H116" s="566">
        <v>71.995000000000005</v>
      </c>
      <c r="I116" s="566">
        <v>71.995000000000005</v>
      </c>
      <c r="J116" s="566">
        <v>953.68499999999995</v>
      </c>
      <c r="K116" s="566">
        <v>207.364</v>
      </c>
      <c r="L116" s="566">
        <v>509.24900000000002</v>
      </c>
      <c r="M116" s="566">
        <v>1670.298</v>
      </c>
    </row>
    <row r="117" spans="1:13" x14ac:dyDescent="0.2">
      <c r="A117" s="566" t="s">
        <v>1033</v>
      </c>
      <c r="B117" s="566">
        <v>30.544</v>
      </c>
      <c r="C117" s="566">
        <v>4824.8360000000002</v>
      </c>
      <c r="D117" s="566">
        <v>1734.0250000000001</v>
      </c>
      <c r="E117" s="566">
        <v>6589.4049999999997</v>
      </c>
      <c r="F117" s="566" t="s">
        <v>930</v>
      </c>
      <c r="G117" s="566" t="s">
        <v>930</v>
      </c>
      <c r="H117" s="566">
        <v>850</v>
      </c>
      <c r="I117" s="566">
        <v>850</v>
      </c>
      <c r="J117" s="566">
        <v>7439.4049999999997</v>
      </c>
      <c r="K117" s="566">
        <v>2448.0929999999998</v>
      </c>
      <c r="L117" s="566">
        <v>5865.8819999999996</v>
      </c>
      <c r="M117" s="566">
        <v>15753.38</v>
      </c>
    </row>
    <row r="118" spans="1:13" x14ac:dyDescent="0.2">
      <c r="A118" s="566" t="s">
        <v>1034</v>
      </c>
      <c r="B118" s="566">
        <v>3.621</v>
      </c>
      <c r="C118" s="566">
        <v>843.74900000000002</v>
      </c>
      <c r="D118" s="566">
        <v>253.566</v>
      </c>
      <c r="E118" s="566">
        <v>1100.9359999999999</v>
      </c>
      <c r="F118" s="566" t="s">
        <v>930</v>
      </c>
      <c r="G118" s="566" t="s">
        <v>930</v>
      </c>
      <c r="H118" s="566">
        <v>73.89</v>
      </c>
      <c r="I118" s="566">
        <v>73.89</v>
      </c>
      <c r="J118" s="566">
        <v>1174.827</v>
      </c>
      <c r="K118" s="566">
        <v>252.785</v>
      </c>
      <c r="L118" s="566">
        <v>587.35400000000004</v>
      </c>
      <c r="M118" s="566">
        <v>2014.9649999999999</v>
      </c>
    </row>
    <row r="119" spans="1:13" x14ac:dyDescent="0.2">
      <c r="A119" s="566" t="s">
        <v>1035</v>
      </c>
      <c r="B119" s="566">
        <v>2.88</v>
      </c>
      <c r="C119" s="566">
        <v>751.16899999999998</v>
      </c>
      <c r="D119" s="566">
        <v>170.57900000000001</v>
      </c>
      <c r="E119" s="566">
        <v>924.62900000000002</v>
      </c>
      <c r="F119" s="566" t="s">
        <v>930</v>
      </c>
      <c r="G119" s="566" t="s">
        <v>930</v>
      </c>
      <c r="H119" s="566">
        <v>66.739999999999995</v>
      </c>
      <c r="I119" s="566">
        <v>66.739999999999995</v>
      </c>
      <c r="J119" s="566">
        <v>991.36900000000003</v>
      </c>
      <c r="K119" s="566">
        <v>226.417</v>
      </c>
      <c r="L119" s="566">
        <v>465.61200000000002</v>
      </c>
      <c r="M119" s="566">
        <v>1683.3979999999999</v>
      </c>
    </row>
    <row r="120" spans="1:13" x14ac:dyDescent="0.2">
      <c r="A120" s="566" t="s">
        <v>1036</v>
      </c>
      <c r="B120" s="566">
        <v>1.917</v>
      </c>
      <c r="C120" s="566">
        <v>593.81799999999998</v>
      </c>
      <c r="D120" s="566">
        <v>118.259</v>
      </c>
      <c r="E120" s="566">
        <v>713.995</v>
      </c>
      <c r="F120" s="566" t="s">
        <v>930</v>
      </c>
      <c r="G120" s="566" t="s">
        <v>930</v>
      </c>
      <c r="H120" s="566">
        <v>73.89</v>
      </c>
      <c r="I120" s="566">
        <v>73.89</v>
      </c>
      <c r="J120" s="566">
        <v>787.88499999999999</v>
      </c>
      <c r="K120" s="566">
        <v>196.73699999999999</v>
      </c>
      <c r="L120" s="566">
        <v>456.31099999999998</v>
      </c>
      <c r="M120" s="566">
        <v>1440.933</v>
      </c>
    </row>
    <row r="121" spans="1:13" x14ac:dyDescent="0.2">
      <c r="A121" s="566" t="s">
        <v>1037</v>
      </c>
      <c r="B121" s="566">
        <v>2.2730000000000001</v>
      </c>
      <c r="C121" s="566">
        <v>377.37799999999999</v>
      </c>
      <c r="D121" s="566">
        <v>85.897000000000006</v>
      </c>
      <c r="E121" s="566">
        <v>465.548</v>
      </c>
      <c r="F121" s="566" t="s">
        <v>930</v>
      </c>
      <c r="G121" s="566" t="s">
        <v>930</v>
      </c>
      <c r="H121" s="566">
        <v>71.507000000000005</v>
      </c>
      <c r="I121" s="566">
        <v>71.507000000000005</v>
      </c>
      <c r="J121" s="566">
        <v>537.05499999999995</v>
      </c>
      <c r="K121" s="566">
        <v>173.71799999999999</v>
      </c>
      <c r="L121" s="566">
        <v>398.03300000000002</v>
      </c>
      <c r="M121" s="566">
        <v>1108.806</v>
      </c>
    </row>
    <row r="122" spans="1:13" x14ac:dyDescent="0.2">
      <c r="A122" s="566" t="s">
        <v>1038</v>
      </c>
      <c r="B122" s="566">
        <v>1.901</v>
      </c>
      <c r="C122" s="566">
        <v>263.83600000000001</v>
      </c>
      <c r="D122" s="566">
        <v>90.078000000000003</v>
      </c>
      <c r="E122" s="566">
        <v>355.815</v>
      </c>
      <c r="F122" s="566" t="s">
        <v>930</v>
      </c>
      <c r="G122" s="566" t="s">
        <v>930</v>
      </c>
      <c r="H122" s="566">
        <v>73.89</v>
      </c>
      <c r="I122" s="566">
        <v>73.89</v>
      </c>
      <c r="J122" s="566">
        <v>429.70499999999998</v>
      </c>
      <c r="K122" s="566">
        <v>164.96199999999999</v>
      </c>
      <c r="L122" s="566">
        <v>401.9</v>
      </c>
      <c r="M122" s="566">
        <v>996.56799999999998</v>
      </c>
    </row>
    <row r="123" spans="1:13" x14ac:dyDescent="0.2">
      <c r="A123" s="566" t="s">
        <v>1039</v>
      </c>
      <c r="B123" s="566">
        <v>1.214</v>
      </c>
      <c r="C123" s="566">
        <v>170.46299999999999</v>
      </c>
      <c r="D123" s="566">
        <v>85.772000000000006</v>
      </c>
      <c r="E123" s="566">
        <v>257.44900000000001</v>
      </c>
      <c r="F123" s="566" t="s">
        <v>930</v>
      </c>
      <c r="G123" s="566" t="s">
        <v>930</v>
      </c>
      <c r="H123" s="566">
        <v>71.507000000000005</v>
      </c>
      <c r="I123" s="566">
        <v>71.507000000000005</v>
      </c>
      <c r="J123" s="566">
        <v>328.95600000000002</v>
      </c>
      <c r="K123" s="566">
        <v>191.636</v>
      </c>
      <c r="L123" s="566">
        <v>490.62700000000001</v>
      </c>
      <c r="M123" s="566">
        <v>1011.218</v>
      </c>
    </row>
    <row r="124" spans="1:13" x14ac:dyDescent="0.2">
      <c r="A124" s="566" t="s">
        <v>1040</v>
      </c>
      <c r="B124" s="566">
        <v>1.7390000000000001</v>
      </c>
      <c r="C124" s="566">
        <v>137.999</v>
      </c>
      <c r="D124" s="566">
        <v>80.14</v>
      </c>
      <c r="E124" s="566">
        <v>219.87799999999999</v>
      </c>
      <c r="F124" s="566" t="s">
        <v>930</v>
      </c>
      <c r="G124" s="566" t="s">
        <v>930</v>
      </c>
      <c r="H124" s="566">
        <v>73.89</v>
      </c>
      <c r="I124" s="566">
        <v>73.89</v>
      </c>
      <c r="J124" s="566">
        <v>293.76900000000001</v>
      </c>
      <c r="K124" s="566">
        <v>238.80600000000001</v>
      </c>
      <c r="L124" s="566">
        <v>593.14</v>
      </c>
      <c r="M124" s="566">
        <v>1125.7139999999999</v>
      </c>
    </row>
    <row r="125" spans="1:13" x14ac:dyDescent="0.2">
      <c r="A125" s="566" t="s">
        <v>1041</v>
      </c>
      <c r="B125" s="566">
        <v>1.857</v>
      </c>
      <c r="C125" s="566">
        <v>124.804</v>
      </c>
      <c r="D125" s="566">
        <v>86.147999999999996</v>
      </c>
      <c r="E125" s="566">
        <v>212.809</v>
      </c>
      <c r="F125" s="566" t="s">
        <v>930</v>
      </c>
      <c r="G125" s="566" t="s">
        <v>930</v>
      </c>
      <c r="H125" s="566">
        <v>73.89</v>
      </c>
      <c r="I125" s="566">
        <v>73.89</v>
      </c>
      <c r="J125" s="566">
        <v>286.7</v>
      </c>
      <c r="K125" s="566">
        <v>239.86</v>
      </c>
      <c r="L125" s="566">
        <v>559.54100000000005</v>
      </c>
      <c r="M125" s="566">
        <v>1086.0999999999999</v>
      </c>
    </row>
    <row r="126" spans="1:13" x14ac:dyDescent="0.2">
      <c r="A126" s="566" t="s">
        <v>1042</v>
      </c>
      <c r="B126" s="566">
        <v>2.375</v>
      </c>
      <c r="C126" s="566">
        <v>134.90199999999999</v>
      </c>
      <c r="D126" s="566">
        <v>89.834000000000003</v>
      </c>
      <c r="E126" s="566">
        <v>227.11099999999999</v>
      </c>
      <c r="F126" s="566" t="s">
        <v>930</v>
      </c>
      <c r="G126" s="566" t="s">
        <v>930</v>
      </c>
      <c r="H126" s="566">
        <v>71.507000000000005</v>
      </c>
      <c r="I126" s="566">
        <v>71.507000000000005</v>
      </c>
      <c r="J126" s="566">
        <v>298.61799999999999</v>
      </c>
      <c r="K126" s="566">
        <v>208.46600000000001</v>
      </c>
      <c r="L126" s="566">
        <v>444.46699999999998</v>
      </c>
      <c r="M126" s="566">
        <v>951.55100000000004</v>
      </c>
    </row>
    <row r="127" spans="1:13" x14ac:dyDescent="0.2">
      <c r="A127" s="566" t="s">
        <v>1043</v>
      </c>
      <c r="B127" s="566">
        <v>2.532</v>
      </c>
      <c r="C127" s="566">
        <v>235.40899999999999</v>
      </c>
      <c r="D127" s="566">
        <v>144.721</v>
      </c>
      <c r="E127" s="566">
        <v>382.66300000000001</v>
      </c>
      <c r="F127" s="566" t="s">
        <v>930</v>
      </c>
      <c r="G127" s="566" t="s">
        <v>930</v>
      </c>
      <c r="H127" s="566">
        <v>73.89</v>
      </c>
      <c r="I127" s="566">
        <v>73.89</v>
      </c>
      <c r="J127" s="566">
        <v>456.553</v>
      </c>
      <c r="K127" s="566">
        <v>180.797</v>
      </c>
      <c r="L127" s="566">
        <v>412.61099999999999</v>
      </c>
      <c r="M127" s="566">
        <v>1049.961</v>
      </c>
    </row>
    <row r="128" spans="1:13" x14ac:dyDescent="0.2">
      <c r="A128" s="566" t="s">
        <v>1044</v>
      </c>
      <c r="B128" s="566">
        <v>3.4430000000000001</v>
      </c>
      <c r="C128" s="566">
        <v>369.346</v>
      </c>
      <c r="D128" s="566">
        <v>148.93100000000001</v>
      </c>
      <c r="E128" s="566">
        <v>521.72</v>
      </c>
      <c r="F128" s="566" t="s">
        <v>930</v>
      </c>
      <c r="G128" s="566" t="s">
        <v>930</v>
      </c>
      <c r="H128" s="566">
        <v>71.507000000000005</v>
      </c>
      <c r="I128" s="566">
        <v>71.507000000000005</v>
      </c>
      <c r="J128" s="566">
        <v>593.22699999999998</v>
      </c>
      <c r="K128" s="566">
        <v>177.30500000000001</v>
      </c>
      <c r="L128" s="566">
        <v>410.22899999999998</v>
      </c>
      <c r="M128" s="566">
        <v>1180.761</v>
      </c>
    </row>
    <row r="129" spans="1:13" x14ac:dyDescent="0.2">
      <c r="A129" s="566" t="s">
        <v>1045</v>
      </c>
      <c r="B129" s="566">
        <v>4.2720000000000002</v>
      </c>
      <c r="C129" s="566">
        <v>609.952</v>
      </c>
      <c r="D129" s="566">
        <v>177.13900000000001</v>
      </c>
      <c r="E129" s="566">
        <v>791.36300000000006</v>
      </c>
      <c r="F129" s="566" t="s">
        <v>930</v>
      </c>
      <c r="G129" s="566" t="s">
        <v>930</v>
      </c>
      <c r="H129" s="566">
        <v>73.89</v>
      </c>
      <c r="I129" s="566">
        <v>73.89</v>
      </c>
      <c r="J129" s="566">
        <v>865.25300000000004</v>
      </c>
      <c r="K129" s="566">
        <v>212.87899999999999</v>
      </c>
      <c r="L129" s="566">
        <v>527.49300000000005</v>
      </c>
      <c r="M129" s="566">
        <v>1605.626</v>
      </c>
    </row>
    <row r="130" spans="1:13" x14ac:dyDescent="0.2">
      <c r="A130" s="566" t="s">
        <v>1046</v>
      </c>
      <c r="B130" s="566">
        <v>30.02</v>
      </c>
      <c r="C130" s="566">
        <v>4614.1989999999996</v>
      </c>
      <c r="D130" s="566">
        <v>1531.0650000000001</v>
      </c>
      <c r="E130" s="566">
        <v>6175.2849999999999</v>
      </c>
      <c r="F130" s="566" t="s">
        <v>930</v>
      </c>
      <c r="G130" s="566" t="s">
        <v>930</v>
      </c>
      <c r="H130" s="566">
        <v>870</v>
      </c>
      <c r="I130" s="566">
        <v>870</v>
      </c>
      <c r="J130" s="566">
        <v>7045.2849999999999</v>
      </c>
      <c r="K130" s="566">
        <v>2464.3679999999999</v>
      </c>
      <c r="L130" s="566">
        <v>5751.8919999999998</v>
      </c>
      <c r="M130" s="566">
        <v>15261.544</v>
      </c>
    </row>
    <row r="131" spans="1:13" x14ac:dyDescent="0.2">
      <c r="A131" s="566" t="s">
        <v>1047</v>
      </c>
      <c r="B131" s="566">
        <v>3.831</v>
      </c>
      <c r="C131" s="566">
        <v>880.9</v>
      </c>
      <c r="D131" s="566">
        <v>178.077</v>
      </c>
      <c r="E131" s="566">
        <v>1062.809</v>
      </c>
      <c r="F131" s="566" t="s">
        <v>930</v>
      </c>
      <c r="G131" s="566" t="s">
        <v>930</v>
      </c>
      <c r="H131" s="566">
        <v>82.384</v>
      </c>
      <c r="I131" s="566">
        <v>82.384</v>
      </c>
      <c r="J131" s="566">
        <v>1145.192</v>
      </c>
      <c r="K131" s="566">
        <v>260.21199999999999</v>
      </c>
      <c r="L131" s="566">
        <v>632.48699999999997</v>
      </c>
      <c r="M131" s="566">
        <v>2037.8910000000001</v>
      </c>
    </row>
    <row r="132" spans="1:13" x14ac:dyDescent="0.2">
      <c r="A132" s="566" t="s">
        <v>1048</v>
      </c>
      <c r="B132" s="566">
        <v>2.6739999999999999</v>
      </c>
      <c r="C132" s="566">
        <v>799.35799999999995</v>
      </c>
      <c r="D132" s="566">
        <v>133.78200000000001</v>
      </c>
      <c r="E132" s="566">
        <v>935.81399999999996</v>
      </c>
      <c r="F132" s="566" t="s">
        <v>930</v>
      </c>
      <c r="G132" s="566" t="s">
        <v>930</v>
      </c>
      <c r="H132" s="566">
        <v>74.411000000000001</v>
      </c>
      <c r="I132" s="566">
        <v>74.411000000000001</v>
      </c>
      <c r="J132" s="566">
        <v>1010.225</v>
      </c>
      <c r="K132" s="566">
        <v>235.864</v>
      </c>
      <c r="L132" s="566">
        <v>496.83499999999998</v>
      </c>
      <c r="M132" s="566">
        <v>1742.925</v>
      </c>
    </row>
    <row r="133" spans="1:13" x14ac:dyDescent="0.2">
      <c r="A133" s="566" t="s">
        <v>1049</v>
      </c>
      <c r="B133" s="566">
        <v>2.1720000000000002</v>
      </c>
      <c r="C133" s="566">
        <v>612.12599999999998</v>
      </c>
      <c r="D133" s="566">
        <v>146.44800000000001</v>
      </c>
      <c r="E133" s="566">
        <v>760.74599999999998</v>
      </c>
      <c r="F133" s="566" t="s">
        <v>930</v>
      </c>
      <c r="G133" s="566" t="s">
        <v>930</v>
      </c>
      <c r="H133" s="566">
        <v>82.384</v>
      </c>
      <c r="I133" s="566">
        <v>82.384</v>
      </c>
      <c r="J133" s="566">
        <v>843.13</v>
      </c>
      <c r="K133" s="566">
        <v>206.41900000000001</v>
      </c>
      <c r="L133" s="566">
        <v>484.27699999999999</v>
      </c>
      <c r="M133" s="566">
        <v>1533.826</v>
      </c>
    </row>
    <row r="134" spans="1:13" x14ac:dyDescent="0.2">
      <c r="A134" s="566" t="s">
        <v>1050</v>
      </c>
      <c r="B134" s="566">
        <v>2.7120000000000002</v>
      </c>
      <c r="C134" s="566">
        <v>458.58600000000001</v>
      </c>
      <c r="D134" s="566">
        <v>140.18700000000001</v>
      </c>
      <c r="E134" s="566">
        <v>601.48599999999999</v>
      </c>
      <c r="F134" s="566" t="s">
        <v>930</v>
      </c>
      <c r="G134" s="566" t="s">
        <v>930</v>
      </c>
      <c r="H134" s="566">
        <v>79.725999999999999</v>
      </c>
      <c r="I134" s="566">
        <v>79.725999999999999</v>
      </c>
      <c r="J134" s="566">
        <v>681.21199999999999</v>
      </c>
      <c r="K134" s="566">
        <v>187.37899999999999</v>
      </c>
      <c r="L134" s="566">
        <v>425.88900000000001</v>
      </c>
      <c r="M134" s="566">
        <v>1294.481</v>
      </c>
    </row>
    <row r="135" spans="1:13" x14ac:dyDescent="0.2">
      <c r="A135" s="566" t="s">
        <v>1051</v>
      </c>
      <c r="B135" s="566">
        <v>1.802</v>
      </c>
      <c r="C135" s="566">
        <v>236.917</v>
      </c>
      <c r="D135" s="566">
        <v>105.684</v>
      </c>
      <c r="E135" s="566">
        <v>344.40199999999999</v>
      </c>
      <c r="F135" s="566" t="s">
        <v>930</v>
      </c>
      <c r="G135" s="566" t="s">
        <v>930</v>
      </c>
      <c r="H135" s="566">
        <v>82.384</v>
      </c>
      <c r="I135" s="566">
        <v>82.384</v>
      </c>
      <c r="J135" s="566">
        <v>426.786</v>
      </c>
      <c r="K135" s="566">
        <v>167.501</v>
      </c>
      <c r="L135" s="566">
        <v>414.928</v>
      </c>
      <c r="M135" s="566">
        <v>1009.215</v>
      </c>
    </row>
    <row r="136" spans="1:13" x14ac:dyDescent="0.2">
      <c r="A136" s="566" t="s">
        <v>1052</v>
      </c>
      <c r="B136" s="566">
        <v>1.401</v>
      </c>
      <c r="C136" s="566">
        <v>167.74700000000001</v>
      </c>
      <c r="D136" s="566">
        <v>83.652000000000001</v>
      </c>
      <c r="E136" s="566">
        <v>252.8</v>
      </c>
      <c r="F136" s="566" t="s">
        <v>930</v>
      </c>
      <c r="G136" s="566" t="s">
        <v>930</v>
      </c>
      <c r="H136" s="566">
        <v>79.725999999999999</v>
      </c>
      <c r="I136" s="566">
        <v>79.725999999999999</v>
      </c>
      <c r="J136" s="566">
        <v>332.52600000000001</v>
      </c>
      <c r="K136" s="566">
        <v>184.53</v>
      </c>
      <c r="L136" s="566">
        <v>451.94299999999998</v>
      </c>
      <c r="M136" s="566">
        <v>968.99800000000005</v>
      </c>
    </row>
    <row r="137" spans="1:13" x14ac:dyDescent="0.2">
      <c r="A137" s="566" t="s">
        <v>1053</v>
      </c>
      <c r="B137" s="566">
        <v>2.423</v>
      </c>
      <c r="C137" s="566">
        <v>140.334</v>
      </c>
      <c r="D137" s="566">
        <v>72.373000000000005</v>
      </c>
      <c r="E137" s="566">
        <v>215.12899999999999</v>
      </c>
      <c r="F137" s="566" t="s">
        <v>930</v>
      </c>
      <c r="G137" s="566" t="s">
        <v>930</v>
      </c>
      <c r="H137" s="566">
        <v>82.384</v>
      </c>
      <c r="I137" s="566">
        <v>82.384</v>
      </c>
      <c r="J137" s="566">
        <v>297.51299999999998</v>
      </c>
      <c r="K137" s="566">
        <v>224.18100000000001</v>
      </c>
      <c r="L137" s="566">
        <v>583.16300000000001</v>
      </c>
      <c r="M137" s="566">
        <v>1104.857</v>
      </c>
    </row>
    <row r="138" spans="1:13" x14ac:dyDescent="0.2">
      <c r="A138" s="566" t="s">
        <v>1054</v>
      </c>
      <c r="B138" s="566">
        <v>2.585</v>
      </c>
      <c r="C138" s="566">
        <v>125.089</v>
      </c>
      <c r="D138" s="566">
        <v>78.397999999999996</v>
      </c>
      <c r="E138" s="566">
        <v>206.072</v>
      </c>
      <c r="F138" s="566" t="s">
        <v>930</v>
      </c>
      <c r="G138" s="566" t="s">
        <v>930</v>
      </c>
      <c r="H138" s="566">
        <v>82.384</v>
      </c>
      <c r="I138" s="566">
        <v>82.384</v>
      </c>
      <c r="J138" s="566">
        <v>288.45600000000002</v>
      </c>
      <c r="K138" s="566">
        <v>238.51900000000001</v>
      </c>
      <c r="L138" s="566">
        <v>572.34100000000001</v>
      </c>
      <c r="M138" s="566">
        <v>1099.316</v>
      </c>
    </row>
    <row r="139" spans="1:13" x14ac:dyDescent="0.2">
      <c r="A139" s="566" t="s">
        <v>1055</v>
      </c>
      <c r="B139" s="566">
        <v>2.4580000000000002</v>
      </c>
      <c r="C139" s="566">
        <v>138.30000000000001</v>
      </c>
      <c r="D139" s="566">
        <v>114.90600000000001</v>
      </c>
      <c r="E139" s="566">
        <v>255.66399999999999</v>
      </c>
      <c r="F139" s="566" t="s">
        <v>930</v>
      </c>
      <c r="G139" s="566" t="s">
        <v>930</v>
      </c>
      <c r="H139" s="566">
        <v>79.725999999999999</v>
      </c>
      <c r="I139" s="566">
        <v>79.725999999999999</v>
      </c>
      <c r="J139" s="566">
        <v>335.39</v>
      </c>
      <c r="K139" s="566">
        <v>215.137</v>
      </c>
      <c r="L139" s="566">
        <v>471.52600000000001</v>
      </c>
      <c r="M139" s="566">
        <v>1022.053</v>
      </c>
    </row>
    <row r="140" spans="1:13" x14ac:dyDescent="0.2">
      <c r="A140" s="566" t="s">
        <v>1056</v>
      </c>
      <c r="B140" s="566">
        <v>2.5459999999999998</v>
      </c>
      <c r="C140" s="566">
        <v>207.35300000000001</v>
      </c>
      <c r="D140" s="566">
        <v>117.822</v>
      </c>
      <c r="E140" s="566">
        <v>327.721</v>
      </c>
      <c r="F140" s="566" t="s">
        <v>930</v>
      </c>
      <c r="G140" s="566" t="s">
        <v>930</v>
      </c>
      <c r="H140" s="566">
        <v>82.384</v>
      </c>
      <c r="I140" s="566">
        <v>82.384</v>
      </c>
      <c r="J140" s="566">
        <v>410.10500000000002</v>
      </c>
      <c r="K140" s="566">
        <v>179.6</v>
      </c>
      <c r="L140" s="566">
        <v>415.93599999999998</v>
      </c>
      <c r="M140" s="566">
        <v>1005.641</v>
      </c>
    </row>
    <row r="141" spans="1:13" x14ac:dyDescent="0.2">
      <c r="A141" s="566" t="s">
        <v>1057</v>
      </c>
      <c r="B141" s="566">
        <v>3.26</v>
      </c>
      <c r="C141" s="566">
        <v>378.17700000000002</v>
      </c>
      <c r="D141" s="566">
        <v>102.05200000000001</v>
      </c>
      <c r="E141" s="566">
        <v>483.488</v>
      </c>
      <c r="F141" s="566" t="s">
        <v>930</v>
      </c>
      <c r="G141" s="566" t="s">
        <v>930</v>
      </c>
      <c r="H141" s="566">
        <v>79.725999999999999</v>
      </c>
      <c r="I141" s="566">
        <v>79.725999999999999</v>
      </c>
      <c r="J141" s="566">
        <v>563.21400000000006</v>
      </c>
      <c r="K141" s="566">
        <v>177.887</v>
      </c>
      <c r="L141" s="566">
        <v>427.24</v>
      </c>
      <c r="M141" s="566">
        <v>1168.3420000000001</v>
      </c>
    </row>
    <row r="142" spans="1:13" x14ac:dyDescent="0.2">
      <c r="A142" s="566" t="s">
        <v>1058</v>
      </c>
      <c r="B142" s="566">
        <v>3.9279999999999999</v>
      </c>
      <c r="C142" s="566">
        <v>566.452</v>
      </c>
      <c r="D142" s="566">
        <v>160.16399999999999</v>
      </c>
      <c r="E142" s="566">
        <v>730.54399999999998</v>
      </c>
      <c r="F142" s="566" t="s">
        <v>930</v>
      </c>
      <c r="G142" s="566" t="s">
        <v>930</v>
      </c>
      <c r="H142" s="566">
        <v>82.384</v>
      </c>
      <c r="I142" s="566">
        <v>82.384</v>
      </c>
      <c r="J142" s="566">
        <v>812.92700000000002</v>
      </c>
      <c r="K142" s="566">
        <v>211.892</v>
      </c>
      <c r="L142" s="566">
        <v>515.11599999999999</v>
      </c>
      <c r="M142" s="566">
        <v>1539.9349999999999</v>
      </c>
    </row>
    <row r="143" spans="1:13" x14ac:dyDescent="0.2">
      <c r="A143" s="566" t="s">
        <v>1059</v>
      </c>
      <c r="B143" s="566">
        <v>31.791</v>
      </c>
      <c r="C143" s="566">
        <v>4711.2510000000002</v>
      </c>
      <c r="D143" s="566">
        <v>1433.5450000000001</v>
      </c>
      <c r="E143" s="566">
        <v>6176.5870000000004</v>
      </c>
      <c r="F143" s="566" t="s">
        <v>930</v>
      </c>
      <c r="G143" s="566" t="s">
        <v>930</v>
      </c>
      <c r="H143" s="566">
        <v>970</v>
      </c>
      <c r="I143" s="566">
        <v>970</v>
      </c>
      <c r="J143" s="566">
        <v>7146.5870000000004</v>
      </c>
      <c r="K143" s="566">
        <v>2489.1210000000001</v>
      </c>
      <c r="L143" s="566">
        <v>5895.2290000000003</v>
      </c>
      <c r="M143" s="566">
        <v>15530.937</v>
      </c>
    </row>
    <row r="144" spans="1:13" x14ac:dyDescent="0.2">
      <c r="A144" s="566" t="s">
        <v>1060</v>
      </c>
      <c r="B144" s="566">
        <v>3.2210000000000001</v>
      </c>
      <c r="C144" s="566">
        <v>869.36199999999997</v>
      </c>
      <c r="D144" s="566">
        <v>157.56</v>
      </c>
      <c r="E144" s="566">
        <v>1030.143</v>
      </c>
      <c r="F144" s="566" t="s">
        <v>930</v>
      </c>
      <c r="G144" s="566" t="s">
        <v>930</v>
      </c>
      <c r="H144" s="566">
        <v>82.384</v>
      </c>
      <c r="I144" s="566">
        <v>82.384</v>
      </c>
      <c r="J144" s="566">
        <v>1112.5260000000001</v>
      </c>
      <c r="K144" s="566">
        <v>238.726</v>
      </c>
      <c r="L144" s="566">
        <v>570.89099999999996</v>
      </c>
      <c r="M144" s="566">
        <v>1922.144</v>
      </c>
    </row>
    <row r="145" spans="1:13" x14ac:dyDescent="0.2">
      <c r="A145" s="566" t="s">
        <v>1061</v>
      </c>
      <c r="B145" s="566">
        <v>2.8170000000000002</v>
      </c>
      <c r="C145" s="566">
        <v>687.62900000000002</v>
      </c>
      <c r="D145" s="566">
        <v>128.30000000000001</v>
      </c>
      <c r="E145" s="566">
        <v>818.745</v>
      </c>
      <c r="F145" s="566" t="s">
        <v>930</v>
      </c>
      <c r="G145" s="566" t="s">
        <v>930</v>
      </c>
      <c r="H145" s="566">
        <v>74.411000000000001</v>
      </c>
      <c r="I145" s="566">
        <v>74.411000000000001</v>
      </c>
      <c r="J145" s="566">
        <v>893.15599999999995</v>
      </c>
      <c r="K145" s="566">
        <v>221.91200000000001</v>
      </c>
      <c r="L145" s="566">
        <v>464.94799999999998</v>
      </c>
      <c r="M145" s="566">
        <v>1580.0160000000001</v>
      </c>
    </row>
    <row r="146" spans="1:13" x14ac:dyDescent="0.2">
      <c r="A146" s="566" t="s">
        <v>1062</v>
      </c>
      <c r="B146" s="566">
        <v>2.008</v>
      </c>
      <c r="C146" s="566">
        <v>594.56700000000001</v>
      </c>
      <c r="D146" s="566">
        <v>131.18199999999999</v>
      </c>
      <c r="E146" s="566">
        <v>727.75699999999995</v>
      </c>
      <c r="F146" s="566" t="s">
        <v>930</v>
      </c>
      <c r="G146" s="566" t="s">
        <v>930</v>
      </c>
      <c r="H146" s="566">
        <v>82.384</v>
      </c>
      <c r="I146" s="566">
        <v>82.384</v>
      </c>
      <c r="J146" s="566">
        <v>810.14</v>
      </c>
      <c r="K146" s="566">
        <v>201.00700000000001</v>
      </c>
      <c r="L146" s="566">
        <v>479.02100000000002</v>
      </c>
      <c r="M146" s="566">
        <v>1490.1679999999999</v>
      </c>
    </row>
    <row r="147" spans="1:13" x14ac:dyDescent="0.2">
      <c r="A147" s="566" t="s">
        <v>1063</v>
      </c>
      <c r="B147" s="566">
        <v>2.7949999999999999</v>
      </c>
      <c r="C147" s="566">
        <v>454.83</v>
      </c>
      <c r="D147" s="566">
        <v>114.337</v>
      </c>
      <c r="E147" s="566">
        <v>571.96100000000001</v>
      </c>
      <c r="F147" s="566" t="s">
        <v>930</v>
      </c>
      <c r="G147" s="566" t="s">
        <v>930</v>
      </c>
      <c r="H147" s="566">
        <v>79.725999999999999</v>
      </c>
      <c r="I147" s="566">
        <v>79.725999999999999</v>
      </c>
      <c r="J147" s="566">
        <v>651.68700000000001</v>
      </c>
      <c r="K147" s="566">
        <v>192.041</v>
      </c>
      <c r="L147" s="566">
        <v>430.26100000000002</v>
      </c>
      <c r="M147" s="566">
        <v>1273.99</v>
      </c>
    </row>
    <row r="148" spans="1:13" x14ac:dyDescent="0.2">
      <c r="A148" s="566" t="s">
        <v>1064</v>
      </c>
      <c r="B148" s="566">
        <v>1.6870000000000001</v>
      </c>
      <c r="C148" s="566">
        <v>282.81</v>
      </c>
      <c r="D148" s="566">
        <v>84.435000000000002</v>
      </c>
      <c r="E148" s="566">
        <v>368.93200000000002</v>
      </c>
      <c r="F148" s="566" t="s">
        <v>930</v>
      </c>
      <c r="G148" s="566" t="s">
        <v>930</v>
      </c>
      <c r="H148" s="566">
        <v>82.384</v>
      </c>
      <c r="I148" s="566">
        <v>82.384</v>
      </c>
      <c r="J148" s="566">
        <v>451.31599999999997</v>
      </c>
      <c r="K148" s="566">
        <v>169.471</v>
      </c>
      <c r="L148" s="566">
        <v>413.47399999999999</v>
      </c>
      <c r="M148" s="566">
        <v>1034.261</v>
      </c>
    </row>
    <row r="149" spans="1:13" x14ac:dyDescent="0.2">
      <c r="A149" s="566" t="s">
        <v>1065</v>
      </c>
      <c r="B149" s="566">
        <v>1.337</v>
      </c>
      <c r="C149" s="566">
        <v>167.93299999999999</v>
      </c>
      <c r="D149" s="566">
        <v>87.299000000000007</v>
      </c>
      <c r="E149" s="566">
        <v>256.57</v>
      </c>
      <c r="F149" s="566" t="s">
        <v>930</v>
      </c>
      <c r="G149" s="566" t="s">
        <v>930</v>
      </c>
      <c r="H149" s="566">
        <v>79.725999999999999</v>
      </c>
      <c r="I149" s="566">
        <v>79.725999999999999</v>
      </c>
      <c r="J149" s="566">
        <v>336.29599999999999</v>
      </c>
      <c r="K149" s="566">
        <v>184.71899999999999</v>
      </c>
      <c r="L149" s="566">
        <v>457.613</v>
      </c>
      <c r="M149" s="566">
        <v>978.62800000000004</v>
      </c>
    </row>
    <row r="150" spans="1:13" x14ac:dyDescent="0.2">
      <c r="A150" s="566" t="s">
        <v>1066</v>
      </c>
      <c r="B150" s="566">
        <v>2.1829999999999998</v>
      </c>
      <c r="C150" s="566">
        <v>127.169</v>
      </c>
      <c r="D150" s="566">
        <v>84.724999999999994</v>
      </c>
      <c r="E150" s="566">
        <v>214.078</v>
      </c>
      <c r="F150" s="566" t="s">
        <v>930</v>
      </c>
      <c r="G150" s="566" t="s">
        <v>930</v>
      </c>
      <c r="H150" s="566">
        <v>82.384</v>
      </c>
      <c r="I150" s="566">
        <v>82.384</v>
      </c>
      <c r="J150" s="566">
        <v>296.46100000000001</v>
      </c>
      <c r="K150" s="566">
        <v>238.72</v>
      </c>
      <c r="L150" s="566">
        <v>606.13900000000001</v>
      </c>
      <c r="M150" s="566">
        <v>1141.32</v>
      </c>
    </row>
    <row r="151" spans="1:13" x14ac:dyDescent="0.2">
      <c r="A151" s="566" t="s">
        <v>1067</v>
      </c>
      <c r="B151" s="566">
        <v>2.0630000000000002</v>
      </c>
      <c r="C151" s="566">
        <v>116.851</v>
      </c>
      <c r="D151" s="566">
        <v>93.331000000000003</v>
      </c>
      <c r="E151" s="566">
        <v>212.245</v>
      </c>
      <c r="F151" s="566" t="s">
        <v>930</v>
      </c>
      <c r="G151" s="566" t="s">
        <v>930</v>
      </c>
      <c r="H151" s="566">
        <v>82.384</v>
      </c>
      <c r="I151" s="566">
        <v>82.384</v>
      </c>
      <c r="J151" s="566">
        <v>294.62900000000002</v>
      </c>
      <c r="K151" s="566">
        <v>267.41300000000001</v>
      </c>
      <c r="L151" s="566">
        <v>651.93799999999999</v>
      </c>
      <c r="M151" s="566">
        <v>1213.98</v>
      </c>
    </row>
    <row r="152" spans="1:13" x14ac:dyDescent="0.2">
      <c r="A152" s="566" t="s">
        <v>1068</v>
      </c>
      <c r="B152" s="566">
        <v>2.74</v>
      </c>
      <c r="C152" s="566">
        <v>125.026</v>
      </c>
      <c r="D152" s="566">
        <v>89.995999999999995</v>
      </c>
      <c r="E152" s="566">
        <v>217.762</v>
      </c>
      <c r="F152" s="566" t="s">
        <v>930</v>
      </c>
      <c r="G152" s="566" t="s">
        <v>930</v>
      </c>
      <c r="H152" s="566">
        <v>79.725999999999999</v>
      </c>
      <c r="I152" s="566">
        <v>79.725999999999999</v>
      </c>
      <c r="J152" s="566">
        <v>297.488</v>
      </c>
      <c r="K152" s="566">
        <v>249.749</v>
      </c>
      <c r="L152" s="566">
        <v>509.04599999999999</v>
      </c>
      <c r="M152" s="566">
        <v>1056.2840000000001</v>
      </c>
    </row>
    <row r="153" spans="1:13" x14ac:dyDescent="0.2">
      <c r="A153" s="566" t="s">
        <v>1069</v>
      </c>
      <c r="B153" s="566">
        <v>2.9119999999999999</v>
      </c>
      <c r="C153" s="566">
        <v>179.55600000000001</v>
      </c>
      <c r="D153" s="566">
        <v>98.168000000000006</v>
      </c>
      <c r="E153" s="566">
        <v>280.63499999999999</v>
      </c>
      <c r="F153" s="566" t="s">
        <v>930</v>
      </c>
      <c r="G153" s="566" t="s">
        <v>930</v>
      </c>
      <c r="H153" s="566">
        <v>82.384</v>
      </c>
      <c r="I153" s="566">
        <v>82.384</v>
      </c>
      <c r="J153" s="566">
        <v>363.01900000000001</v>
      </c>
      <c r="K153" s="566">
        <v>188.935</v>
      </c>
      <c r="L153" s="566">
        <v>424.35300000000001</v>
      </c>
      <c r="M153" s="566">
        <v>976.30700000000002</v>
      </c>
    </row>
    <row r="154" spans="1:13" x14ac:dyDescent="0.2">
      <c r="A154" s="566" t="s">
        <v>1070</v>
      </c>
      <c r="B154" s="566">
        <v>3.0790000000000002</v>
      </c>
      <c r="C154" s="566">
        <v>316.92399999999998</v>
      </c>
      <c r="D154" s="566">
        <v>117.312</v>
      </c>
      <c r="E154" s="566">
        <v>437.315</v>
      </c>
      <c r="F154" s="566" t="s">
        <v>930</v>
      </c>
      <c r="G154" s="566" t="s">
        <v>930</v>
      </c>
      <c r="H154" s="566">
        <v>79.725999999999999</v>
      </c>
      <c r="I154" s="566">
        <v>79.725999999999999</v>
      </c>
      <c r="J154" s="566">
        <v>517.04100000000005</v>
      </c>
      <c r="K154" s="566">
        <v>183.23699999999999</v>
      </c>
      <c r="L154" s="566">
        <v>430.63099999999997</v>
      </c>
      <c r="M154" s="566">
        <v>1130.9079999999999</v>
      </c>
    </row>
    <row r="155" spans="1:13" x14ac:dyDescent="0.2">
      <c r="A155" s="566" t="s">
        <v>1071</v>
      </c>
      <c r="B155" s="566">
        <v>3.9430000000000001</v>
      </c>
      <c r="C155" s="566">
        <v>556.28399999999999</v>
      </c>
      <c r="D155" s="566">
        <v>166.761</v>
      </c>
      <c r="E155" s="566">
        <v>726.98800000000006</v>
      </c>
      <c r="F155" s="566" t="s">
        <v>930</v>
      </c>
      <c r="G155" s="566" t="s">
        <v>930</v>
      </c>
      <c r="H155" s="566">
        <v>82.384</v>
      </c>
      <c r="I155" s="566">
        <v>82.384</v>
      </c>
      <c r="J155" s="566">
        <v>809.37099999999998</v>
      </c>
      <c r="K155" s="566">
        <v>226.30500000000001</v>
      </c>
      <c r="L155" s="566">
        <v>589.32899999999995</v>
      </c>
      <c r="M155" s="566">
        <v>1625.0050000000001</v>
      </c>
    </row>
    <row r="156" spans="1:13" x14ac:dyDescent="0.2">
      <c r="A156" s="566" t="s">
        <v>1072</v>
      </c>
      <c r="B156" s="566">
        <v>30.785</v>
      </c>
      <c r="C156" s="566">
        <v>4477.6329999999998</v>
      </c>
      <c r="D156" s="566">
        <v>1353.4059999999999</v>
      </c>
      <c r="E156" s="566">
        <v>5861.8230000000003</v>
      </c>
      <c r="F156" s="566" t="s">
        <v>930</v>
      </c>
      <c r="G156" s="566" t="s">
        <v>930</v>
      </c>
      <c r="H156" s="566">
        <v>970</v>
      </c>
      <c r="I156" s="566">
        <v>970</v>
      </c>
      <c r="J156" s="566">
        <v>6831.8230000000003</v>
      </c>
      <c r="K156" s="566">
        <v>2562.2350000000001</v>
      </c>
      <c r="L156" s="566">
        <v>6030.9629999999997</v>
      </c>
      <c r="M156" s="566">
        <v>15425.021000000001</v>
      </c>
    </row>
    <row r="157" spans="1:13" x14ac:dyDescent="0.2">
      <c r="A157" s="566" t="s">
        <v>1073</v>
      </c>
      <c r="B157" s="566">
        <v>4.5380000000000003</v>
      </c>
      <c r="C157" s="566">
        <v>907.46199999999999</v>
      </c>
      <c r="D157" s="566">
        <v>205.02500000000001</v>
      </c>
      <c r="E157" s="566">
        <v>1117.0239999999999</v>
      </c>
      <c r="F157" s="566" t="s">
        <v>930</v>
      </c>
      <c r="G157" s="566" t="s">
        <v>930</v>
      </c>
      <c r="H157" s="566">
        <v>83.004999999999995</v>
      </c>
      <c r="I157" s="566">
        <v>83.004999999999995</v>
      </c>
      <c r="J157" s="566">
        <v>1200.03</v>
      </c>
      <c r="K157" s="566">
        <v>285.09500000000003</v>
      </c>
      <c r="L157" s="566">
        <v>644.44799999999998</v>
      </c>
      <c r="M157" s="566">
        <v>2129.5720000000001</v>
      </c>
    </row>
    <row r="158" spans="1:13" x14ac:dyDescent="0.2">
      <c r="A158" s="566" t="s">
        <v>1074</v>
      </c>
      <c r="B158" s="566">
        <v>3.9710000000000001</v>
      </c>
      <c r="C158" s="566">
        <v>716.96900000000005</v>
      </c>
      <c r="D158" s="566">
        <v>136.50399999999999</v>
      </c>
      <c r="E158" s="566">
        <v>857.44399999999996</v>
      </c>
      <c r="F158" s="566" t="s">
        <v>930</v>
      </c>
      <c r="G158" s="566" t="s">
        <v>930</v>
      </c>
      <c r="H158" s="566">
        <v>77.650000000000006</v>
      </c>
      <c r="I158" s="566">
        <v>77.650000000000006</v>
      </c>
      <c r="J158" s="566">
        <v>935.09500000000003</v>
      </c>
      <c r="K158" s="566">
        <v>238.964</v>
      </c>
      <c r="L158" s="566">
        <v>501.79700000000003</v>
      </c>
      <c r="M158" s="566">
        <v>1675.856</v>
      </c>
    </row>
    <row r="159" spans="1:13" x14ac:dyDescent="0.2">
      <c r="A159" s="566" t="s">
        <v>1075</v>
      </c>
      <c r="B159" s="566">
        <v>2.83</v>
      </c>
      <c r="C159" s="566">
        <v>619.87300000000005</v>
      </c>
      <c r="D159" s="566">
        <v>160.24600000000001</v>
      </c>
      <c r="E159" s="566">
        <v>782.94899999999996</v>
      </c>
      <c r="F159" s="566" t="s">
        <v>930</v>
      </c>
      <c r="G159" s="566" t="s">
        <v>930</v>
      </c>
      <c r="H159" s="566">
        <v>83.004999999999995</v>
      </c>
      <c r="I159" s="566">
        <v>83.004999999999995</v>
      </c>
      <c r="J159" s="566">
        <v>865.95500000000004</v>
      </c>
      <c r="K159" s="566">
        <v>217.874</v>
      </c>
      <c r="L159" s="566">
        <v>505.97699999999998</v>
      </c>
      <c r="M159" s="566">
        <v>1589.806</v>
      </c>
    </row>
    <row r="160" spans="1:13" x14ac:dyDescent="0.2">
      <c r="A160" s="566" t="s">
        <v>1076</v>
      </c>
      <c r="B160" s="566">
        <v>4.0279999999999996</v>
      </c>
      <c r="C160" s="566">
        <v>474.24099999999999</v>
      </c>
      <c r="D160" s="566">
        <v>119.11</v>
      </c>
      <c r="E160" s="566">
        <v>597.37900000000002</v>
      </c>
      <c r="F160" s="566" t="s">
        <v>930</v>
      </c>
      <c r="G160" s="566" t="s">
        <v>930</v>
      </c>
      <c r="H160" s="566">
        <v>80.328000000000003</v>
      </c>
      <c r="I160" s="566">
        <v>80.328000000000003</v>
      </c>
      <c r="J160" s="566">
        <v>677.70699999999999</v>
      </c>
      <c r="K160" s="566">
        <v>192.94900000000001</v>
      </c>
      <c r="L160" s="566">
        <v>421.00099999999998</v>
      </c>
      <c r="M160" s="566">
        <v>1291.6559999999999</v>
      </c>
    </row>
    <row r="161" spans="1:13" x14ac:dyDescent="0.2">
      <c r="A161" s="566" t="s">
        <v>1077</v>
      </c>
      <c r="B161" s="566">
        <v>2.4319999999999999</v>
      </c>
      <c r="C161" s="566">
        <v>293.834</v>
      </c>
      <c r="D161" s="566">
        <v>105.709</v>
      </c>
      <c r="E161" s="566">
        <v>401.97399999999999</v>
      </c>
      <c r="F161" s="566" t="s">
        <v>930</v>
      </c>
      <c r="G161" s="566" t="s">
        <v>930</v>
      </c>
      <c r="H161" s="566">
        <v>83.004999999999995</v>
      </c>
      <c r="I161" s="566">
        <v>83.004999999999995</v>
      </c>
      <c r="J161" s="566">
        <v>484.98</v>
      </c>
      <c r="K161" s="566">
        <v>183.18100000000001</v>
      </c>
      <c r="L161" s="566">
        <v>439.97399999999999</v>
      </c>
      <c r="M161" s="566">
        <v>1108.134</v>
      </c>
    </row>
    <row r="162" spans="1:13" x14ac:dyDescent="0.2">
      <c r="A162" s="566" t="s">
        <v>1078</v>
      </c>
      <c r="B162" s="566">
        <v>1.923</v>
      </c>
      <c r="C162" s="566">
        <v>173.87</v>
      </c>
      <c r="D162" s="566">
        <v>92.308999999999997</v>
      </c>
      <c r="E162" s="566">
        <v>268.10199999999998</v>
      </c>
      <c r="F162" s="566" t="s">
        <v>930</v>
      </c>
      <c r="G162" s="566" t="s">
        <v>930</v>
      </c>
      <c r="H162" s="566">
        <v>80.328000000000003</v>
      </c>
      <c r="I162" s="566">
        <v>80.328000000000003</v>
      </c>
      <c r="J162" s="566">
        <v>348.43</v>
      </c>
      <c r="K162" s="566">
        <v>205.208</v>
      </c>
      <c r="L162" s="566">
        <v>498.70699999999999</v>
      </c>
      <c r="M162" s="566">
        <v>1052.346</v>
      </c>
    </row>
    <row r="163" spans="1:13" x14ac:dyDescent="0.2">
      <c r="A163" s="566" t="s">
        <v>1079</v>
      </c>
      <c r="B163" s="566">
        <v>3.016</v>
      </c>
      <c r="C163" s="566">
        <v>131.256</v>
      </c>
      <c r="D163" s="566">
        <v>94.263000000000005</v>
      </c>
      <c r="E163" s="566">
        <v>228.53399999999999</v>
      </c>
      <c r="F163" s="566" t="s">
        <v>930</v>
      </c>
      <c r="G163" s="566" t="s">
        <v>930</v>
      </c>
      <c r="H163" s="566">
        <v>83.004999999999995</v>
      </c>
      <c r="I163" s="566">
        <v>83.004999999999995</v>
      </c>
      <c r="J163" s="566">
        <v>311.54000000000002</v>
      </c>
      <c r="K163" s="566">
        <v>243.07900000000001</v>
      </c>
      <c r="L163" s="566">
        <v>577.96100000000001</v>
      </c>
      <c r="M163" s="566">
        <v>1132.58</v>
      </c>
    </row>
    <row r="164" spans="1:13" x14ac:dyDescent="0.2">
      <c r="A164" s="566" t="s">
        <v>1080</v>
      </c>
      <c r="B164" s="566">
        <v>2.8479999999999999</v>
      </c>
      <c r="C164" s="566">
        <v>120.63500000000001</v>
      </c>
      <c r="D164" s="566">
        <v>105.857</v>
      </c>
      <c r="E164" s="566">
        <v>229.34100000000001</v>
      </c>
      <c r="F164" s="566" t="s">
        <v>930</v>
      </c>
      <c r="G164" s="566" t="s">
        <v>930</v>
      </c>
      <c r="H164" s="566">
        <v>83.004999999999995</v>
      </c>
      <c r="I164" s="566">
        <v>83.004999999999995</v>
      </c>
      <c r="J164" s="566">
        <v>312.346</v>
      </c>
      <c r="K164" s="566">
        <v>250.32900000000001</v>
      </c>
      <c r="L164" s="566">
        <v>605.99800000000005</v>
      </c>
      <c r="M164" s="566">
        <v>1168.674</v>
      </c>
    </row>
    <row r="165" spans="1:13" x14ac:dyDescent="0.2">
      <c r="A165" s="566" t="s">
        <v>1081</v>
      </c>
      <c r="B165" s="566">
        <v>3.7839999999999998</v>
      </c>
      <c r="C165" s="566">
        <v>129.33799999999999</v>
      </c>
      <c r="D165" s="566">
        <v>108.711</v>
      </c>
      <c r="E165" s="566">
        <v>241.833</v>
      </c>
      <c r="F165" s="566" t="s">
        <v>930</v>
      </c>
      <c r="G165" s="566" t="s">
        <v>930</v>
      </c>
      <c r="H165" s="566">
        <v>80.328000000000003</v>
      </c>
      <c r="I165" s="566">
        <v>80.328000000000003</v>
      </c>
      <c r="J165" s="566">
        <v>322.161</v>
      </c>
      <c r="K165" s="566">
        <v>230.88</v>
      </c>
      <c r="L165" s="566">
        <v>475.05599999999998</v>
      </c>
      <c r="M165" s="566">
        <v>1028.098</v>
      </c>
    </row>
    <row r="166" spans="1:13" x14ac:dyDescent="0.2">
      <c r="A166" s="566" t="s">
        <v>1082</v>
      </c>
      <c r="B166" s="566">
        <v>3.0070000000000001</v>
      </c>
      <c r="C166" s="566">
        <v>186.48099999999999</v>
      </c>
      <c r="D166" s="566">
        <v>111.761</v>
      </c>
      <c r="E166" s="566">
        <v>301.24799999999999</v>
      </c>
      <c r="F166" s="566" t="s">
        <v>930</v>
      </c>
      <c r="G166" s="566" t="s">
        <v>930</v>
      </c>
      <c r="H166" s="566">
        <v>83.004999999999995</v>
      </c>
      <c r="I166" s="566">
        <v>83.004999999999995</v>
      </c>
      <c r="J166" s="566">
        <v>384.25400000000002</v>
      </c>
      <c r="K166" s="566">
        <v>191.55099999999999</v>
      </c>
      <c r="L166" s="566">
        <v>432.25</v>
      </c>
      <c r="M166" s="566">
        <v>1008.054</v>
      </c>
    </row>
    <row r="167" spans="1:13" x14ac:dyDescent="0.2">
      <c r="A167" s="566" t="s">
        <v>1083</v>
      </c>
      <c r="B167" s="566">
        <v>3.181</v>
      </c>
      <c r="C167" s="566">
        <v>329.47800000000001</v>
      </c>
      <c r="D167" s="566">
        <v>135.48099999999999</v>
      </c>
      <c r="E167" s="566">
        <v>468.14</v>
      </c>
      <c r="F167" s="566" t="s">
        <v>930</v>
      </c>
      <c r="G167" s="566" t="s">
        <v>930</v>
      </c>
      <c r="H167" s="566">
        <v>80.328000000000003</v>
      </c>
      <c r="I167" s="566">
        <v>80.328000000000003</v>
      </c>
      <c r="J167" s="566">
        <v>548.46799999999996</v>
      </c>
      <c r="K167" s="566">
        <v>193.53100000000001</v>
      </c>
      <c r="L167" s="566">
        <v>445.91300000000001</v>
      </c>
      <c r="M167" s="566">
        <v>1187.9110000000001</v>
      </c>
    </row>
    <row r="168" spans="1:13" x14ac:dyDescent="0.2">
      <c r="A168" s="566" t="s">
        <v>1084</v>
      </c>
      <c r="B168" s="566">
        <v>4.07</v>
      </c>
      <c r="C168" s="566">
        <v>578.13599999999997</v>
      </c>
      <c r="D168" s="566">
        <v>155.738</v>
      </c>
      <c r="E168" s="566">
        <v>737.94399999999996</v>
      </c>
      <c r="F168" s="566" t="s">
        <v>930</v>
      </c>
      <c r="G168" s="566" t="s">
        <v>930</v>
      </c>
      <c r="H168" s="566">
        <v>83.004999999999995</v>
      </c>
      <c r="I168" s="566">
        <v>83.004999999999995</v>
      </c>
      <c r="J168" s="566">
        <v>820.94899999999996</v>
      </c>
      <c r="K168" s="566">
        <v>229.03200000000001</v>
      </c>
      <c r="L168" s="566">
        <v>532.21500000000003</v>
      </c>
      <c r="M168" s="566">
        <v>1582.1959999999999</v>
      </c>
    </row>
    <row r="169" spans="1:13" x14ac:dyDescent="0.2">
      <c r="A169" s="566" t="s">
        <v>1085</v>
      </c>
      <c r="B169" s="566">
        <v>39.627000000000002</v>
      </c>
      <c r="C169" s="566">
        <v>4660.558</v>
      </c>
      <c r="D169" s="566">
        <v>1530.7139999999999</v>
      </c>
      <c r="E169" s="566">
        <v>6230.8990000000003</v>
      </c>
      <c r="F169" s="566" t="s">
        <v>930</v>
      </c>
      <c r="G169" s="566" t="s">
        <v>930</v>
      </c>
      <c r="H169" s="566">
        <v>980</v>
      </c>
      <c r="I169" s="566">
        <v>980</v>
      </c>
      <c r="J169" s="566">
        <v>7210.8990000000003</v>
      </c>
      <c r="K169" s="566">
        <v>2661.6729999999998</v>
      </c>
      <c r="L169" s="566">
        <v>6086.991</v>
      </c>
      <c r="M169" s="566">
        <v>15959.563</v>
      </c>
    </row>
    <row r="170" spans="1:13" x14ac:dyDescent="0.2">
      <c r="A170" s="566" t="s">
        <v>1086</v>
      </c>
      <c r="B170" s="566">
        <v>4.1349999999999998</v>
      </c>
      <c r="C170" s="566">
        <v>761.27599999999995</v>
      </c>
      <c r="D170" s="566">
        <v>187.47200000000001</v>
      </c>
      <c r="E170" s="566">
        <v>952.88300000000004</v>
      </c>
      <c r="F170" s="566" t="s">
        <v>930</v>
      </c>
      <c r="G170" s="566" t="s">
        <v>930</v>
      </c>
      <c r="H170" s="566">
        <v>85.781000000000006</v>
      </c>
      <c r="I170" s="566">
        <v>85.781000000000006</v>
      </c>
      <c r="J170" s="566">
        <v>1038.664</v>
      </c>
      <c r="K170" s="566">
        <v>264.53300000000002</v>
      </c>
      <c r="L170" s="566">
        <v>650.23800000000006</v>
      </c>
      <c r="M170" s="566">
        <v>1953.4349999999999</v>
      </c>
    </row>
    <row r="171" spans="1:13" x14ac:dyDescent="0.2">
      <c r="A171" s="566" t="s">
        <v>1087</v>
      </c>
      <c r="B171" s="566">
        <v>3.6179999999999999</v>
      </c>
      <c r="C171" s="566">
        <v>859.42700000000002</v>
      </c>
      <c r="D171" s="566">
        <v>164.82599999999999</v>
      </c>
      <c r="E171" s="566">
        <v>1027.8710000000001</v>
      </c>
      <c r="F171" s="566" t="s">
        <v>930</v>
      </c>
      <c r="G171" s="566" t="s">
        <v>930</v>
      </c>
      <c r="H171" s="566">
        <v>77.478999999999999</v>
      </c>
      <c r="I171" s="566">
        <v>77.478999999999999</v>
      </c>
      <c r="J171" s="566">
        <v>1105.3510000000001</v>
      </c>
      <c r="K171" s="566">
        <v>267.16899999999998</v>
      </c>
      <c r="L171" s="566">
        <v>541.00099999999998</v>
      </c>
      <c r="M171" s="566">
        <v>1913.52</v>
      </c>
    </row>
    <row r="172" spans="1:13" x14ac:dyDescent="0.2">
      <c r="A172" s="566" t="s">
        <v>1088</v>
      </c>
      <c r="B172" s="566">
        <v>2.5790000000000002</v>
      </c>
      <c r="C172" s="566">
        <v>581.07500000000005</v>
      </c>
      <c r="D172" s="566">
        <v>139.75200000000001</v>
      </c>
      <c r="E172" s="566">
        <v>723.40599999999995</v>
      </c>
      <c r="F172" s="566" t="s">
        <v>930</v>
      </c>
      <c r="G172" s="566" t="s">
        <v>930</v>
      </c>
      <c r="H172" s="566">
        <v>85.781000000000006</v>
      </c>
      <c r="I172" s="566">
        <v>85.781000000000006</v>
      </c>
      <c r="J172" s="566">
        <v>809.18700000000001</v>
      </c>
      <c r="K172" s="566">
        <v>219.119</v>
      </c>
      <c r="L172" s="566">
        <v>487.904</v>
      </c>
      <c r="M172" s="566">
        <v>1516.21</v>
      </c>
    </row>
    <row r="173" spans="1:13" x14ac:dyDescent="0.2">
      <c r="A173" s="566" t="s">
        <v>1089</v>
      </c>
      <c r="B173" s="566">
        <v>3.8039999999999998</v>
      </c>
      <c r="C173" s="566">
        <v>405.60199999999998</v>
      </c>
      <c r="D173" s="566">
        <v>106.87</v>
      </c>
      <c r="E173" s="566">
        <v>516.27700000000004</v>
      </c>
      <c r="F173" s="566" t="s">
        <v>930</v>
      </c>
      <c r="G173" s="566" t="s">
        <v>930</v>
      </c>
      <c r="H173" s="566">
        <v>83.013999999999996</v>
      </c>
      <c r="I173" s="566">
        <v>83.013999999999996</v>
      </c>
      <c r="J173" s="566">
        <v>599.29</v>
      </c>
      <c r="K173" s="566">
        <v>191.87299999999999</v>
      </c>
      <c r="L173" s="566">
        <v>415.233</v>
      </c>
      <c r="M173" s="566">
        <v>1206.396</v>
      </c>
    </row>
    <row r="174" spans="1:13" x14ac:dyDescent="0.2">
      <c r="A174" s="566" t="s">
        <v>1090</v>
      </c>
      <c r="B174" s="566">
        <v>2.2970000000000002</v>
      </c>
      <c r="C174" s="566">
        <v>216.452</v>
      </c>
      <c r="D174" s="566">
        <v>98.143000000000001</v>
      </c>
      <c r="E174" s="566">
        <v>316.892</v>
      </c>
      <c r="F174" s="566" t="s">
        <v>930</v>
      </c>
      <c r="G174" s="566" t="s">
        <v>930</v>
      </c>
      <c r="H174" s="566">
        <v>85.781000000000006</v>
      </c>
      <c r="I174" s="566">
        <v>85.781000000000006</v>
      </c>
      <c r="J174" s="566">
        <v>402.673</v>
      </c>
      <c r="K174" s="566">
        <v>180.97</v>
      </c>
      <c r="L174" s="566">
        <v>431.02199999999999</v>
      </c>
      <c r="M174" s="566">
        <v>1014.664</v>
      </c>
    </row>
    <row r="175" spans="1:13" x14ac:dyDescent="0.2">
      <c r="A175" s="566" t="s">
        <v>1091</v>
      </c>
      <c r="B175" s="566">
        <v>1.8160000000000001</v>
      </c>
      <c r="C175" s="566">
        <v>159.761</v>
      </c>
      <c r="D175" s="566">
        <v>94.436000000000007</v>
      </c>
      <c r="E175" s="566">
        <v>256.01400000000001</v>
      </c>
      <c r="F175" s="566" t="s">
        <v>930</v>
      </c>
      <c r="G175" s="566" t="s">
        <v>930</v>
      </c>
      <c r="H175" s="566">
        <v>83.013999999999996</v>
      </c>
      <c r="I175" s="566">
        <v>83.013999999999996</v>
      </c>
      <c r="J175" s="566">
        <v>339.02800000000002</v>
      </c>
      <c r="K175" s="566">
        <v>207.71799999999999</v>
      </c>
      <c r="L175" s="566">
        <v>488.77300000000002</v>
      </c>
      <c r="M175" s="566">
        <v>1035.519</v>
      </c>
    </row>
    <row r="176" spans="1:13" x14ac:dyDescent="0.2">
      <c r="A176" s="566" t="s">
        <v>1092</v>
      </c>
      <c r="B176" s="566">
        <v>2.6059999999999999</v>
      </c>
      <c r="C176" s="566">
        <v>132.30600000000001</v>
      </c>
      <c r="D176" s="566">
        <v>94.99</v>
      </c>
      <c r="E176" s="566">
        <v>229.90199999999999</v>
      </c>
      <c r="F176" s="566" t="s">
        <v>930</v>
      </c>
      <c r="G176" s="566" t="s">
        <v>930</v>
      </c>
      <c r="H176" s="566">
        <v>85.781000000000006</v>
      </c>
      <c r="I176" s="566">
        <v>85.781000000000006</v>
      </c>
      <c r="J176" s="566">
        <v>315.68200000000002</v>
      </c>
      <c r="K176" s="566">
        <v>243.042</v>
      </c>
      <c r="L176" s="566">
        <v>590.79399999999998</v>
      </c>
      <c r="M176" s="566">
        <v>1149.519</v>
      </c>
    </row>
    <row r="177" spans="1:13" x14ac:dyDescent="0.2">
      <c r="A177" s="566" t="s">
        <v>1093</v>
      </c>
      <c r="B177" s="566">
        <v>2.4609999999999999</v>
      </c>
      <c r="C177" s="566">
        <v>121.181</v>
      </c>
      <c r="D177" s="566">
        <v>105.84699999999999</v>
      </c>
      <c r="E177" s="566">
        <v>229.489</v>
      </c>
      <c r="F177" s="566" t="s">
        <v>930</v>
      </c>
      <c r="G177" s="566" t="s">
        <v>930</v>
      </c>
      <c r="H177" s="566">
        <v>85.781000000000006</v>
      </c>
      <c r="I177" s="566">
        <v>85.781000000000006</v>
      </c>
      <c r="J177" s="566">
        <v>315.26900000000001</v>
      </c>
      <c r="K177" s="566">
        <v>252.381</v>
      </c>
      <c r="L177" s="566">
        <v>589.19899999999996</v>
      </c>
      <c r="M177" s="566">
        <v>1156.8489999999999</v>
      </c>
    </row>
    <row r="178" spans="1:13" x14ac:dyDescent="0.2">
      <c r="A178" s="566" t="s">
        <v>1094</v>
      </c>
      <c r="B178" s="566">
        <v>3.27</v>
      </c>
      <c r="C178" s="566">
        <v>132.05799999999999</v>
      </c>
      <c r="D178" s="566">
        <v>106.431</v>
      </c>
      <c r="E178" s="566">
        <v>241.75899999999999</v>
      </c>
      <c r="F178" s="566" t="s">
        <v>930</v>
      </c>
      <c r="G178" s="566" t="s">
        <v>930</v>
      </c>
      <c r="H178" s="566">
        <v>83.013999999999996</v>
      </c>
      <c r="I178" s="566">
        <v>83.013999999999996</v>
      </c>
      <c r="J178" s="566">
        <v>324.77300000000002</v>
      </c>
      <c r="K178" s="566">
        <v>243.375</v>
      </c>
      <c r="L178" s="566">
        <v>496.30500000000001</v>
      </c>
      <c r="M178" s="566">
        <v>1064.453</v>
      </c>
    </row>
    <row r="179" spans="1:13" x14ac:dyDescent="0.2">
      <c r="A179" s="566" t="s">
        <v>1095</v>
      </c>
      <c r="B179" s="566">
        <v>3.5670000000000002</v>
      </c>
      <c r="C179" s="566">
        <v>193.45</v>
      </c>
      <c r="D179" s="566">
        <v>131.274</v>
      </c>
      <c r="E179" s="566">
        <v>328.291</v>
      </c>
      <c r="F179" s="566" t="s">
        <v>930</v>
      </c>
      <c r="G179" s="566" t="s">
        <v>930</v>
      </c>
      <c r="H179" s="566">
        <v>85.781000000000006</v>
      </c>
      <c r="I179" s="566">
        <v>85.781000000000006</v>
      </c>
      <c r="J179" s="566">
        <v>414.072</v>
      </c>
      <c r="K179" s="566">
        <v>196.976</v>
      </c>
      <c r="L179" s="566">
        <v>444.21199999999999</v>
      </c>
      <c r="M179" s="566">
        <v>1055.261</v>
      </c>
    </row>
    <row r="180" spans="1:13" x14ac:dyDescent="0.2">
      <c r="A180" s="566" t="s">
        <v>1096</v>
      </c>
      <c r="B180" s="566">
        <v>3.774</v>
      </c>
      <c r="C180" s="566">
        <v>313.59500000000003</v>
      </c>
      <c r="D180" s="566">
        <v>137.51400000000001</v>
      </c>
      <c r="E180" s="566">
        <v>454.88299999999998</v>
      </c>
      <c r="F180" s="566" t="s">
        <v>930</v>
      </c>
      <c r="G180" s="566" t="s">
        <v>930</v>
      </c>
      <c r="H180" s="566">
        <v>83.013999999999996</v>
      </c>
      <c r="I180" s="566">
        <v>83.013999999999996</v>
      </c>
      <c r="J180" s="566">
        <v>537.89700000000005</v>
      </c>
      <c r="K180" s="566">
        <v>194.50700000000001</v>
      </c>
      <c r="L180" s="566">
        <v>448.39100000000002</v>
      </c>
      <c r="M180" s="566">
        <v>1180.7950000000001</v>
      </c>
    </row>
    <row r="181" spans="1:13" x14ac:dyDescent="0.2">
      <c r="A181" s="566" t="s">
        <v>1097</v>
      </c>
      <c r="B181" s="566">
        <v>4.8289999999999997</v>
      </c>
      <c r="C181" s="566">
        <v>662.096</v>
      </c>
      <c r="D181" s="566">
        <v>197.625</v>
      </c>
      <c r="E181" s="566">
        <v>864.55</v>
      </c>
      <c r="F181" s="566" t="s">
        <v>930</v>
      </c>
      <c r="G181" s="566" t="s">
        <v>930</v>
      </c>
      <c r="H181" s="566">
        <v>85.781000000000006</v>
      </c>
      <c r="I181" s="566">
        <v>85.781000000000006</v>
      </c>
      <c r="J181" s="566">
        <v>950.33100000000002</v>
      </c>
      <c r="K181" s="566">
        <v>247.239</v>
      </c>
      <c r="L181" s="566">
        <v>597.54999999999995</v>
      </c>
      <c r="M181" s="566">
        <v>1795.12</v>
      </c>
    </row>
    <row r="182" spans="1:13" x14ac:dyDescent="0.2">
      <c r="A182" s="566" t="s">
        <v>1098</v>
      </c>
      <c r="B182" s="566">
        <v>38.756999999999998</v>
      </c>
      <c r="C182" s="566">
        <v>4534.2820000000002</v>
      </c>
      <c r="D182" s="566">
        <v>1565.18</v>
      </c>
      <c r="E182" s="566">
        <v>6138.2190000000001</v>
      </c>
      <c r="F182" s="566" t="s">
        <v>930</v>
      </c>
      <c r="G182" s="566" t="s">
        <v>930</v>
      </c>
      <c r="H182" s="566">
        <v>1010</v>
      </c>
      <c r="I182" s="566">
        <v>1010</v>
      </c>
      <c r="J182" s="566">
        <v>7148.2190000000001</v>
      </c>
      <c r="K182" s="566">
        <v>2708.902</v>
      </c>
      <c r="L182" s="566">
        <v>6184.2129999999997</v>
      </c>
      <c r="M182" s="566">
        <v>16041.334000000001</v>
      </c>
    </row>
    <row r="183" spans="1:13" x14ac:dyDescent="0.2">
      <c r="A183" s="566" t="s">
        <v>1099</v>
      </c>
      <c r="B183" s="566">
        <v>4.7110000000000003</v>
      </c>
      <c r="C183" s="566">
        <v>808.76400000000001</v>
      </c>
      <c r="D183" s="566">
        <v>187.84299999999999</v>
      </c>
      <c r="E183" s="566">
        <v>1001.319</v>
      </c>
      <c r="F183" s="566" t="s">
        <v>930</v>
      </c>
      <c r="G183" s="566" t="s">
        <v>930</v>
      </c>
      <c r="H183" s="566">
        <v>78.137</v>
      </c>
      <c r="I183" s="566">
        <v>78.137</v>
      </c>
      <c r="J183" s="566">
        <v>1079.4559999999999</v>
      </c>
      <c r="K183" s="566">
        <v>282.85399999999998</v>
      </c>
      <c r="L183" s="566">
        <v>619.42999999999995</v>
      </c>
      <c r="M183" s="566">
        <v>1981.74</v>
      </c>
    </row>
    <row r="184" spans="1:13" x14ac:dyDescent="0.2">
      <c r="A184" s="566" t="s">
        <v>1100</v>
      </c>
      <c r="B184" s="566">
        <v>4.1230000000000002</v>
      </c>
      <c r="C184" s="566">
        <v>700.10799999999995</v>
      </c>
      <c r="D184" s="566">
        <v>169.68199999999999</v>
      </c>
      <c r="E184" s="566">
        <v>873.91200000000003</v>
      </c>
      <c r="F184" s="566" t="s">
        <v>930</v>
      </c>
      <c r="G184" s="566" t="s">
        <v>930</v>
      </c>
      <c r="H184" s="566">
        <v>70.575000000000003</v>
      </c>
      <c r="I184" s="566">
        <v>70.575000000000003</v>
      </c>
      <c r="J184" s="566">
        <v>944.48800000000006</v>
      </c>
      <c r="K184" s="566">
        <v>242.49799999999999</v>
      </c>
      <c r="L184" s="566">
        <v>497.19</v>
      </c>
      <c r="M184" s="566">
        <v>1684.1759999999999</v>
      </c>
    </row>
    <row r="185" spans="1:13" x14ac:dyDescent="0.2">
      <c r="A185" s="566" t="s">
        <v>1101</v>
      </c>
      <c r="B185" s="566">
        <v>2.9380000000000002</v>
      </c>
      <c r="C185" s="566">
        <v>592.73299999999995</v>
      </c>
      <c r="D185" s="566">
        <v>153.07499999999999</v>
      </c>
      <c r="E185" s="566">
        <v>748.74699999999996</v>
      </c>
      <c r="F185" s="566" t="s">
        <v>930</v>
      </c>
      <c r="G185" s="566" t="s">
        <v>930</v>
      </c>
      <c r="H185" s="566">
        <v>78.137</v>
      </c>
      <c r="I185" s="566">
        <v>78.137</v>
      </c>
      <c r="J185" s="566">
        <v>826.88400000000001</v>
      </c>
      <c r="K185" s="566">
        <v>223.25200000000001</v>
      </c>
      <c r="L185" s="566">
        <v>489.69799999999998</v>
      </c>
      <c r="M185" s="566">
        <v>1539.8340000000001</v>
      </c>
    </row>
    <row r="186" spans="1:13" x14ac:dyDescent="0.2">
      <c r="A186" s="566" t="s">
        <v>1102</v>
      </c>
      <c r="B186" s="566">
        <v>4.2480000000000002</v>
      </c>
      <c r="C186" s="566">
        <v>371.45600000000002</v>
      </c>
      <c r="D186" s="566">
        <v>111.94</v>
      </c>
      <c r="E186" s="566">
        <v>487.64299999999997</v>
      </c>
      <c r="F186" s="566" t="s">
        <v>930</v>
      </c>
      <c r="G186" s="566" t="s">
        <v>930</v>
      </c>
      <c r="H186" s="566">
        <v>75.616</v>
      </c>
      <c r="I186" s="566">
        <v>75.616</v>
      </c>
      <c r="J186" s="566">
        <v>563.26</v>
      </c>
      <c r="K186" s="566">
        <v>193.61600000000001</v>
      </c>
      <c r="L186" s="566">
        <v>424.06200000000001</v>
      </c>
      <c r="M186" s="566">
        <v>1180.9380000000001</v>
      </c>
    </row>
    <row r="187" spans="1:13" x14ac:dyDescent="0.2">
      <c r="A187" s="566" t="s">
        <v>1103</v>
      </c>
      <c r="B187" s="566">
        <v>2.5649999999999999</v>
      </c>
      <c r="C187" s="566">
        <v>241.25399999999999</v>
      </c>
      <c r="D187" s="566">
        <v>107.59699999999999</v>
      </c>
      <c r="E187" s="566">
        <v>351.41500000000002</v>
      </c>
      <c r="F187" s="566" t="s">
        <v>930</v>
      </c>
      <c r="G187" s="566" t="s">
        <v>930</v>
      </c>
      <c r="H187" s="566">
        <v>78.137</v>
      </c>
      <c r="I187" s="566">
        <v>78.137</v>
      </c>
      <c r="J187" s="566">
        <v>429.55200000000002</v>
      </c>
      <c r="K187" s="566">
        <v>185.477</v>
      </c>
      <c r="L187" s="566">
        <v>442.089</v>
      </c>
      <c r="M187" s="566">
        <v>1057.117</v>
      </c>
    </row>
    <row r="188" spans="1:13" x14ac:dyDescent="0.2">
      <c r="A188" s="566" t="s">
        <v>1104</v>
      </c>
      <c r="B188" s="566">
        <v>2.028</v>
      </c>
      <c r="C188" s="566">
        <v>158.04</v>
      </c>
      <c r="D188" s="566">
        <v>88.995000000000005</v>
      </c>
      <c r="E188" s="566">
        <v>249.06299999999999</v>
      </c>
      <c r="F188" s="566" t="s">
        <v>930</v>
      </c>
      <c r="G188" s="566" t="s">
        <v>930</v>
      </c>
      <c r="H188" s="566">
        <v>75.616</v>
      </c>
      <c r="I188" s="566">
        <v>75.616</v>
      </c>
      <c r="J188" s="566">
        <v>324.67899999999997</v>
      </c>
      <c r="K188" s="566">
        <v>218.702</v>
      </c>
      <c r="L188" s="566">
        <v>513.99199999999996</v>
      </c>
      <c r="M188" s="566">
        <v>1057.373</v>
      </c>
    </row>
    <row r="189" spans="1:13" x14ac:dyDescent="0.2">
      <c r="A189" s="566" t="s">
        <v>1105</v>
      </c>
      <c r="B189" s="566">
        <v>2.4790000000000001</v>
      </c>
      <c r="C189" s="566">
        <v>129.05600000000001</v>
      </c>
      <c r="D189" s="566">
        <v>97.26</v>
      </c>
      <c r="E189" s="566">
        <v>228.79499999999999</v>
      </c>
      <c r="F189" s="566" t="s">
        <v>930</v>
      </c>
      <c r="G189" s="566" t="s">
        <v>930</v>
      </c>
      <c r="H189" s="566">
        <v>78.137</v>
      </c>
      <c r="I189" s="566">
        <v>78.137</v>
      </c>
      <c r="J189" s="566">
        <v>306.93200000000002</v>
      </c>
      <c r="K189" s="566">
        <v>274.685</v>
      </c>
      <c r="L189" s="566">
        <v>668.21500000000003</v>
      </c>
      <c r="M189" s="566">
        <v>1249.8320000000001</v>
      </c>
    </row>
    <row r="190" spans="1:13" x14ac:dyDescent="0.2">
      <c r="A190" s="566" t="s">
        <v>1106</v>
      </c>
      <c r="B190" s="566">
        <v>2.3410000000000002</v>
      </c>
      <c r="C190" s="566">
        <v>119.825</v>
      </c>
      <c r="D190" s="566">
        <v>106.154</v>
      </c>
      <c r="E190" s="566">
        <v>228.32</v>
      </c>
      <c r="F190" s="566" t="s">
        <v>930</v>
      </c>
      <c r="G190" s="566" t="s">
        <v>930</v>
      </c>
      <c r="H190" s="566">
        <v>78.137</v>
      </c>
      <c r="I190" s="566">
        <v>78.137</v>
      </c>
      <c r="J190" s="566">
        <v>306.45699999999999</v>
      </c>
      <c r="K190" s="566">
        <v>274.887</v>
      </c>
      <c r="L190" s="566">
        <v>606.22</v>
      </c>
      <c r="M190" s="566">
        <v>1187.5640000000001</v>
      </c>
    </row>
    <row r="191" spans="1:13" x14ac:dyDescent="0.2">
      <c r="A191" s="566" t="s">
        <v>1107</v>
      </c>
      <c r="B191" s="566">
        <v>3.11</v>
      </c>
      <c r="C191" s="566">
        <v>133.126</v>
      </c>
      <c r="D191" s="566">
        <v>101.83799999999999</v>
      </c>
      <c r="E191" s="566">
        <v>238.07400000000001</v>
      </c>
      <c r="F191" s="566" t="s">
        <v>930</v>
      </c>
      <c r="G191" s="566" t="s">
        <v>930</v>
      </c>
      <c r="H191" s="566">
        <v>75.616</v>
      </c>
      <c r="I191" s="566">
        <v>75.616</v>
      </c>
      <c r="J191" s="566">
        <v>313.69099999999997</v>
      </c>
      <c r="K191" s="566">
        <v>234.27600000000001</v>
      </c>
      <c r="L191" s="566">
        <v>501.12700000000001</v>
      </c>
      <c r="M191" s="566">
        <v>1049.0930000000001</v>
      </c>
    </row>
    <row r="192" spans="1:13" x14ac:dyDescent="0.2">
      <c r="A192" s="566" t="s">
        <v>1108</v>
      </c>
      <c r="B192" s="566">
        <v>3.4950000000000001</v>
      </c>
      <c r="C192" s="566">
        <v>188.786</v>
      </c>
      <c r="D192" s="566">
        <v>129.31800000000001</v>
      </c>
      <c r="E192" s="566">
        <v>321.59899999999999</v>
      </c>
      <c r="F192" s="566" t="s">
        <v>930</v>
      </c>
      <c r="G192" s="566" t="s">
        <v>930</v>
      </c>
      <c r="H192" s="566">
        <v>78.137</v>
      </c>
      <c r="I192" s="566">
        <v>78.137</v>
      </c>
      <c r="J192" s="566">
        <v>399.73599999999999</v>
      </c>
      <c r="K192" s="566">
        <v>214.904</v>
      </c>
      <c r="L192" s="566">
        <v>463.92099999999999</v>
      </c>
      <c r="M192" s="566">
        <v>1078.56</v>
      </c>
    </row>
    <row r="193" spans="1:13" x14ac:dyDescent="0.2">
      <c r="A193" s="566" t="s">
        <v>1109</v>
      </c>
      <c r="B193" s="566">
        <v>3.6970000000000001</v>
      </c>
      <c r="C193" s="566">
        <v>352.60300000000001</v>
      </c>
      <c r="D193" s="566">
        <v>127.852</v>
      </c>
      <c r="E193" s="566">
        <v>484.15199999999999</v>
      </c>
      <c r="F193" s="566" t="s">
        <v>930</v>
      </c>
      <c r="G193" s="566" t="s">
        <v>930</v>
      </c>
      <c r="H193" s="566">
        <v>75.616</v>
      </c>
      <c r="I193" s="566">
        <v>75.616</v>
      </c>
      <c r="J193" s="566">
        <v>559.76900000000001</v>
      </c>
      <c r="K193" s="566">
        <v>200.256</v>
      </c>
      <c r="L193" s="566">
        <v>469.52199999999999</v>
      </c>
      <c r="M193" s="566">
        <v>1229.547</v>
      </c>
    </row>
    <row r="194" spans="1:13" x14ac:dyDescent="0.2">
      <c r="A194" s="566" t="s">
        <v>1110</v>
      </c>
      <c r="B194" s="566">
        <v>4.7309999999999999</v>
      </c>
      <c r="C194" s="566">
        <v>610.61400000000003</v>
      </c>
      <c r="D194" s="566">
        <v>159.01499999999999</v>
      </c>
      <c r="E194" s="566">
        <v>774.36</v>
      </c>
      <c r="F194" s="566" t="s">
        <v>930</v>
      </c>
      <c r="G194" s="566" t="s">
        <v>930</v>
      </c>
      <c r="H194" s="566">
        <v>78.137</v>
      </c>
      <c r="I194" s="566">
        <v>78.137</v>
      </c>
      <c r="J194" s="566">
        <v>852.49699999999996</v>
      </c>
      <c r="K194" s="566">
        <v>249.322</v>
      </c>
      <c r="L194" s="566">
        <v>573.298</v>
      </c>
      <c r="M194" s="566">
        <v>1675.117</v>
      </c>
    </row>
    <row r="195" spans="1:13" x14ac:dyDescent="0.2">
      <c r="A195" s="566" t="s">
        <v>1111</v>
      </c>
      <c r="B195" s="566">
        <v>40.466999999999999</v>
      </c>
      <c r="C195" s="566">
        <v>4405.1559999999999</v>
      </c>
      <c r="D195" s="566">
        <v>1540.567</v>
      </c>
      <c r="E195" s="566">
        <v>5986.19</v>
      </c>
      <c r="F195" s="566" t="s">
        <v>930</v>
      </c>
      <c r="G195" s="566" t="s">
        <v>930</v>
      </c>
      <c r="H195" s="566">
        <v>920</v>
      </c>
      <c r="I195" s="566">
        <v>920</v>
      </c>
      <c r="J195" s="566">
        <v>6906.19</v>
      </c>
      <c r="K195" s="566">
        <v>2794.7289999999998</v>
      </c>
      <c r="L195" s="566">
        <v>6274.19</v>
      </c>
      <c r="M195" s="566">
        <v>15975.109</v>
      </c>
    </row>
    <row r="196" spans="1:13" x14ac:dyDescent="0.2">
      <c r="A196" s="566" t="s">
        <v>1112</v>
      </c>
      <c r="B196" s="566">
        <v>3.8969999999999998</v>
      </c>
      <c r="C196" s="566">
        <v>760.26300000000003</v>
      </c>
      <c r="D196" s="566">
        <v>176.58</v>
      </c>
      <c r="E196" s="566">
        <v>940.74</v>
      </c>
      <c r="F196" s="566" t="s">
        <v>930</v>
      </c>
      <c r="G196" s="566" t="s">
        <v>930</v>
      </c>
      <c r="H196" s="566">
        <v>72.191999999999993</v>
      </c>
      <c r="I196" s="566">
        <v>72.191999999999993</v>
      </c>
      <c r="J196" s="566">
        <v>1012.932</v>
      </c>
      <c r="K196" s="566">
        <v>280.49799999999999</v>
      </c>
      <c r="L196" s="566">
        <v>638.05100000000004</v>
      </c>
      <c r="M196" s="566">
        <v>1931.481</v>
      </c>
    </row>
    <row r="197" spans="1:13" x14ac:dyDescent="0.2">
      <c r="A197" s="566" t="s">
        <v>1113</v>
      </c>
      <c r="B197" s="566">
        <v>3.41</v>
      </c>
      <c r="C197" s="566">
        <v>706.64</v>
      </c>
      <c r="D197" s="566">
        <v>150.49</v>
      </c>
      <c r="E197" s="566">
        <v>860.54</v>
      </c>
      <c r="F197" s="566" t="s">
        <v>930</v>
      </c>
      <c r="G197" s="566" t="s">
        <v>930</v>
      </c>
      <c r="H197" s="566">
        <v>65.204999999999998</v>
      </c>
      <c r="I197" s="566">
        <v>65.204999999999998</v>
      </c>
      <c r="J197" s="566">
        <v>925.74599999999998</v>
      </c>
      <c r="K197" s="566">
        <v>250.79400000000001</v>
      </c>
      <c r="L197" s="566">
        <v>504.61700000000002</v>
      </c>
      <c r="M197" s="566">
        <v>1681.1559999999999</v>
      </c>
    </row>
    <row r="198" spans="1:13" x14ac:dyDescent="0.2">
      <c r="A198" s="566" t="s">
        <v>1114</v>
      </c>
      <c r="B198" s="566">
        <v>2.431</v>
      </c>
      <c r="C198" s="566">
        <v>589.976</v>
      </c>
      <c r="D198" s="566">
        <v>153.84399999999999</v>
      </c>
      <c r="E198" s="566">
        <v>746.25</v>
      </c>
      <c r="F198" s="566" t="s">
        <v>930</v>
      </c>
      <c r="G198" s="566" t="s">
        <v>930</v>
      </c>
      <c r="H198" s="566">
        <v>72.191999999999993</v>
      </c>
      <c r="I198" s="566">
        <v>72.191999999999993</v>
      </c>
      <c r="J198" s="566">
        <v>818.44200000000001</v>
      </c>
      <c r="K198" s="566">
        <v>230.08099999999999</v>
      </c>
      <c r="L198" s="566">
        <v>506.46699999999998</v>
      </c>
      <c r="M198" s="566">
        <v>1554.99</v>
      </c>
    </row>
    <row r="199" spans="1:13" x14ac:dyDescent="0.2">
      <c r="A199" s="566" t="s">
        <v>1115</v>
      </c>
      <c r="B199" s="566">
        <v>3.2429999999999999</v>
      </c>
      <c r="C199" s="566">
        <v>411.887</v>
      </c>
      <c r="D199" s="566">
        <v>118.751</v>
      </c>
      <c r="E199" s="566">
        <v>533.88099999999997</v>
      </c>
      <c r="F199" s="566" t="s">
        <v>930</v>
      </c>
      <c r="G199" s="566" t="s">
        <v>930</v>
      </c>
      <c r="H199" s="566">
        <v>69.863</v>
      </c>
      <c r="I199" s="566">
        <v>69.863</v>
      </c>
      <c r="J199" s="566">
        <v>603.74400000000003</v>
      </c>
      <c r="K199" s="566">
        <v>204.96</v>
      </c>
      <c r="L199" s="566">
        <v>441.36500000000001</v>
      </c>
      <c r="M199" s="566">
        <v>1250.069</v>
      </c>
    </row>
    <row r="200" spans="1:13" x14ac:dyDescent="0.2">
      <c r="A200" s="566" t="s">
        <v>1116</v>
      </c>
      <c r="B200" s="566">
        <v>1.958</v>
      </c>
      <c r="C200" s="566">
        <v>228.22900000000001</v>
      </c>
      <c r="D200" s="566">
        <v>107.854</v>
      </c>
      <c r="E200" s="566">
        <v>338.04199999999997</v>
      </c>
      <c r="F200" s="566" t="s">
        <v>930</v>
      </c>
      <c r="G200" s="566" t="s">
        <v>930</v>
      </c>
      <c r="H200" s="566">
        <v>72.191999999999993</v>
      </c>
      <c r="I200" s="566">
        <v>72.191999999999993</v>
      </c>
      <c r="J200" s="566">
        <v>410.23399999999998</v>
      </c>
      <c r="K200" s="566">
        <v>199.785</v>
      </c>
      <c r="L200" s="566">
        <v>469.57299999999998</v>
      </c>
      <c r="M200" s="566">
        <v>1079.5920000000001</v>
      </c>
    </row>
    <row r="201" spans="1:13" x14ac:dyDescent="0.2">
      <c r="A201" s="566" t="s">
        <v>1117</v>
      </c>
      <c r="B201" s="566">
        <v>1.548</v>
      </c>
      <c r="C201" s="566">
        <v>150.32599999999999</v>
      </c>
      <c r="D201" s="566">
        <v>105.17100000000001</v>
      </c>
      <c r="E201" s="566">
        <v>257.04500000000002</v>
      </c>
      <c r="F201" s="566" t="s">
        <v>930</v>
      </c>
      <c r="G201" s="566" t="s">
        <v>930</v>
      </c>
      <c r="H201" s="566">
        <v>69.863</v>
      </c>
      <c r="I201" s="566">
        <v>69.863</v>
      </c>
      <c r="J201" s="566">
        <v>326.90800000000002</v>
      </c>
      <c r="K201" s="566">
        <v>235.167</v>
      </c>
      <c r="L201" s="566">
        <v>550.13400000000001</v>
      </c>
      <c r="M201" s="566">
        <v>1112.2090000000001</v>
      </c>
    </row>
    <row r="202" spans="1:13" x14ac:dyDescent="0.2">
      <c r="A202" s="566" t="s">
        <v>1118</v>
      </c>
      <c r="B202" s="566">
        <v>2.714</v>
      </c>
      <c r="C202" s="566">
        <v>128.499</v>
      </c>
      <c r="D202" s="566">
        <v>110.63200000000001</v>
      </c>
      <c r="E202" s="566">
        <v>241.84399999999999</v>
      </c>
      <c r="F202" s="566" t="s">
        <v>930</v>
      </c>
      <c r="G202" s="566" t="s">
        <v>930</v>
      </c>
      <c r="H202" s="566">
        <v>72.191999999999993</v>
      </c>
      <c r="I202" s="566">
        <v>72.191999999999993</v>
      </c>
      <c r="J202" s="566">
        <v>314.036</v>
      </c>
      <c r="K202" s="566">
        <v>286.02600000000001</v>
      </c>
      <c r="L202" s="566">
        <v>668.71500000000003</v>
      </c>
      <c r="M202" s="566">
        <v>1268.777</v>
      </c>
    </row>
    <row r="203" spans="1:13" x14ac:dyDescent="0.2">
      <c r="A203" s="566" t="s">
        <v>1119</v>
      </c>
      <c r="B203" s="566">
        <v>2.5630000000000002</v>
      </c>
      <c r="C203" s="566">
        <v>120.185</v>
      </c>
      <c r="D203" s="566">
        <v>102.652</v>
      </c>
      <c r="E203" s="566">
        <v>225.4</v>
      </c>
      <c r="F203" s="566" t="s">
        <v>930</v>
      </c>
      <c r="G203" s="566" t="s">
        <v>930</v>
      </c>
      <c r="H203" s="566">
        <v>72.191999999999993</v>
      </c>
      <c r="I203" s="566">
        <v>72.191999999999993</v>
      </c>
      <c r="J203" s="566">
        <v>297.59199999999998</v>
      </c>
      <c r="K203" s="566">
        <v>301.084</v>
      </c>
      <c r="L203" s="566">
        <v>672.69200000000001</v>
      </c>
      <c r="M203" s="566">
        <v>1271.3679999999999</v>
      </c>
    </row>
    <row r="204" spans="1:13" x14ac:dyDescent="0.2">
      <c r="A204" s="566" t="s">
        <v>1120</v>
      </c>
      <c r="B204" s="566">
        <v>3.4049999999999998</v>
      </c>
      <c r="C204" s="566">
        <v>129.32</v>
      </c>
      <c r="D204" s="566">
        <v>118.732</v>
      </c>
      <c r="E204" s="566">
        <v>251.45699999999999</v>
      </c>
      <c r="F204" s="566" t="s">
        <v>930</v>
      </c>
      <c r="G204" s="566" t="s">
        <v>930</v>
      </c>
      <c r="H204" s="566">
        <v>69.863</v>
      </c>
      <c r="I204" s="566">
        <v>69.863</v>
      </c>
      <c r="J204" s="566">
        <v>321.32</v>
      </c>
      <c r="K204" s="566">
        <v>250.81</v>
      </c>
      <c r="L204" s="566">
        <v>507.72</v>
      </c>
      <c r="M204" s="566">
        <v>1079.8499999999999</v>
      </c>
    </row>
    <row r="205" spans="1:13" x14ac:dyDescent="0.2">
      <c r="A205" s="566" t="s">
        <v>1121</v>
      </c>
      <c r="B205" s="566">
        <v>3.5310000000000001</v>
      </c>
      <c r="C205" s="566">
        <v>228.125</v>
      </c>
      <c r="D205" s="566">
        <v>148.43799999999999</v>
      </c>
      <c r="E205" s="566">
        <v>380.09399999999999</v>
      </c>
      <c r="F205" s="566" t="s">
        <v>930</v>
      </c>
      <c r="G205" s="566" t="s">
        <v>930</v>
      </c>
      <c r="H205" s="566">
        <v>72.191999999999993</v>
      </c>
      <c r="I205" s="566">
        <v>72.191999999999993</v>
      </c>
      <c r="J205" s="566">
        <v>452.286</v>
      </c>
      <c r="K205" s="566">
        <v>207.80799999999999</v>
      </c>
      <c r="L205" s="566">
        <v>444.89</v>
      </c>
      <c r="M205" s="566">
        <v>1104.9849999999999</v>
      </c>
    </row>
    <row r="206" spans="1:13" x14ac:dyDescent="0.2">
      <c r="A206" s="566" t="s">
        <v>1122</v>
      </c>
      <c r="B206" s="566">
        <v>3.7360000000000002</v>
      </c>
      <c r="C206" s="566">
        <v>362.60500000000002</v>
      </c>
      <c r="D206" s="566">
        <v>145.95400000000001</v>
      </c>
      <c r="E206" s="566">
        <v>512.29499999999996</v>
      </c>
      <c r="F206" s="566" t="s">
        <v>930</v>
      </c>
      <c r="G206" s="566" t="s">
        <v>930</v>
      </c>
      <c r="H206" s="566">
        <v>69.863</v>
      </c>
      <c r="I206" s="566">
        <v>69.863</v>
      </c>
      <c r="J206" s="566">
        <v>582.15800000000002</v>
      </c>
      <c r="K206" s="566">
        <v>204.93799999999999</v>
      </c>
      <c r="L206" s="566">
        <v>456.03699999999998</v>
      </c>
      <c r="M206" s="566">
        <v>1243.133</v>
      </c>
    </row>
    <row r="207" spans="1:13" x14ac:dyDescent="0.2">
      <c r="A207" s="566" t="s">
        <v>1123</v>
      </c>
      <c r="B207" s="566">
        <v>4.7809999999999997</v>
      </c>
      <c r="C207" s="566">
        <v>604.50300000000004</v>
      </c>
      <c r="D207" s="566">
        <v>177.48400000000001</v>
      </c>
      <c r="E207" s="566">
        <v>786.76700000000005</v>
      </c>
      <c r="F207" s="566" t="s">
        <v>930</v>
      </c>
      <c r="G207" s="566" t="s">
        <v>930</v>
      </c>
      <c r="H207" s="566">
        <v>72.191999999999993</v>
      </c>
      <c r="I207" s="566">
        <v>72.191999999999993</v>
      </c>
      <c r="J207" s="566">
        <v>858.95899999999995</v>
      </c>
      <c r="K207" s="566">
        <v>249.649</v>
      </c>
      <c r="L207" s="566">
        <v>578.23599999999999</v>
      </c>
      <c r="M207" s="566">
        <v>1686.8440000000001</v>
      </c>
    </row>
    <row r="208" spans="1:13" x14ac:dyDescent="0.2">
      <c r="A208" s="566" t="s">
        <v>1124</v>
      </c>
      <c r="B208" s="566">
        <v>37.218000000000004</v>
      </c>
      <c r="C208" s="566">
        <v>4419.5749999999998</v>
      </c>
      <c r="D208" s="566">
        <v>1616.5809999999999</v>
      </c>
      <c r="E208" s="566">
        <v>6073.3739999999998</v>
      </c>
      <c r="F208" s="566" t="s">
        <v>930</v>
      </c>
      <c r="G208" s="566" t="s">
        <v>930</v>
      </c>
      <c r="H208" s="566">
        <v>850</v>
      </c>
      <c r="I208" s="566">
        <v>850</v>
      </c>
      <c r="J208" s="566">
        <v>6923.3739999999998</v>
      </c>
      <c r="K208" s="566">
        <v>2901.6</v>
      </c>
      <c r="L208" s="566">
        <v>6438.24</v>
      </c>
      <c r="M208" s="566">
        <v>16263.214</v>
      </c>
    </row>
    <row r="209" spans="1:13" x14ac:dyDescent="0.2">
      <c r="A209" s="566" t="s">
        <v>1125</v>
      </c>
      <c r="B209" s="566">
        <v>4.2850000000000001</v>
      </c>
      <c r="C209" s="566">
        <v>871.67600000000004</v>
      </c>
      <c r="D209" s="566">
        <v>196.17099999999999</v>
      </c>
      <c r="E209" s="566">
        <v>1072.1320000000001</v>
      </c>
      <c r="F209" s="566" t="s">
        <v>930</v>
      </c>
      <c r="G209" s="566" t="s">
        <v>930</v>
      </c>
      <c r="H209" s="566">
        <v>77.076999999999998</v>
      </c>
      <c r="I209" s="566">
        <v>77.076999999999998</v>
      </c>
      <c r="J209" s="566">
        <v>1149.2080000000001</v>
      </c>
      <c r="K209" s="566">
        <v>305.654</v>
      </c>
      <c r="L209" s="566">
        <v>679.06799999999998</v>
      </c>
      <c r="M209" s="566">
        <v>2133.9299999999998</v>
      </c>
    </row>
    <row r="210" spans="1:13" x14ac:dyDescent="0.2">
      <c r="A210" s="566" t="s">
        <v>1126</v>
      </c>
      <c r="B210" s="566">
        <v>3.5169999999999999</v>
      </c>
      <c r="C210" s="566">
        <v>771.97</v>
      </c>
      <c r="D210" s="566">
        <v>173.95400000000001</v>
      </c>
      <c r="E210" s="566">
        <v>949.44100000000003</v>
      </c>
      <c r="F210" s="566" t="s">
        <v>930</v>
      </c>
      <c r="G210" s="566" t="s">
        <v>930</v>
      </c>
      <c r="H210" s="566">
        <v>72.103999999999999</v>
      </c>
      <c r="I210" s="566">
        <v>72.103999999999999</v>
      </c>
      <c r="J210" s="566">
        <v>1021.545</v>
      </c>
      <c r="K210" s="566">
        <v>273.98</v>
      </c>
      <c r="L210" s="566">
        <v>564.26700000000005</v>
      </c>
      <c r="M210" s="566">
        <v>1859.7919999999999</v>
      </c>
    </row>
    <row r="211" spans="1:13" x14ac:dyDescent="0.2">
      <c r="A211" s="566" t="s">
        <v>1127</v>
      </c>
      <c r="B211" s="566">
        <v>2.5920000000000001</v>
      </c>
      <c r="C211" s="566">
        <v>610.64200000000005</v>
      </c>
      <c r="D211" s="566">
        <v>164.18199999999999</v>
      </c>
      <c r="E211" s="566">
        <v>777.41600000000005</v>
      </c>
      <c r="F211" s="566" t="s">
        <v>930</v>
      </c>
      <c r="G211" s="566" t="s">
        <v>930</v>
      </c>
      <c r="H211" s="566">
        <v>77.076999999999998</v>
      </c>
      <c r="I211" s="566">
        <v>77.076999999999998</v>
      </c>
      <c r="J211" s="566">
        <v>854.49300000000005</v>
      </c>
      <c r="K211" s="566">
        <v>243.84100000000001</v>
      </c>
      <c r="L211" s="566">
        <v>531.78899999999999</v>
      </c>
      <c r="M211" s="566">
        <v>1630.123</v>
      </c>
    </row>
    <row r="212" spans="1:13" x14ac:dyDescent="0.2">
      <c r="A212" s="566" t="s">
        <v>1128</v>
      </c>
      <c r="B212" s="566">
        <v>3.1539999999999999</v>
      </c>
      <c r="C212" s="566">
        <v>409.35</v>
      </c>
      <c r="D212" s="566">
        <v>117.92100000000001</v>
      </c>
      <c r="E212" s="566">
        <v>530.42600000000004</v>
      </c>
      <c r="F212" s="566" t="s">
        <v>930</v>
      </c>
      <c r="G212" s="566" t="s">
        <v>930</v>
      </c>
      <c r="H212" s="566">
        <v>74.59</v>
      </c>
      <c r="I212" s="566">
        <v>74.59</v>
      </c>
      <c r="J212" s="566">
        <v>605.01599999999996</v>
      </c>
      <c r="K212" s="566">
        <v>209.63499999999999</v>
      </c>
      <c r="L212" s="566">
        <v>445.72500000000002</v>
      </c>
      <c r="M212" s="566">
        <v>1260.376</v>
      </c>
    </row>
    <row r="213" spans="1:13" x14ac:dyDescent="0.2">
      <c r="A213" s="566" t="s">
        <v>1129</v>
      </c>
      <c r="B213" s="566">
        <v>1.857</v>
      </c>
      <c r="C213" s="566">
        <v>263.68799999999999</v>
      </c>
      <c r="D213" s="566">
        <v>113.262</v>
      </c>
      <c r="E213" s="566">
        <v>378.80599999999998</v>
      </c>
      <c r="F213" s="566" t="s">
        <v>930</v>
      </c>
      <c r="G213" s="566" t="s">
        <v>930</v>
      </c>
      <c r="H213" s="566">
        <v>77.076999999999998</v>
      </c>
      <c r="I213" s="566">
        <v>77.076999999999998</v>
      </c>
      <c r="J213" s="566">
        <v>455.88299999999998</v>
      </c>
      <c r="K213" s="566">
        <v>196.59</v>
      </c>
      <c r="L213" s="566">
        <v>456.34399999999999</v>
      </c>
      <c r="M213" s="566">
        <v>1108.817</v>
      </c>
    </row>
    <row r="214" spans="1:13" x14ac:dyDescent="0.2">
      <c r="A214" s="566" t="s">
        <v>1130</v>
      </c>
      <c r="B214" s="566">
        <v>2.2810000000000001</v>
      </c>
      <c r="C214" s="566">
        <v>155.58000000000001</v>
      </c>
      <c r="D214" s="566">
        <v>100.98699999999999</v>
      </c>
      <c r="E214" s="566">
        <v>258.84800000000001</v>
      </c>
      <c r="F214" s="566" t="s">
        <v>930</v>
      </c>
      <c r="G214" s="566" t="s">
        <v>930</v>
      </c>
      <c r="H214" s="566">
        <v>74.59</v>
      </c>
      <c r="I214" s="566">
        <v>74.59</v>
      </c>
      <c r="J214" s="566">
        <v>333.43799999999999</v>
      </c>
      <c r="K214" s="566">
        <v>234.85400000000001</v>
      </c>
      <c r="L214" s="566">
        <v>553.03899999999999</v>
      </c>
      <c r="M214" s="566">
        <v>1121.3309999999999</v>
      </c>
    </row>
    <row r="215" spans="1:13" x14ac:dyDescent="0.2">
      <c r="A215" s="566" t="s">
        <v>1131</v>
      </c>
      <c r="B215" s="566">
        <v>3.5190000000000001</v>
      </c>
      <c r="C215" s="566">
        <v>125.637</v>
      </c>
      <c r="D215" s="566">
        <v>113.309</v>
      </c>
      <c r="E215" s="566">
        <v>242.464</v>
      </c>
      <c r="F215" s="566" t="s">
        <v>930</v>
      </c>
      <c r="G215" s="566" t="s">
        <v>930</v>
      </c>
      <c r="H215" s="566">
        <v>77.076999999999998</v>
      </c>
      <c r="I215" s="566">
        <v>77.076999999999998</v>
      </c>
      <c r="J215" s="566">
        <v>319.541</v>
      </c>
      <c r="K215" s="566">
        <v>297.11500000000001</v>
      </c>
      <c r="L215" s="566">
        <v>695.99900000000002</v>
      </c>
      <c r="M215" s="566">
        <v>1312.6559999999999</v>
      </c>
    </row>
    <row r="216" spans="1:13" x14ac:dyDescent="0.2">
      <c r="A216" s="566" t="s">
        <v>1132</v>
      </c>
      <c r="B216" s="566">
        <v>3.4140000000000001</v>
      </c>
      <c r="C216" s="566">
        <v>116.983</v>
      </c>
      <c r="D216" s="566">
        <v>118.53100000000001</v>
      </c>
      <c r="E216" s="566">
        <v>238.929</v>
      </c>
      <c r="F216" s="566" t="s">
        <v>930</v>
      </c>
      <c r="G216" s="566" t="s">
        <v>930</v>
      </c>
      <c r="H216" s="566">
        <v>77.076999999999998</v>
      </c>
      <c r="I216" s="566">
        <v>77.076999999999998</v>
      </c>
      <c r="J216" s="566">
        <v>316.005</v>
      </c>
      <c r="K216" s="566">
        <v>321.70100000000002</v>
      </c>
      <c r="L216" s="566">
        <v>735.63699999999994</v>
      </c>
      <c r="M216" s="566">
        <v>1373.3430000000001</v>
      </c>
    </row>
    <row r="217" spans="1:13" x14ac:dyDescent="0.2">
      <c r="A217" s="566" t="s">
        <v>1133</v>
      </c>
      <c r="B217" s="566">
        <v>2.012</v>
      </c>
      <c r="C217" s="566">
        <v>127.57599999999999</v>
      </c>
      <c r="D217" s="566">
        <v>121.425</v>
      </c>
      <c r="E217" s="566">
        <v>251.01300000000001</v>
      </c>
      <c r="F217" s="566" t="s">
        <v>930</v>
      </c>
      <c r="G217" s="566" t="s">
        <v>930</v>
      </c>
      <c r="H217" s="566">
        <v>74.59</v>
      </c>
      <c r="I217" s="566">
        <v>74.59</v>
      </c>
      <c r="J217" s="566">
        <v>325.60300000000001</v>
      </c>
      <c r="K217" s="566">
        <v>264.75400000000002</v>
      </c>
      <c r="L217" s="566">
        <v>525.87800000000004</v>
      </c>
      <c r="M217" s="566">
        <v>1116.2349999999999</v>
      </c>
    </row>
    <row r="218" spans="1:13" x14ac:dyDescent="0.2">
      <c r="A218" s="566" t="s">
        <v>1134</v>
      </c>
      <c r="B218" s="566">
        <v>2.3130000000000002</v>
      </c>
      <c r="C218" s="566">
        <v>237.17099999999999</v>
      </c>
      <c r="D218" s="566">
        <v>136.34800000000001</v>
      </c>
      <c r="E218" s="566">
        <v>375.83100000000002</v>
      </c>
      <c r="F218" s="566" t="s">
        <v>930</v>
      </c>
      <c r="G218" s="566" t="s">
        <v>930</v>
      </c>
      <c r="H218" s="566">
        <v>77.076999999999998</v>
      </c>
      <c r="I218" s="566">
        <v>77.076999999999998</v>
      </c>
      <c r="J218" s="566">
        <v>452.90800000000002</v>
      </c>
      <c r="K218" s="566">
        <v>217.733</v>
      </c>
      <c r="L218" s="566">
        <v>463.49400000000003</v>
      </c>
      <c r="M218" s="566">
        <v>1134.134</v>
      </c>
    </row>
    <row r="219" spans="1:13" x14ac:dyDescent="0.2">
      <c r="A219" s="566" t="s">
        <v>1135</v>
      </c>
      <c r="B219" s="566">
        <v>3.08</v>
      </c>
      <c r="C219" s="566">
        <v>400.05399999999997</v>
      </c>
      <c r="D219" s="566">
        <v>144.434</v>
      </c>
      <c r="E219" s="566">
        <v>547.56700000000001</v>
      </c>
      <c r="F219" s="566" t="s">
        <v>930</v>
      </c>
      <c r="G219" s="566" t="s">
        <v>930</v>
      </c>
      <c r="H219" s="566">
        <v>74.59</v>
      </c>
      <c r="I219" s="566">
        <v>74.59</v>
      </c>
      <c r="J219" s="566">
        <v>622.15800000000002</v>
      </c>
      <c r="K219" s="566">
        <v>217.28200000000001</v>
      </c>
      <c r="L219" s="566">
        <v>477.68799999999999</v>
      </c>
      <c r="M219" s="566">
        <v>1317.127</v>
      </c>
    </row>
    <row r="220" spans="1:13" x14ac:dyDescent="0.2">
      <c r="A220" s="566" t="s">
        <v>1136</v>
      </c>
      <c r="B220" s="566">
        <v>4.95</v>
      </c>
      <c r="C220" s="566">
        <v>645.17700000000002</v>
      </c>
      <c r="D220" s="566">
        <v>174.20500000000001</v>
      </c>
      <c r="E220" s="566">
        <v>824.33199999999999</v>
      </c>
      <c r="F220" s="566" t="s">
        <v>930</v>
      </c>
      <c r="G220" s="566" t="s">
        <v>930</v>
      </c>
      <c r="H220" s="566">
        <v>77.076999999999998</v>
      </c>
      <c r="I220" s="566">
        <v>77.076999999999998</v>
      </c>
      <c r="J220" s="566">
        <v>901.40800000000002</v>
      </c>
      <c r="K220" s="566">
        <v>263.322</v>
      </c>
      <c r="L220" s="566">
        <v>601.14300000000003</v>
      </c>
      <c r="M220" s="566">
        <v>1765.873</v>
      </c>
    </row>
    <row r="221" spans="1:13" x14ac:dyDescent="0.2">
      <c r="A221" s="566" t="s">
        <v>1137</v>
      </c>
      <c r="B221" s="566">
        <v>36.972999999999999</v>
      </c>
      <c r="C221" s="566">
        <v>4735.0829999999996</v>
      </c>
      <c r="D221" s="566">
        <v>1674.729</v>
      </c>
      <c r="E221" s="566">
        <v>6446.7849999999999</v>
      </c>
      <c r="F221" s="566" t="s">
        <v>930</v>
      </c>
      <c r="G221" s="566" t="s">
        <v>930</v>
      </c>
      <c r="H221" s="566">
        <v>910</v>
      </c>
      <c r="I221" s="566">
        <v>910</v>
      </c>
      <c r="J221" s="566">
        <v>7356.7849999999999</v>
      </c>
      <c r="K221" s="566">
        <v>3046.4589999999998</v>
      </c>
      <c r="L221" s="566">
        <v>6729.3689999999997</v>
      </c>
      <c r="M221" s="566">
        <v>17132.613000000001</v>
      </c>
    </row>
    <row r="222" spans="1:13" x14ac:dyDescent="0.2">
      <c r="A222" s="566" t="s">
        <v>1138</v>
      </c>
      <c r="B222" s="566">
        <v>3.141</v>
      </c>
      <c r="C222" s="566">
        <v>769.95299999999997</v>
      </c>
      <c r="D222" s="566">
        <v>180.63399999999999</v>
      </c>
      <c r="E222" s="566">
        <v>953.72799999999995</v>
      </c>
      <c r="F222" s="566">
        <v>0.42499999999999999</v>
      </c>
      <c r="G222" s="566">
        <v>4.4530000000000003</v>
      </c>
      <c r="H222" s="566">
        <v>78.137</v>
      </c>
      <c r="I222" s="566">
        <v>83.013999999999996</v>
      </c>
      <c r="J222" s="566">
        <v>1036.742</v>
      </c>
      <c r="K222" s="566">
        <v>290.77300000000002</v>
      </c>
      <c r="L222" s="566">
        <v>647.03499999999997</v>
      </c>
      <c r="M222" s="566">
        <v>1974.5509999999999</v>
      </c>
    </row>
    <row r="223" spans="1:13" x14ac:dyDescent="0.2">
      <c r="A223" s="566" t="s">
        <v>1139</v>
      </c>
      <c r="B223" s="566">
        <v>3.4420000000000002</v>
      </c>
      <c r="C223" s="566">
        <v>762.029</v>
      </c>
      <c r="D223" s="566">
        <v>153.202</v>
      </c>
      <c r="E223" s="566">
        <v>918.673</v>
      </c>
      <c r="F223" s="566">
        <v>0.38400000000000001</v>
      </c>
      <c r="G223" s="566">
        <v>4.0220000000000002</v>
      </c>
      <c r="H223" s="566">
        <v>70.575000000000003</v>
      </c>
      <c r="I223" s="566">
        <v>74.980999999999995</v>
      </c>
      <c r="J223" s="566">
        <v>993.654</v>
      </c>
      <c r="K223" s="566">
        <v>267.13099999999997</v>
      </c>
      <c r="L223" s="566">
        <v>587.92899999999997</v>
      </c>
      <c r="M223" s="566">
        <v>1848.7139999999999</v>
      </c>
    </row>
    <row r="224" spans="1:13" x14ac:dyDescent="0.2">
      <c r="A224" s="566" t="s">
        <v>1140</v>
      </c>
      <c r="B224" s="566">
        <v>2.5419999999999998</v>
      </c>
      <c r="C224" s="566">
        <v>662.24</v>
      </c>
      <c r="D224" s="566">
        <v>161.63200000000001</v>
      </c>
      <c r="E224" s="566">
        <v>826.41399999999999</v>
      </c>
      <c r="F224" s="566">
        <v>0.42499999999999999</v>
      </c>
      <c r="G224" s="566">
        <v>4.4530000000000003</v>
      </c>
      <c r="H224" s="566">
        <v>78.137</v>
      </c>
      <c r="I224" s="566">
        <v>83.013999999999996</v>
      </c>
      <c r="J224" s="566">
        <v>909.428</v>
      </c>
      <c r="K224" s="566">
        <v>263.90899999999999</v>
      </c>
      <c r="L224" s="566">
        <v>598.24199999999996</v>
      </c>
      <c r="M224" s="566">
        <v>1771.579</v>
      </c>
    </row>
    <row r="225" spans="1:13" x14ac:dyDescent="0.2">
      <c r="A225" s="566" t="s">
        <v>1141</v>
      </c>
      <c r="B225" s="566">
        <v>2.536</v>
      </c>
      <c r="C225" s="566">
        <v>425.01900000000001</v>
      </c>
      <c r="D225" s="566">
        <v>120.895</v>
      </c>
      <c r="E225" s="566">
        <v>548.45100000000002</v>
      </c>
      <c r="F225" s="566">
        <v>0.41099999999999998</v>
      </c>
      <c r="G225" s="566">
        <v>4.3090000000000002</v>
      </c>
      <c r="H225" s="566">
        <v>75.616</v>
      </c>
      <c r="I225" s="566">
        <v>80.335999999999999</v>
      </c>
      <c r="J225" s="566">
        <v>628.78700000000003</v>
      </c>
      <c r="K225" s="566">
        <v>221.12700000000001</v>
      </c>
      <c r="L225" s="566">
        <v>489.476</v>
      </c>
      <c r="M225" s="566">
        <v>1339.39</v>
      </c>
    </row>
    <row r="226" spans="1:13" x14ac:dyDescent="0.2">
      <c r="A226" s="566" t="s">
        <v>1142</v>
      </c>
      <c r="B226" s="566">
        <v>1.667</v>
      </c>
      <c r="C226" s="566">
        <v>262.8</v>
      </c>
      <c r="D226" s="566">
        <v>109.904</v>
      </c>
      <c r="E226" s="566">
        <v>374.37099999999998</v>
      </c>
      <c r="F226" s="566">
        <v>0.42499999999999999</v>
      </c>
      <c r="G226" s="566">
        <v>4.4530000000000003</v>
      </c>
      <c r="H226" s="566">
        <v>78.137</v>
      </c>
      <c r="I226" s="566">
        <v>83.013999999999996</v>
      </c>
      <c r="J226" s="566">
        <v>457.38499999999999</v>
      </c>
      <c r="K226" s="566">
        <v>208.85599999999999</v>
      </c>
      <c r="L226" s="566">
        <v>507.81099999999998</v>
      </c>
      <c r="M226" s="566">
        <v>1174.0519999999999</v>
      </c>
    </row>
    <row r="227" spans="1:13" x14ac:dyDescent="0.2">
      <c r="A227" s="566" t="s">
        <v>1143</v>
      </c>
      <c r="B227" s="566">
        <v>1.4710000000000001</v>
      </c>
      <c r="C227" s="566">
        <v>159.24600000000001</v>
      </c>
      <c r="D227" s="566">
        <v>111.697</v>
      </c>
      <c r="E227" s="566">
        <v>272.41399999999999</v>
      </c>
      <c r="F227" s="566">
        <v>0.41099999999999998</v>
      </c>
      <c r="G227" s="566">
        <v>4.3090000000000002</v>
      </c>
      <c r="H227" s="566">
        <v>75.616</v>
      </c>
      <c r="I227" s="566">
        <v>80.335999999999999</v>
      </c>
      <c r="J227" s="566">
        <v>352.75</v>
      </c>
      <c r="K227" s="566">
        <v>244.97399999999999</v>
      </c>
      <c r="L227" s="566">
        <v>576.649</v>
      </c>
      <c r="M227" s="566">
        <v>1174.374</v>
      </c>
    </row>
    <row r="228" spans="1:13" x14ac:dyDescent="0.2">
      <c r="A228" s="566" t="s">
        <v>1144</v>
      </c>
      <c r="B228" s="566">
        <v>2.4630000000000001</v>
      </c>
      <c r="C228" s="566">
        <v>131.70500000000001</v>
      </c>
      <c r="D228" s="566">
        <v>103.236</v>
      </c>
      <c r="E228" s="566">
        <v>237.404</v>
      </c>
      <c r="F228" s="566">
        <v>0.42499999999999999</v>
      </c>
      <c r="G228" s="566">
        <v>4.4530000000000003</v>
      </c>
      <c r="H228" s="566">
        <v>78.137</v>
      </c>
      <c r="I228" s="566">
        <v>83.013999999999996</v>
      </c>
      <c r="J228" s="566">
        <v>320.41800000000001</v>
      </c>
      <c r="K228" s="566">
        <v>292.55099999999999</v>
      </c>
      <c r="L228" s="566">
        <v>706.87699999999995</v>
      </c>
      <c r="M228" s="566">
        <v>1319.847</v>
      </c>
    </row>
    <row r="229" spans="1:13" x14ac:dyDescent="0.2">
      <c r="A229" s="566" t="s">
        <v>1145</v>
      </c>
      <c r="B229" s="566">
        <v>2.2320000000000002</v>
      </c>
      <c r="C229" s="566">
        <v>123.867</v>
      </c>
      <c r="D229" s="566">
        <v>121.261</v>
      </c>
      <c r="E229" s="566">
        <v>247.36</v>
      </c>
      <c r="F229" s="566">
        <v>0.42499999999999999</v>
      </c>
      <c r="G229" s="566">
        <v>4.4530000000000003</v>
      </c>
      <c r="H229" s="566">
        <v>78.137</v>
      </c>
      <c r="I229" s="566">
        <v>83.013999999999996</v>
      </c>
      <c r="J229" s="566">
        <v>330.37400000000002</v>
      </c>
      <c r="K229" s="566">
        <v>294.423</v>
      </c>
      <c r="L229" s="566">
        <v>694.41</v>
      </c>
      <c r="M229" s="566">
        <v>1319.2070000000001</v>
      </c>
    </row>
    <row r="230" spans="1:13" x14ac:dyDescent="0.2">
      <c r="A230" s="566" t="s">
        <v>1146</v>
      </c>
      <c r="B230" s="566">
        <v>1.581</v>
      </c>
      <c r="C230" s="566">
        <v>142.88200000000001</v>
      </c>
      <c r="D230" s="566">
        <v>121.485</v>
      </c>
      <c r="E230" s="566">
        <v>265.94799999999998</v>
      </c>
      <c r="F230" s="566">
        <v>0.41099999999999998</v>
      </c>
      <c r="G230" s="566">
        <v>4.3090000000000002</v>
      </c>
      <c r="H230" s="566">
        <v>75.616</v>
      </c>
      <c r="I230" s="566">
        <v>80.335999999999999</v>
      </c>
      <c r="J230" s="566">
        <v>346.28399999999999</v>
      </c>
      <c r="K230" s="566">
        <v>269.06900000000002</v>
      </c>
      <c r="L230" s="566">
        <v>565.18700000000001</v>
      </c>
      <c r="M230" s="566">
        <v>1180.54</v>
      </c>
    </row>
    <row r="231" spans="1:13" x14ac:dyDescent="0.2">
      <c r="A231" s="566" t="s">
        <v>1147</v>
      </c>
      <c r="B231" s="566">
        <v>1.042</v>
      </c>
      <c r="C231" s="566">
        <v>234.042</v>
      </c>
      <c r="D231" s="566">
        <v>135.74799999999999</v>
      </c>
      <c r="E231" s="566">
        <v>370.83199999999999</v>
      </c>
      <c r="F231" s="566">
        <v>0.42499999999999999</v>
      </c>
      <c r="G231" s="566">
        <v>4.4530000000000003</v>
      </c>
      <c r="H231" s="566">
        <v>78.137</v>
      </c>
      <c r="I231" s="566">
        <v>83.013999999999996</v>
      </c>
      <c r="J231" s="566">
        <v>453.846</v>
      </c>
      <c r="K231" s="566">
        <v>222.625</v>
      </c>
      <c r="L231" s="566">
        <v>506.87200000000001</v>
      </c>
      <c r="M231" s="566">
        <v>1183.3430000000001</v>
      </c>
    </row>
    <row r="232" spans="1:13" x14ac:dyDescent="0.2">
      <c r="A232" s="566" t="s">
        <v>1148</v>
      </c>
      <c r="B232" s="566">
        <v>2.633</v>
      </c>
      <c r="C232" s="566">
        <v>415.29199999999997</v>
      </c>
      <c r="D232" s="566">
        <v>145.458</v>
      </c>
      <c r="E232" s="566">
        <v>563.38199999999995</v>
      </c>
      <c r="F232" s="566">
        <v>0.41099999999999998</v>
      </c>
      <c r="G232" s="566">
        <v>4.3090000000000002</v>
      </c>
      <c r="H232" s="566">
        <v>75.616</v>
      </c>
      <c r="I232" s="566">
        <v>80.335999999999999</v>
      </c>
      <c r="J232" s="566">
        <v>643.71799999999996</v>
      </c>
      <c r="K232" s="566">
        <v>221.62799999999999</v>
      </c>
      <c r="L232" s="566">
        <v>517.005</v>
      </c>
      <c r="M232" s="566">
        <v>1382.3510000000001</v>
      </c>
    </row>
    <row r="233" spans="1:13" x14ac:dyDescent="0.2">
      <c r="A233" s="566" t="s">
        <v>1149</v>
      </c>
      <c r="B233" s="566">
        <v>5.8810000000000002</v>
      </c>
      <c r="C233" s="566">
        <v>810.60900000000004</v>
      </c>
      <c r="D233" s="566">
        <v>195.101</v>
      </c>
      <c r="E233" s="566">
        <v>1011.59</v>
      </c>
      <c r="F233" s="566">
        <v>0.42499999999999999</v>
      </c>
      <c r="G233" s="566">
        <v>4.4530000000000003</v>
      </c>
      <c r="H233" s="566">
        <v>78.137</v>
      </c>
      <c r="I233" s="566">
        <v>83.013999999999996</v>
      </c>
      <c r="J233" s="566">
        <v>1094.604</v>
      </c>
      <c r="K233" s="566">
        <v>292.58300000000003</v>
      </c>
      <c r="L233" s="566">
        <v>731.24199999999996</v>
      </c>
      <c r="M233" s="566">
        <v>2118.4290000000001</v>
      </c>
    </row>
    <row r="234" spans="1:13" x14ac:dyDescent="0.2">
      <c r="A234" s="566" t="s">
        <v>1150</v>
      </c>
      <c r="B234" s="566">
        <v>30.63</v>
      </c>
      <c r="C234" s="566">
        <v>4898.6350000000002</v>
      </c>
      <c r="D234" s="566">
        <v>1660.251</v>
      </c>
      <c r="E234" s="566">
        <v>6589.5159999999996</v>
      </c>
      <c r="F234" s="566">
        <v>5</v>
      </c>
      <c r="G234" s="566">
        <v>52.426000000000002</v>
      </c>
      <c r="H234" s="566">
        <v>920</v>
      </c>
      <c r="I234" s="566">
        <v>977.42600000000004</v>
      </c>
      <c r="J234" s="566">
        <v>7566.942</v>
      </c>
      <c r="K234" s="566">
        <v>3089.65</v>
      </c>
      <c r="L234" s="566">
        <v>7129.1419999999998</v>
      </c>
      <c r="M234" s="566">
        <v>17785.735000000001</v>
      </c>
    </row>
    <row r="235" spans="1:13" x14ac:dyDescent="0.2">
      <c r="A235" s="566" t="s">
        <v>1151</v>
      </c>
      <c r="B235" s="566">
        <v>3.2989999999999999</v>
      </c>
      <c r="C235" s="566">
        <v>807.30899999999997</v>
      </c>
      <c r="D235" s="566">
        <v>135.72499999999999</v>
      </c>
      <c r="E235" s="566">
        <v>946.33299999999997</v>
      </c>
      <c r="F235" s="566">
        <v>0.46700000000000003</v>
      </c>
      <c r="G235" s="566">
        <v>4.7220000000000004</v>
      </c>
      <c r="H235" s="566">
        <v>49.26</v>
      </c>
      <c r="I235" s="566">
        <v>54.45</v>
      </c>
      <c r="J235" s="566">
        <v>1000.783</v>
      </c>
      <c r="K235" s="566">
        <v>325.68599999999998</v>
      </c>
      <c r="L235" s="566">
        <v>694.15800000000002</v>
      </c>
      <c r="M235" s="566">
        <v>2020.627</v>
      </c>
    </row>
    <row r="236" spans="1:13" x14ac:dyDescent="0.2">
      <c r="A236" s="566" t="s">
        <v>1152</v>
      </c>
      <c r="B236" s="566">
        <v>3.0339999999999998</v>
      </c>
      <c r="C236" s="566">
        <v>657.84400000000005</v>
      </c>
      <c r="D236" s="566">
        <v>125.185</v>
      </c>
      <c r="E236" s="566">
        <v>786.06299999999999</v>
      </c>
      <c r="F236" s="566">
        <v>0.42199999999999999</v>
      </c>
      <c r="G236" s="566">
        <v>4.2649999999999997</v>
      </c>
      <c r="H236" s="566">
        <v>44.493000000000002</v>
      </c>
      <c r="I236" s="566">
        <v>49.18</v>
      </c>
      <c r="J236" s="566">
        <v>835.24400000000003</v>
      </c>
      <c r="K236" s="566">
        <v>254.358</v>
      </c>
      <c r="L236" s="566">
        <v>551.77700000000004</v>
      </c>
      <c r="M236" s="566">
        <v>1641.38</v>
      </c>
    </row>
    <row r="237" spans="1:13" x14ac:dyDescent="0.2">
      <c r="A237" s="566" t="s">
        <v>1153</v>
      </c>
      <c r="B237" s="566">
        <v>2.5499999999999998</v>
      </c>
      <c r="C237" s="566">
        <v>564.64300000000003</v>
      </c>
      <c r="D237" s="566">
        <v>119.021</v>
      </c>
      <c r="E237" s="566">
        <v>686.21400000000006</v>
      </c>
      <c r="F237" s="566">
        <v>0.46700000000000003</v>
      </c>
      <c r="G237" s="566">
        <v>4.7220000000000004</v>
      </c>
      <c r="H237" s="566">
        <v>49.26</v>
      </c>
      <c r="I237" s="566">
        <v>54.45</v>
      </c>
      <c r="J237" s="566">
        <v>740.66399999999999</v>
      </c>
      <c r="K237" s="566">
        <v>245.477</v>
      </c>
      <c r="L237" s="566">
        <v>573.46699999999998</v>
      </c>
      <c r="M237" s="566">
        <v>1559.6079999999999</v>
      </c>
    </row>
    <row r="238" spans="1:13" x14ac:dyDescent="0.2">
      <c r="A238" s="566" t="s">
        <v>1154</v>
      </c>
      <c r="B238" s="566">
        <v>2.4609999999999999</v>
      </c>
      <c r="C238" s="566">
        <v>408.63</v>
      </c>
      <c r="D238" s="566">
        <v>108.831</v>
      </c>
      <c r="E238" s="566">
        <v>519.923</v>
      </c>
      <c r="F238" s="566">
        <v>0.45200000000000001</v>
      </c>
      <c r="G238" s="566">
        <v>4.57</v>
      </c>
      <c r="H238" s="566">
        <v>47.670999999999999</v>
      </c>
      <c r="I238" s="566">
        <v>52.692999999999998</v>
      </c>
      <c r="J238" s="566">
        <v>572.61599999999999</v>
      </c>
      <c r="K238" s="566">
        <v>222.55699999999999</v>
      </c>
      <c r="L238" s="566">
        <v>504.51499999999999</v>
      </c>
      <c r="M238" s="566">
        <v>1299.6880000000001</v>
      </c>
    </row>
    <row r="239" spans="1:13" x14ac:dyDescent="0.2">
      <c r="A239" s="566" t="s">
        <v>1155</v>
      </c>
      <c r="B239" s="566">
        <v>1.667</v>
      </c>
      <c r="C239" s="566">
        <v>253.875</v>
      </c>
      <c r="D239" s="566">
        <v>100.901</v>
      </c>
      <c r="E239" s="566">
        <v>356.44299999999998</v>
      </c>
      <c r="F239" s="566">
        <v>0.46700000000000003</v>
      </c>
      <c r="G239" s="566">
        <v>4.7220000000000004</v>
      </c>
      <c r="H239" s="566">
        <v>49.26</v>
      </c>
      <c r="I239" s="566">
        <v>54.45</v>
      </c>
      <c r="J239" s="566">
        <v>410.89299999999997</v>
      </c>
      <c r="K239" s="566">
        <v>214.63</v>
      </c>
      <c r="L239" s="566">
        <v>517.26</v>
      </c>
      <c r="M239" s="566">
        <v>1142.7819999999999</v>
      </c>
    </row>
    <row r="240" spans="1:13" x14ac:dyDescent="0.2">
      <c r="A240" s="566" t="s">
        <v>1156</v>
      </c>
      <c r="B240" s="566">
        <v>1.726</v>
      </c>
      <c r="C240" s="566">
        <v>164.392</v>
      </c>
      <c r="D240" s="566">
        <v>98.234999999999999</v>
      </c>
      <c r="E240" s="566">
        <v>264.35300000000001</v>
      </c>
      <c r="F240" s="566">
        <v>0.45200000000000001</v>
      </c>
      <c r="G240" s="566">
        <v>4.57</v>
      </c>
      <c r="H240" s="566">
        <v>47.670999999999999</v>
      </c>
      <c r="I240" s="566">
        <v>52.692999999999998</v>
      </c>
      <c r="J240" s="566">
        <v>317.04599999999999</v>
      </c>
      <c r="K240" s="566">
        <v>252.02500000000001</v>
      </c>
      <c r="L240" s="566">
        <v>625.77599999999995</v>
      </c>
      <c r="M240" s="566">
        <v>1194.847</v>
      </c>
    </row>
    <row r="241" spans="1:13" x14ac:dyDescent="0.2">
      <c r="A241" s="566" t="s">
        <v>1157</v>
      </c>
      <c r="B241" s="566">
        <v>2.4750000000000001</v>
      </c>
      <c r="C241" s="566">
        <v>129.184</v>
      </c>
      <c r="D241" s="566">
        <v>101.239</v>
      </c>
      <c r="E241" s="566">
        <v>232.898</v>
      </c>
      <c r="F241" s="566">
        <v>0.46700000000000003</v>
      </c>
      <c r="G241" s="566">
        <v>4.7220000000000004</v>
      </c>
      <c r="H241" s="566">
        <v>49.26</v>
      </c>
      <c r="I241" s="566">
        <v>54.45</v>
      </c>
      <c r="J241" s="566">
        <v>287.34800000000001</v>
      </c>
      <c r="K241" s="566">
        <v>309.94499999999999</v>
      </c>
      <c r="L241" s="566">
        <v>736.98500000000001</v>
      </c>
      <c r="M241" s="566">
        <v>1334.278</v>
      </c>
    </row>
    <row r="242" spans="1:13" x14ac:dyDescent="0.2">
      <c r="A242" s="566" t="s">
        <v>1158</v>
      </c>
      <c r="B242" s="566">
        <v>2.3069999999999999</v>
      </c>
      <c r="C242" s="566">
        <v>123.971</v>
      </c>
      <c r="D242" s="566">
        <v>113.925</v>
      </c>
      <c r="E242" s="566">
        <v>240.202</v>
      </c>
      <c r="F242" s="566">
        <v>0.46700000000000003</v>
      </c>
      <c r="G242" s="566">
        <v>4.7220000000000004</v>
      </c>
      <c r="H242" s="566">
        <v>49.26</v>
      </c>
      <c r="I242" s="566">
        <v>54.45</v>
      </c>
      <c r="J242" s="566">
        <v>294.65199999999999</v>
      </c>
      <c r="K242" s="566">
        <v>301.96300000000002</v>
      </c>
      <c r="L242" s="566">
        <v>726.09699999999998</v>
      </c>
      <c r="M242" s="566">
        <v>1322.712</v>
      </c>
    </row>
    <row r="243" spans="1:13" x14ac:dyDescent="0.2">
      <c r="A243" s="566" t="s">
        <v>1159</v>
      </c>
      <c r="B243" s="566">
        <v>1.8939999999999999</v>
      </c>
      <c r="C243" s="566">
        <v>135.03200000000001</v>
      </c>
      <c r="D243" s="566">
        <v>111.751</v>
      </c>
      <c r="E243" s="566">
        <v>248.67699999999999</v>
      </c>
      <c r="F243" s="566">
        <v>0.45200000000000001</v>
      </c>
      <c r="G243" s="566">
        <v>4.57</v>
      </c>
      <c r="H243" s="566">
        <v>47.670999999999999</v>
      </c>
      <c r="I243" s="566">
        <v>52.692999999999998</v>
      </c>
      <c r="J243" s="566">
        <v>301.37</v>
      </c>
      <c r="K243" s="566">
        <v>293.99200000000002</v>
      </c>
      <c r="L243" s="566">
        <v>619.048</v>
      </c>
      <c r="M243" s="566">
        <v>1214.4100000000001</v>
      </c>
    </row>
    <row r="244" spans="1:13" x14ac:dyDescent="0.2">
      <c r="A244" s="566" t="s">
        <v>1160</v>
      </c>
      <c r="B244" s="566">
        <v>1.913</v>
      </c>
      <c r="C244" s="566">
        <v>218.27600000000001</v>
      </c>
      <c r="D244" s="566">
        <v>120.327</v>
      </c>
      <c r="E244" s="566">
        <v>340.51600000000002</v>
      </c>
      <c r="F244" s="566">
        <v>0.46700000000000003</v>
      </c>
      <c r="G244" s="566">
        <v>4.7220000000000004</v>
      </c>
      <c r="H244" s="566">
        <v>49.26</v>
      </c>
      <c r="I244" s="566">
        <v>54.45</v>
      </c>
      <c r="J244" s="566">
        <v>394.96600000000001</v>
      </c>
      <c r="K244" s="566">
        <v>237.483</v>
      </c>
      <c r="L244" s="566">
        <v>528.721</v>
      </c>
      <c r="M244" s="566">
        <v>1161.1690000000001</v>
      </c>
    </row>
    <row r="245" spans="1:13" x14ac:dyDescent="0.2">
      <c r="A245" s="566" t="s">
        <v>1161</v>
      </c>
      <c r="B245" s="566">
        <v>2.8879999999999999</v>
      </c>
      <c r="C245" s="566">
        <v>384.16500000000002</v>
      </c>
      <c r="D245" s="566">
        <v>121.592</v>
      </c>
      <c r="E245" s="566">
        <v>508.64499999999998</v>
      </c>
      <c r="F245" s="566">
        <v>0.45200000000000001</v>
      </c>
      <c r="G245" s="566">
        <v>4.57</v>
      </c>
      <c r="H245" s="566">
        <v>47.670999999999999</v>
      </c>
      <c r="I245" s="566">
        <v>52.692999999999998</v>
      </c>
      <c r="J245" s="566">
        <v>561.33799999999997</v>
      </c>
      <c r="K245" s="566">
        <v>226.77799999999999</v>
      </c>
      <c r="L245" s="566">
        <v>504.363</v>
      </c>
      <c r="M245" s="566">
        <v>1292.48</v>
      </c>
    </row>
    <row r="246" spans="1:13" x14ac:dyDescent="0.2">
      <c r="A246" s="566" t="s">
        <v>1162</v>
      </c>
      <c r="B246" s="566">
        <v>4.9000000000000004</v>
      </c>
      <c r="C246" s="566">
        <v>644.72400000000005</v>
      </c>
      <c r="D246" s="566">
        <v>137.44300000000001</v>
      </c>
      <c r="E246" s="566">
        <v>787.06600000000003</v>
      </c>
      <c r="F246" s="566">
        <v>0.46700000000000003</v>
      </c>
      <c r="G246" s="566">
        <v>4.7220000000000004</v>
      </c>
      <c r="H246" s="566">
        <v>49.26</v>
      </c>
      <c r="I246" s="566">
        <v>54.45</v>
      </c>
      <c r="J246" s="566">
        <v>841.51599999999996</v>
      </c>
      <c r="K246" s="566">
        <v>267.85700000000003</v>
      </c>
      <c r="L246" s="566">
        <v>643.75400000000002</v>
      </c>
      <c r="M246" s="566">
        <v>1753.127</v>
      </c>
    </row>
    <row r="247" spans="1:13" x14ac:dyDescent="0.2">
      <c r="A247" s="566" t="s">
        <v>1163</v>
      </c>
      <c r="B247" s="566">
        <v>31.114000000000001</v>
      </c>
      <c r="C247" s="566">
        <v>4490.9129999999996</v>
      </c>
      <c r="D247" s="566">
        <v>1394.175</v>
      </c>
      <c r="E247" s="566">
        <v>5916.2020000000002</v>
      </c>
      <c r="F247" s="566">
        <v>5.5</v>
      </c>
      <c r="G247" s="566">
        <v>55.600999999999999</v>
      </c>
      <c r="H247" s="566">
        <v>580</v>
      </c>
      <c r="I247" s="566">
        <v>641.101</v>
      </c>
      <c r="J247" s="566">
        <v>6557.3040000000001</v>
      </c>
      <c r="K247" s="566">
        <v>3152.752</v>
      </c>
      <c r="L247" s="566">
        <v>7235.241</v>
      </c>
      <c r="M247" s="566">
        <v>16945.296999999999</v>
      </c>
    </row>
    <row r="248" spans="1:13" x14ac:dyDescent="0.2">
      <c r="A248" s="566" t="s">
        <v>1164</v>
      </c>
      <c r="B248" s="566">
        <v>3.5880000000000001</v>
      </c>
      <c r="C248" s="566">
        <v>865.32600000000002</v>
      </c>
      <c r="D248" s="566">
        <v>157.494</v>
      </c>
      <c r="E248" s="566">
        <v>1026.4079999999999</v>
      </c>
      <c r="F248" s="566">
        <v>0.501</v>
      </c>
      <c r="G248" s="566">
        <v>4.8780000000000001</v>
      </c>
      <c r="H248" s="566">
        <v>51.808</v>
      </c>
      <c r="I248" s="566">
        <v>57.186999999999998</v>
      </c>
      <c r="J248" s="566">
        <v>1083.595</v>
      </c>
      <c r="K248" s="566">
        <v>320.41800000000001</v>
      </c>
      <c r="L248" s="566">
        <v>735.45299999999997</v>
      </c>
      <c r="M248" s="566">
        <v>2139.4670000000001</v>
      </c>
    </row>
    <row r="249" spans="1:13" x14ac:dyDescent="0.2">
      <c r="A249" s="566" t="s">
        <v>1165</v>
      </c>
      <c r="B249" s="566">
        <v>2.5179999999999998</v>
      </c>
      <c r="C249" s="566">
        <v>681.072</v>
      </c>
      <c r="D249" s="566">
        <v>122.604</v>
      </c>
      <c r="E249" s="566">
        <v>806.19399999999996</v>
      </c>
      <c r="F249" s="566">
        <v>0.45300000000000001</v>
      </c>
      <c r="G249" s="566">
        <v>4.4059999999999997</v>
      </c>
      <c r="H249" s="566">
        <v>46.795000000000002</v>
      </c>
      <c r="I249" s="566">
        <v>51.652999999999999</v>
      </c>
      <c r="J249" s="566">
        <v>857.84699999999998</v>
      </c>
      <c r="K249" s="566">
        <v>271.178</v>
      </c>
      <c r="L249" s="566">
        <v>558.423</v>
      </c>
      <c r="M249" s="566">
        <v>1687.4490000000001</v>
      </c>
    </row>
    <row r="250" spans="1:13" x14ac:dyDescent="0.2">
      <c r="A250" s="566" t="s">
        <v>1166</v>
      </c>
      <c r="B250" s="566">
        <v>2.2490000000000001</v>
      </c>
      <c r="C250" s="566">
        <v>587.15200000000004</v>
      </c>
      <c r="D250" s="566">
        <v>119.535</v>
      </c>
      <c r="E250" s="566">
        <v>708.93600000000004</v>
      </c>
      <c r="F250" s="566">
        <v>0.501</v>
      </c>
      <c r="G250" s="566">
        <v>4.8780000000000001</v>
      </c>
      <c r="H250" s="566">
        <v>51.808</v>
      </c>
      <c r="I250" s="566">
        <v>57.186999999999998</v>
      </c>
      <c r="J250" s="566">
        <v>766.12300000000005</v>
      </c>
      <c r="K250" s="566">
        <v>252.126</v>
      </c>
      <c r="L250" s="566">
        <v>581.85900000000004</v>
      </c>
      <c r="M250" s="566">
        <v>1600.1079999999999</v>
      </c>
    </row>
    <row r="251" spans="1:13" x14ac:dyDescent="0.2">
      <c r="A251" s="566" t="s">
        <v>1167</v>
      </c>
      <c r="B251" s="566">
        <v>1.677</v>
      </c>
      <c r="C251" s="566">
        <v>381.96899999999999</v>
      </c>
      <c r="D251" s="566">
        <v>104.218</v>
      </c>
      <c r="E251" s="566">
        <v>487.86399999999998</v>
      </c>
      <c r="F251" s="566">
        <v>0.48499999999999999</v>
      </c>
      <c r="G251" s="566">
        <v>4.72</v>
      </c>
      <c r="H251" s="566">
        <v>50.137</v>
      </c>
      <c r="I251" s="566">
        <v>55.341999999999999</v>
      </c>
      <c r="J251" s="566">
        <v>543.20600000000002</v>
      </c>
      <c r="K251" s="566">
        <v>224.90199999999999</v>
      </c>
      <c r="L251" s="566">
        <v>501.59199999999998</v>
      </c>
      <c r="M251" s="566">
        <v>1269.7</v>
      </c>
    </row>
    <row r="252" spans="1:13" x14ac:dyDescent="0.2">
      <c r="A252" s="566" t="s">
        <v>1168</v>
      </c>
      <c r="B252" s="566">
        <v>1.3740000000000001</v>
      </c>
      <c r="C252" s="566">
        <v>234.15799999999999</v>
      </c>
      <c r="D252" s="566">
        <v>98.448999999999998</v>
      </c>
      <c r="E252" s="566">
        <v>333.98099999999999</v>
      </c>
      <c r="F252" s="566">
        <v>0.501</v>
      </c>
      <c r="G252" s="566">
        <v>4.8780000000000001</v>
      </c>
      <c r="H252" s="566">
        <v>51.808</v>
      </c>
      <c r="I252" s="566">
        <v>57.186999999999998</v>
      </c>
      <c r="J252" s="566">
        <v>391.16800000000001</v>
      </c>
      <c r="K252" s="566">
        <v>229.56800000000001</v>
      </c>
      <c r="L252" s="566">
        <v>561.70000000000005</v>
      </c>
      <c r="M252" s="566">
        <v>1182.4359999999999</v>
      </c>
    </row>
    <row r="253" spans="1:13" x14ac:dyDescent="0.2">
      <c r="A253" s="566" t="s">
        <v>1169</v>
      </c>
      <c r="B253" s="566">
        <v>1.3380000000000001</v>
      </c>
      <c r="C253" s="566">
        <v>151.39699999999999</v>
      </c>
      <c r="D253" s="566">
        <v>97.766000000000005</v>
      </c>
      <c r="E253" s="566">
        <v>250.501</v>
      </c>
      <c r="F253" s="566">
        <v>0.48499999999999999</v>
      </c>
      <c r="G253" s="566">
        <v>4.72</v>
      </c>
      <c r="H253" s="566">
        <v>50.137</v>
      </c>
      <c r="I253" s="566">
        <v>55.341999999999999</v>
      </c>
      <c r="J253" s="566">
        <v>305.84399999999999</v>
      </c>
      <c r="K253" s="566">
        <v>276.08</v>
      </c>
      <c r="L253" s="566">
        <v>646.40499999999997</v>
      </c>
      <c r="M253" s="566">
        <v>1228.328</v>
      </c>
    </row>
    <row r="254" spans="1:13" x14ac:dyDescent="0.2">
      <c r="A254" s="566" t="s">
        <v>1170</v>
      </c>
      <c r="B254" s="566">
        <v>1.7749999999999999</v>
      </c>
      <c r="C254" s="566">
        <v>129.124</v>
      </c>
      <c r="D254" s="566">
        <v>103.69799999999999</v>
      </c>
      <c r="E254" s="566">
        <v>234.59700000000001</v>
      </c>
      <c r="F254" s="566">
        <v>0.501</v>
      </c>
      <c r="G254" s="566">
        <v>4.8780000000000001</v>
      </c>
      <c r="H254" s="566">
        <v>51.808</v>
      </c>
      <c r="I254" s="566">
        <v>57.186999999999998</v>
      </c>
      <c r="J254" s="566">
        <v>291.78399999999999</v>
      </c>
      <c r="K254" s="566">
        <v>322.44</v>
      </c>
      <c r="L254" s="566">
        <v>773.9</v>
      </c>
      <c r="M254" s="566">
        <v>1388.123</v>
      </c>
    </row>
    <row r="255" spans="1:13" x14ac:dyDescent="0.2">
      <c r="A255" s="566" t="s">
        <v>1171</v>
      </c>
      <c r="B255" s="566">
        <v>1.6060000000000001</v>
      </c>
      <c r="C255" s="566">
        <v>120.61199999999999</v>
      </c>
      <c r="D255" s="566">
        <v>103.40900000000001</v>
      </c>
      <c r="E255" s="566">
        <v>225.626</v>
      </c>
      <c r="F255" s="566">
        <v>0.501</v>
      </c>
      <c r="G255" s="566">
        <v>4.8780000000000001</v>
      </c>
      <c r="H255" s="566">
        <v>51.808</v>
      </c>
      <c r="I255" s="566">
        <v>57.186999999999998</v>
      </c>
      <c r="J255" s="566">
        <v>282.81299999999999</v>
      </c>
      <c r="K255" s="566">
        <v>316.95800000000003</v>
      </c>
      <c r="L255" s="566">
        <v>740.72799999999995</v>
      </c>
      <c r="M255" s="566">
        <v>1340.499</v>
      </c>
    </row>
    <row r="256" spans="1:13" x14ac:dyDescent="0.2">
      <c r="A256" s="566" t="s">
        <v>1172</v>
      </c>
      <c r="B256" s="566">
        <v>1.329</v>
      </c>
      <c r="C256" s="566">
        <v>141.31100000000001</v>
      </c>
      <c r="D256" s="566">
        <v>98.685000000000002</v>
      </c>
      <c r="E256" s="566">
        <v>241.32499999999999</v>
      </c>
      <c r="F256" s="566">
        <v>0.48499999999999999</v>
      </c>
      <c r="G256" s="566">
        <v>4.72</v>
      </c>
      <c r="H256" s="566">
        <v>50.137</v>
      </c>
      <c r="I256" s="566">
        <v>55.341999999999999</v>
      </c>
      <c r="J256" s="566">
        <v>296.66699999999997</v>
      </c>
      <c r="K256" s="566">
        <v>288.26400000000001</v>
      </c>
      <c r="L256" s="566">
        <v>598.82899999999995</v>
      </c>
      <c r="M256" s="566">
        <v>1183.76</v>
      </c>
    </row>
    <row r="257" spans="1:13" x14ac:dyDescent="0.2">
      <c r="A257" s="566" t="s">
        <v>1173</v>
      </c>
      <c r="B257" s="566">
        <v>1.47</v>
      </c>
      <c r="C257" s="566">
        <v>230.41900000000001</v>
      </c>
      <c r="D257" s="566">
        <v>112.923</v>
      </c>
      <c r="E257" s="566">
        <v>344.81299999999999</v>
      </c>
      <c r="F257" s="566">
        <v>0.501</v>
      </c>
      <c r="G257" s="566">
        <v>4.8780000000000001</v>
      </c>
      <c r="H257" s="566">
        <v>51.808</v>
      </c>
      <c r="I257" s="566">
        <v>57.186999999999998</v>
      </c>
      <c r="J257" s="566">
        <v>402</v>
      </c>
      <c r="K257" s="566">
        <v>236.279</v>
      </c>
      <c r="L257" s="566">
        <v>525.60500000000002</v>
      </c>
      <c r="M257" s="566">
        <v>1163.884</v>
      </c>
    </row>
    <row r="258" spans="1:13" x14ac:dyDescent="0.2">
      <c r="A258" s="566" t="s">
        <v>1174</v>
      </c>
      <c r="B258" s="566">
        <v>2.8180000000000001</v>
      </c>
      <c r="C258" s="566">
        <v>471.00799999999998</v>
      </c>
      <c r="D258" s="566">
        <v>119.518</v>
      </c>
      <c r="E258" s="566">
        <v>593.34400000000005</v>
      </c>
      <c r="F258" s="566">
        <v>0.48499999999999999</v>
      </c>
      <c r="G258" s="566">
        <v>4.72</v>
      </c>
      <c r="H258" s="566">
        <v>50.137</v>
      </c>
      <c r="I258" s="566">
        <v>55.341999999999999</v>
      </c>
      <c r="J258" s="566">
        <v>648.68600000000004</v>
      </c>
      <c r="K258" s="566">
        <v>242.03800000000001</v>
      </c>
      <c r="L258" s="566">
        <v>546.72900000000004</v>
      </c>
      <c r="M258" s="566">
        <v>1437.454</v>
      </c>
    </row>
    <row r="259" spans="1:13" x14ac:dyDescent="0.2">
      <c r="A259" s="566" t="s">
        <v>1175</v>
      </c>
      <c r="B259" s="566">
        <v>3.6120000000000001</v>
      </c>
      <c r="C259" s="566">
        <v>674.98500000000001</v>
      </c>
      <c r="D259" s="566">
        <v>142.554</v>
      </c>
      <c r="E259" s="566">
        <v>821.15099999999995</v>
      </c>
      <c r="F259" s="566">
        <v>0.501</v>
      </c>
      <c r="G259" s="566">
        <v>4.8780000000000001</v>
      </c>
      <c r="H259" s="566">
        <v>51.808</v>
      </c>
      <c r="I259" s="566">
        <v>57.186999999999998</v>
      </c>
      <c r="J259" s="566">
        <v>878.33799999999997</v>
      </c>
      <c r="K259" s="566">
        <v>279.63200000000001</v>
      </c>
      <c r="L259" s="566">
        <v>640.87900000000002</v>
      </c>
      <c r="M259" s="566">
        <v>1798.8489999999999</v>
      </c>
    </row>
    <row r="260" spans="1:13" x14ac:dyDescent="0.2">
      <c r="A260" s="566" t="s">
        <v>1176</v>
      </c>
      <c r="B260" s="566">
        <v>25.355</v>
      </c>
      <c r="C260" s="566">
        <v>4667.223</v>
      </c>
      <c r="D260" s="566">
        <v>1380.8520000000001</v>
      </c>
      <c r="E260" s="566">
        <v>6073.4290000000001</v>
      </c>
      <c r="F260" s="566">
        <v>5.9</v>
      </c>
      <c r="G260" s="566">
        <v>57.43</v>
      </c>
      <c r="H260" s="566">
        <v>610</v>
      </c>
      <c r="I260" s="566">
        <v>673.33</v>
      </c>
      <c r="J260" s="566">
        <v>6746.759</v>
      </c>
      <c r="K260" s="566">
        <v>3259.884</v>
      </c>
      <c r="L260" s="566">
        <v>7413.6660000000002</v>
      </c>
      <c r="M260" s="566">
        <v>17420.310000000001</v>
      </c>
    </row>
    <row r="261" spans="1:13" x14ac:dyDescent="0.2">
      <c r="A261" s="566" t="s">
        <v>1177</v>
      </c>
      <c r="B261" s="566">
        <v>3.056</v>
      </c>
      <c r="C261" s="566">
        <v>805.41099999999994</v>
      </c>
      <c r="D261" s="566">
        <v>154.88300000000001</v>
      </c>
      <c r="E261" s="566">
        <v>963.351</v>
      </c>
      <c r="F261" s="566">
        <v>0.54200000000000004</v>
      </c>
      <c r="G261" s="566">
        <v>5.0430000000000001</v>
      </c>
      <c r="H261" s="566">
        <v>54.207999999999998</v>
      </c>
      <c r="I261" s="566">
        <v>59.792999999999999</v>
      </c>
      <c r="J261" s="566">
        <v>1023.144</v>
      </c>
      <c r="K261" s="566">
        <v>312.18200000000002</v>
      </c>
      <c r="L261" s="566">
        <v>710.21299999999997</v>
      </c>
      <c r="M261" s="566">
        <v>2045.539</v>
      </c>
    </row>
    <row r="262" spans="1:13" x14ac:dyDescent="0.2">
      <c r="A262" s="566" t="s">
        <v>1178</v>
      </c>
      <c r="B262" s="566">
        <v>2.4209999999999998</v>
      </c>
      <c r="C262" s="566">
        <v>713.64499999999998</v>
      </c>
      <c r="D262" s="566">
        <v>132.684</v>
      </c>
      <c r="E262" s="566">
        <v>848.75</v>
      </c>
      <c r="F262" s="566">
        <v>0.50700000000000001</v>
      </c>
      <c r="G262" s="566">
        <v>4.718</v>
      </c>
      <c r="H262" s="566">
        <v>50.71</v>
      </c>
      <c r="I262" s="566">
        <v>55.935000000000002</v>
      </c>
      <c r="J262" s="566">
        <v>904.68499999999995</v>
      </c>
      <c r="K262" s="566">
        <v>280.428</v>
      </c>
      <c r="L262" s="566">
        <v>584.98800000000006</v>
      </c>
      <c r="M262" s="566">
        <v>1770.1010000000001</v>
      </c>
    </row>
    <row r="263" spans="1:13" x14ac:dyDescent="0.2">
      <c r="A263" s="566" t="s">
        <v>1179</v>
      </c>
      <c r="B263" s="566">
        <v>2.1869999999999998</v>
      </c>
      <c r="C263" s="566">
        <v>588.17200000000003</v>
      </c>
      <c r="D263" s="566">
        <v>126.75</v>
      </c>
      <c r="E263" s="566">
        <v>717.10799999999995</v>
      </c>
      <c r="F263" s="566">
        <v>0.54200000000000004</v>
      </c>
      <c r="G263" s="566">
        <v>5.0430000000000001</v>
      </c>
      <c r="H263" s="566">
        <v>54.207999999999998</v>
      </c>
      <c r="I263" s="566">
        <v>59.792999999999999</v>
      </c>
      <c r="J263" s="566">
        <v>776.90099999999995</v>
      </c>
      <c r="K263" s="566">
        <v>251.751</v>
      </c>
      <c r="L263" s="566">
        <v>570.37</v>
      </c>
      <c r="M263" s="566">
        <v>1599.0219999999999</v>
      </c>
    </row>
    <row r="264" spans="1:13" x14ac:dyDescent="0.2">
      <c r="A264" s="566" t="s">
        <v>1180</v>
      </c>
      <c r="B264" s="566">
        <v>2.2130000000000001</v>
      </c>
      <c r="C264" s="566">
        <v>442.11399999999998</v>
      </c>
      <c r="D264" s="566">
        <v>109.255</v>
      </c>
      <c r="E264" s="566">
        <v>553.58199999999999</v>
      </c>
      <c r="F264" s="566">
        <v>0.52500000000000002</v>
      </c>
      <c r="G264" s="566">
        <v>4.8810000000000002</v>
      </c>
      <c r="H264" s="566">
        <v>52.459000000000003</v>
      </c>
      <c r="I264" s="566">
        <v>57.863999999999997</v>
      </c>
      <c r="J264" s="566">
        <v>611.44600000000003</v>
      </c>
      <c r="K264" s="566">
        <v>233.589</v>
      </c>
      <c r="L264" s="566">
        <v>511.46800000000002</v>
      </c>
      <c r="M264" s="566">
        <v>1356.5029999999999</v>
      </c>
    </row>
    <row r="265" spans="1:13" x14ac:dyDescent="0.2">
      <c r="A265" s="566" t="s">
        <v>1181</v>
      </c>
      <c r="B265" s="566">
        <v>1.335</v>
      </c>
      <c r="C265" s="566">
        <v>257.5</v>
      </c>
      <c r="D265" s="566">
        <v>95.665000000000006</v>
      </c>
      <c r="E265" s="566">
        <v>354.5</v>
      </c>
      <c r="F265" s="566">
        <v>0.54200000000000004</v>
      </c>
      <c r="G265" s="566">
        <v>5.0430000000000001</v>
      </c>
      <c r="H265" s="566">
        <v>54.207999999999998</v>
      </c>
      <c r="I265" s="566">
        <v>59.792999999999999</v>
      </c>
      <c r="J265" s="566">
        <v>414.29300000000001</v>
      </c>
      <c r="K265" s="566">
        <v>221.07499999999999</v>
      </c>
      <c r="L265" s="566">
        <v>508.39</v>
      </c>
      <c r="M265" s="566">
        <v>1143.7570000000001</v>
      </c>
    </row>
    <row r="266" spans="1:13" x14ac:dyDescent="0.2">
      <c r="A266" s="566" t="s">
        <v>1182</v>
      </c>
      <c r="B266" s="566">
        <v>1.23</v>
      </c>
      <c r="C266" s="566">
        <v>166.31299999999999</v>
      </c>
      <c r="D266" s="566">
        <v>97.388000000000005</v>
      </c>
      <c r="E266" s="566">
        <v>264.93</v>
      </c>
      <c r="F266" s="566">
        <v>0.52500000000000002</v>
      </c>
      <c r="G266" s="566">
        <v>4.8810000000000002</v>
      </c>
      <c r="H266" s="566">
        <v>52.459000000000003</v>
      </c>
      <c r="I266" s="566">
        <v>57.863999999999997</v>
      </c>
      <c r="J266" s="566">
        <v>322.79399999999998</v>
      </c>
      <c r="K266" s="566">
        <v>241.87299999999999</v>
      </c>
      <c r="L266" s="566">
        <v>570.97400000000005</v>
      </c>
      <c r="M266" s="566">
        <v>1135.6420000000001</v>
      </c>
    </row>
    <row r="267" spans="1:13" x14ac:dyDescent="0.2">
      <c r="A267" s="566" t="s">
        <v>1183</v>
      </c>
      <c r="B267" s="566">
        <v>1.9730000000000001</v>
      </c>
      <c r="C267" s="566">
        <v>135.01</v>
      </c>
      <c r="D267" s="566">
        <v>99.375</v>
      </c>
      <c r="E267" s="566">
        <v>236.358</v>
      </c>
      <c r="F267" s="566">
        <v>0.54200000000000004</v>
      </c>
      <c r="G267" s="566">
        <v>5.0430000000000001</v>
      </c>
      <c r="H267" s="566">
        <v>54.207999999999998</v>
      </c>
      <c r="I267" s="566">
        <v>59.792999999999999</v>
      </c>
      <c r="J267" s="566">
        <v>296.15100000000001</v>
      </c>
      <c r="K267" s="566">
        <v>302.60899999999998</v>
      </c>
      <c r="L267" s="566">
        <v>726.40800000000002</v>
      </c>
      <c r="M267" s="566">
        <v>1325.1679999999999</v>
      </c>
    </row>
    <row r="268" spans="1:13" x14ac:dyDescent="0.2">
      <c r="A268" s="566" t="s">
        <v>1184</v>
      </c>
      <c r="B268" s="566">
        <v>1.6359999999999999</v>
      </c>
      <c r="C268" s="566">
        <v>128.56100000000001</v>
      </c>
      <c r="D268" s="566">
        <v>91.491</v>
      </c>
      <c r="E268" s="566">
        <v>221.68799999999999</v>
      </c>
      <c r="F268" s="566">
        <v>0.54200000000000004</v>
      </c>
      <c r="G268" s="566">
        <v>5.0430000000000001</v>
      </c>
      <c r="H268" s="566">
        <v>54.207999999999998</v>
      </c>
      <c r="I268" s="566">
        <v>59.792999999999999</v>
      </c>
      <c r="J268" s="566">
        <v>281.48099999999999</v>
      </c>
      <c r="K268" s="566">
        <v>301.72399999999999</v>
      </c>
      <c r="L268" s="566">
        <v>686.31600000000003</v>
      </c>
      <c r="M268" s="566">
        <v>1269.521</v>
      </c>
    </row>
    <row r="269" spans="1:13" x14ac:dyDescent="0.2">
      <c r="A269" s="566" t="s">
        <v>1185</v>
      </c>
      <c r="B269" s="566">
        <v>1.532</v>
      </c>
      <c r="C269" s="566">
        <v>140.34399999999999</v>
      </c>
      <c r="D269" s="566">
        <v>116.282</v>
      </c>
      <c r="E269" s="566">
        <v>258.15800000000002</v>
      </c>
      <c r="F269" s="566">
        <v>0.52500000000000002</v>
      </c>
      <c r="G269" s="566">
        <v>4.8810000000000002</v>
      </c>
      <c r="H269" s="566">
        <v>52.459000000000003</v>
      </c>
      <c r="I269" s="566">
        <v>57.863999999999997</v>
      </c>
      <c r="J269" s="566">
        <v>316.02199999999999</v>
      </c>
      <c r="K269" s="566">
        <v>271.46199999999999</v>
      </c>
      <c r="L269" s="566">
        <v>587.61900000000003</v>
      </c>
      <c r="M269" s="566">
        <v>1175.1030000000001</v>
      </c>
    </row>
    <row r="270" spans="1:13" x14ac:dyDescent="0.2">
      <c r="A270" s="566" t="s">
        <v>1186</v>
      </c>
      <c r="B270" s="566">
        <v>1.528</v>
      </c>
      <c r="C270" s="566">
        <v>246.273</v>
      </c>
      <c r="D270" s="566">
        <v>115.738</v>
      </c>
      <c r="E270" s="566">
        <v>363.53800000000001</v>
      </c>
      <c r="F270" s="566">
        <v>0.54200000000000004</v>
      </c>
      <c r="G270" s="566">
        <v>5.0430000000000001</v>
      </c>
      <c r="H270" s="566">
        <v>54.207999999999998</v>
      </c>
      <c r="I270" s="566">
        <v>59.792999999999999</v>
      </c>
      <c r="J270" s="566">
        <v>423.33100000000002</v>
      </c>
      <c r="K270" s="566">
        <v>238.77099999999999</v>
      </c>
      <c r="L270" s="566">
        <v>515.43200000000002</v>
      </c>
      <c r="M270" s="566">
        <v>1177.5350000000001</v>
      </c>
    </row>
    <row r="271" spans="1:13" x14ac:dyDescent="0.2">
      <c r="A271" s="566" t="s">
        <v>1187</v>
      </c>
      <c r="B271" s="566">
        <v>2.67</v>
      </c>
      <c r="C271" s="566">
        <v>447.19099999999997</v>
      </c>
      <c r="D271" s="566">
        <v>123.322</v>
      </c>
      <c r="E271" s="566">
        <v>573.18399999999997</v>
      </c>
      <c r="F271" s="566">
        <v>0.52500000000000002</v>
      </c>
      <c r="G271" s="566">
        <v>4.8810000000000002</v>
      </c>
      <c r="H271" s="566">
        <v>52.459000000000003</v>
      </c>
      <c r="I271" s="566">
        <v>57.863999999999997</v>
      </c>
      <c r="J271" s="566">
        <v>631.048</v>
      </c>
      <c r="K271" s="566">
        <v>239.221</v>
      </c>
      <c r="L271" s="566">
        <v>542.46400000000006</v>
      </c>
      <c r="M271" s="566">
        <v>1412.7329999999999</v>
      </c>
    </row>
    <row r="272" spans="1:13" x14ac:dyDescent="0.2">
      <c r="A272" s="566" t="s">
        <v>1188</v>
      </c>
      <c r="B272" s="566">
        <v>3.8079999999999998</v>
      </c>
      <c r="C272" s="566">
        <v>734.86199999999997</v>
      </c>
      <c r="D272" s="566">
        <v>151.244</v>
      </c>
      <c r="E272" s="566">
        <v>889.91399999999999</v>
      </c>
      <c r="F272" s="566">
        <v>0.54200000000000004</v>
      </c>
      <c r="G272" s="566">
        <v>5.0430000000000001</v>
      </c>
      <c r="H272" s="566">
        <v>54.207999999999998</v>
      </c>
      <c r="I272" s="566">
        <v>59.792999999999999</v>
      </c>
      <c r="J272" s="566">
        <v>949.70699999999999</v>
      </c>
      <c r="K272" s="566">
        <v>298.73899999999998</v>
      </c>
      <c r="L272" s="566">
        <v>698.48599999999999</v>
      </c>
      <c r="M272" s="566">
        <v>1946.932</v>
      </c>
    </row>
    <row r="273" spans="1:13" x14ac:dyDescent="0.2">
      <c r="A273" s="566" t="s">
        <v>1189</v>
      </c>
      <c r="B273" s="566">
        <v>25.588999999999999</v>
      </c>
      <c r="C273" s="566">
        <v>4804.5810000000001</v>
      </c>
      <c r="D273" s="566">
        <v>1414.075</v>
      </c>
      <c r="E273" s="566">
        <v>6244.2449999999999</v>
      </c>
      <c r="F273" s="566">
        <v>6.4</v>
      </c>
      <c r="G273" s="566">
        <v>59.542999999999999</v>
      </c>
      <c r="H273" s="566">
        <v>640</v>
      </c>
      <c r="I273" s="566">
        <v>705.94299999999998</v>
      </c>
      <c r="J273" s="566">
        <v>6950.1880000000001</v>
      </c>
      <c r="K273" s="566">
        <v>3193.4229999999998</v>
      </c>
      <c r="L273" s="566">
        <v>7212.2290000000003</v>
      </c>
      <c r="M273" s="566">
        <v>17355.841</v>
      </c>
    </row>
    <row r="274" spans="1:13" x14ac:dyDescent="0.2">
      <c r="A274" s="566" t="s">
        <v>1190</v>
      </c>
      <c r="B274" s="566">
        <v>2.738</v>
      </c>
      <c r="C274" s="566">
        <v>849.13</v>
      </c>
      <c r="D274" s="566">
        <v>147.572</v>
      </c>
      <c r="E274" s="566">
        <v>999.44</v>
      </c>
      <c r="F274" s="566">
        <v>0.57799999999999996</v>
      </c>
      <c r="G274" s="566">
        <v>5.2060000000000004</v>
      </c>
      <c r="H274" s="566">
        <v>46.712000000000003</v>
      </c>
      <c r="I274" s="566">
        <v>52.496000000000002</v>
      </c>
      <c r="J274" s="566">
        <v>1051.9359999999999</v>
      </c>
      <c r="K274" s="566">
        <v>319.96899999999999</v>
      </c>
      <c r="L274" s="566">
        <v>728.36300000000006</v>
      </c>
      <c r="M274" s="566">
        <v>2100.2669999999998</v>
      </c>
    </row>
    <row r="275" spans="1:13" x14ac:dyDescent="0.2">
      <c r="A275" s="566" t="s">
        <v>1191</v>
      </c>
      <c r="B275" s="566">
        <v>2.6549999999999998</v>
      </c>
      <c r="C275" s="566">
        <v>785.53</v>
      </c>
      <c r="D275" s="566">
        <v>141.14699999999999</v>
      </c>
      <c r="E275" s="566">
        <v>929.33199999999999</v>
      </c>
      <c r="F275" s="566">
        <v>0.52200000000000002</v>
      </c>
      <c r="G275" s="566">
        <v>4.702</v>
      </c>
      <c r="H275" s="566">
        <v>42.192</v>
      </c>
      <c r="I275" s="566">
        <v>47.414999999999999</v>
      </c>
      <c r="J275" s="566">
        <v>976.74699999999996</v>
      </c>
      <c r="K275" s="566">
        <v>284.59399999999999</v>
      </c>
      <c r="L275" s="566">
        <v>610.51099999999997</v>
      </c>
      <c r="M275" s="566">
        <v>1871.8520000000001</v>
      </c>
    </row>
    <row r="276" spans="1:13" x14ac:dyDescent="0.2">
      <c r="A276" s="566" t="s">
        <v>1192</v>
      </c>
      <c r="B276" s="566">
        <v>2.1259999999999999</v>
      </c>
      <c r="C276" s="566">
        <v>718.69399999999996</v>
      </c>
      <c r="D276" s="566">
        <v>147.80799999999999</v>
      </c>
      <c r="E276" s="566">
        <v>868.62800000000004</v>
      </c>
      <c r="F276" s="566">
        <v>0.57799999999999996</v>
      </c>
      <c r="G276" s="566">
        <v>5.2060000000000004</v>
      </c>
      <c r="H276" s="566">
        <v>46.712000000000003</v>
      </c>
      <c r="I276" s="566">
        <v>52.496000000000002</v>
      </c>
      <c r="J276" s="566">
        <v>921.12400000000002</v>
      </c>
      <c r="K276" s="566">
        <v>283.38900000000001</v>
      </c>
      <c r="L276" s="566">
        <v>636.85</v>
      </c>
      <c r="M276" s="566">
        <v>1841.3630000000001</v>
      </c>
    </row>
    <row r="277" spans="1:13" x14ac:dyDescent="0.2">
      <c r="A277" s="566" t="s">
        <v>1193</v>
      </c>
      <c r="B277" s="566">
        <v>2.5390000000000001</v>
      </c>
      <c r="C277" s="566">
        <v>459.50599999999997</v>
      </c>
      <c r="D277" s="566">
        <v>116.684</v>
      </c>
      <c r="E277" s="566">
        <v>578.73</v>
      </c>
      <c r="F277" s="566">
        <v>0.55900000000000005</v>
      </c>
      <c r="G277" s="566">
        <v>5.0380000000000003</v>
      </c>
      <c r="H277" s="566">
        <v>45.204999999999998</v>
      </c>
      <c r="I277" s="566">
        <v>50.802</v>
      </c>
      <c r="J277" s="566">
        <v>629.53200000000004</v>
      </c>
      <c r="K277" s="566">
        <v>237.80500000000001</v>
      </c>
      <c r="L277" s="566">
        <v>514.38400000000001</v>
      </c>
      <c r="M277" s="566">
        <v>1381.721</v>
      </c>
    </row>
    <row r="278" spans="1:13" x14ac:dyDescent="0.2">
      <c r="A278" s="566" t="s">
        <v>1194</v>
      </c>
      <c r="B278" s="566">
        <v>1.3360000000000001</v>
      </c>
      <c r="C278" s="566">
        <v>237.161</v>
      </c>
      <c r="D278" s="566">
        <v>103.76</v>
      </c>
      <c r="E278" s="566">
        <v>342.25700000000001</v>
      </c>
      <c r="F278" s="566">
        <v>0.57799999999999996</v>
      </c>
      <c r="G278" s="566">
        <v>5.2060000000000004</v>
      </c>
      <c r="H278" s="566">
        <v>46.712000000000003</v>
      </c>
      <c r="I278" s="566">
        <v>52.496000000000002</v>
      </c>
      <c r="J278" s="566">
        <v>394.75299999999999</v>
      </c>
      <c r="K278" s="566">
        <v>217.95</v>
      </c>
      <c r="L278" s="566">
        <v>509.17200000000003</v>
      </c>
      <c r="M278" s="566">
        <v>1121.875</v>
      </c>
    </row>
    <row r="279" spans="1:13" x14ac:dyDescent="0.2">
      <c r="A279" s="566" t="s">
        <v>1195</v>
      </c>
      <c r="B279" s="566">
        <v>1.7310000000000001</v>
      </c>
      <c r="C279" s="566">
        <v>167.01300000000001</v>
      </c>
      <c r="D279" s="566">
        <v>102.88800000000001</v>
      </c>
      <c r="E279" s="566">
        <v>271.63099999999997</v>
      </c>
      <c r="F279" s="566">
        <v>0.55900000000000005</v>
      </c>
      <c r="G279" s="566">
        <v>5.0380000000000003</v>
      </c>
      <c r="H279" s="566">
        <v>45.204999999999998</v>
      </c>
      <c r="I279" s="566">
        <v>50.802</v>
      </c>
      <c r="J279" s="566">
        <v>322.43299999999999</v>
      </c>
      <c r="K279" s="566">
        <v>261.31099999999998</v>
      </c>
      <c r="L279" s="566">
        <v>625.98400000000004</v>
      </c>
      <c r="M279" s="566">
        <v>1209.729</v>
      </c>
    </row>
    <row r="280" spans="1:13" x14ac:dyDescent="0.2">
      <c r="A280" s="566" t="s">
        <v>1196</v>
      </c>
      <c r="B280" s="566">
        <v>1.756</v>
      </c>
      <c r="C280" s="566">
        <v>132.48099999999999</v>
      </c>
      <c r="D280" s="566">
        <v>107.81100000000001</v>
      </c>
      <c r="E280" s="566">
        <v>242.048</v>
      </c>
      <c r="F280" s="566">
        <v>0.57799999999999996</v>
      </c>
      <c r="G280" s="566">
        <v>5.2060000000000004</v>
      </c>
      <c r="H280" s="566">
        <v>46.712000000000003</v>
      </c>
      <c r="I280" s="566">
        <v>52.496000000000002</v>
      </c>
      <c r="J280" s="566">
        <v>294.54399999999998</v>
      </c>
      <c r="K280" s="566">
        <v>344.84</v>
      </c>
      <c r="L280" s="566">
        <v>827.601</v>
      </c>
      <c r="M280" s="566">
        <v>1466.9849999999999</v>
      </c>
    </row>
    <row r="281" spans="1:13" x14ac:dyDescent="0.2">
      <c r="A281" s="566" t="s">
        <v>1197</v>
      </c>
      <c r="B281" s="566">
        <v>1.58</v>
      </c>
      <c r="C281" s="566">
        <v>122.92100000000001</v>
      </c>
      <c r="D281" s="566">
        <v>114.358</v>
      </c>
      <c r="E281" s="566">
        <v>238.858</v>
      </c>
      <c r="F281" s="566">
        <v>0.57799999999999996</v>
      </c>
      <c r="G281" s="566">
        <v>5.2060000000000004</v>
      </c>
      <c r="H281" s="566">
        <v>46.712000000000003</v>
      </c>
      <c r="I281" s="566">
        <v>52.496000000000002</v>
      </c>
      <c r="J281" s="566">
        <v>291.35399999999998</v>
      </c>
      <c r="K281" s="566">
        <v>348.78300000000002</v>
      </c>
      <c r="L281" s="566">
        <v>814.71699999999998</v>
      </c>
      <c r="M281" s="566">
        <v>1454.854</v>
      </c>
    </row>
    <row r="282" spans="1:13" x14ac:dyDescent="0.2">
      <c r="A282" s="566" t="s">
        <v>1198</v>
      </c>
      <c r="B282" s="566">
        <v>1.1930000000000001</v>
      </c>
      <c r="C282" s="566">
        <v>144.57499999999999</v>
      </c>
      <c r="D282" s="566">
        <v>108.188</v>
      </c>
      <c r="E282" s="566">
        <v>253.95599999999999</v>
      </c>
      <c r="F282" s="566">
        <v>0.55900000000000005</v>
      </c>
      <c r="G282" s="566">
        <v>5.0380000000000003</v>
      </c>
      <c r="H282" s="566">
        <v>45.204999999999998</v>
      </c>
      <c r="I282" s="566">
        <v>50.802</v>
      </c>
      <c r="J282" s="566">
        <v>304.75799999999998</v>
      </c>
      <c r="K282" s="566">
        <v>303.39600000000002</v>
      </c>
      <c r="L282" s="566">
        <v>621.70100000000002</v>
      </c>
      <c r="M282" s="566">
        <v>1229.854</v>
      </c>
    </row>
    <row r="283" spans="1:13" x14ac:dyDescent="0.2">
      <c r="A283" s="566" t="s">
        <v>1199</v>
      </c>
      <c r="B283" s="566">
        <v>1.599</v>
      </c>
      <c r="C283" s="566">
        <v>259.78800000000001</v>
      </c>
      <c r="D283" s="566">
        <v>94.302000000000007</v>
      </c>
      <c r="E283" s="566">
        <v>355.68900000000002</v>
      </c>
      <c r="F283" s="566">
        <v>0.57799999999999996</v>
      </c>
      <c r="G283" s="566">
        <v>5.2060000000000004</v>
      </c>
      <c r="H283" s="566">
        <v>46.712000000000003</v>
      </c>
      <c r="I283" s="566">
        <v>52.496000000000002</v>
      </c>
      <c r="J283" s="566">
        <v>408.185</v>
      </c>
      <c r="K283" s="566">
        <v>244.846</v>
      </c>
      <c r="L283" s="566">
        <v>535.93600000000004</v>
      </c>
      <c r="M283" s="566">
        <v>1188.9659999999999</v>
      </c>
    </row>
    <row r="284" spans="1:13" x14ac:dyDescent="0.2">
      <c r="A284" s="566" t="s">
        <v>1200</v>
      </c>
      <c r="B284" s="566">
        <v>2.6859999999999999</v>
      </c>
      <c r="C284" s="566">
        <v>466.99099999999999</v>
      </c>
      <c r="D284" s="566">
        <v>113.94199999999999</v>
      </c>
      <c r="E284" s="566">
        <v>583.61900000000003</v>
      </c>
      <c r="F284" s="566">
        <v>0.55900000000000005</v>
      </c>
      <c r="G284" s="566">
        <v>5.0380000000000003</v>
      </c>
      <c r="H284" s="566">
        <v>45.204999999999998</v>
      </c>
      <c r="I284" s="566">
        <v>50.802</v>
      </c>
      <c r="J284" s="566">
        <v>634.42100000000005</v>
      </c>
      <c r="K284" s="566">
        <v>248.10900000000001</v>
      </c>
      <c r="L284" s="566">
        <v>566.86800000000005</v>
      </c>
      <c r="M284" s="566">
        <v>1449.3989999999999</v>
      </c>
    </row>
    <row r="285" spans="1:13" x14ac:dyDescent="0.2">
      <c r="A285" s="566" t="s">
        <v>1201</v>
      </c>
      <c r="B285" s="566">
        <v>3.81</v>
      </c>
      <c r="C285" s="566">
        <v>720.25900000000001</v>
      </c>
      <c r="D285" s="566">
        <v>140.52799999999999</v>
      </c>
      <c r="E285" s="566">
        <v>864.59699999999998</v>
      </c>
      <c r="F285" s="566">
        <v>0.57799999999999996</v>
      </c>
      <c r="G285" s="566">
        <v>5.2060000000000004</v>
      </c>
      <c r="H285" s="566">
        <v>46.712000000000003</v>
      </c>
      <c r="I285" s="566">
        <v>52.496000000000002</v>
      </c>
      <c r="J285" s="566">
        <v>917.09199999999998</v>
      </c>
      <c r="K285" s="566">
        <v>299.20100000000002</v>
      </c>
      <c r="L285" s="566">
        <v>686.54399999999998</v>
      </c>
      <c r="M285" s="566">
        <v>1902.838</v>
      </c>
    </row>
    <row r="286" spans="1:13" x14ac:dyDescent="0.2">
      <c r="A286" s="566" t="s">
        <v>1202</v>
      </c>
      <c r="B286" s="566">
        <v>25.748999999999999</v>
      </c>
      <c r="C286" s="566">
        <v>5063.2979999999998</v>
      </c>
      <c r="D286" s="566">
        <v>1438.989</v>
      </c>
      <c r="E286" s="566">
        <v>6528.0360000000001</v>
      </c>
      <c r="F286" s="566">
        <v>6.8</v>
      </c>
      <c r="G286" s="566">
        <v>61.292000000000002</v>
      </c>
      <c r="H286" s="566">
        <v>550</v>
      </c>
      <c r="I286" s="566">
        <v>618.09199999999998</v>
      </c>
      <c r="J286" s="566">
        <v>7146.1289999999999</v>
      </c>
      <c r="K286" s="566">
        <v>3394.192</v>
      </c>
      <c r="L286" s="566">
        <v>7677.3670000000002</v>
      </c>
      <c r="M286" s="566">
        <v>18217.687999999998</v>
      </c>
    </row>
    <row r="287" spans="1:13" x14ac:dyDescent="0.2">
      <c r="A287" s="566" t="s">
        <v>1203</v>
      </c>
      <c r="B287" s="566">
        <v>2.96</v>
      </c>
      <c r="C287" s="566">
        <v>974.93799999999999</v>
      </c>
      <c r="D287" s="566">
        <v>165.01400000000001</v>
      </c>
      <c r="E287" s="566">
        <v>1142.912</v>
      </c>
      <c r="F287" s="566">
        <v>0.52700000000000002</v>
      </c>
      <c r="G287" s="566">
        <v>5.3579999999999997</v>
      </c>
      <c r="H287" s="566">
        <v>44.164000000000001</v>
      </c>
      <c r="I287" s="566">
        <v>50.048999999999999</v>
      </c>
      <c r="J287" s="566">
        <v>1192.961</v>
      </c>
      <c r="K287" s="566">
        <v>354.089</v>
      </c>
      <c r="L287" s="566">
        <v>796.97199999999998</v>
      </c>
      <c r="M287" s="566">
        <v>2344.0219999999999</v>
      </c>
    </row>
    <row r="288" spans="1:13" x14ac:dyDescent="0.2">
      <c r="A288" s="566" t="s">
        <v>1204</v>
      </c>
      <c r="B288" s="566">
        <v>2.3199999999999998</v>
      </c>
      <c r="C288" s="566">
        <v>862.04300000000001</v>
      </c>
      <c r="D288" s="566">
        <v>143.221</v>
      </c>
      <c r="E288" s="566">
        <v>1007.583</v>
      </c>
      <c r="F288" s="566">
        <v>0.47599999999999998</v>
      </c>
      <c r="G288" s="566">
        <v>4.8390000000000004</v>
      </c>
      <c r="H288" s="566">
        <v>39.89</v>
      </c>
      <c r="I288" s="566">
        <v>45.204999999999998</v>
      </c>
      <c r="J288" s="566">
        <v>1052.788</v>
      </c>
      <c r="K288" s="566">
        <v>305.95400000000001</v>
      </c>
      <c r="L288" s="566">
        <v>625.34900000000005</v>
      </c>
      <c r="M288" s="566">
        <v>1984.0909999999999</v>
      </c>
    </row>
    <row r="289" spans="1:13" x14ac:dyDescent="0.2">
      <c r="A289" s="566" t="s">
        <v>1205</v>
      </c>
      <c r="B289" s="566">
        <v>1.708</v>
      </c>
      <c r="C289" s="566">
        <v>645.64300000000003</v>
      </c>
      <c r="D289" s="566">
        <v>130.124</v>
      </c>
      <c r="E289" s="566">
        <v>777.47500000000002</v>
      </c>
      <c r="F289" s="566">
        <v>0.52700000000000002</v>
      </c>
      <c r="G289" s="566">
        <v>5.3579999999999997</v>
      </c>
      <c r="H289" s="566">
        <v>44.164000000000001</v>
      </c>
      <c r="I289" s="566">
        <v>50.048999999999999</v>
      </c>
      <c r="J289" s="566">
        <v>827.524</v>
      </c>
      <c r="K289" s="566">
        <v>272.68900000000002</v>
      </c>
      <c r="L289" s="566">
        <v>609.16600000000005</v>
      </c>
      <c r="M289" s="566">
        <v>1709.38</v>
      </c>
    </row>
    <row r="290" spans="1:13" x14ac:dyDescent="0.2">
      <c r="A290" s="566" t="s">
        <v>1206</v>
      </c>
      <c r="B290" s="566">
        <v>1.577</v>
      </c>
      <c r="C290" s="566">
        <v>401.24200000000002</v>
      </c>
      <c r="D290" s="566">
        <v>102.38800000000001</v>
      </c>
      <c r="E290" s="566">
        <v>505.20699999999999</v>
      </c>
      <c r="F290" s="566">
        <v>0.51</v>
      </c>
      <c r="G290" s="566">
        <v>5.1849999999999996</v>
      </c>
      <c r="H290" s="566">
        <v>42.74</v>
      </c>
      <c r="I290" s="566">
        <v>48.433999999999997</v>
      </c>
      <c r="J290" s="566">
        <v>553.64099999999996</v>
      </c>
      <c r="K290" s="566">
        <v>237.14099999999999</v>
      </c>
      <c r="L290" s="566">
        <v>517.65599999999995</v>
      </c>
      <c r="M290" s="566">
        <v>1308.4380000000001</v>
      </c>
    </row>
    <row r="291" spans="1:13" x14ac:dyDescent="0.2">
      <c r="A291" s="566" t="s">
        <v>1207</v>
      </c>
      <c r="B291" s="566">
        <v>1.159</v>
      </c>
      <c r="C291" s="566">
        <v>252.405</v>
      </c>
      <c r="D291" s="566">
        <v>98.927999999999997</v>
      </c>
      <c r="E291" s="566">
        <v>352.49200000000002</v>
      </c>
      <c r="F291" s="566">
        <v>0.52700000000000002</v>
      </c>
      <c r="G291" s="566">
        <v>5.3579999999999997</v>
      </c>
      <c r="H291" s="566">
        <v>44.164000000000001</v>
      </c>
      <c r="I291" s="566">
        <v>50.048999999999999</v>
      </c>
      <c r="J291" s="566">
        <v>402.541</v>
      </c>
      <c r="K291" s="566">
        <v>229.18299999999999</v>
      </c>
      <c r="L291" s="566">
        <v>536.14300000000003</v>
      </c>
      <c r="M291" s="566">
        <v>1167.867</v>
      </c>
    </row>
    <row r="292" spans="1:13" x14ac:dyDescent="0.2">
      <c r="A292" s="566" t="s">
        <v>1208</v>
      </c>
      <c r="B292" s="566">
        <v>1.38</v>
      </c>
      <c r="C292" s="566">
        <v>157.95500000000001</v>
      </c>
      <c r="D292" s="566">
        <v>94.081999999999994</v>
      </c>
      <c r="E292" s="566">
        <v>253.41800000000001</v>
      </c>
      <c r="F292" s="566">
        <v>0.51</v>
      </c>
      <c r="G292" s="566">
        <v>5.1849999999999996</v>
      </c>
      <c r="H292" s="566">
        <v>42.74</v>
      </c>
      <c r="I292" s="566">
        <v>48.433999999999997</v>
      </c>
      <c r="J292" s="566">
        <v>301.85199999999998</v>
      </c>
      <c r="K292" s="566">
        <v>286.91899999999998</v>
      </c>
      <c r="L292" s="566">
        <v>691.03099999999995</v>
      </c>
      <c r="M292" s="566">
        <v>1279.8009999999999</v>
      </c>
    </row>
    <row r="293" spans="1:13" x14ac:dyDescent="0.2">
      <c r="A293" s="566" t="s">
        <v>1209</v>
      </c>
      <c r="B293" s="566">
        <v>1.58</v>
      </c>
      <c r="C293" s="566">
        <v>129.66800000000001</v>
      </c>
      <c r="D293" s="566">
        <v>93.376999999999995</v>
      </c>
      <c r="E293" s="566">
        <v>224.625</v>
      </c>
      <c r="F293" s="566">
        <v>0.52700000000000002</v>
      </c>
      <c r="G293" s="566">
        <v>5.3579999999999997</v>
      </c>
      <c r="H293" s="566">
        <v>44.164000000000001</v>
      </c>
      <c r="I293" s="566">
        <v>50.048999999999999</v>
      </c>
      <c r="J293" s="566">
        <v>274.67399999999998</v>
      </c>
      <c r="K293" s="566">
        <v>353.48899999999998</v>
      </c>
      <c r="L293" s="566">
        <v>811.88199999999995</v>
      </c>
      <c r="M293" s="566">
        <v>1440.0450000000001</v>
      </c>
    </row>
    <row r="294" spans="1:13" x14ac:dyDescent="0.2">
      <c r="A294" s="566" t="s">
        <v>1210</v>
      </c>
      <c r="B294" s="566">
        <v>1.3580000000000001</v>
      </c>
      <c r="C294" s="566">
        <v>124.77800000000001</v>
      </c>
      <c r="D294" s="566">
        <v>103.21899999999999</v>
      </c>
      <c r="E294" s="566">
        <v>229.35499999999999</v>
      </c>
      <c r="F294" s="566">
        <v>0.52700000000000002</v>
      </c>
      <c r="G294" s="566">
        <v>5.3579999999999997</v>
      </c>
      <c r="H294" s="566">
        <v>44.164000000000001</v>
      </c>
      <c r="I294" s="566">
        <v>50.048999999999999</v>
      </c>
      <c r="J294" s="566">
        <v>279.40300000000002</v>
      </c>
      <c r="K294" s="566">
        <v>330.08699999999999</v>
      </c>
      <c r="L294" s="566">
        <v>760.93399999999997</v>
      </c>
      <c r="M294" s="566">
        <v>1370.424</v>
      </c>
    </row>
    <row r="295" spans="1:13" x14ac:dyDescent="0.2">
      <c r="A295" s="566" t="s">
        <v>1211</v>
      </c>
      <c r="B295" s="566">
        <v>0.998</v>
      </c>
      <c r="C295" s="566">
        <v>133.31700000000001</v>
      </c>
      <c r="D295" s="566">
        <v>102.54300000000001</v>
      </c>
      <c r="E295" s="566">
        <v>236.85900000000001</v>
      </c>
      <c r="F295" s="566">
        <v>0.51</v>
      </c>
      <c r="G295" s="566">
        <v>5.1849999999999996</v>
      </c>
      <c r="H295" s="566">
        <v>42.74</v>
      </c>
      <c r="I295" s="566">
        <v>48.433999999999997</v>
      </c>
      <c r="J295" s="566">
        <v>285.29300000000001</v>
      </c>
      <c r="K295" s="566">
        <v>291.20999999999998</v>
      </c>
      <c r="L295" s="566">
        <v>601.53599999999994</v>
      </c>
      <c r="M295" s="566">
        <v>1178.039</v>
      </c>
    </row>
    <row r="296" spans="1:13" x14ac:dyDescent="0.2">
      <c r="A296" s="566" t="s">
        <v>1212</v>
      </c>
      <c r="B296" s="566">
        <v>1.17</v>
      </c>
      <c r="C296" s="566">
        <v>225.52699999999999</v>
      </c>
      <c r="D296" s="566">
        <v>113.081</v>
      </c>
      <c r="E296" s="566">
        <v>339.77800000000002</v>
      </c>
      <c r="F296" s="566">
        <v>0.52700000000000002</v>
      </c>
      <c r="G296" s="566">
        <v>5.3579999999999997</v>
      </c>
      <c r="H296" s="566">
        <v>44.164000000000001</v>
      </c>
      <c r="I296" s="566">
        <v>50.048999999999999</v>
      </c>
      <c r="J296" s="566">
        <v>389.82600000000002</v>
      </c>
      <c r="K296" s="566">
        <v>244.64699999999999</v>
      </c>
      <c r="L296" s="566">
        <v>535.13699999999994</v>
      </c>
      <c r="M296" s="566">
        <v>1169.6099999999999</v>
      </c>
    </row>
    <row r="297" spans="1:13" x14ac:dyDescent="0.2">
      <c r="A297" s="566" t="s">
        <v>1213</v>
      </c>
      <c r="B297" s="566">
        <v>1.8740000000000001</v>
      </c>
      <c r="C297" s="566">
        <v>400.37900000000002</v>
      </c>
      <c r="D297" s="566">
        <v>116.68600000000001</v>
      </c>
      <c r="E297" s="566">
        <v>518.94000000000005</v>
      </c>
      <c r="F297" s="566">
        <v>0.51</v>
      </c>
      <c r="G297" s="566">
        <v>5.1849999999999996</v>
      </c>
      <c r="H297" s="566">
        <v>42.74</v>
      </c>
      <c r="I297" s="566">
        <v>48.433999999999997</v>
      </c>
      <c r="J297" s="566">
        <v>567.37400000000002</v>
      </c>
      <c r="K297" s="566">
        <v>242.559</v>
      </c>
      <c r="L297" s="566">
        <v>544.29300000000001</v>
      </c>
      <c r="M297" s="566">
        <v>1354.2260000000001</v>
      </c>
    </row>
    <row r="298" spans="1:13" x14ac:dyDescent="0.2">
      <c r="A298" s="566" t="s">
        <v>1214</v>
      </c>
      <c r="B298" s="566">
        <v>2.7589999999999999</v>
      </c>
      <c r="C298" s="566">
        <v>652.79399999999998</v>
      </c>
      <c r="D298" s="566">
        <v>145.738</v>
      </c>
      <c r="E298" s="566">
        <v>801.29100000000005</v>
      </c>
      <c r="F298" s="566">
        <v>0.52700000000000002</v>
      </c>
      <c r="G298" s="566">
        <v>5.3579999999999997</v>
      </c>
      <c r="H298" s="566">
        <v>44.164000000000001</v>
      </c>
      <c r="I298" s="566">
        <v>50.048999999999999</v>
      </c>
      <c r="J298" s="566">
        <v>851.34</v>
      </c>
      <c r="K298" s="566">
        <v>292.97300000000001</v>
      </c>
      <c r="L298" s="566">
        <v>659.88099999999997</v>
      </c>
      <c r="M298" s="566">
        <v>1804.194</v>
      </c>
    </row>
    <row r="299" spans="1:13" x14ac:dyDescent="0.2">
      <c r="A299" s="566" t="s">
        <v>1215</v>
      </c>
      <c r="B299" s="566">
        <v>20.844999999999999</v>
      </c>
      <c r="C299" s="566">
        <v>4959.84</v>
      </c>
      <c r="D299" s="566">
        <v>1408.4010000000001</v>
      </c>
      <c r="E299" s="566">
        <v>6389.085</v>
      </c>
      <c r="F299" s="566">
        <v>6.2</v>
      </c>
      <c r="G299" s="566">
        <v>63.082000000000001</v>
      </c>
      <c r="H299" s="566">
        <v>520</v>
      </c>
      <c r="I299" s="566">
        <v>589.28200000000004</v>
      </c>
      <c r="J299" s="566">
        <v>6978.3670000000002</v>
      </c>
      <c r="K299" s="566">
        <v>3440.9389999999999</v>
      </c>
      <c r="L299" s="566">
        <v>7693.1260000000002</v>
      </c>
      <c r="M299" s="566">
        <v>18112.432000000001</v>
      </c>
    </row>
    <row r="300" spans="1:13" x14ac:dyDescent="0.2">
      <c r="A300" s="566" t="s">
        <v>1216</v>
      </c>
      <c r="B300" s="566">
        <v>1.915</v>
      </c>
      <c r="C300" s="566">
        <v>833.13900000000001</v>
      </c>
      <c r="D300" s="566">
        <v>145.79400000000001</v>
      </c>
      <c r="E300" s="566">
        <v>980.84900000000005</v>
      </c>
      <c r="F300" s="566">
        <v>0.56100000000000005</v>
      </c>
      <c r="G300" s="566">
        <v>5.4550000000000001</v>
      </c>
      <c r="H300" s="566">
        <v>44.164000000000001</v>
      </c>
      <c r="I300" s="566">
        <v>50.18</v>
      </c>
      <c r="J300" s="566">
        <v>1031.028</v>
      </c>
      <c r="K300" s="566">
        <v>329.50599999999997</v>
      </c>
      <c r="L300" s="566">
        <v>729.31500000000005</v>
      </c>
      <c r="M300" s="566">
        <v>2089.8490000000002</v>
      </c>
    </row>
    <row r="301" spans="1:13" x14ac:dyDescent="0.2">
      <c r="A301" s="566" t="s">
        <v>1217</v>
      </c>
      <c r="B301" s="566">
        <v>1.7210000000000001</v>
      </c>
      <c r="C301" s="566">
        <v>770.97699999999998</v>
      </c>
      <c r="D301" s="566">
        <v>143.53700000000001</v>
      </c>
      <c r="E301" s="566">
        <v>916.23500000000001</v>
      </c>
      <c r="F301" s="566">
        <v>0.50600000000000001</v>
      </c>
      <c r="G301" s="566">
        <v>4.9269999999999996</v>
      </c>
      <c r="H301" s="566">
        <v>39.89</v>
      </c>
      <c r="I301" s="566">
        <v>45.323</v>
      </c>
      <c r="J301" s="566">
        <v>961.55799999999999</v>
      </c>
      <c r="K301" s="566">
        <v>295.858</v>
      </c>
      <c r="L301" s="566">
        <v>610.96199999999999</v>
      </c>
      <c r="M301" s="566">
        <v>1868.3779999999999</v>
      </c>
    </row>
    <row r="302" spans="1:13" x14ac:dyDescent="0.2">
      <c r="A302" s="566" t="s">
        <v>1218</v>
      </c>
      <c r="B302" s="566">
        <v>1.288</v>
      </c>
      <c r="C302" s="566">
        <v>613.03899999999999</v>
      </c>
      <c r="D302" s="566">
        <v>123.33799999999999</v>
      </c>
      <c r="E302" s="566">
        <v>737.66499999999996</v>
      </c>
      <c r="F302" s="566">
        <v>0.56100000000000005</v>
      </c>
      <c r="G302" s="566">
        <v>5.4550000000000001</v>
      </c>
      <c r="H302" s="566">
        <v>44.164000000000001</v>
      </c>
      <c r="I302" s="566">
        <v>50.18</v>
      </c>
      <c r="J302" s="566">
        <v>787.84500000000003</v>
      </c>
      <c r="K302" s="566">
        <v>271.16899999999998</v>
      </c>
      <c r="L302" s="566">
        <v>601.10299999999995</v>
      </c>
      <c r="M302" s="566">
        <v>1660.117</v>
      </c>
    </row>
    <row r="303" spans="1:13" x14ac:dyDescent="0.2">
      <c r="A303" s="566" t="s">
        <v>1219</v>
      </c>
      <c r="B303" s="566">
        <v>1.349</v>
      </c>
      <c r="C303" s="566">
        <v>428.20100000000002</v>
      </c>
      <c r="D303" s="566">
        <v>111.327</v>
      </c>
      <c r="E303" s="566">
        <v>540.87699999999995</v>
      </c>
      <c r="F303" s="566">
        <v>0.54200000000000004</v>
      </c>
      <c r="G303" s="566">
        <v>5.2789999999999999</v>
      </c>
      <c r="H303" s="566">
        <v>42.74</v>
      </c>
      <c r="I303" s="566">
        <v>48.561</v>
      </c>
      <c r="J303" s="566">
        <v>589.43799999999999</v>
      </c>
      <c r="K303" s="566">
        <v>233.97399999999999</v>
      </c>
      <c r="L303" s="566">
        <v>514.25800000000004</v>
      </c>
      <c r="M303" s="566">
        <v>1337.6690000000001</v>
      </c>
    </row>
    <row r="304" spans="1:13" x14ac:dyDescent="0.2">
      <c r="A304" s="566" t="s">
        <v>1220</v>
      </c>
      <c r="B304" s="566">
        <v>0.874</v>
      </c>
      <c r="C304" s="566">
        <v>265.97199999999998</v>
      </c>
      <c r="D304" s="566">
        <v>98.167000000000002</v>
      </c>
      <c r="E304" s="566">
        <v>365.01400000000001</v>
      </c>
      <c r="F304" s="566">
        <v>0.56100000000000005</v>
      </c>
      <c r="G304" s="566">
        <v>5.4550000000000001</v>
      </c>
      <c r="H304" s="566">
        <v>44.164000000000001</v>
      </c>
      <c r="I304" s="566">
        <v>50.18</v>
      </c>
      <c r="J304" s="566">
        <v>415.19299999999998</v>
      </c>
      <c r="K304" s="566">
        <v>239.119</v>
      </c>
      <c r="L304" s="566">
        <v>561.84900000000005</v>
      </c>
      <c r="M304" s="566">
        <v>1216.1610000000001</v>
      </c>
    </row>
    <row r="305" spans="1:13" x14ac:dyDescent="0.2">
      <c r="A305" s="566" t="s">
        <v>1221</v>
      </c>
      <c r="B305" s="566">
        <v>0.878</v>
      </c>
      <c r="C305" s="566">
        <v>162.233</v>
      </c>
      <c r="D305" s="566">
        <v>94.454999999999998</v>
      </c>
      <c r="E305" s="566">
        <v>257.56599999999997</v>
      </c>
      <c r="F305" s="566">
        <v>0.54200000000000004</v>
      </c>
      <c r="G305" s="566">
        <v>5.2789999999999999</v>
      </c>
      <c r="H305" s="566">
        <v>42.74</v>
      </c>
      <c r="I305" s="566">
        <v>48.561</v>
      </c>
      <c r="J305" s="566">
        <v>306.12599999999998</v>
      </c>
      <c r="K305" s="566">
        <v>287.351</v>
      </c>
      <c r="L305" s="566">
        <v>662.25</v>
      </c>
      <c r="M305" s="566">
        <v>1255.7270000000001</v>
      </c>
    </row>
    <row r="306" spans="1:13" x14ac:dyDescent="0.2">
      <c r="A306" s="566" t="s">
        <v>1222</v>
      </c>
      <c r="B306" s="566">
        <v>0.51700000000000002</v>
      </c>
      <c r="C306" s="566">
        <v>133.47</v>
      </c>
      <c r="D306" s="566">
        <v>86.126999999999995</v>
      </c>
      <c r="E306" s="566">
        <v>220.113</v>
      </c>
      <c r="F306" s="566">
        <v>0.56100000000000005</v>
      </c>
      <c r="G306" s="566">
        <v>5.4550000000000001</v>
      </c>
      <c r="H306" s="566">
        <v>44.164000000000001</v>
      </c>
      <c r="I306" s="566">
        <v>50.18</v>
      </c>
      <c r="J306" s="566">
        <v>270.29300000000001</v>
      </c>
      <c r="K306" s="566">
        <v>354.91800000000001</v>
      </c>
      <c r="L306" s="566">
        <v>868.31700000000001</v>
      </c>
      <c r="M306" s="566">
        <v>1493.528</v>
      </c>
    </row>
    <row r="307" spans="1:13" x14ac:dyDescent="0.2">
      <c r="A307" s="566" t="s">
        <v>1223</v>
      </c>
      <c r="B307" s="566">
        <v>1.109</v>
      </c>
      <c r="C307" s="566">
        <v>116.877</v>
      </c>
      <c r="D307" s="566">
        <v>91.707999999999998</v>
      </c>
      <c r="E307" s="566">
        <v>209.69499999999999</v>
      </c>
      <c r="F307" s="566">
        <v>0.56100000000000005</v>
      </c>
      <c r="G307" s="566">
        <v>5.4550000000000001</v>
      </c>
      <c r="H307" s="566">
        <v>44.164000000000001</v>
      </c>
      <c r="I307" s="566">
        <v>50.18</v>
      </c>
      <c r="J307" s="566">
        <v>259.87400000000002</v>
      </c>
      <c r="K307" s="566">
        <v>392.05</v>
      </c>
      <c r="L307" s="566">
        <v>940.99699999999996</v>
      </c>
      <c r="M307" s="566">
        <v>1592.922</v>
      </c>
    </row>
    <row r="308" spans="1:13" x14ac:dyDescent="0.2">
      <c r="A308" s="566" t="s">
        <v>1224</v>
      </c>
      <c r="B308" s="566">
        <v>1.5680000000000001</v>
      </c>
      <c r="C308" s="566">
        <v>136.792</v>
      </c>
      <c r="D308" s="566">
        <v>94.445999999999998</v>
      </c>
      <c r="E308" s="566">
        <v>232.80600000000001</v>
      </c>
      <c r="F308" s="566">
        <v>0.54200000000000004</v>
      </c>
      <c r="G308" s="566">
        <v>5.2789999999999999</v>
      </c>
      <c r="H308" s="566">
        <v>42.74</v>
      </c>
      <c r="I308" s="566">
        <v>48.561</v>
      </c>
      <c r="J308" s="566">
        <v>281.36700000000002</v>
      </c>
      <c r="K308" s="566">
        <v>320.387</v>
      </c>
      <c r="L308" s="566">
        <v>662.05600000000004</v>
      </c>
      <c r="M308" s="566">
        <v>1263.81</v>
      </c>
    </row>
    <row r="309" spans="1:13" x14ac:dyDescent="0.2">
      <c r="A309" s="566" t="s">
        <v>1225</v>
      </c>
      <c r="B309" s="566">
        <v>1.0129999999999999</v>
      </c>
      <c r="C309" s="566">
        <v>220.87100000000001</v>
      </c>
      <c r="D309" s="566">
        <v>103.381</v>
      </c>
      <c r="E309" s="566">
        <v>325.26499999999999</v>
      </c>
      <c r="F309" s="566">
        <v>0.56100000000000005</v>
      </c>
      <c r="G309" s="566">
        <v>5.4550000000000001</v>
      </c>
      <c r="H309" s="566">
        <v>44.164000000000001</v>
      </c>
      <c r="I309" s="566">
        <v>50.18</v>
      </c>
      <c r="J309" s="566">
        <v>375.44400000000002</v>
      </c>
      <c r="K309" s="566">
        <v>254.89099999999999</v>
      </c>
      <c r="L309" s="566">
        <v>563.81700000000001</v>
      </c>
      <c r="M309" s="566">
        <v>1194.153</v>
      </c>
    </row>
    <row r="310" spans="1:13" x14ac:dyDescent="0.2">
      <c r="A310" s="566" t="s">
        <v>1226</v>
      </c>
      <c r="B310" s="566">
        <v>2.1459999999999999</v>
      </c>
      <c r="C310" s="566">
        <v>499.02</v>
      </c>
      <c r="D310" s="566">
        <v>124.544</v>
      </c>
      <c r="E310" s="566">
        <v>625.71</v>
      </c>
      <c r="F310" s="566">
        <v>0.54200000000000004</v>
      </c>
      <c r="G310" s="566">
        <v>5.2789999999999999</v>
      </c>
      <c r="H310" s="566">
        <v>42.74</v>
      </c>
      <c r="I310" s="566">
        <v>48.561</v>
      </c>
      <c r="J310" s="566">
        <v>674.27</v>
      </c>
      <c r="K310" s="566">
        <v>262.47300000000001</v>
      </c>
      <c r="L310" s="566">
        <v>589.24</v>
      </c>
      <c r="M310" s="566">
        <v>1525.9839999999999</v>
      </c>
    </row>
    <row r="311" spans="1:13" x14ac:dyDescent="0.2">
      <c r="A311" s="566" t="s">
        <v>1227</v>
      </c>
      <c r="B311" s="566">
        <v>3.0739999999999998</v>
      </c>
      <c r="C311" s="566">
        <v>773.99099999999999</v>
      </c>
      <c r="D311" s="566">
        <v>157.035</v>
      </c>
      <c r="E311" s="566">
        <v>934.1</v>
      </c>
      <c r="F311" s="566">
        <v>0.56100000000000005</v>
      </c>
      <c r="G311" s="566">
        <v>5.4550000000000001</v>
      </c>
      <c r="H311" s="566">
        <v>44.164000000000001</v>
      </c>
      <c r="I311" s="566">
        <v>50.18</v>
      </c>
      <c r="J311" s="566">
        <v>984.279</v>
      </c>
      <c r="K311" s="566">
        <v>315.31700000000001</v>
      </c>
      <c r="L311" s="566">
        <v>726.88499999999999</v>
      </c>
      <c r="M311" s="566">
        <v>2026.481</v>
      </c>
    </row>
    <row r="312" spans="1:13" x14ac:dyDescent="0.2">
      <c r="A312" s="566" t="s">
        <v>1228</v>
      </c>
      <c r="B312" s="566">
        <v>17.451000000000001</v>
      </c>
      <c r="C312" s="566">
        <v>4954.1890000000003</v>
      </c>
      <c r="D312" s="566">
        <v>1373.8589999999999</v>
      </c>
      <c r="E312" s="566">
        <v>6345.4989999999998</v>
      </c>
      <c r="F312" s="566">
        <v>6.6</v>
      </c>
      <c r="G312" s="566">
        <v>64.224000000000004</v>
      </c>
      <c r="H312" s="566">
        <v>520</v>
      </c>
      <c r="I312" s="566">
        <v>590.82399999999996</v>
      </c>
      <c r="J312" s="566">
        <v>6936.3230000000003</v>
      </c>
      <c r="K312" s="566">
        <v>3557.0149999999999</v>
      </c>
      <c r="L312" s="566">
        <v>8025.625</v>
      </c>
      <c r="M312" s="566">
        <v>18518.963</v>
      </c>
    </row>
    <row r="313" spans="1:13" x14ac:dyDescent="0.2">
      <c r="A313" s="566" t="s">
        <v>1229</v>
      </c>
      <c r="B313" s="566">
        <v>1.9259999999999999</v>
      </c>
      <c r="C313" s="566">
        <v>953.947</v>
      </c>
      <c r="D313" s="566">
        <v>166.91300000000001</v>
      </c>
      <c r="E313" s="566">
        <v>1122.7850000000001</v>
      </c>
      <c r="F313" s="566">
        <v>0.59299999999999997</v>
      </c>
      <c r="G313" s="566">
        <v>5.508</v>
      </c>
      <c r="H313" s="566">
        <v>45.738</v>
      </c>
      <c r="I313" s="566">
        <v>51.838000000000001</v>
      </c>
      <c r="J313" s="566">
        <v>1174.623</v>
      </c>
      <c r="K313" s="566">
        <v>370.613</v>
      </c>
      <c r="L313" s="566">
        <v>817.05399999999997</v>
      </c>
      <c r="M313" s="566">
        <v>2362.2910000000002</v>
      </c>
    </row>
    <row r="314" spans="1:13" x14ac:dyDescent="0.2">
      <c r="A314" s="566" t="s">
        <v>1230</v>
      </c>
      <c r="B314" s="566">
        <v>1.597</v>
      </c>
      <c r="C314" s="566">
        <v>849.19500000000005</v>
      </c>
      <c r="D314" s="566">
        <v>159.29300000000001</v>
      </c>
      <c r="E314" s="566">
        <v>1010.0839999999999</v>
      </c>
      <c r="F314" s="566">
        <v>0.55500000000000005</v>
      </c>
      <c r="G314" s="566">
        <v>5.1520000000000001</v>
      </c>
      <c r="H314" s="566">
        <v>42.786999999999999</v>
      </c>
      <c r="I314" s="566">
        <v>48.494</v>
      </c>
      <c r="J314" s="566">
        <v>1058.578</v>
      </c>
      <c r="K314" s="566">
        <v>327.95299999999997</v>
      </c>
      <c r="L314" s="566">
        <v>689.40200000000004</v>
      </c>
      <c r="M314" s="566">
        <v>2075.9340000000002</v>
      </c>
    </row>
    <row r="315" spans="1:13" x14ac:dyDescent="0.2">
      <c r="A315" s="566" t="s">
        <v>1231</v>
      </c>
      <c r="B315" s="566">
        <v>1.4530000000000001</v>
      </c>
      <c r="C315" s="566">
        <v>720.48699999999997</v>
      </c>
      <c r="D315" s="566">
        <v>138.87</v>
      </c>
      <c r="E315" s="566">
        <v>860.81</v>
      </c>
      <c r="F315" s="566">
        <v>0.59299999999999997</v>
      </c>
      <c r="G315" s="566">
        <v>5.508</v>
      </c>
      <c r="H315" s="566">
        <v>45.738</v>
      </c>
      <c r="I315" s="566">
        <v>51.838000000000001</v>
      </c>
      <c r="J315" s="566">
        <v>912.64800000000002</v>
      </c>
      <c r="K315" s="566">
        <v>296.98099999999999</v>
      </c>
      <c r="L315" s="566">
        <v>658.39599999999996</v>
      </c>
      <c r="M315" s="566">
        <v>1868.0250000000001</v>
      </c>
    </row>
    <row r="316" spans="1:13" x14ac:dyDescent="0.2">
      <c r="A316" s="566" t="s">
        <v>1232</v>
      </c>
      <c r="B316" s="566">
        <v>1.371</v>
      </c>
      <c r="C316" s="566">
        <v>484.02199999999999</v>
      </c>
      <c r="D316" s="566">
        <v>112.218</v>
      </c>
      <c r="E316" s="566">
        <v>597.61099999999999</v>
      </c>
      <c r="F316" s="566">
        <v>0.57399999999999995</v>
      </c>
      <c r="G316" s="566">
        <v>5.33</v>
      </c>
      <c r="H316" s="566">
        <v>44.262</v>
      </c>
      <c r="I316" s="566">
        <v>50.165999999999997</v>
      </c>
      <c r="J316" s="566">
        <v>647.77700000000004</v>
      </c>
      <c r="K316" s="566">
        <v>254.58500000000001</v>
      </c>
      <c r="L316" s="566">
        <v>554.67399999999998</v>
      </c>
      <c r="M316" s="566">
        <v>1457.037</v>
      </c>
    </row>
    <row r="317" spans="1:13" x14ac:dyDescent="0.2">
      <c r="A317" s="566" t="s">
        <v>1233</v>
      </c>
      <c r="B317" s="566">
        <v>1.052</v>
      </c>
      <c r="C317" s="566">
        <v>277.613</v>
      </c>
      <c r="D317" s="566">
        <v>99.768000000000001</v>
      </c>
      <c r="E317" s="566">
        <v>378.43400000000003</v>
      </c>
      <c r="F317" s="566">
        <v>0.59299999999999997</v>
      </c>
      <c r="G317" s="566">
        <v>5.508</v>
      </c>
      <c r="H317" s="566">
        <v>45.738</v>
      </c>
      <c r="I317" s="566">
        <v>51.838000000000001</v>
      </c>
      <c r="J317" s="566">
        <v>430.27199999999999</v>
      </c>
      <c r="K317" s="566">
        <v>254.32599999999999</v>
      </c>
      <c r="L317" s="566">
        <v>622.36400000000003</v>
      </c>
      <c r="M317" s="566">
        <v>1306.963</v>
      </c>
    </row>
    <row r="318" spans="1:13" x14ac:dyDescent="0.2">
      <c r="A318" s="566" t="s">
        <v>1234</v>
      </c>
      <c r="B318" s="566">
        <v>0.89400000000000002</v>
      </c>
      <c r="C318" s="566">
        <v>165.715</v>
      </c>
      <c r="D318" s="566">
        <v>97.230999999999995</v>
      </c>
      <c r="E318" s="566">
        <v>263.83999999999997</v>
      </c>
      <c r="F318" s="566">
        <v>0.57399999999999995</v>
      </c>
      <c r="G318" s="566">
        <v>5.33</v>
      </c>
      <c r="H318" s="566">
        <v>44.262</v>
      </c>
      <c r="I318" s="566">
        <v>50.165999999999997</v>
      </c>
      <c r="J318" s="566">
        <v>314.00599999999997</v>
      </c>
      <c r="K318" s="566">
        <v>310.31099999999998</v>
      </c>
      <c r="L318" s="566">
        <v>727.18799999999999</v>
      </c>
      <c r="M318" s="566">
        <v>1351.5050000000001</v>
      </c>
    </row>
    <row r="319" spans="1:13" x14ac:dyDescent="0.2">
      <c r="A319" s="566" t="s">
        <v>1235</v>
      </c>
      <c r="B319" s="566">
        <v>1.222</v>
      </c>
      <c r="C319" s="566">
        <v>126.983</v>
      </c>
      <c r="D319" s="566">
        <v>92.073999999999998</v>
      </c>
      <c r="E319" s="566">
        <v>220.28</v>
      </c>
      <c r="F319" s="566">
        <v>0.59299999999999997</v>
      </c>
      <c r="G319" s="566">
        <v>5.508</v>
      </c>
      <c r="H319" s="566">
        <v>45.738</v>
      </c>
      <c r="I319" s="566">
        <v>51.838000000000001</v>
      </c>
      <c r="J319" s="566">
        <v>272.11799999999999</v>
      </c>
      <c r="K319" s="566">
        <v>362.1</v>
      </c>
      <c r="L319" s="566">
        <v>863.33299999999997</v>
      </c>
      <c r="M319" s="566">
        <v>1497.5509999999999</v>
      </c>
    </row>
    <row r="320" spans="1:13" x14ac:dyDescent="0.2">
      <c r="A320" s="566" t="s">
        <v>1236</v>
      </c>
      <c r="B320" s="566">
        <v>1.171</v>
      </c>
      <c r="C320" s="566">
        <v>120.818</v>
      </c>
      <c r="D320" s="566">
        <v>97.02</v>
      </c>
      <c r="E320" s="566">
        <v>219.00800000000001</v>
      </c>
      <c r="F320" s="566">
        <v>0.59299999999999997</v>
      </c>
      <c r="G320" s="566">
        <v>5.508</v>
      </c>
      <c r="H320" s="566">
        <v>45.738</v>
      </c>
      <c r="I320" s="566">
        <v>51.838000000000001</v>
      </c>
      <c r="J320" s="566">
        <v>270.846</v>
      </c>
      <c r="K320" s="566">
        <v>360.16199999999998</v>
      </c>
      <c r="L320" s="566">
        <v>840.34</v>
      </c>
      <c r="M320" s="566">
        <v>1471.348</v>
      </c>
    </row>
    <row r="321" spans="1:13" x14ac:dyDescent="0.2">
      <c r="A321" s="566" t="s">
        <v>1237</v>
      </c>
      <c r="B321" s="566">
        <v>0.92400000000000004</v>
      </c>
      <c r="C321" s="566">
        <v>140.46700000000001</v>
      </c>
      <c r="D321" s="566">
        <v>101.95699999999999</v>
      </c>
      <c r="E321" s="566">
        <v>243.34800000000001</v>
      </c>
      <c r="F321" s="566">
        <v>0.57399999999999995</v>
      </c>
      <c r="G321" s="566">
        <v>5.33</v>
      </c>
      <c r="H321" s="566">
        <v>44.262</v>
      </c>
      <c r="I321" s="566">
        <v>50.165999999999997</v>
      </c>
      <c r="J321" s="566">
        <v>293.51400000000001</v>
      </c>
      <c r="K321" s="566">
        <v>312.49</v>
      </c>
      <c r="L321" s="566">
        <v>659.33600000000001</v>
      </c>
      <c r="M321" s="566">
        <v>1265.3399999999999</v>
      </c>
    </row>
    <row r="322" spans="1:13" x14ac:dyDescent="0.2">
      <c r="A322" s="566" t="s">
        <v>1238</v>
      </c>
      <c r="B322" s="566">
        <v>0.94299999999999995</v>
      </c>
      <c r="C322" s="566">
        <v>248.18199999999999</v>
      </c>
      <c r="D322" s="566">
        <v>118.85</v>
      </c>
      <c r="E322" s="566">
        <v>367.976</v>
      </c>
      <c r="F322" s="566">
        <v>0.59299999999999997</v>
      </c>
      <c r="G322" s="566">
        <v>5.508</v>
      </c>
      <c r="H322" s="566">
        <v>45.738</v>
      </c>
      <c r="I322" s="566">
        <v>51.838000000000001</v>
      </c>
      <c r="J322" s="566">
        <v>419.81400000000002</v>
      </c>
      <c r="K322" s="566">
        <v>257.19400000000002</v>
      </c>
      <c r="L322" s="566">
        <v>574.51099999999997</v>
      </c>
      <c r="M322" s="566">
        <v>1251.519</v>
      </c>
    </row>
    <row r="323" spans="1:13" x14ac:dyDescent="0.2">
      <c r="A323" s="566" t="s">
        <v>1239</v>
      </c>
      <c r="B323" s="566">
        <v>1.8320000000000001</v>
      </c>
      <c r="C323" s="566">
        <v>513.65099999999995</v>
      </c>
      <c r="D323" s="566">
        <v>144.529</v>
      </c>
      <c r="E323" s="566">
        <v>660.01199999999994</v>
      </c>
      <c r="F323" s="566">
        <v>0.57399999999999995</v>
      </c>
      <c r="G323" s="566">
        <v>5.33</v>
      </c>
      <c r="H323" s="566">
        <v>44.262</v>
      </c>
      <c r="I323" s="566">
        <v>50.165999999999997</v>
      </c>
      <c r="J323" s="566">
        <v>710.178</v>
      </c>
      <c r="K323" s="566">
        <v>267.00599999999997</v>
      </c>
      <c r="L323" s="566">
        <v>609.63699999999994</v>
      </c>
      <c r="M323" s="566">
        <v>1586.8209999999999</v>
      </c>
    </row>
    <row r="324" spans="1:13" x14ac:dyDescent="0.2">
      <c r="A324" s="566" t="s">
        <v>1240</v>
      </c>
      <c r="B324" s="566">
        <v>2.2000000000000002</v>
      </c>
      <c r="C324" s="566">
        <v>753.87800000000004</v>
      </c>
      <c r="D324" s="566">
        <v>154.797</v>
      </c>
      <c r="E324" s="566">
        <v>910.875</v>
      </c>
      <c r="F324" s="566">
        <v>0.59299999999999997</v>
      </c>
      <c r="G324" s="566">
        <v>5.508</v>
      </c>
      <c r="H324" s="566">
        <v>45.738</v>
      </c>
      <c r="I324" s="566">
        <v>51.838000000000001</v>
      </c>
      <c r="J324" s="566">
        <v>962.71400000000006</v>
      </c>
      <c r="K324" s="566">
        <v>319.81</v>
      </c>
      <c r="L324" s="566">
        <v>722.19100000000003</v>
      </c>
      <c r="M324" s="566">
        <v>2004.7139999999999</v>
      </c>
    </row>
    <row r="325" spans="1:13" x14ac:dyDescent="0.2">
      <c r="A325" s="566" t="s">
        <v>1241</v>
      </c>
      <c r="B325" s="566">
        <v>16.584</v>
      </c>
      <c r="C325" s="566">
        <v>5354.3890000000001</v>
      </c>
      <c r="D325" s="566">
        <v>1483.5229999999999</v>
      </c>
      <c r="E325" s="566">
        <v>6854.4949999999999</v>
      </c>
      <c r="F325" s="566">
        <v>7</v>
      </c>
      <c r="G325" s="566">
        <v>65.028000000000006</v>
      </c>
      <c r="H325" s="566">
        <v>540</v>
      </c>
      <c r="I325" s="566">
        <v>612.02800000000002</v>
      </c>
      <c r="J325" s="566">
        <v>7466.5230000000001</v>
      </c>
      <c r="K325" s="566">
        <v>3693.53</v>
      </c>
      <c r="L325" s="566">
        <v>8344.3359999999993</v>
      </c>
      <c r="M325" s="566">
        <v>19504.388999999999</v>
      </c>
    </row>
    <row r="326" spans="1:13" x14ac:dyDescent="0.2">
      <c r="A326" s="566" t="s">
        <v>1242</v>
      </c>
      <c r="B326" s="566">
        <v>2.048</v>
      </c>
      <c r="C326" s="566">
        <v>922.553</v>
      </c>
      <c r="D326" s="566">
        <v>175.642</v>
      </c>
      <c r="E326" s="566">
        <v>1100.2429999999999</v>
      </c>
      <c r="F326" s="566">
        <v>0.63700000000000001</v>
      </c>
      <c r="G326" s="566">
        <v>5.4669999999999996</v>
      </c>
      <c r="H326" s="566">
        <v>36.521000000000001</v>
      </c>
      <c r="I326" s="566">
        <v>42.624000000000002</v>
      </c>
      <c r="J326" s="566">
        <v>1142.867</v>
      </c>
      <c r="K326" s="566">
        <v>362.13900000000001</v>
      </c>
      <c r="L326" s="566">
        <v>794.84</v>
      </c>
      <c r="M326" s="566">
        <v>2299.846</v>
      </c>
    </row>
    <row r="327" spans="1:13" x14ac:dyDescent="0.2">
      <c r="A327" s="566" t="s">
        <v>1243</v>
      </c>
      <c r="B327" s="566">
        <v>1.4890000000000001</v>
      </c>
      <c r="C327" s="566">
        <v>774.44600000000003</v>
      </c>
      <c r="D327" s="566">
        <v>139.352</v>
      </c>
      <c r="E327" s="566">
        <v>915.28700000000003</v>
      </c>
      <c r="F327" s="566">
        <v>0.57499999999999996</v>
      </c>
      <c r="G327" s="566">
        <v>4.9379999999999997</v>
      </c>
      <c r="H327" s="566">
        <v>32.985999999999997</v>
      </c>
      <c r="I327" s="566">
        <v>38.499000000000002</v>
      </c>
      <c r="J327" s="566">
        <v>953.78599999999994</v>
      </c>
      <c r="K327" s="566">
        <v>307.935</v>
      </c>
      <c r="L327" s="566">
        <v>619.91099999999994</v>
      </c>
      <c r="M327" s="566">
        <v>1881.633</v>
      </c>
    </row>
    <row r="328" spans="1:13" x14ac:dyDescent="0.2">
      <c r="A328" s="566" t="s">
        <v>1244</v>
      </c>
      <c r="B328" s="566">
        <v>1.2609999999999999</v>
      </c>
      <c r="C328" s="566">
        <v>619.32000000000005</v>
      </c>
      <c r="D328" s="566">
        <v>125.898</v>
      </c>
      <c r="E328" s="566">
        <v>746.47900000000004</v>
      </c>
      <c r="F328" s="566">
        <v>0.63700000000000001</v>
      </c>
      <c r="G328" s="566">
        <v>5.4669999999999996</v>
      </c>
      <c r="H328" s="566">
        <v>36.521000000000001</v>
      </c>
      <c r="I328" s="566">
        <v>42.624000000000002</v>
      </c>
      <c r="J328" s="566">
        <v>789.10400000000004</v>
      </c>
      <c r="K328" s="566">
        <v>277.81</v>
      </c>
      <c r="L328" s="566">
        <v>626.98599999999999</v>
      </c>
      <c r="M328" s="566">
        <v>1693.9</v>
      </c>
    </row>
    <row r="329" spans="1:13" x14ac:dyDescent="0.2">
      <c r="A329" s="566" t="s">
        <v>1245</v>
      </c>
      <c r="B329" s="566">
        <v>1.423</v>
      </c>
      <c r="C329" s="566">
        <v>442.53</v>
      </c>
      <c r="D329" s="566">
        <v>113.721</v>
      </c>
      <c r="E329" s="566">
        <v>557.673</v>
      </c>
      <c r="F329" s="566">
        <v>0.61599999999999999</v>
      </c>
      <c r="G329" s="566">
        <v>5.29</v>
      </c>
      <c r="H329" s="566">
        <v>35.341999999999999</v>
      </c>
      <c r="I329" s="566">
        <v>41.249000000000002</v>
      </c>
      <c r="J329" s="566">
        <v>598.92200000000003</v>
      </c>
      <c r="K329" s="566">
        <v>248.19800000000001</v>
      </c>
      <c r="L329" s="566">
        <v>541.04499999999996</v>
      </c>
      <c r="M329" s="566">
        <v>1388.1659999999999</v>
      </c>
    </row>
    <row r="330" spans="1:13" x14ac:dyDescent="0.2">
      <c r="A330" s="566" t="s">
        <v>1246</v>
      </c>
      <c r="B330" s="566">
        <v>0.93899999999999995</v>
      </c>
      <c r="C330" s="566">
        <v>289.63099999999997</v>
      </c>
      <c r="D330" s="566">
        <v>98.138000000000005</v>
      </c>
      <c r="E330" s="566">
        <v>388.70800000000003</v>
      </c>
      <c r="F330" s="566">
        <v>0.63700000000000001</v>
      </c>
      <c r="G330" s="566">
        <v>5.4669999999999996</v>
      </c>
      <c r="H330" s="566">
        <v>36.521000000000001</v>
      </c>
      <c r="I330" s="566">
        <v>42.624000000000002</v>
      </c>
      <c r="J330" s="566">
        <v>431.33199999999999</v>
      </c>
      <c r="K330" s="566">
        <v>241.49600000000001</v>
      </c>
      <c r="L330" s="566">
        <v>570.452</v>
      </c>
      <c r="M330" s="566">
        <v>1243.279</v>
      </c>
    </row>
    <row r="331" spans="1:13" x14ac:dyDescent="0.2">
      <c r="A331" s="566" t="s">
        <v>1247</v>
      </c>
      <c r="B331" s="566">
        <v>0.83699999999999997</v>
      </c>
      <c r="C331" s="566">
        <v>167.251</v>
      </c>
      <c r="D331" s="566">
        <v>97.578999999999994</v>
      </c>
      <c r="E331" s="566">
        <v>265.66699999999997</v>
      </c>
      <c r="F331" s="566">
        <v>0.61599999999999999</v>
      </c>
      <c r="G331" s="566">
        <v>5.29</v>
      </c>
      <c r="H331" s="566">
        <v>35.341999999999999</v>
      </c>
      <c r="I331" s="566">
        <v>41.249000000000002</v>
      </c>
      <c r="J331" s="566">
        <v>306.916</v>
      </c>
      <c r="K331" s="566">
        <v>285.19099999999997</v>
      </c>
      <c r="L331" s="566">
        <v>675.50599999999997</v>
      </c>
      <c r="M331" s="566">
        <v>1267.6130000000001</v>
      </c>
    </row>
    <row r="332" spans="1:13" x14ac:dyDescent="0.2">
      <c r="A332" s="566" t="s">
        <v>1248</v>
      </c>
      <c r="B332" s="566">
        <v>1.24</v>
      </c>
      <c r="C332" s="566">
        <v>130.608</v>
      </c>
      <c r="D332" s="566">
        <v>97.369</v>
      </c>
      <c r="E332" s="566">
        <v>229.21799999999999</v>
      </c>
      <c r="F332" s="566">
        <v>0.63700000000000001</v>
      </c>
      <c r="G332" s="566">
        <v>5.4669999999999996</v>
      </c>
      <c r="H332" s="566">
        <v>36.521000000000001</v>
      </c>
      <c r="I332" s="566">
        <v>42.624000000000002</v>
      </c>
      <c r="J332" s="566">
        <v>271.84300000000002</v>
      </c>
      <c r="K332" s="566">
        <v>373.03800000000001</v>
      </c>
      <c r="L332" s="566">
        <v>910.39599999999996</v>
      </c>
      <c r="M332" s="566">
        <v>1555.2760000000001</v>
      </c>
    </row>
    <row r="333" spans="1:13" x14ac:dyDescent="0.2">
      <c r="A333" s="566" t="s">
        <v>1249</v>
      </c>
      <c r="B333" s="566">
        <v>1.0649999999999999</v>
      </c>
      <c r="C333" s="566">
        <v>120.422</v>
      </c>
      <c r="D333" s="566">
        <v>101.343</v>
      </c>
      <c r="E333" s="566">
        <v>222.82900000000001</v>
      </c>
      <c r="F333" s="566">
        <v>0.63700000000000001</v>
      </c>
      <c r="G333" s="566">
        <v>5.4669999999999996</v>
      </c>
      <c r="H333" s="566">
        <v>36.521000000000001</v>
      </c>
      <c r="I333" s="566">
        <v>42.624000000000002</v>
      </c>
      <c r="J333" s="566">
        <v>265.45400000000001</v>
      </c>
      <c r="K333" s="566">
        <v>364.98</v>
      </c>
      <c r="L333" s="566">
        <v>853.76599999999996</v>
      </c>
      <c r="M333" s="566">
        <v>1484.2</v>
      </c>
    </row>
    <row r="334" spans="1:13" x14ac:dyDescent="0.2">
      <c r="A334" s="566" t="s">
        <v>1250</v>
      </c>
      <c r="B334" s="566">
        <v>0.89300000000000002</v>
      </c>
      <c r="C334" s="566">
        <v>132.25</v>
      </c>
      <c r="D334" s="566">
        <v>103.34399999999999</v>
      </c>
      <c r="E334" s="566">
        <v>236.488</v>
      </c>
      <c r="F334" s="566">
        <v>0.61599999999999999</v>
      </c>
      <c r="G334" s="566">
        <v>5.29</v>
      </c>
      <c r="H334" s="566">
        <v>35.341999999999999</v>
      </c>
      <c r="I334" s="566">
        <v>41.249000000000002</v>
      </c>
      <c r="J334" s="566">
        <v>277.73700000000002</v>
      </c>
      <c r="K334" s="566">
        <v>323.46300000000002</v>
      </c>
      <c r="L334" s="566">
        <v>698.14499999999998</v>
      </c>
      <c r="M334" s="566">
        <v>1299.345</v>
      </c>
    </row>
    <row r="335" spans="1:13" x14ac:dyDescent="0.2">
      <c r="A335" s="566" t="s">
        <v>1251</v>
      </c>
      <c r="B335" s="566">
        <v>0.95399999999999996</v>
      </c>
      <c r="C335" s="566">
        <v>239.23699999999999</v>
      </c>
      <c r="D335" s="566">
        <v>107.839</v>
      </c>
      <c r="E335" s="566">
        <v>348.03</v>
      </c>
      <c r="F335" s="566">
        <v>0.63700000000000001</v>
      </c>
      <c r="G335" s="566">
        <v>5.4669999999999996</v>
      </c>
      <c r="H335" s="566">
        <v>36.521000000000001</v>
      </c>
      <c r="I335" s="566">
        <v>42.624000000000002</v>
      </c>
      <c r="J335" s="566">
        <v>390.65499999999997</v>
      </c>
      <c r="K335" s="566">
        <v>287.024</v>
      </c>
      <c r="L335" s="566">
        <v>619.61400000000003</v>
      </c>
      <c r="M335" s="566">
        <v>1297.2919999999999</v>
      </c>
    </row>
    <row r="336" spans="1:13" x14ac:dyDescent="0.2">
      <c r="A336" s="566" t="s">
        <v>1252</v>
      </c>
      <c r="B336" s="566">
        <v>1.627</v>
      </c>
      <c r="C336" s="566">
        <v>507.92399999999998</v>
      </c>
      <c r="D336" s="566">
        <v>115.23</v>
      </c>
      <c r="E336" s="566">
        <v>624.78200000000004</v>
      </c>
      <c r="F336" s="566">
        <v>0.61599999999999999</v>
      </c>
      <c r="G336" s="566">
        <v>5.29</v>
      </c>
      <c r="H336" s="566">
        <v>35.341999999999999</v>
      </c>
      <c r="I336" s="566">
        <v>41.249000000000002</v>
      </c>
      <c r="J336" s="566">
        <v>666.03099999999995</v>
      </c>
      <c r="K336" s="566">
        <v>272.93799999999999</v>
      </c>
      <c r="L336" s="566">
        <v>605.17499999999995</v>
      </c>
      <c r="M336" s="566">
        <v>1544.144</v>
      </c>
    </row>
    <row r="337" spans="1:13" x14ac:dyDescent="0.2">
      <c r="A337" s="566" t="s">
        <v>1253</v>
      </c>
      <c r="B337" s="566">
        <v>2.2160000000000002</v>
      </c>
      <c r="C337" s="566">
        <v>747.2</v>
      </c>
      <c r="D337" s="566">
        <v>146.67500000000001</v>
      </c>
      <c r="E337" s="566">
        <v>896.09100000000001</v>
      </c>
      <c r="F337" s="566">
        <v>0.63700000000000001</v>
      </c>
      <c r="G337" s="566">
        <v>5.4669999999999996</v>
      </c>
      <c r="H337" s="566">
        <v>36.521000000000001</v>
      </c>
      <c r="I337" s="566">
        <v>42.624000000000002</v>
      </c>
      <c r="J337" s="566">
        <v>938.71500000000003</v>
      </c>
      <c r="K337" s="566">
        <v>326.69200000000001</v>
      </c>
      <c r="L337" s="566">
        <v>744.94200000000001</v>
      </c>
      <c r="M337" s="566">
        <v>2010.3489999999999</v>
      </c>
    </row>
    <row r="338" spans="1:13" x14ac:dyDescent="0.2">
      <c r="A338" s="566" t="s">
        <v>1254</v>
      </c>
      <c r="B338" s="566">
        <v>15.992000000000001</v>
      </c>
      <c r="C338" s="566">
        <v>5092.9189999999999</v>
      </c>
      <c r="D338" s="566">
        <v>1422.124</v>
      </c>
      <c r="E338" s="566">
        <v>6531.0360000000001</v>
      </c>
      <c r="F338" s="566">
        <v>7.5</v>
      </c>
      <c r="G338" s="566">
        <v>64.366</v>
      </c>
      <c r="H338" s="566">
        <v>430</v>
      </c>
      <c r="I338" s="566">
        <v>501.86599999999999</v>
      </c>
      <c r="J338" s="566">
        <v>7032.9009999999998</v>
      </c>
      <c r="K338" s="566">
        <v>3670.9029999999998</v>
      </c>
      <c r="L338" s="566">
        <v>8261.143</v>
      </c>
      <c r="M338" s="566">
        <v>18964.947</v>
      </c>
    </row>
    <row r="339" spans="1:13" x14ac:dyDescent="0.2">
      <c r="A339" s="566" t="s">
        <v>1255</v>
      </c>
      <c r="B339" s="566">
        <v>1.3149999999999999</v>
      </c>
      <c r="C339" s="566">
        <v>835.29100000000005</v>
      </c>
      <c r="D339" s="566">
        <v>140.751</v>
      </c>
      <c r="E339" s="566">
        <v>977.35699999999997</v>
      </c>
      <c r="F339" s="566">
        <v>0.65400000000000003</v>
      </c>
      <c r="G339" s="566">
        <v>5.43</v>
      </c>
      <c r="H339" s="566">
        <v>32.274000000000001</v>
      </c>
      <c r="I339" s="566">
        <v>38.357999999999997</v>
      </c>
      <c r="J339" s="566">
        <v>1015.715</v>
      </c>
      <c r="K339" s="566">
        <v>349.86900000000003</v>
      </c>
      <c r="L339" s="566">
        <v>767.46199999999999</v>
      </c>
      <c r="M339" s="566">
        <v>2133.0459999999998</v>
      </c>
    </row>
    <row r="340" spans="1:13" x14ac:dyDescent="0.2">
      <c r="A340" s="566" t="s">
        <v>1256</v>
      </c>
      <c r="B340" s="566">
        <v>1.075</v>
      </c>
      <c r="C340" s="566">
        <v>711.70600000000002</v>
      </c>
      <c r="D340" s="566">
        <v>121.06699999999999</v>
      </c>
      <c r="E340" s="566">
        <v>833.84699999999998</v>
      </c>
      <c r="F340" s="566">
        <v>0.59099999999999997</v>
      </c>
      <c r="G340" s="566">
        <v>4.9039999999999999</v>
      </c>
      <c r="H340" s="566">
        <v>29.151</v>
      </c>
      <c r="I340" s="566">
        <v>34.646000000000001</v>
      </c>
      <c r="J340" s="566">
        <v>868.49300000000005</v>
      </c>
      <c r="K340" s="566">
        <v>295.32799999999997</v>
      </c>
      <c r="L340" s="566">
        <v>608.24099999999999</v>
      </c>
      <c r="M340" s="566">
        <v>1772.0609999999999</v>
      </c>
    </row>
    <row r="341" spans="1:13" x14ac:dyDescent="0.2">
      <c r="A341" s="566" t="s">
        <v>1257</v>
      </c>
      <c r="B341" s="566">
        <v>1.075</v>
      </c>
      <c r="C341" s="566">
        <v>665.94500000000005</v>
      </c>
      <c r="D341" s="566">
        <v>127.73099999999999</v>
      </c>
      <c r="E341" s="566">
        <v>794.75</v>
      </c>
      <c r="F341" s="566">
        <v>0.65400000000000003</v>
      </c>
      <c r="G341" s="566">
        <v>5.43</v>
      </c>
      <c r="H341" s="566">
        <v>32.274000000000001</v>
      </c>
      <c r="I341" s="566">
        <v>38.357999999999997</v>
      </c>
      <c r="J341" s="566">
        <v>833.10799999999995</v>
      </c>
      <c r="K341" s="566">
        <v>293.38400000000001</v>
      </c>
      <c r="L341" s="566">
        <v>667.44399999999996</v>
      </c>
      <c r="M341" s="566">
        <v>1793.9359999999999</v>
      </c>
    </row>
    <row r="342" spans="1:13" x14ac:dyDescent="0.2">
      <c r="A342" s="566" t="s">
        <v>1258</v>
      </c>
      <c r="B342" s="566">
        <v>0.92</v>
      </c>
      <c r="C342" s="566">
        <v>419.08699999999999</v>
      </c>
      <c r="D342" s="566">
        <v>100.26</v>
      </c>
      <c r="E342" s="566">
        <v>520.26700000000005</v>
      </c>
      <c r="F342" s="566">
        <v>0.63300000000000001</v>
      </c>
      <c r="G342" s="566">
        <v>5.2539999999999996</v>
      </c>
      <c r="H342" s="566">
        <v>31.233000000000001</v>
      </c>
      <c r="I342" s="566">
        <v>37.119999999999997</v>
      </c>
      <c r="J342" s="566">
        <v>557.38699999999994</v>
      </c>
      <c r="K342" s="566">
        <v>253.15299999999999</v>
      </c>
      <c r="L342" s="566">
        <v>551.35599999999999</v>
      </c>
      <c r="M342" s="566">
        <v>1361.8969999999999</v>
      </c>
    </row>
    <row r="343" spans="1:13" x14ac:dyDescent="0.2">
      <c r="A343" s="566" t="s">
        <v>1259</v>
      </c>
      <c r="B343" s="566">
        <v>0.63800000000000001</v>
      </c>
      <c r="C343" s="566">
        <v>226.94</v>
      </c>
      <c r="D343" s="566">
        <v>103.995</v>
      </c>
      <c r="E343" s="566">
        <v>331.57299999999998</v>
      </c>
      <c r="F343" s="566">
        <v>0.65400000000000003</v>
      </c>
      <c r="G343" s="566">
        <v>5.43</v>
      </c>
      <c r="H343" s="566">
        <v>32.274000000000001</v>
      </c>
      <c r="I343" s="566">
        <v>38.357999999999997</v>
      </c>
      <c r="J343" s="566">
        <v>369.93099999999998</v>
      </c>
      <c r="K343" s="566">
        <v>264.49200000000002</v>
      </c>
      <c r="L343" s="566">
        <v>651.12300000000005</v>
      </c>
      <c r="M343" s="566">
        <v>1285.546</v>
      </c>
    </row>
    <row r="344" spans="1:13" x14ac:dyDescent="0.2">
      <c r="A344" s="566" t="s">
        <v>1260</v>
      </c>
      <c r="B344" s="566">
        <v>0.752</v>
      </c>
      <c r="C344" s="566">
        <v>157.06899999999999</v>
      </c>
      <c r="D344" s="566">
        <v>94.962000000000003</v>
      </c>
      <c r="E344" s="566">
        <v>252.78299999999999</v>
      </c>
      <c r="F344" s="566">
        <v>0.63300000000000001</v>
      </c>
      <c r="G344" s="566">
        <v>5.2539999999999996</v>
      </c>
      <c r="H344" s="566">
        <v>31.233000000000001</v>
      </c>
      <c r="I344" s="566">
        <v>37.119999999999997</v>
      </c>
      <c r="J344" s="566">
        <v>289.90300000000002</v>
      </c>
      <c r="K344" s="566">
        <v>335.89299999999997</v>
      </c>
      <c r="L344" s="566">
        <v>812.97199999999998</v>
      </c>
      <c r="M344" s="566">
        <v>1438.768</v>
      </c>
    </row>
    <row r="345" spans="1:13" x14ac:dyDescent="0.2">
      <c r="A345" s="566" t="s">
        <v>1261</v>
      </c>
      <c r="B345" s="566">
        <v>0.85399999999999998</v>
      </c>
      <c r="C345" s="566">
        <v>136.05600000000001</v>
      </c>
      <c r="D345" s="566">
        <v>89.983000000000004</v>
      </c>
      <c r="E345" s="566">
        <v>226.893</v>
      </c>
      <c r="F345" s="566">
        <v>0.65400000000000003</v>
      </c>
      <c r="G345" s="566">
        <v>5.43</v>
      </c>
      <c r="H345" s="566">
        <v>32.274000000000001</v>
      </c>
      <c r="I345" s="566">
        <v>38.357999999999997</v>
      </c>
      <c r="J345" s="566">
        <v>265.25</v>
      </c>
      <c r="K345" s="566">
        <v>414.46300000000002</v>
      </c>
      <c r="L345" s="566">
        <v>998.83699999999999</v>
      </c>
      <c r="M345" s="566">
        <v>1678.5509999999999</v>
      </c>
    </row>
    <row r="346" spans="1:13" x14ac:dyDescent="0.2">
      <c r="A346" s="566" t="s">
        <v>1262</v>
      </c>
      <c r="B346" s="566">
        <v>0.81699999999999995</v>
      </c>
      <c r="C346" s="566">
        <v>119.875</v>
      </c>
      <c r="D346" s="566">
        <v>95.224999999999994</v>
      </c>
      <c r="E346" s="566">
        <v>215.917</v>
      </c>
      <c r="F346" s="566">
        <v>0.65400000000000003</v>
      </c>
      <c r="G346" s="566">
        <v>5.43</v>
      </c>
      <c r="H346" s="566">
        <v>32.274000000000001</v>
      </c>
      <c r="I346" s="566">
        <v>38.357999999999997</v>
      </c>
      <c r="J346" s="566">
        <v>254.274</v>
      </c>
      <c r="K346" s="566">
        <v>410.35300000000001</v>
      </c>
      <c r="L346" s="566">
        <v>950.74599999999998</v>
      </c>
      <c r="M346" s="566">
        <v>1615.373</v>
      </c>
    </row>
    <row r="347" spans="1:13" x14ac:dyDescent="0.2">
      <c r="A347" s="566" t="s">
        <v>1263</v>
      </c>
      <c r="B347" s="566">
        <v>0.63900000000000001</v>
      </c>
      <c r="C347" s="566">
        <v>124.751</v>
      </c>
      <c r="D347" s="566">
        <v>84.54</v>
      </c>
      <c r="E347" s="566">
        <v>209.93</v>
      </c>
      <c r="F347" s="566">
        <v>0.63300000000000001</v>
      </c>
      <c r="G347" s="566">
        <v>5.2539999999999996</v>
      </c>
      <c r="H347" s="566">
        <v>31.233000000000001</v>
      </c>
      <c r="I347" s="566">
        <v>37.119999999999997</v>
      </c>
      <c r="J347" s="566">
        <v>247.05</v>
      </c>
      <c r="K347" s="566">
        <v>363.85899999999998</v>
      </c>
      <c r="L347" s="566">
        <v>782.26099999999997</v>
      </c>
      <c r="M347" s="566">
        <v>1393.17</v>
      </c>
    </row>
    <row r="348" spans="1:13" x14ac:dyDescent="0.2">
      <c r="A348" s="566" t="s">
        <v>1264</v>
      </c>
      <c r="B348" s="566">
        <v>0.66900000000000004</v>
      </c>
      <c r="C348" s="566">
        <v>208.381</v>
      </c>
      <c r="D348" s="566">
        <v>107.547</v>
      </c>
      <c r="E348" s="566">
        <v>316.59800000000001</v>
      </c>
      <c r="F348" s="566">
        <v>0.65400000000000003</v>
      </c>
      <c r="G348" s="566">
        <v>5.43</v>
      </c>
      <c r="H348" s="566">
        <v>32.274000000000001</v>
      </c>
      <c r="I348" s="566">
        <v>38.357999999999997</v>
      </c>
      <c r="J348" s="566">
        <v>354.95600000000002</v>
      </c>
      <c r="K348" s="566">
        <v>296.24</v>
      </c>
      <c r="L348" s="566">
        <v>631.40800000000002</v>
      </c>
      <c r="M348" s="566">
        <v>1282.604</v>
      </c>
    </row>
    <row r="349" spans="1:13" x14ac:dyDescent="0.2">
      <c r="A349" s="566" t="s">
        <v>1265</v>
      </c>
      <c r="B349" s="566">
        <v>1.1180000000000001</v>
      </c>
      <c r="C349" s="566">
        <v>408.65800000000002</v>
      </c>
      <c r="D349" s="566">
        <v>106.422</v>
      </c>
      <c r="E349" s="566">
        <v>516.19799999999998</v>
      </c>
      <c r="F349" s="566">
        <v>0.63300000000000001</v>
      </c>
      <c r="G349" s="566">
        <v>5.2539999999999996</v>
      </c>
      <c r="H349" s="566">
        <v>31.233000000000001</v>
      </c>
      <c r="I349" s="566">
        <v>37.119999999999997</v>
      </c>
      <c r="J349" s="566">
        <v>553.31799999999998</v>
      </c>
      <c r="K349" s="566">
        <v>262.78500000000003</v>
      </c>
      <c r="L349" s="566">
        <v>557.11599999999999</v>
      </c>
      <c r="M349" s="566">
        <v>1373.2190000000001</v>
      </c>
    </row>
    <row r="350" spans="1:13" x14ac:dyDescent="0.2">
      <c r="A350" s="566" t="s">
        <v>1266</v>
      </c>
      <c r="B350" s="566">
        <v>1.677</v>
      </c>
      <c r="C350" s="566">
        <v>632.93399999999997</v>
      </c>
      <c r="D350" s="566">
        <v>131.62700000000001</v>
      </c>
      <c r="E350" s="566">
        <v>766.23800000000006</v>
      </c>
      <c r="F350" s="566">
        <v>0.65400000000000003</v>
      </c>
      <c r="G350" s="566">
        <v>5.43</v>
      </c>
      <c r="H350" s="566">
        <v>32.274000000000001</v>
      </c>
      <c r="I350" s="566">
        <v>38.357999999999997</v>
      </c>
      <c r="J350" s="566">
        <v>804.596</v>
      </c>
      <c r="K350" s="566">
        <v>316.113</v>
      </c>
      <c r="L350" s="566">
        <v>713.74</v>
      </c>
      <c r="M350" s="566">
        <v>1834.4490000000001</v>
      </c>
    </row>
    <row r="351" spans="1:13" x14ac:dyDescent="0.2">
      <c r="A351" s="566" t="s">
        <v>1267</v>
      </c>
      <c r="B351" s="566">
        <v>11.548</v>
      </c>
      <c r="C351" s="566">
        <v>4646.0870000000004</v>
      </c>
      <c r="D351" s="566">
        <v>1304.1099999999999</v>
      </c>
      <c r="E351" s="566">
        <v>5961.7460000000001</v>
      </c>
      <c r="F351" s="566">
        <v>7.7</v>
      </c>
      <c r="G351" s="566">
        <v>63.929000000000002</v>
      </c>
      <c r="H351" s="566">
        <v>380</v>
      </c>
      <c r="I351" s="566">
        <v>451.62900000000002</v>
      </c>
      <c r="J351" s="566">
        <v>6413.375</v>
      </c>
      <c r="K351" s="566">
        <v>3855.9319999999998</v>
      </c>
      <c r="L351" s="566">
        <v>8685.6119999999992</v>
      </c>
      <c r="M351" s="566">
        <v>18954.919000000002</v>
      </c>
    </row>
    <row r="352" spans="1:13" x14ac:dyDescent="0.2">
      <c r="A352" s="566" t="s">
        <v>1268</v>
      </c>
      <c r="B352" s="566">
        <v>1.92</v>
      </c>
      <c r="C352" s="566">
        <v>932.72199999999998</v>
      </c>
      <c r="D352" s="566">
        <v>162.821</v>
      </c>
      <c r="E352" s="566">
        <v>1097.463</v>
      </c>
      <c r="F352" s="566">
        <v>0.72199999999999998</v>
      </c>
      <c r="G352" s="566">
        <v>5.34</v>
      </c>
      <c r="H352" s="566">
        <v>33.122999999999998</v>
      </c>
      <c r="I352" s="566">
        <v>39.185000000000002</v>
      </c>
      <c r="J352" s="566">
        <v>1136.6479999999999</v>
      </c>
      <c r="K352" s="566">
        <v>379.48099999999999</v>
      </c>
      <c r="L352" s="566">
        <v>854.83399999999995</v>
      </c>
      <c r="M352" s="566">
        <v>2370.9630000000002</v>
      </c>
    </row>
    <row r="353" spans="1:13" x14ac:dyDescent="0.2">
      <c r="A353" s="566" t="s">
        <v>1269</v>
      </c>
      <c r="B353" s="566">
        <v>1.4390000000000001</v>
      </c>
      <c r="C353" s="566">
        <v>706.06299999999999</v>
      </c>
      <c r="D353" s="566">
        <v>144.381</v>
      </c>
      <c r="E353" s="566">
        <v>851.88300000000004</v>
      </c>
      <c r="F353" s="566">
        <v>0.65200000000000002</v>
      </c>
      <c r="G353" s="566">
        <v>4.8230000000000004</v>
      </c>
      <c r="H353" s="566">
        <v>29.917999999999999</v>
      </c>
      <c r="I353" s="566">
        <v>35.393000000000001</v>
      </c>
      <c r="J353" s="566">
        <v>887.27599999999995</v>
      </c>
      <c r="K353" s="566">
        <v>295.83800000000002</v>
      </c>
      <c r="L353" s="566">
        <v>647.81600000000003</v>
      </c>
      <c r="M353" s="566">
        <v>1830.9290000000001</v>
      </c>
    </row>
    <row r="354" spans="1:13" x14ac:dyDescent="0.2">
      <c r="A354" s="566" t="s">
        <v>1270</v>
      </c>
      <c r="B354" s="566">
        <v>0.83599999999999997</v>
      </c>
      <c r="C354" s="566">
        <v>685.18700000000001</v>
      </c>
      <c r="D354" s="566">
        <v>142.423</v>
      </c>
      <c r="E354" s="566">
        <v>828.44600000000003</v>
      </c>
      <c r="F354" s="566">
        <v>0.72199999999999998</v>
      </c>
      <c r="G354" s="566">
        <v>5.34</v>
      </c>
      <c r="H354" s="566">
        <v>33.122999999999998</v>
      </c>
      <c r="I354" s="566">
        <v>39.185000000000002</v>
      </c>
      <c r="J354" s="566">
        <v>867.63099999999997</v>
      </c>
      <c r="K354" s="566">
        <v>305.20299999999997</v>
      </c>
      <c r="L354" s="566">
        <v>707.07899999999995</v>
      </c>
      <c r="M354" s="566">
        <v>1879.912</v>
      </c>
    </row>
    <row r="355" spans="1:13" x14ac:dyDescent="0.2">
      <c r="A355" s="566" t="s">
        <v>1271</v>
      </c>
      <c r="B355" s="566">
        <v>1.202</v>
      </c>
      <c r="C355" s="566">
        <v>429.87900000000002</v>
      </c>
      <c r="D355" s="566">
        <v>108.282</v>
      </c>
      <c r="E355" s="566">
        <v>539.36300000000006</v>
      </c>
      <c r="F355" s="566">
        <v>0.69899999999999995</v>
      </c>
      <c r="G355" s="566">
        <v>5.1680000000000001</v>
      </c>
      <c r="H355" s="566">
        <v>32.055</v>
      </c>
      <c r="I355" s="566">
        <v>37.920999999999999</v>
      </c>
      <c r="J355" s="566">
        <v>577.28499999999997</v>
      </c>
      <c r="K355" s="566">
        <v>263.69600000000003</v>
      </c>
      <c r="L355" s="566">
        <v>609.08000000000004</v>
      </c>
      <c r="M355" s="566">
        <v>1450.0609999999999</v>
      </c>
    </row>
    <row r="356" spans="1:13" x14ac:dyDescent="0.2">
      <c r="A356" s="566" t="s">
        <v>1272</v>
      </c>
      <c r="B356" s="566">
        <v>0.73599999999999999</v>
      </c>
      <c r="C356" s="566">
        <v>239.99700000000001</v>
      </c>
      <c r="D356" s="566">
        <v>99.186000000000007</v>
      </c>
      <c r="E356" s="566">
        <v>339.91899999999998</v>
      </c>
      <c r="F356" s="566">
        <v>0.72199999999999998</v>
      </c>
      <c r="G356" s="566">
        <v>5.34</v>
      </c>
      <c r="H356" s="566">
        <v>33.122999999999998</v>
      </c>
      <c r="I356" s="566">
        <v>39.185000000000002</v>
      </c>
      <c r="J356" s="566">
        <v>379.10399999999998</v>
      </c>
      <c r="K356" s="566">
        <v>263.24200000000002</v>
      </c>
      <c r="L356" s="566">
        <v>645.57299999999998</v>
      </c>
      <c r="M356" s="566">
        <v>1287.9190000000001</v>
      </c>
    </row>
    <row r="357" spans="1:13" x14ac:dyDescent="0.2">
      <c r="A357" s="566" t="s">
        <v>1273</v>
      </c>
      <c r="B357" s="566">
        <v>0.85799999999999998</v>
      </c>
      <c r="C357" s="566">
        <v>161.93</v>
      </c>
      <c r="D357" s="566">
        <v>99.843999999999994</v>
      </c>
      <c r="E357" s="566">
        <v>262.63200000000001</v>
      </c>
      <c r="F357" s="566">
        <v>0.69899999999999995</v>
      </c>
      <c r="G357" s="566">
        <v>5.1680000000000001</v>
      </c>
      <c r="H357" s="566">
        <v>32.055</v>
      </c>
      <c r="I357" s="566">
        <v>37.920999999999999</v>
      </c>
      <c r="J357" s="566">
        <v>300.553</v>
      </c>
      <c r="K357" s="566">
        <v>327.26299999999998</v>
      </c>
      <c r="L357" s="566">
        <v>783.10699999999997</v>
      </c>
      <c r="M357" s="566">
        <v>1410.923</v>
      </c>
    </row>
    <row r="358" spans="1:13" x14ac:dyDescent="0.2">
      <c r="A358" s="566" t="s">
        <v>1274</v>
      </c>
      <c r="B358" s="566">
        <v>1.1659999999999999</v>
      </c>
      <c r="C358" s="566">
        <v>129.45400000000001</v>
      </c>
      <c r="D358" s="566">
        <v>99.213999999999999</v>
      </c>
      <c r="E358" s="566">
        <v>229.83500000000001</v>
      </c>
      <c r="F358" s="566">
        <v>0.72199999999999998</v>
      </c>
      <c r="G358" s="566">
        <v>5.34</v>
      </c>
      <c r="H358" s="566">
        <v>33.122999999999998</v>
      </c>
      <c r="I358" s="566">
        <v>39.185000000000002</v>
      </c>
      <c r="J358" s="566">
        <v>269.02</v>
      </c>
      <c r="K358" s="566">
        <v>420.10399999999998</v>
      </c>
      <c r="L358" s="566">
        <v>1021.627</v>
      </c>
      <c r="M358" s="566">
        <v>1710.751</v>
      </c>
    </row>
    <row r="359" spans="1:13" x14ac:dyDescent="0.2">
      <c r="A359" s="566" t="s">
        <v>1275</v>
      </c>
      <c r="B359" s="566">
        <v>0.94299999999999995</v>
      </c>
      <c r="C359" s="566">
        <v>118.886</v>
      </c>
      <c r="D359" s="566">
        <v>104.214</v>
      </c>
      <c r="E359" s="566">
        <v>224.04300000000001</v>
      </c>
      <c r="F359" s="566">
        <v>0.72199999999999998</v>
      </c>
      <c r="G359" s="566">
        <v>5.34</v>
      </c>
      <c r="H359" s="566">
        <v>33.122999999999998</v>
      </c>
      <c r="I359" s="566">
        <v>39.185000000000002</v>
      </c>
      <c r="J359" s="566">
        <v>263.22800000000001</v>
      </c>
      <c r="K359" s="566">
        <v>422.95100000000002</v>
      </c>
      <c r="L359" s="566">
        <v>988.53499999999997</v>
      </c>
      <c r="M359" s="566">
        <v>1674.7139999999999</v>
      </c>
    </row>
    <row r="360" spans="1:13" x14ac:dyDescent="0.2">
      <c r="A360" s="566" t="s">
        <v>1276</v>
      </c>
      <c r="B360" s="566">
        <v>0.68700000000000006</v>
      </c>
      <c r="C360" s="566">
        <v>137.91300000000001</v>
      </c>
      <c r="D360" s="566">
        <v>104.94</v>
      </c>
      <c r="E360" s="566">
        <v>243.541</v>
      </c>
      <c r="F360" s="566">
        <v>0.69899999999999995</v>
      </c>
      <c r="G360" s="566">
        <v>5.1680000000000001</v>
      </c>
      <c r="H360" s="566">
        <v>32.055</v>
      </c>
      <c r="I360" s="566">
        <v>37.920999999999999</v>
      </c>
      <c r="J360" s="566">
        <v>281.46199999999999</v>
      </c>
      <c r="K360" s="566">
        <v>355.03399999999999</v>
      </c>
      <c r="L360" s="566">
        <v>727.29700000000003</v>
      </c>
      <c r="M360" s="566">
        <v>1363.7929999999999</v>
      </c>
    </row>
    <row r="361" spans="1:13" x14ac:dyDescent="0.2">
      <c r="A361" s="566" t="s">
        <v>1277</v>
      </c>
      <c r="B361" s="566">
        <v>0.873</v>
      </c>
      <c r="C361" s="566">
        <v>238.767</v>
      </c>
      <c r="D361" s="566">
        <v>119.52</v>
      </c>
      <c r="E361" s="566">
        <v>359.15899999999999</v>
      </c>
      <c r="F361" s="566">
        <v>0.72199999999999998</v>
      </c>
      <c r="G361" s="566">
        <v>5.34</v>
      </c>
      <c r="H361" s="566">
        <v>33.122999999999998</v>
      </c>
      <c r="I361" s="566">
        <v>39.185000000000002</v>
      </c>
      <c r="J361" s="566">
        <v>398.34399999999999</v>
      </c>
      <c r="K361" s="566">
        <v>281.84899999999999</v>
      </c>
      <c r="L361" s="566">
        <v>601.56200000000001</v>
      </c>
      <c r="M361" s="566">
        <v>1281.7550000000001</v>
      </c>
    </row>
    <row r="362" spans="1:13" x14ac:dyDescent="0.2">
      <c r="A362" s="566" t="s">
        <v>1278</v>
      </c>
      <c r="B362" s="566">
        <v>1.216</v>
      </c>
      <c r="C362" s="566">
        <v>379.97399999999999</v>
      </c>
      <c r="D362" s="566">
        <v>123.961</v>
      </c>
      <c r="E362" s="566">
        <v>505.15100000000001</v>
      </c>
      <c r="F362" s="566">
        <v>0.69899999999999995</v>
      </c>
      <c r="G362" s="566">
        <v>5.1680000000000001</v>
      </c>
      <c r="H362" s="566">
        <v>32.055</v>
      </c>
      <c r="I362" s="566">
        <v>37.920999999999999</v>
      </c>
      <c r="J362" s="566">
        <v>543.072</v>
      </c>
      <c r="K362" s="566">
        <v>267.12</v>
      </c>
      <c r="L362" s="566">
        <v>576.85400000000004</v>
      </c>
      <c r="M362" s="566">
        <v>1387.046</v>
      </c>
    </row>
    <row r="363" spans="1:13" x14ac:dyDescent="0.2">
      <c r="A363" s="566" t="s">
        <v>1279</v>
      </c>
      <c r="B363" s="566">
        <v>2.105</v>
      </c>
      <c r="C363" s="566">
        <v>674.94899999999996</v>
      </c>
      <c r="D363" s="566">
        <v>156.11699999999999</v>
      </c>
      <c r="E363" s="566">
        <v>833.17100000000005</v>
      </c>
      <c r="F363" s="566">
        <v>0.72199999999999998</v>
      </c>
      <c r="G363" s="566">
        <v>5.34</v>
      </c>
      <c r="H363" s="566">
        <v>33.122999999999998</v>
      </c>
      <c r="I363" s="566">
        <v>39.185000000000002</v>
      </c>
      <c r="J363" s="566">
        <v>872.35699999999997</v>
      </c>
      <c r="K363" s="566">
        <v>324.69799999999998</v>
      </c>
      <c r="L363" s="566">
        <v>716.57500000000005</v>
      </c>
      <c r="M363" s="566">
        <v>1913.6289999999999</v>
      </c>
    </row>
    <row r="364" spans="1:13" x14ac:dyDescent="0.2">
      <c r="A364" s="566" t="s">
        <v>1280</v>
      </c>
      <c r="B364" s="566">
        <v>13.981</v>
      </c>
      <c r="C364" s="566">
        <v>4834.8990000000003</v>
      </c>
      <c r="D364" s="566">
        <v>1464.903</v>
      </c>
      <c r="E364" s="566">
        <v>6313.7830000000004</v>
      </c>
      <c r="F364" s="566">
        <v>8.5</v>
      </c>
      <c r="G364" s="566">
        <v>62.874000000000002</v>
      </c>
      <c r="H364" s="566">
        <v>390</v>
      </c>
      <c r="I364" s="566">
        <v>461.37400000000002</v>
      </c>
      <c r="J364" s="566">
        <v>6775.1570000000002</v>
      </c>
      <c r="K364" s="566">
        <v>3906.4780000000001</v>
      </c>
      <c r="L364" s="566">
        <v>8875.2950000000001</v>
      </c>
      <c r="M364" s="566">
        <v>19556.93</v>
      </c>
    </row>
    <row r="365" spans="1:13" x14ac:dyDescent="0.2">
      <c r="A365" s="566" t="s">
        <v>1281</v>
      </c>
      <c r="B365" s="566">
        <v>1.466</v>
      </c>
      <c r="C365" s="566">
        <v>881.95399999999995</v>
      </c>
      <c r="D365" s="566">
        <v>175.34800000000001</v>
      </c>
      <c r="E365" s="566">
        <v>1058.769</v>
      </c>
      <c r="F365" s="566">
        <v>0.72799999999999998</v>
      </c>
      <c r="G365" s="566">
        <v>5.1289999999999996</v>
      </c>
      <c r="H365" s="566">
        <v>35.573999999999998</v>
      </c>
      <c r="I365" s="566">
        <v>41.430999999999997</v>
      </c>
      <c r="J365" s="566">
        <v>1100.2</v>
      </c>
      <c r="K365" s="566">
        <v>373.58699999999999</v>
      </c>
      <c r="L365" s="566">
        <v>876.202</v>
      </c>
      <c r="M365" s="566">
        <v>2349.989</v>
      </c>
    </row>
    <row r="366" spans="1:13" x14ac:dyDescent="0.2">
      <c r="A366" s="566" t="s">
        <v>1282</v>
      </c>
      <c r="B366" s="566">
        <v>1.093</v>
      </c>
      <c r="C366" s="566">
        <v>792.41</v>
      </c>
      <c r="D366" s="566">
        <v>154.43899999999999</v>
      </c>
      <c r="E366" s="566">
        <v>947.94100000000003</v>
      </c>
      <c r="F366" s="566">
        <v>0.68100000000000005</v>
      </c>
      <c r="G366" s="566">
        <v>4.798</v>
      </c>
      <c r="H366" s="566">
        <v>33.279000000000003</v>
      </c>
      <c r="I366" s="566">
        <v>38.758000000000003</v>
      </c>
      <c r="J366" s="566">
        <v>986.7</v>
      </c>
      <c r="K366" s="566">
        <v>335.89699999999999</v>
      </c>
      <c r="L366" s="566">
        <v>729.52599999999995</v>
      </c>
      <c r="M366" s="566">
        <v>2052.123</v>
      </c>
    </row>
    <row r="367" spans="1:13" x14ac:dyDescent="0.2">
      <c r="A367" s="566" t="s">
        <v>1283</v>
      </c>
      <c r="B367" s="566">
        <v>0.84799999999999998</v>
      </c>
      <c r="C367" s="566">
        <v>562.30499999999995</v>
      </c>
      <c r="D367" s="566">
        <v>136.18600000000001</v>
      </c>
      <c r="E367" s="566">
        <v>699.33799999999997</v>
      </c>
      <c r="F367" s="566">
        <v>0.72799999999999998</v>
      </c>
      <c r="G367" s="566">
        <v>5.1289999999999996</v>
      </c>
      <c r="H367" s="566">
        <v>35.573999999999998</v>
      </c>
      <c r="I367" s="566">
        <v>41.430999999999997</v>
      </c>
      <c r="J367" s="566">
        <v>740.76900000000001</v>
      </c>
      <c r="K367" s="566">
        <v>288.80900000000003</v>
      </c>
      <c r="L367" s="566">
        <v>678.39300000000003</v>
      </c>
      <c r="M367" s="566">
        <v>1707.971</v>
      </c>
    </row>
    <row r="368" spans="1:13" x14ac:dyDescent="0.2">
      <c r="A368" s="566" t="s">
        <v>1284</v>
      </c>
      <c r="B368" s="566">
        <v>0.96699999999999997</v>
      </c>
      <c r="C368" s="566">
        <v>409.65199999999999</v>
      </c>
      <c r="D368" s="566">
        <v>113.66200000000001</v>
      </c>
      <c r="E368" s="566">
        <v>524.28099999999995</v>
      </c>
      <c r="F368" s="566">
        <v>0.70499999999999996</v>
      </c>
      <c r="G368" s="566">
        <v>4.9630000000000001</v>
      </c>
      <c r="H368" s="566">
        <v>34.426000000000002</v>
      </c>
      <c r="I368" s="566">
        <v>40.094999999999999</v>
      </c>
      <c r="J368" s="566">
        <v>564.375</v>
      </c>
      <c r="K368" s="566">
        <v>260.09100000000001</v>
      </c>
      <c r="L368" s="566">
        <v>604.47699999999998</v>
      </c>
      <c r="M368" s="566">
        <v>1428.944</v>
      </c>
    </row>
    <row r="369" spans="1:13" x14ac:dyDescent="0.2">
      <c r="A369" s="566" t="s">
        <v>1285</v>
      </c>
      <c r="B369" s="566">
        <v>0.64800000000000002</v>
      </c>
      <c r="C369" s="566">
        <v>233.428</v>
      </c>
      <c r="D369" s="566">
        <v>106.157</v>
      </c>
      <c r="E369" s="566">
        <v>340.233</v>
      </c>
      <c r="F369" s="566">
        <v>0.72799999999999998</v>
      </c>
      <c r="G369" s="566">
        <v>5.1289999999999996</v>
      </c>
      <c r="H369" s="566">
        <v>35.573999999999998</v>
      </c>
      <c r="I369" s="566">
        <v>41.430999999999997</v>
      </c>
      <c r="J369" s="566">
        <v>381.66399999999999</v>
      </c>
      <c r="K369" s="566">
        <v>284.44600000000003</v>
      </c>
      <c r="L369" s="566">
        <v>715.06600000000003</v>
      </c>
      <c r="M369" s="566">
        <v>1381.1759999999999</v>
      </c>
    </row>
    <row r="370" spans="1:13" x14ac:dyDescent="0.2">
      <c r="A370" s="566" t="s">
        <v>1286</v>
      </c>
      <c r="B370" s="566">
        <v>0.65600000000000003</v>
      </c>
      <c r="C370" s="566">
        <v>157.56800000000001</v>
      </c>
      <c r="D370" s="566">
        <v>100.54600000000001</v>
      </c>
      <c r="E370" s="566">
        <v>258.77</v>
      </c>
      <c r="F370" s="566">
        <v>0.70499999999999996</v>
      </c>
      <c r="G370" s="566">
        <v>4.9630000000000001</v>
      </c>
      <c r="H370" s="566">
        <v>34.426000000000002</v>
      </c>
      <c r="I370" s="566">
        <v>40.094999999999999</v>
      </c>
      <c r="J370" s="566">
        <v>298.86399999999998</v>
      </c>
      <c r="K370" s="566">
        <v>354.76799999999997</v>
      </c>
      <c r="L370" s="566">
        <v>826.928</v>
      </c>
      <c r="M370" s="566">
        <v>1480.56</v>
      </c>
    </row>
    <row r="371" spans="1:13" x14ac:dyDescent="0.2">
      <c r="A371" s="566" t="s">
        <v>1287</v>
      </c>
      <c r="B371" s="566">
        <v>0.79200000000000004</v>
      </c>
      <c r="C371" s="566">
        <v>131.05000000000001</v>
      </c>
      <c r="D371" s="566">
        <v>98.313999999999993</v>
      </c>
      <c r="E371" s="566">
        <v>230.155</v>
      </c>
      <c r="F371" s="566">
        <v>0.72799999999999998</v>
      </c>
      <c r="G371" s="566">
        <v>5.1289999999999996</v>
      </c>
      <c r="H371" s="566">
        <v>35.573999999999998</v>
      </c>
      <c r="I371" s="566">
        <v>41.430999999999997</v>
      </c>
      <c r="J371" s="566">
        <v>271.58600000000001</v>
      </c>
      <c r="K371" s="566">
        <v>407.65</v>
      </c>
      <c r="L371" s="566">
        <v>947.55200000000002</v>
      </c>
      <c r="M371" s="566">
        <v>1626.788</v>
      </c>
    </row>
    <row r="372" spans="1:13" x14ac:dyDescent="0.2">
      <c r="A372" s="566" t="s">
        <v>1288</v>
      </c>
      <c r="B372" s="566">
        <v>0.81</v>
      </c>
      <c r="C372" s="566">
        <v>125.024</v>
      </c>
      <c r="D372" s="566">
        <v>118.179</v>
      </c>
      <c r="E372" s="566">
        <v>244.01400000000001</v>
      </c>
      <c r="F372" s="566">
        <v>0.72799999999999998</v>
      </c>
      <c r="G372" s="566">
        <v>5.1289999999999996</v>
      </c>
      <c r="H372" s="566">
        <v>35.573999999999998</v>
      </c>
      <c r="I372" s="566">
        <v>41.430999999999997</v>
      </c>
      <c r="J372" s="566">
        <v>285.44499999999999</v>
      </c>
      <c r="K372" s="566">
        <v>422.30099999999999</v>
      </c>
      <c r="L372" s="566">
        <v>971.38199999999995</v>
      </c>
      <c r="M372" s="566">
        <v>1679.1279999999999</v>
      </c>
    </row>
    <row r="373" spans="1:13" x14ac:dyDescent="0.2">
      <c r="A373" s="566" t="s">
        <v>1289</v>
      </c>
      <c r="B373" s="566">
        <v>0.67</v>
      </c>
      <c r="C373" s="566">
        <v>143.774</v>
      </c>
      <c r="D373" s="566">
        <v>112.295</v>
      </c>
      <c r="E373" s="566">
        <v>256.738</v>
      </c>
      <c r="F373" s="566">
        <v>0.70499999999999996</v>
      </c>
      <c r="G373" s="566">
        <v>4.9630000000000001</v>
      </c>
      <c r="H373" s="566">
        <v>34.426000000000002</v>
      </c>
      <c r="I373" s="566">
        <v>40.094999999999999</v>
      </c>
      <c r="J373" s="566">
        <v>296.83300000000003</v>
      </c>
      <c r="K373" s="566">
        <v>370.36</v>
      </c>
      <c r="L373" s="566">
        <v>745.13800000000003</v>
      </c>
      <c r="M373" s="566">
        <v>1412.3309999999999</v>
      </c>
    </row>
    <row r="374" spans="1:13" x14ac:dyDescent="0.2">
      <c r="A374" s="566" t="s">
        <v>1290</v>
      </c>
      <c r="B374" s="566">
        <v>0.53100000000000003</v>
      </c>
      <c r="C374" s="566">
        <v>240.727</v>
      </c>
      <c r="D374" s="566">
        <v>126.938</v>
      </c>
      <c r="E374" s="566">
        <v>368.19600000000003</v>
      </c>
      <c r="F374" s="566">
        <v>0.72799999999999998</v>
      </c>
      <c r="G374" s="566">
        <v>5.1289999999999996</v>
      </c>
      <c r="H374" s="566">
        <v>35.573999999999998</v>
      </c>
      <c r="I374" s="566">
        <v>41.430999999999997</v>
      </c>
      <c r="J374" s="566">
        <v>409.62799999999999</v>
      </c>
      <c r="K374" s="566">
        <v>296.27</v>
      </c>
      <c r="L374" s="566">
        <v>621.19600000000003</v>
      </c>
      <c r="M374" s="566">
        <v>1327.0930000000001</v>
      </c>
    </row>
    <row r="375" spans="1:13" x14ac:dyDescent="0.2">
      <c r="A375" s="566" t="s">
        <v>1291</v>
      </c>
      <c r="B375" s="566">
        <v>1.101</v>
      </c>
      <c r="C375" s="566">
        <v>492.89499999999998</v>
      </c>
      <c r="D375" s="566">
        <v>130.91999999999999</v>
      </c>
      <c r="E375" s="566">
        <v>624.91700000000003</v>
      </c>
      <c r="F375" s="566">
        <v>0.70499999999999996</v>
      </c>
      <c r="G375" s="566">
        <v>4.9630000000000001</v>
      </c>
      <c r="H375" s="566">
        <v>34.426000000000002</v>
      </c>
      <c r="I375" s="566">
        <v>40.094999999999999</v>
      </c>
      <c r="J375" s="566">
        <v>665.01099999999997</v>
      </c>
      <c r="K375" s="566">
        <v>288.36900000000003</v>
      </c>
      <c r="L375" s="566">
        <v>628.173</v>
      </c>
      <c r="M375" s="566">
        <v>1581.5540000000001</v>
      </c>
    </row>
    <row r="376" spans="1:13" x14ac:dyDescent="0.2">
      <c r="A376" s="566" t="s">
        <v>1292</v>
      </c>
      <c r="B376" s="566">
        <v>1.7749999999999999</v>
      </c>
      <c r="C376" s="566">
        <v>934.50900000000001</v>
      </c>
      <c r="D376" s="566">
        <v>181.279</v>
      </c>
      <c r="E376" s="566">
        <v>1117.5630000000001</v>
      </c>
      <c r="F376" s="566">
        <v>0.72799999999999998</v>
      </c>
      <c r="G376" s="566">
        <v>5.1289999999999996</v>
      </c>
      <c r="H376" s="566">
        <v>35.573999999999998</v>
      </c>
      <c r="I376" s="566">
        <v>41.430999999999997</v>
      </c>
      <c r="J376" s="566">
        <v>1158.9939999999999</v>
      </c>
      <c r="K376" s="566">
        <v>386.07900000000001</v>
      </c>
      <c r="L376" s="566">
        <v>845.44600000000003</v>
      </c>
      <c r="M376" s="566">
        <v>2390.52</v>
      </c>
    </row>
    <row r="377" spans="1:13" x14ac:dyDescent="0.2">
      <c r="A377" s="566" t="s">
        <v>1293</v>
      </c>
      <c r="B377" s="566">
        <v>11.358000000000001</v>
      </c>
      <c r="C377" s="566">
        <v>5104.5929999999998</v>
      </c>
      <c r="D377" s="566">
        <v>1554.2629999999999</v>
      </c>
      <c r="E377" s="566">
        <v>6670.2129999999997</v>
      </c>
      <c r="F377" s="566">
        <v>8.6</v>
      </c>
      <c r="G377" s="566">
        <v>60.554000000000002</v>
      </c>
      <c r="H377" s="566">
        <v>420</v>
      </c>
      <c r="I377" s="566">
        <v>489.154</v>
      </c>
      <c r="J377" s="566">
        <v>7159.3670000000002</v>
      </c>
      <c r="K377" s="566">
        <v>4068.627</v>
      </c>
      <c r="L377" s="566">
        <v>9196.8889999999992</v>
      </c>
      <c r="M377" s="566">
        <v>20424.883000000002</v>
      </c>
    </row>
    <row r="378" spans="1:13" x14ac:dyDescent="0.2">
      <c r="A378" s="566" t="s">
        <v>1294</v>
      </c>
      <c r="B378" s="566">
        <v>1.425</v>
      </c>
      <c r="C378" s="566">
        <v>1001.487</v>
      </c>
      <c r="D378" s="566">
        <v>180.38900000000001</v>
      </c>
      <c r="E378" s="566">
        <v>1183.3009999999999</v>
      </c>
      <c r="F378" s="566">
        <v>0.80300000000000005</v>
      </c>
      <c r="G378" s="566">
        <v>4.9820000000000002</v>
      </c>
      <c r="H378" s="566">
        <v>31.425000000000001</v>
      </c>
      <c r="I378" s="566">
        <v>37.209000000000003</v>
      </c>
      <c r="J378" s="566">
        <v>1220.51</v>
      </c>
      <c r="K378" s="566">
        <v>433.59699999999998</v>
      </c>
      <c r="L378" s="566">
        <v>914.70500000000004</v>
      </c>
      <c r="M378" s="566">
        <v>2568.8119999999999</v>
      </c>
    </row>
    <row r="379" spans="1:13" x14ac:dyDescent="0.2">
      <c r="A379" s="566" t="s">
        <v>1295</v>
      </c>
      <c r="B379" s="566">
        <v>1.131</v>
      </c>
      <c r="C379" s="566">
        <v>800.38499999999999</v>
      </c>
      <c r="D379" s="566">
        <v>146.917</v>
      </c>
      <c r="E379" s="566">
        <v>948.43299999999999</v>
      </c>
      <c r="F379" s="566">
        <v>0.72499999999999998</v>
      </c>
      <c r="G379" s="566">
        <v>4.5</v>
      </c>
      <c r="H379" s="566">
        <v>28.384</v>
      </c>
      <c r="I379" s="566">
        <v>33.607999999999997</v>
      </c>
      <c r="J379" s="566">
        <v>982.04100000000005</v>
      </c>
      <c r="K379" s="566">
        <v>340.77600000000001</v>
      </c>
      <c r="L379" s="566">
        <v>693.28599999999994</v>
      </c>
      <c r="M379" s="566">
        <v>2016.1030000000001</v>
      </c>
    </row>
    <row r="380" spans="1:13" x14ac:dyDescent="0.2">
      <c r="A380" s="566" t="s">
        <v>1296</v>
      </c>
      <c r="B380" s="566">
        <v>1.0349999999999999</v>
      </c>
      <c r="C380" s="566">
        <v>698.96799999999996</v>
      </c>
      <c r="D380" s="566">
        <v>150.59700000000001</v>
      </c>
      <c r="E380" s="566">
        <v>850.601</v>
      </c>
      <c r="F380" s="566">
        <v>0.80300000000000005</v>
      </c>
      <c r="G380" s="566">
        <v>4.9820000000000002</v>
      </c>
      <c r="H380" s="566">
        <v>31.425000000000001</v>
      </c>
      <c r="I380" s="566">
        <v>37.209000000000003</v>
      </c>
      <c r="J380" s="566">
        <v>887.81</v>
      </c>
      <c r="K380" s="566">
        <v>316.68900000000002</v>
      </c>
      <c r="L380" s="566">
        <v>711.755</v>
      </c>
      <c r="M380" s="566">
        <v>1916.2539999999999</v>
      </c>
    </row>
    <row r="381" spans="1:13" x14ac:dyDescent="0.2">
      <c r="A381" s="566" t="s">
        <v>1297</v>
      </c>
      <c r="B381" s="566">
        <v>1.026</v>
      </c>
      <c r="C381" s="566">
        <v>410.74799999999999</v>
      </c>
      <c r="D381" s="566">
        <v>124.22199999999999</v>
      </c>
      <c r="E381" s="566">
        <v>535.99699999999996</v>
      </c>
      <c r="F381" s="566">
        <v>0.77700000000000002</v>
      </c>
      <c r="G381" s="566">
        <v>4.8209999999999997</v>
      </c>
      <c r="H381" s="566">
        <v>30.411000000000001</v>
      </c>
      <c r="I381" s="566">
        <v>36.009</v>
      </c>
      <c r="J381" s="566">
        <v>572.00599999999997</v>
      </c>
      <c r="K381" s="566">
        <v>281.279</v>
      </c>
      <c r="L381" s="566">
        <v>612.875</v>
      </c>
      <c r="M381" s="566">
        <v>1466.16</v>
      </c>
    </row>
    <row r="382" spans="1:13" x14ac:dyDescent="0.2">
      <c r="A382" s="566" t="s">
        <v>1298</v>
      </c>
      <c r="B382" s="566">
        <v>0.64400000000000002</v>
      </c>
      <c r="C382" s="566">
        <v>214.43299999999999</v>
      </c>
      <c r="D382" s="566">
        <v>101.554</v>
      </c>
      <c r="E382" s="566">
        <v>316.63200000000001</v>
      </c>
      <c r="F382" s="566">
        <v>0.80300000000000005</v>
      </c>
      <c r="G382" s="566">
        <v>4.9820000000000002</v>
      </c>
      <c r="H382" s="566">
        <v>31.425000000000001</v>
      </c>
      <c r="I382" s="566">
        <v>37.209000000000003</v>
      </c>
      <c r="J382" s="566">
        <v>353.84100000000001</v>
      </c>
      <c r="K382" s="566">
        <v>278.95</v>
      </c>
      <c r="L382" s="566">
        <v>649.48699999999997</v>
      </c>
      <c r="M382" s="566">
        <v>1282.278</v>
      </c>
    </row>
    <row r="383" spans="1:13" x14ac:dyDescent="0.2">
      <c r="A383" s="566" t="s">
        <v>1299</v>
      </c>
      <c r="B383" s="566">
        <v>0.72399999999999998</v>
      </c>
      <c r="C383" s="566">
        <v>150.446</v>
      </c>
      <c r="D383" s="566">
        <v>102.13800000000001</v>
      </c>
      <c r="E383" s="566">
        <v>253.30799999999999</v>
      </c>
      <c r="F383" s="566">
        <v>0.77700000000000002</v>
      </c>
      <c r="G383" s="566">
        <v>4.8209999999999997</v>
      </c>
      <c r="H383" s="566">
        <v>30.411000000000001</v>
      </c>
      <c r="I383" s="566">
        <v>36.009</v>
      </c>
      <c r="J383" s="566">
        <v>289.31700000000001</v>
      </c>
      <c r="K383" s="566">
        <v>339.18700000000001</v>
      </c>
      <c r="L383" s="566">
        <v>784.38300000000004</v>
      </c>
      <c r="M383" s="566">
        <v>1412.8869999999999</v>
      </c>
    </row>
    <row r="384" spans="1:13" x14ac:dyDescent="0.2">
      <c r="A384" s="566" t="s">
        <v>1300</v>
      </c>
      <c r="B384" s="566">
        <v>0.88700000000000001</v>
      </c>
      <c r="C384" s="566">
        <v>126.712</v>
      </c>
      <c r="D384" s="566">
        <v>110.315</v>
      </c>
      <c r="E384" s="566">
        <v>237.91399999999999</v>
      </c>
      <c r="F384" s="566">
        <v>0.80300000000000005</v>
      </c>
      <c r="G384" s="566">
        <v>4.9820000000000002</v>
      </c>
      <c r="H384" s="566">
        <v>31.425000000000001</v>
      </c>
      <c r="I384" s="566">
        <v>37.209000000000003</v>
      </c>
      <c r="J384" s="566">
        <v>275.12400000000002</v>
      </c>
      <c r="K384" s="566">
        <v>411.81200000000001</v>
      </c>
      <c r="L384" s="566">
        <v>955.93700000000001</v>
      </c>
      <c r="M384" s="566">
        <v>1642.8720000000001</v>
      </c>
    </row>
    <row r="385" spans="1:13" x14ac:dyDescent="0.2">
      <c r="A385" s="566" t="s">
        <v>1301</v>
      </c>
      <c r="B385" s="566">
        <v>0.90100000000000002</v>
      </c>
      <c r="C385" s="566">
        <v>119.81399999999999</v>
      </c>
      <c r="D385" s="566">
        <v>111.015</v>
      </c>
      <c r="E385" s="566">
        <v>231.73</v>
      </c>
      <c r="F385" s="566">
        <v>0.80300000000000005</v>
      </c>
      <c r="G385" s="566">
        <v>4.9820000000000002</v>
      </c>
      <c r="H385" s="566">
        <v>31.425000000000001</v>
      </c>
      <c r="I385" s="566">
        <v>37.209000000000003</v>
      </c>
      <c r="J385" s="566">
        <v>268.93900000000002</v>
      </c>
      <c r="K385" s="566">
        <v>440.79599999999999</v>
      </c>
      <c r="L385" s="566">
        <v>1001.208</v>
      </c>
      <c r="M385" s="566">
        <v>1710.942</v>
      </c>
    </row>
    <row r="386" spans="1:13" x14ac:dyDescent="0.2">
      <c r="A386" s="566" t="s">
        <v>1302</v>
      </c>
      <c r="B386" s="566">
        <v>0.60599999999999998</v>
      </c>
      <c r="C386" s="566">
        <v>130.529</v>
      </c>
      <c r="D386" s="566">
        <v>105.017</v>
      </c>
      <c r="E386" s="566">
        <v>236.15299999999999</v>
      </c>
      <c r="F386" s="566">
        <v>0.77700000000000002</v>
      </c>
      <c r="G386" s="566">
        <v>4.8209999999999997</v>
      </c>
      <c r="H386" s="566">
        <v>30.411000000000001</v>
      </c>
      <c r="I386" s="566">
        <v>36.009</v>
      </c>
      <c r="J386" s="566">
        <v>272.16199999999998</v>
      </c>
      <c r="K386" s="566">
        <v>361.52300000000002</v>
      </c>
      <c r="L386" s="566">
        <v>735.83600000000001</v>
      </c>
      <c r="M386" s="566">
        <v>1369.521</v>
      </c>
    </row>
    <row r="387" spans="1:13" x14ac:dyDescent="0.2">
      <c r="A387" s="566" t="s">
        <v>1303</v>
      </c>
      <c r="B387" s="566">
        <v>0.78</v>
      </c>
      <c r="C387" s="566">
        <v>243.19499999999999</v>
      </c>
      <c r="D387" s="566">
        <v>119.88800000000001</v>
      </c>
      <c r="E387" s="566">
        <v>363.863</v>
      </c>
      <c r="F387" s="566">
        <v>0.80300000000000005</v>
      </c>
      <c r="G387" s="566">
        <v>4.9820000000000002</v>
      </c>
      <c r="H387" s="566">
        <v>31.425000000000001</v>
      </c>
      <c r="I387" s="566">
        <v>37.209000000000003</v>
      </c>
      <c r="J387" s="566">
        <v>401.072</v>
      </c>
      <c r="K387" s="566">
        <v>291.46899999999999</v>
      </c>
      <c r="L387" s="566">
        <v>638.72299999999996</v>
      </c>
      <c r="M387" s="566">
        <v>1331.2629999999999</v>
      </c>
    </row>
    <row r="388" spans="1:13" x14ac:dyDescent="0.2">
      <c r="A388" s="566" t="s">
        <v>1304</v>
      </c>
      <c r="B388" s="566">
        <v>1.046</v>
      </c>
      <c r="C388" s="566">
        <v>369.34</v>
      </c>
      <c r="D388" s="566">
        <v>127.623</v>
      </c>
      <c r="E388" s="566">
        <v>498.00900000000001</v>
      </c>
      <c r="F388" s="566">
        <v>0.77700000000000002</v>
      </c>
      <c r="G388" s="566">
        <v>4.8209999999999997</v>
      </c>
      <c r="H388" s="566">
        <v>30.411000000000001</v>
      </c>
      <c r="I388" s="566">
        <v>36.009</v>
      </c>
      <c r="J388" s="566">
        <v>534.01800000000003</v>
      </c>
      <c r="K388" s="566">
        <v>275.68400000000003</v>
      </c>
      <c r="L388" s="566">
        <v>607.84100000000001</v>
      </c>
      <c r="M388" s="566">
        <v>1417.5429999999999</v>
      </c>
    </row>
    <row r="389" spans="1:13" x14ac:dyDescent="0.2">
      <c r="A389" s="566" t="s">
        <v>1305</v>
      </c>
      <c r="B389" s="566">
        <v>1.766</v>
      </c>
      <c r="C389" s="566">
        <v>624.02200000000005</v>
      </c>
      <c r="D389" s="566">
        <v>149.41499999999999</v>
      </c>
      <c r="E389" s="566">
        <v>775.202</v>
      </c>
      <c r="F389" s="566">
        <v>0.80300000000000005</v>
      </c>
      <c r="G389" s="566">
        <v>4.9820000000000002</v>
      </c>
      <c r="H389" s="566">
        <v>31.425000000000001</v>
      </c>
      <c r="I389" s="566">
        <v>37.209000000000003</v>
      </c>
      <c r="J389" s="566">
        <v>812.41200000000003</v>
      </c>
      <c r="K389" s="566">
        <v>328.12099999999998</v>
      </c>
      <c r="L389" s="566">
        <v>760.548</v>
      </c>
      <c r="M389" s="566">
        <v>1901.08</v>
      </c>
    </row>
    <row r="390" spans="1:13" x14ac:dyDescent="0.2">
      <c r="A390" s="566" t="s">
        <v>1306</v>
      </c>
      <c r="B390" s="566">
        <v>11.971</v>
      </c>
      <c r="C390" s="566">
        <v>4889.018</v>
      </c>
      <c r="D390" s="566">
        <v>1529.0909999999999</v>
      </c>
      <c r="E390" s="566">
        <v>6430.08</v>
      </c>
      <c r="F390" s="566">
        <v>9.4499999999999993</v>
      </c>
      <c r="G390" s="566">
        <v>58.658999999999999</v>
      </c>
      <c r="H390" s="566">
        <v>370</v>
      </c>
      <c r="I390" s="566">
        <v>438.10899999999998</v>
      </c>
      <c r="J390" s="566">
        <v>6868.1890000000003</v>
      </c>
      <c r="K390" s="566">
        <v>4099.8819999999996</v>
      </c>
      <c r="L390" s="566">
        <v>9074.0059999999994</v>
      </c>
      <c r="M390" s="566">
        <v>20042.076000000001</v>
      </c>
    </row>
    <row r="391" spans="1:13" x14ac:dyDescent="0.2">
      <c r="A391" s="566" t="s">
        <v>1307</v>
      </c>
      <c r="B391" s="566">
        <v>1.363</v>
      </c>
      <c r="C391" s="566">
        <v>833.40599999999995</v>
      </c>
      <c r="D391" s="566">
        <v>159.755</v>
      </c>
      <c r="E391" s="566">
        <v>994.524</v>
      </c>
      <c r="F391" s="566">
        <v>0.86699999999999999</v>
      </c>
      <c r="G391" s="566">
        <v>4.8719999999999999</v>
      </c>
      <c r="H391" s="566">
        <v>32.274000000000001</v>
      </c>
      <c r="I391" s="566">
        <v>38.012</v>
      </c>
      <c r="J391" s="566">
        <v>1032.537</v>
      </c>
      <c r="K391" s="566">
        <v>398.83499999999998</v>
      </c>
      <c r="L391" s="566">
        <v>864.28399999999999</v>
      </c>
      <c r="M391" s="566">
        <v>2295.6559999999999</v>
      </c>
    </row>
    <row r="392" spans="1:13" x14ac:dyDescent="0.2">
      <c r="A392" s="566" t="s">
        <v>1308</v>
      </c>
      <c r="B392" s="566">
        <v>1.1879999999999999</v>
      </c>
      <c r="C392" s="566">
        <v>728.73800000000006</v>
      </c>
      <c r="D392" s="566">
        <v>139.73699999999999</v>
      </c>
      <c r="E392" s="566">
        <v>869.66300000000001</v>
      </c>
      <c r="F392" s="566">
        <v>0.78300000000000003</v>
      </c>
      <c r="G392" s="566">
        <v>4.4000000000000004</v>
      </c>
      <c r="H392" s="566">
        <v>29.151</v>
      </c>
      <c r="I392" s="566">
        <v>34.334000000000003</v>
      </c>
      <c r="J392" s="566">
        <v>903.99699999999996</v>
      </c>
      <c r="K392" s="566">
        <v>329.57499999999999</v>
      </c>
      <c r="L392" s="566">
        <v>683.44</v>
      </c>
      <c r="M392" s="566">
        <v>1917.0129999999999</v>
      </c>
    </row>
    <row r="393" spans="1:13" x14ac:dyDescent="0.2">
      <c r="A393" s="566" t="s">
        <v>1309</v>
      </c>
      <c r="B393" s="566">
        <v>1.123</v>
      </c>
      <c r="C393" s="566">
        <v>674.84199999999998</v>
      </c>
      <c r="D393" s="566">
        <v>136.28299999999999</v>
      </c>
      <c r="E393" s="566">
        <v>812.24800000000005</v>
      </c>
      <c r="F393" s="566">
        <v>0.86699999999999999</v>
      </c>
      <c r="G393" s="566">
        <v>4.8719999999999999</v>
      </c>
      <c r="H393" s="566">
        <v>32.274000000000001</v>
      </c>
      <c r="I393" s="566">
        <v>38.012</v>
      </c>
      <c r="J393" s="566">
        <v>850.26</v>
      </c>
      <c r="K393" s="566">
        <v>325.22699999999998</v>
      </c>
      <c r="L393" s="566">
        <v>729.59799999999996</v>
      </c>
      <c r="M393" s="566">
        <v>1905.085</v>
      </c>
    </row>
    <row r="394" spans="1:13" x14ac:dyDescent="0.2">
      <c r="A394" s="566" t="s">
        <v>1310</v>
      </c>
      <c r="B394" s="566">
        <v>0.996</v>
      </c>
      <c r="C394" s="566">
        <v>424.41199999999998</v>
      </c>
      <c r="D394" s="566">
        <v>101.952</v>
      </c>
      <c r="E394" s="566">
        <v>527.36</v>
      </c>
      <c r="F394" s="566">
        <v>0.83899999999999997</v>
      </c>
      <c r="G394" s="566">
        <v>4.7149999999999999</v>
      </c>
      <c r="H394" s="566">
        <v>31.233000000000001</v>
      </c>
      <c r="I394" s="566">
        <v>36.786000000000001</v>
      </c>
      <c r="J394" s="566">
        <v>564.14599999999996</v>
      </c>
      <c r="K394" s="566">
        <v>291.411</v>
      </c>
      <c r="L394" s="566">
        <v>651.93399999999997</v>
      </c>
      <c r="M394" s="566">
        <v>1507.491</v>
      </c>
    </row>
    <row r="395" spans="1:13" x14ac:dyDescent="0.2">
      <c r="A395" s="566" t="s">
        <v>1311</v>
      </c>
      <c r="B395" s="566">
        <v>0.75700000000000001</v>
      </c>
      <c r="C395" s="566">
        <v>260.608</v>
      </c>
      <c r="D395" s="566">
        <v>104.044</v>
      </c>
      <c r="E395" s="566">
        <v>365.41</v>
      </c>
      <c r="F395" s="566">
        <v>0.86699999999999999</v>
      </c>
      <c r="G395" s="566">
        <v>4.8719999999999999</v>
      </c>
      <c r="H395" s="566">
        <v>32.274000000000001</v>
      </c>
      <c r="I395" s="566">
        <v>38.012</v>
      </c>
      <c r="J395" s="566">
        <v>403.42200000000003</v>
      </c>
      <c r="K395" s="566">
        <v>297.93099999999998</v>
      </c>
      <c r="L395" s="566">
        <v>684.59900000000005</v>
      </c>
      <c r="M395" s="566">
        <v>1385.952</v>
      </c>
    </row>
    <row r="396" spans="1:13" x14ac:dyDescent="0.2">
      <c r="A396" s="566" t="s">
        <v>1312</v>
      </c>
      <c r="B396" s="566">
        <v>0.69599999999999995</v>
      </c>
      <c r="C396" s="566">
        <v>163.458</v>
      </c>
      <c r="D396" s="566">
        <v>96.712000000000003</v>
      </c>
      <c r="E396" s="566">
        <v>260.86599999999999</v>
      </c>
      <c r="F396" s="566">
        <v>0.83899999999999997</v>
      </c>
      <c r="G396" s="566">
        <v>4.7149999999999999</v>
      </c>
      <c r="H396" s="566">
        <v>31.233000000000001</v>
      </c>
      <c r="I396" s="566">
        <v>36.786000000000001</v>
      </c>
      <c r="J396" s="566">
        <v>297.65199999999999</v>
      </c>
      <c r="K396" s="566">
        <v>365.66399999999999</v>
      </c>
      <c r="L396" s="566">
        <v>853.37900000000002</v>
      </c>
      <c r="M396" s="566">
        <v>1516.6959999999999</v>
      </c>
    </row>
    <row r="397" spans="1:13" x14ac:dyDescent="0.2">
      <c r="A397" s="566" t="s">
        <v>1313</v>
      </c>
      <c r="B397" s="566">
        <v>0.96799999999999997</v>
      </c>
      <c r="C397" s="566">
        <v>127.703</v>
      </c>
      <c r="D397" s="566">
        <v>100.66500000000001</v>
      </c>
      <c r="E397" s="566">
        <v>229.33699999999999</v>
      </c>
      <c r="F397" s="566">
        <v>0.86699999999999999</v>
      </c>
      <c r="G397" s="566">
        <v>4.8719999999999999</v>
      </c>
      <c r="H397" s="566">
        <v>32.274000000000001</v>
      </c>
      <c r="I397" s="566">
        <v>38.012</v>
      </c>
      <c r="J397" s="566">
        <v>267.34899999999999</v>
      </c>
      <c r="K397" s="566">
        <v>456.16699999999997</v>
      </c>
      <c r="L397" s="566">
        <v>1044.431</v>
      </c>
      <c r="M397" s="566">
        <v>1767.9469999999999</v>
      </c>
    </row>
    <row r="398" spans="1:13" x14ac:dyDescent="0.2">
      <c r="A398" s="566" t="s">
        <v>1314</v>
      </c>
      <c r="B398" s="566">
        <v>0.86199999999999999</v>
      </c>
      <c r="C398" s="566">
        <v>118.14</v>
      </c>
      <c r="D398" s="566">
        <v>103.699</v>
      </c>
      <c r="E398" s="566">
        <v>222.70099999999999</v>
      </c>
      <c r="F398" s="566">
        <v>0.86699999999999999</v>
      </c>
      <c r="G398" s="566">
        <v>4.8719999999999999</v>
      </c>
      <c r="H398" s="566">
        <v>32.274000000000001</v>
      </c>
      <c r="I398" s="566">
        <v>38.012</v>
      </c>
      <c r="J398" s="566">
        <v>260.714</v>
      </c>
      <c r="K398" s="566">
        <v>458.34199999999998</v>
      </c>
      <c r="L398" s="566">
        <v>1014.234</v>
      </c>
      <c r="M398" s="566">
        <v>1733.29</v>
      </c>
    </row>
    <row r="399" spans="1:13" x14ac:dyDescent="0.2">
      <c r="A399" s="566" t="s">
        <v>1315</v>
      </c>
      <c r="B399" s="566">
        <v>0.61899999999999999</v>
      </c>
      <c r="C399" s="566">
        <v>126.551</v>
      </c>
      <c r="D399" s="566">
        <v>103.765</v>
      </c>
      <c r="E399" s="566">
        <v>230.935</v>
      </c>
      <c r="F399" s="566">
        <v>0.83899999999999997</v>
      </c>
      <c r="G399" s="566">
        <v>4.7149999999999999</v>
      </c>
      <c r="H399" s="566">
        <v>31.233000000000001</v>
      </c>
      <c r="I399" s="566">
        <v>36.786000000000001</v>
      </c>
      <c r="J399" s="566">
        <v>267.721</v>
      </c>
      <c r="K399" s="566">
        <v>395.22199999999998</v>
      </c>
      <c r="L399" s="566">
        <v>823.26099999999997</v>
      </c>
      <c r="M399" s="566">
        <v>1486.2049999999999</v>
      </c>
    </row>
    <row r="400" spans="1:13" x14ac:dyDescent="0.2">
      <c r="A400" s="566" t="s">
        <v>1316</v>
      </c>
      <c r="B400" s="566">
        <v>0.81799999999999995</v>
      </c>
      <c r="C400" s="566">
        <v>255.80199999999999</v>
      </c>
      <c r="D400" s="566">
        <v>122.732</v>
      </c>
      <c r="E400" s="566">
        <v>379.35300000000001</v>
      </c>
      <c r="F400" s="566">
        <v>0.86699999999999999</v>
      </c>
      <c r="G400" s="566">
        <v>4.8719999999999999</v>
      </c>
      <c r="H400" s="566">
        <v>32.274000000000001</v>
      </c>
      <c r="I400" s="566">
        <v>38.012</v>
      </c>
      <c r="J400" s="566">
        <v>417.36500000000001</v>
      </c>
      <c r="K400" s="566">
        <v>322.541</v>
      </c>
      <c r="L400" s="566">
        <v>683.23400000000004</v>
      </c>
      <c r="M400" s="566">
        <v>1423.14</v>
      </c>
    </row>
    <row r="401" spans="1:13" x14ac:dyDescent="0.2">
      <c r="A401" s="566" t="s">
        <v>1317</v>
      </c>
      <c r="B401" s="566">
        <v>1.2310000000000001</v>
      </c>
      <c r="C401" s="566">
        <v>493.51</v>
      </c>
      <c r="D401" s="566">
        <v>127.297</v>
      </c>
      <c r="E401" s="566">
        <v>622.03700000000003</v>
      </c>
      <c r="F401" s="566">
        <v>0.83899999999999997</v>
      </c>
      <c r="G401" s="566">
        <v>4.7149999999999999</v>
      </c>
      <c r="H401" s="566">
        <v>31.233000000000001</v>
      </c>
      <c r="I401" s="566">
        <v>36.786000000000001</v>
      </c>
      <c r="J401" s="566">
        <v>658.82299999999998</v>
      </c>
      <c r="K401" s="566">
        <v>303.06200000000001</v>
      </c>
      <c r="L401" s="566">
        <v>682.00699999999995</v>
      </c>
      <c r="M401" s="566">
        <v>1643.8920000000001</v>
      </c>
    </row>
    <row r="402" spans="1:13" x14ac:dyDescent="0.2">
      <c r="A402" s="566" t="s">
        <v>1318</v>
      </c>
      <c r="B402" s="566">
        <v>1.6259999999999999</v>
      </c>
      <c r="C402" s="566">
        <v>788.58900000000006</v>
      </c>
      <c r="D402" s="566">
        <v>160.27799999999999</v>
      </c>
      <c r="E402" s="566">
        <v>950.49199999999996</v>
      </c>
      <c r="F402" s="566">
        <v>0.86699999999999999</v>
      </c>
      <c r="G402" s="566">
        <v>4.8719999999999999</v>
      </c>
      <c r="H402" s="566">
        <v>32.274000000000001</v>
      </c>
      <c r="I402" s="566">
        <v>38.012</v>
      </c>
      <c r="J402" s="566">
        <v>988.50400000000002</v>
      </c>
      <c r="K402" s="566">
        <v>372.81700000000001</v>
      </c>
      <c r="L402" s="566">
        <v>845.80100000000004</v>
      </c>
      <c r="M402" s="566">
        <v>2207.1219999999998</v>
      </c>
    </row>
    <row r="403" spans="1:13" x14ac:dyDescent="0.2">
      <c r="A403" s="566" t="s">
        <v>1319</v>
      </c>
      <c r="B403" s="566">
        <v>12.247999999999999</v>
      </c>
      <c r="C403" s="566">
        <v>4994.9939999999997</v>
      </c>
      <c r="D403" s="566">
        <v>1456.92</v>
      </c>
      <c r="E403" s="566">
        <v>6464.1620000000003</v>
      </c>
      <c r="F403" s="566">
        <v>10.204000000000001</v>
      </c>
      <c r="G403" s="566">
        <v>57.362000000000002</v>
      </c>
      <c r="H403" s="566">
        <v>380</v>
      </c>
      <c r="I403" s="566">
        <v>447.56599999999997</v>
      </c>
      <c r="J403" s="566">
        <v>6911.7280000000001</v>
      </c>
      <c r="K403" s="566">
        <v>4316.7939999999999</v>
      </c>
      <c r="L403" s="566">
        <v>9562.2739999999994</v>
      </c>
      <c r="M403" s="566">
        <v>20790.795999999998</v>
      </c>
    </row>
    <row r="404" spans="1:13" x14ac:dyDescent="0.2">
      <c r="A404" s="566" t="s">
        <v>1320</v>
      </c>
      <c r="B404" s="566">
        <v>1.4970000000000001</v>
      </c>
      <c r="C404" s="566">
        <v>971.05399999999997</v>
      </c>
      <c r="D404" s="566">
        <v>195.369</v>
      </c>
      <c r="E404" s="566">
        <v>1167.921</v>
      </c>
      <c r="F404" s="566">
        <v>1.1040000000000001</v>
      </c>
      <c r="G404" s="566">
        <v>4.8019999999999996</v>
      </c>
      <c r="H404" s="566">
        <v>33.972999999999999</v>
      </c>
      <c r="I404" s="566">
        <v>39.878999999999998</v>
      </c>
      <c r="J404" s="566">
        <v>1207.8</v>
      </c>
      <c r="K404" s="566">
        <v>424.01900000000001</v>
      </c>
      <c r="L404" s="566">
        <v>938.86500000000001</v>
      </c>
      <c r="M404" s="566">
        <v>2570.6840000000002</v>
      </c>
    </row>
    <row r="405" spans="1:13" x14ac:dyDescent="0.2">
      <c r="A405" s="566" t="s">
        <v>1321</v>
      </c>
      <c r="B405" s="566">
        <v>1.2549999999999999</v>
      </c>
      <c r="C405" s="566">
        <v>907.63199999999995</v>
      </c>
      <c r="D405" s="566">
        <v>158.291</v>
      </c>
      <c r="E405" s="566">
        <v>1067.1780000000001</v>
      </c>
      <c r="F405" s="566">
        <v>0.997</v>
      </c>
      <c r="G405" s="566">
        <v>4.3369999999999997</v>
      </c>
      <c r="H405" s="566">
        <v>30.684999999999999</v>
      </c>
      <c r="I405" s="566">
        <v>36.020000000000003</v>
      </c>
      <c r="J405" s="566">
        <v>1103.1980000000001</v>
      </c>
      <c r="K405" s="566">
        <v>378.51799999999997</v>
      </c>
      <c r="L405" s="566">
        <v>773.61800000000005</v>
      </c>
      <c r="M405" s="566">
        <v>2255.3339999999998</v>
      </c>
    </row>
    <row r="406" spans="1:13" x14ac:dyDescent="0.2">
      <c r="A406" s="566" t="s">
        <v>1322</v>
      </c>
      <c r="B406" s="566">
        <v>0.92200000000000004</v>
      </c>
      <c r="C406" s="566">
        <v>692.28200000000004</v>
      </c>
      <c r="D406" s="566">
        <v>145.381</v>
      </c>
      <c r="E406" s="566">
        <v>838.58399999999995</v>
      </c>
      <c r="F406" s="566">
        <v>1.1040000000000001</v>
      </c>
      <c r="G406" s="566">
        <v>4.8019999999999996</v>
      </c>
      <c r="H406" s="566">
        <v>33.972999999999999</v>
      </c>
      <c r="I406" s="566">
        <v>39.878999999999998</v>
      </c>
      <c r="J406" s="566">
        <v>878.46299999999997</v>
      </c>
      <c r="K406" s="566">
        <v>339.70299999999997</v>
      </c>
      <c r="L406" s="566">
        <v>738.851</v>
      </c>
      <c r="M406" s="566">
        <v>1957.018</v>
      </c>
    </row>
    <row r="407" spans="1:13" x14ac:dyDescent="0.2">
      <c r="A407" s="566" t="s">
        <v>1323</v>
      </c>
      <c r="B407" s="566">
        <v>1.048</v>
      </c>
      <c r="C407" s="566">
        <v>425.29199999999997</v>
      </c>
      <c r="D407" s="566">
        <v>117.41500000000001</v>
      </c>
      <c r="E407" s="566">
        <v>543.75400000000002</v>
      </c>
      <c r="F407" s="566">
        <v>1.0680000000000001</v>
      </c>
      <c r="G407" s="566">
        <v>4.6470000000000002</v>
      </c>
      <c r="H407" s="566">
        <v>32.877000000000002</v>
      </c>
      <c r="I407" s="566">
        <v>38.591999999999999</v>
      </c>
      <c r="J407" s="566">
        <v>582.34699999999998</v>
      </c>
      <c r="K407" s="566">
        <v>284.72500000000002</v>
      </c>
      <c r="L407" s="566">
        <v>622.78399999999999</v>
      </c>
      <c r="M407" s="566">
        <v>1489.856</v>
      </c>
    </row>
    <row r="408" spans="1:13" x14ac:dyDescent="0.2">
      <c r="A408" s="566" t="s">
        <v>1324</v>
      </c>
      <c r="B408" s="566">
        <v>0.747</v>
      </c>
      <c r="C408" s="566">
        <v>253.809</v>
      </c>
      <c r="D408" s="566">
        <v>103.99</v>
      </c>
      <c r="E408" s="566">
        <v>358.54599999999999</v>
      </c>
      <c r="F408" s="566">
        <v>1.1040000000000001</v>
      </c>
      <c r="G408" s="566">
        <v>4.8019999999999996</v>
      </c>
      <c r="H408" s="566">
        <v>33.972999999999999</v>
      </c>
      <c r="I408" s="566">
        <v>39.878999999999998</v>
      </c>
      <c r="J408" s="566">
        <v>398.42500000000001</v>
      </c>
      <c r="K408" s="566">
        <v>299.589</v>
      </c>
      <c r="L408" s="566">
        <v>687.36</v>
      </c>
      <c r="M408" s="566">
        <v>1385.373</v>
      </c>
    </row>
    <row r="409" spans="1:13" x14ac:dyDescent="0.2">
      <c r="A409" s="566" t="s">
        <v>1325</v>
      </c>
      <c r="B409" s="566">
        <v>0.65500000000000003</v>
      </c>
      <c r="C409" s="566">
        <v>161.392</v>
      </c>
      <c r="D409" s="566">
        <v>97.058000000000007</v>
      </c>
      <c r="E409" s="566">
        <v>259.10500000000002</v>
      </c>
      <c r="F409" s="566">
        <v>1.0680000000000001</v>
      </c>
      <c r="G409" s="566">
        <v>4.6470000000000002</v>
      </c>
      <c r="H409" s="566">
        <v>32.877000000000002</v>
      </c>
      <c r="I409" s="566">
        <v>38.591999999999999</v>
      </c>
      <c r="J409" s="566">
        <v>297.69799999999998</v>
      </c>
      <c r="K409" s="566">
        <v>345.58699999999999</v>
      </c>
      <c r="L409" s="566">
        <v>784.51400000000001</v>
      </c>
      <c r="M409" s="566">
        <v>1427.798</v>
      </c>
    </row>
    <row r="410" spans="1:13" x14ac:dyDescent="0.2">
      <c r="A410" s="566" t="s">
        <v>1326</v>
      </c>
      <c r="B410" s="566">
        <v>0.93100000000000005</v>
      </c>
      <c r="C410" s="566">
        <v>129.78</v>
      </c>
      <c r="D410" s="566">
        <v>103.432</v>
      </c>
      <c r="E410" s="566">
        <v>234.143</v>
      </c>
      <c r="F410" s="566">
        <v>1.1040000000000001</v>
      </c>
      <c r="G410" s="566">
        <v>4.8019999999999996</v>
      </c>
      <c r="H410" s="566">
        <v>33.972999999999999</v>
      </c>
      <c r="I410" s="566">
        <v>39.878999999999998</v>
      </c>
      <c r="J410" s="566">
        <v>274.02199999999999</v>
      </c>
      <c r="K410" s="566">
        <v>445.85899999999998</v>
      </c>
      <c r="L410" s="566">
        <v>990.73</v>
      </c>
      <c r="M410" s="566">
        <v>1710.6110000000001</v>
      </c>
    </row>
    <row r="411" spans="1:13" x14ac:dyDescent="0.2">
      <c r="A411" s="566" t="s">
        <v>1327</v>
      </c>
      <c r="B411" s="566">
        <v>0.92500000000000004</v>
      </c>
      <c r="C411" s="566">
        <v>118.726</v>
      </c>
      <c r="D411" s="566">
        <v>107.04</v>
      </c>
      <c r="E411" s="566">
        <v>226.691</v>
      </c>
      <c r="F411" s="566">
        <v>1.1040000000000001</v>
      </c>
      <c r="G411" s="566">
        <v>4.8019999999999996</v>
      </c>
      <c r="H411" s="566">
        <v>33.972999999999999</v>
      </c>
      <c r="I411" s="566">
        <v>39.878999999999998</v>
      </c>
      <c r="J411" s="566">
        <v>266.57</v>
      </c>
      <c r="K411" s="566">
        <v>458.80399999999997</v>
      </c>
      <c r="L411" s="566">
        <v>1011.265</v>
      </c>
      <c r="M411" s="566">
        <v>1736.64</v>
      </c>
    </row>
    <row r="412" spans="1:13" x14ac:dyDescent="0.2">
      <c r="A412" s="566" t="s">
        <v>1328</v>
      </c>
      <c r="B412" s="566">
        <v>0.59299999999999997</v>
      </c>
      <c r="C412" s="566">
        <v>131.84700000000001</v>
      </c>
      <c r="D412" s="566">
        <v>119.455</v>
      </c>
      <c r="E412" s="566">
        <v>251.89500000000001</v>
      </c>
      <c r="F412" s="566">
        <v>1.0680000000000001</v>
      </c>
      <c r="G412" s="566">
        <v>4.6470000000000002</v>
      </c>
      <c r="H412" s="566">
        <v>32.877000000000002</v>
      </c>
      <c r="I412" s="566">
        <v>38.591999999999999</v>
      </c>
      <c r="J412" s="566">
        <v>290.48700000000002</v>
      </c>
      <c r="K412" s="566">
        <v>388.45299999999997</v>
      </c>
      <c r="L412" s="566">
        <v>784.41399999999999</v>
      </c>
      <c r="M412" s="566">
        <v>1463.354</v>
      </c>
    </row>
    <row r="413" spans="1:13" x14ac:dyDescent="0.2">
      <c r="A413" s="566" t="s">
        <v>1329</v>
      </c>
      <c r="B413" s="566">
        <v>0.72799999999999998</v>
      </c>
      <c r="C413" s="566">
        <v>237.387</v>
      </c>
      <c r="D413" s="566">
        <v>123.303</v>
      </c>
      <c r="E413" s="566">
        <v>361.41800000000001</v>
      </c>
      <c r="F413" s="566">
        <v>1.1040000000000001</v>
      </c>
      <c r="G413" s="566">
        <v>4.8019999999999996</v>
      </c>
      <c r="H413" s="566">
        <v>33.972999999999999</v>
      </c>
      <c r="I413" s="566">
        <v>39.878999999999998</v>
      </c>
      <c r="J413" s="566">
        <v>401.29700000000003</v>
      </c>
      <c r="K413" s="566">
        <v>306.33199999999999</v>
      </c>
      <c r="L413" s="566">
        <v>659.41300000000001</v>
      </c>
      <c r="M413" s="566">
        <v>1367.0419999999999</v>
      </c>
    </row>
    <row r="414" spans="1:13" x14ac:dyDescent="0.2">
      <c r="A414" s="566" t="s">
        <v>1330</v>
      </c>
      <c r="B414" s="566">
        <v>1.155</v>
      </c>
      <c r="C414" s="566">
        <v>423.98899999999998</v>
      </c>
      <c r="D414" s="566">
        <v>118.604</v>
      </c>
      <c r="E414" s="566">
        <v>543.74699999999996</v>
      </c>
      <c r="F414" s="566">
        <v>1.0680000000000001</v>
      </c>
      <c r="G414" s="566">
        <v>4.6470000000000002</v>
      </c>
      <c r="H414" s="566">
        <v>32.877000000000002</v>
      </c>
      <c r="I414" s="566">
        <v>38.591999999999999</v>
      </c>
      <c r="J414" s="566">
        <v>582.34</v>
      </c>
      <c r="K414" s="566">
        <v>295.67899999999997</v>
      </c>
      <c r="L414" s="566">
        <v>666.66899999999998</v>
      </c>
      <c r="M414" s="566">
        <v>1544.6880000000001</v>
      </c>
    </row>
    <row r="415" spans="1:13" x14ac:dyDescent="0.2">
      <c r="A415" s="566" t="s">
        <v>1331</v>
      </c>
      <c r="B415" s="566">
        <v>1.7909999999999999</v>
      </c>
      <c r="C415" s="566">
        <v>757.61300000000006</v>
      </c>
      <c r="D415" s="566">
        <v>157.482</v>
      </c>
      <c r="E415" s="566">
        <v>916.88599999999997</v>
      </c>
      <c r="F415" s="566">
        <v>1.1040000000000001</v>
      </c>
      <c r="G415" s="566">
        <v>4.8019999999999996</v>
      </c>
      <c r="H415" s="566">
        <v>33.972999999999999</v>
      </c>
      <c r="I415" s="566">
        <v>39.878999999999998</v>
      </c>
      <c r="J415" s="566">
        <v>956.76499999999999</v>
      </c>
      <c r="K415" s="566">
        <v>385.84199999999998</v>
      </c>
      <c r="L415" s="566">
        <v>867.90800000000002</v>
      </c>
      <c r="M415" s="566">
        <v>2210.5149999999999</v>
      </c>
    </row>
    <row r="416" spans="1:13" x14ac:dyDescent="0.2">
      <c r="A416" s="566" t="s">
        <v>1332</v>
      </c>
      <c r="B416" s="566">
        <v>12.247</v>
      </c>
      <c r="C416" s="566">
        <v>5209.4279999999999</v>
      </c>
      <c r="D416" s="566">
        <v>1546.819</v>
      </c>
      <c r="E416" s="566">
        <v>6768.4939999999997</v>
      </c>
      <c r="F416" s="566">
        <v>13</v>
      </c>
      <c r="G416" s="566">
        <v>56.540999999999997</v>
      </c>
      <c r="H416" s="566">
        <v>400</v>
      </c>
      <c r="I416" s="566">
        <v>469.541</v>
      </c>
      <c r="J416" s="566">
        <v>7238.0349999999999</v>
      </c>
      <c r="K416" s="566">
        <v>4353.1109999999999</v>
      </c>
      <c r="L416" s="566">
        <v>9533.6440000000002</v>
      </c>
      <c r="M416" s="566">
        <v>21124.79</v>
      </c>
    </row>
    <row r="417" spans="1:13" x14ac:dyDescent="0.2">
      <c r="A417" s="566" t="s">
        <v>1333</v>
      </c>
      <c r="B417" s="566">
        <v>1.4670000000000001</v>
      </c>
      <c r="C417" s="566">
        <v>985.41499999999996</v>
      </c>
      <c r="D417" s="566">
        <v>177.74</v>
      </c>
      <c r="E417" s="566">
        <v>1164.6210000000001</v>
      </c>
      <c r="F417" s="566">
        <v>1.1859999999999999</v>
      </c>
      <c r="G417" s="566">
        <v>4.8209999999999997</v>
      </c>
      <c r="H417" s="566">
        <v>34.726999999999997</v>
      </c>
      <c r="I417" s="566">
        <v>40.734000000000002</v>
      </c>
      <c r="J417" s="566">
        <v>1205.355</v>
      </c>
      <c r="K417" s="566">
        <v>433.738</v>
      </c>
      <c r="L417" s="566">
        <v>959.59500000000003</v>
      </c>
      <c r="M417" s="566">
        <v>2598.6889999999999</v>
      </c>
    </row>
    <row r="418" spans="1:13" x14ac:dyDescent="0.2">
      <c r="A418" s="566" t="s">
        <v>1334</v>
      </c>
      <c r="B418" s="566">
        <v>1.18</v>
      </c>
      <c r="C418" s="566">
        <v>877.47699999999998</v>
      </c>
      <c r="D418" s="566">
        <v>154.42699999999999</v>
      </c>
      <c r="E418" s="566">
        <v>1033.085</v>
      </c>
      <c r="F418" s="566">
        <v>1.109</v>
      </c>
      <c r="G418" s="566">
        <v>4.51</v>
      </c>
      <c r="H418" s="566">
        <v>32.485999999999997</v>
      </c>
      <c r="I418" s="566">
        <v>38.106000000000002</v>
      </c>
      <c r="J418" s="566">
        <v>1071.191</v>
      </c>
      <c r="K418" s="566">
        <v>383.72699999999998</v>
      </c>
      <c r="L418" s="566">
        <v>813.9</v>
      </c>
      <c r="M418" s="566">
        <v>2268.8180000000002</v>
      </c>
    </row>
    <row r="419" spans="1:13" x14ac:dyDescent="0.2">
      <c r="A419" s="566" t="s">
        <v>1335</v>
      </c>
      <c r="B419" s="566">
        <v>0.78200000000000003</v>
      </c>
      <c r="C419" s="566">
        <v>604.99400000000003</v>
      </c>
      <c r="D419" s="566">
        <v>133.15899999999999</v>
      </c>
      <c r="E419" s="566">
        <v>738.93499999999995</v>
      </c>
      <c r="F419" s="566">
        <v>1.1859999999999999</v>
      </c>
      <c r="G419" s="566">
        <v>4.8209999999999997</v>
      </c>
      <c r="H419" s="566">
        <v>34.726999999999997</v>
      </c>
      <c r="I419" s="566">
        <v>40.734000000000002</v>
      </c>
      <c r="J419" s="566">
        <v>779.66899999999998</v>
      </c>
      <c r="K419" s="566">
        <v>337.608</v>
      </c>
      <c r="L419" s="566">
        <v>723.84799999999996</v>
      </c>
      <c r="M419" s="566">
        <v>1841.125</v>
      </c>
    </row>
    <row r="420" spans="1:13" x14ac:dyDescent="0.2">
      <c r="A420" s="566" t="s">
        <v>1336</v>
      </c>
      <c r="B420" s="566">
        <v>0.95199999999999996</v>
      </c>
      <c r="C420" s="566">
        <v>388.24099999999999</v>
      </c>
      <c r="D420" s="566">
        <v>118.102</v>
      </c>
      <c r="E420" s="566">
        <v>507.29399999999998</v>
      </c>
      <c r="F420" s="566">
        <v>1.1479999999999999</v>
      </c>
      <c r="G420" s="566">
        <v>4.6660000000000004</v>
      </c>
      <c r="H420" s="566">
        <v>33.606999999999999</v>
      </c>
      <c r="I420" s="566">
        <v>39.42</v>
      </c>
      <c r="J420" s="566">
        <v>546.71400000000006</v>
      </c>
      <c r="K420" s="566">
        <v>291.30599999999998</v>
      </c>
      <c r="L420" s="566">
        <v>620.21299999999997</v>
      </c>
      <c r="M420" s="566">
        <v>1458.2329999999999</v>
      </c>
    </row>
    <row r="421" spans="1:13" x14ac:dyDescent="0.2">
      <c r="A421" s="566" t="s">
        <v>1337</v>
      </c>
      <c r="B421" s="566">
        <v>0.68</v>
      </c>
      <c r="C421" s="566">
        <v>218.291</v>
      </c>
      <c r="D421" s="566">
        <v>101.361</v>
      </c>
      <c r="E421" s="566">
        <v>320.33199999999999</v>
      </c>
      <c r="F421" s="566">
        <v>1.1859999999999999</v>
      </c>
      <c r="G421" s="566">
        <v>4.8209999999999997</v>
      </c>
      <c r="H421" s="566">
        <v>34.726999999999997</v>
      </c>
      <c r="I421" s="566">
        <v>40.734000000000002</v>
      </c>
      <c r="J421" s="566">
        <v>361.06599999999997</v>
      </c>
      <c r="K421" s="566">
        <v>309.12099999999998</v>
      </c>
      <c r="L421" s="566">
        <v>725.14099999999996</v>
      </c>
      <c r="M421" s="566">
        <v>1395.328</v>
      </c>
    </row>
    <row r="422" spans="1:13" x14ac:dyDescent="0.2">
      <c r="A422" s="566" t="s">
        <v>1338</v>
      </c>
      <c r="B422" s="566">
        <v>0.65500000000000003</v>
      </c>
      <c r="C422" s="566">
        <v>148.494</v>
      </c>
      <c r="D422" s="566">
        <v>101.345</v>
      </c>
      <c r="E422" s="566">
        <v>250.494</v>
      </c>
      <c r="F422" s="566">
        <v>1.1479999999999999</v>
      </c>
      <c r="G422" s="566">
        <v>4.6660000000000004</v>
      </c>
      <c r="H422" s="566">
        <v>33.606999999999999</v>
      </c>
      <c r="I422" s="566">
        <v>39.42</v>
      </c>
      <c r="J422" s="566">
        <v>289.91399999999999</v>
      </c>
      <c r="K422" s="566">
        <v>383.28699999999998</v>
      </c>
      <c r="L422" s="566">
        <v>844.08299999999997</v>
      </c>
      <c r="M422" s="566">
        <v>1517.2840000000001</v>
      </c>
    </row>
    <row r="423" spans="1:13" x14ac:dyDescent="0.2">
      <c r="A423" s="566" t="s">
        <v>1339</v>
      </c>
      <c r="B423" s="566">
        <v>0.89500000000000002</v>
      </c>
      <c r="C423" s="566">
        <v>127.908</v>
      </c>
      <c r="D423" s="566">
        <v>102.233</v>
      </c>
      <c r="E423" s="566">
        <v>231.035</v>
      </c>
      <c r="F423" s="566">
        <v>1.1859999999999999</v>
      </c>
      <c r="G423" s="566">
        <v>4.8209999999999997</v>
      </c>
      <c r="H423" s="566">
        <v>34.726999999999997</v>
      </c>
      <c r="I423" s="566">
        <v>40.734000000000002</v>
      </c>
      <c r="J423" s="566">
        <v>271.76900000000001</v>
      </c>
      <c r="K423" s="566">
        <v>441.19</v>
      </c>
      <c r="L423" s="566">
        <v>984.92600000000004</v>
      </c>
      <c r="M423" s="566">
        <v>1697.885</v>
      </c>
    </row>
    <row r="424" spans="1:13" x14ac:dyDescent="0.2">
      <c r="A424" s="566" t="s">
        <v>1340</v>
      </c>
      <c r="B424" s="566">
        <v>0.76700000000000002</v>
      </c>
      <c r="C424" s="566">
        <v>122.503</v>
      </c>
      <c r="D424" s="566">
        <v>108.52200000000001</v>
      </c>
      <c r="E424" s="566">
        <v>231.792</v>
      </c>
      <c r="F424" s="566">
        <v>1.1859999999999999</v>
      </c>
      <c r="G424" s="566">
        <v>4.8209999999999997</v>
      </c>
      <c r="H424" s="566">
        <v>34.726999999999997</v>
      </c>
      <c r="I424" s="566">
        <v>40.734000000000002</v>
      </c>
      <c r="J424" s="566">
        <v>272.52600000000001</v>
      </c>
      <c r="K424" s="566">
        <v>431.35599999999999</v>
      </c>
      <c r="L424" s="566">
        <v>945.23900000000003</v>
      </c>
      <c r="M424" s="566">
        <v>1649.1220000000001</v>
      </c>
    </row>
    <row r="425" spans="1:13" x14ac:dyDescent="0.2">
      <c r="A425" s="566" t="s">
        <v>1341</v>
      </c>
      <c r="B425" s="566">
        <v>0.625</v>
      </c>
      <c r="C425" s="566">
        <v>127.67700000000001</v>
      </c>
      <c r="D425" s="566">
        <v>101.93899999999999</v>
      </c>
      <c r="E425" s="566">
        <v>230.24199999999999</v>
      </c>
      <c r="F425" s="566">
        <v>1.1479999999999999</v>
      </c>
      <c r="G425" s="566">
        <v>4.6660000000000004</v>
      </c>
      <c r="H425" s="566">
        <v>33.606999999999999</v>
      </c>
      <c r="I425" s="566">
        <v>39.42</v>
      </c>
      <c r="J425" s="566">
        <v>269.66199999999998</v>
      </c>
      <c r="K425" s="566">
        <v>383.29599999999999</v>
      </c>
      <c r="L425" s="566">
        <v>811.90300000000002</v>
      </c>
      <c r="M425" s="566">
        <v>1464.8610000000001</v>
      </c>
    </row>
    <row r="426" spans="1:13" x14ac:dyDescent="0.2">
      <c r="A426" s="566" t="s">
        <v>1342</v>
      </c>
      <c r="B426" s="566">
        <v>0.66300000000000003</v>
      </c>
      <c r="C426" s="566">
        <v>221.14699999999999</v>
      </c>
      <c r="D426" s="566">
        <v>118.405</v>
      </c>
      <c r="E426" s="566">
        <v>340.21499999999997</v>
      </c>
      <c r="F426" s="566">
        <v>1.1859999999999999</v>
      </c>
      <c r="G426" s="566">
        <v>4.8209999999999997</v>
      </c>
      <c r="H426" s="566">
        <v>34.726999999999997</v>
      </c>
      <c r="I426" s="566">
        <v>40.734000000000002</v>
      </c>
      <c r="J426" s="566">
        <v>380.94900000000001</v>
      </c>
      <c r="K426" s="566">
        <v>318.90699999999998</v>
      </c>
      <c r="L426" s="566">
        <v>692.76400000000001</v>
      </c>
      <c r="M426" s="566">
        <v>1392.6189999999999</v>
      </c>
    </row>
    <row r="427" spans="1:13" x14ac:dyDescent="0.2">
      <c r="A427" s="566" t="s">
        <v>1343</v>
      </c>
      <c r="B427" s="566">
        <v>1.071</v>
      </c>
      <c r="C427" s="566">
        <v>416.32299999999998</v>
      </c>
      <c r="D427" s="566">
        <v>125.06</v>
      </c>
      <c r="E427" s="566">
        <v>542.45399999999995</v>
      </c>
      <c r="F427" s="566">
        <v>1.1479999999999999</v>
      </c>
      <c r="G427" s="566">
        <v>4.6660000000000004</v>
      </c>
      <c r="H427" s="566">
        <v>33.606999999999999</v>
      </c>
      <c r="I427" s="566">
        <v>39.42</v>
      </c>
      <c r="J427" s="566">
        <v>581.87400000000002</v>
      </c>
      <c r="K427" s="566">
        <v>305.88499999999999</v>
      </c>
      <c r="L427" s="566">
        <v>679.33500000000004</v>
      </c>
      <c r="M427" s="566">
        <v>1567.0940000000001</v>
      </c>
    </row>
    <row r="428" spans="1:13" x14ac:dyDescent="0.2">
      <c r="A428" s="566" t="s">
        <v>1344</v>
      </c>
      <c r="B428" s="566">
        <v>1.6970000000000001</v>
      </c>
      <c r="C428" s="566">
        <v>742.7</v>
      </c>
      <c r="D428" s="566">
        <v>178</v>
      </c>
      <c r="E428" s="566">
        <v>922.39700000000005</v>
      </c>
      <c r="F428" s="566">
        <v>1.1859999999999999</v>
      </c>
      <c r="G428" s="566">
        <v>4.8209999999999997</v>
      </c>
      <c r="H428" s="566">
        <v>34.726999999999997</v>
      </c>
      <c r="I428" s="566">
        <v>40.734000000000002</v>
      </c>
      <c r="J428" s="566">
        <v>963.13099999999997</v>
      </c>
      <c r="K428" s="566">
        <v>388.81900000000002</v>
      </c>
      <c r="L428" s="566">
        <v>887.58699999999999</v>
      </c>
      <c r="M428" s="566">
        <v>2239.5369999999998</v>
      </c>
    </row>
    <row r="429" spans="1:13" x14ac:dyDescent="0.2">
      <c r="A429" s="566" t="s">
        <v>1345</v>
      </c>
      <c r="B429" s="566">
        <v>11.433999999999999</v>
      </c>
      <c r="C429" s="566">
        <v>4980.8310000000001</v>
      </c>
      <c r="D429" s="566">
        <v>1520.2929999999999</v>
      </c>
      <c r="E429" s="566">
        <v>6512.558</v>
      </c>
      <c r="F429" s="566">
        <v>14</v>
      </c>
      <c r="G429" s="566">
        <v>56.923999999999999</v>
      </c>
      <c r="H429" s="566">
        <v>410</v>
      </c>
      <c r="I429" s="566">
        <v>480.92399999999998</v>
      </c>
      <c r="J429" s="566">
        <v>6993.482</v>
      </c>
      <c r="K429" s="566">
        <v>4408.241</v>
      </c>
      <c r="L429" s="566">
        <v>9690.4249999999993</v>
      </c>
      <c r="M429" s="566">
        <v>21092.148000000001</v>
      </c>
    </row>
    <row r="430" spans="1:13" x14ac:dyDescent="0.2">
      <c r="A430" s="566" t="s">
        <v>1346</v>
      </c>
      <c r="B430" s="566">
        <v>1.002</v>
      </c>
      <c r="C430" s="566">
        <v>915.79200000000003</v>
      </c>
      <c r="D430" s="566">
        <v>167.714</v>
      </c>
      <c r="E430" s="566">
        <v>1084.509</v>
      </c>
      <c r="F430" s="566">
        <v>1.35</v>
      </c>
      <c r="G430" s="566">
        <v>4.9210000000000003</v>
      </c>
      <c r="H430" s="566">
        <v>36.521000000000001</v>
      </c>
      <c r="I430" s="566">
        <v>42.792000000000002</v>
      </c>
      <c r="J430" s="566">
        <v>1127.3009999999999</v>
      </c>
      <c r="K430" s="566">
        <v>427.48200000000003</v>
      </c>
      <c r="L430" s="566">
        <v>942.83799999999997</v>
      </c>
      <c r="M430" s="566">
        <v>2497.6210000000001</v>
      </c>
    </row>
    <row r="431" spans="1:13" x14ac:dyDescent="0.2">
      <c r="A431" s="566" t="s">
        <v>1347</v>
      </c>
      <c r="B431" s="566">
        <v>0.77900000000000003</v>
      </c>
      <c r="C431" s="566">
        <v>778.46500000000003</v>
      </c>
      <c r="D431" s="566">
        <v>143.58199999999999</v>
      </c>
      <c r="E431" s="566">
        <v>922.82500000000005</v>
      </c>
      <c r="F431" s="566">
        <v>1.22</v>
      </c>
      <c r="G431" s="566">
        <v>4.4450000000000003</v>
      </c>
      <c r="H431" s="566">
        <v>32.985999999999997</v>
      </c>
      <c r="I431" s="566">
        <v>38.651000000000003</v>
      </c>
      <c r="J431" s="566">
        <v>961.476</v>
      </c>
      <c r="K431" s="566">
        <v>363.94799999999998</v>
      </c>
      <c r="L431" s="566">
        <v>751.74800000000005</v>
      </c>
      <c r="M431" s="566">
        <v>2077.172</v>
      </c>
    </row>
    <row r="432" spans="1:13" x14ac:dyDescent="0.2">
      <c r="A432" s="566" t="s">
        <v>1348</v>
      </c>
      <c r="B432" s="566">
        <v>0.749</v>
      </c>
      <c r="C432" s="566">
        <v>694.92700000000002</v>
      </c>
      <c r="D432" s="566">
        <v>139.25899999999999</v>
      </c>
      <c r="E432" s="566">
        <v>834.93499999999995</v>
      </c>
      <c r="F432" s="566">
        <v>1.35</v>
      </c>
      <c r="G432" s="566">
        <v>4.9210000000000003</v>
      </c>
      <c r="H432" s="566">
        <v>36.521000000000001</v>
      </c>
      <c r="I432" s="566">
        <v>42.792000000000002</v>
      </c>
      <c r="J432" s="566">
        <v>877.72699999999998</v>
      </c>
      <c r="K432" s="566">
        <v>355.07</v>
      </c>
      <c r="L432" s="566">
        <v>765.65300000000002</v>
      </c>
      <c r="M432" s="566">
        <v>1998.451</v>
      </c>
    </row>
    <row r="433" spans="1:13" x14ac:dyDescent="0.2">
      <c r="A433" s="566" t="s">
        <v>1349</v>
      </c>
      <c r="B433" s="566">
        <v>0.64100000000000001</v>
      </c>
      <c r="C433" s="566">
        <v>393.66300000000001</v>
      </c>
      <c r="D433" s="566">
        <v>104.67400000000001</v>
      </c>
      <c r="E433" s="566">
        <v>498.97699999999998</v>
      </c>
      <c r="F433" s="566">
        <v>1.3069999999999999</v>
      </c>
      <c r="G433" s="566">
        <v>4.7619999999999996</v>
      </c>
      <c r="H433" s="566">
        <v>35.341999999999999</v>
      </c>
      <c r="I433" s="566">
        <v>41.411999999999999</v>
      </c>
      <c r="J433" s="566">
        <v>540.38900000000001</v>
      </c>
      <c r="K433" s="566">
        <v>295.988</v>
      </c>
      <c r="L433" s="566">
        <v>627.101</v>
      </c>
      <c r="M433" s="566">
        <v>1463.4780000000001</v>
      </c>
    </row>
    <row r="434" spans="1:13" x14ac:dyDescent="0.2">
      <c r="A434" s="566" t="s">
        <v>1350</v>
      </c>
      <c r="B434" s="566">
        <v>0.50800000000000001</v>
      </c>
      <c r="C434" s="566">
        <v>253.69399999999999</v>
      </c>
      <c r="D434" s="566">
        <v>103.72199999999999</v>
      </c>
      <c r="E434" s="566">
        <v>357.92399999999998</v>
      </c>
      <c r="F434" s="566">
        <v>1.35</v>
      </c>
      <c r="G434" s="566">
        <v>4.9210000000000003</v>
      </c>
      <c r="H434" s="566">
        <v>36.521000000000001</v>
      </c>
      <c r="I434" s="566">
        <v>42.792000000000002</v>
      </c>
      <c r="J434" s="566">
        <v>400.71600000000001</v>
      </c>
      <c r="K434" s="566">
        <v>298.15499999999997</v>
      </c>
      <c r="L434" s="566">
        <v>686.87099999999998</v>
      </c>
      <c r="M434" s="566">
        <v>1385.741</v>
      </c>
    </row>
    <row r="435" spans="1:13" x14ac:dyDescent="0.2">
      <c r="A435" s="566" t="s">
        <v>1351</v>
      </c>
      <c r="B435" s="566">
        <v>0.53900000000000003</v>
      </c>
      <c r="C435" s="566">
        <v>155.68199999999999</v>
      </c>
      <c r="D435" s="566">
        <v>106.15300000000001</v>
      </c>
      <c r="E435" s="566">
        <v>262.37400000000002</v>
      </c>
      <c r="F435" s="566">
        <v>1.3069999999999999</v>
      </c>
      <c r="G435" s="566">
        <v>4.7619999999999996</v>
      </c>
      <c r="H435" s="566">
        <v>35.341999999999999</v>
      </c>
      <c r="I435" s="566">
        <v>41.411999999999999</v>
      </c>
      <c r="J435" s="566">
        <v>303.786</v>
      </c>
      <c r="K435" s="566">
        <v>397.93299999999999</v>
      </c>
      <c r="L435" s="566">
        <v>892.529</v>
      </c>
      <c r="M435" s="566">
        <v>1594.2470000000001</v>
      </c>
    </row>
    <row r="436" spans="1:13" x14ac:dyDescent="0.2">
      <c r="A436" s="566" t="s">
        <v>1352</v>
      </c>
      <c r="B436" s="566">
        <v>0.64100000000000001</v>
      </c>
      <c r="C436" s="566">
        <v>125.273</v>
      </c>
      <c r="D436" s="566">
        <v>106.21</v>
      </c>
      <c r="E436" s="566">
        <v>232.12299999999999</v>
      </c>
      <c r="F436" s="566">
        <v>1.35</v>
      </c>
      <c r="G436" s="566">
        <v>4.9210000000000003</v>
      </c>
      <c r="H436" s="566">
        <v>36.521000000000001</v>
      </c>
      <c r="I436" s="566">
        <v>42.792000000000002</v>
      </c>
      <c r="J436" s="566">
        <v>274.916</v>
      </c>
      <c r="K436" s="566">
        <v>492.95299999999997</v>
      </c>
      <c r="L436" s="566">
        <v>1102.3389999999999</v>
      </c>
      <c r="M436" s="566">
        <v>1870.2080000000001</v>
      </c>
    </row>
    <row r="437" spans="1:13" x14ac:dyDescent="0.2">
      <c r="A437" s="566" t="s">
        <v>1353</v>
      </c>
      <c r="B437" s="566">
        <v>0.61</v>
      </c>
      <c r="C437" s="566">
        <v>115.34</v>
      </c>
      <c r="D437" s="566">
        <v>113.986</v>
      </c>
      <c r="E437" s="566">
        <v>229.935</v>
      </c>
      <c r="F437" s="566">
        <v>1.35</v>
      </c>
      <c r="G437" s="566">
        <v>4.9210000000000003</v>
      </c>
      <c r="H437" s="566">
        <v>36.521000000000001</v>
      </c>
      <c r="I437" s="566">
        <v>42.792000000000002</v>
      </c>
      <c r="J437" s="566">
        <v>272.72800000000001</v>
      </c>
      <c r="K437" s="566">
        <v>501.23899999999998</v>
      </c>
      <c r="L437" s="566">
        <v>1093.4639999999999</v>
      </c>
      <c r="M437" s="566">
        <v>1867.431</v>
      </c>
    </row>
    <row r="438" spans="1:13" x14ac:dyDescent="0.2">
      <c r="A438" s="566" t="s">
        <v>1354</v>
      </c>
      <c r="B438" s="566">
        <v>0.436</v>
      </c>
      <c r="C438" s="566">
        <v>121.06</v>
      </c>
      <c r="D438" s="566">
        <v>96.906000000000006</v>
      </c>
      <c r="E438" s="566">
        <v>218.40299999999999</v>
      </c>
      <c r="F438" s="566">
        <v>1.3069999999999999</v>
      </c>
      <c r="G438" s="566">
        <v>4.7619999999999996</v>
      </c>
      <c r="H438" s="566">
        <v>35.341999999999999</v>
      </c>
      <c r="I438" s="566">
        <v>41.411999999999999</v>
      </c>
      <c r="J438" s="566">
        <v>259.815</v>
      </c>
      <c r="K438" s="566">
        <v>431.67099999999999</v>
      </c>
      <c r="L438" s="566">
        <v>876.33</v>
      </c>
      <c r="M438" s="566">
        <v>1567.816</v>
      </c>
    </row>
    <row r="439" spans="1:13" x14ac:dyDescent="0.2">
      <c r="A439" s="566" t="s">
        <v>1355</v>
      </c>
      <c r="B439" s="566">
        <v>0.48199999999999998</v>
      </c>
      <c r="C439" s="566">
        <v>206.876</v>
      </c>
      <c r="D439" s="566">
        <v>107.512</v>
      </c>
      <c r="E439" s="566">
        <v>314.87</v>
      </c>
      <c r="F439" s="566">
        <v>1.35</v>
      </c>
      <c r="G439" s="566">
        <v>4.9210000000000003</v>
      </c>
      <c r="H439" s="566">
        <v>36.521000000000001</v>
      </c>
      <c r="I439" s="566">
        <v>42.792000000000002</v>
      </c>
      <c r="J439" s="566">
        <v>357.66199999999998</v>
      </c>
      <c r="K439" s="566">
        <v>350.36399999999998</v>
      </c>
      <c r="L439" s="566">
        <v>722.75400000000002</v>
      </c>
      <c r="M439" s="566">
        <v>1430.7809999999999</v>
      </c>
    </row>
    <row r="440" spans="1:13" x14ac:dyDescent="0.2">
      <c r="A440" s="566" t="s">
        <v>1356</v>
      </c>
      <c r="B440" s="566">
        <v>0.749</v>
      </c>
      <c r="C440" s="566">
        <v>396.387</v>
      </c>
      <c r="D440" s="566">
        <v>112.616</v>
      </c>
      <c r="E440" s="566">
        <v>509.75099999999998</v>
      </c>
      <c r="F440" s="566">
        <v>1.3069999999999999</v>
      </c>
      <c r="G440" s="566">
        <v>4.7619999999999996</v>
      </c>
      <c r="H440" s="566">
        <v>35.341999999999999</v>
      </c>
      <c r="I440" s="566">
        <v>41.411999999999999</v>
      </c>
      <c r="J440" s="566">
        <v>551.16300000000001</v>
      </c>
      <c r="K440" s="566">
        <v>312.83499999999998</v>
      </c>
      <c r="L440" s="566">
        <v>688.22500000000002</v>
      </c>
      <c r="M440" s="566">
        <v>1552.223</v>
      </c>
    </row>
    <row r="441" spans="1:13" x14ac:dyDescent="0.2">
      <c r="A441" s="566" t="s">
        <v>1357</v>
      </c>
      <c r="B441" s="566">
        <v>1.2989999999999999</v>
      </c>
      <c r="C441" s="566">
        <v>790.66099999999994</v>
      </c>
      <c r="D441" s="566">
        <v>148.50700000000001</v>
      </c>
      <c r="E441" s="566">
        <v>940.46699999999998</v>
      </c>
      <c r="F441" s="566">
        <v>1.35</v>
      </c>
      <c r="G441" s="566">
        <v>4.9210000000000003</v>
      </c>
      <c r="H441" s="566">
        <v>36.521000000000001</v>
      </c>
      <c r="I441" s="566">
        <v>42.792000000000002</v>
      </c>
      <c r="J441" s="566">
        <v>983.25900000000001</v>
      </c>
      <c r="K441" s="566">
        <v>410.04500000000002</v>
      </c>
      <c r="L441" s="566">
        <v>929.3</v>
      </c>
      <c r="M441" s="566">
        <v>2322.6039999999998</v>
      </c>
    </row>
    <row r="442" spans="1:13" x14ac:dyDescent="0.2">
      <c r="A442" s="566" t="s">
        <v>1358</v>
      </c>
      <c r="B442" s="566">
        <v>8.4350000000000005</v>
      </c>
      <c r="C442" s="566">
        <v>4946.3540000000003</v>
      </c>
      <c r="D442" s="566">
        <v>1450.84</v>
      </c>
      <c r="E442" s="566">
        <v>6405.6279999999997</v>
      </c>
      <c r="F442" s="566">
        <v>15.9</v>
      </c>
      <c r="G442" s="566">
        <v>57.942999999999998</v>
      </c>
      <c r="H442" s="566">
        <v>430</v>
      </c>
      <c r="I442" s="566">
        <v>503.84300000000002</v>
      </c>
      <c r="J442" s="566">
        <v>6909.4709999999995</v>
      </c>
      <c r="K442" s="566">
        <v>4637.683</v>
      </c>
      <c r="L442" s="566">
        <v>10078.923000000001</v>
      </c>
      <c r="M442" s="566">
        <v>21626.077000000001</v>
      </c>
    </row>
    <row r="443" spans="1:13" x14ac:dyDescent="0.2">
      <c r="A443" s="566" t="s">
        <v>1359</v>
      </c>
      <c r="B443" s="566">
        <v>0.68200000000000005</v>
      </c>
      <c r="C443" s="566">
        <v>731.64599999999996</v>
      </c>
      <c r="D443" s="566">
        <v>130.47999999999999</v>
      </c>
      <c r="E443" s="566">
        <v>862.80700000000002</v>
      </c>
      <c r="F443" s="566">
        <v>1.554</v>
      </c>
      <c r="G443" s="566">
        <v>5.3849999999999998</v>
      </c>
      <c r="H443" s="566">
        <v>32.274000000000001</v>
      </c>
      <c r="I443" s="566">
        <v>39.213000000000001</v>
      </c>
      <c r="J443" s="566">
        <v>902.02099999999996</v>
      </c>
      <c r="K443" s="566">
        <v>410.86900000000003</v>
      </c>
      <c r="L443" s="566">
        <v>862.596</v>
      </c>
      <c r="M443" s="566">
        <v>2175.4859999999999</v>
      </c>
    </row>
    <row r="444" spans="1:13" x14ac:dyDescent="0.2">
      <c r="A444" s="566" t="s">
        <v>1360</v>
      </c>
      <c r="B444" s="566">
        <v>0.61899999999999999</v>
      </c>
      <c r="C444" s="566">
        <v>719.88199999999995</v>
      </c>
      <c r="D444" s="566">
        <v>137.43600000000001</v>
      </c>
      <c r="E444" s="566">
        <v>857.93700000000001</v>
      </c>
      <c r="F444" s="566">
        <v>1.4039999999999999</v>
      </c>
      <c r="G444" s="566">
        <v>4.8639999999999999</v>
      </c>
      <c r="H444" s="566">
        <v>29.151</v>
      </c>
      <c r="I444" s="566">
        <v>35.417999999999999</v>
      </c>
      <c r="J444" s="566">
        <v>893.35500000000002</v>
      </c>
      <c r="K444" s="566">
        <v>356.59199999999998</v>
      </c>
      <c r="L444" s="566">
        <v>753.58900000000006</v>
      </c>
      <c r="M444" s="566">
        <v>2003.5360000000001</v>
      </c>
    </row>
    <row r="445" spans="1:13" x14ac:dyDescent="0.2">
      <c r="A445" s="566" t="s">
        <v>1361</v>
      </c>
      <c r="B445" s="566">
        <v>0.621</v>
      </c>
      <c r="C445" s="566">
        <v>641.48699999999997</v>
      </c>
      <c r="D445" s="566">
        <v>128.21</v>
      </c>
      <c r="E445" s="566">
        <v>770.31799999999998</v>
      </c>
      <c r="F445" s="566">
        <v>1.554</v>
      </c>
      <c r="G445" s="566">
        <v>5.3849999999999998</v>
      </c>
      <c r="H445" s="566">
        <v>32.274000000000001</v>
      </c>
      <c r="I445" s="566">
        <v>39.213000000000001</v>
      </c>
      <c r="J445" s="566">
        <v>809.53099999999995</v>
      </c>
      <c r="K445" s="566">
        <v>358.10700000000003</v>
      </c>
      <c r="L445" s="566">
        <v>758.47799999999995</v>
      </c>
      <c r="M445" s="566">
        <v>1926.117</v>
      </c>
    </row>
    <row r="446" spans="1:13" x14ac:dyDescent="0.2">
      <c r="A446" s="566" t="s">
        <v>1362</v>
      </c>
      <c r="B446" s="566">
        <v>0.40899999999999997</v>
      </c>
      <c r="C446" s="566">
        <v>364.28699999999998</v>
      </c>
      <c r="D446" s="566">
        <v>97.552000000000007</v>
      </c>
      <c r="E446" s="566">
        <v>462.24799999999999</v>
      </c>
      <c r="F446" s="566">
        <v>1.504</v>
      </c>
      <c r="G446" s="566">
        <v>5.2110000000000003</v>
      </c>
      <c r="H446" s="566">
        <v>31.233000000000001</v>
      </c>
      <c r="I446" s="566">
        <v>37.948</v>
      </c>
      <c r="J446" s="566">
        <v>500.19600000000003</v>
      </c>
      <c r="K446" s="566">
        <v>304.94400000000002</v>
      </c>
      <c r="L446" s="566">
        <v>655.03899999999999</v>
      </c>
      <c r="M446" s="566">
        <v>1460.18</v>
      </c>
    </row>
    <row r="447" spans="1:13" x14ac:dyDescent="0.2">
      <c r="A447" s="566" t="s">
        <v>1363</v>
      </c>
      <c r="B447" s="566">
        <v>0.42499999999999999</v>
      </c>
      <c r="C447" s="566">
        <v>208.60900000000001</v>
      </c>
      <c r="D447" s="566">
        <v>91.55</v>
      </c>
      <c r="E447" s="566">
        <v>300.584</v>
      </c>
      <c r="F447" s="566">
        <v>1.554</v>
      </c>
      <c r="G447" s="566">
        <v>5.3849999999999998</v>
      </c>
      <c r="H447" s="566">
        <v>32.274000000000001</v>
      </c>
      <c r="I447" s="566">
        <v>39.213000000000001</v>
      </c>
      <c r="J447" s="566">
        <v>339.79700000000003</v>
      </c>
      <c r="K447" s="566">
        <v>320.72800000000001</v>
      </c>
      <c r="L447" s="566">
        <v>725.95600000000002</v>
      </c>
      <c r="M447" s="566">
        <v>1386.48</v>
      </c>
    </row>
    <row r="448" spans="1:13" x14ac:dyDescent="0.2">
      <c r="A448" s="566" t="s">
        <v>1364</v>
      </c>
      <c r="B448" s="566">
        <v>0.44800000000000001</v>
      </c>
      <c r="C448" s="566">
        <v>144.52199999999999</v>
      </c>
      <c r="D448" s="566">
        <v>83.103999999999999</v>
      </c>
      <c r="E448" s="566">
        <v>228.07499999999999</v>
      </c>
      <c r="F448" s="566">
        <v>1.504</v>
      </c>
      <c r="G448" s="566">
        <v>5.2110000000000003</v>
      </c>
      <c r="H448" s="566">
        <v>31.233000000000001</v>
      </c>
      <c r="I448" s="566">
        <v>37.948</v>
      </c>
      <c r="J448" s="566">
        <v>266.02300000000002</v>
      </c>
      <c r="K448" s="566">
        <v>405.39800000000002</v>
      </c>
      <c r="L448" s="566">
        <v>894.91</v>
      </c>
      <c r="M448" s="566">
        <v>1566.3309999999999</v>
      </c>
    </row>
    <row r="449" spans="1:13" x14ac:dyDescent="0.2">
      <c r="A449" s="566" t="s">
        <v>1365</v>
      </c>
      <c r="B449" s="566">
        <v>0.45</v>
      </c>
      <c r="C449" s="566">
        <v>118.42400000000001</v>
      </c>
      <c r="D449" s="566">
        <v>84.68</v>
      </c>
      <c r="E449" s="566">
        <v>203.554</v>
      </c>
      <c r="F449" s="566">
        <v>1.554</v>
      </c>
      <c r="G449" s="566">
        <v>5.3849999999999998</v>
      </c>
      <c r="H449" s="566">
        <v>32.274000000000001</v>
      </c>
      <c r="I449" s="566">
        <v>39.213000000000001</v>
      </c>
      <c r="J449" s="566">
        <v>242.767</v>
      </c>
      <c r="K449" s="566">
        <v>502.71800000000002</v>
      </c>
      <c r="L449" s="566">
        <v>1113.5</v>
      </c>
      <c r="M449" s="566">
        <v>1858.9860000000001</v>
      </c>
    </row>
    <row r="450" spans="1:13" x14ac:dyDescent="0.2">
      <c r="A450" s="566" t="s">
        <v>1366</v>
      </c>
      <c r="B450" s="566">
        <v>0.45</v>
      </c>
      <c r="C450" s="566">
        <v>111.09099999999999</v>
      </c>
      <c r="D450" s="566">
        <v>85.98</v>
      </c>
      <c r="E450" s="566">
        <v>197.52199999999999</v>
      </c>
      <c r="F450" s="566">
        <v>1.554</v>
      </c>
      <c r="G450" s="566">
        <v>5.3849999999999998</v>
      </c>
      <c r="H450" s="566">
        <v>32.274000000000001</v>
      </c>
      <c r="I450" s="566">
        <v>39.213000000000001</v>
      </c>
      <c r="J450" s="566">
        <v>236.73500000000001</v>
      </c>
      <c r="K450" s="566">
        <v>512.02</v>
      </c>
      <c r="L450" s="566">
        <v>1094.423</v>
      </c>
      <c r="M450" s="566">
        <v>1843.1780000000001</v>
      </c>
    </row>
    <row r="451" spans="1:13" x14ac:dyDescent="0.2">
      <c r="A451" s="566" t="s">
        <v>1367</v>
      </c>
      <c r="B451" s="566">
        <v>0.38200000000000001</v>
      </c>
      <c r="C451" s="566">
        <v>127.892</v>
      </c>
      <c r="D451" s="566">
        <v>84.891000000000005</v>
      </c>
      <c r="E451" s="566">
        <v>213.16399999999999</v>
      </c>
      <c r="F451" s="566">
        <v>1.504</v>
      </c>
      <c r="G451" s="566">
        <v>5.2110000000000003</v>
      </c>
      <c r="H451" s="566">
        <v>31.233000000000001</v>
      </c>
      <c r="I451" s="566">
        <v>37.948</v>
      </c>
      <c r="J451" s="566">
        <v>251.11199999999999</v>
      </c>
      <c r="K451" s="566">
        <v>396.03800000000001</v>
      </c>
      <c r="L451" s="566">
        <v>781.46600000000001</v>
      </c>
      <c r="M451" s="566">
        <v>1428.616</v>
      </c>
    </row>
    <row r="452" spans="1:13" x14ac:dyDescent="0.2">
      <c r="A452" s="566" t="s">
        <v>1368</v>
      </c>
      <c r="B452" s="566">
        <v>0.54700000000000004</v>
      </c>
      <c r="C452" s="566">
        <v>246.22300000000001</v>
      </c>
      <c r="D452" s="566">
        <v>89.896000000000001</v>
      </c>
      <c r="E452" s="566">
        <v>336.666</v>
      </c>
      <c r="F452" s="566">
        <v>1.554</v>
      </c>
      <c r="G452" s="566">
        <v>5.3849999999999998</v>
      </c>
      <c r="H452" s="566">
        <v>32.274000000000001</v>
      </c>
      <c r="I452" s="566">
        <v>39.213000000000001</v>
      </c>
      <c r="J452" s="566">
        <v>375.88</v>
      </c>
      <c r="K452" s="566">
        <v>328.392</v>
      </c>
      <c r="L452" s="566">
        <v>695.88199999999995</v>
      </c>
      <c r="M452" s="566">
        <v>1400.153</v>
      </c>
    </row>
    <row r="453" spans="1:13" x14ac:dyDescent="0.2">
      <c r="A453" s="566" t="s">
        <v>1369</v>
      </c>
      <c r="B453" s="566">
        <v>0.64</v>
      </c>
      <c r="C453" s="566">
        <v>423.51</v>
      </c>
      <c r="D453" s="566">
        <v>94.834999999999994</v>
      </c>
      <c r="E453" s="566">
        <v>518.98400000000004</v>
      </c>
      <c r="F453" s="566">
        <v>1.504</v>
      </c>
      <c r="G453" s="566">
        <v>5.2110000000000003</v>
      </c>
      <c r="H453" s="566">
        <v>31.233000000000001</v>
      </c>
      <c r="I453" s="566">
        <v>37.948</v>
      </c>
      <c r="J453" s="566">
        <v>556.93299999999999</v>
      </c>
      <c r="K453" s="566">
        <v>323.60399999999998</v>
      </c>
      <c r="L453" s="566">
        <v>705.26400000000001</v>
      </c>
      <c r="M453" s="566">
        <v>1585.8009999999999</v>
      </c>
    </row>
    <row r="454" spans="1:13" x14ac:dyDescent="0.2">
      <c r="A454" s="566" t="s">
        <v>1370</v>
      </c>
      <c r="B454" s="566">
        <v>0.73499999999999999</v>
      </c>
      <c r="C454" s="566">
        <v>638.99</v>
      </c>
      <c r="D454" s="566">
        <v>115.348</v>
      </c>
      <c r="E454" s="566">
        <v>755.07299999999998</v>
      </c>
      <c r="F454" s="566">
        <v>1.554</v>
      </c>
      <c r="G454" s="566">
        <v>5.3849999999999998</v>
      </c>
      <c r="H454" s="566">
        <v>32.274000000000001</v>
      </c>
      <c r="I454" s="566">
        <v>39.213000000000001</v>
      </c>
      <c r="J454" s="566">
        <v>794.28599999999994</v>
      </c>
      <c r="K454" s="566">
        <v>391.976</v>
      </c>
      <c r="L454" s="566">
        <v>866.05</v>
      </c>
      <c r="M454" s="566">
        <v>2052.3119999999999</v>
      </c>
    </row>
    <row r="455" spans="1:13" x14ac:dyDescent="0.2">
      <c r="A455" s="566" t="s">
        <v>1371</v>
      </c>
      <c r="B455" s="566">
        <v>6.4080000000000004</v>
      </c>
      <c r="C455" s="566">
        <v>4475.9129999999996</v>
      </c>
      <c r="D455" s="566">
        <v>1223.961</v>
      </c>
      <c r="E455" s="566">
        <v>5706.2820000000002</v>
      </c>
      <c r="F455" s="566">
        <v>18.3</v>
      </c>
      <c r="G455" s="566">
        <v>63.405000000000001</v>
      </c>
      <c r="H455" s="566">
        <v>380</v>
      </c>
      <c r="I455" s="566">
        <v>461.70499999999998</v>
      </c>
      <c r="J455" s="566">
        <v>6167.9870000000001</v>
      </c>
      <c r="K455" s="566">
        <v>4611.3860000000004</v>
      </c>
      <c r="L455" s="566">
        <v>9908.9210000000003</v>
      </c>
      <c r="M455" s="566">
        <v>20688.294999999998</v>
      </c>
    </row>
    <row r="456" spans="1:13" x14ac:dyDescent="0.2">
      <c r="A456" s="566" t="s">
        <v>1372</v>
      </c>
      <c r="B456" s="566">
        <v>0.81499999999999995</v>
      </c>
      <c r="C456" s="566">
        <v>822.54300000000001</v>
      </c>
      <c r="D456" s="566">
        <v>131.28399999999999</v>
      </c>
      <c r="E456" s="566">
        <v>954.64200000000005</v>
      </c>
      <c r="F456" s="566">
        <v>1.8680000000000001</v>
      </c>
      <c r="G456" s="566">
        <v>5.9119999999999999</v>
      </c>
      <c r="H456" s="566">
        <v>35.670999999999999</v>
      </c>
      <c r="I456" s="566">
        <v>43.451999999999998</v>
      </c>
      <c r="J456" s="566">
        <v>998.09400000000005</v>
      </c>
      <c r="K456" s="566">
        <v>427.47699999999998</v>
      </c>
      <c r="L456" s="566">
        <v>947.91099999999994</v>
      </c>
      <c r="M456" s="566">
        <v>2373.4810000000002</v>
      </c>
    </row>
    <row r="457" spans="1:13" x14ac:dyDescent="0.2">
      <c r="A457" s="566" t="s">
        <v>1373</v>
      </c>
      <c r="B457" s="566">
        <v>0.79100000000000004</v>
      </c>
      <c r="C457" s="566">
        <v>921.64099999999996</v>
      </c>
      <c r="D457" s="566">
        <v>134.70099999999999</v>
      </c>
      <c r="E457" s="566">
        <v>1057.1320000000001</v>
      </c>
      <c r="F457" s="566">
        <v>1.6879999999999999</v>
      </c>
      <c r="G457" s="566">
        <v>5.34</v>
      </c>
      <c r="H457" s="566">
        <v>32.219000000000001</v>
      </c>
      <c r="I457" s="566">
        <v>39.247</v>
      </c>
      <c r="J457" s="566">
        <v>1096.3789999999999</v>
      </c>
      <c r="K457" s="566">
        <v>414.43599999999998</v>
      </c>
      <c r="L457" s="566">
        <v>851.45899999999995</v>
      </c>
      <c r="M457" s="566">
        <v>2362.2739999999999</v>
      </c>
    </row>
    <row r="458" spans="1:13" x14ac:dyDescent="0.2">
      <c r="A458" s="566" t="s">
        <v>1374</v>
      </c>
      <c r="B458" s="566">
        <v>0.72799999999999998</v>
      </c>
      <c r="C458" s="566">
        <v>631.26599999999996</v>
      </c>
      <c r="D458" s="566">
        <v>127.193</v>
      </c>
      <c r="E458" s="566">
        <v>759.18700000000001</v>
      </c>
      <c r="F458" s="566">
        <v>1.8680000000000001</v>
      </c>
      <c r="G458" s="566">
        <v>5.9119999999999999</v>
      </c>
      <c r="H458" s="566">
        <v>35.670999999999999</v>
      </c>
      <c r="I458" s="566">
        <v>43.451999999999998</v>
      </c>
      <c r="J458" s="566">
        <v>802.63800000000003</v>
      </c>
      <c r="K458" s="566">
        <v>360.63099999999997</v>
      </c>
      <c r="L458" s="566">
        <v>763.58600000000001</v>
      </c>
      <c r="M458" s="566">
        <v>1926.855</v>
      </c>
    </row>
    <row r="459" spans="1:13" x14ac:dyDescent="0.2">
      <c r="A459" s="566" t="s">
        <v>1375</v>
      </c>
      <c r="B459" s="566">
        <v>0.53300000000000003</v>
      </c>
      <c r="C459" s="566">
        <v>417.44799999999998</v>
      </c>
      <c r="D459" s="566">
        <v>87.076999999999998</v>
      </c>
      <c r="E459" s="566">
        <v>505.05700000000002</v>
      </c>
      <c r="F459" s="566">
        <v>1.8080000000000001</v>
      </c>
      <c r="G459" s="566">
        <v>5.7210000000000001</v>
      </c>
      <c r="H459" s="566">
        <v>34.521000000000001</v>
      </c>
      <c r="I459" s="566">
        <v>42.05</v>
      </c>
      <c r="J459" s="566">
        <v>547.10799999999995</v>
      </c>
      <c r="K459" s="566">
        <v>308.04199999999997</v>
      </c>
      <c r="L459" s="566">
        <v>656.96500000000003</v>
      </c>
      <c r="M459" s="566">
        <v>1512.114</v>
      </c>
    </row>
    <row r="460" spans="1:13" x14ac:dyDescent="0.2">
      <c r="A460" s="566" t="s">
        <v>1376</v>
      </c>
      <c r="B460" s="566">
        <v>0.52200000000000002</v>
      </c>
      <c r="C460" s="566">
        <v>220.934</v>
      </c>
      <c r="D460" s="566">
        <v>72.744</v>
      </c>
      <c r="E460" s="566">
        <v>294.19900000000001</v>
      </c>
      <c r="F460" s="566">
        <v>1.8680000000000001</v>
      </c>
      <c r="G460" s="566">
        <v>5.9119999999999999</v>
      </c>
      <c r="H460" s="566">
        <v>35.670999999999999</v>
      </c>
      <c r="I460" s="566">
        <v>43.451999999999998</v>
      </c>
      <c r="J460" s="566">
        <v>337.65100000000001</v>
      </c>
      <c r="K460" s="566">
        <v>328.87900000000002</v>
      </c>
      <c r="L460" s="566">
        <v>726.92100000000005</v>
      </c>
      <c r="M460" s="566">
        <v>1393.451</v>
      </c>
    </row>
    <row r="461" spans="1:13" x14ac:dyDescent="0.2">
      <c r="A461" s="566" t="s">
        <v>1377</v>
      </c>
      <c r="B461" s="566">
        <v>0.501</v>
      </c>
      <c r="C461" s="566">
        <v>140.352</v>
      </c>
      <c r="D461" s="566">
        <v>77.542000000000002</v>
      </c>
      <c r="E461" s="566">
        <v>218.39599999999999</v>
      </c>
      <c r="F461" s="566">
        <v>1.8080000000000001</v>
      </c>
      <c r="G461" s="566">
        <v>5.7210000000000001</v>
      </c>
      <c r="H461" s="566">
        <v>34.521000000000001</v>
      </c>
      <c r="I461" s="566">
        <v>42.05</v>
      </c>
      <c r="J461" s="566">
        <v>260.44600000000003</v>
      </c>
      <c r="K461" s="566">
        <v>400.62900000000002</v>
      </c>
      <c r="L461" s="566">
        <v>878.56700000000001</v>
      </c>
      <c r="M461" s="566">
        <v>1539.6420000000001</v>
      </c>
    </row>
    <row r="462" spans="1:13" x14ac:dyDescent="0.2">
      <c r="A462" s="566" t="s">
        <v>1378</v>
      </c>
      <c r="B462" s="566">
        <v>0.51300000000000001</v>
      </c>
      <c r="C462" s="566">
        <v>120.384</v>
      </c>
      <c r="D462" s="566">
        <v>78.004999999999995</v>
      </c>
      <c r="E462" s="566">
        <v>198.90299999999999</v>
      </c>
      <c r="F462" s="566">
        <v>1.8680000000000001</v>
      </c>
      <c r="G462" s="566">
        <v>5.9119999999999999</v>
      </c>
      <c r="H462" s="566">
        <v>35.670999999999999</v>
      </c>
      <c r="I462" s="566">
        <v>43.451999999999998</v>
      </c>
      <c r="J462" s="566">
        <v>242.35499999999999</v>
      </c>
      <c r="K462" s="566">
        <v>474.36</v>
      </c>
      <c r="L462" s="566">
        <v>1033.383</v>
      </c>
      <c r="M462" s="566">
        <v>1750.097</v>
      </c>
    </row>
    <row r="463" spans="1:13" x14ac:dyDescent="0.2">
      <c r="A463" s="566" t="s">
        <v>1379</v>
      </c>
      <c r="B463" s="566">
        <v>0.54900000000000004</v>
      </c>
      <c r="C463" s="566">
        <v>114.68</v>
      </c>
      <c r="D463" s="566">
        <v>85.328999999999994</v>
      </c>
      <c r="E463" s="566">
        <v>200.559</v>
      </c>
      <c r="F463" s="566">
        <v>1.8680000000000001</v>
      </c>
      <c r="G463" s="566">
        <v>5.9119999999999999</v>
      </c>
      <c r="H463" s="566">
        <v>35.670999999999999</v>
      </c>
      <c r="I463" s="566">
        <v>43.451999999999998</v>
      </c>
      <c r="J463" s="566">
        <v>244.011</v>
      </c>
      <c r="K463" s="566">
        <v>512.14599999999996</v>
      </c>
      <c r="L463" s="566">
        <v>1130.124</v>
      </c>
      <c r="M463" s="566">
        <v>1886.2809999999999</v>
      </c>
    </row>
    <row r="464" spans="1:13" x14ac:dyDescent="0.2">
      <c r="A464" s="566" t="s">
        <v>1380</v>
      </c>
      <c r="B464" s="566">
        <v>0.49399999999999999</v>
      </c>
      <c r="C464" s="566">
        <v>119.134</v>
      </c>
      <c r="D464" s="566">
        <v>86.040999999999997</v>
      </c>
      <c r="E464" s="566">
        <v>205.66900000000001</v>
      </c>
      <c r="F464" s="566">
        <v>1.8080000000000001</v>
      </c>
      <c r="G464" s="566">
        <v>5.7210000000000001</v>
      </c>
      <c r="H464" s="566">
        <v>34.521000000000001</v>
      </c>
      <c r="I464" s="566">
        <v>42.05</v>
      </c>
      <c r="J464" s="566">
        <v>247.71899999999999</v>
      </c>
      <c r="K464" s="566">
        <v>441.89499999999998</v>
      </c>
      <c r="L464" s="566">
        <v>875.82</v>
      </c>
      <c r="M464" s="566">
        <v>1565.4349999999999</v>
      </c>
    </row>
    <row r="465" spans="1:13" x14ac:dyDescent="0.2">
      <c r="A465" s="566" t="s">
        <v>1381</v>
      </c>
      <c r="B465" s="566">
        <v>0.67100000000000004</v>
      </c>
      <c r="C465" s="566">
        <v>178.34100000000001</v>
      </c>
      <c r="D465" s="566">
        <v>96.384</v>
      </c>
      <c r="E465" s="566">
        <v>275.39600000000002</v>
      </c>
      <c r="F465" s="566">
        <v>1.8680000000000001</v>
      </c>
      <c r="G465" s="566">
        <v>5.9119999999999999</v>
      </c>
      <c r="H465" s="566">
        <v>35.670999999999999</v>
      </c>
      <c r="I465" s="566">
        <v>43.451999999999998</v>
      </c>
      <c r="J465" s="566">
        <v>318.84800000000001</v>
      </c>
      <c r="K465" s="566">
        <v>354.00799999999998</v>
      </c>
      <c r="L465" s="566">
        <v>729.74699999999996</v>
      </c>
      <c r="M465" s="566">
        <v>1402.6030000000001</v>
      </c>
    </row>
    <row r="466" spans="1:13" x14ac:dyDescent="0.2">
      <c r="A466" s="566" t="s">
        <v>1382</v>
      </c>
      <c r="B466" s="566">
        <v>0.79900000000000004</v>
      </c>
      <c r="C466" s="566">
        <v>414.96699999999998</v>
      </c>
      <c r="D466" s="566">
        <v>116.678</v>
      </c>
      <c r="E466" s="566">
        <v>532.44399999999996</v>
      </c>
      <c r="F466" s="566">
        <v>1.8080000000000001</v>
      </c>
      <c r="G466" s="566">
        <v>5.7210000000000001</v>
      </c>
      <c r="H466" s="566">
        <v>34.521000000000001</v>
      </c>
      <c r="I466" s="566">
        <v>42.05</v>
      </c>
      <c r="J466" s="566">
        <v>574.49400000000003</v>
      </c>
      <c r="K466" s="566">
        <v>327.22699999999998</v>
      </c>
      <c r="L466" s="566">
        <v>694.92899999999997</v>
      </c>
      <c r="M466" s="566">
        <v>1596.65</v>
      </c>
    </row>
    <row r="467" spans="1:13" x14ac:dyDescent="0.2">
      <c r="A467" s="566" t="s">
        <v>1383</v>
      </c>
      <c r="B467" s="566">
        <v>0.86499999999999999</v>
      </c>
      <c r="C467" s="566">
        <v>734.80600000000004</v>
      </c>
      <c r="D467" s="566">
        <v>160.672</v>
      </c>
      <c r="E467" s="566">
        <v>896.34199999999998</v>
      </c>
      <c r="F467" s="566">
        <v>1.8680000000000001</v>
      </c>
      <c r="G467" s="566">
        <v>5.9119999999999999</v>
      </c>
      <c r="H467" s="566">
        <v>35.670999999999999</v>
      </c>
      <c r="I467" s="566">
        <v>43.451999999999998</v>
      </c>
      <c r="J467" s="566">
        <v>939.79399999999998</v>
      </c>
      <c r="K467" s="566">
        <v>400.596</v>
      </c>
      <c r="L467" s="566">
        <v>894.67200000000003</v>
      </c>
      <c r="M467" s="566">
        <v>2235.0610000000001</v>
      </c>
    </row>
    <row r="468" spans="1:13" x14ac:dyDescent="0.2">
      <c r="A468" s="566" t="s">
        <v>1384</v>
      </c>
      <c r="B468" s="566">
        <v>7.782</v>
      </c>
      <c r="C468" s="566">
        <v>4835.4399999999996</v>
      </c>
      <c r="D468" s="566">
        <v>1253.6500000000001</v>
      </c>
      <c r="E468" s="566">
        <v>6096.8720000000003</v>
      </c>
      <c r="F468" s="566">
        <v>22</v>
      </c>
      <c r="G468" s="566">
        <v>69.61</v>
      </c>
      <c r="H468" s="566">
        <v>420</v>
      </c>
      <c r="I468" s="566">
        <v>511.61</v>
      </c>
      <c r="J468" s="566">
        <v>6608.482</v>
      </c>
      <c r="K468" s="566">
        <v>4750.326</v>
      </c>
      <c r="L468" s="566">
        <v>10182.105</v>
      </c>
      <c r="M468" s="566">
        <v>21540.913</v>
      </c>
    </row>
    <row r="469" spans="1:13" x14ac:dyDescent="0.2">
      <c r="A469" s="566" t="s">
        <v>1385</v>
      </c>
      <c r="B469" s="566" t="s">
        <v>930</v>
      </c>
      <c r="C469" s="566">
        <v>905.69100000000003</v>
      </c>
      <c r="D469" s="566">
        <v>165.28899999999999</v>
      </c>
      <c r="E469" s="566">
        <v>1070.98</v>
      </c>
      <c r="F469" s="566">
        <v>2.2360000000000002</v>
      </c>
      <c r="G469" s="566">
        <v>6.7969999999999997</v>
      </c>
      <c r="H469" s="566">
        <v>39.808999999999997</v>
      </c>
      <c r="I469" s="566">
        <v>48.841999999999999</v>
      </c>
      <c r="J469" s="566">
        <v>1119.8219999999999</v>
      </c>
      <c r="K469" s="566">
        <v>453.58499999999998</v>
      </c>
      <c r="L469" s="566">
        <v>970.88099999999997</v>
      </c>
      <c r="M469" s="566">
        <v>2544.2869999999998</v>
      </c>
    </row>
    <row r="470" spans="1:13" x14ac:dyDescent="0.2">
      <c r="A470" s="566" t="s">
        <v>1386</v>
      </c>
      <c r="B470" s="566" t="s">
        <v>930</v>
      </c>
      <c r="C470" s="566">
        <v>838.63499999999999</v>
      </c>
      <c r="D470" s="566">
        <v>157.34700000000001</v>
      </c>
      <c r="E470" s="566">
        <v>995.98099999999999</v>
      </c>
      <c r="F470" s="566">
        <v>2.0920000000000001</v>
      </c>
      <c r="G470" s="566">
        <v>6.359</v>
      </c>
      <c r="H470" s="566">
        <v>37.24</v>
      </c>
      <c r="I470" s="566">
        <v>45.691000000000003</v>
      </c>
      <c r="J470" s="566">
        <v>1041.672</v>
      </c>
      <c r="K470" s="566">
        <v>404.22199999999998</v>
      </c>
      <c r="L470" s="566">
        <v>820.29399999999998</v>
      </c>
      <c r="M470" s="566">
        <v>2266.1889999999999</v>
      </c>
    </row>
    <row r="471" spans="1:13" x14ac:dyDescent="0.2">
      <c r="A471" s="566" t="s">
        <v>1387</v>
      </c>
      <c r="B471" s="566" t="s">
        <v>930</v>
      </c>
      <c r="C471" s="566">
        <v>672.31700000000001</v>
      </c>
      <c r="D471" s="566">
        <v>132.387</v>
      </c>
      <c r="E471" s="566">
        <v>804.70399999999995</v>
      </c>
      <c r="F471" s="566">
        <v>2.2360000000000002</v>
      </c>
      <c r="G471" s="566">
        <v>6.7969999999999997</v>
      </c>
      <c r="H471" s="566">
        <v>39.808999999999997</v>
      </c>
      <c r="I471" s="566">
        <v>48.841999999999999</v>
      </c>
      <c r="J471" s="566">
        <v>853.54600000000005</v>
      </c>
      <c r="K471" s="566">
        <v>365.27800000000002</v>
      </c>
      <c r="L471" s="566">
        <v>774.62400000000002</v>
      </c>
      <c r="M471" s="566">
        <v>1993.4480000000001</v>
      </c>
    </row>
    <row r="472" spans="1:13" x14ac:dyDescent="0.2">
      <c r="A472" s="566" t="s">
        <v>1388</v>
      </c>
      <c r="B472" s="566" t="s">
        <v>930</v>
      </c>
      <c r="C472" s="566">
        <v>397.74900000000002</v>
      </c>
      <c r="D472" s="566">
        <v>101.56399999999999</v>
      </c>
      <c r="E472" s="566">
        <v>499.31299999999999</v>
      </c>
      <c r="F472" s="566">
        <v>2.1640000000000001</v>
      </c>
      <c r="G472" s="566">
        <v>6.5780000000000003</v>
      </c>
      <c r="H472" s="566">
        <v>38.524999999999999</v>
      </c>
      <c r="I472" s="566">
        <v>47.265999999999998</v>
      </c>
      <c r="J472" s="566">
        <v>546.57899999999995</v>
      </c>
      <c r="K472" s="566">
        <v>313.82499999999999</v>
      </c>
      <c r="L472" s="566">
        <v>662.77099999999996</v>
      </c>
      <c r="M472" s="566">
        <v>1523.174</v>
      </c>
    </row>
    <row r="473" spans="1:13" x14ac:dyDescent="0.2">
      <c r="A473" s="566" t="s">
        <v>1389</v>
      </c>
      <c r="B473" s="566" t="s">
        <v>930</v>
      </c>
      <c r="C473" s="566">
        <v>235.58600000000001</v>
      </c>
      <c r="D473" s="566">
        <v>87.686999999999998</v>
      </c>
      <c r="E473" s="566">
        <v>323.27300000000002</v>
      </c>
      <c r="F473" s="566">
        <v>2.2360000000000002</v>
      </c>
      <c r="G473" s="566">
        <v>6.7969999999999997</v>
      </c>
      <c r="H473" s="566">
        <v>39.808999999999997</v>
      </c>
      <c r="I473" s="566">
        <v>48.841999999999999</v>
      </c>
      <c r="J473" s="566">
        <v>372.11500000000001</v>
      </c>
      <c r="K473" s="566">
        <v>313.96600000000001</v>
      </c>
      <c r="L473" s="566">
        <v>698.60400000000004</v>
      </c>
      <c r="M473" s="566">
        <v>1384.6849999999999</v>
      </c>
    </row>
    <row r="474" spans="1:13" x14ac:dyDescent="0.2">
      <c r="A474" s="566" t="s">
        <v>1390</v>
      </c>
      <c r="B474" s="566" t="s">
        <v>930</v>
      </c>
      <c r="C474" s="566">
        <v>147.69300000000001</v>
      </c>
      <c r="D474" s="566">
        <v>90.424999999999997</v>
      </c>
      <c r="E474" s="566">
        <v>238.11799999999999</v>
      </c>
      <c r="F474" s="566">
        <v>2.1640000000000001</v>
      </c>
      <c r="G474" s="566">
        <v>6.5780000000000003</v>
      </c>
      <c r="H474" s="566">
        <v>38.524999999999999</v>
      </c>
      <c r="I474" s="566">
        <v>47.265999999999998</v>
      </c>
      <c r="J474" s="566">
        <v>285.38400000000001</v>
      </c>
      <c r="K474" s="566">
        <v>413.31900000000002</v>
      </c>
      <c r="L474" s="566">
        <v>924.72</v>
      </c>
      <c r="M474" s="566">
        <v>1623.423</v>
      </c>
    </row>
    <row r="475" spans="1:13" x14ac:dyDescent="0.2">
      <c r="A475" s="566" t="s">
        <v>1391</v>
      </c>
      <c r="B475" s="566" t="s">
        <v>930</v>
      </c>
      <c r="C475" s="566">
        <v>121.19499999999999</v>
      </c>
      <c r="D475" s="566">
        <v>90.680999999999997</v>
      </c>
      <c r="E475" s="566">
        <v>211.876</v>
      </c>
      <c r="F475" s="566">
        <v>2.2360000000000002</v>
      </c>
      <c r="G475" s="566">
        <v>6.7969999999999997</v>
      </c>
      <c r="H475" s="566">
        <v>39.808999999999997</v>
      </c>
      <c r="I475" s="566">
        <v>48.841999999999999</v>
      </c>
      <c r="J475" s="566">
        <v>260.71800000000002</v>
      </c>
      <c r="K475" s="566">
        <v>488.83499999999998</v>
      </c>
      <c r="L475" s="566">
        <v>1066.2149999999999</v>
      </c>
      <c r="M475" s="566">
        <v>1815.768</v>
      </c>
    </row>
    <row r="476" spans="1:13" x14ac:dyDescent="0.2">
      <c r="A476" s="566" t="s">
        <v>1392</v>
      </c>
      <c r="B476" s="566" t="s">
        <v>930</v>
      </c>
      <c r="C476" s="566">
        <v>113.899</v>
      </c>
      <c r="D476" s="566">
        <v>86.06</v>
      </c>
      <c r="E476" s="566">
        <v>199.959</v>
      </c>
      <c r="F476" s="566">
        <v>2.2360000000000002</v>
      </c>
      <c r="G476" s="566">
        <v>6.7969999999999997</v>
      </c>
      <c r="H476" s="566">
        <v>39.808999999999997</v>
      </c>
      <c r="I476" s="566">
        <v>48.841999999999999</v>
      </c>
      <c r="J476" s="566">
        <v>248.80099999999999</v>
      </c>
      <c r="K476" s="566">
        <v>473.464</v>
      </c>
      <c r="L476" s="566">
        <v>1013.303</v>
      </c>
      <c r="M476" s="566">
        <v>1735.569</v>
      </c>
    </row>
    <row r="477" spans="1:13" x14ac:dyDescent="0.2">
      <c r="A477" s="566" t="s">
        <v>1393</v>
      </c>
      <c r="B477" s="566" t="s">
        <v>930</v>
      </c>
      <c r="C477" s="566">
        <v>120.878</v>
      </c>
      <c r="D477" s="566">
        <v>76.063000000000002</v>
      </c>
      <c r="E477" s="566">
        <v>196.941</v>
      </c>
      <c r="F477" s="566">
        <v>2.1640000000000001</v>
      </c>
      <c r="G477" s="566">
        <v>6.5780000000000003</v>
      </c>
      <c r="H477" s="566">
        <v>38.524999999999999</v>
      </c>
      <c r="I477" s="566">
        <v>47.265999999999998</v>
      </c>
      <c r="J477" s="566">
        <v>244.20699999999999</v>
      </c>
      <c r="K477" s="566">
        <v>401.21300000000002</v>
      </c>
      <c r="L477" s="566">
        <v>799.04899999999998</v>
      </c>
      <c r="M477" s="566">
        <v>1444.4690000000001</v>
      </c>
    </row>
    <row r="478" spans="1:13" x14ac:dyDescent="0.2">
      <c r="A478" s="566" t="s">
        <v>1394</v>
      </c>
      <c r="B478" s="566" t="s">
        <v>930</v>
      </c>
      <c r="C478" s="566">
        <v>223.184</v>
      </c>
      <c r="D478" s="566">
        <v>93.150999999999996</v>
      </c>
      <c r="E478" s="566">
        <v>316.33499999999998</v>
      </c>
      <c r="F478" s="566">
        <v>2.2360000000000002</v>
      </c>
      <c r="G478" s="566">
        <v>6.7969999999999997</v>
      </c>
      <c r="H478" s="566">
        <v>39.808999999999997</v>
      </c>
      <c r="I478" s="566">
        <v>48.841999999999999</v>
      </c>
      <c r="J478" s="566">
        <v>365.17700000000002</v>
      </c>
      <c r="K478" s="566">
        <v>327.86799999999999</v>
      </c>
      <c r="L478" s="566">
        <v>685.21400000000006</v>
      </c>
      <c r="M478" s="566">
        <v>1378.259</v>
      </c>
    </row>
    <row r="479" spans="1:13" x14ac:dyDescent="0.2">
      <c r="A479" s="566" t="s">
        <v>1395</v>
      </c>
      <c r="B479" s="566" t="s">
        <v>930</v>
      </c>
      <c r="C479" s="566">
        <v>443.75299999999999</v>
      </c>
      <c r="D479" s="566">
        <v>104.49299999999999</v>
      </c>
      <c r="E479" s="566">
        <v>548.24599999999998</v>
      </c>
      <c r="F479" s="566">
        <v>2.1640000000000001</v>
      </c>
      <c r="G479" s="566">
        <v>6.5780000000000003</v>
      </c>
      <c r="H479" s="566">
        <v>38.524999999999999</v>
      </c>
      <c r="I479" s="566">
        <v>47.265999999999998</v>
      </c>
      <c r="J479" s="566">
        <v>595.51300000000003</v>
      </c>
      <c r="K479" s="566">
        <v>326.41000000000003</v>
      </c>
      <c r="L479" s="566">
        <v>710.91399999999999</v>
      </c>
      <c r="M479" s="566">
        <v>1632.836</v>
      </c>
    </row>
    <row r="480" spans="1:13" x14ac:dyDescent="0.2">
      <c r="A480" s="566" t="s">
        <v>1396</v>
      </c>
      <c r="B480" s="566" t="s">
        <v>930</v>
      </c>
      <c r="C480" s="566">
        <v>790.83</v>
      </c>
      <c r="D480" s="566">
        <v>144.48099999999999</v>
      </c>
      <c r="E480" s="566">
        <v>935.31100000000004</v>
      </c>
      <c r="F480" s="566">
        <v>2.2360000000000002</v>
      </c>
      <c r="G480" s="566">
        <v>6.7969999999999997</v>
      </c>
      <c r="H480" s="566">
        <v>39.808999999999997</v>
      </c>
      <c r="I480" s="566">
        <v>48.841999999999999</v>
      </c>
      <c r="J480" s="566">
        <v>984.15300000000002</v>
      </c>
      <c r="K480" s="566">
        <v>426.50900000000001</v>
      </c>
      <c r="L480" s="566">
        <v>944.32399999999996</v>
      </c>
      <c r="M480" s="566">
        <v>2354.9859999999999</v>
      </c>
    </row>
    <row r="481" spans="1:13" x14ac:dyDescent="0.2">
      <c r="A481" s="566" t="s">
        <v>1397</v>
      </c>
      <c r="B481" s="566" t="s">
        <v>930</v>
      </c>
      <c r="C481" s="566">
        <v>5010.0609999999997</v>
      </c>
      <c r="D481" s="566">
        <v>1329.6279999999999</v>
      </c>
      <c r="E481" s="566">
        <v>6339.6890000000003</v>
      </c>
      <c r="F481" s="566">
        <v>26.4</v>
      </c>
      <c r="G481" s="566">
        <v>80.25</v>
      </c>
      <c r="H481" s="566">
        <v>470</v>
      </c>
      <c r="I481" s="566">
        <v>576.65</v>
      </c>
      <c r="J481" s="566">
        <v>6916.3389999999999</v>
      </c>
      <c r="K481" s="566">
        <v>4708.4960000000001</v>
      </c>
      <c r="L481" s="566">
        <v>10070.518</v>
      </c>
      <c r="M481" s="566">
        <v>21695.351999999999</v>
      </c>
    </row>
    <row r="482" spans="1:13" x14ac:dyDescent="0.2">
      <c r="A482" s="566" t="s">
        <v>1398</v>
      </c>
      <c r="B482" s="566" t="s">
        <v>930</v>
      </c>
      <c r="C482" s="566">
        <v>969.274</v>
      </c>
      <c r="D482" s="566">
        <v>131.678</v>
      </c>
      <c r="E482" s="566">
        <v>1100.952</v>
      </c>
      <c r="F482" s="566">
        <v>2.786</v>
      </c>
      <c r="G482" s="566">
        <v>7.5650000000000004</v>
      </c>
      <c r="H482" s="566">
        <v>42.466000000000001</v>
      </c>
      <c r="I482" s="566">
        <v>52.816000000000003</v>
      </c>
      <c r="J482" s="566">
        <v>1153.768</v>
      </c>
      <c r="K482" s="566">
        <v>464.30399999999997</v>
      </c>
      <c r="L482" s="566">
        <v>994.99599999999998</v>
      </c>
      <c r="M482" s="566">
        <v>2613.0680000000002</v>
      </c>
    </row>
    <row r="483" spans="1:13" x14ac:dyDescent="0.2">
      <c r="A483" s="566" t="s">
        <v>1399</v>
      </c>
      <c r="B483" s="566" t="s">
        <v>930</v>
      </c>
      <c r="C483" s="566">
        <v>773.40499999999997</v>
      </c>
      <c r="D483" s="566">
        <v>114.29600000000001</v>
      </c>
      <c r="E483" s="566">
        <v>887.70100000000002</v>
      </c>
      <c r="F483" s="566">
        <v>2.516</v>
      </c>
      <c r="G483" s="566">
        <v>6.8330000000000002</v>
      </c>
      <c r="H483" s="566">
        <v>38.356000000000002</v>
      </c>
      <c r="I483" s="566">
        <v>47.704999999999998</v>
      </c>
      <c r="J483" s="566">
        <v>935.40599999999995</v>
      </c>
      <c r="K483" s="566">
        <v>394.20699999999999</v>
      </c>
      <c r="L483" s="566">
        <v>774.303</v>
      </c>
      <c r="M483" s="566">
        <v>2103.9160000000002</v>
      </c>
    </row>
    <row r="484" spans="1:13" x14ac:dyDescent="0.2">
      <c r="A484" s="566" t="s">
        <v>1400</v>
      </c>
      <c r="B484" s="566" t="s">
        <v>930</v>
      </c>
      <c r="C484" s="566">
        <v>613.59100000000001</v>
      </c>
      <c r="D484" s="566">
        <v>111.527</v>
      </c>
      <c r="E484" s="566">
        <v>725.11900000000003</v>
      </c>
      <c r="F484" s="566">
        <v>2.786</v>
      </c>
      <c r="G484" s="566">
        <v>7.5650000000000004</v>
      </c>
      <c r="H484" s="566">
        <v>42.466000000000001</v>
      </c>
      <c r="I484" s="566">
        <v>52.816000000000003</v>
      </c>
      <c r="J484" s="566">
        <v>777.93499999999995</v>
      </c>
      <c r="K484" s="566">
        <v>363.52699999999999</v>
      </c>
      <c r="L484" s="566">
        <v>758.49400000000003</v>
      </c>
      <c r="M484" s="566">
        <v>1899.9549999999999</v>
      </c>
    </row>
    <row r="485" spans="1:13" x14ac:dyDescent="0.2">
      <c r="A485" s="566" t="s">
        <v>1401</v>
      </c>
      <c r="B485" s="566" t="s">
        <v>930</v>
      </c>
      <c r="C485" s="566">
        <v>398.74400000000003</v>
      </c>
      <c r="D485" s="566">
        <v>91.888000000000005</v>
      </c>
      <c r="E485" s="566">
        <v>490.63299999999998</v>
      </c>
      <c r="F485" s="566">
        <v>2.6960000000000002</v>
      </c>
      <c r="G485" s="566">
        <v>7.3209999999999997</v>
      </c>
      <c r="H485" s="566">
        <v>41.095999999999997</v>
      </c>
      <c r="I485" s="566">
        <v>51.112000000000002</v>
      </c>
      <c r="J485" s="566">
        <v>541.745</v>
      </c>
      <c r="K485" s="566">
        <v>312.10500000000002</v>
      </c>
      <c r="L485" s="566">
        <v>650.01599999999996</v>
      </c>
      <c r="M485" s="566">
        <v>1503.865</v>
      </c>
    </row>
    <row r="486" spans="1:13" x14ac:dyDescent="0.2">
      <c r="A486" s="566" t="s">
        <v>1402</v>
      </c>
      <c r="B486" s="566" t="s">
        <v>930</v>
      </c>
      <c r="C486" s="566">
        <v>205.63399999999999</v>
      </c>
      <c r="D486" s="566">
        <v>75.787000000000006</v>
      </c>
      <c r="E486" s="566">
        <v>281.42099999999999</v>
      </c>
      <c r="F486" s="566">
        <v>2.786</v>
      </c>
      <c r="G486" s="566">
        <v>7.5650000000000004</v>
      </c>
      <c r="H486" s="566">
        <v>42.466000000000001</v>
      </c>
      <c r="I486" s="566">
        <v>52.816000000000003</v>
      </c>
      <c r="J486" s="566">
        <v>334.23700000000002</v>
      </c>
      <c r="K486" s="566">
        <v>321.34399999999999</v>
      </c>
      <c r="L486" s="566">
        <v>712.85500000000002</v>
      </c>
      <c r="M486" s="566">
        <v>1368.4349999999999</v>
      </c>
    </row>
    <row r="487" spans="1:13" x14ac:dyDescent="0.2">
      <c r="A487" s="566" t="s">
        <v>1403</v>
      </c>
      <c r="B487" s="566" t="s">
        <v>930</v>
      </c>
      <c r="C487" s="566">
        <v>144.08199999999999</v>
      </c>
      <c r="D487" s="566">
        <v>70.578000000000003</v>
      </c>
      <c r="E487" s="566">
        <v>214.66</v>
      </c>
      <c r="F487" s="566">
        <v>2.6960000000000002</v>
      </c>
      <c r="G487" s="566">
        <v>7.3209999999999997</v>
      </c>
      <c r="H487" s="566">
        <v>41.095999999999997</v>
      </c>
      <c r="I487" s="566">
        <v>51.112000000000002</v>
      </c>
      <c r="J487" s="566">
        <v>265.77199999999999</v>
      </c>
      <c r="K487" s="566">
        <v>390.15199999999999</v>
      </c>
      <c r="L487" s="566">
        <v>869.25900000000001</v>
      </c>
      <c r="M487" s="566">
        <v>1525.184</v>
      </c>
    </row>
    <row r="488" spans="1:13" x14ac:dyDescent="0.2">
      <c r="A488" s="566" t="s">
        <v>1404</v>
      </c>
      <c r="B488" s="566" t="s">
        <v>930</v>
      </c>
      <c r="C488" s="566">
        <v>121.143</v>
      </c>
      <c r="D488" s="566">
        <v>77.241</v>
      </c>
      <c r="E488" s="566">
        <v>198.38399999999999</v>
      </c>
      <c r="F488" s="566">
        <v>2.786</v>
      </c>
      <c r="G488" s="566">
        <v>7.5650000000000004</v>
      </c>
      <c r="H488" s="566">
        <v>42.466000000000001</v>
      </c>
      <c r="I488" s="566">
        <v>52.816000000000003</v>
      </c>
      <c r="J488" s="566">
        <v>251.2</v>
      </c>
      <c r="K488" s="566">
        <v>469.76799999999997</v>
      </c>
      <c r="L488" s="566">
        <v>987.76199999999994</v>
      </c>
      <c r="M488" s="566">
        <v>1708.73</v>
      </c>
    </row>
    <row r="489" spans="1:13" x14ac:dyDescent="0.2">
      <c r="A489" s="566" t="s">
        <v>1405</v>
      </c>
      <c r="B489" s="566" t="s">
        <v>930</v>
      </c>
      <c r="C489" s="566">
        <v>113.863</v>
      </c>
      <c r="D489" s="566">
        <v>82.795000000000002</v>
      </c>
      <c r="E489" s="566">
        <v>196.65799999999999</v>
      </c>
      <c r="F489" s="566">
        <v>2.786</v>
      </c>
      <c r="G489" s="566">
        <v>7.5650000000000004</v>
      </c>
      <c r="H489" s="566">
        <v>42.466000000000001</v>
      </c>
      <c r="I489" s="566">
        <v>52.816000000000003</v>
      </c>
      <c r="J489" s="566">
        <v>249.47399999999999</v>
      </c>
      <c r="K489" s="566">
        <v>472.38200000000001</v>
      </c>
      <c r="L489" s="566">
        <v>993.47900000000004</v>
      </c>
      <c r="M489" s="566">
        <v>1715.336</v>
      </c>
    </row>
    <row r="490" spans="1:13" x14ac:dyDescent="0.2">
      <c r="A490" s="566" t="s">
        <v>1406</v>
      </c>
      <c r="B490" s="566" t="s">
        <v>930</v>
      </c>
      <c r="C490" s="566">
        <v>122.223</v>
      </c>
      <c r="D490" s="566">
        <v>85.85</v>
      </c>
      <c r="E490" s="566">
        <v>208.07400000000001</v>
      </c>
      <c r="F490" s="566">
        <v>2.6960000000000002</v>
      </c>
      <c r="G490" s="566">
        <v>7.3209999999999997</v>
      </c>
      <c r="H490" s="566">
        <v>41.095999999999997</v>
      </c>
      <c r="I490" s="566">
        <v>51.112000000000002</v>
      </c>
      <c r="J490" s="566">
        <v>259.18599999999998</v>
      </c>
      <c r="K490" s="566">
        <v>393.65100000000001</v>
      </c>
      <c r="L490" s="566">
        <v>767.25099999999998</v>
      </c>
      <c r="M490" s="566">
        <v>1420.088</v>
      </c>
    </row>
    <row r="491" spans="1:13" x14ac:dyDescent="0.2">
      <c r="A491" s="566" t="s">
        <v>1407</v>
      </c>
      <c r="B491" s="566" t="s">
        <v>930</v>
      </c>
      <c r="C491" s="566">
        <v>256.37</v>
      </c>
      <c r="D491" s="566">
        <v>92.073999999999998</v>
      </c>
      <c r="E491" s="566">
        <v>348.44400000000002</v>
      </c>
      <c r="F491" s="566">
        <v>2.786</v>
      </c>
      <c r="G491" s="566">
        <v>7.5650000000000004</v>
      </c>
      <c r="H491" s="566">
        <v>42.466000000000001</v>
      </c>
      <c r="I491" s="566">
        <v>52.816000000000003</v>
      </c>
      <c r="J491" s="566">
        <v>401.26</v>
      </c>
      <c r="K491" s="566">
        <v>336.15899999999999</v>
      </c>
      <c r="L491" s="566">
        <v>676.08399999999995</v>
      </c>
      <c r="M491" s="566">
        <v>1413.5039999999999</v>
      </c>
    </row>
    <row r="492" spans="1:13" x14ac:dyDescent="0.2">
      <c r="A492" s="566" t="s">
        <v>1408</v>
      </c>
      <c r="B492" s="566" t="s">
        <v>930</v>
      </c>
      <c r="C492" s="566">
        <v>384.63600000000002</v>
      </c>
      <c r="D492" s="566">
        <v>96.841999999999999</v>
      </c>
      <c r="E492" s="566">
        <v>481.47800000000001</v>
      </c>
      <c r="F492" s="566">
        <v>2.6960000000000002</v>
      </c>
      <c r="G492" s="566">
        <v>7.3209999999999997</v>
      </c>
      <c r="H492" s="566">
        <v>41.095999999999997</v>
      </c>
      <c r="I492" s="566">
        <v>51.112000000000002</v>
      </c>
      <c r="J492" s="566">
        <v>532.59</v>
      </c>
      <c r="K492" s="566">
        <v>316.36700000000002</v>
      </c>
      <c r="L492" s="566">
        <v>673.70399999999995</v>
      </c>
      <c r="M492" s="566">
        <v>1522.6610000000001</v>
      </c>
    </row>
    <row r="493" spans="1:13" x14ac:dyDescent="0.2">
      <c r="A493" s="566" t="s">
        <v>1409</v>
      </c>
      <c r="B493" s="566" t="s">
        <v>930</v>
      </c>
      <c r="C493" s="566">
        <v>781.54899999999998</v>
      </c>
      <c r="D493" s="566">
        <v>130.791</v>
      </c>
      <c r="E493" s="566">
        <v>912.34</v>
      </c>
      <c r="F493" s="566">
        <v>2.786</v>
      </c>
      <c r="G493" s="566">
        <v>7.5650000000000004</v>
      </c>
      <c r="H493" s="566">
        <v>42.466000000000001</v>
      </c>
      <c r="I493" s="566">
        <v>52.816000000000003</v>
      </c>
      <c r="J493" s="566">
        <v>965.15599999999995</v>
      </c>
      <c r="K493" s="566">
        <v>421.62200000000001</v>
      </c>
      <c r="L493" s="566">
        <v>931.197</v>
      </c>
      <c r="M493" s="566">
        <v>2317.9749999999999</v>
      </c>
    </row>
    <row r="494" spans="1:13" x14ac:dyDescent="0.2">
      <c r="A494" s="566" t="s">
        <v>1410</v>
      </c>
      <c r="B494" s="566" t="s">
        <v>930</v>
      </c>
      <c r="C494" s="566">
        <v>4883.1120000000001</v>
      </c>
      <c r="D494" s="566">
        <v>1161.348</v>
      </c>
      <c r="E494" s="566">
        <v>6044.46</v>
      </c>
      <c r="F494" s="566">
        <v>32.799999999999997</v>
      </c>
      <c r="G494" s="566">
        <v>89.067999999999998</v>
      </c>
      <c r="H494" s="566">
        <v>500</v>
      </c>
      <c r="I494" s="566">
        <v>621.86800000000005</v>
      </c>
      <c r="J494" s="566">
        <v>6666.3280000000004</v>
      </c>
      <c r="K494" s="566">
        <v>4655.5870000000004</v>
      </c>
      <c r="L494" s="566">
        <v>9788.9920000000002</v>
      </c>
      <c r="M494" s="566">
        <v>21110.905999999999</v>
      </c>
    </row>
    <row r="495" spans="1:13" x14ac:dyDescent="0.2">
      <c r="A495" s="566" t="s">
        <v>1411</v>
      </c>
      <c r="B495" s="566" t="s">
        <v>930</v>
      </c>
      <c r="C495" s="566">
        <v>952.14</v>
      </c>
      <c r="D495" s="566">
        <v>137.333</v>
      </c>
      <c r="E495" s="566">
        <v>1089.473</v>
      </c>
      <c r="F495" s="566">
        <v>3.125</v>
      </c>
      <c r="G495" s="566">
        <v>9.6890000000000001</v>
      </c>
      <c r="H495" s="566">
        <v>37.369999999999997</v>
      </c>
      <c r="I495" s="566">
        <v>50.183999999999997</v>
      </c>
      <c r="J495" s="566">
        <v>1139.6569999999999</v>
      </c>
      <c r="K495" s="566">
        <v>503.26900000000001</v>
      </c>
      <c r="L495" s="566">
        <v>1045.413</v>
      </c>
      <c r="M495" s="566">
        <v>2688.34</v>
      </c>
    </row>
    <row r="496" spans="1:13" x14ac:dyDescent="0.2">
      <c r="A496" s="566" t="s">
        <v>1412</v>
      </c>
      <c r="B496" s="566" t="s">
        <v>930</v>
      </c>
      <c r="C496" s="566">
        <v>811.35</v>
      </c>
      <c r="D496" s="566">
        <v>125.92</v>
      </c>
      <c r="E496" s="566">
        <v>937.27</v>
      </c>
      <c r="F496" s="566">
        <v>2.823</v>
      </c>
      <c r="G496" s="566">
        <v>8.7509999999999994</v>
      </c>
      <c r="H496" s="566">
        <v>33.753</v>
      </c>
      <c r="I496" s="566">
        <v>45.326999999999998</v>
      </c>
      <c r="J496" s="566">
        <v>982.59799999999996</v>
      </c>
      <c r="K496" s="566">
        <v>419.13099999999997</v>
      </c>
      <c r="L496" s="566">
        <v>845.92399999999998</v>
      </c>
      <c r="M496" s="566">
        <v>2247.652</v>
      </c>
    </row>
    <row r="497" spans="1:13" x14ac:dyDescent="0.2">
      <c r="A497" s="566" t="s">
        <v>1413</v>
      </c>
      <c r="B497" s="566" t="s">
        <v>930</v>
      </c>
      <c r="C497" s="566">
        <v>590.94899999999996</v>
      </c>
      <c r="D497" s="566">
        <v>94.998999999999995</v>
      </c>
      <c r="E497" s="566">
        <v>685.94799999999998</v>
      </c>
      <c r="F497" s="566">
        <v>3.125</v>
      </c>
      <c r="G497" s="566">
        <v>9.6890000000000001</v>
      </c>
      <c r="H497" s="566">
        <v>37.369999999999997</v>
      </c>
      <c r="I497" s="566">
        <v>50.183999999999997</v>
      </c>
      <c r="J497" s="566">
        <v>736.13199999999995</v>
      </c>
      <c r="K497" s="566">
        <v>381.428</v>
      </c>
      <c r="L497" s="566">
        <v>768.28099999999995</v>
      </c>
      <c r="M497" s="566">
        <v>1885.8409999999999</v>
      </c>
    </row>
    <row r="498" spans="1:13" x14ac:dyDescent="0.2">
      <c r="A498" s="566" t="s">
        <v>1414</v>
      </c>
      <c r="B498" s="566" t="s">
        <v>930</v>
      </c>
      <c r="C498" s="566">
        <v>319.28399999999999</v>
      </c>
      <c r="D498" s="566">
        <v>70.971000000000004</v>
      </c>
      <c r="E498" s="566">
        <v>390.255</v>
      </c>
      <c r="F498" s="566">
        <v>3.0249999999999999</v>
      </c>
      <c r="G498" s="566">
        <v>9.3759999999999994</v>
      </c>
      <c r="H498" s="566">
        <v>36.164000000000001</v>
      </c>
      <c r="I498" s="566">
        <v>48.564999999999998</v>
      </c>
      <c r="J498" s="566">
        <v>438.82</v>
      </c>
      <c r="K498" s="566">
        <v>300.41500000000002</v>
      </c>
      <c r="L498" s="566">
        <v>607.92100000000005</v>
      </c>
      <c r="M498" s="566">
        <v>1347.1559999999999</v>
      </c>
    </row>
    <row r="499" spans="1:13" x14ac:dyDescent="0.2">
      <c r="A499" s="566" t="s">
        <v>1415</v>
      </c>
      <c r="B499" s="566" t="s">
        <v>930</v>
      </c>
      <c r="C499" s="566">
        <v>201.304</v>
      </c>
      <c r="D499" s="566">
        <v>76.635000000000005</v>
      </c>
      <c r="E499" s="566">
        <v>277.93900000000002</v>
      </c>
      <c r="F499" s="566">
        <v>3.125</v>
      </c>
      <c r="G499" s="566">
        <v>9.6890000000000001</v>
      </c>
      <c r="H499" s="566">
        <v>37.369999999999997</v>
      </c>
      <c r="I499" s="566">
        <v>50.183999999999997</v>
      </c>
      <c r="J499" s="566">
        <v>328.12299999999999</v>
      </c>
      <c r="K499" s="566">
        <v>323.60500000000002</v>
      </c>
      <c r="L499" s="566">
        <v>733.92499999999995</v>
      </c>
      <c r="M499" s="566">
        <v>1385.652</v>
      </c>
    </row>
    <row r="500" spans="1:13" x14ac:dyDescent="0.2">
      <c r="A500" s="566" t="s">
        <v>1416</v>
      </c>
      <c r="B500" s="566" t="s">
        <v>930</v>
      </c>
      <c r="C500" s="566">
        <v>136.64500000000001</v>
      </c>
      <c r="D500" s="566">
        <v>82.194999999999993</v>
      </c>
      <c r="E500" s="566">
        <v>218.84100000000001</v>
      </c>
      <c r="F500" s="566">
        <v>3.0249999999999999</v>
      </c>
      <c r="G500" s="566">
        <v>9.3759999999999994</v>
      </c>
      <c r="H500" s="566">
        <v>36.164000000000001</v>
      </c>
      <c r="I500" s="566">
        <v>48.564999999999998</v>
      </c>
      <c r="J500" s="566">
        <v>267.40600000000001</v>
      </c>
      <c r="K500" s="566">
        <v>435.01499999999999</v>
      </c>
      <c r="L500" s="566">
        <v>956.38499999999999</v>
      </c>
      <c r="M500" s="566">
        <v>1658.8050000000001</v>
      </c>
    </row>
    <row r="501" spans="1:13" x14ac:dyDescent="0.2">
      <c r="A501" s="566" t="s">
        <v>1417</v>
      </c>
      <c r="B501" s="566" t="s">
        <v>930</v>
      </c>
      <c r="C501" s="566">
        <v>113.49299999999999</v>
      </c>
      <c r="D501" s="566">
        <v>76.545000000000002</v>
      </c>
      <c r="E501" s="566">
        <v>190.03800000000001</v>
      </c>
      <c r="F501" s="566">
        <v>3.125</v>
      </c>
      <c r="G501" s="566">
        <v>9.6890000000000001</v>
      </c>
      <c r="H501" s="566">
        <v>37.369999999999997</v>
      </c>
      <c r="I501" s="566">
        <v>50.183999999999997</v>
      </c>
      <c r="J501" s="566">
        <v>240.22200000000001</v>
      </c>
      <c r="K501" s="566">
        <v>527.79600000000005</v>
      </c>
      <c r="L501" s="566">
        <v>1121.2809999999999</v>
      </c>
      <c r="M501" s="566">
        <v>1889.299</v>
      </c>
    </row>
    <row r="502" spans="1:13" x14ac:dyDescent="0.2">
      <c r="A502" s="566" t="s">
        <v>1418</v>
      </c>
      <c r="B502" s="566" t="s">
        <v>930</v>
      </c>
      <c r="C502" s="566">
        <v>109.18300000000001</v>
      </c>
      <c r="D502" s="566">
        <v>72.781000000000006</v>
      </c>
      <c r="E502" s="566">
        <v>181.964</v>
      </c>
      <c r="F502" s="566">
        <v>3.125</v>
      </c>
      <c r="G502" s="566">
        <v>9.6890000000000001</v>
      </c>
      <c r="H502" s="566">
        <v>37.369999999999997</v>
      </c>
      <c r="I502" s="566">
        <v>50.183999999999997</v>
      </c>
      <c r="J502" s="566">
        <v>232.148</v>
      </c>
      <c r="K502" s="566">
        <v>525.63</v>
      </c>
      <c r="L502" s="566">
        <v>1097.67</v>
      </c>
      <c r="M502" s="566">
        <v>1855.4480000000001</v>
      </c>
    </row>
    <row r="503" spans="1:13" x14ac:dyDescent="0.2">
      <c r="A503" s="566" t="s">
        <v>1419</v>
      </c>
      <c r="B503" s="566" t="s">
        <v>930</v>
      </c>
      <c r="C503" s="566">
        <v>119.562</v>
      </c>
      <c r="D503" s="566">
        <v>69.415999999999997</v>
      </c>
      <c r="E503" s="566">
        <v>188.97800000000001</v>
      </c>
      <c r="F503" s="566">
        <v>3.0249999999999999</v>
      </c>
      <c r="G503" s="566">
        <v>9.3759999999999994</v>
      </c>
      <c r="H503" s="566">
        <v>36.164000000000001</v>
      </c>
      <c r="I503" s="566">
        <v>48.564999999999998</v>
      </c>
      <c r="J503" s="566">
        <v>237.54300000000001</v>
      </c>
      <c r="K503" s="566">
        <v>425.07499999999999</v>
      </c>
      <c r="L503" s="566">
        <v>831.84299999999996</v>
      </c>
      <c r="M503" s="566">
        <v>1494.462</v>
      </c>
    </row>
    <row r="504" spans="1:13" x14ac:dyDescent="0.2">
      <c r="A504" s="566" t="s">
        <v>1420</v>
      </c>
      <c r="B504" s="566" t="s">
        <v>930</v>
      </c>
      <c r="C504" s="566">
        <v>205.44300000000001</v>
      </c>
      <c r="D504" s="566">
        <v>86.837000000000003</v>
      </c>
      <c r="E504" s="566">
        <v>292.279</v>
      </c>
      <c r="F504" s="566">
        <v>3.125</v>
      </c>
      <c r="G504" s="566">
        <v>9.6890000000000001</v>
      </c>
      <c r="H504" s="566">
        <v>37.369999999999997</v>
      </c>
      <c r="I504" s="566">
        <v>50.183999999999997</v>
      </c>
      <c r="J504" s="566">
        <v>342.46300000000002</v>
      </c>
      <c r="K504" s="566">
        <v>329.9</v>
      </c>
      <c r="L504" s="566">
        <v>658.31200000000001</v>
      </c>
      <c r="M504" s="566">
        <v>1330.675</v>
      </c>
    </row>
    <row r="505" spans="1:13" x14ac:dyDescent="0.2">
      <c r="A505" s="566" t="s">
        <v>1421</v>
      </c>
      <c r="B505" s="566" t="s">
        <v>930</v>
      </c>
      <c r="C505" s="566">
        <v>455.69600000000003</v>
      </c>
      <c r="D505" s="566">
        <v>94.403000000000006</v>
      </c>
      <c r="E505" s="566">
        <v>550.09900000000005</v>
      </c>
      <c r="F505" s="566">
        <v>3.0249999999999999</v>
      </c>
      <c r="G505" s="566">
        <v>9.3759999999999994</v>
      </c>
      <c r="H505" s="566">
        <v>36.164000000000001</v>
      </c>
      <c r="I505" s="566">
        <v>48.564999999999998</v>
      </c>
      <c r="J505" s="566">
        <v>598.66499999999996</v>
      </c>
      <c r="K505" s="566">
        <v>317.88299999999998</v>
      </c>
      <c r="L505" s="566">
        <v>679.899</v>
      </c>
      <c r="M505" s="566">
        <v>1596.4469999999999</v>
      </c>
    </row>
    <row r="506" spans="1:13" x14ac:dyDescent="0.2">
      <c r="A506" s="566" t="s">
        <v>1422</v>
      </c>
      <c r="B506" s="566" t="s">
        <v>930</v>
      </c>
      <c r="C506" s="566">
        <v>864.51400000000001</v>
      </c>
      <c r="D506" s="566">
        <v>137.523</v>
      </c>
      <c r="E506" s="566">
        <v>1002.0359999999999</v>
      </c>
      <c r="F506" s="566">
        <v>3.125</v>
      </c>
      <c r="G506" s="566">
        <v>9.6890000000000001</v>
      </c>
      <c r="H506" s="566">
        <v>37.369999999999997</v>
      </c>
      <c r="I506" s="566">
        <v>50.183999999999997</v>
      </c>
      <c r="J506" s="566">
        <v>1052.22</v>
      </c>
      <c r="K506" s="566">
        <v>443.61099999999999</v>
      </c>
      <c r="L506" s="566">
        <v>978.05899999999997</v>
      </c>
      <c r="M506" s="566">
        <v>2473.89</v>
      </c>
    </row>
    <row r="507" spans="1:13" x14ac:dyDescent="0.2">
      <c r="A507" s="566" t="s">
        <v>1423</v>
      </c>
      <c r="B507" s="566" t="s">
        <v>930</v>
      </c>
      <c r="C507" s="566">
        <v>4878.1109999999999</v>
      </c>
      <c r="D507" s="566">
        <v>1125.558</v>
      </c>
      <c r="E507" s="566">
        <v>6003.6689999999999</v>
      </c>
      <c r="F507" s="566">
        <v>36.799999999999997</v>
      </c>
      <c r="G507" s="566">
        <v>114.075</v>
      </c>
      <c r="H507" s="566">
        <v>440</v>
      </c>
      <c r="I507" s="566">
        <v>590.875</v>
      </c>
      <c r="J507" s="566">
        <v>6594.5439999999999</v>
      </c>
      <c r="K507" s="566">
        <v>4932.7569999999996</v>
      </c>
      <c r="L507" s="566">
        <v>10325.968999999999</v>
      </c>
      <c r="M507" s="566">
        <v>21853.27</v>
      </c>
    </row>
    <row r="508" spans="1:13" x14ac:dyDescent="0.2">
      <c r="A508" s="566" t="s">
        <v>1424</v>
      </c>
      <c r="B508" s="566" t="s">
        <v>930</v>
      </c>
      <c r="C508" s="566">
        <v>989.46100000000001</v>
      </c>
      <c r="D508" s="566">
        <v>117.911</v>
      </c>
      <c r="E508" s="566">
        <v>1107.3720000000001</v>
      </c>
      <c r="F508" s="566">
        <v>3.363</v>
      </c>
      <c r="G508" s="566">
        <v>13.031000000000001</v>
      </c>
      <c r="H508" s="566">
        <v>38.219000000000001</v>
      </c>
      <c r="I508" s="566">
        <v>54.613</v>
      </c>
      <c r="J508" s="566">
        <v>1161.9849999999999</v>
      </c>
      <c r="K508" s="566">
        <v>494.92399999999998</v>
      </c>
      <c r="L508" s="566">
        <v>1014.6369999999999</v>
      </c>
      <c r="M508" s="566">
        <v>2671.5459999999998</v>
      </c>
    </row>
    <row r="509" spans="1:13" x14ac:dyDescent="0.2">
      <c r="A509" s="566" t="s">
        <v>1425</v>
      </c>
      <c r="B509" s="566" t="s">
        <v>930</v>
      </c>
      <c r="C509" s="566">
        <v>784.67700000000002</v>
      </c>
      <c r="D509" s="566">
        <v>108.961</v>
      </c>
      <c r="E509" s="566">
        <v>893.63699999999994</v>
      </c>
      <c r="F509" s="566">
        <v>3.0379999999999998</v>
      </c>
      <c r="G509" s="566">
        <v>11.77</v>
      </c>
      <c r="H509" s="566">
        <v>34.521000000000001</v>
      </c>
      <c r="I509" s="566">
        <v>49.328000000000003</v>
      </c>
      <c r="J509" s="566">
        <v>942.96500000000003</v>
      </c>
      <c r="K509" s="566">
        <v>409.85399999999998</v>
      </c>
      <c r="L509" s="566">
        <v>806.26</v>
      </c>
      <c r="M509" s="566">
        <v>2159.0790000000002</v>
      </c>
    </row>
    <row r="510" spans="1:13" x14ac:dyDescent="0.2">
      <c r="A510" s="566" t="s">
        <v>1426</v>
      </c>
      <c r="B510" s="566" t="s">
        <v>930</v>
      </c>
      <c r="C510" s="566">
        <v>612.57399999999996</v>
      </c>
      <c r="D510" s="566">
        <v>94.311999999999998</v>
      </c>
      <c r="E510" s="566">
        <v>706.88599999999997</v>
      </c>
      <c r="F510" s="566">
        <v>3.363</v>
      </c>
      <c r="G510" s="566">
        <v>13.031000000000001</v>
      </c>
      <c r="H510" s="566">
        <v>38.219000000000001</v>
      </c>
      <c r="I510" s="566">
        <v>54.613</v>
      </c>
      <c r="J510" s="566">
        <v>761.49900000000002</v>
      </c>
      <c r="K510" s="566">
        <v>357.99</v>
      </c>
      <c r="L510" s="566">
        <v>744.54</v>
      </c>
      <c r="M510" s="566">
        <v>1864.029</v>
      </c>
    </row>
    <row r="511" spans="1:13" x14ac:dyDescent="0.2">
      <c r="A511" s="566" t="s">
        <v>1427</v>
      </c>
      <c r="B511" s="566" t="s">
        <v>930</v>
      </c>
      <c r="C511" s="566">
        <v>353.65</v>
      </c>
      <c r="D511" s="566">
        <v>68.698999999999998</v>
      </c>
      <c r="E511" s="566">
        <v>422.35</v>
      </c>
      <c r="F511" s="566">
        <v>3.2549999999999999</v>
      </c>
      <c r="G511" s="566">
        <v>12.61</v>
      </c>
      <c r="H511" s="566">
        <v>36.985999999999997</v>
      </c>
      <c r="I511" s="566">
        <v>52.850999999999999</v>
      </c>
      <c r="J511" s="566">
        <v>475.20100000000002</v>
      </c>
      <c r="K511" s="566">
        <v>319.70600000000002</v>
      </c>
      <c r="L511" s="566">
        <v>665.97400000000005</v>
      </c>
      <c r="M511" s="566">
        <v>1460.88</v>
      </c>
    </row>
    <row r="512" spans="1:13" x14ac:dyDescent="0.2">
      <c r="A512" s="566" t="s">
        <v>1428</v>
      </c>
      <c r="B512" s="566" t="s">
        <v>930</v>
      </c>
      <c r="C512" s="566">
        <v>211.38200000000001</v>
      </c>
      <c r="D512" s="566">
        <v>59.923000000000002</v>
      </c>
      <c r="E512" s="566">
        <v>271.30500000000001</v>
      </c>
      <c r="F512" s="566">
        <v>3.363</v>
      </c>
      <c r="G512" s="566">
        <v>13.031000000000001</v>
      </c>
      <c r="H512" s="566">
        <v>38.219000000000001</v>
      </c>
      <c r="I512" s="566">
        <v>54.613</v>
      </c>
      <c r="J512" s="566">
        <v>325.91800000000001</v>
      </c>
      <c r="K512" s="566">
        <v>333.31299999999999</v>
      </c>
      <c r="L512" s="566">
        <v>721.72199999999998</v>
      </c>
      <c r="M512" s="566">
        <v>1380.953</v>
      </c>
    </row>
    <row r="513" spans="1:13" x14ac:dyDescent="0.2">
      <c r="A513" s="566" t="s">
        <v>1429</v>
      </c>
      <c r="B513" s="566" t="s">
        <v>930</v>
      </c>
      <c r="C513" s="566">
        <v>137.22200000000001</v>
      </c>
      <c r="D513" s="566">
        <v>68.584999999999994</v>
      </c>
      <c r="E513" s="566">
        <v>205.80600000000001</v>
      </c>
      <c r="F513" s="566">
        <v>3.2549999999999999</v>
      </c>
      <c r="G513" s="566">
        <v>12.61</v>
      </c>
      <c r="H513" s="566">
        <v>36.985999999999997</v>
      </c>
      <c r="I513" s="566">
        <v>52.850999999999999</v>
      </c>
      <c r="J513" s="566">
        <v>258.65800000000002</v>
      </c>
      <c r="K513" s="566">
        <v>429.85300000000001</v>
      </c>
      <c r="L513" s="566">
        <v>920.43600000000004</v>
      </c>
      <c r="M513" s="566">
        <v>1608.9459999999999</v>
      </c>
    </row>
    <row r="514" spans="1:13" x14ac:dyDescent="0.2">
      <c r="A514" s="566" t="s">
        <v>1430</v>
      </c>
      <c r="B514" s="566" t="s">
        <v>930</v>
      </c>
      <c r="C514" s="566">
        <v>113.416</v>
      </c>
      <c r="D514" s="566">
        <v>68.287000000000006</v>
      </c>
      <c r="E514" s="566">
        <v>181.703</v>
      </c>
      <c r="F514" s="566">
        <v>3.363</v>
      </c>
      <c r="G514" s="566">
        <v>13.031000000000001</v>
      </c>
      <c r="H514" s="566">
        <v>38.219000000000001</v>
      </c>
      <c r="I514" s="566">
        <v>54.613</v>
      </c>
      <c r="J514" s="566">
        <v>236.316</v>
      </c>
      <c r="K514" s="566">
        <v>527.93499999999995</v>
      </c>
      <c r="L514" s="566">
        <v>1145.155</v>
      </c>
      <c r="M514" s="566">
        <v>1909.4059999999999</v>
      </c>
    </row>
    <row r="515" spans="1:13" x14ac:dyDescent="0.2">
      <c r="A515" s="566" t="s">
        <v>1431</v>
      </c>
      <c r="B515" s="566" t="s">
        <v>930</v>
      </c>
      <c r="C515" s="566">
        <v>111.291</v>
      </c>
      <c r="D515" s="566">
        <v>79.516000000000005</v>
      </c>
      <c r="E515" s="566">
        <v>190.80699999999999</v>
      </c>
      <c r="F515" s="566">
        <v>3.363</v>
      </c>
      <c r="G515" s="566">
        <v>13.031000000000001</v>
      </c>
      <c r="H515" s="566">
        <v>38.219000000000001</v>
      </c>
      <c r="I515" s="566">
        <v>54.613</v>
      </c>
      <c r="J515" s="566">
        <v>245.42</v>
      </c>
      <c r="K515" s="566">
        <v>524.55600000000004</v>
      </c>
      <c r="L515" s="566">
        <v>1076.7760000000001</v>
      </c>
      <c r="M515" s="566">
        <v>1846.752</v>
      </c>
    </row>
    <row r="516" spans="1:13" x14ac:dyDescent="0.2">
      <c r="A516" s="566" t="s">
        <v>1432</v>
      </c>
      <c r="B516" s="566" t="s">
        <v>930</v>
      </c>
      <c r="C516" s="566">
        <v>124.169</v>
      </c>
      <c r="D516" s="566">
        <v>79.855000000000004</v>
      </c>
      <c r="E516" s="566">
        <v>204.02500000000001</v>
      </c>
      <c r="F516" s="566">
        <v>3.2549999999999999</v>
      </c>
      <c r="G516" s="566">
        <v>12.61</v>
      </c>
      <c r="H516" s="566">
        <v>36.985999999999997</v>
      </c>
      <c r="I516" s="566">
        <v>52.850999999999999</v>
      </c>
      <c r="J516" s="566">
        <v>256.87599999999998</v>
      </c>
      <c r="K516" s="566">
        <v>418.71899999999999</v>
      </c>
      <c r="L516" s="566">
        <v>797.72500000000002</v>
      </c>
      <c r="M516" s="566">
        <v>1473.3209999999999</v>
      </c>
    </row>
    <row r="517" spans="1:13" x14ac:dyDescent="0.2">
      <c r="A517" s="566" t="s">
        <v>1433</v>
      </c>
      <c r="B517" s="566" t="s">
        <v>930</v>
      </c>
      <c r="C517" s="566">
        <v>231.57599999999999</v>
      </c>
      <c r="D517" s="566">
        <v>88.769000000000005</v>
      </c>
      <c r="E517" s="566">
        <v>320.34500000000003</v>
      </c>
      <c r="F517" s="566">
        <v>3.363</v>
      </c>
      <c r="G517" s="566">
        <v>13.031000000000001</v>
      </c>
      <c r="H517" s="566">
        <v>38.219000000000001</v>
      </c>
      <c r="I517" s="566">
        <v>54.613</v>
      </c>
      <c r="J517" s="566">
        <v>374.95800000000003</v>
      </c>
      <c r="K517" s="566">
        <v>322.72399999999999</v>
      </c>
      <c r="L517" s="566">
        <v>650.05799999999999</v>
      </c>
      <c r="M517" s="566">
        <v>1347.74</v>
      </c>
    </row>
    <row r="518" spans="1:13" x14ac:dyDescent="0.2">
      <c r="A518" s="566" t="s">
        <v>1434</v>
      </c>
      <c r="B518" s="566" t="s">
        <v>930</v>
      </c>
      <c r="C518" s="566">
        <v>436.80900000000003</v>
      </c>
      <c r="D518" s="566">
        <v>96.022999999999996</v>
      </c>
      <c r="E518" s="566">
        <v>532.83100000000002</v>
      </c>
      <c r="F518" s="566">
        <v>3.2549999999999999</v>
      </c>
      <c r="G518" s="566">
        <v>12.61</v>
      </c>
      <c r="H518" s="566">
        <v>36.985999999999997</v>
      </c>
      <c r="I518" s="566">
        <v>52.850999999999999</v>
      </c>
      <c r="J518" s="566">
        <v>585.68299999999999</v>
      </c>
      <c r="K518" s="566">
        <v>318.06700000000001</v>
      </c>
      <c r="L518" s="566">
        <v>669.71699999999998</v>
      </c>
      <c r="M518" s="566">
        <v>1573.4670000000001</v>
      </c>
    </row>
    <row r="519" spans="1:13" x14ac:dyDescent="0.2">
      <c r="A519" s="566" t="s">
        <v>1435</v>
      </c>
      <c r="B519" s="566" t="s">
        <v>930</v>
      </c>
      <c r="C519" s="566">
        <v>699.46299999999997</v>
      </c>
      <c r="D519" s="566">
        <v>119.69499999999999</v>
      </c>
      <c r="E519" s="566">
        <v>819.15800000000002</v>
      </c>
      <c r="F519" s="566">
        <v>3.363</v>
      </c>
      <c r="G519" s="566">
        <v>13.031000000000001</v>
      </c>
      <c r="H519" s="566">
        <v>38.219000000000001</v>
      </c>
      <c r="I519" s="566">
        <v>54.613</v>
      </c>
      <c r="J519" s="566">
        <v>873.77099999999996</v>
      </c>
      <c r="K519" s="566">
        <v>396.95600000000002</v>
      </c>
      <c r="L519" s="566">
        <v>842.14</v>
      </c>
      <c r="M519" s="566">
        <v>2112.8679999999999</v>
      </c>
    </row>
    <row r="520" spans="1:13" x14ac:dyDescent="0.2">
      <c r="A520" s="566" t="s">
        <v>1436</v>
      </c>
      <c r="B520" s="566" t="s">
        <v>930</v>
      </c>
      <c r="C520" s="566">
        <v>4804.442</v>
      </c>
      <c r="D520" s="566">
        <v>1050.5350000000001</v>
      </c>
      <c r="E520" s="566">
        <v>5854.9769999999999</v>
      </c>
      <c r="F520" s="566">
        <v>39.6</v>
      </c>
      <c r="G520" s="566">
        <v>153.42500000000001</v>
      </c>
      <c r="H520" s="566">
        <v>450</v>
      </c>
      <c r="I520" s="566">
        <v>643.02499999999998</v>
      </c>
      <c r="J520" s="566">
        <v>6498.0020000000004</v>
      </c>
      <c r="K520" s="566">
        <v>4854.5969999999998</v>
      </c>
      <c r="L520" s="566">
        <v>10057.195</v>
      </c>
      <c r="M520" s="566">
        <v>21409.794000000002</v>
      </c>
    </row>
    <row r="521" spans="1:13" x14ac:dyDescent="0.2">
      <c r="A521" s="566" t="s">
        <v>1437</v>
      </c>
      <c r="B521" s="566" t="s">
        <v>930</v>
      </c>
      <c r="C521" s="566">
        <v>817.03800000000001</v>
      </c>
      <c r="D521" s="566">
        <v>118.224</v>
      </c>
      <c r="E521" s="566">
        <v>935.26199999999994</v>
      </c>
      <c r="F521" s="566">
        <v>3.3540000000000001</v>
      </c>
      <c r="G521" s="566">
        <v>16.337</v>
      </c>
      <c r="H521" s="566">
        <v>35.573999999999998</v>
      </c>
      <c r="I521" s="566">
        <v>55.264000000000003</v>
      </c>
      <c r="J521" s="566">
        <v>990.52700000000004</v>
      </c>
      <c r="K521" s="566">
        <v>430.62099999999998</v>
      </c>
      <c r="L521" s="566">
        <v>877.86800000000005</v>
      </c>
      <c r="M521" s="566">
        <v>2299.0149999999999</v>
      </c>
    </row>
    <row r="522" spans="1:13" x14ac:dyDescent="0.2">
      <c r="A522" s="566" t="s">
        <v>1438</v>
      </c>
      <c r="B522" s="566" t="s">
        <v>930</v>
      </c>
      <c r="C522" s="566">
        <v>679.74300000000005</v>
      </c>
      <c r="D522" s="566">
        <v>101.721</v>
      </c>
      <c r="E522" s="566">
        <v>781.46400000000006</v>
      </c>
      <c r="F522" s="566">
        <v>3.1379999999999999</v>
      </c>
      <c r="G522" s="566">
        <v>15.282999999999999</v>
      </c>
      <c r="H522" s="566">
        <v>33.279000000000003</v>
      </c>
      <c r="I522" s="566">
        <v>51.698999999999998</v>
      </c>
      <c r="J522" s="566">
        <v>833.16300000000001</v>
      </c>
      <c r="K522" s="566">
        <v>368.327</v>
      </c>
      <c r="L522" s="566">
        <v>731.45500000000004</v>
      </c>
      <c r="M522" s="566">
        <v>1932.9449999999999</v>
      </c>
    </row>
    <row r="523" spans="1:13" x14ac:dyDescent="0.2">
      <c r="A523" s="566" t="s">
        <v>1439</v>
      </c>
      <c r="B523" s="566" t="s">
        <v>930</v>
      </c>
      <c r="C523" s="566">
        <v>414.488</v>
      </c>
      <c r="D523" s="566">
        <v>91.072999999999993</v>
      </c>
      <c r="E523" s="566">
        <v>505.56099999999998</v>
      </c>
      <c r="F523" s="566">
        <v>3.3540000000000001</v>
      </c>
      <c r="G523" s="566">
        <v>16.337</v>
      </c>
      <c r="H523" s="566">
        <v>35.573999999999998</v>
      </c>
      <c r="I523" s="566">
        <v>55.264000000000003</v>
      </c>
      <c r="J523" s="566">
        <v>560.82600000000002</v>
      </c>
      <c r="K523" s="566">
        <v>338.31099999999998</v>
      </c>
      <c r="L523" s="566">
        <v>678.20399999999995</v>
      </c>
      <c r="M523" s="566">
        <v>1577.34</v>
      </c>
    </row>
    <row r="524" spans="1:13" x14ac:dyDescent="0.2">
      <c r="A524" s="566" t="s">
        <v>1440</v>
      </c>
      <c r="B524" s="566" t="s">
        <v>930</v>
      </c>
      <c r="C524" s="566">
        <v>286.13200000000001</v>
      </c>
      <c r="D524" s="566">
        <v>72.811999999999998</v>
      </c>
      <c r="E524" s="566">
        <v>358.94400000000002</v>
      </c>
      <c r="F524" s="566">
        <v>3.246</v>
      </c>
      <c r="G524" s="566">
        <v>15.81</v>
      </c>
      <c r="H524" s="566">
        <v>34.426000000000002</v>
      </c>
      <c r="I524" s="566">
        <v>53.481999999999999</v>
      </c>
      <c r="J524" s="566">
        <v>412.42599999999999</v>
      </c>
      <c r="K524" s="566">
        <v>301.28100000000001</v>
      </c>
      <c r="L524" s="566">
        <v>601.72400000000005</v>
      </c>
      <c r="M524" s="566">
        <v>1315.43</v>
      </c>
    </row>
    <row r="525" spans="1:13" x14ac:dyDescent="0.2">
      <c r="A525" s="566" t="s">
        <v>1441</v>
      </c>
      <c r="B525" s="566" t="s">
        <v>930</v>
      </c>
      <c r="C525" s="566">
        <v>166.07</v>
      </c>
      <c r="D525" s="566">
        <v>76.165000000000006</v>
      </c>
      <c r="E525" s="566">
        <v>242.23500000000001</v>
      </c>
      <c r="F525" s="566">
        <v>3.3540000000000001</v>
      </c>
      <c r="G525" s="566">
        <v>16.337</v>
      </c>
      <c r="H525" s="566">
        <v>35.573999999999998</v>
      </c>
      <c r="I525" s="566">
        <v>55.264000000000003</v>
      </c>
      <c r="J525" s="566">
        <v>297.5</v>
      </c>
      <c r="K525" s="566">
        <v>342.82900000000001</v>
      </c>
      <c r="L525" s="566">
        <v>736.76900000000001</v>
      </c>
      <c r="M525" s="566">
        <v>1377.098</v>
      </c>
    </row>
    <row r="526" spans="1:13" x14ac:dyDescent="0.2">
      <c r="A526" s="566" t="s">
        <v>1442</v>
      </c>
      <c r="B526" s="566" t="s">
        <v>930</v>
      </c>
      <c r="C526" s="566">
        <v>125.925</v>
      </c>
      <c r="D526" s="566">
        <v>73.608000000000004</v>
      </c>
      <c r="E526" s="566">
        <v>199.53299999999999</v>
      </c>
      <c r="F526" s="566">
        <v>3.246</v>
      </c>
      <c r="G526" s="566">
        <v>15.81</v>
      </c>
      <c r="H526" s="566">
        <v>34.426000000000002</v>
      </c>
      <c r="I526" s="566">
        <v>53.481999999999999</v>
      </c>
      <c r="J526" s="566">
        <v>253.01499999999999</v>
      </c>
      <c r="K526" s="566">
        <v>419.649</v>
      </c>
      <c r="L526" s="566">
        <v>877.49699999999996</v>
      </c>
      <c r="M526" s="566">
        <v>1550.1610000000001</v>
      </c>
    </row>
    <row r="527" spans="1:13" x14ac:dyDescent="0.2">
      <c r="A527" s="566" t="s">
        <v>1443</v>
      </c>
      <c r="B527" s="566" t="s">
        <v>930</v>
      </c>
      <c r="C527" s="566">
        <v>110.607</v>
      </c>
      <c r="D527" s="566">
        <v>74.614999999999995</v>
      </c>
      <c r="E527" s="566">
        <v>185.22200000000001</v>
      </c>
      <c r="F527" s="566">
        <v>3.3540000000000001</v>
      </c>
      <c r="G527" s="566">
        <v>16.337</v>
      </c>
      <c r="H527" s="566">
        <v>35.573999999999998</v>
      </c>
      <c r="I527" s="566">
        <v>55.264000000000003</v>
      </c>
      <c r="J527" s="566">
        <v>240.48599999999999</v>
      </c>
      <c r="K527" s="566">
        <v>527.66200000000003</v>
      </c>
      <c r="L527" s="566">
        <v>1119.1389999999999</v>
      </c>
      <c r="M527" s="566">
        <v>1887.288</v>
      </c>
    </row>
    <row r="528" spans="1:13" x14ac:dyDescent="0.2">
      <c r="A528" s="566" t="s">
        <v>1444</v>
      </c>
      <c r="B528" s="566" t="s">
        <v>930</v>
      </c>
      <c r="C528" s="566">
        <v>108.238</v>
      </c>
      <c r="D528" s="566">
        <v>84.531999999999996</v>
      </c>
      <c r="E528" s="566">
        <v>192.77</v>
      </c>
      <c r="F528" s="566">
        <v>3.3540000000000001</v>
      </c>
      <c r="G528" s="566">
        <v>16.337</v>
      </c>
      <c r="H528" s="566">
        <v>35.573999999999998</v>
      </c>
      <c r="I528" s="566">
        <v>55.264000000000003</v>
      </c>
      <c r="J528" s="566">
        <v>248.035</v>
      </c>
      <c r="K528" s="566">
        <v>504.94499999999999</v>
      </c>
      <c r="L528" s="566">
        <v>1016.1660000000001</v>
      </c>
      <c r="M528" s="566">
        <v>1769.146</v>
      </c>
    </row>
    <row r="529" spans="1:14" x14ac:dyDescent="0.2">
      <c r="A529" s="566" t="s">
        <v>1445</v>
      </c>
      <c r="B529" s="566" t="s">
        <v>930</v>
      </c>
      <c r="C529" s="566">
        <v>121.369</v>
      </c>
      <c r="D529" s="566">
        <v>74.504000000000005</v>
      </c>
      <c r="E529" s="566">
        <v>195.87299999999999</v>
      </c>
      <c r="F529" s="566">
        <v>3.246</v>
      </c>
      <c r="G529" s="566">
        <v>15.81</v>
      </c>
      <c r="H529" s="566">
        <v>34.426000000000002</v>
      </c>
      <c r="I529" s="566">
        <v>53.481999999999999</v>
      </c>
      <c r="J529" s="566">
        <v>249.35400000000001</v>
      </c>
      <c r="K529" s="566">
        <v>406.714</v>
      </c>
      <c r="L529" s="566">
        <v>781.15800000000002</v>
      </c>
      <c r="M529" s="566">
        <v>1437.2270000000001</v>
      </c>
    </row>
    <row r="530" spans="1:14" x14ac:dyDescent="0.2">
      <c r="A530" s="566" t="s">
        <v>1446</v>
      </c>
      <c r="B530" s="566" t="s">
        <v>930</v>
      </c>
      <c r="C530" s="566">
        <v>246.601</v>
      </c>
      <c r="D530" s="566">
        <v>76.224999999999994</v>
      </c>
      <c r="E530" s="566">
        <v>322.827</v>
      </c>
      <c r="F530" s="566">
        <v>3.3540000000000001</v>
      </c>
      <c r="G530" s="566">
        <v>16.337</v>
      </c>
      <c r="H530" s="566">
        <v>35.573999999999998</v>
      </c>
      <c r="I530" s="566">
        <v>55.264000000000003</v>
      </c>
      <c r="J530" s="566">
        <v>378.09100000000001</v>
      </c>
      <c r="K530" s="566">
        <v>329.96499999999997</v>
      </c>
      <c r="L530" s="566">
        <v>653.38</v>
      </c>
      <c r="M530" s="566">
        <v>1361.4349999999999</v>
      </c>
    </row>
    <row r="531" spans="1:14" x14ac:dyDescent="0.2">
      <c r="A531" s="566" t="s">
        <v>1447</v>
      </c>
      <c r="B531" s="566" t="s">
        <v>930</v>
      </c>
      <c r="C531" s="566">
        <v>494.875</v>
      </c>
      <c r="D531" s="566">
        <v>82.846000000000004</v>
      </c>
      <c r="E531" s="566">
        <v>577.721</v>
      </c>
      <c r="F531" s="566">
        <v>3.246</v>
      </c>
      <c r="G531" s="566">
        <v>15.81</v>
      </c>
      <c r="H531" s="566">
        <v>34.426000000000002</v>
      </c>
      <c r="I531" s="566">
        <v>53.481999999999999</v>
      </c>
      <c r="J531" s="566">
        <v>631.20299999999997</v>
      </c>
      <c r="K531" s="566">
        <v>331.55599999999998</v>
      </c>
      <c r="L531" s="566">
        <v>677.66499999999996</v>
      </c>
      <c r="M531" s="566">
        <v>1640.424</v>
      </c>
    </row>
    <row r="532" spans="1:14" x14ac:dyDescent="0.2">
      <c r="A532" s="566" t="s">
        <v>1448</v>
      </c>
      <c r="B532" s="566" t="s">
        <v>930</v>
      </c>
      <c r="C532" s="566">
        <v>689.75900000000001</v>
      </c>
      <c r="D532" s="566">
        <v>93.241</v>
      </c>
      <c r="E532" s="566">
        <v>783</v>
      </c>
      <c r="F532" s="566">
        <v>3.3540000000000001</v>
      </c>
      <c r="G532" s="566">
        <v>16.337</v>
      </c>
      <c r="H532" s="566">
        <v>35.573999999999998</v>
      </c>
      <c r="I532" s="566">
        <v>55.264000000000003</v>
      </c>
      <c r="J532" s="566">
        <v>838.26400000000001</v>
      </c>
      <c r="K532" s="566">
        <v>388.25599999999997</v>
      </c>
      <c r="L532" s="566">
        <v>828.67</v>
      </c>
      <c r="M532" s="566">
        <v>2055.19</v>
      </c>
    </row>
    <row r="533" spans="1:14" x14ac:dyDescent="0.2">
      <c r="A533" s="566" t="s">
        <v>1449</v>
      </c>
      <c r="B533" s="566" t="s">
        <v>930</v>
      </c>
      <c r="C533" s="566">
        <v>4260.4110000000001</v>
      </c>
      <c r="D533" s="566">
        <v>1019.567</v>
      </c>
      <c r="E533" s="566">
        <v>5279.9780000000001</v>
      </c>
      <c r="F533" s="566">
        <v>39.6</v>
      </c>
      <c r="G533" s="566">
        <v>192.87700000000001</v>
      </c>
      <c r="H533" s="566">
        <v>420</v>
      </c>
      <c r="I533" s="566">
        <v>652.47699999999998</v>
      </c>
      <c r="J533" s="566">
        <v>5932.4549999999999</v>
      </c>
      <c r="K533" s="566">
        <v>4690.116</v>
      </c>
      <c r="L533" s="566">
        <v>9574.2710000000006</v>
      </c>
      <c r="M533" s="566">
        <v>20196.842000000001</v>
      </c>
    </row>
    <row r="534" spans="1:14" x14ac:dyDescent="0.2">
      <c r="A534" s="566" t="s">
        <v>1450</v>
      </c>
      <c r="B534" s="566" t="s">
        <v>930</v>
      </c>
      <c r="C534" s="566">
        <v>898.48299999999995</v>
      </c>
      <c r="D534" s="566">
        <v>110.501</v>
      </c>
      <c r="E534" s="566">
        <v>1008.9829999999999</v>
      </c>
      <c r="F534" s="566">
        <v>3.363</v>
      </c>
      <c r="G534" s="566">
        <v>19.731999999999999</v>
      </c>
      <c r="H534" s="566">
        <v>35.670999999999999</v>
      </c>
      <c r="I534" s="566">
        <v>58.767000000000003</v>
      </c>
      <c r="J534" s="566">
        <v>1067.75</v>
      </c>
      <c r="K534" s="566">
        <v>447.83100000000002</v>
      </c>
      <c r="L534" s="566">
        <v>918.245</v>
      </c>
      <c r="M534" s="566">
        <v>2433.826</v>
      </c>
    </row>
    <row r="535" spans="1:14" x14ac:dyDescent="0.2">
      <c r="A535" s="566" t="s">
        <v>1451</v>
      </c>
      <c r="B535" s="566" t="s">
        <v>930</v>
      </c>
      <c r="C535" s="566">
        <v>771.67399999999998</v>
      </c>
      <c r="D535" s="566">
        <v>100.723</v>
      </c>
      <c r="E535" s="566">
        <v>872.39700000000005</v>
      </c>
      <c r="F535" s="566">
        <v>3.0379999999999998</v>
      </c>
      <c r="G535" s="566">
        <v>17.823</v>
      </c>
      <c r="H535" s="566">
        <v>32.219000000000001</v>
      </c>
      <c r="I535" s="566">
        <v>53.08</v>
      </c>
      <c r="J535" s="566">
        <v>925.476</v>
      </c>
      <c r="K535" s="566">
        <v>385.11</v>
      </c>
      <c r="L535" s="566">
        <v>757.404</v>
      </c>
      <c r="M535" s="566">
        <v>2067.9899999999998</v>
      </c>
    </row>
    <row r="536" spans="1:14" x14ac:dyDescent="0.2">
      <c r="A536" s="566" t="s">
        <v>1452</v>
      </c>
      <c r="B536" s="566" t="s">
        <v>930</v>
      </c>
      <c r="C536" s="566">
        <v>682.68700000000001</v>
      </c>
      <c r="D536" s="566">
        <v>95.01</v>
      </c>
      <c r="E536" s="566">
        <v>777.697</v>
      </c>
      <c r="F536" s="566">
        <v>3.363</v>
      </c>
      <c r="G536" s="566">
        <v>19.731999999999999</v>
      </c>
      <c r="H536" s="566">
        <v>35.670999999999999</v>
      </c>
      <c r="I536" s="566">
        <v>58.767000000000003</v>
      </c>
      <c r="J536" s="566">
        <v>836.46400000000006</v>
      </c>
      <c r="K536" s="566">
        <v>381.53800000000001</v>
      </c>
      <c r="L536" s="566">
        <v>781.62400000000002</v>
      </c>
      <c r="M536" s="566">
        <v>1999.625</v>
      </c>
    </row>
    <row r="537" spans="1:14" x14ac:dyDescent="0.2">
      <c r="A537" s="566" t="s">
        <v>1453</v>
      </c>
      <c r="B537" s="566" t="s">
        <v>930</v>
      </c>
      <c r="C537" s="566">
        <v>375.68599999999998</v>
      </c>
      <c r="D537" s="566">
        <v>76.087000000000003</v>
      </c>
      <c r="E537" s="566">
        <v>451.77300000000002</v>
      </c>
      <c r="F537" s="566">
        <v>3.2549999999999999</v>
      </c>
      <c r="G537" s="566">
        <v>19.096</v>
      </c>
      <c r="H537" s="566">
        <v>34.521000000000001</v>
      </c>
      <c r="I537" s="566">
        <v>56.871000000000002</v>
      </c>
      <c r="J537" s="566">
        <v>508.64400000000001</v>
      </c>
      <c r="K537" s="566">
        <v>325.279</v>
      </c>
      <c r="L537" s="566">
        <v>653.78399999999999</v>
      </c>
      <c r="M537" s="566">
        <v>1487.7059999999999</v>
      </c>
    </row>
    <row r="538" spans="1:14" x14ac:dyDescent="0.2">
      <c r="A538" s="566" t="s">
        <v>1454</v>
      </c>
      <c r="B538" s="566" t="s">
        <v>930</v>
      </c>
      <c r="C538" s="566">
        <v>198.14099999999999</v>
      </c>
      <c r="D538" s="566">
        <v>61.314</v>
      </c>
      <c r="E538" s="566">
        <v>259.45499999999998</v>
      </c>
      <c r="F538" s="566">
        <v>3.363</v>
      </c>
      <c r="G538" s="566">
        <v>19.731999999999999</v>
      </c>
      <c r="H538" s="566">
        <v>35.670999999999999</v>
      </c>
      <c r="I538" s="566">
        <v>58.767000000000003</v>
      </c>
      <c r="J538" s="566">
        <v>318.22199999999998</v>
      </c>
      <c r="K538" s="566">
        <v>322.56099999999998</v>
      </c>
      <c r="L538" s="566">
        <v>687.36900000000003</v>
      </c>
      <c r="M538" s="566">
        <v>1328.152</v>
      </c>
    </row>
    <row r="539" spans="1:14" x14ac:dyDescent="0.2">
      <c r="A539" s="566" t="s">
        <v>1455</v>
      </c>
      <c r="B539" s="566" t="s">
        <v>930</v>
      </c>
      <c r="C539" s="566">
        <v>131.69</v>
      </c>
      <c r="D539" s="566">
        <v>53.268000000000001</v>
      </c>
      <c r="E539" s="566">
        <v>184.958</v>
      </c>
      <c r="F539" s="566">
        <v>3.2549999999999999</v>
      </c>
      <c r="G539" s="566">
        <v>19.096</v>
      </c>
      <c r="H539" s="566">
        <v>34.521000000000001</v>
      </c>
      <c r="I539" s="566">
        <v>56.871000000000002</v>
      </c>
      <c r="J539" s="566">
        <v>241.82900000000001</v>
      </c>
      <c r="K539" s="566">
        <v>401.71600000000001</v>
      </c>
      <c r="L539" s="566">
        <v>853.25199999999995</v>
      </c>
      <c r="M539" s="566">
        <v>1496.797</v>
      </c>
    </row>
    <row r="541" spans="1:14" x14ac:dyDescent="0.2">
      <c r="C541" s="567">
        <f>C455</f>
        <v>4475.9129999999996</v>
      </c>
      <c r="D541" s="567">
        <f t="shared" ref="D541:L541" si="0">D455</f>
        <v>1223.961</v>
      </c>
      <c r="E541" s="567">
        <f t="shared" si="0"/>
        <v>5706.2820000000002</v>
      </c>
      <c r="F541" s="567">
        <f t="shared" si="0"/>
        <v>18.3</v>
      </c>
      <c r="G541" s="567">
        <f t="shared" si="0"/>
        <v>63.405000000000001</v>
      </c>
      <c r="H541" s="567">
        <f t="shared" si="0"/>
        <v>380</v>
      </c>
      <c r="I541" s="567">
        <f t="shared" si="0"/>
        <v>461.70499999999998</v>
      </c>
      <c r="J541" s="567">
        <f t="shared" si="0"/>
        <v>6167.9870000000001</v>
      </c>
      <c r="K541" s="567">
        <f t="shared" si="0"/>
        <v>4611.3860000000004</v>
      </c>
      <c r="L541" s="567">
        <f t="shared" si="0"/>
        <v>9908.9210000000003</v>
      </c>
      <c r="M541" s="567">
        <f>M455</f>
        <v>20688.294999999998</v>
      </c>
      <c r="N541" s="567">
        <v>2006</v>
      </c>
    </row>
    <row r="542" spans="1:14" x14ac:dyDescent="0.2">
      <c r="C542" s="567">
        <f>C468</f>
        <v>4835.4399999999996</v>
      </c>
      <c r="D542" s="567">
        <f t="shared" ref="D542:L542" si="1">D468</f>
        <v>1253.6500000000001</v>
      </c>
      <c r="E542" s="567">
        <f t="shared" si="1"/>
        <v>6096.8720000000003</v>
      </c>
      <c r="F542" s="567">
        <f t="shared" si="1"/>
        <v>22</v>
      </c>
      <c r="G542" s="567">
        <f t="shared" si="1"/>
        <v>69.61</v>
      </c>
      <c r="H542" s="567">
        <f t="shared" si="1"/>
        <v>420</v>
      </c>
      <c r="I542" s="567">
        <f t="shared" si="1"/>
        <v>511.61</v>
      </c>
      <c r="J542" s="567">
        <f t="shared" si="1"/>
        <v>6608.482</v>
      </c>
      <c r="K542" s="567">
        <f t="shared" si="1"/>
        <v>4750.326</v>
      </c>
      <c r="L542" s="567">
        <f t="shared" si="1"/>
        <v>10182.105</v>
      </c>
      <c r="M542" s="567">
        <f>M468</f>
        <v>21540.913</v>
      </c>
      <c r="N542" s="567">
        <f t="shared" ref="N542:N547" si="2">N541+1</f>
        <v>2007</v>
      </c>
    </row>
    <row r="543" spans="1:14" x14ac:dyDescent="0.2">
      <c r="C543" s="567">
        <f>C481</f>
        <v>5010.0609999999997</v>
      </c>
      <c r="D543" s="567">
        <f t="shared" ref="D543:L543" si="3">D481</f>
        <v>1329.6279999999999</v>
      </c>
      <c r="E543" s="567">
        <f t="shared" si="3"/>
        <v>6339.6890000000003</v>
      </c>
      <c r="F543" s="567">
        <f t="shared" si="3"/>
        <v>26.4</v>
      </c>
      <c r="G543" s="567">
        <f t="shared" si="3"/>
        <v>80.25</v>
      </c>
      <c r="H543" s="567">
        <f t="shared" si="3"/>
        <v>470</v>
      </c>
      <c r="I543" s="567">
        <f t="shared" si="3"/>
        <v>576.65</v>
      </c>
      <c r="J543" s="567">
        <f t="shared" si="3"/>
        <v>6916.3389999999999</v>
      </c>
      <c r="K543" s="567">
        <f t="shared" si="3"/>
        <v>4708.4960000000001</v>
      </c>
      <c r="L543" s="567">
        <f t="shared" si="3"/>
        <v>10070.518</v>
      </c>
      <c r="M543" s="567">
        <f>M481</f>
        <v>21695.351999999999</v>
      </c>
      <c r="N543" s="567">
        <f t="shared" si="2"/>
        <v>2008</v>
      </c>
    </row>
    <row r="544" spans="1:14" x14ac:dyDescent="0.2">
      <c r="C544" s="567">
        <f>C494</f>
        <v>4883.1120000000001</v>
      </c>
      <c r="D544" s="567">
        <f t="shared" ref="D544:L544" si="4">D494</f>
        <v>1161.348</v>
      </c>
      <c r="E544" s="567">
        <f t="shared" si="4"/>
        <v>6044.46</v>
      </c>
      <c r="F544" s="567">
        <f t="shared" si="4"/>
        <v>32.799999999999997</v>
      </c>
      <c r="G544" s="567">
        <f t="shared" si="4"/>
        <v>89.067999999999998</v>
      </c>
      <c r="H544" s="567">
        <f t="shared" si="4"/>
        <v>500</v>
      </c>
      <c r="I544" s="567">
        <f t="shared" si="4"/>
        <v>621.86800000000005</v>
      </c>
      <c r="J544" s="567">
        <f t="shared" si="4"/>
        <v>6666.3280000000004</v>
      </c>
      <c r="K544" s="567">
        <f t="shared" si="4"/>
        <v>4655.5870000000004</v>
      </c>
      <c r="L544" s="567">
        <f t="shared" si="4"/>
        <v>9788.9920000000002</v>
      </c>
      <c r="M544" s="567">
        <f>M494</f>
        <v>21110.905999999999</v>
      </c>
      <c r="N544" s="567">
        <f t="shared" si="2"/>
        <v>2009</v>
      </c>
    </row>
    <row r="545" spans="3:14" x14ac:dyDescent="0.2">
      <c r="C545" s="567">
        <f>C507</f>
        <v>4878.1109999999999</v>
      </c>
      <c r="D545" s="567">
        <f t="shared" ref="D545:L545" si="5">D507</f>
        <v>1125.558</v>
      </c>
      <c r="E545" s="567">
        <f t="shared" si="5"/>
        <v>6003.6689999999999</v>
      </c>
      <c r="F545" s="567">
        <f t="shared" si="5"/>
        <v>36.799999999999997</v>
      </c>
      <c r="G545" s="567">
        <f t="shared" si="5"/>
        <v>114.075</v>
      </c>
      <c r="H545" s="567">
        <f t="shared" si="5"/>
        <v>440</v>
      </c>
      <c r="I545" s="567">
        <f t="shared" si="5"/>
        <v>590.875</v>
      </c>
      <c r="J545" s="567">
        <f t="shared" si="5"/>
        <v>6594.5439999999999</v>
      </c>
      <c r="K545" s="567">
        <f t="shared" si="5"/>
        <v>4932.7569999999996</v>
      </c>
      <c r="L545" s="567">
        <f t="shared" si="5"/>
        <v>10325.968999999999</v>
      </c>
      <c r="M545" s="567">
        <f>M507</f>
        <v>21853.27</v>
      </c>
      <c r="N545" s="567">
        <f t="shared" si="2"/>
        <v>2010</v>
      </c>
    </row>
    <row r="546" spans="3:14" x14ac:dyDescent="0.2">
      <c r="C546" s="567">
        <f>C520</f>
        <v>4804.442</v>
      </c>
      <c r="D546" s="567">
        <f t="shared" ref="D546:L546" si="6">D520</f>
        <v>1050.5350000000001</v>
      </c>
      <c r="E546" s="567">
        <f t="shared" si="6"/>
        <v>5854.9769999999999</v>
      </c>
      <c r="F546" s="567">
        <f t="shared" si="6"/>
        <v>39.6</v>
      </c>
      <c r="G546" s="567">
        <f t="shared" si="6"/>
        <v>153.42500000000001</v>
      </c>
      <c r="H546" s="567">
        <f t="shared" si="6"/>
        <v>450</v>
      </c>
      <c r="I546" s="567">
        <f t="shared" si="6"/>
        <v>643.02499999999998</v>
      </c>
      <c r="J546" s="567">
        <f t="shared" si="6"/>
        <v>6498.0020000000004</v>
      </c>
      <c r="K546" s="567">
        <f t="shared" si="6"/>
        <v>4854.5969999999998</v>
      </c>
      <c r="L546" s="567">
        <f t="shared" si="6"/>
        <v>10057.195</v>
      </c>
      <c r="M546" s="567">
        <f>M520</f>
        <v>21409.794000000002</v>
      </c>
      <c r="N546" s="567">
        <f t="shared" si="2"/>
        <v>2011</v>
      </c>
    </row>
    <row r="547" spans="3:14" x14ac:dyDescent="0.2">
      <c r="C547" s="567">
        <f>C533</f>
        <v>4260.4110000000001</v>
      </c>
      <c r="D547" s="567">
        <f t="shared" ref="D547:L547" si="7">D533</f>
        <v>1019.567</v>
      </c>
      <c r="E547" s="567">
        <f t="shared" si="7"/>
        <v>5279.9780000000001</v>
      </c>
      <c r="F547" s="567">
        <f t="shared" si="7"/>
        <v>39.6</v>
      </c>
      <c r="G547" s="567">
        <f t="shared" si="7"/>
        <v>192.87700000000001</v>
      </c>
      <c r="H547" s="567">
        <f t="shared" si="7"/>
        <v>420</v>
      </c>
      <c r="I547" s="567">
        <f t="shared" si="7"/>
        <v>652.47699999999998</v>
      </c>
      <c r="J547" s="567">
        <f t="shared" si="7"/>
        <v>5932.4549999999999</v>
      </c>
      <c r="K547" s="567">
        <f t="shared" si="7"/>
        <v>4690.116</v>
      </c>
      <c r="L547" s="567">
        <f t="shared" si="7"/>
        <v>9574.2710000000006</v>
      </c>
      <c r="M547" s="567">
        <f>M533</f>
        <v>20196.842000000001</v>
      </c>
      <c r="N547" s="567">
        <f t="shared" si="2"/>
        <v>2012</v>
      </c>
    </row>
  </sheetData>
  <mergeCells count="1">
    <mergeCell ref="A12:A13"/>
  </mergeCells>
  <hyperlinks>
    <hyperlink ref="A4" r:id="rId1" display="http://www.eia.doe.gov/totalenergy/data/monthly/dataunits.cfm"/>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L208"/>
  <sheetViews>
    <sheetView topLeftCell="I168" workbookViewId="0">
      <selection activeCell="I187" sqref="I187"/>
    </sheetView>
  </sheetViews>
  <sheetFormatPr defaultRowHeight="12.75" x14ac:dyDescent="0.2"/>
  <cols>
    <col min="1" max="1" width="17.5703125" customWidth="1"/>
    <col min="2" max="2" width="23.28515625" customWidth="1"/>
    <col min="3" max="4" width="22.28515625" customWidth="1"/>
    <col min="5" max="5" width="16.42578125" customWidth="1"/>
    <col min="6" max="6" width="14.85546875" customWidth="1"/>
    <col min="7" max="7" width="14.5703125" customWidth="1"/>
    <col min="8" max="8" width="16.5703125" customWidth="1"/>
    <col min="9" max="9" width="24.28515625" customWidth="1"/>
    <col min="10" max="11" width="22.5703125" customWidth="1"/>
    <col min="12" max="12" width="16.140625" customWidth="1"/>
    <col min="13" max="14" width="13.7109375" customWidth="1"/>
    <col min="15" max="15" width="22.85546875" customWidth="1"/>
    <col min="16" max="17" width="22.28515625" customWidth="1"/>
    <col min="18" max="18" width="15.5703125" customWidth="1"/>
    <col min="19" max="20" width="13.7109375" customWidth="1"/>
    <col min="21" max="21" width="23.140625" customWidth="1"/>
    <col min="22" max="23" width="23.42578125" customWidth="1"/>
    <col min="24" max="24" width="16.140625" customWidth="1"/>
    <col min="25" max="25" width="14" customWidth="1"/>
    <col min="26" max="26" width="15.28515625" customWidth="1"/>
    <col min="27" max="29" width="22.7109375" customWidth="1"/>
    <col min="30" max="30" width="15.7109375" customWidth="1"/>
    <col min="31" max="31" width="13.7109375" customWidth="1"/>
    <col min="32" max="32" width="10.42578125" customWidth="1"/>
  </cols>
  <sheetData>
    <row r="1" spans="1:33" x14ac:dyDescent="0.2">
      <c r="A1" s="1" t="s">
        <v>339</v>
      </c>
    </row>
    <row r="2" spans="1:33" x14ac:dyDescent="0.2">
      <c r="A2" t="s">
        <v>423</v>
      </c>
    </row>
    <row r="4" spans="1:33" x14ac:dyDescent="0.2">
      <c r="A4" s="19" t="s">
        <v>27</v>
      </c>
      <c r="B4" s="19"/>
      <c r="C4" s="19"/>
      <c r="D4" s="19"/>
      <c r="E4" s="19"/>
      <c r="F4" s="19"/>
      <c r="G4" s="19"/>
      <c r="H4" s="19"/>
      <c r="I4" s="19" t="str">
        <f>A4</f>
        <v>Number of Housing Units (Millions)</v>
      </c>
      <c r="J4" s="19"/>
      <c r="K4" s="19"/>
      <c r="L4" s="19"/>
      <c r="M4" s="19"/>
      <c r="N4" s="19"/>
      <c r="O4" s="19" t="str">
        <f>A4</f>
        <v>Number of Housing Units (Millions)</v>
      </c>
      <c r="P4" s="19"/>
      <c r="Q4" s="19"/>
      <c r="R4" s="19"/>
      <c r="S4" s="19"/>
      <c r="T4" s="19"/>
      <c r="U4" s="19" t="str">
        <f>A4</f>
        <v>Number of Housing Units (Millions)</v>
      </c>
      <c r="V4" s="19"/>
      <c r="W4" s="19"/>
      <c r="X4" s="19"/>
      <c r="Y4" s="19"/>
      <c r="Z4" s="19"/>
      <c r="AA4" s="19" t="str">
        <f>A4</f>
        <v>Number of Housing Units (Millions)</v>
      </c>
      <c r="AB4" s="19"/>
      <c r="AC4" s="19"/>
      <c r="AD4" s="19"/>
      <c r="AE4" s="19"/>
    </row>
    <row r="6" spans="1:33" ht="13.5" thickBot="1" x14ac:dyDescent="0.25">
      <c r="A6" s="8"/>
      <c r="B6" s="865" t="s">
        <v>50</v>
      </c>
      <c r="C6" s="865"/>
      <c r="D6" s="865"/>
      <c r="E6" s="865"/>
      <c r="F6" s="865"/>
      <c r="G6" s="35"/>
      <c r="H6" s="11"/>
      <c r="I6" s="866" t="s">
        <v>22</v>
      </c>
      <c r="J6" s="866"/>
      <c r="K6" s="866"/>
      <c r="L6" s="866"/>
      <c r="M6" s="866"/>
      <c r="N6" s="27"/>
      <c r="O6" s="867" t="s">
        <v>23</v>
      </c>
      <c r="P6" s="867"/>
      <c r="Q6" s="867"/>
      <c r="R6" s="867"/>
      <c r="S6" s="867"/>
      <c r="T6" s="32"/>
      <c r="U6" s="871" t="s">
        <v>24</v>
      </c>
      <c r="V6" s="868"/>
      <c r="W6" s="868"/>
      <c r="X6" s="868"/>
      <c r="Y6" s="872"/>
      <c r="Z6" s="29"/>
      <c r="AA6" s="869" t="s">
        <v>25</v>
      </c>
      <c r="AB6" s="864"/>
      <c r="AC6" s="864"/>
      <c r="AD6" s="864"/>
      <c r="AE6" s="870"/>
      <c r="AF6" t="s">
        <v>413</v>
      </c>
      <c r="AG6" t="s">
        <v>414</v>
      </c>
    </row>
    <row r="7" spans="1:33" x14ac:dyDescent="0.2">
      <c r="B7" s="7" t="s">
        <v>17</v>
      </c>
      <c r="C7" s="7" t="s">
        <v>18</v>
      </c>
      <c r="D7" s="7" t="s">
        <v>19</v>
      </c>
      <c r="E7" s="7" t="s">
        <v>20</v>
      </c>
      <c r="F7" s="7" t="s">
        <v>21</v>
      </c>
      <c r="G7" s="7"/>
      <c r="H7" s="7"/>
      <c r="I7" s="23" t="s">
        <v>17</v>
      </c>
      <c r="J7" s="7" t="s">
        <v>18</v>
      </c>
      <c r="K7" s="7" t="s">
        <v>19</v>
      </c>
      <c r="L7" s="7" t="s">
        <v>20</v>
      </c>
      <c r="M7" s="24" t="s">
        <v>21</v>
      </c>
      <c r="N7" s="7" t="s">
        <v>32</v>
      </c>
      <c r="O7" s="23" t="s">
        <v>17</v>
      </c>
      <c r="P7" s="7" t="s">
        <v>18</v>
      </c>
      <c r="Q7" s="7" t="s">
        <v>19</v>
      </c>
      <c r="R7" s="7" t="s">
        <v>20</v>
      </c>
      <c r="S7" s="24" t="s">
        <v>21</v>
      </c>
      <c r="T7" s="7" t="s">
        <v>32</v>
      </c>
      <c r="U7" s="7" t="s">
        <v>17</v>
      </c>
      <c r="V7" s="7" t="s">
        <v>18</v>
      </c>
      <c r="W7" s="7" t="s">
        <v>19</v>
      </c>
      <c r="X7" s="7" t="s">
        <v>20</v>
      </c>
      <c r="Y7" s="21" t="s">
        <v>21</v>
      </c>
      <c r="Z7" s="7" t="s">
        <v>32</v>
      </c>
      <c r="AA7" s="7" t="s">
        <v>17</v>
      </c>
      <c r="AB7" s="7" t="s">
        <v>18</v>
      </c>
      <c r="AC7" s="7" t="s">
        <v>19</v>
      </c>
      <c r="AD7" s="7" t="s">
        <v>20</v>
      </c>
      <c r="AE7" s="24" t="s">
        <v>21</v>
      </c>
      <c r="AF7" s="26" t="s">
        <v>51</v>
      </c>
    </row>
    <row r="8" spans="1:33" x14ac:dyDescent="0.2">
      <c r="A8" s="6">
        <v>1978</v>
      </c>
      <c r="B8" s="5">
        <v>48.5</v>
      </c>
      <c r="C8" s="5">
        <v>3.1</v>
      </c>
      <c r="D8" s="5">
        <v>4.8</v>
      </c>
      <c r="E8" s="5">
        <v>11</v>
      </c>
      <c r="F8" s="5">
        <v>9.1999999999999993</v>
      </c>
      <c r="G8" s="5">
        <f t="shared" ref="G8:G18" si="0">SUM(B8:F8)</f>
        <v>76.600000000000009</v>
      </c>
      <c r="H8" s="5"/>
      <c r="I8" s="20">
        <v>7.9</v>
      </c>
      <c r="J8" s="5">
        <v>1.6</v>
      </c>
      <c r="K8" s="5">
        <v>0.4</v>
      </c>
      <c r="L8" s="5">
        <v>4.4000000000000004</v>
      </c>
      <c r="M8" s="22">
        <v>3.1</v>
      </c>
      <c r="N8" s="25"/>
      <c r="O8" s="20">
        <v>15.5</v>
      </c>
      <c r="P8" s="25">
        <v>0.6</v>
      </c>
      <c r="Q8" s="25">
        <v>0.9</v>
      </c>
      <c r="R8" s="25">
        <v>2.9</v>
      </c>
      <c r="S8" s="22">
        <v>0.8</v>
      </c>
      <c r="T8" s="25"/>
      <c r="U8" s="5">
        <v>16.899999999999999</v>
      </c>
      <c r="V8" s="5">
        <v>0.5</v>
      </c>
      <c r="W8" s="5">
        <v>2.8</v>
      </c>
      <c r="X8" s="5">
        <v>2</v>
      </c>
      <c r="Y8" s="22">
        <v>2.2999999999999998</v>
      </c>
      <c r="Z8" s="25"/>
      <c r="AA8" s="25">
        <v>8.1999999999999993</v>
      </c>
      <c r="AB8" s="25">
        <v>0.4</v>
      </c>
      <c r="AC8" s="25">
        <v>0.7</v>
      </c>
      <c r="AD8" s="25">
        <v>1.7</v>
      </c>
      <c r="AE8" s="22">
        <v>3</v>
      </c>
      <c r="AF8" s="9">
        <f t="shared" ref="AF8:AF18" si="1">SUM(I8:AE8)</f>
        <v>76.600000000000009</v>
      </c>
      <c r="AG8" s="9">
        <f>G8</f>
        <v>76.600000000000009</v>
      </c>
    </row>
    <row r="9" spans="1:33" x14ac:dyDescent="0.2">
      <c r="A9" s="6">
        <v>1979</v>
      </c>
      <c r="B9" s="5">
        <v>50.1</v>
      </c>
      <c r="C9" s="5">
        <v>3.3</v>
      </c>
      <c r="D9" s="5">
        <v>4.0999999999999996</v>
      </c>
      <c r="E9" s="5">
        <v>9.4</v>
      </c>
      <c r="F9" s="5">
        <v>10.6</v>
      </c>
      <c r="G9" s="5">
        <f t="shared" si="0"/>
        <v>77.5</v>
      </c>
      <c r="H9" s="5"/>
      <c r="I9" s="20">
        <v>8</v>
      </c>
      <c r="J9" s="5">
        <v>1.1000000000000001</v>
      </c>
      <c r="K9" s="5">
        <v>0.2</v>
      </c>
      <c r="L9" s="5">
        <v>3.5</v>
      </c>
      <c r="M9" s="22">
        <v>4.4000000000000004</v>
      </c>
      <c r="N9" s="25"/>
      <c r="O9" s="20">
        <v>15.6</v>
      </c>
      <c r="P9" s="25">
        <v>0.7</v>
      </c>
      <c r="Q9" s="25">
        <v>0.7</v>
      </c>
      <c r="R9" s="25">
        <v>2.7</v>
      </c>
      <c r="S9" s="22">
        <v>1</v>
      </c>
      <c r="T9" s="25"/>
      <c r="U9" s="5">
        <v>18</v>
      </c>
      <c r="V9" s="5">
        <v>0.9</v>
      </c>
      <c r="W9" s="5">
        <v>2.2000000000000002</v>
      </c>
      <c r="X9" s="5">
        <v>1.6</v>
      </c>
      <c r="Y9" s="22">
        <v>2.2000000000000002</v>
      </c>
      <c r="Z9" s="25"/>
      <c r="AA9" s="25">
        <v>8.6</v>
      </c>
      <c r="AB9" s="25">
        <v>0.5</v>
      </c>
      <c r="AC9" s="25">
        <v>0.9</v>
      </c>
      <c r="AD9" s="25">
        <v>1.6</v>
      </c>
      <c r="AE9" s="22">
        <v>3</v>
      </c>
      <c r="AF9" s="9">
        <f t="shared" si="1"/>
        <v>77.400000000000006</v>
      </c>
      <c r="AG9" s="9">
        <f t="shared" ref="AG9:AG18" si="2">G9</f>
        <v>77.5</v>
      </c>
    </row>
    <row r="10" spans="1:33" x14ac:dyDescent="0.2">
      <c r="A10" s="6">
        <v>1980</v>
      </c>
      <c r="B10" s="5">
        <v>53</v>
      </c>
      <c r="C10" s="5">
        <v>3.3</v>
      </c>
      <c r="D10" s="5">
        <v>4.5999999999999996</v>
      </c>
      <c r="E10" s="5">
        <v>9.9</v>
      </c>
      <c r="F10" s="5">
        <v>10.8</v>
      </c>
      <c r="G10" s="5">
        <f t="shared" si="0"/>
        <v>81.599999999999994</v>
      </c>
      <c r="H10" s="5"/>
      <c r="I10" s="20">
        <v>8.8000000000000007</v>
      </c>
      <c r="J10" s="5">
        <v>1.6</v>
      </c>
      <c r="K10" s="5">
        <v>0.5</v>
      </c>
      <c r="L10" s="5">
        <v>3.3</v>
      </c>
      <c r="M10" s="22">
        <v>3.5</v>
      </c>
      <c r="N10" s="25"/>
      <c r="O10" s="20">
        <v>15.2</v>
      </c>
      <c r="P10" s="25">
        <v>0.3</v>
      </c>
      <c r="Q10" s="25">
        <v>0.6</v>
      </c>
      <c r="R10" s="25">
        <v>2.9</v>
      </c>
      <c r="S10" s="22">
        <v>2.1</v>
      </c>
      <c r="T10" s="25"/>
      <c r="U10" s="5">
        <v>19.100000000000001</v>
      </c>
      <c r="V10" s="5">
        <v>0.6</v>
      </c>
      <c r="W10" s="5">
        <v>2.4</v>
      </c>
      <c r="X10" s="5">
        <v>2</v>
      </c>
      <c r="Y10" s="22">
        <v>2.8</v>
      </c>
      <c r="Z10" s="25"/>
      <c r="AA10" s="25">
        <v>9.9</v>
      </c>
      <c r="AB10" s="25">
        <v>0.9</v>
      </c>
      <c r="AC10" s="25">
        <v>1.1000000000000001</v>
      </c>
      <c r="AD10" s="25">
        <v>1.7</v>
      </c>
      <c r="AE10" s="22">
        <v>2.2999999999999998</v>
      </c>
      <c r="AF10" s="9">
        <f t="shared" si="1"/>
        <v>81.600000000000009</v>
      </c>
      <c r="AG10" s="9">
        <f t="shared" si="2"/>
        <v>81.599999999999994</v>
      </c>
    </row>
    <row r="11" spans="1:33" x14ac:dyDescent="0.2">
      <c r="A11" s="6">
        <v>1981</v>
      </c>
      <c r="B11" s="5">
        <v>54.6</v>
      </c>
      <c r="C11" s="5">
        <v>3</v>
      </c>
      <c r="D11" s="5">
        <v>4.2</v>
      </c>
      <c r="E11" s="5">
        <v>9.3000000000000007</v>
      </c>
      <c r="F11" s="5">
        <v>12</v>
      </c>
      <c r="G11" s="5">
        <f t="shared" si="0"/>
        <v>83.100000000000009</v>
      </c>
      <c r="H11" s="5"/>
      <c r="I11" s="20">
        <v>8.8000000000000007</v>
      </c>
      <c r="J11" s="5">
        <v>1.3</v>
      </c>
      <c r="K11" s="5">
        <v>0.4</v>
      </c>
      <c r="L11" s="5">
        <v>3.6</v>
      </c>
      <c r="M11" s="22">
        <v>3.8</v>
      </c>
      <c r="N11" s="25"/>
      <c r="O11" s="20">
        <v>15.2</v>
      </c>
      <c r="P11" s="25">
        <v>0.3</v>
      </c>
      <c r="Q11" s="25">
        <v>0.8</v>
      </c>
      <c r="R11" s="25">
        <v>2.4</v>
      </c>
      <c r="S11" s="22">
        <v>2.5</v>
      </c>
      <c r="T11" s="25"/>
      <c r="U11" s="5">
        <v>19.899999999999999</v>
      </c>
      <c r="V11" s="5">
        <v>0.7</v>
      </c>
      <c r="W11" s="5">
        <v>2.1</v>
      </c>
      <c r="X11" s="5">
        <v>1.8</v>
      </c>
      <c r="Y11" s="22">
        <v>3.2</v>
      </c>
      <c r="Z11" s="25"/>
      <c r="AA11" s="25">
        <v>10.7</v>
      </c>
      <c r="AB11" s="25">
        <v>0.7</v>
      </c>
      <c r="AC11" s="25">
        <v>0.8</v>
      </c>
      <c r="AD11" s="25">
        <v>1.5</v>
      </c>
      <c r="AE11" s="22">
        <v>2.5</v>
      </c>
      <c r="AF11" s="9">
        <f t="shared" si="1"/>
        <v>83</v>
      </c>
      <c r="AG11" s="9">
        <f t="shared" si="2"/>
        <v>83.100000000000009</v>
      </c>
    </row>
    <row r="12" spans="1:33" x14ac:dyDescent="0.2">
      <c r="A12" s="6">
        <v>1982</v>
      </c>
      <c r="B12" s="5">
        <v>53.8</v>
      </c>
      <c r="C12" s="5">
        <v>3.9</v>
      </c>
      <c r="D12" s="5">
        <v>3.7</v>
      </c>
      <c r="E12" s="5">
        <v>10.1</v>
      </c>
      <c r="F12" s="5">
        <v>12.2</v>
      </c>
      <c r="G12" s="5">
        <f t="shared" si="0"/>
        <v>83.7</v>
      </c>
      <c r="H12" s="5"/>
      <c r="I12" s="20">
        <v>8.6999999999999993</v>
      </c>
      <c r="J12" s="5">
        <v>1.9</v>
      </c>
      <c r="K12" s="5">
        <v>0.4</v>
      </c>
      <c r="L12" s="5">
        <v>3.5</v>
      </c>
      <c r="M12" s="22">
        <v>3.5</v>
      </c>
      <c r="N12" s="25"/>
      <c r="O12" s="20">
        <v>14.4</v>
      </c>
      <c r="P12" s="25">
        <v>0.6</v>
      </c>
      <c r="Q12" s="25">
        <v>0.7</v>
      </c>
      <c r="R12" s="25">
        <v>2.5</v>
      </c>
      <c r="S12" s="22">
        <v>3.1</v>
      </c>
      <c r="T12" s="25"/>
      <c r="U12" s="5">
        <v>20.5</v>
      </c>
      <c r="V12" s="5">
        <v>0.4</v>
      </c>
      <c r="W12" s="5">
        <v>1.8</v>
      </c>
      <c r="X12" s="5">
        <v>2.4</v>
      </c>
      <c r="Y12" s="22">
        <v>3</v>
      </c>
      <c r="Z12" s="25"/>
      <c r="AA12" s="25">
        <v>10.199999999999999</v>
      </c>
      <c r="AB12" s="25">
        <v>0.9</v>
      </c>
      <c r="AC12" s="25">
        <v>0.9</v>
      </c>
      <c r="AD12" s="25">
        <v>1.7</v>
      </c>
      <c r="AE12" s="22">
        <v>2.7</v>
      </c>
      <c r="AF12" s="9">
        <f t="shared" si="1"/>
        <v>83.800000000000026</v>
      </c>
      <c r="AG12" s="9">
        <f t="shared" si="2"/>
        <v>83.7</v>
      </c>
    </row>
    <row r="13" spans="1:33" x14ac:dyDescent="0.2">
      <c r="A13" s="6">
        <v>1984</v>
      </c>
      <c r="B13" s="5">
        <v>53.5</v>
      </c>
      <c r="C13" s="5">
        <v>4.0999999999999996</v>
      </c>
      <c r="D13" s="5">
        <v>5.0999999999999996</v>
      </c>
      <c r="E13" s="5">
        <v>10</v>
      </c>
      <c r="F13" s="5">
        <v>13.6</v>
      </c>
      <c r="G13" s="5">
        <f t="shared" si="0"/>
        <v>86.3</v>
      </c>
      <c r="H13" s="5"/>
      <c r="I13" s="20">
        <v>9.1</v>
      </c>
      <c r="J13" s="5">
        <v>1.8</v>
      </c>
      <c r="K13" s="5">
        <v>0.7</v>
      </c>
      <c r="L13" s="5">
        <v>3.2</v>
      </c>
      <c r="M13" s="22">
        <v>3.6</v>
      </c>
      <c r="N13" s="25"/>
      <c r="O13" s="20">
        <v>13.7</v>
      </c>
      <c r="P13" s="25">
        <v>0.9</v>
      </c>
      <c r="Q13" s="25">
        <v>1.1000000000000001</v>
      </c>
      <c r="R13" s="25">
        <v>2.8</v>
      </c>
      <c r="S13" s="22">
        <v>3.1</v>
      </c>
      <c r="T13" s="25"/>
      <c r="U13" s="5">
        <v>20.7</v>
      </c>
      <c r="V13" s="5">
        <v>1.1000000000000001</v>
      </c>
      <c r="W13" s="5">
        <v>2.2999999999999998</v>
      </c>
      <c r="X13" s="5">
        <v>1.7</v>
      </c>
      <c r="Y13" s="22">
        <v>3.5</v>
      </c>
      <c r="Z13" s="25"/>
      <c r="AA13" s="25">
        <v>10</v>
      </c>
      <c r="AB13" s="25">
        <v>0.3</v>
      </c>
      <c r="AC13" s="25">
        <v>1</v>
      </c>
      <c r="AD13" s="25">
        <v>2.2999999999999998</v>
      </c>
      <c r="AE13" s="22">
        <v>3.4</v>
      </c>
      <c r="AF13" s="9">
        <f t="shared" si="1"/>
        <v>86.300000000000011</v>
      </c>
      <c r="AG13" s="9">
        <f t="shared" si="2"/>
        <v>86.3</v>
      </c>
    </row>
    <row r="14" spans="1:33" x14ac:dyDescent="0.2">
      <c r="A14" s="6">
        <v>1987</v>
      </c>
      <c r="B14" s="5">
        <v>55.2</v>
      </c>
      <c r="C14" s="5">
        <v>5.3</v>
      </c>
      <c r="D14" s="5">
        <v>5.0999999999999996</v>
      </c>
      <c r="E14" s="5">
        <v>10.1</v>
      </c>
      <c r="F14" s="5">
        <v>14.9</v>
      </c>
      <c r="G14" s="5">
        <f t="shared" si="0"/>
        <v>90.6</v>
      </c>
      <c r="H14" s="5"/>
      <c r="I14" s="20">
        <v>9.1</v>
      </c>
      <c r="J14" s="5">
        <v>2</v>
      </c>
      <c r="K14" s="5">
        <v>0.7</v>
      </c>
      <c r="L14" s="5">
        <v>3.2</v>
      </c>
      <c r="M14" s="22">
        <v>4.0999999999999996</v>
      </c>
      <c r="N14" s="25"/>
      <c r="O14" s="20">
        <v>14.7</v>
      </c>
      <c r="P14" s="25">
        <v>0.9</v>
      </c>
      <c r="Q14" s="25">
        <v>1.2</v>
      </c>
      <c r="R14" s="25">
        <v>2.6</v>
      </c>
      <c r="S14" s="22">
        <v>2.8</v>
      </c>
      <c r="T14" s="25"/>
      <c r="U14" s="5">
        <v>20.8</v>
      </c>
      <c r="V14" s="5">
        <v>1.5</v>
      </c>
      <c r="W14" s="5">
        <v>2.2000000000000002</v>
      </c>
      <c r="X14" s="5">
        <v>2.2000000000000002</v>
      </c>
      <c r="Y14" s="22">
        <v>4.2</v>
      </c>
      <c r="Z14" s="25"/>
      <c r="AA14" s="25">
        <v>10.5</v>
      </c>
      <c r="AB14" s="25">
        <v>0.9</v>
      </c>
      <c r="AC14" s="25">
        <v>1</v>
      </c>
      <c r="AD14" s="25">
        <v>2</v>
      </c>
      <c r="AE14" s="22">
        <v>3.8</v>
      </c>
      <c r="AF14" s="9">
        <f t="shared" si="1"/>
        <v>90.4</v>
      </c>
      <c r="AG14" s="9">
        <f t="shared" si="2"/>
        <v>90.6</v>
      </c>
    </row>
    <row r="15" spans="1:33" x14ac:dyDescent="0.2">
      <c r="A15" s="6">
        <v>1990</v>
      </c>
      <c r="B15" s="5">
        <v>58.4</v>
      </c>
      <c r="C15" s="5">
        <v>6</v>
      </c>
      <c r="D15" s="5">
        <v>5.2</v>
      </c>
      <c r="E15" s="5">
        <v>10</v>
      </c>
      <c r="F15" s="5">
        <v>14.4</v>
      </c>
      <c r="G15" s="5">
        <f t="shared" si="0"/>
        <v>94.000000000000014</v>
      </c>
      <c r="H15" s="5"/>
      <c r="I15" s="20">
        <v>9.8000000000000007</v>
      </c>
      <c r="J15" s="5">
        <v>2.1</v>
      </c>
      <c r="K15" s="5">
        <v>0.5</v>
      </c>
      <c r="L15" s="5">
        <v>3.5</v>
      </c>
      <c r="M15" s="22">
        <v>3.3</v>
      </c>
      <c r="N15" s="25"/>
      <c r="O15" s="20">
        <v>15.3</v>
      </c>
      <c r="P15" s="25">
        <v>0.7</v>
      </c>
      <c r="Q15" s="25">
        <v>1.6</v>
      </c>
      <c r="R15" s="25">
        <v>2.5</v>
      </c>
      <c r="S15" s="22">
        <v>3</v>
      </c>
      <c r="T15" s="25"/>
      <c r="U15" s="5">
        <v>21.8</v>
      </c>
      <c r="V15" s="5">
        <v>1.9</v>
      </c>
      <c r="W15" s="5">
        <v>1.9</v>
      </c>
      <c r="X15" s="5">
        <v>2.4</v>
      </c>
      <c r="Y15" s="22">
        <v>4.3</v>
      </c>
      <c r="Z15" s="25"/>
      <c r="AA15" s="25">
        <v>11.5</v>
      </c>
      <c r="AB15" s="25">
        <v>1.2</v>
      </c>
      <c r="AC15" s="25">
        <v>1.2</v>
      </c>
      <c r="AD15" s="25">
        <v>1.7</v>
      </c>
      <c r="AE15" s="22">
        <v>3.8</v>
      </c>
      <c r="AF15" s="9">
        <f t="shared" si="1"/>
        <v>94.000000000000028</v>
      </c>
      <c r="AG15" s="9">
        <f t="shared" si="2"/>
        <v>94.000000000000014</v>
      </c>
    </row>
    <row r="16" spans="1:33" x14ac:dyDescent="0.2">
      <c r="A16" s="6">
        <v>1993</v>
      </c>
      <c r="B16" s="5">
        <v>59.5</v>
      </c>
      <c r="C16" s="5">
        <v>7.3</v>
      </c>
      <c r="D16" s="5">
        <v>5.6</v>
      </c>
      <c r="E16" s="5">
        <v>8</v>
      </c>
      <c r="F16" s="5">
        <v>16.2</v>
      </c>
      <c r="G16" s="5">
        <f t="shared" si="0"/>
        <v>96.6</v>
      </c>
      <c r="H16" s="5"/>
      <c r="I16" s="20">
        <v>9.5</v>
      </c>
      <c r="J16" s="5">
        <v>2.4</v>
      </c>
      <c r="K16" s="5">
        <v>0.5</v>
      </c>
      <c r="L16" s="5">
        <v>2.9</v>
      </c>
      <c r="M16" s="22">
        <v>4.0999999999999996</v>
      </c>
      <c r="N16" s="25"/>
      <c r="O16" s="20">
        <v>15.6</v>
      </c>
      <c r="P16" s="25">
        <v>0.9</v>
      </c>
      <c r="Q16" s="25">
        <v>1.4</v>
      </c>
      <c r="R16" s="25">
        <v>1.8</v>
      </c>
      <c r="S16" s="22">
        <v>3.5</v>
      </c>
      <c r="T16" s="25"/>
      <c r="U16" s="5">
        <v>22.3</v>
      </c>
      <c r="V16" s="5">
        <v>2.5</v>
      </c>
      <c r="W16" s="5">
        <v>2.6</v>
      </c>
      <c r="X16" s="5">
        <v>1.7</v>
      </c>
      <c r="Y16" s="22">
        <v>4.4000000000000004</v>
      </c>
      <c r="Z16" s="25"/>
      <c r="AA16" s="25">
        <v>12</v>
      </c>
      <c r="AB16" s="25">
        <v>1.5</v>
      </c>
      <c r="AC16" s="25">
        <v>1</v>
      </c>
      <c r="AD16" s="25">
        <v>1.6</v>
      </c>
      <c r="AE16" s="22">
        <v>4.3</v>
      </c>
      <c r="AF16" s="9">
        <f t="shared" si="1"/>
        <v>96.499999999999986</v>
      </c>
      <c r="AG16" s="9">
        <f t="shared" si="2"/>
        <v>96.6</v>
      </c>
    </row>
    <row r="17" spans="1:33" x14ac:dyDescent="0.2">
      <c r="A17" s="6">
        <v>1997</v>
      </c>
      <c r="B17" s="5">
        <v>63.8</v>
      </c>
      <c r="C17" s="5">
        <v>9.9</v>
      </c>
      <c r="D17" s="5">
        <v>6.3</v>
      </c>
      <c r="E17" s="5">
        <v>5.6</v>
      </c>
      <c r="F17" s="5">
        <v>15.8</v>
      </c>
      <c r="G17" s="5">
        <f t="shared" si="0"/>
        <v>101.39999999999999</v>
      </c>
      <c r="H17" s="5"/>
      <c r="I17" s="20">
        <v>10.7</v>
      </c>
      <c r="J17" s="5">
        <v>3.1</v>
      </c>
      <c r="K17" s="5">
        <v>0.5</v>
      </c>
      <c r="L17" s="5">
        <v>1.7</v>
      </c>
      <c r="M17" s="22">
        <v>3.8</v>
      </c>
      <c r="N17" s="25"/>
      <c r="O17" s="20">
        <v>16.600000000000001</v>
      </c>
      <c r="P17" s="25">
        <v>1.8</v>
      </c>
      <c r="Q17" s="25">
        <v>1.1000000000000001</v>
      </c>
      <c r="R17" s="25">
        <v>1.7</v>
      </c>
      <c r="S17" s="22">
        <v>2.8</v>
      </c>
      <c r="T17" s="25"/>
      <c r="U17" s="5">
        <v>23.9</v>
      </c>
      <c r="V17" s="5">
        <v>2.7</v>
      </c>
      <c r="W17" s="5">
        <v>3</v>
      </c>
      <c r="X17" s="5">
        <v>1.4</v>
      </c>
      <c r="Y17" s="22">
        <v>4.8</v>
      </c>
      <c r="Z17" s="25"/>
      <c r="AA17" s="25">
        <v>12.6</v>
      </c>
      <c r="AB17" s="25">
        <v>2.2999999999999998</v>
      </c>
      <c r="AC17" s="25">
        <v>1.7</v>
      </c>
      <c r="AD17" s="25">
        <v>0.8</v>
      </c>
      <c r="AE17" s="22">
        <v>4.4000000000000004</v>
      </c>
      <c r="AF17" s="9">
        <f t="shared" si="1"/>
        <v>101.39999999999999</v>
      </c>
      <c r="AG17" s="9">
        <f t="shared" si="2"/>
        <v>101.39999999999999</v>
      </c>
    </row>
    <row r="18" spans="1:33" x14ac:dyDescent="0.2">
      <c r="A18" s="6">
        <v>2001</v>
      </c>
      <c r="B18" s="5">
        <v>63.1</v>
      </c>
      <c r="C18" s="5">
        <v>10.6</v>
      </c>
      <c r="D18" s="5">
        <v>6.8</v>
      </c>
      <c r="E18" s="5">
        <v>9.5</v>
      </c>
      <c r="F18" s="5">
        <v>17</v>
      </c>
      <c r="G18" s="5">
        <f t="shared" si="0"/>
        <v>107</v>
      </c>
      <c r="H18" s="5"/>
      <c r="I18" s="5">
        <v>9.1999999999999993</v>
      </c>
      <c r="J18" s="5">
        <v>2.8</v>
      </c>
      <c r="K18" s="5">
        <v>0.7</v>
      </c>
      <c r="L18" s="5">
        <v>3.1</v>
      </c>
      <c r="M18" s="44">
        <v>4.5</v>
      </c>
      <c r="N18" s="25"/>
      <c r="O18" s="5">
        <v>15.5</v>
      </c>
      <c r="P18" s="5">
        <v>2.8</v>
      </c>
      <c r="Q18" s="25">
        <v>1.2</v>
      </c>
      <c r="R18" s="25">
        <v>2.2000000000000002</v>
      </c>
      <c r="S18" s="25">
        <v>2.8</v>
      </c>
      <c r="T18" s="25"/>
      <c r="U18" s="5">
        <v>25.5</v>
      </c>
      <c r="V18" s="5">
        <v>3.1</v>
      </c>
      <c r="W18" s="5">
        <v>3.3</v>
      </c>
      <c r="X18" s="246">
        <v>2.6</v>
      </c>
      <c r="Y18" s="25">
        <v>4.5</v>
      </c>
      <c r="Z18" s="25"/>
      <c r="AA18" s="5">
        <v>13</v>
      </c>
      <c r="AB18" s="5">
        <v>1.8</v>
      </c>
      <c r="AC18" s="25">
        <v>1.7</v>
      </c>
      <c r="AD18" s="25">
        <v>1.6</v>
      </c>
      <c r="AE18" s="25">
        <v>5.3</v>
      </c>
      <c r="AF18" s="9">
        <f t="shared" si="1"/>
        <v>107.19999999999997</v>
      </c>
      <c r="AG18" s="9">
        <f t="shared" si="2"/>
        <v>107</v>
      </c>
    </row>
    <row r="19" spans="1:33" x14ac:dyDescent="0.2">
      <c r="A19" s="6"/>
      <c r="B19" s="5"/>
      <c r="C19" s="5"/>
      <c r="D19" s="5"/>
      <c r="E19" s="5"/>
      <c r="F19" s="5"/>
      <c r="G19" s="5"/>
      <c r="H19" s="5"/>
      <c r="I19" s="5"/>
      <c r="J19" s="5"/>
      <c r="K19" s="5"/>
      <c r="L19" s="5"/>
      <c r="M19" s="44"/>
      <c r="N19" s="25"/>
      <c r="O19" s="5"/>
      <c r="P19" s="5"/>
      <c r="Q19" s="25"/>
      <c r="R19" s="25"/>
      <c r="S19" s="25"/>
      <c r="T19" s="25"/>
      <c r="U19" s="5"/>
      <c r="V19" s="5"/>
      <c r="W19" s="5"/>
      <c r="X19" s="246"/>
      <c r="Y19" s="25"/>
      <c r="Z19" s="25"/>
      <c r="AA19" s="5"/>
      <c r="AB19" s="5"/>
      <c r="AC19" s="25"/>
      <c r="AD19" s="25"/>
      <c r="AE19" s="25"/>
      <c r="AF19" s="9"/>
      <c r="AG19" s="9"/>
    </row>
    <row r="20" spans="1:33" x14ac:dyDescent="0.2">
      <c r="B20">
        <f>B17/(B17+C17)</f>
        <v>0.86567164179104472</v>
      </c>
      <c r="I20">
        <f>I17/(I17+J17)</f>
        <v>0.77536231884057971</v>
      </c>
      <c r="O20">
        <f>O17/(O17+P17)</f>
        <v>0.90217391304347827</v>
      </c>
    </row>
    <row r="21" spans="1:33" x14ac:dyDescent="0.2">
      <c r="B21" s="1" t="s">
        <v>58</v>
      </c>
    </row>
    <row r="23" spans="1:33" x14ac:dyDescent="0.2">
      <c r="A23" s="1" t="s">
        <v>28</v>
      </c>
    </row>
    <row r="25" spans="1:33" ht="13.5" thickBot="1" x14ac:dyDescent="0.25">
      <c r="A25" s="8"/>
      <c r="B25" s="865" t="s">
        <v>50</v>
      </c>
      <c r="C25" s="865"/>
      <c r="D25" s="865"/>
      <c r="E25" s="865"/>
      <c r="F25" s="865"/>
      <c r="G25" s="35"/>
      <c r="H25" s="8"/>
      <c r="I25" s="866" t="s">
        <v>22</v>
      </c>
      <c r="J25" s="866"/>
      <c r="K25" s="866"/>
      <c r="L25" s="866"/>
      <c r="M25" s="866"/>
      <c r="N25" s="27"/>
      <c r="O25" s="867" t="s">
        <v>23</v>
      </c>
      <c r="P25" s="867"/>
      <c r="Q25" s="867"/>
      <c r="R25" s="867"/>
      <c r="S25" s="867"/>
      <c r="T25" s="31"/>
      <c r="U25" s="871" t="s">
        <v>24</v>
      </c>
      <c r="V25" s="868"/>
      <c r="W25" s="868"/>
      <c r="X25" s="868"/>
      <c r="Y25" s="872"/>
      <c r="Z25" s="29"/>
      <c r="AA25" s="869" t="s">
        <v>25</v>
      </c>
      <c r="AB25" s="864"/>
      <c r="AC25" s="864"/>
      <c r="AD25" s="864"/>
      <c r="AE25" s="870"/>
    </row>
    <row r="26" spans="1:33" x14ac:dyDescent="0.2">
      <c r="B26" s="7" t="s">
        <v>17</v>
      </c>
      <c r="C26" s="7" t="s">
        <v>18</v>
      </c>
      <c r="D26" s="7" t="s">
        <v>19</v>
      </c>
      <c r="E26" s="7" t="s">
        <v>20</v>
      </c>
      <c r="F26" s="7" t="s">
        <v>21</v>
      </c>
      <c r="G26" s="2"/>
      <c r="H26" s="2"/>
      <c r="I26" s="2" t="s">
        <v>17</v>
      </c>
      <c r="J26" s="2" t="s">
        <v>18</v>
      </c>
      <c r="K26" s="2" t="s">
        <v>19</v>
      </c>
      <c r="L26" s="2" t="s">
        <v>20</v>
      </c>
      <c r="M26" s="2" t="s">
        <v>21</v>
      </c>
      <c r="N26" s="2"/>
      <c r="O26" s="2" t="s">
        <v>17</v>
      </c>
      <c r="P26" s="2" t="s">
        <v>18</v>
      </c>
      <c r="Q26" s="2" t="s">
        <v>19</v>
      </c>
      <c r="R26" s="2" t="s">
        <v>20</v>
      </c>
      <c r="S26" s="2" t="s">
        <v>21</v>
      </c>
      <c r="T26" s="2"/>
      <c r="U26" s="2" t="s">
        <v>17</v>
      </c>
      <c r="V26" s="2" t="s">
        <v>18</v>
      </c>
      <c r="W26" s="2" t="s">
        <v>19</v>
      </c>
      <c r="X26" s="2" t="s">
        <v>20</v>
      </c>
      <c r="Y26" s="2" t="s">
        <v>21</v>
      </c>
      <c r="Z26" s="2"/>
      <c r="AA26" s="2" t="s">
        <v>17</v>
      </c>
      <c r="AB26" s="2" t="s">
        <v>18</v>
      </c>
      <c r="AC26" s="2" t="s">
        <v>19</v>
      </c>
      <c r="AD26" s="2" t="s">
        <v>20</v>
      </c>
      <c r="AE26" s="2" t="s">
        <v>21</v>
      </c>
    </row>
    <row r="27" spans="1:33" ht="14.25" x14ac:dyDescent="0.2">
      <c r="A27" s="6" t="s">
        <v>55</v>
      </c>
      <c r="B27" s="5">
        <f t="shared" ref="B27:F28" si="3">B8*B48*0.001</f>
        <v>103.35075471698113</v>
      </c>
      <c r="C27" s="5">
        <f t="shared" si="3"/>
        <v>5.702121212121213</v>
      </c>
      <c r="D27" s="5">
        <f t="shared" si="3"/>
        <v>3.9652173913043476</v>
      </c>
      <c r="E27" s="5">
        <f t="shared" si="3"/>
        <v>11.988888888888885</v>
      </c>
      <c r="F27" s="5">
        <f t="shared" si="3"/>
        <v>7.5729629629629631</v>
      </c>
      <c r="G27" s="5">
        <f t="shared" ref="G27:G37" si="4">SUM(B27:F27)</f>
        <v>132.57994517225853</v>
      </c>
      <c r="H27" s="5"/>
      <c r="I27" s="5">
        <f t="shared" ref="I27:AE27" si="5">I8*I48*0.001</f>
        <v>21.680113636363636</v>
      </c>
      <c r="J27" s="5">
        <f t="shared" si="5"/>
        <v>3.2099999999999995</v>
      </c>
      <c r="K27" s="5">
        <f t="shared" si="5"/>
        <v>0.36799999999999999</v>
      </c>
      <c r="L27" s="5">
        <f t="shared" si="5"/>
        <v>5.6000000000000023</v>
      </c>
      <c r="M27" s="5">
        <f t="shared" si="5"/>
        <v>2.4977142857142858</v>
      </c>
      <c r="N27" s="5"/>
      <c r="O27" s="5">
        <f t="shared" si="5"/>
        <v>35.497039473684211</v>
      </c>
      <c r="P27" s="5">
        <f t="shared" si="5"/>
        <v>0.82000000000000006</v>
      </c>
      <c r="Q27" s="5">
        <f t="shared" si="5"/>
        <v>0.75</v>
      </c>
      <c r="R27" s="5">
        <f t="shared" si="5"/>
        <v>3.3099999999999996</v>
      </c>
      <c r="S27" s="5">
        <f t="shared" si="5"/>
        <v>0.67428571428571438</v>
      </c>
      <c r="T27" s="5"/>
      <c r="U27" s="5">
        <f t="shared" si="5"/>
        <v>30.968586387434549</v>
      </c>
      <c r="V27" s="5">
        <f t="shared" si="5"/>
        <v>0.93333333333333346</v>
      </c>
      <c r="W27" s="5">
        <f t="shared" si="5"/>
        <v>2.2633333333333336</v>
      </c>
      <c r="X27" s="5">
        <f t="shared" si="5"/>
        <v>1.82</v>
      </c>
      <c r="Y27" s="5">
        <f t="shared" si="5"/>
        <v>1.8975000000000002</v>
      </c>
      <c r="Z27" s="5"/>
      <c r="AA27" s="5">
        <f t="shared" si="5"/>
        <v>15.71252525252525</v>
      </c>
      <c r="AB27" s="5">
        <f t="shared" si="5"/>
        <v>0.5955555555555555</v>
      </c>
      <c r="AC27" s="5">
        <f t="shared" si="5"/>
        <v>0.57909090909090899</v>
      </c>
      <c r="AD27" s="5">
        <f t="shared" si="5"/>
        <v>1.4499999999999997</v>
      </c>
      <c r="AE27" s="5">
        <f t="shared" si="5"/>
        <v>2.6086956521739135</v>
      </c>
    </row>
    <row r="28" spans="1:33" ht="14.25" x14ac:dyDescent="0.2">
      <c r="A28" s="6" t="s">
        <v>56</v>
      </c>
      <c r="B28" s="5">
        <f t="shared" si="3"/>
        <v>106.7602641509434</v>
      </c>
      <c r="C28" s="5">
        <f t="shared" si="3"/>
        <v>6.07</v>
      </c>
      <c r="D28" s="5">
        <f t="shared" si="3"/>
        <v>3.3869565217391302</v>
      </c>
      <c r="E28" s="5">
        <f t="shared" si="3"/>
        <v>10.245050505050504</v>
      </c>
      <c r="F28" s="5">
        <f t="shared" si="3"/>
        <v>8.7253703703703707</v>
      </c>
      <c r="G28" s="5">
        <f t="shared" si="4"/>
        <v>135.18764154810341</v>
      </c>
      <c r="H28" s="5"/>
      <c r="I28" s="5">
        <f t="shared" ref="I28:AE28" si="6">I9*I49*0.001</f>
        <v>21.954545454545453</v>
      </c>
      <c r="J28" s="5">
        <f t="shared" si="6"/>
        <v>2.2068749999999997</v>
      </c>
      <c r="K28" s="5">
        <f t="shared" si="6"/>
        <v>0.184</v>
      </c>
      <c r="L28" s="5">
        <f t="shared" si="6"/>
        <v>4.4545454545454559</v>
      </c>
      <c r="M28" s="5">
        <f t="shared" si="6"/>
        <v>3.5451428571428574</v>
      </c>
      <c r="N28" s="5"/>
      <c r="O28" s="5">
        <f t="shared" si="6"/>
        <v>35.726052631578952</v>
      </c>
      <c r="P28" s="5">
        <f t="shared" si="6"/>
        <v>0.95666666666666667</v>
      </c>
      <c r="Q28" s="5">
        <f t="shared" si="6"/>
        <v>0.58333333333333337</v>
      </c>
      <c r="R28" s="5">
        <f t="shared" si="6"/>
        <v>3.0817241379310345</v>
      </c>
      <c r="S28" s="5">
        <f t="shared" si="6"/>
        <v>0.84285714285714286</v>
      </c>
      <c r="T28" s="5"/>
      <c r="U28" s="5">
        <f t="shared" si="6"/>
        <v>32.984293193717271</v>
      </c>
      <c r="V28" s="5">
        <f t="shared" si="6"/>
        <v>1.6800000000000002</v>
      </c>
      <c r="W28" s="5">
        <f t="shared" si="6"/>
        <v>1.7783333333333335</v>
      </c>
      <c r="X28" s="5">
        <f t="shared" si="6"/>
        <v>1.456</v>
      </c>
      <c r="Y28" s="5">
        <f t="shared" si="6"/>
        <v>1.8150000000000004</v>
      </c>
      <c r="Z28" s="5"/>
      <c r="AA28" s="5">
        <f t="shared" si="6"/>
        <v>16.478989898989898</v>
      </c>
      <c r="AB28" s="5">
        <f t="shared" si="6"/>
        <v>0.74444444444444446</v>
      </c>
      <c r="AC28" s="5">
        <f t="shared" si="6"/>
        <v>0.74454545454545451</v>
      </c>
      <c r="AD28" s="5">
        <f t="shared" si="6"/>
        <v>1.3647058823529412</v>
      </c>
      <c r="AE28" s="5">
        <f t="shared" si="6"/>
        <v>2.6086956521739135</v>
      </c>
    </row>
    <row r="29" spans="1:33" x14ac:dyDescent="0.2">
      <c r="A29" s="6">
        <v>1980</v>
      </c>
      <c r="B29" s="5">
        <v>112.94</v>
      </c>
      <c r="C29" s="5">
        <v>6.07</v>
      </c>
      <c r="D29" s="5">
        <v>3.8</v>
      </c>
      <c r="E29" s="5">
        <v>10.79</v>
      </c>
      <c r="F29" s="5">
        <v>8.89</v>
      </c>
      <c r="G29" s="5">
        <f t="shared" si="4"/>
        <v>142.49</v>
      </c>
      <c r="H29" s="5"/>
      <c r="I29" s="5">
        <v>24.15</v>
      </c>
      <c r="J29" s="5">
        <v>3.21</v>
      </c>
      <c r="K29" s="5">
        <v>0.46</v>
      </c>
      <c r="L29" s="5">
        <v>4.2</v>
      </c>
      <c r="M29" s="5">
        <v>2.82</v>
      </c>
      <c r="N29" s="5"/>
      <c r="O29" s="5">
        <v>34.81</v>
      </c>
      <c r="P29" s="5">
        <v>0.41</v>
      </c>
      <c r="Q29" s="5">
        <v>0.5</v>
      </c>
      <c r="R29" s="5">
        <v>3.31</v>
      </c>
      <c r="S29" s="5">
        <v>1.77</v>
      </c>
      <c r="T29" s="5"/>
      <c r="U29" s="5">
        <v>35</v>
      </c>
      <c r="V29" s="5">
        <v>1.1200000000000001</v>
      </c>
      <c r="W29" s="5">
        <v>1.94</v>
      </c>
      <c r="X29" s="5">
        <v>1.82</v>
      </c>
      <c r="Y29" s="5">
        <v>2.31</v>
      </c>
      <c r="Z29" s="5"/>
      <c r="AA29" s="5">
        <v>18.97</v>
      </c>
      <c r="AB29" s="5">
        <v>1.34</v>
      </c>
      <c r="AC29" s="5">
        <v>0.91</v>
      </c>
      <c r="AD29" s="5">
        <v>1.45</v>
      </c>
      <c r="AE29" s="5">
        <v>2</v>
      </c>
    </row>
    <row r="30" spans="1:33" x14ac:dyDescent="0.2">
      <c r="A30" s="6">
        <v>1981</v>
      </c>
      <c r="B30" s="5">
        <v>114.21</v>
      </c>
      <c r="C30" s="5">
        <v>5.85</v>
      </c>
      <c r="D30" s="5">
        <v>3.7</v>
      </c>
      <c r="E30" s="5">
        <v>10.51</v>
      </c>
      <c r="F30" s="5">
        <v>9.94</v>
      </c>
      <c r="G30" s="5">
        <f t="shared" si="4"/>
        <v>144.20999999999998</v>
      </c>
      <c r="H30" s="5"/>
      <c r="I30" s="5">
        <v>24.54</v>
      </c>
      <c r="J30" s="5">
        <v>2.85</v>
      </c>
      <c r="K30" s="5">
        <v>0.41</v>
      </c>
      <c r="L30" s="5">
        <v>4.2699999999999996</v>
      </c>
      <c r="M30" s="5">
        <v>3.01</v>
      </c>
      <c r="N30" s="5"/>
      <c r="O30" s="5">
        <v>35.07</v>
      </c>
      <c r="P30" s="5">
        <v>0.57999999999999996</v>
      </c>
      <c r="Q30" s="5">
        <v>0.73</v>
      </c>
      <c r="R30" s="5">
        <v>3.16</v>
      </c>
      <c r="S30" s="5">
        <v>1.93</v>
      </c>
      <c r="T30" s="5"/>
      <c r="U30" s="5">
        <v>35.11</v>
      </c>
      <c r="V30" s="5">
        <v>1.1200000000000001</v>
      </c>
      <c r="W30" s="5">
        <v>1.74</v>
      </c>
      <c r="X30" s="5">
        <v>1.59</v>
      </c>
      <c r="Y30" s="5">
        <v>3.02</v>
      </c>
      <c r="Z30" s="5"/>
      <c r="AA30" s="5">
        <v>19.489999999999998</v>
      </c>
      <c r="AB30" s="5">
        <v>1.29</v>
      </c>
      <c r="AC30" s="5">
        <v>0.81</v>
      </c>
      <c r="AD30" s="5">
        <v>1.48</v>
      </c>
      <c r="AE30" s="5">
        <v>1.99</v>
      </c>
    </row>
    <row r="31" spans="1:33" x14ac:dyDescent="0.2">
      <c r="A31" s="6">
        <v>1982</v>
      </c>
      <c r="B31" s="5">
        <v>110.84</v>
      </c>
      <c r="C31" s="5">
        <v>6.92</v>
      </c>
      <c r="D31" s="5">
        <v>3.22</v>
      </c>
      <c r="E31" s="5">
        <v>11.54</v>
      </c>
      <c r="F31" s="5">
        <v>9.73</v>
      </c>
      <c r="G31" s="5">
        <f t="shared" si="4"/>
        <v>142.25</v>
      </c>
      <c r="H31" s="5"/>
      <c r="I31" s="5">
        <v>23.22</v>
      </c>
      <c r="J31" s="5">
        <v>3.77</v>
      </c>
      <c r="K31" s="5">
        <v>0.28999999999999998</v>
      </c>
      <c r="L31" s="5">
        <v>4.5199999999999996</v>
      </c>
      <c r="M31" s="5">
        <v>2.5499999999999998</v>
      </c>
      <c r="N31" s="5"/>
      <c r="O31" s="5">
        <v>32.630000000000003</v>
      </c>
      <c r="P31" s="5">
        <v>1.07</v>
      </c>
      <c r="Q31" s="5">
        <v>0.61</v>
      </c>
      <c r="R31" s="5">
        <v>3.26</v>
      </c>
      <c r="S31" s="5">
        <v>2.36</v>
      </c>
      <c r="T31" s="5"/>
      <c r="U31" s="5">
        <v>37.11</v>
      </c>
      <c r="V31" s="5">
        <v>0.69</v>
      </c>
      <c r="W31" s="5">
        <v>1.45</v>
      </c>
      <c r="X31" s="5">
        <v>2.21</v>
      </c>
      <c r="Y31" s="5">
        <v>2.23</v>
      </c>
      <c r="Z31" s="5"/>
      <c r="AA31" s="5">
        <v>17.89</v>
      </c>
      <c r="AB31" s="5">
        <v>1.38</v>
      </c>
      <c r="AC31" s="5">
        <v>0.88</v>
      </c>
      <c r="AD31" s="5">
        <v>1.56</v>
      </c>
      <c r="AE31" s="5">
        <v>2.59</v>
      </c>
    </row>
    <row r="32" spans="1:33" x14ac:dyDescent="0.2">
      <c r="A32" s="6">
        <v>1984</v>
      </c>
      <c r="B32" s="5">
        <v>109.69</v>
      </c>
      <c r="C32" s="5">
        <v>7.67</v>
      </c>
      <c r="D32" s="5">
        <v>4.3</v>
      </c>
      <c r="E32" s="5">
        <v>11.61</v>
      </c>
      <c r="F32" s="5">
        <v>11.09</v>
      </c>
      <c r="G32" s="5">
        <f t="shared" si="4"/>
        <v>144.35999999999999</v>
      </c>
      <c r="H32" s="5"/>
      <c r="I32" s="5">
        <v>24.08</v>
      </c>
      <c r="J32" s="5">
        <v>3.57</v>
      </c>
      <c r="K32" s="5">
        <v>0.55000000000000004</v>
      </c>
      <c r="L32" s="5">
        <v>4.1900000000000004</v>
      </c>
      <c r="M32" s="5">
        <v>2.63</v>
      </c>
      <c r="N32" s="5"/>
      <c r="O32" s="5">
        <v>30.27</v>
      </c>
      <c r="P32" s="5">
        <v>1.78</v>
      </c>
      <c r="Q32" s="5">
        <v>0.99</v>
      </c>
      <c r="R32" s="5">
        <v>3.65</v>
      </c>
      <c r="S32" s="5">
        <v>2.4500000000000002</v>
      </c>
      <c r="T32" s="5"/>
      <c r="U32" s="5">
        <v>36.64</v>
      </c>
      <c r="V32" s="5">
        <v>1.81</v>
      </c>
      <c r="W32" s="5">
        <v>1.81</v>
      </c>
      <c r="X32" s="5">
        <v>1.53</v>
      </c>
      <c r="Y32" s="5">
        <v>2.73</v>
      </c>
      <c r="Z32" s="5"/>
      <c r="AA32" s="5">
        <v>18.690000000000001</v>
      </c>
      <c r="AB32" s="5">
        <v>0.52</v>
      </c>
      <c r="AC32" s="5">
        <v>0.95</v>
      </c>
      <c r="AD32" s="5">
        <v>2.2400000000000002</v>
      </c>
      <c r="AE32" s="5">
        <v>3.28</v>
      </c>
    </row>
    <row r="33" spans="1:32" x14ac:dyDescent="0.2">
      <c r="A33" s="6">
        <v>1987</v>
      </c>
      <c r="B33" s="5">
        <v>118.69</v>
      </c>
      <c r="C33" s="5">
        <v>10.18</v>
      </c>
      <c r="D33" s="5">
        <v>4.41</v>
      </c>
      <c r="E33" s="5">
        <v>11.62</v>
      </c>
      <c r="F33" s="5">
        <v>11.92</v>
      </c>
      <c r="G33" s="5">
        <f t="shared" si="4"/>
        <v>156.82</v>
      </c>
      <c r="H33" s="5"/>
      <c r="I33" s="5">
        <v>25.12</v>
      </c>
      <c r="J33" s="5">
        <v>3.83</v>
      </c>
      <c r="K33" s="5">
        <v>0.52</v>
      </c>
      <c r="L33" s="5">
        <v>4.25</v>
      </c>
      <c r="M33" s="5">
        <v>3.1</v>
      </c>
      <c r="N33" s="5"/>
      <c r="O33" s="5">
        <v>35.450000000000003</v>
      </c>
      <c r="P33" s="5">
        <v>2.5099999999999998</v>
      </c>
      <c r="Q33" s="5">
        <v>1.02</v>
      </c>
      <c r="R33" s="5">
        <v>3.16</v>
      </c>
      <c r="S33" s="5">
        <v>2.13</v>
      </c>
      <c r="T33" s="5"/>
      <c r="U33" s="5">
        <v>37.47</v>
      </c>
      <c r="V33" s="5">
        <v>2.37</v>
      </c>
      <c r="W33" s="5">
        <v>1.83</v>
      </c>
      <c r="X33" s="5">
        <v>2.1</v>
      </c>
      <c r="Y33" s="5">
        <v>3.37</v>
      </c>
      <c r="Z33" s="5"/>
      <c r="AA33" s="5">
        <v>20.65</v>
      </c>
      <c r="AB33" s="5">
        <v>1.47</v>
      </c>
      <c r="AC33" s="5">
        <v>1.04</v>
      </c>
      <c r="AD33" s="5">
        <v>2.12</v>
      </c>
      <c r="AE33" s="5">
        <v>3.32</v>
      </c>
    </row>
    <row r="34" spans="1:32" x14ac:dyDescent="0.2">
      <c r="A34" s="6">
        <v>1990</v>
      </c>
      <c r="B34" s="5">
        <v>130.86000000000001</v>
      </c>
      <c r="C34" s="5">
        <v>10.01</v>
      </c>
      <c r="D34" s="5">
        <v>4.9000000000000004</v>
      </c>
      <c r="E34" s="5">
        <v>11.78</v>
      </c>
      <c r="F34" s="5">
        <v>11.68</v>
      </c>
      <c r="G34" s="5">
        <f t="shared" si="4"/>
        <v>169.23000000000002</v>
      </c>
      <c r="H34" s="5"/>
      <c r="I34" s="5">
        <v>28.03</v>
      </c>
      <c r="J34" s="5">
        <v>4.3</v>
      </c>
      <c r="K34" s="5">
        <v>0.49</v>
      </c>
      <c r="L34" s="5">
        <v>4.45</v>
      </c>
      <c r="M34" s="5">
        <v>3.09</v>
      </c>
      <c r="N34" s="5"/>
      <c r="O34" s="5">
        <v>38.369999999999997</v>
      </c>
      <c r="P34" s="5">
        <v>1.29</v>
      </c>
      <c r="Q34" s="5">
        <v>1.54</v>
      </c>
      <c r="R34" s="5">
        <v>3.32</v>
      </c>
      <c r="S34" s="5">
        <v>2.41</v>
      </c>
      <c r="T34" s="5"/>
      <c r="U34" s="5">
        <v>42.48</v>
      </c>
      <c r="V34" s="5">
        <v>2.59</v>
      </c>
      <c r="W34" s="5">
        <v>1.68</v>
      </c>
      <c r="X34" s="5">
        <v>2.34</v>
      </c>
      <c r="Y34" s="5">
        <v>3.35</v>
      </c>
      <c r="Z34" s="5"/>
      <c r="AA34" s="5">
        <v>21.97</v>
      </c>
      <c r="AB34" s="5">
        <v>1.83</v>
      </c>
      <c r="AC34" s="5">
        <v>1.19</v>
      </c>
      <c r="AD34" s="5">
        <v>1.67</v>
      </c>
      <c r="AE34" s="5">
        <v>2.84</v>
      </c>
    </row>
    <row r="35" spans="1:32" x14ac:dyDescent="0.2">
      <c r="A35" s="6">
        <v>1993</v>
      </c>
      <c r="B35" s="5">
        <v>139.06</v>
      </c>
      <c r="C35" s="5">
        <v>13.14</v>
      </c>
      <c r="D35" s="5">
        <v>5.44</v>
      </c>
      <c r="E35" s="5">
        <v>9.61</v>
      </c>
      <c r="F35" s="5">
        <v>13.97</v>
      </c>
      <c r="G35" s="5">
        <f t="shared" si="4"/>
        <v>181.22</v>
      </c>
      <c r="H35" s="5"/>
      <c r="I35" s="5">
        <v>27.52</v>
      </c>
      <c r="J35" s="5">
        <v>4.3600000000000003</v>
      </c>
      <c r="K35" s="5">
        <v>0.5</v>
      </c>
      <c r="L35" s="5">
        <v>4.29</v>
      </c>
      <c r="M35" s="5">
        <v>3.38</v>
      </c>
      <c r="N35" s="5"/>
      <c r="O35" s="5">
        <v>41.87</v>
      </c>
      <c r="P35" s="5">
        <v>2.02</v>
      </c>
      <c r="Q35" s="5">
        <v>1.39</v>
      </c>
      <c r="R35" s="5">
        <v>2.2599999999999998</v>
      </c>
      <c r="S35" s="5">
        <v>3.03</v>
      </c>
      <c r="T35" s="5"/>
      <c r="U35" s="5">
        <v>44.87</v>
      </c>
      <c r="V35" s="5">
        <v>4.37</v>
      </c>
      <c r="W35" s="5">
        <v>2.5499999999999998</v>
      </c>
      <c r="X35" s="5">
        <v>1.56</v>
      </c>
      <c r="Y35" s="5">
        <v>3.79</v>
      </c>
      <c r="Z35" s="5"/>
      <c r="AA35" s="5">
        <v>24.81</v>
      </c>
      <c r="AB35" s="5">
        <v>2.39</v>
      </c>
      <c r="AC35" s="5">
        <v>0.99</v>
      </c>
      <c r="AD35" s="5">
        <v>1.49</v>
      </c>
      <c r="AE35" s="5">
        <v>3.78</v>
      </c>
    </row>
    <row r="36" spans="1:32" ht="14.25" x14ac:dyDescent="0.2">
      <c r="A36" s="6" t="s">
        <v>54</v>
      </c>
      <c r="B36" s="5">
        <f>B17*B57*0.001</f>
        <v>155.99338329182703</v>
      </c>
      <c r="C36" s="5">
        <f>C17*C57*0.001</f>
        <v>20.649905660377357</v>
      </c>
      <c r="D36" s="5">
        <f>D17*D57*0.001</f>
        <v>6.4091911764705882</v>
      </c>
      <c r="E36" s="5">
        <f>E17*E57*0.001</f>
        <v>7.2599210526315776</v>
      </c>
      <c r="F36" s="5">
        <f>F17*F57*0.001</f>
        <v>13.508942628903414</v>
      </c>
      <c r="G36" s="5">
        <f t="shared" si="4"/>
        <v>203.82134381020995</v>
      </c>
      <c r="H36" s="5"/>
      <c r="I36" s="5">
        <f>I17*I57*0.001</f>
        <v>31.984246567505718</v>
      </c>
      <c r="J36" s="5">
        <f>J17*J57*0.001</f>
        <v>6.5247619047619052</v>
      </c>
      <c r="K36" s="5">
        <f>K17*K57*0.001</f>
        <v>0.49285714285714288</v>
      </c>
      <c r="L36" s="5">
        <f>L17*L57*0.001</f>
        <v>2.8285428253615135</v>
      </c>
      <c r="M36" s="5">
        <f>M17*M57*0.001</f>
        <v>3.1834525745257456</v>
      </c>
      <c r="N36" s="5"/>
      <c r="O36" s="5">
        <f>O17*O57*0.001</f>
        <v>45.324212985938793</v>
      </c>
      <c r="P36" s="5">
        <f>P17*P57*0.001</f>
        <v>4.6782142857142857</v>
      </c>
      <c r="Q36" s="5">
        <f>Q17*Q57*0.001</f>
        <v>1.1189880952380955</v>
      </c>
      <c r="R36" s="5">
        <f>R17*R57*0.001</f>
        <v>2.3306313131313128</v>
      </c>
      <c r="S36" s="5">
        <f>S17*S57*0.001</f>
        <v>2.3919999999999995</v>
      </c>
      <c r="T36" s="5"/>
      <c r="U36" s="5">
        <f>U17*U57*0.001</f>
        <v>52.106097863360588</v>
      </c>
      <c r="V36" s="5">
        <f>V17*V57*0.001</f>
        <v>5.2165741935483867</v>
      </c>
      <c r="W36" s="5">
        <f>W17*W57*0.001</f>
        <v>3.0393356643356646</v>
      </c>
      <c r="X36" s="5">
        <v>1.34</v>
      </c>
      <c r="Y36" s="5">
        <f>Y17*Y57*0.001</f>
        <v>4.205939393939393</v>
      </c>
      <c r="Z36" s="5"/>
      <c r="AA36" s="5">
        <f>AA17*AA57*0.001</f>
        <v>27.476480769230768</v>
      </c>
      <c r="AB36" s="5">
        <f>AB17*AB57*0.001</f>
        <v>4.1387222222222215</v>
      </c>
      <c r="AC36" s="5">
        <f>AC17*AC57*0.001</f>
        <v>1.7665000000000002</v>
      </c>
      <c r="AD36" s="5">
        <f>AD17*AD57*0.001</f>
        <v>0.745</v>
      </c>
      <c r="AE36" s="5">
        <f>AE17*AE57*0.001</f>
        <v>3.6815006581834142</v>
      </c>
    </row>
    <row r="37" spans="1:32" x14ac:dyDescent="0.2">
      <c r="A37" s="6">
        <v>2001</v>
      </c>
      <c r="B37" s="5">
        <v>161.09</v>
      </c>
      <c r="C37" s="5">
        <v>25.14</v>
      </c>
      <c r="D37" s="5">
        <v>7.23</v>
      </c>
      <c r="E37" s="5">
        <v>13.22</v>
      </c>
      <c r="F37" s="5">
        <v>14.41</v>
      </c>
      <c r="G37" s="5">
        <f t="shared" si="4"/>
        <v>221.09</v>
      </c>
      <c r="H37" s="5"/>
      <c r="I37" s="5">
        <v>28.35</v>
      </c>
      <c r="J37" s="5">
        <v>6.7</v>
      </c>
      <c r="K37" s="5">
        <v>0.68</v>
      </c>
      <c r="L37" s="5">
        <v>5.73</v>
      </c>
      <c r="M37" s="5">
        <v>3.83</v>
      </c>
      <c r="N37" s="5"/>
      <c r="O37" s="5">
        <v>43.04</v>
      </c>
      <c r="P37" s="5">
        <v>8.27</v>
      </c>
      <c r="Q37" s="5">
        <v>1.25</v>
      </c>
      <c r="R37" s="5">
        <v>3.27</v>
      </c>
      <c r="S37" s="5">
        <v>2.36</v>
      </c>
      <c r="T37" s="5"/>
      <c r="U37" s="5">
        <v>59.88</v>
      </c>
      <c r="V37" s="5">
        <v>6.56</v>
      </c>
      <c r="W37" s="5">
        <v>3.45</v>
      </c>
      <c r="X37" s="5">
        <v>2.74</v>
      </c>
      <c r="Y37" s="5">
        <v>4.01</v>
      </c>
      <c r="Z37" s="5"/>
      <c r="AA37" s="5">
        <v>29.82</v>
      </c>
      <c r="AB37" s="5">
        <v>3.61</v>
      </c>
      <c r="AC37" s="5">
        <v>1.85</v>
      </c>
      <c r="AD37" s="5">
        <v>1.49</v>
      </c>
      <c r="AE37" s="5">
        <v>4.21</v>
      </c>
    </row>
    <row r="38" spans="1:32" x14ac:dyDescent="0.2">
      <c r="A38" s="6">
        <v>2005</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row>
    <row r="39" spans="1:32" x14ac:dyDescent="0.2">
      <c r="A39" s="6"/>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row>
    <row r="40" spans="1:32" x14ac:dyDescent="0.2">
      <c r="B40" t="s">
        <v>52</v>
      </c>
    </row>
    <row r="41" spans="1:32" x14ac:dyDescent="0.2">
      <c r="B41" t="s">
        <v>53</v>
      </c>
    </row>
    <row r="42" spans="1:32" x14ac:dyDescent="0.2">
      <c r="B42" t="s">
        <v>57</v>
      </c>
    </row>
    <row r="44" spans="1:32" x14ac:dyDescent="0.2">
      <c r="A44" s="1" t="s">
        <v>26</v>
      </c>
      <c r="B44" s="3"/>
    </row>
    <row r="45" spans="1:32" x14ac:dyDescent="0.2">
      <c r="B45" s="3"/>
      <c r="C45" s="3"/>
      <c r="D45" s="3"/>
    </row>
    <row r="46" spans="1:32" ht="13.5" thickBot="1" x14ac:dyDescent="0.25">
      <c r="B46" s="865" t="s">
        <v>50</v>
      </c>
      <c r="C46" s="865"/>
      <c r="D46" s="865"/>
      <c r="E46" s="865"/>
      <c r="F46" s="865"/>
      <c r="G46" s="35"/>
      <c r="H46" s="10"/>
      <c r="I46" s="866" t="s">
        <v>22</v>
      </c>
      <c r="J46" s="866"/>
      <c r="K46" s="866"/>
      <c r="L46" s="866"/>
      <c r="M46" s="866"/>
      <c r="N46" s="28"/>
      <c r="O46" s="30" t="s">
        <v>23</v>
      </c>
      <c r="P46" s="31"/>
      <c r="Q46" s="31"/>
      <c r="R46" s="31"/>
      <c r="S46" s="31"/>
      <c r="T46" s="31"/>
      <c r="U46" s="868" t="s">
        <v>24</v>
      </c>
      <c r="V46" s="868"/>
      <c r="W46" s="868"/>
      <c r="X46" s="868"/>
      <c r="Y46" s="868"/>
      <c r="Z46" s="29"/>
      <c r="AA46" s="864" t="s">
        <v>25</v>
      </c>
      <c r="AB46" s="864"/>
      <c r="AC46" s="864"/>
      <c r="AD46" s="864"/>
      <c r="AE46" s="864"/>
      <c r="AF46" s="34"/>
    </row>
    <row r="47" spans="1:32" x14ac:dyDescent="0.2">
      <c r="A47" s="4"/>
      <c r="B47" s="7" t="s">
        <v>17</v>
      </c>
      <c r="C47" s="7" t="s">
        <v>18</v>
      </c>
      <c r="D47" s="7" t="s">
        <v>19</v>
      </c>
      <c r="E47" s="7" t="s">
        <v>20</v>
      </c>
      <c r="F47" s="7" t="s">
        <v>21</v>
      </c>
      <c r="G47" s="7"/>
      <c r="H47" s="7"/>
      <c r="I47" s="7" t="s">
        <v>17</v>
      </c>
      <c r="J47" s="7" t="s">
        <v>18</v>
      </c>
      <c r="K47" s="7" t="s">
        <v>19</v>
      </c>
      <c r="L47" s="7" t="s">
        <v>20</v>
      </c>
      <c r="M47" s="7" t="s">
        <v>21</v>
      </c>
      <c r="N47" s="7"/>
      <c r="O47" s="7" t="s">
        <v>17</v>
      </c>
      <c r="P47" s="7" t="s">
        <v>18</v>
      </c>
      <c r="Q47" s="7" t="s">
        <v>19</v>
      </c>
      <c r="R47" s="7" t="s">
        <v>20</v>
      </c>
      <c r="S47" s="7" t="s">
        <v>21</v>
      </c>
      <c r="T47" s="7" t="s">
        <v>32</v>
      </c>
      <c r="U47" s="7" t="s">
        <v>17</v>
      </c>
      <c r="V47" s="7" t="s">
        <v>18</v>
      </c>
      <c r="W47" s="7" t="s">
        <v>19</v>
      </c>
      <c r="X47" s="7" t="s">
        <v>20</v>
      </c>
      <c r="Y47" s="7" t="s">
        <v>21</v>
      </c>
      <c r="Z47" s="7" t="s">
        <v>32</v>
      </c>
      <c r="AA47" s="7" t="s">
        <v>17</v>
      </c>
      <c r="AB47" s="7" t="s">
        <v>18</v>
      </c>
      <c r="AC47" s="7" t="s">
        <v>19</v>
      </c>
      <c r="AD47" s="7" t="s">
        <v>20</v>
      </c>
      <c r="AE47" s="7" t="s">
        <v>21</v>
      </c>
      <c r="AF47" s="26" t="s">
        <v>32</v>
      </c>
    </row>
    <row r="48" spans="1:32" x14ac:dyDescent="0.2">
      <c r="A48" s="6">
        <v>1978</v>
      </c>
      <c r="B48" s="5">
        <f>B50</f>
        <v>2130.9433962264152</v>
      </c>
      <c r="C48" s="5">
        <f>C50</f>
        <v>1839.3939393939395</v>
      </c>
      <c r="D48" s="5">
        <f>D50</f>
        <v>826.08695652173913</v>
      </c>
      <c r="E48" s="5">
        <f>E50</f>
        <v>1089.8989898989896</v>
      </c>
      <c r="F48" s="5">
        <f>F50</f>
        <v>823.14814814814815</v>
      </c>
      <c r="G48" s="5">
        <f t="shared" ref="G48:G59" si="7">G27/G8*1000</f>
        <v>1730.8086837109468</v>
      </c>
      <c r="H48" s="5"/>
      <c r="I48" s="5">
        <f t="shared" ref="I48:AE48" si="8">I50</f>
        <v>2744.3181818181815</v>
      </c>
      <c r="J48" s="5">
        <f t="shared" si="8"/>
        <v>2006.2499999999995</v>
      </c>
      <c r="K48" s="5">
        <f t="shared" si="8"/>
        <v>920</v>
      </c>
      <c r="L48" s="5">
        <f t="shared" si="8"/>
        <v>1272.727272727273</v>
      </c>
      <c r="M48" s="5">
        <f t="shared" si="8"/>
        <v>805.71428571428567</v>
      </c>
      <c r="N48" s="5"/>
      <c r="O48" s="5">
        <f t="shared" si="8"/>
        <v>2290.1315789473688</v>
      </c>
      <c r="P48" s="5">
        <f t="shared" si="8"/>
        <v>1366.6666666666667</v>
      </c>
      <c r="Q48" s="5">
        <f t="shared" si="8"/>
        <v>833.33333333333337</v>
      </c>
      <c r="R48" s="5">
        <f t="shared" si="8"/>
        <v>1141.3793103448274</v>
      </c>
      <c r="S48" s="5">
        <f t="shared" si="8"/>
        <v>842.85714285714289</v>
      </c>
      <c r="T48" s="5"/>
      <c r="U48" s="5">
        <f t="shared" si="8"/>
        <v>1832.4607329842929</v>
      </c>
      <c r="V48" s="5">
        <f t="shared" si="8"/>
        <v>1866.666666666667</v>
      </c>
      <c r="W48" s="5">
        <f t="shared" si="8"/>
        <v>808.33333333333337</v>
      </c>
      <c r="X48" s="5">
        <f t="shared" si="8"/>
        <v>910</v>
      </c>
      <c r="Y48" s="5">
        <f t="shared" si="8"/>
        <v>825.00000000000011</v>
      </c>
      <c r="Z48" s="5"/>
      <c r="AA48" s="5">
        <f t="shared" si="8"/>
        <v>1916.1616161616159</v>
      </c>
      <c r="AB48" s="5">
        <f t="shared" si="8"/>
        <v>1488.8888888888889</v>
      </c>
      <c r="AC48" s="5">
        <f t="shared" si="8"/>
        <v>827.27272727272725</v>
      </c>
      <c r="AD48" s="5">
        <f t="shared" si="8"/>
        <v>852.94117647058818</v>
      </c>
      <c r="AE48" s="5">
        <f t="shared" si="8"/>
        <v>869.56521739130449</v>
      </c>
      <c r="AF48" s="5"/>
    </row>
    <row r="49" spans="1:35" x14ac:dyDescent="0.2">
      <c r="A49" s="6">
        <v>1979</v>
      </c>
      <c r="B49" s="5">
        <f>B50</f>
        <v>2130.9433962264152</v>
      </c>
      <c r="C49" s="5">
        <f>C50</f>
        <v>1839.3939393939395</v>
      </c>
      <c r="D49" s="5">
        <f>D50</f>
        <v>826.08695652173913</v>
      </c>
      <c r="E49" s="5">
        <f>E50</f>
        <v>1089.8989898989896</v>
      </c>
      <c r="F49" s="5">
        <f>F50</f>
        <v>823.14814814814815</v>
      </c>
      <c r="G49" s="5">
        <f t="shared" si="7"/>
        <v>1744.3566651368183</v>
      </c>
      <c r="H49" s="5"/>
      <c r="I49" s="5">
        <f t="shared" ref="I49:AE49" si="9">I50</f>
        <v>2744.3181818181815</v>
      </c>
      <c r="J49" s="5">
        <f t="shared" si="9"/>
        <v>2006.2499999999995</v>
      </c>
      <c r="K49" s="5">
        <f t="shared" si="9"/>
        <v>920</v>
      </c>
      <c r="L49" s="5">
        <f t="shared" si="9"/>
        <v>1272.727272727273</v>
      </c>
      <c r="M49" s="5">
        <f t="shared" si="9"/>
        <v>805.71428571428567</v>
      </c>
      <c r="N49" s="5"/>
      <c r="O49" s="5">
        <f t="shared" si="9"/>
        <v>2290.1315789473688</v>
      </c>
      <c r="P49" s="5">
        <f t="shared" si="9"/>
        <v>1366.6666666666667</v>
      </c>
      <c r="Q49" s="5">
        <f t="shared" si="9"/>
        <v>833.33333333333337</v>
      </c>
      <c r="R49" s="5">
        <f t="shared" si="9"/>
        <v>1141.3793103448274</v>
      </c>
      <c r="S49" s="5">
        <f t="shared" si="9"/>
        <v>842.85714285714289</v>
      </c>
      <c r="T49" s="5"/>
      <c r="U49" s="5">
        <f t="shared" si="9"/>
        <v>1832.4607329842929</v>
      </c>
      <c r="V49" s="5">
        <f t="shared" si="9"/>
        <v>1866.666666666667</v>
      </c>
      <c r="W49" s="5">
        <f t="shared" si="9"/>
        <v>808.33333333333337</v>
      </c>
      <c r="X49" s="5">
        <f t="shared" si="9"/>
        <v>910</v>
      </c>
      <c r="Y49" s="5">
        <f t="shared" si="9"/>
        <v>825.00000000000011</v>
      </c>
      <c r="Z49" s="5"/>
      <c r="AA49" s="5">
        <f t="shared" si="9"/>
        <v>1916.1616161616159</v>
      </c>
      <c r="AB49" s="5">
        <f t="shared" si="9"/>
        <v>1488.8888888888889</v>
      </c>
      <c r="AC49" s="5">
        <f t="shared" si="9"/>
        <v>827.27272727272725</v>
      </c>
      <c r="AD49" s="5">
        <f t="shared" si="9"/>
        <v>852.94117647058818</v>
      </c>
      <c r="AE49" s="5">
        <f t="shared" si="9"/>
        <v>869.56521739130449</v>
      </c>
      <c r="AF49" s="5"/>
    </row>
    <row r="50" spans="1:35" x14ac:dyDescent="0.2">
      <c r="A50" s="6">
        <v>1980</v>
      </c>
      <c r="B50" s="5">
        <f t="shared" ref="B50:F56" si="10">(B29/B10)*1000</f>
        <v>2130.9433962264152</v>
      </c>
      <c r="C50" s="5">
        <f t="shared" si="10"/>
        <v>1839.3939393939395</v>
      </c>
      <c r="D50" s="5">
        <f t="shared" si="10"/>
        <v>826.08695652173913</v>
      </c>
      <c r="E50" s="5">
        <f t="shared" si="10"/>
        <v>1089.8989898989896</v>
      </c>
      <c r="F50" s="5">
        <f t="shared" si="10"/>
        <v>823.14814814814815</v>
      </c>
      <c r="G50" s="5">
        <f t="shared" si="7"/>
        <v>1746.2009803921569</v>
      </c>
      <c r="H50" s="5"/>
      <c r="I50" s="5">
        <f t="shared" ref="I50:AE50" si="11">(I29/I10)*1000</f>
        <v>2744.3181818181815</v>
      </c>
      <c r="J50" s="5">
        <f t="shared" si="11"/>
        <v>2006.2499999999995</v>
      </c>
      <c r="K50" s="5">
        <f t="shared" si="11"/>
        <v>920</v>
      </c>
      <c r="L50" s="5">
        <f t="shared" si="11"/>
        <v>1272.727272727273</v>
      </c>
      <c r="M50" s="5">
        <f t="shared" si="11"/>
        <v>805.71428571428567</v>
      </c>
      <c r="N50" s="5"/>
      <c r="O50" s="5">
        <f t="shared" si="11"/>
        <v>2290.1315789473688</v>
      </c>
      <c r="P50" s="5">
        <f t="shared" si="11"/>
        <v>1366.6666666666667</v>
      </c>
      <c r="Q50" s="5">
        <f t="shared" si="11"/>
        <v>833.33333333333337</v>
      </c>
      <c r="R50" s="5">
        <f t="shared" si="11"/>
        <v>1141.3793103448274</v>
      </c>
      <c r="S50" s="5">
        <f t="shared" si="11"/>
        <v>842.85714285714289</v>
      </c>
      <c r="T50" s="5"/>
      <c r="U50" s="5">
        <f t="shared" si="11"/>
        <v>1832.4607329842929</v>
      </c>
      <c r="V50" s="5">
        <f t="shared" si="11"/>
        <v>1866.666666666667</v>
      </c>
      <c r="W50" s="5">
        <f t="shared" si="11"/>
        <v>808.33333333333337</v>
      </c>
      <c r="X50" s="5">
        <f t="shared" si="11"/>
        <v>910</v>
      </c>
      <c r="Y50" s="5">
        <f t="shared" si="11"/>
        <v>825.00000000000011</v>
      </c>
      <c r="Z50" s="5"/>
      <c r="AA50" s="5">
        <f t="shared" si="11"/>
        <v>1916.1616161616159</v>
      </c>
      <c r="AB50" s="5">
        <f t="shared" si="11"/>
        <v>1488.8888888888889</v>
      </c>
      <c r="AC50" s="5">
        <f t="shared" si="11"/>
        <v>827.27272727272725</v>
      </c>
      <c r="AD50" s="5">
        <f t="shared" si="11"/>
        <v>852.94117647058818</v>
      </c>
      <c r="AE50" s="5">
        <f t="shared" si="11"/>
        <v>869.56521739130449</v>
      </c>
      <c r="AF50" s="5"/>
    </row>
    <row r="51" spans="1:35" x14ac:dyDescent="0.2">
      <c r="A51" s="6">
        <v>1981</v>
      </c>
      <c r="B51" s="5">
        <f t="shared" si="10"/>
        <v>2091.7582417582416</v>
      </c>
      <c r="C51" s="5">
        <f t="shared" si="10"/>
        <v>1950</v>
      </c>
      <c r="D51" s="5">
        <f t="shared" si="10"/>
        <v>880.95238095238096</v>
      </c>
      <c r="E51" s="5">
        <f t="shared" si="10"/>
        <v>1130.1075268817203</v>
      </c>
      <c r="F51" s="5">
        <f t="shared" si="10"/>
        <v>828.33333333333326</v>
      </c>
      <c r="G51" s="5">
        <f t="shared" si="7"/>
        <v>1735.3790613718406</v>
      </c>
      <c r="H51" s="5"/>
      <c r="I51" s="5">
        <f t="shared" ref="I51:AE51" si="12">(I30/I11)*1000</f>
        <v>2788.6363636363631</v>
      </c>
      <c r="J51" s="5">
        <f t="shared" si="12"/>
        <v>2192.3076923076924</v>
      </c>
      <c r="K51" s="5">
        <f t="shared" si="12"/>
        <v>1025</v>
      </c>
      <c r="L51" s="5">
        <f t="shared" si="12"/>
        <v>1186.1111111111109</v>
      </c>
      <c r="M51" s="5">
        <f t="shared" si="12"/>
        <v>792.1052631578948</v>
      </c>
      <c r="N51" s="5"/>
      <c r="O51" s="5">
        <f t="shared" si="12"/>
        <v>2307.2368421052633</v>
      </c>
      <c r="P51" s="5">
        <f t="shared" si="12"/>
        <v>1933.3333333333333</v>
      </c>
      <c r="Q51" s="5">
        <f t="shared" si="12"/>
        <v>912.5</v>
      </c>
      <c r="R51" s="5">
        <f t="shared" si="12"/>
        <v>1316.666666666667</v>
      </c>
      <c r="S51" s="5">
        <f t="shared" si="12"/>
        <v>772</v>
      </c>
      <c r="T51" s="5"/>
      <c r="U51" s="5">
        <f t="shared" si="12"/>
        <v>1764.321608040201</v>
      </c>
      <c r="V51" s="5">
        <f t="shared" si="12"/>
        <v>1600.0000000000002</v>
      </c>
      <c r="W51" s="5">
        <f t="shared" si="12"/>
        <v>828.57142857142856</v>
      </c>
      <c r="X51" s="5">
        <f t="shared" si="12"/>
        <v>883.33333333333326</v>
      </c>
      <c r="Y51" s="5">
        <f t="shared" si="12"/>
        <v>943.75</v>
      </c>
      <c r="Z51" s="5"/>
      <c r="AA51" s="5">
        <f t="shared" si="12"/>
        <v>1821.4953271028039</v>
      </c>
      <c r="AB51" s="5">
        <f t="shared" si="12"/>
        <v>1842.8571428571429</v>
      </c>
      <c r="AC51" s="5">
        <f t="shared" si="12"/>
        <v>1012.5</v>
      </c>
      <c r="AD51" s="5">
        <f t="shared" si="12"/>
        <v>986.66666666666674</v>
      </c>
      <c r="AE51" s="5">
        <f t="shared" si="12"/>
        <v>796</v>
      </c>
      <c r="AF51" s="5"/>
    </row>
    <row r="52" spans="1:35" x14ac:dyDescent="0.2">
      <c r="A52" s="6">
        <v>1982</v>
      </c>
      <c r="B52" s="5">
        <f t="shared" si="10"/>
        <v>2060.2230483271373</v>
      </c>
      <c r="C52" s="5">
        <f t="shared" si="10"/>
        <v>1774.3589743589744</v>
      </c>
      <c r="D52" s="5">
        <f t="shared" si="10"/>
        <v>870.27027027027032</v>
      </c>
      <c r="E52" s="5">
        <f t="shared" si="10"/>
        <v>1142.5742574257424</v>
      </c>
      <c r="F52" s="5">
        <f t="shared" si="10"/>
        <v>797.54098360655746</v>
      </c>
      <c r="G52" s="5">
        <f t="shared" si="7"/>
        <v>1699.522102747909</v>
      </c>
      <c r="H52" s="5"/>
      <c r="I52" s="5">
        <f t="shared" ref="I52:AE52" si="13">(I31/I12)*1000</f>
        <v>2668.9655172413795</v>
      </c>
      <c r="J52" s="5">
        <f t="shared" si="13"/>
        <v>1984.2105263157896</v>
      </c>
      <c r="K52" s="5">
        <f t="shared" si="13"/>
        <v>724.99999999999989</v>
      </c>
      <c r="L52" s="5">
        <f t="shared" si="13"/>
        <v>1291.4285714285713</v>
      </c>
      <c r="M52" s="5">
        <f t="shared" si="13"/>
        <v>728.57142857142856</v>
      </c>
      <c r="N52" s="5"/>
      <c r="O52" s="5">
        <f t="shared" si="13"/>
        <v>2265.9722222222226</v>
      </c>
      <c r="P52" s="5">
        <f t="shared" si="13"/>
        <v>1783.3333333333335</v>
      </c>
      <c r="Q52" s="5">
        <f t="shared" si="13"/>
        <v>871.42857142857144</v>
      </c>
      <c r="R52" s="5">
        <f t="shared" si="13"/>
        <v>1303.9999999999998</v>
      </c>
      <c r="S52" s="5">
        <f t="shared" si="13"/>
        <v>761.29032258064512</v>
      </c>
      <c r="T52" s="5"/>
      <c r="U52" s="5">
        <f t="shared" si="13"/>
        <v>1810.2439024390244</v>
      </c>
      <c r="V52" s="5">
        <f t="shared" si="13"/>
        <v>1724.9999999999998</v>
      </c>
      <c r="W52" s="5">
        <f t="shared" si="13"/>
        <v>805.55555555555543</v>
      </c>
      <c r="X52" s="5">
        <f t="shared" si="13"/>
        <v>920.83333333333337</v>
      </c>
      <c r="Y52" s="5">
        <f t="shared" si="13"/>
        <v>743.33333333333326</v>
      </c>
      <c r="Z52" s="5"/>
      <c r="AA52" s="5">
        <f t="shared" si="13"/>
        <v>1753.9215686274513</v>
      </c>
      <c r="AB52" s="5">
        <f t="shared" si="13"/>
        <v>1533.3333333333333</v>
      </c>
      <c r="AC52" s="5">
        <f t="shared" si="13"/>
        <v>977.77777777777771</v>
      </c>
      <c r="AD52" s="5">
        <f t="shared" si="13"/>
        <v>917.64705882352951</v>
      </c>
      <c r="AE52" s="5">
        <f t="shared" si="13"/>
        <v>959.25925925925912</v>
      </c>
      <c r="AF52" s="5"/>
    </row>
    <row r="53" spans="1:35" x14ac:dyDescent="0.2">
      <c r="A53" s="6">
        <v>1984</v>
      </c>
      <c r="B53" s="5">
        <f t="shared" si="10"/>
        <v>2050.2803738317757</v>
      </c>
      <c r="C53" s="5">
        <f t="shared" si="10"/>
        <v>1870.7317073170732</v>
      </c>
      <c r="D53" s="5">
        <f t="shared" si="10"/>
        <v>843.13725490196077</v>
      </c>
      <c r="E53" s="5">
        <f t="shared" si="10"/>
        <v>1161</v>
      </c>
      <c r="F53" s="5">
        <f t="shared" si="10"/>
        <v>815.44117647058818</v>
      </c>
      <c r="G53" s="5">
        <f t="shared" si="7"/>
        <v>1672.7694090382386</v>
      </c>
      <c r="H53" s="5"/>
      <c r="I53" s="5">
        <f t="shared" ref="I53:AE53" si="14">(I32/I13)*1000</f>
        <v>2646.1538461538462</v>
      </c>
      <c r="J53" s="5">
        <f t="shared" si="14"/>
        <v>1983.3333333333333</v>
      </c>
      <c r="K53" s="5">
        <f t="shared" si="14"/>
        <v>785.71428571428578</v>
      </c>
      <c r="L53" s="5">
        <f t="shared" si="14"/>
        <v>1309.375</v>
      </c>
      <c r="M53" s="5">
        <f t="shared" si="14"/>
        <v>730.55555555555554</v>
      </c>
      <c r="N53" s="5"/>
      <c r="O53" s="5">
        <f t="shared" si="14"/>
        <v>2209.4890510948908</v>
      </c>
      <c r="P53" s="5">
        <f t="shared" si="14"/>
        <v>1977.7777777777778</v>
      </c>
      <c r="Q53" s="5">
        <f t="shared" si="14"/>
        <v>899.99999999999989</v>
      </c>
      <c r="R53" s="5">
        <f t="shared" si="14"/>
        <v>1303.5714285714287</v>
      </c>
      <c r="S53" s="5">
        <f t="shared" si="14"/>
        <v>790.32258064516134</v>
      </c>
      <c r="T53" s="5"/>
      <c r="U53" s="5">
        <f t="shared" si="14"/>
        <v>1770.0483091787439</v>
      </c>
      <c r="V53" s="5">
        <f t="shared" si="14"/>
        <v>1645.4545454545453</v>
      </c>
      <c r="W53" s="5">
        <f t="shared" si="14"/>
        <v>786.95652173913061</v>
      </c>
      <c r="X53" s="5">
        <f t="shared" si="14"/>
        <v>900</v>
      </c>
      <c r="Y53" s="5">
        <f t="shared" si="14"/>
        <v>780</v>
      </c>
      <c r="Z53" s="5"/>
      <c r="AA53" s="5">
        <f t="shared" si="14"/>
        <v>1869.0000000000002</v>
      </c>
      <c r="AB53" s="5">
        <f t="shared" si="14"/>
        <v>1733.3333333333335</v>
      </c>
      <c r="AC53" s="5">
        <f t="shared" si="14"/>
        <v>950</v>
      </c>
      <c r="AD53" s="5">
        <f t="shared" si="14"/>
        <v>973.91304347826099</v>
      </c>
      <c r="AE53" s="5">
        <f t="shared" si="14"/>
        <v>964.70588235294122</v>
      </c>
      <c r="AF53" s="5"/>
    </row>
    <row r="54" spans="1:35" x14ac:dyDescent="0.2">
      <c r="A54" s="6">
        <v>1987</v>
      </c>
      <c r="B54" s="5">
        <f t="shared" si="10"/>
        <v>2150.1811594202895</v>
      </c>
      <c r="C54" s="5">
        <f t="shared" si="10"/>
        <v>1920.7547169811321</v>
      </c>
      <c r="D54" s="5">
        <f t="shared" si="10"/>
        <v>864.70588235294122</v>
      </c>
      <c r="E54" s="5">
        <f t="shared" si="10"/>
        <v>1150.4950495049504</v>
      </c>
      <c r="F54" s="5">
        <f t="shared" si="10"/>
        <v>799.99999999999989</v>
      </c>
      <c r="G54" s="5">
        <f t="shared" si="7"/>
        <v>1730.9050772626933</v>
      </c>
      <c r="H54" s="5"/>
      <c r="I54" s="5">
        <f t="shared" ref="I54:AE54" si="15">(I33/I14)*1000</f>
        <v>2760.4395604395609</v>
      </c>
      <c r="J54" s="5">
        <f t="shared" si="15"/>
        <v>1915</v>
      </c>
      <c r="K54" s="5">
        <f t="shared" si="15"/>
        <v>742.85714285714289</v>
      </c>
      <c r="L54" s="5">
        <f t="shared" si="15"/>
        <v>1328.125</v>
      </c>
      <c r="M54" s="5">
        <f t="shared" si="15"/>
        <v>756.09756097560989</v>
      </c>
      <c r="N54" s="5"/>
      <c r="O54" s="5">
        <f t="shared" si="15"/>
        <v>2411.5646258503402</v>
      </c>
      <c r="P54" s="5">
        <f t="shared" si="15"/>
        <v>2788.8888888888887</v>
      </c>
      <c r="Q54" s="5">
        <f t="shared" si="15"/>
        <v>850.00000000000011</v>
      </c>
      <c r="R54" s="5">
        <f t="shared" si="15"/>
        <v>1215.3846153846155</v>
      </c>
      <c r="S54" s="5">
        <f t="shared" si="15"/>
        <v>760.71428571428567</v>
      </c>
      <c r="T54" s="5"/>
      <c r="U54" s="5">
        <f t="shared" si="15"/>
        <v>1801.4423076923076</v>
      </c>
      <c r="V54" s="5">
        <f t="shared" si="15"/>
        <v>1580</v>
      </c>
      <c r="W54" s="5">
        <f t="shared" si="15"/>
        <v>831.81818181818176</v>
      </c>
      <c r="X54" s="5">
        <f t="shared" si="15"/>
        <v>954.5454545454545</v>
      </c>
      <c r="Y54" s="5">
        <f t="shared" si="15"/>
        <v>802.38095238095241</v>
      </c>
      <c r="Z54" s="5"/>
      <c r="AA54" s="5">
        <f t="shared" si="15"/>
        <v>1966.6666666666665</v>
      </c>
      <c r="AB54" s="5">
        <f t="shared" si="15"/>
        <v>1633.3333333333333</v>
      </c>
      <c r="AC54" s="5">
        <f t="shared" si="15"/>
        <v>1040</v>
      </c>
      <c r="AD54" s="5">
        <f t="shared" si="15"/>
        <v>1060</v>
      </c>
      <c r="AE54" s="5">
        <f t="shared" si="15"/>
        <v>873.68421052631584</v>
      </c>
      <c r="AF54" s="5"/>
    </row>
    <row r="55" spans="1:35" x14ac:dyDescent="0.2">
      <c r="A55" s="6">
        <v>1990</v>
      </c>
      <c r="B55" s="5">
        <f t="shared" si="10"/>
        <v>2240.7534246575347</v>
      </c>
      <c r="C55" s="5">
        <f t="shared" si="10"/>
        <v>1668.3333333333333</v>
      </c>
      <c r="D55" s="5">
        <f t="shared" si="10"/>
        <v>942.30769230769226</v>
      </c>
      <c r="E55" s="5">
        <f t="shared" si="10"/>
        <v>1178</v>
      </c>
      <c r="F55" s="5">
        <f t="shared" si="10"/>
        <v>811.11111111111109</v>
      </c>
      <c r="G55" s="5">
        <f t="shared" si="7"/>
        <v>1800.31914893617</v>
      </c>
      <c r="H55" s="5"/>
      <c r="I55" s="5">
        <f t="shared" ref="I55:AE55" si="16">(I34/I15)*1000</f>
        <v>2860.204081632653</v>
      </c>
      <c r="J55" s="5">
        <f t="shared" si="16"/>
        <v>2047.6190476190475</v>
      </c>
      <c r="K55" s="5">
        <f t="shared" si="16"/>
        <v>980</v>
      </c>
      <c r="L55" s="5">
        <f t="shared" si="16"/>
        <v>1271.4285714285716</v>
      </c>
      <c r="M55" s="5">
        <f t="shared" si="16"/>
        <v>936.36363636363637</v>
      </c>
      <c r="N55" s="5"/>
      <c r="O55" s="5">
        <f t="shared" si="16"/>
        <v>2507.8431372549016</v>
      </c>
      <c r="P55" s="5">
        <f t="shared" si="16"/>
        <v>1842.8571428571429</v>
      </c>
      <c r="Q55" s="5">
        <f t="shared" si="16"/>
        <v>962.5</v>
      </c>
      <c r="R55" s="5">
        <f t="shared" si="16"/>
        <v>1327.9999999999998</v>
      </c>
      <c r="S55" s="5">
        <f t="shared" si="16"/>
        <v>803.33333333333337</v>
      </c>
      <c r="T55" s="5"/>
      <c r="U55" s="5">
        <f t="shared" si="16"/>
        <v>1948.623853211009</v>
      </c>
      <c r="V55" s="5">
        <f t="shared" si="16"/>
        <v>1363.1578947368421</v>
      </c>
      <c r="W55" s="5">
        <f t="shared" si="16"/>
        <v>884.21052631578948</v>
      </c>
      <c r="X55" s="5">
        <f t="shared" si="16"/>
        <v>975</v>
      </c>
      <c r="Y55" s="5">
        <f t="shared" si="16"/>
        <v>779.06976744186056</v>
      </c>
      <c r="Z55" s="5"/>
      <c r="AA55" s="5">
        <f t="shared" si="16"/>
        <v>1910.4347826086955</v>
      </c>
      <c r="AB55" s="5">
        <f t="shared" si="16"/>
        <v>1525.0000000000002</v>
      </c>
      <c r="AC55" s="5">
        <f t="shared" si="16"/>
        <v>991.66666666666674</v>
      </c>
      <c r="AD55" s="5">
        <f t="shared" si="16"/>
        <v>982.35294117647049</v>
      </c>
      <c r="AE55" s="5">
        <f t="shared" si="16"/>
        <v>747.36842105263156</v>
      </c>
      <c r="AF55" s="5"/>
    </row>
    <row r="56" spans="1:35" x14ac:dyDescent="0.2">
      <c r="A56" s="6">
        <v>1993</v>
      </c>
      <c r="B56" s="5">
        <f t="shared" si="10"/>
        <v>2337.1428571428573</v>
      </c>
      <c r="C56" s="5">
        <f t="shared" si="10"/>
        <v>1800</v>
      </c>
      <c r="D56" s="5">
        <f t="shared" si="10"/>
        <v>971.42857142857156</v>
      </c>
      <c r="E56" s="5">
        <f t="shared" si="10"/>
        <v>1201.25</v>
      </c>
      <c r="F56" s="5">
        <f t="shared" si="10"/>
        <v>862.34567901234573</v>
      </c>
      <c r="G56" s="5">
        <f t="shared" si="7"/>
        <v>1875.9834368530021</v>
      </c>
      <c r="H56" s="5">
        <f>G56/G53</f>
        <v>1.1214835868690365</v>
      </c>
      <c r="I56" s="5">
        <f t="shared" ref="I56:AE56" si="17">(I35/I16)*1000</f>
        <v>2896.8421052631575</v>
      </c>
      <c r="J56" s="5">
        <f t="shared" si="17"/>
        <v>1816.666666666667</v>
      </c>
      <c r="K56" s="5">
        <f t="shared" si="17"/>
        <v>1000</v>
      </c>
      <c r="L56" s="5">
        <f t="shared" si="17"/>
        <v>1479.3103448275863</v>
      </c>
      <c r="M56" s="5">
        <f t="shared" si="17"/>
        <v>824.39024390243912</v>
      </c>
      <c r="N56" s="5"/>
      <c r="O56" s="5">
        <f t="shared" si="17"/>
        <v>2683.9743589743589</v>
      </c>
      <c r="P56" s="5">
        <f t="shared" si="17"/>
        <v>2244.4444444444443</v>
      </c>
      <c r="Q56" s="5">
        <f t="shared" si="17"/>
        <v>992.85714285714289</v>
      </c>
      <c r="R56" s="5">
        <f t="shared" si="17"/>
        <v>1255.5555555555552</v>
      </c>
      <c r="S56" s="5">
        <f t="shared" si="17"/>
        <v>865.71428571428567</v>
      </c>
      <c r="T56" s="5"/>
      <c r="U56" s="5">
        <f t="shared" si="17"/>
        <v>2012.1076233183858</v>
      </c>
      <c r="V56" s="5">
        <f t="shared" si="17"/>
        <v>1748</v>
      </c>
      <c r="W56" s="5">
        <f t="shared" si="17"/>
        <v>980.7692307692306</v>
      </c>
      <c r="X56" s="5">
        <f t="shared" si="17"/>
        <v>917.64705882352951</v>
      </c>
      <c r="Y56" s="5">
        <f t="shared" si="17"/>
        <v>861.36363636363637</v>
      </c>
      <c r="Z56" s="5"/>
      <c r="AA56" s="5">
        <f t="shared" si="17"/>
        <v>2067.5</v>
      </c>
      <c r="AB56" s="5">
        <f t="shared" si="17"/>
        <v>1593.3333333333335</v>
      </c>
      <c r="AC56" s="5">
        <f t="shared" si="17"/>
        <v>990</v>
      </c>
      <c r="AD56" s="5">
        <f t="shared" si="17"/>
        <v>931.24999999999989</v>
      </c>
      <c r="AE56" s="5">
        <f t="shared" si="17"/>
        <v>879.06976744186045</v>
      </c>
      <c r="AF56" s="5"/>
    </row>
    <row r="57" spans="1:35" x14ac:dyDescent="0.2">
      <c r="A57" s="6">
        <v>1997</v>
      </c>
      <c r="B57" s="5">
        <f>AVERAGE(B56,B58)</f>
        <v>2445.0373556712702</v>
      </c>
      <c r="C57" s="5">
        <f>AVERAGE(C56,C58)</f>
        <v>2085.8490566037735</v>
      </c>
      <c r="D57" s="5">
        <f>AVERAGE(D56,D58)</f>
        <v>1017.3319327731093</v>
      </c>
      <c r="E57" s="5">
        <f>AVERAGE(E56,E58)</f>
        <v>1296.4144736842104</v>
      </c>
      <c r="F57" s="5">
        <f>AVERAGE(F56,F58)</f>
        <v>854.99636891793762</v>
      </c>
      <c r="G57" s="5">
        <f t="shared" si="7"/>
        <v>2010.0724241638063</v>
      </c>
      <c r="H57" s="5">
        <f>G57/G54</f>
        <v>1.161284030284663</v>
      </c>
      <c r="I57" s="5">
        <f>AVERAGE(I56,I58)</f>
        <v>2989.1819221967962</v>
      </c>
      <c r="J57" s="5">
        <f>AVERAGE(J56,J58)</f>
        <v>2104.761904761905</v>
      </c>
      <c r="K57" s="5">
        <f>AVERAGE(K56,K58)</f>
        <v>985.71428571428578</v>
      </c>
      <c r="L57" s="5">
        <f>AVERAGE(L56,L58)</f>
        <v>1663.8487208008901</v>
      </c>
      <c r="M57" s="5">
        <f>AVERAGE(M56,M58)</f>
        <v>837.75067750677522</v>
      </c>
      <c r="N57" s="5"/>
      <c r="O57" s="5">
        <f>AVERAGE(O56,O58)</f>
        <v>2730.3742762613729</v>
      </c>
      <c r="P57" s="5">
        <f>AVERAGE(P56,P58)</f>
        <v>2599.0079365079364</v>
      </c>
      <c r="Q57" s="5">
        <f>AVERAGE(Q56,Q58)</f>
        <v>1017.2619047619048</v>
      </c>
      <c r="R57" s="5">
        <f>AVERAGE(R56,R58)</f>
        <v>1370.9595959595958</v>
      </c>
      <c r="S57" s="5">
        <f>AVERAGE(S56,S58)</f>
        <v>854.28571428571422</v>
      </c>
      <c r="T57" s="5"/>
      <c r="U57" s="5">
        <f>AVERAGE(U56,U58)</f>
        <v>2180.1714587180163</v>
      </c>
      <c r="V57" s="5">
        <f>AVERAGE(V56,V58)</f>
        <v>1932.064516129032</v>
      </c>
      <c r="W57" s="5">
        <f>AVERAGE(W56,W58)</f>
        <v>1013.1118881118882</v>
      </c>
      <c r="X57" s="5">
        <f>AVERAGE(X56,X58)</f>
        <v>985.74660633484166</v>
      </c>
      <c r="Y57" s="5">
        <f>AVERAGE(Y56,Y58)</f>
        <v>876.23737373737367</v>
      </c>
      <c r="Z57" s="5"/>
      <c r="AA57" s="5">
        <f>AVERAGE(AA56,AA58)</f>
        <v>2180.6730769230771</v>
      </c>
      <c r="AB57" s="5">
        <f>AVERAGE(AB56,AB58)</f>
        <v>1799.4444444444443</v>
      </c>
      <c r="AC57" s="5">
        <f>AVERAGE(AC56,AC58)</f>
        <v>1039.1176470588236</v>
      </c>
      <c r="AD57" s="5">
        <f>AVERAGE(AD56,AD58)</f>
        <v>931.24999999999989</v>
      </c>
      <c r="AE57" s="5">
        <f>AVERAGE(AE56,AE58)</f>
        <v>836.704695041685</v>
      </c>
      <c r="AF57" s="5"/>
    </row>
    <row r="58" spans="1:35" x14ac:dyDescent="0.2">
      <c r="A58" s="6">
        <v>2001</v>
      </c>
      <c r="B58" s="5">
        <f t="shared" ref="B58:F59" si="18">(B37/B18)*1000</f>
        <v>2552.9318541996831</v>
      </c>
      <c r="C58" s="5">
        <f t="shared" si="18"/>
        <v>2371.6981132075471</v>
      </c>
      <c r="D58" s="5">
        <f t="shared" si="18"/>
        <v>1063.2352941176471</v>
      </c>
      <c r="E58" s="5">
        <f t="shared" si="18"/>
        <v>1391.578947368421</v>
      </c>
      <c r="F58" s="5">
        <f t="shared" si="18"/>
        <v>847.64705882352939</v>
      </c>
      <c r="G58" s="5">
        <f t="shared" si="7"/>
        <v>2066.2616822429909</v>
      </c>
      <c r="H58" s="5">
        <f>G58/G55</f>
        <v>1.1477196604079725</v>
      </c>
      <c r="I58" s="5">
        <f t="shared" ref="I58:M59" si="19">(I37/I18)*1000</f>
        <v>3081.521739130435</v>
      </c>
      <c r="J58" s="5">
        <f t="shared" si="19"/>
        <v>2392.8571428571431</v>
      </c>
      <c r="K58" s="5">
        <f t="shared" si="19"/>
        <v>971.42857142857156</v>
      </c>
      <c r="L58" s="5">
        <f t="shared" si="19"/>
        <v>1848.3870967741937</v>
      </c>
      <c r="M58" s="5">
        <f t="shared" si="19"/>
        <v>851.1111111111112</v>
      </c>
      <c r="N58" s="5"/>
      <c r="O58" s="5">
        <f t="shared" ref="O58:S59" si="20">(O37/O18)*1000</f>
        <v>2776.7741935483873</v>
      </c>
      <c r="P58" s="5">
        <f t="shared" si="20"/>
        <v>2953.5714285714289</v>
      </c>
      <c r="Q58" s="5">
        <f t="shared" si="20"/>
        <v>1041.6666666666667</v>
      </c>
      <c r="R58" s="5">
        <f t="shared" si="20"/>
        <v>1486.3636363636363</v>
      </c>
      <c r="S58" s="5">
        <f t="shared" si="20"/>
        <v>842.85714285714289</v>
      </c>
      <c r="T58" s="5"/>
      <c r="U58" s="5">
        <f t="shared" ref="U58:Y59" si="21">(U37/U18)*1000</f>
        <v>2348.2352941176468</v>
      </c>
      <c r="V58" s="5">
        <f t="shared" si="21"/>
        <v>2116.1290322580639</v>
      </c>
      <c r="W58" s="5">
        <f t="shared" si="21"/>
        <v>1045.4545454545457</v>
      </c>
      <c r="X58" s="5">
        <f t="shared" si="21"/>
        <v>1053.8461538461538</v>
      </c>
      <c r="Y58" s="5">
        <f t="shared" si="21"/>
        <v>891.11111111111109</v>
      </c>
      <c r="Z58" s="5"/>
      <c r="AA58" s="5">
        <f t="shared" ref="AA58:AE59" si="22">(AA37/AA18)*1000</f>
        <v>2293.8461538461538</v>
      </c>
      <c r="AB58" s="5">
        <f t="shared" si="22"/>
        <v>2005.5555555555554</v>
      </c>
      <c r="AC58" s="5">
        <f t="shared" si="22"/>
        <v>1088.2352941176473</v>
      </c>
      <c r="AD58" s="5">
        <f t="shared" si="22"/>
        <v>931.24999999999989</v>
      </c>
      <c r="AE58" s="5">
        <f t="shared" si="22"/>
        <v>794.33962264150944</v>
      </c>
      <c r="AF58" s="5"/>
    </row>
    <row r="59" spans="1:35" x14ac:dyDescent="0.2">
      <c r="A59" s="6">
        <v>2005</v>
      </c>
      <c r="B59" s="5" t="e">
        <f t="shared" si="18"/>
        <v>#DIV/0!</v>
      </c>
      <c r="C59" s="5" t="e">
        <f t="shared" si="18"/>
        <v>#DIV/0!</v>
      </c>
      <c r="D59" s="5" t="e">
        <f t="shared" si="18"/>
        <v>#DIV/0!</v>
      </c>
      <c r="E59" s="5" t="e">
        <f t="shared" si="18"/>
        <v>#DIV/0!</v>
      </c>
      <c r="F59" s="5" t="e">
        <f t="shared" si="18"/>
        <v>#DIV/0!</v>
      </c>
      <c r="G59" s="5" t="e">
        <f t="shared" si="7"/>
        <v>#DIV/0!</v>
      </c>
      <c r="H59" s="5" t="e">
        <f>G59/G56</f>
        <v>#DIV/0!</v>
      </c>
      <c r="I59" s="5" t="e">
        <f t="shared" si="19"/>
        <v>#DIV/0!</v>
      </c>
      <c r="J59" s="5" t="e">
        <f t="shared" si="19"/>
        <v>#DIV/0!</v>
      </c>
      <c r="K59" s="5" t="e">
        <f t="shared" si="19"/>
        <v>#DIV/0!</v>
      </c>
      <c r="L59" s="5" t="e">
        <f t="shared" si="19"/>
        <v>#DIV/0!</v>
      </c>
      <c r="M59" s="5" t="e">
        <f t="shared" si="19"/>
        <v>#DIV/0!</v>
      </c>
      <c r="N59" s="5"/>
      <c r="O59" s="5" t="e">
        <f t="shared" si="20"/>
        <v>#DIV/0!</v>
      </c>
      <c r="P59" s="5" t="e">
        <f t="shared" si="20"/>
        <v>#DIV/0!</v>
      </c>
      <c r="Q59" s="5" t="e">
        <f t="shared" si="20"/>
        <v>#DIV/0!</v>
      </c>
      <c r="R59" s="5" t="e">
        <f t="shared" si="20"/>
        <v>#DIV/0!</v>
      </c>
      <c r="S59" s="5" t="e">
        <f t="shared" si="20"/>
        <v>#DIV/0!</v>
      </c>
      <c r="T59" s="5"/>
      <c r="U59" s="5" t="e">
        <f t="shared" si="21"/>
        <v>#DIV/0!</v>
      </c>
      <c r="V59" s="5" t="e">
        <f t="shared" si="21"/>
        <v>#DIV/0!</v>
      </c>
      <c r="W59" s="5" t="e">
        <f t="shared" si="21"/>
        <v>#DIV/0!</v>
      </c>
      <c r="X59" s="5" t="e">
        <f t="shared" si="21"/>
        <v>#DIV/0!</v>
      </c>
      <c r="Y59" s="5" t="e">
        <f t="shared" si="21"/>
        <v>#DIV/0!</v>
      </c>
      <c r="Z59" s="5"/>
      <c r="AA59" s="5" t="e">
        <f t="shared" si="22"/>
        <v>#DIV/0!</v>
      </c>
      <c r="AB59" s="5" t="e">
        <f t="shared" si="22"/>
        <v>#DIV/0!</v>
      </c>
      <c r="AC59" s="5" t="e">
        <f t="shared" si="22"/>
        <v>#DIV/0!</v>
      </c>
      <c r="AD59" s="5" t="e">
        <f t="shared" si="22"/>
        <v>#DIV/0!</v>
      </c>
      <c r="AE59" s="5" t="e">
        <f t="shared" si="22"/>
        <v>#DIV/0!</v>
      </c>
      <c r="AF59" s="5"/>
    </row>
    <row r="60" spans="1:35" x14ac:dyDescent="0.2">
      <c r="B60" s="3"/>
    </row>
    <row r="61" spans="1:35" x14ac:dyDescent="0.2">
      <c r="A61" s="19" t="s">
        <v>30</v>
      </c>
      <c r="B61" s="19"/>
      <c r="C61" s="19"/>
      <c r="D61" s="19"/>
      <c r="E61" s="19"/>
      <c r="F61" s="19"/>
      <c r="G61" s="19"/>
      <c r="H61" s="19"/>
      <c r="I61" s="19" t="str">
        <f>A61</f>
        <v>Site Energy Consumption (Trillion Btu)</v>
      </c>
      <c r="J61" s="19"/>
      <c r="K61" s="19"/>
      <c r="L61" s="19"/>
      <c r="M61" s="19"/>
      <c r="N61" s="19"/>
      <c r="O61" s="19" t="str">
        <f>A61</f>
        <v>Site Energy Consumption (Trillion Btu)</v>
      </c>
      <c r="P61" s="19"/>
      <c r="Q61" s="19"/>
      <c r="R61" s="19"/>
      <c r="S61" s="19"/>
      <c r="T61" s="19"/>
      <c r="U61" s="19" t="str">
        <f>A61</f>
        <v>Site Energy Consumption (Trillion Btu)</v>
      </c>
      <c r="V61" s="19"/>
      <c r="W61" s="19"/>
      <c r="X61" s="19"/>
      <c r="Y61" s="19"/>
      <c r="Z61" s="19"/>
      <c r="AA61" s="19" t="str">
        <f>A61</f>
        <v>Site Energy Consumption (Trillion Btu)</v>
      </c>
      <c r="AB61" s="19"/>
      <c r="AC61" s="19"/>
      <c r="AD61" s="19"/>
      <c r="AE61" s="19"/>
    </row>
    <row r="62" spans="1:35" x14ac:dyDescent="0.2">
      <c r="B62" s="3"/>
    </row>
    <row r="63" spans="1:35" ht="13.5" thickBot="1" x14ac:dyDescent="0.25">
      <c r="B63" s="865" t="s">
        <v>50</v>
      </c>
      <c r="C63" s="865"/>
      <c r="D63" s="865"/>
      <c r="E63" s="865"/>
      <c r="F63" s="865"/>
      <c r="G63" s="35"/>
      <c r="H63" s="10"/>
      <c r="I63" s="866" t="s">
        <v>22</v>
      </c>
      <c r="J63" s="866"/>
      <c r="K63" s="866"/>
      <c r="L63" s="866"/>
      <c r="M63" s="866"/>
      <c r="N63" s="27"/>
      <c r="O63" s="867" t="s">
        <v>23</v>
      </c>
      <c r="P63" s="867"/>
      <c r="Q63" s="867"/>
      <c r="R63" s="867"/>
      <c r="S63" s="867"/>
      <c r="T63" s="31"/>
      <c r="U63" s="868" t="s">
        <v>24</v>
      </c>
      <c r="V63" s="868"/>
      <c r="W63" s="868"/>
      <c r="X63" s="868"/>
      <c r="Y63" s="868"/>
      <c r="Z63" s="29"/>
      <c r="AA63" s="864" t="s">
        <v>25</v>
      </c>
      <c r="AB63" s="864"/>
      <c r="AC63" s="864"/>
      <c r="AD63" s="864"/>
      <c r="AE63" s="864"/>
      <c r="AF63" s="34"/>
      <c r="AH63" t="s">
        <v>59</v>
      </c>
      <c r="AI63" t="s">
        <v>60</v>
      </c>
    </row>
    <row r="64" spans="1:35" x14ac:dyDescent="0.2">
      <c r="B64" s="7" t="s">
        <v>17</v>
      </c>
      <c r="C64" s="7" t="s">
        <v>18</v>
      </c>
      <c r="D64" s="33" t="s">
        <v>19</v>
      </c>
      <c r="E64" s="7" t="s">
        <v>20</v>
      </c>
      <c r="F64" s="7" t="s">
        <v>21</v>
      </c>
      <c r="G64" s="7" t="s">
        <v>32</v>
      </c>
      <c r="H64" s="7"/>
      <c r="I64" s="7" t="s">
        <v>17</v>
      </c>
      <c r="J64" s="7" t="s">
        <v>18</v>
      </c>
      <c r="K64" s="7" t="s">
        <v>19</v>
      </c>
      <c r="L64" s="7" t="s">
        <v>20</v>
      </c>
      <c r="M64" s="7" t="s">
        <v>21</v>
      </c>
      <c r="N64" s="7" t="s">
        <v>32</v>
      </c>
      <c r="O64" s="7" t="s">
        <v>17</v>
      </c>
      <c r="P64" s="7" t="s">
        <v>18</v>
      </c>
      <c r="Q64" s="7" t="s">
        <v>19</v>
      </c>
      <c r="R64" s="7" t="s">
        <v>20</v>
      </c>
      <c r="S64" s="7" t="s">
        <v>21</v>
      </c>
      <c r="T64" s="7" t="s">
        <v>32</v>
      </c>
      <c r="U64" s="7" t="s">
        <v>17</v>
      </c>
      <c r="V64" s="7" t="s">
        <v>18</v>
      </c>
      <c r="W64" s="7" t="s">
        <v>19</v>
      </c>
      <c r="X64" s="7" t="s">
        <v>20</v>
      </c>
      <c r="Y64" s="7" t="s">
        <v>21</v>
      </c>
      <c r="Z64" s="7" t="s">
        <v>32</v>
      </c>
      <c r="AA64" s="7" t="s">
        <v>17</v>
      </c>
      <c r="AB64" s="7" t="s">
        <v>18</v>
      </c>
      <c r="AC64" s="7" t="s">
        <v>19</v>
      </c>
      <c r="AD64" s="7" t="s">
        <v>20</v>
      </c>
      <c r="AE64" s="7" t="s">
        <v>21</v>
      </c>
      <c r="AF64" s="26" t="s">
        <v>32</v>
      </c>
    </row>
    <row r="65" spans="1:35" x14ac:dyDescent="0.2">
      <c r="A65" s="6">
        <v>1978</v>
      </c>
      <c r="B65" s="5">
        <v>7476.36</v>
      </c>
      <c r="C65" s="5">
        <v>435.43</v>
      </c>
      <c r="D65" s="5">
        <v>452.69</v>
      </c>
      <c r="E65" s="5">
        <v>1447.66</v>
      </c>
      <c r="F65" s="5">
        <v>750.57</v>
      </c>
      <c r="G65" s="5">
        <f t="shared" ref="G65:G75" si="23">SUM(B65:F65)</f>
        <v>10562.71</v>
      </c>
      <c r="H65" s="5"/>
      <c r="I65" s="5">
        <v>1540.35</v>
      </c>
      <c r="J65" s="5">
        <v>234.6</v>
      </c>
      <c r="K65" s="5">
        <v>40.83</v>
      </c>
      <c r="L65" s="5">
        <v>680.52</v>
      </c>
      <c r="M65" s="5">
        <v>390.76</v>
      </c>
      <c r="N65" s="5">
        <f>SUM(I65:M65)</f>
        <v>2887.0599999999995</v>
      </c>
      <c r="O65" s="5">
        <v>2960.38</v>
      </c>
      <c r="P65" s="5">
        <v>105.21</v>
      </c>
      <c r="Q65" s="5">
        <v>127.08</v>
      </c>
      <c r="R65" s="5">
        <v>443.87</v>
      </c>
      <c r="S65" s="5">
        <v>65.849999999999994</v>
      </c>
      <c r="T65" s="5">
        <f>SUM(O65:S65)</f>
        <v>3702.39</v>
      </c>
      <c r="U65" s="5">
        <v>1918.06</v>
      </c>
      <c r="V65" s="5">
        <v>46.55</v>
      </c>
      <c r="W65" s="5">
        <v>222.64</v>
      </c>
      <c r="X65" s="5">
        <v>144.58000000000001</v>
      </c>
      <c r="Y65" s="5">
        <v>101.45</v>
      </c>
      <c r="Z65" s="5">
        <f>SUM(U65:Y65)</f>
        <v>2433.2799999999997</v>
      </c>
      <c r="AA65" s="5">
        <v>1057.57</v>
      </c>
      <c r="AB65" s="5">
        <v>49.06</v>
      </c>
      <c r="AC65" s="5">
        <v>62.13</v>
      </c>
      <c r="AD65" s="5">
        <v>178.7</v>
      </c>
      <c r="AE65" s="5">
        <v>192.51</v>
      </c>
      <c r="AF65" s="5">
        <f>SUM(AA65:AE65)</f>
        <v>1539.97</v>
      </c>
      <c r="AH65" s="9">
        <f>G65</f>
        <v>10562.71</v>
      </c>
      <c r="AI65" s="9">
        <f>N65+T65+Z65+AF65</f>
        <v>10562.699999999999</v>
      </c>
    </row>
    <row r="66" spans="1:35" x14ac:dyDescent="0.2">
      <c r="A66" s="6">
        <v>1979</v>
      </c>
      <c r="B66" s="5">
        <v>6915.99</v>
      </c>
      <c r="C66" s="5">
        <v>448.93</v>
      </c>
      <c r="D66" s="5">
        <v>350.18</v>
      </c>
      <c r="E66" s="5">
        <v>1211.3699999999999</v>
      </c>
      <c r="F66" s="5">
        <v>818.37</v>
      </c>
      <c r="G66" s="5">
        <f t="shared" si="23"/>
        <v>9744.840000000002</v>
      </c>
      <c r="H66" s="5"/>
      <c r="I66" s="5">
        <v>1369.23</v>
      </c>
      <c r="J66" s="5">
        <v>161.79</v>
      </c>
      <c r="K66" s="5">
        <v>17.149999999999999</v>
      </c>
      <c r="L66" s="5">
        <v>534.30999999999995</v>
      </c>
      <c r="M66" s="5">
        <v>414.98</v>
      </c>
      <c r="N66" s="5">
        <f t="shared" ref="N66:N75" si="24">SUM(I66:M66)</f>
        <v>2497.46</v>
      </c>
      <c r="O66" s="5">
        <v>2750.6</v>
      </c>
      <c r="P66" s="5">
        <v>121.5</v>
      </c>
      <c r="Q66" s="5">
        <v>88.98</v>
      </c>
      <c r="R66" s="5">
        <v>424.43</v>
      </c>
      <c r="S66" s="5">
        <v>93.78</v>
      </c>
      <c r="T66" s="5">
        <f t="shared" ref="T66:T75" si="25">SUM(O66:S66)</f>
        <v>3479.29</v>
      </c>
      <c r="U66" s="5">
        <v>1803.27</v>
      </c>
      <c r="V66" s="5">
        <v>104.11</v>
      </c>
      <c r="W66" s="5">
        <v>166.42</v>
      </c>
      <c r="X66" s="5">
        <v>105.81</v>
      </c>
      <c r="Y66" s="5">
        <v>119.41</v>
      </c>
      <c r="Z66" s="5">
        <f t="shared" ref="Z66:Z75" si="26">SUM(U66:Y66)</f>
        <v>2299.0199999999995</v>
      </c>
      <c r="AA66" s="5">
        <v>992.89</v>
      </c>
      <c r="AB66" s="5">
        <v>61.53</v>
      </c>
      <c r="AC66" s="5">
        <v>77.63</v>
      </c>
      <c r="AD66" s="5">
        <v>146.82</v>
      </c>
      <c r="AE66" s="5">
        <v>190.21</v>
      </c>
      <c r="AF66" s="5">
        <f t="shared" ref="AF66:AF75" si="27">SUM(AA66:AE66)</f>
        <v>1469.0800000000002</v>
      </c>
      <c r="AH66" s="9">
        <f t="shared" ref="AH66:AH75" si="28">G66</f>
        <v>9744.840000000002</v>
      </c>
      <c r="AI66" s="9">
        <f t="shared" ref="AI66:AI75" si="29">N66+T66+Z66+AF66</f>
        <v>9744.85</v>
      </c>
    </row>
    <row r="67" spans="1:35" x14ac:dyDescent="0.2">
      <c r="A67" s="6">
        <v>1980</v>
      </c>
      <c r="B67" s="5">
        <v>6611.81</v>
      </c>
      <c r="C67" s="5">
        <v>390.64</v>
      </c>
      <c r="D67" s="5">
        <v>390.84</v>
      </c>
      <c r="E67" s="5">
        <v>1093.06</v>
      </c>
      <c r="F67" s="5">
        <v>834.3</v>
      </c>
      <c r="G67" s="5">
        <f t="shared" si="23"/>
        <v>9320.65</v>
      </c>
      <c r="H67" s="5"/>
      <c r="I67" s="5">
        <v>1301.6300000000001</v>
      </c>
      <c r="J67" s="5">
        <v>217.99</v>
      </c>
      <c r="K67" s="5">
        <v>49.04</v>
      </c>
      <c r="L67" s="5">
        <v>467.78</v>
      </c>
      <c r="M67" s="5">
        <v>396.19</v>
      </c>
      <c r="N67" s="5">
        <f t="shared" si="24"/>
        <v>2432.63</v>
      </c>
      <c r="O67" s="5">
        <v>2311.2600000000002</v>
      </c>
      <c r="P67" s="5">
        <v>29.25</v>
      </c>
      <c r="Q67" s="5">
        <v>66.319999999999993</v>
      </c>
      <c r="R67" s="5">
        <v>360.68</v>
      </c>
      <c r="S67" s="5">
        <v>155.82</v>
      </c>
      <c r="T67" s="5">
        <f t="shared" si="25"/>
        <v>2923.3300000000004</v>
      </c>
      <c r="U67" s="5">
        <v>2023.46</v>
      </c>
      <c r="V67" s="5">
        <v>70.89</v>
      </c>
      <c r="W67" s="5">
        <v>187.69</v>
      </c>
      <c r="X67" s="5">
        <v>143.27000000000001</v>
      </c>
      <c r="Y67" s="5">
        <v>162.28</v>
      </c>
      <c r="Z67" s="5">
        <f t="shared" si="26"/>
        <v>2587.59</v>
      </c>
      <c r="AA67" s="5">
        <v>975.46</v>
      </c>
      <c r="AB67" s="5">
        <v>72.52</v>
      </c>
      <c r="AC67" s="5">
        <v>87.8</v>
      </c>
      <c r="AD67" s="5">
        <v>121.33</v>
      </c>
      <c r="AE67" s="5">
        <v>120.01</v>
      </c>
      <c r="AF67" s="5">
        <f t="shared" si="27"/>
        <v>1377.12</v>
      </c>
      <c r="AH67" s="9">
        <f t="shared" si="28"/>
        <v>9320.65</v>
      </c>
      <c r="AI67" s="9">
        <f t="shared" si="29"/>
        <v>9320.6700000000019</v>
      </c>
    </row>
    <row r="68" spans="1:35" x14ac:dyDescent="0.2">
      <c r="A68" s="6">
        <v>1981</v>
      </c>
      <c r="B68" s="5">
        <v>6923.91</v>
      </c>
      <c r="C68" s="5">
        <v>321.8</v>
      </c>
      <c r="D68" s="5">
        <v>336.42</v>
      </c>
      <c r="E68" s="5">
        <v>1008.39</v>
      </c>
      <c r="F68" s="5">
        <v>923.03</v>
      </c>
      <c r="G68" s="5">
        <f t="shared" si="23"/>
        <v>9513.5500000000011</v>
      </c>
      <c r="H68" s="5"/>
      <c r="I68" s="5">
        <v>1368.85</v>
      </c>
      <c r="J68" s="5">
        <v>169.88</v>
      </c>
      <c r="K68" s="5">
        <v>43.48</v>
      </c>
      <c r="L68" s="5">
        <v>476.82</v>
      </c>
      <c r="M68" s="5">
        <v>408.71</v>
      </c>
      <c r="N68" s="5">
        <f t="shared" si="24"/>
        <v>2467.7400000000002</v>
      </c>
      <c r="O68" s="5">
        <v>2495.29</v>
      </c>
      <c r="P68" s="5">
        <v>38.53</v>
      </c>
      <c r="Q68" s="5">
        <v>87.32</v>
      </c>
      <c r="R68" s="5">
        <v>307.86</v>
      </c>
      <c r="S68" s="5">
        <v>186.25</v>
      </c>
      <c r="T68" s="5">
        <f t="shared" si="25"/>
        <v>3115.2500000000005</v>
      </c>
      <c r="U68" s="5">
        <v>1953.89</v>
      </c>
      <c r="V68" s="5">
        <v>52.47</v>
      </c>
      <c r="W68" s="5">
        <v>136.54</v>
      </c>
      <c r="X68" s="5">
        <v>127.95</v>
      </c>
      <c r="Y68" s="5">
        <v>192.18</v>
      </c>
      <c r="Z68" s="5">
        <f t="shared" si="26"/>
        <v>2463.0299999999997</v>
      </c>
      <c r="AA68" s="5">
        <v>1105.8800000000001</v>
      </c>
      <c r="AB68" s="5">
        <v>60.92</v>
      </c>
      <c r="AC68" s="5">
        <v>69.08</v>
      </c>
      <c r="AD68" s="5">
        <v>95.76</v>
      </c>
      <c r="AE68" s="5">
        <v>135.88999999999999</v>
      </c>
      <c r="AF68" s="5">
        <f t="shared" si="27"/>
        <v>1467.5300000000002</v>
      </c>
      <c r="AH68" s="9">
        <f t="shared" si="28"/>
        <v>9513.5500000000011</v>
      </c>
      <c r="AI68" s="9">
        <f t="shared" si="29"/>
        <v>9513.5500000000011</v>
      </c>
    </row>
    <row r="69" spans="1:35" x14ac:dyDescent="0.2">
      <c r="A69" s="6">
        <v>1982</v>
      </c>
      <c r="B69" s="5">
        <v>6037.45</v>
      </c>
      <c r="C69" s="5">
        <v>432.73</v>
      </c>
      <c r="D69" s="5">
        <v>268.86</v>
      </c>
      <c r="E69" s="5">
        <v>997.28</v>
      </c>
      <c r="F69" s="5">
        <v>888.45</v>
      </c>
      <c r="G69" s="5">
        <f t="shared" si="23"/>
        <v>8624.77</v>
      </c>
      <c r="H69" s="5"/>
      <c r="I69" s="5">
        <v>1169.46</v>
      </c>
      <c r="J69" s="5">
        <v>254.37</v>
      </c>
      <c r="K69" s="5">
        <v>35.32</v>
      </c>
      <c r="L69" s="5">
        <v>394.21</v>
      </c>
      <c r="M69" s="5">
        <v>330.93</v>
      </c>
      <c r="N69" s="5">
        <f t="shared" si="24"/>
        <v>2184.29</v>
      </c>
      <c r="O69" s="5">
        <v>1943.75</v>
      </c>
      <c r="P69" s="5">
        <v>61.49</v>
      </c>
      <c r="Q69" s="5">
        <v>60.87</v>
      </c>
      <c r="R69" s="5">
        <v>306.97000000000003</v>
      </c>
      <c r="S69" s="5">
        <v>223.53</v>
      </c>
      <c r="T69" s="5">
        <f t="shared" si="25"/>
        <v>2596.61</v>
      </c>
      <c r="U69" s="5">
        <v>1952.51</v>
      </c>
      <c r="V69" s="5">
        <v>42.76</v>
      </c>
      <c r="W69" s="5">
        <v>103.52</v>
      </c>
      <c r="X69" s="5">
        <v>179.44</v>
      </c>
      <c r="Y69" s="5">
        <v>186.06</v>
      </c>
      <c r="Z69" s="5">
        <f t="shared" si="26"/>
        <v>2464.29</v>
      </c>
      <c r="AA69" s="5">
        <v>971.73</v>
      </c>
      <c r="AB69" s="5">
        <v>74.11</v>
      </c>
      <c r="AC69" s="5">
        <v>69.14</v>
      </c>
      <c r="AD69" s="5">
        <v>116.65</v>
      </c>
      <c r="AE69" s="5">
        <v>147.94</v>
      </c>
      <c r="AF69" s="5">
        <f t="shared" si="27"/>
        <v>1379.5700000000002</v>
      </c>
      <c r="AH69" s="9">
        <f t="shared" si="28"/>
        <v>8624.77</v>
      </c>
      <c r="AI69" s="9">
        <f t="shared" si="29"/>
        <v>8624.76</v>
      </c>
    </row>
    <row r="70" spans="1:35" x14ac:dyDescent="0.2">
      <c r="A70" s="6">
        <v>1984</v>
      </c>
      <c r="B70" s="5">
        <v>6270.15</v>
      </c>
      <c r="C70" s="5">
        <v>453.56</v>
      </c>
      <c r="D70" s="5">
        <v>373.51</v>
      </c>
      <c r="E70" s="5">
        <v>972.03</v>
      </c>
      <c r="F70" s="5">
        <v>968.8</v>
      </c>
      <c r="G70" s="5">
        <f t="shared" si="23"/>
        <v>9038.0499999999993</v>
      </c>
      <c r="H70" s="5"/>
      <c r="I70" s="5">
        <v>1305.96</v>
      </c>
      <c r="J70" s="5">
        <v>227.83</v>
      </c>
      <c r="K70" s="5">
        <v>62.08</v>
      </c>
      <c r="L70" s="5">
        <v>377.43</v>
      </c>
      <c r="M70" s="5">
        <v>318.24</v>
      </c>
      <c r="N70" s="5">
        <f t="shared" si="24"/>
        <v>2291.54</v>
      </c>
      <c r="O70" s="5">
        <v>1963.28</v>
      </c>
      <c r="P70" s="5">
        <v>108.45</v>
      </c>
      <c r="Q70" s="5">
        <v>106.99</v>
      </c>
      <c r="R70" s="5">
        <v>345.45</v>
      </c>
      <c r="S70" s="5">
        <v>273.10000000000002</v>
      </c>
      <c r="T70" s="5">
        <f t="shared" si="25"/>
        <v>2797.2699999999995</v>
      </c>
      <c r="U70" s="5">
        <v>1977.76</v>
      </c>
      <c r="V70" s="5">
        <v>92.59</v>
      </c>
      <c r="W70" s="5">
        <v>123.95</v>
      </c>
      <c r="X70" s="5">
        <v>111.33</v>
      </c>
      <c r="Y70" s="5">
        <v>190.84</v>
      </c>
      <c r="Z70" s="5">
        <f t="shared" si="26"/>
        <v>2496.4699999999998</v>
      </c>
      <c r="AA70" s="5">
        <v>1023.15</v>
      </c>
      <c r="AB70" s="5">
        <v>24.69</v>
      </c>
      <c r="AC70" s="5">
        <v>80.48</v>
      </c>
      <c r="AD70" s="5">
        <v>137.81</v>
      </c>
      <c r="AE70" s="5">
        <v>186.61</v>
      </c>
      <c r="AF70" s="5">
        <f t="shared" si="27"/>
        <v>1452.7399999999998</v>
      </c>
      <c r="AH70" s="9">
        <f t="shared" si="28"/>
        <v>9038.0499999999993</v>
      </c>
      <c r="AI70" s="9">
        <f t="shared" si="29"/>
        <v>9038.0199999999986</v>
      </c>
    </row>
    <row r="71" spans="1:35" x14ac:dyDescent="0.2">
      <c r="A71" s="6">
        <v>1987</v>
      </c>
      <c r="B71" s="5">
        <v>6315.37</v>
      </c>
      <c r="C71" s="5">
        <v>525.6</v>
      </c>
      <c r="D71" s="5">
        <v>391.12</v>
      </c>
      <c r="E71" s="5">
        <v>938.78</v>
      </c>
      <c r="F71" s="5">
        <v>957.03</v>
      </c>
      <c r="G71" s="5">
        <f t="shared" si="23"/>
        <v>9127.9</v>
      </c>
      <c r="H71" s="5"/>
      <c r="I71" s="5">
        <v>1367.27</v>
      </c>
      <c r="J71" s="5">
        <v>241.43</v>
      </c>
      <c r="K71" s="5">
        <v>61.92</v>
      </c>
      <c r="L71" s="5">
        <v>371.89</v>
      </c>
      <c r="M71" s="5">
        <v>327.68</v>
      </c>
      <c r="N71" s="5">
        <f t="shared" si="24"/>
        <v>2370.19</v>
      </c>
      <c r="O71" s="5">
        <v>1987.84</v>
      </c>
      <c r="P71" s="5">
        <v>116.17</v>
      </c>
      <c r="Q71" s="5">
        <v>111.15</v>
      </c>
      <c r="R71" s="5">
        <v>299.86</v>
      </c>
      <c r="S71" s="5">
        <v>212.53</v>
      </c>
      <c r="T71" s="5">
        <f t="shared" si="25"/>
        <v>2727.55</v>
      </c>
      <c r="U71" s="5">
        <v>1996.88</v>
      </c>
      <c r="V71" s="5">
        <v>94.56</v>
      </c>
      <c r="W71" s="5">
        <v>141.18</v>
      </c>
      <c r="X71" s="5">
        <v>141.71</v>
      </c>
      <c r="Y71" s="5">
        <v>231.31</v>
      </c>
      <c r="Z71" s="5">
        <f t="shared" si="26"/>
        <v>2605.64</v>
      </c>
      <c r="AA71" s="5">
        <v>963.39</v>
      </c>
      <c r="AB71" s="5">
        <v>73.45</v>
      </c>
      <c r="AC71" s="5">
        <v>76.87</v>
      </c>
      <c r="AD71" s="5">
        <v>125.32</v>
      </c>
      <c r="AE71" s="5">
        <v>185.52</v>
      </c>
      <c r="AF71" s="5">
        <f t="shared" si="27"/>
        <v>1424.55</v>
      </c>
      <c r="AH71" s="9">
        <f t="shared" si="28"/>
        <v>9127.9</v>
      </c>
      <c r="AI71" s="9">
        <f t="shared" si="29"/>
        <v>9127.9299999999985</v>
      </c>
    </row>
    <row r="72" spans="1:35" x14ac:dyDescent="0.2">
      <c r="A72" s="6">
        <v>1990</v>
      </c>
      <c r="B72" s="5">
        <v>6613.47</v>
      </c>
      <c r="C72" s="5">
        <v>523.76</v>
      </c>
      <c r="D72" s="5">
        <v>406.77</v>
      </c>
      <c r="E72" s="5">
        <v>944.79</v>
      </c>
      <c r="F72" s="5">
        <v>728.76</v>
      </c>
      <c r="G72" s="5">
        <f t="shared" si="23"/>
        <v>9217.5500000000011</v>
      </c>
      <c r="H72" s="5"/>
      <c r="I72" s="5">
        <v>1397.81</v>
      </c>
      <c r="J72" s="5">
        <v>234.78</v>
      </c>
      <c r="K72" s="5">
        <v>43.87</v>
      </c>
      <c r="L72" s="5">
        <v>404.6</v>
      </c>
      <c r="M72" s="5">
        <v>217.05</v>
      </c>
      <c r="N72" s="5">
        <f t="shared" si="24"/>
        <v>2298.11</v>
      </c>
      <c r="O72" s="5">
        <v>2106.44</v>
      </c>
      <c r="P72" s="5">
        <v>77.48</v>
      </c>
      <c r="Q72" s="5">
        <v>155.43</v>
      </c>
      <c r="R72" s="5">
        <v>302.72000000000003</v>
      </c>
      <c r="S72" s="5">
        <v>164.84</v>
      </c>
      <c r="T72" s="5">
        <f t="shared" si="25"/>
        <v>2806.91</v>
      </c>
      <c r="U72" s="5">
        <v>2058.86</v>
      </c>
      <c r="V72" s="5">
        <v>109.12</v>
      </c>
      <c r="W72" s="5">
        <v>116.13</v>
      </c>
      <c r="X72" s="5">
        <v>134.08000000000001</v>
      </c>
      <c r="Y72" s="5">
        <v>184.09</v>
      </c>
      <c r="Z72" s="5">
        <f t="shared" si="26"/>
        <v>2602.2800000000002</v>
      </c>
      <c r="AA72" s="5">
        <v>1050.3599999999999</v>
      </c>
      <c r="AB72" s="5">
        <v>102.38</v>
      </c>
      <c r="AC72" s="5">
        <v>91.34</v>
      </c>
      <c r="AD72" s="5">
        <v>103.39</v>
      </c>
      <c r="AE72" s="5">
        <v>162.78</v>
      </c>
      <c r="AF72" s="5">
        <f t="shared" si="27"/>
        <v>1510.2499999999998</v>
      </c>
      <c r="AH72" s="9">
        <f t="shared" si="28"/>
        <v>9217.5500000000011</v>
      </c>
      <c r="AI72" s="9">
        <f t="shared" si="29"/>
        <v>9217.5500000000011</v>
      </c>
    </row>
    <row r="73" spans="1:35" x14ac:dyDescent="0.2">
      <c r="A73" s="6">
        <v>1993</v>
      </c>
      <c r="B73" s="5">
        <v>7213.94</v>
      </c>
      <c r="C73" s="5">
        <v>703.16</v>
      </c>
      <c r="D73" s="5">
        <v>456.51</v>
      </c>
      <c r="E73" s="5">
        <v>797.92</v>
      </c>
      <c r="F73" s="5">
        <v>834.87</v>
      </c>
      <c r="G73" s="5">
        <f t="shared" si="23"/>
        <v>10006.4</v>
      </c>
      <c r="H73" s="5"/>
      <c r="I73" s="5">
        <v>1456.59</v>
      </c>
      <c r="J73" s="5">
        <v>257.43</v>
      </c>
      <c r="K73" s="5">
        <v>47.34</v>
      </c>
      <c r="L73" s="5">
        <v>359.02</v>
      </c>
      <c r="M73" s="5">
        <v>262.99</v>
      </c>
      <c r="N73" s="5">
        <f t="shared" si="24"/>
        <v>2383.37</v>
      </c>
      <c r="O73" s="5">
        <v>2364.42</v>
      </c>
      <c r="P73" s="5">
        <v>123.41</v>
      </c>
      <c r="Q73" s="5">
        <v>148.97</v>
      </c>
      <c r="R73" s="5">
        <v>261.95999999999998</v>
      </c>
      <c r="S73" s="5">
        <v>230.66</v>
      </c>
      <c r="T73" s="5">
        <f t="shared" si="25"/>
        <v>3129.4199999999996</v>
      </c>
      <c r="U73" s="5">
        <v>2276.08</v>
      </c>
      <c r="V73" s="5">
        <v>221.37</v>
      </c>
      <c r="W73" s="5">
        <v>179.66</v>
      </c>
      <c r="X73" s="5">
        <v>84.46</v>
      </c>
      <c r="Y73" s="5">
        <v>184.11</v>
      </c>
      <c r="Z73" s="5">
        <f t="shared" si="26"/>
        <v>2945.68</v>
      </c>
      <c r="AA73" s="5">
        <v>1116.8499999999999</v>
      </c>
      <c r="AB73" s="5">
        <v>100.96</v>
      </c>
      <c r="AC73" s="5">
        <v>80.55</v>
      </c>
      <c r="AD73" s="5">
        <v>92.49</v>
      </c>
      <c r="AE73" s="5">
        <v>157.11000000000001</v>
      </c>
      <c r="AF73" s="5">
        <f t="shared" si="27"/>
        <v>1547.96</v>
      </c>
      <c r="AH73" s="9">
        <f t="shared" si="28"/>
        <v>10006.4</v>
      </c>
      <c r="AI73" s="9">
        <f t="shared" si="29"/>
        <v>10006.43</v>
      </c>
    </row>
    <row r="74" spans="1:35" x14ac:dyDescent="0.2">
      <c r="A74" s="6">
        <v>1997</v>
      </c>
      <c r="B74" s="5">
        <v>7520.36</v>
      </c>
      <c r="C74" s="5">
        <v>939.15</v>
      </c>
      <c r="D74" s="5">
        <v>502.16</v>
      </c>
      <c r="E74" s="5">
        <v>514.77</v>
      </c>
      <c r="F74" s="5">
        <v>768.69</v>
      </c>
      <c r="G74" s="5">
        <f t="shared" si="23"/>
        <v>10245.130000000001</v>
      </c>
      <c r="H74" s="5"/>
      <c r="I74" s="5">
        <v>1526.23</v>
      </c>
      <c r="J74" s="5">
        <v>374.87</v>
      </c>
      <c r="K74" s="5">
        <v>43.24</v>
      </c>
      <c r="L74" s="5">
        <v>183.23</v>
      </c>
      <c r="M74" s="5">
        <v>251.68</v>
      </c>
      <c r="N74" s="5">
        <f t="shared" si="24"/>
        <v>2379.2499999999995</v>
      </c>
      <c r="O74" s="5">
        <v>2496.91</v>
      </c>
      <c r="P74" s="5">
        <v>231.29</v>
      </c>
      <c r="Q74" s="5">
        <v>123.37</v>
      </c>
      <c r="R74" s="5">
        <v>209.19</v>
      </c>
      <c r="S74" s="5">
        <v>163.35</v>
      </c>
      <c r="T74" s="5">
        <f t="shared" si="25"/>
        <v>3224.1099999999997</v>
      </c>
      <c r="U74" s="5">
        <v>2335.23</v>
      </c>
      <c r="V74" s="5">
        <v>188.29</v>
      </c>
      <c r="W74" s="5">
        <v>206.97</v>
      </c>
      <c r="X74" s="5">
        <v>80.819999999999993</v>
      </c>
      <c r="Y74" s="5">
        <v>197.77</v>
      </c>
      <c r="Z74" s="5">
        <f t="shared" si="26"/>
        <v>3009.08</v>
      </c>
      <c r="AA74" s="5">
        <v>1161.98</v>
      </c>
      <c r="AB74" s="5">
        <v>144.69999999999999</v>
      </c>
      <c r="AC74" s="5">
        <v>128.57</v>
      </c>
      <c r="AD74" s="5">
        <v>41.53</v>
      </c>
      <c r="AE74" s="5">
        <v>155.88</v>
      </c>
      <c r="AF74" s="5">
        <f t="shared" si="27"/>
        <v>1632.6599999999999</v>
      </c>
      <c r="AH74" s="9">
        <f t="shared" si="28"/>
        <v>10245.130000000001</v>
      </c>
      <c r="AI74" s="9">
        <f t="shared" si="29"/>
        <v>10245.099999999999</v>
      </c>
    </row>
    <row r="75" spans="1:35" x14ac:dyDescent="0.2">
      <c r="A75" s="6">
        <v>2001</v>
      </c>
      <c r="B75" s="5">
        <v>6845.24</v>
      </c>
      <c r="C75" s="5">
        <v>1063.42</v>
      </c>
      <c r="D75" s="5">
        <v>516.80999999999995</v>
      </c>
      <c r="E75" s="5">
        <v>741.23</v>
      </c>
      <c r="F75" s="5">
        <v>697.93</v>
      </c>
      <c r="G75" s="5">
        <f t="shared" si="23"/>
        <v>9864.6299999999992</v>
      </c>
      <c r="H75" s="5"/>
      <c r="I75" s="5">
        <v>1239.2</v>
      </c>
      <c r="J75" s="5">
        <v>321.23</v>
      </c>
      <c r="K75" s="5">
        <v>58.08</v>
      </c>
      <c r="L75" s="5">
        <v>314.88</v>
      </c>
      <c r="M75" s="5">
        <v>225.01</v>
      </c>
      <c r="N75" s="5">
        <f t="shared" si="24"/>
        <v>2158.3999999999996</v>
      </c>
      <c r="O75" s="5">
        <v>2036.08</v>
      </c>
      <c r="P75" s="5">
        <v>354.41</v>
      </c>
      <c r="Q75" s="5">
        <v>123.38</v>
      </c>
      <c r="R75" s="5">
        <v>229.67</v>
      </c>
      <c r="S75" s="5">
        <v>115.54</v>
      </c>
      <c r="T75" s="5">
        <f t="shared" si="25"/>
        <v>2859.08</v>
      </c>
      <c r="U75" s="5">
        <v>2432.9299999999998</v>
      </c>
      <c r="V75" s="5">
        <v>248.99</v>
      </c>
      <c r="W75" s="5">
        <v>214.78</v>
      </c>
      <c r="X75" s="5">
        <v>126.13</v>
      </c>
      <c r="Y75" s="5">
        <v>189.51</v>
      </c>
      <c r="Z75" s="5">
        <f t="shared" si="26"/>
        <v>3212.34</v>
      </c>
      <c r="AA75" s="5">
        <v>1137.02</v>
      </c>
      <c r="AB75" s="5">
        <v>138.79</v>
      </c>
      <c r="AC75" s="5">
        <v>120.56</v>
      </c>
      <c r="AD75" s="5">
        <v>70.55</v>
      </c>
      <c r="AE75" s="5">
        <v>167.87</v>
      </c>
      <c r="AF75" s="5">
        <f t="shared" si="27"/>
        <v>1634.79</v>
      </c>
      <c r="AH75" s="9">
        <f t="shared" si="28"/>
        <v>9864.6299999999992</v>
      </c>
      <c r="AI75" s="9">
        <f t="shared" si="29"/>
        <v>9864.61</v>
      </c>
    </row>
    <row r="76" spans="1:35" x14ac:dyDescent="0.2">
      <c r="A76" s="6">
        <v>2005</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H76" s="9"/>
      <c r="AI76" s="9"/>
    </row>
    <row r="78" spans="1:35" x14ac:dyDescent="0.2">
      <c r="A78" s="19" t="s">
        <v>29</v>
      </c>
      <c r="B78" s="19"/>
      <c r="C78" s="19"/>
      <c r="D78" s="19"/>
      <c r="E78" s="19"/>
      <c r="F78" s="19"/>
      <c r="G78" s="19"/>
      <c r="H78" s="19"/>
      <c r="I78" s="19" t="str">
        <f>A78</f>
        <v>Primary Energy Consumption (Trillion Btu)</v>
      </c>
      <c r="J78" s="19"/>
      <c r="K78" s="19"/>
      <c r="L78" s="19"/>
      <c r="M78" s="19"/>
      <c r="N78" s="19"/>
      <c r="O78" s="19"/>
      <c r="P78" s="19"/>
      <c r="Q78" s="19"/>
      <c r="R78" s="19"/>
      <c r="S78" s="19"/>
      <c r="T78" s="19"/>
      <c r="U78" s="19"/>
      <c r="V78" s="19"/>
      <c r="W78" s="19"/>
      <c r="X78" s="19"/>
      <c r="Y78" s="19"/>
      <c r="Z78" s="19"/>
      <c r="AA78" s="19"/>
      <c r="AB78" s="19"/>
      <c r="AC78" s="19"/>
      <c r="AD78" s="19"/>
      <c r="AE78" s="19"/>
    </row>
    <row r="80" spans="1:35" ht="13.5" thickBot="1" x14ac:dyDescent="0.25">
      <c r="B80" s="865" t="s">
        <v>50</v>
      </c>
      <c r="C80" s="865"/>
      <c r="D80" s="865"/>
      <c r="E80" s="865"/>
      <c r="F80" s="865"/>
      <c r="G80" s="36"/>
      <c r="H80" s="10"/>
      <c r="I80" s="866" t="s">
        <v>22</v>
      </c>
      <c r="J80" s="866"/>
      <c r="K80" s="866"/>
      <c r="L80" s="866"/>
      <c r="M80" s="866"/>
      <c r="N80" s="27"/>
      <c r="O80" s="867" t="s">
        <v>23</v>
      </c>
      <c r="P80" s="867"/>
      <c r="Q80" s="867"/>
      <c r="R80" s="867"/>
      <c r="S80" s="867"/>
      <c r="T80" s="31"/>
      <c r="U80" s="868" t="s">
        <v>24</v>
      </c>
      <c r="V80" s="868"/>
      <c r="W80" s="868"/>
      <c r="X80" s="868"/>
      <c r="Y80" s="868"/>
      <c r="Z80" s="29"/>
      <c r="AA80" s="864" t="s">
        <v>25</v>
      </c>
      <c r="AB80" s="864"/>
      <c r="AC80" s="864"/>
      <c r="AD80" s="864"/>
      <c r="AE80" s="864"/>
      <c r="AF80" s="34"/>
      <c r="AH80" t="s">
        <v>59</v>
      </c>
      <c r="AI80" t="s">
        <v>60</v>
      </c>
    </row>
    <row r="81" spans="1:35" x14ac:dyDescent="0.2">
      <c r="B81" s="7" t="s">
        <v>17</v>
      </c>
      <c r="C81" s="7" t="s">
        <v>18</v>
      </c>
      <c r="D81" s="7" t="s">
        <v>19</v>
      </c>
      <c r="E81" s="7" t="s">
        <v>20</v>
      </c>
      <c r="F81" s="7" t="s">
        <v>21</v>
      </c>
      <c r="G81" s="7"/>
      <c r="H81" s="7"/>
      <c r="I81" s="7" t="s">
        <v>17</v>
      </c>
      <c r="J81" s="7" t="s">
        <v>18</v>
      </c>
      <c r="K81" s="7" t="s">
        <v>19</v>
      </c>
      <c r="L81" s="7" t="s">
        <v>20</v>
      </c>
      <c r="M81" s="7" t="s">
        <v>21</v>
      </c>
      <c r="N81" s="7" t="s">
        <v>32</v>
      </c>
      <c r="O81" s="7" t="s">
        <v>17</v>
      </c>
      <c r="P81" s="7" t="s">
        <v>18</v>
      </c>
      <c r="Q81" s="7" t="s">
        <v>19</v>
      </c>
      <c r="R81" s="7" t="s">
        <v>20</v>
      </c>
      <c r="S81" s="7" t="s">
        <v>21</v>
      </c>
      <c r="T81" s="7" t="s">
        <v>32</v>
      </c>
      <c r="U81" s="7" t="s">
        <v>17</v>
      </c>
      <c r="V81" s="7" t="s">
        <v>18</v>
      </c>
      <c r="W81" s="7" t="s">
        <v>19</v>
      </c>
      <c r="X81" s="7" t="s">
        <v>20</v>
      </c>
      <c r="Y81" s="7" t="s">
        <v>21</v>
      </c>
      <c r="Z81" s="7" t="s">
        <v>32</v>
      </c>
      <c r="AA81" s="7" t="s">
        <v>17</v>
      </c>
      <c r="AB81" s="7" t="s">
        <v>18</v>
      </c>
      <c r="AC81" s="7" t="s">
        <v>19</v>
      </c>
      <c r="AD81" s="7" t="s">
        <v>20</v>
      </c>
      <c r="AE81" s="7" t="s">
        <v>21</v>
      </c>
      <c r="AF81" s="26" t="s">
        <v>32</v>
      </c>
    </row>
    <row r="82" spans="1:35" x14ac:dyDescent="0.2">
      <c r="A82" s="6">
        <v>1978</v>
      </c>
      <c r="B82" s="5">
        <v>11138.48</v>
      </c>
      <c r="C82" s="5">
        <v>630.87</v>
      </c>
      <c r="D82" s="5">
        <v>813.35</v>
      </c>
      <c r="E82" s="5">
        <v>1873.67</v>
      </c>
      <c r="F82" s="5">
        <v>1106.1099999999999</v>
      </c>
      <c r="G82" s="5">
        <f t="shared" ref="G82:G92" si="30">SUM(B82:F82)</f>
        <v>15562.480000000001</v>
      </c>
      <c r="H82" s="5"/>
      <c r="I82" s="5">
        <v>2002.11</v>
      </c>
      <c r="J82" s="5">
        <v>316.52999999999997</v>
      </c>
      <c r="K82" s="5">
        <v>61.66</v>
      </c>
      <c r="L82" s="5">
        <v>817.56</v>
      </c>
      <c r="M82" s="5">
        <v>461.66</v>
      </c>
      <c r="N82" s="5">
        <f>SUM(I82:M82)</f>
        <v>3659.5199999999995</v>
      </c>
      <c r="O82" s="5">
        <v>3973.85</v>
      </c>
      <c r="P82" s="5">
        <v>142.33000000000001</v>
      </c>
      <c r="Q82" s="5">
        <v>176.01</v>
      </c>
      <c r="R82" s="5">
        <v>538.49</v>
      </c>
      <c r="S82" s="5">
        <v>82.07</v>
      </c>
      <c r="T82" s="5">
        <f>SUM(O82:S82)</f>
        <v>4912.75</v>
      </c>
      <c r="U82" s="5">
        <v>3426.38</v>
      </c>
      <c r="V82" s="5">
        <v>98.96</v>
      </c>
      <c r="W82" s="5">
        <v>428.48</v>
      </c>
      <c r="X82" s="5">
        <v>275.33999999999997</v>
      </c>
      <c r="Y82" s="5">
        <v>246.82</v>
      </c>
      <c r="Z82" s="5">
        <f>SUM(U82:Y82)</f>
        <v>4475.9799999999996</v>
      </c>
      <c r="AA82" s="5">
        <v>1736.14</v>
      </c>
      <c r="AB82" s="5">
        <v>73.05</v>
      </c>
      <c r="AC82" s="5">
        <v>147.19</v>
      </c>
      <c r="AD82" s="5">
        <v>242.28</v>
      </c>
      <c r="AE82" s="37">
        <v>315.56</v>
      </c>
      <c r="AF82" s="5">
        <f>SUM(AA82:AE82)</f>
        <v>2514.2200000000003</v>
      </c>
      <c r="AH82" s="9">
        <f>G82</f>
        <v>15562.480000000001</v>
      </c>
      <c r="AI82" s="9">
        <f>N82+T82+Z82+AF82</f>
        <v>15562.470000000001</v>
      </c>
    </row>
    <row r="83" spans="1:35" x14ac:dyDescent="0.2">
      <c r="A83" s="6">
        <v>1979</v>
      </c>
      <c r="B83" s="5">
        <v>10571.8</v>
      </c>
      <c r="C83" s="5">
        <v>637.32000000000005</v>
      </c>
      <c r="D83" s="5">
        <v>649.55999999999995</v>
      </c>
      <c r="E83" s="5">
        <v>1538.33</v>
      </c>
      <c r="F83" s="5">
        <v>1250.6600000000001</v>
      </c>
      <c r="G83" s="5">
        <f t="shared" si="30"/>
        <v>14647.669999999998</v>
      </c>
      <c r="H83" s="5"/>
      <c r="I83" s="5">
        <v>1824.67</v>
      </c>
      <c r="J83" s="5">
        <v>215.68</v>
      </c>
      <c r="K83" s="5">
        <v>27.52</v>
      </c>
      <c r="L83" s="5">
        <v>629.91999999999996</v>
      </c>
      <c r="M83" s="5">
        <v>580.51</v>
      </c>
      <c r="N83" s="5">
        <f t="shared" ref="N83:N92" si="31">SUM(I83:M83)</f>
        <v>3278.3</v>
      </c>
      <c r="O83" s="5">
        <v>3766.65</v>
      </c>
      <c r="P83" s="5">
        <v>173.47</v>
      </c>
      <c r="Q83" s="5">
        <v>123.78</v>
      </c>
      <c r="R83" s="5">
        <v>500.67</v>
      </c>
      <c r="S83" s="5">
        <v>122.74</v>
      </c>
      <c r="T83" s="5">
        <f t="shared" ref="T83:T92" si="32">SUM(O83:S83)</f>
        <v>4687.3099999999995</v>
      </c>
      <c r="U83" s="5">
        <v>3321.95</v>
      </c>
      <c r="V83" s="5">
        <v>159.97</v>
      </c>
      <c r="W83" s="5">
        <v>328.74</v>
      </c>
      <c r="X83" s="5">
        <v>197.01</v>
      </c>
      <c r="Y83" s="5">
        <v>259.08</v>
      </c>
      <c r="Z83" s="5">
        <f t="shared" ref="Z83:Z92" si="33">SUM(U83:Y83)</f>
        <v>4266.75</v>
      </c>
      <c r="AA83" s="5">
        <v>1658.53</v>
      </c>
      <c r="AB83" s="5">
        <v>88.2</v>
      </c>
      <c r="AC83" s="5">
        <v>169.52</v>
      </c>
      <c r="AD83" s="5">
        <v>210.73</v>
      </c>
      <c r="AE83" s="5">
        <v>288.33</v>
      </c>
      <c r="AF83" s="5">
        <f t="shared" ref="AF83:AF92" si="34">SUM(AA83:AE83)</f>
        <v>2415.31</v>
      </c>
      <c r="AH83" s="9">
        <f t="shared" ref="AH83:AH92" si="35">G83</f>
        <v>14647.669999999998</v>
      </c>
      <c r="AI83" s="9">
        <f t="shared" ref="AI83:AI92" si="36">N83+T83+Z83+AF83</f>
        <v>14647.67</v>
      </c>
    </row>
    <row r="84" spans="1:35" x14ac:dyDescent="0.2">
      <c r="A84" s="6">
        <v>1980</v>
      </c>
      <c r="B84" s="5">
        <v>10417.02</v>
      </c>
      <c r="C84" s="5">
        <v>553.12</v>
      </c>
      <c r="D84" s="5">
        <v>692.67</v>
      </c>
      <c r="E84" s="5">
        <v>1447.47</v>
      </c>
      <c r="F84" s="5">
        <v>1240.8900000000001</v>
      </c>
      <c r="G84" s="5">
        <f t="shared" si="30"/>
        <v>14351.17</v>
      </c>
      <c r="H84" s="5"/>
      <c r="I84" s="5">
        <v>1825.83</v>
      </c>
      <c r="J84" s="5">
        <v>287.62</v>
      </c>
      <c r="K84" s="5">
        <v>77.13</v>
      </c>
      <c r="L84" s="5">
        <v>557.24</v>
      </c>
      <c r="M84" s="5">
        <v>485.22</v>
      </c>
      <c r="N84" s="5">
        <f t="shared" si="31"/>
        <v>3233.04</v>
      </c>
      <c r="O84" s="5">
        <v>3311.62</v>
      </c>
      <c r="P84" s="5">
        <v>44.17</v>
      </c>
      <c r="Q84" s="5">
        <v>99.02</v>
      </c>
      <c r="R84" s="5">
        <v>459.95</v>
      </c>
      <c r="S84" s="5">
        <v>233.4</v>
      </c>
      <c r="T84" s="5">
        <f t="shared" si="32"/>
        <v>4148.16</v>
      </c>
      <c r="U84" s="5">
        <v>3706.25</v>
      </c>
      <c r="V84" s="5">
        <v>106.74</v>
      </c>
      <c r="W84" s="5">
        <v>371.13</v>
      </c>
      <c r="X84" s="5">
        <v>241.53</v>
      </c>
      <c r="Y84" s="5">
        <v>323.51</v>
      </c>
      <c r="Z84" s="5">
        <f t="shared" si="33"/>
        <v>4749.16</v>
      </c>
      <c r="AA84" s="5">
        <v>1573.33</v>
      </c>
      <c r="AB84" s="5">
        <v>114.6</v>
      </c>
      <c r="AC84" s="5">
        <v>145.4</v>
      </c>
      <c r="AD84" s="5">
        <v>188.76</v>
      </c>
      <c r="AE84" s="5">
        <v>198.76</v>
      </c>
      <c r="AF84" s="5">
        <f t="shared" si="34"/>
        <v>2220.85</v>
      </c>
      <c r="AH84" s="9">
        <f t="shared" si="35"/>
        <v>14351.17</v>
      </c>
      <c r="AI84" s="9">
        <f t="shared" si="36"/>
        <v>14351.210000000001</v>
      </c>
    </row>
    <row r="85" spans="1:35" x14ac:dyDescent="0.2">
      <c r="A85" s="6">
        <v>1981</v>
      </c>
      <c r="B85" s="5">
        <v>10668.9</v>
      </c>
      <c r="C85" s="5">
        <v>472.94</v>
      </c>
      <c r="D85" s="5">
        <v>597.75</v>
      </c>
      <c r="E85" s="5">
        <v>1416.11</v>
      </c>
      <c r="F85" s="5">
        <v>1475.5</v>
      </c>
      <c r="G85" s="5">
        <f t="shared" si="30"/>
        <v>14631.2</v>
      </c>
      <c r="H85" s="5"/>
      <c r="I85" s="5">
        <v>1901.09</v>
      </c>
      <c r="J85" s="5">
        <v>218.81</v>
      </c>
      <c r="K85" s="5">
        <v>68</v>
      </c>
      <c r="L85" s="5">
        <v>588.96</v>
      </c>
      <c r="M85" s="5">
        <v>554.88</v>
      </c>
      <c r="N85" s="5">
        <f t="shared" si="31"/>
        <v>3331.7400000000002</v>
      </c>
      <c r="O85" s="5">
        <v>3415.18</v>
      </c>
      <c r="P85" s="5">
        <v>54.11</v>
      </c>
      <c r="Q85" s="5">
        <v>125.71</v>
      </c>
      <c r="R85" s="5">
        <v>410.62</v>
      </c>
      <c r="S85" s="5">
        <v>291.45</v>
      </c>
      <c r="T85" s="5">
        <f t="shared" si="32"/>
        <v>4297.07</v>
      </c>
      <c r="U85" s="5">
        <v>3548.38</v>
      </c>
      <c r="V85" s="5">
        <v>99.93</v>
      </c>
      <c r="W85" s="5">
        <v>278.37</v>
      </c>
      <c r="X85" s="5">
        <v>258.85000000000002</v>
      </c>
      <c r="Y85" s="5">
        <v>398.33</v>
      </c>
      <c r="Z85" s="5">
        <f t="shared" si="33"/>
        <v>4583.8599999999997</v>
      </c>
      <c r="AA85" s="5">
        <v>1804.24</v>
      </c>
      <c r="AB85" s="5">
        <v>100.09</v>
      </c>
      <c r="AC85" s="5">
        <v>125.68</v>
      </c>
      <c r="AD85" s="5">
        <v>157.68</v>
      </c>
      <c r="AE85" s="5">
        <v>230.85</v>
      </c>
      <c r="AF85" s="5">
        <f t="shared" si="34"/>
        <v>2418.54</v>
      </c>
      <c r="AH85" s="9">
        <f t="shared" si="35"/>
        <v>14631.2</v>
      </c>
      <c r="AI85" s="9">
        <f t="shared" si="36"/>
        <v>14631.21</v>
      </c>
    </row>
    <row r="86" spans="1:35" x14ac:dyDescent="0.2">
      <c r="A86" s="6">
        <v>1982</v>
      </c>
      <c r="B86" s="5">
        <v>9661.1200000000008</v>
      </c>
      <c r="C86" s="5">
        <v>631.29999999999995</v>
      </c>
      <c r="D86" s="5">
        <v>497.74</v>
      </c>
      <c r="E86" s="5">
        <v>1414.07</v>
      </c>
      <c r="F86" s="5">
        <v>1422.8</v>
      </c>
      <c r="G86" s="5">
        <f t="shared" si="30"/>
        <v>13627.029999999999</v>
      </c>
      <c r="H86" s="5"/>
      <c r="I86" s="5">
        <v>1640.9</v>
      </c>
      <c r="J86" s="5">
        <v>339.48</v>
      </c>
      <c r="K86" s="5">
        <v>53.13</v>
      </c>
      <c r="L86" s="5">
        <v>509.71</v>
      </c>
      <c r="M86" s="5">
        <v>426.43</v>
      </c>
      <c r="N86" s="5">
        <f t="shared" si="31"/>
        <v>2969.65</v>
      </c>
      <c r="O86" s="5">
        <v>2828.38</v>
      </c>
      <c r="P86" s="5">
        <v>112.14</v>
      </c>
      <c r="Q86" s="5">
        <v>104.28</v>
      </c>
      <c r="R86" s="5">
        <v>401.13</v>
      </c>
      <c r="S86" s="5">
        <v>336.7</v>
      </c>
      <c r="T86" s="5">
        <f t="shared" si="32"/>
        <v>3782.63</v>
      </c>
      <c r="U86" s="5">
        <v>3611.07</v>
      </c>
      <c r="V86" s="5">
        <v>67.34</v>
      </c>
      <c r="W86" s="5">
        <v>223.47</v>
      </c>
      <c r="X86" s="5">
        <v>326.51</v>
      </c>
      <c r="Y86" s="5">
        <v>400.46</v>
      </c>
      <c r="Z86" s="5">
        <f t="shared" si="33"/>
        <v>4628.8500000000004</v>
      </c>
      <c r="AA86" s="5">
        <v>1580.76</v>
      </c>
      <c r="AB86" s="5">
        <v>112.34</v>
      </c>
      <c r="AC86" s="5">
        <v>116.86</v>
      </c>
      <c r="AD86" s="5">
        <v>176.72</v>
      </c>
      <c r="AE86" s="5">
        <v>259.20999999999998</v>
      </c>
      <c r="AF86" s="5">
        <f t="shared" si="34"/>
        <v>2245.89</v>
      </c>
      <c r="AH86" s="9">
        <f t="shared" si="35"/>
        <v>13627.029999999999</v>
      </c>
      <c r="AI86" s="9">
        <f t="shared" si="36"/>
        <v>13627.02</v>
      </c>
    </row>
    <row r="87" spans="1:35" x14ac:dyDescent="0.2">
      <c r="A87" s="6">
        <v>1984</v>
      </c>
      <c r="B87" s="5">
        <v>9976.16</v>
      </c>
      <c r="C87" s="5">
        <v>686.79</v>
      </c>
      <c r="D87" s="5">
        <v>691.91</v>
      </c>
      <c r="E87" s="5">
        <v>1321.18</v>
      </c>
      <c r="F87" s="5">
        <v>1477.45</v>
      </c>
      <c r="G87" s="5">
        <f t="shared" si="30"/>
        <v>14153.490000000002</v>
      </c>
      <c r="H87" s="5"/>
      <c r="I87" s="5">
        <v>1858.56</v>
      </c>
      <c r="J87" s="5">
        <v>300.29000000000002</v>
      </c>
      <c r="K87" s="5">
        <v>94.79</v>
      </c>
      <c r="L87" s="5">
        <v>465.42</v>
      </c>
      <c r="M87" s="5">
        <v>413.97</v>
      </c>
      <c r="N87" s="5">
        <f t="shared" si="31"/>
        <v>3133.0299999999997</v>
      </c>
      <c r="O87" s="5">
        <v>2794.49</v>
      </c>
      <c r="P87" s="5">
        <v>155.34</v>
      </c>
      <c r="Q87" s="5">
        <v>180.62</v>
      </c>
      <c r="R87" s="5">
        <v>435.35</v>
      </c>
      <c r="S87" s="5">
        <v>354.18</v>
      </c>
      <c r="T87" s="5">
        <f t="shared" si="32"/>
        <v>3919.9799999999996</v>
      </c>
      <c r="U87" s="5">
        <v>3639.16</v>
      </c>
      <c r="V87" s="5">
        <v>197.96</v>
      </c>
      <c r="W87" s="5">
        <v>277.63</v>
      </c>
      <c r="X87" s="5">
        <v>191.07</v>
      </c>
      <c r="Y87" s="5">
        <v>381.98</v>
      </c>
      <c r="Z87" s="5">
        <f t="shared" si="33"/>
        <v>4687.7999999999993</v>
      </c>
      <c r="AA87" s="5">
        <v>1683.95</v>
      </c>
      <c r="AB87" s="5">
        <v>33.21</v>
      </c>
      <c r="AC87" s="5">
        <v>138.87</v>
      </c>
      <c r="AD87" s="5">
        <v>229.33</v>
      </c>
      <c r="AE87" s="5">
        <v>327.33</v>
      </c>
      <c r="AF87" s="5">
        <f t="shared" si="34"/>
        <v>2412.69</v>
      </c>
      <c r="AH87" s="9">
        <f t="shared" si="35"/>
        <v>14153.490000000002</v>
      </c>
      <c r="AI87" s="9">
        <f t="shared" si="36"/>
        <v>14153.499999999998</v>
      </c>
    </row>
    <row r="88" spans="1:35" x14ac:dyDescent="0.2">
      <c r="A88" s="6">
        <v>1987</v>
      </c>
      <c r="B88" s="5">
        <v>10355.91</v>
      </c>
      <c r="C88" s="5">
        <v>854.77</v>
      </c>
      <c r="D88" s="5">
        <v>712.88</v>
      </c>
      <c r="E88" s="5">
        <v>1342.52</v>
      </c>
      <c r="F88" s="5">
        <v>1523.09</v>
      </c>
      <c r="G88" s="5">
        <f t="shared" si="30"/>
        <v>14789.17</v>
      </c>
      <c r="H88" s="5"/>
      <c r="I88" s="5">
        <v>1947.69</v>
      </c>
      <c r="J88" s="5">
        <v>329.09</v>
      </c>
      <c r="K88" s="5">
        <v>91.85</v>
      </c>
      <c r="L88" s="5">
        <v>472.62</v>
      </c>
      <c r="M88" s="5">
        <v>441.16</v>
      </c>
      <c r="N88" s="5">
        <f t="shared" si="31"/>
        <v>3282.41</v>
      </c>
      <c r="O88" s="5">
        <v>2949.85</v>
      </c>
      <c r="P88" s="5">
        <v>176.84</v>
      </c>
      <c r="Q88" s="5">
        <v>182.58</v>
      </c>
      <c r="R88" s="5">
        <v>380.51</v>
      </c>
      <c r="S88" s="5">
        <v>289.88</v>
      </c>
      <c r="T88" s="5">
        <f t="shared" si="32"/>
        <v>3979.66</v>
      </c>
      <c r="U88" s="5">
        <v>3813.32</v>
      </c>
      <c r="V88" s="5">
        <v>233.78</v>
      </c>
      <c r="W88" s="5">
        <v>309.82</v>
      </c>
      <c r="X88" s="5">
        <v>275.89</v>
      </c>
      <c r="Y88" s="5">
        <v>477.16</v>
      </c>
      <c r="Z88" s="5">
        <f t="shared" si="33"/>
        <v>5109.97</v>
      </c>
      <c r="AA88" s="5">
        <v>1645.06</v>
      </c>
      <c r="AB88" s="5">
        <v>115.06</v>
      </c>
      <c r="AC88" s="5">
        <v>128.65</v>
      </c>
      <c r="AD88" s="5">
        <v>213.5</v>
      </c>
      <c r="AE88" s="5">
        <v>314.88</v>
      </c>
      <c r="AF88" s="5">
        <f t="shared" si="34"/>
        <v>2417.15</v>
      </c>
      <c r="AH88" s="9">
        <f t="shared" si="35"/>
        <v>14789.17</v>
      </c>
      <c r="AI88" s="9">
        <f t="shared" si="36"/>
        <v>14789.19</v>
      </c>
    </row>
    <row r="89" spans="1:35" x14ac:dyDescent="0.2">
      <c r="A89" s="6">
        <v>1990</v>
      </c>
      <c r="B89" s="5">
        <v>11112.2</v>
      </c>
      <c r="C89" s="5">
        <v>909.93</v>
      </c>
      <c r="D89" s="5">
        <v>737.66</v>
      </c>
      <c r="E89" s="5">
        <v>1356.24</v>
      </c>
      <c r="F89" s="5">
        <v>1309.0999999999999</v>
      </c>
      <c r="G89" s="5">
        <f t="shared" si="30"/>
        <v>15425.130000000001</v>
      </c>
      <c r="H89" s="5"/>
      <c r="I89" s="5">
        <v>2027.36</v>
      </c>
      <c r="J89" s="5">
        <v>330.05</v>
      </c>
      <c r="K89" s="5">
        <v>74.11</v>
      </c>
      <c r="L89" s="5">
        <v>510.24</v>
      </c>
      <c r="M89" s="5">
        <v>312.94</v>
      </c>
      <c r="N89" s="5">
        <f t="shared" si="31"/>
        <v>3254.7000000000003</v>
      </c>
      <c r="O89" s="5">
        <v>3133.28</v>
      </c>
      <c r="P89" s="5">
        <v>120.25</v>
      </c>
      <c r="Q89" s="5">
        <v>248.17</v>
      </c>
      <c r="R89" s="5">
        <v>392.92</v>
      </c>
      <c r="S89" s="5">
        <v>271.10000000000002</v>
      </c>
      <c r="T89" s="5">
        <f t="shared" si="32"/>
        <v>4165.72</v>
      </c>
      <c r="U89" s="5">
        <v>4142.41</v>
      </c>
      <c r="V89" s="5">
        <v>268.16000000000003</v>
      </c>
      <c r="W89" s="5">
        <v>258.69</v>
      </c>
      <c r="X89" s="5">
        <v>284.22000000000003</v>
      </c>
      <c r="Y89" s="5">
        <v>436.43</v>
      </c>
      <c r="Z89" s="5">
        <f t="shared" si="33"/>
        <v>5389.91</v>
      </c>
      <c r="AA89" s="5">
        <v>1809.16</v>
      </c>
      <c r="AB89" s="5">
        <v>191.48</v>
      </c>
      <c r="AC89" s="5">
        <v>156.69</v>
      </c>
      <c r="AD89" s="5">
        <v>168.86</v>
      </c>
      <c r="AE89" s="5">
        <v>288.63</v>
      </c>
      <c r="AF89" s="5">
        <f t="shared" si="34"/>
        <v>2614.8200000000002</v>
      </c>
      <c r="AH89" s="9">
        <f t="shared" si="35"/>
        <v>15425.130000000001</v>
      </c>
      <c r="AI89" s="9">
        <f t="shared" si="36"/>
        <v>15425.15</v>
      </c>
    </row>
    <row r="90" spans="1:35" x14ac:dyDescent="0.2">
      <c r="A90" s="6">
        <v>1993</v>
      </c>
      <c r="B90" s="5">
        <v>11939.84</v>
      </c>
      <c r="C90" s="5">
        <v>1192.06</v>
      </c>
      <c r="D90" s="5">
        <v>888.71</v>
      </c>
      <c r="E90" s="5">
        <v>1135.75</v>
      </c>
      <c r="F90" s="5">
        <v>1486.93</v>
      </c>
      <c r="G90" s="5">
        <f t="shared" si="30"/>
        <v>16643.29</v>
      </c>
      <c r="H90" s="5"/>
      <c r="I90" s="5">
        <v>2066.14</v>
      </c>
      <c r="J90" s="5">
        <v>359.52</v>
      </c>
      <c r="K90" s="5">
        <v>76.28</v>
      </c>
      <c r="L90" s="5">
        <v>455.53</v>
      </c>
      <c r="M90" s="5">
        <v>375.75</v>
      </c>
      <c r="N90" s="5">
        <f t="shared" si="31"/>
        <v>3333.2200000000003</v>
      </c>
      <c r="O90" s="5">
        <v>3509.12</v>
      </c>
      <c r="P90" s="5">
        <v>173.35</v>
      </c>
      <c r="Q90" s="5">
        <v>242.06</v>
      </c>
      <c r="R90" s="5">
        <v>328.92</v>
      </c>
      <c r="S90" s="5">
        <v>374.93</v>
      </c>
      <c r="T90" s="5">
        <f t="shared" si="32"/>
        <v>4628.38</v>
      </c>
      <c r="U90" s="5">
        <v>4466.16</v>
      </c>
      <c r="V90" s="5">
        <v>479.16</v>
      </c>
      <c r="W90" s="5">
        <v>424.93</v>
      </c>
      <c r="X90" s="5">
        <v>191.39</v>
      </c>
      <c r="Y90" s="5">
        <v>430.55</v>
      </c>
      <c r="Z90" s="5">
        <f t="shared" si="33"/>
        <v>5992.1900000000005</v>
      </c>
      <c r="AA90" s="5">
        <v>1898.42</v>
      </c>
      <c r="AB90" s="5">
        <v>180.04</v>
      </c>
      <c r="AC90" s="5">
        <v>145.44999999999999</v>
      </c>
      <c r="AD90" s="5">
        <v>159.91</v>
      </c>
      <c r="AE90" s="5">
        <v>305.69</v>
      </c>
      <c r="AF90" s="5">
        <f t="shared" si="34"/>
        <v>2689.5099999999998</v>
      </c>
      <c r="AH90" s="9">
        <f t="shared" si="35"/>
        <v>16643.29</v>
      </c>
      <c r="AI90" s="9">
        <f t="shared" si="36"/>
        <v>16643.3</v>
      </c>
    </row>
    <row r="91" spans="1:35" x14ac:dyDescent="0.2">
      <c r="A91" s="6">
        <v>1997</v>
      </c>
      <c r="B91" s="5">
        <v>12722.41</v>
      </c>
      <c r="C91" s="5">
        <v>1495.17</v>
      </c>
      <c r="D91" s="5">
        <v>1015.74</v>
      </c>
      <c r="E91" s="5">
        <v>768.17</v>
      </c>
      <c r="F91" s="5">
        <v>1423.59</v>
      </c>
      <c r="G91" s="5">
        <f t="shared" si="30"/>
        <v>17425.079999999998</v>
      </c>
      <c r="H91" s="5"/>
      <c r="I91" s="5">
        <v>2196.4</v>
      </c>
      <c r="J91" s="5">
        <v>512.63</v>
      </c>
      <c r="K91" s="5">
        <v>70.400000000000006</v>
      </c>
      <c r="L91" s="5">
        <v>236.55</v>
      </c>
      <c r="M91" s="5">
        <v>353.59</v>
      </c>
      <c r="N91" s="5">
        <f t="shared" si="31"/>
        <v>3369.5700000000006</v>
      </c>
      <c r="O91" s="5">
        <v>3683.13</v>
      </c>
      <c r="P91" s="5">
        <v>317.33999999999997</v>
      </c>
      <c r="Q91" s="5">
        <v>193.99</v>
      </c>
      <c r="R91" s="5">
        <v>284.72000000000003</v>
      </c>
      <c r="S91" s="5">
        <v>259.93</v>
      </c>
      <c r="T91" s="5">
        <f t="shared" si="32"/>
        <v>4739.1100000000006</v>
      </c>
      <c r="U91" s="5">
        <v>4811</v>
      </c>
      <c r="V91" s="5">
        <v>415.79</v>
      </c>
      <c r="W91" s="5">
        <v>497.24</v>
      </c>
      <c r="X91" s="5">
        <v>177.4</v>
      </c>
      <c r="Y91" s="5">
        <v>492.94</v>
      </c>
      <c r="Z91" s="5">
        <f t="shared" si="33"/>
        <v>6394.369999999999</v>
      </c>
      <c r="AA91" s="5">
        <v>2031.87</v>
      </c>
      <c r="AB91" s="5">
        <v>249.41</v>
      </c>
      <c r="AC91" s="5">
        <v>254.11</v>
      </c>
      <c r="AD91" s="5">
        <v>69.5</v>
      </c>
      <c r="AE91" s="5">
        <v>317.14</v>
      </c>
      <c r="AF91" s="5">
        <f t="shared" si="34"/>
        <v>2922.0299999999997</v>
      </c>
      <c r="AH91" s="9">
        <f t="shared" si="35"/>
        <v>17425.079999999998</v>
      </c>
      <c r="AI91" s="9">
        <f t="shared" si="36"/>
        <v>17425.079999999998</v>
      </c>
    </row>
    <row r="92" spans="1:35" x14ac:dyDescent="0.2">
      <c r="A92" s="6">
        <v>2001</v>
      </c>
      <c r="B92" s="5">
        <v>12122.93</v>
      </c>
      <c r="C92" s="5">
        <v>1740.24</v>
      </c>
      <c r="D92" s="5">
        <v>1090.1500000000001</v>
      </c>
      <c r="E92" s="5">
        <v>1201.29</v>
      </c>
      <c r="F92" s="5">
        <v>1410.62</v>
      </c>
      <c r="G92" s="5">
        <f t="shared" si="30"/>
        <v>17565.23</v>
      </c>
      <c r="H92" s="5"/>
      <c r="I92" s="5">
        <v>1857.93</v>
      </c>
      <c r="J92" s="5">
        <v>444.56</v>
      </c>
      <c r="K92" s="5">
        <v>96.46</v>
      </c>
      <c r="L92" s="5">
        <v>435.01</v>
      </c>
      <c r="M92" s="5">
        <v>367.59</v>
      </c>
      <c r="N92" s="5">
        <f t="shared" si="31"/>
        <v>3201.55</v>
      </c>
      <c r="O92" s="5">
        <v>3184.48</v>
      </c>
      <c r="P92" s="5">
        <v>535.42999999999995</v>
      </c>
      <c r="Q92" s="5">
        <v>205.26</v>
      </c>
      <c r="R92" s="5">
        <v>329.48</v>
      </c>
      <c r="S92" s="5">
        <v>213.81</v>
      </c>
      <c r="T92" s="5">
        <f t="shared" si="32"/>
        <v>4468.46</v>
      </c>
      <c r="U92" s="5">
        <v>5079.5</v>
      </c>
      <c r="V92" s="5">
        <v>532.63</v>
      </c>
      <c r="W92" s="5">
        <v>552.1</v>
      </c>
      <c r="X92" s="5">
        <v>306.60000000000002</v>
      </c>
      <c r="Y92" s="5">
        <v>484.61</v>
      </c>
      <c r="Z92" s="5">
        <f t="shared" si="33"/>
        <v>6955.4400000000005</v>
      </c>
      <c r="AA92" s="5">
        <v>2001.02</v>
      </c>
      <c r="AB92" s="5">
        <v>227.61</v>
      </c>
      <c r="AC92" s="5">
        <v>236.34</v>
      </c>
      <c r="AD92" s="5">
        <v>130.19</v>
      </c>
      <c r="AE92" s="5">
        <v>344.62</v>
      </c>
      <c r="AF92" s="5">
        <f t="shared" si="34"/>
        <v>2939.78</v>
      </c>
      <c r="AH92" s="9">
        <f t="shared" si="35"/>
        <v>17565.23</v>
      </c>
      <c r="AI92" s="9">
        <f t="shared" si="36"/>
        <v>17565.23</v>
      </c>
    </row>
    <row r="93" spans="1:35" x14ac:dyDescent="0.2">
      <c r="A93" s="6">
        <v>2005</v>
      </c>
    </row>
    <row r="94" spans="1:35" x14ac:dyDescent="0.2">
      <c r="A94" s="6"/>
    </row>
    <row r="95" spans="1:35" x14ac:dyDescent="0.2">
      <c r="A95" t="s">
        <v>464</v>
      </c>
      <c r="B95" s="3"/>
      <c r="C95" s="3"/>
      <c r="D95" s="3"/>
      <c r="E95" s="3"/>
      <c r="F95" s="3"/>
      <c r="G95" s="3"/>
      <c r="H95" s="3"/>
      <c r="I95" s="3"/>
      <c r="J95" s="3"/>
      <c r="K95" s="3"/>
      <c r="L95" s="3"/>
      <c r="M95" s="3"/>
      <c r="N95" s="3"/>
    </row>
    <row r="96" spans="1:35" x14ac:dyDescent="0.2">
      <c r="A96" s="19" t="s">
        <v>61</v>
      </c>
      <c r="B96" s="19"/>
      <c r="C96" s="19"/>
      <c r="D96" s="19"/>
      <c r="E96" s="19"/>
      <c r="F96" s="19"/>
      <c r="G96" s="19"/>
      <c r="H96" s="3"/>
      <c r="I96" s="19" t="str">
        <f>A96</f>
        <v>Electricity Consumption (Trillion Btu)</v>
      </c>
      <c r="J96" s="19"/>
      <c r="K96" s="19"/>
      <c r="L96" s="19"/>
      <c r="M96" s="19"/>
      <c r="N96" s="19"/>
      <c r="O96" s="19" t="str">
        <f>A96</f>
        <v>Electricity Consumption (Trillion Btu)</v>
      </c>
      <c r="P96" s="19"/>
      <c r="Q96" s="19"/>
      <c r="R96" s="19"/>
      <c r="S96" s="19"/>
      <c r="T96" s="19"/>
      <c r="U96" s="19" t="str">
        <f>A96</f>
        <v>Electricity Consumption (Trillion Btu)</v>
      </c>
      <c r="V96" s="19"/>
      <c r="W96" s="19"/>
      <c r="X96" s="19"/>
      <c r="Y96" s="19"/>
      <c r="Z96" s="19"/>
      <c r="AA96" s="19" t="str">
        <f>A96</f>
        <v>Electricity Consumption (Trillion Btu)</v>
      </c>
      <c r="AB96" s="19"/>
      <c r="AC96" s="19"/>
      <c r="AD96" s="19"/>
      <c r="AE96" s="19"/>
    </row>
    <row r="97" spans="1:38" x14ac:dyDescent="0.2">
      <c r="H97" s="7"/>
    </row>
    <row r="98" spans="1:38" ht="13.5" thickBot="1" x14ac:dyDescent="0.25">
      <c r="B98" s="865" t="s">
        <v>50</v>
      </c>
      <c r="C98" s="865"/>
      <c r="D98" s="865"/>
      <c r="E98" s="865"/>
      <c r="F98" s="865"/>
      <c r="G98" s="36"/>
      <c r="I98" s="866" t="s">
        <v>22</v>
      </c>
      <c r="J98" s="866"/>
      <c r="K98" s="866"/>
      <c r="L98" s="866"/>
      <c r="M98" s="866"/>
      <c r="N98" s="27"/>
      <c r="O98" s="867" t="s">
        <v>23</v>
      </c>
      <c r="P98" s="867"/>
      <c r="Q98" s="867"/>
      <c r="R98" s="867"/>
      <c r="S98" s="867"/>
      <c r="T98" s="31"/>
      <c r="U98" s="868" t="s">
        <v>24</v>
      </c>
      <c r="V98" s="868"/>
      <c r="W98" s="868"/>
      <c r="X98" s="868"/>
      <c r="Y98" s="868"/>
      <c r="Z98" s="29"/>
      <c r="AA98" s="864" t="s">
        <v>25</v>
      </c>
      <c r="AB98" s="864"/>
      <c r="AC98" s="864"/>
      <c r="AD98" s="864"/>
      <c r="AE98" s="864"/>
      <c r="AF98" s="34"/>
      <c r="AH98" t="s">
        <v>59</v>
      </c>
      <c r="AI98" t="s">
        <v>60</v>
      </c>
      <c r="AK98" t="s">
        <v>41</v>
      </c>
    </row>
    <row r="99" spans="1:38" x14ac:dyDescent="0.2">
      <c r="B99" s="7" t="s">
        <v>17</v>
      </c>
      <c r="C99" s="7" t="s">
        <v>18</v>
      </c>
      <c r="D99" s="7" t="s">
        <v>19</v>
      </c>
      <c r="E99" s="7" t="s">
        <v>20</v>
      </c>
      <c r="F99" s="7" t="s">
        <v>21</v>
      </c>
      <c r="G99" s="7"/>
      <c r="I99" s="7" t="s">
        <v>17</v>
      </c>
      <c r="J99" s="7" t="s">
        <v>18</v>
      </c>
      <c r="K99" s="7" t="s">
        <v>19</v>
      </c>
      <c r="L99" s="7" t="s">
        <v>20</v>
      </c>
      <c r="M99" s="7" t="s">
        <v>21</v>
      </c>
      <c r="N99" s="7" t="s">
        <v>32</v>
      </c>
      <c r="O99" s="7" t="s">
        <v>17</v>
      </c>
      <c r="P99" s="7" t="s">
        <v>18</v>
      </c>
      <c r="Q99" s="7" t="s">
        <v>19</v>
      </c>
      <c r="R99" s="7" t="s">
        <v>20</v>
      </c>
      <c r="S99" s="7" t="s">
        <v>21</v>
      </c>
      <c r="T99" s="7" t="s">
        <v>32</v>
      </c>
      <c r="U99" s="7" t="s">
        <v>17</v>
      </c>
      <c r="V99" s="7" t="s">
        <v>18</v>
      </c>
      <c r="W99" s="7" t="s">
        <v>19</v>
      </c>
      <c r="X99" s="7" t="s">
        <v>20</v>
      </c>
      <c r="Y99" s="7" t="s">
        <v>21</v>
      </c>
      <c r="Z99" s="7" t="s">
        <v>32</v>
      </c>
      <c r="AA99" s="7" t="s">
        <v>17</v>
      </c>
      <c r="AB99" s="7" t="s">
        <v>18</v>
      </c>
      <c r="AC99" s="7" t="s">
        <v>19</v>
      </c>
      <c r="AD99" s="7" t="s">
        <v>20</v>
      </c>
      <c r="AE99" s="7" t="s">
        <v>21</v>
      </c>
      <c r="AF99" s="26" t="s">
        <v>32</v>
      </c>
      <c r="AK99" t="s">
        <v>42</v>
      </c>
      <c r="AL99" t="s">
        <v>43</v>
      </c>
    </row>
    <row r="100" spans="1:38" x14ac:dyDescent="0.2">
      <c r="A100" s="6">
        <v>1978</v>
      </c>
      <c r="B100" s="5">
        <f t="shared" ref="B100:F110" si="37">(B82-B65)/$AL100</f>
        <v>1786.4</v>
      </c>
      <c r="C100" s="5">
        <f t="shared" si="37"/>
        <v>95.336585365853665</v>
      </c>
      <c r="D100" s="5">
        <f t="shared" si="37"/>
        <v>175.9317073170732</v>
      </c>
      <c r="E100" s="5">
        <f t="shared" si="37"/>
        <v>207.80975609756098</v>
      </c>
      <c r="F100" s="5">
        <f t="shared" si="37"/>
        <v>173.43414634146336</v>
      </c>
      <c r="G100" s="5">
        <f t="shared" ref="G100:G109" si="38">SUM(B100:F100)</f>
        <v>2438.9121951219513</v>
      </c>
      <c r="I100" s="5">
        <f t="shared" ref="I100:M110" si="39">(I82-I65)/$AL100</f>
        <v>225.24878048780488</v>
      </c>
      <c r="J100" s="5">
        <f t="shared" si="39"/>
        <v>39.965853658536581</v>
      </c>
      <c r="K100" s="5">
        <f t="shared" si="39"/>
        <v>10.160975609756097</v>
      </c>
      <c r="L100" s="5">
        <f t="shared" si="39"/>
        <v>66.848780487804859</v>
      </c>
      <c r="M100" s="5">
        <f t="shared" si="39"/>
        <v>34.585365853658558</v>
      </c>
      <c r="N100" s="5">
        <f>SUM(I100:M100)</f>
        <v>376.80975609756098</v>
      </c>
      <c r="O100" s="5">
        <f t="shared" ref="O100:S110" si="40">(O82-O65)/$AL100</f>
        <v>494.3756097560975</v>
      </c>
      <c r="P100" s="5">
        <f t="shared" si="40"/>
        <v>18.107317073170741</v>
      </c>
      <c r="Q100" s="5">
        <f t="shared" si="40"/>
        <v>23.868292682926828</v>
      </c>
      <c r="R100" s="5">
        <f t="shared" si="40"/>
        <v>46.156097560975617</v>
      </c>
      <c r="S100" s="5">
        <f t="shared" si="40"/>
        <v>7.9121951219512194</v>
      </c>
      <c r="T100" s="5">
        <f>SUM(O100:S100)</f>
        <v>590.4195121951218</v>
      </c>
      <c r="U100" s="5">
        <f t="shared" ref="U100:Y110" si="41">(U82-U65)/$AL100</f>
        <v>735.76585365853668</v>
      </c>
      <c r="V100" s="5">
        <f t="shared" si="41"/>
        <v>25.565853658536586</v>
      </c>
      <c r="W100" s="5">
        <f t="shared" si="41"/>
        <v>100.409756097561</v>
      </c>
      <c r="X100" s="5">
        <f t="shared" si="41"/>
        <v>63.785365853658526</v>
      </c>
      <c r="Y100" s="5">
        <f t="shared" si="41"/>
        <v>70.912195121951228</v>
      </c>
      <c r="Z100" s="5">
        <f>SUM(U100:Y100)</f>
        <v>996.43902439024407</v>
      </c>
      <c r="AA100" s="5">
        <f t="shared" ref="AA100:AE110" si="42">(AA82-AA65)/$AL100</f>
        <v>331.00975609756108</v>
      </c>
      <c r="AB100" s="5">
        <f t="shared" si="42"/>
        <v>11.702439024390243</v>
      </c>
      <c r="AC100" s="5">
        <f t="shared" si="42"/>
        <v>41.492682926829275</v>
      </c>
      <c r="AD100" s="5">
        <f t="shared" si="42"/>
        <v>31.014634146341471</v>
      </c>
      <c r="AE100" s="5">
        <f t="shared" si="42"/>
        <v>60.024390243902452</v>
      </c>
      <c r="AF100" s="5">
        <f>SUM(AA100:AE100)</f>
        <v>475.24390243902451</v>
      </c>
      <c r="AH100" s="9">
        <f>G100</f>
        <v>2438.9121951219513</v>
      </c>
      <c r="AI100" s="9">
        <f>N100+T100+Z100+AF100</f>
        <v>2438.9121951219513</v>
      </c>
      <c r="AK100">
        <v>3.05</v>
      </c>
      <c r="AL100">
        <f>AK100-1</f>
        <v>2.0499999999999998</v>
      </c>
    </row>
    <row r="101" spans="1:38" x14ac:dyDescent="0.2">
      <c r="A101" s="6">
        <v>1979</v>
      </c>
      <c r="B101" s="5">
        <f t="shared" si="37"/>
        <v>1783.3219512195121</v>
      </c>
      <c r="C101" s="5">
        <f t="shared" si="37"/>
        <v>91.897560975609778</v>
      </c>
      <c r="D101" s="5">
        <f t="shared" si="37"/>
        <v>146.0390243902439</v>
      </c>
      <c r="E101" s="5">
        <f t="shared" si="37"/>
        <v>159.4926829268293</v>
      </c>
      <c r="F101" s="5">
        <f t="shared" si="37"/>
        <v>210.87317073170738</v>
      </c>
      <c r="G101" s="5">
        <f t="shared" si="38"/>
        <v>2391.6243902439028</v>
      </c>
      <c r="I101" s="5">
        <f t="shared" si="39"/>
        <v>222.16585365853663</v>
      </c>
      <c r="J101" s="5">
        <f t="shared" si="39"/>
        <v>26.287804878048789</v>
      </c>
      <c r="K101" s="5">
        <f t="shared" si="39"/>
        <v>5.0585365853658546</v>
      </c>
      <c r="L101" s="5">
        <f t="shared" si="39"/>
        <v>46.639024390243911</v>
      </c>
      <c r="M101" s="5">
        <f t="shared" si="39"/>
        <v>80.746341463414623</v>
      </c>
      <c r="N101" s="5">
        <f t="shared" ref="N101:N109" si="43">SUM(I101:M101)</f>
        <v>380.89756097560979</v>
      </c>
      <c r="O101" s="5">
        <f t="shared" si="40"/>
        <v>495.63414634146352</v>
      </c>
      <c r="P101" s="5">
        <f t="shared" si="40"/>
        <v>25.351219512195122</v>
      </c>
      <c r="Q101" s="5">
        <f t="shared" si="40"/>
        <v>16.975609756097562</v>
      </c>
      <c r="R101" s="5">
        <f t="shared" si="40"/>
        <v>37.190243902439029</v>
      </c>
      <c r="S101" s="5">
        <f t="shared" si="40"/>
        <v>14.126829268292681</v>
      </c>
      <c r="T101" s="5">
        <f t="shared" ref="T101:T109" si="44">SUM(O101:S101)</f>
        <v>589.27804878048801</v>
      </c>
      <c r="U101" s="5">
        <f t="shared" si="41"/>
        <v>740.81951219512189</v>
      </c>
      <c r="V101" s="5">
        <f t="shared" si="41"/>
        <v>27.248780487804879</v>
      </c>
      <c r="W101" s="5">
        <f t="shared" si="41"/>
        <v>79.180487804878069</v>
      </c>
      <c r="X101" s="5">
        <f t="shared" si="41"/>
        <v>44.487804878048777</v>
      </c>
      <c r="Y101" s="5">
        <f t="shared" si="41"/>
        <v>68.131707317073165</v>
      </c>
      <c r="Z101" s="5">
        <f t="shared" ref="Z101:Z109" si="45">SUM(U101:Y101)</f>
        <v>959.86829268292684</v>
      </c>
      <c r="AA101" s="5">
        <f t="shared" si="42"/>
        <v>324.70243902439029</v>
      </c>
      <c r="AB101" s="5">
        <f t="shared" si="42"/>
        <v>13.009756097560977</v>
      </c>
      <c r="AC101" s="5">
        <f t="shared" si="42"/>
        <v>44.82439024390245</v>
      </c>
      <c r="AD101" s="5">
        <f t="shared" si="42"/>
        <v>31.175609756097561</v>
      </c>
      <c r="AE101" s="5">
        <f t="shared" si="42"/>
        <v>47.863414634146331</v>
      </c>
      <c r="AF101" s="5">
        <f t="shared" ref="AF101:AF109" si="46">SUM(AA101:AE101)</f>
        <v>461.57560975609761</v>
      </c>
      <c r="AH101" s="9">
        <f t="shared" ref="AH101:AH109" si="47">G101</f>
        <v>2391.6243902439028</v>
      </c>
      <c r="AI101" s="9">
        <f t="shared" ref="AI101:AI109" si="48">N101+T101+Z101+AF101</f>
        <v>2391.6195121951223</v>
      </c>
      <c r="AK101">
        <v>3.05</v>
      </c>
      <c r="AL101">
        <f t="shared" ref="AL101:AL110" si="49">AK101-1</f>
        <v>2.0499999999999998</v>
      </c>
    </row>
    <row r="102" spans="1:38" x14ac:dyDescent="0.2">
      <c r="A102" s="6">
        <v>1980</v>
      </c>
      <c r="B102" s="5">
        <f t="shared" si="37"/>
        <v>1856.2000000000003</v>
      </c>
      <c r="C102" s="5">
        <f t="shared" si="37"/>
        <v>79.258536585365874</v>
      </c>
      <c r="D102" s="5">
        <f t="shared" si="37"/>
        <v>147.23414634146343</v>
      </c>
      <c r="E102" s="5">
        <f t="shared" si="37"/>
        <v>172.88292682926834</v>
      </c>
      <c r="F102" s="5">
        <f t="shared" si="37"/>
        <v>198.33658536585375</v>
      </c>
      <c r="G102" s="5">
        <f t="shared" si="38"/>
        <v>2453.9121951219518</v>
      </c>
      <c r="I102" s="5">
        <f t="shared" si="39"/>
        <v>255.70731707317066</v>
      </c>
      <c r="J102" s="5">
        <f t="shared" si="39"/>
        <v>33.965853658536588</v>
      </c>
      <c r="K102" s="5">
        <f t="shared" si="39"/>
        <v>13.702439024390243</v>
      </c>
      <c r="L102" s="5">
        <f t="shared" si="39"/>
        <v>43.639024390243925</v>
      </c>
      <c r="M102" s="5">
        <f t="shared" si="39"/>
        <v>43.429268292682949</v>
      </c>
      <c r="N102" s="5">
        <f t="shared" si="43"/>
        <v>390.44390243902438</v>
      </c>
      <c r="O102" s="5">
        <f t="shared" si="40"/>
        <v>487.98048780487795</v>
      </c>
      <c r="P102" s="5">
        <f t="shared" si="40"/>
        <v>7.278048780487806</v>
      </c>
      <c r="Q102" s="5">
        <f t="shared" si="40"/>
        <v>15.951219512195125</v>
      </c>
      <c r="R102" s="5">
        <f t="shared" si="40"/>
        <v>48.424390243902437</v>
      </c>
      <c r="S102" s="5">
        <f t="shared" si="40"/>
        <v>37.843902439024397</v>
      </c>
      <c r="T102" s="5">
        <f t="shared" si="44"/>
        <v>597.47804878048771</v>
      </c>
      <c r="U102" s="5">
        <f t="shared" si="41"/>
        <v>820.87317073170732</v>
      </c>
      <c r="V102" s="5">
        <f t="shared" si="41"/>
        <v>17.487804878048781</v>
      </c>
      <c r="W102" s="5">
        <f t="shared" si="41"/>
        <v>89.482926829268294</v>
      </c>
      <c r="X102" s="5">
        <f t="shared" si="41"/>
        <v>47.931707317073169</v>
      </c>
      <c r="Y102" s="5">
        <f t="shared" si="41"/>
        <v>78.648780487804885</v>
      </c>
      <c r="Z102" s="5">
        <f t="shared" si="45"/>
        <v>1054.4243902439025</v>
      </c>
      <c r="AA102" s="5">
        <f t="shared" si="42"/>
        <v>291.64390243902437</v>
      </c>
      <c r="AB102" s="5">
        <f t="shared" si="42"/>
        <v>20.526829268292683</v>
      </c>
      <c r="AC102" s="5">
        <f t="shared" si="42"/>
        <v>28.097560975609763</v>
      </c>
      <c r="AD102" s="5">
        <f t="shared" si="42"/>
        <v>32.892682926829266</v>
      </c>
      <c r="AE102" s="5">
        <f t="shared" si="42"/>
        <v>38.414634146341463</v>
      </c>
      <c r="AF102" s="5">
        <f t="shared" si="46"/>
        <v>411.57560975609755</v>
      </c>
      <c r="AH102" s="9">
        <f t="shared" si="47"/>
        <v>2453.9121951219518</v>
      </c>
      <c r="AI102" s="9">
        <f t="shared" si="48"/>
        <v>2453.9219512195123</v>
      </c>
      <c r="AK102">
        <v>3.05</v>
      </c>
      <c r="AL102">
        <f t="shared" si="49"/>
        <v>2.0499999999999998</v>
      </c>
    </row>
    <row r="103" spans="1:38" x14ac:dyDescent="0.2">
      <c r="A103" s="6">
        <v>1981</v>
      </c>
      <c r="B103" s="5">
        <f t="shared" si="37"/>
        <v>1826.8243902439026</v>
      </c>
      <c r="C103" s="5">
        <f t="shared" si="37"/>
        <v>73.726829268292676</v>
      </c>
      <c r="D103" s="5">
        <f t="shared" si="37"/>
        <v>127.47804878048781</v>
      </c>
      <c r="E103" s="5">
        <f t="shared" si="37"/>
        <v>198.88780487804877</v>
      </c>
      <c r="F103" s="5">
        <f t="shared" si="37"/>
        <v>269.49756097560982</v>
      </c>
      <c r="G103" s="5">
        <f t="shared" si="38"/>
        <v>2496.4146341463415</v>
      </c>
      <c r="I103" s="5">
        <f t="shared" si="39"/>
        <v>259.62926829268298</v>
      </c>
      <c r="J103" s="5">
        <f t="shared" si="39"/>
        <v>23.868292682926835</v>
      </c>
      <c r="K103" s="5">
        <f t="shared" si="39"/>
        <v>11.960975609756099</v>
      </c>
      <c r="L103" s="5">
        <f t="shared" si="39"/>
        <v>54.702439024390273</v>
      </c>
      <c r="M103" s="5">
        <f t="shared" si="39"/>
        <v>71.302439024390253</v>
      </c>
      <c r="N103" s="5">
        <f t="shared" si="43"/>
        <v>421.46341463414643</v>
      </c>
      <c r="O103" s="5">
        <f t="shared" si="40"/>
        <v>448.72682926829265</v>
      </c>
      <c r="P103" s="5">
        <f t="shared" si="40"/>
        <v>7.6</v>
      </c>
      <c r="Q103" s="5">
        <f t="shared" si="40"/>
        <v>18.726829268292686</v>
      </c>
      <c r="R103" s="5">
        <f t="shared" si="40"/>
        <v>50.126829268292681</v>
      </c>
      <c r="S103" s="5">
        <f t="shared" si="40"/>
        <v>51.317073170731703</v>
      </c>
      <c r="T103" s="5">
        <f t="shared" si="44"/>
        <v>576.49756097560976</v>
      </c>
      <c r="U103" s="5">
        <f t="shared" si="41"/>
        <v>777.80000000000007</v>
      </c>
      <c r="V103" s="5">
        <f t="shared" si="41"/>
        <v>23.151219512195127</v>
      </c>
      <c r="W103" s="5">
        <f t="shared" si="41"/>
        <v>69.185365853658553</v>
      </c>
      <c r="X103" s="5">
        <f t="shared" si="41"/>
        <v>63.853658536585385</v>
      </c>
      <c r="Y103" s="5">
        <f t="shared" si="41"/>
        <v>100.5609756097561</v>
      </c>
      <c r="Z103" s="5">
        <f t="shared" si="45"/>
        <v>1034.5512195121953</v>
      </c>
      <c r="AA103" s="5">
        <f t="shared" si="42"/>
        <v>340.66341463414631</v>
      </c>
      <c r="AB103" s="5">
        <f t="shared" si="42"/>
        <v>19.107317073170734</v>
      </c>
      <c r="AC103" s="5">
        <f t="shared" si="42"/>
        <v>27.609756097560982</v>
      </c>
      <c r="AD103" s="5">
        <f t="shared" si="42"/>
        <v>30.20487804878049</v>
      </c>
      <c r="AE103" s="5">
        <f t="shared" si="42"/>
        <v>46.321951219512201</v>
      </c>
      <c r="AF103" s="5">
        <f t="shared" si="46"/>
        <v>463.9073170731707</v>
      </c>
      <c r="AH103" s="9">
        <f t="shared" si="47"/>
        <v>2496.4146341463415</v>
      </c>
      <c r="AI103" s="9">
        <f t="shared" si="48"/>
        <v>2496.419512195122</v>
      </c>
      <c r="AK103">
        <v>3.05</v>
      </c>
      <c r="AL103">
        <f t="shared" si="49"/>
        <v>2.0499999999999998</v>
      </c>
    </row>
    <row r="104" spans="1:38" x14ac:dyDescent="0.2">
      <c r="A104" s="6">
        <v>1982</v>
      </c>
      <c r="B104" s="5">
        <f t="shared" si="37"/>
        <v>1767.6439024390249</v>
      </c>
      <c r="C104" s="5">
        <f t="shared" si="37"/>
        <v>96.863414634146324</v>
      </c>
      <c r="D104" s="5">
        <f t="shared" si="37"/>
        <v>111.64878048780488</v>
      </c>
      <c r="E104" s="5">
        <f t="shared" si="37"/>
        <v>203.31219512195122</v>
      </c>
      <c r="F104" s="5">
        <f t="shared" si="37"/>
        <v>260.65853658536582</v>
      </c>
      <c r="G104" s="5">
        <f t="shared" si="38"/>
        <v>2440.126829268293</v>
      </c>
      <c r="I104" s="5">
        <f t="shared" si="39"/>
        <v>229.97073170731713</v>
      </c>
      <c r="J104" s="5">
        <f t="shared" si="39"/>
        <v>41.51707317073172</v>
      </c>
      <c r="K104" s="5">
        <f t="shared" si="39"/>
        <v>8.687804878048782</v>
      </c>
      <c r="L104" s="5">
        <f t="shared" si="39"/>
        <v>56.341463414634148</v>
      </c>
      <c r="M104" s="5">
        <f t="shared" si="39"/>
        <v>46.585365853658537</v>
      </c>
      <c r="N104" s="5">
        <f t="shared" si="43"/>
        <v>383.10243902439032</v>
      </c>
      <c r="O104" s="5">
        <f t="shared" si="40"/>
        <v>431.52682926829277</v>
      </c>
      <c r="P104" s="5">
        <f t="shared" si="40"/>
        <v>24.707317073170731</v>
      </c>
      <c r="Q104" s="5">
        <f t="shared" si="40"/>
        <v>21.175609756097565</v>
      </c>
      <c r="R104" s="5">
        <f t="shared" si="40"/>
        <v>45.931707317073162</v>
      </c>
      <c r="S104" s="5">
        <f t="shared" si="40"/>
        <v>55.204878048780486</v>
      </c>
      <c r="T104" s="5">
        <f t="shared" si="44"/>
        <v>578.54634146341471</v>
      </c>
      <c r="U104" s="5">
        <f t="shared" si="41"/>
        <v>809.05365853658554</v>
      </c>
      <c r="V104" s="5">
        <f t="shared" si="41"/>
        <v>11.990243902439028</v>
      </c>
      <c r="W104" s="5">
        <f t="shared" si="41"/>
        <v>58.512195121951223</v>
      </c>
      <c r="X104" s="5">
        <f t="shared" si="41"/>
        <v>71.741463414634154</v>
      </c>
      <c r="Y104" s="5">
        <f t="shared" si="41"/>
        <v>104.58536585365853</v>
      </c>
      <c r="Z104" s="5">
        <f t="shared" si="45"/>
        <v>1055.8829268292684</v>
      </c>
      <c r="AA104" s="5">
        <f t="shared" si="42"/>
        <v>297.08780487804881</v>
      </c>
      <c r="AB104" s="5">
        <f t="shared" si="42"/>
        <v>18.648780487804881</v>
      </c>
      <c r="AC104" s="5">
        <f t="shared" si="42"/>
        <v>23.278048780487808</v>
      </c>
      <c r="AD104" s="5">
        <f t="shared" si="42"/>
        <v>29.302439024390242</v>
      </c>
      <c r="AE104" s="5">
        <f t="shared" si="42"/>
        <v>54.278048780487801</v>
      </c>
      <c r="AF104" s="5">
        <f t="shared" si="46"/>
        <v>422.59512195121948</v>
      </c>
      <c r="AH104" s="9">
        <f t="shared" si="47"/>
        <v>2440.126829268293</v>
      </c>
      <c r="AI104" s="9">
        <f t="shared" si="48"/>
        <v>2440.126829268293</v>
      </c>
      <c r="AK104">
        <v>3.05</v>
      </c>
      <c r="AL104">
        <f t="shared" si="49"/>
        <v>2.0499999999999998</v>
      </c>
    </row>
    <row r="105" spans="1:38" x14ac:dyDescent="0.2">
      <c r="A105" s="6">
        <v>1984</v>
      </c>
      <c r="B105" s="5">
        <f t="shared" si="37"/>
        <v>1807.8097560975611</v>
      </c>
      <c r="C105" s="5">
        <f t="shared" si="37"/>
        <v>113.77073170731707</v>
      </c>
      <c r="D105" s="5">
        <f t="shared" si="37"/>
        <v>155.3170731707317</v>
      </c>
      <c r="E105" s="5">
        <f t="shared" si="37"/>
        <v>170.31707317073176</v>
      </c>
      <c r="F105" s="5">
        <f t="shared" si="37"/>
        <v>248.12195121951225</v>
      </c>
      <c r="G105" s="5">
        <f t="shared" si="38"/>
        <v>2495.3365853658538</v>
      </c>
      <c r="I105" s="5">
        <f t="shared" si="39"/>
        <v>269.5609756097561</v>
      </c>
      <c r="J105" s="5">
        <f t="shared" si="39"/>
        <v>35.346341463414639</v>
      </c>
      <c r="K105" s="5">
        <f t="shared" si="39"/>
        <v>15.956097560975614</v>
      </c>
      <c r="L105" s="5">
        <f t="shared" si="39"/>
        <v>42.921951219512202</v>
      </c>
      <c r="M105" s="5">
        <f t="shared" si="39"/>
        <v>46.697560975609768</v>
      </c>
      <c r="N105" s="5">
        <f t="shared" si="43"/>
        <v>410.48292682926831</v>
      </c>
      <c r="O105" s="5">
        <f t="shared" si="40"/>
        <v>405.46829268292674</v>
      </c>
      <c r="P105" s="5">
        <f t="shared" si="40"/>
        <v>22.873170731707319</v>
      </c>
      <c r="Q105" s="5">
        <f t="shared" si="40"/>
        <v>35.917073170731712</v>
      </c>
      <c r="R105" s="5">
        <f t="shared" si="40"/>
        <v>43.853658536585385</v>
      </c>
      <c r="S105" s="5">
        <f t="shared" si="40"/>
        <v>39.551219512195118</v>
      </c>
      <c r="T105" s="5">
        <f t="shared" si="44"/>
        <v>547.66341463414631</v>
      </c>
      <c r="U105" s="5">
        <f t="shared" si="41"/>
        <v>810.43902439024396</v>
      </c>
      <c r="V105" s="5">
        <f t="shared" si="41"/>
        <v>51.400000000000006</v>
      </c>
      <c r="W105" s="5">
        <f t="shared" si="41"/>
        <v>74.965853658536602</v>
      </c>
      <c r="X105" s="5">
        <f t="shared" si="41"/>
        <v>38.897560975609757</v>
      </c>
      <c r="Y105" s="5">
        <f t="shared" si="41"/>
        <v>93.239024390243912</v>
      </c>
      <c r="Z105" s="5">
        <f t="shared" si="45"/>
        <v>1068.9414634146342</v>
      </c>
      <c r="AA105" s="5">
        <f t="shared" si="42"/>
        <v>322.34146341463423</v>
      </c>
      <c r="AB105" s="5">
        <f t="shared" si="42"/>
        <v>4.1560975609756099</v>
      </c>
      <c r="AC105" s="5">
        <f t="shared" si="42"/>
        <v>28.482926829268294</v>
      </c>
      <c r="AD105" s="5">
        <f t="shared" si="42"/>
        <v>44.643902439024401</v>
      </c>
      <c r="AE105" s="5">
        <f t="shared" si="42"/>
        <v>68.643902439024387</v>
      </c>
      <c r="AF105" s="5">
        <f t="shared" si="46"/>
        <v>468.26829268292693</v>
      </c>
      <c r="AH105" s="9">
        <f t="shared" si="47"/>
        <v>2495.3365853658538</v>
      </c>
      <c r="AI105" s="9">
        <f t="shared" si="48"/>
        <v>2495.3560975609757</v>
      </c>
      <c r="AK105">
        <v>3.05</v>
      </c>
      <c r="AL105">
        <f t="shared" si="49"/>
        <v>2.0499999999999998</v>
      </c>
    </row>
    <row r="106" spans="1:38" x14ac:dyDescent="0.2">
      <c r="A106" s="6">
        <v>1987</v>
      </c>
      <c r="B106" s="5">
        <f t="shared" si="37"/>
        <v>1970.9951219512197</v>
      </c>
      <c r="C106" s="5">
        <f t="shared" si="37"/>
        <v>160.57073170731707</v>
      </c>
      <c r="D106" s="5">
        <f t="shared" si="37"/>
        <v>156.95609756097562</v>
      </c>
      <c r="E106" s="5">
        <f t="shared" si="37"/>
        <v>196.94634146341465</v>
      </c>
      <c r="F106" s="5">
        <f t="shared" si="37"/>
        <v>276.12682926829268</v>
      </c>
      <c r="G106" s="5">
        <f t="shared" si="38"/>
        <v>2761.5951219512199</v>
      </c>
      <c r="I106" s="5">
        <f t="shared" si="39"/>
        <v>283.13170731707322</v>
      </c>
      <c r="J106" s="5">
        <f t="shared" si="39"/>
        <v>42.760975609756088</v>
      </c>
      <c r="K106" s="5">
        <f t="shared" si="39"/>
        <v>14.599999999999998</v>
      </c>
      <c r="L106" s="5">
        <f t="shared" si="39"/>
        <v>49.136585365853669</v>
      </c>
      <c r="M106" s="5">
        <f t="shared" si="39"/>
        <v>55.356097560975627</v>
      </c>
      <c r="N106" s="5">
        <f t="shared" si="43"/>
        <v>444.98536585365861</v>
      </c>
      <c r="O106" s="5">
        <f t="shared" si="40"/>
        <v>469.27317073170735</v>
      </c>
      <c r="P106" s="5">
        <f t="shared" si="40"/>
        <v>29.595121951219515</v>
      </c>
      <c r="Q106" s="5">
        <f t="shared" si="40"/>
        <v>34.843902439024397</v>
      </c>
      <c r="R106" s="5">
        <f t="shared" si="40"/>
        <v>39.341463414634141</v>
      </c>
      <c r="S106" s="5">
        <f t="shared" si="40"/>
        <v>37.731707317073173</v>
      </c>
      <c r="T106" s="5">
        <f t="shared" si="44"/>
        <v>610.78536585365862</v>
      </c>
      <c r="U106" s="5">
        <f t="shared" si="41"/>
        <v>886.06829268292688</v>
      </c>
      <c r="V106" s="5">
        <f t="shared" si="41"/>
        <v>67.912195121951228</v>
      </c>
      <c r="W106" s="5">
        <f t="shared" si="41"/>
        <v>82.263414634146343</v>
      </c>
      <c r="X106" s="5">
        <f t="shared" si="41"/>
        <v>65.453658536585365</v>
      </c>
      <c r="Y106" s="5">
        <f t="shared" si="41"/>
        <v>119.92682926829271</v>
      </c>
      <c r="Z106" s="5">
        <f t="shared" si="45"/>
        <v>1221.6243902439026</v>
      </c>
      <c r="AA106" s="5">
        <f t="shared" si="42"/>
        <v>332.52195121951223</v>
      </c>
      <c r="AB106" s="5">
        <f t="shared" si="42"/>
        <v>20.297560975609759</v>
      </c>
      <c r="AC106" s="5">
        <f t="shared" si="42"/>
        <v>25.258536585365857</v>
      </c>
      <c r="AD106" s="5">
        <f t="shared" si="42"/>
        <v>43.014634146341471</v>
      </c>
      <c r="AE106" s="5">
        <f t="shared" si="42"/>
        <v>63.102439024390243</v>
      </c>
      <c r="AF106" s="5">
        <f t="shared" si="46"/>
        <v>484.19512195121956</v>
      </c>
      <c r="AH106" s="9">
        <f t="shared" si="47"/>
        <v>2761.5951219512199</v>
      </c>
      <c r="AI106" s="9">
        <f t="shared" si="48"/>
        <v>2761.5902439024394</v>
      </c>
      <c r="AK106">
        <v>3.05</v>
      </c>
      <c r="AL106">
        <f t="shared" si="49"/>
        <v>2.0499999999999998</v>
      </c>
    </row>
    <row r="107" spans="1:38" x14ac:dyDescent="0.2">
      <c r="A107" s="6">
        <v>1990</v>
      </c>
      <c r="B107" s="5">
        <f t="shared" si="37"/>
        <v>2194.5024390243907</v>
      </c>
      <c r="C107" s="5">
        <f t="shared" si="37"/>
        <v>188.37560975609756</v>
      </c>
      <c r="D107" s="5">
        <f t="shared" si="37"/>
        <v>161.40975609756097</v>
      </c>
      <c r="E107" s="5">
        <f t="shared" si="37"/>
        <v>200.70731707317077</v>
      </c>
      <c r="F107" s="5">
        <f t="shared" si="37"/>
        <v>283.09268292682924</v>
      </c>
      <c r="G107" s="5">
        <f t="shared" si="38"/>
        <v>3028.0878048780496</v>
      </c>
      <c r="I107" s="5">
        <f t="shared" si="39"/>
        <v>307.09756097560978</v>
      </c>
      <c r="J107" s="5">
        <f t="shared" si="39"/>
        <v>46.473170731707327</v>
      </c>
      <c r="K107" s="5">
        <f t="shared" si="39"/>
        <v>14.751219512195124</v>
      </c>
      <c r="L107" s="5">
        <f t="shared" si="39"/>
        <v>51.53170731707317</v>
      </c>
      <c r="M107" s="5">
        <f t="shared" si="39"/>
        <v>46.775609756097559</v>
      </c>
      <c r="N107" s="5">
        <f t="shared" si="43"/>
        <v>466.62926829268292</v>
      </c>
      <c r="O107" s="5">
        <f t="shared" si="40"/>
        <v>500.89756097560985</v>
      </c>
      <c r="P107" s="5">
        <f t="shared" si="40"/>
        <v>20.863414634146341</v>
      </c>
      <c r="Q107" s="5">
        <f t="shared" si="40"/>
        <v>45.239024390243898</v>
      </c>
      <c r="R107" s="5">
        <f t="shared" si="40"/>
        <v>44</v>
      </c>
      <c r="S107" s="5">
        <f t="shared" si="40"/>
        <v>51.83414634146343</v>
      </c>
      <c r="T107" s="5">
        <f t="shared" si="44"/>
        <v>662.83414634146357</v>
      </c>
      <c r="U107" s="5">
        <f t="shared" si="41"/>
        <v>1016.3658536585366</v>
      </c>
      <c r="V107" s="5">
        <f t="shared" si="41"/>
        <v>77.580487804878061</v>
      </c>
      <c r="W107" s="5">
        <f t="shared" si="41"/>
        <v>69.541463414634151</v>
      </c>
      <c r="X107" s="5">
        <f t="shared" si="41"/>
        <v>73.239024390243912</v>
      </c>
      <c r="Y107" s="5">
        <f t="shared" si="41"/>
        <v>123.09268292682928</v>
      </c>
      <c r="Z107" s="5">
        <f t="shared" si="45"/>
        <v>1359.8195121951219</v>
      </c>
      <c r="AA107" s="5">
        <f t="shared" si="42"/>
        <v>370.14634146341473</v>
      </c>
      <c r="AB107" s="5">
        <f t="shared" si="42"/>
        <v>43.463414634146339</v>
      </c>
      <c r="AC107" s="5">
        <f t="shared" si="42"/>
        <v>31.878048780487806</v>
      </c>
      <c r="AD107" s="5">
        <f t="shared" si="42"/>
        <v>31.936585365853666</v>
      </c>
      <c r="AE107" s="5">
        <f t="shared" si="42"/>
        <v>61.390243902439025</v>
      </c>
      <c r="AF107" s="5">
        <f t="shared" si="46"/>
        <v>538.81463414634152</v>
      </c>
      <c r="AH107" s="9">
        <f t="shared" si="47"/>
        <v>3028.0878048780496</v>
      </c>
      <c r="AI107" s="9">
        <f t="shared" si="48"/>
        <v>3028.0975609756097</v>
      </c>
      <c r="AK107">
        <v>3.05</v>
      </c>
      <c r="AL107">
        <f t="shared" si="49"/>
        <v>2.0499999999999998</v>
      </c>
    </row>
    <row r="108" spans="1:38" x14ac:dyDescent="0.2">
      <c r="A108" s="6">
        <v>1993</v>
      </c>
      <c r="B108" s="5">
        <f t="shared" si="37"/>
        <v>2305.3170731707323</v>
      </c>
      <c r="C108" s="5">
        <f t="shared" si="37"/>
        <v>238.48780487804879</v>
      </c>
      <c r="D108" s="5">
        <f t="shared" si="37"/>
        <v>210.82926829268297</v>
      </c>
      <c r="E108" s="5">
        <f t="shared" si="37"/>
        <v>164.79512195121956</v>
      </c>
      <c r="F108" s="5">
        <f t="shared" si="37"/>
        <v>318.07804878048785</v>
      </c>
      <c r="G108" s="5">
        <f t="shared" si="38"/>
        <v>3237.5073170731716</v>
      </c>
      <c r="I108" s="5">
        <f t="shared" si="39"/>
        <v>297.34146341463418</v>
      </c>
      <c r="J108" s="5">
        <f t="shared" si="39"/>
        <v>49.79999999999999</v>
      </c>
      <c r="K108" s="5">
        <f t="shared" si="39"/>
        <v>14.117073170731707</v>
      </c>
      <c r="L108" s="5">
        <f t="shared" si="39"/>
        <v>47.078048780487805</v>
      </c>
      <c r="M108" s="5">
        <f t="shared" si="39"/>
        <v>55.00487804878049</v>
      </c>
      <c r="N108" s="5">
        <f t="shared" si="43"/>
        <v>463.34146341463418</v>
      </c>
      <c r="O108" s="5">
        <f t="shared" si="40"/>
        <v>558.39024390243901</v>
      </c>
      <c r="P108" s="5">
        <f t="shared" si="40"/>
        <v>24.3609756097561</v>
      </c>
      <c r="Q108" s="5">
        <f t="shared" si="40"/>
        <v>45.40975609756098</v>
      </c>
      <c r="R108" s="5">
        <f t="shared" si="40"/>
        <v>32.663414634146363</v>
      </c>
      <c r="S108" s="5">
        <f t="shared" si="40"/>
        <v>70.375609756097575</v>
      </c>
      <c r="T108" s="5">
        <f t="shared" si="44"/>
        <v>731.19999999999993</v>
      </c>
      <c r="U108" s="5">
        <f t="shared" si="41"/>
        <v>1068.3317073170733</v>
      </c>
      <c r="V108" s="5">
        <f t="shared" si="41"/>
        <v>125.75121951219515</v>
      </c>
      <c r="W108" s="5">
        <f t="shared" si="41"/>
        <v>119.6439024390244</v>
      </c>
      <c r="X108" s="5">
        <f t="shared" si="41"/>
        <v>52.1609756097561</v>
      </c>
      <c r="Y108" s="5">
        <f t="shared" si="41"/>
        <v>120.21463414634147</v>
      </c>
      <c r="Z108" s="5">
        <f t="shared" si="45"/>
        <v>1486.1024390243906</v>
      </c>
      <c r="AA108" s="5">
        <f t="shared" si="42"/>
        <v>381.25365853658548</v>
      </c>
      <c r="AB108" s="5">
        <f t="shared" si="42"/>
        <v>38.575609756097563</v>
      </c>
      <c r="AC108" s="5">
        <f t="shared" si="42"/>
        <v>31.658536585365852</v>
      </c>
      <c r="AD108" s="5">
        <f t="shared" si="42"/>
        <v>32.887804878048783</v>
      </c>
      <c r="AE108" s="5">
        <f t="shared" si="42"/>
        <v>72.478048780487796</v>
      </c>
      <c r="AF108" s="5">
        <f t="shared" si="46"/>
        <v>556.8536585365855</v>
      </c>
      <c r="AH108" s="9">
        <f t="shared" si="47"/>
        <v>3237.5073170731716</v>
      </c>
      <c r="AI108" s="9">
        <f t="shared" si="48"/>
        <v>3237.4975609756102</v>
      </c>
      <c r="AK108">
        <v>3.05</v>
      </c>
      <c r="AL108">
        <f t="shared" si="49"/>
        <v>2.0499999999999998</v>
      </c>
    </row>
    <row r="109" spans="1:38" x14ac:dyDescent="0.2">
      <c r="A109" s="6">
        <v>1997</v>
      </c>
      <c r="B109" s="5">
        <f t="shared" si="37"/>
        <v>2537.5853658536589</v>
      </c>
      <c r="C109" s="5">
        <f t="shared" si="37"/>
        <v>271.229268292683</v>
      </c>
      <c r="D109" s="5">
        <f t="shared" si="37"/>
        <v>250.52682926829266</v>
      </c>
      <c r="E109" s="5">
        <f t="shared" si="37"/>
        <v>123.60975609756098</v>
      </c>
      <c r="F109" s="5">
        <f t="shared" si="37"/>
        <v>319.46341463414632</v>
      </c>
      <c r="G109" s="5">
        <f t="shared" si="38"/>
        <v>3502.414634146342</v>
      </c>
      <c r="I109" s="5">
        <f t="shared" si="39"/>
        <v>326.9121951219513</v>
      </c>
      <c r="J109" s="5">
        <f t="shared" si="39"/>
        <v>67.2</v>
      </c>
      <c r="K109" s="5">
        <f t="shared" si="39"/>
        <v>13.248780487804881</v>
      </c>
      <c r="L109" s="5">
        <f t="shared" si="39"/>
        <v>26.009756097560988</v>
      </c>
      <c r="M109" s="5">
        <f t="shared" si="39"/>
        <v>49.712195121951211</v>
      </c>
      <c r="N109" s="5">
        <f t="shared" si="43"/>
        <v>483.08292682926833</v>
      </c>
      <c r="O109" s="5">
        <f t="shared" si="40"/>
        <v>578.6439024390246</v>
      </c>
      <c r="P109" s="5">
        <f t="shared" si="40"/>
        <v>41.975609756097555</v>
      </c>
      <c r="Q109" s="5">
        <f t="shared" si="40"/>
        <v>34.448780487804882</v>
      </c>
      <c r="R109" s="5">
        <f t="shared" si="40"/>
        <v>36.843902439024404</v>
      </c>
      <c r="S109" s="5">
        <f t="shared" si="40"/>
        <v>47.112195121951231</v>
      </c>
      <c r="T109" s="5">
        <f t="shared" si="44"/>
        <v>739.02439024390276</v>
      </c>
      <c r="U109" s="5">
        <f t="shared" si="41"/>
        <v>1207.6926829268293</v>
      </c>
      <c r="V109" s="5">
        <f t="shared" si="41"/>
        <v>110.97560975609758</v>
      </c>
      <c r="W109" s="5">
        <f t="shared" si="41"/>
        <v>141.59512195121951</v>
      </c>
      <c r="X109" s="5">
        <f t="shared" si="41"/>
        <v>47.112195121951231</v>
      </c>
      <c r="Y109" s="5">
        <f t="shared" si="41"/>
        <v>143.98536585365852</v>
      </c>
      <c r="Z109" s="5">
        <f t="shared" si="45"/>
        <v>1651.3609756097562</v>
      </c>
      <c r="AA109" s="5">
        <f t="shared" si="42"/>
        <v>424.33658536585364</v>
      </c>
      <c r="AB109" s="5">
        <f t="shared" si="42"/>
        <v>51.078048780487812</v>
      </c>
      <c r="AC109" s="5">
        <f t="shared" si="42"/>
        <v>61.23902439024392</v>
      </c>
      <c r="AD109" s="5">
        <f t="shared" si="42"/>
        <v>13.643902439024391</v>
      </c>
      <c r="AE109" s="5">
        <f t="shared" si="42"/>
        <v>78.663414634146349</v>
      </c>
      <c r="AF109" s="5">
        <f t="shared" si="46"/>
        <v>628.96097560975602</v>
      </c>
      <c r="AH109" s="9">
        <f t="shared" si="47"/>
        <v>3502.414634146342</v>
      </c>
      <c r="AI109" s="9">
        <f t="shared" si="48"/>
        <v>3502.4292682926834</v>
      </c>
      <c r="AK109">
        <v>3.05</v>
      </c>
      <c r="AL109">
        <f t="shared" si="49"/>
        <v>2.0499999999999998</v>
      </c>
    </row>
    <row r="110" spans="1:38" x14ac:dyDescent="0.2">
      <c r="A110" s="6">
        <v>2001</v>
      </c>
      <c r="B110" s="5">
        <f t="shared" si="37"/>
        <v>2574.4829268292688</v>
      </c>
      <c r="C110" s="5">
        <f t="shared" si="37"/>
        <v>330.15609756097558</v>
      </c>
      <c r="D110" s="5">
        <f t="shared" si="37"/>
        <v>279.67804878048793</v>
      </c>
      <c r="E110" s="5">
        <f t="shared" si="37"/>
        <v>224.41951219512194</v>
      </c>
      <c r="F110" s="5">
        <f t="shared" si="37"/>
        <v>347.65365853658534</v>
      </c>
      <c r="G110" s="5">
        <f>SUM(B110:F110)</f>
        <v>3756.3902439024396</v>
      </c>
      <c r="I110" s="5">
        <f t="shared" si="39"/>
        <v>301.819512195122</v>
      </c>
      <c r="J110" s="5">
        <f t="shared" si="39"/>
        <v>60.160975609756093</v>
      </c>
      <c r="K110" s="5">
        <f t="shared" si="39"/>
        <v>18.721951219512196</v>
      </c>
      <c r="L110" s="5">
        <f t="shared" si="39"/>
        <v>58.6</v>
      </c>
      <c r="M110" s="5">
        <f t="shared" si="39"/>
        <v>69.551219512195118</v>
      </c>
      <c r="N110" s="5">
        <f>SUM(I110:M110)</f>
        <v>508.85365853658544</v>
      </c>
      <c r="O110" s="5">
        <f t="shared" si="40"/>
        <v>560.19512195121956</v>
      </c>
      <c r="P110" s="5">
        <f t="shared" si="40"/>
        <v>88.30243902439021</v>
      </c>
      <c r="Q110" s="5">
        <f t="shared" si="40"/>
        <v>39.94146341463415</v>
      </c>
      <c r="R110" s="5">
        <f t="shared" si="40"/>
        <v>48.687804878048802</v>
      </c>
      <c r="S110" s="5">
        <f t="shared" si="40"/>
        <v>47.936585365853659</v>
      </c>
      <c r="T110" s="5">
        <f>SUM(O110:S110)</f>
        <v>785.06341463414651</v>
      </c>
      <c r="U110" s="5">
        <f t="shared" si="41"/>
        <v>1291.0097560975612</v>
      </c>
      <c r="V110" s="5">
        <f t="shared" si="41"/>
        <v>138.36097560975611</v>
      </c>
      <c r="W110" s="5">
        <f t="shared" si="41"/>
        <v>164.54634146341468</v>
      </c>
      <c r="X110" s="5">
        <f t="shared" si="41"/>
        <v>88.03414634146344</v>
      </c>
      <c r="Y110" s="5">
        <f t="shared" si="41"/>
        <v>143.95121951219514</v>
      </c>
      <c r="Z110" s="5">
        <f>SUM(U110:Y110)</f>
        <v>1825.9024390243903</v>
      </c>
      <c r="AA110" s="5">
        <f t="shared" si="42"/>
        <v>421.46341463414637</v>
      </c>
      <c r="AB110" s="5">
        <f t="shared" si="42"/>
        <v>43.326829268292698</v>
      </c>
      <c r="AC110" s="5">
        <f t="shared" si="42"/>
        <v>56.478048780487811</v>
      </c>
      <c r="AD110" s="5">
        <f t="shared" si="42"/>
        <v>29.092682926829273</v>
      </c>
      <c r="AE110" s="5">
        <f t="shared" si="42"/>
        <v>86.219512195121965</v>
      </c>
      <c r="AF110" s="5">
        <f>SUM(AA110:AE110)</f>
        <v>636.5804878048782</v>
      </c>
      <c r="AH110" s="9">
        <f>G110</f>
        <v>3756.3902439024396</v>
      </c>
      <c r="AI110" s="9">
        <f>N110+T110+Z110+AF110</f>
        <v>3756.4000000000005</v>
      </c>
      <c r="AK110">
        <v>3.05</v>
      </c>
      <c r="AL110">
        <f t="shared" si="49"/>
        <v>2.0499999999999998</v>
      </c>
    </row>
    <row r="111" spans="1:38" x14ac:dyDescent="0.2">
      <c r="B111" s="3"/>
      <c r="F111" s="3"/>
      <c r="G111" s="3"/>
      <c r="H111" s="3"/>
      <c r="I111" s="3"/>
      <c r="J111" s="3"/>
      <c r="K111" s="3"/>
    </row>
    <row r="112" spans="1:38" x14ac:dyDescent="0.2">
      <c r="B112" s="3"/>
      <c r="F112" s="3"/>
      <c r="G112" s="3"/>
      <c r="H112" s="3"/>
      <c r="I112" s="3"/>
      <c r="J112" s="3"/>
      <c r="K112" s="3"/>
    </row>
    <row r="113" spans="1:35" x14ac:dyDescent="0.2">
      <c r="A113" s="19" t="s">
        <v>62</v>
      </c>
      <c r="B113" s="19"/>
      <c r="C113" s="19"/>
      <c r="D113" s="19"/>
      <c r="E113" s="19"/>
      <c r="F113" s="19"/>
      <c r="G113" s="19"/>
      <c r="H113" s="3"/>
      <c r="I113" s="19" t="str">
        <f>A113</f>
        <v>Fuel Consumption (Trillion Btu)</v>
      </c>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1:35" x14ac:dyDescent="0.2">
      <c r="H114" s="7"/>
    </row>
    <row r="115" spans="1:35" ht="13.5" thickBot="1" x14ac:dyDescent="0.25">
      <c r="B115" s="865" t="s">
        <v>50</v>
      </c>
      <c r="C115" s="865"/>
      <c r="D115" s="865"/>
      <c r="E115" s="865"/>
      <c r="F115" s="865"/>
      <c r="G115" s="36"/>
      <c r="I115" s="866" t="s">
        <v>22</v>
      </c>
      <c r="J115" s="866"/>
      <c r="K115" s="866"/>
      <c r="L115" s="866"/>
      <c r="M115" s="866"/>
      <c r="N115" s="27"/>
      <c r="O115" s="867" t="s">
        <v>23</v>
      </c>
      <c r="P115" s="867"/>
      <c r="Q115" s="867"/>
      <c r="R115" s="867"/>
      <c r="S115" s="867"/>
      <c r="T115" s="31"/>
      <c r="U115" s="868" t="s">
        <v>24</v>
      </c>
      <c r="V115" s="868"/>
      <c r="W115" s="868"/>
      <c r="X115" s="868"/>
      <c r="Y115" s="868"/>
      <c r="Z115" s="29"/>
      <c r="AA115" s="864" t="s">
        <v>25</v>
      </c>
      <c r="AB115" s="864"/>
      <c r="AC115" s="864"/>
      <c r="AD115" s="864"/>
      <c r="AE115" s="864"/>
      <c r="AF115" s="34"/>
      <c r="AH115" t="s">
        <v>59</v>
      </c>
      <c r="AI115" t="s">
        <v>60</v>
      </c>
    </row>
    <row r="116" spans="1:35" x14ac:dyDescent="0.2">
      <c r="B116" s="7" t="s">
        <v>17</v>
      </c>
      <c r="C116" s="7" t="s">
        <v>18</v>
      </c>
      <c r="D116" s="7" t="s">
        <v>19</v>
      </c>
      <c r="E116" s="7" t="s">
        <v>20</v>
      </c>
      <c r="F116" s="7" t="s">
        <v>21</v>
      </c>
      <c r="G116" s="7"/>
      <c r="I116" s="7" t="s">
        <v>17</v>
      </c>
      <c r="J116" s="7" t="s">
        <v>18</v>
      </c>
      <c r="K116" s="7" t="s">
        <v>19</v>
      </c>
      <c r="L116" s="7" t="s">
        <v>20</v>
      </c>
      <c r="M116" s="7" t="s">
        <v>21</v>
      </c>
      <c r="N116" s="7" t="s">
        <v>32</v>
      </c>
      <c r="O116" s="7" t="s">
        <v>17</v>
      </c>
      <c r="P116" s="7" t="s">
        <v>18</v>
      </c>
      <c r="Q116" s="7" t="s">
        <v>19</v>
      </c>
      <c r="R116" s="7" t="s">
        <v>20</v>
      </c>
      <c r="S116" s="7" t="s">
        <v>21</v>
      </c>
      <c r="T116" s="7" t="s">
        <v>32</v>
      </c>
      <c r="U116" s="7" t="s">
        <v>17</v>
      </c>
      <c r="V116" s="7" t="s">
        <v>18</v>
      </c>
      <c r="W116" s="7" t="s">
        <v>19</v>
      </c>
      <c r="X116" s="7" t="s">
        <v>20</v>
      </c>
      <c r="Y116" s="7" t="s">
        <v>21</v>
      </c>
      <c r="Z116" s="7" t="s">
        <v>32</v>
      </c>
      <c r="AA116" s="7" t="s">
        <v>17</v>
      </c>
      <c r="AB116" s="7" t="s">
        <v>18</v>
      </c>
      <c r="AC116" s="7" t="s">
        <v>19</v>
      </c>
      <c r="AD116" s="7" t="s">
        <v>20</v>
      </c>
      <c r="AE116" s="7" t="s">
        <v>21</v>
      </c>
      <c r="AF116" s="26" t="s">
        <v>32</v>
      </c>
    </row>
    <row r="117" spans="1:35" x14ac:dyDescent="0.2">
      <c r="A117" s="6">
        <v>1978</v>
      </c>
      <c r="B117" s="5">
        <f t="shared" ref="B117:F127" si="50">B65-B100</f>
        <v>5689.9599999999991</v>
      </c>
      <c r="C117" s="5">
        <f t="shared" si="50"/>
        <v>340.09341463414637</v>
      </c>
      <c r="D117" s="5">
        <f t="shared" si="50"/>
        <v>276.75829268292682</v>
      </c>
      <c r="E117" s="5">
        <f t="shared" si="50"/>
        <v>1239.8502439024392</v>
      </c>
      <c r="F117" s="5">
        <f t="shared" si="50"/>
        <v>577.13585365853669</v>
      </c>
      <c r="G117" s="5">
        <f t="shared" ref="G117:G126" si="51">SUM(B117:F117)</f>
        <v>8123.7978048780487</v>
      </c>
      <c r="I117" s="5">
        <f t="shared" ref="I117:M127" si="52">I65-I100</f>
        <v>1315.101219512195</v>
      </c>
      <c r="J117" s="5">
        <f t="shared" si="52"/>
        <v>194.63414634146341</v>
      </c>
      <c r="K117" s="5">
        <f t="shared" si="52"/>
        <v>30.669024390243901</v>
      </c>
      <c r="L117" s="5">
        <f t="shared" si="52"/>
        <v>613.67121951219508</v>
      </c>
      <c r="M117" s="5">
        <f t="shared" si="52"/>
        <v>356.17463414634142</v>
      </c>
      <c r="N117" s="5">
        <f>SUM(I117:M117)</f>
        <v>2510.2502439024388</v>
      </c>
      <c r="O117" s="5">
        <f t="shared" ref="O117:S127" si="53">O65-O100</f>
        <v>2466.0043902439024</v>
      </c>
      <c r="P117" s="5">
        <f t="shared" si="53"/>
        <v>87.10268292682926</v>
      </c>
      <c r="Q117" s="5">
        <f t="shared" si="53"/>
        <v>103.21170731707318</v>
      </c>
      <c r="R117" s="5">
        <f t="shared" si="53"/>
        <v>397.71390243902437</v>
      </c>
      <c r="S117" s="5">
        <f t="shared" si="53"/>
        <v>57.937804878048773</v>
      </c>
      <c r="T117" s="5">
        <f>SUM(O117:S117)</f>
        <v>3111.9704878048778</v>
      </c>
      <c r="U117" s="5">
        <f t="shared" ref="U117:Y127" si="54">U65-U100</f>
        <v>1182.2941463414631</v>
      </c>
      <c r="V117" s="5">
        <f t="shared" si="54"/>
        <v>20.984146341463411</v>
      </c>
      <c r="W117" s="5">
        <f t="shared" si="54"/>
        <v>122.23024390243899</v>
      </c>
      <c r="X117" s="5">
        <f t="shared" si="54"/>
        <v>80.79463414634148</v>
      </c>
      <c r="Y117" s="5">
        <f t="shared" si="54"/>
        <v>30.537804878048775</v>
      </c>
      <c r="Z117" s="5">
        <f>SUM(U117:Y117)</f>
        <v>1436.8409756097558</v>
      </c>
      <c r="AA117" s="5">
        <f t="shared" ref="AA117:AE127" si="55">AA65-AA100</f>
        <v>726.56024390243886</v>
      </c>
      <c r="AB117" s="5">
        <f t="shared" si="55"/>
        <v>37.357560975609758</v>
      </c>
      <c r="AC117" s="5">
        <f t="shared" si="55"/>
        <v>20.637317073170728</v>
      </c>
      <c r="AD117" s="5">
        <f t="shared" si="55"/>
        <v>147.68536585365851</v>
      </c>
      <c r="AE117" s="5">
        <f t="shared" si="55"/>
        <v>132.48560975609755</v>
      </c>
      <c r="AF117" s="5">
        <f>SUM(AA117:AE117)</f>
        <v>1064.7260975609754</v>
      </c>
      <c r="AH117" s="9">
        <f>G117</f>
        <v>8123.7978048780487</v>
      </c>
      <c r="AI117" s="9">
        <f>N117+T117+Z117+AF117</f>
        <v>8123.7878048780476</v>
      </c>
    </row>
    <row r="118" spans="1:35" x14ac:dyDescent="0.2">
      <c r="A118" s="6">
        <v>1979</v>
      </c>
      <c r="B118" s="5">
        <f t="shared" si="50"/>
        <v>5132.6680487804879</v>
      </c>
      <c r="C118" s="5">
        <f t="shared" si="50"/>
        <v>357.03243902439021</v>
      </c>
      <c r="D118" s="5">
        <f t="shared" si="50"/>
        <v>204.14097560975611</v>
      </c>
      <c r="E118" s="5">
        <f t="shared" si="50"/>
        <v>1051.8773170731706</v>
      </c>
      <c r="F118" s="5">
        <f t="shared" si="50"/>
        <v>607.49682926829269</v>
      </c>
      <c r="G118" s="5">
        <f t="shared" si="51"/>
        <v>7353.2156097560974</v>
      </c>
      <c r="I118" s="5">
        <f t="shared" si="52"/>
        <v>1147.0641463414634</v>
      </c>
      <c r="J118" s="5">
        <f t="shared" si="52"/>
        <v>135.50219512195122</v>
      </c>
      <c r="K118" s="5">
        <f t="shared" si="52"/>
        <v>12.091463414634145</v>
      </c>
      <c r="L118" s="5">
        <f t="shared" si="52"/>
        <v>487.67097560975606</v>
      </c>
      <c r="M118" s="5">
        <f t="shared" si="52"/>
        <v>334.23365853658538</v>
      </c>
      <c r="N118" s="5">
        <f t="shared" ref="N118:N126" si="56">SUM(I118:M118)</f>
        <v>2116.5624390243902</v>
      </c>
      <c r="O118" s="5">
        <f t="shared" si="53"/>
        <v>2254.9658536585366</v>
      </c>
      <c r="P118" s="5">
        <f t="shared" si="53"/>
        <v>96.148780487804885</v>
      </c>
      <c r="Q118" s="5">
        <f t="shared" si="53"/>
        <v>72.004390243902435</v>
      </c>
      <c r="R118" s="5">
        <f t="shared" si="53"/>
        <v>387.23975609756098</v>
      </c>
      <c r="S118" s="5">
        <f t="shared" si="53"/>
        <v>79.65317073170732</v>
      </c>
      <c r="T118" s="5">
        <f t="shared" ref="T118:T126" si="57">SUM(O118:S118)</f>
        <v>2890.011951219512</v>
      </c>
      <c r="U118" s="5">
        <f t="shared" si="54"/>
        <v>1062.4504878048781</v>
      </c>
      <c r="V118" s="5">
        <f t="shared" si="54"/>
        <v>76.86121951219512</v>
      </c>
      <c r="W118" s="5">
        <f t="shared" si="54"/>
        <v>87.239512195121918</v>
      </c>
      <c r="X118" s="5">
        <f t="shared" si="54"/>
        <v>61.322195121951225</v>
      </c>
      <c r="Y118" s="5">
        <f t="shared" si="54"/>
        <v>51.278292682926832</v>
      </c>
      <c r="Z118" s="5">
        <f t="shared" ref="Z118:Z126" si="58">SUM(U118:Y118)</f>
        <v>1339.151707317073</v>
      </c>
      <c r="AA118" s="5">
        <f t="shared" si="55"/>
        <v>668.1875609756097</v>
      </c>
      <c r="AB118" s="5">
        <f t="shared" si="55"/>
        <v>48.52024390243902</v>
      </c>
      <c r="AC118" s="5">
        <f t="shared" si="55"/>
        <v>32.805609756097546</v>
      </c>
      <c r="AD118" s="5">
        <f t="shared" si="55"/>
        <v>115.64439024390244</v>
      </c>
      <c r="AE118" s="5">
        <f t="shared" si="55"/>
        <v>142.34658536585368</v>
      </c>
      <c r="AF118" s="5">
        <f t="shared" ref="AF118:AF126" si="59">SUM(AA118:AE118)</f>
        <v>1007.5043902439023</v>
      </c>
      <c r="AH118" s="9">
        <f t="shared" ref="AH118:AH126" si="60">G118</f>
        <v>7353.2156097560974</v>
      </c>
      <c r="AI118" s="9">
        <f t="shared" ref="AI118:AI126" si="61">N118+T118+Z118+AF118</f>
        <v>7353.2304878048772</v>
      </c>
    </row>
    <row r="119" spans="1:35" x14ac:dyDescent="0.2">
      <c r="A119" s="6">
        <v>1980</v>
      </c>
      <c r="B119" s="5">
        <f t="shared" si="50"/>
        <v>4755.6100000000006</v>
      </c>
      <c r="C119" s="5">
        <f t="shared" si="50"/>
        <v>311.38146341463414</v>
      </c>
      <c r="D119" s="5">
        <f t="shared" si="50"/>
        <v>243.60585365853655</v>
      </c>
      <c r="E119" s="5">
        <f t="shared" si="50"/>
        <v>920.17707317073155</v>
      </c>
      <c r="F119" s="5">
        <f t="shared" si="50"/>
        <v>635.96341463414615</v>
      </c>
      <c r="G119" s="5">
        <f t="shared" si="51"/>
        <v>6866.7378048780492</v>
      </c>
      <c r="I119" s="5">
        <f t="shared" si="52"/>
        <v>1045.9226829268296</v>
      </c>
      <c r="J119" s="5">
        <f t="shared" si="52"/>
        <v>184.02414634146342</v>
      </c>
      <c r="K119" s="5">
        <f t="shared" si="52"/>
        <v>35.337560975609755</v>
      </c>
      <c r="L119" s="5">
        <f t="shared" si="52"/>
        <v>424.14097560975603</v>
      </c>
      <c r="M119" s="5">
        <f t="shared" si="52"/>
        <v>352.76073170731706</v>
      </c>
      <c r="N119" s="5">
        <f t="shared" si="56"/>
        <v>2042.1860975609757</v>
      </c>
      <c r="O119" s="5">
        <f t="shared" si="53"/>
        <v>1823.2795121951222</v>
      </c>
      <c r="P119" s="5">
        <f t="shared" si="53"/>
        <v>21.971951219512192</v>
      </c>
      <c r="Q119" s="5">
        <f t="shared" si="53"/>
        <v>50.368780487804869</v>
      </c>
      <c r="R119" s="5">
        <f t="shared" si="53"/>
        <v>312.25560975609756</v>
      </c>
      <c r="S119" s="5">
        <f t="shared" si="53"/>
        <v>117.9760975609756</v>
      </c>
      <c r="T119" s="5">
        <f t="shared" si="57"/>
        <v>2325.8519512195121</v>
      </c>
      <c r="U119" s="5">
        <f t="shared" si="54"/>
        <v>1202.5868292682926</v>
      </c>
      <c r="V119" s="5">
        <f t="shared" si="54"/>
        <v>53.402195121951223</v>
      </c>
      <c r="W119" s="5">
        <f t="shared" si="54"/>
        <v>98.207073170731704</v>
      </c>
      <c r="X119" s="5">
        <f t="shared" si="54"/>
        <v>95.338292682926834</v>
      </c>
      <c r="Y119" s="5">
        <f t="shared" si="54"/>
        <v>83.631219512195116</v>
      </c>
      <c r="Z119" s="5">
        <f t="shared" si="58"/>
        <v>1533.1656097560976</v>
      </c>
      <c r="AA119" s="5">
        <f t="shared" si="55"/>
        <v>683.81609756097566</v>
      </c>
      <c r="AB119" s="5">
        <f t="shared" si="55"/>
        <v>51.993170731707309</v>
      </c>
      <c r="AC119" s="5">
        <f t="shared" si="55"/>
        <v>59.70243902439023</v>
      </c>
      <c r="AD119" s="5">
        <f t="shared" si="55"/>
        <v>88.437317073170732</v>
      </c>
      <c r="AE119" s="5">
        <f t="shared" si="55"/>
        <v>81.595365853658535</v>
      </c>
      <c r="AF119" s="5">
        <f t="shared" si="59"/>
        <v>965.54439024390251</v>
      </c>
      <c r="AH119" s="9">
        <f t="shared" si="60"/>
        <v>6866.7378048780492</v>
      </c>
      <c r="AI119" s="9">
        <f t="shared" si="61"/>
        <v>6866.7480487804887</v>
      </c>
    </row>
    <row r="120" spans="1:35" x14ac:dyDescent="0.2">
      <c r="A120" s="6">
        <v>1981</v>
      </c>
      <c r="B120" s="5">
        <f t="shared" si="50"/>
        <v>5097.0856097560973</v>
      </c>
      <c r="C120" s="5">
        <f t="shared" si="50"/>
        <v>248.07317073170734</v>
      </c>
      <c r="D120" s="5">
        <f t="shared" si="50"/>
        <v>208.94195121951219</v>
      </c>
      <c r="E120" s="5">
        <f t="shared" si="50"/>
        <v>809.50219512195122</v>
      </c>
      <c r="F120" s="5">
        <f t="shared" si="50"/>
        <v>653.53243902439021</v>
      </c>
      <c r="G120" s="5">
        <f t="shared" si="51"/>
        <v>7017.1353658536582</v>
      </c>
      <c r="I120" s="5">
        <f t="shared" si="52"/>
        <v>1109.2207317073169</v>
      </c>
      <c r="J120" s="5">
        <f t="shared" si="52"/>
        <v>146.01170731707316</v>
      </c>
      <c r="K120" s="5">
        <f t="shared" si="52"/>
        <v>31.519024390243899</v>
      </c>
      <c r="L120" s="5">
        <f t="shared" si="52"/>
        <v>422.11756097560971</v>
      </c>
      <c r="M120" s="5">
        <f t="shared" si="52"/>
        <v>337.40756097560973</v>
      </c>
      <c r="N120" s="5">
        <f t="shared" si="56"/>
        <v>2046.2765853658534</v>
      </c>
      <c r="O120" s="5">
        <f t="shared" si="53"/>
        <v>2046.5631707317073</v>
      </c>
      <c r="P120" s="5">
        <f t="shared" si="53"/>
        <v>30.93</v>
      </c>
      <c r="Q120" s="5">
        <f t="shared" si="53"/>
        <v>68.593170731707303</v>
      </c>
      <c r="R120" s="5">
        <f t="shared" si="53"/>
        <v>257.73317073170733</v>
      </c>
      <c r="S120" s="5">
        <f t="shared" si="53"/>
        <v>134.9329268292683</v>
      </c>
      <c r="T120" s="5">
        <f t="shared" si="57"/>
        <v>2538.7524390243902</v>
      </c>
      <c r="U120" s="5">
        <f t="shared" si="54"/>
        <v>1176.0900000000001</v>
      </c>
      <c r="V120" s="5">
        <f t="shared" si="54"/>
        <v>29.318780487804872</v>
      </c>
      <c r="W120" s="5">
        <f t="shared" si="54"/>
        <v>67.354634146341439</v>
      </c>
      <c r="X120" s="5">
        <f t="shared" si="54"/>
        <v>64.096341463414618</v>
      </c>
      <c r="Y120" s="5">
        <f t="shared" si="54"/>
        <v>91.619024390243908</v>
      </c>
      <c r="Z120" s="5">
        <f t="shared" si="58"/>
        <v>1428.4787804878047</v>
      </c>
      <c r="AA120" s="5">
        <f t="shared" si="55"/>
        <v>765.2165853658538</v>
      </c>
      <c r="AB120" s="5">
        <f t="shared" si="55"/>
        <v>41.812682926829268</v>
      </c>
      <c r="AC120" s="5">
        <f t="shared" si="55"/>
        <v>41.470243902439016</v>
      </c>
      <c r="AD120" s="5">
        <f t="shared" si="55"/>
        <v>65.555121951219519</v>
      </c>
      <c r="AE120" s="5">
        <f t="shared" si="55"/>
        <v>89.568048780487786</v>
      </c>
      <c r="AF120" s="5">
        <f t="shared" si="59"/>
        <v>1003.6226829268294</v>
      </c>
      <c r="AH120" s="9">
        <f t="shared" si="60"/>
        <v>7017.1353658536582</v>
      </c>
      <c r="AI120" s="9">
        <f t="shared" si="61"/>
        <v>7017.1304878048777</v>
      </c>
    </row>
    <row r="121" spans="1:35" x14ac:dyDescent="0.2">
      <c r="A121" s="6">
        <v>1982</v>
      </c>
      <c r="B121" s="5">
        <f t="shared" si="50"/>
        <v>4269.8060975609751</v>
      </c>
      <c r="C121" s="5">
        <f t="shared" si="50"/>
        <v>335.86658536585367</v>
      </c>
      <c r="D121" s="5">
        <f t="shared" si="50"/>
        <v>157.21121951219513</v>
      </c>
      <c r="E121" s="5">
        <f t="shared" si="50"/>
        <v>793.96780487804881</v>
      </c>
      <c r="F121" s="5">
        <f t="shared" si="50"/>
        <v>627.79146341463422</v>
      </c>
      <c r="G121" s="5">
        <f t="shared" si="51"/>
        <v>6184.6431707317079</v>
      </c>
      <c r="I121" s="5">
        <f t="shared" si="52"/>
        <v>939.48926829268294</v>
      </c>
      <c r="J121" s="5">
        <f t="shared" si="52"/>
        <v>212.85292682926828</v>
      </c>
      <c r="K121" s="5">
        <f t="shared" si="52"/>
        <v>26.63219512195122</v>
      </c>
      <c r="L121" s="5">
        <f t="shared" si="52"/>
        <v>337.86853658536586</v>
      </c>
      <c r="M121" s="5">
        <f t="shared" si="52"/>
        <v>284.34463414634149</v>
      </c>
      <c r="N121" s="5">
        <f t="shared" si="56"/>
        <v>1801.1875609756098</v>
      </c>
      <c r="O121" s="5">
        <f t="shared" si="53"/>
        <v>1512.2231707317073</v>
      </c>
      <c r="P121" s="5">
        <f t="shared" si="53"/>
        <v>36.782682926829267</v>
      </c>
      <c r="Q121" s="5">
        <f t="shared" si="53"/>
        <v>39.694390243902433</v>
      </c>
      <c r="R121" s="5">
        <f t="shared" si="53"/>
        <v>261.03829268292685</v>
      </c>
      <c r="S121" s="5">
        <f t="shared" si="53"/>
        <v>168.3251219512195</v>
      </c>
      <c r="T121" s="5">
        <f t="shared" si="57"/>
        <v>2018.0636585365853</v>
      </c>
      <c r="U121" s="5">
        <f t="shared" si="54"/>
        <v>1143.4563414634144</v>
      </c>
      <c r="V121" s="5">
        <f t="shared" si="54"/>
        <v>30.769756097560972</v>
      </c>
      <c r="W121" s="5">
        <f t="shared" si="54"/>
        <v>45.007804878048773</v>
      </c>
      <c r="X121" s="5">
        <f t="shared" si="54"/>
        <v>107.69853658536584</v>
      </c>
      <c r="Y121" s="5">
        <f t="shared" si="54"/>
        <v>81.474634146341472</v>
      </c>
      <c r="Z121" s="5">
        <f t="shared" si="58"/>
        <v>1408.4070731707316</v>
      </c>
      <c r="AA121" s="5">
        <f t="shared" si="55"/>
        <v>674.6421951219512</v>
      </c>
      <c r="AB121" s="5">
        <f t="shared" si="55"/>
        <v>55.461219512195115</v>
      </c>
      <c r="AC121" s="5">
        <f t="shared" si="55"/>
        <v>45.861951219512193</v>
      </c>
      <c r="AD121" s="5">
        <f t="shared" si="55"/>
        <v>87.347560975609767</v>
      </c>
      <c r="AE121" s="5">
        <f t="shared" si="55"/>
        <v>93.66195121951219</v>
      </c>
      <c r="AF121" s="5">
        <f t="shared" si="59"/>
        <v>956.97487804878051</v>
      </c>
      <c r="AH121" s="9">
        <f t="shared" si="60"/>
        <v>6184.6431707317079</v>
      </c>
      <c r="AI121" s="9">
        <f t="shared" si="61"/>
        <v>6184.6331707317077</v>
      </c>
    </row>
    <row r="122" spans="1:35" x14ac:dyDescent="0.2">
      <c r="A122" s="6">
        <v>1984</v>
      </c>
      <c r="B122" s="5">
        <f t="shared" si="50"/>
        <v>4462.3402439024385</v>
      </c>
      <c r="C122" s="5">
        <f t="shared" si="50"/>
        <v>339.78926829268295</v>
      </c>
      <c r="D122" s="5">
        <f t="shared" si="50"/>
        <v>218.19292682926829</v>
      </c>
      <c r="E122" s="5">
        <f t="shared" si="50"/>
        <v>801.71292682926821</v>
      </c>
      <c r="F122" s="5">
        <f t="shared" si="50"/>
        <v>720.67804878048764</v>
      </c>
      <c r="G122" s="5">
        <f t="shared" si="51"/>
        <v>6542.713414634145</v>
      </c>
      <c r="I122" s="5">
        <f t="shared" si="52"/>
        <v>1036.399024390244</v>
      </c>
      <c r="J122" s="5">
        <f t="shared" si="52"/>
        <v>192.48365853658538</v>
      </c>
      <c r="K122" s="5">
        <f t="shared" si="52"/>
        <v>46.123902439024384</v>
      </c>
      <c r="L122" s="5">
        <f t="shared" si="52"/>
        <v>334.5080487804878</v>
      </c>
      <c r="M122" s="5">
        <f t="shared" si="52"/>
        <v>271.54243902439026</v>
      </c>
      <c r="N122" s="5">
        <f t="shared" si="56"/>
        <v>1881.0570731707317</v>
      </c>
      <c r="O122" s="5">
        <f t="shared" si="53"/>
        <v>1557.8117073170733</v>
      </c>
      <c r="P122" s="5">
        <f t="shared" si="53"/>
        <v>85.576829268292684</v>
      </c>
      <c r="Q122" s="5">
        <f t="shared" si="53"/>
        <v>71.072926829268283</v>
      </c>
      <c r="R122" s="5">
        <f t="shared" si="53"/>
        <v>301.5963414634146</v>
      </c>
      <c r="S122" s="5">
        <f t="shared" si="53"/>
        <v>233.54878048780489</v>
      </c>
      <c r="T122" s="5">
        <f t="shared" si="57"/>
        <v>2249.6065853658538</v>
      </c>
      <c r="U122" s="5">
        <f t="shared" si="54"/>
        <v>1167.320975609756</v>
      </c>
      <c r="V122" s="5">
        <f t="shared" si="54"/>
        <v>41.19</v>
      </c>
      <c r="W122" s="5">
        <f t="shared" si="54"/>
        <v>48.984146341463401</v>
      </c>
      <c r="X122" s="5">
        <f t="shared" si="54"/>
        <v>72.432439024390249</v>
      </c>
      <c r="Y122" s="5">
        <f t="shared" si="54"/>
        <v>97.600975609756091</v>
      </c>
      <c r="Z122" s="5">
        <f t="shared" si="58"/>
        <v>1427.5285365853658</v>
      </c>
      <c r="AA122" s="5">
        <f t="shared" si="55"/>
        <v>700.8085365853658</v>
      </c>
      <c r="AB122" s="5">
        <f t="shared" si="55"/>
        <v>20.533902439024391</v>
      </c>
      <c r="AC122" s="5">
        <f t="shared" si="55"/>
        <v>51.99707317073171</v>
      </c>
      <c r="AD122" s="5">
        <f t="shared" si="55"/>
        <v>93.166097560975601</v>
      </c>
      <c r="AE122" s="5">
        <f t="shared" si="55"/>
        <v>117.96609756097563</v>
      </c>
      <c r="AF122" s="5">
        <f t="shared" si="59"/>
        <v>984.47170731707308</v>
      </c>
      <c r="AH122" s="9">
        <f t="shared" si="60"/>
        <v>6542.713414634145</v>
      </c>
      <c r="AI122" s="9">
        <f t="shared" si="61"/>
        <v>6542.6639024390242</v>
      </c>
    </row>
    <row r="123" spans="1:35" x14ac:dyDescent="0.2">
      <c r="A123" s="6">
        <v>1987</v>
      </c>
      <c r="B123" s="5">
        <f t="shared" si="50"/>
        <v>4344.3748780487804</v>
      </c>
      <c r="C123" s="5">
        <f t="shared" si="50"/>
        <v>365.02926829268296</v>
      </c>
      <c r="D123" s="5">
        <f t="shared" si="50"/>
        <v>234.16390243902438</v>
      </c>
      <c r="E123" s="5">
        <f t="shared" si="50"/>
        <v>741.83365853658529</v>
      </c>
      <c r="F123" s="5">
        <f t="shared" si="50"/>
        <v>680.90317073170729</v>
      </c>
      <c r="G123" s="5">
        <f t="shared" si="51"/>
        <v>6366.3048780487798</v>
      </c>
      <c r="I123" s="5">
        <f t="shared" si="52"/>
        <v>1084.1382926829267</v>
      </c>
      <c r="J123" s="5">
        <f t="shared" si="52"/>
        <v>198.66902439024392</v>
      </c>
      <c r="K123" s="5">
        <f t="shared" si="52"/>
        <v>47.320000000000007</v>
      </c>
      <c r="L123" s="5">
        <f t="shared" si="52"/>
        <v>322.75341463414634</v>
      </c>
      <c r="M123" s="5">
        <f t="shared" si="52"/>
        <v>272.32390243902438</v>
      </c>
      <c r="N123" s="5">
        <f t="shared" si="56"/>
        <v>1925.2046341463413</v>
      </c>
      <c r="O123" s="5">
        <f t="shared" si="53"/>
        <v>1518.5668292682926</v>
      </c>
      <c r="P123" s="5">
        <f t="shared" si="53"/>
        <v>86.574878048780491</v>
      </c>
      <c r="Q123" s="5">
        <f t="shared" si="53"/>
        <v>76.306097560975616</v>
      </c>
      <c r="R123" s="5">
        <f t="shared" si="53"/>
        <v>260.51853658536589</v>
      </c>
      <c r="S123" s="5">
        <f t="shared" si="53"/>
        <v>174.79829268292684</v>
      </c>
      <c r="T123" s="5">
        <f t="shared" si="57"/>
        <v>2116.7646341463415</v>
      </c>
      <c r="U123" s="5">
        <f t="shared" si="54"/>
        <v>1110.8117073170733</v>
      </c>
      <c r="V123" s="5">
        <f t="shared" si="54"/>
        <v>26.647804878048774</v>
      </c>
      <c r="W123" s="5">
        <f t="shared" si="54"/>
        <v>58.916585365853663</v>
      </c>
      <c r="X123" s="5">
        <f t="shared" si="54"/>
        <v>76.256341463414643</v>
      </c>
      <c r="Y123" s="5">
        <f t="shared" si="54"/>
        <v>111.3831707317073</v>
      </c>
      <c r="Z123" s="5">
        <f t="shared" si="58"/>
        <v>1384.0156097560978</v>
      </c>
      <c r="AA123" s="5">
        <f t="shared" si="55"/>
        <v>630.8680487804877</v>
      </c>
      <c r="AB123" s="5">
        <f t="shared" si="55"/>
        <v>53.152439024390247</v>
      </c>
      <c r="AC123" s="5">
        <f t="shared" si="55"/>
        <v>51.611463414634144</v>
      </c>
      <c r="AD123" s="5">
        <f t="shared" si="55"/>
        <v>82.305365853658515</v>
      </c>
      <c r="AE123" s="5">
        <f t="shared" si="55"/>
        <v>122.41756097560977</v>
      </c>
      <c r="AF123" s="5">
        <f t="shared" si="59"/>
        <v>940.35487804878039</v>
      </c>
      <c r="AH123" s="9">
        <f t="shared" si="60"/>
        <v>6366.3048780487798</v>
      </c>
      <c r="AI123" s="9">
        <f t="shared" si="61"/>
        <v>6366.3397560975609</v>
      </c>
    </row>
    <row r="124" spans="1:35" x14ac:dyDescent="0.2">
      <c r="A124" s="6">
        <v>1990</v>
      </c>
      <c r="B124" s="5">
        <f t="shared" si="50"/>
        <v>4418.9675609756096</v>
      </c>
      <c r="C124" s="5">
        <f t="shared" si="50"/>
        <v>335.38439024390243</v>
      </c>
      <c r="D124" s="5">
        <f t="shared" si="50"/>
        <v>245.36024390243901</v>
      </c>
      <c r="E124" s="5">
        <f t="shared" si="50"/>
        <v>744.08268292682919</v>
      </c>
      <c r="F124" s="5">
        <f t="shared" si="50"/>
        <v>445.66731707317075</v>
      </c>
      <c r="G124" s="5">
        <f t="shared" si="51"/>
        <v>6189.4621951219506</v>
      </c>
      <c r="I124" s="5">
        <f t="shared" si="52"/>
        <v>1090.7124390243903</v>
      </c>
      <c r="J124" s="5">
        <f t="shared" si="52"/>
        <v>188.30682926829269</v>
      </c>
      <c r="K124" s="5">
        <f t="shared" si="52"/>
        <v>29.118780487804873</v>
      </c>
      <c r="L124" s="5">
        <f t="shared" si="52"/>
        <v>353.06829268292688</v>
      </c>
      <c r="M124" s="5">
        <f t="shared" si="52"/>
        <v>170.27439024390245</v>
      </c>
      <c r="N124" s="5">
        <f t="shared" si="56"/>
        <v>1831.4807317073169</v>
      </c>
      <c r="O124" s="5">
        <f t="shared" si="53"/>
        <v>1605.5424390243902</v>
      </c>
      <c r="P124" s="5">
        <f t="shared" si="53"/>
        <v>56.616585365853666</v>
      </c>
      <c r="Q124" s="5">
        <f t="shared" si="53"/>
        <v>110.19097560975611</v>
      </c>
      <c r="R124" s="5">
        <f t="shared" si="53"/>
        <v>258.72000000000003</v>
      </c>
      <c r="S124" s="5">
        <f t="shared" si="53"/>
        <v>113.00585365853658</v>
      </c>
      <c r="T124" s="5">
        <f t="shared" si="57"/>
        <v>2144.0758536585363</v>
      </c>
      <c r="U124" s="5">
        <f t="shared" si="54"/>
        <v>1042.4941463414634</v>
      </c>
      <c r="V124" s="5">
        <f t="shared" si="54"/>
        <v>31.539512195121944</v>
      </c>
      <c r="W124" s="5">
        <f t="shared" si="54"/>
        <v>46.588536585365844</v>
      </c>
      <c r="X124" s="5">
        <f t="shared" si="54"/>
        <v>60.8409756097561</v>
      </c>
      <c r="Y124" s="5">
        <f t="shared" si="54"/>
        <v>60.99731707317072</v>
      </c>
      <c r="Z124" s="5">
        <f t="shared" si="58"/>
        <v>1242.4604878048779</v>
      </c>
      <c r="AA124" s="5">
        <f t="shared" si="55"/>
        <v>680.21365853658517</v>
      </c>
      <c r="AB124" s="5">
        <f t="shared" si="55"/>
        <v>58.916585365853656</v>
      </c>
      <c r="AC124" s="5">
        <f t="shared" si="55"/>
        <v>59.461951219512201</v>
      </c>
      <c r="AD124" s="5">
        <f t="shared" si="55"/>
        <v>71.453414634146327</v>
      </c>
      <c r="AE124" s="5">
        <f t="shared" si="55"/>
        <v>101.38975609756098</v>
      </c>
      <c r="AF124" s="5">
        <f t="shared" si="59"/>
        <v>971.43536585365825</v>
      </c>
      <c r="AH124" s="9">
        <f t="shared" si="60"/>
        <v>6189.4621951219506</v>
      </c>
      <c r="AI124" s="9">
        <f t="shared" si="61"/>
        <v>6189.4524390243896</v>
      </c>
    </row>
    <row r="125" spans="1:35" x14ac:dyDescent="0.2">
      <c r="A125" s="6">
        <v>1993</v>
      </c>
      <c r="B125" s="5">
        <f t="shared" si="50"/>
        <v>4908.6229268292673</v>
      </c>
      <c r="C125" s="5">
        <f t="shared" si="50"/>
        <v>464.67219512195118</v>
      </c>
      <c r="D125" s="5">
        <f t="shared" si="50"/>
        <v>245.68073170731702</v>
      </c>
      <c r="E125" s="5">
        <f t="shared" si="50"/>
        <v>633.12487804878037</v>
      </c>
      <c r="F125" s="5">
        <f t="shared" si="50"/>
        <v>516.79195121951216</v>
      </c>
      <c r="G125" s="5">
        <f t="shared" si="51"/>
        <v>6768.8926829268285</v>
      </c>
      <c r="I125" s="5">
        <f t="shared" si="52"/>
        <v>1159.2485365853659</v>
      </c>
      <c r="J125" s="5">
        <f t="shared" si="52"/>
        <v>207.63000000000002</v>
      </c>
      <c r="K125" s="5">
        <f t="shared" si="52"/>
        <v>33.222926829268296</v>
      </c>
      <c r="L125" s="5">
        <f t="shared" si="52"/>
        <v>311.94195121951219</v>
      </c>
      <c r="M125" s="5">
        <f t="shared" si="52"/>
        <v>207.98512195121953</v>
      </c>
      <c r="N125" s="5">
        <f t="shared" si="56"/>
        <v>1920.0285365853661</v>
      </c>
      <c r="O125" s="5">
        <f t="shared" si="53"/>
        <v>1806.0297560975609</v>
      </c>
      <c r="P125" s="5">
        <f t="shared" si="53"/>
        <v>99.0490243902439</v>
      </c>
      <c r="Q125" s="5">
        <f t="shared" si="53"/>
        <v>103.56024390243903</v>
      </c>
      <c r="R125" s="5">
        <f t="shared" si="53"/>
        <v>229.29658536585362</v>
      </c>
      <c r="S125" s="5">
        <f t="shared" si="53"/>
        <v>160.28439024390241</v>
      </c>
      <c r="T125" s="5">
        <f t="shared" si="57"/>
        <v>2398.2200000000003</v>
      </c>
      <c r="U125" s="5">
        <f t="shared" si="54"/>
        <v>1207.7482926829266</v>
      </c>
      <c r="V125" s="5">
        <f t="shared" si="54"/>
        <v>95.618780487804855</v>
      </c>
      <c r="W125" s="5">
        <f t="shared" si="54"/>
        <v>60.016097560975595</v>
      </c>
      <c r="X125" s="5">
        <f t="shared" si="54"/>
        <v>32.299024390243893</v>
      </c>
      <c r="Y125" s="5">
        <f t="shared" si="54"/>
        <v>63.895365853658546</v>
      </c>
      <c r="Z125" s="5">
        <f t="shared" si="58"/>
        <v>1459.5775609756095</v>
      </c>
      <c r="AA125" s="5">
        <f t="shared" si="55"/>
        <v>735.59634146341443</v>
      </c>
      <c r="AB125" s="5">
        <f t="shared" si="55"/>
        <v>62.38439024390243</v>
      </c>
      <c r="AC125" s="5">
        <f t="shared" si="55"/>
        <v>48.891463414634146</v>
      </c>
      <c r="AD125" s="5">
        <f t="shared" si="55"/>
        <v>59.602195121951212</v>
      </c>
      <c r="AE125" s="5">
        <f t="shared" si="55"/>
        <v>84.631951219512217</v>
      </c>
      <c r="AF125" s="5">
        <f t="shared" si="59"/>
        <v>991.10634146341442</v>
      </c>
      <c r="AH125" s="9">
        <f t="shared" si="60"/>
        <v>6768.8926829268285</v>
      </c>
      <c r="AI125" s="9">
        <f t="shared" si="61"/>
        <v>6768.9324390243901</v>
      </c>
    </row>
    <row r="126" spans="1:35" x14ac:dyDescent="0.2">
      <c r="A126" s="6">
        <v>1997</v>
      </c>
      <c r="B126" s="5">
        <f t="shared" si="50"/>
        <v>4982.7746341463408</v>
      </c>
      <c r="C126" s="5">
        <f t="shared" si="50"/>
        <v>667.92073170731692</v>
      </c>
      <c r="D126" s="5">
        <f t="shared" si="50"/>
        <v>251.63317073170737</v>
      </c>
      <c r="E126" s="5">
        <f t="shared" si="50"/>
        <v>391.16024390243899</v>
      </c>
      <c r="F126" s="5">
        <f t="shared" si="50"/>
        <v>449.22658536585374</v>
      </c>
      <c r="G126" s="5">
        <f t="shared" si="51"/>
        <v>6742.7153658536581</v>
      </c>
      <c r="I126" s="5">
        <f t="shared" si="52"/>
        <v>1199.3178048780487</v>
      </c>
      <c r="J126" s="5">
        <f t="shared" si="52"/>
        <v>307.67</v>
      </c>
      <c r="K126" s="5">
        <f t="shared" si="52"/>
        <v>29.991219512195123</v>
      </c>
      <c r="L126" s="5">
        <f t="shared" si="52"/>
        <v>157.22024390243899</v>
      </c>
      <c r="M126" s="5">
        <f t="shared" si="52"/>
        <v>201.96780487804881</v>
      </c>
      <c r="N126" s="5">
        <f t="shared" si="56"/>
        <v>1896.1670731707318</v>
      </c>
      <c r="O126" s="5">
        <f t="shared" si="53"/>
        <v>1918.2660975609751</v>
      </c>
      <c r="P126" s="5">
        <f t="shared" si="53"/>
        <v>189.31439024390244</v>
      </c>
      <c r="Q126" s="5">
        <f t="shared" si="53"/>
        <v>88.921219512195123</v>
      </c>
      <c r="R126" s="5">
        <f t="shared" si="53"/>
        <v>172.34609756097558</v>
      </c>
      <c r="S126" s="5">
        <f t="shared" si="53"/>
        <v>116.23780487804876</v>
      </c>
      <c r="T126" s="5">
        <f t="shared" si="57"/>
        <v>2485.0856097560968</v>
      </c>
      <c r="U126" s="5">
        <f t="shared" si="54"/>
        <v>1127.5373170731707</v>
      </c>
      <c r="V126" s="5">
        <f t="shared" si="54"/>
        <v>77.314390243902409</v>
      </c>
      <c r="W126" s="5">
        <f t="shared" si="54"/>
        <v>65.374878048780488</v>
      </c>
      <c r="X126" s="5">
        <f t="shared" si="54"/>
        <v>33.707804878048762</v>
      </c>
      <c r="Y126" s="5">
        <f t="shared" si="54"/>
        <v>53.784634146341489</v>
      </c>
      <c r="Z126" s="5">
        <f t="shared" si="58"/>
        <v>1357.7190243902439</v>
      </c>
      <c r="AA126" s="5">
        <f t="shared" si="55"/>
        <v>737.64341463414644</v>
      </c>
      <c r="AB126" s="5">
        <f t="shared" si="55"/>
        <v>93.621951219512169</v>
      </c>
      <c r="AC126" s="5">
        <f t="shared" si="55"/>
        <v>67.330975609756081</v>
      </c>
      <c r="AD126" s="5">
        <f t="shared" si="55"/>
        <v>27.88609756097561</v>
      </c>
      <c r="AE126" s="5">
        <f t="shared" si="55"/>
        <v>77.216585365853646</v>
      </c>
      <c r="AF126" s="5">
        <f t="shared" si="59"/>
        <v>1003.6990243902441</v>
      </c>
      <c r="AH126" s="9">
        <f t="shared" si="60"/>
        <v>6742.7153658536581</v>
      </c>
      <c r="AI126" s="9">
        <f t="shared" si="61"/>
        <v>6742.670731707316</v>
      </c>
    </row>
    <row r="127" spans="1:35" x14ac:dyDescent="0.2">
      <c r="A127" s="6">
        <v>2001</v>
      </c>
      <c r="B127" s="5">
        <f t="shared" si="50"/>
        <v>4270.757073170731</v>
      </c>
      <c r="C127" s="5">
        <f t="shared" si="50"/>
        <v>733.26390243902449</v>
      </c>
      <c r="D127" s="5">
        <f t="shared" si="50"/>
        <v>237.13195121951202</v>
      </c>
      <c r="E127" s="5">
        <f t="shared" si="50"/>
        <v>516.81048780487811</v>
      </c>
      <c r="F127" s="5">
        <f t="shared" si="50"/>
        <v>350.27634146341461</v>
      </c>
      <c r="G127" s="5">
        <f>SUM(B127:F127)</f>
        <v>6108.2397560975605</v>
      </c>
      <c r="I127" s="5">
        <f t="shared" si="52"/>
        <v>937.38048780487804</v>
      </c>
      <c r="J127" s="5">
        <f t="shared" si="52"/>
        <v>261.06902439024395</v>
      </c>
      <c r="K127" s="5">
        <f t="shared" si="52"/>
        <v>39.358048780487806</v>
      </c>
      <c r="L127" s="5">
        <f t="shared" si="52"/>
        <v>256.27999999999997</v>
      </c>
      <c r="M127" s="5">
        <f t="shared" si="52"/>
        <v>155.45878048780486</v>
      </c>
      <c r="N127" s="5">
        <f>SUM(I127:M127)</f>
        <v>1649.5463414634146</v>
      </c>
      <c r="O127" s="5">
        <f t="shared" si="53"/>
        <v>1475.8848780487804</v>
      </c>
      <c r="P127" s="5">
        <f t="shared" si="53"/>
        <v>266.10756097560983</v>
      </c>
      <c r="Q127" s="5">
        <f t="shared" si="53"/>
        <v>83.438536585365853</v>
      </c>
      <c r="R127" s="5">
        <f t="shared" si="53"/>
        <v>180.98219512195118</v>
      </c>
      <c r="S127" s="5">
        <f t="shared" si="53"/>
        <v>67.603414634146347</v>
      </c>
      <c r="T127" s="5">
        <f>SUM(O127:S127)</f>
        <v>2074.0165853658536</v>
      </c>
      <c r="U127" s="5">
        <f t="shared" si="54"/>
        <v>1141.9202439024386</v>
      </c>
      <c r="V127" s="5">
        <f t="shared" si="54"/>
        <v>110.6290243902439</v>
      </c>
      <c r="W127" s="5">
        <f t="shared" si="54"/>
        <v>50.233658536585324</v>
      </c>
      <c r="X127" s="5">
        <f t="shared" si="54"/>
        <v>38.095853658536555</v>
      </c>
      <c r="Y127" s="5">
        <f t="shared" si="54"/>
        <v>45.558780487804853</v>
      </c>
      <c r="Z127" s="5">
        <f>SUM(U127:Y127)</f>
        <v>1386.4375609756091</v>
      </c>
      <c r="AA127" s="5">
        <f t="shared" si="55"/>
        <v>715.55658536585361</v>
      </c>
      <c r="AB127" s="5">
        <f t="shared" si="55"/>
        <v>95.463170731707294</v>
      </c>
      <c r="AC127" s="5">
        <f t="shared" si="55"/>
        <v>64.081951219512192</v>
      </c>
      <c r="AD127" s="5">
        <f t="shared" si="55"/>
        <v>41.457317073170728</v>
      </c>
      <c r="AE127" s="5">
        <f t="shared" si="55"/>
        <v>81.65048780487804</v>
      </c>
      <c r="AF127" s="5">
        <f>SUM(AA127:AE127)</f>
        <v>998.20951219512199</v>
      </c>
      <c r="AH127" s="9">
        <f>G127</f>
        <v>6108.2397560975605</v>
      </c>
      <c r="AI127" s="9">
        <f>N127+T127+Z127+AF127</f>
        <v>6108.2099999999991</v>
      </c>
    </row>
    <row r="128" spans="1:35" x14ac:dyDescent="0.2">
      <c r="B128" s="3"/>
      <c r="F128" s="3"/>
      <c r="G128" s="3"/>
      <c r="H128" s="3"/>
      <c r="I128" s="3"/>
      <c r="J128" s="3"/>
      <c r="K128" s="3"/>
    </row>
    <row r="129" spans="1:31" x14ac:dyDescent="0.2">
      <c r="B129" s="3"/>
      <c r="F129" s="3"/>
      <c r="G129" s="3"/>
      <c r="H129" s="3"/>
      <c r="I129" s="3"/>
      <c r="J129" s="3"/>
      <c r="K129" s="3"/>
    </row>
    <row r="130" spans="1:31" x14ac:dyDescent="0.2">
      <c r="A130" t="s">
        <v>31</v>
      </c>
      <c r="B130" s="3"/>
      <c r="F130" s="3"/>
      <c r="G130" s="3"/>
      <c r="H130" s="3"/>
      <c r="I130" s="3"/>
      <c r="J130" s="3"/>
      <c r="K130" s="3"/>
    </row>
    <row r="131" spans="1:31" x14ac:dyDescent="0.2">
      <c r="B131" s="7" t="s">
        <v>17</v>
      </c>
      <c r="C131" s="7" t="s">
        <v>18</v>
      </c>
      <c r="D131" s="7" t="s">
        <v>19</v>
      </c>
      <c r="E131" s="7" t="s">
        <v>20</v>
      </c>
      <c r="F131" s="7" t="s">
        <v>21</v>
      </c>
      <c r="G131" s="7"/>
      <c r="H131" s="7"/>
      <c r="I131" s="2" t="s">
        <v>17</v>
      </c>
      <c r="J131" s="2" t="s">
        <v>18</v>
      </c>
      <c r="K131" s="2" t="s">
        <v>19</v>
      </c>
      <c r="L131" s="2" t="s">
        <v>20</v>
      </c>
      <c r="M131" s="2" t="s">
        <v>21</v>
      </c>
      <c r="N131" s="2"/>
      <c r="O131" s="2" t="s">
        <v>17</v>
      </c>
      <c r="P131" s="2" t="s">
        <v>18</v>
      </c>
      <c r="Q131" s="2" t="s">
        <v>19</v>
      </c>
      <c r="R131" s="2" t="s">
        <v>20</v>
      </c>
      <c r="S131" s="2" t="s">
        <v>21</v>
      </c>
      <c r="T131" s="2"/>
      <c r="U131" s="2" t="s">
        <v>17</v>
      </c>
      <c r="V131" s="2" t="s">
        <v>18</v>
      </c>
      <c r="W131" s="2" t="s">
        <v>19</v>
      </c>
      <c r="X131" s="2" t="s">
        <v>20</v>
      </c>
      <c r="Y131" s="2" t="s">
        <v>21</v>
      </c>
      <c r="Z131" s="2"/>
      <c r="AA131" s="2" t="s">
        <v>17</v>
      </c>
      <c r="AB131" s="2" t="s">
        <v>18</v>
      </c>
      <c r="AC131" s="2" t="s">
        <v>19</v>
      </c>
      <c r="AD131" s="2" t="s">
        <v>20</v>
      </c>
      <c r="AE131" s="2" t="s">
        <v>21</v>
      </c>
    </row>
    <row r="132" spans="1:31" x14ac:dyDescent="0.2">
      <c r="A132" s="6">
        <v>1978</v>
      </c>
      <c r="B132" s="5">
        <f t="shared" ref="B132:F142" si="62">B65/B27</f>
        <v>72.339674930033098</v>
      </c>
      <c r="C132" s="5">
        <f t="shared" si="62"/>
        <v>76.362810224796718</v>
      </c>
      <c r="D132" s="5">
        <f t="shared" si="62"/>
        <v>114.16524122807019</v>
      </c>
      <c r="E132" s="5">
        <f t="shared" si="62"/>
        <v>120.75013901760894</v>
      </c>
      <c r="F132" s="5">
        <f t="shared" si="62"/>
        <v>99.111801242236027</v>
      </c>
      <c r="G132" s="5"/>
      <c r="H132" s="5"/>
      <c r="I132" s="5">
        <f t="shared" ref="I132:AE132" si="63">I65/I27</f>
        <v>71.04898183819482</v>
      </c>
      <c r="J132" s="5">
        <f t="shared" si="63"/>
        <v>73.084112149532714</v>
      </c>
      <c r="K132" s="5">
        <f t="shared" si="63"/>
        <v>110.95108695652173</v>
      </c>
      <c r="L132" s="5">
        <f t="shared" si="63"/>
        <v>121.52142857142852</v>
      </c>
      <c r="M132" s="5">
        <f t="shared" si="63"/>
        <v>156.44703729123771</v>
      </c>
      <c r="N132" s="5"/>
      <c r="O132" s="5">
        <f t="shared" si="63"/>
        <v>83.397940895738159</v>
      </c>
      <c r="P132" s="5">
        <f t="shared" si="63"/>
        <v>128.30487804878047</v>
      </c>
      <c r="Q132" s="5">
        <f t="shared" si="63"/>
        <v>169.44</v>
      </c>
      <c r="R132" s="5">
        <f t="shared" si="63"/>
        <v>134.09969788519641</v>
      </c>
      <c r="S132" s="5">
        <f t="shared" si="63"/>
        <v>97.658898305084719</v>
      </c>
      <c r="T132" s="5"/>
      <c r="U132" s="5">
        <f t="shared" si="63"/>
        <v>61.935665257819117</v>
      </c>
      <c r="V132" s="5">
        <f t="shared" si="63"/>
        <v>49.874999999999993</v>
      </c>
      <c r="W132" s="5">
        <f t="shared" si="63"/>
        <v>98.368188512518387</v>
      </c>
      <c r="X132" s="5">
        <f t="shared" si="63"/>
        <v>79.439560439560438</v>
      </c>
      <c r="Y132" s="5">
        <f t="shared" si="63"/>
        <v>53.46508563899868</v>
      </c>
      <c r="Z132" s="5"/>
      <c r="AA132" s="5">
        <f t="shared" si="63"/>
        <v>67.307449503066465</v>
      </c>
      <c r="AB132" s="5">
        <f t="shared" si="63"/>
        <v>82.376865671641795</v>
      </c>
      <c r="AC132" s="5">
        <f t="shared" si="63"/>
        <v>107.28885400313975</v>
      </c>
      <c r="AD132" s="5">
        <f t="shared" si="63"/>
        <v>123.24137931034484</v>
      </c>
      <c r="AE132" s="5">
        <f t="shared" si="63"/>
        <v>73.79549999999999</v>
      </c>
    </row>
    <row r="133" spans="1:31" x14ac:dyDescent="0.2">
      <c r="A133" s="6">
        <v>1979</v>
      </c>
      <c r="B133" s="5">
        <f t="shared" si="62"/>
        <v>64.780562833956665</v>
      </c>
      <c r="C133" s="5">
        <f t="shared" si="62"/>
        <v>73.958813838550242</v>
      </c>
      <c r="D133" s="5">
        <f t="shared" si="62"/>
        <v>103.39075738125803</v>
      </c>
      <c r="E133" s="5">
        <f t="shared" si="62"/>
        <v>118.23953424171317</v>
      </c>
      <c r="F133" s="5">
        <f t="shared" si="62"/>
        <v>93.792007131184064</v>
      </c>
      <c r="G133" s="5"/>
      <c r="H133" s="5"/>
      <c r="I133" s="5">
        <f t="shared" ref="I133:AE133" si="64">I66/I28</f>
        <v>62.366583850931683</v>
      </c>
      <c r="J133" s="5">
        <f t="shared" si="64"/>
        <v>73.311809685641464</v>
      </c>
      <c r="K133" s="5">
        <f t="shared" si="64"/>
        <v>93.206521739130423</v>
      </c>
      <c r="L133" s="5">
        <f t="shared" si="64"/>
        <v>119.94714285714281</v>
      </c>
      <c r="M133" s="5">
        <f t="shared" si="64"/>
        <v>117.05593165699548</v>
      </c>
      <c r="N133" s="5"/>
      <c r="O133" s="5">
        <f t="shared" si="64"/>
        <v>76.991433348801905</v>
      </c>
      <c r="P133" s="5">
        <f t="shared" si="64"/>
        <v>127.00348432055749</v>
      </c>
      <c r="Q133" s="5">
        <f t="shared" si="64"/>
        <v>152.53714285714287</v>
      </c>
      <c r="R133" s="5">
        <f t="shared" si="64"/>
        <v>137.72485173995747</v>
      </c>
      <c r="S133" s="5">
        <f t="shared" si="64"/>
        <v>111.26440677966102</v>
      </c>
      <c r="T133" s="5"/>
      <c r="U133" s="5">
        <f t="shared" si="64"/>
        <v>54.67056666666668</v>
      </c>
      <c r="V133" s="5">
        <f t="shared" si="64"/>
        <v>61.970238095238088</v>
      </c>
      <c r="W133" s="5">
        <f t="shared" si="64"/>
        <v>93.582005623242722</v>
      </c>
      <c r="X133" s="5">
        <f t="shared" si="64"/>
        <v>72.671703296703299</v>
      </c>
      <c r="Y133" s="5">
        <f t="shared" si="64"/>
        <v>65.790633608815412</v>
      </c>
      <c r="Z133" s="5"/>
      <c r="AA133" s="5">
        <f t="shared" si="64"/>
        <v>60.251872601782502</v>
      </c>
      <c r="AB133" s="5">
        <f t="shared" si="64"/>
        <v>82.652238805970143</v>
      </c>
      <c r="AC133" s="5">
        <f t="shared" si="64"/>
        <v>104.26495726495726</v>
      </c>
      <c r="AD133" s="5">
        <f t="shared" si="64"/>
        <v>107.58362068965516</v>
      </c>
      <c r="AE133" s="5">
        <f t="shared" si="64"/>
        <v>72.913833333333329</v>
      </c>
    </row>
    <row r="134" spans="1:31" x14ac:dyDescent="0.2">
      <c r="A134" s="6">
        <v>1980</v>
      </c>
      <c r="B134" s="5">
        <f t="shared" si="62"/>
        <v>58.542677527890923</v>
      </c>
      <c r="C134" s="5">
        <f t="shared" si="62"/>
        <v>64.355848434925861</v>
      </c>
      <c r="D134" s="5">
        <f t="shared" si="62"/>
        <v>102.85263157894737</v>
      </c>
      <c r="E134" s="5">
        <f t="shared" si="62"/>
        <v>101.30305838739574</v>
      </c>
      <c r="F134" s="5">
        <f t="shared" si="62"/>
        <v>93.847019122609666</v>
      </c>
      <c r="G134" s="5"/>
      <c r="H134" s="5"/>
      <c r="I134" s="5">
        <f t="shared" ref="I134:AE134" si="65">I67/I29</f>
        <v>53.897722567287794</v>
      </c>
      <c r="J134" s="5">
        <f t="shared" si="65"/>
        <v>67.909657320872284</v>
      </c>
      <c r="K134" s="5">
        <f t="shared" si="65"/>
        <v>106.60869565217391</v>
      </c>
      <c r="L134" s="5">
        <f t="shared" si="65"/>
        <v>111.37619047619046</v>
      </c>
      <c r="M134" s="5">
        <f t="shared" si="65"/>
        <v>140.49290780141845</v>
      </c>
      <c r="N134" s="5"/>
      <c r="O134" s="5">
        <f t="shared" si="65"/>
        <v>66.396437805228388</v>
      </c>
      <c r="P134" s="5">
        <f t="shared" si="65"/>
        <v>71.341463414634148</v>
      </c>
      <c r="Q134" s="5">
        <f t="shared" si="65"/>
        <v>132.63999999999999</v>
      </c>
      <c r="R134" s="5">
        <f t="shared" si="65"/>
        <v>108.96676737160121</v>
      </c>
      <c r="S134" s="5">
        <f t="shared" si="65"/>
        <v>88.033898305084747</v>
      </c>
      <c r="T134" s="5"/>
      <c r="U134" s="5">
        <f t="shared" si="65"/>
        <v>57.813142857142857</v>
      </c>
      <c r="V134" s="5">
        <f t="shared" si="65"/>
        <v>63.294642857142854</v>
      </c>
      <c r="W134" s="5">
        <f t="shared" si="65"/>
        <v>96.74742268041237</v>
      </c>
      <c r="X134" s="5">
        <f t="shared" si="65"/>
        <v>78.719780219780219</v>
      </c>
      <c r="Y134" s="5">
        <f t="shared" si="65"/>
        <v>70.251082251082252</v>
      </c>
      <c r="Z134" s="5"/>
      <c r="AA134" s="5">
        <f t="shared" si="65"/>
        <v>51.421191354770698</v>
      </c>
      <c r="AB134" s="5">
        <f t="shared" si="65"/>
        <v>54.119402985074622</v>
      </c>
      <c r="AC134" s="5">
        <f t="shared" si="65"/>
        <v>96.483516483516482</v>
      </c>
      <c r="AD134" s="5">
        <f t="shared" si="65"/>
        <v>83.675862068965515</v>
      </c>
      <c r="AE134" s="5">
        <f t="shared" si="65"/>
        <v>60.005000000000003</v>
      </c>
    </row>
    <row r="135" spans="1:31" x14ac:dyDescent="0.2">
      <c r="A135" s="6">
        <v>1981</v>
      </c>
      <c r="B135" s="5">
        <f t="shared" si="62"/>
        <v>60.624376149198845</v>
      </c>
      <c r="C135" s="5">
        <f t="shared" si="62"/>
        <v>55.008547008547012</v>
      </c>
      <c r="D135" s="5">
        <f t="shared" si="62"/>
        <v>90.924324324324331</v>
      </c>
      <c r="E135" s="5">
        <f t="shared" si="62"/>
        <v>95.945765937202665</v>
      </c>
      <c r="F135" s="5">
        <f t="shared" si="62"/>
        <v>92.860160965794776</v>
      </c>
      <c r="G135" s="5"/>
      <c r="H135" s="5"/>
      <c r="I135" s="5">
        <f t="shared" ref="I135:AE135" si="66">I68/I30</f>
        <v>55.780358598207009</v>
      </c>
      <c r="J135" s="5">
        <f t="shared" si="66"/>
        <v>59.607017543859648</v>
      </c>
      <c r="K135" s="5">
        <f t="shared" si="66"/>
        <v>106.04878048780488</v>
      </c>
      <c r="L135" s="5">
        <f t="shared" si="66"/>
        <v>111.66744730679157</v>
      </c>
      <c r="M135" s="5">
        <f t="shared" si="66"/>
        <v>135.78405315614617</v>
      </c>
      <c r="N135" s="5"/>
      <c r="O135" s="5">
        <f t="shared" si="66"/>
        <v>71.15169660678643</v>
      </c>
      <c r="P135" s="5">
        <f t="shared" si="66"/>
        <v>66.431034482758633</v>
      </c>
      <c r="Q135" s="5">
        <f t="shared" si="66"/>
        <v>119.61643835616438</v>
      </c>
      <c r="R135" s="5">
        <f t="shared" si="66"/>
        <v>97.424050632911388</v>
      </c>
      <c r="S135" s="5">
        <f t="shared" si="66"/>
        <v>96.502590673575128</v>
      </c>
      <c r="T135" s="5"/>
      <c r="U135" s="5">
        <f t="shared" si="66"/>
        <v>55.650526915408719</v>
      </c>
      <c r="V135" s="5">
        <f t="shared" si="66"/>
        <v>46.848214285714278</v>
      </c>
      <c r="W135" s="5">
        <f t="shared" si="66"/>
        <v>78.47126436781609</v>
      </c>
      <c r="X135" s="5">
        <f t="shared" si="66"/>
        <v>80.471698113207552</v>
      </c>
      <c r="Y135" s="5">
        <f t="shared" si="66"/>
        <v>63.635761589403977</v>
      </c>
      <c r="Z135" s="5"/>
      <c r="AA135" s="5">
        <f t="shared" si="66"/>
        <v>56.74089276552079</v>
      </c>
      <c r="AB135" s="5">
        <f t="shared" si="66"/>
        <v>47.224806201550386</v>
      </c>
      <c r="AC135" s="5">
        <f t="shared" si="66"/>
        <v>85.283950617283949</v>
      </c>
      <c r="AD135" s="5">
        <f t="shared" si="66"/>
        <v>64.702702702702709</v>
      </c>
      <c r="AE135" s="5">
        <f t="shared" si="66"/>
        <v>68.286432160804011</v>
      </c>
    </row>
    <row r="136" spans="1:31" x14ac:dyDescent="0.2">
      <c r="A136" s="6">
        <v>1982</v>
      </c>
      <c r="B136" s="5">
        <f t="shared" si="62"/>
        <v>54.469956694334172</v>
      </c>
      <c r="C136" s="5">
        <f t="shared" si="62"/>
        <v>62.533236994219656</v>
      </c>
      <c r="D136" s="5">
        <f t="shared" si="62"/>
        <v>83.496894409937894</v>
      </c>
      <c r="E136" s="5">
        <f t="shared" si="62"/>
        <v>86.419410745233975</v>
      </c>
      <c r="F136" s="5">
        <f t="shared" si="62"/>
        <v>91.310380267214796</v>
      </c>
      <c r="G136" s="5"/>
      <c r="H136" s="5"/>
      <c r="I136" s="5">
        <f t="shared" ref="I136:AE136" si="67">I69/I31</f>
        <v>50.36434108527132</v>
      </c>
      <c r="J136" s="5">
        <f t="shared" si="67"/>
        <v>67.472148541114066</v>
      </c>
      <c r="K136" s="5">
        <f t="shared" si="67"/>
        <v>121.79310344827587</v>
      </c>
      <c r="L136" s="5">
        <f t="shared" si="67"/>
        <v>87.214601769911511</v>
      </c>
      <c r="M136" s="5">
        <f t="shared" si="67"/>
        <v>129.7764705882353</v>
      </c>
      <c r="N136" s="5"/>
      <c r="O136" s="5">
        <f t="shared" si="67"/>
        <v>59.569414649095918</v>
      </c>
      <c r="P136" s="5">
        <f t="shared" si="67"/>
        <v>57.467289719626166</v>
      </c>
      <c r="Q136" s="5">
        <f t="shared" si="67"/>
        <v>99.786885245901644</v>
      </c>
      <c r="R136" s="5">
        <f t="shared" si="67"/>
        <v>94.162576687116584</v>
      </c>
      <c r="S136" s="5">
        <f t="shared" si="67"/>
        <v>94.716101694915267</v>
      </c>
      <c r="T136" s="5"/>
      <c r="U136" s="5">
        <f t="shared" si="67"/>
        <v>52.614120183239017</v>
      </c>
      <c r="V136" s="5">
        <f t="shared" si="67"/>
        <v>61.971014492753625</v>
      </c>
      <c r="W136" s="5">
        <f t="shared" si="67"/>
        <v>71.393103448275866</v>
      </c>
      <c r="X136" s="5">
        <f t="shared" si="67"/>
        <v>81.194570135746602</v>
      </c>
      <c r="Y136" s="5">
        <f t="shared" si="67"/>
        <v>83.43497757847534</v>
      </c>
      <c r="Z136" s="5"/>
      <c r="AA136" s="5">
        <f t="shared" si="67"/>
        <v>54.316936836221352</v>
      </c>
      <c r="AB136" s="5">
        <f t="shared" si="67"/>
        <v>53.70289855072464</v>
      </c>
      <c r="AC136" s="5">
        <f t="shared" si="67"/>
        <v>78.568181818181813</v>
      </c>
      <c r="AD136" s="5">
        <f t="shared" si="67"/>
        <v>74.775641025641022</v>
      </c>
      <c r="AE136" s="5">
        <f t="shared" si="67"/>
        <v>57.119691119691119</v>
      </c>
    </row>
    <row r="137" spans="1:31" x14ac:dyDescent="0.2">
      <c r="A137" s="6">
        <v>1984</v>
      </c>
      <c r="B137" s="5">
        <f t="shared" si="62"/>
        <v>57.16245783571884</v>
      </c>
      <c r="C137" s="5">
        <f t="shared" si="62"/>
        <v>59.134289439374186</v>
      </c>
      <c r="D137" s="5">
        <f t="shared" si="62"/>
        <v>86.862790697674427</v>
      </c>
      <c r="E137" s="5">
        <f t="shared" si="62"/>
        <v>83.723514211886311</v>
      </c>
      <c r="F137" s="5">
        <f t="shared" si="62"/>
        <v>87.35798016230838</v>
      </c>
      <c r="G137" s="5"/>
      <c r="H137" s="5"/>
      <c r="I137" s="5">
        <f t="shared" ref="I137:AE137" si="68">I70/I32</f>
        <v>54.234219269102994</v>
      </c>
      <c r="J137" s="5">
        <f t="shared" si="68"/>
        <v>63.817927170868352</v>
      </c>
      <c r="K137" s="5">
        <f t="shared" si="68"/>
        <v>112.87272727272726</v>
      </c>
      <c r="L137" s="5">
        <f t="shared" si="68"/>
        <v>90.078758949880665</v>
      </c>
      <c r="M137" s="5">
        <f t="shared" si="68"/>
        <v>121.00380228136883</v>
      </c>
      <c r="N137" s="5"/>
      <c r="O137" s="5">
        <f t="shared" si="68"/>
        <v>64.858936240502146</v>
      </c>
      <c r="P137" s="5">
        <f t="shared" si="68"/>
        <v>60.926966292134836</v>
      </c>
      <c r="Q137" s="5">
        <f t="shared" si="68"/>
        <v>108.07070707070707</v>
      </c>
      <c r="R137" s="5">
        <f t="shared" si="68"/>
        <v>94.643835616438352</v>
      </c>
      <c r="S137" s="5">
        <f t="shared" si="68"/>
        <v>111.46938775510205</v>
      </c>
      <c r="T137" s="5"/>
      <c r="U137" s="5">
        <f t="shared" si="68"/>
        <v>53.978165938864628</v>
      </c>
      <c r="V137" s="5">
        <f t="shared" si="68"/>
        <v>51.154696132596683</v>
      </c>
      <c r="W137" s="5">
        <f t="shared" si="68"/>
        <v>68.480662983425418</v>
      </c>
      <c r="X137" s="5">
        <f t="shared" si="68"/>
        <v>72.764705882352942</v>
      </c>
      <c r="Y137" s="5">
        <f t="shared" si="68"/>
        <v>69.904761904761912</v>
      </c>
      <c r="Z137" s="5"/>
      <c r="AA137" s="5">
        <f t="shared" si="68"/>
        <v>54.743178170144461</v>
      </c>
      <c r="AB137" s="5">
        <f t="shared" si="68"/>
        <v>47.480769230769234</v>
      </c>
      <c r="AC137" s="5">
        <f t="shared" si="68"/>
        <v>84.715789473684225</v>
      </c>
      <c r="AD137" s="5">
        <f t="shared" si="68"/>
        <v>61.522321428571423</v>
      </c>
      <c r="AE137" s="5">
        <f t="shared" si="68"/>
        <v>56.893292682926834</v>
      </c>
    </row>
    <row r="138" spans="1:31" x14ac:dyDescent="0.2">
      <c r="A138" s="6">
        <v>1987</v>
      </c>
      <c r="B138" s="5">
        <f t="shared" si="62"/>
        <v>53.208947678827194</v>
      </c>
      <c r="C138" s="5">
        <f t="shared" si="62"/>
        <v>51.630648330058946</v>
      </c>
      <c r="D138" s="5">
        <f t="shared" si="62"/>
        <v>88.689342403628117</v>
      </c>
      <c r="E138" s="5">
        <f t="shared" si="62"/>
        <v>80.790017211703969</v>
      </c>
      <c r="F138" s="5">
        <f t="shared" si="62"/>
        <v>80.287751677852341</v>
      </c>
      <c r="G138" s="5"/>
      <c r="H138" s="5"/>
      <c r="I138" s="5">
        <f t="shared" ref="I138:AE138" si="69">I71/I33</f>
        <v>54.429538216560509</v>
      </c>
      <c r="J138" s="5">
        <f t="shared" si="69"/>
        <v>63.036553524804177</v>
      </c>
      <c r="K138" s="5">
        <f t="shared" si="69"/>
        <v>119.07692307692308</v>
      </c>
      <c r="L138" s="5">
        <f t="shared" si="69"/>
        <v>87.503529411764703</v>
      </c>
      <c r="M138" s="5">
        <f t="shared" si="69"/>
        <v>105.70322580645161</v>
      </c>
      <c r="N138" s="5"/>
      <c r="O138" s="5">
        <f t="shared" si="69"/>
        <v>56.074471086036667</v>
      </c>
      <c r="P138" s="5">
        <f t="shared" si="69"/>
        <v>46.282868525896419</v>
      </c>
      <c r="Q138" s="5">
        <f t="shared" si="69"/>
        <v>108.97058823529412</v>
      </c>
      <c r="R138" s="5">
        <f t="shared" si="69"/>
        <v>94.892405063291136</v>
      </c>
      <c r="S138" s="5">
        <f t="shared" si="69"/>
        <v>99.779342723004703</v>
      </c>
      <c r="T138" s="5"/>
      <c r="U138" s="5">
        <f t="shared" si="69"/>
        <v>53.292767547371234</v>
      </c>
      <c r="V138" s="5">
        <f t="shared" si="69"/>
        <v>39.898734177215189</v>
      </c>
      <c r="W138" s="5">
        <f t="shared" si="69"/>
        <v>77.147540983606561</v>
      </c>
      <c r="X138" s="5">
        <f t="shared" si="69"/>
        <v>67.480952380952388</v>
      </c>
      <c r="Y138" s="5">
        <f t="shared" si="69"/>
        <v>68.637982195845694</v>
      </c>
      <c r="Z138" s="5"/>
      <c r="AA138" s="5">
        <f t="shared" si="69"/>
        <v>46.653268765133177</v>
      </c>
      <c r="AB138" s="5">
        <f t="shared" si="69"/>
        <v>49.965986394557824</v>
      </c>
      <c r="AC138" s="5">
        <f t="shared" si="69"/>
        <v>73.913461538461547</v>
      </c>
      <c r="AD138" s="5">
        <f t="shared" si="69"/>
        <v>59.113207547169807</v>
      </c>
      <c r="AE138" s="5">
        <f t="shared" si="69"/>
        <v>55.879518072289166</v>
      </c>
    </row>
    <row r="139" spans="1:31" x14ac:dyDescent="0.2">
      <c r="A139" s="6">
        <v>1990</v>
      </c>
      <c r="B139" s="5">
        <f t="shared" si="62"/>
        <v>50.538514442916089</v>
      </c>
      <c r="C139" s="5">
        <f t="shared" si="62"/>
        <v>52.323676323676324</v>
      </c>
      <c r="D139" s="5">
        <f t="shared" si="62"/>
        <v>83.014285714285705</v>
      </c>
      <c r="E139" s="5">
        <f t="shared" si="62"/>
        <v>80.202886247877757</v>
      </c>
      <c r="F139" s="5">
        <f t="shared" si="62"/>
        <v>62.393835616438359</v>
      </c>
      <c r="G139" s="5"/>
      <c r="H139" s="5"/>
      <c r="I139" s="5">
        <f t="shared" ref="I139:AE139" si="70">I72/I34</f>
        <v>49.868355333571166</v>
      </c>
      <c r="J139" s="5">
        <f t="shared" si="70"/>
        <v>54.6</v>
      </c>
      <c r="K139" s="5">
        <f t="shared" si="70"/>
        <v>89.530612244897952</v>
      </c>
      <c r="L139" s="5">
        <f t="shared" si="70"/>
        <v>90.921348314606746</v>
      </c>
      <c r="M139" s="5">
        <f t="shared" si="70"/>
        <v>70.242718446601955</v>
      </c>
      <c r="N139" s="5"/>
      <c r="O139" s="5">
        <f t="shared" si="70"/>
        <v>54.898097471983327</v>
      </c>
      <c r="P139" s="5">
        <f t="shared" si="70"/>
        <v>60.062015503875969</v>
      </c>
      <c r="Q139" s="5">
        <f t="shared" si="70"/>
        <v>100.92857142857143</v>
      </c>
      <c r="R139" s="5">
        <f t="shared" si="70"/>
        <v>91.180722891566276</v>
      </c>
      <c r="S139" s="5">
        <f t="shared" si="70"/>
        <v>68.398340248962654</v>
      </c>
      <c r="T139" s="5"/>
      <c r="U139" s="5">
        <f t="shared" si="70"/>
        <v>48.466572504708104</v>
      </c>
      <c r="V139" s="5">
        <f t="shared" si="70"/>
        <v>42.131274131274132</v>
      </c>
      <c r="W139" s="5">
        <f t="shared" si="70"/>
        <v>69.125</v>
      </c>
      <c r="X139" s="5">
        <f t="shared" si="70"/>
        <v>57.299145299145309</v>
      </c>
      <c r="Y139" s="5">
        <f t="shared" si="70"/>
        <v>54.952238805970147</v>
      </c>
      <c r="Z139" s="5"/>
      <c r="AA139" s="5">
        <f t="shared" si="70"/>
        <v>47.808830223031407</v>
      </c>
      <c r="AB139" s="5">
        <f t="shared" si="70"/>
        <v>55.945355191256823</v>
      </c>
      <c r="AC139" s="5">
        <f t="shared" si="70"/>
        <v>76.756302521008408</v>
      </c>
      <c r="AD139" s="5">
        <f t="shared" si="70"/>
        <v>61.910179640718567</v>
      </c>
      <c r="AE139" s="5">
        <f t="shared" si="70"/>
        <v>57.316901408450704</v>
      </c>
    </row>
    <row r="140" spans="1:31" x14ac:dyDescent="0.2">
      <c r="A140" s="6">
        <v>1993</v>
      </c>
      <c r="B140" s="5">
        <f t="shared" si="62"/>
        <v>51.876456205954263</v>
      </c>
      <c r="C140" s="5">
        <f t="shared" si="62"/>
        <v>53.512937595129372</v>
      </c>
      <c r="D140" s="5">
        <f t="shared" si="62"/>
        <v>83.917279411764696</v>
      </c>
      <c r="E140" s="5">
        <f t="shared" si="62"/>
        <v>83.030176899063477</v>
      </c>
      <c r="F140" s="5">
        <f t="shared" si="62"/>
        <v>59.761632068718683</v>
      </c>
      <c r="G140" s="5"/>
      <c r="H140" s="5"/>
      <c r="I140" s="5">
        <f t="shared" ref="I140:AE140" si="71">I73/I35</f>
        <v>52.928415697674417</v>
      </c>
      <c r="J140" s="5">
        <f t="shared" si="71"/>
        <v>59.043577981651374</v>
      </c>
      <c r="K140" s="5">
        <f t="shared" si="71"/>
        <v>94.68</v>
      </c>
      <c r="L140" s="5">
        <f t="shared" si="71"/>
        <v>83.687645687645684</v>
      </c>
      <c r="M140" s="5">
        <f t="shared" si="71"/>
        <v>77.807692307692307</v>
      </c>
      <c r="N140" s="5"/>
      <c r="O140" s="5">
        <f t="shared" si="71"/>
        <v>56.470503940769049</v>
      </c>
      <c r="P140" s="5">
        <f t="shared" si="71"/>
        <v>61.094059405940591</v>
      </c>
      <c r="Q140" s="5">
        <f t="shared" si="71"/>
        <v>107.1726618705036</v>
      </c>
      <c r="R140" s="5">
        <f t="shared" si="71"/>
        <v>115.91150442477877</v>
      </c>
      <c r="S140" s="5">
        <f t="shared" si="71"/>
        <v>76.125412541254136</v>
      </c>
      <c r="T140" s="5"/>
      <c r="U140" s="5">
        <f t="shared" si="71"/>
        <v>50.726097615333188</v>
      </c>
      <c r="V140" s="5">
        <f t="shared" si="71"/>
        <v>50.65675057208238</v>
      </c>
      <c r="W140" s="5">
        <f t="shared" si="71"/>
        <v>70.454901960784312</v>
      </c>
      <c r="X140" s="5">
        <f t="shared" si="71"/>
        <v>54.141025641025635</v>
      </c>
      <c r="Y140" s="5">
        <f t="shared" si="71"/>
        <v>48.577836411609503</v>
      </c>
      <c r="Z140" s="5"/>
      <c r="AA140" s="5">
        <f t="shared" si="71"/>
        <v>45.0161225312374</v>
      </c>
      <c r="AB140" s="5">
        <f t="shared" si="71"/>
        <v>42.24267782426778</v>
      </c>
      <c r="AC140" s="5">
        <f t="shared" si="71"/>
        <v>81.36363636363636</v>
      </c>
      <c r="AD140" s="5">
        <f t="shared" si="71"/>
        <v>62.0738255033557</v>
      </c>
      <c r="AE140" s="5">
        <f t="shared" si="71"/>
        <v>41.56349206349207</v>
      </c>
    </row>
    <row r="141" spans="1:31" x14ac:dyDescent="0.2">
      <c r="A141" s="6">
        <v>1997</v>
      </c>
      <c r="B141" s="5">
        <f t="shared" si="62"/>
        <v>48.209480692723808</v>
      </c>
      <c r="C141" s="5">
        <f t="shared" si="62"/>
        <v>45.479626660087995</v>
      </c>
      <c r="D141" s="5">
        <f t="shared" si="62"/>
        <v>78.349979923134285</v>
      </c>
      <c r="E141" s="5">
        <f t="shared" si="62"/>
        <v>70.905729727378514</v>
      </c>
      <c r="F141" s="5">
        <f t="shared" si="62"/>
        <v>56.90230694705366</v>
      </c>
      <c r="G141" s="5"/>
      <c r="H141" s="5"/>
      <c r="I141" s="5">
        <f t="shared" ref="I141:AE142" si="72">I74/I36</f>
        <v>47.718178909693876</v>
      </c>
      <c r="J141" s="5">
        <f t="shared" si="72"/>
        <v>57.453437454386219</v>
      </c>
      <c r="K141" s="5">
        <f t="shared" si="72"/>
        <v>87.733333333333334</v>
      </c>
      <c r="L141" s="5">
        <f t="shared" si="72"/>
        <v>64.778937888833809</v>
      </c>
      <c r="M141" s="5">
        <f t="shared" si="72"/>
        <v>79.05881872215231</v>
      </c>
      <c r="N141" s="5"/>
      <c r="O141" s="5">
        <f t="shared" si="72"/>
        <v>55.089980288783643</v>
      </c>
      <c r="P141" s="5">
        <f t="shared" si="72"/>
        <v>49.439804565233985</v>
      </c>
      <c r="Q141" s="5">
        <f t="shared" si="72"/>
        <v>110.25139635086971</v>
      </c>
      <c r="R141" s="5">
        <f t="shared" si="72"/>
        <v>89.756796290076181</v>
      </c>
      <c r="S141" s="5">
        <f t="shared" si="72"/>
        <v>68.290133779264224</v>
      </c>
      <c r="T141" s="5"/>
      <c r="U141" s="5">
        <f t="shared" si="72"/>
        <v>44.816827506902264</v>
      </c>
      <c r="V141" s="5">
        <f t="shared" si="72"/>
        <v>36.094569541993323</v>
      </c>
      <c r="W141" s="5">
        <f t="shared" si="72"/>
        <v>68.097118205349432</v>
      </c>
      <c r="X141" s="5">
        <f t="shared" si="72"/>
        <v>60.313432835820883</v>
      </c>
      <c r="Y141" s="5">
        <f t="shared" si="72"/>
        <v>47.021600046110855</v>
      </c>
      <c r="Z141" s="5"/>
      <c r="AA141" s="5">
        <f t="shared" si="72"/>
        <v>42.289986470946836</v>
      </c>
      <c r="AB141" s="5">
        <f t="shared" si="72"/>
        <v>34.962481710672918</v>
      </c>
      <c r="AC141" s="5">
        <f t="shared" si="72"/>
        <v>72.78233795641097</v>
      </c>
      <c r="AD141" s="5">
        <f t="shared" si="72"/>
        <v>55.744966442953022</v>
      </c>
      <c r="AE141" s="5">
        <f t="shared" si="72"/>
        <v>42.341429344444784</v>
      </c>
    </row>
    <row r="142" spans="1:31" x14ac:dyDescent="0.2">
      <c r="A142" s="6">
        <v>2001</v>
      </c>
      <c r="B142" s="5">
        <f t="shared" si="62"/>
        <v>42.493264634676265</v>
      </c>
      <c r="C142" s="5">
        <f t="shared" si="62"/>
        <v>42.299920445505172</v>
      </c>
      <c r="D142" s="5">
        <f t="shared" si="62"/>
        <v>71.48132780082986</v>
      </c>
      <c r="E142" s="5">
        <f t="shared" si="62"/>
        <v>56.068835098335853</v>
      </c>
      <c r="F142" s="5">
        <f t="shared" si="62"/>
        <v>48.433726578764741</v>
      </c>
      <c r="G142" s="5"/>
      <c r="H142" s="5"/>
      <c r="I142" s="5">
        <f t="shared" si="72"/>
        <v>43.710758377425044</v>
      </c>
      <c r="J142" s="5">
        <f t="shared" si="72"/>
        <v>47.944776119402988</v>
      </c>
      <c r="K142" s="5">
        <f t="shared" si="72"/>
        <v>85.411764705882348</v>
      </c>
      <c r="L142" s="5">
        <f t="shared" si="72"/>
        <v>54.952879581151826</v>
      </c>
      <c r="M142" s="5">
        <f t="shared" si="72"/>
        <v>58.749347258485635</v>
      </c>
      <c r="N142" s="5"/>
      <c r="O142" s="5">
        <f t="shared" si="72"/>
        <v>47.306691449814124</v>
      </c>
      <c r="P142" s="5">
        <f t="shared" si="72"/>
        <v>42.854897218863364</v>
      </c>
      <c r="Q142" s="5">
        <f t="shared" si="72"/>
        <v>98.703999999999994</v>
      </c>
      <c r="R142" s="5">
        <f t="shared" si="72"/>
        <v>70.235474006116206</v>
      </c>
      <c r="S142" s="5">
        <f t="shared" si="72"/>
        <v>48.957627118644076</v>
      </c>
      <c r="T142" s="5"/>
      <c r="U142" s="5">
        <f t="shared" si="72"/>
        <v>40.630093520374075</v>
      </c>
      <c r="V142" s="5">
        <f t="shared" si="72"/>
        <v>37.955792682926834</v>
      </c>
      <c r="W142" s="5">
        <f t="shared" si="72"/>
        <v>62.255072463768116</v>
      </c>
      <c r="X142" s="5">
        <f t="shared" si="72"/>
        <v>46.032846715328461</v>
      </c>
      <c r="Y142" s="5">
        <f t="shared" si="72"/>
        <v>47.259351620947633</v>
      </c>
      <c r="Z142" s="5"/>
      <c r="AA142" s="5">
        <f t="shared" si="72"/>
        <v>38.129443326626422</v>
      </c>
      <c r="AB142" s="5">
        <f t="shared" si="72"/>
        <v>38.445983379501385</v>
      </c>
      <c r="AC142" s="5">
        <f t="shared" si="72"/>
        <v>65.167567567567559</v>
      </c>
      <c r="AD142" s="5">
        <f t="shared" si="72"/>
        <v>47.348993288590606</v>
      </c>
      <c r="AE142" s="5">
        <f t="shared" si="72"/>
        <v>39.874109263657957</v>
      </c>
    </row>
    <row r="143" spans="1:3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row>
    <row r="144" spans="1:3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row>
    <row r="145" spans="1:30" x14ac:dyDescent="0.2">
      <c r="A145" s="1" t="s">
        <v>84</v>
      </c>
      <c r="B145" s="3"/>
      <c r="F145" s="3"/>
    </row>
    <row r="146" spans="1:30" x14ac:dyDescent="0.2">
      <c r="A146" s="1"/>
      <c r="B146" s="3"/>
      <c r="F146" s="3"/>
    </row>
    <row r="147" spans="1:30" x14ac:dyDescent="0.2">
      <c r="B147" s="7" t="s">
        <v>17</v>
      </c>
      <c r="C147" s="7" t="s">
        <v>18</v>
      </c>
      <c r="D147" s="7" t="s">
        <v>19</v>
      </c>
      <c r="E147" s="7" t="s">
        <v>20</v>
      </c>
      <c r="F147" s="7" t="s">
        <v>21</v>
      </c>
    </row>
    <row r="148" spans="1:30" x14ac:dyDescent="0.2">
      <c r="A148" s="6">
        <v>1978</v>
      </c>
      <c r="B148" s="9">
        <f t="shared" ref="B148:G158" si="73">B65/B8</f>
        <v>154.15175257731957</v>
      </c>
      <c r="C148" s="9">
        <f t="shared" si="73"/>
        <v>140.46129032258065</v>
      </c>
      <c r="D148" s="9">
        <f t="shared" si="73"/>
        <v>94.310416666666669</v>
      </c>
      <c r="E148" s="9">
        <f t="shared" si="73"/>
        <v>131.60545454545456</v>
      </c>
      <c r="F148" s="9">
        <f t="shared" si="73"/>
        <v>81.58369565217393</v>
      </c>
      <c r="G148" s="9">
        <f t="shared" si="73"/>
        <v>137.89438642297648</v>
      </c>
      <c r="H148" s="9"/>
    </row>
    <row r="149" spans="1:30" x14ac:dyDescent="0.2">
      <c r="A149" s="6">
        <v>1979</v>
      </c>
      <c r="B149" s="9">
        <f t="shared" si="73"/>
        <v>138.0437125748503</v>
      </c>
      <c r="C149" s="9">
        <f t="shared" si="73"/>
        <v>136.03939393939396</v>
      </c>
      <c r="D149" s="9">
        <f t="shared" si="73"/>
        <v>85.409756097560987</v>
      </c>
      <c r="E149" s="9">
        <f t="shared" si="73"/>
        <v>128.86914893617021</v>
      </c>
      <c r="F149" s="9">
        <f t="shared" si="73"/>
        <v>77.20471698113208</v>
      </c>
      <c r="G149" s="9">
        <f t="shared" si="73"/>
        <v>125.73987096774196</v>
      </c>
      <c r="H149" s="9"/>
    </row>
    <row r="150" spans="1:30" x14ac:dyDescent="0.2">
      <c r="A150" s="6">
        <v>1980</v>
      </c>
      <c r="B150" s="9">
        <f t="shared" si="73"/>
        <v>124.7511320754717</v>
      </c>
      <c r="C150" s="9">
        <f t="shared" si="73"/>
        <v>118.37575757575758</v>
      </c>
      <c r="D150" s="9">
        <f t="shared" si="73"/>
        <v>84.96521739130435</v>
      </c>
      <c r="E150" s="9">
        <f t="shared" si="73"/>
        <v>110.410101010101</v>
      </c>
      <c r="F150" s="9">
        <f t="shared" si="73"/>
        <v>77.249999999999986</v>
      </c>
      <c r="G150" s="9">
        <f t="shared" si="73"/>
        <v>114.22365196078432</v>
      </c>
      <c r="H150" s="9"/>
    </row>
    <row r="151" spans="1:30" x14ac:dyDescent="0.2">
      <c r="A151" s="6">
        <v>1981</v>
      </c>
      <c r="B151" s="9">
        <f t="shared" si="73"/>
        <v>126.81153846153846</v>
      </c>
      <c r="C151" s="9">
        <f t="shared" si="73"/>
        <v>107.26666666666667</v>
      </c>
      <c r="D151" s="9">
        <f t="shared" si="73"/>
        <v>80.099999999999994</v>
      </c>
      <c r="E151" s="9">
        <f t="shared" si="73"/>
        <v>108.42903225806451</v>
      </c>
      <c r="F151" s="9">
        <f t="shared" si="73"/>
        <v>76.919166666666669</v>
      </c>
      <c r="G151" s="9">
        <f t="shared" si="73"/>
        <v>114.48315282791818</v>
      </c>
      <c r="H151" s="9"/>
    </row>
    <row r="152" spans="1:30" x14ac:dyDescent="0.2">
      <c r="A152" s="6">
        <v>1982</v>
      </c>
      <c r="B152" s="9">
        <f t="shared" si="73"/>
        <v>112.22026022304833</v>
      </c>
      <c r="C152" s="9">
        <f t="shared" si="73"/>
        <v>110.95641025641027</v>
      </c>
      <c r="D152" s="9">
        <f t="shared" si="73"/>
        <v>72.664864864864867</v>
      </c>
      <c r="E152" s="9">
        <f t="shared" si="73"/>
        <v>98.740594059405936</v>
      </c>
      <c r="F152" s="9">
        <f t="shared" si="73"/>
        <v>72.823770491803288</v>
      </c>
      <c r="G152" s="9">
        <f t="shared" si="73"/>
        <v>103.04384707287933</v>
      </c>
      <c r="H152" s="9"/>
    </row>
    <row r="153" spans="1:30" x14ac:dyDescent="0.2">
      <c r="A153" s="6">
        <v>1984</v>
      </c>
      <c r="B153" s="9">
        <f t="shared" si="73"/>
        <v>117.19906542056074</v>
      </c>
      <c r="C153" s="9">
        <f t="shared" si="73"/>
        <v>110.62439024390245</v>
      </c>
      <c r="D153" s="9">
        <f t="shared" si="73"/>
        <v>73.237254901960782</v>
      </c>
      <c r="E153" s="9">
        <f t="shared" si="73"/>
        <v>97.203000000000003</v>
      </c>
      <c r="F153" s="9">
        <f t="shared" si="73"/>
        <v>71.235294117647058</v>
      </c>
      <c r="G153" s="9">
        <f t="shared" si="73"/>
        <v>104.72827346465816</v>
      </c>
      <c r="H153" s="9"/>
    </row>
    <row r="154" spans="1:30" x14ac:dyDescent="0.2">
      <c r="A154" s="6">
        <v>1987</v>
      </c>
      <c r="B154" s="9">
        <f t="shared" si="73"/>
        <v>114.4088768115942</v>
      </c>
      <c r="C154" s="9">
        <f t="shared" si="73"/>
        <v>99.169811320754718</v>
      </c>
      <c r="D154" s="9">
        <f t="shared" si="73"/>
        <v>76.690196078431384</v>
      </c>
      <c r="E154" s="9">
        <f t="shared" si="73"/>
        <v>92.948514851485143</v>
      </c>
      <c r="F154" s="9">
        <f t="shared" si="73"/>
        <v>64.230201342281873</v>
      </c>
      <c r="G154" s="9">
        <f t="shared" si="73"/>
        <v>100.74944812362031</v>
      </c>
      <c r="H154" s="9"/>
    </row>
    <row r="155" spans="1:30" x14ac:dyDescent="0.2">
      <c r="A155" s="6">
        <v>1990</v>
      </c>
      <c r="B155" s="9">
        <f t="shared" si="73"/>
        <v>113.2443493150685</v>
      </c>
      <c r="C155" s="9">
        <f t="shared" si="73"/>
        <v>87.293333333333337</v>
      </c>
      <c r="D155" s="9">
        <f t="shared" si="73"/>
        <v>78.224999999999994</v>
      </c>
      <c r="E155" s="9">
        <f t="shared" si="73"/>
        <v>94.478999999999999</v>
      </c>
      <c r="F155" s="9">
        <f t="shared" si="73"/>
        <v>50.608333333333334</v>
      </c>
      <c r="G155" s="9">
        <f t="shared" si="73"/>
        <v>98.059042553191489</v>
      </c>
      <c r="H155" s="9"/>
    </row>
    <row r="156" spans="1:30" x14ac:dyDescent="0.2">
      <c r="A156" s="6">
        <v>1993</v>
      </c>
      <c r="B156" s="9">
        <f t="shared" si="73"/>
        <v>121.24268907563024</v>
      </c>
      <c r="C156" s="9">
        <f t="shared" si="73"/>
        <v>96.323287671232876</v>
      </c>
      <c r="D156" s="9">
        <f t="shared" si="73"/>
        <v>81.519642857142856</v>
      </c>
      <c r="E156" s="9">
        <f t="shared" si="73"/>
        <v>99.74</v>
      </c>
      <c r="F156" s="9">
        <f t="shared" si="73"/>
        <v>51.535185185185185</v>
      </c>
      <c r="G156" s="9">
        <f t="shared" si="73"/>
        <v>103.58592132505176</v>
      </c>
      <c r="H156" s="9"/>
    </row>
    <row r="157" spans="1:30" x14ac:dyDescent="0.2">
      <c r="A157" s="6">
        <v>1997</v>
      </c>
      <c r="B157" s="9">
        <f t="shared" si="73"/>
        <v>117.87398119122257</v>
      </c>
      <c r="C157" s="9">
        <f t="shared" si="73"/>
        <v>94.86363636363636</v>
      </c>
      <c r="D157" s="9">
        <f t="shared" si="73"/>
        <v>79.707936507936509</v>
      </c>
      <c r="E157" s="9">
        <f t="shared" si="73"/>
        <v>91.923214285714295</v>
      </c>
      <c r="F157" s="9">
        <f t="shared" si="73"/>
        <v>48.651265822784815</v>
      </c>
      <c r="G157" s="9">
        <f t="shared" si="73"/>
        <v>101.03678500986196</v>
      </c>
      <c r="H157" s="9"/>
    </row>
    <row r="158" spans="1:30" x14ac:dyDescent="0.2">
      <c r="A158" s="6">
        <v>2001</v>
      </c>
      <c r="B158" s="9">
        <f t="shared" si="73"/>
        <v>108.48240887480189</v>
      </c>
      <c r="C158" s="9">
        <f t="shared" si="73"/>
        <v>100.32264150943398</v>
      </c>
      <c r="D158" s="9">
        <f t="shared" si="73"/>
        <v>76.001470588235293</v>
      </c>
      <c r="E158" s="9">
        <f t="shared" si="73"/>
        <v>78.024210526315798</v>
      </c>
      <c r="F158" s="9">
        <f t="shared" si="73"/>
        <v>41.054705882352941</v>
      </c>
      <c r="G158" s="9">
        <f t="shared" si="73"/>
        <v>92.19280373831775</v>
      </c>
      <c r="I158" s="46" t="s">
        <v>659</v>
      </c>
    </row>
    <row r="160" spans="1:30" ht="15" x14ac:dyDescent="0.25">
      <c r="G160" s="315" t="s">
        <v>658</v>
      </c>
      <c r="H160" s="316"/>
      <c r="I160" s="316"/>
      <c r="J160" s="316"/>
      <c r="K160" s="316"/>
      <c r="L160" s="316"/>
      <c r="M160" s="316"/>
      <c r="N160" s="316"/>
      <c r="O160" s="316"/>
      <c r="P160" s="316"/>
      <c r="Q160" s="316"/>
      <c r="R160" s="316"/>
      <c r="S160" s="316"/>
      <c r="T160" s="316"/>
      <c r="U160" s="316"/>
      <c r="V160" s="316"/>
      <c r="W160" s="316"/>
      <c r="X160" s="316"/>
      <c r="Y160" s="316"/>
      <c r="AA160" s="316"/>
      <c r="AB160" s="316"/>
      <c r="AC160" s="316"/>
      <c r="AD160" s="316"/>
    </row>
    <row r="161" spans="2:30" ht="15" x14ac:dyDescent="0.25">
      <c r="G161" s="316">
        <v>1993</v>
      </c>
      <c r="H161" s="316"/>
      <c r="I161" s="317">
        <f>I35+J35</f>
        <v>31.88</v>
      </c>
      <c r="J161" s="317">
        <f>L35+M35</f>
        <v>7.67</v>
      </c>
      <c r="K161" s="317">
        <f>K35</f>
        <v>0.5</v>
      </c>
      <c r="L161" s="316"/>
      <c r="M161" s="316"/>
      <c r="N161" s="316"/>
      <c r="O161" s="317">
        <f>O35+P35</f>
        <v>43.89</v>
      </c>
      <c r="P161" s="317">
        <f>R35+S35</f>
        <v>5.2899999999999991</v>
      </c>
      <c r="Q161" s="317">
        <f>Q35</f>
        <v>1.39</v>
      </c>
      <c r="R161" s="316"/>
      <c r="S161" s="316"/>
      <c r="T161" s="316"/>
      <c r="U161" s="317">
        <f>U35+V35</f>
        <v>49.239999999999995</v>
      </c>
      <c r="V161" s="317">
        <f>X35+Y35</f>
        <v>5.35</v>
      </c>
      <c r="W161" s="317">
        <f>W35</f>
        <v>2.5499999999999998</v>
      </c>
      <c r="X161" s="316"/>
      <c r="Y161" s="316"/>
      <c r="AA161" s="317">
        <f>AA35+AB35</f>
        <v>27.2</v>
      </c>
      <c r="AB161" s="317">
        <f>AD35+AE35</f>
        <v>5.27</v>
      </c>
      <c r="AC161" s="317">
        <f>AC35</f>
        <v>0.99</v>
      </c>
      <c r="AD161" s="316"/>
    </row>
    <row r="162" spans="2:30" ht="15" x14ac:dyDescent="0.25">
      <c r="G162" s="316">
        <v>2001</v>
      </c>
      <c r="H162" s="316"/>
      <c r="I162" s="317">
        <f>I37+J37</f>
        <v>35.050000000000004</v>
      </c>
      <c r="J162" s="317">
        <f>L37+M37</f>
        <v>9.56</v>
      </c>
      <c r="K162" s="317">
        <f>K37</f>
        <v>0.68</v>
      </c>
      <c r="L162" s="316"/>
      <c r="M162" s="316"/>
      <c r="N162" s="316"/>
      <c r="O162" s="317">
        <f>O37+P37</f>
        <v>51.31</v>
      </c>
      <c r="P162" s="317">
        <f>R37+S37</f>
        <v>5.63</v>
      </c>
      <c r="Q162" s="317">
        <f>Q37</f>
        <v>1.25</v>
      </c>
      <c r="R162" s="316"/>
      <c r="S162" s="316"/>
      <c r="T162" s="316"/>
      <c r="U162" s="317">
        <f>U37+V37</f>
        <v>66.44</v>
      </c>
      <c r="V162" s="317">
        <f>X37+Y37</f>
        <v>6.75</v>
      </c>
      <c r="W162" s="317">
        <f>W37</f>
        <v>3.45</v>
      </c>
      <c r="X162" s="316"/>
      <c r="Y162" s="316"/>
      <c r="AA162" s="317">
        <f>AA37+AB37</f>
        <v>33.43</v>
      </c>
      <c r="AB162" s="317">
        <f>AD37+AE37</f>
        <v>5.7</v>
      </c>
      <c r="AC162" s="317">
        <f>AC37</f>
        <v>1.85</v>
      </c>
      <c r="AD162" s="316"/>
    </row>
    <row r="163" spans="2:30" ht="15" x14ac:dyDescent="0.25">
      <c r="G163" s="316"/>
      <c r="H163" s="316"/>
      <c r="I163" s="316"/>
      <c r="J163" s="316"/>
      <c r="K163" s="316"/>
      <c r="L163" s="316"/>
      <c r="M163" s="316"/>
      <c r="N163" s="316"/>
      <c r="O163" s="316"/>
      <c r="P163" s="316"/>
      <c r="Q163" s="316"/>
      <c r="R163" s="316"/>
      <c r="S163" s="316"/>
      <c r="T163" s="316"/>
      <c r="U163" s="316"/>
      <c r="V163" s="316"/>
      <c r="W163" s="316"/>
      <c r="X163" s="316"/>
      <c r="Y163" s="316"/>
      <c r="AA163" s="316"/>
      <c r="AB163" s="316"/>
      <c r="AC163" s="316"/>
      <c r="AD163" s="316"/>
    </row>
    <row r="164" spans="2:30" ht="15" x14ac:dyDescent="0.25">
      <c r="G164" s="316">
        <v>1993</v>
      </c>
      <c r="H164" s="316"/>
      <c r="I164" s="317">
        <f>I125+J125</f>
        <v>1366.878536585366</v>
      </c>
      <c r="J164" s="317">
        <f>L125+M125</f>
        <v>519.92707317073177</v>
      </c>
      <c r="K164" s="317">
        <f>K125</f>
        <v>33.222926829268296</v>
      </c>
      <c r="L164" s="316"/>
      <c r="M164" s="316"/>
      <c r="N164" s="316"/>
      <c r="O164" s="317">
        <f>O125+P125</f>
        <v>1905.0787804878048</v>
      </c>
      <c r="P164" s="317">
        <f>R125+S125</f>
        <v>389.58097560975602</v>
      </c>
      <c r="Q164" s="317">
        <f>Q125</f>
        <v>103.56024390243903</v>
      </c>
      <c r="R164" s="316"/>
      <c r="S164" s="316"/>
      <c r="T164" s="316"/>
      <c r="U164" s="317">
        <f>U125+V125</f>
        <v>1303.3670731707314</v>
      </c>
      <c r="V164" s="317">
        <f>X125+Y125</f>
        <v>96.194390243902433</v>
      </c>
      <c r="W164" s="317">
        <f>W125</f>
        <v>60.016097560975595</v>
      </c>
      <c r="X164" s="316"/>
      <c r="Y164" s="316"/>
      <c r="AA164" s="317">
        <f>AA125+AB125</f>
        <v>797.98073170731686</v>
      </c>
      <c r="AB164" s="317">
        <f>AD125+AE125</f>
        <v>144.23414634146343</v>
      </c>
      <c r="AC164" s="317">
        <f>AC125</f>
        <v>48.891463414634146</v>
      </c>
      <c r="AD164" s="316"/>
    </row>
    <row r="165" spans="2:30" ht="15" x14ac:dyDescent="0.25">
      <c r="G165" s="316">
        <v>2001</v>
      </c>
      <c r="H165" s="316"/>
      <c r="I165" s="317">
        <f>I127+J127</f>
        <v>1198.449512195122</v>
      </c>
      <c r="J165" s="317">
        <f>L127+M127</f>
        <v>411.73878048780483</v>
      </c>
      <c r="K165" s="317">
        <f>K127</f>
        <v>39.358048780487806</v>
      </c>
      <c r="L165" s="316"/>
      <c r="M165" s="316"/>
      <c r="N165" s="316"/>
      <c r="O165" s="317">
        <f>O127+P127</f>
        <v>1741.9924390243903</v>
      </c>
      <c r="P165" s="317">
        <f>R127+S127</f>
        <v>248.58560975609754</v>
      </c>
      <c r="Q165" s="317">
        <f>Q127</f>
        <v>83.438536585365853</v>
      </c>
      <c r="R165" s="316"/>
      <c r="S165" s="316"/>
      <c r="T165" s="316"/>
      <c r="U165" s="317">
        <f>U127+V127</f>
        <v>1252.5492682926824</v>
      </c>
      <c r="V165" s="317">
        <f>X127+Y127</f>
        <v>83.654634146341408</v>
      </c>
      <c r="W165" s="317">
        <f>W127</f>
        <v>50.233658536585324</v>
      </c>
      <c r="X165" s="316"/>
      <c r="Y165" s="316"/>
      <c r="AA165" s="317">
        <f>AA127+AB127</f>
        <v>811.01975609756096</v>
      </c>
      <c r="AB165" s="317">
        <f>AD127+AE127</f>
        <v>123.10780487804877</v>
      </c>
      <c r="AC165" s="317">
        <f>AC127</f>
        <v>64.081951219512192</v>
      </c>
      <c r="AD165" s="316"/>
    </row>
    <row r="166" spans="2:30" ht="15" x14ac:dyDescent="0.25">
      <c r="G166" s="316"/>
      <c r="H166" s="316"/>
      <c r="I166" s="316"/>
      <c r="J166" s="316"/>
      <c r="K166" s="316"/>
      <c r="L166" s="316"/>
      <c r="M166" s="316"/>
      <c r="N166" s="316"/>
      <c r="O166" s="316"/>
      <c r="P166" s="316"/>
      <c r="Q166" s="316"/>
      <c r="R166" s="316"/>
      <c r="S166" s="316"/>
      <c r="T166" s="316"/>
      <c r="U166" s="316"/>
      <c r="V166" s="316"/>
      <c r="W166" s="316"/>
      <c r="X166" s="316"/>
      <c r="Y166" s="316"/>
      <c r="AA166" s="316"/>
      <c r="AB166" s="316"/>
      <c r="AC166" s="316"/>
      <c r="AD166" s="316"/>
    </row>
    <row r="167" spans="2:30" ht="15" x14ac:dyDescent="0.25">
      <c r="G167" s="316">
        <v>1993</v>
      </c>
      <c r="H167" s="316"/>
      <c r="I167" s="316">
        <f t="shared" ref="I167:K168" si="74">I164/I161</f>
        <v>42.875738286868447</v>
      </c>
      <c r="J167" s="316">
        <f t="shared" si="74"/>
        <v>67.787102108309227</v>
      </c>
      <c r="K167" s="316">
        <f t="shared" si="74"/>
        <v>66.445853658536592</v>
      </c>
      <c r="L167" s="316"/>
      <c r="M167" s="316"/>
      <c r="N167" s="316"/>
      <c r="O167" s="316">
        <f t="shared" ref="O167:Q168" si="75">O164/O161</f>
        <v>43.405759409610496</v>
      </c>
      <c r="P167" s="316">
        <f t="shared" si="75"/>
        <v>73.644796901655212</v>
      </c>
      <c r="Q167" s="316">
        <f t="shared" si="75"/>
        <v>74.503772591682761</v>
      </c>
      <c r="R167" s="316"/>
      <c r="S167" s="316"/>
      <c r="T167" s="316"/>
      <c r="U167" s="316">
        <f t="shared" ref="U167:W168" si="76">U164/U161</f>
        <v>26.469680608666359</v>
      </c>
      <c r="V167" s="316">
        <f t="shared" si="76"/>
        <v>17.980259858673353</v>
      </c>
      <c r="W167" s="316">
        <f t="shared" si="76"/>
        <v>23.535724533715921</v>
      </c>
      <c r="X167" s="316"/>
      <c r="Y167" s="316"/>
      <c r="AA167" s="316">
        <f t="shared" ref="AA167:AC168" si="77">AA164/AA161</f>
        <v>29.337526901004296</v>
      </c>
      <c r="AB167" s="316">
        <f t="shared" si="77"/>
        <v>27.368908224186612</v>
      </c>
      <c r="AC167" s="316">
        <f t="shared" si="77"/>
        <v>49.385316580438534</v>
      </c>
      <c r="AD167" s="316"/>
    </row>
    <row r="168" spans="2:30" ht="15" x14ac:dyDescent="0.25">
      <c r="G168" s="316">
        <v>2001</v>
      </c>
      <c r="H168" s="316"/>
      <c r="I168" s="316">
        <f t="shared" si="74"/>
        <v>34.192568108277371</v>
      </c>
      <c r="J168" s="316">
        <f t="shared" si="74"/>
        <v>43.068910092866609</v>
      </c>
      <c r="K168" s="316">
        <f t="shared" si="74"/>
        <v>57.879483500717356</v>
      </c>
      <c r="L168" s="316"/>
      <c r="M168" s="316"/>
      <c r="N168" s="316"/>
      <c r="O168" s="316">
        <f t="shared" si="75"/>
        <v>33.950349620432476</v>
      </c>
      <c r="P168" s="316">
        <f t="shared" si="75"/>
        <v>44.153749512628337</v>
      </c>
      <c r="Q168" s="316">
        <f t="shared" si="75"/>
        <v>66.750829268292676</v>
      </c>
      <c r="R168" s="316"/>
      <c r="S168" s="316"/>
      <c r="T168" s="316"/>
      <c r="U168" s="316">
        <f t="shared" si="76"/>
        <v>18.852336970088537</v>
      </c>
      <c r="V168" s="316">
        <f t="shared" si="76"/>
        <v>12.393279132791319</v>
      </c>
      <c r="W168" s="316">
        <f t="shared" si="76"/>
        <v>14.560480735242121</v>
      </c>
      <c r="X168" s="316"/>
      <c r="Y168" s="316"/>
      <c r="AA168" s="316">
        <f t="shared" si="77"/>
        <v>24.260237992747861</v>
      </c>
      <c r="AB168" s="316">
        <f t="shared" si="77"/>
        <v>21.597860504920835</v>
      </c>
      <c r="AC168" s="316">
        <f t="shared" si="77"/>
        <v>34.638892551087672</v>
      </c>
      <c r="AD168" s="316"/>
    </row>
    <row r="169" spans="2:30" ht="15" x14ac:dyDescent="0.25">
      <c r="G169" s="316"/>
      <c r="H169" s="316"/>
      <c r="I169" s="318">
        <f>AVERAGE(I167,I168)</f>
        <v>38.534153197572905</v>
      </c>
      <c r="J169" s="318">
        <f>AVERAGE(J167,J168)</f>
        <v>55.428006100587922</v>
      </c>
      <c r="K169" s="318">
        <f>AVERAGE(K167,K168)</f>
        <v>62.162668579626974</v>
      </c>
      <c r="L169" s="316"/>
      <c r="M169" s="316"/>
      <c r="N169" s="316"/>
      <c r="O169" s="318">
        <f>AVERAGE(O167,O168)</f>
        <v>38.678054515021486</v>
      </c>
      <c r="P169" s="318">
        <f>AVERAGE(P167,P168)</f>
        <v>58.899273207141775</v>
      </c>
      <c r="Q169" s="318">
        <f>AVERAGE(Q167,Q168)</f>
        <v>70.627300929987712</v>
      </c>
      <c r="R169" s="316"/>
      <c r="S169" s="316"/>
      <c r="T169" s="316"/>
      <c r="U169" s="318">
        <f>AVERAGE(U167,U168)</f>
        <v>22.661008789377448</v>
      </c>
      <c r="V169" s="318">
        <f>AVERAGE(V167,V168)</f>
        <v>15.186769495732335</v>
      </c>
      <c r="W169" s="318">
        <f>AVERAGE(W167,W168)</f>
        <v>19.048102634479022</v>
      </c>
      <c r="X169" s="316"/>
      <c r="Y169" s="316"/>
      <c r="AA169" s="318">
        <f>AVERAGE(AA167,AA168)</f>
        <v>26.798882446876078</v>
      </c>
      <c r="AB169" s="318">
        <f>AVERAGE(AB167,AB168)</f>
        <v>24.483384364553721</v>
      </c>
      <c r="AC169" s="318">
        <f>AVERAGE(AC167,AC168)</f>
        <v>42.012104565763103</v>
      </c>
      <c r="AD169" s="316"/>
    </row>
    <row r="170" spans="2:30" ht="15" x14ac:dyDescent="0.25">
      <c r="G170" s="316"/>
      <c r="H170" s="316"/>
      <c r="I170" s="316"/>
      <c r="J170" s="316"/>
      <c r="K170" s="316"/>
      <c r="L170" s="316"/>
      <c r="M170" s="316"/>
      <c r="N170" s="316"/>
      <c r="O170" s="316"/>
      <c r="P170" s="316"/>
      <c r="Q170" s="316"/>
      <c r="R170" s="316"/>
      <c r="S170" s="316"/>
      <c r="T170" s="316"/>
      <c r="U170" s="316"/>
      <c r="V170" s="316"/>
      <c r="W170" s="316"/>
      <c r="X170" s="316"/>
      <c r="Y170" s="316"/>
      <c r="AA170" s="316"/>
      <c r="AB170" s="316"/>
      <c r="AC170" s="316"/>
      <c r="AD170" s="316"/>
    </row>
    <row r="171" spans="2:30" ht="15" x14ac:dyDescent="0.25">
      <c r="G171" s="316"/>
      <c r="H171" s="316"/>
      <c r="I171" s="316"/>
      <c r="J171" s="316"/>
      <c r="K171" s="316"/>
      <c r="L171" s="316"/>
      <c r="M171" s="316"/>
      <c r="N171" s="316"/>
      <c r="O171" s="316"/>
      <c r="P171" s="316"/>
      <c r="Q171" s="316"/>
      <c r="R171" s="316"/>
      <c r="S171" s="316"/>
      <c r="T171" s="316"/>
      <c r="U171" s="316"/>
      <c r="V171" s="316"/>
      <c r="W171" s="316"/>
      <c r="X171" s="316"/>
      <c r="Y171" s="316"/>
      <c r="AA171" s="316"/>
      <c r="AB171" s="316"/>
      <c r="AC171" s="316"/>
      <c r="AD171" s="316"/>
    </row>
    <row r="172" spans="2:30" ht="15" x14ac:dyDescent="0.25">
      <c r="G172" s="315" t="s">
        <v>34</v>
      </c>
      <c r="H172" s="316"/>
      <c r="I172" s="316"/>
      <c r="J172" s="316"/>
      <c r="K172" s="316"/>
      <c r="L172" s="316"/>
      <c r="M172" s="316"/>
      <c r="N172" s="316"/>
      <c r="O172" s="316"/>
      <c r="P172" s="316"/>
      <c r="Q172" s="316"/>
      <c r="R172" s="316"/>
      <c r="S172" s="316"/>
      <c r="T172" s="316"/>
      <c r="U172" s="316"/>
      <c r="V172" s="316"/>
      <c r="W172" s="316"/>
      <c r="X172" s="316"/>
      <c r="Y172" s="316"/>
      <c r="AA172" s="316"/>
      <c r="AB172" s="316"/>
      <c r="AC172" s="316"/>
      <c r="AD172" s="316"/>
    </row>
    <row r="173" spans="2:30" ht="15" x14ac:dyDescent="0.25">
      <c r="G173" s="316">
        <v>1993</v>
      </c>
      <c r="H173" s="316"/>
      <c r="I173" s="317">
        <f t="shared" ref="I173:K174" si="78">I161</f>
        <v>31.88</v>
      </c>
      <c r="J173" s="317">
        <f t="shared" si="78"/>
        <v>7.67</v>
      </c>
      <c r="K173" s="317">
        <f t="shared" si="78"/>
        <v>0.5</v>
      </c>
      <c r="L173" s="316"/>
      <c r="M173" s="316"/>
      <c r="N173" s="316"/>
      <c r="O173" s="317">
        <f t="shared" ref="O173:Q174" si="79">O161</f>
        <v>43.89</v>
      </c>
      <c r="P173" s="317">
        <f t="shared" si="79"/>
        <v>5.2899999999999991</v>
      </c>
      <c r="Q173" s="317">
        <f t="shared" si="79"/>
        <v>1.39</v>
      </c>
      <c r="R173" s="316"/>
      <c r="S173" s="316"/>
      <c r="T173" s="316"/>
      <c r="U173" s="317">
        <f t="shared" ref="U173:W174" si="80">U161</f>
        <v>49.239999999999995</v>
      </c>
      <c r="V173" s="317">
        <f t="shared" si="80"/>
        <v>5.35</v>
      </c>
      <c r="W173" s="317">
        <f t="shared" si="80"/>
        <v>2.5499999999999998</v>
      </c>
      <c r="X173" s="316"/>
      <c r="Y173" s="316"/>
      <c r="AA173" s="317">
        <f t="shared" ref="AA173:AC174" si="81">AA161</f>
        <v>27.2</v>
      </c>
      <c r="AB173" s="317">
        <f t="shared" si="81"/>
        <v>5.27</v>
      </c>
      <c r="AC173" s="317">
        <f t="shared" si="81"/>
        <v>0.99</v>
      </c>
      <c r="AD173" s="316"/>
    </row>
    <row r="174" spans="2:30" ht="15" x14ac:dyDescent="0.25">
      <c r="G174" s="316">
        <v>2001</v>
      </c>
      <c r="H174" s="316"/>
      <c r="I174" s="317">
        <f t="shared" si="78"/>
        <v>35.050000000000004</v>
      </c>
      <c r="J174" s="317">
        <f t="shared" si="78"/>
        <v>9.56</v>
      </c>
      <c r="K174" s="317">
        <f t="shared" si="78"/>
        <v>0.68</v>
      </c>
      <c r="L174" s="316"/>
      <c r="M174" s="316"/>
      <c r="N174" s="316"/>
      <c r="O174" s="317">
        <f t="shared" si="79"/>
        <v>51.31</v>
      </c>
      <c r="P174" s="317">
        <f t="shared" si="79"/>
        <v>5.63</v>
      </c>
      <c r="Q174" s="317">
        <f t="shared" si="79"/>
        <v>1.25</v>
      </c>
      <c r="R174" s="316"/>
      <c r="S174" s="316"/>
      <c r="T174" s="316"/>
      <c r="U174" s="317">
        <f t="shared" si="80"/>
        <v>66.44</v>
      </c>
      <c r="V174" s="317">
        <f t="shared" si="80"/>
        <v>6.75</v>
      </c>
      <c r="W174" s="317">
        <f t="shared" si="80"/>
        <v>3.45</v>
      </c>
      <c r="X174" s="316"/>
      <c r="Y174" s="316"/>
      <c r="AA174" s="317">
        <f t="shared" si="81"/>
        <v>33.43</v>
      </c>
      <c r="AB174" s="317">
        <f t="shared" si="81"/>
        <v>5.7</v>
      </c>
      <c r="AC174" s="317">
        <f t="shared" si="81"/>
        <v>1.85</v>
      </c>
      <c r="AD174" s="316"/>
    </row>
    <row r="175" spans="2:30" ht="15" x14ac:dyDescent="0.25">
      <c r="B175" s="3"/>
      <c r="F175" s="3"/>
      <c r="G175" s="316"/>
      <c r="H175" s="316"/>
      <c r="I175" s="316"/>
      <c r="J175" s="316"/>
      <c r="K175" s="316"/>
      <c r="L175" s="316"/>
      <c r="M175" s="316"/>
      <c r="N175" s="316"/>
      <c r="O175" s="316"/>
      <c r="P175" s="316"/>
      <c r="Q175" s="316"/>
      <c r="R175" s="316"/>
      <c r="S175" s="316"/>
      <c r="T175" s="316"/>
      <c r="U175" s="316"/>
      <c r="V175" s="316"/>
      <c r="W175" s="316"/>
      <c r="X175" s="316"/>
      <c r="Y175" s="316"/>
      <c r="AA175" s="316"/>
      <c r="AB175" s="316"/>
      <c r="AC175" s="316"/>
      <c r="AD175" s="316"/>
    </row>
    <row r="176" spans="2:30" ht="15" x14ac:dyDescent="0.25">
      <c r="B176" s="7"/>
      <c r="C176" s="7"/>
      <c r="D176" s="7"/>
      <c r="E176" s="7"/>
      <c r="F176" s="7"/>
      <c r="G176" s="316">
        <v>1993</v>
      </c>
      <c r="H176" s="316"/>
      <c r="I176" s="317">
        <f>I108+J108</f>
        <v>347.14146341463419</v>
      </c>
      <c r="J176" s="317">
        <f>L108+M108</f>
        <v>102.0829268292683</v>
      </c>
      <c r="K176" s="317">
        <f>K108</f>
        <v>14.117073170731707</v>
      </c>
      <c r="L176" s="316"/>
      <c r="M176" s="316"/>
      <c r="N176" s="316"/>
      <c r="O176" s="317">
        <f>O108+P108</f>
        <v>582.75121951219512</v>
      </c>
      <c r="P176" s="317">
        <f>R108+S108</f>
        <v>103.03902439024394</v>
      </c>
      <c r="Q176" s="317">
        <f>Q108</f>
        <v>45.40975609756098</v>
      </c>
      <c r="R176" s="316"/>
      <c r="S176" s="316"/>
      <c r="T176" s="316"/>
      <c r="U176" s="317">
        <f>U108+V108</f>
        <v>1194.0829268292684</v>
      </c>
      <c r="V176" s="317">
        <f>X108+Y108</f>
        <v>172.37560975609756</v>
      </c>
      <c r="W176" s="317">
        <f>W108</f>
        <v>119.6439024390244</v>
      </c>
      <c r="X176" s="316"/>
      <c r="Y176" s="316"/>
      <c r="AA176" s="317">
        <f>AA108+AB108</f>
        <v>419.82926829268303</v>
      </c>
      <c r="AB176" s="317">
        <f>AD108+AE108</f>
        <v>105.36585365853658</v>
      </c>
      <c r="AC176" s="317">
        <f>AC108</f>
        <v>31.658536585365852</v>
      </c>
      <c r="AD176" s="316"/>
    </row>
    <row r="177" spans="1:30" ht="15" x14ac:dyDescent="0.25">
      <c r="A177" s="6"/>
      <c r="B177" s="9"/>
      <c r="C177" s="9"/>
      <c r="D177" s="9"/>
      <c r="E177" s="9"/>
      <c r="F177" s="9"/>
      <c r="G177" s="316">
        <v>2001</v>
      </c>
      <c r="H177" s="316"/>
      <c r="I177" s="317">
        <f>I110+J110</f>
        <v>361.98048780487807</v>
      </c>
      <c r="J177" s="317">
        <f>L110+M110</f>
        <v>128.15121951219513</v>
      </c>
      <c r="K177" s="317">
        <f>K110</f>
        <v>18.721951219512196</v>
      </c>
      <c r="L177" s="316"/>
      <c r="M177" s="316"/>
      <c r="N177" s="316"/>
      <c r="O177" s="317">
        <f>O110+P110</f>
        <v>648.49756097560976</v>
      </c>
      <c r="P177" s="317">
        <f>R110+S110</f>
        <v>96.624390243902468</v>
      </c>
      <c r="Q177" s="317">
        <f>Q110</f>
        <v>39.94146341463415</v>
      </c>
      <c r="R177" s="316"/>
      <c r="S177" s="316"/>
      <c r="T177" s="316"/>
      <c r="U177" s="317">
        <f>U110+V110</f>
        <v>1429.3707317073172</v>
      </c>
      <c r="V177" s="317">
        <f>X110+Y110</f>
        <v>231.98536585365858</v>
      </c>
      <c r="W177" s="317">
        <f>W110</f>
        <v>164.54634146341468</v>
      </c>
      <c r="X177" s="316"/>
      <c r="Y177" s="316"/>
      <c r="AA177" s="317">
        <f>AA110+AB110</f>
        <v>464.7902439024391</v>
      </c>
      <c r="AB177" s="317">
        <f>AD110+AE110</f>
        <v>115.31219512195123</v>
      </c>
      <c r="AC177" s="317">
        <f>AC110</f>
        <v>56.478048780487811</v>
      </c>
      <c r="AD177" s="316"/>
    </row>
    <row r="178" spans="1:30" ht="15" x14ac:dyDescent="0.25">
      <c r="A178" s="6"/>
      <c r="B178" s="9"/>
      <c r="C178" s="9"/>
      <c r="D178" s="9"/>
      <c r="E178" s="9"/>
      <c r="F178" s="9"/>
      <c r="G178" s="316"/>
      <c r="H178" s="316"/>
      <c r="I178" s="316"/>
      <c r="J178" s="316"/>
      <c r="K178" s="316"/>
      <c r="L178" s="316"/>
      <c r="M178" s="316"/>
      <c r="N178" s="316"/>
      <c r="O178" s="316"/>
      <c r="P178" s="316"/>
      <c r="Q178" s="316"/>
      <c r="R178" s="316"/>
      <c r="S178" s="316"/>
      <c r="T178" s="316"/>
      <c r="U178" s="316"/>
      <c r="V178" s="316"/>
      <c r="W178" s="316"/>
      <c r="X178" s="316"/>
      <c r="Y178" s="316"/>
      <c r="AA178" s="316"/>
      <c r="AB178" s="316"/>
      <c r="AC178" s="316"/>
      <c r="AD178" s="316"/>
    </row>
    <row r="179" spans="1:30" ht="15" x14ac:dyDescent="0.25">
      <c r="A179" s="6"/>
      <c r="B179" s="9"/>
      <c r="C179" s="9"/>
      <c r="D179" s="9"/>
      <c r="E179" s="9"/>
      <c r="F179" s="9"/>
      <c r="G179" s="316">
        <v>1993</v>
      </c>
      <c r="H179" s="316"/>
      <c r="I179" s="316">
        <f t="shared" ref="I179:K180" si="82">I176/I173</f>
        <v>10.889004498576982</v>
      </c>
      <c r="J179" s="316">
        <f t="shared" si="82"/>
        <v>13.309377683085827</v>
      </c>
      <c r="K179" s="316">
        <f t="shared" si="82"/>
        <v>28.234146341463415</v>
      </c>
      <c r="L179" s="316"/>
      <c r="M179" s="316"/>
      <c r="N179" s="316"/>
      <c r="O179" s="316">
        <f t="shared" ref="O179:Q180" si="83">O176/O173</f>
        <v>13.277539747372867</v>
      </c>
      <c r="P179" s="316">
        <f t="shared" si="83"/>
        <v>19.478076444280521</v>
      </c>
      <c r="Q179" s="316">
        <f t="shared" si="83"/>
        <v>32.668889278820849</v>
      </c>
      <c r="R179" s="316"/>
      <c r="S179" s="316"/>
      <c r="T179" s="316"/>
      <c r="U179" s="316">
        <f t="shared" ref="U179:W180" si="84">U176/U173</f>
        <v>24.250262526995705</v>
      </c>
      <c r="V179" s="316">
        <f t="shared" si="84"/>
        <v>32.219740141326646</v>
      </c>
      <c r="W179" s="316">
        <f t="shared" si="84"/>
        <v>46.919177427068398</v>
      </c>
      <c r="X179" s="316"/>
      <c r="Y179" s="316"/>
      <c r="AA179" s="316">
        <f t="shared" ref="AA179:AC180" si="85">AA176/AA173</f>
        <v>15.434899569583935</v>
      </c>
      <c r="AB179" s="316">
        <f t="shared" si="85"/>
        <v>19.993520618318136</v>
      </c>
      <c r="AC179" s="316">
        <f t="shared" si="85"/>
        <v>31.978319783197829</v>
      </c>
      <c r="AD179" s="316"/>
    </row>
    <row r="180" spans="1:30" ht="15" x14ac:dyDescent="0.25">
      <c r="A180" s="6"/>
      <c r="B180" s="9"/>
      <c r="C180" s="9"/>
      <c r="D180" s="9"/>
      <c r="E180" s="9"/>
      <c r="F180" s="9"/>
      <c r="G180" s="316">
        <v>2001</v>
      </c>
      <c r="H180" s="316"/>
      <c r="I180" s="316">
        <f t="shared" si="82"/>
        <v>10.327546014404508</v>
      </c>
      <c r="J180" s="316">
        <f t="shared" si="82"/>
        <v>13.404939279518318</v>
      </c>
      <c r="K180" s="316">
        <f t="shared" si="82"/>
        <v>27.532281205164992</v>
      </c>
      <c r="L180" s="316"/>
      <c r="M180" s="316"/>
      <c r="N180" s="316"/>
      <c r="O180" s="316">
        <f t="shared" si="83"/>
        <v>12.638814285238935</v>
      </c>
      <c r="P180" s="316">
        <f t="shared" si="83"/>
        <v>17.16241389767362</v>
      </c>
      <c r="Q180" s="316">
        <f t="shared" si="83"/>
        <v>31.953170731707321</v>
      </c>
      <c r="R180" s="316"/>
      <c r="S180" s="316"/>
      <c r="T180" s="316"/>
      <c r="U180" s="316">
        <f t="shared" si="84"/>
        <v>21.513707581386473</v>
      </c>
      <c r="V180" s="316">
        <f t="shared" si="84"/>
        <v>34.368202348690161</v>
      </c>
      <c r="W180" s="316">
        <f t="shared" si="84"/>
        <v>47.694591728525992</v>
      </c>
      <c r="X180" s="316"/>
      <c r="Y180" s="316"/>
      <c r="AA180" s="316">
        <f t="shared" si="85"/>
        <v>13.90338749334248</v>
      </c>
      <c r="AB180" s="316">
        <f t="shared" si="85"/>
        <v>20.230209670517759</v>
      </c>
      <c r="AC180" s="316">
        <f t="shared" si="85"/>
        <v>30.528675016479895</v>
      </c>
      <c r="AD180" s="316"/>
    </row>
    <row r="181" spans="1:30" ht="15" x14ac:dyDescent="0.25">
      <c r="A181" s="6"/>
      <c r="B181" s="9"/>
      <c r="C181" s="9"/>
      <c r="D181" s="9"/>
      <c r="E181" s="9"/>
      <c r="F181" s="9"/>
      <c r="G181" s="316"/>
      <c r="H181" s="316"/>
      <c r="I181" s="318">
        <f>AVERAGE(I179,I180)</f>
        <v>10.608275256490746</v>
      </c>
      <c r="J181" s="318">
        <f>AVERAGE(J179,J180)</f>
        <v>13.357158481302072</v>
      </c>
      <c r="K181" s="318">
        <f>AVERAGE(K179,K180)</f>
        <v>27.883213773314203</v>
      </c>
      <c r="L181" s="316"/>
      <c r="M181" s="316"/>
      <c r="N181" s="316"/>
      <c r="O181" s="318">
        <f>AVERAGE(O179,O180)</f>
        <v>12.9581770163059</v>
      </c>
      <c r="P181" s="318">
        <f>AVERAGE(P179,P180)</f>
        <v>18.320245170977071</v>
      </c>
      <c r="Q181" s="318">
        <f>AVERAGE(Q179,Q180)</f>
        <v>32.311030005264087</v>
      </c>
      <c r="R181" s="316"/>
      <c r="S181" s="316"/>
      <c r="T181" s="316"/>
      <c r="U181" s="318">
        <f>AVERAGE(U179,U180)</f>
        <v>22.881985054191091</v>
      </c>
      <c r="V181" s="318">
        <f>AVERAGE(V179,V180)</f>
        <v>33.293971245008407</v>
      </c>
      <c r="W181" s="318">
        <f>AVERAGE(W179,W180)</f>
        <v>47.306884577797192</v>
      </c>
      <c r="X181" s="316"/>
      <c r="Y181" s="316"/>
      <c r="AA181" s="318">
        <f>AVERAGE(AA179,AA180)</f>
        <v>14.669143531463208</v>
      </c>
      <c r="AB181" s="318">
        <f>AVERAGE(AB179,AB180)</f>
        <v>20.111865144417948</v>
      </c>
      <c r="AC181" s="318">
        <f>AVERAGE(AC179,AC180)</f>
        <v>31.253497399838864</v>
      </c>
      <c r="AD181" s="316"/>
    </row>
    <row r="182" spans="1:30" ht="15" x14ac:dyDescent="0.25">
      <c r="A182" s="6"/>
      <c r="B182" s="9"/>
      <c r="C182" s="9"/>
      <c r="D182" s="9"/>
      <c r="E182" s="9"/>
      <c r="F182" s="9"/>
      <c r="G182" s="316"/>
      <c r="H182" s="316"/>
      <c r="I182" s="316"/>
      <c r="J182" s="316"/>
      <c r="K182" s="316"/>
      <c r="L182" s="316"/>
      <c r="M182" s="316"/>
      <c r="N182" s="316"/>
      <c r="O182" s="316"/>
      <c r="P182" s="316"/>
      <c r="Q182" s="316"/>
      <c r="R182" s="316"/>
      <c r="S182" s="316"/>
      <c r="T182" s="316"/>
      <c r="U182" s="316"/>
      <c r="V182" s="316"/>
      <c r="W182" s="316"/>
      <c r="X182" s="316"/>
      <c r="Y182" s="316"/>
      <c r="AA182" s="316"/>
      <c r="AB182" s="316"/>
      <c r="AC182" s="316"/>
      <c r="AD182" s="316"/>
    </row>
    <row r="183" spans="1:30" ht="15" x14ac:dyDescent="0.25">
      <c r="A183" s="6"/>
      <c r="B183" s="9"/>
      <c r="C183" s="9"/>
      <c r="D183" s="9"/>
      <c r="E183" s="9"/>
      <c r="F183" s="9"/>
      <c r="G183" s="316"/>
      <c r="H183" s="316"/>
      <c r="I183" s="316"/>
      <c r="J183" s="316"/>
      <c r="K183" s="316"/>
      <c r="L183" s="316"/>
      <c r="M183" s="316"/>
      <c r="N183" s="316"/>
      <c r="O183" s="316"/>
      <c r="P183" s="316"/>
      <c r="Q183" s="316"/>
      <c r="R183" s="316"/>
      <c r="S183" s="316"/>
      <c r="T183" s="316"/>
      <c r="U183" s="316"/>
      <c r="V183" s="316"/>
      <c r="W183" s="316"/>
      <c r="X183" s="316"/>
      <c r="Y183" s="316"/>
      <c r="AA183" s="316"/>
      <c r="AB183" s="316"/>
      <c r="AC183" s="316"/>
      <c r="AD183" s="316"/>
    </row>
    <row r="184" spans="1:30" ht="15" x14ac:dyDescent="0.25">
      <c r="A184" s="6"/>
      <c r="B184" s="9"/>
      <c r="C184" s="9"/>
      <c r="D184" s="9"/>
      <c r="E184" s="9"/>
      <c r="F184" s="9"/>
      <c r="G184" s="316"/>
      <c r="H184" s="316"/>
      <c r="I184" s="316"/>
      <c r="J184" s="316"/>
      <c r="K184" s="316"/>
      <c r="L184" s="316"/>
      <c r="M184" s="316"/>
      <c r="N184" s="316"/>
      <c r="O184" s="316"/>
      <c r="P184" s="316"/>
      <c r="Q184" s="316"/>
      <c r="R184" s="316"/>
      <c r="S184" s="316"/>
      <c r="T184" s="316"/>
      <c r="U184" s="316"/>
      <c r="V184" s="316"/>
      <c r="W184" s="316"/>
      <c r="X184" s="316"/>
      <c r="Y184" s="316"/>
      <c r="AA184" s="316"/>
      <c r="AB184" s="316"/>
      <c r="AC184" s="316"/>
      <c r="AD184" s="316"/>
    </row>
    <row r="185" spans="1:30" ht="15" x14ac:dyDescent="0.25">
      <c r="A185" s="6"/>
      <c r="B185" s="9"/>
      <c r="C185" s="9"/>
      <c r="D185" s="9"/>
      <c r="E185" s="9"/>
      <c r="F185" s="9"/>
      <c r="G185" s="316"/>
      <c r="H185" s="316"/>
      <c r="I185" s="316"/>
      <c r="J185" s="316"/>
      <c r="K185" s="316"/>
      <c r="L185" s="316"/>
      <c r="M185" s="316"/>
      <c r="N185" s="316"/>
      <c r="O185" s="316"/>
      <c r="P185" s="316"/>
      <c r="Q185" s="316"/>
      <c r="R185" s="316"/>
      <c r="S185" s="316"/>
      <c r="T185" s="316"/>
      <c r="U185" s="316"/>
      <c r="V185" s="316"/>
      <c r="W185" s="316"/>
      <c r="X185" s="316"/>
      <c r="Y185" s="316"/>
    </row>
    <row r="186" spans="1:30" ht="15" x14ac:dyDescent="0.25">
      <c r="A186" s="6"/>
      <c r="B186" s="17"/>
      <c r="C186" s="17"/>
      <c r="D186" s="17"/>
      <c r="E186" s="17"/>
      <c r="F186" s="17"/>
      <c r="G186" s="316"/>
      <c r="H186" s="316"/>
      <c r="I186" s="316"/>
      <c r="J186" s="316"/>
      <c r="K186" s="316"/>
      <c r="L186" s="316"/>
      <c r="M186" s="316"/>
      <c r="N186" s="316"/>
      <c r="O186" s="316"/>
      <c r="P186" s="316"/>
      <c r="Q186" s="316"/>
      <c r="R186" s="316"/>
      <c r="S186" s="316"/>
      <c r="T186" s="316"/>
      <c r="U186" s="316"/>
      <c r="V186" s="316"/>
      <c r="W186" s="316"/>
      <c r="X186" s="316"/>
      <c r="Y186" s="316"/>
    </row>
    <row r="187" spans="1:30" ht="15" x14ac:dyDescent="0.25">
      <c r="G187" s="316"/>
      <c r="H187" s="316"/>
      <c r="I187" s="316"/>
      <c r="J187" s="316"/>
      <c r="K187" s="316"/>
      <c r="L187" s="316"/>
      <c r="M187" s="316"/>
      <c r="N187" s="316"/>
      <c r="O187" s="316"/>
      <c r="P187" s="316"/>
      <c r="Q187" s="316"/>
      <c r="R187" s="316"/>
      <c r="S187" s="316"/>
      <c r="T187" s="316"/>
      <c r="U187" s="316"/>
      <c r="V187" s="316"/>
      <c r="W187" s="316"/>
      <c r="X187" s="316"/>
      <c r="Y187" s="316"/>
    </row>
    <row r="188" spans="1:30" ht="15" x14ac:dyDescent="0.25">
      <c r="G188" s="316"/>
      <c r="H188" s="316"/>
      <c r="I188" s="316"/>
      <c r="J188" s="316"/>
      <c r="K188" s="316"/>
      <c r="L188" s="316"/>
      <c r="M188" s="316"/>
      <c r="N188" s="316"/>
      <c r="O188" s="316"/>
      <c r="P188" s="316"/>
      <c r="Q188" s="316"/>
      <c r="R188" s="316"/>
      <c r="S188" s="316"/>
      <c r="T188" s="316"/>
      <c r="U188" s="316"/>
      <c r="V188" s="316"/>
      <c r="W188" s="316"/>
      <c r="X188" s="316"/>
      <c r="Y188" s="316"/>
    </row>
    <row r="189" spans="1:30" ht="15" x14ac:dyDescent="0.25">
      <c r="G189" s="316"/>
      <c r="H189" s="316"/>
      <c r="I189" s="316"/>
      <c r="J189" s="316"/>
      <c r="K189" s="316"/>
      <c r="L189" s="316"/>
      <c r="M189" s="316"/>
      <c r="N189" s="316"/>
      <c r="O189" s="316"/>
      <c r="P189" s="316"/>
      <c r="Q189" s="316"/>
      <c r="R189" s="316"/>
      <c r="S189" s="316"/>
      <c r="T189" s="316"/>
      <c r="U189" s="316"/>
      <c r="V189" s="316"/>
      <c r="W189" s="316"/>
      <c r="X189" s="316"/>
      <c r="Y189" s="316"/>
    </row>
    <row r="190" spans="1:30" ht="15" x14ac:dyDescent="0.25">
      <c r="F190">
        <f t="shared" ref="F190:F198" si="86">A178</f>
        <v>0</v>
      </c>
      <c r="G190" s="316">
        <f t="shared" ref="G190:G198" si="87">G28/G9*1000</f>
        <v>1744.3566651368183</v>
      </c>
      <c r="H190" s="316"/>
      <c r="I190" s="316"/>
      <c r="J190" s="316"/>
      <c r="K190" s="316"/>
      <c r="L190" s="316"/>
      <c r="M190" s="316"/>
      <c r="N190" s="316"/>
      <c r="O190" s="316"/>
      <c r="P190" s="316"/>
      <c r="Q190" s="316"/>
      <c r="R190" s="316"/>
      <c r="S190" s="316"/>
      <c r="T190" s="316"/>
      <c r="U190" s="316"/>
      <c r="V190" s="316"/>
      <c r="W190" s="316"/>
      <c r="X190" s="316"/>
      <c r="Y190" s="316"/>
    </row>
    <row r="191" spans="1:30" ht="15" x14ac:dyDescent="0.25">
      <c r="F191">
        <f t="shared" si="86"/>
        <v>0</v>
      </c>
      <c r="G191" s="316">
        <f t="shared" si="87"/>
        <v>1746.2009803921569</v>
      </c>
      <c r="H191" s="316"/>
      <c r="I191" s="316"/>
      <c r="J191" s="316"/>
      <c r="K191" s="316"/>
      <c r="L191" s="316"/>
      <c r="M191" s="316"/>
      <c r="N191" s="316"/>
      <c r="O191" s="316"/>
      <c r="P191" s="316"/>
      <c r="Q191" s="316"/>
      <c r="R191" s="316"/>
      <c r="S191" s="316"/>
      <c r="T191" s="316"/>
      <c r="U191" s="316"/>
      <c r="V191" s="316"/>
      <c r="W191" s="316"/>
      <c r="X191" s="316"/>
      <c r="Y191" s="316"/>
    </row>
    <row r="192" spans="1:30" ht="15" x14ac:dyDescent="0.25">
      <c r="F192">
        <f t="shared" si="86"/>
        <v>0</v>
      </c>
      <c r="G192" s="316">
        <f t="shared" si="87"/>
        <v>1735.3790613718406</v>
      </c>
      <c r="H192" s="316"/>
      <c r="I192" s="316"/>
      <c r="J192" s="316"/>
      <c r="K192" s="316"/>
      <c r="L192" s="316"/>
      <c r="M192" s="316"/>
      <c r="N192" s="316"/>
      <c r="O192" s="316"/>
      <c r="P192" s="316"/>
      <c r="Q192" s="316"/>
      <c r="R192" s="316"/>
      <c r="S192" s="316"/>
      <c r="T192" s="316"/>
      <c r="U192" s="316"/>
      <c r="V192" s="316"/>
      <c r="W192" s="316"/>
      <c r="X192" s="316"/>
      <c r="Y192" s="316"/>
    </row>
    <row r="193" spans="6:25" ht="15" x14ac:dyDescent="0.25">
      <c r="F193">
        <f t="shared" si="86"/>
        <v>0</v>
      </c>
      <c r="G193" s="316">
        <f t="shared" si="87"/>
        <v>1699.522102747909</v>
      </c>
      <c r="H193" s="316"/>
      <c r="I193" s="316"/>
      <c r="J193" s="316"/>
      <c r="K193" s="316"/>
      <c r="L193" s="316"/>
      <c r="M193" s="316"/>
      <c r="N193" s="316"/>
      <c r="O193" s="316"/>
      <c r="P193" s="316"/>
      <c r="Q193" s="316"/>
      <c r="R193" s="316"/>
      <c r="S193" s="316"/>
      <c r="T193" s="316"/>
      <c r="U193" s="316"/>
      <c r="V193" s="316"/>
      <c r="W193" s="316"/>
      <c r="X193" s="316"/>
      <c r="Y193" s="316"/>
    </row>
    <row r="194" spans="6:25" ht="15" x14ac:dyDescent="0.25">
      <c r="F194">
        <f t="shared" si="86"/>
        <v>0</v>
      </c>
      <c r="G194" s="316">
        <f t="shared" si="87"/>
        <v>1672.7694090382386</v>
      </c>
      <c r="H194" s="316"/>
      <c r="I194" s="316"/>
      <c r="J194" s="316"/>
      <c r="K194" s="316"/>
      <c r="L194" s="316"/>
      <c r="M194" s="316"/>
      <c r="N194" s="316"/>
      <c r="O194" s="316"/>
      <c r="P194" s="316"/>
      <c r="Q194" s="316"/>
      <c r="R194" s="316"/>
      <c r="S194" s="316"/>
      <c r="T194" s="316"/>
      <c r="U194" s="316"/>
      <c r="V194" s="316"/>
      <c r="W194" s="316"/>
      <c r="X194" s="316"/>
      <c r="Y194" s="316"/>
    </row>
    <row r="195" spans="6:25" ht="15" x14ac:dyDescent="0.25">
      <c r="F195">
        <f t="shared" si="86"/>
        <v>0</v>
      </c>
      <c r="G195" s="316">
        <f t="shared" si="87"/>
        <v>1730.9050772626933</v>
      </c>
      <c r="H195" s="316"/>
      <c r="I195" s="316">
        <f>G195/G198</f>
        <v>0.86111577695154584</v>
      </c>
      <c r="J195" s="316"/>
      <c r="K195" s="316"/>
      <c r="L195" s="316"/>
      <c r="M195" s="316"/>
      <c r="N195" s="316"/>
      <c r="O195" s="316"/>
      <c r="P195" s="316"/>
      <c r="Q195" s="316"/>
      <c r="R195" s="316"/>
      <c r="S195" s="316"/>
      <c r="T195" s="316"/>
      <c r="U195" s="316"/>
      <c r="V195" s="316"/>
      <c r="W195" s="316"/>
      <c r="X195" s="316"/>
      <c r="Y195" s="316"/>
    </row>
    <row r="196" spans="6:25" ht="15" x14ac:dyDescent="0.25">
      <c r="F196">
        <f t="shared" si="86"/>
        <v>0</v>
      </c>
      <c r="G196" s="316">
        <f t="shared" si="87"/>
        <v>1800.31914893617</v>
      </c>
      <c r="H196" s="316"/>
      <c r="I196" s="316"/>
      <c r="J196" s="316"/>
      <c r="K196" s="316"/>
      <c r="L196" s="316"/>
      <c r="M196" s="316"/>
      <c r="N196" s="316"/>
      <c r="O196" s="316"/>
      <c r="P196" s="316"/>
      <c r="Q196" s="316"/>
      <c r="R196" s="316"/>
      <c r="S196" s="316"/>
      <c r="T196" s="316"/>
      <c r="U196" s="316"/>
      <c r="V196" s="316"/>
      <c r="W196" s="316"/>
      <c r="X196" s="316"/>
      <c r="Y196" s="316"/>
    </row>
    <row r="197" spans="6:25" ht="15" x14ac:dyDescent="0.25">
      <c r="F197">
        <f t="shared" si="86"/>
        <v>0</v>
      </c>
      <c r="G197" s="316">
        <f t="shared" si="87"/>
        <v>1875.9834368530021</v>
      </c>
      <c r="H197" s="316"/>
      <c r="I197" s="316"/>
      <c r="J197" s="316"/>
      <c r="K197" s="316"/>
      <c r="L197" s="316"/>
      <c r="M197" s="316"/>
      <c r="N197" s="316"/>
      <c r="O197" s="316"/>
      <c r="P197" s="316"/>
      <c r="Q197" s="316"/>
      <c r="R197" s="316"/>
      <c r="S197" s="316"/>
      <c r="T197" s="316"/>
      <c r="U197" s="316"/>
      <c r="V197" s="316"/>
      <c r="W197" s="316"/>
      <c r="X197" s="316"/>
      <c r="Y197" s="316"/>
    </row>
    <row r="198" spans="6:25" ht="15" x14ac:dyDescent="0.25">
      <c r="F198">
        <f t="shared" si="86"/>
        <v>0</v>
      </c>
      <c r="G198" s="316">
        <f t="shared" si="87"/>
        <v>2010.0724241638063</v>
      </c>
      <c r="H198" s="316"/>
      <c r="I198" s="316">
        <f>G198/G194</f>
        <v>1.2016434622148553</v>
      </c>
      <c r="J198" s="316"/>
      <c r="K198" s="316"/>
      <c r="L198" s="316"/>
      <c r="M198" s="316"/>
      <c r="N198" s="316"/>
      <c r="O198" s="316"/>
      <c r="P198" s="316"/>
      <c r="Q198" s="316"/>
      <c r="R198" s="316"/>
      <c r="S198" s="316"/>
      <c r="T198" s="316"/>
      <c r="U198" s="316"/>
      <c r="V198" s="316"/>
      <c r="W198" s="316"/>
      <c r="X198" s="316"/>
      <c r="Y198" s="316"/>
    </row>
    <row r="199" spans="6:25" ht="15" x14ac:dyDescent="0.25">
      <c r="G199" s="316"/>
      <c r="H199" s="316"/>
      <c r="I199" s="316"/>
      <c r="J199" s="316"/>
      <c r="K199" s="316"/>
      <c r="L199" s="316"/>
      <c r="M199" s="316"/>
      <c r="N199" s="316"/>
      <c r="O199" s="316"/>
      <c r="P199" s="316"/>
      <c r="Q199" s="316"/>
      <c r="R199" s="316"/>
      <c r="S199" s="316"/>
      <c r="T199" s="316"/>
      <c r="U199" s="316"/>
      <c r="V199" s="316"/>
      <c r="W199" s="316"/>
      <c r="X199" s="316"/>
      <c r="Y199" s="316"/>
    </row>
    <row r="200" spans="6:25" ht="15" x14ac:dyDescent="0.25">
      <c r="G200" s="316"/>
      <c r="H200" s="316"/>
      <c r="I200" s="316"/>
      <c r="J200" s="316"/>
      <c r="K200" s="316"/>
      <c r="L200" s="316"/>
      <c r="M200" s="316"/>
      <c r="N200" s="316"/>
      <c r="O200" s="316"/>
      <c r="P200" s="316"/>
      <c r="Q200" s="316"/>
      <c r="R200" s="316"/>
      <c r="S200" s="316"/>
      <c r="T200" s="316"/>
      <c r="U200" s="316"/>
      <c r="V200" s="316"/>
      <c r="W200" s="316"/>
      <c r="X200" s="316"/>
      <c r="Y200" s="316"/>
    </row>
    <row r="201" spans="6:25" ht="15" x14ac:dyDescent="0.25">
      <c r="G201" s="316"/>
      <c r="H201" s="316"/>
      <c r="I201" s="316"/>
      <c r="J201" s="316"/>
      <c r="K201" s="316"/>
      <c r="L201" s="316"/>
      <c r="M201" s="316"/>
      <c r="N201" s="316"/>
      <c r="O201" s="316"/>
      <c r="P201" s="316"/>
      <c r="Q201" s="316"/>
      <c r="R201" s="316"/>
      <c r="S201" s="316"/>
      <c r="T201" s="316"/>
      <c r="U201" s="316"/>
      <c r="V201" s="316"/>
      <c r="W201" s="316"/>
      <c r="X201" s="316"/>
      <c r="Y201" s="316"/>
    </row>
    <row r="202" spans="6:25" ht="15" x14ac:dyDescent="0.25">
      <c r="G202" s="316"/>
      <c r="H202" s="316"/>
      <c r="I202" s="316"/>
      <c r="J202" s="316"/>
      <c r="K202" s="316"/>
      <c r="L202" s="316"/>
      <c r="M202" s="316"/>
      <c r="N202" s="316"/>
      <c r="O202" s="316"/>
      <c r="P202" s="316"/>
      <c r="Q202" s="316"/>
      <c r="R202" s="316"/>
      <c r="S202" s="316"/>
      <c r="T202" s="316"/>
      <c r="U202" s="316"/>
      <c r="V202" s="316"/>
      <c r="W202" s="316"/>
      <c r="X202" s="316"/>
      <c r="Y202" s="316"/>
    </row>
    <row r="203" spans="6:25" ht="15" x14ac:dyDescent="0.25">
      <c r="G203" s="316"/>
      <c r="H203" s="316"/>
      <c r="I203" s="316"/>
      <c r="J203" s="316"/>
      <c r="K203" s="316"/>
      <c r="L203" s="316"/>
      <c r="M203" s="316"/>
      <c r="N203" s="316"/>
      <c r="O203" s="316"/>
      <c r="P203" s="316"/>
      <c r="Q203" s="316"/>
      <c r="R203" s="316"/>
      <c r="S203" s="316"/>
      <c r="T203" s="316"/>
      <c r="U203" s="316"/>
      <c r="V203" s="316"/>
      <c r="W203" s="316"/>
      <c r="X203" s="316"/>
      <c r="Y203" s="316"/>
    </row>
    <row r="204" spans="6:25" ht="15" x14ac:dyDescent="0.25">
      <c r="G204" s="316"/>
      <c r="H204" s="316"/>
      <c r="I204" s="316"/>
      <c r="J204" s="316"/>
      <c r="K204" s="316"/>
      <c r="L204" s="316"/>
      <c r="M204" s="316"/>
      <c r="N204" s="316"/>
      <c r="O204" s="316"/>
      <c r="P204" s="316"/>
      <c r="Q204" s="316"/>
      <c r="R204" s="316"/>
      <c r="S204" s="316"/>
      <c r="T204" s="316"/>
      <c r="U204" s="316"/>
      <c r="V204" s="316"/>
      <c r="W204" s="316"/>
      <c r="X204" s="316"/>
      <c r="Y204" s="316"/>
    </row>
    <row r="205" spans="6:25" ht="15" x14ac:dyDescent="0.25">
      <c r="G205" s="316"/>
      <c r="H205" s="316"/>
      <c r="I205" s="316"/>
      <c r="J205" s="316"/>
      <c r="K205" s="316"/>
      <c r="L205" s="316"/>
      <c r="M205" s="316"/>
      <c r="N205" s="316"/>
      <c r="O205" s="316"/>
      <c r="P205" s="316"/>
      <c r="Q205" s="316"/>
      <c r="R205" s="316"/>
      <c r="S205" s="316"/>
      <c r="T205" s="316"/>
      <c r="U205" s="316"/>
      <c r="V205" s="316"/>
      <c r="W205" s="316"/>
      <c r="X205" s="316"/>
      <c r="Y205" s="316"/>
    </row>
    <row r="206" spans="6:25" ht="15" x14ac:dyDescent="0.25">
      <c r="G206" s="316"/>
      <c r="H206" s="316"/>
      <c r="I206" s="316"/>
      <c r="J206" s="316"/>
      <c r="K206" s="316"/>
      <c r="L206" s="316"/>
      <c r="M206" s="316"/>
      <c r="N206" s="316"/>
      <c r="O206" s="316"/>
      <c r="P206" s="316"/>
      <c r="Q206" s="316"/>
      <c r="R206" s="316"/>
      <c r="S206" s="316"/>
      <c r="T206" s="316"/>
      <c r="U206" s="316"/>
      <c r="V206" s="316"/>
      <c r="W206" s="316"/>
      <c r="X206" s="316"/>
      <c r="Y206" s="316"/>
    </row>
    <row r="207" spans="6:25" ht="15" x14ac:dyDescent="0.25">
      <c r="G207" s="316"/>
      <c r="H207" s="316"/>
      <c r="I207" s="316"/>
      <c r="J207" s="316"/>
      <c r="K207" s="316"/>
      <c r="L207" s="316"/>
      <c r="M207" s="316"/>
      <c r="N207" s="316"/>
      <c r="O207" s="316"/>
      <c r="P207" s="316"/>
      <c r="Q207" s="316"/>
      <c r="R207" s="316"/>
      <c r="S207" s="316"/>
      <c r="T207" s="316"/>
      <c r="U207" s="316"/>
      <c r="V207" s="316"/>
      <c r="W207" s="316"/>
      <c r="X207" s="316"/>
      <c r="Y207" s="316"/>
    </row>
    <row r="208" spans="6:25" ht="15" x14ac:dyDescent="0.25">
      <c r="G208" s="316"/>
      <c r="H208" s="316"/>
      <c r="I208" s="316"/>
      <c r="J208" s="316"/>
      <c r="K208" s="316"/>
      <c r="L208" s="316"/>
      <c r="M208" s="316"/>
      <c r="N208" s="316"/>
      <c r="O208" s="316"/>
      <c r="P208" s="316"/>
      <c r="Q208" s="316"/>
      <c r="R208" s="316"/>
      <c r="S208" s="316"/>
      <c r="T208" s="316"/>
      <c r="U208" s="316"/>
      <c r="V208" s="316"/>
      <c r="W208" s="316"/>
      <c r="X208" s="316"/>
      <c r="Y208" s="316"/>
    </row>
  </sheetData>
  <mergeCells count="34">
    <mergeCell ref="U63:Y63"/>
    <mergeCell ref="AA80:AE80"/>
    <mergeCell ref="AA63:AE63"/>
    <mergeCell ref="U80:Y80"/>
    <mergeCell ref="B80:F80"/>
    <mergeCell ref="I80:M80"/>
    <mergeCell ref="O80:S80"/>
    <mergeCell ref="O63:S63"/>
    <mergeCell ref="B63:F63"/>
    <mergeCell ref="I63:M63"/>
    <mergeCell ref="B25:F25"/>
    <mergeCell ref="U46:Y46"/>
    <mergeCell ref="AA46:AE46"/>
    <mergeCell ref="B6:F6"/>
    <mergeCell ref="I6:M6"/>
    <mergeCell ref="AA6:AE6"/>
    <mergeCell ref="U6:Y6"/>
    <mergeCell ref="I25:M25"/>
    <mergeCell ref="O25:S25"/>
    <mergeCell ref="U25:Y25"/>
    <mergeCell ref="AA25:AE25"/>
    <mergeCell ref="O6:S6"/>
    <mergeCell ref="B46:F46"/>
    <mergeCell ref="I46:M46"/>
    <mergeCell ref="AA98:AE98"/>
    <mergeCell ref="B115:F115"/>
    <mergeCell ref="I115:M115"/>
    <mergeCell ref="O115:S115"/>
    <mergeCell ref="U115:Y115"/>
    <mergeCell ref="AA115:AE115"/>
    <mergeCell ref="B98:F98"/>
    <mergeCell ref="I98:M98"/>
    <mergeCell ref="O98:S98"/>
    <mergeCell ref="U98:Y98"/>
  </mergeCells>
  <phoneticPr fontId="0" type="noConversion"/>
  <pageMargins left="0.75" right="0.75" top="1" bottom="1" header="0.5" footer="0.5"/>
  <pageSetup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98"/>
  <sheetViews>
    <sheetView topLeftCell="D156" workbookViewId="0">
      <selection activeCell="D194" sqref="D194"/>
    </sheetView>
  </sheetViews>
  <sheetFormatPr defaultRowHeight="12.75" x14ac:dyDescent="0.2"/>
  <cols>
    <col min="1" max="1" width="17.5703125" style="677" customWidth="1"/>
    <col min="2" max="2" width="23.28515625" style="677" customWidth="1"/>
    <col min="3" max="4" width="22.28515625" style="677" customWidth="1"/>
    <col min="5" max="5" width="16.42578125" style="677" customWidth="1"/>
    <col min="6" max="6" width="14.85546875" style="677" customWidth="1"/>
    <col min="7" max="7" width="14.5703125" style="677" customWidth="1"/>
    <col min="8" max="8" width="7.28515625" style="677" customWidth="1"/>
    <col min="9" max="9" width="24.28515625" style="677" customWidth="1"/>
    <col min="10" max="11" width="22.5703125" style="677" customWidth="1"/>
    <col min="12" max="12" width="16.140625" style="677" customWidth="1"/>
    <col min="13" max="14" width="13.7109375" style="677" customWidth="1"/>
    <col min="15" max="15" width="22.85546875" style="677" customWidth="1"/>
    <col min="16" max="17" width="22.28515625" style="677" customWidth="1"/>
    <col min="18" max="18" width="15.5703125" style="677" customWidth="1"/>
    <col min="19" max="20" width="13.7109375" style="677" customWidth="1"/>
    <col min="21" max="21" width="23.140625" style="677" customWidth="1"/>
    <col min="22" max="23" width="23.42578125" style="677" customWidth="1"/>
    <col min="24" max="24" width="16.140625" style="677" customWidth="1"/>
    <col min="25" max="25" width="14" style="677" customWidth="1"/>
    <col min="26" max="26" width="15.28515625" style="677" customWidth="1"/>
    <col min="27" max="29" width="22.7109375" style="677" customWidth="1"/>
    <col min="30" max="30" width="15.7109375" style="677" customWidth="1"/>
    <col min="31" max="31" width="13.7109375" style="677" customWidth="1"/>
    <col min="32" max="32" width="10.42578125" style="677" customWidth="1"/>
    <col min="33" max="256" width="9.140625" style="677"/>
    <col min="257" max="257" width="17.5703125" style="677" customWidth="1"/>
    <col min="258" max="258" width="23.28515625" style="677" customWidth="1"/>
    <col min="259" max="260" width="22.28515625" style="677" customWidth="1"/>
    <col min="261" max="261" width="16.42578125" style="677" customWidth="1"/>
    <col min="262" max="262" width="14.85546875" style="677" customWidth="1"/>
    <col min="263" max="263" width="14.5703125" style="677" customWidth="1"/>
    <col min="264" max="264" width="7.28515625" style="677" customWidth="1"/>
    <col min="265" max="265" width="24.28515625" style="677" customWidth="1"/>
    <col min="266" max="267" width="22.5703125" style="677" customWidth="1"/>
    <col min="268" max="268" width="16.140625" style="677" customWidth="1"/>
    <col min="269" max="270" width="13.7109375" style="677" customWidth="1"/>
    <col min="271" max="271" width="22.85546875" style="677" customWidth="1"/>
    <col min="272" max="273" width="22.28515625" style="677" customWidth="1"/>
    <col min="274" max="274" width="15.5703125" style="677" customWidth="1"/>
    <col min="275" max="276" width="13.7109375" style="677" customWidth="1"/>
    <col min="277" max="277" width="23.140625" style="677" customWidth="1"/>
    <col min="278" max="279" width="23.42578125" style="677" customWidth="1"/>
    <col min="280" max="280" width="16.140625" style="677" customWidth="1"/>
    <col min="281" max="281" width="14" style="677" customWidth="1"/>
    <col min="282" max="282" width="15.28515625" style="677" customWidth="1"/>
    <col min="283" max="285" width="22.7109375" style="677" customWidth="1"/>
    <col min="286" max="286" width="15.7109375" style="677" customWidth="1"/>
    <col min="287" max="287" width="13.7109375" style="677" customWidth="1"/>
    <col min="288" max="288" width="10.42578125" style="677" customWidth="1"/>
    <col min="289" max="512" width="9.140625" style="677"/>
    <col min="513" max="513" width="17.5703125" style="677" customWidth="1"/>
    <col min="514" max="514" width="23.28515625" style="677" customWidth="1"/>
    <col min="515" max="516" width="22.28515625" style="677" customWidth="1"/>
    <col min="517" max="517" width="16.42578125" style="677" customWidth="1"/>
    <col min="518" max="518" width="14.85546875" style="677" customWidth="1"/>
    <col min="519" max="519" width="14.5703125" style="677" customWidth="1"/>
    <col min="520" max="520" width="7.28515625" style="677" customWidth="1"/>
    <col min="521" max="521" width="24.28515625" style="677" customWidth="1"/>
    <col min="522" max="523" width="22.5703125" style="677" customWidth="1"/>
    <col min="524" max="524" width="16.140625" style="677" customWidth="1"/>
    <col min="525" max="526" width="13.7109375" style="677" customWidth="1"/>
    <col min="527" max="527" width="22.85546875" style="677" customWidth="1"/>
    <col min="528" max="529" width="22.28515625" style="677" customWidth="1"/>
    <col min="530" max="530" width="15.5703125" style="677" customWidth="1"/>
    <col min="531" max="532" width="13.7109375" style="677" customWidth="1"/>
    <col min="533" max="533" width="23.140625" style="677" customWidth="1"/>
    <col min="534" max="535" width="23.42578125" style="677" customWidth="1"/>
    <col min="536" max="536" width="16.140625" style="677" customWidth="1"/>
    <col min="537" max="537" width="14" style="677" customWidth="1"/>
    <col min="538" max="538" width="15.28515625" style="677" customWidth="1"/>
    <col min="539" max="541" width="22.7109375" style="677" customWidth="1"/>
    <col min="542" max="542" width="15.7109375" style="677" customWidth="1"/>
    <col min="543" max="543" width="13.7109375" style="677" customWidth="1"/>
    <col min="544" max="544" width="10.42578125" style="677" customWidth="1"/>
    <col min="545" max="768" width="9.140625" style="677"/>
    <col min="769" max="769" width="17.5703125" style="677" customWidth="1"/>
    <col min="770" max="770" width="23.28515625" style="677" customWidth="1"/>
    <col min="771" max="772" width="22.28515625" style="677" customWidth="1"/>
    <col min="773" max="773" width="16.42578125" style="677" customWidth="1"/>
    <col min="774" max="774" width="14.85546875" style="677" customWidth="1"/>
    <col min="775" max="775" width="14.5703125" style="677" customWidth="1"/>
    <col min="776" max="776" width="7.28515625" style="677" customWidth="1"/>
    <col min="777" max="777" width="24.28515625" style="677" customWidth="1"/>
    <col min="778" max="779" width="22.5703125" style="677" customWidth="1"/>
    <col min="780" max="780" width="16.140625" style="677" customWidth="1"/>
    <col min="781" max="782" width="13.7109375" style="677" customWidth="1"/>
    <col min="783" max="783" width="22.85546875" style="677" customWidth="1"/>
    <col min="784" max="785" width="22.28515625" style="677" customWidth="1"/>
    <col min="786" max="786" width="15.5703125" style="677" customWidth="1"/>
    <col min="787" max="788" width="13.7109375" style="677" customWidth="1"/>
    <col min="789" max="789" width="23.140625" style="677" customWidth="1"/>
    <col min="790" max="791" width="23.42578125" style="677" customWidth="1"/>
    <col min="792" max="792" width="16.140625" style="677" customWidth="1"/>
    <col min="793" max="793" width="14" style="677" customWidth="1"/>
    <col min="794" max="794" width="15.28515625" style="677" customWidth="1"/>
    <col min="795" max="797" width="22.7109375" style="677" customWidth="1"/>
    <col min="798" max="798" width="15.7109375" style="677" customWidth="1"/>
    <col min="799" max="799" width="13.7109375" style="677" customWidth="1"/>
    <col min="800" max="800" width="10.42578125" style="677" customWidth="1"/>
    <col min="801" max="1024" width="9.140625" style="677"/>
    <col min="1025" max="1025" width="17.5703125" style="677" customWidth="1"/>
    <col min="1026" max="1026" width="23.28515625" style="677" customWidth="1"/>
    <col min="1027" max="1028" width="22.28515625" style="677" customWidth="1"/>
    <col min="1029" max="1029" width="16.42578125" style="677" customWidth="1"/>
    <col min="1030" max="1030" width="14.85546875" style="677" customWidth="1"/>
    <col min="1031" max="1031" width="14.5703125" style="677" customWidth="1"/>
    <col min="1032" max="1032" width="7.28515625" style="677" customWidth="1"/>
    <col min="1033" max="1033" width="24.28515625" style="677" customWidth="1"/>
    <col min="1034" max="1035" width="22.5703125" style="677" customWidth="1"/>
    <col min="1036" max="1036" width="16.140625" style="677" customWidth="1"/>
    <col min="1037" max="1038" width="13.7109375" style="677" customWidth="1"/>
    <col min="1039" max="1039" width="22.85546875" style="677" customWidth="1"/>
    <col min="1040" max="1041" width="22.28515625" style="677" customWidth="1"/>
    <col min="1042" max="1042" width="15.5703125" style="677" customWidth="1"/>
    <col min="1043" max="1044" width="13.7109375" style="677" customWidth="1"/>
    <col min="1045" max="1045" width="23.140625" style="677" customWidth="1"/>
    <col min="1046" max="1047" width="23.42578125" style="677" customWidth="1"/>
    <col min="1048" max="1048" width="16.140625" style="677" customWidth="1"/>
    <col min="1049" max="1049" width="14" style="677" customWidth="1"/>
    <col min="1050" max="1050" width="15.28515625" style="677" customWidth="1"/>
    <col min="1051" max="1053" width="22.7109375" style="677" customWidth="1"/>
    <col min="1054" max="1054" width="15.7109375" style="677" customWidth="1"/>
    <col min="1055" max="1055" width="13.7109375" style="677" customWidth="1"/>
    <col min="1056" max="1056" width="10.42578125" style="677" customWidth="1"/>
    <col min="1057" max="1280" width="9.140625" style="677"/>
    <col min="1281" max="1281" width="17.5703125" style="677" customWidth="1"/>
    <col min="1282" max="1282" width="23.28515625" style="677" customWidth="1"/>
    <col min="1283" max="1284" width="22.28515625" style="677" customWidth="1"/>
    <col min="1285" max="1285" width="16.42578125" style="677" customWidth="1"/>
    <col min="1286" max="1286" width="14.85546875" style="677" customWidth="1"/>
    <col min="1287" max="1287" width="14.5703125" style="677" customWidth="1"/>
    <col min="1288" max="1288" width="7.28515625" style="677" customWidth="1"/>
    <col min="1289" max="1289" width="24.28515625" style="677" customWidth="1"/>
    <col min="1290" max="1291" width="22.5703125" style="677" customWidth="1"/>
    <col min="1292" max="1292" width="16.140625" style="677" customWidth="1"/>
    <col min="1293" max="1294" width="13.7109375" style="677" customWidth="1"/>
    <col min="1295" max="1295" width="22.85546875" style="677" customWidth="1"/>
    <col min="1296" max="1297" width="22.28515625" style="677" customWidth="1"/>
    <col min="1298" max="1298" width="15.5703125" style="677" customWidth="1"/>
    <col min="1299" max="1300" width="13.7109375" style="677" customWidth="1"/>
    <col min="1301" max="1301" width="23.140625" style="677" customWidth="1"/>
    <col min="1302" max="1303" width="23.42578125" style="677" customWidth="1"/>
    <col min="1304" max="1304" width="16.140625" style="677" customWidth="1"/>
    <col min="1305" max="1305" width="14" style="677" customWidth="1"/>
    <col min="1306" max="1306" width="15.28515625" style="677" customWidth="1"/>
    <col min="1307" max="1309" width="22.7109375" style="677" customWidth="1"/>
    <col min="1310" max="1310" width="15.7109375" style="677" customWidth="1"/>
    <col min="1311" max="1311" width="13.7109375" style="677" customWidth="1"/>
    <col min="1312" max="1312" width="10.42578125" style="677" customWidth="1"/>
    <col min="1313" max="1536" width="9.140625" style="677"/>
    <col min="1537" max="1537" width="17.5703125" style="677" customWidth="1"/>
    <col min="1538" max="1538" width="23.28515625" style="677" customWidth="1"/>
    <col min="1539" max="1540" width="22.28515625" style="677" customWidth="1"/>
    <col min="1541" max="1541" width="16.42578125" style="677" customWidth="1"/>
    <col min="1542" max="1542" width="14.85546875" style="677" customWidth="1"/>
    <col min="1543" max="1543" width="14.5703125" style="677" customWidth="1"/>
    <col min="1544" max="1544" width="7.28515625" style="677" customWidth="1"/>
    <col min="1545" max="1545" width="24.28515625" style="677" customWidth="1"/>
    <col min="1546" max="1547" width="22.5703125" style="677" customWidth="1"/>
    <col min="1548" max="1548" width="16.140625" style="677" customWidth="1"/>
    <col min="1549" max="1550" width="13.7109375" style="677" customWidth="1"/>
    <col min="1551" max="1551" width="22.85546875" style="677" customWidth="1"/>
    <col min="1552" max="1553" width="22.28515625" style="677" customWidth="1"/>
    <col min="1554" max="1554" width="15.5703125" style="677" customWidth="1"/>
    <col min="1555" max="1556" width="13.7109375" style="677" customWidth="1"/>
    <col min="1557" max="1557" width="23.140625" style="677" customWidth="1"/>
    <col min="1558" max="1559" width="23.42578125" style="677" customWidth="1"/>
    <col min="1560" max="1560" width="16.140625" style="677" customWidth="1"/>
    <col min="1561" max="1561" width="14" style="677" customWidth="1"/>
    <col min="1562" max="1562" width="15.28515625" style="677" customWidth="1"/>
    <col min="1563" max="1565" width="22.7109375" style="677" customWidth="1"/>
    <col min="1566" max="1566" width="15.7109375" style="677" customWidth="1"/>
    <col min="1567" max="1567" width="13.7109375" style="677" customWidth="1"/>
    <col min="1568" max="1568" width="10.42578125" style="677" customWidth="1"/>
    <col min="1569" max="1792" width="9.140625" style="677"/>
    <col min="1793" max="1793" width="17.5703125" style="677" customWidth="1"/>
    <col min="1794" max="1794" width="23.28515625" style="677" customWidth="1"/>
    <col min="1795" max="1796" width="22.28515625" style="677" customWidth="1"/>
    <col min="1797" max="1797" width="16.42578125" style="677" customWidth="1"/>
    <col min="1798" max="1798" width="14.85546875" style="677" customWidth="1"/>
    <col min="1799" max="1799" width="14.5703125" style="677" customWidth="1"/>
    <col min="1800" max="1800" width="7.28515625" style="677" customWidth="1"/>
    <col min="1801" max="1801" width="24.28515625" style="677" customWidth="1"/>
    <col min="1802" max="1803" width="22.5703125" style="677" customWidth="1"/>
    <col min="1804" max="1804" width="16.140625" style="677" customWidth="1"/>
    <col min="1805" max="1806" width="13.7109375" style="677" customWidth="1"/>
    <col min="1807" max="1807" width="22.85546875" style="677" customWidth="1"/>
    <col min="1808" max="1809" width="22.28515625" style="677" customWidth="1"/>
    <col min="1810" max="1810" width="15.5703125" style="677" customWidth="1"/>
    <col min="1811" max="1812" width="13.7109375" style="677" customWidth="1"/>
    <col min="1813" max="1813" width="23.140625" style="677" customWidth="1"/>
    <col min="1814" max="1815" width="23.42578125" style="677" customWidth="1"/>
    <col min="1816" max="1816" width="16.140625" style="677" customWidth="1"/>
    <col min="1817" max="1817" width="14" style="677" customWidth="1"/>
    <col min="1818" max="1818" width="15.28515625" style="677" customWidth="1"/>
    <col min="1819" max="1821" width="22.7109375" style="677" customWidth="1"/>
    <col min="1822" max="1822" width="15.7109375" style="677" customWidth="1"/>
    <col min="1823" max="1823" width="13.7109375" style="677" customWidth="1"/>
    <col min="1824" max="1824" width="10.42578125" style="677" customWidth="1"/>
    <col min="1825" max="2048" width="9.140625" style="677"/>
    <col min="2049" max="2049" width="17.5703125" style="677" customWidth="1"/>
    <col min="2050" max="2050" width="23.28515625" style="677" customWidth="1"/>
    <col min="2051" max="2052" width="22.28515625" style="677" customWidth="1"/>
    <col min="2053" max="2053" width="16.42578125" style="677" customWidth="1"/>
    <col min="2054" max="2054" width="14.85546875" style="677" customWidth="1"/>
    <col min="2055" max="2055" width="14.5703125" style="677" customWidth="1"/>
    <col min="2056" max="2056" width="7.28515625" style="677" customWidth="1"/>
    <col min="2057" max="2057" width="24.28515625" style="677" customWidth="1"/>
    <col min="2058" max="2059" width="22.5703125" style="677" customWidth="1"/>
    <col min="2060" max="2060" width="16.140625" style="677" customWidth="1"/>
    <col min="2061" max="2062" width="13.7109375" style="677" customWidth="1"/>
    <col min="2063" max="2063" width="22.85546875" style="677" customWidth="1"/>
    <col min="2064" max="2065" width="22.28515625" style="677" customWidth="1"/>
    <col min="2066" max="2066" width="15.5703125" style="677" customWidth="1"/>
    <col min="2067" max="2068" width="13.7109375" style="677" customWidth="1"/>
    <col min="2069" max="2069" width="23.140625" style="677" customWidth="1"/>
    <col min="2070" max="2071" width="23.42578125" style="677" customWidth="1"/>
    <col min="2072" max="2072" width="16.140625" style="677" customWidth="1"/>
    <col min="2073" max="2073" width="14" style="677" customWidth="1"/>
    <col min="2074" max="2074" width="15.28515625" style="677" customWidth="1"/>
    <col min="2075" max="2077" width="22.7109375" style="677" customWidth="1"/>
    <col min="2078" max="2078" width="15.7109375" style="677" customWidth="1"/>
    <col min="2079" max="2079" width="13.7109375" style="677" customWidth="1"/>
    <col min="2080" max="2080" width="10.42578125" style="677" customWidth="1"/>
    <col min="2081" max="2304" width="9.140625" style="677"/>
    <col min="2305" max="2305" width="17.5703125" style="677" customWidth="1"/>
    <col min="2306" max="2306" width="23.28515625" style="677" customWidth="1"/>
    <col min="2307" max="2308" width="22.28515625" style="677" customWidth="1"/>
    <col min="2309" max="2309" width="16.42578125" style="677" customWidth="1"/>
    <col min="2310" max="2310" width="14.85546875" style="677" customWidth="1"/>
    <col min="2311" max="2311" width="14.5703125" style="677" customWidth="1"/>
    <col min="2312" max="2312" width="7.28515625" style="677" customWidth="1"/>
    <col min="2313" max="2313" width="24.28515625" style="677" customWidth="1"/>
    <col min="2314" max="2315" width="22.5703125" style="677" customWidth="1"/>
    <col min="2316" max="2316" width="16.140625" style="677" customWidth="1"/>
    <col min="2317" max="2318" width="13.7109375" style="677" customWidth="1"/>
    <col min="2319" max="2319" width="22.85546875" style="677" customWidth="1"/>
    <col min="2320" max="2321" width="22.28515625" style="677" customWidth="1"/>
    <col min="2322" max="2322" width="15.5703125" style="677" customWidth="1"/>
    <col min="2323" max="2324" width="13.7109375" style="677" customWidth="1"/>
    <col min="2325" max="2325" width="23.140625" style="677" customWidth="1"/>
    <col min="2326" max="2327" width="23.42578125" style="677" customWidth="1"/>
    <col min="2328" max="2328" width="16.140625" style="677" customWidth="1"/>
    <col min="2329" max="2329" width="14" style="677" customWidth="1"/>
    <col min="2330" max="2330" width="15.28515625" style="677" customWidth="1"/>
    <col min="2331" max="2333" width="22.7109375" style="677" customWidth="1"/>
    <col min="2334" max="2334" width="15.7109375" style="677" customWidth="1"/>
    <col min="2335" max="2335" width="13.7109375" style="677" customWidth="1"/>
    <col min="2336" max="2336" width="10.42578125" style="677" customWidth="1"/>
    <col min="2337" max="2560" width="9.140625" style="677"/>
    <col min="2561" max="2561" width="17.5703125" style="677" customWidth="1"/>
    <col min="2562" max="2562" width="23.28515625" style="677" customWidth="1"/>
    <col min="2563" max="2564" width="22.28515625" style="677" customWidth="1"/>
    <col min="2565" max="2565" width="16.42578125" style="677" customWidth="1"/>
    <col min="2566" max="2566" width="14.85546875" style="677" customWidth="1"/>
    <col min="2567" max="2567" width="14.5703125" style="677" customWidth="1"/>
    <col min="2568" max="2568" width="7.28515625" style="677" customWidth="1"/>
    <col min="2569" max="2569" width="24.28515625" style="677" customWidth="1"/>
    <col min="2570" max="2571" width="22.5703125" style="677" customWidth="1"/>
    <col min="2572" max="2572" width="16.140625" style="677" customWidth="1"/>
    <col min="2573" max="2574" width="13.7109375" style="677" customWidth="1"/>
    <col min="2575" max="2575" width="22.85546875" style="677" customWidth="1"/>
    <col min="2576" max="2577" width="22.28515625" style="677" customWidth="1"/>
    <col min="2578" max="2578" width="15.5703125" style="677" customWidth="1"/>
    <col min="2579" max="2580" width="13.7109375" style="677" customWidth="1"/>
    <col min="2581" max="2581" width="23.140625" style="677" customWidth="1"/>
    <col min="2582" max="2583" width="23.42578125" style="677" customWidth="1"/>
    <col min="2584" max="2584" width="16.140625" style="677" customWidth="1"/>
    <col min="2585" max="2585" width="14" style="677" customWidth="1"/>
    <col min="2586" max="2586" width="15.28515625" style="677" customWidth="1"/>
    <col min="2587" max="2589" width="22.7109375" style="677" customWidth="1"/>
    <col min="2590" max="2590" width="15.7109375" style="677" customWidth="1"/>
    <col min="2591" max="2591" width="13.7109375" style="677" customWidth="1"/>
    <col min="2592" max="2592" width="10.42578125" style="677" customWidth="1"/>
    <col min="2593" max="2816" width="9.140625" style="677"/>
    <col min="2817" max="2817" width="17.5703125" style="677" customWidth="1"/>
    <col min="2818" max="2818" width="23.28515625" style="677" customWidth="1"/>
    <col min="2819" max="2820" width="22.28515625" style="677" customWidth="1"/>
    <col min="2821" max="2821" width="16.42578125" style="677" customWidth="1"/>
    <col min="2822" max="2822" width="14.85546875" style="677" customWidth="1"/>
    <col min="2823" max="2823" width="14.5703125" style="677" customWidth="1"/>
    <col min="2824" max="2824" width="7.28515625" style="677" customWidth="1"/>
    <col min="2825" max="2825" width="24.28515625" style="677" customWidth="1"/>
    <col min="2826" max="2827" width="22.5703125" style="677" customWidth="1"/>
    <col min="2828" max="2828" width="16.140625" style="677" customWidth="1"/>
    <col min="2829" max="2830" width="13.7109375" style="677" customWidth="1"/>
    <col min="2831" max="2831" width="22.85546875" style="677" customWidth="1"/>
    <col min="2832" max="2833" width="22.28515625" style="677" customWidth="1"/>
    <col min="2834" max="2834" width="15.5703125" style="677" customWidth="1"/>
    <col min="2835" max="2836" width="13.7109375" style="677" customWidth="1"/>
    <col min="2837" max="2837" width="23.140625" style="677" customWidth="1"/>
    <col min="2838" max="2839" width="23.42578125" style="677" customWidth="1"/>
    <col min="2840" max="2840" width="16.140625" style="677" customWidth="1"/>
    <col min="2841" max="2841" width="14" style="677" customWidth="1"/>
    <col min="2842" max="2842" width="15.28515625" style="677" customWidth="1"/>
    <col min="2843" max="2845" width="22.7109375" style="677" customWidth="1"/>
    <col min="2846" max="2846" width="15.7109375" style="677" customWidth="1"/>
    <col min="2847" max="2847" width="13.7109375" style="677" customWidth="1"/>
    <col min="2848" max="2848" width="10.42578125" style="677" customWidth="1"/>
    <col min="2849" max="3072" width="9.140625" style="677"/>
    <col min="3073" max="3073" width="17.5703125" style="677" customWidth="1"/>
    <col min="3074" max="3074" width="23.28515625" style="677" customWidth="1"/>
    <col min="3075" max="3076" width="22.28515625" style="677" customWidth="1"/>
    <col min="3077" max="3077" width="16.42578125" style="677" customWidth="1"/>
    <col min="3078" max="3078" width="14.85546875" style="677" customWidth="1"/>
    <col min="3079" max="3079" width="14.5703125" style="677" customWidth="1"/>
    <col min="3080" max="3080" width="7.28515625" style="677" customWidth="1"/>
    <col min="3081" max="3081" width="24.28515625" style="677" customWidth="1"/>
    <col min="3082" max="3083" width="22.5703125" style="677" customWidth="1"/>
    <col min="3084" max="3084" width="16.140625" style="677" customWidth="1"/>
    <col min="3085" max="3086" width="13.7109375" style="677" customWidth="1"/>
    <col min="3087" max="3087" width="22.85546875" style="677" customWidth="1"/>
    <col min="3088" max="3089" width="22.28515625" style="677" customWidth="1"/>
    <col min="3090" max="3090" width="15.5703125" style="677" customWidth="1"/>
    <col min="3091" max="3092" width="13.7109375" style="677" customWidth="1"/>
    <col min="3093" max="3093" width="23.140625" style="677" customWidth="1"/>
    <col min="3094" max="3095" width="23.42578125" style="677" customWidth="1"/>
    <col min="3096" max="3096" width="16.140625" style="677" customWidth="1"/>
    <col min="3097" max="3097" width="14" style="677" customWidth="1"/>
    <col min="3098" max="3098" width="15.28515625" style="677" customWidth="1"/>
    <col min="3099" max="3101" width="22.7109375" style="677" customWidth="1"/>
    <col min="3102" max="3102" width="15.7109375" style="677" customWidth="1"/>
    <col min="3103" max="3103" width="13.7109375" style="677" customWidth="1"/>
    <col min="3104" max="3104" width="10.42578125" style="677" customWidth="1"/>
    <col min="3105" max="3328" width="9.140625" style="677"/>
    <col min="3329" max="3329" width="17.5703125" style="677" customWidth="1"/>
    <col min="3330" max="3330" width="23.28515625" style="677" customWidth="1"/>
    <col min="3331" max="3332" width="22.28515625" style="677" customWidth="1"/>
    <col min="3333" max="3333" width="16.42578125" style="677" customWidth="1"/>
    <col min="3334" max="3334" width="14.85546875" style="677" customWidth="1"/>
    <col min="3335" max="3335" width="14.5703125" style="677" customWidth="1"/>
    <col min="3336" max="3336" width="7.28515625" style="677" customWidth="1"/>
    <col min="3337" max="3337" width="24.28515625" style="677" customWidth="1"/>
    <col min="3338" max="3339" width="22.5703125" style="677" customWidth="1"/>
    <col min="3340" max="3340" width="16.140625" style="677" customWidth="1"/>
    <col min="3341" max="3342" width="13.7109375" style="677" customWidth="1"/>
    <col min="3343" max="3343" width="22.85546875" style="677" customWidth="1"/>
    <col min="3344" max="3345" width="22.28515625" style="677" customWidth="1"/>
    <col min="3346" max="3346" width="15.5703125" style="677" customWidth="1"/>
    <col min="3347" max="3348" width="13.7109375" style="677" customWidth="1"/>
    <col min="3349" max="3349" width="23.140625" style="677" customWidth="1"/>
    <col min="3350" max="3351" width="23.42578125" style="677" customWidth="1"/>
    <col min="3352" max="3352" width="16.140625" style="677" customWidth="1"/>
    <col min="3353" max="3353" width="14" style="677" customWidth="1"/>
    <col min="3354" max="3354" width="15.28515625" style="677" customWidth="1"/>
    <col min="3355" max="3357" width="22.7109375" style="677" customWidth="1"/>
    <col min="3358" max="3358" width="15.7109375" style="677" customWidth="1"/>
    <col min="3359" max="3359" width="13.7109375" style="677" customWidth="1"/>
    <col min="3360" max="3360" width="10.42578125" style="677" customWidth="1"/>
    <col min="3361" max="3584" width="9.140625" style="677"/>
    <col min="3585" max="3585" width="17.5703125" style="677" customWidth="1"/>
    <col min="3586" max="3586" width="23.28515625" style="677" customWidth="1"/>
    <col min="3587" max="3588" width="22.28515625" style="677" customWidth="1"/>
    <col min="3589" max="3589" width="16.42578125" style="677" customWidth="1"/>
    <col min="3590" max="3590" width="14.85546875" style="677" customWidth="1"/>
    <col min="3591" max="3591" width="14.5703125" style="677" customWidth="1"/>
    <col min="3592" max="3592" width="7.28515625" style="677" customWidth="1"/>
    <col min="3593" max="3593" width="24.28515625" style="677" customWidth="1"/>
    <col min="3594" max="3595" width="22.5703125" style="677" customWidth="1"/>
    <col min="3596" max="3596" width="16.140625" style="677" customWidth="1"/>
    <col min="3597" max="3598" width="13.7109375" style="677" customWidth="1"/>
    <col min="3599" max="3599" width="22.85546875" style="677" customWidth="1"/>
    <col min="3600" max="3601" width="22.28515625" style="677" customWidth="1"/>
    <col min="3602" max="3602" width="15.5703125" style="677" customWidth="1"/>
    <col min="3603" max="3604" width="13.7109375" style="677" customWidth="1"/>
    <col min="3605" max="3605" width="23.140625" style="677" customWidth="1"/>
    <col min="3606" max="3607" width="23.42578125" style="677" customWidth="1"/>
    <col min="3608" max="3608" width="16.140625" style="677" customWidth="1"/>
    <col min="3609" max="3609" width="14" style="677" customWidth="1"/>
    <col min="3610" max="3610" width="15.28515625" style="677" customWidth="1"/>
    <col min="3611" max="3613" width="22.7109375" style="677" customWidth="1"/>
    <col min="3614" max="3614" width="15.7109375" style="677" customWidth="1"/>
    <col min="3615" max="3615" width="13.7109375" style="677" customWidth="1"/>
    <col min="3616" max="3616" width="10.42578125" style="677" customWidth="1"/>
    <col min="3617" max="3840" width="9.140625" style="677"/>
    <col min="3841" max="3841" width="17.5703125" style="677" customWidth="1"/>
    <col min="3842" max="3842" width="23.28515625" style="677" customWidth="1"/>
    <col min="3843" max="3844" width="22.28515625" style="677" customWidth="1"/>
    <col min="3845" max="3845" width="16.42578125" style="677" customWidth="1"/>
    <col min="3846" max="3846" width="14.85546875" style="677" customWidth="1"/>
    <col min="3847" max="3847" width="14.5703125" style="677" customWidth="1"/>
    <col min="3848" max="3848" width="7.28515625" style="677" customWidth="1"/>
    <col min="3849" max="3849" width="24.28515625" style="677" customWidth="1"/>
    <col min="3850" max="3851" width="22.5703125" style="677" customWidth="1"/>
    <col min="3852" max="3852" width="16.140625" style="677" customWidth="1"/>
    <col min="3853" max="3854" width="13.7109375" style="677" customWidth="1"/>
    <col min="3855" max="3855" width="22.85546875" style="677" customWidth="1"/>
    <col min="3856" max="3857" width="22.28515625" style="677" customWidth="1"/>
    <col min="3858" max="3858" width="15.5703125" style="677" customWidth="1"/>
    <col min="3859" max="3860" width="13.7109375" style="677" customWidth="1"/>
    <col min="3861" max="3861" width="23.140625" style="677" customWidth="1"/>
    <col min="3862" max="3863" width="23.42578125" style="677" customWidth="1"/>
    <col min="3864" max="3864" width="16.140625" style="677" customWidth="1"/>
    <col min="3865" max="3865" width="14" style="677" customWidth="1"/>
    <col min="3866" max="3866" width="15.28515625" style="677" customWidth="1"/>
    <col min="3867" max="3869" width="22.7109375" style="677" customWidth="1"/>
    <col min="3870" max="3870" width="15.7109375" style="677" customWidth="1"/>
    <col min="3871" max="3871" width="13.7109375" style="677" customWidth="1"/>
    <col min="3872" max="3872" width="10.42578125" style="677" customWidth="1"/>
    <col min="3873" max="4096" width="9.140625" style="677"/>
    <col min="4097" max="4097" width="17.5703125" style="677" customWidth="1"/>
    <col min="4098" max="4098" width="23.28515625" style="677" customWidth="1"/>
    <col min="4099" max="4100" width="22.28515625" style="677" customWidth="1"/>
    <col min="4101" max="4101" width="16.42578125" style="677" customWidth="1"/>
    <col min="4102" max="4102" width="14.85546875" style="677" customWidth="1"/>
    <col min="4103" max="4103" width="14.5703125" style="677" customWidth="1"/>
    <col min="4104" max="4104" width="7.28515625" style="677" customWidth="1"/>
    <col min="4105" max="4105" width="24.28515625" style="677" customWidth="1"/>
    <col min="4106" max="4107" width="22.5703125" style="677" customWidth="1"/>
    <col min="4108" max="4108" width="16.140625" style="677" customWidth="1"/>
    <col min="4109" max="4110" width="13.7109375" style="677" customWidth="1"/>
    <col min="4111" max="4111" width="22.85546875" style="677" customWidth="1"/>
    <col min="4112" max="4113" width="22.28515625" style="677" customWidth="1"/>
    <col min="4114" max="4114" width="15.5703125" style="677" customWidth="1"/>
    <col min="4115" max="4116" width="13.7109375" style="677" customWidth="1"/>
    <col min="4117" max="4117" width="23.140625" style="677" customWidth="1"/>
    <col min="4118" max="4119" width="23.42578125" style="677" customWidth="1"/>
    <col min="4120" max="4120" width="16.140625" style="677" customWidth="1"/>
    <col min="4121" max="4121" width="14" style="677" customWidth="1"/>
    <col min="4122" max="4122" width="15.28515625" style="677" customWidth="1"/>
    <col min="4123" max="4125" width="22.7109375" style="677" customWidth="1"/>
    <col min="4126" max="4126" width="15.7109375" style="677" customWidth="1"/>
    <col min="4127" max="4127" width="13.7109375" style="677" customWidth="1"/>
    <col min="4128" max="4128" width="10.42578125" style="677" customWidth="1"/>
    <col min="4129" max="4352" width="9.140625" style="677"/>
    <col min="4353" max="4353" width="17.5703125" style="677" customWidth="1"/>
    <col min="4354" max="4354" width="23.28515625" style="677" customWidth="1"/>
    <col min="4355" max="4356" width="22.28515625" style="677" customWidth="1"/>
    <col min="4357" max="4357" width="16.42578125" style="677" customWidth="1"/>
    <col min="4358" max="4358" width="14.85546875" style="677" customWidth="1"/>
    <col min="4359" max="4359" width="14.5703125" style="677" customWidth="1"/>
    <col min="4360" max="4360" width="7.28515625" style="677" customWidth="1"/>
    <col min="4361" max="4361" width="24.28515625" style="677" customWidth="1"/>
    <col min="4362" max="4363" width="22.5703125" style="677" customWidth="1"/>
    <col min="4364" max="4364" width="16.140625" style="677" customWidth="1"/>
    <col min="4365" max="4366" width="13.7109375" style="677" customWidth="1"/>
    <col min="4367" max="4367" width="22.85546875" style="677" customWidth="1"/>
    <col min="4368" max="4369" width="22.28515625" style="677" customWidth="1"/>
    <col min="4370" max="4370" width="15.5703125" style="677" customWidth="1"/>
    <col min="4371" max="4372" width="13.7109375" style="677" customWidth="1"/>
    <col min="4373" max="4373" width="23.140625" style="677" customWidth="1"/>
    <col min="4374" max="4375" width="23.42578125" style="677" customWidth="1"/>
    <col min="4376" max="4376" width="16.140625" style="677" customWidth="1"/>
    <col min="4377" max="4377" width="14" style="677" customWidth="1"/>
    <col min="4378" max="4378" width="15.28515625" style="677" customWidth="1"/>
    <col min="4379" max="4381" width="22.7109375" style="677" customWidth="1"/>
    <col min="4382" max="4382" width="15.7109375" style="677" customWidth="1"/>
    <col min="4383" max="4383" width="13.7109375" style="677" customWidth="1"/>
    <col min="4384" max="4384" width="10.42578125" style="677" customWidth="1"/>
    <col min="4385" max="4608" width="9.140625" style="677"/>
    <col min="4609" max="4609" width="17.5703125" style="677" customWidth="1"/>
    <col min="4610" max="4610" width="23.28515625" style="677" customWidth="1"/>
    <col min="4611" max="4612" width="22.28515625" style="677" customWidth="1"/>
    <col min="4613" max="4613" width="16.42578125" style="677" customWidth="1"/>
    <col min="4614" max="4614" width="14.85546875" style="677" customWidth="1"/>
    <col min="4615" max="4615" width="14.5703125" style="677" customWidth="1"/>
    <col min="4616" max="4616" width="7.28515625" style="677" customWidth="1"/>
    <col min="4617" max="4617" width="24.28515625" style="677" customWidth="1"/>
    <col min="4618" max="4619" width="22.5703125" style="677" customWidth="1"/>
    <col min="4620" max="4620" width="16.140625" style="677" customWidth="1"/>
    <col min="4621" max="4622" width="13.7109375" style="677" customWidth="1"/>
    <col min="4623" max="4623" width="22.85546875" style="677" customWidth="1"/>
    <col min="4624" max="4625" width="22.28515625" style="677" customWidth="1"/>
    <col min="4626" max="4626" width="15.5703125" style="677" customWidth="1"/>
    <col min="4627" max="4628" width="13.7109375" style="677" customWidth="1"/>
    <col min="4629" max="4629" width="23.140625" style="677" customWidth="1"/>
    <col min="4630" max="4631" width="23.42578125" style="677" customWidth="1"/>
    <col min="4632" max="4632" width="16.140625" style="677" customWidth="1"/>
    <col min="4633" max="4633" width="14" style="677" customWidth="1"/>
    <col min="4634" max="4634" width="15.28515625" style="677" customWidth="1"/>
    <col min="4635" max="4637" width="22.7109375" style="677" customWidth="1"/>
    <col min="4638" max="4638" width="15.7109375" style="677" customWidth="1"/>
    <col min="4639" max="4639" width="13.7109375" style="677" customWidth="1"/>
    <col min="4640" max="4640" width="10.42578125" style="677" customWidth="1"/>
    <col min="4641" max="4864" width="9.140625" style="677"/>
    <col min="4865" max="4865" width="17.5703125" style="677" customWidth="1"/>
    <col min="4866" max="4866" width="23.28515625" style="677" customWidth="1"/>
    <col min="4867" max="4868" width="22.28515625" style="677" customWidth="1"/>
    <col min="4869" max="4869" width="16.42578125" style="677" customWidth="1"/>
    <col min="4870" max="4870" width="14.85546875" style="677" customWidth="1"/>
    <col min="4871" max="4871" width="14.5703125" style="677" customWidth="1"/>
    <col min="4872" max="4872" width="7.28515625" style="677" customWidth="1"/>
    <col min="4873" max="4873" width="24.28515625" style="677" customWidth="1"/>
    <col min="4874" max="4875" width="22.5703125" style="677" customWidth="1"/>
    <col min="4876" max="4876" width="16.140625" style="677" customWidth="1"/>
    <col min="4877" max="4878" width="13.7109375" style="677" customWidth="1"/>
    <col min="4879" max="4879" width="22.85546875" style="677" customWidth="1"/>
    <col min="4880" max="4881" width="22.28515625" style="677" customWidth="1"/>
    <col min="4882" max="4882" width="15.5703125" style="677" customWidth="1"/>
    <col min="4883" max="4884" width="13.7109375" style="677" customWidth="1"/>
    <col min="4885" max="4885" width="23.140625" style="677" customWidth="1"/>
    <col min="4886" max="4887" width="23.42578125" style="677" customWidth="1"/>
    <col min="4888" max="4888" width="16.140625" style="677" customWidth="1"/>
    <col min="4889" max="4889" width="14" style="677" customWidth="1"/>
    <col min="4890" max="4890" width="15.28515625" style="677" customWidth="1"/>
    <col min="4891" max="4893" width="22.7109375" style="677" customWidth="1"/>
    <col min="4894" max="4894" width="15.7109375" style="677" customWidth="1"/>
    <col min="4895" max="4895" width="13.7109375" style="677" customWidth="1"/>
    <col min="4896" max="4896" width="10.42578125" style="677" customWidth="1"/>
    <col min="4897" max="5120" width="9.140625" style="677"/>
    <col min="5121" max="5121" width="17.5703125" style="677" customWidth="1"/>
    <col min="5122" max="5122" width="23.28515625" style="677" customWidth="1"/>
    <col min="5123" max="5124" width="22.28515625" style="677" customWidth="1"/>
    <col min="5125" max="5125" width="16.42578125" style="677" customWidth="1"/>
    <col min="5126" max="5126" width="14.85546875" style="677" customWidth="1"/>
    <col min="5127" max="5127" width="14.5703125" style="677" customWidth="1"/>
    <col min="5128" max="5128" width="7.28515625" style="677" customWidth="1"/>
    <col min="5129" max="5129" width="24.28515625" style="677" customWidth="1"/>
    <col min="5130" max="5131" width="22.5703125" style="677" customWidth="1"/>
    <col min="5132" max="5132" width="16.140625" style="677" customWidth="1"/>
    <col min="5133" max="5134" width="13.7109375" style="677" customWidth="1"/>
    <col min="5135" max="5135" width="22.85546875" style="677" customWidth="1"/>
    <col min="5136" max="5137" width="22.28515625" style="677" customWidth="1"/>
    <col min="5138" max="5138" width="15.5703125" style="677" customWidth="1"/>
    <col min="5139" max="5140" width="13.7109375" style="677" customWidth="1"/>
    <col min="5141" max="5141" width="23.140625" style="677" customWidth="1"/>
    <col min="5142" max="5143" width="23.42578125" style="677" customWidth="1"/>
    <col min="5144" max="5144" width="16.140625" style="677" customWidth="1"/>
    <col min="5145" max="5145" width="14" style="677" customWidth="1"/>
    <col min="5146" max="5146" width="15.28515625" style="677" customWidth="1"/>
    <col min="5147" max="5149" width="22.7109375" style="677" customWidth="1"/>
    <col min="5150" max="5150" width="15.7109375" style="677" customWidth="1"/>
    <col min="5151" max="5151" width="13.7109375" style="677" customWidth="1"/>
    <col min="5152" max="5152" width="10.42578125" style="677" customWidth="1"/>
    <col min="5153" max="5376" width="9.140625" style="677"/>
    <col min="5377" max="5377" width="17.5703125" style="677" customWidth="1"/>
    <col min="5378" max="5378" width="23.28515625" style="677" customWidth="1"/>
    <col min="5379" max="5380" width="22.28515625" style="677" customWidth="1"/>
    <col min="5381" max="5381" width="16.42578125" style="677" customWidth="1"/>
    <col min="5382" max="5382" width="14.85546875" style="677" customWidth="1"/>
    <col min="5383" max="5383" width="14.5703125" style="677" customWidth="1"/>
    <col min="5384" max="5384" width="7.28515625" style="677" customWidth="1"/>
    <col min="5385" max="5385" width="24.28515625" style="677" customWidth="1"/>
    <col min="5386" max="5387" width="22.5703125" style="677" customWidth="1"/>
    <col min="5388" max="5388" width="16.140625" style="677" customWidth="1"/>
    <col min="5389" max="5390" width="13.7109375" style="677" customWidth="1"/>
    <col min="5391" max="5391" width="22.85546875" style="677" customWidth="1"/>
    <col min="5392" max="5393" width="22.28515625" style="677" customWidth="1"/>
    <col min="5394" max="5394" width="15.5703125" style="677" customWidth="1"/>
    <col min="5395" max="5396" width="13.7109375" style="677" customWidth="1"/>
    <col min="5397" max="5397" width="23.140625" style="677" customWidth="1"/>
    <col min="5398" max="5399" width="23.42578125" style="677" customWidth="1"/>
    <col min="5400" max="5400" width="16.140625" style="677" customWidth="1"/>
    <col min="5401" max="5401" width="14" style="677" customWidth="1"/>
    <col min="5402" max="5402" width="15.28515625" style="677" customWidth="1"/>
    <col min="5403" max="5405" width="22.7109375" style="677" customWidth="1"/>
    <col min="5406" max="5406" width="15.7109375" style="677" customWidth="1"/>
    <col min="5407" max="5407" width="13.7109375" style="677" customWidth="1"/>
    <col min="5408" max="5408" width="10.42578125" style="677" customWidth="1"/>
    <col min="5409" max="5632" width="9.140625" style="677"/>
    <col min="5633" max="5633" width="17.5703125" style="677" customWidth="1"/>
    <col min="5634" max="5634" width="23.28515625" style="677" customWidth="1"/>
    <col min="5635" max="5636" width="22.28515625" style="677" customWidth="1"/>
    <col min="5637" max="5637" width="16.42578125" style="677" customWidth="1"/>
    <col min="5638" max="5638" width="14.85546875" style="677" customWidth="1"/>
    <col min="5639" max="5639" width="14.5703125" style="677" customWidth="1"/>
    <col min="5640" max="5640" width="7.28515625" style="677" customWidth="1"/>
    <col min="5641" max="5641" width="24.28515625" style="677" customWidth="1"/>
    <col min="5642" max="5643" width="22.5703125" style="677" customWidth="1"/>
    <col min="5644" max="5644" width="16.140625" style="677" customWidth="1"/>
    <col min="5645" max="5646" width="13.7109375" style="677" customWidth="1"/>
    <col min="5647" max="5647" width="22.85546875" style="677" customWidth="1"/>
    <col min="5648" max="5649" width="22.28515625" style="677" customWidth="1"/>
    <col min="5650" max="5650" width="15.5703125" style="677" customWidth="1"/>
    <col min="5651" max="5652" width="13.7109375" style="677" customWidth="1"/>
    <col min="5653" max="5653" width="23.140625" style="677" customWidth="1"/>
    <col min="5654" max="5655" width="23.42578125" style="677" customWidth="1"/>
    <col min="5656" max="5656" width="16.140625" style="677" customWidth="1"/>
    <col min="5657" max="5657" width="14" style="677" customWidth="1"/>
    <col min="5658" max="5658" width="15.28515625" style="677" customWidth="1"/>
    <col min="5659" max="5661" width="22.7109375" style="677" customWidth="1"/>
    <col min="5662" max="5662" width="15.7109375" style="677" customWidth="1"/>
    <col min="5663" max="5663" width="13.7109375" style="677" customWidth="1"/>
    <col min="5664" max="5664" width="10.42578125" style="677" customWidth="1"/>
    <col min="5665" max="5888" width="9.140625" style="677"/>
    <col min="5889" max="5889" width="17.5703125" style="677" customWidth="1"/>
    <col min="5890" max="5890" width="23.28515625" style="677" customWidth="1"/>
    <col min="5891" max="5892" width="22.28515625" style="677" customWidth="1"/>
    <col min="5893" max="5893" width="16.42578125" style="677" customWidth="1"/>
    <col min="5894" max="5894" width="14.85546875" style="677" customWidth="1"/>
    <col min="5895" max="5895" width="14.5703125" style="677" customWidth="1"/>
    <col min="5896" max="5896" width="7.28515625" style="677" customWidth="1"/>
    <col min="5897" max="5897" width="24.28515625" style="677" customWidth="1"/>
    <col min="5898" max="5899" width="22.5703125" style="677" customWidth="1"/>
    <col min="5900" max="5900" width="16.140625" style="677" customWidth="1"/>
    <col min="5901" max="5902" width="13.7109375" style="677" customWidth="1"/>
    <col min="5903" max="5903" width="22.85546875" style="677" customWidth="1"/>
    <col min="5904" max="5905" width="22.28515625" style="677" customWidth="1"/>
    <col min="5906" max="5906" width="15.5703125" style="677" customWidth="1"/>
    <col min="5907" max="5908" width="13.7109375" style="677" customWidth="1"/>
    <col min="5909" max="5909" width="23.140625" style="677" customWidth="1"/>
    <col min="5910" max="5911" width="23.42578125" style="677" customWidth="1"/>
    <col min="5912" max="5912" width="16.140625" style="677" customWidth="1"/>
    <col min="5913" max="5913" width="14" style="677" customWidth="1"/>
    <col min="5914" max="5914" width="15.28515625" style="677" customWidth="1"/>
    <col min="5915" max="5917" width="22.7109375" style="677" customWidth="1"/>
    <col min="5918" max="5918" width="15.7109375" style="677" customWidth="1"/>
    <col min="5919" max="5919" width="13.7109375" style="677" customWidth="1"/>
    <col min="5920" max="5920" width="10.42578125" style="677" customWidth="1"/>
    <col min="5921" max="6144" width="9.140625" style="677"/>
    <col min="6145" max="6145" width="17.5703125" style="677" customWidth="1"/>
    <col min="6146" max="6146" width="23.28515625" style="677" customWidth="1"/>
    <col min="6147" max="6148" width="22.28515625" style="677" customWidth="1"/>
    <col min="6149" max="6149" width="16.42578125" style="677" customWidth="1"/>
    <col min="6150" max="6150" width="14.85546875" style="677" customWidth="1"/>
    <col min="6151" max="6151" width="14.5703125" style="677" customWidth="1"/>
    <col min="6152" max="6152" width="7.28515625" style="677" customWidth="1"/>
    <col min="6153" max="6153" width="24.28515625" style="677" customWidth="1"/>
    <col min="6154" max="6155" width="22.5703125" style="677" customWidth="1"/>
    <col min="6156" max="6156" width="16.140625" style="677" customWidth="1"/>
    <col min="6157" max="6158" width="13.7109375" style="677" customWidth="1"/>
    <col min="6159" max="6159" width="22.85546875" style="677" customWidth="1"/>
    <col min="6160" max="6161" width="22.28515625" style="677" customWidth="1"/>
    <col min="6162" max="6162" width="15.5703125" style="677" customWidth="1"/>
    <col min="6163" max="6164" width="13.7109375" style="677" customWidth="1"/>
    <col min="6165" max="6165" width="23.140625" style="677" customWidth="1"/>
    <col min="6166" max="6167" width="23.42578125" style="677" customWidth="1"/>
    <col min="6168" max="6168" width="16.140625" style="677" customWidth="1"/>
    <col min="6169" max="6169" width="14" style="677" customWidth="1"/>
    <col min="6170" max="6170" width="15.28515625" style="677" customWidth="1"/>
    <col min="6171" max="6173" width="22.7109375" style="677" customWidth="1"/>
    <col min="6174" max="6174" width="15.7109375" style="677" customWidth="1"/>
    <col min="6175" max="6175" width="13.7109375" style="677" customWidth="1"/>
    <col min="6176" max="6176" width="10.42578125" style="677" customWidth="1"/>
    <col min="6177" max="6400" width="9.140625" style="677"/>
    <col min="6401" max="6401" width="17.5703125" style="677" customWidth="1"/>
    <col min="6402" max="6402" width="23.28515625" style="677" customWidth="1"/>
    <col min="6403" max="6404" width="22.28515625" style="677" customWidth="1"/>
    <col min="6405" max="6405" width="16.42578125" style="677" customWidth="1"/>
    <col min="6406" max="6406" width="14.85546875" style="677" customWidth="1"/>
    <col min="6407" max="6407" width="14.5703125" style="677" customWidth="1"/>
    <col min="6408" max="6408" width="7.28515625" style="677" customWidth="1"/>
    <col min="6409" max="6409" width="24.28515625" style="677" customWidth="1"/>
    <col min="6410" max="6411" width="22.5703125" style="677" customWidth="1"/>
    <col min="6412" max="6412" width="16.140625" style="677" customWidth="1"/>
    <col min="6413" max="6414" width="13.7109375" style="677" customWidth="1"/>
    <col min="6415" max="6415" width="22.85546875" style="677" customWidth="1"/>
    <col min="6416" max="6417" width="22.28515625" style="677" customWidth="1"/>
    <col min="6418" max="6418" width="15.5703125" style="677" customWidth="1"/>
    <col min="6419" max="6420" width="13.7109375" style="677" customWidth="1"/>
    <col min="6421" max="6421" width="23.140625" style="677" customWidth="1"/>
    <col min="6422" max="6423" width="23.42578125" style="677" customWidth="1"/>
    <col min="6424" max="6424" width="16.140625" style="677" customWidth="1"/>
    <col min="6425" max="6425" width="14" style="677" customWidth="1"/>
    <col min="6426" max="6426" width="15.28515625" style="677" customWidth="1"/>
    <col min="6427" max="6429" width="22.7109375" style="677" customWidth="1"/>
    <col min="6430" max="6430" width="15.7109375" style="677" customWidth="1"/>
    <col min="6431" max="6431" width="13.7109375" style="677" customWidth="1"/>
    <col min="6432" max="6432" width="10.42578125" style="677" customWidth="1"/>
    <col min="6433" max="6656" width="9.140625" style="677"/>
    <col min="6657" max="6657" width="17.5703125" style="677" customWidth="1"/>
    <col min="6658" max="6658" width="23.28515625" style="677" customWidth="1"/>
    <col min="6659" max="6660" width="22.28515625" style="677" customWidth="1"/>
    <col min="6661" max="6661" width="16.42578125" style="677" customWidth="1"/>
    <col min="6662" max="6662" width="14.85546875" style="677" customWidth="1"/>
    <col min="6663" max="6663" width="14.5703125" style="677" customWidth="1"/>
    <col min="6664" max="6664" width="7.28515625" style="677" customWidth="1"/>
    <col min="6665" max="6665" width="24.28515625" style="677" customWidth="1"/>
    <col min="6666" max="6667" width="22.5703125" style="677" customWidth="1"/>
    <col min="6668" max="6668" width="16.140625" style="677" customWidth="1"/>
    <col min="6669" max="6670" width="13.7109375" style="677" customWidth="1"/>
    <col min="6671" max="6671" width="22.85546875" style="677" customWidth="1"/>
    <col min="6672" max="6673" width="22.28515625" style="677" customWidth="1"/>
    <col min="6674" max="6674" width="15.5703125" style="677" customWidth="1"/>
    <col min="6675" max="6676" width="13.7109375" style="677" customWidth="1"/>
    <col min="6677" max="6677" width="23.140625" style="677" customWidth="1"/>
    <col min="6678" max="6679" width="23.42578125" style="677" customWidth="1"/>
    <col min="6680" max="6680" width="16.140625" style="677" customWidth="1"/>
    <col min="6681" max="6681" width="14" style="677" customWidth="1"/>
    <col min="6682" max="6682" width="15.28515625" style="677" customWidth="1"/>
    <col min="6683" max="6685" width="22.7109375" style="677" customWidth="1"/>
    <col min="6686" max="6686" width="15.7109375" style="677" customWidth="1"/>
    <col min="6687" max="6687" width="13.7109375" style="677" customWidth="1"/>
    <col min="6688" max="6688" width="10.42578125" style="677" customWidth="1"/>
    <col min="6689" max="6912" width="9.140625" style="677"/>
    <col min="6913" max="6913" width="17.5703125" style="677" customWidth="1"/>
    <col min="6914" max="6914" width="23.28515625" style="677" customWidth="1"/>
    <col min="6915" max="6916" width="22.28515625" style="677" customWidth="1"/>
    <col min="6917" max="6917" width="16.42578125" style="677" customWidth="1"/>
    <col min="6918" max="6918" width="14.85546875" style="677" customWidth="1"/>
    <col min="6919" max="6919" width="14.5703125" style="677" customWidth="1"/>
    <col min="6920" max="6920" width="7.28515625" style="677" customWidth="1"/>
    <col min="6921" max="6921" width="24.28515625" style="677" customWidth="1"/>
    <col min="6922" max="6923" width="22.5703125" style="677" customWidth="1"/>
    <col min="6924" max="6924" width="16.140625" style="677" customWidth="1"/>
    <col min="6925" max="6926" width="13.7109375" style="677" customWidth="1"/>
    <col min="6927" max="6927" width="22.85546875" style="677" customWidth="1"/>
    <col min="6928" max="6929" width="22.28515625" style="677" customWidth="1"/>
    <col min="6930" max="6930" width="15.5703125" style="677" customWidth="1"/>
    <col min="6931" max="6932" width="13.7109375" style="677" customWidth="1"/>
    <col min="6933" max="6933" width="23.140625" style="677" customWidth="1"/>
    <col min="6934" max="6935" width="23.42578125" style="677" customWidth="1"/>
    <col min="6936" max="6936" width="16.140625" style="677" customWidth="1"/>
    <col min="6937" max="6937" width="14" style="677" customWidth="1"/>
    <col min="6938" max="6938" width="15.28515625" style="677" customWidth="1"/>
    <col min="6939" max="6941" width="22.7109375" style="677" customWidth="1"/>
    <col min="6942" max="6942" width="15.7109375" style="677" customWidth="1"/>
    <col min="6943" max="6943" width="13.7109375" style="677" customWidth="1"/>
    <col min="6944" max="6944" width="10.42578125" style="677" customWidth="1"/>
    <col min="6945" max="7168" width="9.140625" style="677"/>
    <col min="7169" max="7169" width="17.5703125" style="677" customWidth="1"/>
    <col min="7170" max="7170" width="23.28515625" style="677" customWidth="1"/>
    <col min="7171" max="7172" width="22.28515625" style="677" customWidth="1"/>
    <col min="7173" max="7173" width="16.42578125" style="677" customWidth="1"/>
    <col min="7174" max="7174" width="14.85546875" style="677" customWidth="1"/>
    <col min="7175" max="7175" width="14.5703125" style="677" customWidth="1"/>
    <col min="7176" max="7176" width="7.28515625" style="677" customWidth="1"/>
    <col min="7177" max="7177" width="24.28515625" style="677" customWidth="1"/>
    <col min="7178" max="7179" width="22.5703125" style="677" customWidth="1"/>
    <col min="7180" max="7180" width="16.140625" style="677" customWidth="1"/>
    <col min="7181" max="7182" width="13.7109375" style="677" customWidth="1"/>
    <col min="7183" max="7183" width="22.85546875" style="677" customWidth="1"/>
    <col min="7184" max="7185" width="22.28515625" style="677" customWidth="1"/>
    <col min="7186" max="7186" width="15.5703125" style="677" customWidth="1"/>
    <col min="7187" max="7188" width="13.7109375" style="677" customWidth="1"/>
    <col min="7189" max="7189" width="23.140625" style="677" customWidth="1"/>
    <col min="7190" max="7191" width="23.42578125" style="677" customWidth="1"/>
    <col min="7192" max="7192" width="16.140625" style="677" customWidth="1"/>
    <col min="7193" max="7193" width="14" style="677" customWidth="1"/>
    <col min="7194" max="7194" width="15.28515625" style="677" customWidth="1"/>
    <col min="7195" max="7197" width="22.7109375" style="677" customWidth="1"/>
    <col min="7198" max="7198" width="15.7109375" style="677" customWidth="1"/>
    <col min="7199" max="7199" width="13.7109375" style="677" customWidth="1"/>
    <col min="7200" max="7200" width="10.42578125" style="677" customWidth="1"/>
    <col min="7201" max="7424" width="9.140625" style="677"/>
    <col min="7425" max="7425" width="17.5703125" style="677" customWidth="1"/>
    <col min="7426" max="7426" width="23.28515625" style="677" customWidth="1"/>
    <col min="7427" max="7428" width="22.28515625" style="677" customWidth="1"/>
    <col min="7429" max="7429" width="16.42578125" style="677" customWidth="1"/>
    <col min="7430" max="7430" width="14.85546875" style="677" customWidth="1"/>
    <col min="7431" max="7431" width="14.5703125" style="677" customWidth="1"/>
    <col min="7432" max="7432" width="7.28515625" style="677" customWidth="1"/>
    <col min="7433" max="7433" width="24.28515625" style="677" customWidth="1"/>
    <col min="7434" max="7435" width="22.5703125" style="677" customWidth="1"/>
    <col min="7436" max="7436" width="16.140625" style="677" customWidth="1"/>
    <col min="7437" max="7438" width="13.7109375" style="677" customWidth="1"/>
    <col min="7439" max="7439" width="22.85546875" style="677" customWidth="1"/>
    <col min="7440" max="7441" width="22.28515625" style="677" customWidth="1"/>
    <col min="7442" max="7442" width="15.5703125" style="677" customWidth="1"/>
    <col min="7443" max="7444" width="13.7109375" style="677" customWidth="1"/>
    <col min="7445" max="7445" width="23.140625" style="677" customWidth="1"/>
    <col min="7446" max="7447" width="23.42578125" style="677" customWidth="1"/>
    <col min="7448" max="7448" width="16.140625" style="677" customWidth="1"/>
    <col min="7449" max="7449" width="14" style="677" customWidth="1"/>
    <col min="7450" max="7450" width="15.28515625" style="677" customWidth="1"/>
    <col min="7451" max="7453" width="22.7109375" style="677" customWidth="1"/>
    <col min="7454" max="7454" width="15.7109375" style="677" customWidth="1"/>
    <col min="7455" max="7455" width="13.7109375" style="677" customWidth="1"/>
    <col min="7456" max="7456" width="10.42578125" style="677" customWidth="1"/>
    <col min="7457" max="7680" width="9.140625" style="677"/>
    <col min="7681" max="7681" width="17.5703125" style="677" customWidth="1"/>
    <col min="7682" max="7682" width="23.28515625" style="677" customWidth="1"/>
    <col min="7683" max="7684" width="22.28515625" style="677" customWidth="1"/>
    <col min="7685" max="7685" width="16.42578125" style="677" customWidth="1"/>
    <col min="7686" max="7686" width="14.85546875" style="677" customWidth="1"/>
    <col min="7687" max="7687" width="14.5703125" style="677" customWidth="1"/>
    <col min="7688" max="7688" width="7.28515625" style="677" customWidth="1"/>
    <col min="7689" max="7689" width="24.28515625" style="677" customWidth="1"/>
    <col min="7690" max="7691" width="22.5703125" style="677" customWidth="1"/>
    <col min="7692" max="7692" width="16.140625" style="677" customWidth="1"/>
    <col min="7693" max="7694" width="13.7109375" style="677" customWidth="1"/>
    <col min="7695" max="7695" width="22.85546875" style="677" customWidth="1"/>
    <col min="7696" max="7697" width="22.28515625" style="677" customWidth="1"/>
    <col min="7698" max="7698" width="15.5703125" style="677" customWidth="1"/>
    <col min="7699" max="7700" width="13.7109375" style="677" customWidth="1"/>
    <col min="7701" max="7701" width="23.140625" style="677" customWidth="1"/>
    <col min="7702" max="7703" width="23.42578125" style="677" customWidth="1"/>
    <col min="7704" max="7704" width="16.140625" style="677" customWidth="1"/>
    <col min="7705" max="7705" width="14" style="677" customWidth="1"/>
    <col min="7706" max="7706" width="15.28515625" style="677" customWidth="1"/>
    <col min="7707" max="7709" width="22.7109375" style="677" customWidth="1"/>
    <col min="7710" max="7710" width="15.7109375" style="677" customWidth="1"/>
    <col min="7711" max="7711" width="13.7109375" style="677" customWidth="1"/>
    <col min="7712" max="7712" width="10.42578125" style="677" customWidth="1"/>
    <col min="7713" max="7936" width="9.140625" style="677"/>
    <col min="7937" max="7937" width="17.5703125" style="677" customWidth="1"/>
    <col min="7938" max="7938" width="23.28515625" style="677" customWidth="1"/>
    <col min="7939" max="7940" width="22.28515625" style="677" customWidth="1"/>
    <col min="7941" max="7941" width="16.42578125" style="677" customWidth="1"/>
    <col min="7942" max="7942" width="14.85546875" style="677" customWidth="1"/>
    <col min="7943" max="7943" width="14.5703125" style="677" customWidth="1"/>
    <col min="7944" max="7944" width="7.28515625" style="677" customWidth="1"/>
    <col min="7945" max="7945" width="24.28515625" style="677" customWidth="1"/>
    <col min="7946" max="7947" width="22.5703125" style="677" customWidth="1"/>
    <col min="7948" max="7948" width="16.140625" style="677" customWidth="1"/>
    <col min="7949" max="7950" width="13.7109375" style="677" customWidth="1"/>
    <col min="7951" max="7951" width="22.85546875" style="677" customWidth="1"/>
    <col min="7952" max="7953" width="22.28515625" style="677" customWidth="1"/>
    <col min="7954" max="7954" width="15.5703125" style="677" customWidth="1"/>
    <col min="7955" max="7956" width="13.7109375" style="677" customWidth="1"/>
    <col min="7957" max="7957" width="23.140625" style="677" customWidth="1"/>
    <col min="7958" max="7959" width="23.42578125" style="677" customWidth="1"/>
    <col min="7960" max="7960" width="16.140625" style="677" customWidth="1"/>
    <col min="7961" max="7961" width="14" style="677" customWidth="1"/>
    <col min="7962" max="7962" width="15.28515625" style="677" customWidth="1"/>
    <col min="7963" max="7965" width="22.7109375" style="677" customWidth="1"/>
    <col min="7966" max="7966" width="15.7109375" style="677" customWidth="1"/>
    <col min="7967" max="7967" width="13.7109375" style="677" customWidth="1"/>
    <col min="7968" max="7968" width="10.42578125" style="677" customWidth="1"/>
    <col min="7969" max="8192" width="9.140625" style="677"/>
    <col min="8193" max="8193" width="17.5703125" style="677" customWidth="1"/>
    <col min="8194" max="8194" width="23.28515625" style="677" customWidth="1"/>
    <col min="8195" max="8196" width="22.28515625" style="677" customWidth="1"/>
    <col min="8197" max="8197" width="16.42578125" style="677" customWidth="1"/>
    <col min="8198" max="8198" width="14.85546875" style="677" customWidth="1"/>
    <col min="8199" max="8199" width="14.5703125" style="677" customWidth="1"/>
    <col min="8200" max="8200" width="7.28515625" style="677" customWidth="1"/>
    <col min="8201" max="8201" width="24.28515625" style="677" customWidth="1"/>
    <col min="8202" max="8203" width="22.5703125" style="677" customWidth="1"/>
    <col min="8204" max="8204" width="16.140625" style="677" customWidth="1"/>
    <col min="8205" max="8206" width="13.7109375" style="677" customWidth="1"/>
    <col min="8207" max="8207" width="22.85546875" style="677" customWidth="1"/>
    <col min="8208" max="8209" width="22.28515625" style="677" customWidth="1"/>
    <col min="8210" max="8210" width="15.5703125" style="677" customWidth="1"/>
    <col min="8211" max="8212" width="13.7109375" style="677" customWidth="1"/>
    <col min="8213" max="8213" width="23.140625" style="677" customWidth="1"/>
    <col min="8214" max="8215" width="23.42578125" style="677" customWidth="1"/>
    <col min="8216" max="8216" width="16.140625" style="677" customWidth="1"/>
    <col min="8217" max="8217" width="14" style="677" customWidth="1"/>
    <col min="8218" max="8218" width="15.28515625" style="677" customWidth="1"/>
    <col min="8219" max="8221" width="22.7109375" style="677" customWidth="1"/>
    <col min="8222" max="8222" width="15.7109375" style="677" customWidth="1"/>
    <col min="8223" max="8223" width="13.7109375" style="677" customWidth="1"/>
    <col min="8224" max="8224" width="10.42578125" style="677" customWidth="1"/>
    <col min="8225" max="8448" width="9.140625" style="677"/>
    <col min="8449" max="8449" width="17.5703125" style="677" customWidth="1"/>
    <col min="8450" max="8450" width="23.28515625" style="677" customWidth="1"/>
    <col min="8451" max="8452" width="22.28515625" style="677" customWidth="1"/>
    <col min="8453" max="8453" width="16.42578125" style="677" customWidth="1"/>
    <col min="8454" max="8454" width="14.85546875" style="677" customWidth="1"/>
    <col min="8455" max="8455" width="14.5703125" style="677" customWidth="1"/>
    <col min="8456" max="8456" width="7.28515625" style="677" customWidth="1"/>
    <col min="8457" max="8457" width="24.28515625" style="677" customWidth="1"/>
    <col min="8458" max="8459" width="22.5703125" style="677" customWidth="1"/>
    <col min="8460" max="8460" width="16.140625" style="677" customWidth="1"/>
    <col min="8461" max="8462" width="13.7109375" style="677" customWidth="1"/>
    <col min="8463" max="8463" width="22.85546875" style="677" customWidth="1"/>
    <col min="8464" max="8465" width="22.28515625" style="677" customWidth="1"/>
    <col min="8466" max="8466" width="15.5703125" style="677" customWidth="1"/>
    <col min="8467" max="8468" width="13.7109375" style="677" customWidth="1"/>
    <col min="8469" max="8469" width="23.140625" style="677" customWidth="1"/>
    <col min="8470" max="8471" width="23.42578125" style="677" customWidth="1"/>
    <col min="8472" max="8472" width="16.140625" style="677" customWidth="1"/>
    <col min="8473" max="8473" width="14" style="677" customWidth="1"/>
    <col min="8474" max="8474" width="15.28515625" style="677" customWidth="1"/>
    <col min="8475" max="8477" width="22.7109375" style="677" customWidth="1"/>
    <col min="8478" max="8478" width="15.7109375" style="677" customWidth="1"/>
    <col min="8479" max="8479" width="13.7109375" style="677" customWidth="1"/>
    <col min="8480" max="8480" width="10.42578125" style="677" customWidth="1"/>
    <col min="8481" max="8704" width="9.140625" style="677"/>
    <col min="8705" max="8705" width="17.5703125" style="677" customWidth="1"/>
    <col min="8706" max="8706" width="23.28515625" style="677" customWidth="1"/>
    <col min="8707" max="8708" width="22.28515625" style="677" customWidth="1"/>
    <col min="8709" max="8709" width="16.42578125" style="677" customWidth="1"/>
    <col min="8710" max="8710" width="14.85546875" style="677" customWidth="1"/>
    <col min="8711" max="8711" width="14.5703125" style="677" customWidth="1"/>
    <col min="8712" max="8712" width="7.28515625" style="677" customWidth="1"/>
    <col min="8713" max="8713" width="24.28515625" style="677" customWidth="1"/>
    <col min="8714" max="8715" width="22.5703125" style="677" customWidth="1"/>
    <col min="8716" max="8716" width="16.140625" style="677" customWidth="1"/>
    <col min="8717" max="8718" width="13.7109375" style="677" customWidth="1"/>
    <col min="8719" max="8719" width="22.85546875" style="677" customWidth="1"/>
    <col min="8720" max="8721" width="22.28515625" style="677" customWidth="1"/>
    <col min="8722" max="8722" width="15.5703125" style="677" customWidth="1"/>
    <col min="8723" max="8724" width="13.7109375" style="677" customWidth="1"/>
    <col min="8725" max="8725" width="23.140625" style="677" customWidth="1"/>
    <col min="8726" max="8727" width="23.42578125" style="677" customWidth="1"/>
    <col min="8728" max="8728" width="16.140625" style="677" customWidth="1"/>
    <col min="8729" max="8729" width="14" style="677" customWidth="1"/>
    <col min="8730" max="8730" width="15.28515625" style="677" customWidth="1"/>
    <col min="8731" max="8733" width="22.7109375" style="677" customWidth="1"/>
    <col min="8734" max="8734" width="15.7109375" style="677" customWidth="1"/>
    <col min="8735" max="8735" width="13.7109375" style="677" customWidth="1"/>
    <col min="8736" max="8736" width="10.42578125" style="677" customWidth="1"/>
    <col min="8737" max="8960" width="9.140625" style="677"/>
    <col min="8961" max="8961" width="17.5703125" style="677" customWidth="1"/>
    <col min="8962" max="8962" width="23.28515625" style="677" customWidth="1"/>
    <col min="8963" max="8964" width="22.28515625" style="677" customWidth="1"/>
    <col min="8965" max="8965" width="16.42578125" style="677" customWidth="1"/>
    <col min="8966" max="8966" width="14.85546875" style="677" customWidth="1"/>
    <col min="8967" max="8967" width="14.5703125" style="677" customWidth="1"/>
    <col min="8968" max="8968" width="7.28515625" style="677" customWidth="1"/>
    <col min="8969" max="8969" width="24.28515625" style="677" customWidth="1"/>
    <col min="8970" max="8971" width="22.5703125" style="677" customWidth="1"/>
    <col min="8972" max="8972" width="16.140625" style="677" customWidth="1"/>
    <col min="8973" max="8974" width="13.7109375" style="677" customWidth="1"/>
    <col min="8975" max="8975" width="22.85546875" style="677" customWidth="1"/>
    <col min="8976" max="8977" width="22.28515625" style="677" customWidth="1"/>
    <col min="8978" max="8978" width="15.5703125" style="677" customWidth="1"/>
    <col min="8979" max="8980" width="13.7109375" style="677" customWidth="1"/>
    <col min="8981" max="8981" width="23.140625" style="677" customWidth="1"/>
    <col min="8982" max="8983" width="23.42578125" style="677" customWidth="1"/>
    <col min="8984" max="8984" width="16.140625" style="677" customWidth="1"/>
    <col min="8985" max="8985" width="14" style="677" customWidth="1"/>
    <col min="8986" max="8986" width="15.28515625" style="677" customWidth="1"/>
    <col min="8987" max="8989" width="22.7109375" style="677" customWidth="1"/>
    <col min="8990" max="8990" width="15.7109375" style="677" customWidth="1"/>
    <col min="8991" max="8991" width="13.7109375" style="677" customWidth="1"/>
    <col min="8992" max="8992" width="10.42578125" style="677" customWidth="1"/>
    <col min="8993" max="9216" width="9.140625" style="677"/>
    <col min="9217" max="9217" width="17.5703125" style="677" customWidth="1"/>
    <col min="9218" max="9218" width="23.28515625" style="677" customWidth="1"/>
    <col min="9219" max="9220" width="22.28515625" style="677" customWidth="1"/>
    <col min="9221" max="9221" width="16.42578125" style="677" customWidth="1"/>
    <col min="9222" max="9222" width="14.85546875" style="677" customWidth="1"/>
    <col min="9223" max="9223" width="14.5703125" style="677" customWidth="1"/>
    <col min="9224" max="9224" width="7.28515625" style="677" customWidth="1"/>
    <col min="9225" max="9225" width="24.28515625" style="677" customWidth="1"/>
    <col min="9226" max="9227" width="22.5703125" style="677" customWidth="1"/>
    <col min="9228" max="9228" width="16.140625" style="677" customWidth="1"/>
    <col min="9229" max="9230" width="13.7109375" style="677" customWidth="1"/>
    <col min="9231" max="9231" width="22.85546875" style="677" customWidth="1"/>
    <col min="9232" max="9233" width="22.28515625" style="677" customWidth="1"/>
    <col min="9234" max="9234" width="15.5703125" style="677" customWidth="1"/>
    <col min="9235" max="9236" width="13.7109375" style="677" customWidth="1"/>
    <col min="9237" max="9237" width="23.140625" style="677" customWidth="1"/>
    <col min="9238" max="9239" width="23.42578125" style="677" customWidth="1"/>
    <col min="9240" max="9240" width="16.140625" style="677" customWidth="1"/>
    <col min="9241" max="9241" width="14" style="677" customWidth="1"/>
    <col min="9242" max="9242" width="15.28515625" style="677" customWidth="1"/>
    <col min="9243" max="9245" width="22.7109375" style="677" customWidth="1"/>
    <col min="9246" max="9246" width="15.7109375" style="677" customWidth="1"/>
    <col min="9247" max="9247" width="13.7109375" style="677" customWidth="1"/>
    <col min="9248" max="9248" width="10.42578125" style="677" customWidth="1"/>
    <col min="9249" max="9472" width="9.140625" style="677"/>
    <col min="9473" max="9473" width="17.5703125" style="677" customWidth="1"/>
    <col min="9474" max="9474" width="23.28515625" style="677" customWidth="1"/>
    <col min="9475" max="9476" width="22.28515625" style="677" customWidth="1"/>
    <col min="9477" max="9477" width="16.42578125" style="677" customWidth="1"/>
    <col min="9478" max="9478" width="14.85546875" style="677" customWidth="1"/>
    <col min="9479" max="9479" width="14.5703125" style="677" customWidth="1"/>
    <col min="9480" max="9480" width="7.28515625" style="677" customWidth="1"/>
    <col min="9481" max="9481" width="24.28515625" style="677" customWidth="1"/>
    <col min="9482" max="9483" width="22.5703125" style="677" customWidth="1"/>
    <col min="9484" max="9484" width="16.140625" style="677" customWidth="1"/>
    <col min="9485" max="9486" width="13.7109375" style="677" customWidth="1"/>
    <col min="9487" max="9487" width="22.85546875" style="677" customWidth="1"/>
    <col min="9488" max="9489" width="22.28515625" style="677" customWidth="1"/>
    <col min="9490" max="9490" width="15.5703125" style="677" customWidth="1"/>
    <col min="9491" max="9492" width="13.7109375" style="677" customWidth="1"/>
    <col min="9493" max="9493" width="23.140625" style="677" customWidth="1"/>
    <col min="9494" max="9495" width="23.42578125" style="677" customWidth="1"/>
    <col min="9496" max="9496" width="16.140625" style="677" customWidth="1"/>
    <col min="9497" max="9497" width="14" style="677" customWidth="1"/>
    <col min="9498" max="9498" width="15.28515625" style="677" customWidth="1"/>
    <col min="9499" max="9501" width="22.7109375" style="677" customWidth="1"/>
    <col min="9502" max="9502" width="15.7109375" style="677" customWidth="1"/>
    <col min="9503" max="9503" width="13.7109375" style="677" customWidth="1"/>
    <col min="9504" max="9504" width="10.42578125" style="677" customWidth="1"/>
    <col min="9505" max="9728" width="9.140625" style="677"/>
    <col min="9729" max="9729" width="17.5703125" style="677" customWidth="1"/>
    <col min="9730" max="9730" width="23.28515625" style="677" customWidth="1"/>
    <col min="9731" max="9732" width="22.28515625" style="677" customWidth="1"/>
    <col min="9733" max="9733" width="16.42578125" style="677" customWidth="1"/>
    <col min="9734" max="9734" width="14.85546875" style="677" customWidth="1"/>
    <col min="9735" max="9735" width="14.5703125" style="677" customWidth="1"/>
    <col min="9736" max="9736" width="7.28515625" style="677" customWidth="1"/>
    <col min="9737" max="9737" width="24.28515625" style="677" customWidth="1"/>
    <col min="9738" max="9739" width="22.5703125" style="677" customWidth="1"/>
    <col min="9740" max="9740" width="16.140625" style="677" customWidth="1"/>
    <col min="9741" max="9742" width="13.7109375" style="677" customWidth="1"/>
    <col min="9743" max="9743" width="22.85546875" style="677" customWidth="1"/>
    <col min="9744" max="9745" width="22.28515625" style="677" customWidth="1"/>
    <col min="9746" max="9746" width="15.5703125" style="677" customWidth="1"/>
    <col min="9747" max="9748" width="13.7109375" style="677" customWidth="1"/>
    <col min="9749" max="9749" width="23.140625" style="677" customWidth="1"/>
    <col min="9750" max="9751" width="23.42578125" style="677" customWidth="1"/>
    <col min="9752" max="9752" width="16.140625" style="677" customWidth="1"/>
    <col min="9753" max="9753" width="14" style="677" customWidth="1"/>
    <col min="9754" max="9754" width="15.28515625" style="677" customWidth="1"/>
    <col min="9755" max="9757" width="22.7109375" style="677" customWidth="1"/>
    <col min="9758" max="9758" width="15.7109375" style="677" customWidth="1"/>
    <col min="9759" max="9759" width="13.7109375" style="677" customWidth="1"/>
    <col min="9760" max="9760" width="10.42578125" style="677" customWidth="1"/>
    <col min="9761" max="9984" width="9.140625" style="677"/>
    <col min="9985" max="9985" width="17.5703125" style="677" customWidth="1"/>
    <col min="9986" max="9986" width="23.28515625" style="677" customWidth="1"/>
    <col min="9987" max="9988" width="22.28515625" style="677" customWidth="1"/>
    <col min="9989" max="9989" width="16.42578125" style="677" customWidth="1"/>
    <col min="9990" max="9990" width="14.85546875" style="677" customWidth="1"/>
    <col min="9991" max="9991" width="14.5703125" style="677" customWidth="1"/>
    <col min="9992" max="9992" width="7.28515625" style="677" customWidth="1"/>
    <col min="9993" max="9993" width="24.28515625" style="677" customWidth="1"/>
    <col min="9994" max="9995" width="22.5703125" style="677" customWidth="1"/>
    <col min="9996" max="9996" width="16.140625" style="677" customWidth="1"/>
    <col min="9997" max="9998" width="13.7109375" style="677" customWidth="1"/>
    <col min="9999" max="9999" width="22.85546875" style="677" customWidth="1"/>
    <col min="10000" max="10001" width="22.28515625" style="677" customWidth="1"/>
    <col min="10002" max="10002" width="15.5703125" style="677" customWidth="1"/>
    <col min="10003" max="10004" width="13.7109375" style="677" customWidth="1"/>
    <col min="10005" max="10005" width="23.140625" style="677" customWidth="1"/>
    <col min="10006" max="10007" width="23.42578125" style="677" customWidth="1"/>
    <col min="10008" max="10008" width="16.140625" style="677" customWidth="1"/>
    <col min="10009" max="10009" width="14" style="677" customWidth="1"/>
    <col min="10010" max="10010" width="15.28515625" style="677" customWidth="1"/>
    <col min="10011" max="10013" width="22.7109375" style="677" customWidth="1"/>
    <col min="10014" max="10014" width="15.7109375" style="677" customWidth="1"/>
    <col min="10015" max="10015" width="13.7109375" style="677" customWidth="1"/>
    <col min="10016" max="10016" width="10.42578125" style="677" customWidth="1"/>
    <col min="10017" max="10240" width="9.140625" style="677"/>
    <col min="10241" max="10241" width="17.5703125" style="677" customWidth="1"/>
    <col min="10242" max="10242" width="23.28515625" style="677" customWidth="1"/>
    <col min="10243" max="10244" width="22.28515625" style="677" customWidth="1"/>
    <col min="10245" max="10245" width="16.42578125" style="677" customWidth="1"/>
    <col min="10246" max="10246" width="14.85546875" style="677" customWidth="1"/>
    <col min="10247" max="10247" width="14.5703125" style="677" customWidth="1"/>
    <col min="10248" max="10248" width="7.28515625" style="677" customWidth="1"/>
    <col min="10249" max="10249" width="24.28515625" style="677" customWidth="1"/>
    <col min="10250" max="10251" width="22.5703125" style="677" customWidth="1"/>
    <col min="10252" max="10252" width="16.140625" style="677" customWidth="1"/>
    <col min="10253" max="10254" width="13.7109375" style="677" customWidth="1"/>
    <col min="10255" max="10255" width="22.85546875" style="677" customWidth="1"/>
    <col min="10256" max="10257" width="22.28515625" style="677" customWidth="1"/>
    <col min="10258" max="10258" width="15.5703125" style="677" customWidth="1"/>
    <col min="10259" max="10260" width="13.7109375" style="677" customWidth="1"/>
    <col min="10261" max="10261" width="23.140625" style="677" customWidth="1"/>
    <col min="10262" max="10263" width="23.42578125" style="677" customWidth="1"/>
    <col min="10264" max="10264" width="16.140625" style="677" customWidth="1"/>
    <col min="10265" max="10265" width="14" style="677" customWidth="1"/>
    <col min="10266" max="10266" width="15.28515625" style="677" customWidth="1"/>
    <col min="10267" max="10269" width="22.7109375" style="677" customWidth="1"/>
    <col min="10270" max="10270" width="15.7109375" style="677" customWidth="1"/>
    <col min="10271" max="10271" width="13.7109375" style="677" customWidth="1"/>
    <col min="10272" max="10272" width="10.42578125" style="677" customWidth="1"/>
    <col min="10273" max="10496" width="9.140625" style="677"/>
    <col min="10497" max="10497" width="17.5703125" style="677" customWidth="1"/>
    <col min="10498" max="10498" width="23.28515625" style="677" customWidth="1"/>
    <col min="10499" max="10500" width="22.28515625" style="677" customWidth="1"/>
    <col min="10501" max="10501" width="16.42578125" style="677" customWidth="1"/>
    <col min="10502" max="10502" width="14.85546875" style="677" customWidth="1"/>
    <col min="10503" max="10503" width="14.5703125" style="677" customWidth="1"/>
    <col min="10504" max="10504" width="7.28515625" style="677" customWidth="1"/>
    <col min="10505" max="10505" width="24.28515625" style="677" customWidth="1"/>
    <col min="10506" max="10507" width="22.5703125" style="677" customWidth="1"/>
    <col min="10508" max="10508" width="16.140625" style="677" customWidth="1"/>
    <col min="10509" max="10510" width="13.7109375" style="677" customWidth="1"/>
    <col min="10511" max="10511" width="22.85546875" style="677" customWidth="1"/>
    <col min="10512" max="10513" width="22.28515625" style="677" customWidth="1"/>
    <col min="10514" max="10514" width="15.5703125" style="677" customWidth="1"/>
    <col min="10515" max="10516" width="13.7109375" style="677" customWidth="1"/>
    <col min="10517" max="10517" width="23.140625" style="677" customWidth="1"/>
    <col min="10518" max="10519" width="23.42578125" style="677" customWidth="1"/>
    <col min="10520" max="10520" width="16.140625" style="677" customWidth="1"/>
    <col min="10521" max="10521" width="14" style="677" customWidth="1"/>
    <col min="10522" max="10522" width="15.28515625" style="677" customWidth="1"/>
    <col min="10523" max="10525" width="22.7109375" style="677" customWidth="1"/>
    <col min="10526" max="10526" width="15.7109375" style="677" customWidth="1"/>
    <col min="10527" max="10527" width="13.7109375" style="677" customWidth="1"/>
    <col min="10528" max="10528" width="10.42578125" style="677" customWidth="1"/>
    <col min="10529" max="10752" width="9.140625" style="677"/>
    <col min="10753" max="10753" width="17.5703125" style="677" customWidth="1"/>
    <col min="10754" max="10754" width="23.28515625" style="677" customWidth="1"/>
    <col min="10755" max="10756" width="22.28515625" style="677" customWidth="1"/>
    <col min="10757" max="10757" width="16.42578125" style="677" customWidth="1"/>
    <col min="10758" max="10758" width="14.85546875" style="677" customWidth="1"/>
    <col min="10759" max="10759" width="14.5703125" style="677" customWidth="1"/>
    <col min="10760" max="10760" width="7.28515625" style="677" customWidth="1"/>
    <col min="10761" max="10761" width="24.28515625" style="677" customWidth="1"/>
    <col min="10762" max="10763" width="22.5703125" style="677" customWidth="1"/>
    <col min="10764" max="10764" width="16.140625" style="677" customWidth="1"/>
    <col min="10765" max="10766" width="13.7109375" style="677" customWidth="1"/>
    <col min="10767" max="10767" width="22.85546875" style="677" customWidth="1"/>
    <col min="10768" max="10769" width="22.28515625" style="677" customWidth="1"/>
    <col min="10770" max="10770" width="15.5703125" style="677" customWidth="1"/>
    <col min="10771" max="10772" width="13.7109375" style="677" customWidth="1"/>
    <col min="10773" max="10773" width="23.140625" style="677" customWidth="1"/>
    <col min="10774" max="10775" width="23.42578125" style="677" customWidth="1"/>
    <col min="10776" max="10776" width="16.140625" style="677" customWidth="1"/>
    <col min="10777" max="10777" width="14" style="677" customWidth="1"/>
    <col min="10778" max="10778" width="15.28515625" style="677" customWidth="1"/>
    <col min="10779" max="10781" width="22.7109375" style="677" customWidth="1"/>
    <col min="10782" max="10782" width="15.7109375" style="677" customWidth="1"/>
    <col min="10783" max="10783" width="13.7109375" style="677" customWidth="1"/>
    <col min="10784" max="10784" width="10.42578125" style="677" customWidth="1"/>
    <col min="10785" max="11008" width="9.140625" style="677"/>
    <col min="11009" max="11009" width="17.5703125" style="677" customWidth="1"/>
    <col min="11010" max="11010" width="23.28515625" style="677" customWidth="1"/>
    <col min="11011" max="11012" width="22.28515625" style="677" customWidth="1"/>
    <col min="11013" max="11013" width="16.42578125" style="677" customWidth="1"/>
    <col min="11014" max="11014" width="14.85546875" style="677" customWidth="1"/>
    <col min="11015" max="11015" width="14.5703125" style="677" customWidth="1"/>
    <col min="11016" max="11016" width="7.28515625" style="677" customWidth="1"/>
    <col min="11017" max="11017" width="24.28515625" style="677" customWidth="1"/>
    <col min="11018" max="11019" width="22.5703125" style="677" customWidth="1"/>
    <col min="11020" max="11020" width="16.140625" style="677" customWidth="1"/>
    <col min="11021" max="11022" width="13.7109375" style="677" customWidth="1"/>
    <col min="11023" max="11023" width="22.85546875" style="677" customWidth="1"/>
    <col min="11024" max="11025" width="22.28515625" style="677" customWidth="1"/>
    <col min="11026" max="11026" width="15.5703125" style="677" customWidth="1"/>
    <col min="11027" max="11028" width="13.7109375" style="677" customWidth="1"/>
    <col min="11029" max="11029" width="23.140625" style="677" customWidth="1"/>
    <col min="11030" max="11031" width="23.42578125" style="677" customWidth="1"/>
    <col min="11032" max="11032" width="16.140625" style="677" customWidth="1"/>
    <col min="11033" max="11033" width="14" style="677" customWidth="1"/>
    <col min="11034" max="11034" width="15.28515625" style="677" customWidth="1"/>
    <col min="11035" max="11037" width="22.7109375" style="677" customWidth="1"/>
    <col min="11038" max="11038" width="15.7109375" style="677" customWidth="1"/>
    <col min="11039" max="11039" width="13.7109375" style="677" customWidth="1"/>
    <col min="11040" max="11040" width="10.42578125" style="677" customWidth="1"/>
    <col min="11041" max="11264" width="9.140625" style="677"/>
    <col min="11265" max="11265" width="17.5703125" style="677" customWidth="1"/>
    <col min="11266" max="11266" width="23.28515625" style="677" customWidth="1"/>
    <col min="11267" max="11268" width="22.28515625" style="677" customWidth="1"/>
    <col min="11269" max="11269" width="16.42578125" style="677" customWidth="1"/>
    <col min="11270" max="11270" width="14.85546875" style="677" customWidth="1"/>
    <col min="11271" max="11271" width="14.5703125" style="677" customWidth="1"/>
    <col min="11272" max="11272" width="7.28515625" style="677" customWidth="1"/>
    <col min="11273" max="11273" width="24.28515625" style="677" customWidth="1"/>
    <col min="11274" max="11275" width="22.5703125" style="677" customWidth="1"/>
    <col min="11276" max="11276" width="16.140625" style="677" customWidth="1"/>
    <col min="11277" max="11278" width="13.7109375" style="677" customWidth="1"/>
    <col min="11279" max="11279" width="22.85546875" style="677" customWidth="1"/>
    <col min="11280" max="11281" width="22.28515625" style="677" customWidth="1"/>
    <col min="11282" max="11282" width="15.5703125" style="677" customWidth="1"/>
    <col min="11283" max="11284" width="13.7109375" style="677" customWidth="1"/>
    <col min="11285" max="11285" width="23.140625" style="677" customWidth="1"/>
    <col min="11286" max="11287" width="23.42578125" style="677" customWidth="1"/>
    <col min="11288" max="11288" width="16.140625" style="677" customWidth="1"/>
    <col min="11289" max="11289" width="14" style="677" customWidth="1"/>
    <col min="11290" max="11290" width="15.28515625" style="677" customWidth="1"/>
    <col min="11291" max="11293" width="22.7109375" style="677" customWidth="1"/>
    <col min="11294" max="11294" width="15.7109375" style="677" customWidth="1"/>
    <col min="11295" max="11295" width="13.7109375" style="677" customWidth="1"/>
    <col min="11296" max="11296" width="10.42578125" style="677" customWidth="1"/>
    <col min="11297" max="11520" width="9.140625" style="677"/>
    <col min="11521" max="11521" width="17.5703125" style="677" customWidth="1"/>
    <col min="11522" max="11522" width="23.28515625" style="677" customWidth="1"/>
    <col min="11523" max="11524" width="22.28515625" style="677" customWidth="1"/>
    <col min="11525" max="11525" width="16.42578125" style="677" customWidth="1"/>
    <col min="11526" max="11526" width="14.85546875" style="677" customWidth="1"/>
    <col min="11527" max="11527" width="14.5703125" style="677" customWidth="1"/>
    <col min="11528" max="11528" width="7.28515625" style="677" customWidth="1"/>
    <col min="11529" max="11529" width="24.28515625" style="677" customWidth="1"/>
    <col min="11530" max="11531" width="22.5703125" style="677" customWidth="1"/>
    <col min="11532" max="11532" width="16.140625" style="677" customWidth="1"/>
    <col min="11533" max="11534" width="13.7109375" style="677" customWidth="1"/>
    <col min="11535" max="11535" width="22.85546875" style="677" customWidth="1"/>
    <col min="11536" max="11537" width="22.28515625" style="677" customWidth="1"/>
    <col min="11538" max="11538" width="15.5703125" style="677" customWidth="1"/>
    <col min="11539" max="11540" width="13.7109375" style="677" customWidth="1"/>
    <col min="11541" max="11541" width="23.140625" style="677" customWidth="1"/>
    <col min="11542" max="11543" width="23.42578125" style="677" customWidth="1"/>
    <col min="11544" max="11544" width="16.140625" style="677" customWidth="1"/>
    <col min="11545" max="11545" width="14" style="677" customWidth="1"/>
    <col min="11546" max="11546" width="15.28515625" style="677" customWidth="1"/>
    <col min="11547" max="11549" width="22.7109375" style="677" customWidth="1"/>
    <col min="11550" max="11550" width="15.7109375" style="677" customWidth="1"/>
    <col min="11551" max="11551" width="13.7109375" style="677" customWidth="1"/>
    <col min="11552" max="11552" width="10.42578125" style="677" customWidth="1"/>
    <col min="11553" max="11776" width="9.140625" style="677"/>
    <col min="11777" max="11777" width="17.5703125" style="677" customWidth="1"/>
    <col min="11778" max="11778" width="23.28515625" style="677" customWidth="1"/>
    <col min="11779" max="11780" width="22.28515625" style="677" customWidth="1"/>
    <col min="11781" max="11781" width="16.42578125" style="677" customWidth="1"/>
    <col min="11782" max="11782" width="14.85546875" style="677" customWidth="1"/>
    <col min="11783" max="11783" width="14.5703125" style="677" customWidth="1"/>
    <col min="11784" max="11784" width="7.28515625" style="677" customWidth="1"/>
    <col min="11785" max="11785" width="24.28515625" style="677" customWidth="1"/>
    <col min="11786" max="11787" width="22.5703125" style="677" customWidth="1"/>
    <col min="11788" max="11788" width="16.140625" style="677" customWidth="1"/>
    <col min="11789" max="11790" width="13.7109375" style="677" customWidth="1"/>
    <col min="11791" max="11791" width="22.85546875" style="677" customWidth="1"/>
    <col min="11792" max="11793" width="22.28515625" style="677" customWidth="1"/>
    <col min="11794" max="11794" width="15.5703125" style="677" customWidth="1"/>
    <col min="11795" max="11796" width="13.7109375" style="677" customWidth="1"/>
    <col min="11797" max="11797" width="23.140625" style="677" customWidth="1"/>
    <col min="11798" max="11799" width="23.42578125" style="677" customWidth="1"/>
    <col min="11800" max="11800" width="16.140625" style="677" customWidth="1"/>
    <col min="11801" max="11801" width="14" style="677" customWidth="1"/>
    <col min="11802" max="11802" width="15.28515625" style="677" customWidth="1"/>
    <col min="11803" max="11805" width="22.7109375" style="677" customWidth="1"/>
    <col min="11806" max="11806" width="15.7109375" style="677" customWidth="1"/>
    <col min="11807" max="11807" width="13.7109375" style="677" customWidth="1"/>
    <col min="11808" max="11808" width="10.42578125" style="677" customWidth="1"/>
    <col min="11809" max="12032" width="9.140625" style="677"/>
    <col min="12033" max="12033" width="17.5703125" style="677" customWidth="1"/>
    <col min="12034" max="12034" width="23.28515625" style="677" customWidth="1"/>
    <col min="12035" max="12036" width="22.28515625" style="677" customWidth="1"/>
    <col min="12037" max="12037" width="16.42578125" style="677" customWidth="1"/>
    <col min="12038" max="12038" width="14.85546875" style="677" customWidth="1"/>
    <col min="12039" max="12039" width="14.5703125" style="677" customWidth="1"/>
    <col min="12040" max="12040" width="7.28515625" style="677" customWidth="1"/>
    <col min="12041" max="12041" width="24.28515625" style="677" customWidth="1"/>
    <col min="12042" max="12043" width="22.5703125" style="677" customWidth="1"/>
    <col min="12044" max="12044" width="16.140625" style="677" customWidth="1"/>
    <col min="12045" max="12046" width="13.7109375" style="677" customWidth="1"/>
    <col min="12047" max="12047" width="22.85546875" style="677" customWidth="1"/>
    <col min="12048" max="12049" width="22.28515625" style="677" customWidth="1"/>
    <col min="12050" max="12050" width="15.5703125" style="677" customWidth="1"/>
    <col min="12051" max="12052" width="13.7109375" style="677" customWidth="1"/>
    <col min="12053" max="12053" width="23.140625" style="677" customWidth="1"/>
    <col min="12054" max="12055" width="23.42578125" style="677" customWidth="1"/>
    <col min="12056" max="12056" width="16.140625" style="677" customWidth="1"/>
    <col min="12057" max="12057" width="14" style="677" customWidth="1"/>
    <col min="12058" max="12058" width="15.28515625" style="677" customWidth="1"/>
    <col min="12059" max="12061" width="22.7109375" style="677" customWidth="1"/>
    <col min="12062" max="12062" width="15.7109375" style="677" customWidth="1"/>
    <col min="12063" max="12063" width="13.7109375" style="677" customWidth="1"/>
    <col min="12064" max="12064" width="10.42578125" style="677" customWidth="1"/>
    <col min="12065" max="12288" width="9.140625" style="677"/>
    <col min="12289" max="12289" width="17.5703125" style="677" customWidth="1"/>
    <col min="12290" max="12290" width="23.28515625" style="677" customWidth="1"/>
    <col min="12291" max="12292" width="22.28515625" style="677" customWidth="1"/>
    <col min="12293" max="12293" width="16.42578125" style="677" customWidth="1"/>
    <col min="12294" max="12294" width="14.85546875" style="677" customWidth="1"/>
    <col min="12295" max="12295" width="14.5703125" style="677" customWidth="1"/>
    <col min="12296" max="12296" width="7.28515625" style="677" customWidth="1"/>
    <col min="12297" max="12297" width="24.28515625" style="677" customWidth="1"/>
    <col min="12298" max="12299" width="22.5703125" style="677" customWidth="1"/>
    <col min="12300" max="12300" width="16.140625" style="677" customWidth="1"/>
    <col min="12301" max="12302" width="13.7109375" style="677" customWidth="1"/>
    <col min="12303" max="12303" width="22.85546875" style="677" customWidth="1"/>
    <col min="12304" max="12305" width="22.28515625" style="677" customWidth="1"/>
    <col min="12306" max="12306" width="15.5703125" style="677" customWidth="1"/>
    <col min="12307" max="12308" width="13.7109375" style="677" customWidth="1"/>
    <col min="12309" max="12309" width="23.140625" style="677" customWidth="1"/>
    <col min="12310" max="12311" width="23.42578125" style="677" customWidth="1"/>
    <col min="12312" max="12312" width="16.140625" style="677" customWidth="1"/>
    <col min="12313" max="12313" width="14" style="677" customWidth="1"/>
    <col min="12314" max="12314" width="15.28515625" style="677" customWidth="1"/>
    <col min="12315" max="12317" width="22.7109375" style="677" customWidth="1"/>
    <col min="12318" max="12318" width="15.7109375" style="677" customWidth="1"/>
    <col min="12319" max="12319" width="13.7109375" style="677" customWidth="1"/>
    <col min="12320" max="12320" width="10.42578125" style="677" customWidth="1"/>
    <col min="12321" max="12544" width="9.140625" style="677"/>
    <col min="12545" max="12545" width="17.5703125" style="677" customWidth="1"/>
    <col min="12546" max="12546" width="23.28515625" style="677" customWidth="1"/>
    <col min="12547" max="12548" width="22.28515625" style="677" customWidth="1"/>
    <col min="12549" max="12549" width="16.42578125" style="677" customWidth="1"/>
    <col min="12550" max="12550" width="14.85546875" style="677" customWidth="1"/>
    <col min="12551" max="12551" width="14.5703125" style="677" customWidth="1"/>
    <col min="12552" max="12552" width="7.28515625" style="677" customWidth="1"/>
    <col min="12553" max="12553" width="24.28515625" style="677" customWidth="1"/>
    <col min="12554" max="12555" width="22.5703125" style="677" customWidth="1"/>
    <col min="12556" max="12556" width="16.140625" style="677" customWidth="1"/>
    <col min="12557" max="12558" width="13.7109375" style="677" customWidth="1"/>
    <col min="12559" max="12559" width="22.85546875" style="677" customWidth="1"/>
    <col min="12560" max="12561" width="22.28515625" style="677" customWidth="1"/>
    <col min="12562" max="12562" width="15.5703125" style="677" customWidth="1"/>
    <col min="12563" max="12564" width="13.7109375" style="677" customWidth="1"/>
    <col min="12565" max="12565" width="23.140625" style="677" customWidth="1"/>
    <col min="12566" max="12567" width="23.42578125" style="677" customWidth="1"/>
    <col min="12568" max="12568" width="16.140625" style="677" customWidth="1"/>
    <col min="12569" max="12569" width="14" style="677" customWidth="1"/>
    <col min="12570" max="12570" width="15.28515625" style="677" customWidth="1"/>
    <col min="12571" max="12573" width="22.7109375" style="677" customWidth="1"/>
    <col min="12574" max="12574" width="15.7109375" style="677" customWidth="1"/>
    <col min="12575" max="12575" width="13.7109375" style="677" customWidth="1"/>
    <col min="12576" max="12576" width="10.42578125" style="677" customWidth="1"/>
    <col min="12577" max="12800" width="9.140625" style="677"/>
    <col min="12801" max="12801" width="17.5703125" style="677" customWidth="1"/>
    <col min="12802" max="12802" width="23.28515625" style="677" customWidth="1"/>
    <col min="12803" max="12804" width="22.28515625" style="677" customWidth="1"/>
    <col min="12805" max="12805" width="16.42578125" style="677" customWidth="1"/>
    <col min="12806" max="12806" width="14.85546875" style="677" customWidth="1"/>
    <col min="12807" max="12807" width="14.5703125" style="677" customWidth="1"/>
    <col min="12808" max="12808" width="7.28515625" style="677" customWidth="1"/>
    <col min="12809" max="12809" width="24.28515625" style="677" customWidth="1"/>
    <col min="12810" max="12811" width="22.5703125" style="677" customWidth="1"/>
    <col min="12812" max="12812" width="16.140625" style="677" customWidth="1"/>
    <col min="12813" max="12814" width="13.7109375" style="677" customWidth="1"/>
    <col min="12815" max="12815" width="22.85546875" style="677" customWidth="1"/>
    <col min="12816" max="12817" width="22.28515625" style="677" customWidth="1"/>
    <col min="12818" max="12818" width="15.5703125" style="677" customWidth="1"/>
    <col min="12819" max="12820" width="13.7109375" style="677" customWidth="1"/>
    <col min="12821" max="12821" width="23.140625" style="677" customWidth="1"/>
    <col min="12822" max="12823" width="23.42578125" style="677" customWidth="1"/>
    <col min="12824" max="12824" width="16.140625" style="677" customWidth="1"/>
    <col min="12825" max="12825" width="14" style="677" customWidth="1"/>
    <col min="12826" max="12826" width="15.28515625" style="677" customWidth="1"/>
    <col min="12827" max="12829" width="22.7109375" style="677" customWidth="1"/>
    <col min="12830" max="12830" width="15.7109375" style="677" customWidth="1"/>
    <col min="12831" max="12831" width="13.7109375" style="677" customWidth="1"/>
    <col min="12832" max="12832" width="10.42578125" style="677" customWidth="1"/>
    <col min="12833" max="13056" width="9.140625" style="677"/>
    <col min="13057" max="13057" width="17.5703125" style="677" customWidth="1"/>
    <col min="13058" max="13058" width="23.28515625" style="677" customWidth="1"/>
    <col min="13059" max="13060" width="22.28515625" style="677" customWidth="1"/>
    <col min="13061" max="13061" width="16.42578125" style="677" customWidth="1"/>
    <col min="13062" max="13062" width="14.85546875" style="677" customWidth="1"/>
    <col min="13063" max="13063" width="14.5703125" style="677" customWidth="1"/>
    <col min="13064" max="13064" width="7.28515625" style="677" customWidth="1"/>
    <col min="13065" max="13065" width="24.28515625" style="677" customWidth="1"/>
    <col min="13066" max="13067" width="22.5703125" style="677" customWidth="1"/>
    <col min="13068" max="13068" width="16.140625" style="677" customWidth="1"/>
    <col min="13069" max="13070" width="13.7109375" style="677" customWidth="1"/>
    <col min="13071" max="13071" width="22.85546875" style="677" customWidth="1"/>
    <col min="13072" max="13073" width="22.28515625" style="677" customWidth="1"/>
    <col min="13074" max="13074" width="15.5703125" style="677" customWidth="1"/>
    <col min="13075" max="13076" width="13.7109375" style="677" customWidth="1"/>
    <col min="13077" max="13077" width="23.140625" style="677" customWidth="1"/>
    <col min="13078" max="13079" width="23.42578125" style="677" customWidth="1"/>
    <col min="13080" max="13080" width="16.140625" style="677" customWidth="1"/>
    <col min="13081" max="13081" width="14" style="677" customWidth="1"/>
    <col min="13082" max="13082" width="15.28515625" style="677" customWidth="1"/>
    <col min="13083" max="13085" width="22.7109375" style="677" customWidth="1"/>
    <col min="13086" max="13086" width="15.7109375" style="677" customWidth="1"/>
    <col min="13087" max="13087" width="13.7109375" style="677" customWidth="1"/>
    <col min="13088" max="13088" width="10.42578125" style="677" customWidth="1"/>
    <col min="13089" max="13312" width="9.140625" style="677"/>
    <col min="13313" max="13313" width="17.5703125" style="677" customWidth="1"/>
    <col min="13314" max="13314" width="23.28515625" style="677" customWidth="1"/>
    <col min="13315" max="13316" width="22.28515625" style="677" customWidth="1"/>
    <col min="13317" max="13317" width="16.42578125" style="677" customWidth="1"/>
    <col min="13318" max="13318" width="14.85546875" style="677" customWidth="1"/>
    <col min="13319" max="13319" width="14.5703125" style="677" customWidth="1"/>
    <col min="13320" max="13320" width="7.28515625" style="677" customWidth="1"/>
    <col min="13321" max="13321" width="24.28515625" style="677" customWidth="1"/>
    <col min="13322" max="13323" width="22.5703125" style="677" customWidth="1"/>
    <col min="13324" max="13324" width="16.140625" style="677" customWidth="1"/>
    <col min="13325" max="13326" width="13.7109375" style="677" customWidth="1"/>
    <col min="13327" max="13327" width="22.85546875" style="677" customWidth="1"/>
    <col min="13328" max="13329" width="22.28515625" style="677" customWidth="1"/>
    <col min="13330" max="13330" width="15.5703125" style="677" customWidth="1"/>
    <col min="13331" max="13332" width="13.7109375" style="677" customWidth="1"/>
    <col min="13333" max="13333" width="23.140625" style="677" customWidth="1"/>
    <col min="13334" max="13335" width="23.42578125" style="677" customWidth="1"/>
    <col min="13336" max="13336" width="16.140625" style="677" customWidth="1"/>
    <col min="13337" max="13337" width="14" style="677" customWidth="1"/>
    <col min="13338" max="13338" width="15.28515625" style="677" customWidth="1"/>
    <col min="13339" max="13341" width="22.7109375" style="677" customWidth="1"/>
    <col min="13342" max="13342" width="15.7109375" style="677" customWidth="1"/>
    <col min="13343" max="13343" width="13.7109375" style="677" customWidth="1"/>
    <col min="13344" max="13344" width="10.42578125" style="677" customWidth="1"/>
    <col min="13345" max="13568" width="9.140625" style="677"/>
    <col min="13569" max="13569" width="17.5703125" style="677" customWidth="1"/>
    <col min="13570" max="13570" width="23.28515625" style="677" customWidth="1"/>
    <col min="13571" max="13572" width="22.28515625" style="677" customWidth="1"/>
    <col min="13573" max="13573" width="16.42578125" style="677" customWidth="1"/>
    <col min="13574" max="13574" width="14.85546875" style="677" customWidth="1"/>
    <col min="13575" max="13575" width="14.5703125" style="677" customWidth="1"/>
    <col min="13576" max="13576" width="7.28515625" style="677" customWidth="1"/>
    <col min="13577" max="13577" width="24.28515625" style="677" customWidth="1"/>
    <col min="13578" max="13579" width="22.5703125" style="677" customWidth="1"/>
    <col min="13580" max="13580" width="16.140625" style="677" customWidth="1"/>
    <col min="13581" max="13582" width="13.7109375" style="677" customWidth="1"/>
    <col min="13583" max="13583" width="22.85546875" style="677" customWidth="1"/>
    <col min="13584" max="13585" width="22.28515625" style="677" customWidth="1"/>
    <col min="13586" max="13586" width="15.5703125" style="677" customWidth="1"/>
    <col min="13587" max="13588" width="13.7109375" style="677" customWidth="1"/>
    <col min="13589" max="13589" width="23.140625" style="677" customWidth="1"/>
    <col min="13590" max="13591" width="23.42578125" style="677" customWidth="1"/>
    <col min="13592" max="13592" width="16.140625" style="677" customWidth="1"/>
    <col min="13593" max="13593" width="14" style="677" customWidth="1"/>
    <col min="13594" max="13594" width="15.28515625" style="677" customWidth="1"/>
    <col min="13595" max="13597" width="22.7109375" style="677" customWidth="1"/>
    <col min="13598" max="13598" width="15.7109375" style="677" customWidth="1"/>
    <col min="13599" max="13599" width="13.7109375" style="677" customWidth="1"/>
    <col min="13600" max="13600" width="10.42578125" style="677" customWidth="1"/>
    <col min="13601" max="13824" width="9.140625" style="677"/>
    <col min="13825" max="13825" width="17.5703125" style="677" customWidth="1"/>
    <col min="13826" max="13826" width="23.28515625" style="677" customWidth="1"/>
    <col min="13827" max="13828" width="22.28515625" style="677" customWidth="1"/>
    <col min="13829" max="13829" width="16.42578125" style="677" customWidth="1"/>
    <col min="13830" max="13830" width="14.85546875" style="677" customWidth="1"/>
    <col min="13831" max="13831" width="14.5703125" style="677" customWidth="1"/>
    <col min="13832" max="13832" width="7.28515625" style="677" customWidth="1"/>
    <col min="13833" max="13833" width="24.28515625" style="677" customWidth="1"/>
    <col min="13834" max="13835" width="22.5703125" style="677" customWidth="1"/>
    <col min="13836" max="13836" width="16.140625" style="677" customWidth="1"/>
    <col min="13837" max="13838" width="13.7109375" style="677" customWidth="1"/>
    <col min="13839" max="13839" width="22.85546875" style="677" customWidth="1"/>
    <col min="13840" max="13841" width="22.28515625" style="677" customWidth="1"/>
    <col min="13842" max="13842" width="15.5703125" style="677" customWidth="1"/>
    <col min="13843" max="13844" width="13.7109375" style="677" customWidth="1"/>
    <col min="13845" max="13845" width="23.140625" style="677" customWidth="1"/>
    <col min="13846" max="13847" width="23.42578125" style="677" customWidth="1"/>
    <col min="13848" max="13848" width="16.140625" style="677" customWidth="1"/>
    <col min="13849" max="13849" width="14" style="677" customWidth="1"/>
    <col min="13850" max="13850" width="15.28515625" style="677" customWidth="1"/>
    <col min="13851" max="13853" width="22.7109375" style="677" customWidth="1"/>
    <col min="13854" max="13854" width="15.7109375" style="677" customWidth="1"/>
    <col min="13855" max="13855" width="13.7109375" style="677" customWidth="1"/>
    <col min="13856" max="13856" width="10.42578125" style="677" customWidth="1"/>
    <col min="13857" max="14080" width="9.140625" style="677"/>
    <col min="14081" max="14081" width="17.5703125" style="677" customWidth="1"/>
    <col min="14082" max="14082" width="23.28515625" style="677" customWidth="1"/>
    <col min="14083" max="14084" width="22.28515625" style="677" customWidth="1"/>
    <col min="14085" max="14085" width="16.42578125" style="677" customWidth="1"/>
    <col min="14086" max="14086" width="14.85546875" style="677" customWidth="1"/>
    <col min="14087" max="14087" width="14.5703125" style="677" customWidth="1"/>
    <col min="14088" max="14088" width="7.28515625" style="677" customWidth="1"/>
    <col min="14089" max="14089" width="24.28515625" style="677" customWidth="1"/>
    <col min="14090" max="14091" width="22.5703125" style="677" customWidth="1"/>
    <col min="14092" max="14092" width="16.140625" style="677" customWidth="1"/>
    <col min="14093" max="14094" width="13.7109375" style="677" customWidth="1"/>
    <col min="14095" max="14095" width="22.85546875" style="677" customWidth="1"/>
    <col min="14096" max="14097" width="22.28515625" style="677" customWidth="1"/>
    <col min="14098" max="14098" width="15.5703125" style="677" customWidth="1"/>
    <col min="14099" max="14100" width="13.7109375" style="677" customWidth="1"/>
    <col min="14101" max="14101" width="23.140625" style="677" customWidth="1"/>
    <col min="14102" max="14103" width="23.42578125" style="677" customWidth="1"/>
    <col min="14104" max="14104" width="16.140625" style="677" customWidth="1"/>
    <col min="14105" max="14105" width="14" style="677" customWidth="1"/>
    <col min="14106" max="14106" width="15.28515625" style="677" customWidth="1"/>
    <col min="14107" max="14109" width="22.7109375" style="677" customWidth="1"/>
    <col min="14110" max="14110" width="15.7109375" style="677" customWidth="1"/>
    <col min="14111" max="14111" width="13.7109375" style="677" customWidth="1"/>
    <col min="14112" max="14112" width="10.42578125" style="677" customWidth="1"/>
    <col min="14113" max="14336" width="9.140625" style="677"/>
    <col min="14337" max="14337" width="17.5703125" style="677" customWidth="1"/>
    <col min="14338" max="14338" width="23.28515625" style="677" customWidth="1"/>
    <col min="14339" max="14340" width="22.28515625" style="677" customWidth="1"/>
    <col min="14341" max="14341" width="16.42578125" style="677" customWidth="1"/>
    <col min="14342" max="14342" width="14.85546875" style="677" customWidth="1"/>
    <col min="14343" max="14343" width="14.5703125" style="677" customWidth="1"/>
    <col min="14344" max="14344" width="7.28515625" style="677" customWidth="1"/>
    <col min="14345" max="14345" width="24.28515625" style="677" customWidth="1"/>
    <col min="14346" max="14347" width="22.5703125" style="677" customWidth="1"/>
    <col min="14348" max="14348" width="16.140625" style="677" customWidth="1"/>
    <col min="14349" max="14350" width="13.7109375" style="677" customWidth="1"/>
    <col min="14351" max="14351" width="22.85546875" style="677" customWidth="1"/>
    <col min="14352" max="14353" width="22.28515625" style="677" customWidth="1"/>
    <col min="14354" max="14354" width="15.5703125" style="677" customWidth="1"/>
    <col min="14355" max="14356" width="13.7109375" style="677" customWidth="1"/>
    <col min="14357" max="14357" width="23.140625" style="677" customWidth="1"/>
    <col min="14358" max="14359" width="23.42578125" style="677" customWidth="1"/>
    <col min="14360" max="14360" width="16.140625" style="677" customWidth="1"/>
    <col min="14361" max="14361" width="14" style="677" customWidth="1"/>
    <col min="14362" max="14362" width="15.28515625" style="677" customWidth="1"/>
    <col min="14363" max="14365" width="22.7109375" style="677" customWidth="1"/>
    <col min="14366" max="14366" width="15.7109375" style="677" customWidth="1"/>
    <col min="14367" max="14367" width="13.7109375" style="677" customWidth="1"/>
    <col min="14368" max="14368" width="10.42578125" style="677" customWidth="1"/>
    <col min="14369" max="14592" width="9.140625" style="677"/>
    <col min="14593" max="14593" width="17.5703125" style="677" customWidth="1"/>
    <col min="14594" max="14594" width="23.28515625" style="677" customWidth="1"/>
    <col min="14595" max="14596" width="22.28515625" style="677" customWidth="1"/>
    <col min="14597" max="14597" width="16.42578125" style="677" customWidth="1"/>
    <col min="14598" max="14598" width="14.85546875" style="677" customWidth="1"/>
    <col min="14599" max="14599" width="14.5703125" style="677" customWidth="1"/>
    <col min="14600" max="14600" width="7.28515625" style="677" customWidth="1"/>
    <col min="14601" max="14601" width="24.28515625" style="677" customWidth="1"/>
    <col min="14602" max="14603" width="22.5703125" style="677" customWidth="1"/>
    <col min="14604" max="14604" width="16.140625" style="677" customWidth="1"/>
    <col min="14605" max="14606" width="13.7109375" style="677" customWidth="1"/>
    <col min="14607" max="14607" width="22.85546875" style="677" customWidth="1"/>
    <col min="14608" max="14609" width="22.28515625" style="677" customWidth="1"/>
    <col min="14610" max="14610" width="15.5703125" style="677" customWidth="1"/>
    <col min="14611" max="14612" width="13.7109375" style="677" customWidth="1"/>
    <col min="14613" max="14613" width="23.140625" style="677" customWidth="1"/>
    <col min="14614" max="14615" width="23.42578125" style="677" customWidth="1"/>
    <col min="14616" max="14616" width="16.140625" style="677" customWidth="1"/>
    <col min="14617" max="14617" width="14" style="677" customWidth="1"/>
    <col min="14618" max="14618" width="15.28515625" style="677" customWidth="1"/>
    <col min="14619" max="14621" width="22.7109375" style="677" customWidth="1"/>
    <col min="14622" max="14622" width="15.7109375" style="677" customWidth="1"/>
    <col min="14623" max="14623" width="13.7109375" style="677" customWidth="1"/>
    <col min="14624" max="14624" width="10.42578125" style="677" customWidth="1"/>
    <col min="14625" max="14848" width="9.140625" style="677"/>
    <col min="14849" max="14849" width="17.5703125" style="677" customWidth="1"/>
    <col min="14850" max="14850" width="23.28515625" style="677" customWidth="1"/>
    <col min="14851" max="14852" width="22.28515625" style="677" customWidth="1"/>
    <col min="14853" max="14853" width="16.42578125" style="677" customWidth="1"/>
    <col min="14854" max="14854" width="14.85546875" style="677" customWidth="1"/>
    <col min="14855" max="14855" width="14.5703125" style="677" customWidth="1"/>
    <col min="14856" max="14856" width="7.28515625" style="677" customWidth="1"/>
    <col min="14857" max="14857" width="24.28515625" style="677" customWidth="1"/>
    <col min="14858" max="14859" width="22.5703125" style="677" customWidth="1"/>
    <col min="14860" max="14860" width="16.140625" style="677" customWidth="1"/>
    <col min="14861" max="14862" width="13.7109375" style="677" customWidth="1"/>
    <col min="14863" max="14863" width="22.85546875" style="677" customWidth="1"/>
    <col min="14864" max="14865" width="22.28515625" style="677" customWidth="1"/>
    <col min="14866" max="14866" width="15.5703125" style="677" customWidth="1"/>
    <col min="14867" max="14868" width="13.7109375" style="677" customWidth="1"/>
    <col min="14869" max="14869" width="23.140625" style="677" customWidth="1"/>
    <col min="14870" max="14871" width="23.42578125" style="677" customWidth="1"/>
    <col min="14872" max="14872" width="16.140625" style="677" customWidth="1"/>
    <col min="14873" max="14873" width="14" style="677" customWidth="1"/>
    <col min="14874" max="14874" width="15.28515625" style="677" customWidth="1"/>
    <col min="14875" max="14877" width="22.7109375" style="677" customWidth="1"/>
    <col min="14878" max="14878" width="15.7109375" style="677" customWidth="1"/>
    <col min="14879" max="14879" width="13.7109375" style="677" customWidth="1"/>
    <col min="14880" max="14880" width="10.42578125" style="677" customWidth="1"/>
    <col min="14881" max="15104" width="9.140625" style="677"/>
    <col min="15105" max="15105" width="17.5703125" style="677" customWidth="1"/>
    <col min="15106" max="15106" width="23.28515625" style="677" customWidth="1"/>
    <col min="15107" max="15108" width="22.28515625" style="677" customWidth="1"/>
    <col min="15109" max="15109" width="16.42578125" style="677" customWidth="1"/>
    <col min="15110" max="15110" width="14.85546875" style="677" customWidth="1"/>
    <col min="15111" max="15111" width="14.5703125" style="677" customWidth="1"/>
    <col min="15112" max="15112" width="7.28515625" style="677" customWidth="1"/>
    <col min="15113" max="15113" width="24.28515625" style="677" customWidth="1"/>
    <col min="15114" max="15115" width="22.5703125" style="677" customWidth="1"/>
    <col min="15116" max="15116" width="16.140625" style="677" customWidth="1"/>
    <col min="15117" max="15118" width="13.7109375" style="677" customWidth="1"/>
    <col min="15119" max="15119" width="22.85546875" style="677" customWidth="1"/>
    <col min="15120" max="15121" width="22.28515625" style="677" customWidth="1"/>
    <col min="15122" max="15122" width="15.5703125" style="677" customWidth="1"/>
    <col min="15123" max="15124" width="13.7109375" style="677" customWidth="1"/>
    <col min="15125" max="15125" width="23.140625" style="677" customWidth="1"/>
    <col min="15126" max="15127" width="23.42578125" style="677" customWidth="1"/>
    <col min="15128" max="15128" width="16.140625" style="677" customWidth="1"/>
    <col min="15129" max="15129" width="14" style="677" customWidth="1"/>
    <col min="15130" max="15130" width="15.28515625" style="677" customWidth="1"/>
    <col min="15131" max="15133" width="22.7109375" style="677" customWidth="1"/>
    <col min="15134" max="15134" width="15.7109375" style="677" customWidth="1"/>
    <col min="15135" max="15135" width="13.7109375" style="677" customWidth="1"/>
    <col min="15136" max="15136" width="10.42578125" style="677" customWidth="1"/>
    <col min="15137" max="15360" width="9.140625" style="677"/>
    <col min="15361" max="15361" width="17.5703125" style="677" customWidth="1"/>
    <col min="15362" max="15362" width="23.28515625" style="677" customWidth="1"/>
    <col min="15363" max="15364" width="22.28515625" style="677" customWidth="1"/>
    <col min="15365" max="15365" width="16.42578125" style="677" customWidth="1"/>
    <col min="15366" max="15366" width="14.85546875" style="677" customWidth="1"/>
    <col min="15367" max="15367" width="14.5703125" style="677" customWidth="1"/>
    <col min="15368" max="15368" width="7.28515625" style="677" customWidth="1"/>
    <col min="15369" max="15369" width="24.28515625" style="677" customWidth="1"/>
    <col min="15370" max="15371" width="22.5703125" style="677" customWidth="1"/>
    <col min="15372" max="15372" width="16.140625" style="677" customWidth="1"/>
    <col min="15373" max="15374" width="13.7109375" style="677" customWidth="1"/>
    <col min="15375" max="15375" width="22.85546875" style="677" customWidth="1"/>
    <col min="15376" max="15377" width="22.28515625" style="677" customWidth="1"/>
    <col min="15378" max="15378" width="15.5703125" style="677" customWidth="1"/>
    <col min="15379" max="15380" width="13.7109375" style="677" customWidth="1"/>
    <col min="15381" max="15381" width="23.140625" style="677" customWidth="1"/>
    <col min="15382" max="15383" width="23.42578125" style="677" customWidth="1"/>
    <col min="15384" max="15384" width="16.140625" style="677" customWidth="1"/>
    <col min="15385" max="15385" width="14" style="677" customWidth="1"/>
    <col min="15386" max="15386" width="15.28515625" style="677" customWidth="1"/>
    <col min="15387" max="15389" width="22.7109375" style="677" customWidth="1"/>
    <col min="15390" max="15390" width="15.7109375" style="677" customWidth="1"/>
    <col min="15391" max="15391" width="13.7109375" style="677" customWidth="1"/>
    <col min="15392" max="15392" width="10.42578125" style="677" customWidth="1"/>
    <col min="15393" max="15616" width="9.140625" style="677"/>
    <col min="15617" max="15617" width="17.5703125" style="677" customWidth="1"/>
    <col min="15618" max="15618" width="23.28515625" style="677" customWidth="1"/>
    <col min="15619" max="15620" width="22.28515625" style="677" customWidth="1"/>
    <col min="15621" max="15621" width="16.42578125" style="677" customWidth="1"/>
    <col min="15622" max="15622" width="14.85546875" style="677" customWidth="1"/>
    <col min="15623" max="15623" width="14.5703125" style="677" customWidth="1"/>
    <col min="15624" max="15624" width="7.28515625" style="677" customWidth="1"/>
    <col min="15625" max="15625" width="24.28515625" style="677" customWidth="1"/>
    <col min="15626" max="15627" width="22.5703125" style="677" customWidth="1"/>
    <col min="15628" max="15628" width="16.140625" style="677" customWidth="1"/>
    <col min="15629" max="15630" width="13.7109375" style="677" customWidth="1"/>
    <col min="15631" max="15631" width="22.85546875" style="677" customWidth="1"/>
    <col min="15632" max="15633" width="22.28515625" style="677" customWidth="1"/>
    <col min="15634" max="15634" width="15.5703125" style="677" customWidth="1"/>
    <col min="15635" max="15636" width="13.7109375" style="677" customWidth="1"/>
    <col min="15637" max="15637" width="23.140625" style="677" customWidth="1"/>
    <col min="15638" max="15639" width="23.42578125" style="677" customWidth="1"/>
    <col min="15640" max="15640" width="16.140625" style="677" customWidth="1"/>
    <col min="15641" max="15641" width="14" style="677" customWidth="1"/>
    <col min="15642" max="15642" width="15.28515625" style="677" customWidth="1"/>
    <col min="15643" max="15645" width="22.7109375" style="677" customWidth="1"/>
    <col min="15646" max="15646" width="15.7109375" style="677" customWidth="1"/>
    <col min="15647" max="15647" width="13.7109375" style="677" customWidth="1"/>
    <col min="15648" max="15648" width="10.42578125" style="677" customWidth="1"/>
    <col min="15649" max="15872" width="9.140625" style="677"/>
    <col min="15873" max="15873" width="17.5703125" style="677" customWidth="1"/>
    <col min="15874" max="15874" width="23.28515625" style="677" customWidth="1"/>
    <col min="15875" max="15876" width="22.28515625" style="677" customWidth="1"/>
    <col min="15877" max="15877" width="16.42578125" style="677" customWidth="1"/>
    <col min="15878" max="15878" width="14.85546875" style="677" customWidth="1"/>
    <col min="15879" max="15879" width="14.5703125" style="677" customWidth="1"/>
    <col min="15880" max="15880" width="7.28515625" style="677" customWidth="1"/>
    <col min="15881" max="15881" width="24.28515625" style="677" customWidth="1"/>
    <col min="15882" max="15883" width="22.5703125" style="677" customWidth="1"/>
    <col min="15884" max="15884" width="16.140625" style="677" customWidth="1"/>
    <col min="15885" max="15886" width="13.7109375" style="677" customWidth="1"/>
    <col min="15887" max="15887" width="22.85546875" style="677" customWidth="1"/>
    <col min="15888" max="15889" width="22.28515625" style="677" customWidth="1"/>
    <col min="15890" max="15890" width="15.5703125" style="677" customWidth="1"/>
    <col min="15891" max="15892" width="13.7109375" style="677" customWidth="1"/>
    <col min="15893" max="15893" width="23.140625" style="677" customWidth="1"/>
    <col min="15894" max="15895" width="23.42578125" style="677" customWidth="1"/>
    <col min="15896" max="15896" width="16.140625" style="677" customWidth="1"/>
    <col min="15897" max="15897" width="14" style="677" customWidth="1"/>
    <col min="15898" max="15898" width="15.28515625" style="677" customWidth="1"/>
    <col min="15899" max="15901" width="22.7109375" style="677" customWidth="1"/>
    <col min="15902" max="15902" width="15.7109375" style="677" customWidth="1"/>
    <col min="15903" max="15903" width="13.7109375" style="677" customWidth="1"/>
    <col min="15904" max="15904" width="10.42578125" style="677" customWidth="1"/>
    <col min="15905" max="16128" width="9.140625" style="677"/>
    <col min="16129" max="16129" width="17.5703125" style="677" customWidth="1"/>
    <col min="16130" max="16130" width="23.28515625" style="677" customWidth="1"/>
    <col min="16131" max="16132" width="22.28515625" style="677" customWidth="1"/>
    <col min="16133" max="16133" width="16.42578125" style="677" customWidth="1"/>
    <col min="16134" max="16134" width="14.85546875" style="677" customWidth="1"/>
    <col min="16135" max="16135" width="14.5703125" style="677" customWidth="1"/>
    <col min="16136" max="16136" width="7.28515625" style="677" customWidth="1"/>
    <col min="16137" max="16137" width="24.28515625" style="677" customWidth="1"/>
    <col min="16138" max="16139" width="22.5703125" style="677" customWidth="1"/>
    <col min="16140" max="16140" width="16.140625" style="677" customWidth="1"/>
    <col min="16141" max="16142" width="13.7109375" style="677" customWidth="1"/>
    <col min="16143" max="16143" width="22.85546875" style="677" customWidth="1"/>
    <col min="16144" max="16145" width="22.28515625" style="677" customWidth="1"/>
    <col min="16146" max="16146" width="15.5703125" style="677" customWidth="1"/>
    <col min="16147" max="16148" width="13.7109375" style="677" customWidth="1"/>
    <col min="16149" max="16149" width="23.140625" style="677" customWidth="1"/>
    <col min="16150" max="16151" width="23.42578125" style="677" customWidth="1"/>
    <col min="16152" max="16152" width="16.140625" style="677" customWidth="1"/>
    <col min="16153" max="16153" width="14" style="677" customWidth="1"/>
    <col min="16154" max="16154" width="15.28515625" style="677" customWidth="1"/>
    <col min="16155" max="16157" width="22.7109375" style="677" customWidth="1"/>
    <col min="16158" max="16158" width="15.7109375" style="677" customWidth="1"/>
    <col min="16159" max="16159" width="13.7109375" style="677" customWidth="1"/>
    <col min="16160" max="16160" width="10.42578125" style="677" customWidth="1"/>
    <col min="16161" max="16384" width="9.140625" style="677"/>
  </cols>
  <sheetData>
    <row r="1" spans="1:33" x14ac:dyDescent="0.2">
      <c r="A1" s="676" t="s">
        <v>339</v>
      </c>
    </row>
    <row r="2" spans="1:33" x14ac:dyDescent="0.2">
      <c r="A2" s="677" t="s">
        <v>423</v>
      </c>
    </row>
    <row r="4" spans="1:33" x14ac:dyDescent="0.2">
      <c r="A4" s="678" t="s">
        <v>27</v>
      </c>
      <c r="B4" s="678"/>
      <c r="C4" s="678"/>
      <c r="D4" s="678"/>
      <c r="E4" s="678"/>
      <c r="F4" s="678"/>
      <c r="G4" s="678"/>
      <c r="H4" s="678"/>
      <c r="I4" s="678" t="str">
        <f>A4</f>
        <v>Number of Housing Units (Millions)</v>
      </c>
      <c r="J4" s="678"/>
      <c r="K4" s="678"/>
      <c r="L4" s="678"/>
      <c r="M4" s="678"/>
      <c r="N4" s="678"/>
      <c r="O4" s="678" t="str">
        <f>A4</f>
        <v>Number of Housing Units (Millions)</v>
      </c>
      <c r="P4" s="678"/>
      <c r="Q4" s="678"/>
      <c r="R4" s="678"/>
      <c r="S4" s="678"/>
      <c r="T4" s="678"/>
      <c r="U4" s="678" t="str">
        <f>A4</f>
        <v>Number of Housing Units (Millions)</v>
      </c>
      <c r="V4" s="678"/>
      <c r="W4" s="678"/>
      <c r="X4" s="678"/>
      <c r="Y4" s="678"/>
      <c r="Z4" s="678"/>
      <c r="AA4" s="678" t="str">
        <f>A4</f>
        <v>Number of Housing Units (Millions)</v>
      </c>
      <c r="AB4" s="678"/>
      <c r="AC4" s="678"/>
      <c r="AD4" s="678"/>
      <c r="AE4" s="678"/>
    </row>
    <row r="6" spans="1:33" ht="13.5" thickBot="1" x14ac:dyDescent="0.25">
      <c r="A6" s="679"/>
      <c r="B6" s="873" t="s">
        <v>50</v>
      </c>
      <c r="C6" s="873"/>
      <c r="D6" s="873"/>
      <c r="E6" s="873"/>
      <c r="F6" s="873"/>
      <c r="G6" s="680"/>
      <c r="H6" s="681"/>
      <c r="I6" s="874" t="s">
        <v>22</v>
      </c>
      <c r="J6" s="874"/>
      <c r="K6" s="874"/>
      <c r="L6" s="874"/>
      <c r="M6" s="874"/>
      <c r="N6" s="682"/>
      <c r="O6" s="875" t="s">
        <v>23</v>
      </c>
      <c r="P6" s="875"/>
      <c r="Q6" s="875"/>
      <c r="R6" s="875"/>
      <c r="S6" s="875"/>
      <c r="T6" s="683"/>
      <c r="U6" s="878" t="s">
        <v>24</v>
      </c>
      <c r="V6" s="876"/>
      <c r="W6" s="876"/>
      <c r="X6" s="876"/>
      <c r="Y6" s="879"/>
      <c r="Z6" s="684"/>
      <c r="AA6" s="880" t="s">
        <v>25</v>
      </c>
      <c r="AB6" s="877"/>
      <c r="AC6" s="877"/>
      <c r="AD6" s="877"/>
      <c r="AE6" s="881"/>
      <c r="AF6" s="677" t="s">
        <v>413</v>
      </c>
      <c r="AG6" s="677" t="s">
        <v>414</v>
      </c>
    </row>
    <row r="7" spans="1:33" x14ac:dyDescent="0.2">
      <c r="B7" s="685" t="s">
        <v>17</v>
      </c>
      <c r="C7" s="685" t="s">
        <v>18</v>
      </c>
      <c r="D7" s="685" t="s">
        <v>19</v>
      </c>
      <c r="E7" s="685" t="s">
        <v>20</v>
      </c>
      <c r="F7" s="685" t="s">
        <v>21</v>
      </c>
      <c r="G7" s="685"/>
      <c r="H7" s="685"/>
      <c r="I7" s="686" t="s">
        <v>17</v>
      </c>
      <c r="J7" s="685" t="s">
        <v>18</v>
      </c>
      <c r="K7" s="685" t="s">
        <v>19</v>
      </c>
      <c r="L7" s="685" t="s">
        <v>20</v>
      </c>
      <c r="M7" s="687" t="s">
        <v>21</v>
      </c>
      <c r="N7" s="685" t="s">
        <v>32</v>
      </c>
      <c r="O7" s="686" t="s">
        <v>17</v>
      </c>
      <c r="P7" s="685" t="s">
        <v>18</v>
      </c>
      <c r="Q7" s="685" t="s">
        <v>19</v>
      </c>
      <c r="R7" s="685" t="s">
        <v>20</v>
      </c>
      <c r="S7" s="687" t="s">
        <v>21</v>
      </c>
      <c r="T7" s="685" t="s">
        <v>32</v>
      </c>
      <c r="U7" s="685" t="s">
        <v>17</v>
      </c>
      <c r="V7" s="685" t="s">
        <v>18</v>
      </c>
      <c r="W7" s="685" t="s">
        <v>19</v>
      </c>
      <c r="X7" s="685" t="s">
        <v>20</v>
      </c>
      <c r="Y7" s="688" t="s">
        <v>21</v>
      </c>
      <c r="Z7" s="685" t="s">
        <v>32</v>
      </c>
      <c r="AA7" s="685" t="s">
        <v>17</v>
      </c>
      <c r="AB7" s="685" t="s">
        <v>18</v>
      </c>
      <c r="AC7" s="685" t="s">
        <v>19</v>
      </c>
      <c r="AD7" s="685" t="s">
        <v>20</v>
      </c>
      <c r="AE7" s="687" t="s">
        <v>21</v>
      </c>
      <c r="AF7" s="689" t="s">
        <v>51</v>
      </c>
    </row>
    <row r="8" spans="1:33" x14ac:dyDescent="0.2">
      <c r="A8" s="690">
        <v>1978</v>
      </c>
      <c r="B8" s="691">
        <v>48.5</v>
      </c>
      <c r="C8" s="691">
        <v>3.1</v>
      </c>
      <c r="D8" s="691">
        <v>4.8</v>
      </c>
      <c r="E8" s="691">
        <v>11</v>
      </c>
      <c r="F8" s="691">
        <v>9.1999999999999993</v>
      </c>
      <c r="G8" s="691">
        <f t="shared" ref="G8:G18" si="0">SUM(B8:F8)</f>
        <v>76.600000000000009</v>
      </c>
      <c r="H8" s="691"/>
      <c r="I8" s="692">
        <v>7.9</v>
      </c>
      <c r="J8" s="691">
        <v>1.6</v>
      </c>
      <c r="K8" s="691">
        <v>0.4</v>
      </c>
      <c r="L8" s="691">
        <v>4.4000000000000004</v>
      </c>
      <c r="M8" s="693">
        <v>3.1</v>
      </c>
      <c r="N8" s="694"/>
      <c r="O8" s="692">
        <v>15.5</v>
      </c>
      <c r="P8" s="694">
        <v>0.6</v>
      </c>
      <c r="Q8" s="694">
        <v>0.9</v>
      </c>
      <c r="R8" s="694">
        <v>2.9</v>
      </c>
      <c r="S8" s="693">
        <v>0.8</v>
      </c>
      <c r="T8" s="694"/>
      <c r="U8" s="691">
        <v>16.899999999999999</v>
      </c>
      <c r="V8" s="691">
        <v>0.5</v>
      </c>
      <c r="W8" s="691">
        <v>2.8</v>
      </c>
      <c r="X8" s="691">
        <v>2</v>
      </c>
      <c r="Y8" s="693">
        <v>2.2999999999999998</v>
      </c>
      <c r="Z8" s="694"/>
      <c r="AA8" s="694">
        <v>8.1999999999999993</v>
      </c>
      <c r="AB8" s="694">
        <v>0.4</v>
      </c>
      <c r="AC8" s="694">
        <v>0.7</v>
      </c>
      <c r="AD8" s="694">
        <v>1.7</v>
      </c>
      <c r="AE8" s="693">
        <v>3</v>
      </c>
      <c r="AF8" s="695">
        <f t="shared" ref="AF8:AF18" si="1">SUM(I8:AE8)</f>
        <v>76.600000000000009</v>
      </c>
      <c r="AG8" s="695">
        <f>G8</f>
        <v>76.600000000000009</v>
      </c>
    </row>
    <row r="9" spans="1:33" x14ac:dyDescent="0.2">
      <c r="A9" s="690">
        <v>1979</v>
      </c>
      <c r="B9" s="691">
        <v>50.1</v>
      </c>
      <c r="C9" s="691">
        <v>3.3</v>
      </c>
      <c r="D9" s="691">
        <v>4.0999999999999996</v>
      </c>
      <c r="E9" s="691">
        <v>9.4</v>
      </c>
      <c r="F9" s="691">
        <v>10.6</v>
      </c>
      <c r="G9" s="691">
        <f t="shared" si="0"/>
        <v>77.5</v>
      </c>
      <c r="H9" s="691"/>
      <c r="I9" s="692">
        <v>8</v>
      </c>
      <c r="J9" s="691">
        <v>1.1000000000000001</v>
      </c>
      <c r="K9" s="691">
        <v>0.2</v>
      </c>
      <c r="L9" s="691">
        <v>3.5</v>
      </c>
      <c r="M9" s="693">
        <v>4.4000000000000004</v>
      </c>
      <c r="N9" s="694"/>
      <c r="O9" s="692">
        <v>15.6</v>
      </c>
      <c r="P9" s="694">
        <v>0.7</v>
      </c>
      <c r="Q9" s="694">
        <v>0.7</v>
      </c>
      <c r="R9" s="694">
        <v>2.7</v>
      </c>
      <c r="S9" s="693">
        <v>1</v>
      </c>
      <c r="T9" s="694"/>
      <c r="U9" s="691">
        <v>18</v>
      </c>
      <c r="V9" s="691">
        <v>0.9</v>
      </c>
      <c r="W9" s="691">
        <v>2.2000000000000002</v>
      </c>
      <c r="X9" s="691">
        <v>1.6</v>
      </c>
      <c r="Y9" s="693">
        <v>2.2000000000000002</v>
      </c>
      <c r="Z9" s="694"/>
      <c r="AA9" s="694">
        <v>8.6</v>
      </c>
      <c r="AB9" s="694">
        <v>0.5</v>
      </c>
      <c r="AC9" s="694">
        <v>0.9</v>
      </c>
      <c r="AD9" s="694">
        <v>1.6</v>
      </c>
      <c r="AE9" s="693">
        <v>3</v>
      </c>
      <c r="AF9" s="695">
        <f t="shared" si="1"/>
        <v>77.400000000000006</v>
      </c>
      <c r="AG9" s="695">
        <f t="shared" ref="AG9:AG18" si="2">G9</f>
        <v>77.5</v>
      </c>
    </row>
    <row r="10" spans="1:33" x14ac:dyDescent="0.2">
      <c r="A10" s="690">
        <v>1980</v>
      </c>
      <c r="B10" s="691">
        <v>53</v>
      </c>
      <c r="C10" s="691">
        <v>3.3</v>
      </c>
      <c r="D10" s="691">
        <v>4.5999999999999996</v>
      </c>
      <c r="E10" s="691">
        <v>9.9</v>
      </c>
      <c r="F10" s="691">
        <v>10.8</v>
      </c>
      <c r="G10" s="691">
        <f t="shared" si="0"/>
        <v>81.599999999999994</v>
      </c>
      <c r="H10" s="691"/>
      <c r="I10" s="692">
        <v>8.8000000000000007</v>
      </c>
      <c r="J10" s="691">
        <v>1.6</v>
      </c>
      <c r="K10" s="691">
        <v>0.5</v>
      </c>
      <c r="L10" s="691">
        <v>3.3</v>
      </c>
      <c r="M10" s="693">
        <v>3.5</v>
      </c>
      <c r="N10" s="694"/>
      <c r="O10" s="692">
        <v>15.2</v>
      </c>
      <c r="P10" s="694">
        <v>0.3</v>
      </c>
      <c r="Q10" s="694">
        <v>0.6</v>
      </c>
      <c r="R10" s="694">
        <v>2.9</v>
      </c>
      <c r="S10" s="693">
        <v>2.1</v>
      </c>
      <c r="T10" s="694"/>
      <c r="U10" s="691">
        <v>19.100000000000001</v>
      </c>
      <c r="V10" s="691">
        <v>0.6</v>
      </c>
      <c r="W10" s="691">
        <v>2.4</v>
      </c>
      <c r="X10" s="691">
        <v>2</v>
      </c>
      <c r="Y10" s="693">
        <v>2.8</v>
      </c>
      <c r="Z10" s="694"/>
      <c r="AA10" s="694">
        <v>9.9</v>
      </c>
      <c r="AB10" s="694">
        <v>0.9</v>
      </c>
      <c r="AC10" s="694">
        <v>1.1000000000000001</v>
      </c>
      <c r="AD10" s="694">
        <v>1.7</v>
      </c>
      <c r="AE10" s="693">
        <v>2.2999999999999998</v>
      </c>
      <c r="AF10" s="695">
        <f t="shared" si="1"/>
        <v>81.600000000000009</v>
      </c>
      <c r="AG10" s="695">
        <f t="shared" si="2"/>
        <v>81.599999999999994</v>
      </c>
    </row>
    <row r="11" spans="1:33" x14ac:dyDescent="0.2">
      <c r="A11" s="690">
        <v>1981</v>
      </c>
      <c r="B11" s="691">
        <v>54.6</v>
      </c>
      <c r="C11" s="691">
        <v>3</v>
      </c>
      <c r="D11" s="691">
        <v>4.2</v>
      </c>
      <c r="E11" s="691">
        <v>9.3000000000000007</v>
      </c>
      <c r="F11" s="691">
        <v>12</v>
      </c>
      <c r="G11" s="691">
        <f t="shared" si="0"/>
        <v>83.100000000000009</v>
      </c>
      <c r="H11" s="691"/>
      <c r="I11" s="692">
        <v>8.8000000000000007</v>
      </c>
      <c r="J11" s="691">
        <v>1.3</v>
      </c>
      <c r="K11" s="691">
        <v>0.4</v>
      </c>
      <c r="L11" s="691">
        <v>3.6</v>
      </c>
      <c r="M11" s="693">
        <v>3.8</v>
      </c>
      <c r="N11" s="694"/>
      <c r="O11" s="692">
        <v>15.2</v>
      </c>
      <c r="P11" s="694">
        <v>0.3</v>
      </c>
      <c r="Q11" s="694">
        <v>0.8</v>
      </c>
      <c r="R11" s="694">
        <v>2.4</v>
      </c>
      <c r="S11" s="693">
        <v>2.5</v>
      </c>
      <c r="T11" s="694"/>
      <c r="U11" s="691">
        <v>19.899999999999999</v>
      </c>
      <c r="V11" s="691">
        <v>0.7</v>
      </c>
      <c r="W11" s="691">
        <v>2.1</v>
      </c>
      <c r="X11" s="691">
        <v>1.8</v>
      </c>
      <c r="Y11" s="693">
        <v>3.2</v>
      </c>
      <c r="Z11" s="694"/>
      <c r="AA11" s="694">
        <v>10.7</v>
      </c>
      <c r="AB11" s="694">
        <v>0.7</v>
      </c>
      <c r="AC11" s="694">
        <v>0.8</v>
      </c>
      <c r="AD11" s="694">
        <v>1.5</v>
      </c>
      <c r="AE11" s="693">
        <v>2.5</v>
      </c>
      <c r="AF11" s="695">
        <f t="shared" si="1"/>
        <v>83</v>
      </c>
      <c r="AG11" s="695">
        <f t="shared" si="2"/>
        <v>83.100000000000009</v>
      </c>
    </row>
    <row r="12" spans="1:33" x14ac:dyDescent="0.2">
      <c r="A12" s="690">
        <v>1982</v>
      </c>
      <c r="B12" s="691">
        <v>53.8</v>
      </c>
      <c r="C12" s="691">
        <v>3.9</v>
      </c>
      <c r="D12" s="691">
        <v>3.7</v>
      </c>
      <c r="E12" s="691">
        <v>10.1</v>
      </c>
      <c r="F12" s="691">
        <v>12.2</v>
      </c>
      <c r="G12" s="691">
        <f t="shared" si="0"/>
        <v>83.7</v>
      </c>
      <c r="H12" s="691"/>
      <c r="I12" s="692">
        <v>8.6999999999999993</v>
      </c>
      <c r="J12" s="691">
        <v>1.9</v>
      </c>
      <c r="K12" s="691">
        <v>0.4</v>
      </c>
      <c r="L12" s="691">
        <v>3.5</v>
      </c>
      <c r="M12" s="693">
        <v>3.5</v>
      </c>
      <c r="N12" s="694"/>
      <c r="O12" s="692">
        <v>14.4</v>
      </c>
      <c r="P12" s="694">
        <v>0.6</v>
      </c>
      <c r="Q12" s="694">
        <v>0.7</v>
      </c>
      <c r="R12" s="694">
        <v>2.5</v>
      </c>
      <c r="S12" s="693">
        <v>3.1</v>
      </c>
      <c r="T12" s="694"/>
      <c r="U12" s="691">
        <v>20.5</v>
      </c>
      <c r="V12" s="691">
        <v>0.4</v>
      </c>
      <c r="W12" s="691">
        <v>1.8</v>
      </c>
      <c r="X12" s="691">
        <v>2.4</v>
      </c>
      <c r="Y12" s="693">
        <v>3</v>
      </c>
      <c r="Z12" s="694"/>
      <c r="AA12" s="694">
        <v>10.199999999999999</v>
      </c>
      <c r="AB12" s="694">
        <v>0.9</v>
      </c>
      <c r="AC12" s="694">
        <v>0.9</v>
      </c>
      <c r="AD12" s="694">
        <v>1.7</v>
      </c>
      <c r="AE12" s="693">
        <v>2.7</v>
      </c>
      <c r="AF12" s="695">
        <f t="shared" si="1"/>
        <v>83.800000000000026</v>
      </c>
      <c r="AG12" s="695">
        <f t="shared" si="2"/>
        <v>83.7</v>
      </c>
    </row>
    <row r="13" spans="1:33" x14ac:dyDescent="0.2">
      <c r="A13" s="690">
        <v>1984</v>
      </c>
      <c r="B13" s="691">
        <v>53.5</v>
      </c>
      <c r="C13" s="691">
        <v>4.0999999999999996</v>
      </c>
      <c r="D13" s="691">
        <v>5.0999999999999996</v>
      </c>
      <c r="E13" s="691">
        <v>10</v>
      </c>
      <c r="F13" s="691">
        <v>13.6</v>
      </c>
      <c r="G13" s="691">
        <f t="shared" si="0"/>
        <v>86.3</v>
      </c>
      <c r="H13" s="691"/>
      <c r="I13" s="692">
        <v>9.1</v>
      </c>
      <c r="J13" s="691">
        <v>1.8</v>
      </c>
      <c r="K13" s="691">
        <v>0.7</v>
      </c>
      <c r="L13" s="691">
        <v>3.2</v>
      </c>
      <c r="M13" s="693">
        <v>3.6</v>
      </c>
      <c r="N13" s="694"/>
      <c r="O13" s="692">
        <v>13.7</v>
      </c>
      <c r="P13" s="694">
        <v>0.9</v>
      </c>
      <c r="Q13" s="694">
        <v>1.1000000000000001</v>
      </c>
      <c r="R13" s="694">
        <v>2.8</v>
      </c>
      <c r="S13" s="693">
        <v>3.1</v>
      </c>
      <c r="T13" s="694"/>
      <c r="U13" s="691">
        <v>20.7</v>
      </c>
      <c r="V13" s="691">
        <v>1.1000000000000001</v>
      </c>
      <c r="W13" s="691">
        <v>2.2999999999999998</v>
      </c>
      <c r="X13" s="691">
        <v>1.7</v>
      </c>
      <c r="Y13" s="693">
        <v>3.5</v>
      </c>
      <c r="Z13" s="694"/>
      <c r="AA13" s="694">
        <v>10</v>
      </c>
      <c r="AB13" s="694">
        <v>0.3</v>
      </c>
      <c r="AC13" s="694">
        <v>1</v>
      </c>
      <c r="AD13" s="694">
        <v>2.2999999999999998</v>
      </c>
      <c r="AE13" s="693">
        <v>3.4</v>
      </c>
      <c r="AF13" s="695">
        <f t="shared" si="1"/>
        <v>86.300000000000011</v>
      </c>
      <c r="AG13" s="695">
        <f t="shared" si="2"/>
        <v>86.3</v>
      </c>
    </row>
    <row r="14" spans="1:33" x14ac:dyDescent="0.2">
      <c r="A14" s="690">
        <v>1987</v>
      </c>
      <c r="B14" s="691">
        <v>55.2</v>
      </c>
      <c r="C14" s="691">
        <v>5.3</v>
      </c>
      <c r="D14" s="691">
        <v>5.0999999999999996</v>
      </c>
      <c r="E14" s="691">
        <v>10.1</v>
      </c>
      <c r="F14" s="691">
        <v>14.9</v>
      </c>
      <c r="G14" s="691">
        <f t="shared" si="0"/>
        <v>90.6</v>
      </c>
      <c r="H14" s="691"/>
      <c r="I14" s="692">
        <v>9.1</v>
      </c>
      <c r="J14" s="691">
        <v>2</v>
      </c>
      <c r="K14" s="691">
        <v>0.7</v>
      </c>
      <c r="L14" s="691">
        <v>3.2</v>
      </c>
      <c r="M14" s="693">
        <v>4.0999999999999996</v>
      </c>
      <c r="N14" s="694"/>
      <c r="O14" s="692">
        <v>14.7</v>
      </c>
      <c r="P14" s="694">
        <v>0.9</v>
      </c>
      <c r="Q14" s="694">
        <v>1.2</v>
      </c>
      <c r="R14" s="694">
        <v>2.6</v>
      </c>
      <c r="S14" s="693">
        <v>2.8</v>
      </c>
      <c r="T14" s="694"/>
      <c r="U14" s="691">
        <v>20.8</v>
      </c>
      <c r="V14" s="691">
        <v>1.5</v>
      </c>
      <c r="W14" s="691">
        <v>2.2000000000000002</v>
      </c>
      <c r="X14" s="691">
        <v>2.2000000000000002</v>
      </c>
      <c r="Y14" s="693">
        <v>4.2</v>
      </c>
      <c r="Z14" s="694"/>
      <c r="AA14" s="694">
        <v>10.5</v>
      </c>
      <c r="AB14" s="694">
        <v>0.9</v>
      </c>
      <c r="AC14" s="694">
        <v>1</v>
      </c>
      <c r="AD14" s="694">
        <v>2</v>
      </c>
      <c r="AE14" s="693">
        <v>3.8</v>
      </c>
      <c r="AF14" s="695">
        <f t="shared" si="1"/>
        <v>90.4</v>
      </c>
      <c r="AG14" s="695">
        <f t="shared" si="2"/>
        <v>90.6</v>
      </c>
    </row>
    <row r="15" spans="1:33" x14ac:dyDescent="0.2">
      <c r="A15" s="690">
        <v>1990</v>
      </c>
      <c r="B15" s="691">
        <v>58.4</v>
      </c>
      <c r="C15" s="691">
        <v>6</v>
      </c>
      <c r="D15" s="691">
        <v>5.2</v>
      </c>
      <c r="E15" s="691">
        <v>10</v>
      </c>
      <c r="F15" s="691">
        <v>14.4</v>
      </c>
      <c r="G15" s="691">
        <f t="shared" si="0"/>
        <v>94.000000000000014</v>
      </c>
      <c r="H15" s="691"/>
      <c r="I15" s="692">
        <v>9.8000000000000007</v>
      </c>
      <c r="J15" s="691">
        <v>2.1</v>
      </c>
      <c r="K15" s="691">
        <v>0.5</v>
      </c>
      <c r="L15" s="691">
        <v>3.5</v>
      </c>
      <c r="M15" s="693">
        <v>3.3</v>
      </c>
      <c r="N15" s="694"/>
      <c r="O15" s="692">
        <v>15.3</v>
      </c>
      <c r="P15" s="694">
        <v>0.7</v>
      </c>
      <c r="Q15" s="694">
        <v>1.6</v>
      </c>
      <c r="R15" s="694">
        <v>2.5</v>
      </c>
      <c r="S15" s="693">
        <v>3</v>
      </c>
      <c r="T15" s="694"/>
      <c r="U15" s="691">
        <v>21.8</v>
      </c>
      <c r="V15" s="691">
        <v>1.9</v>
      </c>
      <c r="W15" s="691">
        <v>1.9</v>
      </c>
      <c r="X15" s="691">
        <v>2.4</v>
      </c>
      <c r="Y15" s="693">
        <v>4.3</v>
      </c>
      <c r="Z15" s="694"/>
      <c r="AA15" s="694">
        <v>11.5</v>
      </c>
      <c r="AB15" s="694">
        <v>1.2</v>
      </c>
      <c r="AC15" s="694">
        <v>1.2</v>
      </c>
      <c r="AD15" s="694">
        <v>1.7</v>
      </c>
      <c r="AE15" s="693">
        <v>3.8</v>
      </c>
      <c r="AF15" s="695">
        <f t="shared" si="1"/>
        <v>94.000000000000028</v>
      </c>
      <c r="AG15" s="695">
        <f t="shared" si="2"/>
        <v>94.000000000000014</v>
      </c>
    </row>
    <row r="16" spans="1:33" x14ac:dyDescent="0.2">
      <c r="A16" s="690">
        <v>1993</v>
      </c>
      <c r="B16" s="691">
        <v>59.5</v>
      </c>
      <c r="C16" s="691">
        <v>7.3</v>
      </c>
      <c r="D16" s="691">
        <v>5.6</v>
      </c>
      <c r="E16" s="691">
        <v>8</v>
      </c>
      <c r="F16" s="691">
        <v>16.2</v>
      </c>
      <c r="G16" s="691">
        <f t="shared" si="0"/>
        <v>96.6</v>
      </c>
      <c r="H16" s="691"/>
      <c r="I16" s="692">
        <v>9.5</v>
      </c>
      <c r="J16" s="691">
        <v>2.4</v>
      </c>
      <c r="K16" s="691">
        <v>0.5</v>
      </c>
      <c r="L16" s="691">
        <v>2.9</v>
      </c>
      <c r="M16" s="693">
        <v>4.0999999999999996</v>
      </c>
      <c r="N16" s="694"/>
      <c r="O16" s="692">
        <v>15.6</v>
      </c>
      <c r="P16" s="694">
        <v>0.9</v>
      </c>
      <c r="Q16" s="694">
        <v>1.4</v>
      </c>
      <c r="R16" s="694">
        <v>1.8</v>
      </c>
      <c r="S16" s="693">
        <v>3.5</v>
      </c>
      <c r="T16" s="694"/>
      <c r="U16" s="691">
        <v>22.3</v>
      </c>
      <c r="V16" s="691">
        <v>2.5</v>
      </c>
      <c r="W16" s="691">
        <v>2.6</v>
      </c>
      <c r="X16" s="691">
        <v>1.7</v>
      </c>
      <c r="Y16" s="693">
        <v>4.4000000000000004</v>
      </c>
      <c r="Z16" s="694"/>
      <c r="AA16" s="694">
        <v>12</v>
      </c>
      <c r="AB16" s="694">
        <v>1.5</v>
      </c>
      <c r="AC16" s="694">
        <v>1</v>
      </c>
      <c r="AD16" s="694">
        <v>1.6</v>
      </c>
      <c r="AE16" s="693">
        <v>4.3</v>
      </c>
      <c r="AF16" s="695">
        <f t="shared" si="1"/>
        <v>96.499999999999986</v>
      </c>
      <c r="AG16" s="695">
        <f t="shared" si="2"/>
        <v>96.6</v>
      </c>
    </row>
    <row r="17" spans="1:33" x14ac:dyDescent="0.2">
      <c r="A17" s="690">
        <v>1997</v>
      </c>
      <c r="B17" s="691">
        <v>63.8</v>
      </c>
      <c r="C17" s="691">
        <v>9.9</v>
      </c>
      <c r="D17" s="691">
        <v>6.3</v>
      </c>
      <c r="E17" s="691">
        <v>5.6</v>
      </c>
      <c r="F17" s="691">
        <v>15.8</v>
      </c>
      <c r="G17" s="691">
        <f t="shared" si="0"/>
        <v>101.39999999999999</v>
      </c>
      <c r="H17" s="691"/>
      <c r="I17" s="692">
        <v>10.7</v>
      </c>
      <c r="J17" s="691">
        <v>3.1</v>
      </c>
      <c r="K17" s="691">
        <v>0.5</v>
      </c>
      <c r="L17" s="691">
        <v>1.7</v>
      </c>
      <c r="M17" s="693">
        <v>3.8</v>
      </c>
      <c r="N17" s="694"/>
      <c r="O17" s="692">
        <v>16.600000000000001</v>
      </c>
      <c r="P17" s="694">
        <v>1.8</v>
      </c>
      <c r="Q17" s="694">
        <v>1.1000000000000001</v>
      </c>
      <c r="R17" s="694">
        <v>1.7</v>
      </c>
      <c r="S17" s="693">
        <v>2.8</v>
      </c>
      <c r="T17" s="694"/>
      <c r="U17" s="691">
        <v>23.9</v>
      </c>
      <c r="V17" s="691">
        <v>2.7</v>
      </c>
      <c r="W17" s="691">
        <v>3</v>
      </c>
      <c r="X17" s="691">
        <v>1.4</v>
      </c>
      <c r="Y17" s="693">
        <v>4.8</v>
      </c>
      <c r="Z17" s="694"/>
      <c r="AA17" s="694">
        <v>12.6</v>
      </c>
      <c r="AB17" s="694">
        <v>2.2999999999999998</v>
      </c>
      <c r="AC17" s="694">
        <v>1.7</v>
      </c>
      <c r="AD17" s="694">
        <v>0.8</v>
      </c>
      <c r="AE17" s="693">
        <v>4.4000000000000004</v>
      </c>
      <c r="AF17" s="695">
        <f t="shared" si="1"/>
        <v>101.39999999999999</v>
      </c>
      <c r="AG17" s="695">
        <f t="shared" si="2"/>
        <v>101.39999999999999</v>
      </c>
    </row>
    <row r="18" spans="1:33" x14ac:dyDescent="0.2">
      <c r="A18" s="690">
        <v>2001</v>
      </c>
      <c r="B18" s="691">
        <v>63.1</v>
      </c>
      <c r="C18" s="691">
        <v>10.6</v>
      </c>
      <c r="D18" s="691">
        <v>6.8</v>
      </c>
      <c r="E18" s="691">
        <v>9.5</v>
      </c>
      <c r="F18" s="691">
        <v>17</v>
      </c>
      <c r="G18" s="691">
        <f t="shared" si="0"/>
        <v>107</v>
      </c>
      <c r="H18" s="691"/>
      <c r="I18" s="691">
        <v>9.1999999999999993</v>
      </c>
      <c r="J18" s="691">
        <v>2.8</v>
      </c>
      <c r="K18" s="691">
        <v>0.7</v>
      </c>
      <c r="L18" s="691">
        <v>3.1</v>
      </c>
      <c r="M18" s="696">
        <v>4.5</v>
      </c>
      <c r="N18" s="694"/>
      <c r="O18" s="691">
        <v>15.5</v>
      </c>
      <c r="P18" s="691">
        <v>2.8</v>
      </c>
      <c r="Q18" s="694">
        <v>1.2</v>
      </c>
      <c r="R18" s="694">
        <v>2.2000000000000002</v>
      </c>
      <c r="S18" s="694">
        <v>2.8</v>
      </c>
      <c r="T18" s="694"/>
      <c r="U18" s="691">
        <v>25.5</v>
      </c>
      <c r="V18" s="691">
        <v>3.1</v>
      </c>
      <c r="W18" s="691">
        <v>3.3</v>
      </c>
      <c r="X18" s="697">
        <v>2.6</v>
      </c>
      <c r="Y18" s="694">
        <v>4.5</v>
      </c>
      <c r="Z18" s="694"/>
      <c r="AA18" s="691">
        <v>13</v>
      </c>
      <c r="AB18" s="691">
        <v>1.8</v>
      </c>
      <c r="AC18" s="694">
        <v>1.7</v>
      </c>
      <c r="AD18" s="694">
        <v>1.6</v>
      </c>
      <c r="AE18" s="694">
        <v>5.3</v>
      </c>
      <c r="AF18" s="695">
        <f t="shared" si="1"/>
        <v>107.19999999999997</v>
      </c>
      <c r="AG18" s="695">
        <f t="shared" si="2"/>
        <v>107</v>
      </c>
    </row>
    <row r="19" spans="1:33" x14ac:dyDescent="0.2">
      <c r="A19" s="690"/>
      <c r="B19" s="691"/>
      <c r="C19" s="691"/>
      <c r="D19" s="691"/>
      <c r="E19" s="691"/>
      <c r="F19" s="691"/>
      <c r="G19" s="691"/>
      <c r="H19" s="691"/>
      <c r="I19" s="691"/>
      <c r="J19" s="691"/>
      <c r="K19" s="691"/>
      <c r="L19" s="691"/>
      <c r="M19" s="696"/>
      <c r="N19" s="694"/>
      <c r="O19" s="691"/>
      <c r="P19" s="691"/>
      <c r="Q19" s="694"/>
      <c r="R19" s="694"/>
      <c r="S19" s="694"/>
      <c r="T19" s="694"/>
      <c r="U19" s="691"/>
      <c r="V19" s="691"/>
      <c r="W19" s="691"/>
      <c r="X19" s="697"/>
      <c r="Y19" s="694"/>
      <c r="Z19" s="694"/>
      <c r="AA19" s="691"/>
      <c r="AB19" s="691"/>
      <c r="AC19" s="694"/>
      <c r="AD19" s="694"/>
      <c r="AE19" s="694"/>
      <c r="AF19" s="695"/>
      <c r="AG19" s="695"/>
    </row>
    <row r="20" spans="1:33" x14ac:dyDescent="0.2">
      <c r="B20" s="677">
        <f>B17/(B17+C17)</f>
        <v>0.86567164179104472</v>
      </c>
      <c r="I20" s="677">
        <f>I17/(I17+J17)</f>
        <v>0.77536231884057971</v>
      </c>
      <c r="O20" s="677">
        <f>O17/(O17+P17)</f>
        <v>0.90217391304347827</v>
      </c>
    </row>
    <row r="21" spans="1:33" x14ac:dyDescent="0.2">
      <c r="B21" s="676" t="s">
        <v>58</v>
      </c>
    </row>
    <row r="23" spans="1:33" x14ac:dyDescent="0.2">
      <c r="A23" s="676" t="s">
        <v>28</v>
      </c>
    </row>
    <row r="25" spans="1:33" ht="13.5" thickBot="1" x14ac:dyDescent="0.25">
      <c r="A25" s="679"/>
      <c r="B25" s="873" t="s">
        <v>50</v>
      </c>
      <c r="C25" s="873"/>
      <c r="D25" s="873"/>
      <c r="E25" s="873"/>
      <c r="F25" s="873"/>
      <c r="G25" s="680"/>
      <c r="H25" s="679"/>
      <c r="I25" s="874" t="s">
        <v>22</v>
      </c>
      <c r="J25" s="874"/>
      <c r="K25" s="874"/>
      <c r="L25" s="874"/>
      <c r="M25" s="874"/>
      <c r="N25" s="682"/>
      <c r="O25" s="875" t="s">
        <v>23</v>
      </c>
      <c r="P25" s="875"/>
      <c r="Q25" s="875"/>
      <c r="R25" s="875"/>
      <c r="S25" s="875"/>
      <c r="T25" s="698"/>
      <c r="U25" s="878" t="s">
        <v>24</v>
      </c>
      <c r="V25" s="876"/>
      <c r="W25" s="876"/>
      <c r="X25" s="876"/>
      <c r="Y25" s="879"/>
      <c r="Z25" s="684"/>
      <c r="AA25" s="880" t="s">
        <v>25</v>
      </c>
      <c r="AB25" s="877"/>
      <c r="AC25" s="877"/>
      <c r="AD25" s="877"/>
      <c r="AE25" s="881"/>
    </row>
    <row r="26" spans="1:33" x14ac:dyDescent="0.2">
      <c r="B26" s="685" t="s">
        <v>17</v>
      </c>
      <c r="C26" s="685" t="s">
        <v>18</v>
      </c>
      <c r="D26" s="685" t="s">
        <v>19</v>
      </c>
      <c r="E26" s="685" t="s">
        <v>20</v>
      </c>
      <c r="F26" s="685" t="s">
        <v>21</v>
      </c>
      <c r="G26" s="699"/>
      <c r="H26" s="699"/>
      <c r="I26" s="699" t="s">
        <v>17</v>
      </c>
      <c r="J26" s="699" t="s">
        <v>18</v>
      </c>
      <c r="K26" s="699" t="s">
        <v>19</v>
      </c>
      <c r="L26" s="699" t="s">
        <v>20</v>
      </c>
      <c r="M26" s="699" t="s">
        <v>21</v>
      </c>
      <c r="N26" s="699"/>
      <c r="O26" s="699" t="s">
        <v>17</v>
      </c>
      <c r="P26" s="699" t="s">
        <v>18</v>
      </c>
      <c r="Q26" s="699" t="s">
        <v>19</v>
      </c>
      <c r="R26" s="699" t="s">
        <v>20</v>
      </c>
      <c r="S26" s="699" t="s">
        <v>21</v>
      </c>
      <c r="T26" s="699"/>
      <c r="U26" s="699" t="s">
        <v>17</v>
      </c>
      <c r="V26" s="699" t="s">
        <v>18</v>
      </c>
      <c r="W26" s="699" t="s">
        <v>19</v>
      </c>
      <c r="X26" s="699" t="s">
        <v>20</v>
      </c>
      <c r="Y26" s="699" t="s">
        <v>21</v>
      </c>
      <c r="Z26" s="699"/>
      <c r="AA26" s="699" t="s">
        <v>17</v>
      </c>
      <c r="AB26" s="699" t="s">
        <v>18</v>
      </c>
      <c r="AC26" s="699" t="s">
        <v>19</v>
      </c>
      <c r="AD26" s="699" t="s">
        <v>20</v>
      </c>
      <c r="AE26" s="699" t="s">
        <v>21</v>
      </c>
    </row>
    <row r="27" spans="1:33" ht="14.25" x14ac:dyDescent="0.2">
      <c r="A27" s="690" t="s">
        <v>55</v>
      </c>
      <c r="B27" s="691">
        <f t="shared" ref="B27:F28" si="3">B8*B48*0.001</f>
        <v>103.35075471698113</v>
      </c>
      <c r="C27" s="691">
        <f t="shared" si="3"/>
        <v>5.702121212121213</v>
      </c>
      <c r="D27" s="691">
        <f t="shared" si="3"/>
        <v>3.9652173913043476</v>
      </c>
      <c r="E27" s="691">
        <f t="shared" si="3"/>
        <v>11.988888888888885</v>
      </c>
      <c r="F27" s="691">
        <f t="shared" si="3"/>
        <v>7.5729629629629631</v>
      </c>
      <c r="G27" s="691">
        <f t="shared" ref="G27:G37" si="4">SUM(B27:F27)</f>
        <v>132.57994517225853</v>
      </c>
      <c r="H27" s="691"/>
      <c r="I27" s="691">
        <f t="shared" ref="I27:AE28" si="5">I8*I48*0.001</f>
        <v>21.680113636363636</v>
      </c>
      <c r="J27" s="691">
        <f t="shared" si="5"/>
        <v>3.2099999999999995</v>
      </c>
      <c r="K27" s="691">
        <f t="shared" si="5"/>
        <v>0.36799999999999999</v>
      </c>
      <c r="L27" s="691">
        <f t="shared" si="5"/>
        <v>5.6000000000000023</v>
      </c>
      <c r="M27" s="691">
        <f t="shared" si="5"/>
        <v>2.4977142857142858</v>
      </c>
      <c r="N27" s="691"/>
      <c r="O27" s="691">
        <f t="shared" si="5"/>
        <v>35.497039473684211</v>
      </c>
      <c r="P27" s="691">
        <f t="shared" si="5"/>
        <v>0.82000000000000006</v>
      </c>
      <c r="Q27" s="691">
        <f t="shared" si="5"/>
        <v>0.75</v>
      </c>
      <c r="R27" s="691">
        <f t="shared" si="5"/>
        <v>3.3099999999999996</v>
      </c>
      <c r="S27" s="691">
        <f t="shared" si="5"/>
        <v>0.67428571428571438</v>
      </c>
      <c r="T27" s="691"/>
      <c r="U27" s="691">
        <f t="shared" si="5"/>
        <v>30.968586387434549</v>
      </c>
      <c r="V27" s="691">
        <f t="shared" si="5"/>
        <v>0.93333333333333346</v>
      </c>
      <c r="W27" s="691">
        <f t="shared" si="5"/>
        <v>2.2633333333333336</v>
      </c>
      <c r="X27" s="691">
        <f t="shared" si="5"/>
        <v>1.82</v>
      </c>
      <c r="Y27" s="691">
        <f t="shared" si="5"/>
        <v>1.8975000000000002</v>
      </c>
      <c r="Z27" s="691"/>
      <c r="AA27" s="691">
        <f t="shared" si="5"/>
        <v>15.71252525252525</v>
      </c>
      <c r="AB27" s="691">
        <f t="shared" si="5"/>
        <v>0.5955555555555555</v>
      </c>
      <c r="AC27" s="691">
        <f t="shared" si="5"/>
        <v>0.57909090909090899</v>
      </c>
      <c r="AD27" s="691">
        <f t="shared" si="5"/>
        <v>1.4499999999999997</v>
      </c>
      <c r="AE27" s="691">
        <f t="shared" si="5"/>
        <v>2.6086956521739135</v>
      </c>
    </row>
    <row r="28" spans="1:33" ht="14.25" x14ac:dyDescent="0.2">
      <c r="A28" s="690" t="s">
        <v>56</v>
      </c>
      <c r="B28" s="691">
        <f t="shared" si="3"/>
        <v>106.7602641509434</v>
      </c>
      <c r="C28" s="691">
        <f t="shared" si="3"/>
        <v>6.07</v>
      </c>
      <c r="D28" s="691">
        <f t="shared" si="3"/>
        <v>3.3869565217391302</v>
      </c>
      <c r="E28" s="691">
        <f t="shared" si="3"/>
        <v>10.245050505050504</v>
      </c>
      <c r="F28" s="691">
        <f t="shared" si="3"/>
        <v>8.7253703703703707</v>
      </c>
      <c r="G28" s="691">
        <f t="shared" si="4"/>
        <v>135.18764154810341</v>
      </c>
      <c r="H28" s="691"/>
      <c r="I28" s="691">
        <f t="shared" si="5"/>
        <v>21.954545454545453</v>
      </c>
      <c r="J28" s="691">
        <f t="shared" si="5"/>
        <v>2.2068749999999997</v>
      </c>
      <c r="K28" s="691">
        <f t="shared" si="5"/>
        <v>0.184</v>
      </c>
      <c r="L28" s="691">
        <f t="shared" si="5"/>
        <v>4.4545454545454559</v>
      </c>
      <c r="M28" s="691">
        <f t="shared" si="5"/>
        <v>3.5451428571428574</v>
      </c>
      <c r="N28" s="691"/>
      <c r="O28" s="691">
        <f t="shared" si="5"/>
        <v>35.726052631578952</v>
      </c>
      <c r="P28" s="691">
        <f t="shared" si="5"/>
        <v>0.95666666666666667</v>
      </c>
      <c r="Q28" s="691">
        <f t="shared" si="5"/>
        <v>0.58333333333333337</v>
      </c>
      <c r="R28" s="691">
        <f t="shared" si="5"/>
        <v>3.0817241379310345</v>
      </c>
      <c r="S28" s="691">
        <f t="shared" si="5"/>
        <v>0.84285714285714286</v>
      </c>
      <c r="T28" s="691"/>
      <c r="U28" s="691">
        <f t="shared" si="5"/>
        <v>32.984293193717271</v>
      </c>
      <c r="V28" s="691">
        <f t="shared" si="5"/>
        <v>1.6800000000000002</v>
      </c>
      <c r="W28" s="691">
        <f t="shared" si="5"/>
        <v>1.7783333333333335</v>
      </c>
      <c r="X28" s="691">
        <f t="shared" si="5"/>
        <v>1.456</v>
      </c>
      <c r="Y28" s="691">
        <f t="shared" si="5"/>
        <v>1.8150000000000004</v>
      </c>
      <c r="Z28" s="691"/>
      <c r="AA28" s="691">
        <f t="shared" si="5"/>
        <v>16.478989898989898</v>
      </c>
      <c r="AB28" s="691">
        <f t="shared" si="5"/>
        <v>0.74444444444444446</v>
      </c>
      <c r="AC28" s="691">
        <f t="shared" si="5"/>
        <v>0.74454545454545451</v>
      </c>
      <c r="AD28" s="691">
        <f t="shared" si="5"/>
        <v>1.3647058823529412</v>
      </c>
      <c r="AE28" s="691">
        <f t="shared" si="5"/>
        <v>2.6086956521739135</v>
      </c>
    </row>
    <row r="29" spans="1:33" x14ac:dyDescent="0.2">
      <c r="A29" s="690">
        <v>1980</v>
      </c>
      <c r="B29" s="691">
        <v>112.94</v>
      </c>
      <c r="C29" s="691">
        <v>6.07</v>
      </c>
      <c r="D29" s="691">
        <v>3.8</v>
      </c>
      <c r="E29" s="691">
        <v>10.79</v>
      </c>
      <c r="F29" s="691">
        <v>8.89</v>
      </c>
      <c r="G29" s="691">
        <f t="shared" si="4"/>
        <v>142.49</v>
      </c>
      <c r="H29" s="691"/>
      <c r="I29" s="691">
        <v>24.15</v>
      </c>
      <c r="J29" s="691">
        <v>3.21</v>
      </c>
      <c r="K29" s="691">
        <v>0.46</v>
      </c>
      <c r="L29" s="691">
        <v>4.2</v>
      </c>
      <c r="M29" s="691">
        <v>2.82</v>
      </c>
      <c r="N29" s="691"/>
      <c r="O29" s="691">
        <v>34.81</v>
      </c>
      <c r="P29" s="691">
        <v>0.41</v>
      </c>
      <c r="Q29" s="691">
        <v>0.5</v>
      </c>
      <c r="R29" s="691">
        <v>3.31</v>
      </c>
      <c r="S29" s="691">
        <v>1.77</v>
      </c>
      <c r="T29" s="691"/>
      <c r="U29" s="691">
        <v>35</v>
      </c>
      <c r="V29" s="691">
        <v>1.1200000000000001</v>
      </c>
      <c r="W29" s="691">
        <v>1.94</v>
      </c>
      <c r="X29" s="691">
        <v>1.82</v>
      </c>
      <c r="Y29" s="691">
        <v>2.31</v>
      </c>
      <c r="Z29" s="691"/>
      <c r="AA29" s="691">
        <v>18.97</v>
      </c>
      <c r="AB29" s="691">
        <v>1.34</v>
      </c>
      <c r="AC29" s="691">
        <v>0.91</v>
      </c>
      <c r="AD29" s="691">
        <v>1.45</v>
      </c>
      <c r="AE29" s="691">
        <v>2</v>
      </c>
    </row>
    <row r="30" spans="1:33" x14ac:dyDescent="0.2">
      <c r="A30" s="690">
        <v>1981</v>
      </c>
      <c r="B30" s="691">
        <v>114.21</v>
      </c>
      <c r="C30" s="691">
        <v>5.85</v>
      </c>
      <c r="D30" s="691">
        <v>3.7</v>
      </c>
      <c r="E30" s="691">
        <v>10.51</v>
      </c>
      <c r="F30" s="691">
        <v>9.94</v>
      </c>
      <c r="G30" s="691">
        <f t="shared" si="4"/>
        <v>144.20999999999998</v>
      </c>
      <c r="H30" s="691"/>
      <c r="I30" s="691">
        <v>24.54</v>
      </c>
      <c r="J30" s="691">
        <v>2.85</v>
      </c>
      <c r="K30" s="691">
        <v>0.41</v>
      </c>
      <c r="L30" s="691">
        <v>4.2699999999999996</v>
      </c>
      <c r="M30" s="691">
        <v>3.01</v>
      </c>
      <c r="N30" s="691"/>
      <c r="O30" s="691">
        <v>35.07</v>
      </c>
      <c r="P30" s="691">
        <v>0.57999999999999996</v>
      </c>
      <c r="Q30" s="691">
        <v>0.73</v>
      </c>
      <c r="R30" s="691">
        <v>3.16</v>
      </c>
      <c r="S30" s="691">
        <v>1.93</v>
      </c>
      <c r="T30" s="691"/>
      <c r="U30" s="691">
        <v>35.11</v>
      </c>
      <c r="V30" s="691">
        <v>1.1200000000000001</v>
      </c>
      <c r="W30" s="691">
        <v>1.74</v>
      </c>
      <c r="X30" s="691">
        <v>1.59</v>
      </c>
      <c r="Y30" s="691">
        <v>3.02</v>
      </c>
      <c r="Z30" s="691"/>
      <c r="AA30" s="691">
        <v>19.489999999999998</v>
      </c>
      <c r="AB30" s="691">
        <v>1.29</v>
      </c>
      <c r="AC30" s="691">
        <v>0.81</v>
      </c>
      <c r="AD30" s="691">
        <v>1.48</v>
      </c>
      <c r="AE30" s="691">
        <v>1.99</v>
      </c>
    </row>
    <row r="31" spans="1:33" x14ac:dyDescent="0.2">
      <c r="A31" s="690">
        <v>1982</v>
      </c>
      <c r="B31" s="691">
        <v>110.84</v>
      </c>
      <c r="C31" s="691">
        <v>6.92</v>
      </c>
      <c r="D31" s="691">
        <v>3.22</v>
      </c>
      <c r="E31" s="691">
        <v>11.54</v>
      </c>
      <c r="F31" s="691">
        <v>9.73</v>
      </c>
      <c r="G31" s="691">
        <f t="shared" si="4"/>
        <v>142.25</v>
      </c>
      <c r="H31" s="691"/>
      <c r="I31" s="691">
        <v>23.22</v>
      </c>
      <c r="J31" s="691">
        <v>3.77</v>
      </c>
      <c r="K31" s="691">
        <v>0.28999999999999998</v>
      </c>
      <c r="L31" s="691">
        <v>4.5199999999999996</v>
      </c>
      <c r="M31" s="691">
        <v>2.5499999999999998</v>
      </c>
      <c r="N31" s="691"/>
      <c r="O31" s="691">
        <v>32.630000000000003</v>
      </c>
      <c r="P31" s="691">
        <v>1.07</v>
      </c>
      <c r="Q31" s="691">
        <v>0.61</v>
      </c>
      <c r="R31" s="691">
        <v>3.26</v>
      </c>
      <c r="S31" s="691">
        <v>2.36</v>
      </c>
      <c r="T31" s="691"/>
      <c r="U31" s="691">
        <v>37.11</v>
      </c>
      <c r="V31" s="691">
        <v>0.69</v>
      </c>
      <c r="W31" s="691">
        <v>1.45</v>
      </c>
      <c r="X31" s="691">
        <v>2.21</v>
      </c>
      <c r="Y31" s="691">
        <v>2.23</v>
      </c>
      <c r="Z31" s="691"/>
      <c r="AA31" s="691">
        <v>17.89</v>
      </c>
      <c r="AB31" s="691">
        <v>1.38</v>
      </c>
      <c r="AC31" s="691">
        <v>0.88</v>
      </c>
      <c r="AD31" s="691">
        <v>1.56</v>
      </c>
      <c r="AE31" s="691">
        <v>2.59</v>
      </c>
    </row>
    <row r="32" spans="1:33" x14ac:dyDescent="0.2">
      <c r="A32" s="690">
        <v>1984</v>
      </c>
      <c r="B32" s="691">
        <v>109.69</v>
      </c>
      <c r="C32" s="691">
        <v>7.67</v>
      </c>
      <c r="D32" s="691">
        <v>4.3</v>
      </c>
      <c r="E32" s="691">
        <v>11.61</v>
      </c>
      <c r="F32" s="691">
        <v>11.09</v>
      </c>
      <c r="G32" s="691">
        <f t="shared" si="4"/>
        <v>144.35999999999999</v>
      </c>
      <c r="H32" s="691"/>
      <c r="I32" s="691">
        <v>24.08</v>
      </c>
      <c r="J32" s="691">
        <v>3.57</v>
      </c>
      <c r="K32" s="691">
        <v>0.55000000000000004</v>
      </c>
      <c r="L32" s="691">
        <v>4.1900000000000004</v>
      </c>
      <c r="M32" s="691">
        <v>2.63</v>
      </c>
      <c r="N32" s="691"/>
      <c r="O32" s="691">
        <v>30.27</v>
      </c>
      <c r="P32" s="691">
        <v>1.78</v>
      </c>
      <c r="Q32" s="691">
        <v>0.99</v>
      </c>
      <c r="R32" s="691">
        <v>3.65</v>
      </c>
      <c r="S32" s="691">
        <v>2.4500000000000002</v>
      </c>
      <c r="T32" s="691"/>
      <c r="U32" s="691">
        <v>36.64</v>
      </c>
      <c r="V32" s="691">
        <v>1.81</v>
      </c>
      <c r="W32" s="691">
        <v>1.81</v>
      </c>
      <c r="X32" s="691">
        <v>1.53</v>
      </c>
      <c r="Y32" s="691">
        <v>2.73</v>
      </c>
      <c r="Z32" s="691"/>
      <c r="AA32" s="691">
        <v>18.690000000000001</v>
      </c>
      <c r="AB32" s="691">
        <v>0.52</v>
      </c>
      <c r="AC32" s="691">
        <v>0.95</v>
      </c>
      <c r="AD32" s="691">
        <v>2.2400000000000002</v>
      </c>
      <c r="AE32" s="691">
        <v>3.28</v>
      </c>
    </row>
    <row r="33" spans="1:32" x14ac:dyDescent="0.2">
      <c r="A33" s="690">
        <v>1987</v>
      </c>
      <c r="B33" s="691">
        <v>118.69</v>
      </c>
      <c r="C33" s="691">
        <v>10.18</v>
      </c>
      <c r="D33" s="691">
        <v>4.41</v>
      </c>
      <c r="E33" s="691">
        <v>11.62</v>
      </c>
      <c r="F33" s="691">
        <v>11.92</v>
      </c>
      <c r="G33" s="691">
        <f t="shared" si="4"/>
        <v>156.82</v>
      </c>
      <c r="H33" s="691"/>
      <c r="I33" s="691">
        <v>25.12</v>
      </c>
      <c r="J33" s="691">
        <v>3.83</v>
      </c>
      <c r="K33" s="691">
        <v>0.52</v>
      </c>
      <c r="L33" s="691">
        <v>4.25</v>
      </c>
      <c r="M33" s="691">
        <v>3.1</v>
      </c>
      <c r="N33" s="691"/>
      <c r="O33" s="691">
        <v>35.450000000000003</v>
      </c>
      <c r="P33" s="691">
        <v>2.5099999999999998</v>
      </c>
      <c r="Q33" s="691">
        <v>1.02</v>
      </c>
      <c r="R33" s="691">
        <v>3.16</v>
      </c>
      <c r="S33" s="691">
        <v>2.13</v>
      </c>
      <c r="T33" s="691"/>
      <c r="U33" s="691">
        <v>37.47</v>
      </c>
      <c r="V33" s="691">
        <v>2.37</v>
      </c>
      <c r="W33" s="691">
        <v>1.83</v>
      </c>
      <c r="X33" s="691">
        <v>2.1</v>
      </c>
      <c r="Y33" s="691">
        <v>3.37</v>
      </c>
      <c r="Z33" s="691"/>
      <c r="AA33" s="691">
        <v>20.65</v>
      </c>
      <c r="AB33" s="691">
        <v>1.47</v>
      </c>
      <c r="AC33" s="691">
        <v>1.04</v>
      </c>
      <c r="AD33" s="691">
        <v>2.12</v>
      </c>
      <c r="AE33" s="691">
        <v>3.32</v>
      </c>
    </row>
    <row r="34" spans="1:32" x14ac:dyDescent="0.2">
      <c r="A34" s="690">
        <v>1990</v>
      </c>
      <c r="B34" s="691">
        <v>130.86000000000001</v>
      </c>
      <c r="C34" s="691">
        <v>10.01</v>
      </c>
      <c r="D34" s="691">
        <v>4.9000000000000004</v>
      </c>
      <c r="E34" s="691">
        <v>11.78</v>
      </c>
      <c r="F34" s="691">
        <v>11.68</v>
      </c>
      <c r="G34" s="691">
        <f t="shared" si="4"/>
        <v>169.23000000000002</v>
      </c>
      <c r="H34" s="691"/>
      <c r="I34" s="691">
        <v>28.03</v>
      </c>
      <c r="J34" s="691">
        <v>4.3</v>
      </c>
      <c r="K34" s="691">
        <v>0.49</v>
      </c>
      <c r="L34" s="691">
        <v>4.45</v>
      </c>
      <c r="M34" s="691">
        <v>3.09</v>
      </c>
      <c r="N34" s="691"/>
      <c r="O34" s="691">
        <v>38.369999999999997</v>
      </c>
      <c r="P34" s="691">
        <v>1.29</v>
      </c>
      <c r="Q34" s="691">
        <v>1.54</v>
      </c>
      <c r="R34" s="691">
        <v>3.32</v>
      </c>
      <c r="S34" s="691">
        <v>2.41</v>
      </c>
      <c r="T34" s="691"/>
      <c r="U34" s="691">
        <v>42.48</v>
      </c>
      <c r="V34" s="691">
        <v>2.59</v>
      </c>
      <c r="W34" s="691">
        <v>1.68</v>
      </c>
      <c r="X34" s="691">
        <v>2.34</v>
      </c>
      <c r="Y34" s="691">
        <v>3.35</v>
      </c>
      <c r="Z34" s="691"/>
      <c r="AA34" s="691">
        <v>21.97</v>
      </c>
      <c r="AB34" s="691">
        <v>1.83</v>
      </c>
      <c r="AC34" s="691">
        <v>1.19</v>
      </c>
      <c r="AD34" s="691">
        <v>1.67</v>
      </c>
      <c r="AE34" s="691">
        <v>2.84</v>
      </c>
    </row>
    <row r="35" spans="1:32" x14ac:dyDescent="0.2">
      <c r="A35" s="690">
        <v>1993</v>
      </c>
      <c r="B35" s="691">
        <v>139.06</v>
      </c>
      <c r="C35" s="691">
        <v>13.14</v>
      </c>
      <c r="D35" s="691">
        <v>5.44</v>
      </c>
      <c r="E35" s="691">
        <v>9.61</v>
      </c>
      <c r="F35" s="691">
        <v>13.97</v>
      </c>
      <c r="G35" s="691">
        <f t="shared" si="4"/>
        <v>181.22</v>
      </c>
      <c r="H35" s="691"/>
      <c r="I35" s="691">
        <v>27.52</v>
      </c>
      <c r="J35" s="691">
        <v>4.3600000000000003</v>
      </c>
      <c r="K35" s="691">
        <v>0.5</v>
      </c>
      <c r="L35" s="691">
        <v>4.29</v>
      </c>
      <c r="M35" s="691">
        <v>3.38</v>
      </c>
      <c r="N35" s="691"/>
      <c r="O35" s="691">
        <v>41.87</v>
      </c>
      <c r="P35" s="691">
        <v>2.02</v>
      </c>
      <c r="Q35" s="691">
        <v>1.39</v>
      </c>
      <c r="R35" s="691">
        <v>2.2599999999999998</v>
      </c>
      <c r="S35" s="691">
        <v>3.03</v>
      </c>
      <c r="T35" s="691"/>
      <c r="U35" s="691">
        <v>44.87</v>
      </c>
      <c r="V35" s="691">
        <v>4.37</v>
      </c>
      <c r="W35" s="691">
        <v>2.5499999999999998</v>
      </c>
      <c r="X35" s="691">
        <v>1.56</v>
      </c>
      <c r="Y35" s="691">
        <v>3.79</v>
      </c>
      <c r="Z35" s="691"/>
      <c r="AA35" s="691">
        <v>24.81</v>
      </c>
      <c r="AB35" s="691">
        <v>2.39</v>
      </c>
      <c r="AC35" s="691">
        <v>0.99</v>
      </c>
      <c r="AD35" s="691">
        <v>1.49</v>
      </c>
      <c r="AE35" s="691">
        <v>3.78</v>
      </c>
    </row>
    <row r="36" spans="1:32" ht="14.25" x14ac:dyDescent="0.2">
      <c r="A36" s="690" t="s">
        <v>54</v>
      </c>
      <c r="B36" s="691">
        <f>B17*B57*0.001</f>
        <v>155.99338329182703</v>
      </c>
      <c r="C36" s="691">
        <f>C17*C57*0.001</f>
        <v>20.649905660377357</v>
      </c>
      <c r="D36" s="691">
        <f>D17*D57*0.001</f>
        <v>6.4091911764705882</v>
      </c>
      <c r="E36" s="691">
        <f>E17*E57*0.001</f>
        <v>7.2599210526315776</v>
      </c>
      <c r="F36" s="691">
        <f>F17*F57*0.001</f>
        <v>13.508942628903414</v>
      </c>
      <c r="G36" s="691">
        <f t="shared" si="4"/>
        <v>203.82134381020995</v>
      </c>
      <c r="H36" s="691"/>
      <c r="I36" s="691">
        <f>I17*I57*0.001</f>
        <v>31.984246567505718</v>
      </c>
      <c r="J36" s="691">
        <f>J17*J57*0.001</f>
        <v>6.5247619047619052</v>
      </c>
      <c r="K36" s="691">
        <f>K17*K57*0.001</f>
        <v>0.49285714285714288</v>
      </c>
      <c r="L36" s="691">
        <f>L17*L57*0.001</f>
        <v>2.8285428253615135</v>
      </c>
      <c r="M36" s="691">
        <f>M17*M57*0.001</f>
        <v>3.1834525745257456</v>
      </c>
      <c r="N36" s="691"/>
      <c r="O36" s="691">
        <f>O17*O57*0.001</f>
        <v>45.324212985938793</v>
      </c>
      <c r="P36" s="691">
        <f>P17*P57*0.001</f>
        <v>4.6782142857142857</v>
      </c>
      <c r="Q36" s="691">
        <f>Q17*Q57*0.001</f>
        <v>1.1189880952380955</v>
      </c>
      <c r="R36" s="691">
        <f>R17*R57*0.001</f>
        <v>2.3306313131313128</v>
      </c>
      <c r="S36" s="691">
        <f>S17*S57*0.001</f>
        <v>2.3919999999999995</v>
      </c>
      <c r="T36" s="691"/>
      <c r="U36" s="691">
        <f>U17*U57*0.001</f>
        <v>52.106097863360588</v>
      </c>
      <c r="V36" s="691">
        <f>V17*V57*0.001</f>
        <v>5.2165741935483867</v>
      </c>
      <c r="W36" s="691">
        <f>W17*W57*0.001</f>
        <v>3.0393356643356646</v>
      </c>
      <c r="X36" s="691">
        <v>1.34</v>
      </c>
      <c r="Y36" s="691">
        <f>Y17*Y57*0.001</f>
        <v>4.205939393939393</v>
      </c>
      <c r="Z36" s="691"/>
      <c r="AA36" s="691">
        <f>AA17*AA57*0.001</f>
        <v>27.476480769230768</v>
      </c>
      <c r="AB36" s="691">
        <f>AB17*AB57*0.001</f>
        <v>4.1387222222222215</v>
      </c>
      <c r="AC36" s="691">
        <f>AC17*AC57*0.001</f>
        <v>1.7665000000000002</v>
      </c>
      <c r="AD36" s="691">
        <f>AD17*AD57*0.001</f>
        <v>0.745</v>
      </c>
      <c r="AE36" s="691">
        <f>AE17*AE57*0.001</f>
        <v>3.6815006581834142</v>
      </c>
    </row>
    <row r="37" spans="1:32" x14ac:dyDescent="0.2">
      <c r="A37" s="690">
        <v>2001</v>
      </c>
      <c r="B37" s="691">
        <v>161.09</v>
      </c>
      <c r="C37" s="691">
        <v>25.14</v>
      </c>
      <c r="D37" s="691">
        <v>7.23</v>
      </c>
      <c r="E37" s="691">
        <v>13.22</v>
      </c>
      <c r="F37" s="691">
        <v>14.41</v>
      </c>
      <c r="G37" s="691">
        <f t="shared" si="4"/>
        <v>221.09</v>
      </c>
      <c r="H37" s="691"/>
      <c r="I37" s="691">
        <v>28.35</v>
      </c>
      <c r="J37" s="691">
        <v>6.7</v>
      </c>
      <c r="K37" s="691">
        <v>0.68</v>
      </c>
      <c r="L37" s="691">
        <v>5.73</v>
      </c>
      <c r="M37" s="691">
        <v>3.83</v>
      </c>
      <c r="N37" s="691"/>
      <c r="O37" s="691">
        <v>43.04</v>
      </c>
      <c r="P37" s="691">
        <v>8.27</v>
      </c>
      <c r="Q37" s="691">
        <v>1.25</v>
      </c>
      <c r="R37" s="691">
        <v>3.27</v>
      </c>
      <c r="S37" s="691">
        <v>2.36</v>
      </c>
      <c r="T37" s="691"/>
      <c r="U37" s="691">
        <v>59.88</v>
      </c>
      <c r="V37" s="691">
        <v>6.56</v>
      </c>
      <c r="W37" s="691">
        <v>3.45</v>
      </c>
      <c r="X37" s="691">
        <v>2.74</v>
      </c>
      <c r="Y37" s="691">
        <v>4.01</v>
      </c>
      <c r="Z37" s="691"/>
      <c r="AA37" s="691">
        <v>29.82</v>
      </c>
      <c r="AB37" s="691">
        <v>3.61</v>
      </c>
      <c r="AC37" s="691">
        <v>1.85</v>
      </c>
      <c r="AD37" s="691">
        <v>1.49</v>
      </c>
      <c r="AE37" s="691">
        <v>4.21</v>
      </c>
    </row>
    <row r="38" spans="1:32" x14ac:dyDescent="0.2">
      <c r="A38" s="690">
        <v>2005</v>
      </c>
      <c r="B38" s="691"/>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row>
    <row r="39" spans="1:32" x14ac:dyDescent="0.2">
      <c r="A39" s="690"/>
      <c r="B39" s="691"/>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1"/>
    </row>
    <row r="40" spans="1:32" x14ac:dyDescent="0.2">
      <c r="B40" s="677" t="s">
        <v>52</v>
      </c>
    </row>
    <row r="41" spans="1:32" x14ac:dyDescent="0.2">
      <c r="B41" s="677" t="s">
        <v>53</v>
      </c>
    </row>
    <row r="42" spans="1:32" x14ac:dyDescent="0.2">
      <c r="B42" s="677" t="s">
        <v>57</v>
      </c>
    </row>
    <row r="44" spans="1:32" x14ac:dyDescent="0.2">
      <c r="A44" s="676" t="s">
        <v>26</v>
      </c>
      <c r="B44" s="700"/>
    </row>
    <row r="45" spans="1:32" x14ac:dyDescent="0.2">
      <c r="B45" s="700"/>
      <c r="C45" s="700"/>
      <c r="D45" s="700"/>
    </row>
    <row r="46" spans="1:32" ht="13.5" thickBot="1" x14ac:dyDescent="0.25">
      <c r="B46" s="873" t="s">
        <v>50</v>
      </c>
      <c r="C46" s="873"/>
      <c r="D46" s="873"/>
      <c r="E46" s="873"/>
      <c r="F46" s="873"/>
      <c r="G46" s="680"/>
      <c r="H46" s="701"/>
      <c r="I46" s="874" t="s">
        <v>22</v>
      </c>
      <c r="J46" s="874"/>
      <c r="K46" s="874"/>
      <c r="L46" s="874"/>
      <c r="M46" s="874"/>
      <c r="N46" s="702"/>
      <c r="O46" s="703" t="s">
        <v>23</v>
      </c>
      <c r="P46" s="698"/>
      <c r="Q46" s="698"/>
      <c r="R46" s="698"/>
      <c r="S46" s="698"/>
      <c r="T46" s="698"/>
      <c r="U46" s="876" t="s">
        <v>24</v>
      </c>
      <c r="V46" s="876"/>
      <c r="W46" s="876"/>
      <c r="X46" s="876"/>
      <c r="Y46" s="876"/>
      <c r="Z46" s="684"/>
      <c r="AA46" s="877" t="s">
        <v>25</v>
      </c>
      <c r="AB46" s="877"/>
      <c r="AC46" s="877"/>
      <c r="AD46" s="877"/>
      <c r="AE46" s="877"/>
      <c r="AF46" s="704"/>
    </row>
    <row r="47" spans="1:32" x14ac:dyDescent="0.2">
      <c r="A47" s="705"/>
      <c r="B47" s="685" t="s">
        <v>17</v>
      </c>
      <c r="C47" s="685" t="s">
        <v>18</v>
      </c>
      <c r="D47" s="685" t="s">
        <v>19</v>
      </c>
      <c r="E47" s="685" t="s">
        <v>20</v>
      </c>
      <c r="F47" s="685" t="s">
        <v>21</v>
      </c>
      <c r="G47" s="685"/>
      <c r="H47" s="685"/>
      <c r="I47" s="685" t="s">
        <v>17</v>
      </c>
      <c r="J47" s="685" t="s">
        <v>18</v>
      </c>
      <c r="K47" s="685" t="s">
        <v>19</v>
      </c>
      <c r="L47" s="685" t="s">
        <v>20</v>
      </c>
      <c r="M47" s="685" t="s">
        <v>21</v>
      </c>
      <c r="N47" s="685"/>
      <c r="O47" s="685" t="s">
        <v>17</v>
      </c>
      <c r="P47" s="685" t="s">
        <v>18</v>
      </c>
      <c r="Q47" s="685" t="s">
        <v>19</v>
      </c>
      <c r="R47" s="685" t="s">
        <v>20</v>
      </c>
      <c r="S47" s="685" t="s">
        <v>21</v>
      </c>
      <c r="T47" s="685" t="s">
        <v>32</v>
      </c>
      <c r="U47" s="685" t="s">
        <v>17</v>
      </c>
      <c r="V47" s="685" t="s">
        <v>18</v>
      </c>
      <c r="W47" s="685" t="s">
        <v>19</v>
      </c>
      <c r="X47" s="685" t="s">
        <v>20</v>
      </c>
      <c r="Y47" s="685" t="s">
        <v>21</v>
      </c>
      <c r="Z47" s="685" t="s">
        <v>32</v>
      </c>
      <c r="AA47" s="685" t="s">
        <v>17</v>
      </c>
      <c r="AB47" s="685" t="s">
        <v>18</v>
      </c>
      <c r="AC47" s="685" t="s">
        <v>19</v>
      </c>
      <c r="AD47" s="685" t="s">
        <v>20</v>
      </c>
      <c r="AE47" s="685" t="s">
        <v>21</v>
      </c>
      <c r="AF47" s="689" t="s">
        <v>32</v>
      </c>
    </row>
    <row r="48" spans="1:32" x14ac:dyDescent="0.2">
      <c r="A48" s="690">
        <v>1978</v>
      </c>
      <c r="B48" s="691">
        <f>B50</f>
        <v>2130.9433962264152</v>
      </c>
      <c r="C48" s="691">
        <f>C50</f>
        <v>1839.3939393939395</v>
      </c>
      <c r="D48" s="691">
        <f>D50</f>
        <v>826.08695652173913</v>
      </c>
      <c r="E48" s="691">
        <f>E50</f>
        <v>1089.8989898989896</v>
      </c>
      <c r="F48" s="691">
        <f>F50</f>
        <v>823.14814814814815</v>
      </c>
      <c r="G48" s="691">
        <f t="shared" ref="G48:G59" si="6">G27/G8*1000</f>
        <v>1730.8086837109468</v>
      </c>
      <c r="H48" s="691"/>
      <c r="I48" s="691">
        <f t="shared" ref="I48:AE48" si="7">I50</f>
        <v>2744.3181818181815</v>
      </c>
      <c r="J48" s="691">
        <f t="shared" si="7"/>
        <v>2006.2499999999995</v>
      </c>
      <c r="K48" s="691">
        <f t="shared" si="7"/>
        <v>920</v>
      </c>
      <c r="L48" s="691">
        <f t="shared" si="7"/>
        <v>1272.727272727273</v>
      </c>
      <c r="M48" s="691">
        <f t="shared" si="7"/>
        <v>805.71428571428567</v>
      </c>
      <c r="N48" s="691"/>
      <c r="O48" s="691">
        <f t="shared" si="7"/>
        <v>2290.1315789473688</v>
      </c>
      <c r="P48" s="691">
        <f t="shared" si="7"/>
        <v>1366.6666666666667</v>
      </c>
      <c r="Q48" s="691">
        <f t="shared" si="7"/>
        <v>833.33333333333337</v>
      </c>
      <c r="R48" s="691">
        <f t="shared" si="7"/>
        <v>1141.3793103448274</v>
      </c>
      <c r="S48" s="691">
        <f t="shared" si="7"/>
        <v>842.85714285714289</v>
      </c>
      <c r="T48" s="691"/>
      <c r="U48" s="691">
        <f t="shared" si="7"/>
        <v>1832.4607329842929</v>
      </c>
      <c r="V48" s="691">
        <f t="shared" si="7"/>
        <v>1866.666666666667</v>
      </c>
      <c r="W48" s="691">
        <f t="shared" si="7"/>
        <v>808.33333333333337</v>
      </c>
      <c r="X48" s="691">
        <f t="shared" si="7"/>
        <v>910</v>
      </c>
      <c r="Y48" s="691">
        <f t="shared" si="7"/>
        <v>825.00000000000011</v>
      </c>
      <c r="Z48" s="691"/>
      <c r="AA48" s="691">
        <f t="shared" si="7"/>
        <v>1916.1616161616159</v>
      </c>
      <c r="AB48" s="691">
        <f t="shared" si="7"/>
        <v>1488.8888888888889</v>
      </c>
      <c r="AC48" s="691">
        <f t="shared" si="7"/>
        <v>827.27272727272725</v>
      </c>
      <c r="AD48" s="691">
        <f t="shared" si="7"/>
        <v>852.94117647058818</v>
      </c>
      <c r="AE48" s="691">
        <f t="shared" si="7"/>
        <v>869.56521739130449</v>
      </c>
      <c r="AF48" s="691"/>
    </row>
    <row r="49" spans="1:35" x14ac:dyDescent="0.2">
      <c r="A49" s="690">
        <v>1979</v>
      </c>
      <c r="B49" s="691">
        <f>B50</f>
        <v>2130.9433962264152</v>
      </c>
      <c r="C49" s="691">
        <f>C50</f>
        <v>1839.3939393939395</v>
      </c>
      <c r="D49" s="691">
        <f>D50</f>
        <v>826.08695652173913</v>
      </c>
      <c r="E49" s="691">
        <f>E50</f>
        <v>1089.8989898989896</v>
      </c>
      <c r="F49" s="691">
        <f>F50</f>
        <v>823.14814814814815</v>
      </c>
      <c r="G49" s="691">
        <f t="shared" si="6"/>
        <v>1744.3566651368183</v>
      </c>
      <c r="H49" s="691"/>
      <c r="I49" s="691">
        <f t="shared" ref="I49:AE49" si="8">I50</f>
        <v>2744.3181818181815</v>
      </c>
      <c r="J49" s="691">
        <f t="shared" si="8"/>
        <v>2006.2499999999995</v>
      </c>
      <c r="K49" s="691">
        <f t="shared" si="8"/>
        <v>920</v>
      </c>
      <c r="L49" s="691">
        <f t="shared" si="8"/>
        <v>1272.727272727273</v>
      </c>
      <c r="M49" s="691">
        <f t="shared" si="8"/>
        <v>805.71428571428567</v>
      </c>
      <c r="N49" s="691"/>
      <c r="O49" s="691">
        <f t="shared" si="8"/>
        <v>2290.1315789473688</v>
      </c>
      <c r="P49" s="691">
        <f t="shared" si="8"/>
        <v>1366.6666666666667</v>
      </c>
      <c r="Q49" s="691">
        <f t="shared" si="8"/>
        <v>833.33333333333337</v>
      </c>
      <c r="R49" s="691">
        <f t="shared" si="8"/>
        <v>1141.3793103448274</v>
      </c>
      <c r="S49" s="691">
        <f t="shared" si="8"/>
        <v>842.85714285714289</v>
      </c>
      <c r="T49" s="691"/>
      <c r="U49" s="691">
        <f t="shared" si="8"/>
        <v>1832.4607329842929</v>
      </c>
      <c r="V49" s="691">
        <f t="shared" si="8"/>
        <v>1866.666666666667</v>
      </c>
      <c r="W49" s="691">
        <f t="shared" si="8"/>
        <v>808.33333333333337</v>
      </c>
      <c r="X49" s="691">
        <f t="shared" si="8"/>
        <v>910</v>
      </c>
      <c r="Y49" s="691">
        <f t="shared" si="8"/>
        <v>825.00000000000011</v>
      </c>
      <c r="Z49" s="691"/>
      <c r="AA49" s="691">
        <f t="shared" si="8"/>
        <v>1916.1616161616159</v>
      </c>
      <c r="AB49" s="691">
        <f t="shared" si="8"/>
        <v>1488.8888888888889</v>
      </c>
      <c r="AC49" s="691">
        <f t="shared" si="8"/>
        <v>827.27272727272725</v>
      </c>
      <c r="AD49" s="691">
        <f t="shared" si="8"/>
        <v>852.94117647058818</v>
      </c>
      <c r="AE49" s="691">
        <f t="shared" si="8"/>
        <v>869.56521739130449</v>
      </c>
      <c r="AF49" s="691"/>
    </row>
    <row r="50" spans="1:35" x14ac:dyDescent="0.2">
      <c r="A50" s="690">
        <v>1980</v>
      </c>
      <c r="B50" s="691">
        <f t="shared" ref="B50:F56" si="9">(B29/B10)*1000</f>
        <v>2130.9433962264152</v>
      </c>
      <c r="C50" s="691">
        <f t="shared" si="9"/>
        <v>1839.3939393939395</v>
      </c>
      <c r="D50" s="691">
        <f t="shared" si="9"/>
        <v>826.08695652173913</v>
      </c>
      <c r="E50" s="691">
        <f t="shared" si="9"/>
        <v>1089.8989898989896</v>
      </c>
      <c r="F50" s="691">
        <f t="shared" si="9"/>
        <v>823.14814814814815</v>
      </c>
      <c r="G50" s="691">
        <f t="shared" si="6"/>
        <v>1746.2009803921569</v>
      </c>
      <c r="H50" s="691"/>
      <c r="I50" s="691">
        <f t="shared" ref="I50:AE56" si="10">(I29/I10)*1000</f>
        <v>2744.3181818181815</v>
      </c>
      <c r="J50" s="691">
        <f t="shared" si="10"/>
        <v>2006.2499999999995</v>
      </c>
      <c r="K50" s="691">
        <f t="shared" si="10"/>
        <v>920</v>
      </c>
      <c r="L50" s="691">
        <f t="shared" si="10"/>
        <v>1272.727272727273</v>
      </c>
      <c r="M50" s="691">
        <f t="shared" si="10"/>
        <v>805.71428571428567</v>
      </c>
      <c r="N50" s="691"/>
      <c r="O50" s="691">
        <f t="shared" si="10"/>
        <v>2290.1315789473688</v>
      </c>
      <c r="P50" s="691">
        <f t="shared" si="10"/>
        <v>1366.6666666666667</v>
      </c>
      <c r="Q50" s="691">
        <f t="shared" si="10"/>
        <v>833.33333333333337</v>
      </c>
      <c r="R50" s="691">
        <f t="shared" si="10"/>
        <v>1141.3793103448274</v>
      </c>
      <c r="S50" s="691">
        <f t="shared" si="10"/>
        <v>842.85714285714289</v>
      </c>
      <c r="T50" s="691"/>
      <c r="U50" s="691">
        <f t="shared" si="10"/>
        <v>1832.4607329842929</v>
      </c>
      <c r="V50" s="691">
        <f t="shared" si="10"/>
        <v>1866.666666666667</v>
      </c>
      <c r="W50" s="691">
        <f t="shared" si="10"/>
        <v>808.33333333333337</v>
      </c>
      <c r="X50" s="691">
        <f t="shared" si="10"/>
        <v>910</v>
      </c>
      <c r="Y50" s="691">
        <f t="shared" si="10"/>
        <v>825.00000000000011</v>
      </c>
      <c r="Z50" s="691"/>
      <c r="AA50" s="691">
        <f t="shared" si="10"/>
        <v>1916.1616161616159</v>
      </c>
      <c r="AB50" s="691">
        <f t="shared" si="10"/>
        <v>1488.8888888888889</v>
      </c>
      <c r="AC50" s="691">
        <f t="shared" si="10"/>
        <v>827.27272727272725</v>
      </c>
      <c r="AD50" s="691">
        <f t="shared" si="10"/>
        <v>852.94117647058818</v>
      </c>
      <c r="AE50" s="691">
        <f t="shared" si="10"/>
        <v>869.56521739130449</v>
      </c>
      <c r="AF50" s="691"/>
    </row>
    <row r="51" spans="1:35" x14ac:dyDescent="0.2">
      <c r="A51" s="690">
        <v>1981</v>
      </c>
      <c r="B51" s="691">
        <f t="shared" si="9"/>
        <v>2091.7582417582416</v>
      </c>
      <c r="C51" s="691">
        <f t="shared" si="9"/>
        <v>1950</v>
      </c>
      <c r="D51" s="691">
        <f t="shared" si="9"/>
        <v>880.95238095238096</v>
      </c>
      <c r="E51" s="691">
        <f t="shared" si="9"/>
        <v>1130.1075268817203</v>
      </c>
      <c r="F51" s="691">
        <f t="shared" si="9"/>
        <v>828.33333333333326</v>
      </c>
      <c r="G51" s="691">
        <f t="shared" si="6"/>
        <v>1735.3790613718406</v>
      </c>
      <c r="H51" s="691"/>
      <c r="I51" s="691">
        <f t="shared" si="10"/>
        <v>2788.6363636363631</v>
      </c>
      <c r="J51" s="691">
        <f t="shared" si="10"/>
        <v>2192.3076923076924</v>
      </c>
      <c r="K51" s="691">
        <f t="shared" si="10"/>
        <v>1025</v>
      </c>
      <c r="L51" s="691">
        <f t="shared" si="10"/>
        <v>1186.1111111111109</v>
      </c>
      <c r="M51" s="691">
        <f t="shared" si="10"/>
        <v>792.1052631578948</v>
      </c>
      <c r="N51" s="691"/>
      <c r="O51" s="691">
        <f t="shared" si="10"/>
        <v>2307.2368421052633</v>
      </c>
      <c r="P51" s="691">
        <f t="shared" si="10"/>
        <v>1933.3333333333333</v>
      </c>
      <c r="Q51" s="691">
        <f t="shared" si="10"/>
        <v>912.5</v>
      </c>
      <c r="R51" s="691">
        <f t="shared" si="10"/>
        <v>1316.666666666667</v>
      </c>
      <c r="S51" s="691">
        <f t="shared" si="10"/>
        <v>772</v>
      </c>
      <c r="T51" s="691"/>
      <c r="U51" s="691">
        <f t="shared" si="10"/>
        <v>1764.321608040201</v>
      </c>
      <c r="V51" s="691">
        <f t="shared" si="10"/>
        <v>1600.0000000000002</v>
      </c>
      <c r="W51" s="691">
        <f t="shared" si="10"/>
        <v>828.57142857142856</v>
      </c>
      <c r="X51" s="691">
        <f t="shared" si="10"/>
        <v>883.33333333333326</v>
      </c>
      <c r="Y51" s="691">
        <f t="shared" si="10"/>
        <v>943.75</v>
      </c>
      <c r="Z51" s="691"/>
      <c r="AA51" s="691">
        <f t="shared" si="10"/>
        <v>1821.4953271028039</v>
      </c>
      <c r="AB51" s="691">
        <f t="shared" si="10"/>
        <v>1842.8571428571429</v>
      </c>
      <c r="AC51" s="691">
        <f t="shared" si="10"/>
        <v>1012.5</v>
      </c>
      <c r="AD51" s="691">
        <f t="shared" si="10"/>
        <v>986.66666666666674</v>
      </c>
      <c r="AE51" s="691">
        <f t="shared" si="10"/>
        <v>796</v>
      </c>
      <c r="AF51" s="691"/>
    </row>
    <row r="52" spans="1:35" x14ac:dyDescent="0.2">
      <c r="A52" s="690">
        <v>1982</v>
      </c>
      <c r="B52" s="691">
        <f t="shared" si="9"/>
        <v>2060.2230483271373</v>
      </c>
      <c r="C52" s="691">
        <f t="shared" si="9"/>
        <v>1774.3589743589744</v>
      </c>
      <c r="D52" s="691">
        <f t="shared" si="9"/>
        <v>870.27027027027032</v>
      </c>
      <c r="E52" s="691">
        <f t="shared" si="9"/>
        <v>1142.5742574257424</v>
      </c>
      <c r="F52" s="691">
        <f t="shared" si="9"/>
        <v>797.54098360655746</v>
      </c>
      <c r="G52" s="691">
        <f t="shared" si="6"/>
        <v>1699.522102747909</v>
      </c>
      <c r="H52" s="691"/>
      <c r="I52" s="691">
        <f t="shared" si="10"/>
        <v>2668.9655172413795</v>
      </c>
      <c r="J52" s="691">
        <f t="shared" si="10"/>
        <v>1984.2105263157896</v>
      </c>
      <c r="K52" s="691">
        <f t="shared" si="10"/>
        <v>724.99999999999989</v>
      </c>
      <c r="L52" s="691">
        <f t="shared" si="10"/>
        <v>1291.4285714285713</v>
      </c>
      <c r="M52" s="691">
        <f t="shared" si="10"/>
        <v>728.57142857142856</v>
      </c>
      <c r="N52" s="691"/>
      <c r="O52" s="691">
        <f t="shared" si="10"/>
        <v>2265.9722222222226</v>
      </c>
      <c r="P52" s="691">
        <f t="shared" si="10"/>
        <v>1783.3333333333335</v>
      </c>
      <c r="Q52" s="691">
        <f t="shared" si="10"/>
        <v>871.42857142857144</v>
      </c>
      <c r="R52" s="691">
        <f t="shared" si="10"/>
        <v>1303.9999999999998</v>
      </c>
      <c r="S52" s="691">
        <f t="shared" si="10"/>
        <v>761.29032258064512</v>
      </c>
      <c r="T52" s="691"/>
      <c r="U52" s="691">
        <f t="shared" si="10"/>
        <v>1810.2439024390244</v>
      </c>
      <c r="V52" s="691">
        <f t="shared" si="10"/>
        <v>1724.9999999999998</v>
      </c>
      <c r="W52" s="691">
        <f t="shared" si="10"/>
        <v>805.55555555555543</v>
      </c>
      <c r="X52" s="691">
        <f t="shared" si="10"/>
        <v>920.83333333333337</v>
      </c>
      <c r="Y52" s="691">
        <f t="shared" si="10"/>
        <v>743.33333333333326</v>
      </c>
      <c r="Z52" s="691"/>
      <c r="AA52" s="691">
        <f t="shared" si="10"/>
        <v>1753.9215686274513</v>
      </c>
      <c r="AB52" s="691">
        <f t="shared" si="10"/>
        <v>1533.3333333333333</v>
      </c>
      <c r="AC52" s="691">
        <f t="shared" si="10"/>
        <v>977.77777777777771</v>
      </c>
      <c r="AD52" s="691">
        <f t="shared" si="10"/>
        <v>917.64705882352951</v>
      </c>
      <c r="AE52" s="691">
        <f t="shared" si="10"/>
        <v>959.25925925925912</v>
      </c>
      <c r="AF52" s="691"/>
    </row>
    <row r="53" spans="1:35" x14ac:dyDescent="0.2">
      <c r="A53" s="690">
        <v>1984</v>
      </c>
      <c r="B53" s="691">
        <f t="shared" si="9"/>
        <v>2050.2803738317757</v>
      </c>
      <c r="C53" s="691">
        <f t="shared" si="9"/>
        <v>1870.7317073170732</v>
      </c>
      <c r="D53" s="691">
        <f t="shared" si="9"/>
        <v>843.13725490196077</v>
      </c>
      <c r="E53" s="691">
        <f t="shared" si="9"/>
        <v>1161</v>
      </c>
      <c r="F53" s="691">
        <f t="shared" si="9"/>
        <v>815.44117647058818</v>
      </c>
      <c r="G53" s="691">
        <f t="shared" si="6"/>
        <v>1672.7694090382386</v>
      </c>
      <c r="H53" s="691"/>
      <c r="I53" s="691">
        <f t="shared" si="10"/>
        <v>2646.1538461538462</v>
      </c>
      <c r="J53" s="691">
        <f t="shared" si="10"/>
        <v>1983.3333333333333</v>
      </c>
      <c r="K53" s="691">
        <f t="shared" si="10"/>
        <v>785.71428571428578</v>
      </c>
      <c r="L53" s="691">
        <f t="shared" si="10"/>
        <v>1309.375</v>
      </c>
      <c r="M53" s="691">
        <f t="shared" si="10"/>
        <v>730.55555555555554</v>
      </c>
      <c r="N53" s="691"/>
      <c r="O53" s="691">
        <f t="shared" si="10"/>
        <v>2209.4890510948908</v>
      </c>
      <c r="P53" s="691">
        <f t="shared" si="10"/>
        <v>1977.7777777777778</v>
      </c>
      <c r="Q53" s="691">
        <f t="shared" si="10"/>
        <v>899.99999999999989</v>
      </c>
      <c r="R53" s="691">
        <f t="shared" si="10"/>
        <v>1303.5714285714287</v>
      </c>
      <c r="S53" s="691">
        <f t="shared" si="10"/>
        <v>790.32258064516134</v>
      </c>
      <c r="T53" s="691"/>
      <c r="U53" s="691">
        <f t="shared" si="10"/>
        <v>1770.0483091787439</v>
      </c>
      <c r="V53" s="691">
        <f t="shared" si="10"/>
        <v>1645.4545454545453</v>
      </c>
      <c r="W53" s="691">
        <f t="shared" si="10"/>
        <v>786.95652173913061</v>
      </c>
      <c r="X53" s="691">
        <f t="shared" si="10"/>
        <v>900</v>
      </c>
      <c r="Y53" s="691">
        <f t="shared" si="10"/>
        <v>780</v>
      </c>
      <c r="Z53" s="691"/>
      <c r="AA53" s="691">
        <f t="shared" si="10"/>
        <v>1869.0000000000002</v>
      </c>
      <c r="AB53" s="691">
        <f t="shared" si="10"/>
        <v>1733.3333333333335</v>
      </c>
      <c r="AC53" s="691">
        <f t="shared" si="10"/>
        <v>950</v>
      </c>
      <c r="AD53" s="691">
        <f t="shared" si="10"/>
        <v>973.91304347826099</v>
      </c>
      <c r="AE53" s="691">
        <f t="shared" si="10"/>
        <v>964.70588235294122</v>
      </c>
      <c r="AF53" s="691"/>
    </row>
    <row r="54" spans="1:35" x14ac:dyDescent="0.2">
      <c r="A54" s="690">
        <v>1987</v>
      </c>
      <c r="B54" s="691">
        <f t="shared" si="9"/>
        <v>2150.1811594202895</v>
      </c>
      <c r="C54" s="691">
        <f t="shared" si="9"/>
        <v>1920.7547169811321</v>
      </c>
      <c r="D54" s="691">
        <f t="shared" si="9"/>
        <v>864.70588235294122</v>
      </c>
      <c r="E54" s="691">
        <f t="shared" si="9"/>
        <v>1150.4950495049504</v>
      </c>
      <c r="F54" s="691">
        <f t="shared" si="9"/>
        <v>799.99999999999989</v>
      </c>
      <c r="G54" s="691">
        <f t="shared" si="6"/>
        <v>1730.9050772626933</v>
      </c>
      <c r="H54" s="691"/>
      <c r="I54" s="691">
        <f t="shared" si="10"/>
        <v>2760.4395604395609</v>
      </c>
      <c r="J54" s="691">
        <f t="shared" si="10"/>
        <v>1915</v>
      </c>
      <c r="K54" s="691">
        <f t="shared" si="10"/>
        <v>742.85714285714289</v>
      </c>
      <c r="L54" s="691">
        <f t="shared" si="10"/>
        <v>1328.125</v>
      </c>
      <c r="M54" s="691">
        <f t="shared" si="10"/>
        <v>756.09756097560989</v>
      </c>
      <c r="N54" s="691"/>
      <c r="O54" s="691">
        <f t="shared" si="10"/>
        <v>2411.5646258503402</v>
      </c>
      <c r="P54" s="691">
        <f t="shared" si="10"/>
        <v>2788.8888888888887</v>
      </c>
      <c r="Q54" s="691">
        <f t="shared" si="10"/>
        <v>850.00000000000011</v>
      </c>
      <c r="R54" s="691">
        <f t="shared" si="10"/>
        <v>1215.3846153846155</v>
      </c>
      <c r="S54" s="691">
        <f t="shared" si="10"/>
        <v>760.71428571428567</v>
      </c>
      <c r="T54" s="691"/>
      <c r="U54" s="691">
        <f t="shared" si="10"/>
        <v>1801.4423076923076</v>
      </c>
      <c r="V54" s="691">
        <f t="shared" si="10"/>
        <v>1580</v>
      </c>
      <c r="W54" s="691">
        <f t="shared" si="10"/>
        <v>831.81818181818176</v>
      </c>
      <c r="X54" s="691">
        <f t="shared" si="10"/>
        <v>954.5454545454545</v>
      </c>
      <c r="Y54" s="691">
        <f t="shared" si="10"/>
        <v>802.38095238095241</v>
      </c>
      <c r="Z54" s="691"/>
      <c r="AA54" s="691">
        <f t="shared" si="10"/>
        <v>1966.6666666666665</v>
      </c>
      <c r="AB54" s="691">
        <f t="shared" si="10"/>
        <v>1633.3333333333333</v>
      </c>
      <c r="AC54" s="691">
        <f t="shared" si="10"/>
        <v>1040</v>
      </c>
      <c r="AD54" s="691">
        <f t="shared" si="10"/>
        <v>1060</v>
      </c>
      <c r="AE54" s="691">
        <f t="shared" si="10"/>
        <v>873.68421052631584</v>
      </c>
      <c r="AF54" s="691"/>
    </row>
    <row r="55" spans="1:35" x14ac:dyDescent="0.2">
      <c r="A55" s="690">
        <v>1990</v>
      </c>
      <c r="B55" s="691">
        <f t="shared" si="9"/>
        <v>2240.7534246575347</v>
      </c>
      <c r="C55" s="691">
        <f t="shared" si="9"/>
        <v>1668.3333333333333</v>
      </c>
      <c r="D55" s="691">
        <f t="shared" si="9"/>
        <v>942.30769230769226</v>
      </c>
      <c r="E55" s="691">
        <f t="shared" si="9"/>
        <v>1178</v>
      </c>
      <c r="F55" s="691">
        <f t="shared" si="9"/>
        <v>811.11111111111109</v>
      </c>
      <c r="G55" s="691">
        <f t="shared" si="6"/>
        <v>1800.31914893617</v>
      </c>
      <c r="H55" s="691"/>
      <c r="I55" s="691">
        <f t="shared" si="10"/>
        <v>2860.204081632653</v>
      </c>
      <c r="J55" s="691">
        <f t="shared" si="10"/>
        <v>2047.6190476190475</v>
      </c>
      <c r="K55" s="691">
        <f t="shared" si="10"/>
        <v>980</v>
      </c>
      <c r="L55" s="691">
        <f t="shared" si="10"/>
        <v>1271.4285714285716</v>
      </c>
      <c r="M55" s="691">
        <f t="shared" si="10"/>
        <v>936.36363636363637</v>
      </c>
      <c r="N55" s="691"/>
      <c r="O55" s="691">
        <f t="shared" si="10"/>
        <v>2507.8431372549016</v>
      </c>
      <c r="P55" s="691">
        <f t="shared" si="10"/>
        <v>1842.8571428571429</v>
      </c>
      <c r="Q55" s="691">
        <f t="shared" si="10"/>
        <v>962.5</v>
      </c>
      <c r="R55" s="691">
        <f t="shared" si="10"/>
        <v>1327.9999999999998</v>
      </c>
      <c r="S55" s="691">
        <f t="shared" si="10"/>
        <v>803.33333333333337</v>
      </c>
      <c r="T55" s="691"/>
      <c r="U55" s="691">
        <f t="shared" si="10"/>
        <v>1948.623853211009</v>
      </c>
      <c r="V55" s="691">
        <f t="shared" si="10"/>
        <v>1363.1578947368421</v>
      </c>
      <c r="W55" s="691">
        <f t="shared" si="10"/>
        <v>884.21052631578948</v>
      </c>
      <c r="X55" s="691">
        <f t="shared" si="10"/>
        <v>975</v>
      </c>
      <c r="Y55" s="691">
        <f t="shared" si="10"/>
        <v>779.06976744186056</v>
      </c>
      <c r="Z55" s="691"/>
      <c r="AA55" s="691">
        <f t="shared" si="10"/>
        <v>1910.4347826086955</v>
      </c>
      <c r="AB55" s="691">
        <f t="shared" si="10"/>
        <v>1525.0000000000002</v>
      </c>
      <c r="AC55" s="691">
        <f t="shared" si="10"/>
        <v>991.66666666666674</v>
      </c>
      <c r="AD55" s="691">
        <f t="shared" si="10"/>
        <v>982.35294117647049</v>
      </c>
      <c r="AE55" s="691">
        <f t="shared" si="10"/>
        <v>747.36842105263156</v>
      </c>
      <c r="AF55" s="691"/>
    </row>
    <row r="56" spans="1:35" x14ac:dyDescent="0.2">
      <c r="A56" s="690">
        <v>1993</v>
      </c>
      <c r="B56" s="691">
        <f t="shared" si="9"/>
        <v>2337.1428571428573</v>
      </c>
      <c r="C56" s="691">
        <f t="shared" si="9"/>
        <v>1800</v>
      </c>
      <c r="D56" s="691">
        <f t="shared" si="9"/>
        <v>971.42857142857156</v>
      </c>
      <c r="E56" s="691">
        <f t="shared" si="9"/>
        <v>1201.25</v>
      </c>
      <c r="F56" s="691">
        <f t="shared" si="9"/>
        <v>862.34567901234573</v>
      </c>
      <c r="G56" s="691">
        <f t="shared" si="6"/>
        <v>1875.9834368530021</v>
      </c>
      <c r="H56" s="691">
        <f>G56/G53</f>
        <v>1.1214835868690365</v>
      </c>
      <c r="I56" s="691">
        <f t="shared" si="10"/>
        <v>2896.8421052631575</v>
      </c>
      <c r="J56" s="691">
        <f t="shared" si="10"/>
        <v>1816.666666666667</v>
      </c>
      <c r="K56" s="691">
        <f t="shared" si="10"/>
        <v>1000</v>
      </c>
      <c r="L56" s="691">
        <f t="shared" si="10"/>
        <v>1479.3103448275863</v>
      </c>
      <c r="M56" s="691">
        <f t="shared" si="10"/>
        <v>824.39024390243912</v>
      </c>
      <c r="N56" s="691"/>
      <c r="O56" s="691">
        <f t="shared" si="10"/>
        <v>2683.9743589743589</v>
      </c>
      <c r="P56" s="691">
        <f t="shared" si="10"/>
        <v>2244.4444444444443</v>
      </c>
      <c r="Q56" s="691">
        <f t="shared" si="10"/>
        <v>992.85714285714289</v>
      </c>
      <c r="R56" s="691">
        <f t="shared" si="10"/>
        <v>1255.5555555555552</v>
      </c>
      <c r="S56" s="691">
        <f t="shared" si="10"/>
        <v>865.71428571428567</v>
      </c>
      <c r="T56" s="691"/>
      <c r="U56" s="691">
        <f t="shared" si="10"/>
        <v>2012.1076233183858</v>
      </c>
      <c r="V56" s="691">
        <f t="shared" si="10"/>
        <v>1748</v>
      </c>
      <c r="W56" s="691">
        <f t="shared" si="10"/>
        <v>980.7692307692306</v>
      </c>
      <c r="X56" s="691">
        <f t="shared" si="10"/>
        <v>917.64705882352951</v>
      </c>
      <c r="Y56" s="691">
        <f t="shared" si="10"/>
        <v>861.36363636363637</v>
      </c>
      <c r="Z56" s="691"/>
      <c r="AA56" s="691">
        <f t="shared" si="10"/>
        <v>2067.5</v>
      </c>
      <c r="AB56" s="691">
        <f t="shared" si="10"/>
        <v>1593.3333333333335</v>
      </c>
      <c r="AC56" s="691">
        <f t="shared" si="10"/>
        <v>990</v>
      </c>
      <c r="AD56" s="691">
        <f t="shared" si="10"/>
        <v>931.24999999999989</v>
      </c>
      <c r="AE56" s="691">
        <f t="shared" si="10"/>
        <v>879.06976744186045</v>
      </c>
      <c r="AF56" s="691"/>
    </row>
    <row r="57" spans="1:35" x14ac:dyDescent="0.2">
      <c r="A57" s="690">
        <v>1997</v>
      </c>
      <c r="B57" s="691">
        <f>AVERAGE(B56,B58)</f>
        <v>2445.0373556712702</v>
      </c>
      <c r="C57" s="691">
        <f>AVERAGE(C56,C58)</f>
        <v>2085.8490566037735</v>
      </c>
      <c r="D57" s="691">
        <f>AVERAGE(D56,D58)</f>
        <v>1017.3319327731093</v>
      </c>
      <c r="E57" s="691">
        <f>AVERAGE(E56,E58)</f>
        <v>1296.4144736842104</v>
      </c>
      <c r="F57" s="691">
        <f>AVERAGE(F56,F58)</f>
        <v>854.99636891793762</v>
      </c>
      <c r="G57" s="691">
        <f t="shared" si="6"/>
        <v>2010.0724241638063</v>
      </c>
      <c r="H57" s="691">
        <f>G57/G54</f>
        <v>1.161284030284663</v>
      </c>
      <c r="I57" s="691">
        <f>AVERAGE(I56,I58)</f>
        <v>2989.1819221967962</v>
      </c>
      <c r="J57" s="691">
        <f>AVERAGE(J56,J58)</f>
        <v>2104.761904761905</v>
      </c>
      <c r="K57" s="691">
        <f>AVERAGE(K56,K58)</f>
        <v>985.71428571428578</v>
      </c>
      <c r="L57" s="691">
        <f>AVERAGE(L56,L58)</f>
        <v>1663.8487208008901</v>
      </c>
      <c r="M57" s="691">
        <f>AVERAGE(M56,M58)</f>
        <v>837.75067750677522</v>
      </c>
      <c r="N57" s="691"/>
      <c r="O57" s="691">
        <f>AVERAGE(O56,O58)</f>
        <v>2730.3742762613729</v>
      </c>
      <c r="P57" s="691">
        <f>AVERAGE(P56,P58)</f>
        <v>2599.0079365079364</v>
      </c>
      <c r="Q57" s="691">
        <f>AVERAGE(Q56,Q58)</f>
        <v>1017.2619047619048</v>
      </c>
      <c r="R57" s="691">
        <f>AVERAGE(R56,R58)</f>
        <v>1370.9595959595958</v>
      </c>
      <c r="S57" s="691">
        <f>AVERAGE(S56,S58)</f>
        <v>854.28571428571422</v>
      </c>
      <c r="T57" s="691"/>
      <c r="U57" s="691">
        <f>AVERAGE(U56,U58)</f>
        <v>2180.1714587180163</v>
      </c>
      <c r="V57" s="691">
        <f>AVERAGE(V56,V58)</f>
        <v>1932.064516129032</v>
      </c>
      <c r="W57" s="691">
        <f>AVERAGE(W56,W58)</f>
        <v>1013.1118881118882</v>
      </c>
      <c r="X57" s="691">
        <f>AVERAGE(X56,X58)</f>
        <v>985.74660633484166</v>
      </c>
      <c r="Y57" s="691">
        <f>AVERAGE(Y56,Y58)</f>
        <v>876.23737373737367</v>
      </c>
      <c r="Z57" s="691"/>
      <c r="AA57" s="691">
        <f>AVERAGE(AA56,AA58)</f>
        <v>2180.6730769230771</v>
      </c>
      <c r="AB57" s="691">
        <f>AVERAGE(AB56,AB58)</f>
        <v>1799.4444444444443</v>
      </c>
      <c r="AC57" s="691">
        <f>AVERAGE(AC56,AC58)</f>
        <v>1039.1176470588236</v>
      </c>
      <c r="AD57" s="691">
        <f>AVERAGE(AD56,AD58)</f>
        <v>931.24999999999989</v>
      </c>
      <c r="AE57" s="691">
        <f>AVERAGE(AE56,AE58)</f>
        <v>836.704695041685</v>
      </c>
      <c r="AF57" s="691"/>
    </row>
    <row r="58" spans="1:35" x14ac:dyDescent="0.2">
      <c r="A58" s="690">
        <v>2001</v>
      </c>
      <c r="B58" s="691">
        <f t="shared" ref="B58:F59" si="11">(B37/B18)*1000</f>
        <v>2552.9318541996831</v>
      </c>
      <c r="C58" s="691">
        <f t="shared" si="11"/>
        <v>2371.6981132075471</v>
      </c>
      <c r="D58" s="691">
        <f t="shared" si="11"/>
        <v>1063.2352941176471</v>
      </c>
      <c r="E58" s="691">
        <f t="shared" si="11"/>
        <v>1391.578947368421</v>
      </c>
      <c r="F58" s="691">
        <f t="shared" si="11"/>
        <v>847.64705882352939</v>
      </c>
      <c r="G58" s="691">
        <f t="shared" si="6"/>
        <v>2066.2616822429909</v>
      </c>
      <c r="H58" s="691">
        <f>G58/G55</f>
        <v>1.1477196604079725</v>
      </c>
      <c r="I58" s="691">
        <f t="shared" ref="I58:M59" si="12">(I37/I18)*1000</f>
        <v>3081.521739130435</v>
      </c>
      <c r="J58" s="691">
        <f t="shared" si="12"/>
        <v>2392.8571428571431</v>
      </c>
      <c r="K58" s="691">
        <f t="shared" si="12"/>
        <v>971.42857142857156</v>
      </c>
      <c r="L58" s="691">
        <f t="shared" si="12"/>
        <v>1848.3870967741937</v>
      </c>
      <c r="M58" s="691">
        <f t="shared" si="12"/>
        <v>851.1111111111112</v>
      </c>
      <c r="N58" s="691"/>
      <c r="O58" s="691">
        <f t="shared" ref="O58:S59" si="13">(O37/O18)*1000</f>
        <v>2776.7741935483873</v>
      </c>
      <c r="P58" s="691">
        <f t="shared" si="13"/>
        <v>2953.5714285714289</v>
      </c>
      <c r="Q58" s="691">
        <f t="shared" si="13"/>
        <v>1041.6666666666667</v>
      </c>
      <c r="R58" s="691">
        <f t="shared" si="13"/>
        <v>1486.3636363636363</v>
      </c>
      <c r="S58" s="691">
        <f t="shared" si="13"/>
        <v>842.85714285714289</v>
      </c>
      <c r="T58" s="691"/>
      <c r="U58" s="691">
        <f t="shared" ref="U58:Y59" si="14">(U37/U18)*1000</f>
        <v>2348.2352941176468</v>
      </c>
      <c r="V58" s="691">
        <f t="shared" si="14"/>
        <v>2116.1290322580639</v>
      </c>
      <c r="W58" s="691">
        <f t="shared" si="14"/>
        <v>1045.4545454545457</v>
      </c>
      <c r="X58" s="691">
        <f t="shared" si="14"/>
        <v>1053.8461538461538</v>
      </c>
      <c r="Y58" s="691">
        <f t="shared" si="14"/>
        <v>891.11111111111109</v>
      </c>
      <c r="Z58" s="691"/>
      <c r="AA58" s="691">
        <f t="shared" ref="AA58:AE59" si="15">(AA37/AA18)*1000</f>
        <v>2293.8461538461538</v>
      </c>
      <c r="AB58" s="691">
        <f t="shared" si="15"/>
        <v>2005.5555555555554</v>
      </c>
      <c r="AC58" s="691">
        <f t="shared" si="15"/>
        <v>1088.2352941176473</v>
      </c>
      <c r="AD58" s="691">
        <f t="shared" si="15"/>
        <v>931.24999999999989</v>
      </c>
      <c r="AE58" s="691">
        <f t="shared" si="15"/>
        <v>794.33962264150944</v>
      </c>
      <c r="AF58" s="691"/>
    </row>
    <row r="59" spans="1:35" x14ac:dyDescent="0.2">
      <c r="A59" s="690">
        <v>2005</v>
      </c>
      <c r="B59" s="691" t="e">
        <f t="shared" si="11"/>
        <v>#DIV/0!</v>
      </c>
      <c r="C59" s="691" t="e">
        <f t="shared" si="11"/>
        <v>#DIV/0!</v>
      </c>
      <c r="D59" s="691" t="e">
        <f t="shared" si="11"/>
        <v>#DIV/0!</v>
      </c>
      <c r="E59" s="691" t="e">
        <f t="shared" si="11"/>
        <v>#DIV/0!</v>
      </c>
      <c r="F59" s="691" t="e">
        <f t="shared" si="11"/>
        <v>#DIV/0!</v>
      </c>
      <c r="G59" s="691" t="e">
        <f t="shared" si="6"/>
        <v>#DIV/0!</v>
      </c>
      <c r="H59" s="691" t="e">
        <f>G59/G56</f>
        <v>#DIV/0!</v>
      </c>
      <c r="I59" s="691" t="e">
        <f t="shared" si="12"/>
        <v>#DIV/0!</v>
      </c>
      <c r="J59" s="691" t="e">
        <f t="shared" si="12"/>
        <v>#DIV/0!</v>
      </c>
      <c r="K59" s="691" t="e">
        <f t="shared" si="12"/>
        <v>#DIV/0!</v>
      </c>
      <c r="L59" s="691" t="e">
        <f t="shared" si="12"/>
        <v>#DIV/0!</v>
      </c>
      <c r="M59" s="691" t="e">
        <f t="shared" si="12"/>
        <v>#DIV/0!</v>
      </c>
      <c r="N59" s="691"/>
      <c r="O59" s="691" t="e">
        <f t="shared" si="13"/>
        <v>#DIV/0!</v>
      </c>
      <c r="P59" s="691" t="e">
        <f t="shared" si="13"/>
        <v>#DIV/0!</v>
      </c>
      <c r="Q59" s="691" t="e">
        <f t="shared" si="13"/>
        <v>#DIV/0!</v>
      </c>
      <c r="R59" s="691" t="e">
        <f t="shared" si="13"/>
        <v>#DIV/0!</v>
      </c>
      <c r="S59" s="691" t="e">
        <f t="shared" si="13"/>
        <v>#DIV/0!</v>
      </c>
      <c r="T59" s="691"/>
      <c r="U59" s="691" t="e">
        <f t="shared" si="14"/>
        <v>#DIV/0!</v>
      </c>
      <c r="V59" s="691" t="e">
        <f t="shared" si="14"/>
        <v>#DIV/0!</v>
      </c>
      <c r="W59" s="691" t="e">
        <f t="shared" si="14"/>
        <v>#DIV/0!</v>
      </c>
      <c r="X59" s="691" t="e">
        <f t="shared" si="14"/>
        <v>#DIV/0!</v>
      </c>
      <c r="Y59" s="691" t="e">
        <f t="shared" si="14"/>
        <v>#DIV/0!</v>
      </c>
      <c r="Z59" s="691"/>
      <c r="AA59" s="691" t="e">
        <f t="shared" si="15"/>
        <v>#DIV/0!</v>
      </c>
      <c r="AB59" s="691" t="e">
        <f t="shared" si="15"/>
        <v>#DIV/0!</v>
      </c>
      <c r="AC59" s="691" t="e">
        <f t="shared" si="15"/>
        <v>#DIV/0!</v>
      </c>
      <c r="AD59" s="691" t="e">
        <f t="shared" si="15"/>
        <v>#DIV/0!</v>
      </c>
      <c r="AE59" s="691" t="e">
        <f t="shared" si="15"/>
        <v>#DIV/0!</v>
      </c>
      <c r="AF59" s="691"/>
    </row>
    <row r="60" spans="1:35" x14ac:dyDescent="0.2">
      <c r="B60" s="700"/>
    </row>
    <row r="61" spans="1:35" x14ac:dyDescent="0.2">
      <c r="A61" s="678" t="s">
        <v>30</v>
      </c>
      <c r="B61" s="678"/>
      <c r="C61" s="678"/>
      <c r="D61" s="678"/>
      <c r="E61" s="678"/>
      <c r="F61" s="678"/>
      <c r="G61" s="678"/>
      <c r="H61" s="678"/>
      <c r="I61" s="678" t="str">
        <f>A61</f>
        <v>Site Energy Consumption (Trillion Btu)</v>
      </c>
      <c r="J61" s="678"/>
      <c r="K61" s="678"/>
      <c r="L61" s="678"/>
      <c r="M61" s="678"/>
      <c r="N61" s="678"/>
      <c r="O61" s="678" t="str">
        <f>A61</f>
        <v>Site Energy Consumption (Trillion Btu)</v>
      </c>
      <c r="P61" s="678"/>
      <c r="Q61" s="678"/>
      <c r="R61" s="678"/>
      <c r="S61" s="678"/>
      <c r="T61" s="678"/>
      <c r="U61" s="678" t="str">
        <f>A61</f>
        <v>Site Energy Consumption (Trillion Btu)</v>
      </c>
      <c r="V61" s="678"/>
      <c r="W61" s="678"/>
      <c r="X61" s="678"/>
      <c r="Y61" s="678"/>
      <c r="Z61" s="678"/>
      <c r="AA61" s="678" t="str">
        <f>A61</f>
        <v>Site Energy Consumption (Trillion Btu)</v>
      </c>
      <c r="AB61" s="678"/>
      <c r="AC61" s="678"/>
      <c r="AD61" s="678"/>
      <c r="AE61" s="678"/>
    </row>
    <row r="62" spans="1:35" x14ac:dyDescent="0.2">
      <c r="B62" s="700"/>
    </row>
    <row r="63" spans="1:35" ht="13.5" thickBot="1" x14ac:dyDescent="0.25">
      <c r="B63" s="873" t="s">
        <v>50</v>
      </c>
      <c r="C63" s="873"/>
      <c r="D63" s="873"/>
      <c r="E63" s="873"/>
      <c r="F63" s="873"/>
      <c r="G63" s="680"/>
      <c r="H63" s="701"/>
      <c r="I63" s="874" t="s">
        <v>22</v>
      </c>
      <c r="J63" s="874"/>
      <c r="K63" s="874"/>
      <c r="L63" s="874"/>
      <c r="M63" s="874"/>
      <c r="N63" s="682"/>
      <c r="O63" s="875" t="s">
        <v>23</v>
      </c>
      <c r="P63" s="875"/>
      <c r="Q63" s="875"/>
      <c r="R63" s="875"/>
      <c r="S63" s="875"/>
      <c r="T63" s="698"/>
      <c r="U63" s="876" t="s">
        <v>24</v>
      </c>
      <c r="V63" s="876"/>
      <c r="W63" s="876"/>
      <c r="X63" s="876"/>
      <c r="Y63" s="876"/>
      <c r="Z63" s="684"/>
      <c r="AA63" s="877" t="s">
        <v>25</v>
      </c>
      <c r="AB63" s="877"/>
      <c r="AC63" s="877"/>
      <c r="AD63" s="877"/>
      <c r="AE63" s="877"/>
      <c r="AF63" s="704"/>
      <c r="AH63" s="677" t="s">
        <v>59</v>
      </c>
      <c r="AI63" s="677" t="s">
        <v>60</v>
      </c>
    </row>
    <row r="64" spans="1:35" x14ac:dyDescent="0.2">
      <c r="B64" s="685" t="s">
        <v>17</v>
      </c>
      <c r="C64" s="685" t="s">
        <v>18</v>
      </c>
      <c r="D64" s="706" t="s">
        <v>19</v>
      </c>
      <c r="E64" s="685" t="s">
        <v>20</v>
      </c>
      <c r="F64" s="685" t="s">
        <v>21</v>
      </c>
      <c r="G64" s="685" t="s">
        <v>32</v>
      </c>
      <c r="H64" s="685"/>
      <c r="I64" s="685" t="s">
        <v>17</v>
      </c>
      <c r="J64" s="685" t="s">
        <v>18</v>
      </c>
      <c r="K64" s="685" t="s">
        <v>19</v>
      </c>
      <c r="L64" s="685" t="s">
        <v>20</v>
      </c>
      <c r="M64" s="685" t="s">
        <v>21</v>
      </c>
      <c r="N64" s="685" t="s">
        <v>32</v>
      </c>
      <c r="O64" s="685" t="s">
        <v>17</v>
      </c>
      <c r="P64" s="685" t="s">
        <v>18</v>
      </c>
      <c r="Q64" s="685" t="s">
        <v>19</v>
      </c>
      <c r="R64" s="685" t="s">
        <v>20</v>
      </c>
      <c r="S64" s="685" t="s">
        <v>21</v>
      </c>
      <c r="T64" s="685" t="s">
        <v>32</v>
      </c>
      <c r="U64" s="685" t="s">
        <v>17</v>
      </c>
      <c r="V64" s="685" t="s">
        <v>18</v>
      </c>
      <c r="W64" s="685" t="s">
        <v>19</v>
      </c>
      <c r="X64" s="685" t="s">
        <v>20</v>
      </c>
      <c r="Y64" s="685" t="s">
        <v>21</v>
      </c>
      <c r="Z64" s="685" t="s">
        <v>32</v>
      </c>
      <c r="AA64" s="685" t="s">
        <v>17</v>
      </c>
      <c r="AB64" s="685" t="s">
        <v>18</v>
      </c>
      <c r="AC64" s="685" t="s">
        <v>19</v>
      </c>
      <c r="AD64" s="685" t="s">
        <v>20</v>
      </c>
      <c r="AE64" s="685" t="s">
        <v>21</v>
      </c>
      <c r="AF64" s="689" t="s">
        <v>32</v>
      </c>
    </row>
    <row r="65" spans="1:35" x14ac:dyDescent="0.2">
      <c r="A65" s="690">
        <v>1978</v>
      </c>
      <c r="B65" s="691">
        <v>7476.36</v>
      </c>
      <c r="C65" s="691">
        <v>435.43</v>
      </c>
      <c r="D65" s="691">
        <v>452.69</v>
      </c>
      <c r="E65" s="691">
        <v>1447.66</v>
      </c>
      <c r="F65" s="691">
        <v>750.57</v>
      </c>
      <c r="G65" s="691">
        <f t="shared" ref="G65:G75" si="16">SUM(B65:F65)</f>
        <v>10562.71</v>
      </c>
      <c r="H65" s="691"/>
      <c r="I65" s="691">
        <v>1540.35</v>
      </c>
      <c r="J65" s="691">
        <v>234.6</v>
      </c>
      <c r="K65" s="691">
        <v>40.83</v>
      </c>
      <c r="L65" s="691">
        <v>680.52</v>
      </c>
      <c r="M65" s="691">
        <v>390.76</v>
      </c>
      <c r="N65" s="691">
        <f>SUM(I65:M65)</f>
        <v>2887.0599999999995</v>
      </c>
      <c r="O65" s="691">
        <v>2960.38</v>
      </c>
      <c r="P65" s="691">
        <v>105.21</v>
      </c>
      <c r="Q65" s="691">
        <v>127.08</v>
      </c>
      <c r="R65" s="691">
        <v>443.87</v>
      </c>
      <c r="S65" s="691">
        <v>65.849999999999994</v>
      </c>
      <c r="T65" s="691">
        <f>SUM(O65:S65)</f>
        <v>3702.39</v>
      </c>
      <c r="U65" s="691">
        <v>1918.06</v>
      </c>
      <c r="V65" s="691">
        <v>46.55</v>
      </c>
      <c r="W65" s="691">
        <v>222.64</v>
      </c>
      <c r="X65" s="691">
        <v>144.58000000000001</v>
      </c>
      <c r="Y65" s="691">
        <v>101.45</v>
      </c>
      <c r="Z65" s="691">
        <f>SUM(U65:Y65)</f>
        <v>2433.2799999999997</v>
      </c>
      <c r="AA65" s="691">
        <v>1057.57</v>
      </c>
      <c r="AB65" s="691">
        <v>49.06</v>
      </c>
      <c r="AC65" s="691">
        <v>62.13</v>
      </c>
      <c r="AD65" s="691">
        <v>178.7</v>
      </c>
      <c r="AE65" s="691">
        <v>192.51</v>
      </c>
      <c r="AF65" s="691">
        <f>SUM(AA65:AE65)</f>
        <v>1539.97</v>
      </c>
      <c r="AH65" s="695">
        <f>G65</f>
        <v>10562.71</v>
      </c>
      <c r="AI65" s="695">
        <f>N65+T65+Z65+AF65</f>
        <v>10562.699999999999</v>
      </c>
    </row>
    <row r="66" spans="1:35" x14ac:dyDescent="0.2">
      <c r="A66" s="690">
        <v>1979</v>
      </c>
      <c r="B66" s="691">
        <v>6915.99</v>
      </c>
      <c r="C66" s="691">
        <v>448.93</v>
      </c>
      <c r="D66" s="691">
        <v>350.18</v>
      </c>
      <c r="E66" s="691">
        <v>1211.3699999999999</v>
      </c>
      <c r="F66" s="691">
        <v>818.37</v>
      </c>
      <c r="G66" s="691">
        <f t="shared" si="16"/>
        <v>9744.840000000002</v>
      </c>
      <c r="H66" s="691"/>
      <c r="I66" s="691">
        <v>1369.23</v>
      </c>
      <c r="J66" s="691">
        <v>161.79</v>
      </c>
      <c r="K66" s="691">
        <v>17.149999999999999</v>
      </c>
      <c r="L66" s="691">
        <v>534.30999999999995</v>
      </c>
      <c r="M66" s="691">
        <v>414.98</v>
      </c>
      <c r="N66" s="691">
        <f t="shared" ref="N66:N75" si="17">SUM(I66:M66)</f>
        <v>2497.46</v>
      </c>
      <c r="O66" s="691">
        <v>2750.6</v>
      </c>
      <c r="P66" s="691">
        <v>121.5</v>
      </c>
      <c r="Q66" s="691">
        <v>88.98</v>
      </c>
      <c r="R66" s="691">
        <v>424.43</v>
      </c>
      <c r="S66" s="691">
        <v>93.78</v>
      </c>
      <c r="T66" s="691">
        <f t="shared" ref="T66:T75" si="18">SUM(O66:S66)</f>
        <v>3479.29</v>
      </c>
      <c r="U66" s="691">
        <v>1803.27</v>
      </c>
      <c r="V66" s="691">
        <v>104.11</v>
      </c>
      <c r="W66" s="691">
        <v>166.42</v>
      </c>
      <c r="X66" s="691">
        <v>105.81</v>
      </c>
      <c r="Y66" s="691">
        <v>119.41</v>
      </c>
      <c r="Z66" s="691">
        <f t="shared" ref="Z66:Z75" si="19">SUM(U66:Y66)</f>
        <v>2299.0199999999995</v>
      </c>
      <c r="AA66" s="691">
        <v>992.89</v>
      </c>
      <c r="AB66" s="691">
        <v>61.53</v>
      </c>
      <c r="AC66" s="691">
        <v>77.63</v>
      </c>
      <c r="AD66" s="691">
        <v>146.82</v>
      </c>
      <c r="AE66" s="691">
        <v>190.21</v>
      </c>
      <c r="AF66" s="691">
        <f t="shared" ref="AF66:AF75" si="20">SUM(AA66:AE66)</f>
        <v>1469.0800000000002</v>
      </c>
      <c r="AH66" s="695">
        <f t="shared" ref="AH66:AH75" si="21">G66</f>
        <v>9744.840000000002</v>
      </c>
      <c r="AI66" s="695">
        <f t="shared" ref="AI66:AI75" si="22">N66+T66+Z66+AF66</f>
        <v>9744.85</v>
      </c>
    </row>
    <row r="67" spans="1:35" x14ac:dyDescent="0.2">
      <c r="A67" s="690">
        <v>1980</v>
      </c>
      <c r="B67" s="691">
        <v>6611.81</v>
      </c>
      <c r="C67" s="691">
        <v>390.64</v>
      </c>
      <c r="D67" s="691">
        <v>390.84</v>
      </c>
      <c r="E67" s="691">
        <v>1093.06</v>
      </c>
      <c r="F67" s="691">
        <v>834.3</v>
      </c>
      <c r="G67" s="691">
        <f t="shared" si="16"/>
        <v>9320.65</v>
      </c>
      <c r="H67" s="691"/>
      <c r="I67" s="691">
        <v>1301.6300000000001</v>
      </c>
      <c r="J67" s="691">
        <v>217.99</v>
      </c>
      <c r="K67" s="691">
        <v>49.04</v>
      </c>
      <c r="L67" s="691">
        <v>467.78</v>
      </c>
      <c r="M67" s="691">
        <v>396.19</v>
      </c>
      <c r="N67" s="691">
        <f t="shared" si="17"/>
        <v>2432.63</v>
      </c>
      <c r="O67" s="691">
        <v>2311.2600000000002</v>
      </c>
      <c r="P67" s="691">
        <v>29.25</v>
      </c>
      <c r="Q67" s="691">
        <v>66.319999999999993</v>
      </c>
      <c r="R67" s="691">
        <v>360.68</v>
      </c>
      <c r="S67" s="691">
        <v>155.82</v>
      </c>
      <c r="T67" s="691">
        <f t="shared" si="18"/>
        <v>2923.3300000000004</v>
      </c>
      <c r="U67" s="691">
        <v>2023.46</v>
      </c>
      <c r="V67" s="691">
        <v>70.89</v>
      </c>
      <c r="W67" s="691">
        <v>187.69</v>
      </c>
      <c r="X67" s="691">
        <v>143.27000000000001</v>
      </c>
      <c r="Y67" s="691">
        <v>162.28</v>
      </c>
      <c r="Z67" s="691">
        <f t="shared" si="19"/>
        <v>2587.59</v>
      </c>
      <c r="AA67" s="691">
        <v>975.46</v>
      </c>
      <c r="AB67" s="691">
        <v>72.52</v>
      </c>
      <c r="AC67" s="691">
        <v>87.8</v>
      </c>
      <c r="AD67" s="691">
        <v>121.33</v>
      </c>
      <c r="AE67" s="691">
        <v>120.01</v>
      </c>
      <c r="AF67" s="691">
        <f t="shared" si="20"/>
        <v>1377.12</v>
      </c>
      <c r="AH67" s="695">
        <f t="shared" si="21"/>
        <v>9320.65</v>
      </c>
      <c r="AI67" s="695">
        <f t="shared" si="22"/>
        <v>9320.6700000000019</v>
      </c>
    </row>
    <row r="68" spans="1:35" x14ac:dyDescent="0.2">
      <c r="A68" s="690">
        <v>1981</v>
      </c>
      <c r="B68" s="691">
        <v>6923.91</v>
      </c>
      <c r="C68" s="691">
        <v>321.8</v>
      </c>
      <c r="D68" s="691">
        <v>336.42</v>
      </c>
      <c r="E68" s="691">
        <v>1008.39</v>
      </c>
      <c r="F68" s="691">
        <v>923.03</v>
      </c>
      <c r="G68" s="691">
        <f t="shared" si="16"/>
        <v>9513.5500000000011</v>
      </c>
      <c r="H68" s="691"/>
      <c r="I68" s="691">
        <v>1368.85</v>
      </c>
      <c r="J68" s="691">
        <v>169.88</v>
      </c>
      <c r="K68" s="691">
        <v>43.48</v>
      </c>
      <c r="L68" s="691">
        <v>476.82</v>
      </c>
      <c r="M68" s="691">
        <v>408.71</v>
      </c>
      <c r="N68" s="691">
        <f t="shared" si="17"/>
        <v>2467.7400000000002</v>
      </c>
      <c r="O68" s="691">
        <v>2495.29</v>
      </c>
      <c r="P68" s="691">
        <v>38.53</v>
      </c>
      <c r="Q68" s="691">
        <v>87.32</v>
      </c>
      <c r="R68" s="691">
        <v>307.86</v>
      </c>
      <c r="S68" s="691">
        <v>186.25</v>
      </c>
      <c r="T68" s="691">
        <f t="shared" si="18"/>
        <v>3115.2500000000005</v>
      </c>
      <c r="U68" s="691">
        <v>1953.89</v>
      </c>
      <c r="V68" s="691">
        <v>52.47</v>
      </c>
      <c r="W68" s="691">
        <v>136.54</v>
      </c>
      <c r="X68" s="691">
        <v>127.95</v>
      </c>
      <c r="Y68" s="691">
        <v>192.18</v>
      </c>
      <c r="Z68" s="691">
        <f t="shared" si="19"/>
        <v>2463.0299999999997</v>
      </c>
      <c r="AA68" s="691">
        <v>1105.8800000000001</v>
      </c>
      <c r="AB68" s="691">
        <v>60.92</v>
      </c>
      <c r="AC68" s="691">
        <v>69.08</v>
      </c>
      <c r="AD68" s="691">
        <v>95.76</v>
      </c>
      <c r="AE68" s="691">
        <v>135.88999999999999</v>
      </c>
      <c r="AF68" s="691">
        <f t="shared" si="20"/>
        <v>1467.5300000000002</v>
      </c>
      <c r="AH68" s="695">
        <f t="shared" si="21"/>
        <v>9513.5500000000011</v>
      </c>
      <c r="AI68" s="695">
        <f t="shared" si="22"/>
        <v>9513.5500000000011</v>
      </c>
    </row>
    <row r="69" spans="1:35" x14ac:dyDescent="0.2">
      <c r="A69" s="690">
        <v>1982</v>
      </c>
      <c r="B69" s="691">
        <v>6037.45</v>
      </c>
      <c r="C69" s="691">
        <v>432.73</v>
      </c>
      <c r="D69" s="691">
        <v>268.86</v>
      </c>
      <c r="E69" s="691">
        <v>997.28</v>
      </c>
      <c r="F69" s="691">
        <v>888.45</v>
      </c>
      <c r="G69" s="691">
        <f t="shared" si="16"/>
        <v>8624.77</v>
      </c>
      <c r="H69" s="691"/>
      <c r="I69" s="691">
        <v>1169.46</v>
      </c>
      <c r="J69" s="691">
        <v>254.37</v>
      </c>
      <c r="K69" s="691">
        <v>35.32</v>
      </c>
      <c r="L69" s="691">
        <v>394.21</v>
      </c>
      <c r="M69" s="691">
        <v>330.93</v>
      </c>
      <c r="N69" s="691">
        <f t="shared" si="17"/>
        <v>2184.29</v>
      </c>
      <c r="O69" s="691">
        <v>1943.75</v>
      </c>
      <c r="P69" s="691">
        <v>61.49</v>
      </c>
      <c r="Q69" s="691">
        <v>60.87</v>
      </c>
      <c r="R69" s="691">
        <v>306.97000000000003</v>
      </c>
      <c r="S69" s="691">
        <v>223.53</v>
      </c>
      <c r="T69" s="691">
        <f t="shared" si="18"/>
        <v>2596.61</v>
      </c>
      <c r="U69" s="691">
        <v>1952.51</v>
      </c>
      <c r="V69" s="691">
        <v>42.76</v>
      </c>
      <c r="W69" s="691">
        <v>103.52</v>
      </c>
      <c r="X69" s="691">
        <v>179.44</v>
      </c>
      <c r="Y69" s="691">
        <v>186.06</v>
      </c>
      <c r="Z69" s="691">
        <f t="shared" si="19"/>
        <v>2464.29</v>
      </c>
      <c r="AA69" s="691">
        <v>971.73</v>
      </c>
      <c r="AB69" s="691">
        <v>74.11</v>
      </c>
      <c r="AC69" s="691">
        <v>69.14</v>
      </c>
      <c r="AD69" s="691">
        <v>116.65</v>
      </c>
      <c r="AE69" s="691">
        <v>147.94</v>
      </c>
      <c r="AF69" s="691">
        <f t="shared" si="20"/>
        <v>1379.5700000000002</v>
      </c>
      <c r="AH69" s="695">
        <f t="shared" si="21"/>
        <v>8624.77</v>
      </c>
      <c r="AI69" s="695">
        <f t="shared" si="22"/>
        <v>8624.76</v>
      </c>
    </row>
    <row r="70" spans="1:35" x14ac:dyDescent="0.2">
      <c r="A70" s="690">
        <v>1984</v>
      </c>
      <c r="B70" s="691">
        <v>6270.15</v>
      </c>
      <c r="C70" s="691">
        <v>453.56</v>
      </c>
      <c r="D70" s="691">
        <v>373.51</v>
      </c>
      <c r="E70" s="691">
        <v>972.03</v>
      </c>
      <c r="F70" s="691">
        <v>968.8</v>
      </c>
      <c r="G70" s="691">
        <f t="shared" si="16"/>
        <v>9038.0499999999993</v>
      </c>
      <c r="H70" s="691"/>
      <c r="I70" s="691">
        <v>1305.96</v>
      </c>
      <c r="J70" s="691">
        <v>227.83</v>
      </c>
      <c r="K70" s="691">
        <v>62.08</v>
      </c>
      <c r="L70" s="691">
        <v>377.43</v>
      </c>
      <c r="M70" s="691">
        <v>318.24</v>
      </c>
      <c r="N70" s="691">
        <f t="shared" si="17"/>
        <v>2291.54</v>
      </c>
      <c r="O70" s="691">
        <v>1963.28</v>
      </c>
      <c r="P70" s="691">
        <v>108.45</v>
      </c>
      <c r="Q70" s="691">
        <v>106.99</v>
      </c>
      <c r="R70" s="691">
        <v>345.45</v>
      </c>
      <c r="S70" s="691">
        <v>273.10000000000002</v>
      </c>
      <c r="T70" s="691">
        <f t="shared" si="18"/>
        <v>2797.2699999999995</v>
      </c>
      <c r="U70" s="691">
        <v>1977.76</v>
      </c>
      <c r="V70" s="691">
        <v>92.59</v>
      </c>
      <c r="W70" s="691">
        <v>123.95</v>
      </c>
      <c r="X70" s="691">
        <v>111.33</v>
      </c>
      <c r="Y70" s="691">
        <v>190.84</v>
      </c>
      <c r="Z70" s="691">
        <f t="shared" si="19"/>
        <v>2496.4699999999998</v>
      </c>
      <c r="AA70" s="691">
        <v>1023.15</v>
      </c>
      <c r="AB70" s="691">
        <v>24.69</v>
      </c>
      <c r="AC70" s="691">
        <v>80.48</v>
      </c>
      <c r="AD70" s="691">
        <v>137.81</v>
      </c>
      <c r="AE70" s="691">
        <v>186.61</v>
      </c>
      <c r="AF70" s="691">
        <f t="shared" si="20"/>
        <v>1452.7399999999998</v>
      </c>
      <c r="AH70" s="695">
        <f t="shared" si="21"/>
        <v>9038.0499999999993</v>
      </c>
      <c r="AI70" s="695">
        <f t="shared" si="22"/>
        <v>9038.0199999999986</v>
      </c>
    </row>
    <row r="71" spans="1:35" x14ac:dyDescent="0.2">
      <c r="A71" s="690">
        <v>1987</v>
      </c>
      <c r="B71" s="691">
        <v>6315.37</v>
      </c>
      <c r="C71" s="691">
        <v>525.6</v>
      </c>
      <c r="D71" s="691">
        <v>391.12</v>
      </c>
      <c r="E71" s="691">
        <v>938.78</v>
      </c>
      <c r="F71" s="691">
        <v>957.03</v>
      </c>
      <c r="G71" s="691">
        <f t="shared" si="16"/>
        <v>9127.9</v>
      </c>
      <c r="H71" s="691"/>
      <c r="I71" s="691">
        <v>1367.27</v>
      </c>
      <c r="J71" s="691">
        <v>241.43</v>
      </c>
      <c r="K71" s="691">
        <v>61.92</v>
      </c>
      <c r="L71" s="691">
        <v>371.89</v>
      </c>
      <c r="M71" s="691">
        <v>327.68</v>
      </c>
      <c r="N71" s="691">
        <f t="shared" si="17"/>
        <v>2370.19</v>
      </c>
      <c r="O71" s="691">
        <v>1987.84</v>
      </c>
      <c r="P71" s="691">
        <v>116.17</v>
      </c>
      <c r="Q71" s="691">
        <v>111.15</v>
      </c>
      <c r="R71" s="691">
        <v>299.86</v>
      </c>
      <c r="S71" s="691">
        <v>212.53</v>
      </c>
      <c r="T71" s="691">
        <f t="shared" si="18"/>
        <v>2727.55</v>
      </c>
      <c r="U71" s="691">
        <v>1996.88</v>
      </c>
      <c r="V71" s="691">
        <v>94.56</v>
      </c>
      <c r="W71" s="691">
        <v>141.18</v>
      </c>
      <c r="X71" s="691">
        <v>141.71</v>
      </c>
      <c r="Y71" s="691">
        <v>231.31</v>
      </c>
      <c r="Z71" s="691">
        <f t="shared" si="19"/>
        <v>2605.64</v>
      </c>
      <c r="AA71" s="691">
        <v>963.39</v>
      </c>
      <c r="AB71" s="691">
        <v>73.45</v>
      </c>
      <c r="AC71" s="691">
        <v>76.87</v>
      </c>
      <c r="AD71" s="691">
        <v>125.32</v>
      </c>
      <c r="AE71" s="691">
        <v>185.52</v>
      </c>
      <c r="AF71" s="691">
        <f t="shared" si="20"/>
        <v>1424.55</v>
      </c>
      <c r="AH71" s="695">
        <f t="shared" si="21"/>
        <v>9127.9</v>
      </c>
      <c r="AI71" s="695">
        <f t="shared" si="22"/>
        <v>9127.9299999999985</v>
      </c>
    </row>
    <row r="72" spans="1:35" x14ac:dyDescent="0.2">
      <c r="A72" s="690">
        <v>1990</v>
      </c>
      <c r="B72" s="691">
        <v>6613.47</v>
      </c>
      <c r="C72" s="691">
        <v>523.76</v>
      </c>
      <c r="D72" s="691">
        <v>406.77</v>
      </c>
      <c r="E72" s="691">
        <v>944.79</v>
      </c>
      <c r="F72" s="691">
        <v>728.76</v>
      </c>
      <c r="G72" s="691">
        <f t="shared" si="16"/>
        <v>9217.5500000000011</v>
      </c>
      <c r="H72" s="691"/>
      <c r="I72" s="691">
        <v>1397.81</v>
      </c>
      <c r="J72" s="691">
        <v>234.78</v>
      </c>
      <c r="K72" s="691">
        <v>43.87</v>
      </c>
      <c r="L72" s="691">
        <v>404.6</v>
      </c>
      <c r="M72" s="691">
        <v>217.05</v>
      </c>
      <c r="N72" s="691">
        <f t="shared" si="17"/>
        <v>2298.11</v>
      </c>
      <c r="O72" s="691">
        <v>2106.44</v>
      </c>
      <c r="P72" s="691">
        <v>77.48</v>
      </c>
      <c r="Q72" s="691">
        <v>155.43</v>
      </c>
      <c r="R72" s="691">
        <v>302.72000000000003</v>
      </c>
      <c r="S72" s="691">
        <v>164.84</v>
      </c>
      <c r="T72" s="691">
        <f t="shared" si="18"/>
        <v>2806.91</v>
      </c>
      <c r="U72" s="691">
        <v>2058.86</v>
      </c>
      <c r="V72" s="691">
        <v>109.12</v>
      </c>
      <c r="W72" s="691">
        <v>116.13</v>
      </c>
      <c r="X72" s="691">
        <v>134.08000000000001</v>
      </c>
      <c r="Y72" s="691">
        <v>184.09</v>
      </c>
      <c r="Z72" s="691">
        <f t="shared" si="19"/>
        <v>2602.2800000000002</v>
      </c>
      <c r="AA72" s="691">
        <v>1050.3599999999999</v>
      </c>
      <c r="AB72" s="691">
        <v>102.38</v>
      </c>
      <c r="AC72" s="691">
        <v>91.34</v>
      </c>
      <c r="AD72" s="691">
        <v>103.39</v>
      </c>
      <c r="AE72" s="691">
        <v>162.78</v>
      </c>
      <c r="AF72" s="691">
        <f t="shared" si="20"/>
        <v>1510.2499999999998</v>
      </c>
      <c r="AH72" s="695">
        <f t="shared" si="21"/>
        <v>9217.5500000000011</v>
      </c>
      <c r="AI72" s="695">
        <f t="shared" si="22"/>
        <v>9217.5500000000011</v>
      </c>
    </row>
    <row r="73" spans="1:35" x14ac:dyDescent="0.2">
      <c r="A73" s="690">
        <v>1993</v>
      </c>
      <c r="B73" s="691">
        <v>7213.94</v>
      </c>
      <c r="C73" s="691">
        <v>703.16</v>
      </c>
      <c r="D73" s="691">
        <v>456.51</v>
      </c>
      <c r="E73" s="691">
        <v>797.92</v>
      </c>
      <c r="F73" s="691">
        <v>834.87</v>
      </c>
      <c r="G73" s="691">
        <f t="shared" si="16"/>
        <v>10006.4</v>
      </c>
      <c r="H73" s="691"/>
      <c r="I73" s="691">
        <v>1456.59</v>
      </c>
      <c r="J73" s="691">
        <v>257.43</v>
      </c>
      <c r="K73" s="691">
        <v>47.34</v>
      </c>
      <c r="L73" s="691">
        <v>359.02</v>
      </c>
      <c r="M73" s="691">
        <v>262.99</v>
      </c>
      <c r="N73" s="691">
        <f t="shared" si="17"/>
        <v>2383.37</v>
      </c>
      <c r="O73" s="691">
        <v>2364.42</v>
      </c>
      <c r="P73" s="691">
        <v>123.41</v>
      </c>
      <c r="Q73" s="691">
        <v>148.97</v>
      </c>
      <c r="R73" s="691">
        <v>261.95999999999998</v>
      </c>
      <c r="S73" s="691">
        <v>230.66</v>
      </c>
      <c r="T73" s="691">
        <f t="shared" si="18"/>
        <v>3129.4199999999996</v>
      </c>
      <c r="U73" s="691">
        <v>2276.08</v>
      </c>
      <c r="V73" s="691">
        <v>221.37</v>
      </c>
      <c r="W73" s="691">
        <v>179.66</v>
      </c>
      <c r="X73" s="691">
        <v>84.46</v>
      </c>
      <c r="Y73" s="691">
        <v>184.11</v>
      </c>
      <c r="Z73" s="691">
        <f t="shared" si="19"/>
        <v>2945.68</v>
      </c>
      <c r="AA73" s="691">
        <v>1116.8499999999999</v>
      </c>
      <c r="AB73" s="691">
        <v>100.96</v>
      </c>
      <c r="AC73" s="691">
        <v>80.55</v>
      </c>
      <c r="AD73" s="691">
        <v>92.49</v>
      </c>
      <c r="AE73" s="691">
        <v>157.11000000000001</v>
      </c>
      <c r="AF73" s="691">
        <f t="shared" si="20"/>
        <v>1547.96</v>
      </c>
      <c r="AH73" s="695">
        <f t="shared" si="21"/>
        <v>10006.4</v>
      </c>
      <c r="AI73" s="695">
        <f t="shared" si="22"/>
        <v>10006.43</v>
      </c>
    </row>
    <row r="74" spans="1:35" x14ac:dyDescent="0.2">
      <c r="A74" s="690">
        <v>1997</v>
      </c>
      <c r="B74" s="691">
        <v>7520.36</v>
      </c>
      <c r="C74" s="691">
        <v>939.15</v>
      </c>
      <c r="D74" s="691">
        <v>502.16</v>
      </c>
      <c r="E74" s="691">
        <v>514.77</v>
      </c>
      <c r="F74" s="691">
        <v>768.69</v>
      </c>
      <c r="G74" s="691">
        <f t="shared" si="16"/>
        <v>10245.130000000001</v>
      </c>
      <c r="H74" s="691"/>
      <c r="I74" s="691">
        <v>1526.23</v>
      </c>
      <c r="J74" s="691">
        <v>374.87</v>
      </c>
      <c r="K74" s="691">
        <v>43.24</v>
      </c>
      <c r="L74" s="691">
        <v>183.23</v>
      </c>
      <c r="M74" s="691">
        <v>251.68</v>
      </c>
      <c r="N74" s="691">
        <f t="shared" si="17"/>
        <v>2379.2499999999995</v>
      </c>
      <c r="O74" s="691">
        <v>2496.91</v>
      </c>
      <c r="P74" s="691">
        <v>231.29</v>
      </c>
      <c r="Q74" s="691">
        <v>123.37</v>
      </c>
      <c r="R74" s="691">
        <v>209.19</v>
      </c>
      <c r="S74" s="691">
        <v>163.35</v>
      </c>
      <c r="T74" s="691">
        <f t="shared" si="18"/>
        <v>3224.1099999999997</v>
      </c>
      <c r="U74" s="691">
        <v>2335.23</v>
      </c>
      <c r="V74" s="691">
        <v>188.29</v>
      </c>
      <c r="W74" s="691">
        <v>206.97</v>
      </c>
      <c r="X74" s="691">
        <v>80.819999999999993</v>
      </c>
      <c r="Y74" s="691">
        <v>197.77</v>
      </c>
      <c r="Z74" s="691">
        <f t="shared" si="19"/>
        <v>3009.08</v>
      </c>
      <c r="AA74" s="691">
        <v>1161.98</v>
      </c>
      <c r="AB74" s="691">
        <v>144.69999999999999</v>
      </c>
      <c r="AC74" s="691">
        <v>128.57</v>
      </c>
      <c r="AD74" s="691">
        <v>41.53</v>
      </c>
      <c r="AE74" s="691">
        <v>155.88</v>
      </c>
      <c r="AF74" s="691">
        <f t="shared" si="20"/>
        <v>1632.6599999999999</v>
      </c>
      <c r="AH74" s="695">
        <f t="shared" si="21"/>
        <v>10245.130000000001</v>
      </c>
      <c r="AI74" s="695">
        <f t="shared" si="22"/>
        <v>10245.099999999999</v>
      </c>
    </row>
    <row r="75" spans="1:35" x14ac:dyDescent="0.2">
      <c r="A75" s="690">
        <v>2001</v>
      </c>
      <c r="B75" s="691">
        <v>6845.24</v>
      </c>
      <c r="C75" s="691">
        <v>1063.42</v>
      </c>
      <c r="D75" s="691">
        <v>516.80999999999995</v>
      </c>
      <c r="E75" s="691">
        <v>741.23</v>
      </c>
      <c r="F75" s="691">
        <v>697.93</v>
      </c>
      <c r="G75" s="691">
        <f t="shared" si="16"/>
        <v>9864.6299999999992</v>
      </c>
      <c r="H75" s="691"/>
      <c r="I75" s="691">
        <v>1239.2</v>
      </c>
      <c r="J75" s="691">
        <v>321.23</v>
      </c>
      <c r="K75" s="691">
        <v>58.08</v>
      </c>
      <c r="L75" s="691">
        <v>314.88</v>
      </c>
      <c r="M75" s="691">
        <v>225.01</v>
      </c>
      <c r="N75" s="691">
        <f t="shared" si="17"/>
        <v>2158.3999999999996</v>
      </c>
      <c r="O75" s="691">
        <v>2036.08</v>
      </c>
      <c r="P75" s="691">
        <v>354.41</v>
      </c>
      <c r="Q75" s="691">
        <v>123.38</v>
      </c>
      <c r="R75" s="691">
        <v>229.67</v>
      </c>
      <c r="S75" s="691">
        <v>115.54</v>
      </c>
      <c r="T75" s="691">
        <f t="shared" si="18"/>
        <v>2859.08</v>
      </c>
      <c r="U75" s="691">
        <v>2432.9299999999998</v>
      </c>
      <c r="V75" s="691">
        <v>248.99</v>
      </c>
      <c r="W75" s="691">
        <v>214.78</v>
      </c>
      <c r="X75" s="691">
        <v>126.13</v>
      </c>
      <c r="Y75" s="691">
        <v>189.51</v>
      </c>
      <c r="Z75" s="691">
        <f t="shared" si="19"/>
        <v>3212.34</v>
      </c>
      <c r="AA75" s="691">
        <v>1137.02</v>
      </c>
      <c r="AB75" s="691">
        <v>138.79</v>
      </c>
      <c r="AC75" s="691">
        <v>120.56</v>
      </c>
      <c r="AD75" s="691">
        <v>70.55</v>
      </c>
      <c r="AE75" s="691">
        <v>167.87</v>
      </c>
      <c r="AF75" s="691">
        <f t="shared" si="20"/>
        <v>1634.79</v>
      </c>
      <c r="AH75" s="695">
        <f t="shared" si="21"/>
        <v>9864.6299999999992</v>
      </c>
      <c r="AI75" s="695">
        <f t="shared" si="22"/>
        <v>9864.61</v>
      </c>
    </row>
    <row r="76" spans="1:35" x14ac:dyDescent="0.2">
      <c r="A76" s="690">
        <v>2005</v>
      </c>
      <c r="B76" s="691"/>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1"/>
      <c r="AC76" s="691"/>
      <c r="AD76" s="691"/>
      <c r="AE76" s="691"/>
      <c r="AF76" s="691"/>
      <c r="AH76" s="695"/>
      <c r="AI76" s="695"/>
    </row>
    <row r="78" spans="1:35" x14ac:dyDescent="0.2">
      <c r="A78" s="678" t="s">
        <v>29</v>
      </c>
      <c r="B78" s="678"/>
      <c r="C78" s="678"/>
      <c r="D78" s="678"/>
      <c r="E78" s="678"/>
      <c r="F78" s="678"/>
      <c r="G78" s="678"/>
      <c r="H78" s="678"/>
      <c r="I78" s="678" t="str">
        <f>A78</f>
        <v>Primary Energy Consumption (Trillion Btu)</v>
      </c>
      <c r="J78" s="678"/>
      <c r="K78" s="678"/>
      <c r="L78" s="678"/>
      <c r="M78" s="678"/>
      <c r="N78" s="678"/>
      <c r="O78" s="678"/>
      <c r="P78" s="678"/>
      <c r="Q78" s="678"/>
      <c r="R78" s="678"/>
      <c r="S78" s="678"/>
      <c r="T78" s="678"/>
      <c r="U78" s="678"/>
      <c r="V78" s="678"/>
      <c r="W78" s="678"/>
      <c r="X78" s="678"/>
      <c r="Y78" s="678"/>
      <c r="Z78" s="678"/>
      <c r="AA78" s="678"/>
      <c r="AB78" s="678"/>
      <c r="AC78" s="678"/>
      <c r="AD78" s="678"/>
      <c r="AE78" s="678"/>
    </row>
    <row r="80" spans="1:35" ht="13.5" thickBot="1" x14ac:dyDescent="0.25">
      <c r="B80" s="873" t="s">
        <v>50</v>
      </c>
      <c r="C80" s="873"/>
      <c r="D80" s="873"/>
      <c r="E80" s="873"/>
      <c r="F80" s="873"/>
      <c r="G80" s="707"/>
      <c r="H80" s="701"/>
      <c r="I80" s="874" t="s">
        <v>22</v>
      </c>
      <c r="J80" s="874"/>
      <c r="K80" s="874"/>
      <c r="L80" s="874"/>
      <c r="M80" s="874"/>
      <c r="N80" s="682"/>
      <c r="O80" s="875" t="s">
        <v>23</v>
      </c>
      <c r="P80" s="875"/>
      <c r="Q80" s="875"/>
      <c r="R80" s="875"/>
      <c r="S80" s="875"/>
      <c r="T80" s="698"/>
      <c r="U80" s="876" t="s">
        <v>24</v>
      </c>
      <c r="V80" s="876"/>
      <c r="W80" s="876"/>
      <c r="X80" s="876"/>
      <c r="Y80" s="876"/>
      <c r="Z80" s="684"/>
      <c r="AA80" s="877" t="s">
        <v>25</v>
      </c>
      <c r="AB80" s="877"/>
      <c r="AC80" s="877"/>
      <c r="AD80" s="877"/>
      <c r="AE80" s="877"/>
      <c r="AF80" s="704"/>
      <c r="AH80" s="677" t="s">
        <v>59</v>
      </c>
      <c r="AI80" s="677" t="s">
        <v>60</v>
      </c>
    </row>
    <row r="81" spans="1:35" x14ac:dyDescent="0.2">
      <c r="B81" s="685" t="s">
        <v>17</v>
      </c>
      <c r="C81" s="685" t="s">
        <v>18</v>
      </c>
      <c r="D81" s="685" t="s">
        <v>19</v>
      </c>
      <c r="E81" s="685" t="s">
        <v>20</v>
      </c>
      <c r="F81" s="685" t="s">
        <v>21</v>
      </c>
      <c r="G81" s="685"/>
      <c r="H81" s="685"/>
      <c r="I81" s="685" t="s">
        <v>17</v>
      </c>
      <c r="J81" s="685" t="s">
        <v>18</v>
      </c>
      <c r="K81" s="685" t="s">
        <v>19</v>
      </c>
      <c r="L81" s="685" t="s">
        <v>20</v>
      </c>
      <c r="M81" s="685" t="s">
        <v>21</v>
      </c>
      <c r="N81" s="685" t="s">
        <v>32</v>
      </c>
      <c r="O81" s="685" t="s">
        <v>17</v>
      </c>
      <c r="P81" s="685" t="s">
        <v>18</v>
      </c>
      <c r="Q81" s="685" t="s">
        <v>19</v>
      </c>
      <c r="R81" s="685" t="s">
        <v>20</v>
      </c>
      <c r="S81" s="685" t="s">
        <v>21</v>
      </c>
      <c r="T81" s="685" t="s">
        <v>32</v>
      </c>
      <c r="U81" s="685" t="s">
        <v>17</v>
      </c>
      <c r="V81" s="685" t="s">
        <v>18</v>
      </c>
      <c r="W81" s="685" t="s">
        <v>19</v>
      </c>
      <c r="X81" s="685" t="s">
        <v>20</v>
      </c>
      <c r="Y81" s="685" t="s">
        <v>21</v>
      </c>
      <c r="Z81" s="685" t="s">
        <v>32</v>
      </c>
      <c r="AA81" s="685" t="s">
        <v>17</v>
      </c>
      <c r="AB81" s="685" t="s">
        <v>18</v>
      </c>
      <c r="AC81" s="685" t="s">
        <v>19</v>
      </c>
      <c r="AD81" s="685" t="s">
        <v>20</v>
      </c>
      <c r="AE81" s="685" t="s">
        <v>21</v>
      </c>
      <c r="AF81" s="689" t="s">
        <v>32</v>
      </c>
    </row>
    <row r="82" spans="1:35" x14ac:dyDescent="0.2">
      <c r="A82" s="690">
        <v>1978</v>
      </c>
      <c r="B82" s="691">
        <v>11138.48</v>
      </c>
      <c r="C82" s="691">
        <v>630.87</v>
      </c>
      <c r="D82" s="691">
        <v>813.35</v>
      </c>
      <c r="E82" s="691">
        <v>1873.67</v>
      </c>
      <c r="F82" s="691">
        <v>1106.1099999999999</v>
      </c>
      <c r="G82" s="691">
        <f t="shared" ref="G82:G92" si="23">SUM(B82:F82)</f>
        <v>15562.480000000001</v>
      </c>
      <c r="H82" s="691"/>
      <c r="I82" s="691">
        <v>2002.11</v>
      </c>
      <c r="J82" s="691">
        <v>316.52999999999997</v>
      </c>
      <c r="K82" s="691">
        <v>61.66</v>
      </c>
      <c r="L82" s="691">
        <v>817.56</v>
      </c>
      <c r="M82" s="691">
        <v>461.66</v>
      </c>
      <c r="N82" s="691">
        <f>SUM(I82:M82)</f>
        <v>3659.5199999999995</v>
      </c>
      <c r="O82" s="691">
        <v>3973.85</v>
      </c>
      <c r="P82" s="691">
        <v>142.33000000000001</v>
      </c>
      <c r="Q82" s="691">
        <v>176.01</v>
      </c>
      <c r="R82" s="691">
        <v>538.49</v>
      </c>
      <c r="S82" s="691">
        <v>82.07</v>
      </c>
      <c r="T82" s="691">
        <f>SUM(O82:S82)</f>
        <v>4912.75</v>
      </c>
      <c r="U82" s="691">
        <v>3426.38</v>
      </c>
      <c r="V82" s="691">
        <v>98.96</v>
      </c>
      <c r="W82" s="691">
        <v>428.48</v>
      </c>
      <c r="X82" s="691">
        <v>275.33999999999997</v>
      </c>
      <c r="Y82" s="691">
        <v>246.82</v>
      </c>
      <c r="Z82" s="691">
        <f>SUM(U82:Y82)</f>
        <v>4475.9799999999996</v>
      </c>
      <c r="AA82" s="691">
        <v>1736.14</v>
      </c>
      <c r="AB82" s="691">
        <v>73.05</v>
      </c>
      <c r="AC82" s="691">
        <v>147.19</v>
      </c>
      <c r="AD82" s="691">
        <v>242.28</v>
      </c>
      <c r="AE82" s="708">
        <v>315.56</v>
      </c>
      <c r="AF82" s="691">
        <f>SUM(AA82:AE82)</f>
        <v>2514.2200000000003</v>
      </c>
      <c r="AH82" s="695">
        <f>G82</f>
        <v>15562.480000000001</v>
      </c>
      <c r="AI82" s="695">
        <f>N82+T82+Z82+AF82</f>
        <v>15562.470000000001</v>
      </c>
    </row>
    <row r="83" spans="1:35" x14ac:dyDescent="0.2">
      <c r="A83" s="690">
        <v>1979</v>
      </c>
      <c r="B83" s="691">
        <v>10571.8</v>
      </c>
      <c r="C83" s="691">
        <v>637.32000000000005</v>
      </c>
      <c r="D83" s="691">
        <v>649.55999999999995</v>
      </c>
      <c r="E83" s="691">
        <v>1538.33</v>
      </c>
      <c r="F83" s="691">
        <v>1250.6600000000001</v>
      </c>
      <c r="G83" s="691">
        <f t="shared" si="23"/>
        <v>14647.669999999998</v>
      </c>
      <c r="H83" s="691"/>
      <c r="I83" s="691">
        <v>1824.67</v>
      </c>
      <c r="J83" s="691">
        <v>215.68</v>
      </c>
      <c r="K83" s="691">
        <v>27.52</v>
      </c>
      <c r="L83" s="691">
        <v>629.91999999999996</v>
      </c>
      <c r="M83" s="691">
        <v>580.51</v>
      </c>
      <c r="N83" s="691">
        <f t="shared" ref="N83:N92" si="24">SUM(I83:M83)</f>
        <v>3278.3</v>
      </c>
      <c r="O83" s="691">
        <v>3766.65</v>
      </c>
      <c r="P83" s="691">
        <v>173.47</v>
      </c>
      <c r="Q83" s="691">
        <v>123.78</v>
      </c>
      <c r="R83" s="691">
        <v>500.67</v>
      </c>
      <c r="S83" s="691">
        <v>122.74</v>
      </c>
      <c r="T83" s="691">
        <f t="shared" ref="T83:T92" si="25">SUM(O83:S83)</f>
        <v>4687.3099999999995</v>
      </c>
      <c r="U83" s="691">
        <v>3321.95</v>
      </c>
      <c r="V83" s="691">
        <v>159.97</v>
      </c>
      <c r="W83" s="691">
        <v>328.74</v>
      </c>
      <c r="X83" s="691">
        <v>197.01</v>
      </c>
      <c r="Y83" s="691">
        <v>259.08</v>
      </c>
      <c r="Z83" s="691">
        <f t="shared" ref="Z83:Z92" si="26">SUM(U83:Y83)</f>
        <v>4266.75</v>
      </c>
      <c r="AA83" s="691">
        <v>1658.53</v>
      </c>
      <c r="AB83" s="691">
        <v>88.2</v>
      </c>
      <c r="AC83" s="691">
        <v>169.52</v>
      </c>
      <c r="AD83" s="691">
        <v>210.73</v>
      </c>
      <c r="AE83" s="691">
        <v>288.33</v>
      </c>
      <c r="AF83" s="691">
        <f t="shared" ref="AF83:AF92" si="27">SUM(AA83:AE83)</f>
        <v>2415.31</v>
      </c>
      <c r="AH83" s="695">
        <f t="shared" ref="AH83:AH92" si="28">G83</f>
        <v>14647.669999999998</v>
      </c>
      <c r="AI83" s="695">
        <f t="shared" ref="AI83:AI92" si="29">N83+T83+Z83+AF83</f>
        <v>14647.67</v>
      </c>
    </row>
    <row r="84" spans="1:35" x14ac:dyDescent="0.2">
      <c r="A84" s="690">
        <v>1980</v>
      </c>
      <c r="B84" s="691">
        <v>10417.02</v>
      </c>
      <c r="C84" s="691">
        <v>553.12</v>
      </c>
      <c r="D84" s="691">
        <v>692.67</v>
      </c>
      <c r="E84" s="691">
        <v>1447.47</v>
      </c>
      <c r="F84" s="691">
        <v>1240.8900000000001</v>
      </c>
      <c r="G84" s="691">
        <f t="shared" si="23"/>
        <v>14351.17</v>
      </c>
      <c r="H84" s="691"/>
      <c r="I84" s="691">
        <v>1825.83</v>
      </c>
      <c r="J84" s="691">
        <v>287.62</v>
      </c>
      <c r="K84" s="691">
        <v>77.13</v>
      </c>
      <c r="L84" s="691">
        <v>557.24</v>
      </c>
      <c r="M84" s="691">
        <v>485.22</v>
      </c>
      <c r="N84" s="691">
        <f t="shared" si="24"/>
        <v>3233.04</v>
      </c>
      <c r="O84" s="691">
        <v>3311.62</v>
      </c>
      <c r="P84" s="691">
        <v>44.17</v>
      </c>
      <c r="Q84" s="691">
        <v>99.02</v>
      </c>
      <c r="R84" s="691">
        <v>459.95</v>
      </c>
      <c r="S84" s="691">
        <v>233.4</v>
      </c>
      <c r="T84" s="691">
        <f t="shared" si="25"/>
        <v>4148.16</v>
      </c>
      <c r="U84" s="691">
        <v>3706.25</v>
      </c>
      <c r="V84" s="691">
        <v>106.74</v>
      </c>
      <c r="W84" s="691">
        <v>371.13</v>
      </c>
      <c r="X84" s="691">
        <v>241.53</v>
      </c>
      <c r="Y84" s="691">
        <v>323.51</v>
      </c>
      <c r="Z84" s="691">
        <f t="shared" si="26"/>
        <v>4749.16</v>
      </c>
      <c r="AA84" s="691">
        <v>1573.33</v>
      </c>
      <c r="AB84" s="691">
        <v>114.6</v>
      </c>
      <c r="AC84" s="691">
        <v>145.4</v>
      </c>
      <c r="AD84" s="691">
        <v>188.76</v>
      </c>
      <c r="AE84" s="691">
        <v>198.76</v>
      </c>
      <c r="AF84" s="691">
        <f t="shared" si="27"/>
        <v>2220.85</v>
      </c>
      <c r="AH84" s="695">
        <f t="shared" si="28"/>
        <v>14351.17</v>
      </c>
      <c r="AI84" s="695">
        <f t="shared" si="29"/>
        <v>14351.210000000001</v>
      </c>
    </row>
    <row r="85" spans="1:35" x14ac:dyDescent="0.2">
      <c r="A85" s="690">
        <v>1981</v>
      </c>
      <c r="B85" s="691">
        <v>10668.9</v>
      </c>
      <c r="C85" s="691">
        <v>472.94</v>
      </c>
      <c r="D85" s="691">
        <v>597.75</v>
      </c>
      <c r="E85" s="691">
        <v>1416.11</v>
      </c>
      <c r="F85" s="691">
        <v>1475.5</v>
      </c>
      <c r="G85" s="691">
        <f t="shared" si="23"/>
        <v>14631.2</v>
      </c>
      <c r="H85" s="691"/>
      <c r="I85" s="691">
        <v>1901.09</v>
      </c>
      <c r="J85" s="691">
        <v>218.81</v>
      </c>
      <c r="K85" s="691">
        <v>68</v>
      </c>
      <c r="L85" s="691">
        <v>588.96</v>
      </c>
      <c r="M85" s="691">
        <v>554.88</v>
      </c>
      <c r="N85" s="691">
        <f t="shared" si="24"/>
        <v>3331.7400000000002</v>
      </c>
      <c r="O85" s="691">
        <v>3415.18</v>
      </c>
      <c r="P85" s="691">
        <v>54.11</v>
      </c>
      <c r="Q85" s="691">
        <v>125.71</v>
      </c>
      <c r="R85" s="691">
        <v>410.62</v>
      </c>
      <c r="S85" s="691">
        <v>291.45</v>
      </c>
      <c r="T85" s="691">
        <f t="shared" si="25"/>
        <v>4297.07</v>
      </c>
      <c r="U85" s="691">
        <v>3548.38</v>
      </c>
      <c r="V85" s="691">
        <v>99.93</v>
      </c>
      <c r="W85" s="691">
        <v>278.37</v>
      </c>
      <c r="X85" s="691">
        <v>258.85000000000002</v>
      </c>
      <c r="Y85" s="691">
        <v>398.33</v>
      </c>
      <c r="Z85" s="691">
        <f t="shared" si="26"/>
        <v>4583.8599999999997</v>
      </c>
      <c r="AA85" s="691">
        <v>1804.24</v>
      </c>
      <c r="AB85" s="691">
        <v>100.09</v>
      </c>
      <c r="AC85" s="691">
        <v>125.68</v>
      </c>
      <c r="AD85" s="691">
        <v>157.68</v>
      </c>
      <c r="AE85" s="691">
        <v>230.85</v>
      </c>
      <c r="AF85" s="691">
        <f t="shared" si="27"/>
        <v>2418.54</v>
      </c>
      <c r="AH85" s="695">
        <f t="shared" si="28"/>
        <v>14631.2</v>
      </c>
      <c r="AI85" s="695">
        <f t="shared" si="29"/>
        <v>14631.21</v>
      </c>
    </row>
    <row r="86" spans="1:35" x14ac:dyDescent="0.2">
      <c r="A86" s="690">
        <v>1982</v>
      </c>
      <c r="B86" s="691">
        <v>9661.1200000000008</v>
      </c>
      <c r="C86" s="691">
        <v>631.29999999999995</v>
      </c>
      <c r="D86" s="691">
        <v>497.74</v>
      </c>
      <c r="E86" s="691">
        <v>1414.07</v>
      </c>
      <c r="F86" s="691">
        <v>1422.8</v>
      </c>
      <c r="G86" s="691">
        <f t="shared" si="23"/>
        <v>13627.029999999999</v>
      </c>
      <c r="H86" s="691"/>
      <c r="I86" s="691">
        <v>1640.9</v>
      </c>
      <c r="J86" s="691">
        <v>339.48</v>
      </c>
      <c r="K86" s="691">
        <v>53.13</v>
      </c>
      <c r="L86" s="691">
        <v>509.71</v>
      </c>
      <c r="M86" s="691">
        <v>426.43</v>
      </c>
      <c r="N86" s="691">
        <f t="shared" si="24"/>
        <v>2969.65</v>
      </c>
      <c r="O86" s="691">
        <v>2828.38</v>
      </c>
      <c r="P86" s="691">
        <v>112.14</v>
      </c>
      <c r="Q86" s="691">
        <v>104.28</v>
      </c>
      <c r="R86" s="691">
        <v>401.13</v>
      </c>
      <c r="S86" s="691">
        <v>336.7</v>
      </c>
      <c r="T86" s="691">
        <f t="shared" si="25"/>
        <v>3782.63</v>
      </c>
      <c r="U86" s="691">
        <v>3611.07</v>
      </c>
      <c r="V86" s="691">
        <v>67.34</v>
      </c>
      <c r="W86" s="691">
        <v>223.47</v>
      </c>
      <c r="X86" s="691">
        <v>326.51</v>
      </c>
      <c r="Y86" s="691">
        <v>400.46</v>
      </c>
      <c r="Z86" s="691">
        <f t="shared" si="26"/>
        <v>4628.8500000000004</v>
      </c>
      <c r="AA86" s="691">
        <v>1580.76</v>
      </c>
      <c r="AB86" s="691">
        <v>112.34</v>
      </c>
      <c r="AC86" s="691">
        <v>116.86</v>
      </c>
      <c r="AD86" s="691">
        <v>176.72</v>
      </c>
      <c r="AE86" s="691">
        <v>259.20999999999998</v>
      </c>
      <c r="AF86" s="691">
        <f t="shared" si="27"/>
        <v>2245.89</v>
      </c>
      <c r="AH86" s="695">
        <f t="shared" si="28"/>
        <v>13627.029999999999</v>
      </c>
      <c r="AI86" s="695">
        <f t="shared" si="29"/>
        <v>13627.02</v>
      </c>
    </row>
    <row r="87" spans="1:35" x14ac:dyDescent="0.2">
      <c r="A87" s="690">
        <v>1984</v>
      </c>
      <c r="B87" s="691">
        <v>9976.16</v>
      </c>
      <c r="C87" s="691">
        <v>686.79</v>
      </c>
      <c r="D87" s="691">
        <v>691.91</v>
      </c>
      <c r="E87" s="691">
        <v>1321.18</v>
      </c>
      <c r="F87" s="691">
        <v>1477.45</v>
      </c>
      <c r="G87" s="691">
        <f t="shared" si="23"/>
        <v>14153.490000000002</v>
      </c>
      <c r="H87" s="691"/>
      <c r="I87" s="691">
        <v>1858.56</v>
      </c>
      <c r="J87" s="691">
        <v>300.29000000000002</v>
      </c>
      <c r="K87" s="691">
        <v>94.79</v>
      </c>
      <c r="L87" s="691">
        <v>465.42</v>
      </c>
      <c r="M87" s="691">
        <v>413.97</v>
      </c>
      <c r="N87" s="691">
        <f t="shared" si="24"/>
        <v>3133.0299999999997</v>
      </c>
      <c r="O87" s="691">
        <v>2794.49</v>
      </c>
      <c r="P87" s="691">
        <v>155.34</v>
      </c>
      <c r="Q87" s="691">
        <v>180.62</v>
      </c>
      <c r="R87" s="691">
        <v>435.35</v>
      </c>
      <c r="S87" s="691">
        <v>354.18</v>
      </c>
      <c r="T87" s="691">
        <f t="shared" si="25"/>
        <v>3919.9799999999996</v>
      </c>
      <c r="U87" s="691">
        <v>3639.16</v>
      </c>
      <c r="V87" s="691">
        <v>197.96</v>
      </c>
      <c r="W87" s="691">
        <v>277.63</v>
      </c>
      <c r="X87" s="691">
        <v>191.07</v>
      </c>
      <c r="Y87" s="691">
        <v>381.98</v>
      </c>
      <c r="Z87" s="691">
        <f t="shared" si="26"/>
        <v>4687.7999999999993</v>
      </c>
      <c r="AA87" s="691">
        <v>1683.95</v>
      </c>
      <c r="AB87" s="691">
        <v>33.21</v>
      </c>
      <c r="AC87" s="691">
        <v>138.87</v>
      </c>
      <c r="AD87" s="691">
        <v>229.33</v>
      </c>
      <c r="AE87" s="691">
        <v>327.33</v>
      </c>
      <c r="AF87" s="691">
        <f t="shared" si="27"/>
        <v>2412.69</v>
      </c>
      <c r="AH87" s="695">
        <f t="shared" si="28"/>
        <v>14153.490000000002</v>
      </c>
      <c r="AI87" s="695">
        <f t="shared" si="29"/>
        <v>14153.499999999998</v>
      </c>
    </row>
    <row r="88" spans="1:35" x14ac:dyDescent="0.2">
      <c r="A88" s="690">
        <v>1987</v>
      </c>
      <c r="B88" s="691">
        <v>10355.91</v>
      </c>
      <c r="C88" s="691">
        <v>854.77</v>
      </c>
      <c r="D88" s="691">
        <v>712.88</v>
      </c>
      <c r="E88" s="691">
        <v>1342.52</v>
      </c>
      <c r="F88" s="691">
        <v>1523.09</v>
      </c>
      <c r="G88" s="691">
        <f t="shared" si="23"/>
        <v>14789.17</v>
      </c>
      <c r="H88" s="691"/>
      <c r="I88" s="691">
        <v>1947.69</v>
      </c>
      <c r="J88" s="691">
        <v>329.09</v>
      </c>
      <c r="K88" s="691">
        <v>91.85</v>
      </c>
      <c r="L88" s="691">
        <v>472.62</v>
      </c>
      <c r="M88" s="691">
        <v>441.16</v>
      </c>
      <c r="N88" s="691">
        <f t="shared" si="24"/>
        <v>3282.41</v>
      </c>
      <c r="O88" s="691">
        <v>2949.85</v>
      </c>
      <c r="P88" s="691">
        <v>176.84</v>
      </c>
      <c r="Q88" s="691">
        <v>182.58</v>
      </c>
      <c r="R88" s="691">
        <v>380.51</v>
      </c>
      <c r="S88" s="691">
        <v>289.88</v>
      </c>
      <c r="T88" s="691">
        <f t="shared" si="25"/>
        <v>3979.66</v>
      </c>
      <c r="U88" s="691">
        <v>3813.32</v>
      </c>
      <c r="V88" s="691">
        <v>233.78</v>
      </c>
      <c r="W88" s="691">
        <v>309.82</v>
      </c>
      <c r="X88" s="691">
        <v>275.89</v>
      </c>
      <c r="Y88" s="691">
        <v>477.16</v>
      </c>
      <c r="Z88" s="691">
        <f t="shared" si="26"/>
        <v>5109.97</v>
      </c>
      <c r="AA88" s="691">
        <v>1645.06</v>
      </c>
      <c r="AB88" s="691">
        <v>115.06</v>
      </c>
      <c r="AC88" s="691">
        <v>128.65</v>
      </c>
      <c r="AD88" s="691">
        <v>213.5</v>
      </c>
      <c r="AE88" s="691">
        <v>314.88</v>
      </c>
      <c r="AF88" s="691">
        <f t="shared" si="27"/>
        <v>2417.15</v>
      </c>
      <c r="AH88" s="695">
        <f t="shared" si="28"/>
        <v>14789.17</v>
      </c>
      <c r="AI88" s="695">
        <f t="shared" si="29"/>
        <v>14789.19</v>
      </c>
    </row>
    <row r="89" spans="1:35" x14ac:dyDescent="0.2">
      <c r="A89" s="690">
        <v>1990</v>
      </c>
      <c r="B89" s="691">
        <v>11112.2</v>
      </c>
      <c r="C89" s="691">
        <v>909.93</v>
      </c>
      <c r="D89" s="691">
        <v>737.66</v>
      </c>
      <c r="E89" s="691">
        <v>1356.24</v>
      </c>
      <c r="F89" s="691">
        <v>1309.0999999999999</v>
      </c>
      <c r="G89" s="691">
        <f t="shared" si="23"/>
        <v>15425.130000000001</v>
      </c>
      <c r="H89" s="691"/>
      <c r="I89" s="691">
        <v>2027.36</v>
      </c>
      <c r="J89" s="691">
        <v>330.05</v>
      </c>
      <c r="K89" s="691">
        <v>74.11</v>
      </c>
      <c r="L89" s="691">
        <v>510.24</v>
      </c>
      <c r="M89" s="691">
        <v>312.94</v>
      </c>
      <c r="N89" s="691">
        <f t="shared" si="24"/>
        <v>3254.7000000000003</v>
      </c>
      <c r="O89" s="691">
        <v>3133.28</v>
      </c>
      <c r="P89" s="691">
        <v>120.25</v>
      </c>
      <c r="Q89" s="691">
        <v>248.17</v>
      </c>
      <c r="R89" s="691">
        <v>392.92</v>
      </c>
      <c r="S89" s="691">
        <v>271.10000000000002</v>
      </c>
      <c r="T89" s="691">
        <f t="shared" si="25"/>
        <v>4165.72</v>
      </c>
      <c r="U89" s="691">
        <v>4142.41</v>
      </c>
      <c r="V89" s="691">
        <v>268.16000000000003</v>
      </c>
      <c r="W89" s="691">
        <v>258.69</v>
      </c>
      <c r="X89" s="691">
        <v>284.22000000000003</v>
      </c>
      <c r="Y89" s="691">
        <v>436.43</v>
      </c>
      <c r="Z89" s="691">
        <f t="shared" si="26"/>
        <v>5389.91</v>
      </c>
      <c r="AA89" s="691">
        <v>1809.16</v>
      </c>
      <c r="AB89" s="691">
        <v>191.48</v>
      </c>
      <c r="AC89" s="691">
        <v>156.69</v>
      </c>
      <c r="AD89" s="691">
        <v>168.86</v>
      </c>
      <c r="AE89" s="691">
        <v>288.63</v>
      </c>
      <c r="AF89" s="691">
        <f t="shared" si="27"/>
        <v>2614.8200000000002</v>
      </c>
      <c r="AH89" s="695">
        <f t="shared" si="28"/>
        <v>15425.130000000001</v>
      </c>
      <c r="AI89" s="695">
        <f t="shared" si="29"/>
        <v>15425.15</v>
      </c>
    </row>
    <row r="90" spans="1:35" x14ac:dyDescent="0.2">
      <c r="A90" s="690">
        <v>1993</v>
      </c>
      <c r="B90" s="691">
        <v>11939.84</v>
      </c>
      <c r="C90" s="691">
        <v>1192.06</v>
      </c>
      <c r="D90" s="691">
        <v>888.71</v>
      </c>
      <c r="E90" s="691">
        <v>1135.75</v>
      </c>
      <c r="F90" s="691">
        <v>1486.93</v>
      </c>
      <c r="G90" s="691">
        <f t="shared" si="23"/>
        <v>16643.29</v>
      </c>
      <c r="H90" s="691"/>
      <c r="I90" s="691">
        <v>2066.14</v>
      </c>
      <c r="J90" s="691">
        <v>359.52</v>
      </c>
      <c r="K90" s="691">
        <v>76.28</v>
      </c>
      <c r="L90" s="691">
        <v>455.53</v>
      </c>
      <c r="M90" s="691">
        <v>375.75</v>
      </c>
      <c r="N90" s="691">
        <f t="shared" si="24"/>
        <v>3333.2200000000003</v>
      </c>
      <c r="O90" s="691">
        <v>3509.12</v>
      </c>
      <c r="P90" s="691">
        <v>173.35</v>
      </c>
      <c r="Q90" s="691">
        <v>242.06</v>
      </c>
      <c r="R90" s="691">
        <v>328.92</v>
      </c>
      <c r="S90" s="691">
        <v>374.93</v>
      </c>
      <c r="T90" s="691">
        <f t="shared" si="25"/>
        <v>4628.38</v>
      </c>
      <c r="U90" s="691">
        <v>4466.16</v>
      </c>
      <c r="V90" s="691">
        <v>479.16</v>
      </c>
      <c r="W90" s="691">
        <v>424.93</v>
      </c>
      <c r="X90" s="691">
        <v>191.39</v>
      </c>
      <c r="Y90" s="691">
        <v>430.55</v>
      </c>
      <c r="Z90" s="691">
        <f t="shared" si="26"/>
        <v>5992.1900000000005</v>
      </c>
      <c r="AA90" s="691">
        <v>1898.42</v>
      </c>
      <c r="AB90" s="691">
        <v>180.04</v>
      </c>
      <c r="AC90" s="691">
        <v>145.44999999999999</v>
      </c>
      <c r="AD90" s="691">
        <v>159.91</v>
      </c>
      <c r="AE90" s="691">
        <v>305.69</v>
      </c>
      <c r="AF90" s="691">
        <f t="shared" si="27"/>
        <v>2689.5099999999998</v>
      </c>
      <c r="AH90" s="695">
        <f t="shared" si="28"/>
        <v>16643.29</v>
      </c>
      <c r="AI90" s="695">
        <f t="shared" si="29"/>
        <v>16643.3</v>
      </c>
    </row>
    <row r="91" spans="1:35" x14ac:dyDescent="0.2">
      <c r="A91" s="690">
        <v>1997</v>
      </c>
      <c r="B91" s="691">
        <v>12722.41</v>
      </c>
      <c r="C91" s="691">
        <v>1495.17</v>
      </c>
      <c r="D91" s="691">
        <v>1015.74</v>
      </c>
      <c r="E91" s="691">
        <v>768.17</v>
      </c>
      <c r="F91" s="691">
        <v>1423.59</v>
      </c>
      <c r="G91" s="691">
        <f t="shared" si="23"/>
        <v>17425.079999999998</v>
      </c>
      <c r="H91" s="691"/>
      <c r="I91" s="691">
        <v>2196.4</v>
      </c>
      <c r="J91" s="691">
        <v>512.63</v>
      </c>
      <c r="K91" s="691">
        <v>70.400000000000006</v>
      </c>
      <c r="L91" s="691">
        <v>236.55</v>
      </c>
      <c r="M91" s="691">
        <v>353.59</v>
      </c>
      <c r="N91" s="691">
        <f t="shared" si="24"/>
        <v>3369.5700000000006</v>
      </c>
      <c r="O91" s="691">
        <v>3683.13</v>
      </c>
      <c r="P91" s="691">
        <v>317.33999999999997</v>
      </c>
      <c r="Q91" s="691">
        <v>193.99</v>
      </c>
      <c r="R91" s="691">
        <v>284.72000000000003</v>
      </c>
      <c r="S91" s="691">
        <v>259.93</v>
      </c>
      <c r="T91" s="691">
        <f t="shared" si="25"/>
        <v>4739.1100000000006</v>
      </c>
      <c r="U91" s="691">
        <v>4811</v>
      </c>
      <c r="V91" s="691">
        <v>415.79</v>
      </c>
      <c r="W91" s="691">
        <v>497.24</v>
      </c>
      <c r="X91" s="691">
        <v>177.4</v>
      </c>
      <c r="Y91" s="691">
        <v>492.94</v>
      </c>
      <c r="Z91" s="691">
        <f t="shared" si="26"/>
        <v>6394.369999999999</v>
      </c>
      <c r="AA91" s="691">
        <v>2031.87</v>
      </c>
      <c r="AB91" s="691">
        <v>249.41</v>
      </c>
      <c r="AC91" s="691">
        <v>254.11</v>
      </c>
      <c r="AD91" s="691">
        <v>69.5</v>
      </c>
      <c r="AE91" s="691">
        <v>317.14</v>
      </c>
      <c r="AF91" s="691">
        <f t="shared" si="27"/>
        <v>2922.0299999999997</v>
      </c>
      <c r="AH91" s="695">
        <f t="shared" si="28"/>
        <v>17425.079999999998</v>
      </c>
      <c r="AI91" s="695">
        <f t="shared" si="29"/>
        <v>17425.079999999998</v>
      </c>
    </row>
    <row r="92" spans="1:35" x14ac:dyDescent="0.2">
      <c r="A92" s="690">
        <v>2001</v>
      </c>
      <c r="B92" s="691">
        <v>12122.93</v>
      </c>
      <c r="C92" s="691">
        <v>1740.24</v>
      </c>
      <c r="D92" s="691">
        <v>1090.1500000000001</v>
      </c>
      <c r="E92" s="691">
        <v>1201.29</v>
      </c>
      <c r="F92" s="691">
        <v>1410.62</v>
      </c>
      <c r="G92" s="691">
        <f t="shared" si="23"/>
        <v>17565.23</v>
      </c>
      <c r="H92" s="691"/>
      <c r="I92" s="691">
        <v>1857.93</v>
      </c>
      <c r="J92" s="691">
        <v>444.56</v>
      </c>
      <c r="K92" s="691">
        <v>96.46</v>
      </c>
      <c r="L92" s="691">
        <v>435.01</v>
      </c>
      <c r="M92" s="691">
        <v>367.59</v>
      </c>
      <c r="N92" s="691">
        <f t="shared" si="24"/>
        <v>3201.55</v>
      </c>
      <c r="O92" s="691">
        <v>3184.48</v>
      </c>
      <c r="P92" s="691">
        <v>535.42999999999995</v>
      </c>
      <c r="Q92" s="691">
        <v>205.26</v>
      </c>
      <c r="R92" s="691">
        <v>329.48</v>
      </c>
      <c r="S92" s="691">
        <v>213.81</v>
      </c>
      <c r="T92" s="691">
        <f t="shared" si="25"/>
        <v>4468.46</v>
      </c>
      <c r="U92" s="691">
        <v>5079.5</v>
      </c>
      <c r="V92" s="691">
        <v>532.63</v>
      </c>
      <c r="W92" s="691">
        <v>552.1</v>
      </c>
      <c r="X92" s="691">
        <v>306.60000000000002</v>
      </c>
      <c r="Y92" s="691">
        <v>484.61</v>
      </c>
      <c r="Z92" s="691">
        <f t="shared" si="26"/>
        <v>6955.4400000000005</v>
      </c>
      <c r="AA92" s="691">
        <v>2001.02</v>
      </c>
      <c r="AB92" s="691">
        <v>227.61</v>
      </c>
      <c r="AC92" s="691">
        <v>236.34</v>
      </c>
      <c r="AD92" s="691">
        <v>130.19</v>
      </c>
      <c r="AE92" s="691">
        <v>344.62</v>
      </c>
      <c r="AF92" s="691">
        <f t="shared" si="27"/>
        <v>2939.78</v>
      </c>
      <c r="AH92" s="695">
        <f t="shared" si="28"/>
        <v>17565.23</v>
      </c>
      <c r="AI92" s="695">
        <f t="shared" si="29"/>
        <v>17565.23</v>
      </c>
    </row>
    <row r="93" spans="1:35" x14ac:dyDescent="0.2">
      <c r="A93" s="690">
        <v>2005</v>
      </c>
    </row>
    <row r="94" spans="1:35" x14ac:dyDescent="0.2">
      <c r="A94" s="690"/>
    </row>
    <row r="95" spans="1:35" x14ac:dyDescent="0.2">
      <c r="A95" s="677" t="s">
        <v>464</v>
      </c>
      <c r="B95" s="700"/>
      <c r="C95" s="700"/>
      <c r="D95" s="700"/>
      <c r="E95" s="700"/>
      <c r="F95" s="700"/>
      <c r="G95" s="700"/>
      <c r="H95" s="700"/>
      <c r="I95" s="700"/>
      <c r="J95" s="700"/>
      <c r="K95" s="700"/>
      <c r="L95" s="700"/>
      <c r="M95" s="700"/>
      <c r="N95" s="700"/>
    </row>
    <row r="96" spans="1:35" x14ac:dyDescent="0.2">
      <c r="A96" s="678" t="s">
        <v>61</v>
      </c>
      <c r="B96" s="678"/>
      <c r="C96" s="678"/>
      <c r="D96" s="678"/>
      <c r="E96" s="678"/>
      <c r="F96" s="678"/>
      <c r="G96" s="678"/>
      <c r="H96" s="700"/>
      <c r="I96" s="678" t="str">
        <f>A96</f>
        <v>Electricity Consumption (Trillion Btu)</v>
      </c>
      <c r="J96" s="678"/>
      <c r="K96" s="678"/>
      <c r="L96" s="678"/>
      <c r="M96" s="678"/>
      <c r="N96" s="678"/>
      <c r="O96" s="678" t="str">
        <f>A96</f>
        <v>Electricity Consumption (Trillion Btu)</v>
      </c>
      <c r="P96" s="678"/>
      <c r="Q96" s="678"/>
      <c r="R96" s="678"/>
      <c r="S96" s="678"/>
      <c r="T96" s="678"/>
      <c r="U96" s="678" t="str">
        <f>A96</f>
        <v>Electricity Consumption (Trillion Btu)</v>
      </c>
      <c r="V96" s="678"/>
      <c r="W96" s="678"/>
      <c r="X96" s="678"/>
      <c r="Y96" s="678"/>
      <c r="Z96" s="678"/>
      <c r="AA96" s="678" t="str">
        <f>A96</f>
        <v>Electricity Consumption (Trillion Btu)</v>
      </c>
      <c r="AB96" s="678"/>
      <c r="AC96" s="678"/>
      <c r="AD96" s="678"/>
      <c r="AE96" s="678"/>
    </row>
    <row r="97" spans="1:38" x14ac:dyDescent="0.2">
      <c r="H97" s="685"/>
    </row>
    <row r="98" spans="1:38" ht="13.5" thickBot="1" x14ac:dyDescent="0.25">
      <c r="B98" s="873" t="s">
        <v>50</v>
      </c>
      <c r="C98" s="873"/>
      <c r="D98" s="873"/>
      <c r="E98" s="873"/>
      <c r="F98" s="873"/>
      <c r="G98" s="707"/>
      <c r="I98" s="874" t="s">
        <v>22</v>
      </c>
      <c r="J98" s="874"/>
      <c r="K98" s="874"/>
      <c r="L98" s="874"/>
      <c r="M98" s="874"/>
      <c r="N98" s="682"/>
      <c r="O98" s="875" t="s">
        <v>23</v>
      </c>
      <c r="P98" s="875"/>
      <c r="Q98" s="875"/>
      <c r="R98" s="875"/>
      <c r="S98" s="875"/>
      <c r="T98" s="698"/>
      <c r="U98" s="876" t="s">
        <v>24</v>
      </c>
      <c r="V98" s="876"/>
      <c r="W98" s="876"/>
      <c r="X98" s="876"/>
      <c r="Y98" s="876"/>
      <c r="Z98" s="684"/>
      <c r="AA98" s="877" t="s">
        <v>25</v>
      </c>
      <c r="AB98" s="877"/>
      <c r="AC98" s="877"/>
      <c r="AD98" s="877"/>
      <c r="AE98" s="877"/>
      <c r="AF98" s="704"/>
      <c r="AH98" s="677" t="s">
        <v>59</v>
      </c>
      <c r="AI98" s="677" t="s">
        <v>60</v>
      </c>
      <c r="AK98" s="677" t="s">
        <v>41</v>
      </c>
    </row>
    <row r="99" spans="1:38" x14ac:dyDescent="0.2">
      <c r="B99" s="685" t="s">
        <v>17</v>
      </c>
      <c r="C99" s="685" t="s">
        <v>18</v>
      </c>
      <c r="D99" s="685" t="s">
        <v>19</v>
      </c>
      <c r="E99" s="685" t="s">
        <v>20</v>
      </c>
      <c r="F99" s="685" t="s">
        <v>21</v>
      </c>
      <c r="G99" s="685"/>
      <c r="I99" s="685" t="s">
        <v>17</v>
      </c>
      <c r="J99" s="685" t="s">
        <v>18</v>
      </c>
      <c r="K99" s="685" t="s">
        <v>19</v>
      </c>
      <c r="L99" s="685" t="s">
        <v>20</v>
      </c>
      <c r="M99" s="685" t="s">
        <v>21</v>
      </c>
      <c r="N99" s="685" t="s">
        <v>32</v>
      </c>
      <c r="O99" s="685" t="s">
        <v>17</v>
      </c>
      <c r="P99" s="685" t="s">
        <v>18</v>
      </c>
      <c r="Q99" s="685" t="s">
        <v>19</v>
      </c>
      <c r="R99" s="685" t="s">
        <v>20</v>
      </c>
      <c r="S99" s="685" t="s">
        <v>21</v>
      </c>
      <c r="T99" s="685" t="s">
        <v>32</v>
      </c>
      <c r="U99" s="685" t="s">
        <v>17</v>
      </c>
      <c r="V99" s="685" t="s">
        <v>18</v>
      </c>
      <c r="W99" s="685" t="s">
        <v>19</v>
      </c>
      <c r="X99" s="685" t="s">
        <v>20</v>
      </c>
      <c r="Y99" s="685" t="s">
        <v>21</v>
      </c>
      <c r="Z99" s="685" t="s">
        <v>32</v>
      </c>
      <c r="AA99" s="685" t="s">
        <v>17</v>
      </c>
      <c r="AB99" s="685" t="s">
        <v>18</v>
      </c>
      <c r="AC99" s="685" t="s">
        <v>19</v>
      </c>
      <c r="AD99" s="685" t="s">
        <v>20</v>
      </c>
      <c r="AE99" s="685" t="s">
        <v>21</v>
      </c>
      <c r="AF99" s="689" t="s">
        <v>32</v>
      </c>
      <c r="AK99" s="677" t="s">
        <v>42</v>
      </c>
      <c r="AL99" s="677" t="s">
        <v>43</v>
      </c>
    </row>
    <row r="100" spans="1:38" x14ac:dyDescent="0.2">
      <c r="A100" s="690">
        <v>1978</v>
      </c>
      <c r="B100" s="691">
        <f t="shared" ref="B100:F110" si="30">(B82-B65)/$AL100</f>
        <v>1786.4</v>
      </c>
      <c r="C100" s="691">
        <f t="shared" si="30"/>
        <v>95.336585365853665</v>
      </c>
      <c r="D100" s="691">
        <f t="shared" si="30"/>
        <v>175.9317073170732</v>
      </c>
      <c r="E100" s="691">
        <f t="shared" si="30"/>
        <v>207.80975609756098</v>
      </c>
      <c r="F100" s="691">
        <f t="shared" si="30"/>
        <v>173.43414634146336</v>
      </c>
      <c r="G100" s="691">
        <f t="shared" ref="G100:G109" si="31">SUM(B100:F100)</f>
        <v>2438.9121951219513</v>
      </c>
      <c r="I100" s="691">
        <f t="shared" ref="I100:M110" si="32">(I82-I65)/$AL100</f>
        <v>225.24878048780488</v>
      </c>
      <c r="J100" s="691">
        <f t="shared" si="32"/>
        <v>39.965853658536581</v>
      </c>
      <c r="K100" s="691">
        <f t="shared" si="32"/>
        <v>10.160975609756097</v>
      </c>
      <c r="L100" s="691">
        <f t="shared" si="32"/>
        <v>66.848780487804859</v>
      </c>
      <c r="M100" s="691">
        <f t="shared" si="32"/>
        <v>34.585365853658558</v>
      </c>
      <c r="N100" s="691">
        <f>SUM(I100:M100)</f>
        <v>376.80975609756098</v>
      </c>
      <c r="O100" s="691">
        <f t="shared" ref="O100:S110" si="33">(O82-O65)/$AL100</f>
        <v>494.3756097560975</v>
      </c>
      <c r="P100" s="691">
        <f t="shared" si="33"/>
        <v>18.107317073170741</v>
      </c>
      <c r="Q100" s="691">
        <f t="shared" si="33"/>
        <v>23.868292682926828</v>
      </c>
      <c r="R100" s="691">
        <f t="shared" si="33"/>
        <v>46.156097560975617</v>
      </c>
      <c r="S100" s="691">
        <f t="shared" si="33"/>
        <v>7.9121951219512194</v>
      </c>
      <c r="T100" s="691">
        <f>SUM(O100:S100)</f>
        <v>590.4195121951218</v>
      </c>
      <c r="U100" s="691">
        <f t="shared" ref="U100:Y110" si="34">(U82-U65)/$AL100</f>
        <v>735.76585365853668</v>
      </c>
      <c r="V100" s="691">
        <f t="shared" si="34"/>
        <v>25.565853658536586</v>
      </c>
      <c r="W100" s="691">
        <f t="shared" si="34"/>
        <v>100.409756097561</v>
      </c>
      <c r="X100" s="691">
        <f t="shared" si="34"/>
        <v>63.785365853658526</v>
      </c>
      <c r="Y100" s="691">
        <f t="shared" si="34"/>
        <v>70.912195121951228</v>
      </c>
      <c r="Z100" s="691">
        <f>SUM(U100:Y100)</f>
        <v>996.43902439024407</v>
      </c>
      <c r="AA100" s="691">
        <f t="shared" ref="AA100:AE110" si="35">(AA82-AA65)/$AL100</f>
        <v>331.00975609756108</v>
      </c>
      <c r="AB100" s="691">
        <f t="shared" si="35"/>
        <v>11.702439024390243</v>
      </c>
      <c r="AC100" s="691">
        <f t="shared" si="35"/>
        <v>41.492682926829275</v>
      </c>
      <c r="AD100" s="691">
        <f t="shared" si="35"/>
        <v>31.014634146341471</v>
      </c>
      <c r="AE100" s="691">
        <f t="shared" si="35"/>
        <v>60.024390243902452</v>
      </c>
      <c r="AF100" s="691">
        <f>SUM(AA100:AE100)</f>
        <v>475.24390243902451</v>
      </c>
      <c r="AH100" s="695">
        <f>G100</f>
        <v>2438.9121951219513</v>
      </c>
      <c r="AI100" s="695">
        <f>N100+T100+Z100+AF100</f>
        <v>2438.9121951219513</v>
      </c>
      <c r="AK100" s="677">
        <v>3.05</v>
      </c>
      <c r="AL100" s="677">
        <f>AK100-1</f>
        <v>2.0499999999999998</v>
      </c>
    </row>
    <row r="101" spans="1:38" x14ac:dyDescent="0.2">
      <c r="A101" s="690">
        <v>1979</v>
      </c>
      <c r="B101" s="691">
        <f t="shared" si="30"/>
        <v>1783.3219512195121</v>
      </c>
      <c r="C101" s="691">
        <f t="shared" si="30"/>
        <v>91.897560975609778</v>
      </c>
      <c r="D101" s="691">
        <f t="shared" si="30"/>
        <v>146.0390243902439</v>
      </c>
      <c r="E101" s="691">
        <f t="shared" si="30"/>
        <v>159.4926829268293</v>
      </c>
      <c r="F101" s="691">
        <f t="shared" si="30"/>
        <v>210.87317073170738</v>
      </c>
      <c r="G101" s="691">
        <f t="shared" si="31"/>
        <v>2391.6243902439028</v>
      </c>
      <c r="I101" s="691">
        <f t="shared" si="32"/>
        <v>222.16585365853663</v>
      </c>
      <c r="J101" s="691">
        <f t="shared" si="32"/>
        <v>26.287804878048789</v>
      </c>
      <c r="K101" s="691">
        <f t="shared" si="32"/>
        <v>5.0585365853658546</v>
      </c>
      <c r="L101" s="691">
        <f t="shared" si="32"/>
        <v>46.639024390243911</v>
      </c>
      <c r="M101" s="691">
        <f t="shared" si="32"/>
        <v>80.746341463414623</v>
      </c>
      <c r="N101" s="691">
        <f t="shared" ref="N101:N109" si="36">SUM(I101:M101)</f>
        <v>380.89756097560979</v>
      </c>
      <c r="O101" s="691">
        <f t="shared" si="33"/>
        <v>495.63414634146352</v>
      </c>
      <c r="P101" s="691">
        <f t="shared" si="33"/>
        <v>25.351219512195122</v>
      </c>
      <c r="Q101" s="691">
        <f t="shared" si="33"/>
        <v>16.975609756097562</v>
      </c>
      <c r="R101" s="691">
        <f t="shared" si="33"/>
        <v>37.190243902439029</v>
      </c>
      <c r="S101" s="691">
        <f t="shared" si="33"/>
        <v>14.126829268292681</v>
      </c>
      <c r="T101" s="691">
        <f t="shared" ref="T101:T109" si="37">SUM(O101:S101)</f>
        <v>589.27804878048801</v>
      </c>
      <c r="U101" s="691">
        <f t="shared" si="34"/>
        <v>740.81951219512189</v>
      </c>
      <c r="V101" s="691">
        <f t="shared" si="34"/>
        <v>27.248780487804879</v>
      </c>
      <c r="W101" s="691">
        <f t="shared" si="34"/>
        <v>79.180487804878069</v>
      </c>
      <c r="X101" s="691">
        <f t="shared" si="34"/>
        <v>44.487804878048777</v>
      </c>
      <c r="Y101" s="691">
        <f t="shared" si="34"/>
        <v>68.131707317073165</v>
      </c>
      <c r="Z101" s="691">
        <f t="shared" ref="Z101:Z109" si="38">SUM(U101:Y101)</f>
        <v>959.86829268292684</v>
      </c>
      <c r="AA101" s="691">
        <f t="shared" si="35"/>
        <v>324.70243902439029</v>
      </c>
      <c r="AB101" s="691">
        <f t="shared" si="35"/>
        <v>13.009756097560977</v>
      </c>
      <c r="AC101" s="691">
        <f t="shared" si="35"/>
        <v>44.82439024390245</v>
      </c>
      <c r="AD101" s="691">
        <f t="shared" si="35"/>
        <v>31.175609756097561</v>
      </c>
      <c r="AE101" s="691">
        <f t="shared" si="35"/>
        <v>47.863414634146331</v>
      </c>
      <c r="AF101" s="691">
        <f t="shared" ref="AF101:AF109" si="39">SUM(AA101:AE101)</f>
        <v>461.57560975609761</v>
      </c>
      <c r="AH101" s="695">
        <f t="shared" ref="AH101:AH109" si="40">G101</f>
        <v>2391.6243902439028</v>
      </c>
      <c r="AI101" s="695">
        <f t="shared" ref="AI101:AI109" si="41">N101+T101+Z101+AF101</f>
        <v>2391.6195121951223</v>
      </c>
      <c r="AK101" s="677">
        <v>3.05</v>
      </c>
      <c r="AL101" s="677">
        <f t="shared" ref="AL101:AL110" si="42">AK101-1</f>
        <v>2.0499999999999998</v>
      </c>
    </row>
    <row r="102" spans="1:38" x14ac:dyDescent="0.2">
      <c r="A102" s="690">
        <v>1980</v>
      </c>
      <c r="B102" s="691">
        <f t="shared" si="30"/>
        <v>1856.2000000000003</v>
      </c>
      <c r="C102" s="691">
        <f t="shared" si="30"/>
        <v>79.258536585365874</v>
      </c>
      <c r="D102" s="691">
        <f t="shared" si="30"/>
        <v>147.23414634146343</v>
      </c>
      <c r="E102" s="691">
        <f t="shared" si="30"/>
        <v>172.88292682926834</v>
      </c>
      <c r="F102" s="691">
        <f t="shared" si="30"/>
        <v>198.33658536585375</v>
      </c>
      <c r="G102" s="691">
        <f t="shared" si="31"/>
        <v>2453.9121951219518</v>
      </c>
      <c r="I102" s="691">
        <f t="shared" si="32"/>
        <v>255.70731707317066</v>
      </c>
      <c r="J102" s="691">
        <f t="shared" si="32"/>
        <v>33.965853658536588</v>
      </c>
      <c r="K102" s="691">
        <f t="shared" si="32"/>
        <v>13.702439024390243</v>
      </c>
      <c r="L102" s="691">
        <f t="shared" si="32"/>
        <v>43.639024390243925</v>
      </c>
      <c r="M102" s="691">
        <f t="shared" si="32"/>
        <v>43.429268292682949</v>
      </c>
      <c r="N102" s="691">
        <f t="shared" si="36"/>
        <v>390.44390243902438</v>
      </c>
      <c r="O102" s="691">
        <f t="shared" si="33"/>
        <v>487.98048780487795</v>
      </c>
      <c r="P102" s="691">
        <f t="shared" si="33"/>
        <v>7.278048780487806</v>
      </c>
      <c r="Q102" s="691">
        <f t="shared" si="33"/>
        <v>15.951219512195125</v>
      </c>
      <c r="R102" s="691">
        <f t="shared" si="33"/>
        <v>48.424390243902437</v>
      </c>
      <c r="S102" s="691">
        <f t="shared" si="33"/>
        <v>37.843902439024397</v>
      </c>
      <c r="T102" s="691">
        <f t="shared" si="37"/>
        <v>597.47804878048771</v>
      </c>
      <c r="U102" s="691">
        <f t="shared" si="34"/>
        <v>820.87317073170732</v>
      </c>
      <c r="V102" s="691">
        <f t="shared" si="34"/>
        <v>17.487804878048781</v>
      </c>
      <c r="W102" s="691">
        <f t="shared" si="34"/>
        <v>89.482926829268294</v>
      </c>
      <c r="X102" s="691">
        <f t="shared" si="34"/>
        <v>47.931707317073169</v>
      </c>
      <c r="Y102" s="691">
        <f t="shared" si="34"/>
        <v>78.648780487804885</v>
      </c>
      <c r="Z102" s="691">
        <f t="shared" si="38"/>
        <v>1054.4243902439025</v>
      </c>
      <c r="AA102" s="691">
        <f t="shared" si="35"/>
        <v>291.64390243902437</v>
      </c>
      <c r="AB102" s="691">
        <f t="shared" si="35"/>
        <v>20.526829268292683</v>
      </c>
      <c r="AC102" s="691">
        <f t="shared" si="35"/>
        <v>28.097560975609763</v>
      </c>
      <c r="AD102" s="691">
        <f t="shared" si="35"/>
        <v>32.892682926829266</v>
      </c>
      <c r="AE102" s="691">
        <f t="shared" si="35"/>
        <v>38.414634146341463</v>
      </c>
      <c r="AF102" s="691">
        <f t="shared" si="39"/>
        <v>411.57560975609755</v>
      </c>
      <c r="AH102" s="695">
        <f t="shared" si="40"/>
        <v>2453.9121951219518</v>
      </c>
      <c r="AI102" s="695">
        <f t="shared" si="41"/>
        <v>2453.9219512195123</v>
      </c>
      <c r="AK102" s="677">
        <v>3.05</v>
      </c>
      <c r="AL102" s="677">
        <f t="shared" si="42"/>
        <v>2.0499999999999998</v>
      </c>
    </row>
    <row r="103" spans="1:38" x14ac:dyDescent="0.2">
      <c r="A103" s="690">
        <v>1981</v>
      </c>
      <c r="B103" s="691">
        <f t="shared" si="30"/>
        <v>1826.8243902439026</v>
      </c>
      <c r="C103" s="691">
        <f t="shared" si="30"/>
        <v>73.726829268292676</v>
      </c>
      <c r="D103" s="691">
        <f t="shared" si="30"/>
        <v>127.47804878048781</v>
      </c>
      <c r="E103" s="691">
        <f t="shared" si="30"/>
        <v>198.88780487804877</v>
      </c>
      <c r="F103" s="691">
        <f t="shared" si="30"/>
        <v>269.49756097560982</v>
      </c>
      <c r="G103" s="691">
        <f t="shared" si="31"/>
        <v>2496.4146341463415</v>
      </c>
      <c r="I103" s="691">
        <f t="shared" si="32"/>
        <v>259.62926829268298</v>
      </c>
      <c r="J103" s="691">
        <f t="shared" si="32"/>
        <v>23.868292682926835</v>
      </c>
      <c r="K103" s="691">
        <f t="shared" si="32"/>
        <v>11.960975609756099</v>
      </c>
      <c r="L103" s="691">
        <f t="shared" si="32"/>
        <v>54.702439024390273</v>
      </c>
      <c r="M103" s="691">
        <f t="shared" si="32"/>
        <v>71.302439024390253</v>
      </c>
      <c r="N103" s="691">
        <f t="shared" si="36"/>
        <v>421.46341463414643</v>
      </c>
      <c r="O103" s="691">
        <f t="shared" si="33"/>
        <v>448.72682926829265</v>
      </c>
      <c r="P103" s="691">
        <f t="shared" si="33"/>
        <v>7.6</v>
      </c>
      <c r="Q103" s="691">
        <f t="shared" si="33"/>
        <v>18.726829268292686</v>
      </c>
      <c r="R103" s="691">
        <f t="shared" si="33"/>
        <v>50.126829268292681</v>
      </c>
      <c r="S103" s="691">
        <f t="shared" si="33"/>
        <v>51.317073170731703</v>
      </c>
      <c r="T103" s="691">
        <f t="shared" si="37"/>
        <v>576.49756097560976</v>
      </c>
      <c r="U103" s="691">
        <f t="shared" si="34"/>
        <v>777.80000000000007</v>
      </c>
      <c r="V103" s="691">
        <f t="shared" si="34"/>
        <v>23.151219512195127</v>
      </c>
      <c r="W103" s="691">
        <f t="shared" si="34"/>
        <v>69.185365853658553</v>
      </c>
      <c r="X103" s="691">
        <f t="shared" si="34"/>
        <v>63.853658536585385</v>
      </c>
      <c r="Y103" s="691">
        <f t="shared" si="34"/>
        <v>100.5609756097561</v>
      </c>
      <c r="Z103" s="691">
        <f t="shared" si="38"/>
        <v>1034.5512195121953</v>
      </c>
      <c r="AA103" s="691">
        <f t="shared" si="35"/>
        <v>340.66341463414631</v>
      </c>
      <c r="AB103" s="691">
        <f t="shared" si="35"/>
        <v>19.107317073170734</v>
      </c>
      <c r="AC103" s="691">
        <f t="shared" si="35"/>
        <v>27.609756097560982</v>
      </c>
      <c r="AD103" s="691">
        <f t="shared" si="35"/>
        <v>30.20487804878049</v>
      </c>
      <c r="AE103" s="691">
        <f t="shared" si="35"/>
        <v>46.321951219512201</v>
      </c>
      <c r="AF103" s="691">
        <f t="shared" si="39"/>
        <v>463.9073170731707</v>
      </c>
      <c r="AH103" s="695">
        <f t="shared" si="40"/>
        <v>2496.4146341463415</v>
      </c>
      <c r="AI103" s="695">
        <f t="shared" si="41"/>
        <v>2496.419512195122</v>
      </c>
      <c r="AK103" s="677">
        <v>3.05</v>
      </c>
      <c r="AL103" s="677">
        <f t="shared" si="42"/>
        <v>2.0499999999999998</v>
      </c>
    </row>
    <row r="104" spans="1:38" x14ac:dyDescent="0.2">
      <c r="A104" s="690">
        <v>1982</v>
      </c>
      <c r="B104" s="691">
        <f t="shared" si="30"/>
        <v>1767.6439024390249</v>
      </c>
      <c r="C104" s="691">
        <f t="shared" si="30"/>
        <v>96.863414634146324</v>
      </c>
      <c r="D104" s="691">
        <f t="shared" si="30"/>
        <v>111.64878048780488</v>
      </c>
      <c r="E104" s="691">
        <f t="shared" si="30"/>
        <v>203.31219512195122</v>
      </c>
      <c r="F104" s="691">
        <f t="shared" si="30"/>
        <v>260.65853658536582</v>
      </c>
      <c r="G104" s="691">
        <f t="shared" si="31"/>
        <v>2440.126829268293</v>
      </c>
      <c r="I104" s="691">
        <f t="shared" si="32"/>
        <v>229.97073170731713</v>
      </c>
      <c r="J104" s="691">
        <f t="shared" si="32"/>
        <v>41.51707317073172</v>
      </c>
      <c r="K104" s="691">
        <f t="shared" si="32"/>
        <v>8.687804878048782</v>
      </c>
      <c r="L104" s="691">
        <f t="shared" si="32"/>
        <v>56.341463414634148</v>
      </c>
      <c r="M104" s="691">
        <f t="shared" si="32"/>
        <v>46.585365853658537</v>
      </c>
      <c r="N104" s="691">
        <f t="shared" si="36"/>
        <v>383.10243902439032</v>
      </c>
      <c r="O104" s="691">
        <f t="shared" si="33"/>
        <v>431.52682926829277</v>
      </c>
      <c r="P104" s="691">
        <f t="shared" si="33"/>
        <v>24.707317073170731</v>
      </c>
      <c r="Q104" s="691">
        <f t="shared" si="33"/>
        <v>21.175609756097565</v>
      </c>
      <c r="R104" s="691">
        <f t="shared" si="33"/>
        <v>45.931707317073162</v>
      </c>
      <c r="S104" s="691">
        <f t="shared" si="33"/>
        <v>55.204878048780486</v>
      </c>
      <c r="T104" s="691">
        <f t="shared" si="37"/>
        <v>578.54634146341471</v>
      </c>
      <c r="U104" s="691">
        <f t="shared" si="34"/>
        <v>809.05365853658554</v>
      </c>
      <c r="V104" s="691">
        <f t="shared" si="34"/>
        <v>11.990243902439028</v>
      </c>
      <c r="W104" s="691">
        <f t="shared" si="34"/>
        <v>58.512195121951223</v>
      </c>
      <c r="X104" s="691">
        <f t="shared" si="34"/>
        <v>71.741463414634154</v>
      </c>
      <c r="Y104" s="691">
        <f t="shared" si="34"/>
        <v>104.58536585365853</v>
      </c>
      <c r="Z104" s="691">
        <f t="shared" si="38"/>
        <v>1055.8829268292684</v>
      </c>
      <c r="AA104" s="691">
        <f t="shared" si="35"/>
        <v>297.08780487804881</v>
      </c>
      <c r="AB104" s="691">
        <f t="shared" si="35"/>
        <v>18.648780487804881</v>
      </c>
      <c r="AC104" s="691">
        <f t="shared" si="35"/>
        <v>23.278048780487808</v>
      </c>
      <c r="AD104" s="691">
        <f t="shared" si="35"/>
        <v>29.302439024390242</v>
      </c>
      <c r="AE104" s="691">
        <f t="shared" si="35"/>
        <v>54.278048780487801</v>
      </c>
      <c r="AF104" s="691">
        <f t="shared" si="39"/>
        <v>422.59512195121948</v>
      </c>
      <c r="AH104" s="695">
        <f t="shared" si="40"/>
        <v>2440.126829268293</v>
      </c>
      <c r="AI104" s="695">
        <f t="shared" si="41"/>
        <v>2440.126829268293</v>
      </c>
      <c r="AK104" s="677">
        <v>3.05</v>
      </c>
      <c r="AL104" s="677">
        <f t="shared" si="42"/>
        <v>2.0499999999999998</v>
      </c>
    </row>
    <row r="105" spans="1:38" x14ac:dyDescent="0.2">
      <c r="A105" s="690">
        <v>1984</v>
      </c>
      <c r="B105" s="691">
        <f t="shared" si="30"/>
        <v>1807.8097560975611</v>
      </c>
      <c r="C105" s="691">
        <f t="shared" si="30"/>
        <v>113.77073170731707</v>
      </c>
      <c r="D105" s="691">
        <f t="shared" si="30"/>
        <v>155.3170731707317</v>
      </c>
      <c r="E105" s="691">
        <f t="shared" si="30"/>
        <v>170.31707317073176</v>
      </c>
      <c r="F105" s="691">
        <f t="shared" si="30"/>
        <v>248.12195121951225</v>
      </c>
      <c r="G105" s="691">
        <f t="shared" si="31"/>
        <v>2495.3365853658538</v>
      </c>
      <c r="I105" s="691">
        <f t="shared" si="32"/>
        <v>269.5609756097561</v>
      </c>
      <c r="J105" s="691">
        <f t="shared" si="32"/>
        <v>35.346341463414639</v>
      </c>
      <c r="K105" s="691">
        <f t="shared" si="32"/>
        <v>15.956097560975614</v>
      </c>
      <c r="L105" s="691">
        <f t="shared" si="32"/>
        <v>42.921951219512202</v>
      </c>
      <c r="M105" s="691">
        <f t="shared" si="32"/>
        <v>46.697560975609768</v>
      </c>
      <c r="N105" s="691">
        <f t="shared" si="36"/>
        <v>410.48292682926831</v>
      </c>
      <c r="O105" s="691">
        <f t="shared" si="33"/>
        <v>405.46829268292674</v>
      </c>
      <c r="P105" s="691">
        <f t="shared" si="33"/>
        <v>22.873170731707319</v>
      </c>
      <c r="Q105" s="691">
        <f t="shared" si="33"/>
        <v>35.917073170731712</v>
      </c>
      <c r="R105" s="691">
        <f t="shared" si="33"/>
        <v>43.853658536585385</v>
      </c>
      <c r="S105" s="691">
        <f t="shared" si="33"/>
        <v>39.551219512195118</v>
      </c>
      <c r="T105" s="691">
        <f t="shared" si="37"/>
        <v>547.66341463414631</v>
      </c>
      <c r="U105" s="691">
        <f t="shared" si="34"/>
        <v>810.43902439024396</v>
      </c>
      <c r="V105" s="691">
        <f t="shared" si="34"/>
        <v>51.400000000000006</v>
      </c>
      <c r="W105" s="691">
        <f t="shared" si="34"/>
        <v>74.965853658536602</v>
      </c>
      <c r="X105" s="691">
        <f t="shared" si="34"/>
        <v>38.897560975609757</v>
      </c>
      <c r="Y105" s="691">
        <f t="shared" si="34"/>
        <v>93.239024390243912</v>
      </c>
      <c r="Z105" s="691">
        <f t="shared" si="38"/>
        <v>1068.9414634146342</v>
      </c>
      <c r="AA105" s="691">
        <f t="shared" si="35"/>
        <v>322.34146341463423</v>
      </c>
      <c r="AB105" s="691">
        <f t="shared" si="35"/>
        <v>4.1560975609756099</v>
      </c>
      <c r="AC105" s="691">
        <f t="shared" si="35"/>
        <v>28.482926829268294</v>
      </c>
      <c r="AD105" s="691">
        <f t="shared" si="35"/>
        <v>44.643902439024401</v>
      </c>
      <c r="AE105" s="691">
        <f t="shared" si="35"/>
        <v>68.643902439024387</v>
      </c>
      <c r="AF105" s="691">
        <f t="shared" si="39"/>
        <v>468.26829268292693</v>
      </c>
      <c r="AH105" s="695">
        <f t="shared" si="40"/>
        <v>2495.3365853658538</v>
      </c>
      <c r="AI105" s="695">
        <f t="shared" si="41"/>
        <v>2495.3560975609757</v>
      </c>
      <c r="AK105" s="677">
        <v>3.05</v>
      </c>
      <c r="AL105" s="677">
        <f t="shared" si="42"/>
        <v>2.0499999999999998</v>
      </c>
    </row>
    <row r="106" spans="1:38" x14ac:dyDescent="0.2">
      <c r="A106" s="690">
        <v>1987</v>
      </c>
      <c r="B106" s="691">
        <f t="shared" si="30"/>
        <v>1970.9951219512197</v>
      </c>
      <c r="C106" s="691">
        <f t="shared" si="30"/>
        <v>160.57073170731707</v>
      </c>
      <c r="D106" s="691">
        <f t="shared" si="30"/>
        <v>156.95609756097562</v>
      </c>
      <c r="E106" s="691">
        <f t="shared" si="30"/>
        <v>196.94634146341465</v>
      </c>
      <c r="F106" s="691">
        <f t="shared" si="30"/>
        <v>276.12682926829268</v>
      </c>
      <c r="G106" s="691">
        <f t="shared" si="31"/>
        <v>2761.5951219512199</v>
      </c>
      <c r="I106" s="691">
        <f t="shared" si="32"/>
        <v>283.13170731707322</v>
      </c>
      <c r="J106" s="691">
        <f t="shared" si="32"/>
        <v>42.760975609756088</v>
      </c>
      <c r="K106" s="691">
        <f t="shared" si="32"/>
        <v>14.599999999999998</v>
      </c>
      <c r="L106" s="691">
        <f t="shared" si="32"/>
        <v>49.136585365853669</v>
      </c>
      <c r="M106" s="691">
        <f t="shared" si="32"/>
        <v>55.356097560975627</v>
      </c>
      <c r="N106" s="691">
        <f t="shared" si="36"/>
        <v>444.98536585365861</v>
      </c>
      <c r="O106" s="691">
        <f t="shared" si="33"/>
        <v>469.27317073170735</v>
      </c>
      <c r="P106" s="691">
        <f t="shared" si="33"/>
        <v>29.595121951219515</v>
      </c>
      <c r="Q106" s="691">
        <f t="shared" si="33"/>
        <v>34.843902439024397</v>
      </c>
      <c r="R106" s="691">
        <f t="shared" si="33"/>
        <v>39.341463414634141</v>
      </c>
      <c r="S106" s="691">
        <f t="shared" si="33"/>
        <v>37.731707317073173</v>
      </c>
      <c r="T106" s="691">
        <f t="shared" si="37"/>
        <v>610.78536585365862</v>
      </c>
      <c r="U106" s="691">
        <f t="shared" si="34"/>
        <v>886.06829268292688</v>
      </c>
      <c r="V106" s="691">
        <f t="shared" si="34"/>
        <v>67.912195121951228</v>
      </c>
      <c r="W106" s="691">
        <f t="shared" si="34"/>
        <v>82.263414634146343</v>
      </c>
      <c r="X106" s="691">
        <f t="shared" si="34"/>
        <v>65.453658536585365</v>
      </c>
      <c r="Y106" s="691">
        <f t="shared" si="34"/>
        <v>119.92682926829271</v>
      </c>
      <c r="Z106" s="691">
        <f t="shared" si="38"/>
        <v>1221.6243902439026</v>
      </c>
      <c r="AA106" s="691">
        <f t="shared" si="35"/>
        <v>332.52195121951223</v>
      </c>
      <c r="AB106" s="691">
        <f t="shared" si="35"/>
        <v>20.297560975609759</v>
      </c>
      <c r="AC106" s="691">
        <f t="shared" si="35"/>
        <v>25.258536585365857</v>
      </c>
      <c r="AD106" s="691">
        <f t="shared" si="35"/>
        <v>43.014634146341471</v>
      </c>
      <c r="AE106" s="691">
        <f t="shared" si="35"/>
        <v>63.102439024390243</v>
      </c>
      <c r="AF106" s="691">
        <f t="shared" si="39"/>
        <v>484.19512195121956</v>
      </c>
      <c r="AH106" s="695">
        <f t="shared" si="40"/>
        <v>2761.5951219512199</v>
      </c>
      <c r="AI106" s="695">
        <f t="shared" si="41"/>
        <v>2761.5902439024394</v>
      </c>
      <c r="AK106" s="677">
        <v>3.05</v>
      </c>
      <c r="AL106" s="677">
        <f t="shared" si="42"/>
        <v>2.0499999999999998</v>
      </c>
    </row>
    <row r="107" spans="1:38" x14ac:dyDescent="0.2">
      <c r="A107" s="690">
        <v>1990</v>
      </c>
      <c r="B107" s="691">
        <f t="shared" si="30"/>
        <v>2194.5024390243907</v>
      </c>
      <c r="C107" s="691">
        <f t="shared" si="30"/>
        <v>188.37560975609756</v>
      </c>
      <c r="D107" s="691">
        <f t="shared" si="30"/>
        <v>161.40975609756097</v>
      </c>
      <c r="E107" s="691">
        <f t="shared" si="30"/>
        <v>200.70731707317077</v>
      </c>
      <c r="F107" s="691">
        <f t="shared" si="30"/>
        <v>283.09268292682924</v>
      </c>
      <c r="G107" s="691">
        <f t="shared" si="31"/>
        <v>3028.0878048780496</v>
      </c>
      <c r="I107" s="691">
        <f t="shared" si="32"/>
        <v>307.09756097560978</v>
      </c>
      <c r="J107" s="691">
        <f t="shared" si="32"/>
        <v>46.473170731707327</v>
      </c>
      <c r="K107" s="691">
        <f t="shared" si="32"/>
        <v>14.751219512195124</v>
      </c>
      <c r="L107" s="691">
        <f t="shared" si="32"/>
        <v>51.53170731707317</v>
      </c>
      <c r="M107" s="691">
        <f t="shared" si="32"/>
        <v>46.775609756097559</v>
      </c>
      <c r="N107" s="691">
        <f t="shared" si="36"/>
        <v>466.62926829268292</v>
      </c>
      <c r="O107" s="691">
        <f t="shared" si="33"/>
        <v>500.89756097560985</v>
      </c>
      <c r="P107" s="691">
        <f t="shared" si="33"/>
        <v>20.863414634146341</v>
      </c>
      <c r="Q107" s="691">
        <f t="shared" si="33"/>
        <v>45.239024390243898</v>
      </c>
      <c r="R107" s="691">
        <f t="shared" si="33"/>
        <v>44</v>
      </c>
      <c r="S107" s="691">
        <f t="shared" si="33"/>
        <v>51.83414634146343</v>
      </c>
      <c r="T107" s="691">
        <f t="shared" si="37"/>
        <v>662.83414634146357</v>
      </c>
      <c r="U107" s="691">
        <f t="shared" si="34"/>
        <v>1016.3658536585366</v>
      </c>
      <c r="V107" s="691">
        <f t="shared" si="34"/>
        <v>77.580487804878061</v>
      </c>
      <c r="W107" s="691">
        <f t="shared" si="34"/>
        <v>69.541463414634151</v>
      </c>
      <c r="X107" s="691">
        <f t="shared" si="34"/>
        <v>73.239024390243912</v>
      </c>
      <c r="Y107" s="691">
        <f t="shared" si="34"/>
        <v>123.09268292682928</v>
      </c>
      <c r="Z107" s="691">
        <f t="shared" si="38"/>
        <v>1359.8195121951219</v>
      </c>
      <c r="AA107" s="691">
        <f t="shared" si="35"/>
        <v>370.14634146341473</v>
      </c>
      <c r="AB107" s="691">
        <f t="shared" si="35"/>
        <v>43.463414634146339</v>
      </c>
      <c r="AC107" s="691">
        <f t="shared" si="35"/>
        <v>31.878048780487806</v>
      </c>
      <c r="AD107" s="691">
        <f t="shared" si="35"/>
        <v>31.936585365853666</v>
      </c>
      <c r="AE107" s="691">
        <f t="shared" si="35"/>
        <v>61.390243902439025</v>
      </c>
      <c r="AF107" s="691">
        <f t="shared" si="39"/>
        <v>538.81463414634152</v>
      </c>
      <c r="AH107" s="695">
        <f t="shared" si="40"/>
        <v>3028.0878048780496</v>
      </c>
      <c r="AI107" s="695">
        <f t="shared" si="41"/>
        <v>3028.0975609756097</v>
      </c>
      <c r="AK107" s="677">
        <v>3.05</v>
      </c>
      <c r="AL107" s="677">
        <f t="shared" si="42"/>
        <v>2.0499999999999998</v>
      </c>
    </row>
    <row r="108" spans="1:38" x14ac:dyDescent="0.2">
      <c r="A108" s="690">
        <v>1993</v>
      </c>
      <c r="B108" s="691">
        <f t="shared" si="30"/>
        <v>2305.3170731707323</v>
      </c>
      <c r="C108" s="691">
        <f t="shared" si="30"/>
        <v>238.48780487804879</v>
      </c>
      <c r="D108" s="691">
        <f t="shared" si="30"/>
        <v>210.82926829268297</v>
      </c>
      <c r="E108" s="691">
        <f t="shared" si="30"/>
        <v>164.79512195121956</v>
      </c>
      <c r="F108" s="691">
        <f t="shared" si="30"/>
        <v>318.07804878048785</v>
      </c>
      <c r="G108" s="691">
        <f t="shared" si="31"/>
        <v>3237.5073170731716</v>
      </c>
      <c r="I108" s="691">
        <f t="shared" si="32"/>
        <v>297.34146341463418</v>
      </c>
      <c r="J108" s="691">
        <f t="shared" si="32"/>
        <v>49.79999999999999</v>
      </c>
      <c r="K108" s="691">
        <f t="shared" si="32"/>
        <v>14.117073170731707</v>
      </c>
      <c r="L108" s="691">
        <f t="shared" si="32"/>
        <v>47.078048780487805</v>
      </c>
      <c r="M108" s="691">
        <f t="shared" si="32"/>
        <v>55.00487804878049</v>
      </c>
      <c r="N108" s="691">
        <f t="shared" si="36"/>
        <v>463.34146341463418</v>
      </c>
      <c r="O108" s="691">
        <f t="shared" si="33"/>
        <v>558.39024390243901</v>
      </c>
      <c r="P108" s="691">
        <f t="shared" si="33"/>
        <v>24.3609756097561</v>
      </c>
      <c r="Q108" s="691">
        <f t="shared" si="33"/>
        <v>45.40975609756098</v>
      </c>
      <c r="R108" s="691">
        <f t="shared" si="33"/>
        <v>32.663414634146363</v>
      </c>
      <c r="S108" s="691">
        <f t="shared" si="33"/>
        <v>70.375609756097575</v>
      </c>
      <c r="T108" s="691">
        <f t="shared" si="37"/>
        <v>731.19999999999993</v>
      </c>
      <c r="U108" s="691">
        <f t="shared" si="34"/>
        <v>1068.3317073170733</v>
      </c>
      <c r="V108" s="691">
        <f t="shared" si="34"/>
        <v>125.75121951219515</v>
      </c>
      <c r="W108" s="691">
        <f t="shared" si="34"/>
        <v>119.6439024390244</v>
      </c>
      <c r="X108" s="691">
        <f t="shared" si="34"/>
        <v>52.1609756097561</v>
      </c>
      <c r="Y108" s="691">
        <f t="shared" si="34"/>
        <v>120.21463414634147</v>
      </c>
      <c r="Z108" s="691">
        <f t="shared" si="38"/>
        <v>1486.1024390243906</v>
      </c>
      <c r="AA108" s="691">
        <f t="shared" si="35"/>
        <v>381.25365853658548</v>
      </c>
      <c r="AB108" s="691">
        <f t="shared" si="35"/>
        <v>38.575609756097563</v>
      </c>
      <c r="AC108" s="691">
        <f t="shared" si="35"/>
        <v>31.658536585365852</v>
      </c>
      <c r="AD108" s="691">
        <f t="shared" si="35"/>
        <v>32.887804878048783</v>
      </c>
      <c r="AE108" s="691">
        <f t="shared" si="35"/>
        <v>72.478048780487796</v>
      </c>
      <c r="AF108" s="691">
        <f t="shared" si="39"/>
        <v>556.8536585365855</v>
      </c>
      <c r="AH108" s="695">
        <f t="shared" si="40"/>
        <v>3237.5073170731716</v>
      </c>
      <c r="AI108" s="695">
        <f t="shared" si="41"/>
        <v>3237.4975609756102</v>
      </c>
      <c r="AK108" s="677">
        <v>3.05</v>
      </c>
      <c r="AL108" s="677">
        <f t="shared" si="42"/>
        <v>2.0499999999999998</v>
      </c>
    </row>
    <row r="109" spans="1:38" x14ac:dyDescent="0.2">
      <c r="A109" s="690">
        <v>1997</v>
      </c>
      <c r="B109" s="691">
        <f t="shared" si="30"/>
        <v>2537.5853658536589</v>
      </c>
      <c r="C109" s="691">
        <f t="shared" si="30"/>
        <v>271.229268292683</v>
      </c>
      <c r="D109" s="691">
        <f t="shared" si="30"/>
        <v>250.52682926829266</v>
      </c>
      <c r="E109" s="691">
        <f t="shared" si="30"/>
        <v>123.60975609756098</v>
      </c>
      <c r="F109" s="691">
        <f t="shared" si="30"/>
        <v>319.46341463414632</v>
      </c>
      <c r="G109" s="691">
        <f t="shared" si="31"/>
        <v>3502.414634146342</v>
      </c>
      <c r="I109" s="691">
        <f t="shared" si="32"/>
        <v>326.9121951219513</v>
      </c>
      <c r="J109" s="691">
        <f t="shared" si="32"/>
        <v>67.2</v>
      </c>
      <c r="K109" s="691">
        <f t="shared" si="32"/>
        <v>13.248780487804881</v>
      </c>
      <c r="L109" s="691">
        <f t="shared" si="32"/>
        <v>26.009756097560988</v>
      </c>
      <c r="M109" s="691">
        <f t="shared" si="32"/>
        <v>49.712195121951211</v>
      </c>
      <c r="N109" s="691">
        <f t="shared" si="36"/>
        <v>483.08292682926833</v>
      </c>
      <c r="O109" s="691">
        <f t="shared" si="33"/>
        <v>578.6439024390246</v>
      </c>
      <c r="P109" s="691">
        <f t="shared" si="33"/>
        <v>41.975609756097555</v>
      </c>
      <c r="Q109" s="691">
        <f t="shared" si="33"/>
        <v>34.448780487804882</v>
      </c>
      <c r="R109" s="691">
        <f t="shared" si="33"/>
        <v>36.843902439024404</v>
      </c>
      <c r="S109" s="691">
        <f t="shared" si="33"/>
        <v>47.112195121951231</v>
      </c>
      <c r="T109" s="691">
        <f t="shared" si="37"/>
        <v>739.02439024390276</v>
      </c>
      <c r="U109" s="691">
        <f t="shared" si="34"/>
        <v>1207.6926829268293</v>
      </c>
      <c r="V109" s="691">
        <f t="shared" si="34"/>
        <v>110.97560975609758</v>
      </c>
      <c r="W109" s="691">
        <f t="shared" si="34"/>
        <v>141.59512195121951</v>
      </c>
      <c r="X109" s="691">
        <f t="shared" si="34"/>
        <v>47.112195121951231</v>
      </c>
      <c r="Y109" s="691">
        <f t="shared" si="34"/>
        <v>143.98536585365852</v>
      </c>
      <c r="Z109" s="691">
        <f t="shared" si="38"/>
        <v>1651.3609756097562</v>
      </c>
      <c r="AA109" s="691">
        <f t="shared" si="35"/>
        <v>424.33658536585364</v>
      </c>
      <c r="AB109" s="691">
        <f t="shared" si="35"/>
        <v>51.078048780487812</v>
      </c>
      <c r="AC109" s="691">
        <f t="shared" si="35"/>
        <v>61.23902439024392</v>
      </c>
      <c r="AD109" s="691">
        <f t="shared" si="35"/>
        <v>13.643902439024391</v>
      </c>
      <c r="AE109" s="691">
        <f t="shared" si="35"/>
        <v>78.663414634146349</v>
      </c>
      <c r="AF109" s="691">
        <f t="shared" si="39"/>
        <v>628.96097560975602</v>
      </c>
      <c r="AH109" s="695">
        <f t="shared" si="40"/>
        <v>3502.414634146342</v>
      </c>
      <c r="AI109" s="695">
        <f t="shared" si="41"/>
        <v>3502.4292682926834</v>
      </c>
      <c r="AK109" s="677">
        <v>3.05</v>
      </c>
      <c r="AL109" s="677">
        <f t="shared" si="42"/>
        <v>2.0499999999999998</v>
      </c>
    </row>
    <row r="110" spans="1:38" x14ac:dyDescent="0.2">
      <c r="A110" s="690">
        <v>2001</v>
      </c>
      <c r="B110" s="691">
        <f t="shared" si="30"/>
        <v>2574.4829268292688</v>
      </c>
      <c r="C110" s="691">
        <f t="shared" si="30"/>
        <v>330.15609756097558</v>
      </c>
      <c r="D110" s="691">
        <f t="shared" si="30"/>
        <v>279.67804878048793</v>
      </c>
      <c r="E110" s="691">
        <f t="shared" si="30"/>
        <v>224.41951219512194</v>
      </c>
      <c r="F110" s="691">
        <f t="shared" si="30"/>
        <v>347.65365853658534</v>
      </c>
      <c r="G110" s="691">
        <f>SUM(B110:F110)</f>
        <v>3756.3902439024396</v>
      </c>
      <c r="I110" s="691">
        <f t="shared" si="32"/>
        <v>301.819512195122</v>
      </c>
      <c r="J110" s="691">
        <f t="shared" si="32"/>
        <v>60.160975609756093</v>
      </c>
      <c r="K110" s="691">
        <f t="shared" si="32"/>
        <v>18.721951219512196</v>
      </c>
      <c r="L110" s="691">
        <f t="shared" si="32"/>
        <v>58.6</v>
      </c>
      <c r="M110" s="691">
        <f t="shared" si="32"/>
        <v>69.551219512195118</v>
      </c>
      <c r="N110" s="691">
        <f>SUM(I110:M110)</f>
        <v>508.85365853658544</v>
      </c>
      <c r="O110" s="691">
        <f t="shared" si="33"/>
        <v>560.19512195121956</v>
      </c>
      <c r="P110" s="691">
        <f t="shared" si="33"/>
        <v>88.30243902439021</v>
      </c>
      <c r="Q110" s="691">
        <f t="shared" si="33"/>
        <v>39.94146341463415</v>
      </c>
      <c r="R110" s="691">
        <f t="shared" si="33"/>
        <v>48.687804878048802</v>
      </c>
      <c r="S110" s="691">
        <f t="shared" si="33"/>
        <v>47.936585365853659</v>
      </c>
      <c r="T110" s="691">
        <f>SUM(O110:S110)</f>
        <v>785.06341463414651</v>
      </c>
      <c r="U110" s="691">
        <f t="shared" si="34"/>
        <v>1291.0097560975612</v>
      </c>
      <c r="V110" s="691">
        <f t="shared" si="34"/>
        <v>138.36097560975611</v>
      </c>
      <c r="W110" s="691">
        <f t="shared" si="34"/>
        <v>164.54634146341468</v>
      </c>
      <c r="X110" s="691">
        <f t="shared" si="34"/>
        <v>88.03414634146344</v>
      </c>
      <c r="Y110" s="691">
        <f t="shared" si="34"/>
        <v>143.95121951219514</v>
      </c>
      <c r="Z110" s="691">
        <f>SUM(U110:Y110)</f>
        <v>1825.9024390243903</v>
      </c>
      <c r="AA110" s="691">
        <f t="shared" si="35"/>
        <v>421.46341463414637</v>
      </c>
      <c r="AB110" s="691">
        <f t="shared" si="35"/>
        <v>43.326829268292698</v>
      </c>
      <c r="AC110" s="691">
        <f t="shared" si="35"/>
        <v>56.478048780487811</v>
      </c>
      <c r="AD110" s="691">
        <f t="shared" si="35"/>
        <v>29.092682926829273</v>
      </c>
      <c r="AE110" s="691">
        <f t="shared" si="35"/>
        <v>86.219512195121965</v>
      </c>
      <c r="AF110" s="691">
        <f>SUM(AA110:AE110)</f>
        <v>636.5804878048782</v>
      </c>
      <c r="AH110" s="695">
        <f>G110</f>
        <v>3756.3902439024396</v>
      </c>
      <c r="AI110" s="695">
        <f>N110+T110+Z110+AF110</f>
        <v>3756.4000000000005</v>
      </c>
      <c r="AK110" s="677">
        <v>3.05</v>
      </c>
      <c r="AL110" s="677">
        <f t="shared" si="42"/>
        <v>2.0499999999999998</v>
      </c>
    </row>
    <row r="111" spans="1:38" x14ac:dyDescent="0.2">
      <c r="B111" s="700"/>
      <c r="F111" s="700"/>
      <c r="G111" s="700"/>
      <c r="H111" s="700"/>
      <c r="I111" s="700"/>
      <c r="J111" s="700"/>
      <c r="K111" s="700"/>
    </row>
    <row r="112" spans="1:38" x14ac:dyDescent="0.2">
      <c r="B112" s="700"/>
      <c r="F112" s="700"/>
      <c r="G112" s="700"/>
      <c r="H112" s="700"/>
      <c r="I112" s="700"/>
      <c r="J112" s="700"/>
      <c r="K112" s="700"/>
    </row>
    <row r="113" spans="1:35" x14ac:dyDescent="0.2">
      <c r="A113" s="678" t="s">
        <v>62</v>
      </c>
      <c r="B113" s="678"/>
      <c r="C113" s="678"/>
      <c r="D113" s="678"/>
      <c r="E113" s="678"/>
      <c r="F113" s="678"/>
      <c r="G113" s="678"/>
      <c r="H113" s="700"/>
      <c r="I113" s="678" t="str">
        <f>A113</f>
        <v>Fuel Consumption (Trillion Btu)</v>
      </c>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row>
    <row r="114" spans="1:35" x14ac:dyDescent="0.2">
      <c r="H114" s="685"/>
    </row>
    <row r="115" spans="1:35" ht="13.5" thickBot="1" x14ac:dyDescent="0.25">
      <c r="B115" s="873" t="s">
        <v>50</v>
      </c>
      <c r="C115" s="873"/>
      <c r="D115" s="873"/>
      <c r="E115" s="873"/>
      <c r="F115" s="873"/>
      <c r="G115" s="707"/>
      <c r="I115" s="874" t="s">
        <v>22</v>
      </c>
      <c r="J115" s="874"/>
      <c r="K115" s="874"/>
      <c r="L115" s="874"/>
      <c r="M115" s="874"/>
      <c r="N115" s="682"/>
      <c r="O115" s="875" t="s">
        <v>23</v>
      </c>
      <c r="P115" s="875"/>
      <c r="Q115" s="875"/>
      <c r="R115" s="875"/>
      <c r="S115" s="875"/>
      <c r="T115" s="698"/>
      <c r="U115" s="876" t="s">
        <v>24</v>
      </c>
      <c r="V115" s="876"/>
      <c r="W115" s="876"/>
      <c r="X115" s="876"/>
      <c r="Y115" s="876"/>
      <c r="Z115" s="684"/>
      <c r="AA115" s="877" t="s">
        <v>25</v>
      </c>
      <c r="AB115" s="877"/>
      <c r="AC115" s="877"/>
      <c r="AD115" s="877"/>
      <c r="AE115" s="877"/>
      <c r="AF115" s="704"/>
      <c r="AH115" s="677" t="s">
        <v>59</v>
      </c>
      <c r="AI115" s="677" t="s">
        <v>60</v>
      </c>
    </row>
    <row r="116" spans="1:35" x14ac:dyDescent="0.2">
      <c r="B116" s="685" t="s">
        <v>17</v>
      </c>
      <c r="C116" s="685" t="s">
        <v>18</v>
      </c>
      <c r="D116" s="685" t="s">
        <v>19</v>
      </c>
      <c r="E116" s="685" t="s">
        <v>20</v>
      </c>
      <c r="F116" s="685" t="s">
        <v>21</v>
      </c>
      <c r="G116" s="685"/>
      <c r="I116" s="685" t="s">
        <v>17</v>
      </c>
      <c r="J116" s="685" t="s">
        <v>18</v>
      </c>
      <c r="K116" s="685" t="s">
        <v>19</v>
      </c>
      <c r="L116" s="685" t="s">
        <v>20</v>
      </c>
      <c r="M116" s="685" t="s">
        <v>21</v>
      </c>
      <c r="N116" s="685" t="s">
        <v>32</v>
      </c>
      <c r="O116" s="685" t="s">
        <v>17</v>
      </c>
      <c r="P116" s="685" t="s">
        <v>18</v>
      </c>
      <c r="Q116" s="685" t="s">
        <v>19</v>
      </c>
      <c r="R116" s="685" t="s">
        <v>20</v>
      </c>
      <c r="S116" s="685" t="s">
        <v>21</v>
      </c>
      <c r="T116" s="685" t="s">
        <v>32</v>
      </c>
      <c r="U116" s="685" t="s">
        <v>17</v>
      </c>
      <c r="V116" s="685" t="s">
        <v>18</v>
      </c>
      <c r="W116" s="685" t="s">
        <v>19</v>
      </c>
      <c r="X116" s="685" t="s">
        <v>20</v>
      </c>
      <c r="Y116" s="685" t="s">
        <v>21</v>
      </c>
      <c r="Z116" s="685" t="s">
        <v>32</v>
      </c>
      <c r="AA116" s="685" t="s">
        <v>17</v>
      </c>
      <c r="AB116" s="685" t="s">
        <v>18</v>
      </c>
      <c r="AC116" s="685" t="s">
        <v>19</v>
      </c>
      <c r="AD116" s="685" t="s">
        <v>20</v>
      </c>
      <c r="AE116" s="685" t="s">
        <v>21</v>
      </c>
      <c r="AF116" s="689" t="s">
        <v>32</v>
      </c>
    </row>
    <row r="117" spans="1:35" x14ac:dyDescent="0.2">
      <c r="A117" s="690">
        <v>1978</v>
      </c>
      <c r="B117" s="691">
        <f t="shared" ref="B117:F127" si="43">B65-B100</f>
        <v>5689.9599999999991</v>
      </c>
      <c r="C117" s="691">
        <f t="shared" si="43"/>
        <v>340.09341463414637</v>
      </c>
      <c r="D117" s="691">
        <f t="shared" si="43"/>
        <v>276.75829268292682</v>
      </c>
      <c r="E117" s="691">
        <f t="shared" si="43"/>
        <v>1239.8502439024392</v>
      </c>
      <c r="F117" s="691">
        <f t="shared" si="43"/>
        <v>577.13585365853669</v>
      </c>
      <c r="G117" s="691">
        <f t="shared" ref="G117:G126" si="44">SUM(B117:F117)</f>
        <v>8123.7978048780487</v>
      </c>
      <c r="I117" s="691">
        <f t="shared" ref="I117:M127" si="45">I65-I100</f>
        <v>1315.101219512195</v>
      </c>
      <c r="J117" s="691">
        <f t="shared" si="45"/>
        <v>194.63414634146341</v>
      </c>
      <c r="K117" s="691">
        <f t="shared" si="45"/>
        <v>30.669024390243901</v>
      </c>
      <c r="L117" s="691">
        <f t="shared" si="45"/>
        <v>613.67121951219508</v>
      </c>
      <c r="M117" s="691">
        <f t="shared" si="45"/>
        <v>356.17463414634142</v>
      </c>
      <c r="N117" s="691">
        <f>SUM(I117:M117)</f>
        <v>2510.2502439024388</v>
      </c>
      <c r="O117" s="691">
        <f t="shared" ref="O117:S127" si="46">O65-O100</f>
        <v>2466.0043902439024</v>
      </c>
      <c r="P117" s="691">
        <f t="shared" si="46"/>
        <v>87.10268292682926</v>
      </c>
      <c r="Q117" s="691">
        <f t="shared" si="46"/>
        <v>103.21170731707318</v>
      </c>
      <c r="R117" s="691">
        <f t="shared" si="46"/>
        <v>397.71390243902437</v>
      </c>
      <c r="S117" s="691">
        <f t="shared" si="46"/>
        <v>57.937804878048773</v>
      </c>
      <c r="T117" s="691">
        <f>SUM(O117:S117)</f>
        <v>3111.9704878048778</v>
      </c>
      <c r="U117" s="691">
        <f t="shared" ref="U117:Y127" si="47">U65-U100</f>
        <v>1182.2941463414631</v>
      </c>
      <c r="V117" s="691">
        <f t="shared" si="47"/>
        <v>20.984146341463411</v>
      </c>
      <c r="W117" s="691">
        <f t="shared" si="47"/>
        <v>122.23024390243899</v>
      </c>
      <c r="X117" s="691">
        <f t="shared" si="47"/>
        <v>80.79463414634148</v>
      </c>
      <c r="Y117" s="691">
        <f t="shared" si="47"/>
        <v>30.537804878048775</v>
      </c>
      <c r="Z117" s="691">
        <f>SUM(U117:Y117)</f>
        <v>1436.8409756097558</v>
      </c>
      <c r="AA117" s="691">
        <f t="shared" ref="AA117:AE127" si="48">AA65-AA100</f>
        <v>726.56024390243886</v>
      </c>
      <c r="AB117" s="691">
        <f t="shared" si="48"/>
        <v>37.357560975609758</v>
      </c>
      <c r="AC117" s="691">
        <f t="shared" si="48"/>
        <v>20.637317073170728</v>
      </c>
      <c r="AD117" s="691">
        <f t="shared" si="48"/>
        <v>147.68536585365851</v>
      </c>
      <c r="AE117" s="691">
        <f t="shared" si="48"/>
        <v>132.48560975609755</v>
      </c>
      <c r="AF117" s="691">
        <f>SUM(AA117:AE117)</f>
        <v>1064.7260975609754</v>
      </c>
      <c r="AH117" s="695">
        <f>G117</f>
        <v>8123.7978048780487</v>
      </c>
      <c r="AI117" s="695">
        <f>N117+T117+Z117+AF117</f>
        <v>8123.7878048780476</v>
      </c>
    </row>
    <row r="118" spans="1:35" x14ac:dyDescent="0.2">
      <c r="A118" s="690">
        <v>1979</v>
      </c>
      <c r="B118" s="691">
        <f t="shared" si="43"/>
        <v>5132.6680487804879</v>
      </c>
      <c r="C118" s="691">
        <f t="shared" si="43"/>
        <v>357.03243902439021</v>
      </c>
      <c r="D118" s="691">
        <f t="shared" si="43"/>
        <v>204.14097560975611</v>
      </c>
      <c r="E118" s="691">
        <f t="shared" si="43"/>
        <v>1051.8773170731706</v>
      </c>
      <c r="F118" s="691">
        <f t="shared" si="43"/>
        <v>607.49682926829269</v>
      </c>
      <c r="G118" s="691">
        <f t="shared" si="44"/>
        <v>7353.2156097560974</v>
      </c>
      <c r="I118" s="691">
        <f t="shared" si="45"/>
        <v>1147.0641463414634</v>
      </c>
      <c r="J118" s="691">
        <f t="shared" si="45"/>
        <v>135.50219512195122</v>
      </c>
      <c r="K118" s="691">
        <f t="shared" si="45"/>
        <v>12.091463414634145</v>
      </c>
      <c r="L118" s="691">
        <f t="shared" si="45"/>
        <v>487.67097560975606</v>
      </c>
      <c r="M118" s="691">
        <f t="shared" si="45"/>
        <v>334.23365853658538</v>
      </c>
      <c r="N118" s="691">
        <f t="shared" ref="N118:N126" si="49">SUM(I118:M118)</f>
        <v>2116.5624390243902</v>
      </c>
      <c r="O118" s="691">
        <f t="shared" si="46"/>
        <v>2254.9658536585366</v>
      </c>
      <c r="P118" s="691">
        <f t="shared" si="46"/>
        <v>96.148780487804885</v>
      </c>
      <c r="Q118" s="691">
        <f t="shared" si="46"/>
        <v>72.004390243902435</v>
      </c>
      <c r="R118" s="691">
        <f t="shared" si="46"/>
        <v>387.23975609756098</v>
      </c>
      <c r="S118" s="691">
        <f t="shared" si="46"/>
        <v>79.65317073170732</v>
      </c>
      <c r="T118" s="691">
        <f t="shared" ref="T118:T126" si="50">SUM(O118:S118)</f>
        <v>2890.011951219512</v>
      </c>
      <c r="U118" s="691">
        <f t="shared" si="47"/>
        <v>1062.4504878048781</v>
      </c>
      <c r="V118" s="691">
        <f t="shared" si="47"/>
        <v>76.86121951219512</v>
      </c>
      <c r="W118" s="691">
        <f t="shared" si="47"/>
        <v>87.239512195121918</v>
      </c>
      <c r="X118" s="691">
        <f t="shared" si="47"/>
        <v>61.322195121951225</v>
      </c>
      <c r="Y118" s="691">
        <f t="shared" si="47"/>
        <v>51.278292682926832</v>
      </c>
      <c r="Z118" s="691">
        <f t="shared" ref="Z118:Z126" si="51">SUM(U118:Y118)</f>
        <v>1339.151707317073</v>
      </c>
      <c r="AA118" s="691">
        <f t="shared" si="48"/>
        <v>668.1875609756097</v>
      </c>
      <c r="AB118" s="691">
        <f t="shared" si="48"/>
        <v>48.52024390243902</v>
      </c>
      <c r="AC118" s="691">
        <f t="shared" si="48"/>
        <v>32.805609756097546</v>
      </c>
      <c r="AD118" s="691">
        <f t="shared" si="48"/>
        <v>115.64439024390244</v>
      </c>
      <c r="AE118" s="691">
        <f t="shared" si="48"/>
        <v>142.34658536585368</v>
      </c>
      <c r="AF118" s="691">
        <f t="shared" ref="AF118:AF126" si="52">SUM(AA118:AE118)</f>
        <v>1007.5043902439023</v>
      </c>
      <c r="AH118" s="695">
        <f t="shared" ref="AH118:AH126" si="53">G118</f>
        <v>7353.2156097560974</v>
      </c>
      <c r="AI118" s="695">
        <f t="shared" ref="AI118:AI126" si="54">N118+T118+Z118+AF118</f>
        <v>7353.2304878048772</v>
      </c>
    </row>
    <row r="119" spans="1:35" x14ac:dyDescent="0.2">
      <c r="A119" s="690">
        <v>1980</v>
      </c>
      <c r="B119" s="691">
        <f t="shared" si="43"/>
        <v>4755.6100000000006</v>
      </c>
      <c r="C119" s="691">
        <f t="shared" si="43"/>
        <v>311.38146341463414</v>
      </c>
      <c r="D119" s="691">
        <f t="shared" si="43"/>
        <v>243.60585365853655</v>
      </c>
      <c r="E119" s="691">
        <f t="shared" si="43"/>
        <v>920.17707317073155</v>
      </c>
      <c r="F119" s="691">
        <f t="shared" si="43"/>
        <v>635.96341463414615</v>
      </c>
      <c r="G119" s="691">
        <f t="shared" si="44"/>
        <v>6866.7378048780492</v>
      </c>
      <c r="I119" s="691">
        <f t="shared" si="45"/>
        <v>1045.9226829268296</v>
      </c>
      <c r="J119" s="691">
        <f t="shared" si="45"/>
        <v>184.02414634146342</v>
      </c>
      <c r="K119" s="691">
        <f t="shared" si="45"/>
        <v>35.337560975609755</v>
      </c>
      <c r="L119" s="691">
        <f t="shared" si="45"/>
        <v>424.14097560975603</v>
      </c>
      <c r="M119" s="691">
        <f t="shared" si="45"/>
        <v>352.76073170731706</v>
      </c>
      <c r="N119" s="691">
        <f t="shared" si="49"/>
        <v>2042.1860975609757</v>
      </c>
      <c r="O119" s="691">
        <f t="shared" si="46"/>
        <v>1823.2795121951222</v>
      </c>
      <c r="P119" s="691">
        <f t="shared" si="46"/>
        <v>21.971951219512192</v>
      </c>
      <c r="Q119" s="691">
        <f t="shared" si="46"/>
        <v>50.368780487804869</v>
      </c>
      <c r="R119" s="691">
        <f t="shared" si="46"/>
        <v>312.25560975609756</v>
      </c>
      <c r="S119" s="691">
        <f t="shared" si="46"/>
        <v>117.9760975609756</v>
      </c>
      <c r="T119" s="691">
        <f t="shared" si="50"/>
        <v>2325.8519512195121</v>
      </c>
      <c r="U119" s="691">
        <f t="shared" si="47"/>
        <v>1202.5868292682926</v>
      </c>
      <c r="V119" s="691">
        <f t="shared" si="47"/>
        <v>53.402195121951223</v>
      </c>
      <c r="W119" s="691">
        <f t="shared" si="47"/>
        <v>98.207073170731704</v>
      </c>
      <c r="X119" s="691">
        <f t="shared" si="47"/>
        <v>95.338292682926834</v>
      </c>
      <c r="Y119" s="691">
        <f t="shared" si="47"/>
        <v>83.631219512195116</v>
      </c>
      <c r="Z119" s="691">
        <f t="shared" si="51"/>
        <v>1533.1656097560976</v>
      </c>
      <c r="AA119" s="691">
        <f t="shared" si="48"/>
        <v>683.81609756097566</v>
      </c>
      <c r="AB119" s="691">
        <f t="shared" si="48"/>
        <v>51.993170731707309</v>
      </c>
      <c r="AC119" s="691">
        <f t="shared" si="48"/>
        <v>59.70243902439023</v>
      </c>
      <c r="AD119" s="691">
        <f t="shared" si="48"/>
        <v>88.437317073170732</v>
      </c>
      <c r="AE119" s="691">
        <f t="shared" si="48"/>
        <v>81.595365853658535</v>
      </c>
      <c r="AF119" s="691">
        <f t="shared" si="52"/>
        <v>965.54439024390251</v>
      </c>
      <c r="AH119" s="695">
        <f t="shared" si="53"/>
        <v>6866.7378048780492</v>
      </c>
      <c r="AI119" s="695">
        <f t="shared" si="54"/>
        <v>6866.7480487804887</v>
      </c>
    </row>
    <row r="120" spans="1:35" x14ac:dyDescent="0.2">
      <c r="A120" s="690">
        <v>1981</v>
      </c>
      <c r="B120" s="691">
        <f t="shared" si="43"/>
        <v>5097.0856097560973</v>
      </c>
      <c r="C120" s="691">
        <f t="shared" si="43"/>
        <v>248.07317073170734</v>
      </c>
      <c r="D120" s="691">
        <f t="shared" si="43"/>
        <v>208.94195121951219</v>
      </c>
      <c r="E120" s="691">
        <f t="shared" si="43"/>
        <v>809.50219512195122</v>
      </c>
      <c r="F120" s="691">
        <f t="shared" si="43"/>
        <v>653.53243902439021</v>
      </c>
      <c r="G120" s="691">
        <f t="shared" si="44"/>
        <v>7017.1353658536582</v>
      </c>
      <c r="I120" s="691">
        <f t="shared" si="45"/>
        <v>1109.2207317073169</v>
      </c>
      <c r="J120" s="691">
        <f t="shared" si="45"/>
        <v>146.01170731707316</v>
      </c>
      <c r="K120" s="691">
        <f t="shared" si="45"/>
        <v>31.519024390243899</v>
      </c>
      <c r="L120" s="691">
        <f t="shared" si="45"/>
        <v>422.11756097560971</v>
      </c>
      <c r="M120" s="691">
        <f t="shared" si="45"/>
        <v>337.40756097560973</v>
      </c>
      <c r="N120" s="691">
        <f t="shared" si="49"/>
        <v>2046.2765853658534</v>
      </c>
      <c r="O120" s="691">
        <f t="shared" si="46"/>
        <v>2046.5631707317073</v>
      </c>
      <c r="P120" s="691">
        <f t="shared" si="46"/>
        <v>30.93</v>
      </c>
      <c r="Q120" s="691">
        <f t="shared" si="46"/>
        <v>68.593170731707303</v>
      </c>
      <c r="R120" s="691">
        <f t="shared" si="46"/>
        <v>257.73317073170733</v>
      </c>
      <c r="S120" s="691">
        <f t="shared" si="46"/>
        <v>134.9329268292683</v>
      </c>
      <c r="T120" s="691">
        <f t="shared" si="50"/>
        <v>2538.7524390243902</v>
      </c>
      <c r="U120" s="691">
        <f t="shared" si="47"/>
        <v>1176.0900000000001</v>
      </c>
      <c r="V120" s="691">
        <f t="shared" si="47"/>
        <v>29.318780487804872</v>
      </c>
      <c r="W120" s="691">
        <f t="shared" si="47"/>
        <v>67.354634146341439</v>
      </c>
      <c r="X120" s="691">
        <f t="shared" si="47"/>
        <v>64.096341463414618</v>
      </c>
      <c r="Y120" s="691">
        <f t="shared" si="47"/>
        <v>91.619024390243908</v>
      </c>
      <c r="Z120" s="691">
        <f t="shared" si="51"/>
        <v>1428.4787804878047</v>
      </c>
      <c r="AA120" s="691">
        <f t="shared" si="48"/>
        <v>765.2165853658538</v>
      </c>
      <c r="AB120" s="691">
        <f t="shared" si="48"/>
        <v>41.812682926829268</v>
      </c>
      <c r="AC120" s="691">
        <f t="shared" si="48"/>
        <v>41.470243902439016</v>
      </c>
      <c r="AD120" s="691">
        <f t="shared" si="48"/>
        <v>65.555121951219519</v>
      </c>
      <c r="AE120" s="691">
        <f t="shared" si="48"/>
        <v>89.568048780487786</v>
      </c>
      <c r="AF120" s="691">
        <f t="shared" si="52"/>
        <v>1003.6226829268294</v>
      </c>
      <c r="AH120" s="695">
        <f t="shared" si="53"/>
        <v>7017.1353658536582</v>
      </c>
      <c r="AI120" s="695">
        <f t="shared" si="54"/>
        <v>7017.1304878048777</v>
      </c>
    </row>
    <row r="121" spans="1:35" x14ac:dyDescent="0.2">
      <c r="A121" s="690">
        <v>1982</v>
      </c>
      <c r="B121" s="691">
        <f t="shared" si="43"/>
        <v>4269.8060975609751</v>
      </c>
      <c r="C121" s="691">
        <f t="shared" si="43"/>
        <v>335.86658536585367</v>
      </c>
      <c r="D121" s="691">
        <f t="shared" si="43"/>
        <v>157.21121951219513</v>
      </c>
      <c r="E121" s="691">
        <f t="shared" si="43"/>
        <v>793.96780487804881</v>
      </c>
      <c r="F121" s="691">
        <f t="shared" si="43"/>
        <v>627.79146341463422</v>
      </c>
      <c r="G121" s="691">
        <f t="shared" si="44"/>
        <v>6184.6431707317079</v>
      </c>
      <c r="I121" s="691">
        <f t="shared" si="45"/>
        <v>939.48926829268294</v>
      </c>
      <c r="J121" s="691">
        <f t="shared" si="45"/>
        <v>212.85292682926828</v>
      </c>
      <c r="K121" s="691">
        <f t="shared" si="45"/>
        <v>26.63219512195122</v>
      </c>
      <c r="L121" s="691">
        <f t="shared" si="45"/>
        <v>337.86853658536586</v>
      </c>
      <c r="M121" s="691">
        <f t="shared" si="45"/>
        <v>284.34463414634149</v>
      </c>
      <c r="N121" s="691">
        <f t="shared" si="49"/>
        <v>1801.1875609756098</v>
      </c>
      <c r="O121" s="691">
        <f t="shared" si="46"/>
        <v>1512.2231707317073</v>
      </c>
      <c r="P121" s="691">
        <f t="shared" si="46"/>
        <v>36.782682926829267</v>
      </c>
      <c r="Q121" s="691">
        <f t="shared" si="46"/>
        <v>39.694390243902433</v>
      </c>
      <c r="R121" s="691">
        <f t="shared" si="46"/>
        <v>261.03829268292685</v>
      </c>
      <c r="S121" s="691">
        <f t="shared" si="46"/>
        <v>168.3251219512195</v>
      </c>
      <c r="T121" s="691">
        <f t="shared" si="50"/>
        <v>2018.0636585365853</v>
      </c>
      <c r="U121" s="691">
        <f t="shared" si="47"/>
        <v>1143.4563414634144</v>
      </c>
      <c r="V121" s="691">
        <f t="shared" si="47"/>
        <v>30.769756097560972</v>
      </c>
      <c r="W121" s="691">
        <f t="shared" si="47"/>
        <v>45.007804878048773</v>
      </c>
      <c r="X121" s="691">
        <f t="shared" si="47"/>
        <v>107.69853658536584</v>
      </c>
      <c r="Y121" s="691">
        <f t="shared" si="47"/>
        <v>81.474634146341472</v>
      </c>
      <c r="Z121" s="691">
        <f t="shared" si="51"/>
        <v>1408.4070731707316</v>
      </c>
      <c r="AA121" s="691">
        <f t="shared" si="48"/>
        <v>674.6421951219512</v>
      </c>
      <c r="AB121" s="691">
        <f t="shared" si="48"/>
        <v>55.461219512195115</v>
      </c>
      <c r="AC121" s="691">
        <f t="shared" si="48"/>
        <v>45.861951219512193</v>
      </c>
      <c r="AD121" s="691">
        <f t="shared" si="48"/>
        <v>87.347560975609767</v>
      </c>
      <c r="AE121" s="691">
        <f t="shared" si="48"/>
        <v>93.66195121951219</v>
      </c>
      <c r="AF121" s="691">
        <f t="shared" si="52"/>
        <v>956.97487804878051</v>
      </c>
      <c r="AH121" s="695">
        <f t="shared" si="53"/>
        <v>6184.6431707317079</v>
      </c>
      <c r="AI121" s="695">
        <f t="shared" si="54"/>
        <v>6184.6331707317077</v>
      </c>
    </row>
    <row r="122" spans="1:35" x14ac:dyDescent="0.2">
      <c r="A122" s="690">
        <v>1984</v>
      </c>
      <c r="B122" s="691">
        <f t="shared" si="43"/>
        <v>4462.3402439024385</v>
      </c>
      <c r="C122" s="691">
        <f t="shared" si="43"/>
        <v>339.78926829268295</v>
      </c>
      <c r="D122" s="691">
        <f t="shared" si="43"/>
        <v>218.19292682926829</v>
      </c>
      <c r="E122" s="691">
        <f t="shared" si="43"/>
        <v>801.71292682926821</v>
      </c>
      <c r="F122" s="691">
        <f t="shared" si="43"/>
        <v>720.67804878048764</v>
      </c>
      <c r="G122" s="691">
        <f t="shared" si="44"/>
        <v>6542.713414634145</v>
      </c>
      <c r="I122" s="691">
        <f t="shared" si="45"/>
        <v>1036.399024390244</v>
      </c>
      <c r="J122" s="691">
        <f t="shared" si="45"/>
        <v>192.48365853658538</v>
      </c>
      <c r="K122" s="691">
        <f t="shared" si="45"/>
        <v>46.123902439024384</v>
      </c>
      <c r="L122" s="691">
        <f t="shared" si="45"/>
        <v>334.5080487804878</v>
      </c>
      <c r="M122" s="691">
        <f t="shared" si="45"/>
        <v>271.54243902439026</v>
      </c>
      <c r="N122" s="691">
        <f t="shared" si="49"/>
        <v>1881.0570731707317</v>
      </c>
      <c r="O122" s="691">
        <f t="shared" si="46"/>
        <v>1557.8117073170733</v>
      </c>
      <c r="P122" s="691">
        <f t="shared" si="46"/>
        <v>85.576829268292684</v>
      </c>
      <c r="Q122" s="691">
        <f t="shared" si="46"/>
        <v>71.072926829268283</v>
      </c>
      <c r="R122" s="691">
        <f t="shared" si="46"/>
        <v>301.5963414634146</v>
      </c>
      <c r="S122" s="691">
        <f t="shared" si="46"/>
        <v>233.54878048780489</v>
      </c>
      <c r="T122" s="691">
        <f t="shared" si="50"/>
        <v>2249.6065853658538</v>
      </c>
      <c r="U122" s="691">
        <f t="shared" si="47"/>
        <v>1167.320975609756</v>
      </c>
      <c r="V122" s="691">
        <f t="shared" si="47"/>
        <v>41.19</v>
      </c>
      <c r="W122" s="691">
        <f t="shared" si="47"/>
        <v>48.984146341463401</v>
      </c>
      <c r="X122" s="691">
        <f t="shared" si="47"/>
        <v>72.432439024390249</v>
      </c>
      <c r="Y122" s="691">
        <f t="shared" si="47"/>
        <v>97.600975609756091</v>
      </c>
      <c r="Z122" s="691">
        <f t="shared" si="51"/>
        <v>1427.5285365853658</v>
      </c>
      <c r="AA122" s="691">
        <f t="shared" si="48"/>
        <v>700.8085365853658</v>
      </c>
      <c r="AB122" s="691">
        <f t="shared" si="48"/>
        <v>20.533902439024391</v>
      </c>
      <c r="AC122" s="691">
        <f t="shared" si="48"/>
        <v>51.99707317073171</v>
      </c>
      <c r="AD122" s="691">
        <f t="shared" si="48"/>
        <v>93.166097560975601</v>
      </c>
      <c r="AE122" s="691">
        <f t="shared" si="48"/>
        <v>117.96609756097563</v>
      </c>
      <c r="AF122" s="691">
        <f t="shared" si="52"/>
        <v>984.47170731707308</v>
      </c>
      <c r="AH122" s="695">
        <f t="shared" si="53"/>
        <v>6542.713414634145</v>
      </c>
      <c r="AI122" s="695">
        <f t="shared" si="54"/>
        <v>6542.6639024390242</v>
      </c>
    </row>
    <row r="123" spans="1:35" x14ac:dyDescent="0.2">
      <c r="A123" s="690">
        <v>1987</v>
      </c>
      <c r="B123" s="691">
        <f t="shared" si="43"/>
        <v>4344.3748780487804</v>
      </c>
      <c r="C123" s="691">
        <f t="shared" si="43"/>
        <v>365.02926829268296</v>
      </c>
      <c r="D123" s="691">
        <f t="shared" si="43"/>
        <v>234.16390243902438</v>
      </c>
      <c r="E123" s="691">
        <f t="shared" si="43"/>
        <v>741.83365853658529</v>
      </c>
      <c r="F123" s="691">
        <f t="shared" si="43"/>
        <v>680.90317073170729</v>
      </c>
      <c r="G123" s="691">
        <f t="shared" si="44"/>
        <v>6366.3048780487798</v>
      </c>
      <c r="I123" s="691">
        <f t="shared" si="45"/>
        <v>1084.1382926829267</v>
      </c>
      <c r="J123" s="691">
        <f t="shared" si="45"/>
        <v>198.66902439024392</v>
      </c>
      <c r="K123" s="691">
        <f t="shared" si="45"/>
        <v>47.320000000000007</v>
      </c>
      <c r="L123" s="691">
        <f t="shared" si="45"/>
        <v>322.75341463414634</v>
      </c>
      <c r="M123" s="691">
        <f t="shared" si="45"/>
        <v>272.32390243902438</v>
      </c>
      <c r="N123" s="691">
        <f t="shared" si="49"/>
        <v>1925.2046341463413</v>
      </c>
      <c r="O123" s="691">
        <f t="shared" si="46"/>
        <v>1518.5668292682926</v>
      </c>
      <c r="P123" s="691">
        <f t="shared" si="46"/>
        <v>86.574878048780491</v>
      </c>
      <c r="Q123" s="691">
        <f t="shared" si="46"/>
        <v>76.306097560975616</v>
      </c>
      <c r="R123" s="691">
        <f t="shared" si="46"/>
        <v>260.51853658536589</v>
      </c>
      <c r="S123" s="691">
        <f t="shared" si="46"/>
        <v>174.79829268292684</v>
      </c>
      <c r="T123" s="691">
        <f t="shared" si="50"/>
        <v>2116.7646341463415</v>
      </c>
      <c r="U123" s="691">
        <f t="shared" si="47"/>
        <v>1110.8117073170733</v>
      </c>
      <c r="V123" s="691">
        <f t="shared" si="47"/>
        <v>26.647804878048774</v>
      </c>
      <c r="W123" s="691">
        <f t="shared" si="47"/>
        <v>58.916585365853663</v>
      </c>
      <c r="X123" s="691">
        <f t="shared" si="47"/>
        <v>76.256341463414643</v>
      </c>
      <c r="Y123" s="691">
        <f t="shared" si="47"/>
        <v>111.3831707317073</v>
      </c>
      <c r="Z123" s="691">
        <f t="shared" si="51"/>
        <v>1384.0156097560978</v>
      </c>
      <c r="AA123" s="691">
        <f t="shared" si="48"/>
        <v>630.8680487804877</v>
      </c>
      <c r="AB123" s="691">
        <f t="shared" si="48"/>
        <v>53.152439024390247</v>
      </c>
      <c r="AC123" s="691">
        <f t="shared" si="48"/>
        <v>51.611463414634144</v>
      </c>
      <c r="AD123" s="691">
        <f t="shared" si="48"/>
        <v>82.305365853658515</v>
      </c>
      <c r="AE123" s="691">
        <f t="shared" si="48"/>
        <v>122.41756097560977</v>
      </c>
      <c r="AF123" s="691">
        <f t="shared" si="52"/>
        <v>940.35487804878039</v>
      </c>
      <c r="AH123" s="695">
        <f t="shared" si="53"/>
        <v>6366.3048780487798</v>
      </c>
      <c r="AI123" s="695">
        <f t="shared" si="54"/>
        <v>6366.3397560975609</v>
      </c>
    </row>
    <row r="124" spans="1:35" x14ac:dyDescent="0.2">
      <c r="A124" s="690">
        <v>1990</v>
      </c>
      <c r="B124" s="691">
        <f t="shared" si="43"/>
        <v>4418.9675609756096</v>
      </c>
      <c r="C124" s="691">
        <f t="shared" si="43"/>
        <v>335.38439024390243</v>
      </c>
      <c r="D124" s="691">
        <f t="shared" si="43"/>
        <v>245.36024390243901</v>
      </c>
      <c r="E124" s="691">
        <f t="shared" si="43"/>
        <v>744.08268292682919</v>
      </c>
      <c r="F124" s="691">
        <f t="shared" si="43"/>
        <v>445.66731707317075</v>
      </c>
      <c r="G124" s="691">
        <f t="shared" si="44"/>
        <v>6189.4621951219506</v>
      </c>
      <c r="I124" s="691">
        <f t="shared" si="45"/>
        <v>1090.7124390243903</v>
      </c>
      <c r="J124" s="691">
        <f t="shared" si="45"/>
        <v>188.30682926829269</v>
      </c>
      <c r="K124" s="691">
        <f t="shared" si="45"/>
        <v>29.118780487804873</v>
      </c>
      <c r="L124" s="691">
        <f t="shared" si="45"/>
        <v>353.06829268292688</v>
      </c>
      <c r="M124" s="691">
        <f t="shared" si="45"/>
        <v>170.27439024390245</v>
      </c>
      <c r="N124" s="691">
        <f t="shared" si="49"/>
        <v>1831.4807317073169</v>
      </c>
      <c r="O124" s="691">
        <f t="shared" si="46"/>
        <v>1605.5424390243902</v>
      </c>
      <c r="P124" s="691">
        <f t="shared" si="46"/>
        <v>56.616585365853666</v>
      </c>
      <c r="Q124" s="691">
        <f t="shared" si="46"/>
        <v>110.19097560975611</v>
      </c>
      <c r="R124" s="691">
        <f t="shared" si="46"/>
        <v>258.72000000000003</v>
      </c>
      <c r="S124" s="691">
        <f t="shared" si="46"/>
        <v>113.00585365853658</v>
      </c>
      <c r="T124" s="691">
        <f t="shared" si="50"/>
        <v>2144.0758536585363</v>
      </c>
      <c r="U124" s="691">
        <f t="shared" si="47"/>
        <v>1042.4941463414634</v>
      </c>
      <c r="V124" s="691">
        <f t="shared" si="47"/>
        <v>31.539512195121944</v>
      </c>
      <c r="W124" s="691">
        <f t="shared" si="47"/>
        <v>46.588536585365844</v>
      </c>
      <c r="X124" s="691">
        <f t="shared" si="47"/>
        <v>60.8409756097561</v>
      </c>
      <c r="Y124" s="691">
        <f t="shared" si="47"/>
        <v>60.99731707317072</v>
      </c>
      <c r="Z124" s="691">
        <f t="shared" si="51"/>
        <v>1242.4604878048779</v>
      </c>
      <c r="AA124" s="691">
        <f t="shared" si="48"/>
        <v>680.21365853658517</v>
      </c>
      <c r="AB124" s="691">
        <f t="shared" si="48"/>
        <v>58.916585365853656</v>
      </c>
      <c r="AC124" s="691">
        <f t="shared" si="48"/>
        <v>59.461951219512201</v>
      </c>
      <c r="AD124" s="691">
        <f t="shared" si="48"/>
        <v>71.453414634146327</v>
      </c>
      <c r="AE124" s="691">
        <f t="shared" si="48"/>
        <v>101.38975609756098</v>
      </c>
      <c r="AF124" s="691">
        <f t="shared" si="52"/>
        <v>971.43536585365825</v>
      </c>
      <c r="AH124" s="695">
        <f t="shared" si="53"/>
        <v>6189.4621951219506</v>
      </c>
      <c r="AI124" s="695">
        <f t="shared" si="54"/>
        <v>6189.4524390243896</v>
      </c>
    </row>
    <row r="125" spans="1:35" x14ac:dyDescent="0.2">
      <c r="A125" s="690">
        <v>1993</v>
      </c>
      <c r="B125" s="691">
        <f t="shared" si="43"/>
        <v>4908.6229268292673</v>
      </c>
      <c r="C125" s="691">
        <f t="shared" si="43"/>
        <v>464.67219512195118</v>
      </c>
      <c r="D125" s="691">
        <f t="shared" si="43"/>
        <v>245.68073170731702</v>
      </c>
      <c r="E125" s="691">
        <f t="shared" si="43"/>
        <v>633.12487804878037</v>
      </c>
      <c r="F125" s="691">
        <f t="shared" si="43"/>
        <v>516.79195121951216</v>
      </c>
      <c r="G125" s="691">
        <f t="shared" si="44"/>
        <v>6768.8926829268285</v>
      </c>
      <c r="I125" s="691">
        <f t="shared" si="45"/>
        <v>1159.2485365853659</v>
      </c>
      <c r="J125" s="691">
        <f t="shared" si="45"/>
        <v>207.63000000000002</v>
      </c>
      <c r="K125" s="691">
        <f t="shared" si="45"/>
        <v>33.222926829268296</v>
      </c>
      <c r="L125" s="691">
        <f t="shared" si="45"/>
        <v>311.94195121951219</v>
      </c>
      <c r="M125" s="691">
        <f t="shared" si="45"/>
        <v>207.98512195121953</v>
      </c>
      <c r="N125" s="691">
        <f t="shared" si="49"/>
        <v>1920.0285365853661</v>
      </c>
      <c r="O125" s="691">
        <f t="shared" si="46"/>
        <v>1806.0297560975609</v>
      </c>
      <c r="P125" s="691">
        <f t="shared" si="46"/>
        <v>99.0490243902439</v>
      </c>
      <c r="Q125" s="691">
        <f t="shared" si="46"/>
        <v>103.56024390243903</v>
      </c>
      <c r="R125" s="691">
        <f t="shared" si="46"/>
        <v>229.29658536585362</v>
      </c>
      <c r="S125" s="691">
        <f t="shared" si="46"/>
        <v>160.28439024390241</v>
      </c>
      <c r="T125" s="691">
        <f t="shared" si="50"/>
        <v>2398.2200000000003</v>
      </c>
      <c r="U125" s="691">
        <f t="shared" si="47"/>
        <v>1207.7482926829266</v>
      </c>
      <c r="V125" s="691">
        <f t="shared" si="47"/>
        <v>95.618780487804855</v>
      </c>
      <c r="W125" s="691">
        <f t="shared" si="47"/>
        <v>60.016097560975595</v>
      </c>
      <c r="X125" s="691">
        <f t="shared" si="47"/>
        <v>32.299024390243893</v>
      </c>
      <c r="Y125" s="691">
        <f t="shared" si="47"/>
        <v>63.895365853658546</v>
      </c>
      <c r="Z125" s="691">
        <f t="shared" si="51"/>
        <v>1459.5775609756095</v>
      </c>
      <c r="AA125" s="691">
        <f t="shared" si="48"/>
        <v>735.59634146341443</v>
      </c>
      <c r="AB125" s="691">
        <f t="shared" si="48"/>
        <v>62.38439024390243</v>
      </c>
      <c r="AC125" s="691">
        <f t="shared" si="48"/>
        <v>48.891463414634146</v>
      </c>
      <c r="AD125" s="691">
        <f t="shared" si="48"/>
        <v>59.602195121951212</v>
      </c>
      <c r="AE125" s="691">
        <f t="shared" si="48"/>
        <v>84.631951219512217</v>
      </c>
      <c r="AF125" s="691">
        <f t="shared" si="52"/>
        <v>991.10634146341442</v>
      </c>
      <c r="AH125" s="695">
        <f t="shared" si="53"/>
        <v>6768.8926829268285</v>
      </c>
      <c r="AI125" s="695">
        <f t="shared" si="54"/>
        <v>6768.9324390243901</v>
      </c>
    </row>
    <row r="126" spans="1:35" x14ac:dyDescent="0.2">
      <c r="A126" s="690">
        <v>1997</v>
      </c>
      <c r="B126" s="691">
        <f t="shared" si="43"/>
        <v>4982.7746341463408</v>
      </c>
      <c r="C126" s="691">
        <f t="shared" si="43"/>
        <v>667.92073170731692</v>
      </c>
      <c r="D126" s="691">
        <f t="shared" si="43"/>
        <v>251.63317073170737</v>
      </c>
      <c r="E126" s="691">
        <f t="shared" si="43"/>
        <v>391.16024390243899</v>
      </c>
      <c r="F126" s="691">
        <f t="shared" si="43"/>
        <v>449.22658536585374</v>
      </c>
      <c r="G126" s="691">
        <f t="shared" si="44"/>
        <v>6742.7153658536581</v>
      </c>
      <c r="I126" s="691">
        <f t="shared" si="45"/>
        <v>1199.3178048780487</v>
      </c>
      <c r="J126" s="691">
        <f t="shared" si="45"/>
        <v>307.67</v>
      </c>
      <c r="K126" s="691">
        <f t="shared" si="45"/>
        <v>29.991219512195123</v>
      </c>
      <c r="L126" s="691">
        <f t="shared" si="45"/>
        <v>157.22024390243899</v>
      </c>
      <c r="M126" s="691">
        <f t="shared" si="45"/>
        <v>201.96780487804881</v>
      </c>
      <c r="N126" s="691">
        <f t="shared" si="49"/>
        <v>1896.1670731707318</v>
      </c>
      <c r="O126" s="691">
        <f t="shared" si="46"/>
        <v>1918.2660975609751</v>
      </c>
      <c r="P126" s="691">
        <f t="shared" si="46"/>
        <v>189.31439024390244</v>
      </c>
      <c r="Q126" s="691">
        <f t="shared" si="46"/>
        <v>88.921219512195123</v>
      </c>
      <c r="R126" s="691">
        <f t="shared" si="46"/>
        <v>172.34609756097558</v>
      </c>
      <c r="S126" s="691">
        <f t="shared" si="46"/>
        <v>116.23780487804876</v>
      </c>
      <c r="T126" s="691">
        <f t="shared" si="50"/>
        <v>2485.0856097560968</v>
      </c>
      <c r="U126" s="691">
        <f t="shared" si="47"/>
        <v>1127.5373170731707</v>
      </c>
      <c r="V126" s="691">
        <f t="shared" si="47"/>
        <v>77.314390243902409</v>
      </c>
      <c r="W126" s="691">
        <f t="shared" si="47"/>
        <v>65.374878048780488</v>
      </c>
      <c r="X126" s="691">
        <f t="shared" si="47"/>
        <v>33.707804878048762</v>
      </c>
      <c r="Y126" s="691">
        <f t="shared" si="47"/>
        <v>53.784634146341489</v>
      </c>
      <c r="Z126" s="691">
        <f t="shared" si="51"/>
        <v>1357.7190243902439</v>
      </c>
      <c r="AA126" s="691">
        <f t="shared" si="48"/>
        <v>737.64341463414644</v>
      </c>
      <c r="AB126" s="691">
        <f t="shared" si="48"/>
        <v>93.621951219512169</v>
      </c>
      <c r="AC126" s="691">
        <f t="shared" si="48"/>
        <v>67.330975609756081</v>
      </c>
      <c r="AD126" s="691">
        <f t="shared" si="48"/>
        <v>27.88609756097561</v>
      </c>
      <c r="AE126" s="691">
        <f t="shared" si="48"/>
        <v>77.216585365853646</v>
      </c>
      <c r="AF126" s="691">
        <f t="shared" si="52"/>
        <v>1003.6990243902441</v>
      </c>
      <c r="AH126" s="695">
        <f t="shared" si="53"/>
        <v>6742.7153658536581</v>
      </c>
      <c r="AI126" s="695">
        <f t="shared" si="54"/>
        <v>6742.670731707316</v>
      </c>
    </row>
    <row r="127" spans="1:35" x14ac:dyDescent="0.2">
      <c r="A127" s="690">
        <v>2001</v>
      </c>
      <c r="B127" s="691">
        <f t="shared" si="43"/>
        <v>4270.757073170731</v>
      </c>
      <c r="C127" s="691">
        <f t="shared" si="43"/>
        <v>733.26390243902449</v>
      </c>
      <c r="D127" s="691">
        <f t="shared" si="43"/>
        <v>237.13195121951202</v>
      </c>
      <c r="E127" s="691">
        <f t="shared" si="43"/>
        <v>516.81048780487811</v>
      </c>
      <c r="F127" s="691">
        <f t="shared" si="43"/>
        <v>350.27634146341461</v>
      </c>
      <c r="G127" s="691">
        <f>SUM(B127:F127)</f>
        <v>6108.2397560975605</v>
      </c>
      <c r="I127" s="691">
        <f t="shared" si="45"/>
        <v>937.38048780487804</v>
      </c>
      <c r="J127" s="691">
        <f t="shared" si="45"/>
        <v>261.06902439024395</v>
      </c>
      <c r="K127" s="691">
        <f t="shared" si="45"/>
        <v>39.358048780487806</v>
      </c>
      <c r="L127" s="691">
        <f t="shared" si="45"/>
        <v>256.27999999999997</v>
      </c>
      <c r="M127" s="691">
        <f t="shared" si="45"/>
        <v>155.45878048780486</v>
      </c>
      <c r="N127" s="691">
        <f>SUM(I127:M127)</f>
        <v>1649.5463414634146</v>
      </c>
      <c r="O127" s="691">
        <f t="shared" si="46"/>
        <v>1475.8848780487804</v>
      </c>
      <c r="P127" s="691">
        <f t="shared" si="46"/>
        <v>266.10756097560983</v>
      </c>
      <c r="Q127" s="691">
        <f t="shared" si="46"/>
        <v>83.438536585365853</v>
      </c>
      <c r="R127" s="691">
        <f t="shared" si="46"/>
        <v>180.98219512195118</v>
      </c>
      <c r="S127" s="691">
        <f t="shared" si="46"/>
        <v>67.603414634146347</v>
      </c>
      <c r="T127" s="691">
        <f>SUM(O127:S127)</f>
        <v>2074.0165853658536</v>
      </c>
      <c r="U127" s="691">
        <f t="shared" si="47"/>
        <v>1141.9202439024386</v>
      </c>
      <c r="V127" s="691">
        <f t="shared" si="47"/>
        <v>110.6290243902439</v>
      </c>
      <c r="W127" s="691">
        <f t="shared" si="47"/>
        <v>50.233658536585324</v>
      </c>
      <c r="X127" s="691">
        <f t="shared" si="47"/>
        <v>38.095853658536555</v>
      </c>
      <c r="Y127" s="691">
        <f t="shared" si="47"/>
        <v>45.558780487804853</v>
      </c>
      <c r="Z127" s="691">
        <f>SUM(U127:Y127)</f>
        <v>1386.4375609756091</v>
      </c>
      <c r="AA127" s="691">
        <f t="shared" si="48"/>
        <v>715.55658536585361</v>
      </c>
      <c r="AB127" s="691">
        <f t="shared" si="48"/>
        <v>95.463170731707294</v>
      </c>
      <c r="AC127" s="691">
        <f t="shared" si="48"/>
        <v>64.081951219512192</v>
      </c>
      <c r="AD127" s="691">
        <f t="shared" si="48"/>
        <v>41.457317073170728</v>
      </c>
      <c r="AE127" s="691">
        <f t="shared" si="48"/>
        <v>81.65048780487804</v>
      </c>
      <c r="AF127" s="691">
        <f>SUM(AA127:AE127)</f>
        <v>998.20951219512199</v>
      </c>
      <c r="AH127" s="695">
        <f>G127</f>
        <v>6108.2397560975605</v>
      </c>
      <c r="AI127" s="695">
        <f>N127+T127+Z127+AF127</f>
        <v>6108.2099999999991</v>
      </c>
    </row>
    <row r="128" spans="1:35" x14ac:dyDescent="0.2">
      <c r="B128" s="700"/>
      <c r="F128" s="700"/>
      <c r="G128" s="700"/>
      <c r="H128" s="700"/>
      <c r="I128" s="700"/>
      <c r="J128" s="700"/>
      <c r="K128" s="700"/>
    </row>
    <row r="129" spans="1:31" x14ac:dyDescent="0.2">
      <c r="B129" s="700"/>
      <c r="F129" s="700"/>
      <c r="G129" s="700"/>
      <c r="H129" s="700"/>
      <c r="I129" s="700"/>
      <c r="J129" s="700"/>
      <c r="K129" s="700"/>
    </row>
    <row r="130" spans="1:31" x14ac:dyDescent="0.2">
      <c r="A130" s="677" t="s">
        <v>31</v>
      </c>
      <c r="B130" s="700"/>
      <c r="F130" s="700"/>
      <c r="G130" s="700"/>
      <c r="H130" s="700"/>
      <c r="I130" s="700"/>
      <c r="J130" s="700"/>
      <c r="K130" s="700"/>
    </row>
    <row r="131" spans="1:31" x14ac:dyDescent="0.2">
      <c r="B131" s="685" t="s">
        <v>17</v>
      </c>
      <c r="C131" s="685" t="s">
        <v>18</v>
      </c>
      <c r="D131" s="685" t="s">
        <v>19</v>
      </c>
      <c r="E131" s="685" t="s">
        <v>20</v>
      </c>
      <c r="F131" s="685" t="s">
        <v>21</v>
      </c>
      <c r="G131" s="685"/>
      <c r="H131" s="685"/>
      <c r="I131" s="699" t="s">
        <v>17</v>
      </c>
      <c r="J131" s="699" t="s">
        <v>18</v>
      </c>
      <c r="K131" s="699" t="s">
        <v>19</v>
      </c>
      <c r="L131" s="699" t="s">
        <v>20</v>
      </c>
      <c r="M131" s="699" t="s">
        <v>21</v>
      </c>
      <c r="N131" s="699"/>
      <c r="O131" s="699" t="s">
        <v>17</v>
      </c>
      <c r="P131" s="699" t="s">
        <v>18</v>
      </c>
      <c r="Q131" s="699" t="s">
        <v>19</v>
      </c>
      <c r="R131" s="699" t="s">
        <v>20</v>
      </c>
      <c r="S131" s="699" t="s">
        <v>21</v>
      </c>
      <c r="T131" s="699"/>
      <c r="U131" s="699" t="s">
        <v>17</v>
      </c>
      <c r="V131" s="699" t="s">
        <v>18</v>
      </c>
      <c r="W131" s="699" t="s">
        <v>19</v>
      </c>
      <c r="X131" s="699" t="s">
        <v>20</v>
      </c>
      <c r="Y131" s="699" t="s">
        <v>21</v>
      </c>
      <c r="Z131" s="699"/>
      <c r="AA131" s="699" t="s">
        <v>17</v>
      </c>
      <c r="AB131" s="699" t="s">
        <v>18</v>
      </c>
      <c r="AC131" s="699" t="s">
        <v>19</v>
      </c>
      <c r="AD131" s="699" t="s">
        <v>20</v>
      </c>
      <c r="AE131" s="699" t="s">
        <v>21</v>
      </c>
    </row>
    <row r="132" spans="1:31" x14ac:dyDescent="0.2">
      <c r="A132" s="690">
        <v>1978</v>
      </c>
      <c r="B132" s="691">
        <f t="shared" ref="B132:F142" si="55">B65/B27</f>
        <v>72.339674930033098</v>
      </c>
      <c r="C132" s="691">
        <f t="shared" si="55"/>
        <v>76.362810224796718</v>
      </c>
      <c r="D132" s="691">
        <f t="shared" si="55"/>
        <v>114.16524122807019</v>
      </c>
      <c r="E132" s="691">
        <f t="shared" si="55"/>
        <v>120.75013901760894</v>
      </c>
      <c r="F132" s="691">
        <f t="shared" si="55"/>
        <v>99.111801242236027</v>
      </c>
      <c r="G132" s="691"/>
      <c r="H132" s="691"/>
      <c r="I132" s="691">
        <f t="shared" ref="I132:AE142" si="56">I65/I27</f>
        <v>71.04898183819482</v>
      </c>
      <c r="J132" s="691">
        <f t="shared" si="56"/>
        <v>73.084112149532714</v>
      </c>
      <c r="K132" s="691">
        <f t="shared" si="56"/>
        <v>110.95108695652173</v>
      </c>
      <c r="L132" s="691">
        <f t="shared" si="56"/>
        <v>121.52142857142852</v>
      </c>
      <c r="M132" s="691">
        <f t="shared" si="56"/>
        <v>156.44703729123771</v>
      </c>
      <c r="N132" s="691"/>
      <c r="O132" s="691">
        <f t="shared" si="56"/>
        <v>83.397940895738159</v>
      </c>
      <c r="P132" s="691">
        <f t="shared" si="56"/>
        <v>128.30487804878047</v>
      </c>
      <c r="Q132" s="691">
        <f t="shared" si="56"/>
        <v>169.44</v>
      </c>
      <c r="R132" s="691">
        <f t="shared" si="56"/>
        <v>134.09969788519641</v>
      </c>
      <c r="S132" s="691">
        <f t="shared" si="56"/>
        <v>97.658898305084719</v>
      </c>
      <c r="T132" s="691"/>
      <c r="U132" s="691">
        <f t="shared" si="56"/>
        <v>61.935665257819117</v>
      </c>
      <c r="V132" s="691">
        <f t="shared" si="56"/>
        <v>49.874999999999993</v>
      </c>
      <c r="W132" s="691">
        <f t="shared" si="56"/>
        <v>98.368188512518387</v>
      </c>
      <c r="X132" s="691">
        <f t="shared" si="56"/>
        <v>79.439560439560438</v>
      </c>
      <c r="Y132" s="691">
        <f t="shared" si="56"/>
        <v>53.46508563899868</v>
      </c>
      <c r="Z132" s="691"/>
      <c r="AA132" s="691">
        <f t="shared" si="56"/>
        <v>67.307449503066465</v>
      </c>
      <c r="AB132" s="691">
        <f t="shared" si="56"/>
        <v>82.376865671641795</v>
      </c>
      <c r="AC132" s="691">
        <f t="shared" si="56"/>
        <v>107.28885400313975</v>
      </c>
      <c r="AD132" s="691">
        <f t="shared" si="56"/>
        <v>123.24137931034484</v>
      </c>
      <c r="AE132" s="691">
        <f t="shared" si="56"/>
        <v>73.79549999999999</v>
      </c>
    </row>
    <row r="133" spans="1:31" x14ac:dyDescent="0.2">
      <c r="A133" s="690">
        <v>1979</v>
      </c>
      <c r="B133" s="691">
        <f t="shared" si="55"/>
        <v>64.780562833956665</v>
      </c>
      <c r="C133" s="691">
        <f t="shared" si="55"/>
        <v>73.958813838550242</v>
      </c>
      <c r="D133" s="691">
        <f t="shared" si="55"/>
        <v>103.39075738125803</v>
      </c>
      <c r="E133" s="691">
        <f t="shared" si="55"/>
        <v>118.23953424171317</v>
      </c>
      <c r="F133" s="691">
        <f t="shared" si="55"/>
        <v>93.792007131184064</v>
      </c>
      <c r="G133" s="691"/>
      <c r="H133" s="691"/>
      <c r="I133" s="691">
        <f t="shared" si="56"/>
        <v>62.366583850931683</v>
      </c>
      <c r="J133" s="691">
        <f t="shared" si="56"/>
        <v>73.311809685641464</v>
      </c>
      <c r="K133" s="691">
        <f t="shared" si="56"/>
        <v>93.206521739130423</v>
      </c>
      <c r="L133" s="691">
        <f t="shared" si="56"/>
        <v>119.94714285714281</v>
      </c>
      <c r="M133" s="691">
        <f t="shared" si="56"/>
        <v>117.05593165699548</v>
      </c>
      <c r="N133" s="691"/>
      <c r="O133" s="691">
        <f t="shared" si="56"/>
        <v>76.991433348801905</v>
      </c>
      <c r="P133" s="691">
        <f t="shared" si="56"/>
        <v>127.00348432055749</v>
      </c>
      <c r="Q133" s="691">
        <f t="shared" si="56"/>
        <v>152.53714285714287</v>
      </c>
      <c r="R133" s="691">
        <f t="shared" si="56"/>
        <v>137.72485173995747</v>
      </c>
      <c r="S133" s="691">
        <f t="shared" si="56"/>
        <v>111.26440677966102</v>
      </c>
      <c r="T133" s="691"/>
      <c r="U133" s="691">
        <f t="shared" si="56"/>
        <v>54.67056666666668</v>
      </c>
      <c r="V133" s="691">
        <f t="shared" si="56"/>
        <v>61.970238095238088</v>
      </c>
      <c r="W133" s="691">
        <f t="shared" si="56"/>
        <v>93.582005623242722</v>
      </c>
      <c r="X133" s="691">
        <f t="shared" si="56"/>
        <v>72.671703296703299</v>
      </c>
      <c r="Y133" s="691">
        <f t="shared" si="56"/>
        <v>65.790633608815412</v>
      </c>
      <c r="Z133" s="691"/>
      <c r="AA133" s="691">
        <f t="shared" si="56"/>
        <v>60.251872601782502</v>
      </c>
      <c r="AB133" s="691">
        <f t="shared" si="56"/>
        <v>82.652238805970143</v>
      </c>
      <c r="AC133" s="691">
        <f t="shared" si="56"/>
        <v>104.26495726495726</v>
      </c>
      <c r="AD133" s="691">
        <f t="shared" si="56"/>
        <v>107.58362068965516</v>
      </c>
      <c r="AE133" s="691">
        <f t="shared" si="56"/>
        <v>72.913833333333329</v>
      </c>
    </row>
    <row r="134" spans="1:31" x14ac:dyDescent="0.2">
      <c r="A134" s="690">
        <v>1980</v>
      </c>
      <c r="B134" s="691">
        <f t="shared" si="55"/>
        <v>58.542677527890923</v>
      </c>
      <c r="C134" s="691">
        <f t="shared" si="55"/>
        <v>64.355848434925861</v>
      </c>
      <c r="D134" s="691">
        <f t="shared" si="55"/>
        <v>102.85263157894737</v>
      </c>
      <c r="E134" s="691">
        <f t="shared" si="55"/>
        <v>101.30305838739574</v>
      </c>
      <c r="F134" s="691">
        <f t="shared" si="55"/>
        <v>93.847019122609666</v>
      </c>
      <c r="G134" s="691"/>
      <c r="H134" s="691"/>
      <c r="I134" s="691">
        <f t="shared" si="56"/>
        <v>53.897722567287794</v>
      </c>
      <c r="J134" s="691">
        <f t="shared" si="56"/>
        <v>67.909657320872284</v>
      </c>
      <c r="K134" s="691">
        <f t="shared" si="56"/>
        <v>106.60869565217391</v>
      </c>
      <c r="L134" s="691">
        <f t="shared" si="56"/>
        <v>111.37619047619046</v>
      </c>
      <c r="M134" s="691">
        <f t="shared" si="56"/>
        <v>140.49290780141845</v>
      </c>
      <c r="N134" s="691"/>
      <c r="O134" s="691">
        <f t="shared" si="56"/>
        <v>66.396437805228388</v>
      </c>
      <c r="P134" s="691">
        <f t="shared" si="56"/>
        <v>71.341463414634148</v>
      </c>
      <c r="Q134" s="691">
        <f t="shared" si="56"/>
        <v>132.63999999999999</v>
      </c>
      <c r="R134" s="691">
        <f t="shared" si="56"/>
        <v>108.96676737160121</v>
      </c>
      <c r="S134" s="691">
        <f t="shared" si="56"/>
        <v>88.033898305084747</v>
      </c>
      <c r="T134" s="691"/>
      <c r="U134" s="691">
        <f t="shared" si="56"/>
        <v>57.813142857142857</v>
      </c>
      <c r="V134" s="691">
        <f t="shared" si="56"/>
        <v>63.294642857142854</v>
      </c>
      <c r="W134" s="691">
        <f t="shared" si="56"/>
        <v>96.74742268041237</v>
      </c>
      <c r="X134" s="691">
        <f t="shared" si="56"/>
        <v>78.719780219780219</v>
      </c>
      <c r="Y134" s="691">
        <f t="shared" si="56"/>
        <v>70.251082251082252</v>
      </c>
      <c r="Z134" s="691"/>
      <c r="AA134" s="691">
        <f t="shared" si="56"/>
        <v>51.421191354770698</v>
      </c>
      <c r="AB134" s="691">
        <f t="shared" si="56"/>
        <v>54.119402985074622</v>
      </c>
      <c r="AC134" s="691">
        <f t="shared" si="56"/>
        <v>96.483516483516482</v>
      </c>
      <c r="AD134" s="691">
        <f t="shared" si="56"/>
        <v>83.675862068965515</v>
      </c>
      <c r="AE134" s="691">
        <f t="shared" si="56"/>
        <v>60.005000000000003</v>
      </c>
    </row>
    <row r="135" spans="1:31" x14ac:dyDescent="0.2">
      <c r="A135" s="690">
        <v>1981</v>
      </c>
      <c r="B135" s="691">
        <f t="shared" si="55"/>
        <v>60.624376149198845</v>
      </c>
      <c r="C135" s="691">
        <f t="shared" si="55"/>
        <v>55.008547008547012</v>
      </c>
      <c r="D135" s="691">
        <f t="shared" si="55"/>
        <v>90.924324324324331</v>
      </c>
      <c r="E135" s="691">
        <f t="shared" si="55"/>
        <v>95.945765937202665</v>
      </c>
      <c r="F135" s="691">
        <f t="shared" si="55"/>
        <v>92.860160965794776</v>
      </c>
      <c r="G135" s="691"/>
      <c r="H135" s="691"/>
      <c r="I135" s="691">
        <f t="shared" si="56"/>
        <v>55.780358598207009</v>
      </c>
      <c r="J135" s="691">
        <f t="shared" si="56"/>
        <v>59.607017543859648</v>
      </c>
      <c r="K135" s="691">
        <f t="shared" si="56"/>
        <v>106.04878048780488</v>
      </c>
      <c r="L135" s="691">
        <f t="shared" si="56"/>
        <v>111.66744730679157</v>
      </c>
      <c r="M135" s="691">
        <f t="shared" si="56"/>
        <v>135.78405315614617</v>
      </c>
      <c r="N135" s="691"/>
      <c r="O135" s="691">
        <f t="shared" si="56"/>
        <v>71.15169660678643</v>
      </c>
      <c r="P135" s="691">
        <f t="shared" si="56"/>
        <v>66.431034482758633</v>
      </c>
      <c r="Q135" s="691">
        <f t="shared" si="56"/>
        <v>119.61643835616438</v>
      </c>
      <c r="R135" s="691">
        <f t="shared" si="56"/>
        <v>97.424050632911388</v>
      </c>
      <c r="S135" s="691">
        <f t="shared" si="56"/>
        <v>96.502590673575128</v>
      </c>
      <c r="T135" s="691"/>
      <c r="U135" s="691">
        <f t="shared" si="56"/>
        <v>55.650526915408719</v>
      </c>
      <c r="V135" s="691">
        <f t="shared" si="56"/>
        <v>46.848214285714278</v>
      </c>
      <c r="W135" s="691">
        <f t="shared" si="56"/>
        <v>78.47126436781609</v>
      </c>
      <c r="X135" s="691">
        <f t="shared" si="56"/>
        <v>80.471698113207552</v>
      </c>
      <c r="Y135" s="691">
        <f t="shared" si="56"/>
        <v>63.635761589403977</v>
      </c>
      <c r="Z135" s="691"/>
      <c r="AA135" s="691">
        <f t="shared" si="56"/>
        <v>56.74089276552079</v>
      </c>
      <c r="AB135" s="691">
        <f t="shared" si="56"/>
        <v>47.224806201550386</v>
      </c>
      <c r="AC135" s="691">
        <f t="shared" si="56"/>
        <v>85.283950617283949</v>
      </c>
      <c r="AD135" s="691">
        <f t="shared" si="56"/>
        <v>64.702702702702709</v>
      </c>
      <c r="AE135" s="691">
        <f t="shared" si="56"/>
        <v>68.286432160804011</v>
      </c>
    </row>
    <row r="136" spans="1:31" x14ac:dyDescent="0.2">
      <c r="A136" s="690">
        <v>1982</v>
      </c>
      <c r="B136" s="691">
        <f t="shared" si="55"/>
        <v>54.469956694334172</v>
      </c>
      <c r="C136" s="691">
        <f t="shared" si="55"/>
        <v>62.533236994219656</v>
      </c>
      <c r="D136" s="691">
        <f t="shared" si="55"/>
        <v>83.496894409937894</v>
      </c>
      <c r="E136" s="691">
        <f t="shared" si="55"/>
        <v>86.419410745233975</v>
      </c>
      <c r="F136" s="691">
        <f t="shared" si="55"/>
        <v>91.310380267214796</v>
      </c>
      <c r="G136" s="691"/>
      <c r="H136" s="691"/>
      <c r="I136" s="691">
        <f t="shared" si="56"/>
        <v>50.36434108527132</v>
      </c>
      <c r="J136" s="691">
        <f t="shared" si="56"/>
        <v>67.472148541114066</v>
      </c>
      <c r="K136" s="691">
        <f t="shared" si="56"/>
        <v>121.79310344827587</v>
      </c>
      <c r="L136" s="691">
        <f t="shared" si="56"/>
        <v>87.214601769911511</v>
      </c>
      <c r="M136" s="691">
        <f t="shared" si="56"/>
        <v>129.7764705882353</v>
      </c>
      <c r="N136" s="691"/>
      <c r="O136" s="691">
        <f t="shared" si="56"/>
        <v>59.569414649095918</v>
      </c>
      <c r="P136" s="691">
        <f t="shared" si="56"/>
        <v>57.467289719626166</v>
      </c>
      <c r="Q136" s="691">
        <f t="shared" si="56"/>
        <v>99.786885245901644</v>
      </c>
      <c r="R136" s="691">
        <f t="shared" si="56"/>
        <v>94.162576687116584</v>
      </c>
      <c r="S136" s="691">
        <f t="shared" si="56"/>
        <v>94.716101694915267</v>
      </c>
      <c r="T136" s="691"/>
      <c r="U136" s="691">
        <f t="shared" si="56"/>
        <v>52.614120183239017</v>
      </c>
      <c r="V136" s="691">
        <f t="shared" si="56"/>
        <v>61.971014492753625</v>
      </c>
      <c r="W136" s="691">
        <f t="shared" si="56"/>
        <v>71.393103448275866</v>
      </c>
      <c r="X136" s="691">
        <f t="shared" si="56"/>
        <v>81.194570135746602</v>
      </c>
      <c r="Y136" s="691">
        <f t="shared" si="56"/>
        <v>83.43497757847534</v>
      </c>
      <c r="Z136" s="691"/>
      <c r="AA136" s="691">
        <f t="shared" si="56"/>
        <v>54.316936836221352</v>
      </c>
      <c r="AB136" s="691">
        <f t="shared" si="56"/>
        <v>53.70289855072464</v>
      </c>
      <c r="AC136" s="691">
        <f t="shared" si="56"/>
        <v>78.568181818181813</v>
      </c>
      <c r="AD136" s="691">
        <f t="shared" si="56"/>
        <v>74.775641025641022</v>
      </c>
      <c r="AE136" s="691">
        <f t="shared" si="56"/>
        <v>57.119691119691119</v>
      </c>
    </row>
    <row r="137" spans="1:31" x14ac:dyDescent="0.2">
      <c r="A137" s="690">
        <v>1984</v>
      </c>
      <c r="B137" s="691">
        <f t="shared" si="55"/>
        <v>57.16245783571884</v>
      </c>
      <c r="C137" s="691">
        <f t="shared" si="55"/>
        <v>59.134289439374186</v>
      </c>
      <c r="D137" s="691">
        <f t="shared" si="55"/>
        <v>86.862790697674427</v>
      </c>
      <c r="E137" s="691">
        <f t="shared" si="55"/>
        <v>83.723514211886311</v>
      </c>
      <c r="F137" s="691">
        <f t="shared" si="55"/>
        <v>87.35798016230838</v>
      </c>
      <c r="G137" s="691"/>
      <c r="H137" s="691"/>
      <c r="I137" s="691">
        <f t="shared" si="56"/>
        <v>54.234219269102994</v>
      </c>
      <c r="J137" s="691">
        <f t="shared" si="56"/>
        <v>63.817927170868352</v>
      </c>
      <c r="K137" s="691">
        <f t="shared" si="56"/>
        <v>112.87272727272726</v>
      </c>
      <c r="L137" s="691">
        <f t="shared" si="56"/>
        <v>90.078758949880665</v>
      </c>
      <c r="M137" s="691">
        <f t="shared" si="56"/>
        <v>121.00380228136883</v>
      </c>
      <c r="N137" s="691"/>
      <c r="O137" s="691">
        <f t="shared" si="56"/>
        <v>64.858936240502146</v>
      </c>
      <c r="P137" s="691">
        <f t="shared" si="56"/>
        <v>60.926966292134836</v>
      </c>
      <c r="Q137" s="691">
        <f t="shared" si="56"/>
        <v>108.07070707070707</v>
      </c>
      <c r="R137" s="691">
        <f t="shared" si="56"/>
        <v>94.643835616438352</v>
      </c>
      <c r="S137" s="691">
        <f t="shared" si="56"/>
        <v>111.46938775510205</v>
      </c>
      <c r="T137" s="691"/>
      <c r="U137" s="691">
        <f t="shared" si="56"/>
        <v>53.978165938864628</v>
      </c>
      <c r="V137" s="691">
        <f t="shared" si="56"/>
        <v>51.154696132596683</v>
      </c>
      <c r="W137" s="691">
        <f t="shared" si="56"/>
        <v>68.480662983425418</v>
      </c>
      <c r="X137" s="691">
        <f t="shared" si="56"/>
        <v>72.764705882352942</v>
      </c>
      <c r="Y137" s="691">
        <f t="shared" si="56"/>
        <v>69.904761904761912</v>
      </c>
      <c r="Z137" s="691"/>
      <c r="AA137" s="691">
        <f t="shared" si="56"/>
        <v>54.743178170144461</v>
      </c>
      <c r="AB137" s="691">
        <f t="shared" si="56"/>
        <v>47.480769230769234</v>
      </c>
      <c r="AC137" s="691">
        <f t="shared" si="56"/>
        <v>84.715789473684225</v>
      </c>
      <c r="AD137" s="691">
        <f t="shared" si="56"/>
        <v>61.522321428571423</v>
      </c>
      <c r="AE137" s="691">
        <f t="shared" si="56"/>
        <v>56.893292682926834</v>
      </c>
    </row>
    <row r="138" spans="1:31" x14ac:dyDescent="0.2">
      <c r="A138" s="690">
        <v>1987</v>
      </c>
      <c r="B138" s="691">
        <f t="shared" si="55"/>
        <v>53.208947678827194</v>
      </c>
      <c r="C138" s="691">
        <f t="shared" si="55"/>
        <v>51.630648330058946</v>
      </c>
      <c r="D138" s="691">
        <f t="shared" si="55"/>
        <v>88.689342403628117</v>
      </c>
      <c r="E138" s="691">
        <f t="shared" si="55"/>
        <v>80.790017211703969</v>
      </c>
      <c r="F138" s="691">
        <f t="shared" si="55"/>
        <v>80.287751677852341</v>
      </c>
      <c r="G138" s="691"/>
      <c r="H138" s="691"/>
      <c r="I138" s="691">
        <f t="shared" si="56"/>
        <v>54.429538216560509</v>
      </c>
      <c r="J138" s="691">
        <f t="shared" si="56"/>
        <v>63.036553524804177</v>
      </c>
      <c r="K138" s="691">
        <f t="shared" si="56"/>
        <v>119.07692307692308</v>
      </c>
      <c r="L138" s="691">
        <f t="shared" si="56"/>
        <v>87.503529411764703</v>
      </c>
      <c r="M138" s="691">
        <f t="shared" si="56"/>
        <v>105.70322580645161</v>
      </c>
      <c r="N138" s="691"/>
      <c r="O138" s="691">
        <f t="shared" si="56"/>
        <v>56.074471086036667</v>
      </c>
      <c r="P138" s="691">
        <f t="shared" si="56"/>
        <v>46.282868525896419</v>
      </c>
      <c r="Q138" s="691">
        <f t="shared" si="56"/>
        <v>108.97058823529412</v>
      </c>
      <c r="R138" s="691">
        <f t="shared" si="56"/>
        <v>94.892405063291136</v>
      </c>
      <c r="S138" s="691">
        <f t="shared" si="56"/>
        <v>99.779342723004703</v>
      </c>
      <c r="T138" s="691"/>
      <c r="U138" s="691">
        <f t="shared" si="56"/>
        <v>53.292767547371234</v>
      </c>
      <c r="V138" s="691">
        <f t="shared" si="56"/>
        <v>39.898734177215189</v>
      </c>
      <c r="W138" s="691">
        <f t="shared" si="56"/>
        <v>77.147540983606561</v>
      </c>
      <c r="X138" s="691">
        <f t="shared" si="56"/>
        <v>67.480952380952388</v>
      </c>
      <c r="Y138" s="691">
        <f t="shared" si="56"/>
        <v>68.637982195845694</v>
      </c>
      <c r="Z138" s="691"/>
      <c r="AA138" s="691">
        <f t="shared" si="56"/>
        <v>46.653268765133177</v>
      </c>
      <c r="AB138" s="691">
        <f t="shared" si="56"/>
        <v>49.965986394557824</v>
      </c>
      <c r="AC138" s="691">
        <f t="shared" si="56"/>
        <v>73.913461538461547</v>
      </c>
      <c r="AD138" s="691">
        <f t="shared" si="56"/>
        <v>59.113207547169807</v>
      </c>
      <c r="AE138" s="691">
        <f t="shared" si="56"/>
        <v>55.879518072289166</v>
      </c>
    </row>
    <row r="139" spans="1:31" x14ac:dyDescent="0.2">
      <c r="A139" s="690">
        <v>1990</v>
      </c>
      <c r="B139" s="691">
        <f t="shared" si="55"/>
        <v>50.538514442916089</v>
      </c>
      <c r="C139" s="691">
        <f t="shared" si="55"/>
        <v>52.323676323676324</v>
      </c>
      <c r="D139" s="691">
        <f t="shared" si="55"/>
        <v>83.014285714285705</v>
      </c>
      <c r="E139" s="691">
        <f t="shared" si="55"/>
        <v>80.202886247877757</v>
      </c>
      <c r="F139" s="691">
        <f t="shared" si="55"/>
        <v>62.393835616438359</v>
      </c>
      <c r="G139" s="691"/>
      <c r="H139" s="691"/>
      <c r="I139" s="691">
        <f t="shared" si="56"/>
        <v>49.868355333571166</v>
      </c>
      <c r="J139" s="691">
        <f t="shared" si="56"/>
        <v>54.6</v>
      </c>
      <c r="K139" s="691">
        <f t="shared" si="56"/>
        <v>89.530612244897952</v>
      </c>
      <c r="L139" s="691">
        <f t="shared" si="56"/>
        <v>90.921348314606746</v>
      </c>
      <c r="M139" s="691">
        <f t="shared" si="56"/>
        <v>70.242718446601955</v>
      </c>
      <c r="N139" s="691"/>
      <c r="O139" s="691">
        <f t="shared" si="56"/>
        <v>54.898097471983327</v>
      </c>
      <c r="P139" s="691">
        <f t="shared" si="56"/>
        <v>60.062015503875969</v>
      </c>
      <c r="Q139" s="691">
        <f t="shared" si="56"/>
        <v>100.92857142857143</v>
      </c>
      <c r="R139" s="691">
        <f t="shared" si="56"/>
        <v>91.180722891566276</v>
      </c>
      <c r="S139" s="691">
        <f t="shared" si="56"/>
        <v>68.398340248962654</v>
      </c>
      <c r="T139" s="691"/>
      <c r="U139" s="691">
        <f t="shared" si="56"/>
        <v>48.466572504708104</v>
      </c>
      <c r="V139" s="691">
        <f t="shared" si="56"/>
        <v>42.131274131274132</v>
      </c>
      <c r="W139" s="691">
        <f t="shared" si="56"/>
        <v>69.125</v>
      </c>
      <c r="X139" s="691">
        <f t="shared" si="56"/>
        <v>57.299145299145309</v>
      </c>
      <c r="Y139" s="691">
        <f t="shared" si="56"/>
        <v>54.952238805970147</v>
      </c>
      <c r="Z139" s="691"/>
      <c r="AA139" s="691">
        <f t="shared" si="56"/>
        <v>47.808830223031407</v>
      </c>
      <c r="AB139" s="691">
        <f t="shared" si="56"/>
        <v>55.945355191256823</v>
      </c>
      <c r="AC139" s="691">
        <f t="shared" si="56"/>
        <v>76.756302521008408</v>
      </c>
      <c r="AD139" s="691">
        <f t="shared" si="56"/>
        <v>61.910179640718567</v>
      </c>
      <c r="AE139" s="691">
        <f t="shared" si="56"/>
        <v>57.316901408450704</v>
      </c>
    </row>
    <row r="140" spans="1:31" x14ac:dyDescent="0.2">
      <c r="A140" s="690">
        <v>1993</v>
      </c>
      <c r="B140" s="691">
        <f t="shared" si="55"/>
        <v>51.876456205954263</v>
      </c>
      <c r="C140" s="691">
        <f t="shared" si="55"/>
        <v>53.512937595129372</v>
      </c>
      <c r="D140" s="691">
        <f t="shared" si="55"/>
        <v>83.917279411764696</v>
      </c>
      <c r="E140" s="691">
        <f t="shared" si="55"/>
        <v>83.030176899063477</v>
      </c>
      <c r="F140" s="691">
        <f t="shared" si="55"/>
        <v>59.761632068718683</v>
      </c>
      <c r="G140" s="691"/>
      <c r="H140" s="691"/>
      <c r="I140" s="691">
        <f t="shared" si="56"/>
        <v>52.928415697674417</v>
      </c>
      <c r="J140" s="691">
        <f t="shared" si="56"/>
        <v>59.043577981651374</v>
      </c>
      <c r="K140" s="691">
        <f t="shared" si="56"/>
        <v>94.68</v>
      </c>
      <c r="L140" s="691">
        <f t="shared" si="56"/>
        <v>83.687645687645684</v>
      </c>
      <c r="M140" s="691">
        <f t="shared" si="56"/>
        <v>77.807692307692307</v>
      </c>
      <c r="N140" s="691"/>
      <c r="O140" s="691">
        <f t="shared" si="56"/>
        <v>56.470503940769049</v>
      </c>
      <c r="P140" s="691">
        <f t="shared" si="56"/>
        <v>61.094059405940591</v>
      </c>
      <c r="Q140" s="691">
        <f t="shared" si="56"/>
        <v>107.1726618705036</v>
      </c>
      <c r="R140" s="691">
        <f t="shared" si="56"/>
        <v>115.91150442477877</v>
      </c>
      <c r="S140" s="691">
        <f t="shared" si="56"/>
        <v>76.125412541254136</v>
      </c>
      <c r="T140" s="691"/>
      <c r="U140" s="691">
        <f t="shared" si="56"/>
        <v>50.726097615333188</v>
      </c>
      <c r="V140" s="691">
        <f t="shared" si="56"/>
        <v>50.65675057208238</v>
      </c>
      <c r="W140" s="691">
        <f t="shared" si="56"/>
        <v>70.454901960784312</v>
      </c>
      <c r="X140" s="691">
        <f t="shared" si="56"/>
        <v>54.141025641025635</v>
      </c>
      <c r="Y140" s="691">
        <f t="shared" si="56"/>
        <v>48.577836411609503</v>
      </c>
      <c r="Z140" s="691"/>
      <c r="AA140" s="691">
        <f t="shared" si="56"/>
        <v>45.0161225312374</v>
      </c>
      <c r="AB140" s="691">
        <f t="shared" si="56"/>
        <v>42.24267782426778</v>
      </c>
      <c r="AC140" s="691">
        <f t="shared" si="56"/>
        <v>81.36363636363636</v>
      </c>
      <c r="AD140" s="691">
        <f t="shared" si="56"/>
        <v>62.0738255033557</v>
      </c>
      <c r="AE140" s="691">
        <f t="shared" si="56"/>
        <v>41.56349206349207</v>
      </c>
    </row>
    <row r="141" spans="1:31" x14ac:dyDescent="0.2">
      <c r="A141" s="690">
        <v>1997</v>
      </c>
      <c r="B141" s="691">
        <f t="shared" si="55"/>
        <v>48.209480692723808</v>
      </c>
      <c r="C141" s="691">
        <f t="shared" si="55"/>
        <v>45.479626660087995</v>
      </c>
      <c r="D141" s="691">
        <f t="shared" si="55"/>
        <v>78.349979923134285</v>
      </c>
      <c r="E141" s="691">
        <f t="shared" si="55"/>
        <v>70.905729727378514</v>
      </c>
      <c r="F141" s="691">
        <f t="shared" si="55"/>
        <v>56.90230694705366</v>
      </c>
      <c r="G141" s="691"/>
      <c r="H141" s="691"/>
      <c r="I141" s="691">
        <f t="shared" si="56"/>
        <v>47.718178909693876</v>
      </c>
      <c r="J141" s="691">
        <f t="shared" si="56"/>
        <v>57.453437454386219</v>
      </c>
      <c r="K141" s="691">
        <f t="shared" si="56"/>
        <v>87.733333333333334</v>
      </c>
      <c r="L141" s="691">
        <f t="shared" si="56"/>
        <v>64.778937888833809</v>
      </c>
      <c r="M141" s="691">
        <f t="shared" si="56"/>
        <v>79.05881872215231</v>
      </c>
      <c r="N141" s="691"/>
      <c r="O141" s="691">
        <f t="shared" si="56"/>
        <v>55.089980288783643</v>
      </c>
      <c r="P141" s="691">
        <f t="shared" si="56"/>
        <v>49.439804565233985</v>
      </c>
      <c r="Q141" s="691">
        <f t="shared" si="56"/>
        <v>110.25139635086971</v>
      </c>
      <c r="R141" s="691">
        <f t="shared" si="56"/>
        <v>89.756796290076181</v>
      </c>
      <c r="S141" s="691">
        <f t="shared" si="56"/>
        <v>68.290133779264224</v>
      </c>
      <c r="T141" s="691"/>
      <c r="U141" s="691">
        <f t="shared" si="56"/>
        <v>44.816827506902264</v>
      </c>
      <c r="V141" s="691">
        <f t="shared" si="56"/>
        <v>36.094569541993323</v>
      </c>
      <c r="W141" s="691">
        <f t="shared" si="56"/>
        <v>68.097118205349432</v>
      </c>
      <c r="X141" s="691">
        <f t="shared" si="56"/>
        <v>60.313432835820883</v>
      </c>
      <c r="Y141" s="691">
        <f t="shared" si="56"/>
        <v>47.021600046110855</v>
      </c>
      <c r="Z141" s="691"/>
      <c r="AA141" s="691">
        <f t="shared" si="56"/>
        <v>42.289986470946836</v>
      </c>
      <c r="AB141" s="691">
        <f t="shared" si="56"/>
        <v>34.962481710672918</v>
      </c>
      <c r="AC141" s="691">
        <f t="shared" si="56"/>
        <v>72.78233795641097</v>
      </c>
      <c r="AD141" s="691">
        <f t="shared" si="56"/>
        <v>55.744966442953022</v>
      </c>
      <c r="AE141" s="691">
        <f t="shared" si="56"/>
        <v>42.341429344444784</v>
      </c>
    </row>
    <row r="142" spans="1:31" x14ac:dyDescent="0.2">
      <c r="A142" s="690">
        <v>2001</v>
      </c>
      <c r="B142" s="691">
        <f t="shared" si="55"/>
        <v>42.493264634676265</v>
      </c>
      <c r="C142" s="691">
        <f t="shared" si="55"/>
        <v>42.299920445505172</v>
      </c>
      <c r="D142" s="691">
        <f t="shared" si="55"/>
        <v>71.48132780082986</v>
      </c>
      <c r="E142" s="691">
        <f t="shared" si="55"/>
        <v>56.068835098335853</v>
      </c>
      <c r="F142" s="691">
        <f t="shared" si="55"/>
        <v>48.433726578764741</v>
      </c>
      <c r="G142" s="691"/>
      <c r="H142" s="691"/>
      <c r="I142" s="691">
        <f t="shared" si="56"/>
        <v>43.710758377425044</v>
      </c>
      <c r="J142" s="691">
        <f t="shared" si="56"/>
        <v>47.944776119402988</v>
      </c>
      <c r="K142" s="691">
        <f t="shared" si="56"/>
        <v>85.411764705882348</v>
      </c>
      <c r="L142" s="691">
        <f t="shared" si="56"/>
        <v>54.952879581151826</v>
      </c>
      <c r="M142" s="691">
        <f t="shared" si="56"/>
        <v>58.749347258485635</v>
      </c>
      <c r="N142" s="691"/>
      <c r="O142" s="691">
        <f t="shared" si="56"/>
        <v>47.306691449814124</v>
      </c>
      <c r="P142" s="691">
        <f t="shared" si="56"/>
        <v>42.854897218863364</v>
      </c>
      <c r="Q142" s="691">
        <f t="shared" si="56"/>
        <v>98.703999999999994</v>
      </c>
      <c r="R142" s="691">
        <f t="shared" si="56"/>
        <v>70.235474006116206</v>
      </c>
      <c r="S142" s="691">
        <f t="shared" si="56"/>
        <v>48.957627118644076</v>
      </c>
      <c r="T142" s="691"/>
      <c r="U142" s="691">
        <f t="shared" si="56"/>
        <v>40.630093520374075</v>
      </c>
      <c r="V142" s="691">
        <f t="shared" si="56"/>
        <v>37.955792682926834</v>
      </c>
      <c r="W142" s="691">
        <f t="shared" si="56"/>
        <v>62.255072463768116</v>
      </c>
      <c r="X142" s="691">
        <f t="shared" si="56"/>
        <v>46.032846715328461</v>
      </c>
      <c r="Y142" s="691">
        <f t="shared" si="56"/>
        <v>47.259351620947633</v>
      </c>
      <c r="Z142" s="691"/>
      <c r="AA142" s="691">
        <f t="shared" si="56"/>
        <v>38.129443326626422</v>
      </c>
      <c r="AB142" s="691">
        <f t="shared" si="56"/>
        <v>38.445983379501385</v>
      </c>
      <c r="AC142" s="691">
        <f t="shared" si="56"/>
        <v>65.167567567567559</v>
      </c>
      <c r="AD142" s="691">
        <f t="shared" si="56"/>
        <v>47.348993288590606</v>
      </c>
      <c r="AE142" s="691">
        <f t="shared" si="56"/>
        <v>39.874109263657957</v>
      </c>
    </row>
    <row r="143" spans="1:31" x14ac:dyDescent="0.2">
      <c r="B143" s="709"/>
      <c r="C143" s="709"/>
      <c r="D143" s="709"/>
      <c r="E143" s="709"/>
      <c r="F143" s="709"/>
      <c r="G143" s="709"/>
      <c r="H143" s="709"/>
      <c r="I143" s="709"/>
      <c r="J143" s="709"/>
      <c r="K143" s="709"/>
      <c r="L143" s="709"/>
      <c r="M143" s="709"/>
      <c r="N143" s="709"/>
      <c r="O143" s="709"/>
      <c r="P143" s="709"/>
      <c r="Q143" s="709"/>
      <c r="R143" s="709"/>
      <c r="S143" s="709"/>
      <c r="T143" s="709"/>
      <c r="U143" s="709"/>
      <c r="V143" s="709"/>
      <c r="W143" s="709"/>
      <c r="X143" s="709"/>
      <c r="Y143" s="709"/>
      <c r="Z143" s="709"/>
      <c r="AA143" s="709"/>
      <c r="AB143" s="709"/>
      <c r="AC143" s="709"/>
      <c r="AD143" s="709"/>
      <c r="AE143" s="709"/>
    </row>
    <row r="144" spans="1:31" x14ac:dyDescent="0.2">
      <c r="B144" s="709"/>
      <c r="C144" s="709"/>
      <c r="D144" s="709"/>
      <c r="E144" s="709"/>
      <c r="F144" s="709"/>
      <c r="G144" s="709"/>
      <c r="H144" s="709"/>
      <c r="I144" s="709"/>
      <c r="J144" s="709"/>
      <c r="K144" s="709"/>
      <c r="L144" s="709"/>
      <c r="M144" s="709"/>
      <c r="N144" s="709"/>
      <c r="O144" s="709"/>
      <c r="P144" s="709"/>
      <c r="Q144" s="709"/>
      <c r="R144" s="709"/>
      <c r="S144" s="709"/>
      <c r="T144" s="709"/>
      <c r="U144" s="709"/>
      <c r="V144" s="709"/>
      <c r="W144" s="709"/>
      <c r="X144" s="709"/>
      <c r="Y144" s="709"/>
      <c r="Z144" s="709"/>
      <c r="AA144" s="709"/>
      <c r="AB144" s="709"/>
      <c r="AC144" s="709"/>
      <c r="AD144" s="709"/>
      <c r="AE144" s="709"/>
    </row>
    <row r="145" spans="1:8" x14ac:dyDescent="0.2">
      <c r="A145" s="676" t="s">
        <v>84</v>
      </c>
      <c r="B145" s="700"/>
      <c r="F145" s="700"/>
    </row>
    <row r="146" spans="1:8" x14ac:dyDescent="0.2">
      <c r="A146" s="676"/>
      <c r="B146" s="700"/>
      <c r="F146" s="700"/>
    </row>
    <row r="147" spans="1:8" x14ac:dyDescent="0.2">
      <c r="B147" s="685" t="s">
        <v>17</v>
      </c>
      <c r="C147" s="685" t="s">
        <v>18</v>
      </c>
      <c r="D147" s="685" t="s">
        <v>19</v>
      </c>
      <c r="E147" s="685" t="s">
        <v>20</v>
      </c>
      <c r="F147" s="685" t="s">
        <v>21</v>
      </c>
    </row>
    <row r="148" spans="1:8" x14ac:dyDescent="0.2">
      <c r="A148" s="690">
        <v>1978</v>
      </c>
      <c r="B148" s="695">
        <f t="shared" ref="B148:G158" si="57">B65/B8</f>
        <v>154.15175257731957</v>
      </c>
      <c r="C148" s="695">
        <f t="shared" si="57"/>
        <v>140.46129032258065</v>
      </c>
      <c r="D148" s="695">
        <f t="shared" si="57"/>
        <v>94.310416666666669</v>
      </c>
      <c r="E148" s="695">
        <f t="shared" si="57"/>
        <v>131.60545454545456</v>
      </c>
      <c r="F148" s="695">
        <f t="shared" si="57"/>
        <v>81.58369565217393</v>
      </c>
      <c r="G148" s="695">
        <f t="shared" si="57"/>
        <v>137.89438642297648</v>
      </c>
      <c r="H148" s="695"/>
    </row>
    <row r="149" spans="1:8" x14ac:dyDescent="0.2">
      <c r="A149" s="690">
        <v>1979</v>
      </c>
      <c r="B149" s="695">
        <f t="shared" si="57"/>
        <v>138.0437125748503</v>
      </c>
      <c r="C149" s="695">
        <f t="shared" si="57"/>
        <v>136.03939393939396</v>
      </c>
      <c r="D149" s="695">
        <f t="shared" si="57"/>
        <v>85.409756097560987</v>
      </c>
      <c r="E149" s="695">
        <f t="shared" si="57"/>
        <v>128.86914893617021</v>
      </c>
      <c r="F149" s="695">
        <f t="shared" si="57"/>
        <v>77.20471698113208</v>
      </c>
      <c r="G149" s="695">
        <f t="shared" si="57"/>
        <v>125.73987096774196</v>
      </c>
      <c r="H149" s="695"/>
    </row>
    <row r="150" spans="1:8" x14ac:dyDescent="0.2">
      <c r="A150" s="690">
        <v>1980</v>
      </c>
      <c r="B150" s="695">
        <f t="shared" si="57"/>
        <v>124.7511320754717</v>
      </c>
      <c r="C150" s="695">
        <f t="shared" si="57"/>
        <v>118.37575757575758</v>
      </c>
      <c r="D150" s="695">
        <f t="shared" si="57"/>
        <v>84.96521739130435</v>
      </c>
      <c r="E150" s="695">
        <f t="shared" si="57"/>
        <v>110.410101010101</v>
      </c>
      <c r="F150" s="695">
        <f t="shared" si="57"/>
        <v>77.249999999999986</v>
      </c>
      <c r="G150" s="695">
        <f t="shared" si="57"/>
        <v>114.22365196078432</v>
      </c>
      <c r="H150" s="695"/>
    </row>
    <row r="151" spans="1:8" x14ac:dyDescent="0.2">
      <c r="A151" s="690">
        <v>1981</v>
      </c>
      <c r="B151" s="695">
        <f t="shared" si="57"/>
        <v>126.81153846153846</v>
      </c>
      <c r="C151" s="695">
        <f t="shared" si="57"/>
        <v>107.26666666666667</v>
      </c>
      <c r="D151" s="695">
        <f t="shared" si="57"/>
        <v>80.099999999999994</v>
      </c>
      <c r="E151" s="695">
        <f t="shared" si="57"/>
        <v>108.42903225806451</v>
      </c>
      <c r="F151" s="695">
        <f t="shared" si="57"/>
        <v>76.919166666666669</v>
      </c>
      <c r="G151" s="695">
        <f t="shared" si="57"/>
        <v>114.48315282791818</v>
      </c>
      <c r="H151" s="695"/>
    </row>
    <row r="152" spans="1:8" x14ac:dyDescent="0.2">
      <c r="A152" s="690">
        <v>1982</v>
      </c>
      <c r="B152" s="695">
        <f t="shared" si="57"/>
        <v>112.22026022304833</v>
      </c>
      <c r="C152" s="695">
        <f t="shared" si="57"/>
        <v>110.95641025641027</v>
      </c>
      <c r="D152" s="695">
        <f t="shared" si="57"/>
        <v>72.664864864864867</v>
      </c>
      <c r="E152" s="695">
        <f t="shared" si="57"/>
        <v>98.740594059405936</v>
      </c>
      <c r="F152" s="695">
        <f t="shared" si="57"/>
        <v>72.823770491803288</v>
      </c>
      <c r="G152" s="695">
        <f t="shared" si="57"/>
        <v>103.04384707287933</v>
      </c>
      <c r="H152" s="695"/>
    </row>
    <row r="153" spans="1:8" x14ac:dyDescent="0.2">
      <c r="A153" s="690">
        <v>1984</v>
      </c>
      <c r="B153" s="695">
        <f t="shared" si="57"/>
        <v>117.19906542056074</v>
      </c>
      <c r="C153" s="695">
        <f t="shared" si="57"/>
        <v>110.62439024390245</v>
      </c>
      <c r="D153" s="695">
        <f t="shared" si="57"/>
        <v>73.237254901960782</v>
      </c>
      <c r="E153" s="695">
        <f t="shared" si="57"/>
        <v>97.203000000000003</v>
      </c>
      <c r="F153" s="695">
        <f t="shared" si="57"/>
        <v>71.235294117647058</v>
      </c>
      <c r="G153" s="695">
        <f t="shared" si="57"/>
        <v>104.72827346465816</v>
      </c>
      <c r="H153" s="695"/>
    </row>
    <row r="154" spans="1:8" x14ac:dyDescent="0.2">
      <c r="A154" s="690">
        <v>1987</v>
      </c>
      <c r="B154" s="695">
        <f t="shared" si="57"/>
        <v>114.4088768115942</v>
      </c>
      <c r="C154" s="695">
        <f t="shared" si="57"/>
        <v>99.169811320754718</v>
      </c>
      <c r="D154" s="695">
        <f t="shared" si="57"/>
        <v>76.690196078431384</v>
      </c>
      <c r="E154" s="695">
        <f t="shared" si="57"/>
        <v>92.948514851485143</v>
      </c>
      <c r="F154" s="695">
        <f t="shared" si="57"/>
        <v>64.230201342281873</v>
      </c>
      <c r="G154" s="695">
        <f t="shared" si="57"/>
        <v>100.74944812362031</v>
      </c>
      <c r="H154" s="695"/>
    </row>
    <row r="155" spans="1:8" x14ac:dyDescent="0.2">
      <c r="A155" s="690">
        <v>1990</v>
      </c>
      <c r="B155" s="695">
        <f t="shared" si="57"/>
        <v>113.2443493150685</v>
      </c>
      <c r="C155" s="695">
        <f t="shared" si="57"/>
        <v>87.293333333333337</v>
      </c>
      <c r="D155" s="695">
        <f t="shared" si="57"/>
        <v>78.224999999999994</v>
      </c>
      <c r="E155" s="695">
        <f t="shared" si="57"/>
        <v>94.478999999999999</v>
      </c>
      <c r="F155" s="695">
        <f t="shared" si="57"/>
        <v>50.608333333333334</v>
      </c>
      <c r="G155" s="695">
        <f t="shared" si="57"/>
        <v>98.059042553191489</v>
      </c>
      <c r="H155" s="695"/>
    </row>
    <row r="156" spans="1:8" x14ac:dyDescent="0.2">
      <c r="A156" s="690">
        <v>1993</v>
      </c>
      <c r="B156" s="695">
        <f t="shared" si="57"/>
        <v>121.24268907563024</v>
      </c>
      <c r="C156" s="695">
        <f t="shared" si="57"/>
        <v>96.323287671232876</v>
      </c>
      <c r="D156" s="695">
        <f t="shared" si="57"/>
        <v>81.519642857142856</v>
      </c>
      <c r="E156" s="695">
        <f t="shared" si="57"/>
        <v>99.74</v>
      </c>
      <c r="F156" s="695">
        <f t="shared" si="57"/>
        <v>51.535185185185185</v>
      </c>
      <c r="G156" s="695">
        <f t="shared" si="57"/>
        <v>103.58592132505176</v>
      </c>
      <c r="H156" s="695"/>
    </row>
    <row r="157" spans="1:8" x14ac:dyDescent="0.2">
      <c r="A157" s="690">
        <v>1997</v>
      </c>
      <c r="B157" s="695">
        <f t="shared" si="57"/>
        <v>117.87398119122257</v>
      </c>
      <c r="C157" s="695">
        <f t="shared" si="57"/>
        <v>94.86363636363636</v>
      </c>
      <c r="D157" s="695">
        <f t="shared" si="57"/>
        <v>79.707936507936509</v>
      </c>
      <c r="E157" s="695">
        <f t="shared" si="57"/>
        <v>91.923214285714295</v>
      </c>
      <c r="F157" s="695">
        <f t="shared" si="57"/>
        <v>48.651265822784815</v>
      </c>
      <c r="G157" s="695">
        <f t="shared" si="57"/>
        <v>101.03678500986196</v>
      </c>
      <c r="H157" s="695"/>
    </row>
    <row r="158" spans="1:8" x14ac:dyDescent="0.2">
      <c r="A158" s="690">
        <v>2001</v>
      </c>
      <c r="B158" s="695">
        <f t="shared" si="57"/>
        <v>108.48240887480189</v>
      </c>
      <c r="C158" s="695">
        <f t="shared" si="57"/>
        <v>100.32264150943398</v>
      </c>
      <c r="D158" s="695">
        <f t="shared" si="57"/>
        <v>76.001470588235293</v>
      </c>
      <c r="E158" s="695">
        <f t="shared" si="57"/>
        <v>78.024210526315798</v>
      </c>
      <c r="F158" s="695">
        <f t="shared" si="57"/>
        <v>41.054705882352941</v>
      </c>
      <c r="G158" s="695">
        <f t="shared" si="57"/>
        <v>92.19280373831775</v>
      </c>
    </row>
    <row r="160" spans="1:8" x14ac:dyDescent="0.2">
      <c r="G160" s="710" t="s">
        <v>658</v>
      </c>
    </row>
    <row r="161" spans="2:29" x14ac:dyDescent="0.2">
      <c r="G161" s="677">
        <v>1993</v>
      </c>
      <c r="I161" s="695">
        <f>I35+J35</f>
        <v>31.88</v>
      </c>
      <c r="J161" s="695">
        <f>L35+M35</f>
        <v>7.67</v>
      </c>
      <c r="K161" s="695">
        <f>K35</f>
        <v>0.5</v>
      </c>
      <c r="O161" s="695">
        <f>O35+P35</f>
        <v>43.89</v>
      </c>
      <c r="P161" s="695">
        <f>R35+S35</f>
        <v>5.2899999999999991</v>
      </c>
      <c r="Q161" s="695">
        <f>Q35</f>
        <v>1.39</v>
      </c>
      <c r="U161" s="695">
        <f>U35+V35</f>
        <v>49.239999999999995</v>
      </c>
      <c r="V161" s="695">
        <f>X35+Y35</f>
        <v>5.35</v>
      </c>
      <c r="W161" s="695">
        <f>W35</f>
        <v>2.5499999999999998</v>
      </c>
      <c r="AA161" s="695">
        <f>AA35+AB35</f>
        <v>27.2</v>
      </c>
      <c r="AB161" s="695">
        <f>AD35+AE35</f>
        <v>5.27</v>
      </c>
      <c r="AC161" s="695">
        <f>AC35</f>
        <v>0.99</v>
      </c>
    </row>
    <row r="162" spans="2:29" x14ac:dyDescent="0.2">
      <c r="G162" s="677">
        <v>2001</v>
      </c>
      <c r="I162" s="695">
        <f>I37+J37</f>
        <v>35.050000000000004</v>
      </c>
      <c r="J162" s="695">
        <f>L37+M37</f>
        <v>9.56</v>
      </c>
      <c r="K162" s="695">
        <f>K37</f>
        <v>0.68</v>
      </c>
      <c r="O162" s="695">
        <f>O37+P37</f>
        <v>51.31</v>
      </c>
      <c r="P162" s="695">
        <f>R37+S37</f>
        <v>5.63</v>
      </c>
      <c r="Q162" s="695">
        <f>Q37</f>
        <v>1.25</v>
      </c>
      <c r="U162" s="695">
        <f>U37+V37</f>
        <v>66.44</v>
      </c>
      <c r="V162" s="695">
        <f>X37+Y37</f>
        <v>6.75</v>
      </c>
      <c r="W162" s="695">
        <f>W37</f>
        <v>3.45</v>
      </c>
      <c r="AA162" s="695">
        <f>AA37+AB37</f>
        <v>33.43</v>
      </c>
      <c r="AB162" s="695">
        <f>AD37+AE37</f>
        <v>5.7</v>
      </c>
      <c r="AC162" s="695">
        <f>AC37</f>
        <v>1.85</v>
      </c>
    </row>
    <row r="164" spans="2:29" x14ac:dyDescent="0.2">
      <c r="G164" s="677">
        <v>1993</v>
      </c>
      <c r="I164" s="695">
        <f>I125+J125</f>
        <v>1366.878536585366</v>
      </c>
      <c r="J164" s="695">
        <f>L125+M125</f>
        <v>519.92707317073177</v>
      </c>
      <c r="K164" s="695">
        <f>K125</f>
        <v>33.222926829268296</v>
      </c>
      <c r="O164" s="695">
        <f>O125+P125</f>
        <v>1905.0787804878048</v>
      </c>
      <c r="P164" s="695">
        <f>R125+S125</f>
        <v>389.58097560975602</v>
      </c>
      <c r="Q164" s="695">
        <f>Q125</f>
        <v>103.56024390243903</v>
      </c>
      <c r="U164" s="695">
        <f>U125+V125</f>
        <v>1303.3670731707314</v>
      </c>
      <c r="V164" s="695">
        <f>X125+Y125</f>
        <v>96.194390243902433</v>
      </c>
      <c r="W164" s="695">
        <f>W125</f>
        <v>60.016097560975595</v>
      </c>
      <c r="AA164" s="695">
        <f>AA125+AB125</f>
        <v>797.98073170731686</v>
      </c>
      <c r="AB164" s="695">
        <f>AD125+AE125</f>
        <v>144.23414634146343</v>
      </c>
      <c r="AC164" s="695">
        <f>AC125</f>
        <v>48.891463414634146</v>
      </c>
    </row>
    <row r="165" spans="2:29" x14ac:dyDescent="0.2">
      <c r="G165" s="677">
        <v>2001</v>
      </c>
      <c r="I165" s="695">
        <f>I127+J127</f>
        <v>1198.449512195122</v>
      </c>
      <c r="J165" s="695">
        <f>L127+M127</f>
        <v>411.73878048780483</v>
      </c>
      <c r="K165" s="695">
        <f>K127</f>
        <v>39.358048780487806</v>
      </c>
      <c r="O165" s="695">
        <f>O127+P127</f>
        <v>1741.9924390243903</v>
      </c>
      <c r="P165" s="695">
        <f>R127+S127</f>
        <v>248.58560975609754</v>
      </c>
      <c r="Q165" s="695">
        <f>Q127</f>
        <v>83.438536585365853</v>
      </c>
      <c r="U165" s="695">
        <f>U127+V127</f>
        <v>1252.5492682926824</v>
      </c>
      <c r="V165" s="695">
        <f>X127+Y127</f>
        <v>83.654634146341408</v>
      </c>
      <c r="W165" s="695">
        <f>W127</f>
        <v>50.233658536585324</v>
      </c>
      <c r="AA165" s="695">
        <f>AA127+AB127</f>
        <v>811.01975609756096</v>
      </c>
      <c r="AB165" s="695">
        <f>AD127+AE127</f>
        <v>123.10780487804877</v>
      </c>
      <c r="AC165" s="695">
        <f>AC127</f>
        <v>64.081951219512192</v>
      </c>
    </row>
    <row r="167" spans="2:29" x14ac:dyDescent="0.2">
      <c r="G167" s="677">
        <v>1993</v>
      </c>
      <c r="I167" s="677">
        <f t="shared" ref="I167:K168" si="58">I164/I161</f>
        <v>42.875738286868447</v>
      </c>
      <c r="J167" s="677">
        <f t="shared" si="58"/>
        <v>67.787102108309227</v>
      </c>
      <c r="K167" s="677">
        <f t="shared" si="58"/>
        <v>66.445853658536592</v>
      </c>
      <c r="O167" s="677">
        <f t="shared" ref="O167:Q168" si="59">O164/O161</f>
        <v>43.405759409610496</v>
      </c>
      <c r="P167" s="677">
        <f t="shared" si="59"/>
        <v>73.644796901655212</v>
      </c>
      <c r="Q167" s="677">
        <f t="shared" si="59"/>
        <v>74.503772591682761</v>
      </c>
      <c r="U167" s="677">
        <f t="shared" ref="U167:W168" si="60">U164/U161</f>
        <v>26.469680608666359</v>
      </c>
      <c r="V167" s="677">
        <f t="shared" si="60"/>
        <v>17.980259858673353</v>
      </c>
      <c r="W167" s="677">
        <f t="shared" si="60"/>
        <v>23.535724533715921</v>
      </c>
      <c r="AA167" s="677">
        <f t="shared" ref="AA167:AC168" si="61">AA164/AA161</f>
        <v>29.337526901004296</v>
      </c>
      <c r="AB167" s="677">
        <f t="shared" si="61"/>
        <v>27.368908224186612</v>
      </c>
      <c r="AC167" s="677">
        <f t="shared" si="61"/>
        <v>49.385316580438534</v>
      </c>
    </row>
    <row r="168" spans="2:29" x14ac:dyDescent="0.2">
      <c r="G168" s="677">
        <v>2001</v>
      </c>
      <c r="I168" s="677">
        <f t="shared" si="58"/>
        <v>34.192568108277371</v>
      </c>
      <c r="J168" s="677">
        <f t="shared" si="58"/>
        <v>43.068910092866609</v>
      </c>
      <c r="K168" s="677">
        <f t="shared" si="58"/>
        <v>57.879483500717356</v>
      </c>
      <c r="O168" s="677">
        <f t="shared" si="59"/>
        <v>33.950349620432476</v>
      </c>
      <c r="P168" s="677">
        <f t="shared" si="59"/>
        <v>44.153749512628337</v>
      </c>
      <c r="Q168" s="677">
        <f t="shared" si="59"/>
        <v>66.750829268292676</v>
      </c>
      <c r="U168" s="677">
        <f t="shared" si="60"/>
        <v>18.852336970088537</v>
      </c>
      <c r="V168" s="677">
        <f t="shared" si="60"/>
        <v>12.393279132791319</v>
      </c>
      <c r="W168" s="677">
        <f t="shared" si="60"/>
        <v>14.560480735242121</v>
      </c>
      <c r="AA168" s="677">
        <f t="shared" si="61"/>
        <v>24.260237992747861</v>
      </c>
      <c r="AB168" s="677">
        <f t="shared" si="61"/>
        <v>21.597860504920835</v>
      </c>
      <c r="AC168" s="677">
        <f t="shared" si="61"/>
        <v>34.638892551087672</v>
      </c>
    </row>
    <row r="169" spans="2:29" x14ac:dyDescent="0.2">
      <c r="I169" s="711">
        <f>AVERAGE(I167,I168)</f>
        <v>38.534153197572905</v>
      </c>
      <c r="J169" s="711">
        <f>AVERAGE(J167,J168)</f>
        <v>55.428006100587922</v>
      </c>
      <c r="K169" s="711">
        <f>AVERAGE(K167,K168)</f>
        <v>62.162668579626974</v>
      </c>
      <c r="O169" s="711">
        <f>AVERAGE(O167,O168)</f>
        <v>38.678054515021486</v>
      </c>
      <c r="P169" s="711">
        <f>AVERAGE(P167,P168)</f>
        <v>58.899273207141775</v>
      </c>
      <c r="Q169" s="711">
        <f>AVERAGE(Q167,Q168)</f>
        <v>70.627300929987712</v>
      </c>
      <c r="U169" s="711">
        <f>AVERAGE(U167,U168)</f>
        <v>22.661008789377448</v>
      </c>
      <c r="V169" s="711">
        <f>AVERAGE(V167,V168)</f>
        <v>15.186769495732335</v>
      </c>
      <c r="W169" s="711">
        <f>AVERAGE(W167,W168)</f>
        <v>19.048102634479022</v>
      </c>
      <c r="AA169" s="711">
        <f>AVERAGE(AA167,AA168)</f>
        <v>26.798882446876078</v>
      </c>
      <c r="AB169" s="711">
        <f>AVERAGE(AB167,AB168)</f>
        <v>24.483384364553721</v>
      </c>
      <c r="AC169" s="711">
        <f>AVERAGE(AC167,AC168)</f>
        <v>42.012104565763103</v>
      </c>
    </row>
    <row r="172" spans="2:29" x14ac:dyDescent="0.2">
      <c r="G172" s="710" t="s">
        <v>34</v>
      </c>
    </row>
    <row r="173" spans="2:29" x14ac:dyDescent="0.2">
      <c r="G173" s="677">
        <v>1993</v>
      </c>
      <c r="I173" s="695">
        <f>I161</f>
        <v>31.88</v>
      </c>
      <c r="J173" s="695">
        <f t="shared" ref="J173:K174" si="62">J161</f>
        <v>7.67</v>
      </c>
      <c r="K173" s="695">
        <f t="shared" si="62"/>
        <v>0.5</v>
      </c>
      <c r="O173" s="695">
        <f>O161</f>
        <v>43.89</v>
      </c>
      <c r="P173" s="695">
        <f t="shared" ref="P173:Q174" si="63">P161</f>
        <v>5.2899999999999991</v>
      </c>
      <c r="Q173" s="695">
        <f t="shared" si="63"/>
        <v>1.39</v>
      </c>
      <c r="U173" s="695">
        <f>U161</f>
        <v>49.239999999999995</v>
      </c>
      <c r="V173" s="695">
        <f t="shared" ref="V173:W174" si="64">V161</f>
        <v>5.35</v>
      </c>
      <c r="W173" s="695">
        <f t="shared" si="64"/>
        <v>2.5499999999999998</v>
      </c>
      <c r="AA173" s="695">
        <f>AA161</f>
        <v>27.2</v>
      </c>
      <c r="AB173" s="695">
        <f t="shared" ref="AB173:AC174" si="65">AB161</f>
        <v>5.27</v>
      </c>
      <c r="AC173" s="695">
        <f t="shared" si="65"/>
        <v>0.99</v>
      </c>
    </row>
    <row r="174" spans="2:29" x14ac:dyDescent="0.2">
      <c r="G174" s="677">
        <v>2001</v>
      </c>
      <c r="I174" s="695">
        <f>I162</f>
        <v>35.050000000000004</v>
      </c>
      <c r="J174" s="695">
        <f t="shared" si="62"/>
        <v>9.56</v>
      </c>
      <c r="K174" s="695">
        <f t="shared" si="62"/>
        <v>0.68</v>
      </c>
      <c r="O174" s="695">
        <f>O162</f>
        <v>51.31</v>
      </c>
      <c r="P174" s="695">
        <f t="shared" si="63"/>
        <v>5.63</v>
      </c>
      <c r="Q174" s="695">
        <f t="shared" si="63"/>
        <v>1.25</v>
      </c>
      <c r="U174" s="695">
        <f>U162</f>
        <v>66.44</v>
      </c>
      <c r="V174" s="695">
        <f t="shared" si="64"/>
        <v>6.75</v>
      </c>
      <c r="W174" s="695">
        <f t="shared" si="64"/>
        <v>3.45</v>
      </c>
      <c r="AA174" s="695">
        <f>AA162</f>
        <v>33.43</v>
      </c>
      <c r="AB174" s="695">
        <f t="shared" si="65"/>
        <v>5.7</v>
      </c>
      <c r="AC174" s="695">
        <f t="shared" si="65"/>
        <v>1.85</v>
      </c>
    </row>
    <row r="175" spans="2:29" x14ac:dyDescent="0.2">
      <c r="B175" s="700"/>
      <c r="F175" s="700"/>
    </row>
    <row r="176" spans="2:29" x14ac:dyDescent="0.2">
      <c r="B176" s="685"/>
      <c r="C176" s="685"/>
      <c r="D176" s="685"/>
      <c r="E176" s="685"/>
      <c r="F176" s="685"/>
      <c r="G176" s="677">
        <v>1993</v>
      </c>
      <c r="I176" s="695">
        <f>I108+J108</f>
        <v>347.14146341463419</v>
      </c>
      <c r="J176" s="695">
        <f>L108+M108</f>
        <v>102.0829268292683</v>
      </c>
      <c r="K176" s="695">
        <f>K108</f>
        <v>14.117073170731707</v>
      </c>
      <c r="O176" s="695">
        <f>O108+P108</f>
        <v>582.75121951219512</v>
      </c>
      <c r="P176" s="695">
        <f>R108+S108</f>
        <v>103.03902439024394</v>
      </c>
      <c r="Q176" s="695">
        <f>Q108</f>
        <v>45.40975609756098</v>
      </c>
      <c r="U176" s="695">
        <f>U108+V108</f>
        <v>1194.0829268292684</v>
      </c>
      <c r="V176" s="695">
        <f>X108+Y108</f>
        <v>172.37560975609756</v>
      </c>
      <c r="W176" s="695">
        <f>W108</f>
        <v>119.6439024390244</v>
      </c>
      <c r="AA176" s="695">
        <f>AA108+AB108</f>
        <v>419.82926829268303</v>
      </c>
      <c r="AB176" s="695">
        <f>AD108+AE108</f>
        <v>105.36585365853658</v>
      </c>
      <c r="AC176" s="695">
        <f>AC108</f>
        <v>31.658536585365852</v>
      </c>
    </row>
    <row r="177" spans="1:29" x14ac:dyDescent="0.2">
      <c r="A177" s="690"/>
      <c r="B177" s="695"/>
      <c r="C177" s="695"/>
      <c r="D177" s="695"/>
      <c r="E177" s="695"/>
      <c r="F177" s="695"/>
      <c r="G177" s="677">
        <v>2001</v>
      </c>
      <c r="I177" s="695">
        <f>I110+J110</f>
        <v>361.98048780487807</v>
      </c>
      <c r="J177" s="695">
        <f>L110+M110</f>
        <v>128.15121951219513</v>
      </c>
      <c r="K177" s="695">
        <f>K110</f>
        <v>18.721951219512196</v>
      </c>
      <c r="O177" s="695">
        <f>O110+P110</f>
        <v>648.49756097560976</v>
      </c>
      <c r="P177" s="695">
        <f>R110+S110</f>
        <v>96.624390243902468</v>
      </c>
      <c r="Q177" s="695">
        <f>Q110</f>
        <v>39.94146341463415</v>
      </c>
      <c r="U177" s="695">
        <f>U110+V110</f>
        <v>1429.3707317073172</v>
      </c>
      <c r="V177" s="695">
        <f>X110+Y110</f>
        <v>231.98536585365858</v>
      </c>
      <c r="W177" s="695">
        <f>W110</f>
        <v>164.54634146341468</v>
      </c>
      <c r="AA177" s="695">
        <f>AA110+AB110</f>
        <v>464.7902439024391</v>
      </c>
      <c r="AB177" s="695">
        <f>AD110+AE110</f>
        <v>115.31219512195123</v>
      </c>
      <c r="AC177" s="695">
        <f>AC110</f>
        <v>56.478048780487811</v>
      </c>
    </row>
    <row r="178" spans="1:29" x14ac:dyDescent="0.2">
      <c r="A178" s="690"/>
      <c r="B178" s="695"/>
      <c r="C178" s="695"/>
      <c r="D178" s="695"/>
      <c r="E178" s="695"/>
      <c r="F178" s="695"/>
    </row>
    <row r="179" spans="1:29" x14ac:dyDescent="0.2">
      <c r="A179" s="690"/>
      <c r="B179" s="695"/>
      <c r="C179" s="695"/>
      <c r="D179" s="695"/>
      <c r="E179" s="695"/>
      <c r="F179" s="695"/>
      <c r="G179" s="677">
        <v>1993</v>
      </c>
      <c r="I179" s="677">
        <f t="shared" ref="I179:K180" si="66">I176/I173</f>
        <v>10.889004498576982</v>
      </c>
      <c r="J179" s="677">
        <f t="shared" si="66"/>
        <v>13.309377683085827</v>
      </c>
      <c r="K179" s="677">
        <f t="shared" si="66"/>
        <v>28.234146341463415</v>
      </c>
      <c r="O179" s="677">
        <f t="shared" ref="O179:Q180" si="67">O176/O173</f>
        <v>13.277539747372867</v>
      </c>
      <c r="P179" s="677">
        <f t="shared" si="67"/>
        <v>19.478076444280521</v>
      </c>
      <c r="Q179" s="677">
        <f t="shared" si="67"/>
        <v>32.668889278820849</v>
      </c>
      <c r="U179" s="677">
        <f t="shared" ref="U179:W180" si="68">U176/U173</f>
        <v>24.250262526995705</v>
      </c>
      <c r="V179" s="677">
        <f t="shared" si="68"/>
        <v>32.219740141326646</v>
      </c>
      <c r="W179" s="677">
        <f t="shared" si="68"/>
        <v>46.919177427068398</v>
      </c>
      <c r="AA179" s="677">
        <f t="shared" ref="AA179:AC180" si="69">AA176/AA173</f>
        <v>15.434899569583935</v>
      </c>
      <c r="AB179" s="677">
        <f t="shared" si="69"/>
        <v>19.993520618318136</v>
      </c>
      <c r="AC179" s="677">
        <f t="shared" si="69"/>
        <v>31.978319783197829</v>
      </c>
    </row>
    <row r="180" spans="1:29" x14ac:dyDescent="0.2">
      <c r="A180" s="690"/>
      <c r="B180" s="695"/>
      <c r="C180" s="695"/>
      <c r="D180" s="695"/>
      <c r="E180" s="695"/>
      <c r="F180" s="695"/>
      <c r="G180" s="677">
        <v>2001</v>
      </c>
      <c r="I180" s="677">
        <f t="shared" si="66"/>
        <v>10.327546014404508</v>
      </c>
      <c r="J180" s="677">
        <f t="shared" si="66"/>
        <v>13.404939279518318</v>
      </c>
      <c r="K180" s="677">
        <f t="shared" si="66"/>
        <v>27.532281205164992</v>
      </c>
      <c r="O180" s="677">
        <f t="shared" si="67"/>
        <v>12.638814285238935</v>
      </c>
      <c r="P180" s="677">
        <f t="shared" si="67"/>
        <v>17.16241389767362</v>
      </c>
      <c r="Q180" s="677">
        <f t="shared" si="67"/>
        <v>31.953170731707321</v>
      </c>
      <c r="U180" s="677">
        <f t="shared" si="68"/>
        <v>21.513707581386473</v>
      </c>
      <c r="V180" s="677">
        <f t="shared" si="68"/>
        <v>34.368202348690161</v>
      </c>
      <c r="W180" s="677">
        <f t="shared" si="68"/>
        <v>47.694591728525992</v>
      </c>
      <c r="AA180" s="677">
        <f t="shared" si="69"/>
        <v>13.90338749334248</v>
      </c>
      <c r="AB180" s="677">
        <f t="shared" si="69"/>
        <v>20.230209670517759</v>
      </c>
      <c r="AC180" s="677">
        <f t="shared" si="69"/>
        <v>30.528675016479895</v>
      </c>
    </row>
    <row r="181" spans="1:29" x14ac:dyDescent="0.2">
      <c r="A181" s="690"/>
      <c r="B181" s="695"/>
      <c r="C181" s="695"/>
      <c r="D181" s="695"/>
      <c r="E181" s="695"/>
      <c r="F181" s="695"/>
      <c r="I181" s="711">
        <f>AVERAGE(I179,I180)</f>
        <v>10.608275256490746</v>
      </c>
      <c r="J181" s="711">
        <f>AVERAGE(J179,J180)</f>
        <v>13.357158481302072</v>
      </c>
      <c r="K181" s="711">
        <f>AVERAGE(K179,K180)</f>
        <v>27.883213773314203</v>
      </c>
      <c r="O181" s="711">
        <f>AVERAGE(O179,O180)</f>
        <v>12.9581770163059</v>
      </c>
      <c r="P181" s="711">
        <f>AVERAGE(P179,P180)</f>
        <v>18.320245170977071</v>
      </c>
      <c r="Q181" s="711">
        <f>AVERAGE(Q179,Q180)</f>
        <v>32.311030005264087</v>
      </c>
      <c r="U181" s="711">
        <f>AVERAGE(U179,U180)</f>
        <v>22.881985054191091</v>
      </c>
      <c r="V181" s="711">
        <f>AVERAGE(V179,V180)</f>
        <v>33.293971245008407</v>
      </c>
      <c r="W181" s="711">
        <f>AVERAGE(W179,W180)</f>
        <v>47.306884577797192</v>
      </c>
      <c r="AA181" s="711">
        <f>AVERAGE(AA179,AA180)</f>
        <v>14.669143531463208</v>
      </c>
      <c r="AB181" s="711">
        <f>AVERAGE(AB179,AB180)</f>
        <v>20.111865144417948</v>
      </c>
      <c r="AC181" s="711">
        <f>AVERAGE(AC179,AC180)</f>
        <v>31.253497399838864</v>
      </c>
    </row>
    <row r="182" spans="1:29" x14ac:dyDescent="0.2">
      <c r="A182" s="690"/>
      <c r="B182" s="695"/>
      <c r="C182" s="695"/>
      <c r="D182" s="695"/>
      <c r="E182" s="695"/>
      <c r="F182" s="695"/>
    </row>
    <row r="183" spans="1:29" x14ac:dyDescent="0.2">
      <c r="A183" s="690"/>
      <c r="B183" s="695"/>
      <c r="C183" s="695"/>
      <c r="D183" s="695"/>
      <c r="E183" s="695"/>
      <c r="F183" s="695"/>
    </row>
    <row r="184" spans="1:29" x14ac:dyDescent="0.2">
      <c r="A184" s="690"/>
      <c r="B184" s="695"/>
      <c r="C184" s="695"/>
      <c r="D184" s="695"/>
      <c r="E184" s="695"/>
      <c r="F184" s="695"/>
    </row>
    <row r="185" spans="1:29" x14ac:dyDescent="0.2">
      <c r="A185" s="690"/>
      <c r="B185" s="695"/>
      <c r="C185" s="695"/>
      <c r="D185" s="695"/>
      <c r="E185" s="695"/>
      <c r="F185" s="695"/>
    </row>
    <row r="186" spans="1:29" x14ac:dyDescent="0.2">
      <c r="A186" s="690"/>
      <c r="B186" s="712"/>
      <c r="C186" s="712"/>
      <c r="D186" s="712"/>
      <c r="E186" s="712"/>
      <c r="F186" s="712"/>
    </row>
    <row r="190" spans="1:29" x14ac:dyDescent="0.2">
      <c r="F190" s="677">
        <f t="shared" ref="F190:F198" si="70">A178</f>
        <v>0</v>
      </c>
      <c r="G190" s="677">
        <f t="shared" ref="G190:G198" si="71">G28/G9*1000</f>
        <v>1744.3566651368183</v>
      </c>
    </row>
    <row r="191" spans="1:29" x14ac:dyDescent="0.2">
      <c r="F191" s="677">
        <f t="shared" si="70"/>
        <v>0</v>
      </c>
      <c r="G191" s="677">
        <f t="shared" si="71"/>
        <v>1746.2009803921569</v>
      </c>
    </row>
    <row r="192" spans="1:29" x14ac:dyDescent="0.2">
      <c r="F192" s="677">
        <f t="shared" si="70"/>
        <v>0</v>
      </c>
      <c r="G192" s="677">
        <f t="shared" si="71"/>
        <v>1735.3790613718406</v>
      </c>
    </row>
    <row r="193" spans="6:9" x14ac:dyDescent="0.2">
      <c r="F193" s="677">
        <f t="shared" si="70"/>
        <v>0</v>
      </c>
      <c r="G193" s="677">
        <f t="shared" si="71"/>
        <v>1699.522102747909</v>
      </c>
    </row>
    <row r="194" spans="6:9" x14ac:dyDescent="0.2">
      <c r="F194" s="677">
        <f t="shared" si="70"/>
        <v>0</v>
      </c>
      <c r="G194" s="677">
        <f t="shared" si="71"/>
        <v>1672.7694090382386</v>
      </c>
    </row>
    <row r="195" spans="6:9" x14ac:dyDescent="0.2">
      <c r="F195" s="677">
        <f t="shared" si="70"/>
        <v>0</v>
      </c>
      <c r="G195" s="677">
        <f t="shared" si="71"/>
        <v>1730.9050772626933</v>
      </c>
      <c r="I195" s="677">
        <f>G195/G198</f>
        <v>0.86111577695154584</v>
      </c>
    </row>
    <row r="196" spans="6:9" x14ac:dyDescent="0.2">
      <c r="F196" s="677">
        <f t="shared" si="70"/>
        <v>0</v>
      </c>
      <c r="G196" s="677">
        <f t="shared" si="71"/>
        <v>1800.31914893617</v>
      </c>
    </row>
    <row r="197" spans="6:9" x14ac:dyDescent="0.2">
      <c r="F197" s="677">
        <f t="shared" si="70"/>
        <v>0</v>
      </c>
      <c r="G197" s="677">
        <f t="shared" si="71"/>
        <v>1875.9834368530021</v>
      </c>
    </row>
    <row r="198" spans="6:9" x14ac:dyDescent="0.2">
      <c r="F198" s="677">
        <f t="shared" si="70"/>
        <v>0</v>
      </c>
      <c r="G198" s="677">
        <f t="shared" si="71"/>
        <v>2010.0724241638063</v>
      </c>
      <c r="I198" s="677">
        <f>G198/G194</f>
        <v>1.2016434622148553</v>
      </c>
    </row>
  </sheetData>
  <mergeCells count="34">
    <mergeCell ref="B25:F25"/>
    <mergeCell ref="I25:M25"/>
    <mergeCell ref="O25:S25"/>
    <mergeCell ref="U25:Y25"/>
    <mergeCell ref="AA25:AE25"/>
    <mergeCell ref="B6:F6"/>
    <mergeCell ref="I6:M6"/>
    <mergeCell ref="O6:S6"/>
    <mergeCell ref="U6:Y6"/>
    <mergeCell ref="AA6:AE6"/>
    <mergeCell ref="B46:F46"/>
    <mergeCell ref="I46:M46"/>
    <mergeCell ref="U46:Y46"/>
    <mergeCell ref="AA46:AE46"/>
    <mergeCell ref="B63:F63"/>
    <mergeCell ref="I63:M63"/>
    <mergeCell ref="O63:S63"/>
    <mergeCell ref="U63:Y63"/>
    <mergeCell ref="AA63:AE63"/>
    <mergeCell ref="B98:F98"/>
    <mergeCell ref="I98:M98"/>
    <mergeCell ref="O98:S98"/>
    <mergeCell ref="U98:Y98"/>
    <mergeCell ref="AA98:AE98"/>
    <mergeCell ref="B80:F80"/>
    <mergeCell ref="I80:M80"/>
    <mergeCell ref="O80:S80"/>
    <mergeCell ref="U80:Y80"/>
    <mergeCell ref="AA80:AE80"/>
    <mergeCell ref="B115:F115"/>
    <mergeCell ref="I115:M115"/>
    <mergeCell ref="O115:S115"/>
    <mergeCell ref="U115:Y115"/>
    <mergeCell ref="AA115:AE115"/>
  </mergeCells>
  <pageMargins left="0.75" right="0.75" top="1" bottom="1" header="0.5" footer="0.5"/>
  <pageSetup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topLeftCell="A43" workbookViewId="0">
      <selection activeCell="G68" sqref="G68"/>
    </sheetView>
  </sheetViews>
  <sheetFormatPr defaultRowHeight="12.75" x14ac:dyDescent="0.2"/>
  <cols>
    <col min="1" max="1" width="9.140625" style="372"/>
    <col min="2" max="2" width="11.5703125" style="372" customWidth="1"/>
    <col min="3" max="16384" width="9.140625" style="372"/>
  </cols>
  <sheetData>
    <row r="1" spans="1:14" x14ac:dyDescent="0.2">
      <c r="A1" s="674" t="s">
        <v>1531</v>
      </c>
    </row>
    <row r="5" spans="1:14" x14ac:dyDescent="0.2">
      <c r="B5" s="372" t="s">
        <v>34</v>
      </c>
      <c r="I5" s="372" t="s">
        <v>726</v>
      </c>
    </row>
    <row r="6" spans="1:14" x14ac:dyDescent="0.2">
      <c r="B6" s="372" t="s">
        <v>71</v>
      </c>
      <c r="I6" s="372" t="s">
        <v>71</v>
      </c>
    </row>
    <row r="7" spans="1:14" ht="13.5" thickBot="1" x14ac:dyDescent="0.25">
      <c r="C7" s="373" t="s">
        <v>727</v>
      </c>
      <c r="D7" s="373" t="s">
        <v>728</v>
      </c>
      <c r="E7" s="373" t="s">
        <v>729</v>
      </c>
      <c r="F7" s="373" t="s">
        <v>730</v>
      </c>
      <c r="G7" s="374" t="s">
        <v>731</v>
      </c>
      <c r="J7" s="373" t="s">
        <v>727</v>
      </c>
      <c r="K7" s="373" t="s">
        <v>728</v>
      </c>
      <c r="L7" s="373" t="s">
        <v>729</v>
      </c>
      <c r="M7" s="373" t="s">
        <v>730</v>
      </c>
      <c r="N7" s="374" t="s">
        <v>731</v>
      </c>
    </row>
    <row r="8" spans="1:14" x14ac:dyDescent="0.2">
      <c r="B8" s="372">
        <f>1960</f>
        <v>1960</v>
      </c>
      <c r="C8" s="375">
        <v>130.565</v>
      </c>
      <c r="D8" s="375">
        <v>201.72800000000001</v>
      </c>
      <c r="E8" s="375">
        <v>225.21899999999999</v>
      </c>
      <c r="F8" s="375">
        <v>129.87899999999999</v>
      </c>
      <c r="G8" s="375">
        <v>687.39099999999996</v>
      </c>
      <c r="I8" s="372">
        <f>1960</f>
        <v>1960</v>
      </c>
      <c r="J8" s="375">
        <v>1963.9770000000001</v>
      </c>
      <c r="K8" s="375">
        <v>2385.3180000000002</v>
      </c>
      <c r="L8" s="375">
        <v>1519.1369999999999</v>
      </c>
      <c r="M8" s="375">
        <v>775.56500000000005</v>
      </c>
      <c r="N8" s="375">
        <v>6643.9969999999994</v>
      </c>
    </row>
    <row r="9" spans="1:14" x14ac:dyDescent="0.2">
      <c r="B9" s="372">
        <f>B8+1</f>
        <v>1961</v>
      </c>
      <c r="C9" s="375">
        <v>140.405</v>
      </c>
      <c r="D9" s="375">
        <v>214.33199999999999</v>
      </c>
      <c r="E9" s="375">
        <v>237.48400000000001</v>
      </c>
      <c r="F9" s="375">
        <v>139.46700000000001</v>
      </c>
      <c r="G9" s="375">
        <v>731.68799999999999</v>
      </c>
      <c r="I9" s="372">
        <f>I8+1</f>
        <v>1961</v>
      </c>
      <c r="J9" s="375">
        <v>2030.0060000000001</v>
      </c>
      <c r="K9" s="375">
        <v>2439.5149999999999</v>
      </c>
      <c r="L9" s="375">
        <v>1506.829</v>
      </c>
      <c r="M9" s="375">
        <v>792.52700000000004</v>
      </c>
      <c r="N9" s="375">
        <v>6768.8769999999995</v>
      </c>
    </row>
    <row r="10" spans="1:14" x14ac:dyDescent="0.2">
      <c r="B10" s="372">
        <f t="shared" ref="B10:B59" si="0">B9+1</f>
        <v>1962</v>
      </c>
      <c r="C10" s="375">
        <v>146.70500000000001</v>
      </c>
      <c r="D10" s="375">
        <v>227.179</v>
      </c>
      <c r="E10" s="375">
        <v>269.512</v>
      </c>
      <c r="F10" s="375">
        <v>150.923</v>
      </c>
      <c r="G10" s="375">
        <v>794.31899999999996</v>
      </c>
      <c r="I10" s="372">
        <f t="shared" ref="I10:I60" si="1">I9+1</f>
        <v>1962</v>
      </c>
      <c r="J10" s="375">
        <v>2105.4410000000003</v>
      </c>
      <c r="K10" s="375">
        <v>2556.14</v>
      </c>
      <c r="L10" s="375">
        <v>1575.1670000000001</v>
      </c>
      <c r="M10" s="375">
        <v>836.83699999999999</v>
      </c>
      <c r="N10" s="375">
        <v>7073.5850000000009</v>
      </c>
    </row>
    <row r="11" spans="1:14" x14ac:dyDescent="0.2">
      <c r="B11" s="372">
        <f t="shared" si="0"/>
        <v>1963</v>
      </c>
      <c r="C11" s="375">
        <v>156.00200000000001</v>
      </c>
      <c r="D11" s="375">
        <v>241.00900000000001</v>
      </c>
      <c r="E11" s="375">
        <v>295.80599999999998</v>
      </c>
      <c r="F11" s="375">
        <v>162.75300000000001</v>
      </c>
      <c r="G11" s="375">
        <v>855.57</v>
      </c>
      <c r="I11" s="372">
        <f t="shared" si="1"/>
        <v>1963</v>
      </c>
      <c r="J11" s="375">
        <v>2113.3339999999998</v>
      </c>
      <c r="K11" s="375">
        <v>2512.951</v>
      </c>
      <c r="L11" s="375">
        <v>1607.8610000000001</v>
      </c>
      <c r="M11" s="375">
        <v>846.31399999999996</v>
      </c>
      <c r="N11" s="375">
        <v>7080.46</v>
      </c>
    </row>
    <row r="12" spans="1:14" x14ac:dyDescent="0.2">
      <c r="B12" s="372">
        <f t="shared" si="0"/>
        <v>1964</v>
      </c>
      <c r="C12" s="375">
        <v>166.33199999999999</v>
      </c>
      <c r="D12" s="375">
        <v>258.26600000000002</v>
      </c>
      <c r="E12" s="375">
        <v>324.16000000000003</v>
      </c>
      <c r="F12" s="375">
        <v>178.76900000000001</v>
      </c>
      <c r="G12" s="375">
        <v>927.52700000000004</v>
      </c>
      <c r="I12" s="372">
        <f t="shared" si="1"/>
        <v>1964</v>
      </c>
      <c r="J12" s="375">
        <v>2061.73</v>
      </c>
      <c r="K12" s="375">
        <v>2506.8620000000001</v>
      </c>
      <c r="L12" s="375">
        <v>1589.7250000000001</v>
      </c>
      <c r="M12" s="375">
        <v>941.01200000000006</v>
      </c>
      <c r="N12" s="375">
        <v>7099.3290000000006</v>
      </c>
    </row>
    <row r="13" spans="1:14" x14ac:dyDescent="0.2">
      <c r="B13" s="372">
        <f t="shared" si="0"/>
        <v>1965</v>
      </c>
      <c r="C13" s="375">
        <v>179.00300000000001</v>
      </c>
      <c r="D13" s="375">
        <v>275.84000000000003</v>
      </c>
      <c r="E13" s="375">
        <v>351.029</v>
      </c>
      <c r="F13" s="375">
        <v>187.06200000000001</v>
      </c>
      <c r="G13" s="375">
        <v>992.93400000000008</v>
      </c>
      <c r="I13" s="372">
        <f t="shared" si="1"/>
        <v>1965</v>
      </c>
      <c r="J13" s="375">
        <v>2148.6790000000001</v>
      </c>
      <c r="K13" s="375">
        <v>2630.489</v>
      </c>
      <c r="L13" s="375">
        <v>1535.884</v>
      </c>
      <c r="M13" s="375">
        <v>952.27800000000002</v>
      </c>
      <c r="N13" s="375">
        <v>7267.33</v>
      </c>
    </row>
    <row r="14" spans="1:14" x14ac:dyDescent="0.2">
      <c r="B14" s="372">
        <f t="shared" si="0"/>
        <v>1966</v>
      </c>
      <c r="C14" s="375">
        <v>194.239</v>
      </c>
      <c r="D14" s="375">
        <v>297.166</v>
      </c>
      <c r="E14" s="375">
        <v>387.76800000000003</v>
      </c>
      <c r="F14" s="375">
        <v>202.04900000000001</v>
      </c>
      <c r="G14" s="375">
        <v>1081.222</v>
      </c>
      <c r="I14" s="372">
        <f t="shared" si="1"/>
        <v>1966</v>
      </c>
      <c r="J14" s="375">
        <v>2146.3789999999999</v>
      </c>
      <c r="K14" s="375">
        <v>2732.482</v>
      </c>
      <c r="L14" s="375">
        <v>1618.6369999999999</v>
      </c>
      <c r="M14" s="375">
        <v>984.74900000000002</v>
      </c>
      <c r="N14" s="375">
        <v>7482.2469999999994</v>
      </c>
    </row>
    <row r="15" spans="1:14" x14ac:dyDescent="0.2">
      <c r="B15" s="372">
        <f t="shared" si="0"/>
        <v>1967</v>
      </c>
      <c r="C15" s="375">
        <v>210.958</v>
      </c>
      <c r="D15" s="375">
        <v>314.81799999999998</v>
      </c>
      <c r="E15" s="375">
        <v>417.09199999999998</v>
      </c>
      <c r="F15" s="375">
        <v>217.602</v>
      </c>
      <c r="G15" s="375">
        <v>1160.47</v>
      </c>
      <c r="I15" s="372">
        <f t="shared" si="1"/>
        <v>1967</v>
      </c>
      <c r="J15" s="375">
        <v>2213.08</v>
      </c>
      <c r="K15" s="375">
        <v>2810.3040000000001</v>
      </c>
      <c r="L15" s="375">
        <v>1649.644</v>
      </c>
      <c r="M15" s="375">
        <v>1023.625</v>
      </c>
      <c r="N15" s="375">
        <v>7696.6530000000002</v>
      </c>
    </row>
    <row r="16" spans="1:14" x14ac:dyDescent="0.2">
      <c r="B16" s="372">
        <f t="shared" si="0"/>
        <v>1968</v>
      </c>
      <c r="C16" s="375">
        <v>232.03800000000001</v>
      </c>
      <c r="D16" s="375">
        <v>349.31600000000003</v>
      </c>
      <c r="E16" s="375">
        <v>485.96199999999999</v>
      </c>
      <c r="F16" s="375">
        <v>234.60300000000001</v>
      </c>
      <c r="G16" s="375">
        <v>1301.9190000000001</v>
      </c>
      <c r="I16" s="372">
        <f t="shared" si="1"/>
        <v>1968</v>
      </c>
      <c r="J16" s="375">
        <v>2269.4459999999999</v>
      </c>
      <c r="K16" s="375">
        <v>2867.02</v>
      </c>
      <c r="L16" s="375">
        <v>1741.337</v>
      </c>
      <c r="M16" s="375">
        <v>1042.1690000000001</v>
      </c>
      <c r="N16" s="375">
        <v>7919.9719999999998</v>
      </c>
    </row>
    <row r="17" spans="2:14" x14ac:dyDescent="0.2">
      <c r="B17" s="372">
        <f t="shared" si="0"/>
        <v>1969</v>
      </c>
      <c r="C17" s="375">
        <v>254.52199999999999</v>
      </c>
      <c r="D17" s="375">
        <v>384.55799999999999</v>
      </c>
      <c r="E17" s="375">
        <v>557.38700000000006</v>
      </c>
      <c r="F17" s="375">
        <v>259.55599999999998</v>
      </c>
      <c r="G17" s="375">
        <v>1456.0230000000001</v>
      </c>
      <c r="I17" s="372">
        <f t="shared" si="1"/>
        <v>1969</v>
      </c>
      <c r="J17" s="375">
        <v>2322.1170000000002</v>
      </c>
      <c r="K17" s="375">
        <v>2994.6190000000001</v>
      </c>
      <c r="L17" s="375">
        <v>1797.249</v>
      </c>
      <c r="M17" s="375">
        <v>1115.462</v>
      </c>
      <c r="N17" s="375">
        <v>8229.4470000000001</v>
      </c>
    </row>
    <row r="18" spans="2:14" x14ac:dyDescent="0.2">
      <c r="B18" s="372">
        <f t="shared" si="0"/>
        <v>1970</v>
      </c>
      <c r="C18" s="375">
        <v>280.35300000000001</v>
      </c>
      <c r="D18" s="375">
        <v>419.12400000000002</v>
      </c>
      <c r="E18" s="375">
        <v>616.41600000000005</v>
      </c>
      <c r="F18" s="375">
        <v>275.09100000000001</v>
      </c>
      <c r="G18" s="375">
        <v>1590.9839999999999</v>
      </c>
      <c r="I18" s="372">
        <f t="shared" si="1"/>
        <v>1970</v>
      </c>
      <c r="J18" s="375">
        <v>2359.357</v>
      </c>
      <c r="K18" s="375">
        <v>2996.6460000000002</v>
      </c>
      <c r="L18" s="375">
        <v>1820.7819999999999</v>
      </c>
      <c r="M18" s="375">
        <v>1108.8610000000001</v>
      </c>
      <c r="N18" s="375">
        <v>8285.6460000000006</v>
      </c>
    </row>
    <row r="19" spans="2:14" x14ac:dyDescent="0.2">
      <c r="B19" s="372">
        <f t="shared" si="0"/>
        <v>1971</v>
      </c>
      <c r="C19" s="375">
        <v>297.86599999999999</v>
      </c>
      <c r="D19" s="375">
        <v>443.73400000000004</v>
      </c>
      <c r="E19" s="375">
        <v>661.75200000000007</v>
      </c>
      <c r="F19" s="375">
        <v>301.05400000000003</v>
      </c>
      <c r="G19" s="375">
        <v>1704.4060000000002</v>
      </c>
      <c r="I19" s="372">
        <f t="shared" si="1"/>
        <v>1971</v>
      </c>
      <c r="J19" s="375">
        <v>2373.3409999999999</v>
      </c>
      <c r="K19" s="375">
        <v>3016.2260000000001</v>
      </c>
      <c r="L19" s="375">
        <v>1784.4059999999999</v>
      </c>
      <c r="M19" s="375">
        <v>1218.6480000000001</v>
      </c>
      <c r="N19" s="375">
        <v>8392.6209999999992</v>
      </c>
    </row>
    <row r="20" spans="2:14" x14ac:dyDescent="0.2">
      <c r="B20" s="372">
        <f t="shared" si="0"/>
        <v>1972</v>
      </c>
      <c r="C20" s="375">
        <v>315.50200000000001</v>
      </c>
      <c r="D20" s="375">
        <v>472.10200000000003</v>
      </c>
      <c r="E20" s="375">
        <v>723.505</v>
      </c>
      <c r="F20" s="375">
        <v>326.62400000000002</v>
      </c>
      <c r="G20" s="375">
        <v>1837.7329999999999</v>
      </c>
      <c r="I20" s="372">
        <f t="shared" si="1"/>
        <v>1972</v>
      </c>
      <c r="J20" s="375">
        <v>2453.866</v>
      </c>
      <c r="K20" s="375">
        <v>3131.8789999999999</v>
      </c>
      <c r="L20" s="375">
        <v>1795.3120000000001</v>
      </c>
      <c r="M20" s="375">
        <v>1238.1469999999999</v>
      </c>
      <c r="N20" s="375">
        <v>8619.2039999999997</v>
      </c>
    </row>
    <row r="21" spans="2:14" x14ac:dyDescent="0.2">
      <c r="B21" s="372">
        <f t="shared" si="0"/>
        <v>1973</v>
      </c>
      <c r="C21" s="375">
        <v>336.72300000000001</v>
      </c>
      <c r="D21" s="375">
        <v>499.56100000000004</v>
      </c>
      <c r="E21" s="375">
        <v>794.375</v>
      </c>
      <c r="F21" s="375">
        <v>345.67500000000001</v>
      </c>
      <c r="G21" s="375">
        <v>1976.3340000000001</v>
      </c>
      <c r="I21" s="372">
        <f t="shared" si="1"/>
        <v>1973</v>
      </c>
      <c r="J21" s="375">
        <v>2378.7710000000002</v>
      </c>
      <c r="K21" s="375">
        <v>2940.58</v>
      </c>
      <c r="L21" s="375">
        <v>1742.9349999999999</v>
      </c>
      <c r="M21" s="375">
        <v>1186.3710000000001</v>
      </c>
      <c r="N21" s="375">
        <v>8248.6569999999992</v>
      </c>
    </row>
    <row r="22" spans="2:14" x14ac:dyDescent="0.2">
      <c r="B22" s="372">
        <f t="shared" si="0"/>
        <v>1974</v>
      </c>
      <c r="C22" s="375">
        <v>329.476</v>
      </c>
      <c r="D22" s="375">
        <v>503.32300000000004</v>
      </c>
      <c r="E22" s="375">
        <v>791.83900000000006</v>
      </c>
      <c r="F22" s="375">
        <v>348.12299999999999</v>
      </c>
      <c r="G22" s="375">
        <v>1972.761</v>
      </c>
      <c r="I22" s="372">
        <f t="shared" si="1"/>
        <v>1974</v>
      </c>
      <c r="J22" s="375">
        <v>2232.8879999999999</v>
      </c>
      <c r="K22" s="375">
        <v>2929.0210000000002</v>
      </c>
      <c r="L22" s="375">
        <v>1622.3310000000001</v>
      </c>
      <c r="M22" s="375">
        <v>1120.3610000000001</v>
      </c>
      <c r="N22" s="375">
        <v>7904.6009999999997</v>
      </c>
    </row>
    <row r="23" spans="2:14" x14ac:dyDescent="0.2">
      <c r="B23" s="372">
        <f t="shared" si="0"/>
        <v>1975</v>
      </c>
      <c r="C23" s="375">
        <v>330.03300000000002</v>
      </c>
      <c r="D23" s="375">
        <v>511.24700000000001</v>
      </c>
      <c r="E23" s="375">
        <v>808.7</v>
      </c>
      <c r="F23" s="375">
        <v>356.75600000000003</v>
      </c>
      <c r="G23" s="375">
        <v>2006.7360000000001</v>
      </c>
      <c r="I23" s="372">
        <f t="shared" si="1"/>
        <v>1975</v>
      </c>
      <c r="J23" s="375">
        <v>2180.759</v>
      </c>
      <c r="K23" s="375">
        <v>2946.2069999999999</v>
      </c>
      <c r="L23" s="375">
        <v>1652.21</v>
      </c>
      <c r="M23" s="375">
        <v>1211.585</v>
      </c>
      <c r="N23" s="375">
        <v>7990.7610000000004</v>
      </c>
    </row>
    <row r="24" spans="2:14" x14ac:dyDescent="0.2">
      <c r="B24" s="372">
        <f t="shared" si="0"/>
        <v>1976</v>
      </c>
      <c r="C24" s="375">
        <v>343.87299999999999</v>
      </c>
      <c r="D24" s="375">
        <v>518.72699999999998</v>
      </c>
      <c r="E24" s="375">
        <v>836.43799999999999</v>
      </c>
      <c r="F24" s="375">
        <v>370.17200000000003</v>
      </c>
      <c r="G24" s="375">
        <v>2069.21</v>
      </c>
      <c r="I24" s="372">
        <f t="shared" si="1"/>
        <v>1976</v>
      </c>
      <c r="J24" s="375">
        <v>2368.817</v>
      </c>
      <c r="K24" s="375">
        <v>3062.7159999999999</v>
      </c>
      <c r="L24" s="375">
        <v>1760.346</v>
      </c>
      <c r="M24" s="375">
        <v>1200.55</v>
      </c>
      <c r="N24" s="375">
        <v>8392.4289999999983</v>
      </c>
    </row>
    <row r="25" spans="2:14" x14ac:dyDescent="0.2">
      <c r="B25" s="372">
        <f t="shared" si="0"/>
        <v>1977</v>
      </c>
      <c r="C25" s="375">
        <v>350.99900000000002</v>
      </c>
      <c r="D25" s="375">
        <v>546.37800000000004</v>
      </c>
      <c r="E25" s="375">
        <v>923.64200000000005</v>
      </c>
      <c r="F25" s="375">
        <v>380.53500000000003</v>
      </c>
      <c r="G25" s="375">
        <v>2201.5540000000001</v>
      </c>
      <c r="I25" s="372">
        <f t="shared" si="1"/>
        <v>1977</v>
      </c>
      <c r="J25" s="375">
        <v>2314.2910000000002</v>
      </c>
      <c r="K25" s="375">
        <v>2964.4230000000002</v>
      </c>
      <c r="L25" s="375">
        <v>1822.8980000000001</v>
      </c>
      <c r="M25" s="375">
        <v>1093.2909999999999</v>
      </c>
      <c r="N25" s="375">
        <v>8194.9030000000002</v>
      </c>
    </row>
    <row r="26" spans="2:14" x14ac:dyDescent="0.2">
      <c r="B26" s="372">
        <f t="shared" si="0"/>
        <v>1978</v>
      </c>
      <c r="C26" s="375">
        <v>356.452</v>
      </c>
      <c r="D26" s="375">
        <v>571.83299999999997</v>
      </c>
      <c r="E26" s="375">
        <v>969.726</v>
      </c>
      <c r="F26" s="375">
        <v>403.26600000000002</v>
      </c>
      <c r="G26" s="375">
        <v>2301.277</v>
      </c>
      <c r="I26" s="372">
        <f t="shared" si="1"/>
        <v>1978</v>
      </c>
      <c r="J26" s="375">
        <v>2302.2049999999999</v>
      </c>
      <c r="K26" s="375">
        <v>3063.26</v>
      </c>
      <c r="L26" s="375">
        <v>1790.3620000000001</v>
      </c>
      <c r="M26" s="375">
        <v>1109.624</v>
      </c>
      <c r="N26" s="375">
        <v>8265.4510000000009</v>
      </c>
    </row>
    <row r="27" spans="2:14" x14ac:dyDescent="0.2">
      <c r="B27" s="372">
        <f t="shared" si="0"/>
        <v>1979</v>
      </c>
      <c r="C27" s="375">
        <v>361.65500000000003</v>
      </c>
      <c r="D27" s="375">
        <v>577.09100000000001</v>
      </c>
      <c r="E27" s="375">
        <v>955.98699999999997</v>
      </c>
      <c r="F27" s="375">
        <v>435.04399999999998</v>
      </c>
      <c r="G27" s="375">
        <v>2329.777</v>
      </c>
      <c r="I27" s="372">
        <f t="shared" si="1"/>
        <v>1979</v>
      </c>
      <c r="J27" s="375">
        <v>2043.508</v>
      </c>
      <c r="K27" s="375">
        <v>2867.848</v>
      </c>
      <c r="L27" s="375">
        <v>1819.0630000000001</v>
      </c>
      <c r="M27" s="375">
        <v>1186.5620000000001</v>
      </c>
      <c r="N27" s="375">
        <v>7916.9809999999998</v>
      </c>
    </row>
    <row r="28" spans="2:14" x14ac:dyDescent="0.2">
      <c r="B28" s="372">
        <f t="shared" si="0"/>
        <v>1980</v>
      </c>
      <c r="C28" s="375">
        <v>367.012</v>
      </c>
      <c r="D28" s="375">
        <v>603.01099999999997</v>
      </c>
      <c r="E28" s="375">
        <v>1042.038</v>
      </c>
      <c r="F28" s="375">
        <v>436.02699999999999</v>
      </c>
      <c r="G28" s="375">
        <v>2448.0879999999997</v>
      </c>
      <c r="I28" s="372">
        <f t="shared" si="1"/>
        <v>1980</v>
      </c>
      <c r="J28" s="375">
        <v>2058.4740000000002</v>
      </c>
      <c r="K28" s="375">
        <v>2676.76</v>
      </c>
      <c r="L28" s="375">
        <v>1590.3240000000001</v>
      </c>
      <c r="M28" s="375">
        <v>1071.5240000000001</v>
      </c>
      <c r="N28" s="375">
        <v>7397.0820000000012</v>
      </c>
    </row>
    <row r="29" spans="2:14" x14ac:dyDescent="0.2">
      <c r="B29" s="372">
        <f t="shared" si="0"/>
        <v>1981</v>
      </c>
      <c r="C29" s="375">
        <v>367.74299999999999</v>
      </c>
      <c r="D29" s="375">
        <v>588.73900000000003</v>
      </c>
      <c r="E29" s="375">
        <v>1048.575</v>
      </c>
      <c r="F29" s="375">
        <v>459.30900000000003</v>
      </c>
      <c r="G29" s="375">
        <v>2464.366</v>
      </c>
      <c r="I29" s="372">
        <f t="shared" si="1"/>
        <v>1981</v>
      </c>
      <c r="J29" s="375">
        <v>1993.769</v>
      </c>
      <c r="K29" s="375">
        <v>2515.7040000000002</v>
      </c>
      <c r="L29" s="375">
        <v>1476.443</v>
      </c>
      <c r="M29" s="375">
        <v>1022.812</v>
      </c>
      <c r="N29" s="375">
        <v>7008.7280000000001</v>
      </c>
    </row>
    <row r="30" spans="2:14" x14ac:dyDescent="0.2">
      <c r="B30" s="372">
        <f t="shared" si="0"/>
        <v>1982</v>
      </c>
      <c r="C30" s="375">
        <v>366.97800000000001</v>
      </c>
      <c r="D30" s="375">
        <v>596.23</v>
      </c>
      <c r="E30" s="375">
        <v>1057.9380000000001</v>
      </c>
      <c r="F30" s="375">
        <v>467.97200000000004</v>
      </c>
      <c r="G30" s="375">
        <v>2489.1180000000004</v>
      </c>
      <c r="I30" s="372">
        <f t="shared" si="1"/>
        <v>1982</v>
      </c>
      <c r="J30" s="375">
        <v>1897.4850000000001</v>
      </c>
      <c r="K30" s="375">
        <v>2578.335</v>
      </c>
      <c r="L30" s="375">
        <v>1554.788</v>
      </c>
      <c r="M30" s="375">
        <v>1089.338</v>
      </c>
      <c r="N30" s="375">
        <v>7119.9459999999999</v>
      </c>
    </row>
    <row r="31" spans="2:14" x14ac:dyDescent="0.2">
      <c r="B31" s="372">
        <f t="shared" si="0"/>
        <v>1983</v>
      </c>
      <c r="C31" s="375">
        <v>380.84300000000002</v>
      </c>
      <c r="D31" s="375">
        <v>628.529</v>
      </c>
      <c r="E31" s="375">
        <v>1083.1659999999999</v>
      </c>
      <c r="F31" s="375">
        <v>469.69900000000001</v>
      </c>
      <c r="G31" s="375">
        <v>2562.2370000000001</v>
      </c>
      <c r="I31" s="372">
        <f t="shared" si="1"/>
        <v>1983</v>
      </c>
      <c r="J31" s="375">
        <v>1846.6420000000001</v>
      </c>
      <c r="K31" s="375">
        <v>2408.0839999999998</v>
      </c>
      <c r="L31" s="375">
        <v>1476.029</v>
      </c>
      <c r="M31" s="375">
        <v>1078.096</v>
      </c>
      <c r="N31" s="375">
        <v>6808.8509999999987</v>
      </c>
    </row>
    <row r="32" spans="2:14" x14ac:dyDescent="0.2">
      <c r="B32" s="372">
        <f t="shared" si="0"/>
        <v>1984</v>
      </c>
      <c r="C32" s="375">
        <v>390.13900000000001</v>
      </c>
      <c r="D32" s="375">
        <v>630.173</v>
      </c>
      <c r="E32" s="375">
        <v>1155.644</v>
      </c>
      <c r="F32" s="375">
        <v>485.71899999999999</v>
      </c>
      <c r="G32" s="375">
        <v>2661.6750000000002</v>
      </c>
      <c r="I32" s="372">
        <f t="shared" si="1"/>
        <v>1984</v>
      </c>
      <c r="J32" s="375">
        <v>1956.509</v>
      </c>
      <c r="K32" s="375">
        <v>2480.6930000000002</v>
      </c>
      <c r="L32" s="375">
        <v>1671.2660000000001</v>
      </c>
      <c r="M32" s="375">
        <v>1077.6390000000001</v>
      </c>
      <c r="N32" s="375">
        <v>7186.1070000000009</v>
      </c>
    </row>
    <row r="33" spans="2:14" x14ac:dyDescent="0.2">
      <c r="B33" s="372">
        <f t="shared" si="0"/>
        <v>1985</v>
      </c>
      <c r="C33" s="375">
        <v>388.779</v>
      </c>
      <c r="D33" s="375">
        <v>628.14</v>
      </c>
      <c r="E33" s="375">
        <v>1190.2809999999999</v>
      </c>
      <c r="F33" s="375">
        <v>501.702</v>
      </c>
      <c r="G33" s="375">
        <v>2708.902</v>
      </c>
      <c r="I33" s="372">
        <f t="shared" si="1"/>
        <v>1985</v>
      </c>
      <c r="J33" s="375">
        <v>1935.9480000000001</v>
      </c>
      <c r="K33" s="375">
        <v>2444.7139999999999</v>
      </c>
      <c r="L33" s="375">
        <v>1588.569</v>
      </c>
      <c r="M33" s="375">
        <v>1156.8240000000001</v>
      </c>
      <c r="N33" s="375">
        <v>7126.0550000000003</v>
      </c>
    </row>
    <row r="34" spans="2:14" x14ac:dyDescent="0.2">
      <c r="B34" s="372">
        <f t="shared" si="0"/>
        <v>1986</v>
      </c>
      <c r="C34" s="375">
        <v>404.87</v>
      </c>
      <c r="D34" s="375">
        <v>646.19799999999998</v>
      </c>
      <c r="E34" s="375">
        <v>1251.2760000000001</v>
      </c>
      <c r="F34" s="375">
        <v>492.38800000000003</v>
      </c>
      <c r="G34" s="375">
        <v>2794.732</v>
      </c>
      <c r="I34" s="372">
        <f t="shared" si="1"/>
        <v>1986</v>
      </c>
      <c r="J34" s="375">
        <v>1961.06</v>
      </c>
      <c r="K34" s="375">
        <v>2368.3510000000001</v>
      </c>
      <c r="L34" s="375">
        <v>1522.9860000000001</v>
      </c>
      <c r="M34" s="375">
        <v>1032.499</v>
      </c>
      <c r="N34" s="375">
        <v>6884.8959999999997</v>
      </c>
    </row>
    <row r="35" spans="2:14" x14ac:dyDescent="0.2">
      <c r="B35" s="372">
        <f t="shared" si="0"/>
        <v>1987</v>
      </c>
      <c r="C35" s="375">
        <v>426.81</v>
      </c>
      <c r="D35" s="375">
        <v>661.90300000000002</v>
      </c>
      <c r="E35" s="375">
        <v>1306.8340000000001</v>
      </c>
      <c r="F35" s="375">
        <v>506.05700000000002</v>
      </c>
      <c r="G35" s="375">
        <v>2901.6040000000003</v>
      </c>
      <c r="I35" s="372">
        <f t="shared" si="1"/>
        <v>1987</v>
      </c>
      <c r="J35" s="375">
        <v>1988.05</v>
      </c>
      <c r="K35" s="375">
        <v>2283.4160000000002</v>
      </c>
      <c r="L35" s="375">
        <v>1557.5920000000001</v>
      </c>
      <c r="M35" s="375">
        <v>1074.6100000000001</v>
      </c>
      <c r="N35" s="375">
        <v>6903.6680000000015</v>
      </c>
    </row>
    <row r="36" spans="2:14" x14ac:dyDescent="0.2">
      <c r="B36" s="372">
        <f t="shared" si="0"/>
        <v>1988</v>
      </c>
      <c r="C36" s="375">
        <v>453.84500000000003</v>
      </c>
      <c r="D36" s="375">
        <v>702.18100000000004</v>
      </c>
      <c r="E36" s="375">
        <v>1353.96</v>
      </c>
      <c r="F36" s="375">
        <v>536.47400000000005</v>
      </c>
      <c r="G36" s="375">
        <v>3046.46</v>
      </c>
      <c r="I36" s="372">
        <f t="shared" si="1"/>
        <v>1988</v>
      </c>
      <c r="J36" s="375">
        <v>2092.8029999999999</v>
      </c>
      <c r="K36" s="375">
        <v>2521.817</v>
      </c>
      <c r="L36" s="375">
        <v>1623.078</v>
      </c>
      <c r="M36" s="375">
        <v>1101.8610000000001</v>
      </c>
      <c r="N36" s="375">
        <v>7339.5590000000002</v>
      </c>
    </row>
    <row r="37" spans="2:14" x14ac:dyDescent="0.2">
      <c r="B37" s="372">
        <f t="shared" si="0"/>
        <v>1989</v>
      </c>
      <c r="C37" s="375">
        <v>459.10700000000003</v>
      </c>
      <c r="D37" s="375">
        <v>692.17</v>
      </c>
      <c r="E37" s="375">
        <v>1390.752</v>
      </c>
      <c r="F37" s="375">
        <v>547.61800000000005</v>
      </c>
      <c r="G37" s="375">
        <v>3089.6469999999999</v>
      </c>
      <c r="I37" s="372">
        <f t="shared" si="1"/>
        <v>1989</v>
      </c>
      <c r="J37" s="375">
        <v>2113.7849999999999</v>
      </c>
      <c r="K37" s="375">
        <v>2624.8789999999999</v>
      </c>
      <c r="L37" s="375">
        <v>1643.355</v>
      </c>
      <c r="M37" s="375">
        <v>1170.2570000000001</v>
      </c>
      <c r="N37" s="375">
        <v>7552.2759999999998</v>
      </c>
    </row>
    <row r="38" spans="2:14" x14ac:dyDescent="0.2">
      <c r="B38" s="372">
        <f t="shared" si="0"/>
        <v>1990</v>
      </c>
      <c r="C38" s="375">
        <v>459.78500000000003</v>
      </c>
      <c r="D38" s="375">
        <v>695.13900000000001</v>
      </c>
      <c r="E38" s="375">
        <v>1438.365</v>
      </c>
      <c r="F38" s="375">
        <v>559.46299999999997</v>
      </c>
      <c r="G38" s="375">
        <v>3152.7519999999995</v>
      </c>
      <c r="I38" s="372">
        <f t="shared" si="1"/>
        <v>1990</v>
      </c>
      <c r="J38" s="375">
        <v>1816.164</v>
      </c>
      <c r="K38" s="375">
        <v>2248.2739999999999</v>
      </c>
      <c r="L38" s="375">
        <v>1371.0419999999999</v>
      </c>
      <c r="M38" s="375">
        <v>1106.577</v>
      </c>
      <c r="N38" s="375">
        <v>6542.0569999999998</v>
      </c>
    </row>
    <row r="39" spans="2:14" x14ac:dyDescent="0.2">
      <c r="B39" s="372">
        <f t="shared" si="0"/>
        <v>1991</v>
      </c>
      <c r="C39" s="375">
        <v>469.01300000000003</v>
      </c>
      <c r="D39" s="375">
        <v>746.01</v>
      </c>
      <c r="E39" s="375">
        <v>1475.905</v>
      </c>
      <c r="F39" s="375">
        <v>568.95400000000006</v>
      </c>
      <c r="G39" s="375">
        <v>3259.8820000000001</v>
      </c>
      <c r="I39" s="372">
        <f t="shared" si="1"/>
        <v>1991</v>
      </c>
      <c r="J39" s="375">
        <v>1801.904</v>
      </c>
      <c r="K39" s="375">
        <v>2363.7649999999999</v>
      </c>
      <c r="L39" s="375">
        <v>1412.508</v>
      </c>
      <c r="M39" s="375">
        <v>1144.1970000000001</v>
      </c>
      <c r="N39" s="375">
        <v>6722.3739999999998</v>
      </c>
    </row>
    <row r="40" spans="2:14" x14ac:dyDescent="0.2">
      <c r="B40" s="372">
        <f t="shared" si="0"/>
        <v>1992</v>
      </c>
      <c r="C40" s="375">
        <v>464.428</v>
      </c>
      <c r="D40" s="375">
        <v>697.27200000000005</v>
      </c>
      <c r="E40" s="375">
        <v>1460.443</v>
      </c>
      <c r="F40" s="375">
        <v>571.28100000000006</v>
      </c>
      <c r="G40" s="375">
        <v>3193.424</v>
      </c>
      <c r="I40" s="372">
        <f t="shared" si="1"/>
        <v>1992</v>
      </c>
      <c r="J40" s="375">
        <v>1983.9850000000001</v>
      </c>
      <c r="K40" s="375">
        <v>2383.5770000000002</v>
      </c>
      <c r="L40" s="375">
        <v>1470.213</v>
      </c>
      <c r="M40" s="375">
        <v>1085.5709999999999</v>
      </c>
      <c r="N40" s="375">
        <v>6923.3459999999995</v>
      </c>
    </row>
    <row r="41" spans="2:14" x14ac:dyDescent="0.2">
      <c r="B41" s="372">
        <f t="shared" si="0"/>
        <v>1993</v>
      </c>
      <c r="C41" s="375">
        <v>482.63400000000001</v>
      </c>
      <c r="D41" s="375">
        <v>753.06500000000005</v>
      </c>
      <c r="E41" s="375">
        <v>1567.924</v>
      </c>
      <c r="F41" s="375">
        <v>590.56799999999998</v>
      </c>
      <c r="G41" s="375">
        <v>3394.1909999999998</v>
      </c>
      <c r="I41" s="372">
        <f t="shared" si="1"/>
        <v>1993</v>
      </c>
      <c r="J41" s="375">
        <v>1988.25</v>
      </c>
      <c r="K41" s="375">
        <v>2458.665</v>
      </c>
      <c r="L41" s="375">
        <v>1540.4280000000001</v>
      </c>
      <c r="M41" s="375">
        <v>1147.261</v>
      </c>
      <c r="N41" s="375">
        <v>7134.6039999999994</v>
      </c>
    </row>
    <row r="42" spans="2:14" x14ac:dyDescent="0.2">
      <c r="B42" s="372">
        <f t="shared" si="0"/>
        <v>1994</v>
      </c>
      <c r="C42" s="375">
        <v>488.029</v>
      </c>
      <c r="D42" s="375">
        <v>758.84299999999996</v>
      </c>
      <c r="E42" s="375">
        <v>1593.6079999999999</v>
      </c>
      <c r="F42" s="375">
        <v>600.45900000000006</v>
      </c>
      <c r="G42" s="375">
        <v>3440.9389999999994</v>
      </c>
      <c r="I42" s="372">
        <f t="shared" si="1"/>
        <v>1994</v>
      </c>
      <c r="J42" s="375">
        <v>1997.3990000000001</v>
      </c>
      <c r="K42" s="375">
        <v>2357.828</v>
      </c>
      <c r="L42" s="375">
        <v>1467.7809999999999</v>
      </c>
      <c r="M42" s="375">
        <v>1136.569</v>
      </c>
      <c r="N42" s="375">
        <v>6959.5769999999993</v>
      </c>
    </row>
    <row r="43" spans="2:14" x14ac:dyDescent="0.2">
      <c r="B43" s="372">
        <f t="shared" si="0"/>
        <v>1995</v>
      </c>
      <c r="C43" s="375">
        <v>489.11</v>
      </c>
      <c r="D43" s="375">
        <v>801.28100000000006</v>
      </c>
      <c r="E43" s="375">
        <v>1664.412</v>
      </c>
      <c r="F43" s="375">
        <v>602.21100000000001</v>
      </c>
      <c r="G43" s="375">
        <v>3557.0140000000001</v>
      </c>
      <c r="I43" s="372">
        <f t="shared" si="1"/>
        <v>1995</v>
      </c>
      <c r="J43" s="375">
        <v>1906.991</v>
      </c>
      <c r="K43" s="375">
        <v>2442.8180000000002</v>
      </c>
      <c r="L43" s="375">
        <v>1484.73</v>
      </c>
      <c r="M43" s="375">
        <v>1091.4100000000001</v>
      </c>
      <c r="N43" s="375">
        <v>6925.9490000000005</v>
      </c>
    </row>
    <row r="44" spans="2:14" x14ac:dyDescent="0.2">
      <c r="B44" s="372">
        <f t="shared" si="0"/>
        <v>1996</v>
      </c>
      <c r="C44" s="375">
        <v>495.95100000000002</v>
      </c>
      <c r="D44" s="375">
        <v>809.18100000000004</v>
      </c>
      <c r="E44" s="375">
        <v>1751.9590000000001</v>
      </c>
      <c r="F44" s="375">
        <v>636.43600000000004</v>
      </c>
      <c r="G44" s="375">
        <v>3693.5270000000005</v>
      </c>
      <c r="I44" s="372">
        <f t="shared" si="1"/>
        <v>1996</v>
      </c>
      <c r="J44" s="375">
        <v>2019.98</v>
      </c>
      <c r="K44" s="375">
        <v>2666.9360000000001</v>
      </c>
      <c r="L44" s="375">
        <v>1633.203</v>
      </c>
      <c r="M44" s="375">
        <v>1142.03</v>
      </c>
      <c r="N44" s="375">
        <v>7462.1490000000003</v>
      </c>
    </row>
    <row r="45" spans="2:14" x14ac:dyDescent="0.2">
      <c r="B45" s="372">
        <f t="shared" si="0"/>
        <v>1997</v>
      </c>
      <c r="C45" s="375">
        <v>490.625</v>
      </c>
      <c r="D45" s="375">
        <v>804.18299999999999</v>
      </c>
      <c r="E45" s="375">
        <v>1728.6320000000001</v>
      </c>
      <c r="F45" s="375">
        <v>647.46199999999999</v>
      </c>
      <c r="G45" s="375">
        <v>3670.902</v>
      </c>
      <c r="I45" s="372">
        <f t="shared" si="1"/>
        <v>1997</v>
      </c>
      <c r="J45" s="375">
        <v>1938.614</v>
      </c>
      <c r="K45" s="375">
        <v>2460.973</v>
      </c>
      <c r="L45" s="375">
        <v>1500.5340000000001</v>
      </c>
      <c r="M45" s="375">
        <v>1125.3150000000001</v>
      </c>
      <c r="N45" s="375">
        <v>7025.4359999999997</v>
      </c>
    </row>
    <row r="46" spans="2:14" x14ac:dyDescent="0.2">
      <c r="B46" s="372">
        <f t="shared" si="0"/>
        <v>1998</v>
      </c>
      <c r="C46" s="375">
        <v>496.31900000000002</v>
      </c>
      <c r="D46" s="375">
        <v>834.298</v>
      </c>
      <c r="E46" s="375">
        <v>1865.145</v>
      </c>
      <c r="F46" s="375">
        <v>660.17100000000005</v>
      </c>
      <c r="G46" s="375">
        <v>3855.933</v>
      </c>
      <c r="I46" s="372">
        <f t="shared" si="1"/>
        <v>1998</v>
      </c>
      <c r="J46" s="375">
        <v>1740.7429999999999</v>
      </c>
      <c r="K46" s="375">
        <v>2084.3249999999998</v>
      </c>
      <c r="L46" s="375">
        <v>1364.249</v>
      </c>
      <c r="M46" s="375">
        <v>1216.135</v>
      </c>
      <c r="N46" s="375">
        <v>6405.4520000000002</v>
      </c>
    </row>
    <row r="47" spans="2:14" x14ac:dyDescent="0.2">
      <c r="B47" s="372">
        <f t="shared" si="0"/>
        <v>1999</v>
      </c>
      <c r="C47" s="375">
        <v>520.73199999999997</v>
      </c>
      <c r="D47" s="375">
        <v>848.71199999999999</v>
      </c>
      <c r="E47" s="375">
        <v>1860.9480000000001</v>
      </c>
      <c r="F47" s="375">
        <v>676.08299999999997</v>
      </c>
      <c r="G47" s="375">
        <v>3906.4749999999999</v>
      </c>
      <c r="I47" s="372">
        <f t="shared" si="1"/>
        <v>1999</v>
      </c>
      <c r="J47" s="375">
        <v>1871.5</v>
      </c>
      <c r="K47" s="375">
        <v>2274.15</v>
      </c>
      <c r="L47" s="375">
        <v>1374.192</v>
      </c>
      <c r="M47" s="375">
        <v>1242.377</v>
      </c>
      <c r="N47" s="375">
        <v>6762.2189999999991</v>
      </c>
    </row>
    <row r="48" spans="2:14" x14ac:dyDescent="0.2">
      <c r="B48" s="372">
        <f t="shared" si="0"/>
        <v>2000</v>
      </c>
      <c r="C48" s="375">
        <v>525.02200000000005</v>
      </c>
      <c r="D48" s="375">
        <v>866.12700000000007</v>
      </c>
      <c r="E48" s="375">
        <v>1968.2830000000001</v>
      </c>
      <c r="F48" s="375">
        <v>709.19900000000007</v>
      </c>
      <c r="G48" s="375">
        <v>4068.6310000000003</v>
      </c>
      <c r="I48" s="372">
        <f t="shared" si="1"/>
        <v>2000</v>
      </c>
      <c r="J48" s="375">
        <v>2046.3220000000001</v>
      </c>
      <c r="K48" s="375">
        <v>2362.431</v>
      </c>
      <c r="L48" s="375">
        <v>1541.1670000000001</v>
      </c>
      <c r="M48" s="375">
        <v>1175.549</v>
      </c>
      <c r="N48" s="375">
        <v>7125.469000000001</v>
      </c>
    </row>
    <row r="49" spans="2:14" x14ac:dyDescent="0.2">
      <c r="B49" s="372">
        <f t="shared" si="0"/>
        <v>2001</v>
      </c>
      <c r="C49" s="375">
        <v>539.49099999999999</v>
      </c>
      <c r="D49" s="375">
        <v>890.76099999999997</v>
      </c>
      <c r="E49" s="375">
        <v>1968.874</v>
      </c>
      <c r="F49" s="375">
        <v>700.75700000000006</v>
      </c>
      <c r="G49" s="375">
        <v>4099.8829999999998</v>
      </c>
      <c r="I49" s="372">
        <f t="shared" si="1"/>
        <v>2001</v>
      </c>
      <c r="J49" s="375">
        <v>1953.999</v>
      </c>
      <c r="K49" s="375">
        <v>2233.4360000000001</v>
      </c>
      <c r="L49" s="375">
        <v>1440.866</v>
      </c>
      <c r="M49" s="375">
        <v>1226.098</v>
      </c>
      <c r="N49" s="375">
        <v>6854.3990000000003</v>
      </c>
    </row>
    <row r="50" spans="2:14" x14ac:dyDescent="0.2">
      <c r="B50" s="372">
        <f t="shared" si="0"/>
        <v>2002</v>
      </c>
      <c r="C50" s="375">
        <v>567.91800000000001</v>
      </c>
      <c r="D50" s="375">
        <v>946.92399999999998</v>
      </c>
      <c r="E50" s="375">
        <v>2089.91</v>
      </c>
      <c r="F50" s="375">
        <v>712.04399999999998</v>
      </c>
      <c r="G50" s="375">
        <v>4316.7960000000003</v>
      </c>
      <c r="I50" s="372">
        <f t="shared" si="1"/>
        <v>2002</v>
      </c>
      <c r="J50" s="375">
        <v>1891.1469999999999</v>
      </c>
      <c r="K50" s="375">
        <v>2344.5080000000003</v>
      </c>
      <c r="L50" s="375">
        <v>1438.8720000000001</v>
      </c>
      <c r="M50" s="375">
        <v>1224.77</v>
      </c>
      <c r="N50" s="375">
        <v>6899.2970000000005</v>
      </c>
    </row>
    <row r="51" spans="2:14" x14ac:dyDescent="0.2">
      <c r="B51" s="372">
        <f t="shared" si="0"/>
        <v>2003</v>
      </c>
      <c r="C51" s="375">
        <v>581.34799999999996</v>
      </c>
      <c r="D51" s="375">
        <v>928.98699999999997</v>
      </c>
      <c r="E51" s="375">
        <v>2100.8870000000002</v>
      </c>
      <c r="F51" s="375">
        <v>741.88800000000003</v>
      </c>
      <c r="G51" s="375">
        <v>4353.1100000000006</v>
      </c>
      <c r="I51" s="372">
        <f t="shared" si="1"/>
        <v>2003</v>
      </c>
      <c r="J51" s="375">
        <v>2108.674</v>
      </c>
      <c r="K51" s="375">
        <v>2437.3940000000002</v>
      </c>
      <c r="L51" s="375">
        <v>1481.7190000000001</v>
      </c>
      <c r="M51" s="375">
        <v>1200.375</v>
      </c>
      <c r="N51" s="375">
        <v>7228.1620000000003</v>
      </c>
    </row>
    <row r="52" spans="2:14" x14ac:dyDescent="0.2">
      <c r="B52" s="372">
        <f t="shared" si="0"/>
        <v>2004</v>
      </c>
      <c r="C52" s="375">
        <v>589.47400000000005</v>
      </c>
      <c r="D52" s="375">
        <v>928.90100000000007</v>
      </c>
      <c r="E52" s="375">
        <v>2136.652</v>
      </c>
      <c r="F52" s="375">
        <v>753.21199999999999</v>
      </c>
      <c r="G52" s="375">
        <v>4408.2389999999996</v>
      </c>
      <c r="I52" s="372">
        <f t="shared" si="1"/>
        <v>2004</v>
      </c>
      <c r="J52" s="375">
        <v>2048.5909999999999</v>
      </c>
      <c r="K52" s="375">
        <v>2280.0740000000001</v>
      </c>
      <c r="L52" s="375">
        <v>1420.171</v>
      </c>
      <c r="M52" s="375">
        <v>1236.2909999999999</v>
      </c>
      <c r="N52" s="375">
        <v>6985.1270000000004</v>
      </c>
    </row>
    <row r="53" spans="2:14" x14ac:dyDescent="0.2">
      <c r="B53" s="372">
        <f t="shared" si="0"/>
        <v>2005</v>
      </c>
      <c r="C53" s="375">
        <v>623.94900000000007</v>
      </c>
      <c r="D53" s="375">
        <v>1006.1610000000001</v>
      </c>
      <c r="E53" s="375">
        <v>2229.3710000000001</v>
      </c>
      <c r="F53" s="375">
        <v>778.20299999999997</v>
      </c>
      <c r="G53" s="375">
        <v>4637.6840000000002</v>
      </c>
      <c r="I53" s="372">
        <f t="shared" si="1"/>
        <v>2005</v>
      </c>
      <c r="J53" s="375">
        <v>1989.9180000000001</v>
      </c>
      <c r="K53" s="375">
        <v>2282.94</v>
      </c>
      <c r="L53" s="375">
        <v>1418.298</v>
      </c>
      <c r="M53" s="375">
        <v>1207.0640000000001</v>
      </c>
      <c r="N53" s="375">
        <v>6898.22</v>
      </c>
    </row>
    <row r="54" spans="2:14" x14ac:dyDescent="0.2">
      <c r="B54" s="372">
        <f t="shared" si="0"/>
        <v>2006</v>
      </c>
      <c r="C54" s="375">
        <v>598.22199999999998</v>
      </c>
      <c r="D54" s="375">
        <v>976.78399999999999</v>
      </c>
      <c r="E54" s="375">
        <v>2220.87</v>
      </c>
      <c r="F54" s="375">
        <v>815.51</v>
      </c>
      <c r="G54" s="375">
        <v>4611.3859999999995</v>
      </c>
      <c r="I54" s="372">
        <f t="shared" si="1"/>
        <v>2006</v>
      </c>
      <c r="J54" s="375">
        <v>1694.5</v>
      </c>
      <c r="K54" s="375">
        <v>2008.43</v>
      </c>
      <c r="L54" s="375">
        <v>1245.98</v>
      </c>
      <c r="M54" s="375">
        <v>1205.1010000000001</v>
      </c>
      <c r="N54" s="375">
        <v>6154.0110000000004</v>
      </c>
    </row>
    <row r="55" spans="2:14" x14ac:dyDescent="0.2">
      <c r="B55" s="372">
        <f t="shared" si="0"/>
        <v>2007</v>
      </c>
      <c r="C55" s="375">
        <v>621.99900000000002</v>
      </c>
      <c r="D55" s="375">
        <v>1021.071</v>
      </c>
      <c r="E55" s="375">
        <v>2273.672</v>
      </c>
      <c r="F55" s="375">
        <v>833.58699999999999</v>
      </c>
      <c r="G55" s="375">
        <v>4750.3289999999997</v>
      </c>
      <c r="I55" s="372">
        <f t="shared" si="1"/>
        <v>2007</v>
      </c>
      <c r="J55" s="375">
        <v>1849.556</v>
      </c>
      <c r="K55" s="375">
        <v>2182.248</v>
      </c>
      <c r="L55" s="375">
        <v>1330.287</v>
      </c>
      <c r="M55" s="375">
        <v>1241.0170000000001</v>
      </c>
      <c r="N55" s="375">
        <v>6603.1080000000002</v>
      </c>
    </row>
    <row r="56" spans="2:14" x14ac:dyDescent="0.2">
      <c r="B56" s="372">
        <f t="shared" si="0"/>
        <v>2008</v>
      </c>
      <c r="C56" s="375">
        <v>609.024</v>
      </c>
      <c r="D56" s="375">
        <v>1003.364</v>
      </c>
      <c r="E56" s="375">
        <v>2254.0230000000001</v>
      </c>
      <c r="F56" s="375">
        <v>842.08500000000004</v>
      </c>
      <c r="G56" s="375">
        <v>4708.4960000000001</v>
      </c>
      <c r="I56" s="372">
        <f t="shared" si="1"/>
        <v>2008</v>
      </c>
      <c r="J56" s="375">
        <v>1889.104</v>
      </c>
      <c r="K56" s="375">
        <v>2346.1390000000001</v>
      </c>
      <c r="L56" s="375">
        <v>1379.9480000000001</v>
      </c>
      <c r="M56" s="375">
        <v>1290.364</v>
      </c>
      <c r="N56" s="375">
        <v>6905.5550000000003</v>
      </c>
    </row>
    <row r="57" spans="2:14" x14ac:dyDescent="0.2">
      <c r="B57" s="372">
        <f t="shared" si="0"/>
        <v>2009</v>
      </c>
      <c r="C57" s="375">
        <v>596.68200000000002</v>
      </c>
      <c r="D57" s="375">
        <v>969.92100000000005</v>
      </c>
      <c r="E57" s="375">
        <v>2253.2350000000001</v>
      </c>
      <c r="F57" s="375">
        <v>835.75</v>
      </c>
      <c r="G57" s="375">
        <v>4655.5879999999997</v>
      </c>
      <c r="I57" s="372">
        <f t="shared" si="1"/>
        <v>2009</v>
      </c>
      <c r="J57" s="375">
        <v>1781.808</v>
      </c>
      <c r="K57" s="375">
        <v>2218.7730000000001</v>
      </c>
      <c r="L57" s="375">
        <v>1396.7950000000001</v>
      </c>
      <c r="M57" s="375">
        <v>1269.672</v>
      </c>
      <c r="N57" s="375">
        <v>6667.0480000000007</v>
      </c>
    </row>
    <row r="58" spans="2:14" x14ac:dyDescent="0.2">
      <c r="B58" s="372">
        <f t="shared" si="0"/>
        <v>2010</v>
      </c>
      <c r="C58" s="375">
        <v>631.505</v>
      </c>
      <c r="D58" s="375">
        <v>1033.425</v>
      </c>
      <c r="E58" s="375">
        <v>2450.848</v>
      </c>
      <c r="F58" s="375">
        <v>816.98099999999999</v>
      </c>
      <c r="G58" s="375">
        <v>4932.759</v>
      </c>
      <c r="I58" s="372">
        <f t="shared" si="1"/>
        <v>2010</v>
      </c>
      <c r="J58" s="375">
        <v>1714.57</v>
      </c>
      <c r="K58" s="375">
        <v>2091.5570000000002</v>
      </c>
      <c r="L58" s="375">
        <v>1513.1849999999999</v>
      </c>
      <c r="M58" s="375">
        <v>1266.296</v>
      </c>
      <c r="N58" s="375">
        <v>6585.6080000000002</v>
      </c>
    </row>
    <row r="59" spans="2:14" x14ac:dyDescent="0.2">
      <c r="B59" s="372">
        <f t="shared" si="0"/>
        <v>2011</v>
      </c>
      <c r="C59" s="375">
        <v>624.10699999999997</v>
      </c>
      <c r="D59" s="375">
        <v>1016.429</v>
      </c>
      <c r="E59" s="375">
        <v>2381.39</v>
      </c>
      <c r="F59" s="375">
        <v>832.67100000000005</v>
      </c>
      <c r="G59" s="375">
        <v>4854.5969999999998</v>
      </c>
      <c r="H59" s="375"/>
      <c r="I59" s="372">
        <f t="shared" si="1"/>
        <v>2011</v>
      </c>
      <c r="J59" s="375">
        <v>1690.6100000000001</v>
      </c>
      <c r="K59" s="375">
        <v>2104.6840000000002</v>
      </c>
      <c r="L59" s="375">
        <v>1369.8869999999999</v>
      </c>
      <c r="M59" s="375">
        <v>1329.27</v>
      </c>
      <c r="N59" s="375">
        <v>6494.4510000000009</v>
      </c>
    </row>
    <row r="60" spans="2:14" x14ac:dyDescent="0.2">
      <c r="B60" s="372">
        <v>2012</v>
      </c>
      <c r="C60" s="641">
        <f>C59</f>
        <v>624.10699999999997</v>
      </c>
      <c r="D60" s="641">
        <f>D59</f>
        <v>1016.429</v>
      </c>
      <c r="E60" s="641">
        <f>E59</f>
        <v>2381.39</v>
      </c>
      <c r="F60" s="641">
        <f>F59</f>
        <v>832.67100000000005</v>
      </c>
      <c r="G60" s="641">
        <f>G59</f>
        <v>4854.5969999999998</v>
      </c>
      <c r="I60" s="372">
        <f t="shared" si="1"/>
        <v>2012</v>
      </c>
      <c r="J60" s="641">
        <f>J59</f>
        <v>1690.6100000000001</v>
      </c>
      <c r="K60" s="641">
        <f>K59</f>
        <v>2104.6840000000002</v>
      </c>
      <c r="L60" s="641">
        <f>L59</f>
        <v>1369.8869999999999</v>
      </c>
      <c r="M60" s="641">
        <f>M59</f>
        <v>1329.27</v>
      </c>
      <c r="N60" s="641">
        <f>N59</f>
        <v>6494.4510000000009</v>
      </c>
    </row>
    <row r="63" spans="2:14" x14ac:dyDescent="0.2">
      <c r="B63" s="674" t="s">
        <v>64</v>
      </c>
    </row>
    <row r="64" spans="2:14" x14ac:dyDescent="0.2">
      <c r="B64" s="674" t="s">
        <v>34</v>
      </c>
      <c r="C64" s="674" t="s">
        <v>1529</v>
      </c>
    </row>
    <row r="65" spans="2:3" x14ac:dyDescent="0.2">
      <c r="B65" s="674" t="s">
        <v>79</v>
      </c>
      <c r="C65" s="674" t="s">
        <v>1530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68"/>
  <sheetViews>
    <sheetView topLeftCell="L44" workbookViewId="0">
      <selection activeCell="Y55" sqref="Y55"/>
    </sheetView>
  </sheetViews>
  <sheetFormatPr defaultRowHeight="12.75" x14ac:dyDescent="0.2"/>
  <cols>
    <col min="3" max="3" width="13" customWidth="1"/>
    <col min="4" max="4" width="11.140625" customWidth="1"/>
    <col min="5" max="5" width="10.5703125" bestFit="1" customWidth="1"/>
    <col min="8" max="8" width="10.140625" customWidth="1"/>
    <col min="13" max="13" width="10.5703125" customWidth="1"/>
    <col min="14" max="14" width="11.140625" customWidth="1"/>
    <col min="15" max="15" width="11.28515625" customWidth="1"/>
    <col min="16" max="17" width="10.5703125" customWidth="1"/>
    <col min="18" max="18" width="11.42578125" customWidth="1"/>
    <col min="19" max="19" width="11" bestFit="1" customWidth="1"/>
    <col min="20" max="20" width="12.85546875" customWidth="1"/>
    <col min="21" max="21" width="11.28515625" customWidth="1"/>
    <col min="22" max="22" width="11.140625" customWidth="1"/>
    <col min="23" max="23" width="14.7109375" customWidth="1"/>
    <col min="24" max="24" width="11.85546875" customWidth="1"/>
    <col min="25" max="25" width="11" customWidth="1"/>
    <col min="28" max="28" width="11" customWidth="1"/>
    <col min="29" max="29" width="10.7109375" customWidth="1"/>
    <col min="30" max="30" width="11.7109375" customWidth="1"/>
    <col min="31" max="31" width="11.140625" customWidth="1"/>
  </cols>
  <sheetData>
    <row r="1" spans="2:36" ht="15" x14ac:dyDescent="0.2">
      <c r="B1" s="643" t="s">
        <v>1502</v>
      </c>
    </row>
    <row r="2" spans="2:36" x14ac:dyDescent="0.2">
      <c r="AC2" s="645" t="s">
        <v>825</v>
      </c>
      <c r="AD2" s="601"/>
      <c r="AE2" s="601"/>
      <c r="AF2" s="601"/>
    </row>
    <row r="3" spans="2:36" x14ac:dyDescent="0.2">
      <c r="C3" s="1" t="s">
        <v>1500</v>
      </c>
      <c r="F3" s="644" t="s">
        <v>1506</v>
      </c>
      <c r="M3" s="1" t="s">
        <v>34</v>
      </c>
      <c r="U3" s="1" t="s">
        <v>79</v>
      </c>
    </row>
    <row r="4" spans="2:36" x14ac:dyDescent="0.2">
      <c r="F4" s="644" t="s">
        <v>1507</v>
      </c>
    </row>
    <row r="5" spans="2:36" x14ac:dyDescent="0.2">
      <c r="M5" t="s">
        <v>65</v>
      </c>
      <c r="N5" t="s">
        <v>66</v>
      </c>
      <c r="O5" t="s">
        <v>67</v>
      </c>
      <c r="P5" t="s">
        <v>72</v>
      </c>
      <c r="R5" s="13"/>
      <c r="S5" s="249"/>
      <c r="U5" t="s">
        <v>65</v>
      </c>
      <c r="V5" t="s">
        <v>66</v>
      </c>
      <c r="W5" t="s">
        <v>67</v>
      </c>
      <c r="X5" t="s">
        <v>72</v>
      </c>
      <c r="AD5" t="s">
        <v>88</v>
      </c>
      <c r="AE5" t="s">
        <v>89</v>
      </c>
      <c r="AF5" t="s">
        <v>91</v>
      </c>
    </row>
    <row r="6" spans="2:36" x14ac:dyDescent="0.2">
      <c r="C6" t="s">
        <v>65</v>
      </c>
      <c r="D6" t="s">
        <v>65</v>
      </c>
      <c r="E6" t="s">
        <v>66</v>
      </c>
      <c r="F6" t="s">
        <v>67</v>
      </c>
      <c r="G6" t="s">
        <v>72</v>
      </c>
      <c r="H6" t="s">
        <v>86</v>
      </c>
      <c r="R6" s="13"/>
      <c r="S6" s="249"/>
      <c r="AC6" t="s">
        <v>83</v>
      </c>
      <c r="AD6" t="s">
        <v>45</v>
      </c>
      <c r="AE6" t="s">
        <v>90</v>
      </c>
      <c r="AF6" t="s">
        <v>92</v>
      </c>
      <c r="AH6" t="s">
        <v>572</v>
      </c>
      <c r="AI6" t="s">
        <v>575</v>
      </c>
      <c r="AJ6" t="s">
        <v>576</v>
      </c>
    </row>
    <row r="7" spans="2:36" x14ac:dyDescent="0.2">
      <c r="B7" t="s">
        <v>63</v>
      </c>
      <c r="C7" t="s">
        <v>442</v>
      </c>
      <c r="D7" t="s">
        <v>73</v>
      </c>
      <c r="E7" t="s">
        <v>73</v>
      </c>
      <c r="F7" t="s">
        <v>74</v>
      </c>
      <c r="G7" t="s">
        <v>69</v>
      </c>
      <c r="H7" t="s">
        <v>85</v>
      </c>
      <c r="L7" t="s">
        <v>63</v>
      </c>
      <c r="M7" s="639" t="s">
        <v>1495</v>
      </c>
      <c r="N7" s="667" t="s">
        <v>1582</v>
      </c>
      <c r="O7" s="629" t="s">
        <v>1496</v>
      </c>
      <c r="P7" s="639" t="s">
        <v>1497</v>
      </c>
      <c r="Q7" s="629" t="s">
        <v>1499</v>
      </c>
      <c r="R7" s="13"/>
      <c r="S7" s="249"/>
      <c r="T7" s="630" t="s">
        <v>63</v>
      </c>
      <c r="U7" s="639" t="s">
        <v>1495</v>
      </c>
      <c r="V7" s="667" t="s">
        <v>1582</v>
      </c>
      <c r="W7" s="629" t="s">
        <v>1496</v>
      </c>
      <c r="X7" s="639" t="s">
        <v>1497</v>
      </c>
      <c r="Y7" s="629" t="s">
        <v>1499</v>
      </c>
      <c r="AC7" t="s">
        <v>538</v>
      </c>
      <c r="AD7" t="s">
        <v>87</v>
      </c>
      <c r="AE7" t="s">
        <v>94</v>
      </c>
      <c r="AF7" t="s">
        <v>93</v>
      </c>
      <c r="AH7" t="s">
        <v>573</v>
      </c>
      <c r="AI7" t="s">
        <v>574</v>
      </c>
      <c r="AJ7" t="s">
        <v>573</v>
      </c>
    </row>
    <row r="8" spans="2:36" ht="13.5" thickBot="1" x14ac:dyDescent="0.25">
      <c r="C8" t="s">
        <v>441</v>
      </c>
      <c r="D8" s="630" t="s">
        <v>75</v>
      </c>
      <c r="E8" t="s">
        <v>78</v>
      </c>
      <c r="F8" t="s">
        <v>78</v>
      </c>
      <c r="H8" t="s">
        <v>69</v>
      </c>
      <c r="L8" s="8"/>
      <c r="M8" s="636" t="s">
        <v>70</v>
      </c>
      <c r="N8" s="8" t="s">
        <v>71</v>
      </c>
      <c r="O8" s="8" t="s">
        <v>71</v>
      </c>
      <c r="P8" s="636" t="s">
        <v>1498</v>
      </c>
      <c r="Q8" s="8" t="s">
        <v>71</v>
      </c>
      <c r="R8" s="637"/>
      <c r="S8" s="637"/>
      <c r="T8" s="8"/>
      <c r="U8" s="636" t="s">
        <v>70</v>
      </c>
      <c r="V8" s="8" t="s">
        <v>71</v>
      </c>
      <c r="W8" s="8" t="s">
        <v>71</v>
      </c>
      <c r="X8" s="636" t="s">
        <v>1498</v>
      </c>
      <c r="Y8" s="8" t="s">
        <v>71</v>
      </c>
      <c r="AD8" s="8"/>
      <c r="AE8" s="8"/>
      <c r="AF8" s="8"/>
    </row>
    <row r="9" spans="2:36" x14ac:dyDescent="0.2">
      <c r="D9" s="630"/>
      <c r="L9" s="2">
        <v>1970</v>
      </c>
      <c r="M9" s="38">
        <f>AER11_table2.1b_update!S30</f>
        <v>1590983</v>
      </c>
      <c r="N9" s="40">
        <f>'Annual Data_MERT2.2_July-2014'!K34</f>
        <v>1590.9829999999999</v>
      </c>
      <c r="O9" s="40">
        <f>SEDS_CensusRgn!G18</f>
        <v>1590.9839999999999</v>
      </c>
      <c r="P9" s="648">
        <f>N9/O9</f>
        <v>0.99999937145816675</v>
      </c>
      <c r="Q9" s="40">
        <f>P9*O9</f>
        <v>1590.9829999999999</v>
      </c>
      <c r="R9" s="640"/>
      <c r="S9" s="640"/>
      <c r="T9" s="2">
        <v>1970</v>
      </c>
      <c r="U9" s="38">
        <f>AER11_table2.1b_update!Q30</f>
        <v>8322406</v>
      </c>
      <c r="V9" s="40">
        <f>'Annual Data_MERT2.2_July-2014'!J34</f>
        <v>8322.4060000000009</v>
      </c>
      <c r="W9" s="40">
        <f>SEDS_CensusRgn!N18</f>
        <v>8285.6460000000006</v>
      </c>
      <c r="X9" s="648">
        <f>V9/W9</f>
        <v>1.0044365882877448</v>
      </c>
      <c r="Y9" s="40">
        <f>X9*W9</f>
        <v>8322.4060000000009</v>
      </c>
      <c r="AD9" s="15"/>
      <c r="AE9" s="15"/>
      <c r="AF9" s="15"/>
    </row>
    <row r="10" spans="2:36" x14ac:dyDescent="0.2">
      <c r="D10" s="630"/>
      <c r="L10" s="2">
        <v>1971</v>
      </c>
      <c r="M10" s="38">
        <f>AER11_table2.1b_update!S31</f>
        <v>1704403</v>
      </c>
      <c r="N10" s="40">
        <f>'Annual Data_MERT2.2_July-2014'!K35</f>
        <v>1704.403</v>
      </c>
      <c r="O10" s="40">
        <f>SEDS_CensusRgn!G19</f>
        <v>1704.4060000000002</v>
      </c>
      <c r="P10" s="648">
        <f t="shared" ref="P10:P16" si="0">N10/O10</f>
        <v>0.99999823985599667</v>
      </c>
      <c r="Q10" s="40">
        <f t="shared" ref="Q10:Q16" si="1">P10*O10</f>
        <v>1704.403</v>
      </c>
      <c r="R10" s="640"/>
      <c r="S10" s="640"/>
      <c r="T10" s="2">
        <v>1971</v>
      </c>
      <c r="U10" s="38">
        <f>AER11_table2.1b_update!Q31</f>
        <v>8427451</v>
      </c>
      <c r="V10" s="40">
        <f>'Annual Data_MERT2.2_July-2014'!J35</f>
        <v>8427.4509999999991</v>
      </c>
      <c r="W10" s="40">
        <f>SEDS_CensusRgn!N19</f>
        <v>8392.6209999999992</v>
      </c>
      <c r="X10" s="648">
        <f t="shared" ref="X10:X16" si="2">V10/W10</f>
        <v>1.004150074214003</v>
      </c>
      <c r="Y10" s="40">
        <f t="shared" ref="Y10:Y16" si="3">X10*W10</f>
        <v>8427.4509999999991</v>
      </c>
      <c r="AD10" s="15"/>
      <c r="AE10" s="15"/>
      <c r="AF10" s="15"/>
    </row>
    <row r="11" spans="2:36" x14ac:dyDescent="0.2">
      <c r="D11" s="630"/>
      <c r="L11" s="2">
        <v>1972</v>
      </c>
      <c r="M11" s="38">
        <f>AER11_table2.1b_update!S32</f>
        <v>1837735</v>
      </c>
      <c r="N11" s="40">
        <f>'Annual Data_MERT2.2_July-2014'!K36</f>
        <v>1837.7349999999999</v>
      </c>
      <c r="O11" s="40">
        <f>SEDS_CensusRgn!G20</f>
        <v>1837.7329999999999</v>
      </c>
      <c r="P11" s="648">
        <f t="shared" si="0"/>
        <v>1.0000010882973751</v>
      </c>
      <c r="Q11" s="40">
        <f t="shared" si="1"/>
        <v>1837.7349999999999</v>
      </c>
      <c r="R11" s="640"/>
      <c r="S11" s="640"/>
      <c r="T11" s="2">
        <v>1972</v>
      </c>
      <c r="U11" s="38">
        <f>AER11_table2.1b_update!Q32</f>
        <v>8627379</v>
      </c>
      <c r="V11" s="40">
        <f>'Annual Data_MERT2.2_July-2014'!J36</f>
        <v>8627.3790000000008</v>
      </c>
      <c r="W11" s="40">
        <f>SEDS_CensusRgn!N20</f>
        <v>8619.2039999999997</v>
      </c>
      <c r="X11" s="648">
        <f t="shared" si="2"/>
        <v>1.0009484634543979</v>
      </c>
      <c r="Y11" s="40">
        <f t="shared" si="3"/>
        <v>8627.3790000000008</v>
      </c>
      <c r="AD11" s="15"/>
      <c r="AE11" s="15"/>
      <c r="AF11" s="15"/>
    </row>
    <row r="12" spans="2:36" x14ac:dyDescent="0.2">
      <c r="D12" s="630"/>
      <c r="L12" s="2">
        <v>1973</v>
      </c>
      <c r="M12" s="38">
        <f>AER11_table2.1b_update!S33</f>
        <v>1976337</v>
      </c>
      <c r="N12" s="40">
        <f>'Annual Data_MERT2.2_July-2014'!K37</f>
        <v>1976.337</v>
      </c>
      <c r="O12" s="40">
        <f>SEDS_CensusRgn!G21</f>
        <v>1976.3340000000001</v>
      </c>
      <c r="P12" s="648">
        <f t="shared" si="0"/>
        <v>1.000001517962045</v>
      </c>
      <c r="Q12" s="40">
        <f t="shared" si="1"/>
        <v>1976.3370000000002</v>
      </c>
      <c r="R12" s="640"/>
      <c r="S12" s="640"/>
      <c r="T12" s="2">
        <v>1973</v>
      </c>
      <c r="U12" s="38">
        <f>AER11_table2.1b_update!Q33</f>
        <v>8225308</v>
      </c>
      <c r="V12" s="40">
        <f>'Annual Data_MERT2.2_July-2014'!J37</f>
        <v>8225.3080000000009</v>
      </c>
      <c r="W12" s="40">
        <f>SEDS_CensusRgn!N21</f>
        <v>8248.6569999999992</v>
      </c>
      <c r="X12" s="648">
        <f t="shared" si="2"/>
        <v>0.99716935738751189</v>
      </c>
      <c r="Y12" s="40">
        <f t="shared" si="3"/>
        <v>8225.3080000000009</v>
      </c>
      <c r="AD12" s="15"/>
      <c r="AE12" s="15"/>
      <c r="AF12" s="15"/>
    </row>
    <row r="13" spans="2:36" x14ac:dyDescent="0.2">
      <c r="D13" s="630"/>
      <c r="L13" s="2">
        <v>1974</v>
      </c>
      <c r="M13" s="38">
        <f>AER11_table2.1b_update!S34</f>
        <v>1972763</v>
      </c>
      <c r="N13" s="40">
        <f>'Annual Data_MERT2.2_July-2014'!K38</f>
        <v>1972.7629999999999</v>
      </c>
      <c r="O13" s="40">
        <f>SEDS_CensusRgn!G22</f>
        <v>1972.761</v>
      </c>
      <c r="P13" s="648">
        <f t="shared" si="0"/>
        <v>1.0000010138075519</v>
      </c>
      <c r="Q13" s="40">
        <f t="shared" si="1"/>
        <v>1972.7629999999999</v>
      </c>
      <c r="R13" s="640"/>
      <c r="S13" s="640"/>
      <c r="T13" s="2">
        <v>1974</v>
      </c>
      <c r="U13" s="38">
        <f>AER11_table2.1b_update!Q34</f>
        <v>7907910</v>
      </c>
      <c r="V13" s="40">
        <f>'Annual Data_MERT2.2_July-2014'!J38</f>
        <v>7907.91</v>
      </c>
      <c r="W13" s="40">
        <f>SEDS_CensusRgn!N22</f>
        <v>7904.6009999999997</v>
      </c>
      <c r="X13" s="648">
        <f t="shared" si="2"/>
        <v>1.0004186169548597</v>
      </c>
      <c r="Y13" s="40">
        <f t="shared" si="3"/>
        <v>7907.9100000000008</v>
      </c>
      <c r="AD13" s="15"/>
      <c r="AE13" s="15"/>
      <c r="AF13" s="15"/>
    </row>
    <row r="14" spans="2:36" x14ac:dyDescent="0.2">
      <c r="D14" s="630"/>
      <c r="L14" s="2">
        <v>1975</v>
      </c>
      <c r="M14" s="38">
        <f>AER11_table2.1b_update!S35</f>
        <v>2006735</v>
      </c>
      <c r="N14" s="40">
        <f>'Annual Data_MERT2.2_July-2014'!K39</f>
        <v>2006.7349999999999</v>
      </c>
      <c r="O14" s="40">
        <f>SEDS_CensusRgn!G23</f>
        <v>2006.7360000000001</v>
      </c>
      <c r="P14" s="648">
        <f t="shared" si="0"/>
        <v>0.99999950167834728</v>
      </c>
      <c r="Q14" s="40">
        <f t="shared" si="1"/>
        <v>2006.7349999999999</v>
      </c>
      <c r="R14" s="640"/>
      <c r="S14" s="640"/>
      <c r="T14" s="2">
        <v>1975</v>
      </c>
      <c r="U14" s="38">
        <f>AER11_table2.1b_update!Q35</f>
        <v>7989629</v>
      </c>
      <c r="V14" s="40">
        <f>'Annual Data_MERT2.2_July-2014'!J39</f>
        <v>7989.6289999999999</v>
      </c>
      <c r="W14" s="40">
        <f>SEDS_CensusRgn!N23</f>
        <v>7990.7610000000004</v>
      </c>
      <c r="X14" s="648">
        <f t="shared" si="2"/>
        <v>0.99985833639624555</v>
      </c>
      <c r="Y14" s="40">
        <f t="shared" si="3"/>
        <v>7989.6289999999999</v>
      </c>
      <c r="AD14" s="15"/>
      <c r="AE14" s="15"/>
      <c r="AF14" s="15"/>
    </row>
    <row r="15" spans="2:36" x14ac:dyDescent="0.2">
      <c r="D15" s="630"/>
      <c r="L15" s="2">
        <v>1976</v>
      </c>
      <c r="M15" s="38">
        <f>AER11_table2.1b_update!S36</f>
        <v>2069215</v>
      </c>
      <c r="N15" s="40">
        <f>'Annual Data_MERT2.2_July-2014'!K40</f>
        <v>2069.2150000000001</v>
      </c>
      <c r="O15" s="40">
        <f>SEDS_CensusRgn!G24</f>
        <v>2069.21</v>
      </c>
      <c r="P15" s="648">
        <f t="shared" si="0"/>
        <v>1.000002416381131</v>
      </c>
      <c r="Q15" s="40">
        <f t="shared" si="1"/>
        <v>2069.2150000000001</v>
      </c>
      <c r="R15" s="640"/>
      <c r="S15" s="640"/>
      <c r="T15" s="2">
        <v>1976</v>
      </c>
      <c r="U15" s="38">
        <f>AER11_table2.1b_update!Q36</f>
        <v>8391135</v>
      </c>
      <c r="V15" s="40">
        <f>'Annual Data_MERT2.2_July-2014'!J40</f>
        <v>8391.1350000000002</v>
      </c>
      <c r="W15" s="40">
        <f>SEDS_CensusRgn!N24</f>
        <v>8392.4289999999983</v>
      </c>
      <c r="X15" s="648">
        <f t="shared" si="2"/>
        <v>0.99984581341111156</v>
      </c>
      <c r="Y15" s="40">
        <f t="shared" si="3"/>
        <v>8391.1350000000002</v>
      </c>
      <c r="AD15" s="15"/>
      <c r="AE15" s="15"/>
      <c r="AF15" s="15"/>
    </row>
    <row r="16" spans="2:36" x14ac:dyDescent="0.2">
      <c r="D16" s="630"/>
      <c r="L16" s="2">
        <v>1977</v>
      </c>
      <c r="M16" s="38">
        <f>AER11_table2.1b_update!S37</f>
        <v>2201555</v>
      </c>
      <c r="N16" s="40">
        <f>'Annual Data_MERT2.2_July-2014'!K41</f>
        <v>2201.5549999999998</v>
      </c>
      <c r="O16" s="40">
        <f>SEDS_CensusRgn!G25</f>
        <v>2201.5540000000001</v>
      </c>
      <c r="P16" s="648">
        <f t="shared" si="0"/>
        <v>1.0000004542246066</v>
      </c>
      <c r="Q16" s="40">
        <f t="shared" si="1"/>
        <v>2201.5549999999998</v>
      </c>
      <c r="R16" s="640"/>
      <c r="S16" s="640"/>
      <c r="T16" s="2">
        <v>1977</v>
      </c>
      <c r="U16" s="38">
        <f>AER11_table2.1b_update!Q37</f>
        <v>8193619</v>
      </c>
      <c r="V16" s="40">
        <f>'Annual Data_MERT2.2_July-2014'!J41</f>
        <v>8193.6190000000006</v>
      </c>
      <c r="W16" s="40">
        <f>SEDS_CensusRgn!N25</f>
        <v>8194.9030000000002</v>
      </c>
      <c r="X16" s="648">
        <f t="shared" si="2"/>
        <v>0.99984331724243725</v>
      </c>
      <c r="Y16" s="40">
        <f t="shared" si="3"/>
        <v>8193.6190000000006</v>
      </c>
      <c r="AD16" s="15"/>
      <c r="AE16" s="15"/>
      <c r="AF16" s="15"/>
    </row>
    <row r="17" spans="2:36" x14ac:dyDescent="0.2">
      <c r="B17">
        <v>1978</v>
      </c>
      <c r="D17" s="38">
        <v>77371.132743362832</v>
      </c>
      <c r="E17" s="17">
        <f>D17*0.001</f>
        <v>77.371132743362836</v>
      </c>
      <c r="F17" s="40">
        <f>RECS_data!AF8</f>
        <v>76.600000000000009</v>
      </c>
      <c r="G17" s="12">
        <f>E17/F17</f>
        <v>1.0100670070935094</v>
      </c>
      <c r="H17" s="42">
        <f>G17</f>
        <v>1.0100670070935094</v>
      </c>
      <c r="L17" s="630">
        <v>1978</v>
      </c>
      <c r="M17" s="38">
        <f>AER11_table2.1b_update!S38</f>
        <v>2301278</v>
      </c>
      <c r="N17" s="40">
        <f>'Annual Data_MERT2.2_July-2014'!K42</f>
        <v>2301.2779999999998</v>
      </c>
      <c r="O17" s="40">
        <f>SEDS_CensusRgn!G26</f>
        <v>2301.277</v>
      </c>
      <c r="P17" s="648">
        <f>N17/O17</f>
        <v>1.0000004345413436</v>
      </c>
      <c r="Q17" s="40">
        <f>P17*O17</f>
        <v>2301.2779999999993</v>
      </c>
      <c r="R17" s="383"/>
      <c r="S17" s="638"/>
      <c r="T17" s="630">
        <v>1978</v>
      </c>
      <c r="U17" s="38">
        <f>AER11_table2.1b_update!Q38</f>
        <v>8259943</v>
      </c>
      <c r="V17" s="40">
        <f>'Annual Data_MERT2.2_July-2014'!J42</f>
        <v>8259.9429999999993</v>
      </c>
      <c r="W17" s="40">
        <f>SEDS_CensusRgn!N26</f>
        <v>8265.4510000000009</v>
      </c>
      <c r="X17" s="648">
        <f>V17/W17</f>
        <v>0.99933361168071755</v>
      </c>
      <c r="Y17" s="40">
        <f>X17*W17</f>
        <v>8259.9429999999993</v>
      </c>
      <c r="AC17" s="42">
        <f>Y17</f>
        <v>8259.9429999999993</v>
      </c>
      <c r="AD17" s="14">
        <f t="shared" ref="AD17:AD48" si="4">AC17*V17</f>
        <v>68226658.363248989</v>
      </c>
      <c r="AE17" s="9" t="e">
        <f>#REF!+#REF!+#REF!+#REF!</f>
        <v>#REF!</v>
      </c>
      <c r="AF17" s="12" t="e">
        <f>AD17/AE17</f>
        <v>#REF!</v>
      </c>
      <c r="AH17">
        <f t="shared" ref="AH17:AH47" si="5">(O17+W17)/F17</f>
        <v>137.94684073107049</v>
      </c>
      <c r="AI17" s="3">
        <f>National!N118</f>
        <v>77278.879497356</v>
      </c>
      <c r="AJ17">
        <f t="shared" ref="AJ17:AJ47" si="6">(N17+V17)/AI17</f>
        <v>0.13666374394521777</v>
      </c>
    </row>
    <row r="18" spans="2:36" x14ac:dyDescent="0.2">
      <c r="B18">
        <v>1979</v>
      </c>
      <c r="D18" s="38">
        <v>78809.185840707971</v>
      </c>
      <c r="E18" s="17">
        <f t="shared" ref="E18:E47" si="7">D18*0.001</f>
        <v>78.809185840707968</v>
      </c>
      <c r="F18" s="40">
        <f>RECS_data!AF9</f>
        <v>77.400000000000006</v>
      </c>
      <c r="G18" s="12">
        <f>E18/F18</f>
        <v>1.0182065354096637</v>
      </c>
      <c r="H18" s="42">
        <f t="shared" ref="H18:H23" si="8">G18</f>
        <v>1.0182065354096637</v>
      </c>
      <c r="L18" s="630">
        <v>1979</v>
      </c>
      <c r="M18" s="38">
        <f>AER11_table2.1b_update!S39</f>
        <v>2329778</v>
      </c>
      <c r="N18" s="40">
        <f>'Annual Data_MERT2.2_July-2014'!K43</f>
        <v>2329.7779999999998</v>
      </c>
      <c r="O18" s="40">
        <f>SEDS_CensusRgn!G27</f>
        <v>2329.777</v>
      </c>
      <c r="P18" s="648">
        <f t="shared" ref="P18:P51" si="9">N18/O18</f>
        <v>1.0000004292256297</v>
      </c>
      <c r="Q18" s="40">
        <f t="shared" ref="Q18:Q51" si="10">P18*O18</f>
        <v>2329.7779999999998</v>
      </c>
      <c r="R18" s="383"/>
      <c r="S18" s="638"/>
      <c r="T18" s="630">
        <v>1979</v>
      </c>
      <c r="U18" s="38">
        <f>AER11_table2.1b_update!Q39</f>
        <v>7918910</v>
      </c>
      <c r="V18" s="40">
        <f>'Annual Data_MERT2.2_July-2014'!J43</f>
        <v>7918.91</v>
      </c>
      <c r="W18" s="40">
        <f>SEDS_CensusRgn!N27</f>
        <v>7916.9809999999998</v>
      </c>
      <c r="X18" s="648">
        <f t="shared" ref="X18:X51" si="11">V18/W18</f>
        <v>1.000243653483569</v>
      </c>
      <c r="Y18" s="40">
        <f t="shared" ref="Y18:Y51" si="12">X18*W18</f>
        <v>7918.91</v>
      </c>
      <c r="AC18" s="42">
        <f>Y18</f>
        <v>7918.91</v>
      </c>
      <c r="AD18" s="14">
        <f t="shared" si="4"/>
        <v>62709135.588100001</v>
      </c>
      <c r="AE18" s="9" t="e">
        <f>#REF!+#REF!+#REF!+#REF!</f>
        <v>#REF!</v>
      </c>
      <c r="AF18" s="12" t="e">
        <f t="shared" ref="AF18:AF46" si="13">AD18/AE18</f>
        <v>#REF!</v>
      </c>
      <c r="AG18" s="110" t="s">
        <v>274</v>
      </c>
      <c r="AH18">
        <f t="shared" si="5"/>
        <v>132.38705426356589</v>
      </c>
      <c r="AI18" s="3">
        <f>National!N119</f>
        <v>78688.399457564272</v>
      </c>
      <c r="AJ18">
        <f t="shared" si="6"/>
        <v>0.13024395045075224</v>
      </c>
    </row>
    <row r="19" spans="2:36" x14ac:dyDescent="0.2">
      <c r="B19">
        <f>B18+1</f>
        <v>1980</v>
      </c>
      <c r="D19" s="38">
        <v>80776</v>
      </c>
      <c r="E19" s="17">
        <f t="shared" si="7"/>
        <v>80.775999999999996</v>
      </c>
      <c r="F19" s="40">
        <f>RECS_data!AF10</f>
        <v>81.600000000000009</v>
      </c>
      <c r="G19" s="12">
        <f>E19/F19</f>
        <v>0.98990196078431358</v>
      </c>
      <c r="H19" s="42">
        <f t="shared" si="8"/>
        <v>0.98990196078431358</v>
      </c>
      <c r="L19" s="630">
        <f>L18+1</f>
        <v>1980</v>
      </c>
      <c r="M19" s="38">
        <f>AER11_table2.1b_update!S40</f>
        <v>2448093</v>
      </c>
      <c r="N19" s="40">
        <f>'Annual Data_MERT2.2_July-2014'!K44</f>
        <v>2448.0929999999998</v>
      </c>
      <c r="O19" s="40">
        <f>SEDS_CensusRgn!G28</f>
        <v>2448.0879999999997</v>
      </c>
      <c r="P19" s="648">
        <f t="shared" si="9"/>
        <v>1.0000020424102403</v>
      </c>
      <c r="Q19" s="40">
        <f t="shared" si="10"/>
        <v>2448.0929999999998</v>
      </c>
      <c r="R19" s="383"/>
      <c r="S19" s="638"/>
      <c r="T19" s="630">
        <f>T18+1</f>
        <v>1980</v>
      </c>
      <c r="U19" s="38">
        <f>AER11_table2.1b_update!Q40</f>
        <v>7439405</v>
      </c>
      <c r="V19" s="40">
        <f>'Annual Data_MERT2.2_July-2014'!J44</f>
        <v>7439.4049999999997</v>
      </c>
      <c r="W19" s="40">
        <f>SEDS_CensusRgn!N28</f>
        <v>7397.0820000000012</v>
      </c>
      <c r="X19" s="648">
        <f t="shared" si="11"/>
        <v>1.005721580482682</v>
      </c>
      <c r="Y19" s="40">
        <f t="shared" si="12"/>
        <v>7439.4049999999997</v>
      </c>
      <c r="AC19" s="42">
        <f>Y19</f>
        <v>7439.4049999999997</v>
      </c>
      <c r="AD19" s="14">
        <f t="shared" si="4"/>
        <v>55344746.754024997</v>
      </c>
      <c r="AE19" s="9" t="e">
        <f>#REF!+#REF!+#REF!+#REF!</f>
        <v>#REF!</v>
      </c>
      <c r="AF19" s="12" t="e">
        <f t="shared" si="13"/>
        <v>#REF!</v>
      </c>
      <c r="AH19">
        <f t="shared" si="5"/>
        <v>120.65159313725491</v>
      </c>
      <c r="AI19" s="3">
        <f>National!N120</f>
        <v>80226.208855010162</v>
      </c>
      <c r="AJ19">
        <f t="shared" si="6"/>
        <v>0.12324523545502825</v>
      </c>
    </row>
    <row r="20" spans="2:36" x14ac:dyDescent="0.2">
      <c r="B20">
        <f t="shared" ref="B20:B49" si="14">B19+1</f>
        <v>1981</v>
      </c>
      <c r="D20" s="38">
        <v>82368</v>
      </c>
      <c r="E20" s="17">
        <f t="shared" si="7"/>
        <v>82.367999999999995</v>
      </c>
      <c r="F20" s="40">
        <f>RECS_data!AF11</f>
        <v>83</v>
      </c>
      <c r="G20" s="12">
        <f>E20/F20</f>
        <v>0.99238554216867458</v>
      </c>
      <c r="H20" s="42">
        <f t="shared" si="8"/>
        <v>0.99238554216867458</v>
      </c>
      <c r="L20" s="630">
        <f t="shared" ref="L20:L51" si="15">L19+1</f>
        <v>1981</v>
      </c>
      <c r="M20" s="38">
        <f>AER11_table2.1b_update!S41</f>
        <v>2464368</v>
      </c>
      <c r="N20" s="40">
        <f>'Annual Data_MERT2.2_July-2014'!K45</f>
        <v>2464.3679999999999</v>
      </c>
      <c r="O20" s="40">
        <f>SEDS_CensusRgn!G29</f>
        <v>2464.366</v>
      </c>
      <c r="P20" s="648">
        <f t="shared" si="9"/>
        <v>1.0000008115677623</v>
      </c>
      <c r="Q20" s="40">
        <f t="shared" si="10"/>
        <v>2464.3679999999999</v>
      </c>
      <c r="R20" s="383"/>
      <c r="S20" s="638"/>
      <c r="T20" s="630">
        <f t="shared" ref="T20:T51" si="16">T19+1</f>
        <v>1981</v>
      </c>
      <c r="U20" s="38">
        <f>AER11_table2.1b_update!Q41</f>
        <v>7045285</v>
      </c>
      <c r="V20" s="40">
        <f>'Annual Data_MERT2.2_July-2014'!J45</f>
        <v>7045.2849999999999</v>
      </c>
      <c r="W20" s="40">
        <f>SEDS_CensusRgn!N29</f>
        <v>7008.7280000000001</v>
      </c>
      <c r="X20" s="648">
        <f t="shared" si="11"/>
        <v>1.0052159250580133</v>
      </c>
      <c r="Y20" s="40">
        <f t="shared" si="12"/>
        <v>7045.2849999999989</v>
      </c>
      <c r="AC20" s="42">
        <f>Y20</f>
        <v>7045.2849999999989</v>
      </c>
      <c r="AD20" s="14">
        <f t="shared" si="4"/>
        <v>49636040.731224991</v>
      </c>
      <c r="AE20" s="9" t="e">
        <f>#REF!+#REF!+#REF!+#REF!</f>
        <v>#REF!</v>
      </c>
      <c r="AF20" s="12" t="e">
        <f t="shared" si="13"/>
        <v>#REF!</v>
      </c>
      <c r="AH20">
        <f t="shared" si="5"/>
        <v>114.13366265060242</v>
      </c>
      <c r="AI20" s="3">
        <f>National!N121</f>
        <v>83391.453556010398</v>
      </c>
      <c r="AJ20">
        <f t="shared" si="6"/>
        <v>0.11403630221666279</v>
      </c>
    </row>
    <row r="21" spans="2:36" x14ac:dyDescent="0.2">
      <c r="B21">
        <f t="shared" si="14"/>
        <v>1982</v>
      </c>
      <c r="D21" s="38">
        <v>83527</v>
      </c>
      <c r="E21" s="17">
        <f t="shared" si="7"/>
        <v>83.527000000000001</v>
      </c>
      <c r="F21" s="40">
        <f>RECS_data!AF12</f>
        <v>83.800000000000026</v>
      </c>
      <c r="G21" s="12">
        <f>E21/F21</f>
        <v>0.99674224343675388</v>
      </c>
      <c r="H21" s="42">
        <f t="shared" si="8"/>
        <v>0.99674224343675388</v>
      </c>
      <c r="L21" s="630">
        <f t="shared" si="15"/>
        <v>1982</v>
      </c>
      <c r="M21" s="38">
        <f>AER11_table2.1b_update!S42</f>
        <v>2489121</v>
      </c>
      <c r="N21" s="40">
        <f>'Annual Data_MERT2.2_July-2014'!K46</f>
        <v>2489.1210000000001</v>
      </c>
      <c r="O21" s="40">
        <f>SEDS_CensusRgn!G30</f>
        <v>2489.1180000000004</v>
      </c>
      <c r="P21" s="648">
        <f t="shared" si="9"/>
        <v>1.0000012052461955</v>
      </c>
      <c r="Q21" s="40">
        <f t="shared" si="10"/>
        <v>2489.1210000000001</v>
      </c>
      <c r="R21" s="383"/>
      <c r="S21" s="638"/>
      <c r="T21" s="630">
        <f t="shared" si="16"/>
        <v>1982</v>
      </c>
      <c r="U21" s="38">
        <f>AER11_table2.1b_update!Q42</f>
        <v>7146587</v>
      </c>
      <c r="V21" s="40">
        <f>'Annual Data_MERT2.2_July-2014'!J46</f>
        <v>7146.5870000000004</v>
      </c>
      <c r="W21" s="40">
        <f>SEDS_CensusRgn!N30</f>
        <v>7119.9459999999999</v>
      </c>
      <c r="X21" s="648">
        <f t="shared" si="11"/>
        <v>1.0037417418615255</v>
      </c>
      <c r="Y21" s="40">
        <f t="shared" si="12"/>
        <v>7146.5870000000014</v>
      </c>
      <c r="AC21" s="42">
        <f>Y21</f>
        <v>7146.5870000000014</v>
      </c>
      <c r="AD21" s="14">
        <f t="shared" si="4"/>
        <v>51073705.748569012</v>
      </c>
      <c r="AE21" s="9" t="e">
        <f>#REF!+#REF!+#REF!+#REF!</f>
        <v>#REF!</v>
      </c>
      <c r="AF21" s="12" t="e">
        <f t="shared" si="13"/>
        <v>#REF!</v>
      </c>
      <c r="AH21">
        <f t="shared" si="5"/>
        <v>114.66663484486871</v>
      </c>
      <c r="AI21" s="3">
        <f>National!N122</f>
        <v>84072.928486251054</v>
      </c>
      <c r="AJ21">
        <f t="shared" si="6"/>
        <v>0.11461130441739978</v>
      </c>
    </row>
    <row r="22" spans="2:36" x14ac:dyDescent="0.2">
      <c r="B22">
        <f t="shared" si="14"/>
        <v>1983</v>
      </c>
      <c r="D22" s="38">
        <v>83918</v>
      </c>
      <c r="E22" s="17">
        <f t="shared" si="7"/>
        <v>83.918000000000006</v>
      </c>
      <c r="F22" s="41">
        <f>0.5*F21+0.5*F23</f>
        <v>85.050000000000011</v>
      </c>
      <c r="G22" s="12"/>
      <c r="H22" s="43">
        <f>E22/F22</f>
        <v>0.98669018224573779</v>
      </c>
      <c r="L22" s="630">
        <f t="shared" si="15"/>
        <v>1983</v>
      </c>
      <c r="M22" s="38">
        <f>AER11_table2.1b_update!S43</f>
        <v>2562235</v>
      </c>
      <c r="N22" s="40">
        <f>'Annual Data_MERT2.2_July-2014'!K47</f>
        <v>2562.2350000000001</v>
      </c>
      <c r="O22" s="40">
        <f>SEDS_CensusRgn!G31</f>
        <v>2562.2370000000001</v>
      </c>
      <c r="P22" s="648">
        <f t="shared" si="9"/>
        <v>0.99999921943208225</v>
      </c>
      <c r="Q22" s="40">
        <f t="shared" si="10"/>
        <v>2562.2350000000001</v>
      </c>
      <c r="R22" s="383"/>
      <c r="S22" s="638"/>
      <c r="T22" s="630">
        <f t="shared" si="16"/>
        <v>1983</v>
      </c>
      <c r="U22" s="38">
        <f>AER11_table2.1b_update!Q43</f>
        <v>6831823</v>
      </c>
      <c r="V22" s="40">
        <f>'Annual Data_MERT2.2_July-2014'!J47</f>
        <v>6831.8230000000003</v>
      </c>
      <c r="W22" s="40">
        <f>SEDS_CensusRgn!N31</f>
        <v>6808.8509999999987</v>
      </c>
      <c r="X22" s="648">
        <f t="shared" si="11"/>
        <v>1.003373843839438</v>
      </c>
      <c r="Y22" s="40">
        <f t="shared" si="12"/>
        <v>6831.8229999999994</v>
      </c>
      <c r="AC22" s="43">
        <f>0.5*AC21+0.5*AC23</f>
        <v>7178.7430000000004</v>
      </c>
      <c r="AD22" s="14">
        <f t="shared" si="4"/>
        <v>49043901.538489006</v>
      </c>
      <c r="AE22" s="9" t="e">
        <f>#REF!+#REF!+#REF!+#REF!</f>
        <v>#REF!</v>
      </c>
      <c r="AF22" s="12" t="e">
        <f t="shared" si="13"/>
        <v>#REF!</v>
      </c>
      <c r="AH22">
        <f t="shared" si="5"/>
        <v>110.18328042328041</v>
      </c>
      <c r="AI22" s="3">
        <f>National!N123</f>
        <v>84941.020785206041</v>
      </c>
      <c r="AJ22">
        <f t="shared" si="6"/>
        <v>0.11059506835637346</v>
      </c>
    </row>
    <row r="23" spans="2:36" x14ac:dyDescent="0.2">
      <c r="B23">
        <f t="shared" si="14"/>
        <v>1984</v>
      </c>
      <c r="D23" s="38">
        <v>85290</v>
      </c>
      <c r="E23" s="17">
        <f t="shared" si="7"/>
        <v>85.29</v>
      </c>
      <c r="F23" s="40">
        <f>RECS_data!$AF$13</f>
        <v>86.300000000000011</v>
      </c>
      <c r="G23" s="12">
        <f>E23/F23</f>
        <v>0.98829663962920045</v>
      </c>
      <c r="H23" s="42">
        <f t="shared" si="8"/>
        <v>0.98829663962920045</v>
      </c>
      <c r="L23" s="630">
        <f t="shared" si="15"/>
        <v>1984</v>
      </c>
      <c r="M23" s="38">
        <f>AER11_table2.1b_update!S44</f>
        <v>2661673</v>
      </c>
      <c r="N23" s="40">
        <f>'Annual Data_MERT2.2_July-2014'!K48</f>
        <v>2661.6729999999998</v>
      </c>
      <c r="O23" s="40">
        <f>SEDS_CensusRgn!G32</f>
        <v>2661.6750000000002</v>
      </c>
      <c r="P23" s="648">
        <f t="shared" si="9"/>
        <v>0.99999924859346068</v>
      </c>
      <c r="Q23" s="40">
        <f t="shared" si="10"/>
        <v>2661.6729999999998</v>
      </c>
      <c r="R23" s="383"/>
      <c r="S23" s="638"/>
      <c r="T23" s="630">
        <f t="shared" si="16"/>
        <v>1984</v>
      </c>
      <c r="U23" s="38">
        <f>AER11_table2.1b_update!Q44</f>
        <v>7210899</v>
      </c>
      <c r="V23" s="40">
        <f>'Annual Data_MERT2.2_July-2014'!J48</f>
        <v>7210.8990000000003</v>
      </c>
      <c r="W23" s="40">
        <f>SEDS_CensusRgn!N32</f>
        <v>7186.1070000000009</v>
      </c>
      <c r="X23" s="648">
        <f t="shared" si="11"/>
        <v>1.0034499903772653</v>
      </c>
      <c r="Y23" s="40">
        <f t="shared" si="12"/>
        <v>7210.8990000000003</v>
      </c>
      <c r="AC23" s="42">
        <f>Y23</f>
        <v>7210.8990000000003</v>
      </c>
      <c r="AD23" s="14">
        <f t="shared" si="4"/>
        <v>51997064.388201006</v>
      </c>
      <c r="AE23" s="9" t="e">
        <f>#REF!+#REF!+#REF!+#REF!</f>
        <v>#REF!</v>
      </c>
      <c r="AF23" s="12" t="e">
        <f t="shared" si="13"/>
        <v>#REF!</v>
      </c>
      <c r="AH23">
        <f t="shared" si="5"/>
        <v>114.11103128621089</v>
      </c>
      <c r="AI23" s="3">
        <f>National!N124</f>
        <v>86136.082150429764</v>
      </c>
      <c r="AJ23">
        <f t="shared" si="6"/>
        <v>0.11461598616429226</v>
      </c>
    </row>
    <row r="24" spans="2:36" x14ac:dyDescent="0.2">
      <c r="B24">
        <f t="shared" si="14"/>
        <v>1985</v>
      </c>
      <c r="D24" s="38">
        <v>86789</v>
      </c>
      <c r="E24" s="17">
        <f t="shared" si="7"/>
        <v>86.789000000000001</v>
      </c>
      <c r="F24" s="41">
        <f>0.333*F26+0.667*F23</f>
        <v>87.665300000000016</v>
      </c>
      <c r="G24" s="12"/>
      <c r="H24" s="43">
        <f>E24/F24</f>
        <v>0.99000402667874277</v>
      </c>
      <c r="L24" s="630">
        <f t="shared" si="15"/>
        <v>1985</v>
      </c>
      <c r="M24" s="38">
        <f>AER11_table2.1b_update!S45</f>
        <v>2708902</v>
      </c>
      <c r="N24" s="40">
        <f>'Annual Data_MERT2.2_July-2014'!K49</f>
        <v>2708.902</v>
      </c>
      <c r="O24" s="40">
        <f>SEDS_CensusRgn!G33</f>
        <v>2708.902</v>
      </c>
      <c r="P24" s="648">
        <f t="shared" si="9"/>
        <v>1</v>
      </c>
      <c r="Q24" s="40">
        <f t="shared" si="10"/>
        <v>2708.902</v>
      </c>
      <c r="R24" s="383"/>
      <c r="S24" s="638"/>
      <c r="T24" s="630">
        <f t="shared" si="16"/>
        <v>1985</v>
      </c>
      <c r="U24" s="38">
        <f>AER11_table2.1b_update!Q45</f>
        <v>7148219</v>
      </c>
      <c r="V24" s="40">
        <f>'Annual Data_MERT2.2_July-2014'!J49</f>
        <v>7148.2190000000001</v>
      </c>
      <c r="W24" s="40">
        <f>SEDS_CensusRgn!N33</f>
        <v>7126.0550000000003</v>
      </c>
      <c r="X24" s="648">
        <f t="shared" si="11"/>
        <v>1.0031102763029474</v>
      </c>
      <c r="Y24" s="40">
        <f t="shared" si="12"/>
        <v>7148.2190000000001</v>
      </c>
      <c r="AC24" s="43">
        <f>0.333*AC26+0.667*AC23</f>
        <v>7115.1531750000004</v>
      </c>
      <c r="AD24" s="14">
        <f t="shared" si="4"/>
        <v>50860673.113445327</v>
      </c>
      <c r="AE24" s="9" t="e">
        <f>#REF!+#REF!+#REF!+#REF!</f>
        <v>#REF!</v>
      </c>
      <c r="AF24" s="12" t="e">
        <f t="shared" si="13"/>
        <v>#REF!</v>
      </c>
      <c r="AH24">
        <f t="shared" si="5"/>
        <v>112.18757022447876</v>
      </c>
      <c r="AI24" s="3">
        <f>National!N125</f>
        <v>87369.531977354287</v>
      </c>
      <c r="AJ24">
        <f t="shared" si="6"/>
        <v>0.11282103471213412</v>
      </c>
    </row>
    <row r="25" spans="2:36" x14ac:dyDescent="0.2">
      <c r="B25">
        <f t="shared" si="14"/>
        <v>1986</v>
      </c>
      <c r="D25" s="38">
        <v>88458</v>
      </c>
      <c r="E25" s="17">
        <f t="shared" si="7"/>
        <v>88.457999999999998</v>
      </c>
      <c r="F25" s="41">
        <f>0.667*F26+0.333*F23</f>
        <v>89.034700000000015</v>
      </c>
      <c r="G25" s="12"/>
      <c r="H25" s="43">
        <f>E25/F25</f>
        <v>0.99352275011877378</v>
      </c>
      <c r="L25" s="630">
        <f t="shared" si="15"/>
        <v>1986</v>
      </c>
      <c r="M25" s="38">
        <f>AER11_table2.1b_update!S46</f>
        <v>2794729</v>
      </c>
      <c r="N25" s="40">
        <f>'Annual Data_MERT2.2_July-2014'!K50</f>
        <v>2794.7289999999998</v>
      </c>
      <c r="O25" s="40">
        <f>SEDS_CensusRgn!G34</f>
        <v>2794.732</v>
      </c>
      <c r="P25" s="648">
        <f t="shared" si="9"/>
        <v>0.99999892655181244</v>
      </c>
      <c r="Q25" s="40">
        <f t="shared" si="10"/>
        <v>2794.7289999999998</v>
      </c>
      <c r="R25" s="383"/>
      <c r="S25" s="638"/>
      <c r="T25" s="630">
        <f t="shared" si="16"/>
        <v>1986</v>
      </c>
      <c r="U25" s="38">
        <f>AER11_table2.1b_update!Q46</f>
        <v>6906190</v>
      </c>
      <c r="V25" s="40">
        <f>'Annual Data_MERT2.2_July-2014'!J50</f>
        <v>6906.19</v>
      </c>
      <c r="W25" s="40">
        <f>SEDS_CensusRgn!N34</f>
        <v>6884.8959999999997</v>
      </c>
      <c r="X25" s="648">
        <f t="shared" si="11"/>
        <v>1.003092857176056</v>
      </c>
      <c r="Y25" s="40">
        <f t="shared" si="12"/>
        <v>6906.1899999999987</v>
      </c>
      <c r="AC25" s="43">
        <f>0.667*AC26+0.333*AC23</f>
        <v>7019.1198249999998</v>
      </c>
      <c r="AD25" s="14">
        <f t="shared" si="4"/>
        <v>48475375.144216746</v>
      </c>
      <c r="AE25" s="9" t="e">
        <f>#REF!+#REF!+#REF!+#REF!</f>
        <v>#REF!</v>
      </c>
      <c r="AF25" s="12" t="e">
        <f t="shared" si="13"/>
        <v>#REF!</v>
      </c>
      <c r="AH25">
        <f t="shared" si="5"/>
        <v>108.71747756773482</v>
      </c>
      <c r="AI25" s="3">
        <f>National!N126</f>
        <v>88622.319685179507</v>
      </c>
      <c r="AJ25">
        <f t="shared" si="6"/>
        <v>0.10946360955638926</v>
      </c>
    </row>
    <row r="26" spans="2:36" x14ac:dyDescent="0.2">
      <c r="B26">
        <f t="shared" si="14"/>
        <v>1987</v>
      </c>
      <c r="D26" s="38">
        <v>89479</v>
      </c>
      <c r="E26" s="17">
        <f t="shared" si="7"/>
        <v>89.478999999999999</v>
      </c>
      <c r="F26" s="40">
        <f>RECS_data!$AF$14</f>
        <v>90.4</v>
      </c>
      <c r="G26" s="12">
        <f>E26/F26</f>
        <v>0.98981194690265484</v>
      </c>
      <c r="H26" s="42">
        <f>G26</f>
        <v>0.98981194690265484</v>
      </c>
      <c r="L26" s="630">
        <f t="shared" si="15"/>
        <v>1987</v>
      </c>
      <c r="M26" s="38">
        <f>AER11_table2.1b_update!S47</f>
        <v>2901600</v>
      </c>
      <c r="N26" s="40">
        <f>'Annual Data_MERT2.2_July-2014'!K51</f>
        <v>2901.6</v>
      </c>
      <c r="O26" s="40">
        <f>SEDS_CensusRgn!G35</f>
        <v>2901.6040000000003</v>
      </c>
      <c r="P26" s="648">
        <f t="shared" si="9"/>
        <v>0.99999862145213458</v>
      </c>
      <c r="Q26" s="40">
        <f t="shared" si="10"/>
        <v>2901.6</v>
      </c>
      <c r="R26" s="383"/>
      <c r="S26" s="638"/>
      <c r="T26" s="630">
        <f t="shared" si="16"/>
        <v>1987</v>
      </c>
      <c r="U26" s="38">
        <f>AER11_table2.1b_update!Q47</f>
        <v>6923374</v>
      </c>
      <c r="V26" s="40">
        <f>'Annual Data_MERT2.2_July-2014'!J51</f>
        <v>6923.3739999999998</v>
      </c>
      <c r="W26" s="40">
        <f>SEDS_CensusRgn!N35</f>
        <v>6903.6680000000015</v>
      </c>
      <c r="X26" s="648">
        <f t="shared" si="11"/>
        <v>1.0028544246333975</v>
      </c>
      <c r="Y26" s="40">
        <f t="shared" si="12"/>
        <v>6923.3739999999989</v>
      </c>
      <c r="AC26" s="42">
        <f>Y26</f>
        <v>6923.3739999999989</v>
      </c>
      <c r="AD26" s="14">
        <f t="shared" si="4"/>
        <v>47933107.543875992</v>
      </c>
      <c r="AE26" s="9" t="e">
        <f>#REF!+#REF!+#REF!+#REF!</f>
        <v>#REF!</v>
      </c>
      <c r="AF26" s="12" t="e">
        <f t="shared" si="13"/>
        <v>#REF!</v>
      </c>
      <c r="AH26">
        <f t="shared" si="5"/>
        <v>108.4653982300885</v>
      </c>
      <c r="AI26" s="3">
        <f>National!N127</f>
        <v>89856.92041124808</v>
      </c>
      <c r="AJ26">
        <f t="shared" si="6"/>
        <v>0.10934020390454126</v>
      </c>
    </row>
    <row r="27" spans="2:36" x14ac:dyDescent="0.2">
      <c r="B27">
        <f t="shared" si="14"/>
        <v>1988</v>
      </c>
      <c r="D27" s="38">
        <v>91124</v>
      </c>
      <c r="E27" s="17">
        <f t="shared" si="7"/>
        <v>91.123999999999995</v>
      </c>
      <c r="F27" s="41">
        <f>0.333*F29+0.667*F26</f>
        <v>91.598800000000011</v>
      </c>
      <c r="G27" s="12"/>
      <c r="H27" s="43">
        <f>E27/F27</f>
        <v>0.99481652598068948</v>
      </c>
      <c r="L27" s="630">
        <f t="shared" si="15"/>
        <v>1988</v>
      </c>
      <c r="M27" s="38">
        <f>AER11_table2.1b_update!S48</f>
        <v>3046459</v>
      </c>
      <c r="N27" s="40">
        <f>'Annual Data_MERT2.2_July-2014'!K52</f>
        <v>3046.4589999999998</v>
      </c>
      <c r="O27" s="40">
        <f>SEDS_CensusRgn!G36</f>
        <v>3046.46</v>
      </c>
      <c r="P27" s="648">
        <f t="shared" si="9"/>
        <v>0.99999967175016247</v>
      </c>
      <c r="Q27" s="40">
        <f t="shared" si="10"/>
        <v>3046.4589999999998</v>
      </c>
      <c r="R27" s="383"/>
      <c r="S27" s="638"/>
      <c r="T27" s="630">
        <f t="shared" si="16"/>
        <v>1988</v>
      </c>
      <c r="U27" s="38">
        <f>AER11_table2.1b_update!Q48</f>
        <v>7356785</v>
      </c>
      <c r="V27" s="40">
        <f>'Annual Data_MERT2.2_July-2014'!J52</f>
        <v>7356.7849999999999</v>
      </c>
      <c r="W27" s="40">
        <f>SEDS_CensusRgn!N36</f>
        <v>7339.5590000000002</v>
      </c>
      <c r="X27" s="648">
        <f t="shared" si="11"/>
        <v>1.0023470074973169</v>
      </c>
      <c r="Y27" s="40">
        <f t="shared" si="12"/>
        <v>7356.7849999999999</v>
      </c>
      <c r="AC27" s="43">
        <f>0.333*AC29+0.667*AC26</f>
        <v>6801.4726900000005</v>
      </c>
      <c r="AD27" s="14">
        <f t="shared" si="4"/>
        <v>50036972.263701655</v>
      </c>
      <c r="AE27" s="9" t="e">
        <f>#REF!+#REF!+#REF!+#REF!</f>
        <v>#REF!</v>
      </c>
      <c r="AF27" s="12" t="e">
        <f t="shared" si="13"/>
        <v>#REF!</v>
      </c>
      <c r="AH27">
        <f t="shared" si="5"/>
        <v>113.38597230531403</v>
      </c>
      <c r="AI27" s="3">
        <f>National!N128</f>
        <v>91216.809136547279</v>
      </c>
      <c r="AJ27">
        <f t="shared" si="6"/>
        <v>0.11404963732536216</v>
      </c>
    </row>
    <row r="28" spans="2:36" x14ac:dyDescent="0.2">
      <c r="B28">
        <f t="shared" si="14"/>
        <v>1989</v>
      </c>
      <c r="D28" s="38">
        <v>92830</v>
      </c>
      <c r="E28" s="17">
        <f t="shared" si="7"/>
        <v>92.83</v>
      </c>
      <c r="F28" s="41">
        <f>0.667*F29+0.333*F26</f>
        <v>92.801200000000023</v>
      </c>
      <c r="G28" s="12"/>
      <c r="H28" s="43">
        <f>E28/F28</f>
        <v>1.0003103408145582</v>
      </c>
      <c r="L28" s="630">
        <f t="shared" si="15"/>
        <v>1989</v>
      </c>
      <c r="M28" s="38">
        <f>AER11_table2.1b_update!S49</f>
        <v>3089650</v>
      </c>
      <c r="N28" s="40">
        <f>'Annual Data_MERT2.2_July-2014'!K53</f>
        <v>3089.65</v>
      </c>
      <c r="O28" s="40">
        <f>SEDS_CensusRgn!G37</f>
        <v>3089.6469999999999</v>
      </c>
      <c r="P28" s="648">
        <f t="shared" si="9"/>
        <v>1.0000009709847113</v>
      </c>
      <c r="Q28" s="40">
        <f t="shared" si="10"/>
        <v>3089.65</v>
      </c>
      <c r="R28" s="383"/>
      <c r="S28" s="638"/>
      <c r="T28" s="630">
        <f t="shared" si="16"/>
        <v>1989</v>
      </c>
      <c r="U28" s="38">
        <f>AER11_table2.1b_update!Q49</f>
        <v>7566943</v>
      </c>
      <c r="V28" s="40">
        <f>'Annual Data_MERT2.2_July-2014'!J53</f>
        <v>7566.942</v>
      </c>
      <c r="W28" s="40">
        <f>SEDS_CensusRgn!N37</f>
        <v>7552.2759999999998</v>
      </c>
      <c r="X28" s="648">
        <f t="shared" si="11"/>
        <v>1.0019419311476434</v>
      </c>
      <c r="Y28" s="40">
        <f t="shared" si="12"/>
        <v>7566.942</v>
      </c>
      <c r="AC28" s="43">
        <f>0.667*AC29+0.333*AC26</f>
        <v>6679.2053100000003</v>
      </c>
      <c r="AD28" s="14">
        <f t="shared" si="4"/>
        <v>50541159.186862022</v>
      </c>
      <c r="AE28" s="9" t="e">
        <f>#REF!+#REF!+#REF!+#REF!</f>
        <v>#REF!</v>
      </c>
      <c r="AF28" s="12" t="e">
        <f t="shared" si="13"/>
        <v>#REF!</v>
      </c>
      <c r="AH28">
        <f t="shared" si="5"/>
        <v>114.67441153778179</v>
      </c>
      <c r="AI28" s="3">
        <f>National!N129</f>
        <v>92488.022347736798</v>
      </c>
      <c r="AJ28">
        <f t="shared" si="6"/>
        <v>0.11522131979353291</v>
      </c>
    </row>
    <row r="29" spans="2:36" x14ac:dyDescent="0.2">
      <c r="B29">
        <f t="shared" si="14"/>
        <v>1990</v>
      </c>
      <c r="D29" s="38">
        <v>93347</v>
      </c>
      <c r="E29" s="17">
        <f t="shared" si="7"/>
        <v>93.347000000000008</v>
      </c>
      <c r="F29" s="40">
        <f>RECS_data!$AF$15</f>
        <v>94.000000000000028</v>
      </c>
      <c r="G29" s="12">
        <f>E29/F29</f>
        <v>0.99305319148936144</v>
      </c>
      <c r="H29" s="42">
        <f>G29</f>
        <v>0.99305319148936144</v>
      </c>
      <c r="L29" s="630">
        <f t="shared" si="15"/>
        <v>1990</v>
      </c>
      <c r="M29" s="38">
        <f>AER11_table2.1b_update!S50</f>
        <v>3152752</v>
      </c>
      <c r="N29" s="40">
        <f>'Annual Data_MERT2.2_July-2014'!K54</f>
        <v>3152.752</v>
      </c>
      <c r="O29" s="40">
        <f>SEDS_CensusRgn!G38</f>
        <v>3152.7519999999995</v>
      </c>
      <c r="P29" s="648">
        <f t="shared" si="9"/>
        <v>1.0000000000000002</v>
      </c>
      <c r="Q29" s="40">
        <f t="shared" si="10"/>
        <v>3152.7520000000004</v>
      </c>
      <c r="R29" s="383"/>
      <c r="S29" s="638"/>
      <c r="T29" s="630">
        <f t="shared" si="16"/>
        <v>1990</v>
      </c>
      <c r="U29" s="38">
        <f>AER11_table2.1b_update!Q50</f>
        <v>6557304</v>
      </c>
      <c r="V29" s="40">
        <f>'Annual Data_MERT2.2_July-2014'!J54</f>
        <v>6557.3040000000001</v>
      </c>
      <c r="W29" s="40">
        <f>SEDS_CensusRgn!N38</f>
        <v>6542.0569999999998</v>
      </c>
      <c r="X29" s="648">
        <f t="shared" si="11"/>
        <v>1.0023306125275278</v>
      </c>
      <c r="Y29" s="40">
        <f t="shared" si="12"/>
        <v>6557.3040000000001</v>
      </c>
      <c r="AC29" s="42">
        <f>Y29</f>
        <v>6557.3040000000001</v>
      </c>
      <c r="AD29" s="14">
        <f t="shared" si="4"/>
        <v>42998235.748415999</v>
      </c>
      <c r="AE29" s="9" t="e">
        <f>#REF!+#REF!+#REF!+#REF!</f>
        <v>#REF!</v>
      </c>
      <c r="AF29" s="12" t="e">
        <f t="shared" si="13"/>
        <v>#REF!</v>
      </c>
      <c r="AH29">
        <f t="shared" si="5"/>
        <v>103.13626595744677</v>
      </c>
      <c r="AI29" s="3">
        <f>National!N130</f>
        <v>92994.096172260543</v>
      </c>
      <c r="AJ29">
        <f t="shared" si="6"/>
        <v>0.1044158328289279</v>
      </c>
    </row>
    <row r="30" spans="2:36" x14ac:dyDescent="0.2">
      <c r="B30">
        <f t="shared" si="14"/>
        <v>1991</v>
      </c>
      <c r="D30" s="38">
        <v>94312</v>
      </c>
      <c r="E30" s="17">
        <f t="shared" si="7"/>
        <v>94.311999999999998</v>
      </c>
      <c r="F30" s="41">
        <f>0.333*F32+0.667*F29</f>
        <v>94.83250000000001</v>
      </c>
      <c r="G30" s="12"/>
      <c r="H30" s="43">
        <f>E30/F30</f>
        <v>0.9945113753196424</v>
      </c>
      <c r="L30" s="630">
        <f t="shared" si="15"/>
        <v>1991</v>
      </c>
      <c r="M30" s="38">
        <f>AER11_table2.1b_update!S51</f>
        <v>3259884</v>
      </c>
      <c r="N30" s="40">
        <f>'Annual Data_MERT2.2_July-2014'!K55</f>
        <v>3259.884</v>
      </c>
      <c r="O30" s="40">
        <f>SEDS_CensusRgn!G39</f>
        <v>3259.8820000000001</v>
      </c>
      <c r="P30" s="648">
        <f t="shared" si="9"/>
        <v>1.0000006135191397</v>
      </c>
      <c r="Q30" s="40">
        <f t="shared" si="10"/>
        <v>3259.8840000000005</v>
      </c>
      <c r="R30" s="383"/>
      <c r="S30" s="638"/>
      <c r="T30" s="630">
        <f t="shared" si="16"/>
        <v>1991</v>
      </c>
      <c r="U30" s="38">
        <f>AER11_table2.1b_update!Q51</f>
        <v>6746760</v>
      </c>
      <c r="V30" s="40">
        <f>'Annual Data_MERT2.2_July-2014'!J55</f>
        <v>6746.759</v>
      </c>
      <c r="W30" s="40">
        <f>SEDS_CensusRgn!N39</f>
        <v>6722.3739999999998</v>
      </c>
      <c r="X30" s="648">
        <f t="shared" si="11"/>
        <v>1.0036274387589861</v>
      </c>
      <c r="Y30" s="40">
        <f t="shared" si="12"/>
        <v>6746.759</v>
      </c>
      <c r="AC30" s="43">
        <f>0.333*AC32+0.667*AC29</f>
        <v>6753.3827250000004</v>
      </c>
      <c r="AD30" s="14">
        <f t="shared" si="4"/>
        <v>45563445.680338278</v>
      </c>
      <c r="AE30" s="9" t="e">
        <f>#REF!+#REF!+#REF!+#REF!</f>
        <v>#REF!</v>
      </c>
      <c r="AF30" s="12" t="e">
        <f t="shared" si="13"/>
        <v>#REF!</v>
      </c>
      <c r="AH30">
        <f t="shared" si="5"/>
        <v>105.26197242506522</v>
      </c>
      <c r="AI30" s="3">
        <f>National!N131</f>
        <v>93368.421497480245</v>
      </c>
      <c r="AJ30">
        <f t="shared" si="6"/>
        <v>0.10717374075205985</v>
      </c>
    </row>
    <row r="31" spans="2:36" x14ac:dyDescent="0.2">
      <c r="B31">
        <f t="shared" si="14"/>
        <v>1992</v>
      </c>
      <c r="D31" s="38">
        <v>95669</v>
      </c>
      <c r="E31" s="17">
        <f t="shared" si="7"/>
        <v>95.668999999999997</v>
      </c>
      <c r="F31" s="41">
        <f>0.667*F32+0.333*F29</f>
        <v>95.667500000000004</v>
      </c>
      <c r="G31" s="12"/>
      <c r="H31" s="43">
        <f>E31/F31</f>
        <v>1.0000156793059294</v>
      </c>
      <c r="L31" s="630">
        <f t="shared" si="15"/>
        <v>1992</v>
      </c>
      <c r="M31" s="38">
        <f>AER11_table2.1b_update!S52</f>
        <v>3193423</v>
      </c>
      <c r="N31" s="40">
        <f>'Annual Data_MERT2.2_July-2014'!K56</f>
        <v>3193.4229999999998</v>
      </c>
      <c r="O31" s="40">
        <f>SEDS_CensusRgn!G40</f>
        <v>3193.424</v>
      </c>
      <c r="P31" s="648">
        <f t="shared" si="9"/>
        <v>0.99999968685648999</v>
      </c>
      <c r="Q31" s="40">
        <f t="shared" si="10"/>
        <v>3193.4229999999998</v>
      </c>
      <c r="R31" s="383"/>
      <c r="S31" s="638"/>
      <c r="T31" s="630">
        <f t="shared" si="16"/>
        <v>1992</v>
      </c>
      <c r="U31" s="38">
        <f>AER11_table2.1b_update!Q52</f>
        <v>6950189</v>
      </c>
      <c r="V31" s="40">
        <f>'Annual Data_MERT2.2_July-2014'!J56</f>
        <v>6950.1880000000001</v>
      </c>
      <c r="W31" s="40">
        <f>SEDS_CensusRgn!N40</f>
        <v>6923.3459999999995</v>
      </c>
      <c r="X31" s="648">
        <f t="shared" si="11"/>
        <v>1.0038770270906583</v>
      </c>
      <c r="Y31" s="40">
        <f t="shared" si="12"/>
        <v>6950.1880000000001</v>
      </c>
      <c r="AC31" s="43">
        <f>0.667*AC32+0.333*AC29</f>
        <v>6950.0502749999996</v>
      </c>
      <c r="AD31" s="14">
        <f t="shared" si="4"/>
        <v>48304156.020701699</v>
      </c>
      <c r="AE31" s="9" t="e">
        <f>#REF!+#REF!+#REF!+#REF!</f>
        <v>#REF!</v>
      </c>
      <c r="AF31" s="12" t="e">
        <f t="shared" si="13"/>
        <v>#REF!</v>
      </c>
      <c r="AH31">
        <f t="shared" si="5"/>
        <v>105.74928789818904</v>
      </c>
      <c r="AI31" s="3">
        <f>National!N132</f>
        <v>94874.868138399324</v>
      </c>
      <c r="AJ31">
        <f t="shared" si="6"/>
        <v>0.10691567955807794</v>
      </c>
    </row>
    <row r="32" spans="2:36" x14ac:dyDescent="0.2">
      <c r="B32">
        <f t="shared" si="14"/>
        <v>1993</v>
      </c>
      <c r="D32" s="38">
        <v>96426</v>
      </c>
      <c r="E32" s="17">
        <f t="shared" si="7"/>
        <v>96.426000000000002</v>
      </c>
      <c r="F32" s="40">
        <f>RECS_data!$AF$16</f>
        <v>96.499999999999986</v>
      </c>
      <c r="G32" s="12">
        <f>E32/F32</f>
        <v>0.99923316062176182</v>
      </c>
      <c r="H32" s="42">
        <f>G32</f>
        <v>0.99923316062176182</v>
      </c>
      <c r="L32" s="630">
        <f t="shared" si="15"/>
        <v>1993</v>
      </c>
      <c r="M32" s="38">
        <f>AER11_table2.1b_update!S53</f>
        <v>3394192</v>
      </c>
      <c r="N32" s="40">
        <f>'Annual Data_MERT2.2_July-2014'!K57</f>
        <v>3394.192</v>
      </c>
      <c r="O32" s="40">
        <f>SEDS_CensusRgn!G41</f>
        <v>3394.1909999999998</v>
      </c>
      <c r="P32" s="648">
        <f t="shared" si="9"/>
        <v>1.0000002946210158</v>
      </c>
      <c r="Q32" s="40">
        <f t="shared" si="10"/>
        <v>3394.192</v>
      </c>
      <c r="R32" s="383"/>
      <c r="S32" s="638"/>
      <c r="T32" s="630">
        <f t="shared" si="16"/>
        <v>1993</v>
      </c>
      <c r="U32" s="38">
        <f>AER11_table2.1b_update!Q53</f>
        <v>7146128</v>
      </c>
      <c r="V32" s="40">
        <f>'Annual Data_MERT2.2_July-2014'!J57</f>
        <v>7146.1289999999999</v>
      </c>
      <c r="W32" s="40">
        <f>SEDS_CensusRgn!N41</f>
        <v>7134.6039999999994</v>
      </c>
      <c r="X32" s="648">
        <f t="shared" si="11"/>
        <v>1.0016153664590215</v>
      </c>
      <c r="Y32" s="40">
        <f t="shared" si="12"/>
        <v>7146.1289999999999</v>
      </c>
      <c r="AC32" s="42">
        <f>Y32</f>
        <v>7146.1289999999999</v>
      </c>
      <c r="AD32" s="14">
        <f t="shared" si="4"/>
        <v>51067159.684640996</v>
      </c>
      <c r="AE32" s="9" t="e">
        <f>#REF!+#REF!+#REF!+#REF!</f>
        <v>#REF!</v>
      </c>
      <c r="AF32" s="12" t="e">
        <f t="shared" si="13"/>
        <v>#REF!</v>
      </c>
      <c r="AH32">
        <f t="shared" si="5"/>
        <v>109.10668393782383</v>
      </c>
      <c r="AI32" s="3">
        <f>National!N133</f>
        <v>96475.177517138814</v>
      </c>
      <c r="AJ32">
        <f t="shared" si="6"/>
        <v>0.10925422757711445</v>
      </c>
    </row>
    <row r="33" spans="2:40" x14ac:dyDescent="0.2">
      <c r="B33">
        <f t="shared" si="14"/>
        <v>1994</v>
      </c>
      <c r="D33" s="38">
        <v>97107</v>
      </c>
      <c r="E33" s="17">
        <f t="shared" si="7"/>
        <v>97.106999999999999</v>
      </c>
      <c r="F33" s="41">
        <f>0.25*F36+0.75*F32</f>
        <v>97.72499999999998</v>
      </c>
      <c r="G33" s="12"/>
      <c r="H33" s="43">
        <f>E33/F33</f>
        <v>0.99367613200307003</v>
      </c>
      <c r="L33" s="630">
        <f t="shared" si="15"/>
        <v>1994</v>
      </c>
      <c r="M33" s="38">
        <f>AER11_table2.1b_update!S54</f>
        <v>3440939</v>
      </c>
      <c r="N33" s="40">
        <f>'Annual Data_MERT2.2_July-2014'!K58</f>
        <v>3440.9389999999999</v>
      </c>
      <c r="O33" s="40">
        <f>SEDS_CensusRgn!G42</f>
        <v>3440.9389999999994</v>
      </c>
      <c r="P33" s="648">
        <f t="shared" si="9"/>
        <v>1.0000000000000002</v>
      </c>
      <c r="Q33" s="40">
        <f t="shared" si="10"/>
        <v>3440.9390000000003</v>
      </c>
      <c r="R33" s="383"/>
      <c r="S33" s="638"/>
      <c r="T33" s="630">
        <f t="shared" si="16"/>
        <v>1994</v>
      </c>
      <c r="U33" s="38">
        <f>AER11_table2.1b_update!Q54</f>
        <v>6978366</v>
      </c>
      <c r="V33" s="40">
        <f>'Annual Data_MERT2.2_July-2014'!J58</f>
        <v>6978.3670000000002</v>
      </c>
      <c r="W33" s="40">
        <f>SEDS_CensusRgn!N42</f>
        <v>6959.5769999999993</v>
      </c>
      <c r="X33" s="648">
        <f t="shared" si="11"/>
        <v>1.002699876731014</v>
      </c>
      <c r="Y33" s="40">
        <f t="shared" si="12"/>
        <v>6978.3669999999993</v>
      </c>
      <c r="AC33" s="43">
        <f>0.25*AC36+0.75*AC32</f>
        <v>7117.8219999999992</v>
      </c>
      <c r="AD33" s="14">
        <f t="shared" si="4"/>
        <v>49670774.156673998</v>
      </c>
      <c r="AE33" s="9" t="e">
        <f>#REF!+#REF!+#REF!+#REF!</f>
        <v>#REF!</v>
      </c>
      <c r="AF33" s="12" t="e">
        <f t="shared" si="13"/>
        <v>#REF!</v>
      </c>
      <c r="AH33">
        <f t="shared" si="5"/>
        <v>106.42635968278334</v>
      </c>
      <c r="AI33" s="3">
        <f>National!N134</f>
        <v>97774.288654786098</v>
      </c>
      <c r="AJ33">
        <f t="shared" si="6"/>
        <v>0.10656488677496474</v>
      </c>
    </row>
    <row r="34" spans="2:40" x14ac:dyDescent="0.2">
      <c r="B34">
        <f t="shared" si="14"/>
        <v>1995</v>
      </c>
      <c r="D34" s="38">
        <v>98990</v>
      </c>
      <c r="E34" s="17">
        <f t="shared" si="7"/>
        <v>98.990000000000009</v>
      </c>
      <c r="F34" s="41">
        <f>0.5*F36+0.5*F32</f>
        <v>98.949999999999989</v>
      </c>
      <c r="G34" s="12"/>
      <c r="H34" s="43">
        <f>E34/F34</f>
        <v>1.0004042445679637</v>
      </c>
      <c r="L34" s="630">
        <f t="shared" si="15"/>
        <v>1995</v>
      </c>
      <c r="M34" s="38">
        <f>AER11_table2.1b_update!S55</f>
        <v>3557015</v>
      </c>
      <c r="N34" s="40">
        <f>'Annual Data_MERT2.2_July-2014'!K59</f>
        <v>3557.0149999999999</v>
      </c>
      <c r="O34" s="40">
        <f>SEDS_CensusRgn!G43</f>
        <v>3557.0140000000001</v>
      </c>
      <c r="P34" s="648">
        <f t="shared" si="9"/>
        <v>1.000000281134682</v>
      </c>
      <c r="Q34" s="40">
        <f t="shared" si="10"/>
        <v>3557.0149999999999</v>
      </c>
      <c r="R34" s="383"/>
      <c r="S34" s="638"/>
      <c r="T34" s="630">
        <f t="shared" si="16"/>
        <v>1995</v>
      </c>
      <c r="U34" s="38">
        <f>AER11_table2.1b_update!Q55</f>
        <v>6936323</v>
      </c>
      <c r="V34" s="40">
        <f>'Annual Data_MERT2.2_July-2014'!J59</f>
        <v>6936.3230000000003</v>
      </c>
      <c r="W34" s="40">
        <f>SEDS_CensusRgn!N43</f>
        <v>6925.9490000000005</v>
      </c>
      <c r="X34" s="648">
        <f t="shared" si="11"/>
        <v>1.0014978452772321</v>
      </c>
      <c r="Y34" s="40">
        <f t="shared" si="12"/>
        <v>6936.3230000000003</v>
      </c>
      <c r="AC34" s="43">
        <f>0.5*AC36+0.5*AC32</f>
        <v>7089.5149999999994</v>
      </c>
      <c r="AD34" s="14">
        <f t="shared" si="4"/>
        <v>49175165.953345001</v>
      </c>
      <c r="AE34" s="9" t="e">
        <f>#REF!+#REF!+#REF!+#REF!</f>
        <v>#REF!</v>
      </c>
      <c r="AF34" s="12" t="e">
        <f t="shared" si="13"/>
        <v>#REF!</v>
      </c>
      <c r="AH34">
        <f t="shared" si="5"/>
        <v>105.94202122283983</v>
      </c>
      <c r="AI34" s="3">
        <f>National!N135</f>
        <v>99129.440087303403</v>
      </c>
      <c r="AJ34">
        <f t="shared" si="6"/>
        <v>0.10585491041569997</v>
      </c>
    </row>
    <row r="35" spans="2:40" x14ac:dyDescent="0.2">
      <c r="B35">
        <f t="shared" si="14"/>
        <v>1996</v>
      </c>
      <c r="D35" s="38">
        <v>99627</v>
      </c>
      <c r="E35" s="17">
        <f t="shared" si="7"/>
        <v>99.626999999999995</v>
      </c>
      <c r="F35" s="41">
        <f>0.75*F36+0.25*F32</f>
        <v>100.175</v>
      </c>
      <c r="G35" s="12"/>
      <c r="H35" s="43">
        <f>E35/F35</f>
        <v>0.99452957324681801</v>
      </c>
      <c r="L35" s="630">
        <f t="shared" si="15"/>
        <v>1996</v>
      </c>
      <c r="M35" s="38">
        <f>AER11_table2.1b_update!S56</f>
        <v>3693530</v>
      </c>
      <c r="N35" s="40">
        <f>'Annual Data_MERT2.2_July-2014'!K60</f>
        <v>3693.53</v>
      </c>
      <c r="O35" s="40">
        <f>SEDS_CensusRgn!G44</f>
        <v>3693.5270000000005</v>
      </c>
      <c r="P35" s="648">
        <f t="shared" si="9"/>
        <v>1.0000008122317774</v>
      </c>
      <c r="Q35" s="40">
        <f t="shared" si="10"/>
        <v>3693.5300000000007</v>
      </c>
      <c r="R35" s="383"/>
      <c r="S35" s="638"/>
      <c r="T35" s="630">
        <f t="shared" si="16"/>
        <v>1996</v>
      </c>
      <c r="U35" s="38">
        <f>AER11_table2.1b_update!Q56</f>
        <v>7466524</v>
      </c>
      <c r="V35" s="40">
        <f>'Annual Data_MERT2.2_July-2014'!J60</f>
        <v>7466.5230000000001</v>
      </c>
      <c r="W35" s="40">
        <f>SEDS_CensusRgn!N44</f>
        <v>7462.1490000000003</v>
      </c>
      <c r="X35" s="648">
        <f t="shared" si="11"/>
        <v>1.0005861582233215</v>
      </c>
      <c r="Y35" s="40">
        <f t="shared" si="12"/>
        <v>7466.523000000001</v>
      </c>
      <c r="AC35" s="43">
        <f>0.75*AC36+0.25*AC32</f>
        <v>7061.2079999999996</v>
      </c>
      <c r="AD35" s="14">
        <f t="shared" si="4"/>
        <v>52722671.939783998</v>
      </c>
      <c r="AE35" s="9" t="e">
        <f>#REF!+#REF!+#REF!+#REF!</f>
        <v>#REF!</v>
      </c>
      <c r="AF35" s="12" t="e">
        <f t="shared" si="13"/>
        <v>#REF!</v>
      </c>
      <c r="AH35">
        <f t="shared" si="5"/>
        <v>111.36187671574746</v>
      </c>
      <c r="AI35" s="3">
        <f>National!N136</f>
        <v>99879.977569490846</v>
      </c>
      <c r="AJ35">
        <f t="shared" si="6"/>
        <v>0.11173463662659981</v>
      </c>
    </row>
    <row r="36" spans="2:40" x14ac:dyDescent="0.2">
      <c r="B36">
        <f t="shared" si="14"/>
        <v>1997</v>
      </c>
      <c r="D36" s="38">
        <v>101018</v>
      </c>
      <c r="E36" s="17">
        <f t="shared" si="7"/>
        <v>101.018</v>
      </c>
      <c r="F36" s="40">
        <f>RECS_data!$AF$17</f>
        <v>101.39999999999999</v>
      </c>
      <c r="G36" s="12">
        <f>E36/F36</f>
        <v>0.99623274161735709</v>
      </c>
      <c r="H36" s="42">
        <f>G36</f>
        <v>0.99623274161735709</v>
      </c>
      <c r="L36" s="630">
        <f t="shared" si="15"/>
        <v>1997</v>
      </c>
      <c r="M36" s="38">
        <f>AER11_table2.1b_update!S57</f>
        <v>3670903</v>
      </c>
      <c r="N36" s="40">
        <f>'Annual Data_MERT2.2_July-2014'!K61</f>
        <v>3670.9029999999998</v>
      </c>
      <c r="O36" s="40">
        <f>SEDS_CensusRgn!G45</f>
        <v>3670.902</v>
      </c>
      <c r="P36" s="648">
        <f t="shared" si="9"/>
        <v>1.0000002724126114</v>
      </c>
      <c r="Q36" s="40">
        <f t="shared" si="10"/>
        <v>3670.9029999999998</v>
      </c>
      <c r="R36" s="383"/>
      <c r="S36" s="638"/>
      <c r="T36" s="630">
        <f t="shared" si="16"/>
        <v>1997</v>
      </c>
      <c r="U36" s="38">
        <f>AER11_table2.1b_update!Q57</f>
        <v>7032901</v>
      </c>
      <c r="V36" s="40">
        <f>'Annual Data_MERT2.2_July-2014'!J61</f>
        <v>7032.9009999999998</v>
      </c>
      <c r="W36" s="40">
        <f>SEDS_CensusRgn!N45</f>
        <v>7025.4359999999997</v>
      </c>
      <c r="X36" s="648">
        <f t="shared" si="11"/>
        <v>1.0010625675047071</v>
      </c>
      <c r="Y36" s="40">
        <f t="shared" si="12"/>
        <v>7032.9009999999989</v>
      </c>
      <c r="AC36" s="42">
        <f>Y36</f>
        <v>7032.9009999999989</v>
      </c>
      <c r="AD36" s="14">
        <f t="shared" si="4"/>
        <v>49461696.475800991</v>
      </c>
      <c r="AE36" s="9" t="e">
        <f>#REF!+#REF!+#REF!+#REF!</f>
        <v>#REF!</v>
      </c>
      <c r="AF36" s="12" t="e">
        <f t="shared" si="13"/>
        <v>#REF!</v>
      </c>
      <c r="AH36">
        <f t="shared" si="5"/>
        <v>105.48656804733729</v>
      </c>
      <c r="AI36" s="3">
        <f>National!N137</f>
        <v>100647.96231334771</v>
      </c>
      <c r="AJ36">
        <f t="shared" si="6"/>
        <v>0.10634893895492691</v>
      </c>
    </row>
    <row r="37" spans="2:40" x14ac:dyDescent="0.2">
      <c r="B37">
        <f t="shared" si="14"/>
        <v>1998</v>
      </c>
      <c r="C37" s="38">
        <v>102528</v>
      </c>
      <c r="D37" s="250">
        <f>0.25*D40+0.75*D36</f>
        <v>102815.75</v>
      </c>
      <c r="E37" s="17">
        <f t="shared" si="7"/>
        <v>102.81575000000001</v>
      </c>
      <c r="F37" s="41">
        <f>0.25*F40+0.75*F36</f>
        <v>102.79999999999998</v>
      </c>
      <c r="G37" s="12"/>
      <c r="H37" s="43">
        <f>E37/F37</f>
        <v>1.0001532101167319</v>
      </c>
      <c r="L37" s="630">
        <f t="shared" si="15"/>
        <v>1998</v>
      </c>
      <c r="M37" s="38">
        <f>AER11_table2.1b_update!S58</f>
        <v>3855932</v>
      </c>
      <c r="N37" s="40">
        <f>'Annual Data_MERT2.2_July-2014'!K62</f>
        <v>3855.9319999999998</v>
      </c>
      <c r="O37" s="40">
        <f>SEDS_CensusRgn!G46</f>
        <v>3855.933</v>
      </c>
      <c r="P37" s="648">
        <f t="shared" si="9"/>
        <v>0.99999974065939423</v>
      </c>
      <c r="Q37" s="40">
        <f t="shared" si="10"/>
        <v>3855.9319999999998</v>
      </c>
      <c r="R37" s="383"/>
      <c r="S37" s="638"/>
      <c r="T37" s="630">
        <f t="shared" si="16"/>
        <v>1998</v>
      </c>
      <c r="U37" s="38">
        <f>AER11_table2.1b_update!Q58</f>
        <v>6413374</v>
      </c>
      <c r="V37" s="40">
        <f>'Annual Data_MERT2.2_July-2014'!J62</f>
        <v>6413.375</v>
      </c>
      <c r="W37" s="40">
        <f>SEDS_CensusRgn!N46</f>
        <v>6405.4520000000002</v>
      </c>
      <c r="X37" s="648">
        <f t="shared" si="11"/>
        <v>1.0012369150529892</v>
      </c>
      <c r="Y37" s="40">
        <f t="shared" si="12"/>
        <v>6413.375</v>
      </c>
      <c r="AC37" s="43">
        <f>0.25*AC40+0.75*AC36</f>
        <v>6991.723</v>
      </c>
      <c r="AD37" s="14">
        <f t="shared" si="4"/>
        <v>44840541.495125003</v>
      </c>
      <c r="AE37" s="9" t="e">
        <f>#REF!+#REF!+#REF!+#REF!</f>
        <v>#REF!</v>
      </c>
      <c r="AF37" s="12" t="e">
        <f t="shared" si="13"/>
        <v>#REF!</v>
      </c>
      <c r="AH37">
        <f t="shared" si="5"/>
        <v>99.818920233463061</v>
      </c>
      <c r="AI37" s="3">
        <f>National!N138</f>
        <v>101795.46469864804</v>
      </c>
      <c r="AJ37">
        <f t="shared" si="6"/>
        <v>0.1008817733717403</v>
      </c>
    </row>
    <row r="38" spans="2:40" x14ac:dyDescent="0.2">
      <c r="B38">
        <f t="shared" si="14"/>
        <v>1999</v>
      </c>
      <c r="C38" s="38">
        <v>103874</v>
      </c>
      <c r="D38" s="250">
        <f>0.5*D40+0.5*D36</f>
        <v>104613.5</v>
      </c>
      <c r="E38" s="17">
        <f t="shared" si="7"/>
        <v>104.6135</v>
      </c>
      <c r="F38" s="41">
        <f>0.5*F40+0.5*F36</f>
        <v>104.19999999999999</v>
      </c>
      <c r="G38" s="12"/>
      <c r="H38" s="43">
        <f>E38/F38</f>
        <v>1.0039683301343572</v>
      </c>
      <c r="L38" s="630">
        <f t="shared" si="15"/>
        <v>1999</v>
      </c>
      <c r="M38" s="38">
        <f>AER11_table2.1b_update!S59</f>
        <v>3906478</v>
      </c>
      <c r="N38" s="40">
        <f>'Annual Data_MERT2.2_July-2014'!K63</f>
        <v>3906.4780000000001</v>
      </c>
      <c r="O38" s="40">
        <f>SEDS_CensusRgn!G47</f>
        <v>3906.4749999999999</v>
      </c>
      <c r="P38" s="648">
        <f t="shared" si="9"/>
        <v>1.0000007679557659</v>
      </c>
      <c r="Q38" s="40">
        <f t="shared" si="10"/>
        <v>3906.4780000000005</v>
      </c>
      <c r="R38" s="383"/>
      <c r="S38" s="638"/>
      <c r="T38" s="630">
        <f t="shared" si="16"/>
        <v>1999</v>
      </c>
      <c r="U38" s="38">
        <f>AER11_table2.1b_update!Q59</f>
        <v>6775157</v>
      </c>
      <c r="V38" s="40">
        <f>'Annual Data_MERT2.2_July-2014'!J63</f>
        <v>6775.1570000000002</v>
      </c>
      <c r="W38" s="40">
        <f>SEDS_CensusRgn!N47</f>
        <v>6762.2189999999991</v>
      </c>
      <c r="X38" s="648">
        <f t="shared" si="11"/>
        <v>1.0019132772836847</v>
      </c>
      <c r="Y38" s="40">
        <f t="shared" si="12"/>
        <v>6775.1570000000002</v>
      </c>
      <c r="AC38" s="43">
        <f>0.5*AC40+0.5*AC36</f>
        <v>6950.5450000000001</v>
      </c>
      <c r="AD38" s="14">
        <f t="shared" si="4"/>
        <v>47091033.610564999</v>
      </c>
      <c r="AE38" s="9" t="e">
        <f>#REF!+#REF!+#REF!+#REF!</f>
        <v>#REF!</v>
      </c>
      <c r="AF38" s="12" t="e">
        <f t="shared" si="13"/>
        <v>#REF!</v>
      </c>
      <c r="AH38">
        <f t="shared" si="5"/>
        <v>102.38669865642994</v>
      </c>
      <c r="AI38" s="3">
        <f>National!N139</f>
        <v>103019.29739171632</v>
      </c>
      <c r="AJ38">
        <f t="shared" si="6"/>
        <v>0.10368576830207445</v>
      </c>
      <c r="AK38" s="9"/>
      <c r="AL38" s="9"/>
      <c r="AM38" s="9"/>
      <c r="AN38" s="9"/>
    </row>
    <row r="39" spans="2:40" x14ac:dyDescent="0.2">
      <c r="B39">
        <f t="shared" si="14"/>
        <v>2000</v>
      </c>
      <c r="C39" s="38">
        <v>104705</v>
      </c>
      <c r="D39" s="250">
        <f>0.75*D40+0.25*D36</f>
        <v>106411.25</v>
      </c>
      <c r="E39" s="17">
        <f t="shared" si="7"/>
        <v>106.41125</v>
      </c>
      <c r="F39" s="41">
        <f>0.75*F40+0.25*F36</f>
        <v>105.59999999999997</v>
      </c>
      <c r="G39" s="12"/>
      <c r="H39" s="43">
        <f>E39/F39</f>
        <v>1.007682291666667</v>
      </c>
      <c r="L39" s="630">
        <f t="shared" si="15"/>
        <v>2000</v>
      </c>
      <c r="M39" s="38">
        <f>AER11_table2.1b_update!S60</f>
        <v>4068627</v>
      </c>
      <c r="N39" s="40">
        <f>'Annual Data_MERT2.2_July-2014'!K64</f>
        <v>4068.627</v>
      </c>
      <c r="O39" s="40">
        <f>SEDS_CensusRgn!G48</f>
        <v>4068.6310000000003</v>
      </c>
      <c r="P39" s="648">
        <f t="shared" si="9"/>
        <v>0.99999901686832737</v>
      </c>
      <c r="Q39" s="40">
        <f t="shared" si="10"/>
        <v>4068.627</v>
      </c>
      <c r="R39" s="383"/>
      <c r="S39" s="638"/>
      <c r="T39" s="630">
        <f t="shared" si="16"/>
        <v>2000</v>
      </c>
      <c r="U39" s="38">
        <f>AER11_table2.1b_update!Q60</f>
        <v>7159367</v>
      </c>
      <c r="V39" s="40">
        <f>'Annual Data_MERT2.2_July-2014'!J64</f>
        <v>7159.3670000000002</v>
      </c>
      <c r="W39" s="40">
        <f>SEDS_CensusRgn!N48</f>
        <v>7125.469000000001</v>
      </c>
      <c r="X39" s="648">
        <f t="shared" si="11"/>
        <v>1.0047573008878432</v>
      </c>
      <c r="Y39" s="40">
        <f t="shared" si="12"/>
        <v>7159.3670000000002</v>
      </c>
      <c r="AC39" s="43">
        <f>0.75*AC40+0.25*AC36</f>
        <v>6909.3670000000002</v>
      </c>
      <c r="AD39" s="14">
        <f t="shared" si="4"/>
        <v>49466694.090689003</v>
      </c>
      <c r="AE39" s="9" t="e">
        <f>#REF!+#REF!+#REF!+#REF!</f>
        <v>#REF!</v>
      </c>
      <c r="AF39" s="12" t="e">
        <f t="shared" si="13"/>
        <v>#REF!</v>
      </c>
      <c r="AH39">
        <f t="shared" si="5"/>
        <v>106.0047348484849</v>
      </c>
      <c r="AI39" s="3">
        <f>National!N140</f>
        <v>104162.2934020332</v>
      </c>
      <c r="AJ39">
        <f t="shared" si="6"/>
        <v>0.10779326792146873</v>
      </c>
      <c r="AK39" s="9"/>
      <c r="AL39" s="9"/>
      <c r="AM39" s="9"/>
      <c r="AN39" s="9"/>
    </row>
    <row r="40" spans="2:40" x14ac:dyDescent="0.2">
      <c r="B40">
        <f t="shared" si="14"/>
        <v>2001</v>
      </c>
      <c r="C40" s="38">
        <v>108209</v>
      </c>
      <c r="D40" s="38">
        <v>108209</v>
      </c>
      <c r="E40" s="17">
        <f t="shared" si="7"/>
        <v>108.209</v>
      </c>
      <c r="F40" s="40">
        <f>RECS_data!$AF$18-0.2</f>
        <v>106.99999999999997</v>
      </c>
      <c r="G40" s="12">
        <f t="shared" ref="G40:G47" si="17">E40/F40</f>
        <v>1.0112990654205611</v>
      </c>
      <c r="H40" s="42">
        <f t="shared" ref="H40:H48" si="18">G40</f>
        <v>1.0112990654205611</v>
      </c>
      <c r="L40" s="630">
        <f t="shared" si="15"/>
        <v>2001</v>
      </c>
      <c r="M40" s="38">
        <f>AER11_table2.1b_update!S61</f>
        <v>4099882</v>
      </c>
      <c r="N40" s="40">
        <f>'Annual Data_MERT2.2_July-2014'!K65</f>
        <v>4099.8819999999996</v>
      </c>
      <c r="O40" s="40">
        <f>SEDS_CensusRgn!G49</f>
        <v>4099.8829999999998</v>
      </c>
      <c r="P40" s="648">
        <f t="shared" si="9"/>
        <v>0.99999975609060054</v>
      </c>
      <c r="Q40" s="40">
        <f t="shared" si="10"/>
        <v>4099.8819999999996</v>
      </c>
      <c r="R40" s="383"/>
      <c r="S40" s="638"/>
      <c r="T40" s="630">
        <f t="shared" si="16"/>
        <v>2001</v>
      </c>
      <c r="U40" s="38">
        <f>AER11_table2.1b_update!Q61</f>
        <v>6868189</v>
      </c>
      <c r="V40" s="40">
        <f>'Annual Data_MERT2.2_July-2014'!J65</f>
        <v>6868.1890000000003</v>
      </c>
      <c r="W40" s="40">
        <f>SEDS_CensusRgn!N49</f>
        <v>6854.3990000000003</v>
      </c>
      <c r="X40" s="648">
        <f t="shared" si="11"/>
        <v>1.0020118466987404</v>
      </c>
      <c r="Y40" s="40">
        <f t="shared" si="12"/>
        <v>6868.1890000000003</v>
      </c>
      <c r="AC40" s="42">
        <f>Y40</f>
        <v>6868.1890000000003</v>
      </c>
      <c r="AD40" s="14">
        <f t="shared" si="4"/>
        <v>47172020.139721006</v>
      </c>
      <c r="AE40" s="9" t="e">
        <f>#REF!+#REF!+#REF!+#REF!</f>
        <v>#REF!</v>
      </c>
      <c r="AF40" s="12" t="e">
        <f t="shared" si="13"/>
        <v>#REF!</v>
      </c>
      <c r="AH40">
        <f t="shared" si="5"/>
        <v>102.37646728971964</v>
      </c>
      <c r="AI40" s="3">
        <f>National!N141</f>
        <v>105243.54316416201</v>
      </c>
      <c r="AJ40">
        <f t="shared" si="6"/>
        <v>0.10421609412077354</v>
      </c>
    </row>
    <row r="41" spans="2:40" x14ac:dyDescent="0.2">
      <c r="B41">
        <f t="shared" si="14"/>
        <v>2002</v>
      </c>
      <c r="C41" s="38">
        <v>109291</v>
      </c>
      <c r="D41" s="38">
        <v>109291</v>
      </c>
      <c r="E41" s="17">
        <f t="shared" si="7"/>
        <v>109.291</v>
      </c>
      <c r="F41" s="41">
        <f>0.25*F44+0.75*F40</f>
        <v>108.02499999999998</v>
      </c>
      <c r="G41" s="12">
        <f t="shared" si="17"/>
        <v>1.0117195093728306</v>
      </c>
      <c r="H41" s="43">
        <f t="shared" si="18"/>
        <v>1.0117195093728306</v>
      </c>
      <c r="L41" s="630">
        <f t="shared" si="15"/>
        <v>2002</v>
      </c>
      <c r="M41" s="38">
        <f>AER11_table2.1b_update!S62</f>
        <v>4316794</v>
      </c>
      <c r="N41" s="40">
        <f>'Annual Data_MERT2.2_July-2014'!K66</f>
        <v>4316.7939999999999</v>
      </c>
      <c r="O41" s="40">
        <f>SEDS_CensusRgn!G50</f>
        <v>4316.7960000000003</v>
      </c>
      <c r="P41" s="648">
        <f t="shared" si="9"/>
        <v>0.9999995366934179</v>
      </c>
      <c r="Q41" s="40">
        <f t="shared" si="10"/>
        <v>4316.7939999999999</v>
      </c>
      <c r="R41" s="383"/>
      <c r="S41" s="638"/>
      <c r="T41" s="630">
        <f t="shared" si="16"/>
        <v>2002</v>
      </c>
      <c r="U41" s="38">
        <f>AER11_table2.1b_update!Q62</f>
        <v>6911728</v>
      </c>
      <c r="V41" s="40">
        <f>'Annual Data_MERT2.2_July-2014'!J66</f>
        <v>6911.7280000000001</v>
      </c>
      <c r="W41" s="40">
        <f>SEDS_CensusRgn!N50</f>
        <v>6899.2970000000005</v>
      </c>
      <c r="X41" s="648">
        <f t="shared" si="11"/>
        <v>1.0018017777753299</v>
      </c>
      <c r="Y41" s="40">
        <f t="shared" si="12"/>
        <v>6911.7280000000001</v>
      </c>
      <c r="AC41" s="43">
        <f t="shared" ref="AC41:AC47" si="19">AC40</f>
        <v>6868.1890000000003</v>
      </c>
      <c r="AD41" s="14">
        <f t="shared" si="4"/>
        <v>47471054.220592</v>
      </c>
      <c r="AE41" s="9" t="e">
        <f>#REF!+#REF!+#REF!+#REF!</f>
        <v>#REF!</v>
      </c>
      <c r="AF41" s="12" t="e">
        <f t="shared" si="13"/>
        <v>#REF!</v>
      </c>
      <c r="AH41">
        <f t="shared" si="5"/>
        <v>103.82867854663276</v>
      </c>
      <c r="AI41" s="3">
        <f>National!N142</f>
        <v>106025.55208487564</v>
      </c>
      <c r="AJ41">
        <f t="shared" si="6"/>
        <v>0.1059039239051671</v>
      </c>
    </row>
    <row r="42" spans="2:40" x14ac:dyDescent="0.2">
      <c r="B42">
        <f t="shared" si="14"/>
        <v>2003</v>
      </c>
      <c r="C42" s="38">
        <v>111278</v>
      </c>
      <c r="D42" s="38">
        <v>111278</v>
      </c>
      <c r="E42" s="17">
        <f t="shared" si="7"/>
        <v>111.27800000000001</v>
      </c>
      <c r="F42" s="41">
        <f>0.5*F44+0.5*F40</f>
        <v>109.04999999999998</v>
      </c>
      <c r="G42" s="12">
        <f t="shared" si="17"/>
        <v>1.0204309949564423</v>
      </c>
      <c r="H42" s="43">
        <f t="shared" si="18"/>
        <v>1.0204309949564423</v>
      </c>
      <c r="L42" s="630">
        <f t="shared" si="15"/>
        <v>2003</v>
      </c>
      <c r="M42" s="38">
        <f>AER11_table2.1b_update!S63</f>
        <v>4353111</v>
      </c>
      <c r="N42" s="40">
        <f>'Annual Data_MERT2.2_July-2014'!K67</f>
        <v>4353.1109999999999</v>
      </c>
      <c r="O42" s="40">
        <f>SEDS_CensusRgn!G51</f>
        <v>4353.1100000000006</v>
      </c>
      <c r="P42" s="648">
        <f t="shared" si="9"/>
        <v>1.0000002297208201</v>
      </c>
      <c r="Q42" s="40">
        <f t="shared" si="10"/>
        <v>4353.1109999999999</v>
      </c>
      <c r="R42" s="383"/>
      <c r="S42" s="638"/>
      <c r="T42" s="630">
        <f t="shared" si="16"/>
        <v>2003</v>
      </c>
      <c r="U42" s="38">
        <f>AER11_table2.1b_update!Q63</f>
        <v>7210551</v>
      </c>
      <c r="V42" s="40">
        <f>'Annual Data_MERT2.2_July-2014'!J67</f>
        <v>7238.0349999999999</v>
      </c>
      <c r="W42" s="40">
        <f>SEDS_CensusRgn!N51</f>
        <v>7228.1620000000003</v>
      </c>
      <c r="X42" s="648">
        <f t="shared" si="11"/>
        <v>1.001365907404953</v>
      </c>
      <c r="Y42" s="40">
        <f t="shared" si="12"/>
        <v>7238.0349999999999</v>
      </c>
      <c r="AC42" s="43">
        <f t="shared" si="19"/>
        <v>6868.1890000000003</v>
      </c>
      <c r="AD42" s="14">
        <f t="shared" si="4"/>
        <v>49712192.368615001</v>
      </c>
      <c r="AE42" s="9" t="e">
        <f>#REF!+#REF!+#REF!+#REF!</f>
        <v>#REF!</v>
      </c>
      <c r="AF42" s="12" t="e">
        <f t="shared" si="13"/>
        <v>#REF!</v>
      </c>
      <c r="AH42">
        <f t="shared" si="5"/>
        <v>106.20148555708393</v>
      </c>
      <c r="AI42" s="3">
        <f>National!N143</f>
        <v>106827.40178307157</v>
      </c>
      <c r="AJ42">
        <f t="shared" si="6"/>
        <v>0.10850349073861679</v>
      </c>
    </row>
    <row r="43" spans="2:40" x14ac:dyDescent="0.2">
      <c r="B43">
        <f t="shared" si="14"/>
        <v>2004</v>
      </c>
      <c r="C43" s="38">
        <v>112000</v>
      </c>
      <c r="D43" s="38">
        <v>112000</v>
      </c>
      <c r="E43" s="17">
        <f t="shared" si="7"/>
        <v>112</v>
      </c>
      <c r="F43" s="41">
        <f>0.75*F44+0.25*F40</f>
        <v>110.07499999999999</v>
      </c>
      <c r="G43" s="12">
        <f t="shared" si="17"/>
        <v>1.0174880763116059</v>
      </c>
      <c r="H43" s="43">
        <f t="shared" si="18"/>
        <v>1.0174880763116059</v>
      </c>
      <c r="L43" s="630">
        <f t="shared" si="15"/>
        <v>2004</v>
      </c>
      <c r="M43" s="38">
        <f>AER11_table2.1b_update!S64</f>
        <v>4408241</v>
      </c>
      <c r="N43" s="40">
        <f>'Annual Data_MERT2.2_July-2014'!K68</f>
        <v>4408.241</v>
      </c>
      <c r="O43" s="40">
        <f>SEDS_CensusRgn!G52</f>
        <v>4408.2389999999996</v>
      </c>
      <c r="P43" s="648">
        <f t="shared" si="9"/>
        <v>1.0000004536959091</v>
      </c>
      <c r="Q43" s="40">
        <f t="shared" si="10"/>
        <v>4408.241</v>
      </c>
      <c r="R43" s="383"/>
      <c r="S43" s="638"/>
      <c r="T43" s="630">
        <f t="shared" si="16"/>
        <v>2004</v>
      </c>
      <c r="U43" s="38">
        <f>AER11_table2.1b_update!Q64</f>
        <v>6993482</v>
      </c>
      <c r="V43" s="40">
        <f>'Annual Data_MERT2.2_July-2014'!J68</f>
        <v>6993.482</v>
      </c>
      <c r="W43" s="40">
        <f>SEDS_CensusRgn!N52</f>
        <v>6985.1270000000004</v>
      </c>
      <c r="X43" s="648">
        <f t="shared" si="11"/>
        <v>1.0011961128265814</v>
      </c>
      <c r="Y43" s="40">
        <f t="shared" si="12"/>
        <v>6993.482</v>
      </c>
      <c r="AC43" s="43">
        <f t="shared" si="19"/>
        <v>6868.1890000000003</v>
      </c>
      <c r="AD43" s="14">
        <f t="shared" si="4"/>
        <v>48032556.144097999</v>
      </c>
      <c r="AE43" s="9" t="e">
        <f>#REF!+#REF!+#REF!+#REF!</f>
        <v>#REF!</v>
      </c>
      <c r="AF43" s="12" t="e">
        <f t="shared" si="13"/>
        <v>#REF!</v>
      </c>
      <c r="AH43">
        <f t="shared" si="5"/>
        <v>103.50548262548264</v>
      </c>
      <c r="AI43" s="3">
        <f>National!N144</f>
        <v>108036.73358737525</v>
      </c>
      <c r="AJ43">
        <f t="shared" si="6"/>
        <v>0.10553561387320914</v>
      </c>
    </row>
    <row r="44" spans="2:40" x14ac:dyDescent="0.2">
      <c r="B44">
        <f t="shared" si="14"/>
        <v>2005</v>
      </c>
      <c r="C44" s="38">
        <v>113343</v>
      </c>
      <c r="D44" s="38">
        <v>113343</v>
      </c>
      <c r="E44" s="17">
        <f t="shared" si="7"/>
        <v>113.343</v>
      </c>
      <c r="F44" s="117">
        <v>111.1</v>
      </c>
      <c r="G44" s="12">
        <f t="shared" si="17"/>
        <v>1.0201890189018903</v>
      </c>
      <c r="H44" s="43">
        <f t="shared" si="18"/>
        <v>1.0201890189018903</v>
      </c>
      <c r="L44" s="630">
        <f t="shared" si="15"/>
        <v>2005</v>
      </c>
      <c r="M44" s="38">
        <f>AER11_table2.1b_update!S65</f>
        <v>4637683</v>
      </c>
      <c r="N44" s="40">
        <f>'Annual Data_MERT2.2_July-2014'!K69</f>
        <v>4637.683</v>
      </c>
      <c r="O44" s="40">
        <f>SEDS_CensusRgn!G53</f>
        <v>4637.6840000000002</v>
      </c>
      <c r="P44" s="648">
        <f t="shared" si="9"/>
        <v>0.99999978437513204</v>
      </c>
      <c r="Q44" s="40">
        <f t="shared" si="10"/>
        <v>4637.683</v>
      </c>
      <c r="R44" s="383"/>
      <c r="S44" s="638"/>
      <c r="T44" s="630">
        <f t="shared" si="16"/>
        <v>2005</v>
      </c>
      <c r="U44" s="38">
        <f>AER11_table2.1b_update!Q65</f>
        <v>6909471</v>
      </c>
      <c r="V44" s="40">
        <f>'Annual Data_MERT2.2_July-2014'!J69</f>
        <v>6909.4709999999995</v>
      </c>
      <c r="W44" s="40">
        <f>SEDS_CensusRgn!N53</f>
        <v>6898.22</v>
      </c>
      <c r="X44" s="648">
        <f t="shared" si="11"/>
        <v>1.0016310004609883</v>
      </c>
      <c r="Y44" s="40">
        <f t="shared" si="12"/>
        <v>6909.4709999999986</v>
      </c>
      <c r="AC44" s="43">
        <f t="shared" si="19"/>
        <v>6868.1890000000003</v>
      </c>
      <c r="AD44" s="14">
        <f t="shared" si="4"/>
        <v>47455552.718019001</v>
      </c>
      <c r="AE44" s="9" t="e">
        <f>#REF!+#REF!+#REF!+#REF!</f>
        <v>#REF!</v>
      </c>
      <c r="AF44" s="12" t="e">
        <f t="shared" si="13"/>
        <v>#REF!</v>
      </c>
      <c r="AH44">
        <f t="shared" si="5"/>
        <v>103.83351935193521</v>
      </c>
      <c r="AI44" s="3">
        <f>National!N145</f>
        <v>109339.09219907041</v>
      </c>
      <c r="AJ44">
        <f t="shared" si="6"/>
        <v>0.10560865073743654</v>
      </c>
    </row>
    <row r="45" spans="2:40" x14ac:dyDescent="0.2">
      <c r="B45">
        <f t="shared" si="14"/>
        <v>2006</v>
      </c>
      <c r="C45" s="38">
        <v>114384</v>
      </c>
      <c r="D45" s="38">
        <v>114384</v>
      </c>
      <c r="E45" s="17">
        <f t="shared" si="7"/>
        <v>114.384</v>
      </c>
      <c r="F45" s="41">
        <f>0.25*F48+0.75*F44</f>
        <v>111.72499999999999</v>
      </c>
      <c r="G45" s="12">
        <f t="shared" si="17"/>
        <v>1.0237995077198478</v>
      </c>
      <c r="H45" s="43">
        <f t="shared" si="18"/>
        <v>1.0237995077198478</v>
      </c>
      <c r="L45" s="630">
        <f t="shared" si="15"/>
        <v>2006</v>
      </c>
      <c r="M45" s="38">
        <f>AER11_table2.1b_update!S66</f>
        <v>4611386</v>
      </c>
      <c r="N45" s="40">
        <f>'Annual Data_MERT2.2_July-2014'!K70</f>
        <v>4611.3860000000004</v>
      </c>
      <c r="O45" s="40">
        <f>SEDS_CensusRgn!G54</f>
        <v>4611.3859999999995</v>
      </c>
      <c r="P45" s="648">
        <f t="shared" si="9"/>
        <v>1.0000000000000002</v>
      </c>
      <c r="Q45" s="40">
        <f t="shared" si="10"/>
        <v>4611.3860000000004</v>
      </c>
      <c r="R45" s="383"/>
      <c r="S45" s="638"/>
      <c r="T45" s="630">
        <f t="shared" si="16"/>
        <v>2006</v>
      </c>
      <c r="U45" s="38">
        <f>AER11_table2.1b_update!Q66</f>
        <v>6167987</v>
      </c>
      <c r="V45" s="40">
        <f>'Annual Data_MERT2.2_July-2014'!J70</f>
        <v>6167.9870000000001</v>
      </c>
      <c r="W45" s="40">
        <f>SEDS_CensusRgn!N54</f>
        <v>6154.0110000000004</v>
      </c>
      <c r="X45" s="648">
        <f t="shared" si="11"/>
        <v>1.0022710391645384</v>
      </c>
      <c r="Y45" s="40">
        <f t="shared" si="12"/>
        <v>6167.987000000001</v>
      </c>
      <c r="AC45" s="43">
        <f t="shared" si="19"/>
        <v>6868.1890000000003</v>
      </c>
      <c r="AD45" s="14">
        <f t="shared" si="4"/>
        <v>42362900.465543002</v>
      </c>
      <c r="AE45" s="9" t="e">
        <f>#REF!+#REF!+#REF!+#REF!</f>
        <v>#REF!</v>
      </c>
      <c r="AF45" s="12" t="e">
        <f t="shared" si="13"/>
        <v>#REF!</v>
      </c>
      <c r="AH45">
        <f t="shared" si="5"/>
        <v>96.356204967554277</v>
      </c>
      <c r="AI45" s="3">
        <f>National!N146</f>
        <v>110088.78873733053</v>
      </c>
      <c r="AJ45">
        <f t="shared" si="6"/>
        <v>9.7915265701754156E-2</v>
      </c>
    </row>
    <row r="46" spans="2:40" x14ac:dyDescent="0.2">
      <c r="B46">
        <f t="shared" si="14"/>
        <v>2007</v>
      </c>
      <c r="C46" s="38">
        <v>116011</v>
      </c>
      <c r="D46" s="38">
        <f>C46</f>
        <v>116011</v>
      </c>
      <c r="E46" s="17">
        <f t="shared" si="7"/>
        <v>116.011</v>
      </c>
      <c r="F46" s="41">
        <f>0.5*F48+0.5*F44</f>
        <v>112.35</v>
      </c>
      <c r="G46" s="12">
        <f t="shared" si="17"/>
        <v>1.0325856697819316</v>
      </c>
      <c r="H46" s="43">
        <f t="shared" si="18"/>
        <v>1.0325856697819316</v>
      </c>
      <c r="L46" s="630">
        <f t="shared" si="15"/>
        <v>2007</v>
      </c>
      <c r="M46" s="38">
        <f>AER11_table2.1b_update!S67</f>
        <v>4750326</v>
      </c>
      <c r="N46" s="40">
        <f>'Annual Data_MERT2.2_July-2014'!K71</f>
        <v>4750.326</v>
      </c>
      <c r="O46" s="40">
        <f>SEDS_CensusRgn!G55</f>
        <v>4750.3289999999997</v>
      </c>
      <c r="P46" s="648">
        <f t="shared" si="9"/>
        <v>0.99999936846479487</v>
      </c>
      <c r="Q46" s="40">
        <f t="shared" si="10"/>
        <v>4750.326</v>
      </c>
      <c r="R46" s="383"/>
      <c r="S46" s="638"/>
      <c r="T46" s="630">
        <f>T45+1</f>
        <v>2007</v>
      </c>
      <c r="U46" s="38">
        <f>AER11_table2.1b_update!Q67</f>
        <v>6598482</v>
      </c>
      <c r="V46" s="40">
        <f>'Annual Data_MERT2.2_July-2014'!J71</f>
        <v>6608.482</v>
      </c>
      <c r="W46" s="40">
        <f>SEDS_CensusRgn!N55</f>
        <v>6603.1080000000002</v>
      </c>
      <c r="X46" s="648">
        <f t="shared" si="11"/>
        <v>1.0008138591705602</v>
      </c>
      <c r="Y46" s="40">
        <f t="shared" si="12"/>
        <v>6608.482</v>
      </c>
      <c r="AC46" s="43">
        <f t="shared" si="19"/>
        <v>6868.1890000000003</v>
      </c>
      <c r="AD46" s="14">
        <f t="shared" si="4"/>
        <v>45388303.379097998</v>
      </c>
      <c r="AE46" s="9" t="e">
        <f>#REF!+#REF!+#REF!+#REF!</f>
        <v>#REF!</v>
      </c>
      <c r="AF46" s="12" t="e">
        <f t="shared" si="13"/>
        <v>#REF!</v>
      </c>
      <c r="AH46">
        <f t="shared" si="5"/>
        <v>101.05417890520695</v>
      </c>
      <c r="AI46" s="3">
        <f>National!N147</f>
        <v>110636.42701516766</v>
      </c>
      <c r="AJ46">
        <f t="shared" si="6"/>
        <v>0.10266788531089105</v>
      </c>
    </row>
    <row r="47" spans="2:40" x14ac:dyDescent="0.2">
      <c r="B47">
        <f t="shared" si="14"/>
        <v>2008</v>
      </c>
      <c r="C47" s="38">
        <v>116783</v>
      </c>
      <c r="D47" s="38">
        <f>C47</f>
        <v>116783</v>
      </c>
      <c r="E47" s="17">
        <f t="shared" si="7"/>
        <v>116.783</v>
      </c>
      <c r="F47" s="41">
        <f>0.75*F48+0.25*F44</f>
        <v>112.97499999999999</v>
      </c>
      <c r="G47" s="12">
        <f t="shared" si="17"/>
        <v>1.0337065722504979</v>
      </c>
      <c r="H47" s="43">
        <f t="shared" si="18"/>
        <v>1.0337065722504979</v>
      </c>
      <c r="L47" s="630">
        <f t="shared" si="15"/>
        <v>2008</v>
      </c>
      <c r="M47" s="38">
        <f>AER11_table2.1b_update!S68</f>
        <v>4708496</v>
      </c>
      <c r="N47" s="40">
        <f>'Annual Data_MERT2.2_July-2014'!K72</f>
        <v>4708.4960000000001</v>
      </c>
      <c r="O47" s="40">
        <f>SEDS_CensusRgn!G56</f>
        <v>4708.4960000000001</v>
      </c>
      <c r="P47" s="648">
        <f t="shared" si="9"/>
        <v>1</v>
      </c>
      <c r="Q47" s="40">
        <f t="shared" si="10"/>
        <v>4708.4960000000001</v>
      </c>
      <c r="R47" s="383"/>
      <c r="S47" s="638"/>
      <c r="T47" s="630">
        <f t="shared" si="16"/>
        <v>2008</v>
      </c>
      <c r="U47" s="38">
        <f>AER11_table2.1b_update!Q68</f>
        <v>6817460</v>
      </c>
      <c r="V47" s="40">
        <f>'Annual Data_MERT2.2_July-2014'!J72</f>
        <v>6916.3389999999999</v>
      </c>
      <c r="W47" s="40">
        <f>SEDS_CensusRgn!N56</f>
        <v>6905.5550000000003</v>
      </c>
      <c r="X47" s="648">
        <f t="shared" si="11"/>
        <v>1.0015616413163027</v>
      </c>
      <c r="Y47" s="40">
        <f t="shared" si="12"/>
        <v>6916.3390000000009</v>
      </c>
      <c r="AC47" s="43">
        <f t="shared" si="19"/>
        <v>6868.1890000000003</v>
      </c>
      <c r="AD47" s="14">
        <f t="shared" si="4"/>
        <v>47502723.440071002</v>
      </c>
      <c r="AE47" s="9" t="e">
        <f>#REF!+#REF!+#REF!+#REF!</f>
        <v>#REF!</v>
      </c>
      <c r="AF47" s="12" t="e">
        <f>AD47/AE47</f>
        <v>#REF!</v>
      </c>
      <c r="AH47">
        <f t="shared" si="5"/>
        <v>102.80195618499668</v>
      </c>
      <c r="AI47" s="3">
        <f>National!N148</f>
        <v>111152.38122754355</v>
      </c>
      <c r="AJ47">
        <f t="shared" si="6"/>
        <v>0.10458466900679736</v>
      </c>
    </row>
    <row r="48" spans="2:40" x14ac:dyDescent="0.2">
      <c r="B48">
        <f t="shared" si="14"/>
        <v>2009</v>
      </c>
      <c r="C48" s="38">
        <v>117181</v>
      </c>
      <c r="D48" s="38">
        <f>C48</f>
        <v>117181</v>
      </c>
      <c r="E48" s="17">
        <v>117.181</v>
      </c>
      <c r="F48" s="252">
        <v>113.6</v>
      </c>
      <c r="G48" s="12">
        <f>E48/F48</f>
        <v>1.0315228873239437</v>
      </c>
      <c r="H48" s="43">
        <f t="shared" si="18"/>
        <v>1.0315228873239437</v>
      </c>
      <c r="L48" s="630">
        <f t="shared" si="15"/>
        <v>2009</v>
      </c>
      <c r="M48" s="38">
        <f>AER11_table2.1b_update!S69</f>
        <v>4655587</v>
      </c>
      <c r="N48" s="40">
        <f>'Annual Data_MERT2.2_July-2014'!K73</f>
        <v>4655.5870000000004</v>
      </c>
      <c r="O48" s="40">
        <f>SEDS_CensusRgn!G57</f>
        <v>4655.5879999999997</v>
      </c>
      <c r="P48" s="648">
        <f t="shared" si="9"/>
        <v>0.99999978520436106</v>
      </c>
      <c r="Q48" s="40">
        <f t="shared" si="10"/>
        <v>4655.5870000000004</v>
      </c>
      <c r="R48" s="383"/>
      <c r="S48" s="638"/>
      <c r="T48" s="630">
        <f t="shared" si="16"/>
        <v>2009</v>
      </c>
      <c r="U48" s="38">
        <f>AER11_table2.1b_update!Q69</f>
        <v>6619088</v>
      </c>
      <c r="V48" s="40">
        <f>'Annual Data_MERT2.2_July-2014'!J73</f>
        <v>6666.3540000000003</v>
      </c>
      <c r="W48" s="40">
        <f>SEDS_CensusRgn!N57</f>
        <v>6667.0480000000007</v>
      </c>
      <c r="X48" s="648">
        <f t="shared" si="11"/>
        <v>0.99989590595417932</v>
      </c>
      <c r="Y48" s="40">
        <f t="shared" si="12"/>
        <v>6666.3540000000003</v>
      </c>
      <c r="AC48" s="43">
        <f>AC47</f>
        <v>6868.1890000000003</v>
      </c>
      <c r="AD48" s="14">
        <f t="shared" si="4"/>
        <v>45785779.212906003</v>
      </c>
      <c r="AE48" s="9" t="e">
        <f>#REF!+#REF!+#REF!+#REF!</f>
        <v>#REF!</v>
      </c>
      <c r="AF48" s="12" t="e">
        <f>AD48/AE48</f>
        <v>#REF!</v>
      </c>
    </row>
    <row r="49" spans="2:25" x14ac:dyDescent="0.2">
      <c r="B49">
        <f t="shared" si="14"/>
        <v>2010</v>
      </c>
      <c r="C49" s="38">
        <v>117538</v>
      </c>
      <c r="D49" s="38">
        <f t="shared" ref="D49:D51" si="20">C49</f>
        <v>117538</v>
      </c>
      <c r="E49" s="17">
        <v>117.181</v>
      </c>
      <c r="F49" s="646"/>
      <c r="G49" s="647"/>
      <c r="H49" s="647"/>
      <c r="I49" s="13"/>
      <c r="L49" s="630">
        <f t="shared" si="15"/>
        <v>2010</v>
      </c>
      <c r="M49" s="38">
        <f>AER11_table2.1b_update!S70</f>
        <v>4932757</v>
      </c>
      <c r="N49" s="40">
        <f>'Annual Data_MERT2.2_July-2014'!K74</f>
        <v>4932.7569999999996</v>
      </c>
      <c r="O49" s="40">
        <f>SEDS_CensusRgn!G58</f>
        <v>4932.759</v>
      </c>
      <c r="P49" s="648">
        <f t="shared" si="9"/>
        <v>0.99999959454739218</v>
      </c>
      <c r="Q49" s="40">
        <f t="shared" si="10"/>
        <v>4932.7569999999996</v>
      </c>
      <c r="R49" s="13"/>
      <c r="S49" s="13"/>
      <c r="T49" s="630">
        <f t="shared" si="16"/>
        <v>2010</v>
      </c>
      <c r="U49" s="38">
        <f>AER11_table2.1b_update!Q70</f>
        <v>6603092</v>
      </c>
      <c r="V49" s="40">
        <f>'Annual Data_MERT2.2_July-2014'!J74</f>
        <v>6594.3040000000001</v>
      </c>
      <c r="W49" s="40">
        <f>SEDS_CensusRgn!N58</f>
        <v>6585.6080000000002</v>
      </c>
      <c r="X49" s="648">
        <f t="shared" si="11"/>
        <v>1.0013204551500787</v>
      </c>
      <c r="Y49" s="40">
        <f t="shared" si="12"/>
        <v>6594.3040000000001</v>
      </c>
    </row>
    <row r="50" spans="2:25" x14ac:dyDescent="0.2">
      <c r="B50">
        <v>2011</v>
      </c>
      <c r="C50" s="38">
        <v>118682</v>
      </c>
      <c r="D50" s="38">
        <f t="shared" si="20"/>
        <v>118682</v>
      </c>
      <c r="E50" s="17">
        <v>117.181</v>
      </c>
      <c r="F50" s="646"/>
      <c r="G50" s="647"/>
      <c r="H50" s="647"/>
      <c r="I50" s="13"/>
      <c r="L50" s="630">
        <f t="shared" si="15"/>
        <v>2011</v>
      </c>
      <c r="M50" s="38">
        <f>AER11_table2.1b_update!S71</f>
        <v>4857664</v>
      </c>
      <c r="N50" s="40">
        <f>'Annual Data_MERT2.2_July-2014'!K75</f>
        <v>4854.5969999999998</v>
      </c>
      <c r="O50" s="40">
        <f>SEDS_CensusRgn!G59</f>
        <v>4854.5969999999998</v>
      </c>
      <c r="P50" s="648">
        <f t="shared" si="9"/>
        <v>1</v>
      </c>
      <c r="Q50" s="40">
        <f t="shared" si="10"/>
        <v>4854.5969999999998</v>
      </c>
      <c r="R50" s="13"/>
      <c r="S50" s="13"/>
      <c r="T50" s="630">
        <f t="shared" si="16"/>
        <v>2011</v>
      </c>
      <c r="U50" s="38">
        <f>AER11_table2.1b_update!Q71</f>
        <v>6585489</v>
      </c>
      <c r="V50" s="40">
        <f>'Annual Data_MERT2.2_July-2014'!J75</f>
        <v>6499.62</v>
      </c>
      <c r="W50" s="40">
        <f>SEDS_CensusRgn!N59</f>
        <v>6494.4510000000009</v>
      </c>
      <c r="X50" s="648">
        <f t="shared" si="11"/>
        <v>1.000795910231673</v>
      </c>
      <c r="Y50" s="40">
        <f t="shared" si="12"/>
        <v>6499.62</v>
      </c>
    </row>
    <row r="51" spans="2:25" x14ac:dyDescent="0.2">
      <c r="B51">
        <v>2012</v>
      </c>
      <c r="C51" s="38">
        <v>121084</v>
      </c>
      <c r="D51" s="38">
        <f t="shared" si="20"/>
        <v>121084</v>
      </c>
      <c r="E51" s="17">
        <v>117.181</v>
      </c>
      <c r="L51" s="630">
        <f t="shared" si="15"/>
        <v>2012</v>
      </c>
      <c r="M51" s="38"/>
      <c r="N51" s="40">
        <f>'Annual Data_MERT2.2_July-2014'!K76</f>
        <v>4689.8440000000001</v>
      </c>
      <c r="O51" s="660">
        <f>SEDS_CensusRgn!G60</f>
        <v>4854.5969999999998</v>
      </c>
      <c r="P51" s="648">
        <f t="shared" si="9"/>
        <v>0.96606247645273136</v>
      </c>
      <c r="Q51" s="40">
        <f t="shared" si="10"/>
        <v>4689.8440000000001</v>
      </c>
      <c r="R51" s="13"/>
      <c r="S51" s="13"/>
      <c r="T51" s="630">
        <f t="shared" si="16"/>
        <v>2012</v>
      </c>
      <c r="U51" s="13"/>
      <c r="V51" s="40">
        <f>'Annual Data_MERT2.2_July-2014'!J76</f>
        <v>5783.1880000000001</v>
      </c>
      <c r="W51" s="660">
        <f>SEDS_CensusRgn!N60</f>
        <v>6494.4510000000009</v>
      </c>
      <c r="X51" s="648">
        <f t="shared" si="11"/>
        <v>0.89048142791438401</v>
      </c>
      <c r="Y51" s="40">
        <f t="shared" si="12"/>
        <v>5783.1880000000001</v>
      </c>
    </row>
    <row r="52" spans="2:25" x14ac:dyDescent="0.2">
      <c r="D52" s="245"/>
      <c r="M52" s="38"/>
      <c r="N52" s="13"/>
      <c r="R52" s="13"/>
      <c r="S52" s="13"/>
      <c r="T52" s="13"/>
      <c r="U52" s="13"/>
    </row>
    <row r="53" spans="2:25" x14ac:dyDescent="0.2">
      <c r="D53" s="245"/>
      <c r="M53" s="38"/>
      <c r="N53" s="13"/>
      <c r="O53" s="661" t="s">
        <v>1516</v>
      </c>
      <c r="P53" s="601"/>
      <c r="R53" s="13"/>
      <c r="S53" s="13"/>
      <c r="T53" s="13"/>
      <c r="U53" s="13"/>
      <c r="W53" s="661" t="s">
        <v>1516</v>
      </c>
      <c r="X53" s="642">
        <f>AVERAGE(X9:X50)</f>
        <v>1.0019277917342808</v>
      </c>
    </row>
    <row r="54" spans="2:25" x14ac:dyDescent="0.2">
      <c r="D54" s="245"/>
      <c r="M54" s="38"/>
      <c r="N54" s="13"/>
      <c r="R54" s="13"/>
      <c r="S54" s="13"/>
      <c r="T54" s="13"/>
      <c r="U54" s="13"/>
    </row>
    <row r="55" spans="2:25" x14ac:dyDescent="0.2">
      <c r="D55" s="245"/>
      <c r="N55" s="13"/>
      <c r="Q55" s="13"/>
      <c r="R55" s="13"/>
      <c r="S55" s="13"/>
      <c r="T55" s="13"/>
      <c r="U55" s="13"/>
    </row>
    <row r="56" spans="2:25" x14ac:dyDescent="0.2">
      <c r="Q56" s="13"/>
      <c r="R56" s="13"/>
      <c r="S56" s="13"/>
    </row>
    <row r="57" spans="2:25" x14ac:dyDescent="0.2">
      <c r="B57" s="41" t="s">
        <v>446</v>
      </c>
      <c r="C57" s="41"/>
      <c r="D57" s="41"/>
      <c r="N57" s="13"/>
      <c r="Q57" s="13"/>
      <c r="R57" s="13"/>
      <c r="S57" s="113"/>
      <c r="W57" s="1"/>
    </row>
    <row r="58" spans="2:25" x14ac:dyDescent="0.2">
      <c r="Q58" s="13"/>
      <c r="R58" s="13"/>
      <c r="S58" s="113"/>
      <c r="W58" s="630"/>
    </row>
    <row r="59" spans="2:25" x14ac:dyDescent="0.2">
      <c r="Q59" s="13"/>
      <c r="R59" s="13"/>
      <c r="S59" s="13"/>
      <c r="W59" s="631"/>
    </row>
    <row r="60" spans="2:25" x14ac:dyDescent="0.2">
      <c r="W60" s="631"/>
    </row>
    <row r="61" spans="2:25" x14ac:dyDescent="0.2">
      <c r="B61" t="s">
        <v>64</v>
      </c>
      <c r="L61" s="1"/>
    </row>
    <row r="63" spans="2:25" x14ac:dyDescent="0.2">
      <c r="B63" t="s">
        <v>444</v>
      </c>
      <c r="C63" s="644" t="s">
        <v>1505</v>
      </c>
      <c r="E63" s="247" t="s">
        <v>1503</v>
      </c>
      <c r="G63" s="9"/>
      <c r="J63" s="644" t="s">
        <v>1504</v>
      </c>
      <c r="L63" s="630"/>
    </row>
    <row r="64" spans="2:25" x14ac:dyDescent="0.2">
      <c r="C64" t="s">
        <v>551</v>
      </c>
      <c r="L64" s="630"/>
    </row>
    <row r="65" spans="2:12" x14ac:dyDescent="0.2">
      <c r="B65" t="s">
        <v>443</v>
      </c>
      <c r="C65" t="s">
        <v>76</v>
      </c>
      <c r="L65" s="630"/>
    </row>
    <row r="66" spans="2:12" x14ac:dyDescent="0.2">
      <c r="C66" t="s">
        <v>532</v>
      </c>
      <c r="L66" s="630"/>
    </row>
    <row r="67" spans="2:12" x14ac:dyDescent="0.2">
      <c r="C67" t="s">
        <v>533</v>
      </c>
    </row>
    <row r="68" spans="2:12" x14ac:dyDescent="0.2">
      <c r="B68" t="s">
        <v>445</v>
      </c>
      <c r="C68" t="s">
        <v>77</v>
      </c>
    </row>
  </sheetData>
  <hyperlinks>
    <hyperlink ref="E63" r:id="rId1"/>
  </hyperlinks>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3:Q80"/>
  <sheetViews>
    <sheetView workbookViewId="0"/>
  </sheetViews>
  <sheetFormatPr defaultRowHeight="12.75" x14ac:dyDescent="0.2"/>
  <cols>
    <col min="4" max="4" width="10.42578125" customWidth="1"/>
    <col min="5" max="5" width="10" customWidth="1"/>
    <col min="6" max="6" width="11.5703125" bestFit="1" customWidth="1"/>
    <col min="7" max="7" width="10.7109375" customWidth="1"/>
    <col min="16" max="17" width="10.5703125" bestFit="1" customWidth="1"/>
  </cols>
  <sheetData>
    <row r="3" spans="3:17" x14ac:dyDescent="0.2">
      <c r="D3" s="1" t="s">
        <v>140</v>
      </c>
      <c r="I3" t="s">
        <v>554</v>
      </c>
    </row>
    <row r="4" spans="3:17" x14ac:dyDescent="0.2">
      <c r="I4" t="s">
        <v>555</v>
      </c>
      <c r="M4" s="254">
        <v>1</v>
      </c>
    </row>
    <row r="5" spans="3:17" x14ac:dyDescent="0.2">
      <c r="D5" t="s">
        <v>65</v>
      </c>
      <c r="E5" t="s">
        <v>66</v>
      </c>
      <c r="F5" t="s">
        <v>67</v>
      </c>
      <c r="G5" t="s">
        <v>72</v>
      </c>
      <c r="I5" t="s">
        <v>568</v>
      </c>
      <c r="O5" t="s">
        <v>567</v>
      </c>
    </row>
    <row r="6" spans="3:17" x14ac:dyDescent="0.2">
      <c r="E6" t="s">
        <v>133</v>
      </c>
      <c r="O6" t="s">
        <v>565</v>
      </c>
    </row>
    <row r="7" spans="3:17" x14ac:dyDescent="0.2">
      <c r="D7" t="s">
        <v>34</v>
      </c>
      <c r="E7" t="s">
        <v>134</v>
      </c>
      <c r="G7" t="s">
        <v>552</v>
      </c>
      <c r="I7" t="s">
        <v>556</v>
      </c>
      <c r="K7" t="s">
        <v>557</v>
      </c>
      <c r="M7" t="s">
        <v>556</v>
      </c>
      <c r="O7" t="s">
        <v>566</v>
      </c>
    </row>
    <row r="8" spans="3:17" x14ac:dyDescent="0.2">
      <c r="D8" t="s">
        <v>135</v>
      </c>
      <c r="E8" t="s">
        <v>136</v>
      </c>
      <c r="F8" t="s">
        <v>144</v>
      </c>
      <c r="G8" t="s">
        <v>147</v>
      </c>
      <c r="I8" t="s">
        <v>558</v>
      </c>
      <c r="K8" t="s">
        <v>559</v>
      </c>
      <c r="M8" t="s">
        <v>560</v>
      </c>
    </row>
    <row r="9" spans="3:17" x14ac:dyDescent="0.2">
      <c r="C9" s="88"/>
      <c r="D9" s="88" t="s">
        <v>138</v>
      </c>
      <c r="E9" s="88" t="s">
        <v>139</v>
      </c>
      <c r="F9" s="88" t="s">
        <v>145</v>
      </c>
      <c r="G9" s="89" t="s">
        <v>93</v>
      </c>
      <c r="I9" s="88" t="s">
        <v>561</v>
      </c>
      <c r="M9" s="88" t="s">
        <v>562</v>
      </c>
    </row>
    <row r="10" spans="3:17" ht="13.5" thickBot="1" x14ac:dyDescent="0.25">
      <c r="C10" s="8" t="s">
        <v>146</v>
      </c>
      <c r="D10" s="8" t="s">
        <v>143</v>
      </c>
      <c r="E10" s="8" t="s">
        <v>143</v>
      </c>
      <c r="F10" s="8"/>
      <c r="G10" s="8"/>
      <c r="I10" s="8"/>
    </row>
    <row r="11" spans="3:17" x14ac:dyDescent="0.2">
      <c r="C11">
        <v>1949</v>
      </c>
      <c r="D11" s="38">
        <f>AER11_table2.1b_update!S9</f>
        <v>227894</v>
      </c>
      <c r="E11" s="38">
        <f>AER11_table2.1b_update!U9</f>
        <v>910922</v>
      </c>
      <c r="F11" s="48">
        <f>E11/D11</f>
        <v>3.997130244762916</v>
      </c>
      <c r="G11" s="48">
        <f>F11+1</f>
        <v>4.997130244762916</v>
      </c>
      <c r="I11" s="17">
        <f>G11/G$47</f>
        <v>1.5221591213313617</v>
      </c>
      <c r="K11" s="17">
        <f>IF($M$4=1,I11,1)</f>
        <v>1.5221591213313617</v>
      </c>
      <c r="M11" s="17">
        <f>G$47</f>
        <v>3.2829223796209681</v>
      </c>
      <c r="O11" s="259">
        <f>IF($M$4=1,G11,M11)</f>
        <v>4.997130244762916</v>
      </c>
      <c r="Q11" s="380" t="s">
        <v>734</v>
      </c>
    </row>
    <row r="12" spans="3:17" x14ac:dyDescent="0.2">
      <c r="C12">
        <f>C11+1</f>
        <v>1950</v>
      </c>
      <c r="D12" s="38">
        <f>AER11_table2.1b_update!S10</f>
        <v>246348</v>
      </c>
      <c r="E12" s="38">
        <f>AER11_table2.1b_update!U10</f>
        <v>912869</v>
      </c>
      <c r="F12" s="48">
        <f t="shared" ref="F12:F63" si="0">E12/D12</f>
        <v>3.7056075145728808</v>
      </c>
      <c r="G12" s="48">
        <f t="shared" ref="G12:G69" si="1">F12+1</f>
        <v>4.7056075145728808</v>
      </c>
      <c r="I12" s="17">
        <f t="shared" ref="I12:I70" si="2">G12/G$47</f>
        <v>1.4333593580473778</v>
      </c>
      <c r="K12" s="17">
        <f t="shared" ref="K12:K70" si="3">IF($M$4=1,I12,1)</f>
        <v>1.4333593580473778</v>
      </c>
      <c r="M12" s="17">
        <f t="shared" ref="M12:M72" si="4">G$47</f>
        <v>3.2829223796209681</v>
      </c>
      <c r="O12" s="259">
        <f t="shared" ref="O12:O70" si="5">IF($M$4=1,G12,M12)</f>
        <v>4.7056075145728808</v>
      </c>
    </row>
    <row r="13" spans="3:17" x14ac:dyDescent="0.2">
      <c r="C13">
        <f t="shared" ref="C13:C63" si="6">C12+1</f>
        <v>1951</v>
      </c>
      <c r="D13" s="38">
        <f>AER11_table2.1b_update!S11</f>
        <v>283513</v>
      </c>
      <c r="E13" s="38">
        <f>AER11_table2.1b_update!U11</f>
        <v>992204</v>
      </c>
      <c r="F13" s="48">
        <f t="shared" si="0"/>
        <v>3.4996772634764541</v>
      </c>
      <c r="G13" s="48">
        <f t="shared" si="1"/>
        <v>4.4996772634764541</v>
      </c>
      <c r="I13" s="17">
        <f t="shared" si="2"/>
        <v>1.3706316333912125</v>
      </c>
      <c r="K13" s="17">
        <f t="shared" si="3"/>
        <v>1.3706316333912125</v>
      </c>
      <c r="M13" s="17">
        <f t="shared" si="4"/>
        <v>3.2829223796209681</v>
      </c>
      <c r="O13" s="259">
        <f t="shared" si="5"/>
        <v>4.4996772634764541</v>
      </c>
    </row>
    <row r="14" spans="3:17" x14ac:dyDescent="0.2">
      <c r="C14">
        <f t="shared" si="6"/>
        <v>1952</v>
      </c>
      <c r="D14" s="38">
        <f>AER11_table2.1b_update!S12</f>
        <v>319175</v>
      </c>
      <c r="E14" s="38">
        <f>AER11_table2.1b_update!U12</f>
        <v>1082875</v>
      </c>
      <c r="F14" s="48">
        <f t="shared" si="0"/>
        <v>3.3927312602804105</v>
      </c>
      <c r="G14" s="48">
        <f t="shared" si="1"/>
        <v>4.3927312602804101</v>
      </c>
      <c r="I14" s="17">
        <f t="shared" si="2"/>
        <v>1.3380551692445362</v>
      </c>
      <c r="K14" s="17">
        <f t="shared" si="3"/>
        <v>1.3380551692445362</v>
      </c>
      <c r="M14" s="17">
        <f t="shared" si="4"/>
        <v>3.2829223796209681</v>
      </c>
      <c r="O14" s="259">
        <f t="shared" si="5"/>
        <v>4.3927312602804101</v>
      </c>
    </row>
    <row r="15" spans="3:17" x14ac:dyDescent="0.2">
      <c r="C15">
        <f t="shared" si="6"/>
        <v>1953</v>
      </c>
      <c r="D15" s="38">
        <f>AER11_table2.1b_update!S13</f>
        <v>355347</v>
      </c>
      <c r="E15" s="38">
        <f>AER11_table2.1b_update!U13</f>
        <v>1150886</v>
      </c>
      <c r="F15" s="48">
        <f t="shared" si="0"/>
        <v>3.2387666140420492</v>
      </c>
      <c r="G15" s="48">
        <f t="shared" si="1"/>
        <v>4.2387666140420492</v>
      </c>
      <c r="I15" s="17">
        <f t="shared" si="2"/>
        <v>1.2911565135851426</v>
      </c>
      <c r="K15" s="17">
        <f t="shared" si="3"/>
        <v>1.2911565135851426</v>
      </c>
      <c r="M15" s="17">
        <f t="shared" si="4"/>
        <v>3.2829223796209681</v>
      </c>
      <c r="O15" s="259">
        <f t="shared" si="5"/>
        <v>4.2387666140420492</v>
      </c>
    </row>
    <row r="16" spans="3:17" x14ac:dyDescent="0.2">
      <c r="C16">
        <f t="shared" si="6"/>
        <v>1954</v>
      </c>
      <c r="D16" s="38">
        <f>AER11_table2.1b_update!S14</f>
        <v>396571</v>
      </c>
      <c r="E16" s="38">
        <f>AER11_table2.1b_update!U14</f>
        <v>1187180</v>
      </c>
      <c r="F16" s="48">
        <f t="shared" si="0"/>
        <v>2.9936127452587304</v>
      </c>
      <c r="G16" s="48">
        <f t="shared" si="1"/>
        <v>3.9936127452587304</v>
      </c>
      <c r="I16" s="17">
        <f t="shared" si="2"/>
        <v>1.2164810140043016</v>
      </c>
      <c r="K16" s="17">
        <f t="shared" si="3"/>
        <v>1.2164810140043016</v>
      </c>
      <c r="M16" s="17">
        <f t="shared" si="4"/>
        <v>3.2829223796209681</v>
      </c>
      <c r="O16" s="259">
        <f t="shared" si="5"/>
        <v>3.9936127452587304</v>
      </c>
    </row>
    <row r="17" spans="3:15" x14ac:dyDescent="0.2">
      <c r="C17">
        <f t="shared" si="6"/>
        <v>1955</v>
      </c>
      <c r="D17" s="38">
        <f>AER11_table2.1b_update!S15</f>
        <v>438103</v>
      </c>
      <c r="E17" s="38">
        <f>AER11_table2.1b_update!U15</f>
        <v>1232073</v>
      </c>
      <c r="F17" s="48">
        <f t="shared" si="0"/>
        <v>2.8122907170231657</v>
      </c>
      <c r="G17" s="48">
        <f t="shared" si="1"/>
        <v>3.8122907170231657</v>
      </c>
      <c r="I17" s="17">
        <f t="shared" si="2"/>
        <v>1.1612491177641904</v>
      </c>
      <c r="K17" s="17">
        <f t="shared" si="3"/>
        <v>1.1612491177641904</v>
      </c>
      <c r="M17" s="17">
        <f t="shared" si="4"/>
        <v>3.2829223796209681</v>
      </c>
      <c r="O17" s="259">
        <f t="shared" si="5"/>
        <v>3.8122907170231657</v>
      </c>
    </row>
    <row r="18" spans="3:15" x14ac:dyDescent="0.2">
      <c r="C18">
        <f t="shared" si="6"/>
        <v>1956</v>
      </c>
      <c r="D18" s="38">
        <f>AER11_table2.1b_update!S16</f>
        <v>489542</v>
      </c>
      <c r="E18" s="38">
        <f>AER11_table2.1b_update!U16</f>
        <v>1333800</v>
      </c>
      <c r="F18" s="48">
        <f t="shared" si="0"/>
        <v>2.7245874715550453</v>
      </c>
      <c r="G18" s="48">
        <f t="shared" si="1"/>
        <v>3.7245874715550453</v>
      </c>
      <c r="I18" s="17">
        <f t="shared" si="2"/>
        <v>1.1345341256545547</v>
      </c>
      <c r="K18" s="17">
        <f t="shared" si="3"/>
        <v>1.1345341256545547</v>
      </c>
      <c r="M18" s="17">
        <f t="shared" si="4"/>
        <v>3.2829223796209681</v>
      </c>
      <c r="O18" s="259">
        <f t="shared" si="5"/>
        <v>3.7245874715550453</v>
      </c>
    </row>
    <row r="19" spans="3:15" x14ac:dyDescent="0.2">
      <c r="C19">
        <f t="shared" si="6"/>
        <v>1957</v>
      </c>
      <c r="D19" s="38">
        <f>AER11_table2.1b_update!S17</f>
        <v>534740</v>
      </c>
      <c r="E19" s="38">
        <f>AER11_table2.1b_update!U17</f>
        <v>1433360</v>
      </c>
      <c r="F19" s="48">
        <f t="shared" si="0"/>
        <v>2.6804802333844484</v>
      </c>
      <c r="G19" s="48">
        <f t="shared" si="1"/>
        <v>3.6804802333844484</v>
      </c>
      <c r="I19" s="17">
        <f t="shared" si="2"/>
        <v>1.1210987674370116</v>
      </c>
      <c r="K19" s="17">
        <f t="shared" si="3"/>
        <v>1.1210987674370116</v>
      </c>
      <c r="M19" s="17">
        <f t="shared" si="4"/>
        <v>3.2829223796209681</v>
      </c>
      <c r="O19" s="259">
        <f t="shared" si="5"/>
        <v>3.6804802333844484</v>
      </c>
    </row>
    <row r="20" spans="3:15" x14ac:dyDescent="0.2">
      <c r="C20">
        <f t="shared" si="6"/>
        <v>1958</v>
      </c>
      <c r="D20" s="38">
        <f>AER11_table2.1b_update!S18</f>
        <v>578308</v>
      </c>
      <c r="E20" s="38">
        <f>AER11_table2.1b_update!U18</f>
        <v>1496996</v>
      </c>
      <c r="F20" s="48">
        <f t="shared" si="0"/>
        <v>2.5885790962601245</v>
      </c>
      <c r="G20" s="48">
        <f t="shared" si="1"/>
        <v>3.5885790962601245</v>
      </c>
      <c r="I20" s="17">
        <f t="shared" si="2"/>
        <v>1.093105069597913</v>
      </c>
      <c r="K20" s="17">
        <f t="shared" si="3"/>
        <v>1.093105069597913</v>
      </c>
      <c r="M20" s="17">
        <f t="shared" si="4"/>
        <v>3.2829223796209681</v>
      </c>
      <c r="O20" s="259">
        <f t="shared" si="5"/>
        <v>3.5885790962601245</v>
      </c>
    </row>
    <row r="21" spans="3:15" x14ac:dyDescent="0.2">
      <c r="C21">
        <f t="shared" si="6"/>
        <v>1959</v>
      </c>
      <c r="D21" s="38">
        <f>AER11_table2.1b_update!S19</f>
        <v>629664</v>
      </c>
      <c r="E21" s="38">
        <f>AER11_table2.1b_update!U19</f>
        <v>1593891</v>
      </c>
      <c r="F21" s="48">
        <f t="shared" si="0"/>
        <v>2.531335760024394</v>
      </c>
      <c r="G21" s="48">
        <f t="shared" si="1"/>
        <v>3.531335760024394</v>
      </c>
      <c r="I21" s="17">
        <f t="shared" si="2"/>
        <v>1.0756683685077277</v>
      </c>
      <c r="K21" s="17">
        <f t="shared" si="3"/>
        <v>1.0756683685077277</v>
      </c>
      <c r="M21" s="17">
        <f t="shared" si="4"/>
        <v>3.2829223796209681</v>
      </c>
      <c r="O21" s="259">
        <f t="shared" si="5"/>
        <v>3.531335760024394</v>
      </c>
    </row>
    <row r="22" spans="3:15" x14ac:dyDescent="0.2">
      <c r="C22">
        <f t="shared" si="6"/>
        <v>1960</v>
      </c>
      <c r="D22" s="38">
        <f>AER11_table2.1b_update!S20</f>
        <v>687393</v>
      </c>
      <c r="E22" s="38">
        <f>AER11_table2.1b_update!U20</f>
        <v>1701190</v>
      </c>
      <c r="F22" s="48">
        <f t="shared" si="0"/>
        <v>2.4748433574389033</v>
      </c>
      <c r="G22" s="48">
        <f t="shared" si="1"/>
        <v>3.4748433574389033</v>
      </c>
      <c r="I22" s="17">
        <f t="shared" si="2"/>
        <v>1.0584604068037982</v>
      </c>
      <c r="K22" s="17">
        <f t="shared" si="3"/>
        <v>1.0584604068037982</v>
      </c>
      <c r="M22" s="17">
        <f t="shared" si="4"/>
        <v>3.2829223796209681</v>
      </c>
      <c r="O22" s="259">
        <f t="shared" si="5"/>
        <v>3.4748433574389033</v>
      </c>
    </row>
    <row r="23" spans="3:15" x14ac:dyDescent="0.2">
      <c r="C23">
        <f t="shared" si="6"/>
        <v>1961</v>
      </c>
      <c r="D23" s="38">
        <f>AER11_table2.1b_update!S21</f>
        <v>731686</v>
      </c>
      <c r="E23" s="38">
        <f>AER11_table2.1b_update!U21</f>
        <v>1778728</v>
      </c>
      <c r="F23" s="48">
        <f t="shared" si="0"/>
        <v>2.4309990897734819</v>
      </c>
      <c r="G23" s="48">
        <f t="shared" si="1"/>
        <v>3.4309990897734819</v>
      </c>
      <c r="I23" s="17">
        <f t="shared" si="2"/>
        <v>1.0451051511518252</v>
      </c>
      <c r="K23" s="17">
        <f t="shared" si="3"/>
        <v>1.0451051511518252</v>
      </c>
      <c r="M23" s="17">
        <f t="shared" si="4"/>
        <v>3.2829223796209681</v>
      </c>
      <c r="O23" s="259">
        <f t="shared" si="5"/>
        <v>3.4309990897734819</v>
      </c>
    </row>
    <row r="24" spans="3:15" x14ac:dyDescent="0.2">
      <c r="C24">
        <f t="shared" si="6"/>
        <v>1962</v>
      </c>
      <c r="D24" s="38">
        <f>AER11_table2.1b_update!S22</f>
        <v>794320</v>
      </c>
      <c r="E24" s="38">
        <f>AER11_table2.1b_update!U22</f>
        <v>1908389</v>
      </c>
      <c r="F24" s="48">
        <f t="shared" si="0"/>
        <v>2.4025443146339005</v>
      </c>
      <c r="G24" s="48">
        <f t="shared" si="1"/>
        <v>3.4025443146339005</v>
      </c>
      <c r="I24" s="17">
        <f t="shared" si="2"/>
        <v>1.0364376373183528</v>
      </c>
      <c r="K24" s="17">
        <f t="shared" si="3"/>
        <v>1.0364376373183528</v>
      </c>
      <c r="M24" s="17">
        <f t="shared" si="4"/>
        <v>3.2829223796209681</v>
      </c>
      <c r="O24" s="259">
        <f t="shared" si="5"/>
        <v>3.4025443146339005</v>
      </c>
    </row>
    <row r="25" spans="3:15" x14ac:dyDescent="0.2">
      <c r="C25">
        <f t="shared" si="6"/>
        <v>1963</v>
      </c>
      <c r="D25" s="38">
        <f>AER11_table2.1b_update!S23</f>
        <v>855568</v>
      </c>
      <c r="E25" s="38">
        <f>AER11_table2.1b_update!U23</f>
        <v>2043099</v>
      </c>
      <c r="F25" s="48">
        <f t="shared" si="0"/>
        <v>2.3880030576178632</v>
      </c>
      <c r="G25" s="48">
        <f t="shared" si="1"/>
        <v>3.3880030576178632</v>
      </c>
      <c r="I25" s="17">
        <f t="shared" si="2"/>
        <v>1.0320082736799361</v>
      </c>
      <c r="K25" s="17">
        <f t="shared" si="3"/>
        <v>1.0320082736799361</v>
      </c>
      <c r="M25" s="17">
        <f t="shared" si="4"/>
        <v>3.2829223796209681</v>
      </c>
      <c r="O25" s="259">
        <f t="shared" si="5"/>
        <v>3.3880030576178632</v>
      </c>
    </row>
    <row r="26" spans="3:15" x14ac:dyDescent="0.2">
      <c r="C26">
        <f t="shared" si="6"/>
        <v>1964</v>
      </c>
      <c r="D26" s="38">
        <f>AER11_table2.1b_update!S24</f>
        <v>927525</v>
      </c>
      <c r="E26" s="38">
        <f>AER11_table2.1b_update!U24</f>
        <v>2201298</v>
      </c>
      <c r="F26" s="48">
        <f t="shared" si="0"/>
        <v>2.3733031454677773</v>
      </c>
      <c r="G26" s="48">
        <f t="shared" si="1"/>
        <v>3.3733031454677773</v>
      </c>
      <c r="I26" s="17">
        <f t="shared" si="2"/>
        <v>1.0275305826320646</v>
      </c>
      <c r="K26" s="17">
        <f t="shared" si="3"/>
        <v>1.0275305826320646</v>
      </c>
      <c r="M26" s="17">
        <f t="shared" si="4"/>
        <v>3.2829223796209681</v>
      </c>
      <c r="O26" s="259">
        <f t="shared" si="5"/>
        <v>3.3733031454677773</v>
      </c>
    </row>
    <row r="27" spans="3:15" x14ac:dyDescent="0.2">
      <c r="C27">
        <f t="shared" si="6"/>
        <v>1965</v>
      </c>
      <c r="D27" s="38">
        <f>AER11_table2.1b_update!S25</f>
        <v>992935</v>
      </c>
      <c r="E27" s="38">
        <f>AER11_table2.1b_update!U25</f>
        <v>2367029</v>
      </c>
      <c r="F27" s="48">
        <f t="shared" si="0"/>
        <v>2.3838710489609087</v>
      </c>
      <c r="G27" s="48">
        <f t="shared" si="1"/>
        <v>3.3838710489609087</v>
      </c>
      <c r="I27" s="17">
        <f t="shared" si="2"/>
        <v>1.0307496363504018</v>
      </c>
      <c r="K27" s="17">
        <f t="shared" si="3"/>
        <v>1.0307496363504018</v>
      </c>
      <c r="M27" s="17">
        <f t="shared" si="4"/>
        <v>3.2829223796209681</v>
      </c>
      <c r="O27" s="259">
        <f t="shared" si="5"/>
        <v>3.3838710489609087</v>
      </c>
    </row>
    <row r="28" spans="3:15" x14ac:dyDescent="0.2">
      <c r="C28">
        <f t="shared" si="6"/>
        <v>1966</v>
      </c>
      <c r="D28" s="38">
        <f>AER11_table2.1b_update!S26</f>
        <v>1081223</v>
      </c>
      <c r="E28" s="38">
        <f>AER11_table2.1b_update!U26</f>
        <v>2587021</v>
      </c>
      <c r="F28" s="48">
        <f t="shared" si="0"/>
        <v>2.3926803258902187</v>
      </c>
      <c r="G28" s="48">
        <f t="shared" si="1"/>
        <v>3.3926803258902187</v>
      </c>
      <c r="I28" s="17">
        <f t="shared" si="2"/>
        <v>1.0334330007162469</v>
      </c>
      <c r="K28" s="17">
        <f t="shared" si="3"/>
        <v>1.0334330007162469</v>
      </c>
      <c r="M28" s="17">
        <f t="shared" si="4"/>
        <v>3.2829223796209681</v>
      </c>
      <c r="O28" s="259">
        <f t="shared" si="5"/>
        <v>3.3926803258902187</v>
      </c>
    </row>
    <row r="29" spans="3:15" x14ac:dyDescent="0.2">
      <c r="C29">
        <f t="shared" si="6"/>
        <v>1967</v>
      </c>
      <c r="D29" s="38">
        <f>AER11_table2.1b_update!S27</f>
        <v>1160469</v>
      </c>
      <c r="E29" s="38">
        <f>AER11_table2.1b_update!U27</f>
        <v>2767446</v>
      </c>
      <c r="F29" s="48">
        <f t="shared" si="0"/>
        <v>2.3847651251347517</v>
      </c>
      <c r="G29" s="48">
        <f t="shared" si="1"/>
        <v>3.3847651251347517</v>
      </c>
      <c r="I29" s="17">
        <f t="shared" si="2"/>
        <v>1.0310219779017564</v>
      </c>
      <c r="K29" s="17">
        <f t="shared" si="3"/>
        <v>1.0310219779017564</v>
      </c>
      <c r="M29" s="17">
        <f t="shared" si="4"/>
        <v>3.2829223796209681</v>
      </c>
      <c r="O29" s="259">
        <f t="shared" si="5"/>
        <v>3.3847651251347517</v>
      </c>
    </row>
    <row r="30" spans="3:15" x14ac:dyDescent="0.2">
      <c r="C30">
        <f t="shared" si="6"/>
        <v>1968</v>
      </c>
      <c r="D30" s="38">
        <f>AER11_table2.1b_update!S28</f>
        <v>1301916</v>
      </c>
      <c r="E30" s="38">
        <f>AER11_table2.1b_update!U28</f>
        <v>3101629</v>
      </c>
      <c r="F30" s="48">
        <f t="shared" si="0"/>
        <v>2.3823572334927907</v>
      </c>
      <c r="G30" s="48">
        <f t="shared" si="1"/>
        <v>3.3823572334927907</v>
      </c>
      <c r="I30" s="17">
        <f t="shared" si="2"/>
        <v>1.0302885180865295</v>
      </c>
      <c r="K30" s="17">
        <f t="shared" si="3"/>
        <v>1.0302885180865295</v>
      </c>
      <c r="M30" s="17">
        <f t="shared" si="4"/>
        <v>3.2829223796209681</v>
      </c>
      <c r="O30" s="259">
        <f t="shared" si="5"/>
        <v>3.3823572334927907</v>
      </c>
    </row>
    <row r="31" spans="3:15" x14ac:dyDescent="0.2">
      <c r="C31">
        <f t="shared" si="6"/>
        <v>1969</v>
      </c>
      <c r="D31" s="38">
        <f>AER11_table2.1b_update!S29</f>
        <v>1456024</v>
      </c>
      <c r="E31" s="38">
        <f>AER11_table2.1b_update!U29</f>
        <v>3470335</v>
      </c>
      <c r="F31" s="48">
        <f t="shared" si="0"/>
        <v>2.3834325533095608</v>
      </c>
      <c r="G31" s="48">
        <f t="shared" si="1"/>
        <v>3.3834325533095608</v>
      </c>
      <c r="I31" s="17">
        <f t="shared" si="2"/>
        <v>1.0306160676574379</v>
      </c>
      <c r="K31" s="17">
        <f t="shared" si="3"/>
        <v>1.0306160676574379</v>
      </c>
      <c r="M31" s="17">
        <f t="shared" si="4"/>
        <v>3.2829223796209681</v>
      </c>
      <c r="O31" s="259">
        <f t="shared" si="5"/>
        <v>3.3834325533095608</v>
      </c>
    </row>
    <row r="32" spans="3:15" x14ac:dyDescent="0.2">
      <c r="C32">
        <f t="shared" si="6"/>
        <v>1970</v>
      </c>
      <c r="D32" s="38">
        <f>AER11_table2.1b_update!S30</f>
        <v>1590983</v>
      </c>
      <c r="E32" s="38">
        <f>AER11_table2.1b_update!U30</f>
        <v>3852369</v>
      </c>
      <c r="F32" s="48">
        <f t="shared" si="0"/>
        <v>2.4213765954758788</v>
      </c>
      <c r="G32" s="48">
        <f t="shared" si="1"/>
        <v>3.4213765954758788</v>
      </c>
      <c r="I32" s="17">
        <f t="shared" si="2"/>
        <v>1.0421740753647961</v>
      </c>
      <c r="K32" s="17">
        <f t="shared" si="3"/>
        <v>1.0421740753647961</v>
      </c>
      <c r="M32" s="17">
        <f t="shared" si="4"/>
        <v>3.2829223796209681</v>
      </c>
      <c r="O32" s="259">
        <f t="shared" si="5"/>
        <v>3.4213765954758788</v>
      </c>
    </row>
    <row r="33" spans="3:15" x14ac:dyDescent="0.2">
      <c r="C33">
        <f t="shared" si="6"/>
        <v>1971</v>
      </c>
      <c r="D33" s="38">
        <f>AER11_table2.1b_update!S31</f>
        <v>1704403</v>
      </c>
      <c r="E33" s="38">
        <f>AER11_table2.1b_update!U31</f>
        <v>4114346</v>
      </c>
      <c r="F33" s="48">
        <f t="shared" si="0"/>
        <v>2.4139513952979432</v>
      </c>
      <c r="G33" s="48">
        <f t="shared" si="1"/>
        <v>3.4139513952979432</v>
      </c>
      <c r="I33" s="17">
        <f t="shared" si="2"/>
        <v>1.0399123099864771</v>
      </c>
      <c r="K33" s="17">
        <f t="shared" si="3"/>
        <v>1.0399123099864771</v>
      </c>
      <c r="M33" s="17">
        <f t="shared" si="4"/>
        <v>3.2829223796209681</v>
      </c>
      <c r="O33" s="259">
        <f t="shared" si="5"/>
        <v>3.4139513952979432</v>
      </c>
    </row>
    <row r="34" spans="3:15" x14ac:dyDescent="0.2">
      <c r="C34">
        <f t="shared" si="6"/>
        <v>1972</v>
      </c>
      <c r="D34" s="38">
        <f>AER11_table2.1b_update!S32</f>
        <v>1837735</v>
      </c>
      <c r="E34" s="38">
        <f>AER11_table2.1b_update!U32</f>
        <v>4391932</v>
      </c>
      <c r="F34" s="48">
        <f t="shared" si="0"/>
        <v>2.3898614326875203</v>
      </c>
      <c r="G34" s="48">
        <f t="shared" si="1"/>
        <v>3.3898614326875203</v>
      </c>
      <c r="I34" s="17">
        <f t="shared" si="2"/>
        <v>1.0325743470909901</v>
      </c>
      <c r="K34" s="17">
        <f t="shared" si="3"/>
        <v>1.0325743470909901</v>
      </c>
      <c r="M34" s="17">
        <f t="shared" si="4"/>
        <v>3.2829223796209681</v>
      </c>
      <c r="O34" s="259">
        <f t="shared" si="5"/>
        <v>3.3898614326875203</v>
      </c>
    </row>
    <row r="35" spans="3:15" x14ac:dyDescent="0.2">
      <c r="C35">
        <f t="shared" si="6"/>
        <v>1973</v>
      </c>
      <c r="D35" s="38">
        <f>AER11_table2.1b_update!S33</f>
        <v>1976337</v>
      </c>
      <c r="E35" s="38">
        <f>AER11_table2.1b_update!U33</f>
        <v>4695706</v>
      </c>
      <c r="F35" s="48">
        <f t="shared" si="0"/>
        <v>2.3759642206769391</v>
      </c>
      <c r="G35" s="48">
        <f t="shared" si="1"/>
        <v>3.3759642206769391</v>
      </c>
      <c r="I35" s="17">
        <f t="shared" si="2"/>
        <v>1.0283411638464366</v>
      </c>
      <c r="K35" s="17">
        <f t="shared" si="3"/>
        <v>1.0283411638464366</v>
      </c>
      <c r="M35" s="17">
        <f t="shared" si="4"/>
        <v>3.2829223796209681</v>
      </c>
      <c r="O35" s="259">
        <f t="shared" si="5"/>
        <v>3.3759642206769391</v>
      </c>
    </row>
    <row r="36" spans="3:15" x14ac:dyDescent="0.2">
      <c r="C36">
        <f t="shared" si="6"/>
        <v>1974</v>
      </c>
      <c r="D36" s="38">
        <f>AER11_table2.1b_update!S34</f>
        <v>1972763</v>
      </c>
      <c r="E36" s="38">
        <f>AER11_table2.1b_update!U34</f>
        <v>4773662</v>
      </c>
      <c r="F36" s="48">
        <f t="shared" si="0"/>
        <v>2.4197848398413799</v>
      </c>
      <c r="G36" s="48">
        <f t="shared" si="1"/>
        <v>3.4197848398413799</v>
      </c>
      <c r="I36" s="17">
        <f t="shared" si="2"/>
        <v>1.0416892160076636</v>
      </c>
      <c r="K36" s="17">
        <f t="shared" si="3"/>
        <v>1.0416892160076636</v>
      </c>
      <c r="M36" s="17">
        <f t="shared" si="4"/>
        <v>3.2829223796209681</v>
      </c>
      <c r="O36" s="259">
        <f t="shared" si="5"/>
        <v>3.4197848398413799</v>
      </c>
    </row>
    <row r="37" spans="3:15" x14ac:dyDescent="0.2">
      <c r="C37">
        <f t="shared" si="6"/>
        <v>1975</v>
      </c>
      <c r="D37" s="38">
        <f>AER11_table2.1b_update!S35</f>
        <v>2006735</v>
      </c>
      <c r="E37" s="38">
        <f>AER11_table2.1b_update!U35</f>
        <v>4817036</v>
      </c>
      <c r="F37" s="48">
        <f t="shared" si="0"/>
        <v>2.4004345366976705</v>
      </c>
      <c r="G37" s="48">
        <f t="shared" si="1"/>
        <v>3.4004345366976705</v>
      </c>
      <c r="I37" s="17">
        <f t="shared" si="2"/>
        <v>1.0357949849214132</v>
      </c>
      <c r="K37" s="17">
        <f t="shared" si="3"/>
        <v>1.0357949849214132</v>
      </c>
      <c r="M37" s="17">
        <f t="shared" si="4"/>
        <v>3.2829223796209681</v>
      </c>
      <c r="O37" s="259">
        <f t="shared" si="5"/>
        <v>3.4004345366976705</v>
      </c>
    </row>
    <row r="38" spans="3:15" x14ac:dyDescent="0.2">
      <c r="C38">
        <f t="shared" si="6"/>
        <v>1976</v>
      </c>
      <c r="D38" s="38">
        <f>AER11_table2.1b_update!S36</f>
        <v>2069215</v>
      </c>
      <c r="E38" s="38">
        <f>AER11_table2.1b_update!U36</f>
        <v>4949910</v>
      </c>
      <c r="F38" s="48">
        <f t="shared" si="0"/>
        <v>2.3921680444033124</v>
      </c>
      <c r="G38" s="48">
        <f t="shared" si="1"/>
        <v>3.3921680444033124</v>
      </c>
      <c r="I38" s="17">
        <f t="shared" si="2"/>
        <v>1.0332769563668323</v>
      </c>
      <c r="K38" s="17">
        <f t="shared" si="3"/>
        <v>1.0332769563668323</v>
      </c>
      <c r="M38" s="17">
        <f t="shared" si="4"/>
        <v>3.2829223796209681</v>
      </c>
      <c r="O38" s="259">
        <f t="shared" si="5"/>
        <v>3.3921680444033124</v>
      </c>
    </row>
    <row r="39" spans="3:15" x14ac:dyDescent="0.2">
      <c r="C39">
        <f t="shared" si="6"/>
        <v>1977</v>
      </c>
      <c r="D39" s="38">
        <f>AER11_table2.1b_update!S37</f>
        <v>2201555</v>
      </c>
      <c r="E39" s="38">
        <f>AER11_table2.1b_update!U37</f>
        <v>5266539</v>
      </c>
      <c r="F39" s="48">
        <f t="shared" si="0"/>
        <v>2.3921905198825377</v>
      </c>
      <c r="G39" s="48">
        <f t="shared" si="1"/>
        <v>3.3921905198825377</v>
      </c>
      <c r="I39" s="17">
        <f t="shared" si="2"/>
        <v>1.0332838025473465</v>
      </c>
      <c r="K39" s="17">
        <f t="shared" si="3"/>
        <v>1.0332838025473465</v>
      </c>
      <c r="M39" s="17">
        <f t="shared" si="4"/>
        <v>3.2829223796209681</v>
      </c>
      <c r="O39" s="259">
        <f t="shared" si="5"/>
        <v>3.3921905198825377</v>
      </c>
    </row>
    <row r="40" spans="3:15" x14ac:dyDescent="0.2">
      <c r="C40">
        <f t="shared" si="6"/>
        <v>1978</v>
      </c>
      <c r="D40" s="38">
        <f>AER11_table2.1b_update!S38</f>
        <v>2301278</v>
      </c>
      <c r="E40" s="38">
        <f>AER11_table2.1b_update!U38</f>
        <v>5571065</v>
      </c>
      <c r="F40" s="48">
        <f t="shared" si="0"/>
        <v>2.420857019447455</v>
      </c>
      <c r="G40" s="48">
        <f t="shared" si="1"/>
        <v>3.420857019447455</v>
      </c>
      <c r="I40" s="17">
        <f t="shared" si="2"/>
        <v>1.0420158090495006</v>
      </c>
      <c r="K40" s="17">
        <f t="shared" si="3"/>
        <v>1.0420158090495006</v>
      </c>
      <c r="M40" s="17">
        <f t="shared" si="4"/>
        <v>3.2829223796209681</v>
      </c>
      <c r="O40" s="259">
        <f t="shared" si="5"/>
        <v>3.420857019447455</v>
      </c>
    </row>
    <row r="41" spans="3:15" x14ac:dyDescent="0.2">
      <c r="C41">
        <f t="shared" si="6"/>
        <v>1979</v>
      </c>
      <c r="D41" s="38">
        <f>AER11_table2.1b_update!S39</f>
        <v>2329778</v>
      </c>
      <c r="E41" s="38">
        <f>AER11_table2.1b_update!U39</f>
        <v>5564036</v>
      </c>
      <c r="F41" s="48">
        <f t="shared" si="0"/>
        <v>2.3882258309590014</v>
      </c>
      <c r="G41" s="48">
        <f t="shared" si="1"/>
        <v>3.3882258309590014</v>
      </c>
      <c r="I41" s="17">
        <f t="shared" si="2"/>
        <v>1.0320761319218859</v>
      </c>
      <c r="K41" s="17">
        <f t="shared" si="3"/>
        <v>1.0320761319218859</v>
      </c>
      <c r="M41" s="17">
        <f t="shared" si="4"/>
        <v>3.2829223796209681</v>
      </c>
      <c r="O41" s="259">
        <f t="shared" si="5"/>
        <v>3.3882258309590014</v>
      </c>
    </row>
    <row r="42" spans="3:15" x14ac:dyDescent="0.2">
      <c r="C42">
        <f t="shared" si="6"/>
        <v>1980</v>
      </c>
      <c r="D42" s="38">
        <f>AER11_table2.1b_update!S40</f>
        <v>2448093</v>
      </c>
      <c r="E42" s="38">
        <f>AER11_table2.1b_update!U40</f>
        <v>5865882</v>
      </c>
      <c r="F42" s="48">
        <f t="shared" si="0"/>
        <v>2.3961025990434188</v>
      </c>
      <c r="G42" s="48">
        <f t="shared" si="1"/>
        <v>3.3961025990434188</v>
      </c>
      <c r="I42" s="17">
        <f t="shared" si="2"/>
        <v>1.0344754478890597</v>
      </c>
      <c r="K42" s="17">
        <f t="shared" si="3"/>
        <v>1.0344754478890597</v>
      </c>
      <c r="M42" s="17">
        <f t="shared" si="4"/>
        <v>3.2829223796209681</v>
      </c>
      <c r="O42" s="259">
        <f t="shared" si="5"/>
        <v>3.3961025990434188</v>
      </c>
    </row>
    <row r="43" spans="3:15" x14ac:dyDescent="0.2">
      <c r="C43">
        <f t="shared" si="6"/>
        <v>1981</v>
      </c>
      <c r="D43" s="38">
        <f>AER11_table2.1b_update!S41</f>
        <v>2464368</v>
      </c>
      <c r="E43" s="38">
        <f>AER11_table2.1b_update!U41</f>
        <v>5751892</v>
      </c>
      <c r="F43" s="48">
        <f t="shared" si="0"/>
        <v>2.3340231653714056</v>
      </c>
      <c r="G43" s="48">
        <f t="shared" si="1"/>
        <v>3.3340231653714056</v>
      </c>
      <c r="I43" s="17">
        <f t="shared" si="2"/>
        <v>1.0155656393424499</v>
      </c>
      <c r="K43" s="17">
        <f t="shared" si="3"/>
        <v>1.0155656393424499</v>
      </c>
      <c r="M43" s="17">
        <f t="shared" si="4"/>
        <v>3.2829223796209681</v>
      </c>
      <c r="O43" s="259">
        <f t="shared" si="5"/>
        <v>3.3340231653714056</v>
      </c>
    </row>
    <row r="44" spans="3:15" x14ac:dyDescent="0.2">
      <c r="C44">
        <f t="shared" si="6"/>
        <v>1982</v>
      </c>
      <c r="D44" s="38">
        <f>AER11_table2.1b_update!S42</f>
        <v>2489121</v>
      </c>
      <c r="E44" s="38">
        <f>AER11_table2.1b_update!U42</f>
        <v>5895229</v>
      </c>
      <c r="F44" s="48">
        <f t="shared" si="0"/>
        <v>2.3683979203903709</v>
      </c>
      <c r="G44" s="48">
        <f t="shared" si="1"/>
        <v>3.3683979203903709</v>
      </c>
      <c r="I44" s="17">
        <f t="shared" si="2"/>
        <v>1.0260364184362079</v>
      </c>
      <c r="K44" s="17">
        <f t="shared" si="3"/>
        <v>1.0260364184362079</v>
      </c>
      <c r="M44" s="17">
        <f t="shared" si="4"/>
        <v>3.2829223796209681</v>
      </c>
      <c r="O44" s="259">
        <f t="shared" si="5"/>
        <v>3.3683979203903709</v>
      </c>
    </row>
    <row r="45" spans="3:15" x14ac:dyDescent="0.2">
      <c r="C45">
        <f t="shared" si="6"/>
        <v>1983</v>
      </c>
      <c r="D45" s="38">
        <f>AER11_table2.1b_update!S43</f>
        <v>2562235</v>
      </c>
      <c r="E45" s="38">
        <f>AER11_table2.1b_update!U43</f>
        <v>6030963</v>
      </c>
      <c r="F45" s="48">
        <f t="shared" si="0"/>
        <v>2.3537899529122037</v>
      </c>
      <c r="G45" s="48">
        <f t="shared" si="1"/>
        <v>3.3537899529122037</v>
      </c>
      <c r="I45" s="17">
        <f t="shared" si="2"/>
        <v>1.0215867343471634</v>
      </c>
      <c r="K45" s="17">
        <f t="shared" si="3"/>
        <v>1.0215867343471634</v>
      </c>
      <c r="M45" s="17">
        <f t="shared" si="4"/>
        <v>3.2829223796209681</v>
      </c>
      <c r="O45" s="259">
        <f t="shared" si="5"/>
        <v>3.3537899529122037</v>
      </c>
    </row>
    <row r="46" spans="3:15" x14ac:dyDescent="0.2">
      <c r="C46">
        <f t="shared" si="6"/>
        <v>1984</v>
      </c>
      <c r="D46" s="38">
        <f>AER11_table2.1b_update!S44</f>
        <v>2661673</v>
      </c>
      <c r="E46" s="38">
        <f>AER11_table2.1b_update!U44</f>
        <v>6086991</v>
      </c>
      <c r="F46" s="48">
        <f t="shared" si="0"/>
        <v>2.2869041388630382</v>
      </c>
      <c r="G46" s="48">
        <f t="shared" si="1"/>
        <v>3.2869041388630382</v>
      </c>
      <c r="I46" s="17">
        <f t="shared" si="2"/>
        <v>1.0012128703580649</v>
      </c>
      <c r="K46" s="17">
        <f t="shared" si="3"/>
        <v>1.0012128703580649</v>
      </c>
      <c r="M46" s="17">
        <f t="shared" si="4"/>
        <v>3.2829223796209681</v>
      </c>
      <c r="O46" s="259">
        <f t="shared" si="5"/>
        <v>3.2869041388630382</v>
      </c>
    </row>
    <row r="47" spans="3:15" x14ac:dyDescent="0.2">
      <c r="C47">
        <f t="shared" si="6"/>
        <v>1985</v>
      </c>
      <c r="D47" s="38">
        <f>AER11_table2.1b_update!S45</f>
        <v>2708902</v>
      </c>
      <c r="E47" s="38">
        <f>AER11_table2.1b_update!U45</f>
        <v>6184213</v>
      </c>
      <c r="F47" s="48">
        <f t="shared" si="0"/>
        <v>2.2829223796209681</v>
      </c>
      <c r="G47" s="48">
        <f t="shared" si="1"/>
        <v>3.2829223796209681</v>
      </c>
      <c r="I47" s="17">
        <f t="shared" si="2"/>
        <v>1</v>
      </c>
      <c r="K47" s="17">
        <f t="shared" si="3"/>
        <v>1</v>
      </c>
      <c r="M47" s="17">
        <f t="shared" si="4"/>
        <v>3.2829223796209681</v>
      </c>
      <c r="O47" s="259">
        <f t="shared" si="5"/>
        <v>3.2829223796209681</v>
      </c>
    </row>
    <row r="48" spans="3:15" x14ac:dyDescent="0.2">
      <c r="C48">
        <f t="shared" si="6"/>
        <v>1986</v>
      </c>
      <c r="D48" s="38">
        <f>AER11_table2.1b_update!S46</f>
        <v>2794729</v>
      </c>
      <c r="E48" s="38">
        <f>AER11_table2.1b_update!U46</f>
        <v>6274189</v>
      </c>
      <c r="F48" s="48">
        <f t="shared" si="0"/>
        <v>2.2450080132993215</v>
      </c>
      <c r="G48" s="48">
        <f t="shared" si="1"/>
        <v>3.2450080132993215</v>
      </c>
      <c r="I48" s="17">
        <f t="shared" si="2"/>
        <v>0.98845103175237914</v>
      </c>
      <c r="K48" s="17">
        <f t="shared" si="3"/>
        <v>0.98845103175237914</v>
      </c>
      <c r="M48" s="17">
        <f t="shared" si="4"/>
        <v>3.2829223796209681</v>
      </c>
      <c r="O48" s="259">
        <f t="shared" si="5"/>
        <v>3.2450080132993215</v>
      </c>
    </row>
    <row r="49" spans="3:15" x14ac:dyDescent="0.2">
      <c r="C49">
        <f t="shared" si="6"/>
        <v>1987</v>
      </c>
      <c r="D49" s="38">
        <f>AER11_table2.1b_update!S47</f>
        <v>2901600</v>
      </c>
      <c r="E49" s="38">
        <f>AER11_table2.1b_update!U47</f>
        <v>6438240</v>
      </c>
      <c r="F49" s="48">
        <f t="shared" si="0"/>
        <v>2.2188585607940445</v>
      </c>
      <c r="G49" s="48">
        <f t="shared" si="1"/>
        <v>3.2188585607940445</v>
      </c>
      <c r="I49" s="17">
        <f t="shared" si="2"/>
        <v>0.98048573453195076</v>
      </c>
      <c r="K49" s="17">
        <f t="shared" si="3"/>
        <v>0.98048573453195076</v>
      </c>
      <c r="M49" s="17">
        <f t="shared" si="4"/>
        <v>3.2829223796209681</v>
      </c>
      <c r="O49" s="259">
        <f t="shared" si="5"/>
        <v>3.2188585607940445</v>
      </c>
    </row>
    <row r="50" spans="3:15" x14ac:dyDescent="0.2">
      <c r="C50">
        <f t="shared" si="6"/>
        <v>1988</v>
      </c>
      <c r="D50" s="38">
        <f>AER11_table2.1b_update!S48</f>
        <v>3046459</v>
      </c>
      <c r="E50" s="38">
        <f>AER11_table2.1b_update!U48</f>
        <v>6729369</v>
      </c>
      <c r="F50" s="48">
        <f t="shared" si="0"/>
        <v>2.2089150059134228</v>
      </c>
      <c r="G50" s="48">
        <f t="shared" si="1"/>
        <v>3.2089150059134228</v>
      </c>
      <c r="I50" s="17">
        <f t="shared" si="2"/>
        <v>0.97745686155513378</v>
      </c>
      <c r="K50" s="17">
        <f t="shared" si="3"/>
        <v>0.97745686155513378</v>
      </c>
      <c r="M50" s="17">
        <f t="shared" si="4"/>
        <v>3.2829223796209681</v>
      </c>
      <c r="O50" s="259">
        <f t="shared" si="5"/>
        <v>3.2089150059134228</v>
      </c>
    </row>
    <row r="51" spans="3:15" x14ac:dyDescent="0.2">
      <c r="C51">
        <f t="shared" si="6"/>
        <v>1989</v>
      </c>
      <c r="D51" s="38">
        <f>AER11_table2.1b_update!S49</f>
        <v>3089650</v>
      </c>
      <c r="E51" s="38">
        <f>AER11_table2.1b_update!U49</f>
        <v>7129142</v>
      </c>
      <c r="F51" s="48">
        <f t="shared" si="0"/>
        <v>2.3074270548443998</v>
      </c>
      <c r="G51" s="48">
        <f t="shared" si="1"/>
        <v>3.3074270548443998</v>
      </c>
      <c r="I51" s="17">
        <f t="shared" si="2"/>
        <v>1.0074642871167308</v>
      </c>
      <c r="K51" s="17">
        <f t="shared" si="3"/>
        <v>1.0074642871167308</v>
      </c>
      <c r="M51" s="17">
        <f t="shared" si="4"/>
        <v>3.2829223796209681</v>
      </c>
      <c r="O51" s="259">
        <f t="shared" si="5"/>
        <v>3.3074270548443998</v>
      </c>
    </row>
    <row r="52" spans="3:15" x14ac:dyDescent="0.2">
      <c r="C52">
        <f t="shared" si="6"/>
        <v>1990</v>
      </c>
      <c r="D52" s="38">
        <f>AER11_table2.1b_update!S50</f>
        <v>3152752</v>
      </c>
      <c r="E52" s="38">
        <f>AER11_table2.1b_update!U50</f>
        <v>7235241</v>
      </c>
      <c r="F52" s="48">
        <f t="shared" si="0"/>
        <v>2.2948969662060321</v>
      </c>
      <c r="G52" s="48">
        <f t="shared" si="1"/>
        <v>3.2948969662060321</v>
      </c>
      <c r="I52" s="17">
        <f t="shared" si="2"/>
        <v>1.0036475387476103</v>
      </c>
      <c r="K52" s="17">
        <f t="shared" si="3"/>
        <v>1.0036475387476103</v>
      </c>
      <c r="M52" s="17">
        <f t="shared" si="4"/>
        <v>3.2829223796209681</v>
      </c>
      <c r="O52" s="259">
        <f t="shared" si="5"/>
        <v>3.2948969662060321</v>
      </c>
    </row>
    <row r="53" spans="3:15" x14ac:dyDescent="0.2">
      <c r="C53">
        <f t="shared" si="6"/>
        <v>1991</v>
      </c>
      <c r="D53" s="38">
        <f>AER11_table2.1b_update!S51</f>
        <v>3259884</v>
      </c>
      <c r="E53" s="38">
        <f>AER11_table2.1b_update!U51</f>
        <v>7413667</v>
      </c>
      <c r="F53" s="48">
        <f t="shared" si="0"/>
        <v>2.2742119044726743</v>
      </c>
      <c r="G53" s="48">
        <f t="shared" si="1"/>
        <v>3.2742119044726743</v>
      </c>
      <c r="I53" s="17">
        <f t="shared" si="2"/>
        <v>0.9973467313140375</v>
      </c>
      <c r="K53" s="17">
        <f t="shared" si="3"/>
        <v>0.9973467313140375</v>
      </c>
      <c r="M53" s="17">
        <f t="shared" si="4"/>
        <v>3.2829223796209681</v>
      </c>
      <c r="O53" s="259">
        <f t="shared" si="5"/>
        <v>3.2742119044726743</v>
      </c>
    </row>
    <row r="54" spans="3:15" x14ac:dyDescent="0.2">
      <c r="C54">
        <f t="shared" si="6"/>
        <v>1992</v>
      </c>
      <c r="D54" s="38">
        <f>AER11_table2.1b_update!S52</f>
        <v>3193423</v>
      </c>
      <c r="E54" s="38">
        <f>AER11_table2.1b_update!U52</f>
        <v>7212229</v>
      </c>
      <c r="F54" s="48">
        <f t="shared" si="0"/>
        <v>2.2584634105785546</v>
      </c>
      <c r="G54" s="48">
        <f t="shared" si="1"/>
        <v>3.2584634105785546</v>
      </c>
      <c r="I54" s="17">
        <f t="shared" si="2"/>
        <v>0.99254963529011686</v>
      </c>
      <c r="K54" s="17">
        <f t="shared" si="3"/>
        <v>0.99254963529011686</v>
      </c>
      <c r="M54" s="17">
        <f t="shared" si="4"/>
        <v>3.2829223796209681</v>
      </c>
      <c r="O54" s="259">
        <f t="shared" si="5"/>
        <v>3.2584634105785546</v>
      </c>
    </row>
    <row r="55" spans="3:15" x14ac:dyDescent="0.2">
      <c r="C55">
        <f t="shared" si="6"/>
        <v>1993</v>
      </c>
      <c r="D55" s="38">
        <f>AER11_table2.1b_update!S53</f>
        <v>3394192</v>
      </c>
      <c r="E55" s="38">
        <f>AER11_table2.1b_update!U53</f>
        <v>7677367</v>
      </c>
      <c r="F55" s="48">
        <f t="shared" si="0"/>
        <v>2.261912997261204</v>
      </c>
      <c r="G55" s="48">
        <f t="shared" si="1"/>
        <v>3.261912997261204</v>
      </c>
      <c r="I55" s="17">
        <f t="shared" si="2"/>
        <v>0.99360040234573266</v>
      </c>
      <c r="K55" s="17">
        <f t="shared" si="3"/>
        <v>0.99360040234573266</v>
      </c>
      <c r="M55" s="17">
        <f t="shared" si="4"/>
        <v>3.2829223796209681</v>
      </c>
      <c r="O55" s="259">
        <f t="shared" si="5"/>
        <v>3.261912997261204</v>
      </c>
    </row>
    <row r="56" spans="3:15" x14ac:dyDescent="0.2">
      <c r="C56">
        <f t="shared" si="6"/>
        <v>1994</v>
      </c>
      <c r="D56" s="38">
        <f>AER11_table2.1b_update!S54</f>
        <v>3440939</v>
      </c>
      <c r="E56" s="38">
        <f>AER11_table2.1b_update!U54</f>
        <v>7693126</v>
      </c>
      <c r="F56" s="48">
        <f t="shared" si="0"/>
        <v>2.2357635517514258</v>
      </c>
      <c r="G56" s="48">
        <f t="shared" si="1"/>
        <v>3.2357635517514258</v>
      </c>
      <c r="I56" s="17">
        <f t="shared" si="2"/>
        <v>0.98563510725617975</v>
      </c>
      <c r="K56" s="17">
        <f t="shared" si="3"/>
        <v>0.98563510725617975</v>
      </c>
      <c r="M56" s="17">
        <f t="shared" si="4"/>
        <v>3.2829223796209681</v>
      </c>
      <c r="O56" s="259">
        <f t="shared" si="5"/>
        <v>3.2357635517514258</v>
      </c>
    </row>
    <row r="57" spans="3:15" x14ac:dyDescent="0.2">
      <c r="C57">
        <f t="shared" si="6"/>
        <v>1995</v>
      </c>
      <c r="D57" s="38">
        <f>AER11_table2.1b_update!S55</f>
        <v>3557015</v>
      </c>
      <c r="E57" s="38">
        <f>AER11_table2.1b_update!U55</f>
        <v>8025625</v>
      </c>
      <c r="F57" s="48">
        <f t="shared" si="0"/>
        <v>2.2562808984499645</v>
      </c>
      <c r="G57" s="48">
        <f t="shared" si="1"/>
        <v>3.2562808984499645</v>
      </c>
      <c r="I57" s="17">
        <f t="shared" si="2"/>
        <v>0.99188482757424212</v>
      </c>
      <c r="K57" s="17">
        <f t="shared" si="3"/>
        <v>0.99188482757424212</v>
      </c>
      <c r="M57" s="17">
        <f t="shared" si="4"/>
        <v>3.2829223796209681</v>
      </c>
      <c r="O57" s="259">
        <f t="shared" si="5"/>
        <v>3.2562808984499645</v>
      </c>
    </row>
    <row r="58" spans="3:15" x14ac:dyDescent="0.2">
      <c r="C58">
        <f t="shared" si="6"/>
        <v>1996</v>
      </c>
      <c r="D58" s="38">
        <f>AER11_table2.1b_update!S56</f>
        <v>3693530</v>
      </c>
      <c r="E58" s="38">
        <f>AER11_table2.1b_update!U56</f>
        <v>8344336</v>
      </c>
      <c r="F58" s="48">
        <f t="shared" si="0"/>
        <v>2.2591764517954367</v>
      </c>
      <c r="G58" s="48">
        <f t="shared" si="1"/>
        <v>3.2591764517954367</v>
      </c>
      <c r="I58" s="17">
        <f t="shared" si="2"/>
        <v>0.99276683238905183</v>
      </c>
      <c r="K58" s="17">
        <f t="shared" si="3"/>
        <v>0.99276683238905183</v>
      </c>
      <c r="M58" s="17">
        <f t="shared" si="4"/>
        <v>3.2829223796209681</v>
      </c>
      <c r="O58" s="259">
        <f t="shared" si="5"/>
        <v>3.2591764517954367</v>
      </c>
    </row>
    <row r="59" spans="3:15" x14ac:dyDescent="0.2">
      <c r="C59">
        <f t="shared" si="6"/>
        <v>1997</v>
      </c>
      <c r="D59" s="38">
        <f>AER11_table2.1b_update!S57</f>
        <v>3670903</v>
      </c>
      <c r="E59" s="38">
        <f>AER11_table2.1b_update!U57</f>
        <v>8261143</v>
      </c>
      <c r="F59" s="48">
        <f t="shared" si="0"/>
        <v>2.2504389247005436</v>
      </c>
      <c r="G59" s="48">
        <f t="shared" si="1"/>
        <v>3.2504389247005436</v>
      </c>
      <c r="I59" s="17">
        <f t="shared" si="2"/>
        <v>0.990105323500163</v>
      </c>
      <c r="K59" s="17">
        <f t="shared" si="3"/>
        <v>0.990105323500163</v>
      </c>
      <c r="M59" s="17">
        <f t="shared" si="4"/>
        <v>3.2829223796209681</v>
      </c>
      <c r="O59" s="259">
        <f t="shared" si="5"/>
        <v>3.2504389247005436</v>
      </c>
    </row>
    <row r="60" spans="3:15" x14ac:dyDescent="0.2">
      <c r="C60">
        <f t="shared" si="6"/>
        <v>1998</v>
      </c>
      <c r="D60" s="38">
        <f>AER11_table2.1b_update!S58</f>
        <v>3855932</v>
      </c>
      <c r="E60" s="38">
        <f>AER11_table2.1b_update!U58</f>
        <v>8685611</v>
      </c>
      <c r="F60" s="48">
        <f t="shared" si="0"/>
        <v>2.252532202331369</v>
      </c>
      <c r="G60" s="48">
        <f t="shared" si="1"/>
        <v>3.252532202331369</v>
      </c>
      <c r="I60" s="17">
        <f t="shared" si="2"/>
        <v>0.99074294979429034</v>
      </c>
      <c r="K60" s="17">
        <f t="shared" si="3"/>
        <v>0.99074294979429034</v>
      </c>
      <c r="M60" s="17">
        <f t="shared" si="4"/>
        <v>3.2829223796209681</v>
      </c>
      <c r="O60" s="259">
        <f t="shared" si="5"/>
        <v>3.252532202331369</v>
      </c>
    </row>
    <row r="61" spans="3:15" x14ac:dyDescent="0.2">
      <c r="C61">
        <f t="shared" si="6"/>
        <v>1999</v>
      </c>
      <c r="D61" s="38">
        <f>AER11_table2.1b_update!S59</f>
        <v>3906478</v>
      </c>
      <c r="E61" s="38">
        <f>AER11_table2.1b_update!U59</f>
        <v>8875295</v>
      </c>
      <c r="F61" s="48">
        <f t="shared" si="0"/>
        <v>2.2719429112361569</v>
      </c>
      <c r="G61" s="48">
        <f t="shared" si="1"/>
        <v>3.2719429112361569</v>
      </c>
      <c r="I61" s="17">
        <f t="shared" si="2"/>
        <v>0.99665558087727957</v>
      </c>
      <c r="K61" s="17">
        <f t="shared" si="3"/>
        <v>0.99665558087727957</v>
      </c>
      <c r="M61" s="17">
        <f t="shared" si="4"/>
        <v>3.2829223796209681</v>
      </c>
      <c r="O61" s="259">
        <f t="shared" si="5"/>
        <v>3.2719429112361569</v>
      </c>
    </row>
    <row r="62" spans="3:15" x14ac:dyDescent="0.2">
      <c r="C62">
        <f t="shared" si="6"/>
        <v>2000</v>
      </c>
      <c r="D62" s="38">
        <f>AER11_table2.1b_update!S60</f>
        <v>4068627</v>
      </c>
      <c r="E62" s="38">
        <f>AER11_table2.1b_update!U60</f>
        <v>9196889</v>
      </c>
      <c r="F62" s="48">
        <f t="shared" si="0"/>
        <v>2.260440438506651</v>
      </c>
      <c r="G62" s="48">
        <f t="shared" si="1"/>
        <v>3.260440438506651</v>
      </c>
      <c r="I62" s="17">
        <f t="shared" si="2"/>
        <v>0.99315185115131699</v>
      </c>
      <c r="K62" s="17">
        <f t="shared" si="3"/>
        <v>0.99315185115131699</v>
      </c>
      <c r="M62" s="17">
        <f t="shared" si="4"/>
        <v>3.2829223796209681</v>
      </c>
      <c r="O62" s="259">
        <f t="shared" si="5"/>
        <v>3.260440438506651</v>
      </c>
    </row>
    <row r="63" spans="3:15" x14ac:dyDescent="0.2">
      <c r="C63">
        <f t="shared" si="6"/>
        <v>2001</v>
      </c>
      <c r="D63" s="38">
        <f>AER11_table2.1b_update!S61</f>
        <v>4099882</v>
      </c>
      <c r="E63" s="38">
        <f>AER11_table2.1b_update!U61</f>
        <v>9074005</v>
      </c>
      <c r="F63" s="48">
        <f t="shared" si="0"/>
        <v>2.213235649221124</v>
      </c>
      <c r="G63" s="48">
        <f t="shared" si="1"/>
        <v>3.213235649221124</v>
      </c>
      <c r="I63" s="17">
        <f t="shared" si="2"/>
        <v>0.97877295825438015</v>
      </c>
      <c r="K63" s="17">
        <f t="shared" si="3"/>
        <v>0.97877295825438015</v>
      </c>
      <c r="M63" s="17">
        <f t="shared" si="4"/>
        <v>3.2829223796209681</v>
      </c>
      <c r="O63" s="259">
        <f t="shared" si="5"/>
        <v>3.213235649221124</v>
      </c>
    </row>
    <row r="64" spans="3:15" x14ac:dyDescent="0.2">
      <c r="C64">
        <f t="shared" ref="C64:C69" si="7">C63+1</f>
        <v>2002</v>
      </c>
      <c r="D64" s="38">
        <f>AER11_table2.1b_update!S62</f>
        <v>4316794</v>
      </c>
      <c r="E64" s="38">
        <f>AER11_table2.1b_update!U62</f>
        <v>9562273</v>
      </c>
      <c r="F64" s="48">
        <f t="shared" ref="F64:F69" si="8">E64/D64</f>
        <v>2.215133036230128</v>
      </c>
      <c r="G64" s="48">
        <f t="shared" si="1"/>
        <v>3.215133036230128</v>
      </c>
      <c r="I64" s="17">
        <f t="shared" si="2"/>
        <v>0.97935091496172788</v>
      </c>
      <c r="K64" s="17">
        <f t="shared" si="3"/>
        <v>0.97935091496172788</v>
      </c>
      <c r="M64" s="17">
        <f t="shared" si="4"/>
        <v>3.2829223796209681</v>
      </c>
      <c r="O64" s="259">
        <f t="shared" si="5"/>
        <v>3.215133036230128</v>
      </c>
    </row>
    <row r="65" spans="3:17" x14ac:dyDescent="0.2">
      <c r="C65">
        <f t="shared" si="7"/>
        <v>2003</v>
      </c>
      <c r="D65" s="38">
        <f>AER11_table2.1b_update!S63</f>
        <v>4353111</v>
      </c>
      <c r="E65" s="38">
        <f>AER11_table2.1b_update!U63</f>
        <v>9546253</v>
      </c>
      <c r="F65" s="48">
        <f t="shared" si="8"/>
        <v>2.1929725660567811</v>
      </c>
      <c r="G65" s="48">
        <f t="shared" si="1"/>
        <v>3.1929725660567811</v>
      </c>
      <c r="I65" s="17">
        <f t="shared" si="2"/>
        <v>0.9726006883005951</v>
      </c>
      <c r="K65" s="17">
        <f t="shared" si="3"/>
        <v>0.9726006883005951</v>
      </c>
      <c r="M65" s="17">
        <f t="shared" si="4"/>
        <v>3.2829223796209681</v>
      </c>
      <c r="O65" s="259">
        <f t="shared" si="5"/>
        <v>3.1929725660567811</v>
      </c>
    </row>
    <row r="66" spans="3:17" x14ac:dyDescent="0.2">
      <c r="C66">
        <f t="shared" si="7"/>
        <v>2004</v>
      </c>
      <c r="D66" s="38">
        <f>AER11_table2.1b_update!S64</f>
        <v>4408241</v>
      </c>
      <c r="E66" s="38">
        <f>AER11_table2.1b_update!U64</f>
        <v>9691069</v>
      </c>
      <c r="F66" s="48">
        <f t="shared" si="8"/>
        <v>2.1983981819505787</v>
      </c>
      <c r="G66" s="48">
        <f t="shared" si="1"/>
        <v>3.1983981819505787</v>
      </c>
      <c r="I66" s="17">
        <f t="shared" si="2"/>
        <v>0.97425336700158349</v>
      </c>
      <c r="K66" s="17">
        <f t="shared" si="3"/>
        <v>0.97425336700158349</v>
      </c>
      <c r="M66" s="17">
        <f t="shared" si="4"/>
        <v>3.2829223796209681</v>
      </c>
      <c r="O66" s="259">
        <f t="shared" si="5"/>
        <v>3.1983981819505787</v>
      </c>
    </row>
    <row r="67" spans="3:17" x14ac:dyDescent="0.2">
      <c r="C67">
        <f t="shared" si="7"/>
        <v>2005</v>
      </c>
      <c r="D67" s="38">
        <f>AER11_table2.1b_update!S65</f>
        <v>4637683</v>
      </c>
      <c r="E67" s="38">
        <f>AER11_table2.1b_update!U65</f>
        <v>10078923</v>
      </c>
      <c r="F67" s="48">
        <f t="shared" si="8"/>
        <v>2.1732669093596955</v>
      </c>
      <c r="G67" s="48">
        <f t="shared" si="1"/>
        <v>3.1732669093596955</v>
      </c>
      <c r="I67" s="17">
        <f t="shared" si="2"/>
        <v>0.96659821415761493</v>
      </c>
      <c r="K67" s="17">
        <f t="shared" si="3"/>
        <v>0.96659821415761493</v>
      </c>
      <c r="M67" s="17">
        <f t="shared" si="4"/>
        <v>3.2829223796209681</v>
      </c>
      <c r="O67" s="259">
        <f t="shared" si="5"/>
        <v>3.1732669093596955</v>
      </c>
      <c r="P67" s="17"/>
      <c r="Q67" s="17"/>
    </row>
    <row r="68" spans="3:17" x14ac:dyDescent="0.2">
      <c r="C68">
        <f t="shared" si="7"/>
        <v>2006</v>
      </c>
      <c r="D68" s="568">
        <f>'Annual Data_MERT2.2_July-2014'!K70</f>
        <v>4611.3860000000004</v>
      </c>
      <c r="E68" s="568">
        <f>'Annual Data_MERT2.2_July-2014'!L70</f>
        <v>9908.6309999999994</v>
      </c>
      <c r="F68" s="48">
        <f t="shared" si="8"/>
        <v>2.1487316394680467</v>
      </c>
      <c r="G68" s="48">
        <f t="shared" si="1"/>
        <v>3.1487316394680467</v>
      </c>
      <c r="I68" s="17">
        <f t="shared" si="2"/>
        <v>0.95912460770138142</v>
      </c>
      <c r="K68" s="17">
        <f t="shared" si="3"/>
        <v>0.95912460770138142</v>
      </c>
      <c r="M68" s="17">
        <f t="shared" si="4"/>
        <v>3.2829223796209681</v>
      </c>
      <c r="O68" s="259">
        <f t="shared" si="5"/>
        <v>3.1487316394680467</v>
      </c>
      <c r="P68" s="17"/>
      <c r="Q68" s="17"/>
    </row>
    <row r="69" spans="3:17" x14ac:dyDescent="0.2">
      <c r="C69">
        <f t="shared" si="7"/>
        <v>2007</v>
      </c>
      <c r="D69" s="568">
        <f>'Annual Data_MERT2.2_July-2014'!K71</f>
        <v>4750.326</v>
      </c>
      <c r="E69" s="568">
        <f>'Annual Data_MERT2.2_July-2014'!L71</f>
        <v>10183.298000000001</v>
      </c>
      <c r="F69" s="48">
        <f t="shared" si="8"/>
        <v>2.143705084661558</v>
      </c>
      <c r="G69" s="48">
        <f t="shared" si="1"/>
        <v>3.143705084661558</v>
      </c>
      <c r="I69" s="17">
        <f t="shared" si="2"/>
        <v>0.95759348566276992</v>
      </c>
      <c r="K69" s="17">
        <f t="shared" si="3"/>
        <v>0.95759348566276992</v>
      </c>
      <c r="M69" s="17">
        <f t="shared" si="4"/>
        <v>3.2829223796209681</v>
      </c>
      <c r="O69" s="259">
        <f t="shared" si="5"/>
        <v>3.143705084661558</v>
      </c>
      <c r="P69" s="17"/>
      <c r="Q69" s="17"/>
    </row>
    <row r="70" spans="3:17" x14ac:dyDescent="0.2">
      <c r="C70">
        <v>2008</v>
      </c>
      <c r="D70" s="568">
        <f>'Annual Data_MERT2.2_July-2014'!K72</f>
        <v>4708.4960000000001</v>
      </c>
      <c r="E70" s="568">
        <f>'Annual Data_MERT2.2_July-2014'!L72</f>
        <v>10070.219999999999</v>
      </c>
      <c r="F70" s="48">
        <f>E70/D70</f>
        <v>2.1387338971934984</v>
      </c>
      <c r="G70" s="48">
        <f>F70+1</f>
        <v>3.1387338971934984</v>
      </c>
      <c r="I70" s="17">
        <f t="shared" si="2"/>
        <v>0.95607922888383456</v>
      </c>
      <c r="K70" s="17">
        <f t="shared" si="3"/>
        <v>0.95607922888383456</v>
      </c>
      <c r="M70" s="17">
        <f t="shared" si="4"/>
        <v>3.2829223796209681</v>
      </c>
      <c r="O70" s="259">
        <f t="shared" si="5"/>
        <v>3.1387338971934984</v>
      </c>
      <c r="P70" s="17"/>
      <c r="Q70" s="17"/>
    </row>
    <row r="71" spans="3:17" x14ac:dyDescent="0.2">
      <c r="C71">
        <v>2009</v>
      </c>
      <c r="D71" s="568">
        <f>'Annual Data_MERT2.2_July-2014'!K73</f>
        <v>4655.5870000000004</v>
      </c>
      <c r="E71" s="568">
        <f>'Annual Data_MERT2.2_July-2014'!L73</f>
        <v>9788.6890000000003</v>
      </c>
      <c r="F71" s="48">
        <f>E71/D71</f>
        <v>2.1025681616517957</v>
      </c>
      <c r="G71" s="48">
        <f>F71+1</f>
        <v>3.1025681616517957</v>
      </c>
      <c r="I71" s="17">
        <f>G71/G$47</f>
        <v>0.9450629052064291</v>
      </c>
      <c r="K71" s="17">
        <f>IF($M$4=1,I71,1)</f>
        <v>0.9450629052064291</v>
      </c>
      <c r="M71" s="17">
        <f t="shared" si="4"/>
        <v>3.2829223796209681</v>
      </c>
      <c r="O71" s="259">
        <f>IF($M$4=1,G71,M71)</f>
        <v>3.1025681616517957</v>
      </c>
      <c r="P71" s="17"/>
      <c r="Q71" s="17"/>
    </row>
    <row r="72" spans="3:17" x14ac:dyDescent="0.2">
      <c r="C72">
        <v>2010</v>
      </c>
      <c r="D72" s="568">
        <f>'Annual Data_MERT2.2_July-2014'!K74</f>
        <v>4932.7569999999996</v>
      </c>
      <c r="E72" s="568">
        <f>'Annual Data_MERT2.2_July-2014'!L74</f>
        <v>10325.968999999999</v>
      </c>
      <c r="F72" s="48">
        <f>E72/D72</f>
        <v>2.0933463781005228</v>
      </c>
      <c r="G72" s="48">
        <f>F72+1</f>
        <v>3.0933463781005228</v>
      </c>
      <c r="I72" s="17">
        <f>G72/G$47</f>
        <v>0.94225388857889081</v>
      </c>
      <c r="K72" s="17">
        <f>IF($M$4=1,I72,1)</f>
        <v>0.94225388857889081</v>
      </c>
      <c r="M72" s="17">
        <f t="shared" si="4"/>
        <v>3.2829223796209681</v>
      </c>
      <c r="O72" s="259">
        <f>IF($M$4=1,G72,M72)</f>
        <v>3.0933463781005228</v>
      </c>
      <c r="P72" s="17"/>
      <c r="Q72" s="17"/>
    </row>
    <row r="73" spans="3:17" x14ac:dyDescent="0.2">
      <c r="C73">
        <v>2011</v>
      </c>
      <c r="D73" s="568">
        <f>'Annual Data_MERT2.2_July-2014'!K75</f>
        <v>4854.5969999999998</v>
      </c>
      <c r="E73" s="568">
        <f>'Annual Data_MERT2.2_July-2014'!L75</f>
        <v>10057.227000000001</v>
      </c>
      <c r="F73" s="48">
        <f>E73/D73</f>
        <v>2.0716914297932458</v>
      </c>
      <c r="G73" s="48">
        <f>F73+1</f>
        <v>3.0716914297932458</v>
      </c>
      <c r="I73" s="17">
        <f>G73/G$47</f>
        <v>0.9356576472416902</v>
      </c>
      <c r="K73" s="17">
        <f>IF($M$4=1,I73,1)</f>
        <v>0.9356576472416902</v>
      </c>
      <c r="M73" s="17">
        <f>G$47</f>
        <v>3.2829223796209681</v>
      </c>
      <c r="O73" s="259">
        <f>IF($M$4=1,G73,M73)</f>
        <v>3.0716914297932458</v>
      </c>
      <c r="P73" s="17"/>
      <c r="Q73" s="17"/>
    </row>
    <row r="74" spans="3:17" x14ac:dyDescent="0.2">
      <c r="C74">
        <v>2012</v>
      </c>
      <c r="D74" s="568">
        <f>'Annual Data_MERT2.2_July-2014'!K76</f>
        <v>4689.8440000000001</v>
      </c>
      <c r="E74" s="568">
        <f>'Annual Data_MERT2.2_July-2014'!L76</f>
        <v>9497.866</v>
      </c>
      <c r="F74" s="48">
        <f>E74/D74</f>
        <v>2.0251987059697507</v>
      </c>
      <c r="G74" s="48">
        <f>F74+1</f>
        <v>3.0251987059697507</v>
      </c>
      <c r="I74" s="17">
        <f>G74/G$47</f>
        <v>0.92149565422226853</v>
      </c>
      <c r="K74" s="17">
        <f>IF($M$4=1,I74,1)</f>
        <v>0.92149565422226853</v>
      </c>
      <c r="M74" s="17">
        <f>G$47</f>
        <v>3.2829223796209681</v>
      </c>
      <c r="O74" s="259">
        <f>IF($M$4=1,G74,M74)</f>
        <v>3.0251987059697507</v>
      </c>
      <c r="P74" s="17"/>
      <c r="Q74" s="17"/>
    </row>
    <row r="75" spans="3:17" x14ac:dyDescent="0.2">
      <c r="D75" s="38"/>
      <c r="E75" s="38"/>
      <c r="F75" s="48"/>
      <c r="G75" s="48"/>
      <c r="I75" s="17"/>
      <c r="K75" s="17"/>
      <c r="M75" s="17"/>
      <c r="O75" s="113"/>
    </row>
    <row r="76" spans="3:17" x14ac:dyDescent="0.2">
      <c r="D76" s="38"/>
      <c r="E76" s="38"/>
    </row>
    <row r="77" spans="3:17" x14ac:dyDescent="0.2">
      <c r="D77" t="s">
        <v>64</v>
      </c>
    </row>
    <row r="78" spans="3:17" x14ac:dyDescent="0.2">
      <c r="D78" t="s">
        <v>141</v>
      </c>
    </row>
    <row r="79" spans="3:17" x14ac:dyDescent="0.2">
      <c r="D79" t="s">
        <v>142</v>
      </c>
      <c r="E79" s="652" t="s">
        <v>1517</v>
      </c>
    </row>
    <row r="80" spans="3:17" x14ac:dyDescent="0.2">
      <c r="D80" t="s">
        <v>68</v>
      </c>
      <c r="E80" s="652" t="s">
        <v>1517</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workbookViewId="0">
      <selection activeCell="I36" sqref="I36"/>
    </sheetView>
  </sheetViews>
  <sheetFormatPr defaultRowHeight="12.75" x14ac:dyDescent="0.2"/>
  <cols>
    <col min="19" max="19" width="11.140625" customWidth="1"/>
    <col min="33" max="33" width="9.85546875" customWidth="1"/>
    <col min="45" max="46" width="10.5703125" bestFit="1" customWidth="1"/>
  </cols>
  <sheetData>
    <row r="1" spans="1:46" ht="15.75" x14ac:dyDescent="0.25">
      <c r="A1" s="100" t="s">
        <v>1569</v>
      </c>
    </row>
    <row r="3" spans="1:46" x14ac:dyDescent="0.2">
      <c r="C3" s="1" t="s">
        <v>22</v>
      </c>
      <c r="Q3" s="1" t="s">
        <v>23</v>
      </c>
      <c r="AE3" s="1" t="s">
        <v>24</v>
      </c>
      <c r="AR3" s="1" t="s">
        <v>25</v>
      </c>
    </row>
    <row r="5" spans="1:46" x14ac:dyDescent="0.2">
      <c r="D5" s="726" t="s">
        <v>79</v>
      </c>
      <c r="E5" s="726" t="s">
        <v>34</v>
      </c>
      <c r="R5" s="726" t="s">
        <v>79</v>
      </c>
      <c r="S5" s="726" t="s">
        <v>34</v>
      </c>
      <c r="AF5" s="728" t="s">
        <v>79</v>
      </c>
      <c r="AG5" s="728" t="s">
        <v>34</v>
      </c>
      <c r="AS5" s="726" t="s">
        <v>79</v>
      </c>
      <c r="AT5" s="726" t="s">
        <v>34</v>
      </c>
    </row>
    <row r="6" spans="1:46" x14ac:dyDescent="0.2">
      <c r="C6">
        <f>1970</f>
        <v>1970</v>
      </c>
      <c r="D6" s="17">
        <f>Northeast!R261</f>
        <v>98.054687814919987</v>
      </c>
      <c r="E6" s="17">
        <f>Northeast!R185</f>
        <v>11.599976565803569</v>
      </c>
      <c r="Q6">
        <f>1970</f>
        <v>1970</v>
      </c>
      <c r="R6" s="17">
        <f>Midwest!R261</f>
        <v>116.97234590822767</v>
      </c>
      <c r="S6" s="17">
        <f>Midwest!R185</f>
        <v>16.287989888210973</v>
      </c>
      <c r="AE6">
        <f>1970</f>
        <v>1970</v>
      </c>
      <c r="AF6" s="17">
        <f>South!R262</f>
        <v>67.091868732733019</v>
      </c>
      <c r="AG6" s="17">
        <f>South!R185</f>
        <v>22.613253066667259</v>
      </c>
      <c r="AR6">
        <f>1970</f>
        <v>1970</v>
      </c>
      <c r="AS6" s="17">
        <f>West!R262</f>
        <v>73.805570548619968</v>
      </c>
      <c r="AT6" s="17">
        <f>West!R185</f>
        <v>18.229116381198494</v>
      </c>
    </row>
    <row r="7" spans="1:46" x14ac:dyDescent="0.2">
      <c r="C7">
        <f>C6+1</f>
        <v>1971</v>
      </c>
      <c r="D7" s="17">
        <f>Northeast!R262</f>
        <v>96.923622010744538</v>
      </c>
      <c r="E7" s="17">
        <f>Northeast!R186</f>
        <v>12.114096744645501</v>
      </c>
      <c r="Q7">
        <f>Q6+1</f>
        <v>1971</v>
      </c>
      <c r="R7" s="17">
        <f>Midwest!R262</f>
        <v>114.98855890171134</v>
      </c>
      <c r="S7" s="17">
        <f>Midwest!R186</f>
        <v>16.846670028445768</v>
      </c>
      <c r="AE7">
        <f>AE6+1</f>
        <v>1971</v>
      </c>
      <c r="AF7" s="17">
        <f>South!R263</f>
        <v>63.155500176849607</v>
      </c>
      <c r="AG7" s="17">
        <f>South!R186</f>
        <v>23.324555579162016</v>
      </c>
      <c r="AR7">
        <f>AR6+1</f>
        <v>1971</v>
      </c>
      <c r="AS7" s="17">
        <f>West!R263</f>
        <v>78.189292070363095</v>
      </c>
      <c r="AT7" s="17">
        <f>West!R186</f>
        <v>19.235966573820921</v>
      </c>
    </row>
    <row r="8" spans="1:46" x14ac:dyDescent="0.2">
      <c r="C8">
        <f t="shared" ref="C8:C48" si="0">C7+1</f>
        <v>1972</v>
      </c>
      <c r="D8" s="17">
        <f>Northeast!R263</f>
        <v>97.956993530349806</v>
      </c>
      <c r="E8" s="17">
        <f>Northeast!R187</f>
        <v>12.582747343655532</v>
      </c>
      <c r="Q8">
        <f t="shared" ref="Q8:Q48" si="1">Q7+1</f>
        <v>1972</v>
      </c>
      <c r="R8" s="17">
        <f>Midwest!R263</f>
        <v>115.93764139455432</v>
      </c>
      <c r="S8" s="17">
        <f>Midwest!R187</f>
        <v>17.459993668051396</v>
      </c>
      <c r="AE8">
        <f t="shared" ref="AE8:AE48" si="2">AE7+1</f>
        <v>1972</v>
      </c>
      <c r="AF8" s="17">
        <f>South!R264</f>
        <v>60.576731338661148</v>
      </c>
      <c r="AG8" s="17">
        <f>South!R187</f>
        <v>24.389123562941428</v>
      </c>
      <c r="AR8">
        <f t="shared" ref="AR8:AR48" si="3">AR7+1</f>
        <v>1972</v>
      </c>
      <c r="AS8" s="17">
        <f>West!R264</f>
        <v>76.025306621668136</v>
      </c>
      <c r="AT8" s="17">
        <f>West!R187</f>
        <v>20.036544219232191</v>
      </c>
    </row>
    <row r="9" spans="1:46" x14ac:dyDescent="0.2">
      <c r="C9">
        <f t="shared" si="0"/>
        <v>1973</v>
      </c>
      <c r="D9" s="17">
        <f>Northeast!R264</f>
        <v>92.683592256946582</v>
      </c>
      <c r="E9" s="17">
        <f>Northeast!R188</f>
        <v>13.156935317695382</v>
      </c>
      <c r="Q9">
        <f t="shared" si="1"/>
        <v>1973</v>
      </c>
      <c r="R9" s="17">
        <f>Midwest!R264</f>
        <v>105.77419348580666</v>
      </c>
      <c r="S9" s="17">
        <f>Midwest!R188</f>
        <v>18.020506134365117</v>
      </c>
      <c r="AE9">
        <f t="shared" si="2"/>
        <v>1973</v>
      </c>
      <c r="AF9" s="17">
        <f>South!R265</f>
        <v>56.488699720448011</v>
      </c>
      <c r="AG9" s="17">
        <f>South!R188</f>
        <v>25.818897286081025</v>
      </c>
      <c r="AR9">
        <f t="shared" si="3"/>
        <v>1973</v>
      </c>
      <c r="AS9" s="17">
        <f>West!R265</f>
        <v>70.698321033194404</v>
      </c>
      <c r="AT9" s="17">
        <f>West!R188</f>
        <v>20.658000539939156</v>
      </c>
    </row>
    <row r="10" spans="1:46" x14ac:dyDescent="0.2">
      <c r="C10">
        <f t="shared" si="0"/>
        <v>1974</v>
      </c>
      <c r="D10" s="17">
        <f>Northeast!R265</f>
        <v>85.840068825146403</v>
      </c>
      <c r="E10" s="17">
        <f>Northeast!R189</f>
        <v>12.660929121773707</v>
      </c>
      <c r="Q10">
        <f t="shared" si="1"/>
        <v>1974</v>
      </c>
      <c r="R10" s="17">
        <f>Midwest!R265</f>
        <v>103.83349819370147</v>
      </c>
      <c r="S10" s="17">
        <f>Midwest!R189</f>
        <v>17.835301370879737</v>
      </c>
      <c r="AE10">
        <f t="shared" si="2"/>
        <v>1974</v>
      </c>
      <c r="AF10" s="17">
        <f>South!R266</f>
        <v>51.281253117150548</v>
      </c>
      <c r="AG10" s="17">
        <f>South!R189</f>
        <v>25.019275278662345</v>
      </c>
      <c r="AR10">
        <f t="shared" si="3"/>
        <v>1974</v>
      </c>
      <c r="AS10" s="17">
        <f>West!R266</f>
        <v>64.837578315174724</v>
      </c>
      <c r="AT10" s="17">
        <f>West!R189</f>
        <v>20.138178953478661</v>
      </c>
    </row>
    <row r="11" spans="1:46" x14ac:dyDescent="0.2">
      <c r="C11">
        <f t="shared" si="0"/>
        <v>1975</v>
      </c>
      <c r="D11" s="17">
        <f>Northeast!R266</f>
        <v>82.40355390450371</v>
      </c>
      <c r="E11" s="17">
        <f>Northeast!R190</f>
        <v>12.472598652802178</v>
      </c>
      <c r="Q11">
        <f t="shared" si="1"/>
        <v>1975</v>
      </c>
      <c r="R11" s="17">
        <f>Midwest!R266</f>
        <v>101.77198170030373</v>
      </c>
      <c r="S11" s="17">
        <f>Midwest!R190</f>
        <v>17.662698610853418</v>
      </c>
      <c r="AE11">
        <f t="shared" si="2"/>
        <v>1975</v>
      </c>
      <c r="AF11" s="17">
        <f>South!R267</f>
        <v>50.491040532536324</v>
      </c>
      <c r="AG11" s="17">
        <f>South!R190</f>
        <v>24.717117903223606</v>
      </c>
      <c r="AR11">
        <f t="shared" si="3"/>
        <v>1975</v>
      </c>
      <c r="AS11" s="17">
        <f>West!R267</f>
        <v>67.360460123742328</v>
      </c>
      <c r="AT11" s="17">
        <f>West!R190</f>
        <v>19.837354515364254</v>
      </c>
    </row>
    <row r="12" spans="1:46" x14ac:dyDescent="0.2">
      <c r="C12">
        <f t="shared" si="0"/>
        <v>1976</v>
      </c>
      <c r="D12" s="17">
        <f>Northeast!R267</f>
        <v>88.89150091625585</v>
      </c>
      <c r="E12" s="17">
        <f>Northeast!R191</f>
        <v>12.9060939601399</v>
      </c>
      <c r="Q12">
        <f t="shared" si="1"/>
        <v>1976</v>
      </c>
      <c r="R12" s="17">
        <f>Midwest!R267</f>
        <v>103.57697651234396</v>
      </c>
      <c r="S12" s="17">
        <f>Midwest!R191</f>
        <v>17.545404008896597</v>
      </c>
      <c r="AE12">
        <f t="shared" si="2"/>
        <v>1976</v>
      </c>
      <c r="AF12" s="17">
        <f>South!R268</f>
        <v>52.312576968833937</v>
      </c>
      <c r="AG12" s="17">
        <f>South!R191</f>
        <v>24.860499394156964</v>
      </c>
      <c r="AR12">
        <f t="shared" si="3"/>
        <v>1976</v>
      </c>
      <c r="AS12" s="17">
        <f>West!R268</f>
        <v>64.570149930010004</v>
      </c>
      <c r="AT12" s="17">
        <f>West!R191</f>
        <v>19.912377869266951</v>
      </c>
    </row>
    <row r="13" spans="1:46" x14ac:dyDescent="0.2">
      <c r="C13">
        <f t="shared" si="0"/>
        <v>1977</v>
      </c>
      <c r="D13" s="17">
        <f>Northeast!R268</f>
        <v>86.28186174223552</v>
      </c>
      <c r="E13" s="17">
        <f>Northeast!R192</f>
        <v>13.088071813313627</v>
      </c>
      <c r="Q13">
        <f t="shared" si="1"/>
        <v>1977</v>
      </c>
      <c r="R13" s="17">
        <f>Midwest!R268</f>
        <v>99.413105167595219</v>
      </c>
      <c r="S13" s="17">
        <f>Midwest!R192</f>
        <v>18.325883365242902</v>
      </c>
      <c r="AE13">
        <f t="shared" si="2"/>
        <v>1977</v>
      </c>
      <c r="AF13" s="17">
        <f>South!R269</f>
        <v>52.591584641918857</v>
      </c>
      <c r="AG13" s="17">
        <f>South!R192</f>
        <v>26.651754882633469</v>
      </c>
      <c r="AR13">
        <f t="shared" si="3"/>
        <v>1977</v>
      </c>
      <c r="AS13" s="17">
        <f>West!R269</f>
        <v>57.296808965159734</v>
      </c>
      <c r="AT13" s="17">
        <f>West!R192</f>
        <v>19.946078275049558</v>
      </c>
    </row>
    <row r="14" spans="1:46" x14ac:dyDescent="0.2">
      <c r="C14">
        <f t="shared" si="0"/>
        <v>1978</v>
      </c>
      <c r="D14" s="17">
        <f>Northeast!R269</f>
        <v>84.258858640763918</v>
      </c>
      <c r="E14" s="17">
        <f>Northeast!R193</f>
        <v>13.054562713648018</v>
      </c>
      <c r="Q14">
        <f t="shared" si="1"/>
        <v>1978</v>
      </c>
      <c r="R14" s="17">
        <f>Midwest!R269</f>
        <v>100.78167914566009</v>
      </c>
      <c r="S14" s="17">
        <f>Midwest!R193</f>
        <v>18.825938624711569</v>
      </c>
      <c r="AE14">
        <f t="shared" si="2"/>
        <v>1978</v>
      </c>
      <c r="AF14" s="17">
        <f>South!R270</f>
        <v>49.88454622542033</v>
      </c>
      <c r="AG14" s="17">
        <f>South!R193</f>
        <v>27.037336639100793</v>
      </c>
      <c r="AR14">
        <f t="shared" si="3"/>
        <v>1978</v>
      </c>
      <c r="AS14" s="17">
        <f>West!R270</f>
        <v>56.174659610547948</v>
      </c>
      <c r="AT14" s="17">
        <f>West!R193</f>
        <v>20.428943600735451</v>
      </c>
    </row>
    <row r="15" spans="1:46" x14ac:dyDescent="0.2">
      <c r="C15">
        <f t="shared" si="0"/>
        <v>1979</v>
      </c>
      <c r="D15" s="17">
        <f>Northeast!R270</f>
        <v>73.548705788850995</v>
      </c>
      <c r="E15" s="17">
        <f>Northeast!R194</f>
        <v>13.013303194030788</v>
      </c>
      <c r="Q15">
        <f t="shared" si="1"/>
        <v>1979</v>
      </c>
      <c r="R15" s="17">
        <f>Midwest!R270</f>
        <v>91.664463369785778</v>
      </c>
      <c r="S15" s="17">
        <f>Midwest!R194</f>
        <v>18.440961204591723</v>
      </c>
      <c r="AE15">
        <f t="shared" si="2"/>
        <v>1979</v>
      </c>
      <c r="AF15" s="17">
        <f>South!R271</f>
        <v>49.418991785929862</v>
      </c>
      <c r="AG15" s="17">
        <f>South!R194</f>
        <v>25.965250040109257</v>
      </c>
      <c r="AR15">
        <f t="shared" si="3"/>
        <v>1979</v>
      </c>
      <c r="AS15" s="17">
        <f>West!R271</f>
        <v>58.521374633735817</v>
      </c>
      <c r="AT15" s="17">
        <f>West!R194</f>
        <v>21.451202783751064</v>
      </c>
    </row>
    <row r="16" spans="1:46" x14ac:dyDescent="0.2">
      <c r="C16">
        <f t="shared" si="0"/>
        <v>1980</v>
      </c>
      <c r="D16" s="17">
        <f>Northeast!R271</f>
        <v>73.454265221500194</v>
      </c>
      <c r="E16" s="17">
        <f>Northeast!R195</f>
        <v>13.02191976310618</v>
      </c>
      <c r="Q16">
        <f t="shared" si="1"/>
        <v>1980</v>
      </c>
      <c r="R16" s="17">
        <f>Midwest!R271</f>
        <v>84.556943784514502</v>
      </c>
      <c r="S16" s="17">
        <f>Midwest!R195</f>
        <v>18.940358544431394</v>
      </c>
      <c r="AE16">
        <f t="shared" si="2"/>
        <v>1980</v>
      </c>
      <c r="AF16" s="17">
        <f>South!R272</f>
        <v>42.123379200958787</v>
      </c>
      <c r="AG16" s="17">
        <f>South!R195</f>
        <v>27.443801226553944</v>
      </c>
      <c r="AR16">
        <f t="shared" si="3"/>
        <v>1980</v>
      </c>
      <c r="AS16" s="17">
        <f>West!R272</f>
        <v>51.817610995588034</v>
      </c>
      <c r="AT16" s="17">
        <f>West!R195</f>
        <v>20.965826337897433</v>
      </c>
    </row>
    <row r="17" spans="3:46" x14ac:dyDescent="0.2">
      <c r="C17">
        <f t="shared" si="0"/>
        <v>1981</v>
      </c>
      <c r="D17" s="17">
        <f>Northeast!R272</f>
        <v>68.466407568731611</v>
      </c>
      <c r="E17" s="17">
        <f>Northeast!R196</f>
        <v>12.562848104136394</v>
      </c>
      <c r="Q17">
        <f t="shared" si="1"/>
        <v>1981</v>
      </c>
      <c r="R17" s="17">
        <f>Midwest!R272</f>
        <v>76.697725898326638</v>
      </c>
      <c r="S17" s="17">
        <f>Midwest!R196</f>
        <v>17.856105572542258</v>
      </c>
      <c r="AE17">
        <f t="shared" si="2"/>
        <v>1981</v>
      </c>
      <c r="AF17" s="17">
        <f>South!R273</f>
        <v>37.46051990117634</v>
      </c>
      <c r="AG17" s="17">
        <f>South!R196</f>
        <v>26.466566660213733</v>
      </c>
      <c r="AR17">
        <f t="shared" si="3"/>
        <v>1981</v>
      </c>
      <c r="AS17" s="17">
        <f>West!R273</f>
        <v>47.647777727063243</v>
      </c>
      <c r="AT17" s="17">
        <f>West!R196</f>
        <v>21.285937517900443</v>
      </c>
    </row>
    <row r="18" spans="3:46" x14ac:dyDescent="0.2">
      <c r="C18">
        <f t="shared" si="0"/>
        <v>1982</v>
      </c>
      <c r="D18" s="17">
        <f>Northeast!R273</f>
        <v>64.560640323303289</v>
      </c>
      <c r="E18" s="17">
        <f>Northeast!R197</f>
        <v>12.439646681753583</v>
      </c>
      <c r="Q18">
        <f t="shared" si="1"/>
        <v>1982</v>
      </c>
      <c r="R18" s="17">
        <f>Midwest!R273</f>
        <v>78.347562111731165</v>
      </c>
      <c r="S18" s="17">
        <f>Midwest!R197</f>
        <v>18.050054012536947</v>
      </c>
      <c r="AE18">
        <f t="shared" si="2"/>
        <v>1982</v>
      </c>
      <c r="AF18" s="17">
        <f>South!R274</f>
        <v>39.018843652917653</v>
      </c>
      <c r="AG18" s="17">
        <f>South!R197</f>
        <v>26.450992334360919</v>
      </c>
      <c r="AR18">
        <f t="shared" si="3"/>
        <v>1982</v>
      </c>
      <c r="AS18" s="17">
        <f>West!R274</f>
        <v>50.03629194894846</v>
      </c>
      <c r="AT18" s="17">
        <f>West!R197</f>
        <v>21.415137701726998</v>
      </c>
    </row>
    <row r="19" spans="3:46" x14ac:dyDescent="0.2">
      <c r="C19">
        <f t="shared" si="0"/>
        <v>1983</v>
      </c>
      <c r="D19" s="17">
        <f>Northeast!R274</f>
        <v>62.297185028612716</v>
      </c>
      <c r="E19" s="17">
        <f>Northeast!R198</f>
        <v>12.804675504297984</v>
      </c>
      <c r="Q19">
        <f t="shared" si="1"/>
        <v>1983</v>
      </c>
      <c r="R19" s="17">
        <f>Midwest!R274</f>
        <v>73.028346971764933</v>
      </c>
      <c r="S19" s="17">
        <f>Midwest!R198</f>
        <v>18.996869714435498</v>
      </c>
      <c r="AE19">
        <f t="shared" si="2"/>
        <v>1983</v>
      </c>
      <c r="AF19" s="17">
        <f>South!R275</f>
        <v>36.57250880861033</v>
      </c>
      <c r="AG19" s="17">
        <f>South!R198</f>
        <v>26.748027905912124</v>
      </c>
      <c r="AR19">
        <f t="shared" si="3"/>
        <v>1983</v>
      </c>
      <c r="AS19" s="17">
        <f>West!R275</f>
        <v>48.517317057369105</v>
      </c>
      <c r="AT19" s="17">
        <f>West!R198</f>
        <v>21.066668592144389</v>
      </c>
    </row>
    <row r="20" spans="3:46" x14ac:dyDescent="0.2">
      <c r="C20">
        <f t="shared" si="0"/>
        <v>1984</v>
      </c>
      <c r="D20" s="17">
        <f>Northeast!R275</f>
        <v>65.599211065403821</v>
      </c>
      <c r="E20" s="17">
        <f>Northeast!R199</f>
        <v>13.035871575575518</v>
      </c>
      <c r="Q20">
        <f t="shared" si="1"/>
        <v>1984</v>
      </c>
      <c r="R20" s="17">
        <f>Midwest!R275</f>
        <v>74.817464852521042</v>
      </c>
      <c r="S20" s="17">
        <f>Midwest!R199</f>
        <v>18.940598557731473</v>
      </c>
      <c r="AE20">
        <f t="shared" si="2"/>
        <v>1984</v>
      </c>
      <c r="AF20" s="17">
        <f>South!R276</f>
        <v>40.328650925863307</v>
      </c>
      <c r="AG20" s="17">
        <f>South!R199</f>
        <v>27.790484960606058</v>
      </c>
      <c r="AR20">
        <f t="shared" si="3"/>
        <v>1984</v>
      </c>
      <c r="AS20" s="17">
        <f>West!R276</f>
        <v>47.220714112469715</v>
      </c>
      <c r="AT20" s="17">
        <f>West!R199</f>
        <v>21.210371883413519</v>
      </c>
    </row>
    <row r="21" spans="3:46" x14ac:dyDescent="0.2">
      <c r="C21">
        <f t="shared" si="0"/>
        <v>1985</v>
      </c>
      <c r="D21" s="17">
        <f>Northeast!R276</f>
        <v>64.387890116338966</v>
      </c>
      <c r="E21" s="17">
        <f>Northeast!R200</f>
        <v>12.890347496087353</v>
      </c>
      <c r="Q21">
        <f t="shared" si="1"/>
        <v>1985</v>
      </c>
      <c r="R21" s="17">
        <f>Midwest!R276</f>
        <v>73.328148052243222</v>
      </c>
      <c r="S21" s="17">
        <f>Midwest!R200</f>
        <v>18.782371566687061</v>
      </c>
      <c r="AE21">
        <f t="shared" si="2"/>
        <v>1985</v>
      </c>
      <c r="AF21" s="17">
        <f>South!R277</f>
        <v>37.328883823690468</v>
      </c>
      <c r="AG21" s="17">
        <f>South!R200</f>
        <v>27.883015654152125</v>
      </c>
      <c r="AR21">
        <f t="shared" si="3"/>
        <v>1985</v>
      </c>
      <c r="AS21" s="17">
        <f>West!R277</f>
        <v>49.299870619199091</v>
      </c>
      <c r="AT21" s="17">
        <f>West!R200</f>
        <v>21.314524188912106</v>
      </c>
    </row>
    <row r="22" spans="3:46" x14ac:dyDescent="0.2">
      <c r="C22">
        <f t="shared" si="0"/>
        <v>1986</v>
      </c>
      <c r="D22" s="17">
        <f>Northeast!R277</f>
        <v>64.484483655467486</v>
      </c>
      <c r="E22" s="17">
        <f>Northeast!R201</f>
        <v>13.272060075490074</v>
      </c>
      <c r="Q22">
        <f t="shared" si="1"/>
        <v>1986</v>
      </c>
      <c r="R22" s="17">
        <f>Midwest!R277</f>
        <v>70.48993960195989</v>
      </c>
      <c r="S22" s="17">
        <f>Midwest!R201</f>
        <v>19.173662420081822</v>
      </c>
      <c r="AE22">
        <f t="shared" si="2"/>
        <v>1986</v>
      </c>
      <c r="AF22" s="17">
        <f>South!R278</f>
        <v>34.793948271896383</v>
      </c>
      <c r="AG22" s="17">
        <f>South!R201</f>
        <v>28.4983235577368</v>
      </c>
      <c r="AR22">
        <f t="shared" si="3"/>
        <v>1986</v>
      </c>
      <c r="AS22" s="17">
        <f>West!R278</f>
        <v>42.668204603572399</v>
      </c>
      <c r="AT22" s="17">
        <f>West!R201</f>
        <v>20.285260319677523</v>
      </c>
    </row>
    <row r="23" spans="3:46" x14ac:dyDescent="0.2">
      <c r="C23">
        <f t="shared" si="0"/>
        <v>1987</v>
      </c>
      <c r="D23" s="17">
        <f>Northeast!R278</f>
        <v>64.24214067322427</v>
      </c>
      <c r="E23" s="17">
        <f>Northeast!R202</f>
        <v>13.752726104661692</v>
      </c>
      <c r="Q23">
        <f t="shared" si="1"/>
        <v>1987</v>
      </c>
      <c r="R23" s="17">
        <f>Midwest!R278</f>
        <v>66.966901923813253</v>
      </c>
      <c r="S23" s="17">
        <f>Midwest!R202</f>
        <v>19.356686829358583</v>
      </c>
      <c r="AE23">
        <f t="shared" si="2"/>
        <v>1987</v>
      </c>
      <c r="AF23" s="17">
        <f>South!R279</f>
        <v>34.358010892288625</v>
      </c>
      <c r="AG23" s="17">
        <f>South!R202</f>
        <v>28.744597811628843</v>
      </c>
      <c r="AR23">
        <f t="shared" si="3"/>
        <v>1987</v>
      </c>
      <c r="AS23" s="17">
        <f>West!R279</f>
        <v>42.788931573245435</v>
      </c>
      <c r="AT23" s="17">
        <f>West!R202</f>
        <v>20.092848407236968</v>
      </c>
    </row>
    <row r="24" spans="3:46" x14ac:dyDescent="0.2">
      <c r="C24">
        <f t="shared" si="0"/>
        <v>1988</v>
      </c>
      <c r="D24" s="17">
        <f>Northeast!R279</f>
        <v>66.143136753097849</v>
      </c>
      <c r="E24" s="17">
        <f>Northeast!R203</f>
        <v>14.310201605041105</v>
      </c>
      <c r="Q24">
        <f t="shared" si="1"/>
        <v>1988</v>
      </c>
      <c r="R24" s="17">
        <f>Midwest!R279</f>
        <v>72.16626295807464</v>
      </c>
      <c r="S24" s="17">
        <f>Midwest!R203</f>
        <v>20.047096532792029</v>
      </c>
      <c r="AE24">
        <f t="shared" si="2"/>
        <v>1988</v>
      </c>
      <c r="AF24" s="17">
        <f>South!R280</f>
        <v>34.722474057766057</v>
      </c>
      <c r="AG24" s="17">
        <f>South!R203</f>
        <v>28.897406317149045</v>
      </c>
      <c r="AR24">
        <f t="shared" si="3"/>
        <v>1988</v>
      </c>
      <c r="AS24" s="17">
        <f>West!R280</f>
        <v>42.795626912772882</v>
      </c>
      <c r="AT24" s="17">
        <f>West!R203</f>
        <v>20.787536238284897</v>
      </c>
    </row>
    <row r="25" spans="3:46" x14ac:dyDescent="0.2">
      <c r="C25">
        <f t="shared" si="0"/>
        <v>1989</v>
      </c>
      <c r="D25" s="17">
        <f>Northeast!R280</f>
        <v>65.469888061431874</v>
      </c>
      <c r="E25" s="17">
        <f>Northeast!R204</f>
        <v>14.192293069235419</v>
      </c>
      <c r="Q25">
        <f t="shared" si="1"/>
        <v>1989</v>
      </c>
      <c r="R25" s="17">
        <f>Midwest!R280</f>
        <v>73.426320945920978</v>
      </c>
      <c r="S25" s="17">
        <f>Midwest!R204</f>
        <v>19.324716065066102</v>
      </c>
      <c r="AE25">
        <f t="shared" si="2"/>
        <v>1989</v>
      </c>
      <c r="AF25" s="17">
        <f>South!R281</f>
        <v>34.157405583808504</v>
      </c>
      <c r="AG25" s="17">
        <f>South!R204</f>
        <v>28.851011822990312</v>
      </c>
      <c r="AR25">
        <f t="shared" si="3"/>
        <v>1989</v>
      </c>
      <c r="AS25" s="17">
        <f>West!R281</f>
        <v>44.4170990957928</v>
      </c>
      <c r="AT25" s="17">
        <f>West!R204</f>
        <v>20.744574338243716</v>
      </c>
    </row>
    <row r="26" spans="3:46" x14ac:dyDescent="0.2">
      <c r="C26">
        <f t="shared" si="0"/>
        <v>1990</v>
      </c>
      <c r="D26" s="17">
        <f>Northeast!R281</f>
        <v>55.901346815882228</v>
      </c>
      <c r="E26" s="17">
        <f>Northeast!R205</f>
        <v>14.119229996880986</v>
      </c>
      <c r="Q26">
        <f t="shared" si="1"/>
        <v>1990</v>
      </c>
      <c r="R26" s="17">
        <f>Midwest!R281</f>
        <v>62.275431259655129</v>
      </c>
      <c r="S26" s="17">
        <f>Midwest!R205</f>
        <v>19.210035431464156</v>
      </c>
      <c r="AE26">
        <f t="shared" si="2"/>
        <v>1990</v>
      </c>
      <c r="AF26" s="17">
        <f>South!R282</f>
        <v>28.058954076442955</v>
      </c>
      <c r="AG26" s="17">
        <f>South!R205</f>
        <v>29.368301597602688</v>
      </c>
      <c r="AR26">
        <f t="shared" si="3"/>
        <v>1990</v>
      </c>
      <c r="AS26" s="17">
        <f>West!R282</f>
        <v>40.643635738352337</v>
      </c>
      <c r="AT26" s="17">
        <f>West!R205</f>
        <v>20.500822549395281</v>
      </c>
    </row>
    <row r="27" spans="3:46" x14ac:dyDescent="0.2">
      <c r="C27">
        <f t="shared" si="0"/>
        <v>1991</v>
      </c>
      <c r="D27" s="17">
        <f>Northeast!R282</f>
        <v>55.370492395239808</v>
      </c>
      <c r="E27" s="17">
        <f>Northeast!R206</f>
        <v>14.360162585461753</v>
      </c>
      <c r="Q27">
        <f t="shared" si="1"/>
        <v>1991</v>
      </c>
      <c r="R27" s="17">
        <f>Midwest!R282</f>
        <v>65.124642590130136</v>
      </c>
      <c r="S27" s="17">
        <f>Midwest!R206</f>
        <v>20.479221549819751</v>
      </c>
      <c r="AE27">
        <f t="shared" si="2"/>
        <v>1991</v>
      </c>
      <c r="AF27" s="17">
        <f>South!R283</f>
        <v>28.593882837851261</v>
      </c>
      <c r="AG27" s="17">
        <f>South!R206</f>
        <v>29.769282087406996</v>
      </c>
      <c r="AR27">
        <f t="shared" si="3"/>
        <v>1991</v>
      </c>
      <c r="AS27" s="17">
        <f>West!R283</f>
        <v>40.872354793541575</v>
      </c>
      <c r="AT27" s="17">
        <f>West!R206</f>
        <v>20.250406714192881</v>
      </c>
    </row>
    <row r="28" spans="3:46" x14ac:dyDescent="0.2">
      <c r="C28">
        <f t="shared" si="0"/>
        <v>1992</v>
      </c>
      <c r="D28" s="17">
        <f>Northeast!R283</f>
        <v>60.321566413168135</v>
      </c>
      <c r="E28" s="17">
        <f>Northeast!R207</f>
        <v>14.066043934594727</v>
      </c>
      <c r="Q28">
        <f t="shared" si="1"/>
        <v>1992</v>
      </c>
      <c r="R28" s="17">
        <f>Midwest!R283</f>
        <v>63.864539124385715</v>
      </c>
      <c r="S28" s="17">
        <f>Midwest!R207</f>
        <v>18.610248416467204</v>
      </c>
      <c r="AE28">
        <f t="shared" si="2"/>
        <v>1992</v>
      </c>
      <c r="AF28" s="17">
        <f>South!R284</f>
        <v>28.817909485534376</v>
      </c>
      <c r="AG28" s="17">
        <f>South!R207</f>
        <v>28.515840308474125</v>
      </c>
      <c r="AR28">
        <f t="shared" si="3"/>
        <v>1992</v>
      </c>
      <c r="AS28" s="17">
        <f>West!R284</f>
        <v>37.747775755554535</v>
      </c>
      <c r="AT28" s="17">
        <f>West!R207</f>
        <v>19.788016407145072</v>
      </c>
    </row>
    <row r="29" spans="3:46" x14ac:dyDescent="0.2">
      <c r="C29">
        <f t="shared" si="0"/>
        <v>1993</v>
      </c>
      <c r="D29" s="17">
        <f>Northeast!R284</f>
        <v>59.672624548603018</v>
      </c>
      <c r="E29" s="17">
        <f>Northeast!R208</f>
        <v>14.461762033504245</v>
      </c>
      <c r="Q29">
        <f t="shared" si="1"/>
        <v>1993</v>
      </c>
      <c r="R29" s="17">
        <f>Midwest!R284</f>
        <v>63.886482973514667</v>
      </c>
      <c r="S29" s="17">
        <f>Midwest!R208</f>
        <v>19.536251347934666</v>
      </c>
      <c r="AE29">
        <f t="shared" si="2"/>
        <v>1993</v>
      </c>
      <c r="AF29" s="17">
        <f>South!R285</f>
        <v>29.152826545489983</v>
      </c>
      <c r="AG29" s="17">
        <f>South!R208</f>
        <v>29.625345344158045</v>
      </c>
      <c r="AR29">
        <f t="shared" si="3"/>
        <v>1993</v>
      </c>
      <c r="AS29" s="17">
        <f>West!R285</f>
        <v>38.725965625252414</v>
      </c>
      <c r="AT29" s="17">
        <f>West!R208</f>
        <v>19.902566578013214</v>
      </c>
    </row>
    <row r="30" spans="3:46" x14ac:dyDescent="0.2">
      <c r="C30">
        <f t="shared" si="0"/>
        <v>1994</v>
      </c>
      <c r="D30" s="17">
        <f>Northeast!R285</f>
        <v>59.151948661268243</v>
      </c>
      <c r="E30" s="17">
        <f>Northeast!R209</f>
        <v>14.413813431117454</v>
      </c>
      <c r="Q30">
        <f t="shared" si="1"/>
        <v>1994</v>
      </c>
      <c r="R30" s="17">
        <f>Midwest!R285</f>
        <v>59.800475201463613</v>
      </c>
      <c r="S30" s="17">
        <f>Midwest!R209</f>
        <v>19.194353331127832</v>
      </c>
      <c r="AE30">
        <f t="shared" si="2"/>
        <v>1994</v>
      </c>
      <c r="AF30" s="17">
        <f>South!R286</f>
        <v>27.068687421182339</v>
      </c>
      <c r="AG30" s="17">
        <f>South!R209</f>
        <v>29.31004432293895</v>
      </c>
      <c r="AR30">
        <f t="shared" si="3"/>
        <v>1994</v>
      </c>
      <c r="AS30" s="17">
        <f>West!R286</f>
        <v>37.596313980111113</v>
      </c>
      <c r="AT30" s="17">
        <f>West!R209</f>
        <v>19.8089683698845</v>
      </c>
    </row>
    <row r="31" spans="3:46" x14ac:dyDescent="0.2">
      <c r="C31">
        <f t="shared" si="0"/>
        <v>1995</v>
      </c>
      <c r="D31" s="17">
        <f>Northeast!R286</f>
        <v>55.650881771700824</v>
      </c>
      <c r="E31" s="17">
        <f>Northeast!R210</f>
        <v>14.252139075024601</v>
      </c>
      <c r="Q31">
        <f t="shared" si="1"/>
        <v>1995</v>
      </c>
      <c r="R31" s="17">
        <f>Midwest!R286</f>
        <v>60.413557083466507</v>
      </c>
      <c r="S31" s="17">
        <f>Midwest!R210</f>
        <v>19.786922078868734</v>
      </c>
      <c r="AE31">
        <f t="shared" si="2"/>
        <v>1995</v>
      </c>
      <c r="AF31" s="17">
        <f>South!R287</f>
        <v>26.653344561914068</v>
      </c>
      <c r="AG31" s="17">
        <f>South!R210</f>
        <v>29.834253183959135</v>
      </c>
      <c r="AR31">
        <f t="shared" si="3"/>
        <v>1995</v>
      </c>
      <c r="AS31" s="17">
        <f>West!R287</f>
        <v>35.340813617656849</v>
      </c>
      <c r="AT31" s="17">
        <f>West!R210</f>
        <v>19.47096167247534</v>
      </c>
    </row>
    <row r="32" spans="3:46" x14ac:dyDescent="0.2">
      <c r="C32">
        <f t="shared" si="0"/>
        <v>1996</v>
      </c>
      <c r="D32" s="17">
        <f>Northeast!R287</f>
        <v>58.158900443521475</v>
      </c>
      <c r="E32" s="17">
        <f>Northeast!R211</f>
        <v>14.270978438098782</v>
      </c>
      <c r="Q32">
        <f t="shared" si="1"/>
        <v>1996</v>
      </c>
      <c r="R32" s="17">
        <f>Midwest!R287</f>
        <v>64.901941623037288</v>
      </c>
      <c r="S32" s="17">
        <f>Midwest!R211</f>
        <v>19.680522956979924</v>
      </c>
      <c r="AE32">
        <f t="shared" si="2"/>
        <v>1996</v>
      </c>
      <c r="AF32" s="17">
        <f>South!R288</f>
        <v>28.835910101729457</v>
      </c>
      <c r="AG32" s="17">
        <f>South!R211</f>
        <v>30.914575996126455</v>
      </c>
      <c r="AR32">
        <f t="shared" si="3"/>
        <v>1996</v>
      </c>
      <c r="AS32" s="17">
        <f>West!R288</f>
        <v>36.085126670410773</v>
      </c>
      <c r="AT32" s="17">
        <f>West!R211</f>
        <v>20.097929625849151</v>
      </c>
    </row>
    <row r="33" spans="3:46" x14ac:dyDescent="0.2">
      <c r="C33">
        <f t="shared" si="0"/>
        <v>1997</v>
      </c>
      <c r="D33" s="17">
        <f>Northeast!R288</f>
        <v>55.161618256873027</v>
      </c>
      <c r="E33" s="17">
        <f>Northeast!R212</f>
        <v>13.945504298709924</v>
      </c>
      <c r="Q33">
        <f t="shared" si="1"/>
        <v>1997</v>
      </c>
      <c r="R33" s="17">
        <f>Midwest!R288</f>
        <v>59.036634662660553</v>
      </c>
      <c r="S33" s="17">
        <f>Midwest!R212</f>
        <v>19.271189773117143</v>
      </c>
      <c r="AE33">
        <f t="shared" si="2"/>
        <v>1997</v>
      </c>
      <c r="AF33" s="17">
        <f>South!R289</f>
        <v>26.103593589152517</v>
      </c>
      <c r="AG33" s="17">
        <f>South!R212</f>
        <v>30.039721587469849</v>
      </c>
      <c r="AR33">
        <f t="shared" si="3"/>
        <v>1997</v>
      </c>
      <c r="AS33" s="17">
        <f>West!R289</f>
        <v>34.758933787331507</v>
      </c>
      <c r="AT33" s="17">
        <f>West!R212</f>
        <v>19.977701459886966</v>
      </c>
    </row>
    <row r="34" spans="3:46" x14ac:dyDescent="0.2">
      <c r="C34">
        <f t="shared" si="0"/>
        <v>1998</v>
      </c>
      <c r="D34" s="17">
        <f>Northeast!R289</f>
        <v>48.637146126758324</v>
      </c>
      <c r="E34" s="17">
        <f>Northeast!R213</f>
        <v>13.850241995901611</v>
      </c>
      <c r="Q34">
        <f t="shared" si="1"/>
        <v>1998</v>
      </c>
      <c r="R34" s="17">
        <f>Midwest!R289</f>
        <v>49.298097254378575</v>
      </c>
      <c r="S34" s="17">
        <f>Midwest!R213</f>
        <v>19.70829054156637</v>
      </c>
      <c r="AE34">
        <f t="shared" si="2"/>
        <v>1998</v>
      </c>
      <c r="AF34" s="17">
        <f>South!R290</f>
        <v>23.123642299873314</v>
      </c>
      <c r="AG34" s="17">
        <f>South!R213</f>
        <v>31.574627291514762</v>
      </c>
      <c r="AR34">
        <f t="shared" si="3"/>
        <v>1998</v>
      </c>
      <c r="AS34" s="17">
        <f>West!R290</f>
        <v>36.556540696490593</v>
      </c>
      <c r="AT34" s="17">
        <f>West!R213</f>
        <v>19.819960350812821</v>
      </c>
    </row>
    <row r="35" spans="3:46" x14ac:dyDescent="0.2">
      <c r="C35">
        <f t="shared" si="0"/>
        <v>1999</v>
      </c>
      <c r="D35" s="17">
        <f>Northeast!R290</f>
        <v>51.285999749951173</v>
      </c>
      <c r="E35" s="17">
        <f>Northeast!R214</f>
        <v>14.242737261008861</v>
      </c>
      <c r="Q35">
        <f t="shared" si="1"/>
        <v>1999</v>
      </c>
      <c r="R35" s="17">
        <f>Midwest!R290</f>
        <v>52.97469835908722</v>
      </c>
      <c r="S35" s="17">
        <f>Midwest!R214</f>
        <v>19.732400886293139</v>
      </c>
      <c r="AE35">
        <f t="shared" si="2"/>
        <v>1999</v>
      </c>
      <c r="AF35" s="17">
        <f>South!R291</f>
        <v>22.673580716715097</v>
      </c>
      <c r="AG35" s="17">
        <f>South!R214</f>
        <v>30.646235527326795</v>
      </c>
      <c r="AR35">
        <f t="shared" si="3"/>
        <v>1999</v>
      </c>
      <c r="AS35" s="17">
        <f>West!R291</f>
        <v>36.303494184597696</v>
      </c>
      <c r="AT35" s="17">
        <f>West!R214</f>
        <v>19.718108057579784</v>
      </c>
    </row>
    <row r="36" spans="3:46" x14ac:dyDescent="0.2">
      <c r="C36">
        <f t="shared" si="0"/>
        <v>2000</v>
      </c>
      <c r="D36" s="17">
        <f>Northeast!R291</f>
        <v>55.54024150452333</v>
      </c>
      <c r="E36" s="17">
        <f>Northeast!R215</f>
        <v>14.182398853846157</v>
      </c>
      <c r="Q36">
        <f t="shared" si="1"/>
        <v>2000</v>
      </c>
      <c r="R36" s="17">
        <f>Midwest!R291</f>
        <v>54.630848928744939</v>
      </c>
      <c r="S36" s="17">
        <f>Midwest!R215</f>
        <v>19.934199301359651</v>
      </c>
      <c r="AE36">
        <f t="shared" si="2"/>
        <v>2000</v>
      </c>
      <c r="AF36" s="17">
        <f>South!R292</f>
        <v>24.791520407157186</v>
      </c>
      <c r="AG36" s="17">
        <f>South!R215</f>
        <v>31.512249374156823</v>
      </c>
      <c r="AR36">
        <f t="shared" si="3"/>
        <v>2000</v>
      </c>
      <c r="AS36" s="17">
        <f>West!R292</f>
        <v>33.456566369440004</v>
      </c>
      <c r="AT36" s="17">
        <f>West!R215</f>
        <v>20.088483289065934</v>
      </c>
    </row>
    <row r="37" spans="3:46" x14ac:dyDescent="0.2">
      <c r="C37">
        <f t="shared" si="0"/>
        <v>2001</v>
      </c>
      <c r="D37" s="17">
        <f>Northeast!R292</f>
        <v>52.243535769458468</v>
      </c>
      <c r="E37" s="17">
        <f>Northeast!R216</f>
        <v>14.395258448069699</v>
      </c>
      <c r="Q37">
        <f t="shared" si="1"/>
        <v>2001</v>
      </c>
      <c r="R37" s="17">
        <f>Midwest!R292</f>
        <v>50.998837019266333</v>
      </c>
      <c r="S37" s="17">
        <f>Midwest!R216</f>
        <v>20.299016307515036</v>
      </c>
      <c r="AE37">
        <f t="shared" si="2"/>
        <v>2001</v>
      </c>
      <c r="AF37" s="17">
        <f>South!R293</f>
        <v>22.481116882980384</v>
      </c>
      <c r="AG37" s="17">
        <f>South!R216</f>
        <v>30.657677538385553</v>
      </c>
      <c r="AR37">
        <f t="shared" si="3"/>
        <v>2001</v>
      </c>
      <c r="AS37" s="17">
        <f>West!R293</f>
        <v>33.807791735430278</v>
      </c>
      <c r="AT37" s="17">
        <f>West!R216</f>
        <v>19.283510689833946</v>
      </c>
    </row>
    <row r="38" spans="3:46" x14ac:dyDescent="0.2">
      <c r="C38">
        <f t="shared" si="0"/>
        <v>2002</v>
      </c>
      <c r="D38" s="17">
        <f>Northeast!R293</f>
        <v>50.069811501473396</v>
      </c>
      <c r="E38" s="17">
        <f>Northeast!R217</f>
        <v>15.00908795976421</v>
      </c>
      <c r="Q38">
        <f t="shared" si="1"/>
        <v>2002</v>
      </c>
      <c r="R38" s="17">
        <f>Midwest!R293</f>
        <v>52.750801558828087</v>
      </c>
      <c r="S38" s="17">
        <f>Midwest!R217</f>
        <v>21.267207525858556</v>
      </c>
      <c r="AE38">
        <f t="shared" si="2"/>
        <v>2002</v>
      </c>
      <c r="AF38" s="17">
        <f>South!R294</f>
        <v>21.96122343446315</v>
      </c>
      <c r="AG38" s="17">
        <f>South!R217</f>
        <v>31.840505489403132</v>
      </c>
      <c r="AR38">
        <f t="shared" si="3"/>
        <v>2002</v>
      </c>
      <c r="AS38" s="17">
        <f>West!R294</f>
        <v>33.043321288235653</v>
      </c>
      <c r="AT38" s="17">
        <f>West!R217</f>
        <v>19.17582179633224</v>
      </c>
    </row>
    <row r="39" spans="3:46" x14ac:dyDescent="0.2">
      <c r="C39">
        <f t="shared" si="0"/>
        <v>2003</v>
      </c>
      <c r="D39" s="17">
        <f>Northeast!R294</f>
        <v>55.280732269709524</v>
      </c>
      <c r="E39" s="17">
        <f>Northeast!R218</f>
        <v>15.219760739713596</v>
      </c>
      <c r="Q39">
        <f t="shared" si="1"/>
        <v>2003</v>
      </c>
      <c r="R39" s="17">
        <f>Midwest!R294</f>
        <v>54.023111897310642</v>
      </c>
      <c r="S39" s="17">
        <f>Midwest!R218</f>
        <v>20.562257555536917</v>
      </c>
      <c r="AE39">
        <f t="shared" si="2"/>
        <v>2003</v>
      </c>
      <c r="AF39" s="17">
        <f>South!R295</f>
        <v>22.118864247775388</v>
      </c>
      <c r="AG39" s="17">
        <f>South!R218</f>
        <v>31.318933564010852</v>
      </c>
      <c r="AR39">
        <f t="shared" si="3"/>
        <v>2003</v>
      </c>
      <c r="AS39" s="17">
        <f>West!R295</f>
        <v>31.678654666601471</v>
      </c>
      <c r="AT39" s="17">
        <f>West!R218</f>
        <v>19.5521910721103</v>
      </c>
    </row>
    <row r="40" spans="3:46" x14ac:dyDescent="0.2">
      <c r="C40">
        <f t="shared" si="0"/>
        <v>2004</v>
      </c>
      <c r="D40" s="17">
        <f>Northeast!R295</f>
        <v>53.286286482297321</v>
      </c>
      <c r="E40" s="17">
        <f>Northeast!R219</f>
        <v>15.314608235737566</v>
      </c>
      <c r="Q40">
        <f t="shared" si="1"/>
        <v>2004</v>
      </c>
      <c r="R40" s="17">
        <f>Midwest!R295</f>
        <v>49.662582917913937</v>
      </c>
      <c r="S40" s="17">
        <f>Midwest!R219</f>
        <v>20.208348998702231</v>
      </c>
      <c r="AE40">
        <f t="shared" si="2"/>
        <v>2004</v>
      </c>
      <c r="AF40" s="17">
        <f>South!R296</f>
        <v>20.541880175014519</v>
      </c>
      <c r="AG40" s="17">
        <f>South!R219</f>
        <v>30.868419056666717</v>
      </c>
      <c r="AR40">
        <f t="shared" si="3"/>
        <v>2004</v>
      </c>
      <c r="AS40" s="17">
        <f>West!R296</f>
        <v>31.7446400183339</v>
      </c>
      <c r="AT40" s="17">
        <f>West!R219</f>
        <v>19.317368816525331</v>
      </c>
    </row>
    <row r="41" spans="3:46" x14ac:dyDescent="0.2">
      <c r="C41">
        <f t="shared" si="0"/>
        <v>2005</v>
      </c>
      <c r="D41" s="17">
        <f>Northeast!R296</f>
        <v>51.334958752016391</v>
      </c>
      <c r="E41" s="17">
        <f>Northeast!R220</f>
        <v>16.070125884302616</v>
      </c>
      <c r="Q41">
        <f t="shared" si="1"/>
        <v>2005</v>
      </c>
      <c r="R41" s="17">
        <f>Midwest!R296</f>
        <v>48.830696383852526</v>
      </c>
      <c r="S41" s="17">
        <f>Midwest!R220</f>
        <v>21.48612256321227</v>
      </c>
      <c r="AE41">
        <f t="shared" si="2"/>
        <v>2005</v>
      </c>
      <c r="AF41" s="17">
        <f>South!R297</f>
        <v>19.865872697986607</v>
      </c>
      <c r="AG41" s="17">
        <f>South!R220</f>
        <v>31.175588042392505</v>
      </c>
      <c r="AR41">
        <f t="shared" si="3"/>
        <v>2005</v>
      </c>
      <c r="AS41" s="17">
        <f>West!R297</f>
        <v>30.136581810117487</v>
      </c>
      <c r="AT41" s="17">
        <f>West!R220</f>
        <v>19.397633241739626</v>
      </c>
    </row>
    <row r="42" spans="3:46" x14ac:dyDescent="0.2">
      <c r="C42">
        <f t="shared" si="0"/>
        <v>2006</v>
      </c>
      <c r="D42" s="17">
        <f>Northeast!R297</f>
        <v>43.438281941991491</v>
      </c>
      <c r="E42" s="17">
        <f>Northeast!R221</f>
        <v>15.300593093414586</v>
      </c>
      <c r="Q42">
        <f t="shared" si="1"/>
        <v>2006</v>
      </c>
      <c r="R42" s="17">
        <f>Midwest!R297</f>
        <v>42.539691916721083</v>
      </c>
      <c r="S42" s="17">
        <f>Midwest!R221</f>
        <v>20.641963040132108</v>
      </c>
      <c r="AE42">
        <f t="shared" si="2"/>
        <v>2006</v>
      </c>
      <c r="AF42" s="17">
        <f>South!R298</f>
        <v>17.017073625205654</v>
      </c>
      <c r="AG42" s="17">
        <f>South!R221</f>
        <v>30.262985007817129</v>
      </c>
      <c r="AR42">
        <f t="shared" si="3"/>
        <v>2006</v>
      </c>
      <c r="AS42" s="17">
        <f>West!R298</f>
        <v>29.365304354863973</v>
      </c>
      <c r="AT42" s="17">
        <f>West!R221</f>
        <v>19.826916104575119</v>
      </c>
    </row>
    <row r="43" spans="3:46" x14ac:dyDescent="0.2">
      <c r="C43">
        <f t="shared" si="0"/>
        <v>2007</v>
      </c>
      <c r="D43" s="17">
        <f>Northeast!R298</f>
        <v>47.304950328056826</v>
      </c>
      <c r="E43" s="17">
        <f>Northeast!R222</f>
        <v>15.895537098075661</v>
      </c>
      <c r="Q43">
        <f t="shared" si="1"/>
        <v>2007</v>
      </c>
      <c r="R43" s="17">
        <f>Midwest!R298</f>
        <v>45.967495326068203</v>
      </c>
      <c r="S43" s="17">
        <f>Midwest!R222</f>
        <v>21.490627330071614</v>
      </c>
      <c r="AE43">
        <f t="shared" si="2"/>
        <v>2007</v>
      </c>
      <c r="AF43" s="17">
        <f>South!R299</f>
        <v>17.788170574379393</v>
      </c>
      <c r="AG43" s="17">
        <f>South!R222</f>
        <v>30.378069178384035</v>
      </c>
      <c r="AR43">
        <f t="shared" si="3"/>
        <v>2007</v>
      </c>
      <c r="AS43" s="17">
        <f>West!R299</f>
        <v>29.63502012999356</v>
      </c>
      <c r="AT43" s="17">
        <f>West!R222</f>
        <v>19.889544803915278</v>
      </c>
    </row>
    <row r="44" spans="3:46" x14ac:dyDescent="0.2">
      <c r="C44">
        <f t="shared" si="0"/>
        <v>2008</v>
      </c>
      <c r="D44" s="17">
        <f>Northeast!R299</f>
        <v>48.09119982421273</v>
      </c>
      <c r="E44" s="17">
        <f>Northeast!R223</f>
        <v>15.479840051884588</v>
      </c>
      <c r="Q44">
        <f t="shared" si="1"/>
        <v>2008</v>
      </c>
      <c r="R44" s="17">
        <f>Midwest!R299</f>
        <v>49.073673479336477</v>
      </c>
      <c r="S44" s="17">
        <f>Midwest!R223</f>
        <v>20.954420829977224</v>
      </c>
      <c r="AE44">
        <f t="shared" si="2"/>
        <v>2008</v>
      </c>
      <c r="AF44" s="17">
        <f>South!R300</f>
        <v>18.152451975852898</v>
      </c>
      <c r="AG44" s="17">
        <f>South!R223</f>
        <v>29.60419356533178</v>
      </c>
      <c r="AR44">
        <f t="shared" si="3"/>
        <v>2008</v>
      </c>
      <c r="AS44" s="17">
        <f>West!R300</f>
        <v>30.59440484692788</v>
      </c>
      <c r="AT44" s="17">
        <f>West!R223</f>
        <v>19.93462265823031</v>
      </c>
    </row>
    <row r="45" spans="3:46" x14ac:dyDescent="0.2">
      <c r="C45">
        <f t="shared" si="0"/>
        <v>2009</v>
      </c>
      <c r="D45" s="17">
        <f>Northeast!R300</f>
        <v>45.22067209452252</v>
      </c>
      <c r="E45" s="17">
        <f>Northeast!R224</f>
        <v>15.14482158904662</v>
      </c>
      <c r="Q45">
        <f t="shared" si="1"/>
        <v>2009</v>
      </c>
      <c r="R45" s="17">
        <f>Midwest!R300</f>
        <v>46.166456229000396</v>
      </c>
      <c r="S45" s="17">
        <f>Midwest!R224</f>
        <v>20.183438036346388</v>
      </c>
      <c r="AE45">
        <f t="shared" si="2"/>
        <v>2009</v>
      </c>
      <c r="AF45" s="17">
        <f>South!R301</f>
        <v>18.105971305497757</v>
      </c>
      <c r="AG45" s="17">
        <f>South!R224</f>
        <v>29.210619066049759</v>
      </c>
      <c r="AR45">
        <f t="shared" si="3"/>
        <v>2009</v>
      </c>
      <c r="AS45" s="17">
        <f>West!R301</f>
        <v>29.940321954256003</v>
      </c>
      <c r="AT45" s="17">
        <f>West!R224</f>
        <v>19.709990986096297</v>
      </c>
    </row>
    <row r="46" spans="3:46" x14ac:dyDescent="0.2">
      <c r="C46">
        <f t="shared" si="0"/>
        <v>2010</v>
      </c>
      <c r="D46" s="17">
        <f>Northeast!R301</f>
        <v>43.386743883268352</v>
      </c>
      <c r="E46" s="17">
        <f>Northeast!R225</f>
        <v>15.958988686714653</v>
      </c>
      <c r="Q46">
        <f t="shared" si="1"/>
        <v>2010</v>
      </c>
      <c r="R46" s="17">
        <f>Midwest!R301</f>
        <v>43.359124121165685</v>
      </c>
      <c r="S46" s="17">
        <f>Midwest!R225</f>
        <v>21.395207130319648</v>
      </c>
      <c r="AE46">
        <f t="shared" si="2"/>
        <v>2010</v>
      </c>
      <c r="AF46" s="17">
        <f>South!R302</f>
        <v>19.426999131059578</v>
      </c>
      <c r="AG46" s="17">
        <f>South!R225</f>
        <v>31.423662845750993</v>
      </c>
      <c r="AR46">
        <f t="shared" si="3"/>
        <v>2010</v>
      </c>
      <c r="AS46" s="17">
        <f>West!R302</f>
        <v>29.321411007541244</v>
      </c>
      <c r="AT46" s="17">
        <f>West!R225</f>
        <v>18.892451803724807</v>
      </c>
    </row>
    <row r="47" spans="3:46" x14ac:dyDescent="0.2">
      <c r="C47">
        <f t="shared" si="0"/>
        <v>2011</v>
      </c>
      <c r="D47" s="17">
        <f>Northeast!R302</f>
        <v>42.528394729626797</v>
      </c>
      <c r="E47" s="17">
        <f>Northeast!R226</f>
        <v>15.687332020167654</v>
      </c>
      <c r="Q47">
        <f t="shared" si="1"/>
        <v>2011</v>
      </c>
      <c r="R47" s="17">
        <f>Midwest!R302</f>
        <v>43.359329301919253</v>
      </c>
      <c r="S47" s="17">
        <f>Midwest!R226</f>
        <v>20.923155456221753</v>
      </c>
      <c r="AE47">
        <f t="shared" si="2"/>
        <v>2011</v>
      </c>
      <c r="AF47" s="17">
        <f>South!R303</f>
        <v>17.387307980712698</v>
      </c>
      <c r="AG47" s="17">
        <f>South!R226</f>
        <v>30.201784623549052</v>
      </c>
      <c r="AR47">
        <f t="shared" si="3"/>
        <v>2011</v>
      </c>
      <c r="AS47" s="17">
        <f>West!R303</f>
        <v>30.180609770432849</v>
      </c>
      <c r="AT47" s="17">
        <f>West!R226</f>
        <v>18.890468293264135</v>
      </c>
    </row>
    <row r="48" spans="3:46" x14ac:dyDescent="0.2">
      <c r="C48">
        <f t="shared" si="0"/>
        <v>2012</v>
      </c>
      <c r="D48" s="727">
        <f>D47</f>
        <v>42.528394729626797</v>
      </c>
      <c r="E48" s="727">
        <f>E47</f>
        <v>15.687332020167654</v>
      </c>
      <c r="Q48">
        <f t="shared" si="1"/>
        <v>2012</v>
      </c>
      <c r="R48" s="727">
        <f>R47</f>
        <v>43.359329301919253</v>
      </c>
      <c r="S48" s="727">
        <f>S47</f>
        <v>20.923155456221753</v>
      </c>
      <c r="AE48">
        <f t="shared" si="2"/>
        <v>2012</v>
      </c>
      <c r="AF48" s="727">
        <f>AF47</f>
        <v>17.387307980712698</v>
      </c>
      <c r="AG48" s="727">
        <f>AG47</f>
        <v>30.201784623549052</v>
      </c>
      <c r="AR48">
        <f t="shared" si="3"/>
        <v>2012</v>
      </c>
      <c r="AS48" s="17">
        <f>AS47</f>
        <v>30.180609770432849</v>
      </c>
      <c r="AT48" s="17">
        <f>AT47</f>
        <v>18.890468293264135</v>
      </c>
    </row>
    <row r="49" spans="45:46" x14ac:dyDescent="0.2">
      <c r="AS49" s="17"/>
      <c r="AT49" s="17"/>
    </row>
    <row r="50" spans="45:46" x14ac:dyDescent="0.2">
      <c r="AS50" s="17"/>
      <c r="AT50" s="17"/>
    </row>
    <row r="51" spans="45:46" x14ac:dyDescent="0.2">
      <c r="AS51" s="727"/>
      <c r="AT51" s="727"/>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B1:JJ124"/>
  <sheetViews>
    <sheetView workbookViewId="0">
      <selection activeCell="A29" sqref="A29"/>
    </sheetView>
  </sheetViews>
  <sheetFormatPr defaultRowHeight="12.75" x14ac:dyDescent="0.2"/>
  <cols>
    <col min="2" max="2" width="19.140625" customWidth="1"/>
    <col min="3" max="3" width="10.85546875" customWidth="1"/>
    <col min="5" max="5" width="10.5703125" customWidth="1"/>
    <col min="6" max="7" width="9.5703125" bestFit="1" customWidth="1"/>
    <col min="8" max="11" width="11.140625" customWidth="1"/>
    <col min="12" max="12" width="14.42578125" customWidth="1"/>
    <col min="13" max="13" width="11.140625" customWidth="1"/>
    <col min="14" max="14" width="15.140625" customWidth="1"/>
    <col min="15" max="15" width="11.140625" customWidth="1"/>
    <col min="18" max="18" width="9.5703125" customWidth="1"/>
    <col min="21" max="21" width="4.85546875" customWidth="1"/>
    <col min="26" max="26" width="13.5703125" customWidth="1"/>
    <col min="44" max="44" width="12.42578125" bestFit="1" customWidth="1"/>
    <col min="45" max="45" width="13.7109375" customWidth="1"/>
    <col min="46" max="55" width="11" customWidth="1"/>
    <col min="56" max="60" width="13.7109375" customWidth="1"/>
    <col min="62" max="62" width="3" customWidth="1"/>
    <col min="65" max="65" width="10.28515625" customWidth="1"/>
    <col min="66" max="66" width="10.140625" customWidth="1"/>
    <col min="75" max="75" width="9.5703125" bestFit="1" customWidth="1"/>
    <col min="94" max="94" width="8.42578125" customWidth="1"/>
    <col min="109" max="110" width="4.28515625" customWidth="1"/>
    <col min="114" max="114" width="10.140625" customWidth="1"/>
    <col min="115" max="115" width="10.5703125" customWidth="1"/>
    <col min="116" max="116" width="9.85546875" customWidth="1"/>
    <col min="118" max="118" width="8.7109375" customWidth="1"/>
    <col min="119" max="119" width="10.28515625" customWidth="1"/>
    <col min="120" max="120" width="10.85546875" customWidth="1"/>
    <col min="125" max="125" width="9.5703125" bestFit="1" customWidth="1"/>
    <col min="128" max="128" width="10.140625" customWidth="1"/>
    <col min="132" max="132" width="9.5703125" bestFit="1" customWidth="1"/>
    <col min="147" max="148" width="9.28515625" bestFit="1" customWidth="1"/>
    <col min="149" max="149" width="10.5703125" customWidth="1"/>
    <col min="150" max="150" width="12.42578125" bestFit="1" customWidth="1"/>
    <col min="151" max="152" width="9.28515625" bestFit="1" customWidth="1"/>
    <col min="160" max="161" width="4.7109375" customWidth="1"/>
    <col min="178" max="178" width="10" customWidth="1"/>
    <col min="212" max="212" width="4.7109375" customWidth="1"/>
    <col min="219" max="219" width="12.85546875" customWidth="1"/>
    <col min="220" max="220" width="11.5703125" customWidth="1"/>
    <col min="222" max="222" width="11.85546875" customWidth="1"/>
    <col min="225" max="225" width="10.140625" customWidth="1"/>
    <col min="229" max="229" width="6.42578125" style="649" customWidth="1"/>
    <col min="243" max="243" width="6.140625" style="649" customWidth="1"/>
    <col min="245" max="245" width="11.42578125" customWidth="1"/>
    <col min="249" max="249" width="12.140625" customWidth="1"/>
    <col min="250" max="250" width="11.42578125" customWidth="1"/>
    <col min="251" max="251" width="12.85546875" customWidth="1"/>
    <col min="252" max="253" width="10" customWidth="1"/>
  </cols>
  <sheetData>
    <row r="1" spans="2:254" ht="15.75" x14ac:dyDescent="0.25">
      <c r="Q1" s="100" t="s">
        <v>22</v>
      </c>
      <c r="R1" s="100"/>
      <c r="AB1" s="46" t="s">
        <v>732</v>
      </c>
      <c r="AU1" s="46" t="s">
        <v>619</v>
      </c>
      <c r="AW1" s="376" t="s">
        <v>733</v>
      </c>
      <c r="BJ1" s="49"/>
      <c r="BL1" s="100" t="s">
        <v>23</v>
      </c>
      <c r="BM1" s="100"/>
      <c r="BW1" s="46" t="s">
        <v>619</v>
      </c>
      <c r="CR1" s="46" t="s">
        <v>619</v>
      </c>
      <c r="DE1" s="49"/>
      <c r="DF1" s="49"/>
      <c r="DH1" s="100" t="s">
        <v>24</v>
      </c>
      <c r="DI1" s="100"/>
      <c r="DT1" s="283"/>
      <c r="DU1" s="46" t="s">
        <v>619</v>
      </c>
      <c r="EQ1" s="46" t="s">
        <v>619</v>
      </c>
      <c r="FD1" s="49"/>
      <c r="FE1" s="49"/>
      <c r="FH1" s="100" t="s">
        <v>25</v>
      </c>
      <c r="FI1" s="100"/>
      <c r="FS1" s="46" t="s">
        <v>619</v>
      </c>
      <c r="GP1" s="46" t="s">
        <v>619</v>
      </c>
      <c r="HD1" s="49"/>
      <c r="HK1" s="100" t="s">
        <v>1508</v>
      </c>
      <c r="HW1" s="100" t="s">
        <v>1514</v>
      </c>
      <c r="IK1" s="100" t="s">
        <v>1515</v>
      </c>
      <c r="IR1" s="654" t="s">
        <v>1513</v>
      </c>
    </row>
    <row r="2" spans="2:254" ht="15.75" x14ac:dyDescent="0.25">
      <c r="Q2" s="100"/>
      <c r="R2" s="100"/>
      <c r="BJ2" s="49"/>
      <c r="BL2" s="100"/>
      <c r="BM2" s="100"/>
      <c r="DE2" s="49"/>
      <c r="DF2" s="49"/>
      <c r="DH2" s="100"/>
      <c r="DI2" s="100"/>
      <c r="DT2" s="283"/>
      <c r="FD2" s="49"/>
      <c r="FE2" s="49"/>
      <c r="FH2" s="100"/>
      <c r="FI2" s="100"/>
      <c r="HD2" s="49"/>
      <c r="IP2" s="655" t="s">
        <v>274</v>
      </c>
    </row>
    <row r="3" spans="2:254" ht="15.75" x14ac:dyDescent="0.25">
      <c r="J3" s="384" t="s">
        <v>741</v>
      </c>
      <c r="Q3" s="100" t="s">
        <v>199</v>
      </c>
      <c r="R3" s="100"/>
      <c r="AB3" s="4" t="s">
        <v>620</v>
      </c>
      <c r="AC3" s="4" t="s">
        <v>534</v>
      </c>
      <c r="AD3" s="4" t="s">
        <v>179</v>
      </c>
      <c r="AE3" s="4" t="s">
        <v>607</v>
      </c>
      <c r="AF3" s="4" t="s">
        <v>178</v>
      </c>
      <c r="AG3" s="4" t="s">
        <v>177</v>
      </c>
      <c r="AN3" s="100" t="s">
        <v>239</v>
      </c>
      <c r="AU3" s="4" t="s">
        <v>620</v>
      </c>
      <c r="AV3" s="4" t="s">
        <v>534</v>
      </c>
      <c r="AW3" s="4" t="s">
        <v>179</v>
      </c>
      <c r="AX3" s="4" t="s">
        <v>627</v>
      </c>
      <c r="AY3" s="4" t="s">
        <v>178</v>
      </c>
      <c r="AZ3" s="4" t="s">
        <v>177</v>
      </c>
      <c r="BJ3" s="49"/>
      <c r="BL3" s="100" t="s">
        <v>199</v>
      </c>
      <c r="BM3" s="100"/>
      <c r="BW3" s="4" t="s">
        <v>620</v>
      </c>
      <c r="BX3" s="4" t="s">
        <v>534</v>
      </c>
      <c r="BY3" s="4" t="s">
        <v>179</v>
      </c>
      <c r="BZ3" s="4" t="s">
        <v>607</v>
      </c>
      <c r="CA3" s="4" t="s">
        <v>178</v>
      </c>
      <c r="CB3" s="4" t="s">
        <v>177</v>
      </c>
      <c r="CK3" s="100" t="s">
        <v>239</v>
      </c>
      <c r="CR3" s="4" t="s">
        <v>620</v>
      </c>
      <c r="CS3" s="4" t="s">
        <v>534</v>
      </c>
      <c r="CT3" s="4" t="s">
        <v>179</v>
      </c>
      <c r="CU3" s="4" t="s">
        <v>627</v>
      </c>
      <c r="CV3" s="4" t="s">
        <v>178</v>
      </c>
      <c r="CW3" s="4" t="s">
        <v>177</v>
      </c>
      <c r="DE3" s="49"/>
      <c r="DF3" s="49"/>
      <c r="DH3" s="100" t="s">
        <v>199</v>
      </c>
      <c r="DI3" s="100"/>
      <c r="DT3" s="283"/>
      <c r="DU3" s="4" t="s">
        <v>620</v>
      </c>
      <c r="DV3" s="4" t="s">
        <v>534</v>
      </c>
      <c r="DW3" s="4" t="s">
        <v>179</v>
      </c>
      <c r="DX3" s="4" t="s">
        <v>625</v>
      </c>
      <c r="DY3" s="4" t="s">
        <v>607</v>
      </c>
      <c r="DZ3" s="4" t="s">
        <v>178</v>
      </c>
      <c r="EA3" s="4" t="s">
        <v>177</v>
      </c>
      <c r="EI3" s="100" t="s">
        <v>239</v>
      </c>
      <c r="EQ3" s="4" t="s">
        <v>620</v>
      </c>
      <c r="ER3" s="4" t="s">
        <v>534</v>
      </c>
      <c r="ES3" s="4" t="s">
        <v>179</v>
      </c>
      <c r="ET3" s="4" t="s">
        <v>627</v>
      </c>
      <c r="EU3" s="4" t="s">
        <v>178</v>
      </c>
      <c r="EV3" s="4" t="s">
        <v>177</v>
      </c>
      <c r="FD3" s="49"/>
      <c r="FE3" s="49"/>
      <c r="FH3" s="100" t="s">
        <v>199</v>
      </c>
      <c r="FI3" s="100"/>
      <c r="FS3" s="4" t="s">
        <v>620</v>
      </c>
      <c r="FT3" s="4" t="s">
        <v>534</v>
      </c>
      <c r="FU3" s="4" t="s">
        <v>179</v>
      </c>
      <c r="FV3" s="4" t="s">
        <v>625</v>
      </c>
      <c r="FW3" s="4" t="s">
        <v>607</v>
      </c>
      <c r="FX3" s="4" t="s">
        <v>178</v>
      </c>
      <c r="FY3" s="4" t="s">
        <v>177</v>
      </c>
      <c r="GI3" s="100" t="s">
        <v>239</v>
      </c>
      <c r="GP3" s="4" t="s">
        <v>620</v>
      </c>
      <c r="GQ3" s="4" t="s">
        <v>534</v>
      </c>
      <c r="GR3" s="4" t="s">
        <v>179</v>
      </c>
      <c r="GS3" s="4" t="s">
        <v>627</v>
      </c>
      <c r="GT3" s="4" t="s">
        <v>178</v>
      </c>
      <c r="GU3" s="4" t="s">
        <v>177</v>
      </c>
      <c r="HD3" s="49"/>
      <c r="HW3" s="652" t="s">
        <v>1509</v>
      </c>
      <c r="IC3" s="652" t="s">
        <v>1509</v>
      </c>
      <c r="IK3" s="652" t="s">
        <v>1512</v>
      </c>
    </row>
    <row r="4" spans="2:254" x14ac:dyDescent="0.2">
      <c r="J4" s="384" t="s">
        <v>742</v>
      </c>
      <c r="AB4">
        <f t="array" ref="AB4:AG8">LINEST(AH29:AH43,AC29:AG43,1,1)</f>
        <v>3.5030357743376108E-3</v>
      </c>
      <c r="AC4">
        <v>-9.9247195302480495E-2</v>
      </c>
      <c r="AD4">
        <v>0.85073515545011247</v>
      </c>
      <c r="AE4">
        <v>1.6611481360354161E-3</v>
      </c>
      <c r="AF4">
        <v>3.8564936805914616E-4</v>
      </c>
      <c r="AG4">
        <v>7.3512837383182159</v>
      </c>
      <c r="AU4">
        <f t="array" ref="AU4:AZ8">LINEST(BB29:BB43,AV29:AZ43,1,1)</f>
        <v>-63.956795429399804</v>
      </c>
      <c r="AV4">
        <v>0.1586098902656306</v>
      </c>
      <c r="AW4">
        <v>-5.7044184065456554</v>
      </c>
      <c r="AX4" s="93">
        <v>6.0122729185225468E-4</v>
      </c>
      <c r="AY4">
        <v>3.1436881260890623E-3</v>
      </c>
      <c r="AZ4">
        <v>110.42124562490727</v>
      </c>
      <c r="BJ4" s="49"/>
      <c r="BW4">
        <f t="array" ref="BW4:CB8">LINEST(CD29:CD43,BX29:CB43,1,1)</f>
        <v>2.6237480854909463E-3</v>
      </c>
      <c r="BX4">
        <v>-7.6560320068976659E-2</v>
      </c>
      <c r="BY4">
        <v>0.7792658236591562</v>
      </c>
      <c r="BZ4">
        <v>1.7204467047478721E-3</v>
      </c>
      <c r="CA4">
        <v>2.739321993113869E-4</v>
      </c>
      <c r="CB4">
        <v>12.352348945514358</v>
      </c>
      <c r="CR4">
        <f t="array" ref="CR4:CW8">LINEST(CY29:CY43,CS29:CW43,1,1)</f>
        <v>-59.179727110106043</v>
      </c>
      <c r="CS4">
        <v>0.10526367586545915</v>
      </c>
      <c r="CT4">
        <v>0.70030151189568102</v>
      </c>
      <c r="CU4" s="93">
        <v>-4.3910640353511231E-4</v>
      </c>
      <c r="CV4">
        <v>9.5877993512638697E-3</v>
      </c>
      <c r="CW4">
        <v>83.427497266295006</v>
      </c>
      <c r="DE4" s="49"/>
      <c r="DF4" s="49"/>
      <c r="DT4" s="283"/>
      <c r="DU4">
        <f t="array" ref="DU4:EA8">LINEST(EC29:EC43,DV29:EA43,1,1)</f>
        <v>7.7205503780611359E-3</v>
      </c>
      <c r="DV4">
        <v>-0.20203643148009287</v>
      </c>
      <c r="DW4">
        <v>1.297936969944592</v>
      </c>
      <c r="DX4" s="93">
        <v>3.6818145217926346E-4</v>
      </c>
      <c r="DY4">
        <v>3.1977397011528192E-3</v>
      </c>
      <c r="DZ4">
        <v>1.2470161233289695E-3</v>
      </c>
      <c r="EA4">
        <v>13.213097770010476</v>
      </c>
      <c r="EQ4">
        <f t="array" ref="EQ4:EV8">LINEST(EX29:EX43,ER29:EV43,1,1)</f>
        <v>-46.694827823193663</v>
      </c>
      <c r="ER4">
        <v>0.1832443189143782</v>
      </c>
      <c r="ES4">
        <v>1.6644672278587527</v>
      </c>
      <c r="ET4" s="93">
        <v>-1.5738317297913544E-3</v>
      </c>
      <c r="EU4">
        <v>1.9010617750212032E-2</v>
      </c>
      <c r="EV4">
        <v>36.438914023113696</v>
      </c>
      <c r="FD4" s="49"/>
      <c r="FE4" s="49"/>
      <c r="FS4">
        <f t="array" ref="FS4:FY8">LINEST(GA29:GA43,FT29:FY43,1,1)</f>
        <v>1.7151321693168044E-3</v>
      </c>
      <c r="FT4">
        <v>-5.4534654406264947E-2</v>
      </c>
      <c r="FU4">
        <v>0.9868064647735989</v>
      </c>
      <c r="FV4" s="93">
        <v>-3.8959230598409957E-4</v>
      </c>
      <c r="FW4">
        <v>5.9579094295144014E-3</v>
      </c>
      <c r="FX4">
        <v>8.1023719020140291E-4</v>
      </c>
      <c r="FY4">
        <v>9.9650019554437339</v>
      </c>
      <c r="GP4">
        <f t="array" ref="GP4:GU8">LINEST(GW29:GW43,GQ29:GU43,1,1)</f>
        <v>-21.852560056450454</v>
      </c>
      <c r="GQ4">
        <v>7.0527156638156049E-2</v>
      </c>
      <c r="GR4">
        <v>0.85072201977814288</v>
      </c>
      <c r="GS4" s="93">
        <v>-7.7079292048315656E-4</v>
      </c>
      <c r="GT4">
        <v>1.5152247180775432E-2</v>
      </c>
      <c r="GU4">
        <v>28.569951762634481</v>
      </c>
      <c r="HD4" s="49"/>
      <c r="HK4" t="s">
        <v>256</v>
      </c>
      <c r="HW4" s="587" t="s">
        <v>1477</v>
      </c>
      <c r="IC4" s="587" t="s">
        <v>1477</v>
      </c>
    </row>
    <row r="5" spans="2:254" x14ac:dyDescent="0.2">
      <c r="J5" s="384" t="s">
        <v>743</v>
      </c>
      <c r="R5" s="1" t="s">
        <v>195</v>
      </c>
      <c r="V5" s="1" t="s">
        <v>180</v>
      </c>
      <c r="AB5">
        <v>1.2786480462343775E-3</v>
      </c>
      <c r="AC5">
        <v>3.0969468199191073E-2</v>
      </c>
      <c r="AD5">
        <v>0.21435042154593506</v>
      </c>
      <c r="AE5">
        <v>9.7896188014691475E-4</v>
      </c>
      <c r="AF5">
        <v>3.5278954503610549E-4</v>
      </c>
      <c r="AG5">
        <v>2.7013211337912613</v>
      </c>
      <c r="AU5">
        <v>18.772443017201603</v>
      </c>
      <c r="AV5">
        <v>7.1835063412531971E-2</v>
      </c>
      <c r="AW5">
        <v>6.5979130667919437</v>
      </c>
      <c r="AX5">
        <v>1.019705733435921E-3</v>
      </c>
      <c r="AY5">
        <v>7.1183839736165275E-3</v>
      </c>
      <c r="AZ5">
        <v>45.764735540934559</v>
      </c>
      <c r="BJ5" s="49"/>
      <c r="BM5" s="1" t="s">
        <v>195</v>
      </c>
      <c r="BQ5" s="1" t="s">
        <v>180</v>
      </c>
      <c r="BW5">
        <v>1.6078099124840338E-3</v>
      </c>
      <c r="BX5">
        <v>3.8333753968929504E-2</v>
      </c>
      <c r="BY5">
        <v>0.259362282246972</v>
      </c>
      <c r="BZ5">
        <v>6.7127989302020368E-4</v>
      </c>
      <c r="CA5">
        <v>3.3104704439699281E-4</v>
      </c>
      <c r="CB5">
        <v>2.3540713108789726</v>
      </c>
      <c r="CR5">
        <v>14.130100348957905</v>
      </c>
      <c r="CS5">
        <v>4.5729693117241531E-2</v>
      </c>
      <c r="CT5">
        <v>3.9306883907291144</v>
      </c>
      <c r="CU5">
        <v>5.6941130817329377E-4</v>
      </c>
      <c r="CV5">
        <v>4.108115683397859E-3</v>
      </c>
      <c r="CW5">
        <v>27.149391172024867</v>
      </c>
      <c r="DE5" s="49"/>
      <c r="DF5" s="49"/>
      <c r="DI5" s="1" t="s">
        <v>195</v>
      </c>
      <c r="DN5" s="1" t="s">
        <v>180</v>
      </c>
      <c r="DT5" s="283"/>
      <c r="DU5">
        <v>3.1238904174714787E-3</v>
      </c>
      <c r="DV5">
        <v>7.3781975308135905E-2</v>
      </c>
      <c r="DW5">
        <v>1.1954758600509763</v>
      </c>
      <c r="DX5">
        <v>8.2060436110225916E-4</v>
      </c>
      <c r="DY5">
        <v>6.6462416764460856E-3</v>
      </c>
      <c r="DZ5">
        <v>1.0054177448633934E-3</v>
      </c>
      <c r="EA5">
        <v>8.9816897530150186</v>
      </c>
      <c r="EQ5">
        <v>12.840166970221404</v>
      </c>
      <c r="ER5">
        <v>4.3359395357549894E-2</v>
      </c>
      <c r="ES5">
        <v>1.9466734335915568</v>
      </c>
      <c r="ET5">
        <v>6.5585144870410842E-4</v>
      </c>
      <c r="EU5">
        <v>5.8226179867239512E-3</v>
      </c>
      <c r="EV5">
        <v>17.398504190894695</v>
      </c>
      <c r="FD5" s="49"/>
      <c r="FE5" s="49"/>
      <c r="FI5" s="1" t="s">
        <v>195</v>
      </c>
      <c r="FM5" s="1" t="s">
        <v>180</v>
      </c>
      <c r="FS5">
        <v>3.267249208515666E-3</v>
      </c>
      <c r="FT5">
        <v>7.5243229094002884E-2</v>
      </c>
      <c r="FU5">
        <v>0.95146040331091031</v>
      </c>
      <c r="FV5">
        <v>7.1276925540210282E-4</v>
      </c>
      <c r="FW5">
        <v>8.1157982171337472E-3</v>
      </c>
      <c r="FX5">
        <v>1.1269520707887692E-3</v>
      </c>
      <c r="FY5">
        <v>9.2114644545675493</v>
      </c>
      <c r="GP5">
        <v>17.428500687248022</v>
      </c>
      <c r="GQ5">
        <v>5.8396725898092902E-2</v>
      </c>
      <c r="GR5">
        <v>3.2159612648550069</v>
      </c>
      <c r="GS5">
        <v>7.7065371369097399E-4</v>
      </c>
      <c r="GT5">
        <v>7.4328981407657856E-3</v>
      </c>
      <c r="GU5">
        <v>30.178534531026166</v>
      </c>
      <c r="HD5" s="49"/>
      <c r="HK5" t="s">
        <v>255</v>
      </c>
      <c r="HR5" s="587" t="s">
        <v>1475</v>
      </c>
      <c r="HW5" s="1" t="s">
        <v>34</v>
      </c>
      <c r="IC5" s="1" t="s">
        <v>79</v>
      </c>
      <c r="IK5" s="1" t="s">
        <v>633</v>
      </c>
      <c r="IO5" t="s">
        <v>266</v>
      </c>
    </row>
    <row r="6" spans="2:254" x14ac:dyDescent="0.2">
      <c r="B6" s="1" t="s">
        <v>34</v>
      </c>
      <c r="J6" s="384" t="s">
        <v>744</v>
      </c>
      <c r="K6" s="385">
        <v>2</v>
      </c>
      <c r="AB6">
        <v>0.77816841433255712</v>
      </c>
      <c r="AC6">
        <v>0.25119654066677816</v>
      </c>
      <c r="AD6" t="e">
        <v>#N/A</v>
      </c>
      <c r="AE6" t="e">
        <v>#N/A</v>
      </c>
      <c r="AF6" t="e">
        <v>#N/A</v>
      </c>
      <c r="AG6" t="e">
        <v>#N/A</v>
      </c>
      <c r="AU6">
        <v>0.97658409529507695</v>
      </c>
      <c r="AV6">
        <v>2.4026995672016156</v>
      </c>
      <c r="AW6" t="e">
        <v>#N/A</v>
      </c>
      <c r="AX6" t="e">
        <v>#N/A</v>
      </c>
      <c r="AY6" t="e">
        <v>#N/A</v>
      </c>
      <c r="AZ6" t="e">
        <v>#N/A</v>
      </c>
      <c r="BJ6" s="49"/>
      <c r="BW6">
        <v>0.87505591796787019</v>
      </c>
      <c r="BX6">
        <v>0.34692200858067962</v>
      </c>
      <c r="BY6" t="e">
        <v>#N/A</v>
      </c>
      <c r="BZ6" t="e">
        <v>#N/A</v>
      </c>
      <c r="CA6" t="e">
        <v>#N/A</v>
      </c>
      <c r="CB6" t="e">
        <v>#N/A</v>
      </c>
      <c r="CR6">
        <v>0.99142091630664664</v>
      </c>
      <c r="CS6">
        <v>1.7709300325130128</v>
      </c>
      <c r="CT6" t="e">
        <v>#N/A</v>
      </c>
      <c r="CU6" t="e">
        <v>#N/A</v>
      </c>
      <c r="CV6" t="e">
        <v>#N/A</v>
      </c>
      <c r="CW6" t="e">
        <v>#N/A</v>
      </c>
      <c r="DE6" s="49"/>
      <c r="DF6" s="49"/>
      <c r="DS6" s="420" t="s">
        <v>825</v>
      </c>
      <c r="DT6" s="283"/>
      <c r="DU6">
        <v>0.92278818353067771</v>
      </c>
      <c r="DV6">
        <v>0.55103427924955761</v>
      </c>
      <c r="DW6" t="e">
        <v>#N/A</v>
      </c>
      <c r="DX6" t="e">
        <v>#N/A</v>
      </c>
      <c r="DY6" t="e">
        <v>#N/A</v>
      </c>
      <c r="DZ6" t="e">
        <v>#N/A</v>
      </c>
      <c r="EA6" t="e">
        <v>#N/A</v>
      </c>
      <c r="EQ6">
        <v>0.98012301808413504</v>
      </c>
      <c r="ER6">
        <v>1.6595839351738857</v>
      </c>
      <c r="ES6" t="e">
        <v>#N/A</v>
      </c>
      <c r="ET6" t="e">
        <v>#N/A</v>
      </c>
      <c r="EU6" t="e">
        <v>#N/A</v>
      </c>
      <c r="EV6" t="e">
        <v>#N/A</v>
      </c>
      <c r="FD6" s="49"/>
      <c r="FE6" s="49"/>
      <c r="FS6">
        <v>0.7756378234665332</v>
      </c>
      <c r="FT6">
        <v>0.56631817573483123</v>
      </c>
      <c r="FU6" t="e">
        <v>#N/A</v>
      </c>
      <c r="FV6" t="e">
        <v>#N/A</v>
      </c>
      <c r="FW6" t="e">
        <v>#N/A</v>
      </c>
      <c r="FX6" t="e">
        <v>#N/A</v>
      </c>
      <c r="FY6" t="e">
        <v>#N/A</v>
      </c>
      <c r="GP6">
        <v>0.97413068156550764</v>
      </c>
      <c r="GQ6">
        <v>2.1568756671402172</v>
      </c>
      <c r="GR6" t="e">
        <v>#N/A</v>
      </c>
      <c r="GS6" t="e">
        <v>#N/A</v>
      </c>
      <c r="GT6" t="e">
        <v>#N/A</v>
      </c>
      <c r="GU6" t="e">
        <v>#N/A</v>
      </c>
      <c r="HD6" s="49"/>
      <c r="HQ6" s="88" t="s">
        <v>240</v>
      </c>
      <c r="HR6" s="88" t="s">
        <v>123</v>
      </c>
      <c r="HS6" s="88" t="s">
        <v>254</v>
      </c>
      <c r="HT6" s="15"/>
      <c r="HU6" s="650"/>
      <c r="HW6" s="607" t="s">
        <v>22</v>
      </c>
      <c r="HX6" s="607" t="s">
        <v>23</v>
      </c>
      <c r="HY6" s="607" t="s">
        <v>24</v>
      </c>
      <c r="HZ6" s="607" t="s">
        <v>25</v>
      </c>
      <c r="IA6" s="608" t="s">
        <v>59</v>
      </c>
      <c r="IC6" s="607" t="s">
        <v>22</v>
      </c>
      <c r="ID6" s="607" t="s">
        <v>23</v>
      </c>
      <c r="IE6" s="607" t="s">
        <v>24</v>
      </c>
      <c r="IF6" s="607" t="s">
        <v>25</v>
      </c>
      <c r="IG6" s="608" t="s">
        <v>59</v>
      </c>
      <c r="IK6" s="587" t="s">
        <v>752</v>
      </c>
      <c r="IL6" s="587" t="s">
        <v>254</v>
      </c>
      <c r="IO6" s="882" t="s">
        <v>264</v>
      </c>
      <c r="IP6" s="883"/>
      <c r="IQ6" t="s">
        <v>265</v>
      </c>
    </row>
    <row r="7" spans="2:254" ht="40.5" customHeight="1" thickBot="1" x14ac:dyDescent="0.25">
      <c r="C7" t="s">
        <v>186</v>
      </c>
      <c r="D7" t="s">
        <v>66</v>
      </c>
      <c r="E7" s="4" t="s">
        <v>541</v>
      </c>
      <c r="F7" t="s">
        <v>72</v>
      </c>
      <c r="G7" t="s">
        <v>86</v>
      </c>
      <c r="H7" t="s">
        <v>225</v>
      </c>
      <c r="K7" s="384" t="s">
        <v>745</v>
      </c>
      <c r="Q7" s="8"/>
      <c r="R7" s="97" t="s">
        <v>193</v>
      </c>
      <c r="S7" s="97" t="s">
        <v>194</v>
      </c>
      <c r="T7" s="97" t="s">
        <v>22</v>
      </c>
      <c r="U7" s="96"/>
      <c r="V7" s="97" t="s">
        <v>193</v>
      </c>
      <c r="W7" s="97" t="s">
        <v>194</v>
      </c>
      <c r="X7" s="97" t="s">
        <v>22</v>
      </c>
      <c r="Y7" s="96"/>
      <c r="Z7" s="332" t="s">
        <v>660</v>
      </c>
      <c r="AB7">
        <v>6.314263776207488</v>
      </c>
      <c r="AC7">
        <v>9</v>
      </c>
      <c r="AD7" t="e">
        <v>#N/A</v>
      </c>
      <c r="AE7" t="e">
        <v>#N/A</v>
      </c>
      <c r="AF7" t="e">
        <v>#N/A</v>
      </c>
      <c r="AG7" t="e">
        <v>#N/A</v>
      </c>
      <c r="AN7" s="99" t="s">
        <v>240</v>
      </c>
      <c r="AO7" s="99" t="str">
        <f t="shared" ref="AO7:AO38" si="0">R7</f>
        <v xml:space="preserve"> New England</v>
      </c>
      <c r="AP7" s="99" t="str">
        <f t="shared" ref="AP7:AP38" si="1">S7</f>
        <v>Middle Atlantic</v>
      </c>
      <c r="AQ7" s="97" t="s">
        <v>22</v>
      </c>
      <c r="AS7" s="332" t="s">
        <v>660</v>
      </c>
      <c r="AT7" s="103"/>
      <c r="AU7">
        <v>75.070828724442237</v>
      </c>
      <c r="AV7">
        <v>9</v>
      </c>
      <c r="AW7" t="e">
        <v>#N/A</v>
      </c>
      <c r="AX7" t="e">
        <v>#N/A</v>
      </c>
      <c r="AY7" t="e">
        <v>#N/A</v>
      </c>
      <c r="AZ7" t="e">
        <v>#N/A</v>
      </c>
      <c r="BA7" s="103"/>
      <c r="BB7" s="103"/>
      <c r="BC7" s="103"/>
      <c r="BD7" s="103"/>
      <c r="BE7" s="103"/>
      <c r="BF7" s="103"/>
      <c r="BG7" s="103"/>
      <c r="BH7" s="103"/>
      <c r="BJ7" s="49"/>
      <c r="BL7" s="8"/>
      <c r="BM7" s="97" t="s">
        <v>247</v>
      </c>
      <c r="BN7" s="97" t="s">
        <v>248</v>
      </c>
      <c r="BO7" s="97" t="s">
        <v>23</v>
      </c>
      <c r="BP7" s="96"/>
      <c r="BQ7" s="97" t="s">
        <v>247</v>
      </c>
      <c r="BR7" s="97" t="s">
        <v>248</v>
      </c>
      <c r="BS7" s="97" t="s">
        <v>23</v>
      </c>
      <c r="BT7" s="96"/>
      <c r="BU7" s="97" t="s">
        <v>198</v>
      </c>
      <c r="BV7" s="103"/>
      <c r="BW7">
        <v>12.606444632864832</v>
      </c>
      <c r="BX7">
        <v>9</v>
      </c>
      <c r="BY7" t="e">
        <v>#N/A</v>
      </c>
      <c r="BZ7" t="e">
        <v>#N/A</v>
      </c>
      <c r="CA7" t="e">
        <v>#N/A</v>
      </c>
      <c r="CB7" t="e">
        <v>#N/A</v>
      </c>
      <c r="CC7" s="103"/>
      <c r="CD7" s="103"/>
      <c r="CE7" s="103"/>
      <c r="CF7" s="103"/>
      <c r="CG7" s="103"/>
      <c r="CH7" s="103"/>
      <c r="CI7" s="103"/>
      <c r="CK7" s="99" t="s">
        <v>240</v>
      </c>
      <c r="CL7" s="97" t="s">
        <v>247</v>
      </c>
      <c r="CM7" s="97" t="s">
        <v>248</v>
      </c>
      <c r="CN7" s="97" t="s">
        <v>23</v>
      </c>
      <c r="CP7" s="97" t="s">
        <v>300</v>
      </c>
      <c r="CR7">
        <v>208.01261686426272</v>
      </c>
      <c r="CS7">
        <v>9</v>
      </c>
      <c r="CT7" t="e">
        <v>#N/A</v>
      </c>
      <c r="CU7" t="e">
        <v>#N/A</v>
      </c>
      <c r="CV7" t="e">
        <v>#N/A</v>
      </c>
      <c r="CW7" t="e">
        <v>#N/A</v>
      </c>
      <c r="DE7" s="49"/>
      <c r="DF7" s="49"/>
      <c r="DH7" s="8"/>
      <c r="DI7" s="97" t="s">
        <v>249</v>
      </c>
      <c r="DJ7" s="97" t="s">
        <v>250</v>
      </c>
      <c r="DK7" s="97" t="s">
        <v>251</v>
      </c>
      <c r="DL7" s="97" t="s">
        <v>24</v>
      </c>
      <c r="DM7" s="96"/>
      <c r="DN7" s="97" t="s">
        <v>249</v>
      </c>
      <c r="DO7" s="97" t="s">
        <v>250</v>
      </c>
      <c r="DP7" s="97" t="s">
        <v>251</v>
      </c>
      <c r="DQ7" s="97" t="s">
        <v>24</v>
      </c>
      <c r="DR7" s="96"/>
      <c r="DS7" s="97" t="s">
        <v>198</v>
      </c>
      <c r="DT7" s="283"/>
      <c r="DU7">
        <v>15.935180662359176</v>
      </c>
      <c r="DV7">
        <v>8</v>
      </c>
      <c r="DW7" t="e">
        <v>#N/A</v>
      </c>
      <c r="DX7" t="e">
        <v>#N/A</v>
      </c>
      <c r="DY7" t="e">
        <v>#N/A</v>
      </c>
      <c r="DZ7" t="e">
        <v>#N/A</v>
      </c>
      <c r="EA7" t="e">
        <v>#N/A</v>
      </c>
      <c r="EB7" s="103"/>
      <c r="EC7" s="103"/>
      <c r="ED7" s="103"/>
      <c r="EE7" s="103"/>
      <c r="EF7" s="103"/>
      <c r="EG7" s="103"/>
      <c r="EI7" s="99" t="s">
        <v>240</v>
      </c>
      <c r="EJ7" s="97" t="s">
        <v>249</v>
      </c>
      <c r="EK7" s="97" t="s">
        <v>250</v>
      </c>
      <c r="EL7" s="97" t="s">
        <v>251</v>
      </c>
      <c r="EM7" s="97" t="s">
        <v>24</v>
      </c>
      <c r="EO7" s="97" t="s">
        <v>198</v>
      </c>
      <c r="EQ7">
        <v>88.757007478248823</v>
      </c>
      <c r="ER7">
        <v>9</v>
      </c>
      <c r="ES7" t="e">
        <v>#N/A</v>
      </c>
      <c r="ET7" t="e">
        <v>#N/A</v>
      </c>
      <c r="EU7" t="e">
        <v>#N/A</v>
      </c>
      <c r="EV7" t="e">
        <v>#N/A</v>
      </c>
      <c r="FD7" s="49"/>
      <c r="FE7" s="49"/>
      <c r="FG7" s="97"/>
      <c r="FH7" s="8"/>
      <c r="FI7" s="97" t="s">
        <v>172</v>
      </c>
      <c r="FJ7" s="97" t="s">
        <v>252</v>
      </c>
      <c r="FK7" s="97" t="s">
        <v>25</v>
      </c>
      <c r="FL7" s="96"/>
      <c r="FM7" s="97" t="s">
        <v>172</v>
      </c>
      <c r="FN7" s="97" t="s">
        <v>252</v>
      </c>
      <c r="FO7" s="97" t="s">
        <v>25</v>
      </c>
      <c r="FP7" s="97"/>
      <c r="FQ7" s="97" t="s">
        <v>300</v>
      </c>
      <c r="FR7" s="103"/>
      <c r="FS7">
        <v>4.6094389910136266</v>
      </c>
      <c r="FT7">
        <v>8</v>
      </c>
      <c r="FU7" t="e">
        <v>#N/A</v>
      </c>
      <c r="FV7" t="e">
        <v>#N/A</v>
      </c>
      <c r="FW7" t="e">
        <v>#N/A</v>
      </c>
      <c r="FX7" t="e">
        <v>#N/A</v>
      </c>
      <c r="FY7" t="e">
        <v>#N/A</v>
      </c>
      <c r="FZ7" s="103"/>
      <c r="GA7" s="103"/>
      <c r="GB7" s="103"/>
      <c r="GC7" s="103"/>
      <c r="GD7" s="103"/>
      <c r="GE7" s="96"/>
      <c r="GF7" s="96"/>
      <c r="GI7" s="99" t="s">
        <v>240</v>
      </c>
      <c r="GJ7" s="97" t="s">
        <v>172</v>
      </c>
      <c r="GK7" s="97" t="s">
        <v>252</v>
      </c>
      <c r="GL7" s="97" t="s">
        <v>25</v>
      </c>
      <c r="GN7" s="97" t="s">
        <v>198</v>
      </c>
      <c r="GP7">
        <v>67.780495696399882</v>
      </c>
      <c r="GQ7">
        <v>9</v>
      </c>
      <c r="GR7" t="e">
        <v>#N/A</v>
      </c>
      <c r="GS7" t="e">
        <v>#N/A</v>
      </c>
      <c r="GT7" t="e">
        <v>#N/A</v>
      </c>
      <c r="GU7" t="e">
        <v>#N/A</v>
      </c>
      <c r="HD7" s="49"/>
      <c r="HV7" s="103"/>
      <c r="HW7" s="103"/>
      <c r="HX7" s="103"/>
      <c r="HY7" s="103"/>
      <c r="HZ7" s="103"/>
      <c r="IA7" s="103"/>
      <c r="IB7" s="103"/>
      <c r="IC7" s="103"/>
      <c r="ID7" s="103"/>
      <c r="IE7" s="103"/>
      <c r="IF7" s="103"/>
      <c r="IG7" s="103"/>
      <c r="IH7" s="103"/>
      <c r="II7" s="657"/>
      <c r="IJ7" s="103"/>
      <c r="IK7" s="97" t="s">
        <v>300</v>
      </c>
      <c r="IL7" s="97" t="s">
        <v>299</v>
      </c>
      <c r="IM7" s="103"/>
      <c r="IO7" s="116" t="s">
        <v>262</v>
      </c>
      <c r="IP7" s="116" t="s">
        <v>263</v>
      </c>
      <c r="IQ7" s="116"/>
      <c r="IR7" s="116"/>
      <c r="IS7" s="116"/>
    </row>
    <row r="8" spans="2:254" x14ac:dyDescent="0.2">
      <c r="B8" t="s">
        <v>182</v>
      </c>
      <c r="C8" t="s">
        <v>47</v>
      </c>
      <c r="D8" t="s">
        <v>184</v>
      </c>
      <c r="E8" s="101" t="s">
        <v>185</v>
      </c>
      <c r="F8" t="s">
        <v>196</v>
      </c>
      <c r="G8" t="s">
        <v>184</v>
      </c>
      <c r="H8" t="s">
        <v>185</v>
      </c>
      <c r="Q8" s="98">
        <v>1949</v>
      </c>
      <c r="R8" s="38">
        <f>HDD_by_Division11_update!B4</f>
        <v>5829</v>
      </c>
      <c r="S8" s="38">
        <f>HDD_by_Division11_update!C4</f>
        <v>5091</v>
      </c>
      <c r="T8" s="95">
        <f t="shared" ref="T8:T39" si="2">R$75*R8+S$75*S8</f>
        <v>5271.0000000000009</v>
      </c>
      <c r="V8">
        <f>CDD_by_Division11_update!B4</f>
        <v>654</v>
      </c>
      <c r="W8">
        <f>CDD_by_Division11_update!D4</f>
        <v>901</v>
      </c>
      <c r="X8" s="95">
        <f t="shared" ref="X8:X39" si="3">V$75*V8+W$75*W8</f>
        <v>853.41284403669727</v>
      </c>
      <c r="Z8" s="331">
        <f t="shared" ref="Z8:Z39" si="4">1/($F$10+$G$10*T$72/T8+$H$10*X$72/X8)</f>
        <v>1.0110080541665436</v>
      </c>
      <c r="AB8">
        <v>1.9921408144966237</v>
      </c>
      <c r="AC8">
        <v>0.56789731838660695</v>
      </c>
      <c r="AD8" t="e">
        <v>#N/A</v>
      </c>
      <c r="AE8" t="e">
        <v>#N/A</v>
      </c>
      <c r="AF8" t="e">
        <v>#N/A</v>
      </c>
      <c r="AG8" t="e">
        <v>#N/A</v>
      </c>
      <c r="AN8" s="98">
        <f t="shared" ref="AN8:AN39" si="5">Q8</f>
        <v>1949</v>
      </c>
      <c r="AO8" s="106">
        <f t="shared" si="0"/>
        <v>5829</v>
      </c>
      <c r="AP8" s="107">
        <f t="shared" si="1"/>
        <v>5091</v>
      </c>
      <c r="AQ8" s="95">
        <f t="shared" ref="AQ8:AQ39" si="6">AO$75*AO8+AP$75*AP8</f>
        <v>5279.7906976744171</v>
      </c>
      <c r="AS8" s="331">
        <f t="shared" ref="AS8:AS39" si="7">1/((1-$H$29)+$H$29*AQ$72/AQ8)</f>
        <v>0.89576749433147285</v>
      </c>
      <c r="AT8" s="283"/>
      <c r="AU8">
        <v>2166.9064126470116</v>
      </c>
      <c r="AV8">
        <v>51.956686892077471</v>
      </c>
      <c r="AW8" t="e">
        <v>#N/A</v>
      </c>
      <c r="AX8" t="e">
        <v>#N/A</v>
      </c>
      <c r="AY8" t="e">
        <v>#N/A</v>
      </c>
      <c r="AZ8" t="e">
        <v>#N/A</v>
      </c>
      <c r="BA8" s="283"/>
      <c r="BB8" s="283"/>
      <c r="BC8" s="283"/>
      <c r="BD8" s="283"/>
      <c r="BE8" s="283"/>
      <c r="BF8" s="283"/>
      <c r="BG8" s="283"/>
      <c r="BH8" s="283"/>
      <c r="BJ8" s="49"/>
      <c r="BL8" s="98">
        <v>1949</v>
      </c>
      <c r="BM8" s="38">
        <f>HDD_by_Division11_update!D4</f>
        <v>5801</v>
      </c>
      <c r="BN8" s="38">
        <f>HDD_by_Division11_update!E4</f>
        <v>6479</v>
      </c>
      <c r="BO8" s="38">
        <f t="shared" ref="BO8:BO39" si="8">BM$75*BM8+BN$75*BN8</f>
        <v>6181.5689655172409</v>
      </c>
      <c r="BQ8" s="38">
        <f>CDD_by_Division11_update!F4</f>
        <v>949</v>
      </c>
      <c r="BR8" s="38">
        <f>CDD_by_Division11_update!H4</f>
        <v>1038</v>
      </c>
      <c r="BS8" s="95">
        <f t="shared" ref="BS8:BS39" si="9">BQ$75*BQ8+BR$75*BR8</f>
        <v>979.39024390243912</v>
      </c>
      <c r="BU8" s="331">
        <f t="shared" ref="BU8:BU39" si="10">1/($F$11+$G$11*BO$72/BO8+$H$11*BS$72/BS8)</f>
        <v>1.0130558172977409</v>
      </c>
      <c r="BV8" s="283"/>
      <c r="BW8">
        <v>7.5862356574488157</v>
      </c>
      <c r="BX8">
        <v>1.0831939203388783</v>
      </c>
      <c r="BY8" t="e">
        <v>#N/A</v>
      </c>
      <c r="BZ8" t="e">
        <v>#N/A</v>
      </c>
      <c r="CA8" t="e">
        <v>#N/A</v>
      </c>
      <c r="CB8" t="e">
        <v>#N/A</v>
      </c>
      <c r="CC8" s="283"/>
      <c r="CD8" s="283"/>
      <c r="CE8" s="283"/>
      <c r="CF8" s="283"/>
      <c r="CG8" s="283"/>
      <c r="CH8" s="283"/>
      <c r="CI8" s="283"/>
      <c r="CK8" s="98">
        <f t="shared" ref="CK8:CK39" si="11">BL8</f>
        <v>1949</v>
      </c>
      <c r="CL8" s="106">
        <f t="shared" ref="CL8:CL39" si="12">BM8</f>
        <v>5801</v>
      </c>
      <c r="CM8" s="107">
        <f t="shared" ref="CM8:CM39" si="13">BN8</f>
        <v>6479</v>
      </c>
      <c r="CN8" s="95">
        <f t="shared" ref="CN8:CN39" si="14">CL$75*CL8+CM$75*CM8</f>
        <v>5988.0344827586205</v>
      </c>
      <c r="CP8" s="331">
        <f t="shared" ref="CP8:CP39" si="15">1/((1-$H$30)+$H$30*CN$72/CN8)</f>
        <v>0.93048939650912121</v>
      </c>
      <c r="CR8">
        <v>3261.8387518770746</v>
      </c>
      <c r="CS8">
        <v>28.225738620508867</v>
      </c>
      <c r="CT8" t="e">
        <v>#N/A</v>
      </c>
      <c r="CU8" t="e">
        <v>#N/A</v>
      </c>
      <c r="CV8" t="e">
        <v>#N/A</v>
      </c>
      <c r="CW8" t="e">
        <v>#N/A</v>
      </c>
      <c r="DE8" s="49"/>
      <c r="DF8" s="49"/>
      <c r="DH8" s="98">
        <v>1949</v>
      </c>
      <c r="DI8" s="38">
        <f>HDD_by_Division11_update!F4</f>
        <v>2367</v>
      </c>
      <c r="DJ8" s="38">
        <f>HDD_by_Division11_update!G4</f>
        <v>2942</v>
      </c>
      <c r="DK8" s="38">
        <f>HDD_by_Division11_update!H4</f>
        <v>2133</v>
      </c>
      <c r="DL8" s="38">
        <f t="shared" ref="DL8:DL39" si="16">DI$75*DI8+DJ$75*DJ8+DK$75*DK8</f>
        <v>2423.8351063829782</v>
      </c>
      <c r="DN8" s="38">
        <f>CDD_by_Division11_update!J4</f>
        <v>2128</v>
      </c>
      <c r="DO8" s="38">
        <f>CDD_by_Division11_update!L4</f>
        <v>1776</v>
      </c>
      <c r="DP8" s="38">
        <f>CDD_by_Division11_update!N4</f>
        <v>2510</v>
      </c>
      <c r="DQ8" s="38">
        <f t="shared" ref="DQ8:DQ39" si="17">DN$75*DN8+DO$75*DO8</f>
        <v>1405.8775510204082</v>
      </c>
      <c r="DS8" s="331">
        <f t="shared" ref="DS8:DS39" si="18">1/($F$12+$G$12*DL$72/DL8+$H$12*DQ$72/DQ8)</f>
        <v>0.99353993348034608</v>
      </c>
      <c r="DT8" s="283"/>
      <c r="DU8">
        <v>29.03123259676812</v>
      </c>
      <c r="DV8">
        <v>2.429110215264636</v>
      </c>
      <c r="DW8" t="e">
        <v>#N/A</v>
      </c>
      <c r="DX8" t="e">
        <v>#N/A</v>
      </c>
      <c r="DY8" t="e">
        <v>#N/A</v>
      </c>
      <c r="DZ8" t="e">
        <v>#N/A</v>
      </c>
      <c r="EA8" t="e">
        <v>#N/A</v>
      </c>
      <c r="EB8" s="283"/>
      <c r="EC8" s="283"/>
      <c r="ED8" s="283"/>
      <c r="EE8" s="283"/>
      <c r="EF8" s="283"/>
      <c r="EG8" s="283"/>
      <c r="EI8" s="98">
        <f t="shared" ref="EI8:EI39" si="19">DH8</f>
        <v>1949</v>
      </c>
      <c r="EJ8" s="106">
        <f t="shared" ref="EJ8:EJ39" si="20">DI8</f>
        <v>2367</v>
      </c>
      <c r="EK8" s="106">
        <f t="shared" ref="EK8:EK39" si="21">DJ8</f>
        <v>2942</v>
      </c>
      <c r="EL8" s="106">
        <f t="shared" ref="EL8:EL39" si="22">DK8</f>
        <v>2133</v>
      </c>
      <c r="EM8" s="38">
        <f t="shared" ref="EM8:EM39" si="23">EJ$75*EJ8+EK$75*EK8+EL$75*EL8</f>
        <v>2388.2747252747258</v>
      </c>
      <c r="EO8" s="331">
        <f t="shared" ref="EO8:EO39" si="24">1/((1-$H$31)+$H$31*EM$72/EM8)</f>
        <v>0.89654628135325076</v>
      </c>
      <c r="EQ8">
        <v>1222.2811099554579</v>
      </c>
      <c r="ER8">
        <v>24.787969540985163</v>
      </c>
      <c r="ES8" t="e">
        <v>#N/A</v>
      </c>
      <c r="ET8" t="e">
        <v>#N/A</v>
      </c>
      <c r="EU8" t="e">
        <v>#N/A</v>
      </c>
      <c r="EV8" t="e">
        <v>#N/A</v>
      </c>
      <c r="FD8" s="49"/>
      <c r="FE8" s="49"/>
      <c r="FG8" s="283"/>
      <c r="FH8" s="98">
        <v>1949</v>
      </c>
      <c r="FI8" s="38">
        <f>HDD_by_Division11_update!I4</f>
        <v>5483</v>
      </c>
      <c r="FJ8" s="38">
        <f>HDD_by_Division11_update!J4</f>
        <v>3729</v>
      </c>
      <c r="FK8" s="38">
        <f t="shared" ref="FK8:FK39" si="25">FI$75*FI8+FJ$75*FJ8</f>
        <v>4151.6506024096379</v>
      </c>
      <c r="FM8" s="38">
        <f>CDD_by_Division11_update!P4</f>
        <v>1198</v>
      </c>
      <c r="FN8" s="38">
        <f>CDD_by_Division11_update!R4</f>
        <v>593</v>
      </c>
      <c r="FO8" s="95">
        <f t="shared" ref="FO8:FO39" si="26">FM$75*FM8+FN$75*FN8</f>
        <v>780.29577464788736</v>
      </c>
      <c r="FP8" s="95"/>
      <c r="FQ8" s="331">
        <f t="shared" ref="FQ8:FQ39" si="27">1/($F$13+$G$13*FK$72/FK8+$H$13*FO$72/FO8)</f>
        <v>1.0101442350564491</v>
      </c>
      <c r="FR8" s="283"/>
      <c r="FS8">
        <v>8.8699326505185301</v>
      </c>
      <c r="FT8">
        <v>2.5657302093410177</v>
      </c>
      <c r="FU8" t="e">
        <v>#N/A</v>
      </c>
      <c r="FV8" t="e">
        <v>#N/A</v>
      </c>
      <c r="FW8" t="e">
        <v>#N/A</v>
      </c>
      <c r="FX8" t="e">
        <v>#N/A</v>
      </c>
      <c r="FY8" t="e">
        <v>#N/A</v>
      </c>
      <c r="FZ8" s="95"/>
      <c r="GA8" s="95"/>
      <c r="GB8" s="95"/>
      <c r="GC8" s="95"/>
      <c r="GD8" s="95"/>
      <c r="GI8" s="98">
        <f>FH8</f>
        <v>1949</v>
      </c>
      <c r="GJ8" s="106">
        <f>FI8</f>
        <v>5483</v>
      </c>
      <c r="GK8" s="106">
        <f>FJ8</f>
        <v>3729</v>
      </c>
      <c r="GL8" s="38">
        <f t="shared" ref="GL8:GL39" si="28">GJ$75*GJ8+GK$75*GK8</f>
        <v>4224.695652173913</v>
      </c>
      <c r="GN8" s="331">
        <f t="shared" ref="GN8:GN39" si="29">1/((1-$H$32)+$H$32*GL$72/GL8)</f>
        <v>1.068849939962641</v>
      </c>
      <c r="GP8">
        <v>1576.6125050601238</v>
      </c>
      <c r="GQ8">
        <v>41.869013791514007</v>
      </c>
      <c r="GR8" t="e">
        <v>#N/A</v>
      </c>
      <c r="GS8" t="e">
        <v>#N/A</v>
      </c>
      <c r="GT8" t="e">
        <v>#N/A</v>
      </c>
      <c r="GU8" t="e">
        <v>#N/A</v>
      </c>
      <c r="HD8" s="49"/>
      <c r="HQ8">
        <f>1949</f>
        <v>1949</v>
      </c>
      <c r="HR8" s="17">
        <f>$HM$13*Z8+$HM$14*BU8+$HM$15*DS8+$HM$16*FQ8</f>
        <v>1.0032808419041275</v>
      </c>
      <c r="HS8" s="17">
        <f>$HO$13*AS8+$HO$14*CP8+$HO$15*EO8+$HO$16*GN8</f>
        <v>0.93372565490960002</v>
      </c>
      <c r="HT8" s="17"/>
      <c r="HU8" s="651"/>
      <c r="HV8" s="17"/>
      <c r="HW8" s="17"/>
      <c r="HX8" s="17"/>
      <c r="HY8" s="17"/>
      <c r="HZ8" s="17"/>
      <c r="IA8" s="17"/>
      <c r="IB8" s="17"/>
      <c r="IC8" s="17"/>
      <c r="ID8" s="17"/>
      <c r="IE8" s="17"/>
      <c r="IF8" s="17"/>
      <c r="IG8" s="17"/>
      <c r="IH8" s="17"/>
      <c r="II8" s="651"/>
      <c r="IJ8" s="17"/>
      <c r="IK8" s="17"/>
      <c r="IT8" s="38"/>
    </row>
    <row r="9" spans="2:254" ht="13.5" thickBot="1" x14ac:dyDescent="0.25">
      <c r="C9" s="8" t="s">
        <v>192</v>
      </c>
      <c r="D9" s="8" t="s">
        <v>192</v>
      </c>
      <c r="E9" s="102" t="s">
        <v>192</v>
      </c>
      <c r="F9" s="8" t="s">
        <v>197</v>
      </c>
      <c r="G9" s="8" t="s">
        <v>197</v>
      </c>
      <c r="H9" s="8" t="s">
        <v>197</v>
      </c>
      <c r="I9" s="15"/>
      <c r="J9" s="15"/>
      <c r="K9" s="386" t="s">
        <v>79</v>
      </c>
      <c r="N9" s="15"/>
      <c r="O9" s="15"/>
      <c r="Q9" s="98">
        <v>1950</v>
      </c>
      <c r="R9" s="38">
        <f>HDD_by_Division11_update!B5</f>
        <v>6470</v>
      </c>
      <c r="S9" s="38">
        <f>HDD_by_Division11_update!C5</f>
        <v>5765</v>
      </c>
      <c r="T9" s="95">
        <f t="shared" si="2"/>
        <v>5936.9512195121961</v>
      </c>
      <c r="V9">
        <f>CDD_by_Division11_update!B5</f>
        <v>353</v>
      </c>
      <c r="W9">
        <f>CDD_by_Division11_update!D5</f>
        <v>542</v>
      </c>
      <c r="X9" s="95">
        <f t="shared" si="3"/>
        <v>505.58715596330273</v>
      </c>
      <c r="Z9" s="331">
        <f t="shared" si="4"/>
        <v>0.98069485014768887</v>
      </c>
      <c r="AN9" s="98">
        <f t="shared" si="5"/>
        <v>1950</v>
      </c>
      <c r="AO9" s="106">
        <f t="shared" si="0"/>
        <v>6470</v>
      </c>
      <c r="AP9" s="107">
        <f t="shared" si="1"/>
        <v>5765</v>
      </c>
      <c r="AQ9" s="95">
        <f t="shared" si="6"/>
        <v>5945.3488372093007</v>
      </c>
      <c r="AS9" s="331">
        <f t="shared" si="7"/>
        <v>0.98192754262832427</v>
      </c>
      <c r="AT9" s="283"/>
      <c r="BA9" s="283"/>
      <c r="BB9" s="283"/>
      <c r="BC9" s="283"/>
      <c r="BD9" s="283"/>
      <c r="BE9" s="283"/>
      <c r="BF9" s="283"/>
      <c r="BG9" s="283"/>
      <c r="BH9" s="283"/>
      <c r="BJ9" s="49"/>
      <c r="BL9" s="98">
        <v>1950</v>
      </c>
      <c r="BM9" s="38">
        <f>HDD_by_Division11_update!D5</f>
        <v>6619</v>
      </c>
      <c r="BN9" s="38">
        <f>HDD_by_Division11_update!E5</f>
        <v>7136</v>
      </c>
      <c r="BO9" s="38">
        <f t="shared" si="8"/>
        <v>6947.0517241379312</v>
      </c>
      <c r="BQ9" s="38">
        <f>CDD_by_Division11_update!F5</f>
        <v>602</v>
      </c>
      <c r="BR9" s="38">
        <f>CDD_by_Division11_update!H5</f>
        <v>729</v>
      </c>
      <c r="BS9" s="95">
        <f t="shared" si="9"/>
        <v>645.36585365853671</v>
      </c>
      <c r="BU9" s="331">
        <f t="shared" si="10"/>
        <v>0.98065091124900472</v>
      </c>
      <c r="BV9" s="283"/>
      <c r="CC9" s="283"/>
      <c r="CD9" s="283"/>
      <c r="CE9" s="283"/>
      <c r="CF9" s="283"/>
      <c r="CG9" s="283"/>
      <c r="CH9" s="283"/>
      <c r="CI9" s="283"/>
      <c r="CK9" s="98">
        <f t="shared" si="11"/>
        <v>1950</v>
      </c>
      <c r="CL9" s="106">
        <f t="shared" si="12"/>
        <v>6619</v>
      </c>
      <c r="CM9" s="107">
        <f t="shared" si="13"/>
        <v>7136</v>
      </c>
      <c r="CN9" s="95">
        <f t="shared" si="14"/>
        <v>6761.620689655173</v>
      </c>
      <c r="CP9" s="331">
        <f t="shared" si="15"/>
        <v>1.0226619858258807</v>
      </c>
      <c r="DE9" s="49"/>
      <c r="DF9" s="49"/>
      <c r="DH9" s="98">
        <v>1950</v>
      </c>
      <c r="DI9" s="38">
        <f>HDD_by_Division11_update!F5</f>
        <v>2713</v>
      </c>
      <c r="DJ9" s="38">
        <f>HDD_by_Division11_update!G5</f>
        <v>3315</v>
      </c>
      <c r="DK9" s="38">
        <f>HDD_by_Division11_update!H5</f>
        <v>1974</v>
      </c>
      <c r="DL9" s="38">
        <f t="shared" si="16"/>
        <v>2647.6223404255315</v>
      </c>
      <c r="DN9" s="38">
        <f>CDD_by_Division11_update!J5</f>
        <v>1919</v>
      </c>
      <c r="DO9" s="38">
        <f>CDD_by_Division11_update!L5</f>
        <v>1568</v>
      </c>
      <c r="DP9" s="38">
        <f>CDD_by_Division11_update!N5</f>
        <v>2473</v>
      </c>
      <c r="DQ9" s="38">
        <f t="shared" si="17"/>
        <v>1261.7482993197279</v>
      </c>
      <c r="DS9" s="331">
        <f t="shared" si="18"/>
        <v>0.98607022403022182</v>
      </c>
      <c r="DT9" s="283"/>
      <c r="EB9" s="283"/>
      <c r="EC9" s="283"/>
      <c r="ED9" s="283"/>
      <c r="EE9" s="283"/>
      <c r="EF9" s="283"/>
      <c r="EG9" s="283"/>
      <c r="EI9" s="98">
        <f t="shared" si="19"/>
        <v>1950</v>
      </c>
      <c r="EJ9" s="106">
        <f t="shared" si="20"/>
        <v>2713</v>
      </c>
      <c r="EK9" s="106">
        <f t="shared" si="21"/>
        <v>3315</v>
      </c>
      <c r="EL9" s="106">
        <f t="shared" si="22"/>
        <v>1974</v>
      </c>
      <c r="EM9" s="38">
        <f t="shared" si="23"/>
        <v>2553.4120879120887</v>
      </c>
      <c r="EO9" s="331">
        <f t="shared" si="24"/>
        <v>0.94079324113952845</v>
      </c>
      <c r="FD9" s="49"/>
      <c r="FE9" s="49"/>
      <c r="FG9" s="283"/>
      <c r="FH9" s="98">
        <v>1950</v>
      </c>
      <c r="FI9" s="38">
        <f>HDD_by_Division11_update!I5</f>
        <v>4930</v>
      </c>
      <c r="FJ9" s="38">
        <f>HDD_by_Division11_update!J5</f>
        <v>3355</v>
      </c>
      <c r="FK9" s="38">
        <f t="shared" si="25"/>
        <v>3734.5180722891564</v>
      </c>
      <c r="FM9" s="38">
        <f>CDD_by_Division11_update!P5</f>
        <v>1120</v>
      </c>
      <c r="FN9" s="38">
        <f>CDD_by_Division11_update!R5</f>
        <v>597</v>
      </c>
      <c r="FO9" s="95">
        <f t="shared" si="26"/>
        <v>760.09859154929586</v>
      </c>
      <c r="FP9" s="95"/>
      <c r="FQ9" s="331">
        <f t="shared" si="27"/>
        <v>0.99331554860391658</v>
      </c>
      <c r="FR9" s="283"/>
      <c r="FZ9" s="95"/>
      <c r="GA9" s="95"/>
      <c r="GB9" s="95"/>
      <c r="GC9" s="95"/>
      <c r="GD9" s="95"/>
      <c r="GI9" s="98">
        <f t="shared" ref="GI9:GI63" si="30">FH9</f>
        <v>1950</v>
      </c>
      <c r="GJ9" s="106">
        <f t="shared" ref="GJ9:GJ60" si="31">FI9</f>
        <v>4930</v>
      </c>
      <c r="GK9" s="106">
        <f t="shared" ref="GK9:GK60" si="32">FJ9</f>
        <v>3355</v>
      </c>
      <c r="GL9" s="38">
        <f t="shared" si="28"/>
        <v>3800.108695652174</v>
      </c>
      <c r="GN9" s="331">
        <f t="shared" si="29"/>
        <v>1.0022427850669262</v>
      </c>
      <c r="HD9" s="49"/>
      <c r="HQ9">
        <f>HQ8+1</f>
        <v>1950</v>
      </c>
      <c r="HR9" s="17">
        <f t="shared" ref="HR9:HR71" si="33">$HM$13*Z9+$HM$14*BU9+$HM$15*DS9+$HM$16*FQ9</f>
        <v>0.98531432908460537</v>
      </c>
      <c r="HS9" s="17">
        <f t="shared" ref="HS9:HS71" si="34">$HO$13*AS9+$HO$14*CP9+$HO$15*EO9+$HO$16*GN9</f>
        <v>0.99058044234786513</v>
      </c>
      <c r="HT9" s="17"/>
      <c r="HU9" s="651"/>
      <c r="HV9" s="17"/>
      <c r="HW9" s="17"/>
      <c r="HX9" s="17"/>
      <c r="HY9" s="17"/>
      <c r="HZ9" s="17"/>
      <c r="IA9" s="17"/>
      <c r="IB9" s="17"/>
      <c r="IC9" s="17"/>
      <c r="ID9" s="17"/>
      <c r="IE9" s="17"/>
      <c r="IF9" s="17"/>
      <c r="IG9" s="17"/>
      <c r="IH9" s="17"/>
      <c r="II9" s="651"/>
      <c r="IJ9" s="17"/>
      <c r="IK9" s="17"/>
      <c r="IT9" s="38"/>
    </row>
    <row r="10" spans="2:254" x14ac:dyDescent="0.2">
      <c r="B10" t="s">
        <v>183</v>
      </c>
      <c r="C10">
        <v>470</v>
      </c>
      <c r="D10" s="95">
        <f>12*3.412</f>
        <v>40.944000000000003</v>
      </c>
      <c r="E10" s="101">
        <v>40</v>
      </c>
      <c r="F10" s="12">
        <f>(C10-D10-E10)/C10</f>
        <v>0.82777872340425529</v>
      </c>
      <c r="G10" s="12">
        <f>D10/C10</f>
        <v>8.711489361702128E-2</v>
      </c>
      <c r="H10" s="12">
        <f>E10/C10</f>
        <v>8.5106382978723402E-2</v>
      </c>
      <c r="I10" s="12"/>
      <c r="J10" s="12"/>
      <c r="K10" s="12"/>
      <c r="L10" s="672" t="s">
        <v>1528</v>
      </c>
      <c r="M10" s="386"/>
      <c r="N10" s="12"/>
      <c r="O10" s="12"/>
      <c r="Q10" s="98">
        <v>1951</v>
      </c>
      <c r="R10" s="38">
        <f>HDD_by_Division11_update!B6</f>
        <v>6137</v>
      </c>
      <c r="S10" s="38">
        <f>HDD_by_Division11_update!C6</f>
        <v>5497</v>
      </c>
      <c r="T10" s="95">
        <f t="shared" si="2"/>
        <v>5653.0975609756106</v>
      </c>
      <c r="V10">
        <f>CDD_by_Division11_update!B6</f>
        <v>400</v>
      </c>
      <c r="W10">
        <f>CDD_by_Division11_update!D6</f>
        <v>653</v>
      </c>
      <c r="X10" s="95">
        <f t="shared" si="3"/>
        <v>604.25688073394497</v>
      </c>
      <c r="Z10" s="331">
        <f t="shared" si="4"/>
        <v>0.99265451891106193</v>
      </c>
      <c r="AB10" s="4" t="s">
        <v>621</v>
      </c>
      <c r="AC10" s="4" t="s">
        <v>623</v>
      </c>
      <c r="AD10" s="4" t="s">
        <v>622</v>
      </c>
      <c r="AE10" s="4" t="s">
        <v>179</v>
      </c>
      <c r="AF10" s="4" t="s">
        <v>534</v>
      </c>
      <c r="AG10" s="4" t="s">
        <v>620</v>
      </c>
      <c r="AN10" s="98">
        <f t="shared" si="5"/>
        <v>1951</v>
      </c>
      <c r="AO10" s="106">
        <f t="shared" si="0"/>
        <v>6137</v>
      </c>
      <c r="AP10" s="107">
        <f t="shared" si="1"/>
        <v>5497</v>
      </c>
      <c r="AQ10" s="95">
        <f t="shared" si="6"/>
        <v>5660.7209302325573</v>
      </c>
      <c r="AS10" s="331">
        <f t="shared" si="7"/>
        <v>0.94564681078487278</v>
      </c>
      <c r="AT10" s="283"/>
      <c r="AU10" s="4" t="s">
        <v>621</v>
      </c>
      <c r="AV10" s="4" t="s">
        <v>623</v>
      </c>
      <c r="AW10" s="4" t="s">
        <v>622</v>
      </c>
      <c r="AX10" s="4" t="s">
        <v>179</v>
      </c>
      <c r="AY10" s="4" t="s">
        <v>534</v>
      </c>
      <c r="AZ10" s="604" t="s">
        <v>1472</v>
      </c>
      <c r="BA10" s="283"/>
      <c r="BB10" s="283"/>
      <c r="BC10" s="283"/>
      <c r="BD10" s="283"/>
      <c r="BE10" s="283"/>
      <c r="BF10" s="283"/>
      <c r="BG10" s="283"/>
      <c r="BH10" s="283"/>
      <c r="BJ10" s="49"/>
      <c r="BL10" s="98">
        <v>1951</v>
      </c>
      <c r="BM10" s="38">
        <f>HDD_by_Division11_update!D6</f>
        <v>6549</v>
      </c>
      <c r="BN10" s="38">
        <f>HDD_by_Division11_update!E6</f>
        <v>7246</v>
      </c>
      <c r="BO10" s="38">
        <f t="shared" si="8"/>
        <v>6950.3275862068967</v>
      </c>
      <c r="BQ10" s="38">
        <f>CDD_by_Division11_update!F6</f>
        <v>644</v>
      </c>
      <c r="BR10" s="38">
        <f>CDD_by_Division11_update!H6</f>
        <v>777</v>
      </c>
      <c r="BS10" s="95">
        <f t="shared" si="9"/>
        <v>689.41463414634154</v>
      </c>
      <c r="BU10" s="331">
        <f t="shared" si="10"/>
        <v>0.98882674843185525</v>
      </c>
      <c r="BV10" s="283"/>
      <c r="BW10" s="4" t="s">
        <v>621</v>
      </c>
      <c r="BX10" s="4" t="s">
        <v>623</v>
      </c>
      <c r="BY10" s="4" t="s">
        <v>622</v>
      </c>
      <c r="BZ10" s="4" t="s">
        <v>179</v>
      </c>
      <c r="CA10" s="4" t="s">
        <v>534</v>
      </c>
      <c r="CB10" s="4" t="s">
        <v>620</v>
      </c>
      <c r="CC10" s="283"/>
      <c r="CD10" s="283"/>
      <c r="CE10" s="283"/>
      <c r="CF10" s="283"/>
      <c r="CG10" s="283"/>
      <c r="CH10" s="283"/>
      <c r="CI10" s="283"/>
      <c r="CK10" s="98">
        <f t="shared" si="11"/>
        <v>1951</v>
      </c>
      <c r="CL10" s="106">
        <f t="shared" si="12"/>
        <v>6549</v>
      </c>
      <c r="CM10" s="107">
        <f t="shared" si="13"/>
        <v>7246</v>
      </c>
      <c r="CN10" s="95">
        <f t="shared" si="14"/>
        <v>6741.2758620689656</v>
      </c>
      <c r="CP10" s="331">
        <f t="shared" si="15"/>
        <v>1.0203009306758892</v>
      </c>
      <c r="CR10" s="4" t="s">
        <v>621</v>
      </c>
      <c r="CS10" s="4" t="s">
        <v>623</v>
      </c>
      <c r="CT10" s="4" t="s">
        <v>622</v>
      </c>
      <c r="CU10" s="4" t="s">
        <v>179</v>
      </c>
      <c r="CV10" s="4" t="s">
        <v>534</v>
      </c>
      <c r="CW10" s="4" t="s">
        <v>620</v>
      </c>
      <c r="DE10" s="49"/>
      <c r="DF10" s="49"/>
      <c r="DH10" s="98">
        <v>1951</v>
      </c>
      <c r="DI10" s="38">
        <f>HDD_by_Division11_update!F6</f>
        <v>2728</v>
      </c>
      <c r="DJ10" s="38">
        <f>HDD_by_Division11_update!G6</f>
        <v>3340</v>
      </c>
      <c r="DK10" s="38">
        <f>HDD_by_Division11_update!H6</f>
        <v>2154</v>
      </c>
      <c r="DL10" s="38">
        <f t="shared" si="16"/>
        <v>2706.63829787234</v>
      </c>
      <c r="DN10" s="38">
        <f>CDD_by_Division11_update!J6</f>
        <v>2028</v>
      </c>
      <c r="DO10" s="38">
        <f>CDD_by_Division11_update!L6</f>
        <v>1781</v>
      </c>
      <c r="DP10" s="38">
        <f>CDD_by_Division11_update!N6</f>
        <v>2684</v>
      </c>
      <c r="DQ10" s="38">
        <f t="shared" si="17"/>
        <v>1355.7585034013605</v>
      </c>
      <c r="DS10" s="331">
        <f t="shared" si="18"/>
        <v>1.003583605685983</v>
      </c>
      <c r="DT10" s="283"/>
      <c r="DU10" s="4" t="s">
        <v>621</v>
      </c>
      <c r="DV10" s="4" t="s">
        <v>623</v>
      </c>
      <c r="DW10" s="4" t="s">
        <v>622</v>
      </c>
      <c r="DX10" s="4" t="s">
        <v>625</v>
      </c>
      <c r="DY10" s="4" t="s">
        <v>179</v>
      </c>
      <c r="DZ10" s="4" t="s">
        <v>534</v>
      </c>
      <c r="EA10" s="4" t="s">
        <v>620</v>
      </c>
      <c r="EB10" s="283"/>
      <c r="EC10" s="283"/>
      <c r="ED10" s="283"/>
      <c r="EE10" s="283"/>
      <c r="EF10" s="283"/>
      <c r="EG10" s="283"/>
      <c r="EI10" s="98">
        <f t="shared" si="19"/>
        <v>1951</v>
      </c>
      <c r="EJ10" s="106">
        <f t="shared" si="20"/>
        <v>2728</v>
      </c>
      <c r="EK10" s="106">
        <f t="shared" si="21"/>
        <v>3340</v>
      </c>
      <c r="EL10" s="106">
        <f t="shared" si="22"/>
        <v>2154</v>
      </c>
      <c r="EM10" s="38">
        <f t="shared" si="23"/>
        <v>2631.0219780219786</v>
      </c>
      <c r="EO10" s="331">
        <f t="shared" si="24"/>
        <v>0.96102706055315568</v>
      </c>
      <c r="EQ10" s="4" t="s">
        <v>621</v>
      </c>
      <c r="ER10" s="4" t="s">
        <v>623</v>
      </c>
      <c r="ES10" s="4" t="s">
        <v>622</v>
      </c>
      <c r="ET10" s="4" t="s">
        <v>179</v>
      </c>
      <c r="EU10" s="4" t="s">
        <v>534</v>
      </c>
      <c r="EV10" s="604" t="s">
        <v>1472</v>
      </c>
      <c r="FD10" s="49"/>
      <c r="FE10" s="49"/>
      <c r="FG10" s="283"/>
      <c r="FH10" s="98">
        <v>1951</v>
      </c>
      <c r="FI10" s="38">
        <f>HDD_by_Division11_update!I6</f>
        <v>5513</v>
      </c>
      <c r="FJ10" s="38">
        <f>HDD_by_Division11_update!J6</f>
        <v>3469</v>
      </c>
      <c r="FK10" s="38">
        <f t="shared" si="25"/>
        <v>3961.530120481927</v>
      </c>
      <c r="FM10" s="38">
        <f>CDD_by_Division11_update!P6</f>
        <v>1137</v>
      </c>
      <c r="FN10" s="38">
        <f>CDD_by_Division11_update!R6</f>
        <v>593</v>
      </c>
      <c r="FO10" s="95">
        <f t="shared" si="26"/>
        <v>762.25352112676057</v>
      </c>
      <c r="FP10" s="95"/>
      <c r="FQ10" s="331">
        <f t="shared" si="27"/>
        <v>1.0021059272687087</v>
      </c>
      <c r="FR10" s="283"/>
      <c r="FS10" s="4" t="s">
        <v>621</v>
      </c>
      <c r="FT10" s="4" t="s">
        <v>623</v>
      </c>
      <c r="FU10" s="4" t="s">
        <v>622</v>
      </c>
      <c r="FV10" s="4" t="s">
        <v>625</v>
      </c>
      <c r="FW10" s="4" t="s">
        <v>179</v>
      </c>
      <c r="FX10" s="4" t="s">
        <v>534</v>
      </c>
      <c r="FY10" s="4" t="s">
        <v>620</v>
      </c>
      <c r="FZ10" s="95"/>
      <c r="GA10" s="95"/>
      <c r="GB10" s="95"/>
      <c r="GC10" s="95"/>
      <c r="GD10" s="95"/>
      <c r="GI10" s="98">
        <f t="shared" si="30"/>
        <v>1951</v>
      </c>
      <c r="GJ10" s="106">
        <f t="shared" si="31"/>
        <v>5513</v>
      </c>
      <c r="GK10" s="106">
        <f t="shared" si="32"/>
        <v>3469</v>
      </c>
      <c r="GL10" s="38">
        <f t="shared" si="28"/>
        <v>4046.6521739130435</v>
      </c>
      <c r="GN10" s="331">
        <f t="shared" si="29"/>
        <v>1.0415912590666461</v>
      </c>
      <c r="GP10" s="4" t="s">
        <v>621</v>
      </c>
      <c r="GQ10" s="4" t="s">
        <v>623</v>
      </c>
      <c r="GR10" s="4" t="s">
        <v>622</v>
      </c>
      <c r="GS10" s="4" t="s">
        <v>179</v>
      </c>
      <c r="GT10" s="4" t="s">
        <v>534</v>
      </c>
      <c r="GU10" s="4" t="s">
        <v>620</v>
      </c>
      <c r="HD10" s="49"/>
      <c r="HL10" t="s">
        <v>259</v>
      </c>
      <c r="HM10" s="101"/>
      <c r="HN10" t="s">
        <v>261</v>
      </c>
      <c r="HQ10">
        <f t="shared" ref="HQ10:HQ40" si="35">HQ9+1</f>
        <v>1951</v>
      </c>
      <c r="HR10" s="17">
        <f t="shared" si="33"/>
        <v>0.99843596999514739</v>
      </c>
      <c r="HS10" s="17">
        <f t="shared" si="34"/>
        <v>0.98956299354933219</v>
      </c>
      <c r="HT10" s="17"/>
      <c r="HU10" s="651"/>
      <c r="HV10" s="17"/>
      <c r="HW10" s="17"/>
      <c r="HX10" s="17"/>
      <c r="HY10" s="17"/>
      <c r="HZ10" s="17"/>
      <c r="IA10" s="17"/>
      <c r="IB10" s="17"/>
      <c r="IC10" s="17"/>
      <c r="ID10" s="17"/>
      <c r="IE10" s="17"/>
      <c r="IF10" s="17"/>
      <c r="IG10" s="17"/>
      <c r="IH10" s="17"/>
      <c r="II10" s="651"/>
      <c r="IJ10" s="17"/>
      <c r="IK10" s="17"/>
      <c r="IT10" s="38"/>
    </row>
    <row r="11" spans="2:254" x14ac:dyDescent="0.2">
      <c r="B11" t="s">
        <v>189</v>
      </c>
      <c r="C11">
        <v>740</v>
      </c>
      <c r="D11" s="95">
        <f>22*3.412</f>
        <v>75.063999999999993</v>
      </c>
      <c r="E11" s="101">
        <v>80</v>
      </c>
      <c r="F11" s="12">
        <f>(C11-D11-E11)/C11</f>
        <v>0.79045405405405411</v>
      </c>
      <c r="G11" s="12">
        <f>D11/C11</f>
        <v>0.10143783783783783</v>
      </c>
      <c r="H11" s="12">
        <f>E11/C11</f>
        <v>0.10810810810810811</v>
      </c>
      <c r="I11" s="12"/>
      <c r="J11" s="12"/>
      <c r="K11" s="387"/>
      <c r="L11" s="12">
        <v>0.16700000000000001</v>
      </c>
      <c r="M11" s="12"/>
      <c r="N11" s="12"/>
      <c r="O11" s="12"/>
      <c r="Q11" s="98">
        <v>1952</v>
      </c>
      <c r="R11" s="38">
        <f>HDD_by_Division11_update!B7</f>
        <v>6180</v>
      </c>
      <c r="S11" s="38">
        <f>HDD_by_Division11_update!C7</f>
        <v>5443</v>
      </c>
      <c r="T11" s="95">
        <f t="shared" si="2"/>
        <v>5622.7560975609758</v>
      </c>
      <c r="V11">
        <f>CDD_by_Division11_update!B7</f>
        <v>581</v>
      </c>
      <c r="W11">
        <f>CDD_by_Division11_update!D7</f>
        <v>825</v>
      </c>
      <c r="X11" s="95">
        <f t="shared" si="3"/>
        <v>777.99082568807341</v>
      </c>
      <c r="Z11" s="331">
        <f t="shared" si="4"/>
        <v>1.0114075242255611</v>
      </c>
      <c r="AB11">
        <f>AG4</f>
        <v>7.3512837383182159</v>
      </c>
      <c r="AC11">
        <f>AF4</f>
        <v>3.8564936805914616E-4</v>
      </c>
      <c r="AD11">
        <f>AE4</f>
        <v>1.6611481360354161E-3</v>
      </c>
      <c r="AE11">
        <f>AD4</f>
        <v>0.85073515545011247</v>
      </c>
      <c r="AF11">
        <f>AC4</f>
        <v>-9.9247195302480495E-2</v>
      </c>
      <c r="AG11">
        <f>AB4</f>
        <v>3.5030357743376108E-3</v>
      </c>
      <c r="AN11" s="98">
        <f t="shared" si="5"/>
        <v>1952</v>
      </c>
      <c r="AO11" s="106">
        <f t="shared" si="0"/>
        <v>6180</v>
      </c>
      <c r="AP11" s="107">
        <f t="shared" si="1"/>
        <v>5443</v>
      </c>
      <c r="AQ11" s="95">
        <f t="shared" si="6"/>
        <v>5631.5348837209294</v>
      </c>
      <c r="AS11" s="331">
        <f t="shared" si="7"/>
        <v>0.94187942356497989</v>
      </c>
      <c r="AT11" s="283"/>
      <c r="AU11">
        <f>AZ4</f>
        <v>110.42124562490727</v>
      </c>
      <c r="AV11">
        <f>AY4</f>
        <v>3.1436881260890623E-3</v>
      </c>
      <c r="AW11">
        <f>AX4</f>
        <v>6.0122729185225468E-4</v>
      </c>
      <c r="AX11">
        <f>AW4</f>
        <v>-5.7044184065456554</v>
      </c>
      <c r="AY11">
        <f>AV4</f>
        <v>0.1586098902656306</v>
      </c>
      <c r="AZ11">
        <f>AU4</f>
        <v>-63.956795429399804</v>
      </c>
      <c r="BA11" s="283"/>
      <c r="BB11" s="283"/>
      <c r="BC11" s="283"/>
      <c r="BD11" s="283"/>
      <c r="BE11" s="283"/>
      <c r="BF11" s="283"/>
      <c r="BG11" s="283"/>
      <c r="BH11" s="283"/>
      <c r="BJ11" s="49"/>
      <c r="BL11" s="98">
        <v>1952</v>
      </c>
      <c r="BM11" s="38">
        <f>HDD_by_Division11_update!D7</f>
        <v>5977</v>
      </c>
      <c r="BN11" s="38">
        <f>HDD_by_Division11_update!E7</f>
        <v>6386</v>
      </c>
      <c r="BO11" s="38">
        <f t="shared" si="8"/>
        <v>6249.2931034482754</v>
      </c>
      <c r="BQ11" s="38">
        <f>CDD_by_Division11_update!F7</f>
        <v>897</v>
      </c>
      <c r="BR11" s="38">
        <f>CDD_by_Division11_update!H7</f>
        <v>1109</v>
      </c>
      <c r="BS11" s="95">
        <f t="shared" si="9"/>
        <v>969.39024390243912</v>
      </c>
      <c r="BU11" s="331">
        <f t="shared" si="10"/>
        <v>1.0133657870074415</v>
      </c>
      <c r="BV11" s="283"/>
      <c r="BW11">
        <f>CB4</f>
        <v>12.352348945514358</v>
      </c>
      <c r="BX11">
        <f>CA4</f>
        <v>2.739321993113869E-4</v>
      </c>
      <c r="BY11">
        <f>BZ4</f>
        <v>1.7204467047478721E-3</v>
      </c>
      <c r="BZ11">
        <f>BY4</f>
        <v>0.7792658236591562</v>
      </c>
      <c r="CA11">
        <f>BX4</f>
        <v>-7.6560320068976659E-2</v>
      </c>
      <c r="CB11">
        <f>BW4</f>
        <v>2.6237480854909463E-3</v>
      </c>
      <c r="CC11" s="283"/>
      <c r="CD11" s="283"/>
      <c r="CE11" s="283"/>
      <c r="CF11" s="283"/>
      <c r="CG11" s="283"/>
      <c r="CH11" s="283"/>
      <c r="CI11" s="283"/>
      <c r="CK11" s="98">
        <f t="shared" si="11"/>
        <v>1952</v>
      </c>
      <c r="CL11" s="106">
        <f t="shared" si="12"/>
        <v>5977</v>
      </c>
      <c r="CM11" s="107">
        <f t="shared" si="13"/>
        <v>6386</v>
      </c>
      <c r="CN11" s="95">
        <f t="shared" si="14"/>
        <v>6089.8275862068967</v>
      </c>
      <c r="CP11" s="331">
        <f t="shared" si="15"/>
        <v>0.94290573075248529</v>
      </c>
      <c r="CR11">
        <f>CW4</f>
        <v>83.427497266295006</v>
      </c>
      <c r="CS11">
        <f>CV4</f>
        <v>9.5877993512638697E-3</v>
      </c>
      <c r="CT11">
        <f>CU4</f>
        <v>-4.3910640353511231E-4</v>
      </c>
      <c r="CU11">
        <f>CT4</f>
        <v>0.70030151189568102</v>
      </c>
      <c r="CV11">
        <f>CS4</f>
        <v>0.10526367586545915</v>
      </c>
      <c r="CW11">
        <f>CR4</f>
        <v>-59.179727110106043</v>
      </c>
      <c r="DE11" s="49"/>
      <c r="DF11" s="49"/>
      <c r="DH11" s="98">
        <v>1952</v>
      </c>
      <c r="DI11" s="38">
        <f>HDD_by_Division11_update!F7</f>
        <v>2684</v>
      </c>
      <c r="DJ11" s="38">
        <f>HDD_by_Division11_update!G7</f>
        <v>3276</v>
      </c>
      <c r="DK11" s="38">
        <f>HDD_by_Division11_update!H7</f>
        <v>2074</v>
      </c>
      <c r="DL11" s="38">
        <f t="shared" si="16"/>
        <v>2649.5957446808507</v>
      </c>
      <c r="DN11" s="38">
        <f>CDD_by_Division11_update!J7</f>
        <v>2097</v>
      </c>
      <c r="DO11" s="38">
        <f>CDD_by_Division11_update!L7</f>
        <v>1864</v>
      </c>
      <c r="DP11" s="38">
        <f>CDD_by_Division11_update!N7</f>
        <v>2543</v>
      </c>
      <c r="DQ11" s="38">
        <f t="shared" si="17"/>
        <v>1405.9251700680272</v>
      </c>
      <c r="DS11" s="331">
        <f t="shared" si="18"/>
        <v>1.007411958793379</v>
      </c>
      <c r="DT11" s="283"/>
      <c r="DU11">
        <f>EA4</f>
        <v>13.213097770010476</v>
      </c>
      <c r="DV11">
        <f>DZ4</f>
        <v>1.2470161233289695E-3</v>
      </c>
      <c r="DW11">
        <f>DY4</f>
        <v>3.1977397011528192E-3</v>
      </c>
      <c r="DX11" s="287">
        <f>DX4</f>
        <v>3.6818145217926346E-4</v>
      </c>
      <c r="DY11">
        <f>DW4</f>
        <v>1.297936969944592</v>
      </c>
      <c r="DZ11">
        <f>DV4</f>
        <v>-0.20203643148009287</v>
      </c>
      <c r="EA11">
        <f>DU4</f>
        <v>7.7205503780611359E-3</v>
      </c>
      <c r="EB11" s="283"/>
      <c r="EC11" s="283"/>
      <c r="ED11" s="283"/>
      <c r="EE11" s="283"/>
      <c r="EF11" s="283"/>
      <c r="EG11" s="283"/>
      <c r="EI11" s="98">
        <f t="shared" si="19"/>
        <v>1952</v>
      </c>
      <c r="EJ11" s="106">
        <f t="shared" si="20"/>
        <v>2684</v>
      </c>
      <c r="EK11" s="106">
        <f t="shared" si="21"/>
        <v>3276</v>
      </c>
      <c r="EL11" s="106">
        <f t="shared" si="22"/>
        <v>2074</v>
      </c>
      <c r="EM11" s="38">
        <f t="shared" si="23"/>
        <v>2570.0329670329679</v>
      </c>
      <c r="EO11" s="331">
        <f t="shared" si="24"/>
        <v>0.94515607310383987</v>
      </c>
      <c r="EQ11">
        <f>EV4</f>
        <v>36.438914023113696</v>
      </c>
      <c r="ER11">
        <f>EU4</f>
        <v>1.9010617750212032E-2</v>
      </c>
      <c r="ES11">
        <f>ET4</f>
        <v>-1.5738317297913544E-3</v>
      </c>
      <c r="ET11">
        <f>ES4</f>
        <v>1.6644672278587527</v>
      </c>
      <c r="EU11">
        <f>ER4</f>
        <v>0.1832443189143782</v>
      </c>
      <c r="EV11">
        <f>EQ4</f>
        <v>-46.694827823193663</v>
      </c>
      <c r="FD11" s="49"/>
      <c r="FE11" s="49"/>
      <c r="FG11" s="283"/>
      <c r="FH11" s="98">
        <v>1952</v>
      </c>
      <c r="FI11" s="38">
        <f>HDD_by_Division11_update!I7</f>
        <v>5404</v>
      </c>
      <c r="FJ11" s="38">
        <f>HDD_by_Division11_update!J7</f>
        <v>3586</v>
      </c>
      <c r="FK11" s="38">
        <f t="shared" si="25"/>
        <v>4024.0722891566256</v>
      </c>
      <c r="FM11" s="38">
        <f>CDD_by_Division11_update!P7</f>
        <v>1278</v>
      </c>
      <c r="FN11" s="38">
        <f>CDD_by_Division11_update!R7</f>
        <v>657</v>
      </c>
      <c r="FO11" s="95">
        <f t="shared" si="26"/>
        <v>849.92957746478874</v>
      </c>
      <c r="FP11" s="95"/>
      <c r="FQ11" s="331">
        <f t="shared" si="27"/>
        <v>1.0107610623976429</v>
      </c>
      <c r="FR11" s="283"/>
      <c r="FS11">
        <f>FY4</f>
        <v>9.9650019554437339</v>
      </c>
      <c r="FT11">
        <f>FX4</f>
        <v>8.1023719020140291E-4</v>
      </c>
      <c r="FU11">
        <f>FW4</f>
        <v>5.9579094295144014E-3</v>
      </c>
      <c r="FV11" s="287">
        <f>FV4</f>
        <v>-3.8959230598409957E-4</v>
      </c>
      <c r="FW11">
        <f>FU4</f>
        <v>0.9868064647735989</v>
      </c>
      <c r="FX11">
        <f>FT4</f>
        <v>-5.4534654406264947E-2</v>
      </c>
      <c r="FY11">
        <f>FS4</f>
        <v>1.7151321693168044E-3</v>
      </c>
      <c r="FZ11" s="95"/>
      <c r="GA11" s="95"/>
      <c r="GB11" s="95"/>
      <c r="GC11" s="95"/>
      <c r="GD11" s="95"/>
      <c r="GI11" s="98">
        <f t="shared" si="30"/>
        <v>1952</v>
      </c>
      <c r="GJ11" s="106">
        <f t="shared" si="31"/>
        <v>5404</v>
      </c>
      <c r="GK11" s="106">
        <f t="shared" si="32"/>
        <v>3586</v>
      </c>
      <c r="GL11" s="38">
        <f t="shared" si="28"/>
        <v>4099.782608695652</v>
      </c>
      <c r="GN11" s="331">
        <f t="shared" si="29"/>
        <v>1.0498242301359406</v>
      </c>
      <c r="GP11">
        <f>GU4</f>
        <v>28.569951762634481</v>
      </c>
      <c r="GQ11">
        <f>GT4</f>
        <v>1.5152247180775432E-2</v>
      </c>
      <c r="GR11">
        <f>GS4</f>
        <v>-7.7079292048315656E-4</v>
      </c>
      <c r="GS11">
        <f>GR4</f>
        <v>0.85072201977814288</v>
      </c>
      <c r="GT11">
        <f>GQ4</f>
        <v>7.0527156638156049E-2</v>
      </c>
      <c r="GU11">
        <f>GP4</f>
        <v>-21.852560056450454</v>
      </c>
      <c r="HD11" s="49"/>
      <c r="HL11" t="s">
        <v>258</v>
      </c>
      <c r="HM11" s="101" t="s">
        <v>253</v>
      </c>
      <c r="HN11" t="s">
        <v>258</v>
      </c>
      <c r="HO11" t="s">
        <v>253</v>
      </c>
      <c r="HQ11">
        <f t="shared" si="35"/>
        <v>1952</v>
      </c>
      <c r="HR11" s="17">
        <f t="shared" si="33"/>
        <v>1.0098995339915253</v>
      </c>
      <c r="HS11" s="17">
        <f t="shared" si="34"/>
        <v>0.95882394184422914</v>
      </c>
      <c r="HT11" s="17"/>
      <c r="HU11" s="651"/>
      <c r="HV11" s="17"/>
      <c r="HW11" s="17"/>
      <c r="HX11" s="17"/>
      <c r="HY11" s="17"/>
      <c r="HZ11" s="17"/>
      <c r="IA11" s="17"/>
      <c r="IB11" s="17"/>
      <c r="IC11" s="17"/>
      <c r="ID11" s="17"/>
      <c r="IE11" s="17"/>
      <c r="IF11" s="17"/>
      <c r="IG11" s="17"/>
      <c r="IH11" s="17"/>
      <c r="II11" s="651"/>
      <c r="IJ11" s="17"/>
      <c r="IK11" s="17"/>
      <c r="IT11" s="38"/>
    </row>
    <row r="12" spans="2:254" ht="13.5" thickBot="1" x14ac:dyDescent="0.25">
      <c r="B12" t="s">
        <v>190</v>
      </c>
      <c r="C12">
        <v>1510</v>
      </c>
      <c r="D12" s="95">
        <f>61*3.412</f>
        <v>208.13200000000001</v>
      </c>
      <c r="E12" s="101">
        <v>310</v>
      </c>
      <c r="F12" s="12">
        <f>(C12-D12-E12)/C12</f>
        <v>0.65686622516556292</v>
      </c>
      <c r="G12" s="12">
        <f>D12/C12</f>
        <v>0.13783576158940397</v>
      </c>
      <c r="H12" s="288">
        <f>E12/C12*1</f>
        <v>0.20529801324503311</v>
      </c>
      <c r="I12" s="383"/>
      <c r="J12" s="12"/>
      <c r="K12" s="12"/>
      <c r="L12" s="12">
        <v>0.33329999999999999</v>
      </c>
      <c r="M12" s="12"/>
      <c r="N12" s="12"/>
      <c r="O12" s="12"/>
      <c r="Q12" s="98">
        <v>1953</v>
      </c>
      <c r="R12" s="38">
        <f>HDD_by_Division11_update!B8</f>
        <v>5650</v>
      </c>
      <c r="S12" s="38">
        <f>HDD_by_Division11_update!C8</f>
        <v>5027</v>
      </c>
      <c r="T12" s="95">
        <f t="shared" si="2"/>
        <v>5178.9512195121961</v>
      </c>
      <c r="V12">
        <f>CDD_by_Division11_update!B8</f>
        <v>441</v>
      </c>
      <c r="W12">
        <f>CDD_by_Division11_update!D8</f>
        <v>768</v>
      </c>
      <c r="X12" s="95">
        <f t="shared" si="3"/>
        <v>705</v>
      </c>
      <c r="Z12" s="331">
        <f t="shared" si="4"/>
        <v>0.99631042462375241</v>
      </c>
      <c r="AN12" s="98">
        <f t="shared" si="5"/>
        <v>1953</v>
      </c>
      <c r="AO12" s="106">
        <f t="shared" si="0"/>
        <v>5650</v>
      </c>
      <c r="AP12" s="107">
        <f t="shared" si="1"/>
        <v>5027</v>
      </c>
      <c r="AQ12" s="95">
        <f t="shared" si="6"/>
        <v>5186.3720930232539</v>
      </c>
      <c r="AS12" s="331">
        <f t="shared" si="7"/>
        <v>0.88329669916136633</v>
      </c>
      <c r="AT12" s="283"/>
      <c r="AU12" s="283"/>
      <c r="AV12" s="283"/>
      <c r="AW12" s="283"/>
      <c r="AX12" s="283"/>
      <c r="AY12" s="283"/>
      <c r="AZ12" s="283"/>
      <c r="BA12" s="283"/>
      <c r="BB12" s="283"/>
      <c r="BC12" s="283"/>
      <c r="BD12" s="283"/>
      <c r="BE12" s="283"/>
      <c r="BF12" s="283"/>
      <c r="BG12" s="283"/>
      <c r="BH12" s="283"/>
      <c r="BJ12" s="49"/>
      <c r="BL12" s="98">
        <v>1953</v>
      </c>
      <c r="BM12" s="38">
        <f>HDD_by_Division11_update!D8</f>
        <v>5626</v>
      </c>
      <c r="BN12" s="38">
        <f>HDD_by_Division11_update!E8</f>
        <v>5994</v>
      </c>
      <c r="BO12" s="38">
        <f t="shared" si="8"/>
        <v>5875.2758620689656</v>
      </c>
      <c r="BQ12" s="38">
        <f>CDD_by_Division11_update!F8</f>
        <v>945</v>
      </c>
      <c r="BR12" s="38">
        <f>CDD_by_Division11_update!H8</f>
        <v>1183</v>
      </c>
      <c r="BS12" s="95">
        <f t="shared" si="9"/>
        <v>1026.268292682927</v>
      </c>
      <c r="BU12" s="331">
        <f t="shared" si="10"/>
        <v>1.0112182238792178</v>
      </c>
      <c r="BV12" s="283"/>
      <c r="BW12" s="283"/>
      <c r="BX12" s="283"/>
      <c r="BY12" s="283"/>
      <c r="BZ12" s="283"/>
      <c r="CA12" s="283"/>
      <c r="CB12" s="283"/>
      <c r="CC12" s="283"/>
      <c r="CD12" s="283"/>
      <c r="CE12" s="283"/>
      <c r="CF12" s="283"/>
      <c r="CG12" s="283"/>
      <c r="CH12" s="283"/>
      <c r="CI12" s="283"/>
      <c r="CK12" s="98">
        <f t="shared" si="11"/>
        <v>1953</v>
      </c>
      <c r="CL12" s="106">
        <f t="shared" si="12"/>
        <v>5626</v>
      </c>
      <c r="CM12" s="107">
        <f t="shared" si="13"/>
        <v>5994</v>
      </c>
      <c r="CN12" s="95">
        <f t="shared" si="14"/>
        <v>5727.5172413793098</v>
      </c>
      <c r="CP12" s="331">
        <f t="shared" si="15"/>
        <v>0.89830068745879332</v>
      </c>
      <c r="DE12" s="49"/>
      <c r="DF12" s="49"/>
      <c r="DH12" s="98">
        <v>1953</v>
      </c>
      <c r="DI12" s="38">
        <f>HDD_by_Division11_update!F8</f>
        <v>2486</v>
      </c>
      <c r="DJ12" s="38">
        <f>HDD_by_Division11_update!G8</f>
        <v>3132</v>
      </c>
      <c r="DK12" s="38">
        <f>HDD_by_Division11_update!H8</f>
        <v>2024</v>
      </c>
      <c r="DL12" s="38">
        <f t="shared" si="16"/>
        <v>2498.0957446808507</v>
      </c>
      <c r="DN12" s="38">
        <f>CDD_by_Division11_update!J8</f>
        <v>2137</v>
      </c>
      <c r="DO12" s="38">
        <f>CDD_by_Division11_update!L8</f>
        <v>1893</v>
      </c>
      <c r="DP12" s="38">
        <f>CDD_by_Division11_update!N8</f>
        <v>2727</v>
      </c>
      <c r="DQ12" s="38">
        <f t="shared" si="17"/>
        <v>1431.5612244897959</v>
      </c>
      <c r="DS12" s="331">
        <f t="shared" si="18"/>
        <v>1.0016898107592009</v>
      </c>
      <c r="DT12" s="292" t="s">
        <v>628</v>
      </c>
      <c r="DU12">
        <f>EA4/EA5</f>
        <v>1.4711149163858657</v>
      </c>
      <c r="DV12">
        <f>DZ4/DZ5</f>
        <v>1.2402965132651427</v>
      </c>
      <c r="DW12">
        <f>DY4/DY5</f>
        <v>0.48113503192118828</v>
      </c>
      <c r="DX12">
        <f>DX4/DX5</f>
        <v>0.44867108881155793</v>
      </c>
      <c r="DY12">
        <f>DW4/DW5</f>
        <v>1.0857073850819929</v>
      </c>
      <c r="DZ12">
        <f>DV4/DV5</f>
        <v>-2.738289814501814</v>
      </c>
      <c r="EA12">
        <f>DU4/DU5</f>
        <v>2.4714536511528018</v>
      </c>
      <c r="EB12" s="283"/>
      <c r="EC12" s="283"/>
      <c r="ED12" s="283"/>
      <c r="EE12" s="283"/>
      <c r="EF12" s="283"/>
      <c r="EG12" s="283"/>
      <c r="EI12" s="98">
        <f t="shared" si="19"/>
        <v>1953</v>
      </c>
      <c r="EJ12" s="106">
        <f t="shared" si="20"/>
        <v>2486</v>
      </c>
      <c r="EK12" s="106">
        <f t="shared" si="21"/>
        <v>3132</v>
      </c>
      <c r="EL12" s="106">
        <f t="shared" si="22"/>
        <v>2024</v>
      </c>
      <c r="EM12" s="38">
        <f t="shared" si="23"/>
        <v>2436.6043956043964</v>
      </c>
      <c r="EO12" s="331">
        <f t="shared" si="24"/>
        <v>0.9096675652446643</v>
      </c>
      <c r="FD12" s="49"/>
      <c r="FE12" s="49"/>
      <c r="FG12" s="283"/>
      <c r="FH12" s="98">
        <v>1953</v>
      </c>
      <c r="FI12" s="38">
        <f>HDD_by_Division11_update!I8</f>
        <v>4925</v>
      </c>
      <c r="FJ12" s="38">
        <f>HDD_by_Division11_update!J8</f>
        <v>3224</v>
      </c>
      <c r="FK12" s="38">
        <f t="shared" si="25"/>
        <v>3633.8795180722886</v>
      </c>
      <c r="FM12" s="38">
        <f>CDD_by_Division11_update!P8</f>
        <v>1193</v>
      </c>
      <c r="FN12" s="38">
        <f>CDD_by_Division11_update!R8</f>
        <v>571</v>
      </c>
      <c r="FO12" s="95">
        <f t="shared" si="26"/>
        <v>763.0140845070423</v>
      </c>
      <c r="FP12" s="95"/>
      <c r="FQ12" s="331">
        <f t="shared" si="27"/>
        <v>0.98943476976810818</v>
      </c>
      <c r="FR12" s="283"/>
      <c r="FS12" s="95"/>
      <c r="FT12" s="95"/>
      <c r="FU12" s="95"/>
      <c r="FV12" s="95"/>
      <c r="FW12" s="95"/>
      <c r="FX12" s="95"/>
      <c r="FY12" s="95"/>
      <c r="FZ12" s="95"/>
      <c r="GA12" s="95"/>
      <c r="GB12" s="95"/>
      <c r="GC12" s="95"/>
      <c r="GD12" s="95"/>
      <c r="GI12" s="98">
        <f t="shared" si="30"/>
        <v>1953</v>
      </c>
      <c r="GJ12" s="106">
        <f t="shared" si="31"/>
        <v>4925</v>
      </c>
      <c r="GK12" s="106">
        <f t="shared" si="32"/>
        <v>3224</v>
      </c>
      <c r="GL12" s="38">
        <f t="shared" si="28"/>
        <v>3704.717391304348</v>
      </c>
      <c r="GN12" s="331">
        <f t="shared" si="29"/>
        <v>0.98649278564392462</v>
      </c>
      <c r="HD12" s="49"/>
      <c r="HL12" s="8" t="s">
        <v>257</v>
      </c>
      <c r="HM12" s="102" t="s">
        <v>260</v>
      </c>
      <c r="HN12" s="8" t="s">
        <v>257</v>
      </c>
      <c r="HO12" s="8" t="s">
        <v>260</v>
      </c>
      <c r="HQ12">
        <f t="shared" si="35"/>
        <v>1953</v>
      </c>
      <c r="HR12" s="17">
        <f t="shared" si="33"/>
        <v>1.0009763629757069</v>
      </c>
      <c r="HS12" s="17">
        <f t="shared" si="34"/>
        <v>0.9094479183008215</v>
      </c>
      <c r="HT12" s="17"/>
      <c r="HU12" s="651"/>
      <c r="HV12" s="17"/>
      <c r="HW12" s="17"/>
      <c r="HX12" s="17"/>
      <c r="HY12" s="17"/>
      <c r="HZ12" s="17"/>
      <c r="IA12" s="17"/>
      <c r="IB12" s="17"/>
      <c r="IC12" s="17"/>
      <c r="ID12" s="17"/>
      <c r="IE12" s="17"/>
      <c r="IF12" s="17"/>
      <c r="IG12" s="17"/>
      <c r="IH12" s="17"/>
      <c r="II12" s="651"/>
      <c r="IJ12" s="17"/>
      <c r="IK12" s="17"/>
      <c r="IT12" s="38"/>
    </row>
    <row r="13" spans="2:254" x14ac:dyDescent="0.2">
      <c r="B13" t="s">
        <v>191</v>
      </c>
      <c r="C13">
        <v>560</v>
      </c>
      <c r="D13" s="95">
        <f>25*3.412</f>
        <v>85.3</v>
      </c>
      <c r="E13" s="101">
        <v>30</v>
      </c>
      <c r="F13" s="12">
        <f>(C13-D13-E13)/C13</f>
        <v>0.79410714285714279</v>
      </c>
      <c r="G13" s="12">
        <f>D13/C13</f>
        <v>0.15232142857142858</v>
      </c>
      <c r="H13" s="12">
        <f>E13/C13</f>
        <v>5.3571428571428568E-2</v>
      </c>
      <c r="I13" s="12"/>
      <c r="J13" s="12"/>
      <c r="K13" s="12"/>
      <c r="L13" s="12">
        <v>0.5</v>
      </c>
      <c r="M13" s="12"/>
      <c r="N13" s="12"/>
      <c r="O13" s="12"/>
      <c r="Q13" s="98">
        <v>1954</v>
      </c>
      <c r="R13" s="38">
        <f>HDD_by_Division11_update!B9</f>
        <v>6291</v>
      </c>
      <c r="S13" s="38">
        <f>HDD_by_Division11_update!C9</f>
        <v>5473</v>
      </c>
      <c r="T13" s="95">
        <f t="shared" si="2"/>
        <v>5672.5121951219517</v>
      </c>
      <c r="V13">
        <f>CDD_by_Division11_update!B9</f>
        <v>303</v>
      </c>
      <c r="W13">
        <f>CDD_by_Division11_update!D9</f>
        <v>646</v>
      </c>
      <c r="X13" s="95">
        <f t="shared" si="3"/>
        <v>579.91743119266062</v>
      </c>
      <c r="Z13" s="331">
        <f t="shared" si="4"/>
        <v>0.98942821881889209</v>
      </c>
      <c r="AB13" s="46" t="s">
        <v>1470</v>
      </c>
      <c r="AN13" s="98">
        <f t="shared" si="5"/>
        <v>1954</v>
      </c>
      <c r="AO13" s="106">
        <f t="shared" si="0"/>
        <v>6291</v>
      </c>
      <c r="AP13" s="107">
        <f t="shared" si="1"/>
        <v>5473</v>
      </c>
      <c r="AQ13" s="95">
        <f t="shared" si="6"/>
        <v>5682.2558139534867</v>
      </c>
      <c r="AS13" s="331">
        <f t="shared" si="7"/>
        <v>0.94842089295646315</v>
      </c>
      <c r="AT13" s="283"/>
      <c r="AU13" s="46" t="s">
        <v>619</v>
      </c>
      <c r="AW13" s="587" t="s">
        <v>1471</v>
      </c>
      <c r="BA13" s="283"/>
      <c r="BB13" s="283"/>
      <c r="BC13" s="283"/>
      <c r="BD13" s="283"/>
      <c r="BE13" s="283"/>
      <c r="BF13" s="283"/>
      <c r="BG13" s="283"/>
      <c r="BH13" s="283"/>
      <c r="BJ13" s="49"/>
      <c r="BL13" s="98">
        <v>1954</v>
      </c>
      <c r="BM13" s="38">
        <f>HDD_by_Division11_update!D9</f>
        <v>5841</v>
      </c>
      <c r="BN13" s="38">
        <f>HDD_by_Division11_update!E9</f>
        <v>6063</v>
      </c>
      <c r="BO13" s="38">
        <f t="shared" si="8"/>
        <v>6033.5689655172409</v>
      </c>
      <c r="BQ13" s="38">
        <f>CDD_by_Division11_update!F9</f>
        <v>858</v>
      </c>
      <c r="BR13" s="38">
        <f>CDD_by_Division11_update!H9</f>
        <v>1250</v>
      </c>
      <c r="BS13" s="95">
        <f t="shared" si="9"/>
        <v>991.8536585365855</v>
      </c>
      <c r="BU13" s="331">
        <f t="shared" si="10"/>
        <v>1.0114000732359716</v>
      </c>
      <c r="BV13" s="283"/>
      <c r="BW13" s="46" t="s">
        <v>619</v>
      </c>
      <c r="CC13" s="283"/>
      <c r="CD13" s="283"/>
      <c r="CE13" s="283"/>
      <c r="CF13" s="283"/>
      <c r="CG13" s="283"/>
      <c r="CH13" s="283"/>
      <c r="CI13" s="283"/>
      <c r="CK13" s="98">
        <f t="shared" si="11"/>
        <v>1954</v>
      </c>
      <c r="CL13" s="106">
        <f t="shared" si="12"/>
        <v>5841</v>
      </c>
      <c r="CM13" s="107">
        <f t="shared" si="13"/>
        <v>6063</v>
      </c>
      <c r="CN13" s="95">
        <f t="shared" si="14"/>
        <v>5902.2413793103451</v>
      </c>
      <c r="CP13" s="331">
        <f t="shared" si="15"/>
        <v>0.91995490175682171</v>
      </c>
      <c r="CR13" s="46" t="s">
        <v>619</v>
      </c>
      <c r="DE13" s="49"/>
      <c r="DF13" s="49"/>
      <c r="DH13" s="98">
        <v>1954</v>
      </c>
      <c r="DI13" s="38">
        <f>HDD_by_Division11_update!F9</f>
        <v>2713</v>
      </c>
      <c r="DJ13" s="38">
        <f>HDD_by_Division11_update!G9</f>
        <v>3211</v>
      </c>
      <c r="DK13" s="38">
        <f>HDD_by_Division11_update!H9</f>
        <v>1876</v>
      </c>
      <c r="DL13" s="38">
        <f t="shared" si="16"/>
        <v>2603.7925531914889</v>
      </c>
      <c r="DN13" s="38">
        <f>CDD_by_Division11_update!J9</f>
        <v>2082</v>
      </c>
      <c r="DO13" s="38">
        <f>CDD_by_Division11_update!L9</f>
        <v>1998</v>
      </c>
      <c r="DP13" s="38">
        <f>CDD_by_Division11_update!N9</f>
        <v>2907</v>
      </c>
      <c r="DQ13" s="38">
        <f t="shared" si="17"/>
        <v>1422.4285714285713</v>
      </c>
      <c r="DS13" s="331">
        <f t="shared" si="18"/>
        <v>1.0069593320146013</v>
      </c>
      <c r="DT13" s="283"/>
      <c r="DU13" s="46" t="s">
        <v>619</v>
      </c>
      <c r="EB13" s="283"/>
      <c r="EC13" s="283"/>
      <c r="ED13" s="283"/>
      <c r="EE13" s="283"/>
      <c r="EF13" s="283"/>
      <c r="EG13" s="283"/>
      <c r="EI13" s="98">
        <f t="shared" si="19"/>
        <v>1954</v>
      </c>
      <c r="EJ13" s="106">
        <f t="shared" si="20"/>
        <v>2713</v>
      </c>
      <c r="EK13" s="106">
        <f t="shared" si="21"/>
        <v>3211</v>
      </c>
      <c r="EL13" s="106">
        <f t="shared" si="22"/>
        <v>1876</v>
      </c>
      <c r="EM13" s="38">
        <f t="shared" si="23"/>
        <v>2497.9065934065943</v>
      </c>
      <c r="EO13" s="331">
        <f t="shared" si="24"/>
        <v>0.92610500408391982</v>
      </c>
      <c r="EQ13" s="46" t="s">
        <v>619</v>
      </c>
      <c r="FD13" s="49"/>
      <c r="FE13" s="49"/>
      <c r="FG13" s="283"/>
      <c r="FH13" s="98">
        <v>1954</v>
      </c>
      <c r="FI13" s="38">
        <f>HDD_by_Division11_update!I9</f>
        <v>4679</v>
      </c>
      <c r="FJ13" s="38">
        <f>HDD_by_Division11_update!J9</f>
        <v>3296</v>
      </c>
      <c r="FK13" s="38">
        <f t="shared" si="25"/>
        <v>3629.253012048192</v>
      </c>
      <c r="FM13" s="38">
        <f>CDD_by_Division11_update!P9</f>
        <v>1292</v>
      </c>
      <c r="FN13" s="38">
        <f>CDD_by_Division11_update!R9</f>
        <v>590</v>
      </c>
      <c r="FO13" s="95">
        <f t="shared" si="26"/>
        <v>805.94366197183103</v>
      </c>
      <c r="FP13" s="95"/>
      <c r="FQ13" s="331">
        <f t="shared" si="27"/>
        <v>0.99244765260710899</v>
      </c>
      <c r="FR13" s="283"/>
      <c r="FS13" s="46" t="s">
        <v>619</v>
      </c>
      <c r="FZ13" s="95"/>
      <c r="GA13" s="95"/>
      <c r="GB13" s="95"/>
      <c r="GC13" s="95"/>
      <c r="GD13" s="95"/>
      <c r="GI13" s="98">
        <f t="shared" si="30"/>
        <v>1954</v>
      </c>
      <c r="GJ13" s="106">
        <f t="shared" si="31"/>
        <v>4679</v>
      </c>
      <c r="GK13" s="106">
        <f t="shared" si="32"/>
        <v>3296</v>
      </c>
      <c r="GL13" s="38">
        <f t="shared" si="28"/>
        <v>3686.8478260869565</v>
      </c>
      <c r="GN13" s="331">
        <f t="shared" si="29"/>
        <v>0.98350855934944803</v>
      </c>
      <c r="GP13" s="46" t="s">
        <v>619</v>
      </c>
      <c r="HD13" s="49"/>
      <c r="HF13" s="4"/>
      <c r="HG13" s="4"/>
      <c r="HH13" s="4"/>
      <c r="HI13" s="4"/>
      <c r="HK13" t="s">
        <v>183</v>
      </c>
      <c r="HL13" s="39">
        <v>470</v>
      </c>
      <c r="HM13" s="114">
        <f>HL13/HL$17</f>
        <v>0.14329268292682926</v>
      </c>
      <c r="HN13" s="39">
        <f>E29</f>
        <v>1910</v>
      </c>
      <c r="HO13" s="48">
        <f>HN13/HN$17</f>
        <v>0.2838038632986627</v>
      </c>
      <c r="HQ13">
        <f t="shared" si="35"/>
        <v>1954</v>
      </c>
      <c r="HR13" s="17">
        <f t="shared" si="33"/>
        <v>1.0029715225126608</v>
      </c>
      <c r="HS13" s="17">
        <f t="shared" si="34"/>
        <v>0.93869848445504411</v>
      </c>
      <c r="HT13" s="17"/>
      <c r="HU13" s="651"/>
      <c r="HV13" s="17"/>
      <c r="HW13" s="17"/>
      <c r="HX13" s="17"/>
      <c r="HY13" s="17"/>
      <c r="HZ13" s="17"/>
      <c r="IA13" s="17"/>
      <c r="IB13" s="17"/>
      <c r="IC13" s="17"/>
      <c r="ID13" s="17"/>
      <c r="IE13" s="17"/>
      <c r="IF13" s="17"/>
      <c r="IG13" s="17"/>
      <c r="IH13" s="17"/>
      <c r="II13" s="651"/>
      <c r="IJ13" s="17"/>
      <c r="IK13" s="17"/>
      <c r="IT13" s="38"/>
    </row>
    <row r="14" spans="2:254" x14ac:dyDescent="0.2">
      <c r="B14" t="s">
        <v>226</v>
      </c>
      <c r="C14">
        <f>SUM(C10:C13)</f>
        <v>3280</v>
      </c>
      <c r="D14" s="95">
        <f>SUM(D10:D13)</f>
        <v>409.44</v>
      </c>
      <c r="E14" s="101">
        <f>SUM(E10:E13)</f>
        <v>460</v>
      </c>
      <c r="F14" s="12">
        <f>(C14-D14-E14)/C14</f>
        <v>0.73492682926829267</v>
      </c>
      <c r="G14" s="12">
        <f>D14/C14</f>
        <v>0.12482926829268293</v>
      </c>
      <c r="H14" s="12">
        <f>E14/C14</f>
        <v>0.1402439024390244</v>
      </c>
      <c r="I14" s="12"/>
      <c r="J14" s="12"/>
      <c r="K14" s="12"/>
      <c r="L14" s="12"/>
      <c r="M14" s="12"/>
      <c r="N14" s="12"/>
      <c r="O14" s="12"/>
      <c r="Q14" s="98">
        <v>1955</v>
      </c>
      <c r="R14" s="38">
        <f>HDD_by_Division11_update!B10</f>
        <v>6577</v>
      </c>
      <c r="S14" s="38">
        <f>HDD_by_Division11_update!C10</f>
        <v>5708</v>
      </c>
      <c r="T14" s="95">
        <f t="shared" si="2"/>
        <v>5919.9512195121961</v>
      </c>
      <c r="V14">
        <f>CDD_by_Division11_update!B10</f>
        <v>602</v>
      </c>
      <c r="W14">
        <f>CDD_by_Division11_update!D10</f>
        <v>934</v>
      </c>
      <c r="X14" s="95">
        <f t="shared" si="3"/>
        <v>870.03669724770646</v>
      </c>
      <c r="Z14" s="331">
        <f t="shared" si="4"/>
        <v>1.0236126515981225</v>
      </c>
      <c r="AN14" s="98">
        <f t="shared" si="5"/>
        <v>1955</v>
      </c>
      <c r="AO14" s="106">
        <f t="shared" si="0"/>
        <v>6577</v>
      </c>
      <c r="AP14" s="107">
        <f t="shared" si="1"/>
        <v>5708</v>
      </c>
      <c r="AQ14" s="95">
        <f t="shared" si="6"/>
        <v>5930.3023255813932</v>
      </c>
      <c r="AS14" s="331">
        <f t="shared" si="7"/>
        <v>0.98003022604002676</v>
      </c>
      <c r="AT14" s="283"/>
      <c r="BA14" s="283"/>
      <c r="BB14" s="283"/>
      <c r="BC14" s="283"/>
      <c r="BD14" s="283"/>
      <c r="BE14" s="283"/>
      <c r="BF14" s="283"/>
      <c r="BG14" s="283"/>
      <c r="BH14" s="283"/>
      <c r="BJ14" s="49"/>
      <c r="BL14" s="98">
        <v>1955</v>
      </c>
      <c r="BM14" s="38">
        <f>HDD_by_Division11_update!D10</f>
        <v>6101</v>
      </c>
      <c r="BN14" s="38">
        <f>HDD_by_Division11_update!E10</f>
        <v>6630</v>
      </c>
      <c r="BO14" s="38">
        <f t="shared" si="8"/>
        <v>6425.0862068965516</v>
      </c>
      <c r="BQ14" s="38">
        <f>CDD_by_Division11_update!F10</f>
        <v>1043</v>
      </c>
      <c r="BR14" s="38">
        <f>CDD_by_Division11_update!H10</f>
        <v>1238</v>
      </c>
      <c r="BS14" s="95">
        <f t="shared" si="9"/>
        <v>1109.5853658536587</v>
      </c>
      <c r="BU14" s="331">
        <f t="shared" si="10"/>
        <v>1.0279717125717782</v>
      </c>
      <c r="BV14" s="283"/>
      <c r="CC14" s="283"/>
      <c r="CD14" s="283"/>
      <c r="CE14" s="283"/>
      <c r="CF14" s="283"/>
      <c r="CG14" s="283"/>
      <c r="CH14" s="283"/>
      <c r="CI14" s="283"/>
      <c r="CK14" s="98">
        <f t="shared" si="11"/>
        <v>1955</v>
      </c>
      <c r="CL14" s="106">
        <f t="shared" si="12"/>
        <v>6101</v>
      </c>
      <c r="CM14" s="107">
        <f t="shared" si="13"/>
        <v>6630</v>
      </c>
      <c r="CN14" s="95">
        <f t="shared" si="14"/>
        <v>6246.9310344827591</v>
      </c>
      <c r="CP14" s="331">
        <f t="shared" si="15"/>
        <v>0.96189439003790678</v>
      </c>
      <c r="DE14" s="49"/>
      <c r="DF14" s="49"/>
      <c r="DH14" s="98">
        <v>1955</v>
      </c>
      <c r="DI14" s="38">
        <f>HDD_by_Division11_update!F10</f>
        <v>2786</v>
      </c>
      <c r="DJ14" s="38">
        <f>HDD_by_Division11_update!G10</f>
        <v>3314</v>
      </c>
      <c r="DK14" s="38">
        <f>HDD_by_Division11_update!H10</f>
        <v>2083</v>
      </c>
      <c r="DL14" s="38">
        <f t="shared" si="16"/>
        <v>2716.8191489361698</v>
      </c>
      <c r="DN14" s="38">
        <f>CDD_by_Division11_update!J10</f>
        <v>2045</v>
      </c>
      <c r="DO14" s="38">
        <f>CDD_by_Division11_update!L10</f>
        <v>1791</v>
      </c>
      <c r="DP14" s="38">
        <f>CDD_by_Division11_update!N10</f>
        <v>2643</v>
      </c>
      <c r="DQ14" s="38">
        <f t="shared" si="17"/>
        <v>1366.2346938775509</v>
      </c>
      <c r="DS14" s="331">
        <f t="shared" si="18"/>
        <v>1.0056353061415861</v>
      </c>
      <c r="DT14" s="283"/>
      <c r="EB14" s="283"/>
      <c r="EC14" s="283"/>
      <c r="ED14" s="283"/>
      <c r="EE14" s="283"/>
      <c r="EF14" s="283"/>
      <c r="EG14" s="283"/>
      <c r="EI14" s="98">
        <f t="shared" si="19"/>
        <v>1955</v>
      </c>
      <c r="EJ14" s="106">
        <f t="shared" si="20"/>
        <v>2786</v>
      </c>
      <c r="EK14" s="106">
        <f t="shared" si="21"/>
        <v>3314</v>
      </c>
      <c r="EL14" s="106">
        <f t="shared" si="22"/>
        <v>2083</v>
      </c>
      <c r="EM14" s="38">
        <f t="shared" si="23"/>
        <v>2625.8406593406598</v>
      </c>
      <c r="EO14" s="331">
        <f t="shared" si="24"/>
        <v>0.9596871089287341</v>
      </c>
      <c r="FD14" s="49"/>
      <c r="FE14" s="49"/>
      <c r="FG14" s="283"/>
      <c r="FH14" s="98">
        <v>1955</v>
      </c>
      <c r="FI14" s="38">
        <f>HDD_by_Division11_update!I10</f>
        <v>5517</v>
      </c>
      <c r="FJ14" s="38">
        <f>HDD_by_Division11_update!J10</f>
        <v>3723</v>
      </c>
      <c r="FK14" s="38">
        <f t="shared" si="25"/>
        <v>4155.2891566265052</v>
      </c>
      <c r="FM14" s="38">
        <f>CDD_by_Division11_update!P10</f>
        <v>1124</v>
      </c>
      <c r="FN14" s="38">
        <f>CDD_by_Division11_update!R10</f>
        <v>560</v>
      </c>
      <c r="FO14" s="95">
        <f t="shared" si="26"/>
        <v>734.70422535211264</v>
      </c>
      <c r="FP14" s="95"/>
      <c r="FQ14" s="331">
        <f t="shared" si="27"/>
        <v>1.0064823758523225</v>
      </c>
      <c r="FR14" s="283"/>
      <c r="FZ14" s="95"/>
      <c r="GA14" s="95"/>
      <c r="GB14" s="95"/>
      <c r="GC14" s="95"/>
      <c r="GD14" s="95"/>
      <c r="GI14" s="98">
        <f t="shared" si="30"/>
        <v>1955</v>
      </c>
      <c r="GJ14" s="106">
        <f t="shared" si="31"/>
        <v>5517</v>
      </c>
      <c r="GK14" s="106">
        <f t="shared" si="32"/>
        <v>3723</v>
      </c>
      <c r="GL14" s="38">
        <f t="shared" si="28"/>
        <v>4230</v>
      </c>
      <c r="GN14" s="331">
        <f t="shared" si="29"/>
        <v>1.0696477688047985</v>
      </c>
      <c r="HD14" s="49"/>
      <c r="HK14" t="s">
        <v>189</v>
      </c>
      <c r="HL14" s="39">
        <v>740</v>
      </c>
      <c r="HM14" s="114">
        <f>HL14/HL$17</f>
        <v>0.22560975609756098</v>
      </c>
      <c r="HN14" s="39">
        <f>E30</f>
        <v>2390</v>
      </c>
      <c r="HO14" s="48">
        <f>HN14/HN$17</f>
        <v>0.35512630014858843</v>
      </c>
      <c r="HQ14">
        <f t="shared" si="35"/>
        <v>1955</v>
      </c>
      <c r="HR14" s="17">
        <f t="shared" si="33"/>
        <v>1.0133952610686978</v>
      </c>
      <c r="HS14" s="17">
        <f t="shared" si="34"/>
        <v>0.98241991855886712</v>
      </c>
      <c r="HT14" s="17"/>
      <c r="HU14" s="651"/>
      <c r="HV14" s="17"/>
      <c r="HW14" s="17"/>
      <c r="HX14" s="17"/>
      <c r="HY14" s="17"/>
      <c r="HZ14" s="17"/>
      <c r="IA14" s="17"/>
      <c r="IB14" s="17"/>
      <c r="IC14" s="17"/>
      <c r="ID14" s="17"/>
      <c r="IE14" s="17"/>
      <c r="IF14" s="17"/>
      <c r="IG14" s="17"/>
      <c r="IH14" s="17"/>
      <c r="II14" s="651"/>
      <c r="IJ14" s="17"/>
      <c r="IK14" s="17"/>
      <c r="IT14" s="38"/>
    </row>
    <row r="15" spans="2:254" x14ac:dyDescent="0.2">
      <c r="Q15" s="98">
        <v>1956</v>
      </c>
      <c r="R15" s="38">
        <f>HDD_by_Division11_update!B11</f>
        <v>6702</v>
      </c>
      <c r="S15" s="38">
        <f>HDD_by_Division11_update!C11</f>
        <v>5731</v>
      </c>
      <c r="T15" s="95">
        <f t="shared" si="2"/>
        <v>5967.829268292684</v>
      </c>
      <c r="V15">
        <f>CDD_by_Division11_update!B11</f>
        <v>336</v>
      </c>
      <c r="W15">
        <f>CDD_by_Division11_update!D11</f>
        <v>566</v>
      </c>
      <c r="X15" s="95">
        <f t="shared" si="3"/>
        <v>521.6880733944954</v>
      </c>
      <c r="Z15" s="331">
        <f t="shared" si="4"/>
        <v>0.98419905541182817</v>
      </c>
      <c r="AB15" s="4" t="s">
        <v>620</v>
      </c>
      <c r="AC15" s="4" t="s">
        <v>534</v>
      </c>
      <c r="AD15" s="4" t="s">
        <v>179</v>
      </c>
      <c r="AE15" s="4" t="s">
        <v>607</v>
      </c>
      <c r="AF15" s="4" t="s">
        <v>178</v>
      </c>
      <c r="AG15" s="4" t="s">
        <v>177</v>
      </c>
      <c r="AN15" s="98">
        <f t="shared" si="5"/>
        <v>1956</v>
      </c>
      <c r="AO15" s="106">
        <f t="shared" si="0"/>
        <v>6702</v>
      </c>
      <c r="AP15" s="107">
        <f t="shared" si="1"/>
        <v>5731</v>
      </c>
      <c r="AQ15" s="95">
        <f t="shared" si="6"/>
        <v>5979.3953488372081</v>
      </c>
      <c r="AS15" s="331">
        <f t="shared" si="7"/>
        <v>0.9862123086648843</v>
      </c>
      <c r="AT15" s="283"/>
      <c r="AU15" s="4" t="s">
        <v>620</v>
      </c>
      <c r="AV15" s="4" t="s">
        <v>534</v>
      </c>
      <c r="AW15" s="4" t="s">
        <v>179</v>
      </c>
      <c r="AX15" s="4" t="s">
        <v>627</v>
      </c>
      <c r="AY15" s="4" t="s">
        <v>178</v>
      </c>
      <c r="AZ15" s="4" t="s">
        <v>177</v>
      </c>
      <c r="BA15" s="283"/>
      <c r="BB15" s="283"/>
      <c r="BC15" s="283"/>
      <c r="BD15" s="283"/>
      <c r="BE15" s="283"/>
      <c r="BF15" s="283"/>
      <c r="BG15" s="283"/>
      <c r="BH15" s="283"/>
      <c r="BJ15" s="49"/>
      <c r="BL15" s="98">
        <v>1956</v>
      </c>
      <c r="BM15" s="38">
        <f>HDD_by_Division11_update!D11</f>
        <v>6019</v>
      </c>
      <c r="BN15" s="38">
        <f>HDD_by_Division11_update!E11</f>
        <v>6408</v>
      </c>
      <c r="BO15" s="38">
        <f t="shared" si="8"/>
        <v>6283.7413793103442</v>
      </c>
      <c r="BQ15" s="38">
        <f>CDD_by_Division11_update!F11</f>
        <v>750</v>
      </c>
      <c r="BR15" s="38">
        <f>CDD_by_Division11_update!H11</f>
        <v>1155</v>
      </c>
      <c r="BS15" s="95">
        <f t="shared" si="9"/>
        <v>888.29268292682946</v>
      </c>
      <c r="BU15" s="331">
        <f t="shared" si="10"/>
        <v>1.0058443554915757</v>
      </c>
      <c r="BV15" s="283"/>
      <c r="BW15" s="4" t="s">
        <v>620</v>
      </c>
      <c r="BX15" s="4" t="s">
        <v>534</v>
      </c>
      <c r="BY15" s="4" t="s">
        <v>179</v>
      </c>
      <c r="BZ15" s="4" t="s">
        <v>607</v>
      </c>
      <c r="CA15" s="4" t="s">
        <v>178</v>
      </c>
      <c r="CB15" s="4" t="s">
        <v>177</v>
      </c>
      <c r="CC15" s="283"/>
      <c r="CD15" s="283"/>
      <c r="CE15" s="283"/>
      <c r="CF15" s="283"/>
      <c r="CG15" s="283"/>
      <c r="CH15" s="283"/>
      <c r="CI15" s="283"/>
      <c r="CK15" s="98">
        <f t="shared" si="11"/>
        <v>1956</v>
      </c>
      <c r="CL15" s="106">
        <f t="shared" si="12"/>
        <v>6019</v>
      </c>
      <c r="CM15" s="107">
        <f t="shared" si="13"/>
        <v>6408</v>
      </c>
      <c r="CN15" s="95">
        <f t="shared" si="14"/>
        <v>6126.3103448275861</v>
      </c>
      <c r="CP15" s="331">
        <f t="shared" si="15"/>
        <v>0.94733405824953199</v>
      </c>
      <c r="CR15" s="604" t="s">
        <v>1472</v>
      </c>
      <c r="CS15" s="4" t="s">
        <v>534</v>
      </c>
      <c r="CT15" s="4" t="s">
        <v>179</v>
      </c>
      <c r="CU15" s="4" t="s">
        <v>627</v>
      </c>
      <c r="CV15" s="4" t="s">
        <v>178</v>
      </c>
      <c r="CW15" s="4" t="s">
        <v>177</v>
      </c>
      <c r="DE15" s="49"/>
      <c r="DF15" s="49"/>
      <c r="DH15" s="98">
        <v>1956</v>
      </c>
      <c r="DI15" s="38">
        <f>HDD_by_Division11_update!F11</f>
        <v>2642</v>
      </c>
      <c r="DJ15" s="38">
        <f>HDD_by_Division11_update!G11</f>
        <v>3113</v>
      </c>
      <c r="DK15" s="38">
        <f>HDD_by_Division11_update!H11</f>
        <v>2032</v>
      </c>
      <c r="DL15" s="38">
        <f t="shared" si="16"/>
        <v>2585.4893617021271</v>
      </c>
      <c r="DN15" s="38">
        <f>CDD_by_Division11_update!J11</f>
        <v>1913</v>
      </c>
      <c r="DO15" s="38">
        <f>CDD_by_Division11_update!L11</f>
        <v>1685</v>
      </c>
      <c r="DP15" s="38">
        <f>CDD_by_Division11_update!N11</f>
        <v>2833</v>
      </c>
      <c r="DQ15" s="38">
        <f t="shared" si="17"/>
        <v>1279.7789115646258</v>
      </c>
      <c r="DS15" s="331">
        <f t="shared" si="18"/>
        <v>0.98544780424182488</v>
      </c>
      <c r="DT15" s="283"/>
      <c r="DU15" s="4" t="s">
        <v>620</v>
      </c>
      <c r="DV15" s="4" t="s">
        <v>534</v>
      </c>
      <c r="DW15" s="4" t="s">
        <v>179</v>
      </c>
      <c r="DX15" s="4" t="s">
        <v>625</v>
      </c>
      <c r="DY15" s="4" t="s">
        <v>607</v>
      </c>
      <c r="DZ15" s="4" t="s">
        <v>178</v>
      </c>
      <c r="EA15" s="4" t="s">
        <v>177</v>
      </c>
      <c r="EB15" s="283"/>
      <c r="EC15" s="283"/>
      <c r="ED15" s="283"/>
      <c r="EE15" s="283"/>
      <c r="EF15" s="283"/>
      <c r="EG15" s="283"/>
      <c r="EI15" s="98">
        <f t="shared" si="19"/>
        <v>1956</v>
      </c>
      <c r="EJ15" s="106">
        <f t="shared" si="20"/>
        <v>2642</v>
      </c>
      <c r="EK15" s="106">
        <f t="shared" si="21"/>
        <v>3113</v>
      </c>
      <c r="EL15" s="106">
        <f t="shared" si="22"/>
        <v>2032</v>
      </c>
      <c r="EM15" s="38">
        <f t="shared" si="23"/>
        <v>2505.4285714285725</v>
      </c>
      <c r="EO15" s="331">
        <f t="shared" si="24"/>
        <v>0.92810628551840879</v>
      </c>
      <c r="EQ15" s="604" t="s">
        <v>1472</v>
      </c>
      <c r="ER15" s="4" t="s">
        <v>534</v>
      </c>
      <c r="ES15" s="4" t="s">
        <v>179</v>
      </c>
      <c r="ET15" s="4" t="s">
        <v>627</v>
      </c>
      <c r="EU15" s="4" t="s">
        <v>178</v>
      </c>
      <c r="EV15" s="4" t="s">
        <v>177</v>
      </c>
      <c r="FD15" s="49"/>
      <c r="FE15" s="49"/>
      <c r="FG15" s="283"/>
      <c r="FH15" s="98">
        <v>1956</v>
      </c>
      <c r="FI15" s="38">
        <f>HDD_by_Division11_update!I11</f>
        <v>5146</v>
      </c>
      <c r="FJ15" s="38">
        <f>HDD_by_Division11_update!J11</f>
        <v>3382</v>
      </c>
      <c r="FK15" s="38">
        <f t="shared" si="25"/>
        <v>3807.060240963855</v>
      </c>
      <c r="FM15" s="38">
        <f>CDD_by_Division11_update!P11</f>
        <v>1247</v>
      </c>
      <c r="FN15" s="38">
        <f>CDD_by_Division11_update!R11</f>
        <v>596</v>
      </c>
      <c r="FO15" s="95">
        <f t="shared" si="26"/>
        <v>796.94366197183103</v>
      </c>
      <c r="FP15" s="95"/>
      <c r="FQ15" s="331">
        <f t="shared" si="27"/>
        <v>0.99899591060722226</v>
      </c>
      <c r="FR15" s="283"/>
      <c r="FS15" s="4" t="s">
        <v>620</v>
      </c>
      <c r="FT15" s="4" t="s">
        <v>534</v>
      </c>
      <c r="FU15" s="4" t="s">
        <v>179</v>
      </c>
      <c r="FV15" s="4" t="s">
        <v>625</v>
      </c>
      <c r="FW15" s="4" t="s">
        <v>607</v>
      </c>
      <c r="FX15" s="4" t="s">
        <v>178</v>
      </c>
      <c r="FY15" s="4" t="s">
        <v>177</v>
      </c>
      <c r="FZ15" s="95"/>
      <c r="GA15" s="95"/>
      <c r="GB15" s="95"/>
      <c r="GC15" s="95"/>
      <c r="GD15" s="95"/>
      <c r="GI15" s="98">
        <f t="shared" si="30"/>
        <v>1956</v>
      </c>
      <c r="GJ15" s="106">
        <f t="shared" si="31"/>
        <v>5146</v>
      </c>
      <c r="GK15" s="106">
        <f t="shared" si="32"/>
        <v>3382</v>
      </c>
      <c r="GL15" s="38">
        <f t="shared" si="28"/>
        <v>3880.521739130435</v>
      </c>
      <c r="GN15" s="331">
        <f t="shared" si="29"/>
        <v>1.0152882226987061</v>
      </c>
      <c r="GP15" s="4" t="s">
        <v>620</v>
      </c>
      <c r="GQ15" s="4" t="s">
        <v>534</v>
      </c>
      <c r="GR15" s="4" t="s">
        <v>179</v>
      </c>
      <c r="GS15" s="4" t="s">
        <v>627</v>
      </c>
      <c r="GT15" s="4" t="s">
        <v>178</v>
      </c>
      <c r="GU15" s="4" t="s">
        <v>177</v>
      </c>
      <c r="HD15" s="49"/>
      <c r="HK15" t="s">
        <v>190</v>
      </c>
      <c r="HL15" s="39">
        <v>1510</v>
      </c>
      <c r="HM15" s="114">
        <f>HL15/HL$17</f>
        <v>0.46036585365853661</v>
      </c>
      <c r="HN15" s="39">
        <f>E31</f>
        <v>1440</v>
      </c>
      <c r="HO15" s="48">
        <f>HN15/HN$17</f>
        <v>0.21396731054977711</v>
      </c>
      <c r="HQ15">
        <f t="shared" si="35"/>
        <v>1956</v>
      </c>
      <c r="HR15" s="17">
        <f t="shared" si="33"/>
        <v>0.99218361995503823</v>
      </c>
      <c r="HS15" s="17">
        <f t="shared" si="34"/>
        <v>0.96424997033945581</v>
      </c>
      <c r="HT15" s="17"/>
      <c r="HU15" s="651"/>
      <c r="HV15" s="17"/>
      <c r="HW15" s="17"/>
      <c r="HX15" s="17"/>
      <c r="HY15" s="17"/>
      <c r="HZ15" s="17"/>
      <c r="IA15" s="17"/>
      <c r="IB15" s="17"/>
      <c r="IC15" s="17"/>
      <c r="ID15" s="17"/>
      <c r="IE15" s="17"/>
      <c r="IF15" s="17"/>
      <c r="IG15" s="17"/>
      <c r="IH15" s="17"/>
      <c r="II15" s="651"/>
      <c r="IJ15" s="17"/>
      <c r="IK15" s="17"/>
      <c r="IT15" s="38"/>
    </row>
    <row r="16" spans="2:254" x14ac:dyDescent="0.2">
      <c r="B16" s="1" t="s">
        <v>188</v>
      </c>
      <c r="Q16" s="98">
        <v>1957</v>
      </c>
      <c r="R16" s="38">
        <f>HDD_by_Division11_update!B12</f>
        <v>6158</v>
      </c>
      <c r="S16" s="38">
        <f>HDD_by_Division11_update!C12</f>
        <v>5469</v>
      </c>
      <c r="T16" s="95">
        <f t="shared" si="2"/>
        <v>5637.0487804878057</v>
      </c>
      <c r="V16">
        <f>CDD_by_Division11_update!B12</f>
        <v>428</v>
      </c>
      <c r="W16">
        <f>CDD_by_Division11_update!D12</f>
        <v>738</v>
      </c>
      <c r="X16" s="95">
        <f t="shared" si="3"/>
        <v>678.27522935779825</v>
      </c>
      <c r="Z16" s="331">
        <f t="shared" si="4"/>
        <v>1.0017112834375765</v>
      </c>
      <c r="AB16">
        <f t="array" ref="AB16:AG20">LINEST(AH44:AH70,AC44:AG70,1,1)</f>
        <v>1.0777494912476457E-4</v>
      </c>
      <c r="AC16">
        <v>-8.6959403945496457E-3</v>
      </c>
      <c r="AD16">
        <v>0.30208994437193926</v>
      </c>
      <c r="AE16">
        <v>2.2040708287408436E-3</v>
      </c>
      <c r="AF16">
        <v>5.774076937518903E-4</v>
      </c>
      <c r="AG16">
        <v>5.6072163205176739</v>
      </c>
      <c r="AN16" s="98">
        <f t="shared" si="5"/>
        <v>1957</v>
      </c>
      <c r="AO16" s="106">
        <f t="shared" si="0"/>
        <v>6158</v>
      </c>
      <c r="AP16" s="107">
        <f t="shared" si="1"/>
        <v>5469</v>
      </c>
      <c r="AQ16" s="95">
        <f t="shared" si="6"/>
        <v>5645.2558139534867</v>
      </c>
      <c r="AS16" s="331">
        <f t="shared" si="7"/>
        <v>0.94365165079870672</v>
      </c>
      <c r="AT16" s="283"/>
      <c r="AU16">
        <f t="array" ref="AU16:AZ20">LINEST(BB44:BB70,AV44:AZ70,1,1)</f>
        <v>1.2765838750716743</v>
      </c>
      <c r="AV16">
        <v>-3.8517702967525548E-3</v>
      </c>
      <c r="AW16">
        <v>-0.42583253965041407</v>
      </c>
      <c r="AX16" s="93">
        <v>-2.0683131935865873E-5</v>
      </c>
      <c r="AY16">
        <v>7.9728067038426758E-3</v>
      </c>
      <c r="AZ16">
        <v>26.094663830861506</v>
      </c>
      <c r="BA16" s="283"/>
      <c r="BB16" s="283"/>
      <c r="BC16" s="283"/>
      <c r="BD16" s="283"/>
      <c r="BE16" s="283"/>
      <c r="BF16" s="283"/>
      <c r="BG16" s="283"/>
      <c r="BH16" s="283"/>
      <c r="BJ16" s="49"/>
      <c r="BL16" s="98">
        <v>1957</v>
      </c>
      <c r="BM16" s="38">
        <f>HDD_by_Division11_update!D12</f>
        <v>6166</v>
      </c>
      <c r="BN16" s="38">
        <f>HDD_by_Division11_update!E12</f>
        <v>6525</v>
      </c>
      <c r="BO16" s="38">
        <f t="shared" si="8"/>
        <v>6420.8620689655172</v>
      </c>
      <c r="BQ16" s="38">
        <f>CDD_by_Division11_update!F12</f>
        <v>754</v>
      </c>
      <c r="BR16" s="38">
        <f>CDD_by_Division11_update!H12</f>
        <v>1004</v>
      </c>
      <c r="BS16" s="95">
        <f t="shared" si="9"/>
        <v>839.36585365853671</v>
      </c>
      <c r="BU16" s="331">
        <f t="shared" si="10"/>
        <v>1.002573891757444</v>
      </c>
      <c r="BV16" s="283"/>
      <c r="BW16">
        <f t="array" ref="BW16:CB20">LINEST(CD44:CD70,BX44:CB70,1,1)</f>
        <v>-3.3723488117707071E-4</v>
      </c>
      <c r="BX16">
        <v>2.9422687262385241E-2</v>
      </c>
      <c r="BY16">
        <v>-0.74065106647971024</v>
      </c>
      <c r="BZ16">
        <v>3.1514288856614083E-3</v>
      </c>
      <c r="CA16">
        <v>3.8038353304795168E-4</v>
      </c>
      <c r="CB16">
        <v>19.920200868890355</v>
      </c>
      <c r="CC16" s="283"/>
      <c r="CD16" s="283"/>
      <c r="CE16" s="283"/>
      <c r="CF16" s="283"/>
      <c r="CG16" s="283"/>
      <c r="CH16" s="283"/>
      <c r="CI16" s="283"/>
      <c r="CK16" s="98">
        <f t="shared" si="11"/>
        <v>1957</v>
      </c>
      <c r="CL16" s="106">
        <f t="shared" si="12"/>
        <v>6166</v>
      </c>
      <c r="CM16" s="107">
        <f t="shared" si="13"/>
        <v>6525</v>
      </c>
      <c r="CN16" s="95">
        <f t="shared" si="14"/>
        <v>6265.0344827586205</v>
      </c>
      <c r="CP16" s="331">
        <f t="shared" si="15"/>
        <v>0.96406904963958262</v>
      </c>
      <c r="CR16">
        <f t="array" ref="CR16:CW20">LINEST(CY44:CY70,CS44:CW70,1,1)</f>
        <v>-1.7375430791892033</v>
      </c>
      <c r="CS16">
        <v>1.1315558757519989E-2</v>
      </c>
      <c r="CT16">
        <v>-2.1579684951194222</v>
      </c>
      <c r="CU16" s="93">
        <v>6.0846877131507949E-5</v>
      </c>
      <c r="CV16">
        <v>5.074004307369857E-3</v>
      </c>
      <c r="CW16">
        <v>67.867663905588074</v>
      </c>
      <c r="DE16" s="49"/>
      <c r="DF16" s="49"/>
      <c r="DH16" s="98">
        <v>1957</v>
      </c>
      <c r="DI16" s="38">
        <f>HDD_by_Division11_update!F12</f>
        <v>2594</v>
      </c>
      <c r="DJ16" s="38">
        <f>HDD_by_Division11_update!G12</f>
        <v>3112</v>
      </c>
      <c r="DK16" s="38">
        <f>HDD_by_Division11_update!H12</f>
        <v>2068</v>
      </c>
      <c r="DL16" s="38">
        <f t="shared" si="16"/>
        <v>2567.1808510638293</v>
      </c>
      <c r="DN16" s="38">
        <f>CDD_by_Division11_update!J12</f>
        <v>2050</v>
      </c>
      <c r="DO16" s="38">
        <f>CDD_by_Division11_update!L12</f>
        <v>1692</v>
      </c>
      <c r="DP16" s="38">
        <f>CDD_by_Division11_update!N12</f>
        <v>2465</v>
      </c>
      <c r="DQ16" s="38">
        <f t="shared" si="17"/>
        <v>1350.9387755102041</v>
      </c>
      <c r="DS16" s="331">
        <f t="shared" si="18"/>
        <v>0.9949946737621701</v>
      </c>
      <c r="DT16" s="283"/>
      <c r="DU16">
        <f t="array" ref="DU16:EA20">LINEST(EC44:EC70,DV44:EA70,1,1)</f>
        <v>-6.1329813496136822E-4</v>
      </c>
      <c r="DV16">
        <v>3.9460611674508754E-2</v>
      </c>
      <c r="DW16">
        <v>-0.82546745593193049</v>
      </c>
      <c r="DX16" s="93">
        <v>1.6364524292582594E-4</v>
      </c>
      <c r="DY16">
        <v>6.7706894501561141E-4</v>
      </c>
      <c r="DZ16">
        <v>1.0184075622168545E-3</v>
      </c>
      <c r="EA16">
        <v>26.455996340949451</v>
      </c>
      <c r="EB16" s="283"/>
      <c r="EC16" s="283"/>
      <c r="ED16" s="283"/>
      <c r="EE16" s="283"/>
      <c r="EF16" s="283"/>
      <c r="EG16" s="283"/>
      <c r="EI16" s="98">
        <f t="shared" si="19"/>
        <v>1957</v>
      </c>
      <c r="EJ16" s="106">
        <f t="shared" si="20"/>
        <v>2594</v>
      </c>
      <c r="EK16" s="106">
        <f t="shared" si="21"/>
        <v>3112</v>
      </c>
      <c r="EL16" s="106">
        <f t="shared" si="22"/>
        <v>2068</v>
      </c>
      <c r="EM16" s="38">
        <f t="shared" si="23"/>
        <v>2497.1318681318689</v>
      </c>
      <c r="EO16" s="331">
        <f t="shared" si="24"/>
        <v>0.92589868940178299</v>
      </c>
      <c r="EQ16">
        <f t="array" ref="EQ16:EV20">LINEST(EX44:EX70,ER44:EV70,1,1)</f>
        <v>-2.9582349308488487</v>
      </c>
      <c r="ER16">
        <v>1.833371995949282E-2</v>
      </c>
      <c r="ES16">
        <v>-1.4182439485553231</v>
      </c>
      <c r="ET16" s="93">
        <v>-1.1840590882682696E-4</v>
      </c>
      <c r="EU16">
        <v>9.2373076037842623E-3</v>
      </c>
      <c r="EV16">
        <v>37.145749515790619</v>
      </c>
      <c r="FD16" s="49"/>
      <c r="FE16" s="49"/>
      <c r="FG16" s="283"/>
      <c r="FH16" s="98">
        <v>1957</v>
      </c>
      <c r="FI16" s="38">
        <f>HDD_by_Division11_update!I12</f>
        <v>5203</v>
      </c>
      <c r="FJ16" s="38">
        <f>HDD_by_Division11_update!J12</f>
        <v>3322</v>
      </c>
      <c r="FK16" s="38">
        <f t="shared" si="25"/>
        <v>3775.2530120481924</v>
      </c>
      <c r="FM16" s="38">
        <f>CDD_by_Division11_update!P12</f>
        <v>1155</v>
      </c>
      <c r="FN16" s="38">
        <f>CDD_by_Division11_update!R12</f>
        <v>660</v>
      </c>
      <c r="FO16" s="95">
        <f t="shared" si="26"/>
        <v>815.70422535211264</v>
      </c>
      <c r="FP16" s="95"/>
      <c r="FQ16" s="331">
        <f t="shared" si="27"/>
        <v>0.99909738696128259</v>
      </c>
      <c r="FR16" s="283"/>
      <c r="FS16">
        <f t="array" ref="FS16:FY20">LINEST(GA44:GA70,FT44:FY70,1,1)</f>
        <v>-1.0534188804983798E-4</v>
      </c>
      <c r="FT16">
        <v>9.788999203237312E-3</v>
      </c>
      <c r="FU16">
        <v>-0.50176527148630046</v>
      </c>
      <c r="FV16" s="93">
        <v>1.5225249348119598E-4</v>
      </c>
      <c r="FW16">
        <v>-2.5655409677599796E-3</v>
      </c>
      <c r="FX16">
        <v>9.3029908478833758E-4</v>
      </c>
      <c r="FY16">
        <v>23.58764482842102</v>
      </c>
      <c r="FZ16" s="95"/>
      <c r="GA16" s="95"/>
      <c r="GB16" s="95"/>
      <c r="GC16" s="95"/>
      <c r="GD16" s="95"/>
      <c r="GI16" s="98">
        <f t="shared" si="30"/>
        <v>1957</v>
      </c>
      <c r="GJ16" s="106">
        <f t="shared" si="31"/>
        <v>5203</v>
      </c>
      <c r="GK16" s="106">
        <f t="shared" si="32"/>
        <v>3322</v>
      </c>
      <c r="GL16" s="38">
        <f t="shared" si="28"/>
        <v>3853.586956521739</v>
      </c>
      <c r="GN16" s="331">
        <f t="shared" si="29"/>
        <v>1.0109418225317439</v>
      </c>
      <c r="GP16">
        <f t="array" ref="GP16:GU20">LINEST(GW44:GW70,GQ44:GU70,1,1)</f>
        <v>-3.9351081247712005</v>
      </c>
      <c r="GQ16">
        <v>1.9736535528269625E-2</v>
      </c>
      <c r="GR16">
        <v>-0.74848579278368466</v>
      </c>
      <c r="GS16" s="93">
        <v>-2.6450132664416473E-4</v>
      </c>
      <c r="GT16">
        <v>1.322267178634141E-2</v>
      </c>
      <c r="GU16">
        <v>23.533223989268979</v>
      </c>
      <c r="HD16" s="49"/>
      <c r="HK16" t="s">
        <v>191</v>
      </c>
      <c r="HL16" s="39">
        <v>560</v>
      </c>
      <c r="HM16" s="114">
        <f>HL16/HL$17</f>
        <v>0.17073170731707318</v>
      </c>
      <c r="HN16" s="39">
        <f>E32</f>
        <v>990</v>
      </c>
      <c r="HO16" s="48">
        <f>HN16/HN$17</f>
        <v>0.14710252600297177</v>
      </c>
      <c r="HQ16">
        <f t="shared" si="35"/>
        <v>1957</v>
      </c>
      <c r="HR16" s="17">
        <f t="shared" si="33"/>
        <v>0.99836752353517222</v>
      </c>
      <c r="HS16" s="17">
        <f t="shared" si="34"/>
        <v>0.95700240694043481</v>
      </c>
      <c r="HT16" s="17"/>
      <c r="HU16" s="651"/>
      <c r="HV16" s="17"/>
      <c r="HW16" s="17"/>
      <c r="HX16" s="17"/>
      <c r="HY16" s="17"/>
      <c r="HZ16" s="17"/>
      <c r="IA16" s="17"/>
      <c r="IB16" s="17"/>
      <c r="IC16" s="17"/>
      <c r="ID16" s="17"/>
      <c r="IE16" s="17"/>
      <c r="IF16" s="17"/>
      <c r="IG16" s="17"/>
      <c r="IH16" s="17"/>
      <c r="II16" s="651"/>
      <c r="IJ16" s="17"/>
      <c r="IK16" s="17"/>
      <c r="IT16" s="38"/>
    </row>
    <row r="17" spans="2:270" x14ac:dyDescent="0.2">
      <c r="B17" s="88" t="s">
        <v>187</v>
      </c>
      <c r="Q17" s="98">
        <v>1958</v>
      </c>
      <c r="R17" s="38">
        <f>HDD_by_Division11_update!B13</f>
        <v>6907</v>
      </c>
      <c r="S17" s="38">
        <f>HDD_by_Division11_update!C13</f>
        <v>6237</v>
      </c>
      <c r="T17" s="95">
        <f t="shared" si="2"/>
        <v>6400.4146341463429</v>
      </c>
      <c r="V17">
        <f>CDD_by_Division11_update!B13</f>
        <v>344</v>
      </c>
      <c r="W17">
        <f>CDD_by_Division11_update!D13</f>
        <v>592</v>
      </c>
      <c r="X17" s="95">
        <f t="shared" si="3"/>
        <v>544.22018348623851</v>
      </c>
      <c r="Z17" s="331">
        <f t="shared" si="4"/>
        <v>0.99409990225547695</v>
      </c>
      <c r="AB17">
        <v>1.739573083702588E-4</v>
      </c>
      <c r="AC17">
        <v>1.5165723251221704E-2</v>
      </c>
      <c r="AD17">
        <v>0.42503799246431084</v>
      </c>
      <c r="AE17">
        <v>6.2070688632025119E-4</v>
      </c>
      <c r="AF17">
        <v>2.0221772054891947E-4</v>
      </c>
      <c r="AG17">
        <v>3.9708809908841269</v>
      </c>
      <c r="AN17" s="98">
        <f t="shared" si="5"/>
        <v>1958</v>
      </c>
      <c r="AO17" s="106">
        <f t="shared" si="0"/>
        <v>6907</v>
      </c>
      <c r="AP17" s="107">
        <f t="shared" si="1"/>
        <v>6237</v>
      </c>
      <c r="AQ17" s="95">
        <f t="shared" si="6"/>
        <v>6408.3953488372081</v>
      </c>
      <c r="AS17" s="331">
        <f t="shared" si="7"/>
        <v>1.0392237291367352</v>
      </c>
      <c r="AT17" s="283"/>
      <c r="AU17">
        <v>3.0531097550583075</v>
      </c>
      <c r="AV17">
        <v>8.3893786988761768E-3</v>
      </c>
      <c r="AW17">
        <v>0.95353038566513304</v>
      </c>
      <c r="AX17">
        <v>1.2636056209754825E-4</v>
      </c>
      <c r="AY17">
        <v>3.5959728622026632E-3</v>
      </c>
      <c r="AZ17">
        <v>24.102830323798013</v>
      </c>
      <c r="BA17" s="283"/>
      <c r="BB17" s="283"/>
      <c r="BC17" s="283"/>
      <c r="BD17" s="283"/>
      <c r="BE17" s="283"/>
      <c r="BF17" s="283"/>
      <c r="BG17" s="283"/>
      <c r="BH17" s="283"/>
      <c r="BJ17" s="49"/>
      <c r="BL17" s="98">
        <v>1958</v>
      </c>
      <c r="BM17" s="38">
        <f>HDD_by_Division11_update!D13</f>
        <v>6585</v>
      </c>
      <c r="BN17" s="38">
        <f>HDD_by_Division11_update!E13</f>
        <v>6585</v>
      </c>
      <c r="BO17" s="38">
        <f t="shared" si="8"/>
        <v>6698.5344827586214</v>
      </c>
      <c r="BQ17" s="38">
        <f>CDD_by_Division11_update!F13</f>
        <v>638</v>
      </c>
      <c r="BR17" s="38">
        <f>CDD_by_Division11_update!H13</f>
        <v>878</v>
      </c>
      <c r="BS17" s="95">
        <f t="shared" si="9"/>
        <v>719.95121951219517</v>
      </c>
      <c r="BU17" s="331">
        <f t="shared" si="10"/>
        <v>0.99032232488774918</v>
      </c>
      <c r="BV17" s="283"/>
      <c r="BW17">
        <v>1.5703160695210763E-4</v>
      </c>
      <c r="BX17">
        <v>1.3673970490545421E-2</v>
      </c>
      <c r="BY17">
        <v>0.38249077838286538</v>
      </c>
      <c r="BZ17">
        <v>4.4197319564893078E-4</v>
      </c>
      <c r="CA17">
        <v>1.5867700513598956E-4</v>
      </c>
      <c r="CB17">
        <v>3.4939897714194261</v>
      </c>
      <c r="CC17" s="283"/>
      <c r="CD17" s="283"/>
      <c r="CE17" s="283"/>
      <c r="CF17" s="283"/>
      <c r="CG17" s="283"/>
      <c r="CH17" s="283"/>
      <c r="CI17" s="283"/>
      <c r="CK17" s="98">
        <f t="shared" si="11"/>
        <v>1958</v>
      </c>
      <c r="CL17" s="106">
        <f t="shared" si="12"/>
        <v>6585</v>
      </c>
      <c r="CM17" s="107">
        <f t="shared" si="13"/>
        <v>6585</v>
      </c>
      <c r="CN17" s="95">
        <f t="shared" si="14"/>
        <v>6585</v>
      </c>
      <c r="CP17" s="331">
        <f t="shared" si="15"/>
        <v>1.0020536600987784</v>
      </c>
      <c r="CR17">
        <v>3.0475042694087899</v>
      </c>
      <c r="CS17">
        <v>8.2556108154077448E-3</v>
      </c>
      <c r="CT17">
        <v>0.74048946488997813</v>
      </c>
      <c r="CU17">
        <v>1.033217616777115E-4</v>
      </c>
      <c r="CV17">
        <v>2.8842224785921616E-3</v>
      </c>
      <c r="CW17">
        <v>19.213350829896456</v>
      </c>
      <c r="DE17" s="49"/>
      <c r="DF17" s="49"/>
      <c r="DH17" s="98">
        <v>1958</v>
      </c>
      <c r="DI17" s="38">
        <f>HDD_by_Division11_update!F13</f>
        <v>3271</v>
      </c>
      <c r="DJ17" s="38">
        <f>HDD_by_Division11_update!G13</f>
        <v>4004</v>
      </c>
      <c r="DK17" s="38">
        <f>HDD_by_Division11_update!H13</f>
        <v>2590</v>
      </c>
      <c r="DL17" s="38">
        <f t="shared" si="16"/>
        <v>3247.0904255319147</v>
      </c>
      <c r="DN17" s="38">
        <f>CDD_by_Division11_update!J13</f>
        <v>1922</v>
      </c>
      <c r="DO17" s="38">
        <f>CDD_by_Division11_update!L13</f>
        <v>1582</v>
      </c>
      <c r="DP17" s="38">
        <f>CDD_by_Division11_update!N13</f>
        <v>2517</v>
      </c>
      <c r="DQ17" s="38">
        <f t="shared" si="17"/>
        <v>1265.8027210884354</v>
      </c>
      <c r="DS17" s="331">
        <f t="shared" si="18"/>
        <v>1.0142192449180683</v>
      </c>
      <c r="DT17" s="283"/>
      <c r="DU17">
        <v>2.5806444264662531E-4</v>
      </c>
      <c r="DV17">
        <v>2.2284737723123099E-2</v>
      </c>
      <c r="DW17">
        <v>0.71981082677114405</v>
      </c>
      <c r="DX17">
        <v>1.6335936149109755E-4</v>
      </c>
      <c r="DY17">
        <v>5.009299496554152E-3</v>
      </c>
      <c r="DZ17">
        <v>5.1783702532462092E-4</v>
      </c>
      <c r="EA17">
        <v>10.379419530548823</v>
      </c>
      <c r="EB17" s="283"/>
      <c r="EC17" s="283"/>
      <c r="ED17" s="283"/>
      <c r="EE17" s="283"/>
      <c r="EF17" s="283"/>
      <c r="EG17" s="283"/>
      <c r="EI17" s="98">
        <f t="shared" si="19"/>
        <v>1958</v>
      </c>
      <c r="EJ17" s="106">
        <f t="shared" si="20"/>
        <v>3271</v>
      </c>
      <c r="EK17" s="106">
        <f t="shared" si="21"/>
        <v>4004</v>
      </c>
      <c r="EL17" s="106">
        <f t="shared" si="22"/>
        <v>2590</v>
      </c>
      <c r="EM17" s="38">
        <f t="shared" si="23"/>
        <v>3157.2362637362644</v>
      </c>
      <c r="EO17" s="331">
        <f t="shared" si="24"/>
        <v>1.089519670197477</v>
      </c>
      <c r="EQ17">
        <v>1.4811275962535242</v>
      </c>
      <c r="ER17">
        <v>4.0426900069758867E-3</v>
      </c>
      <c r="ES17">
        <v>0.26305204671987942</v>
      </c>
      <c r="ET17">
        <v>7.9952753557259557E-5</v>
      </c>
      <c r="EU17">
        <v>2.3138766017390552E-3</v>
      </c>
      <c r="EV17">
        <v>6.7671683161559999</v>
      </c>
      <c r="FD17" s="49"/>
      <c r="FE17" s="49"/>
      <c r="FG17" s="283"/>
      <c r="FH17" s="98">
        <v>1958</v>
      </c>
      <c r="FI17" s="38">
        <f>HDD_by_Division11_update!I13</f>
        <v>4929</v>
      </c>
      <c r="FJ17" s="38">
        <f>HDD_by_Division11_update!J13</f>
        <v>2819</v>
      </c>
      <c r="FK17" s="38">
        <f t="shared" si="25"/>
        <v>3327.4337349397588</v>
      </c>
      <c r="FM17" s="38">
        <f>CDD_by_Division11_update!P13</f>
        <v>1328</v>
      </c>
      <c r="FN17" s="38">
        <f>CDD_by_Division11_update!R13</f>
        <v>836</v>
      </c>
      <c r="FO17" s="95">
        <f t="shared" si="26"/>
        <v>993.29577464788736</v>
      </c>
      <c r="FP17" s="95"/>
      <c r="FQ17" s="331">
        <f t="shared" si="27"/>
        <v>0.98935372337790095</v>
      </c>
      <c r="FR17" s="283"/>
      <c r="FS17">
        <v>1.8418324824232387E-4</v>
      </c>
      <c r="FT17">
        <v>1.6297840174054414E-2</v>
      </c>
      <c r="FU17">
        <v>0.41707969049886279</v>
      </c>
      <c r="FV17">
        <v>1.3157332147980391E-4</v>
      </c>
      <c r="FW17">
        <v>4.1351234323880265E-3</v>
      </c>
      <c r="FX17">
        <v>4.3908176027009533E-4</v>
      </c>
      <c r="FY17">
        <v>4.4954702198375154</v>
      </c>
      <c r="FZ17" s="95"/>
      <c r="GA17" s="95"/>
      <c r="GB17" s="95"/>
      <c r="GC17" s="95"/>
      <c r="GD17" s="95"/>
      <c r="GI17" s="98">
        <f t="shared" si="30"/>
        <v>1958</v>
      </c>
      <c r="GJ17" s="106">
        <f t="shared" si="31"/>
        <v>4929</v>
      </c>
      <c r="GK17" s="106">
        <f t="shared" si="32"/>
        <v>2819</v>
      </c>
      <c r="GL17" s="38">
        <f t="shared" si="28"/>
        <v>3415.304347826087</v>
      </c>
      <c r="GN17" s="331">
        <f t="shared" si="29"/>
        <v>0.93679597253363112</v>
      </c>
      <c r="GP17">
        <v>2.0055420289194852</v>
      </c>
      <c r="GQ17">
        <v>5.9776838784633283E-3</v>
      </c>
      <c r="GR17">
        <v>0.40741408798142015</v>
      </c>
      <c r="GS17">
        <v>1.2867358699947533E-4</v>
      </c>
      <c r="GT17">
        <v>3.2783617217081022E-3</v>
      </c>
      <c r="GU17">
        <v>11.002316480925622</v>
      </c>
      <c r="HD17" s="49"/>
      <c r="HK17" t="s">
        <v>226</v>
      </c>
      <c r="HL17" s="39">
        <f>SUM(HL13:HL16)</f>
        <v>3280</v>
      </c>
      <c r="HM17" s="115">
        <f>SUM(HM13:HM16)</f>
        <v>1</v>
      </c>
      <c r="HN17" s="39">
        <f>SUM(HN13:HN16)</f>
        <v>6730</v>
      </c>
      <c r="HO17" s="39">
        <f>SUM(HO13:HO16)</f>
        <v>1</v>
      </c>
      <c r="HQ17">
        <f t="shared" si="35"/>
        <v>1958</v>
      </c>
      <c r="HR17" s="17">
        <f t="shared" si="33"/>
        <v>1.0016995790838159</v>
      </c>
      <c r="HS17" s="17">
        <f t="shared" si="34"/>
        <v>1.0217179655542208</v>
      </c>
      <c r="HT17" s="17"/>
      <c r="HU17" s="651"/>
      <c r="HV17" s="17"/>
      <c r="HW17" s="17"/>
      <c r="HX17" s="17"/>
      <c r="HY17" s="17"/>
      <c r="HZ17" s="17"/>
      <c r="IA17" s="17"/>
      <c r="IB17" s="17"/>
      <c r="IC17" s="17"/>
      <c r="ID17" s="17"/>
      <c r="IE17" s="17"/>
      <c r="IF17" s="17"/>
      <c r="IG17" s="17"/>
      <c r="IH17" s="17"/>
      <c r="II17" s="651"/>
      <c r="IJ17" s="17"/>
      <c r="IK17" s="17"/>
      <c r="IT17" s="38"/>
    </row>
    <row r="18" spans="2:270" x14ac:dyDescent="0.2">
      <c r="B18" s="94" t="s">
        <v>80</v>
      </c>
      <c r="C18" s="104" t="s">
        <v>231</v>
      </c>
      <c r="D18" s="104"/>
      <c r="E18" s="104"/>
      <c r="F18" s="104"/>
      <c r="G18" s="104"/>
      <c r="H18" s="104"/>
      <c r="I18" s="104"/>
      <c r="J18" s="104"/>
      <c r="K18" s="104"/>
      <c r="L18" s="104"/>
      <c r="M18" s="104"/>
      <c r="N18" s="104"/>
      <c r="O18" s="104"/>
      <c r="Q18" s="98">
        <v>1959</v>
      </c>
      <c r="R18" s="38">
        <f>HDD_by_Division11_update!B14</f>
        <v>6363</v>
      </c>
      <c r="S18" s="38">
        <f>HDD_by_Division11_update!C14</f>
        <v>5535</v>
      </c>
      <c r="T18" s="95">
        <f t="shared" si="2"/>
        <v>5736.9512195121961</v>
      </c>
      <c r="V18">
        <f>CDD_by_Division11_update!B14</f>
        <v>532</v>
      </c>
      <c r="W18">
        <f>CDD_by_Division11_update!D14</f>
        <v>903</v>
      </c>
      <c r="X18" s="95">
        <f t="shared" si="3"/>
        <v>831.52293577981663</v>
      </c>
      <c r="Z18" s="331">
        <f t="shared" si="4"/>
        <v>1.0177598056629336</v>
      </c>
      <c r="AB18">
        <v>0.86755367337271516</v>
      </c>
      <c r="AC18">
        <v>0.33067820920462376</v>
      </c>
      <c r="AD18" t="e">
        <v>#N/A</v>
      </c>
      <c r="AE18" t="e">
        <v>#N/A</v>
      </c>
      <c r="AF18" t="e">
        <v>#N/A</v>
      </c>
      <c r="AG18" t="e">
        <v>#N/A</v>
      </c>
      <c r="AN18" s="98">
        <f t="shared" si="5"/>
        <v>1959</v>
      </c>
      <c r="AO18" s="106">
        <f t="shared" si="0"/>
        <v>6363</v>
      </c>
      <c r="AP18" s="107">
        <f t="shared" si="1"/>
        <v>5535</v>
      </c>
      <c r="AQ18" s="95">
        <f t="shared" si="6"/>
        <v>5746.8139534883703</v>
      </c>
      <c r="AS18" s="331">
        <f t="shared" si="7"/>
        <v>0.95670838302462469</v>
      </c>
      <c r="AT18" s="283"/>
      <c r="AU18">
        <v>0.97043137345579633</v>
      </c>
      <c r="AV18">
        <v>1.3525013688372982</v>
      </c>
      <c r="AW18" t="e">
        <v>#N/A</v>
      </c>
      <c r="AX18" t="e">
        <v>#N/A</v>
      </c>
      <c r="AY18" t="e">
        <v>#N/A</v>
      </c>
      <c r="AZ18" t="e">
        <v>#N/A</v>
      </c>
      <c r="BA18" s="283"/>
      <c r="BB18" s="283"/>
      <c r="BC18" s="283"/>
      <c r="BD18" s="283"/>
      <c r="BE18" s="283"/>
      <c r="BF18" s="283"/>
      <c r="BG18" s="283"/>
      <c r="BH18" s="283"/>
      <c r="BJ18" s="49"/>
      <c r="BL18" s="98">
        <v>1959</v>
      </c>
      <c r="BM18" s="38">
        <f>HDD_by_Division11_update!D14</f>
        <v>6303</v>
      </c>
      <c r="BN18" s="38">
        <f>HDD_by_Division11_update!E14</f>
        <v>6665</v>
      </c>
      <c r="BO18" s="38">
        <f t="shared" si="8"/>
        <v>6561.4655172413786</v>
      </c>
      <c r="BQ18" s="38">
        <f>CDD_by_Division11_update!F14</f>
        <v>997</v>
      </c>
      <c r="BR18" s="38">
        <f>CDD_by_Division11_update!H14</f>
        <v>1083</v>
      </c>
      <c r="BS18" s="95">
        <f t="shared" si="9"/>
        <v>1026.3658536585367</v>
      </c>
      <c r="BU18" s="331">
        <f t="shared" si="10"/>
        <v>1.023777009336253</v>
      </c>
      <c r="BV18" s="283"/>
      <c r="BW18">
        <v>0.8985402905795149</v>
      </c>
      <c r="BX18">
        <v>0.29580118123013599</v>
      </c>
      <c r="BY18" t="e">
        <v>#N/A</v>
      </c>
      <c r="BZ18" t="e">
        <v>#N/A</v>
      </c>
      <c r="CA18" t="e">
        <v>#N/A</v>
      </c>
      <c r="CB18" t="e">
        <v>#N/A</v>
      </c>
      <c r="CC18" s="283"/>
      <c r="CD18" s="283"/>
      <c r="CE18" s="283"/>
      <c r="CF18" s="283"/>
      <c r="CG18" s="283"/>
      <c r="CH18" s="283"/>
      <c r="CI18" s="283"/>
      <c r="CK18" s="98">
        <f t="shared" si="11"/>
        <v>1959</v>
      </c>
      <c r="CL18" s="106">
        <f t="shared" si="12"/>
        <v>6303</v>
      </c>
      <c r="CM18" s="107">
        <f t="shared" si="13"/>
        <v>6665</v>
      </c>
      <c r="CN18" s="95">
        <f t="shared" si="14"/>
        <v>6402.8620689655172</v>
      </c>
      <c r="CP18" s="331">
        <f t="shared" si="15"/>
        <v>0.98053529320102595</v>
      </c>
      <c r="CR18">
        <v>0.98425178825330795</v>
      </c>
      <c r="CS18">
        <v>1.360994916766266</v>
      </c>
      <c r="CT18" t="e">
        <v>#N/A</v>
      </c>
      <c r="CU18" t="e">
        <v>#N/A</v>
      </c>
      <c r="CV18" t="e">
        <v>#N/A</v>
      </c>
      <c r="CW18" t="e">
        <v>#N/A</v>
      </c>
      <c r="DE18" s="49"/>
      <c r="DF18" s="49"/>
      <c r="DH18" s="98">
        <v>1959</v>
      </c>
      <c r="DI18" s="38">
        <f>HDD_by_Division11_update!F14</f>
        <v>2698</v>
      </c>
      <c r="DJ18" s="38">
        <f>HDD_by_Division11_update!G14</f>
        <v>3415</v>
      </c>
      <c r="DK18" s="38">
        <f>HDD_by_Division11_update!H14</f>
        <v>2398</v>
      </c>
      <c r="DL18" s="38">
        <f t="shared" si="16"/>
        <v>2765.4255319148933</v>
      </c>
      <c r="DN18" s="38">
        <f>CDD_by_Division11_update!J14</f>
        <v>2128</v>
      </c>
      <c r="DO18" s="38">
        <f>CDD_by_Division11_update!L14</f>
        <v>1745</v>
      </c>
      <c r="DP18" s="38">
        <f>CDD_by_Division11_update!N14</f>
        <v>2456</v>
      </c>
      <c r="DQ18" s="38">
        <f t="shared" si="17"/>
        <v>1400.2891156462586</v>
      </c>
      <c r="DS18" s="331">
        <f t="shared" si="18"/>
        <v>1.0130010710104123</v>
      </c>
      <c r="DT18" s="283"/>
      <c r="DU18">
        <v>0.86562081343118213</v>
      </c>
      <c r="DV18">
        <v>0.45559549210074929</v>
      </c>
      <c r="DW18" t="e">
        <v>#N/A</v>
      </c>
      <c r="DX18" t="e">
        <v>#N/A</v>
      </c>
      <c r="DY18" t="e">
        <v>#N/A</v>
      </c>
      <c r="DZ18" t="e">
        <v>#N/A</v>
      </c>
      <c r="EA18" t="e">
        <v>#N/A</v>
      </c>
      <c r="EB18" s="283"/>
      <c r="EC18" s="283"/>
      <c r="ED18" s="283"/>
      <c r="EE18" s="283"/>
      <c r="EF18" s="283"/>
      <c r="EG18" s="283"/>
      <c r="EI18" s="98">
        <f t="shared" si="19"/>
        <v>1959</v>
      </c>
      <c r="EJ18" s="106">
        <f t="shared" si="20"/>
        <v>2698</v>
      </c>
      <c r="EK18" s="106">
        <f t="shared" si="21"/>
        <v>3415</v>
      </c>
      <c r="EL18" s="106">
        <f t="shared" si="22"/>
        <v>2398</v>
      </c>
      <c r="EM18" s="38">
        <f t="shared" si="23"/>
        <v>2721.5054945054953</v>
      </c>
      <c r="EO18" s="331">
        <f t="shared" si="24"/>
        <v>0.98418088319771702</v>
      </c>
      <c r="EQ18">
        <v>0.9916976950576567</v>
      </c>
      <c r="ER18">
        <v>0.6180244309323617</v>
      </c>
      <c r="ES18" t="e">
        <v>#N/A</v>
      </c>
      <c r="ET18" t="e">
        <v>#N/A</v>
      </c>
      <c r="EU18" t="e">
        <v>#N/A</v>
      </c>
      <c r="EV18" t="e">
        <v>#N/A</v>
      </c>
      <c r="FD18" s="49"/>
      <c r="FE18" s="49"/>
      <c r="FG18" s="283"/>
      <c r="FH18" s="98">
        <v>1959</v>
      </c>
      <c r="FI18" s="38">
        <f>HDD_by_Division11_update!I14</f>
        <v>5138</v>
      </c>
      <c r="FJ18" s="38">
        <f>HDD_by_Division11_update!J14</f>
        <v>2925</v>
      </c>
      <c r="FK18" s="38">
        <f t="shared" si="25"/>
        <v>3458.2530120481924</v>
      </c>
      <c r="FM18" s="38">
        <f>CDD_by_Division11_update!P14</f>
        <v>1258</v>
      </c>
      <c r="FN18" s="38">
        <f>CDD_by_Division11_update!R14</f>
        <v>776</v>
      </c>
      <c r="FO18" s="95">
        <f t="shared" si="26"/>
        <v>929.49295774647885</v>
      </c>
      <c r="FP18" s="95"/>
      <c r="FQ18" s="331">
        <f t="shared" si="27"/>
        <v>0.9924768358081415</v>
      </c>
      <c r="FR18" s="283"/>
      <c r="FS18">
        <v>0.76417427976964225</v>
      </c>
      <c r="FT18">
        <v>0.31034444192534333</v>
      </c>
      <c r="FU18" t="e">
        <v>#N/A</v>
      </c>
      <c r="FV18" t="e">
        <v>#N/A</v>
      </c>
      <c r="FW18" t="e">
        <v>#N/A</v>
      </c>
      <c r="FX18" t="e">
        <v>#N/A</v>
      </c>
      <c r="FY18" t="e">
        <v>#N/A</v>
      </c>
      <c r="FZ18" s="95"/>
      <c r="GA18" s="95"/>
      <c r="GB18" s="95"/>
      <c r="GC18" s="95"/>
      <c r="GD18" s="95"/>
      <c r="GI18" s="98">
        <f t="shared" si="30"/>
        <v>1959</v>
      </c>
      <c r="GJ18" s="106">
        <f t="shared" si="31"/>
        <v>5138</v>
      </c>
      <c r="GK18" s="106">
        <f t="shared" si="32"/>
        <v>2925</v>
      </c>
      <c r="GL18" s="38">
        <f t="shared" si="28"/>
        <v>3550.413043478261</v>
      </c>
      <c r="GN18" s="331">
        <f t="shared" si="29"/>
        <v>0.96036336952863177</v>
      </c>
      <c r="GP18">
        <v>0.98311482093085689</v>
      </c>
      <c r="GQ18">
        <v>0.7843256560165921</v>
      </c>
      <c r="GR18" t="e">
        <v>#N/A</v>
      </c>
      <c r="GS18" t="e">
        <v>#N/A</v>
      </c>
      <c r="GT18" t="e">
        <v>#N/A</v>
      </c>
      <c r="GU18" t="e">
        <v>#N/A</v>
      </c>
      <c r="HD18" s="49"/>
      <c r="HQ18">
        <f t="shared" si="35"/>
        <v>1959</v>
      </c>
      <c r="HR18" s="17">
        <f t="shared" si="33"/>
        <v>1.0126099819660634</v>
      </c>
      <c r="HS18" s="17">
        <f t="shared" si="34"/>
        <v>0.97158582020290396</v>
      </c>
      <c r="HT18" s="17"/>
      <c r="HU18" s="651"/>
      <c r="HV18" s="17"/>
      <c r="HW18" s="17"/>
      <c r="HX18" s="17"/>
      <c r="HY18" s="17"/>
      <c r="HZ18" s="17"/>
      <c r="IA18" s="17"/>
      <c r="IB18" s="17"/>
      <c r="IC18" s="17"/>
      <c r="ID18" s="17"/>
      <c r="IE18" s="17"/>
      <c r="IF18" s="17"/>
      <c r="IG18" s="17"/>
      <c r="IH18" s="17"/>
      <c r="II18" s="651"/>
      <c r="IJ18" s="17"/>
      <c r="IK18" s="17"/>
      <c r="IT18" s="38"/>
    </row>
    <row r="19" spans="2:270" x14ac:dyDescent="0.2">
      <c r="B19" s="94" t="s">
        <v>82</v>
      </c>
      <c r="C19" s="104" t="s">
        <v>232</v>
      </c>
      <c r="D19" s="104"/>
      <c r="E19" s="104"/>
      <c r="F19" s="104"/>
      <c r="G19" s="104"/>
      <c r="H19" s="104"/>
      <c r="I19" s="104"/>
      <c r="J19" s="104"/>
      <c r="K19" s="104"/>
      <c r="L19" s="104"/>
      <c r="M19" s="104"/>
      <c r="N19" s="104"/>
      <c r="O19" s="104"/>
      <c r="Q19" s="98">
        <v>1960</v>
      </c>
      <c r="R19" s="38">
        <f>HDD_by_Division11_update!B15</f>
        <v>6561</v>
      </c>
      <c r="S19" s="38">
        <f>HDD_by_Division11_update!C15</f>
        <v>5901</v>
      </c>
      <c r="T19" s="95">
        <f t="shared" si="2"/>
        <v>6061.9756097560985</v>
      </c>
      <c r="V19">
        <f>CDD_by_Division11_update!B15</f>
        <v>368</v>
      </c>
      <c r="W19">
        <f>CDD_by_Division11_update!D15</f>
        <v>640</v>
      </c>
      <c r="X19" s="95">
        <f t="shared" si="3"/>
        <v>587.59633027522943</v>
      </c>
      <c r="Z19" s="331">
        <f t="shared" si="4"/>
        <v>0.99649749929536213</v>
      </c>
      <c r="AB19">
        <v>27.51095874798515</v>
      </c>
      <c r="AC19">
        <v>21</v>
      </c>
      <c r="AD19" t="e">
        <v>#N/A</v>
      </c>
      <c r="AE19" t="e">
        <v>#N/A</v>
      </c>
      <c r="AF19" t="e">
        <v>#N/A</v>
      </c>
      <c r="AG19" t="e">
        <v>#N/A</v>
      </c>
      <c r="AN19" s="98">
        <f t="shared" si="5"/>
        <v>1960</v>
      </c>
      <c r="AO19" s="106">
        <f t="shared" si="0"/>
        <v>6561</v>
      </c>
      <c r="AP19" s="107">
        <f t="shared" si="1"/>
        <v>5901</v>
      </c>
      <c r="AQ19" s="95">
        <f t="shared" si="6"/>
        <v>6069.8372093023236</v>
      </c>
      <c r="AS19" s="331">
        <f t="shared" si="7"/>
        <v>0.99753825223849857</v>
      </c>
      <c r="AT19" s="283"/>
      <c r="AU19">
        <v>137.84244467429681</v>
      </c>
      <c r="AV19">
        <v>21</v>
      </c>
      <c r="AW19" t="e">
        <v>#N/A</v>
      </c>
      <c r="AX19" t="e">
        <v>#N/A</v>
      </c>
      <c r="AY19" t="e">
        <v>#N/A</v>
      </c>
      <c r="AZ19" t="e">
        <v>#N/A</v>
      </c>
      <c r="BA19" s="283"/>
      <c r="BB19" s="283"/>
      <c r="BC19" s="283"/>
      <c r="BD19" s="283"/>
      <c r="BE19" s="283"/>
      <c r="BF19" s="283"/>
      <c r="BG19" s="283"/>
      <c r="BH19" s="283"/>
      <c r="BJ19" s="49"/>
      <c r="BL19" s="98">
        <v>1960</v>
      </c>
      <c r="BM19" s="38">
        <f>HDD_by_Division11_update!D15</f>
        <v>6544</v>
      </c>
      <c r="BN19" s="38">
        <f>HDD_by_Division11_update!E15</f>
        <v>6884</v>
      </c>
      <c r="BO19" s="38">
        <f t="shared" si="8"/>
        <v>6797.5172413793098</v>
      </c>
      <c r="BQ19" s="38">
        <f>CDD_by_Division11_update!F15</f>
        <v>722</v>
      </c>
      <c r="BR19" s="38">
        <f>CDD_by_Division11_update!H15</f>
        <v>961</v>
      </c>
      <c r="BS19" s="95">
        <f t="shared" si="9"/>
        <v>803.6097560975611</v>
      </c>
      <c r="BU19" s="331">
        <f t="shared" si="10"/>
        <v>1.0039709143799969</v>
      </c>
      <c r="BV19" s="283"/>
      <c r="BW19">
        <v>37.19574244780955</v>
      </c>
      <c r="BX19">
        <v>21</v>
      </c>
      <c r="BY19" t="e">
        <v>#N/A</v>
      </c>
      <c r="BZ19" t="e">
        <v>#N/A</v>
      </c>
      <c r="CA19" t="e">
        <v>#N/A</v>
      </c>
      <c r="CB19" t="e">
        <v>#N/A</v>
      </c>
      <c r="CC19" s="283"/>
      <c r="CD19" s="283"/>
      <c r="CE19" s="283"/>
      <c r="CF19" s="283"/>
      <c r="CG19" s="283"/>
      <c r="CH19" s="283"/>
      <c r="CI19" s="283"/>
      <c r="CK19" s="98">
        <f t="shared" si="11"/>
        <v>1960</v>
      </c>
      <c r="CL19" s="106">
        <f t="shared" si="12"/>
        <v>6544</v>
      </c>
      <c r="CM19" s="107">
        <f t="shared" si="13"/>
        <v>6884</v>
      </c>
      <c r="CN19" s="95">
        <f t="shared" si="14"/>
        <v>6637.7931034482754</v>
      </c>
      <c r="CP19" s="331">
        <f t="shared" si="15"/>
        <v>1.0082400494713351</v>
      </c>
      <c r="CR19">
        <v>262.49694740942419</v>
      </c>
      <c r="CS19">
        <v>21</v>
      </c>
      <c r="CT19" t="e">
        <v>#N/A</v>
      </c>
      <c r="CU19" t="e">
        <v>#N/A</v>
      </c>
      <c r="CV19" t="e">
        <v>#N/A</v>
      </c>
      <c r="CW19" t="e">
        <v>#N/A</v>
      </c>
      <c r="DE19" s="49"/>
      <c r="DF19" s="49"/>
      <c r="DH19" s="98">
        <v>1960</v>
      </c>
      <c r="DI19" s="38">
        <f>HDD_by_Division11_update!F15</f>
        <v>3147</v>
      </c>
      <c r="DJ19" s="38">
        <f>HDD_by_Division11_update!G15</f>
        <v>3958</v>
      </c>
      <c r="DK19" s="38">
        <f>HDD_by_Division11_update!H15</f>
        <v>2551</v>
      </c>
      <c r="DL19" s="38">
        <f t="shared" si="16"/>
        <v>3158.2393617021276</v>
      </c>
      <c r="DN19" s="38">
        <f>CDD_by_Division11_update!J15</f>
        <v>1926</v>
      </c>
      <c r="DO19" s="38">
        <f>CDD_by_Division11_update!L15</f>
        <v>1613</v>
      </c>
      <c r="DP19" s="38">
        <f>CDD_by_Division11_update!N15</f>
        <v>2492</v>
      </c>
      <c r="DQ19" s="38">
        <f t="shared" si="17"/>
        <v>1273.4319727891157</v>
      </c>
      <c r="DS19" s="331">
        <f t="shared" si="18"/>
        <v>1.0119923165802627</v>
      </c>
      <c r="DT19" s="283"/>
      <c r="DU19">
        <v>21.472095382565872</v>
      </c>
      <c r="DV19">
        <v>20</v>
      </c>
      <c r="DW19" t="e">
        <v>#N/A</v>
      </c>
      <c r="DX19" t="e">
        <v>#N/A</v>
      </c>
      <c r="DY19" t="e">
        <v>#N/A</v>
      </c>
      <c r="DZ19" t="e">
        <v>#N/A</v>
      </c>
      <c r="EA19" t="e">
        <v>#N/A</v>
      </c>
      <c r="EB19" s="283"/>
      <c r="EC19" s="283"/>
      <c r="ED19" s="283"/>
      <c r="EE19" s="283"/>
      <c r="EF19" s="283"/>
      <c r="EG19" s="283"/>
      <c r="EI19" s="98">
        <f t="shared" si="19"/>
        <v>1960</v>
      </c>
      <c r="EJ19" s="106">
        <f t="shared" si="20"/>
        <v>3147</v>
      </c>
      <c r="EK19" s="106">
        <f t="shared" si="21"/>
        <v>3958</v>
      </c>
      <c r="EL19" s="106">
        <f t="shared" si="22"/>
        <v>2551</v>
      </c>
      <c r="EM19" s="38">
        <f t="shared" si="23"/>
        <v>3079.0989010989024</v>
      </c>
      <c r="EO19" s="331">
        <f t="shared" si="24"/>
        <v>1.0713449056540238</v>
      </c>
      <c r="EQ19">
        <v>501.68361053557953</v>
      </c>
      <c r="ER19">
        <v>21</v>
      </c>
      <c r="ES19" t="e">
        <v>#N/A</v>
      </c>
      <c r="ET19" t="e">
        <v>#N/A</v>
      </c>
      <c r="EU19" t="e">
        <v>#N/A</v>
      </c>
      <c r="EV19" t="e">
        <v>#N/A</v>
      </c>
      <c r="FD19" s="49"/>
      <c r="FE19" s="49"/>
      <c r="FG19" s="283"/>
      <c r="FH19" s="98">
        <v>1960</v>
      </c>
      <c r="FI19" s="38">
        <f>HDD_by_Division11_update!I15</f>
        <v>5328</v>
      </c>
      <c r="FJ19" s="38">
        <f>HDD_by_Division11_update!J15</f>
        <v>3309</v>
      </c>
      <c r="FK19" s="38">
        <f t="shared" si="25"/>
        <v>3795.5060240963853</v>
      </c>
      <c r="FM19" s="38">
        <f>CDD_by_Division11_update!P15</f>
        <v>1308</v>
      </c>
      <c r="FN19" s="38">
        <f>CDD_by_Division11_update!R15</f>
        <v>770</v>
      </c>
      <c r="FO19" s="95">
        <f t="shared" si="26"/>
        <v>939.97183098591552</v>
      </c>
      <c r="FP19" s="95"/>
      <c r="FQ19" s="331">
        <f t="shared" si="27"/>
        <v>1.0075330488856287</v>
      </c>
      <c r="FR19" s="283"/>
      <c r="FS19">
        <v>10.801398578339779</v>
      </c>
      <c r="FT19">
        <v>20</v>
      </c>
      <c r="FU19" t="e">
        <v>#N/A</v>
      </c>
      <c r="FV19" t="e">
        <v>#N/A</v>
      </c>
      <c r="FW19" t="e">
        <v>#N/A</v>
      </c>
      <c r="FX19" t="e">
        <v>#N/A</v>
      </c>
      <c r="FY19" t="e">
        <v>#N/A</v>
      </c>
      <c r="FZ19" s="95"/>
      <c r="GA19" s="95"/>
      <c r="GB19" s="95"/>
      <c r="GC19" s="95"/>
      <c r="GD19" s="95"/>
      <c r="GI19" s="98">
        <f t="shared" si="30"/>
        <v>1960</v>
      </c>
      <c r="GJ19" s="106">
        <f t="shared" si="31"/>
        <v>5328</v>
      </c>
      <c r="GK19" s="106">
        <f t="shared" si="32"/>
        <v>3309</v>
      </c>
      <c r="GL19" s="38">
        <f t="shared" si="28"/>
        <v>3879.586956521739</v>
      </c>
      <c r="GN19" s="331">
        <f t="shared" si="29"/>
        <v>1.0151377681393567</v>
      </c>
      <c r="GP19">
        <v>244.53884859624162</v>
      </c>
      <c r="GQ19">
        <v>21</v>
      </c>
      <c r="GR19" t="e">
        <v>#N/A</v>
      </c>
      <c r="GS19" t="e">
        <v>#N/A</v>
      </c>
      <c r="GT19" t="e">
        <v>#N/A</v>
      </c>
      <c r="GU19" t="e">
        <v>#N/A</v>
      </c>
      <c r="HD19" s="49"/>
      <c r="HQ19">
        <f t="shared" si="35"/>
        <v>1960</v>
      </c>
      <c r="HR19" s="17">
        <f t="shared" si="33"/>
        <v>1.0072009776591972</v>
      </c>
      <c r="HS19" s="17">
        <f t="shared" si="34"/>
        <v>1.0197198862721812</v>
      </c>
      <c r="HT19" s="17"/>
      <c r="HU19" s="651"/>
      <c r="HV19" s="17"/>
      <c r="HW19" s="17"/>
      <c r="HX19" s="17"/>
      <c r="HY19" s="17"/>
      <c r="HZ19" s="17"/>
      <c r="IA19" s="17"/>
      <c r="IB19" s="17"/>
      <c r="IC19" s="17"/>
      <c r="ID19" s="17"/>
      <c r="IE19" s="17"/>
      <c r="IF19" s="17"/>
      <c r="IG19" s="17"/>
      <c r="IH19" s="17"/>
      <c r="II19" s="651"/>
      <c r="IJ19" s="17"/>
      <c r="IK19" s="17"/>
      <c r="IT19" s="38"/>
    </row>
    <row r="20" spans="2:270" x14ac:dyDescent="0.2">
      <c r="B20" s="251" t="s">
        <v>541</v>
      </c>
      <c r="C20" s="104" t="s">
        <v>233</v>
      </c>
      <c r="D20" s="104"/>
      <c r="E20" s="104"/>
      <c r="F20" s="104"/>
      <c r="G20" s="104"/>
      <c r="H20" s="104"/>
      <c r="I20" s="104"/>
      <c r="J20" s="104"/>
      <c r="K20" s="104"/>
      <c r="L20" s="104"/>
      <c r="M20" s="104"/>
      <c r="N20" s="104"/>
      <c r="O20" s="104"/>
      <c r="Q20" s="98">
        <v>1961</v>
      </c>
      <c r="R20" s="38">
        <f>HDD_by_Division11_update!B16</f>
        <v>6632</v>
      </c>
      <c r="S20" s="38">
        <f>HDD_by_Division11_update!C16</f>
        <v>5895</v>
      </c>
      <c r="T20" s="95">
        <f t="shared" si="2"/>
        <v>6074.7560975609767</v>
      </c>
      <c r="V20">
        <f>CDD_by_Division11_update!B16</f>
        <v>482</v>
      </c>
      <c r="W20">
        <f>CDD_by_Division11_update!D16</f>
        <v>787</v>
      </c>
      <c r="X20" s="95">
        <f t="shared" si="3"/>
        <v>728.23853211009168</v>
      </c>
      <c r="Z20" s="331">
        <f t="shared" si="4"/>
        <v>1.0139219043445182</v>
      </c>
      <c r="AB20">
        <v>15.041352321031486</v>
      </c>
      <c r="AC20">
        <v>2.2963096388983155</v>
      </c>
      <c r="AD20" t="e">
        <v>#N/A</v>
      </c>
      <c r="AE20" t="e">
        <v>#N/A</v>
      </c>
      <c r="AF20" t="e">
        <v>#N/A</v>
      </c>
      <c r="AG20" t="e">
        <v>#N/A</v>
      </c>
      <c r="AN20" s="98">
        <f t="shared" si="5"/>
        <v>1961</v>
      </c>
      <c r="AO20" s="106">
        <f t="shared" si="0"/>
        <v>6632</v>
      </c>
      <c r="AP20" s="107">
        <f t="shared" si="1"/>
        <v>5895</v>
      </c>
      <c r="AQ20" s="95">
        <f t="shared" si="6"/>
        <v>6083.5348837209285</v>
      </c>
      <c r="AS20" s="331">
        <f t="shared" si="7"/>
        <v>0.99924651721356028</v>
      </c>
      <c r="AT20" s="283"/>
      <c r="AU20">
        <v>1260.7483191294457</v>
      </c>
      <c r="AV20">
        <v>38.41445900684208</v>
      </c>
      <c r="AW20" t="e">
        <v>#N/A</v>
      </c>
      <c r="AX20" t="e">
        <v>#N/A</v>
      </c>
      <c r="AY20" t="e">
        <v>#N/A</v>
      </c>
      <c r="AZ20" t="e">
        <v>#N/A</v>
      </c>
      <c r="BA20" s="283"/>
      <c r="BB20" s="283"/>
      <c r="BC20" s="283"/>
      <c r="BD20" s="283"/>
      <c r="BE20" s="283"/>
      <c r="BF20" s="283"/>
      <c r="BG20" s="283"/>
      <c r="BH20" s="283"/>
      <c r="BJ20" s="49"/>
      <c r="BL20" s="98">
        <v>1961</v>
      </c>
      <c r="BM20" s="38">
        <f>HDD_by_Division11_update!D16</f>
        <v>6275</v>
      </c>
      <c r="BN20" s="38">
        <f>HDD_by_Division11_update!E16</f>
        <v>6591</v>
      </c>
      <c r="BO20" s="38">
        <f t="shared" si="8"/>
        <v>6513.9482758620688</v>
      </c>
      <c r="BQ20" s="38">
        <f>CDD_by_Division11_update!F16</f>
        <v>745</v>
      </c>
      <c r="BR20" s="38">
        <f>CDD_by_Division11_update!H16</f>
        <v>867</v>
      </c>
      <c r="BS20" s="95">
        <f t="shared" si="9"/>
        <v>786.65853658536594</v>
      </c>
      <c r="BU20" s="331">
        <f t="shared" si="10"/>
        <v>0.99732947942263139</v>
      </c>
      <c r="BV20" s="283"/>
      <c r="BW20">
        <v>16.272828376268283</v>
      </c>
      <c r="BX20">
        <v>1.837465115160019</v>
      </c>
      <c r="BY20" t="e">
        <v>#N/A</v>
      </c>
      <c r="BZ20" t="e">
        <v>#N/A</v>
      </c>
      <c r="CA20" t="e">
        <v>#N/A</v>
      </c>
      <c r="CB20" t="e">
        <v>#N/A</v>
      </c>
      <c r="CC20" s="283"/>
      <c r="CD20" s="283"/>
      <c r="CE20" s="283"/>
      <c r="CF20" s="283"/>
      <c r="CG20" s="283"/>
      <c r="CH20" s="283"/>
      <c r="CI20" s="283"/>
      <c r="CK20" s="98">
        <f t="shared" si="11"/>
        <v>1961</v>
      </c>
      <c r="CL20" s="106">
        <f t="shared" si="12"/>
        <v>6275</v>
      </c>
      <c r="CM20" s="107">
        <f t="shared" si="13"/>
        <v>6591</v>
      </c>
      <c r="CN20" s="95">
        <f t="shared" si="14"/>
        <v>6362.1724137931033</v>
      </c>
      <c r="CP20" s="331">
        <f t="shared" si="15"/>
        <v>0.97569062080028801</v>
      </c>
      <c r="CR20">
        <v>2431.1248803690419</v>
      </c>
      <c r="CS20">
        <v>38.89845043273592</v>
      </c>
      <c r="CT20" t="e">
        <v>#N/A</v>
      </c>
      <c r="CU20" t="e">
        <v>#N/A</v>
      </c>
      <c r="CV20" t="e">
        <v>#N/A</v>
      </c>
      <c r="CW20" t="e">
        <v>#N/A</v>
      </c>
      <c r="DE20" s="49"/>
      <c r="DF20" s="49"/>
      <c r="DH20" s="98">
        <v>1961</v>
      </c>
      <c r="DI20" s="38">
        <f>HDD_by_Division11_update!F16</f>
        <v>2869</v>
      </c>
      <c r="DJ20" s="38">
        <f>HDD_by_Division11_update!G16</f>
        <v>3497</v>
      </c>
      <c r="DK20" s="38">
        <f>HDD_by_Division11_update!H16</f>
        <v>2296</v>
      </c>
      <c r="DL20" s="38">
        <f t="shared" si="16"/>
        <v>2851.5372340425529</v>
      </c>
      <c r="DN20" s="38">
        <f>CDD_by_Division11_update!J16</f>
        <v>1888</v>
      </c>
      <c r="DO20" s="38">
        <f>CDD_by_Division11_update!L16</f>
        <v>1370</v>
      </c>
      <c r="DP20" s="38">
        <f>CDD_by_Division11_update!N16</f>
        <v>2230</v>
      </c>
      <c r="DQ20" s="38">
        <f t="shared" si="17"/>
        <v>1210.2380952380954</v>
      </c>
      <c r="DS20" s="331">
        <f t="shared" si="18"/>
        <v>0.98779731802138282</v>
      </c>
      <c r="DT20" s="283"/>
      <c r="DU20">
        <v>26.741423053881359</v>
      </c>
      <c r="DV20">
        <v>4.1513450484504775</v>
      </c>
      <c r="DW20" t="e">
        <v>#N/A</v>
      </c>
      <c r="DX20" t="e">
        <v>#N/A</v>
      </c>
      <c r="DY20" t="e">
        <v>#N/A</v>
      </c>
      <c r="DZ20" t="e">
        <v>#N/A</v>
      </c>
      <c r="EA20" t="e">
        <v>#N/A</v>
      </c>
      <c r="EB20" s="283"/>
      <c r="EC20" s="283"/>
      <c r="ED20" s="283"/>
      <c r="EE20" s="283"/>
      <c r="EF20" s="283"/>
      <c r="EG20" s="283"/>
      <c r="EI20" s="98">
        <f t="shared" si="19"/>
        <v>1961</v>
      </c>
      <c r="EJ20" s="106">
        <f t="shared" si="20"/>
        <v>2869</v>
      </c>
      <c r="EK20" s="106">
        <f t="shared" si="21"/>
        <v>3497</v>
      </c>
      <c r="EL20" s="106">
        <f t="shared" si="22"/>
        <v>2296</v>
      </c>
      <c r="EM20" s="38">
        <f t="shared" si="23"/>
        <v>2775.3791208791217</v>
      </c>
      <c r="EO20" s="331">
        <f t="shared" si="24"/>
        <v>0.9977489275361231</v>
      </c>
      <c r="EQ20">
        <v>958.10080362599399</v>
      </c>
      <c r="ER20">
        <v>8.0210381418146603</v>
      </c>
      <c r="ES20" t="e">
        <v>#N/A</v>
      </c>
      <c r="ET20" t="e">
        <v>#N/A</v>
      </c>
      <c r="EU20" t="e">
        <v>#N/A</v>
      </c>
      <c r="EV20" t="e">
        <v>#N/A</v>
      </c>
      <c r="FD20" s="49"/>
      <c r="FE20" s="49"/>
      <c r="FG20" s="283"/>
      <c r="FH20" s="98">
        <v>1961</v>
      </c>
      <c r="FI20" s="38">
        <f>HDD_by_Division11_update!I16</f>
        <v>5299</v>
      </c>
      <c r="FJ20" s="38">
        <f>HDD_by_Division11_update!J16</f>
        <v>3221</v>
      </c>
      <c r="FK20" s="38">
        <f t="shared" si="25"/>
        <v>3721.7228915662645</v>
      </c>
      <c r="FM20" s="38">
        <f>CDD_by_Division11_update!P16</f>
        <v>1223</v>
      </c>
      <c r="FN20" s="38">
        <f>CDD_by_Division11_update!R16</f>
        <v>709</v>
      </c>
      <c r="FO20" s="95">
        <f t="shared" si="26"/>
        <v>871.0140845070423</v>
      </c>
      <c r="FP20" s="95"/>
      <c r="FQ20" s="331">
        <f t="shared" si="27"/>
        <v>1.0005896741711924</v>
      </c>
      <c r="FR20" s="283"/>
      <c r="FS20">
        <v>6.2419341999783642</v>
      </c>
      <c r="FT20">
        <v>1.9262734526790561</v>
      </c>
      <c r="FU20" t="e">
        <v>#N/A</v>
      </c>
      <c r="FV20" t="e">
        <v>#N/A</v>
      </c>
      <c r="FW20" t="e">
        <v>#N/A</v>
      </c>
      <c r="FX20" t="e">
        <v>#N/A</v>
      </c>
      <c r="FY20" t="e">
        <v>#N/A</v>
      </c>
      <c r="FZ20" s="95"/>
      <c r="GA20" s="95"/>
      <c r="GB20" s="95"/>
      <c r="GC20" s="95"/>
      <c r="GD20" s="95"/>
      <c r="GI20" s="98">
        <f t="shared" si="30"/>
        <v>1961</v>
      </c>
      <c r="GJ20" s="106">
        <f t="shared" si="31"/>
        <v>5299</v>
      </c>
      <c r="GK20" s="106">
        <f t="shared" si="32"/>
        <v>3221</v>
      </c>
      <c r="GL20" s="38">
        <f t="shared" si="28"/>
        <v>3808.260869565217</v>
      </c>
      <c r="GN20" s="331">
        <f t="shared" si="29"/>
        <v>1.0035748624230145</v>
      </c>
      <c r="GP20">
        <v>752.16082497394632</v>
      </c>
      <c r="GQ20">
        <v>12.918501428403008</v>
      </c>
      <c r="GR20" t="e">
        <v>#N/A</v>
      </c>
      <c r="GS20" t="e">
        <v>#N/A</v>
      </c>
      <c r="GT20" t="e">
        <v>#N/A</v>
      </c>
      <c r="GU20" t="e">
        <v>#N/A</v>
      </c>
      <c r="HD20" s="49"/>
      <c r="HQ20">
        <f t="shared" si="35"/>
        <v>1961</v>
      </c>
      <c r="HR20" s="17">
        <f t="shared" si="33"/>
        <v>0.99587538950086174</v>
      </c>
      <c r="HS20" s="17">
        <f t="shared" si="34"/>
        <v>0.99119747415176684</v>
      </c>
      <c r="HT20" s="17"/>
      <c r="HU20" s="651"/>
      <c r="HV20" s="17"/>
      <c r="HW20" s="17"/>
      <c r="HX20" s="17"/>
      <c r="HY20" s="17"/>
      <c r="HZ20" s="17"/>
      <c r="IA20" s="17"/>
      <c r="IB20" s="17"/>
      <c r="IC20" s="17"/>
      <c r="ID20" s="17"/>
      <c r="IE20" s="17"/>
      <c r="IF20" s="17"/>
      <c r="IG20" s="17"/>
      <c r="IH20" s="17"/>
      <c r="II20" s="651"/>
      <c r="IJ20" s="17"/>
      <c r="IK20" s="17"/>
      <c r="IT20" s="38"/>
    </row>
    <row r="21" spans="2:270" x14ac:dyDescent="0.2">
      <c r="B21" s="94" t="s">
        <v>205</v>
      </c>
      <c r="C21" s="104" t="s">
        <v>206</v>
      </c>
      <c r="D21" s="104"/>
      <c r="E21" s="104"/>
      <c r="F21" s="104"/>
      <c r="G21" s="104"/>
      <c r="H21" s="104"/>
      <c r="I21" s="104"/>
      <c r="J21" s="104"/>
      <c r="K21" s="104"/>
      <c r="L21" s="104"/>
      <c r="M21" s="104"/>
      <c r="N21" s="104"/>
      <c r="O21" s="104"/>
      <c r="Q21" s="98">
        <v>1962</v>
      </c>
      <c r="R21" s="38">
        <f>HDD_by_Division11_update!B17</f>
        <v>6981</v>
      </c>
      <c r="S21" s="38">
        <f>HDD_by_Division11_update!C17</f>
        <v>6089</v>
      </c>
      <c r="T21" s="95">
        <f t="shared" si="2"/>
        <v>6306.5609756097574</v>
      </c>
      <c r="V21">
        <f>CDD_by_Division11_update!B17</f>
        <v>264</v>
      </c>
      <c r="W21">
        <f>CDD_by_Division11_update!D17</f>
        <v>561</v>
      </c>
      <c r="X21" s="95">
        <f t="shared" si="3"/>
        <v>503.77981651376149</v>
      </c>
      <c r="Z21" s="331">
        <f t="shared" si="4"/>
        <v>0.98539263538401667</v>
      </c>
      <c r="AN21" s="98">
        <f t="shared" si="5"/>
        <v>1962</v>
      </c>
      <c r="AO21" s="106">
        <f t="shared" si="0"/>
        <v>6981</v>
      </c>
      <c r="AP21" s="107">
        <f t="shared" si="1"/>
        <v>6089</v>
      </c>
      <c r="AQ21" s="95">
        <f t="shared" si="6"/>
        <v>6317.186046511626</v>
      </c>
      <c r="AS21" s="331">
        <f t="shared" si="7"/>
        <v>1.0281025483161488</v>
      </c>
      <c r="AT21" s="283"/>
      <c r="BA21" s="283"/>
      <c r="BB21" s="283"/>
      <c r="BC21" s="283"/>
      <c r="BD21" s="283"/>
      <c r="BE21" s="283"/>
      <c r="BF21" s="283"/>
      <c r="BG21" s="283"/>
      <c r="BH21" s="283"/>
      <c r="BJ21" s="49"/>
      <c r="BL21" s="98">
        <v>1962</v>
      </c>
      <c r="BM21" s="38">
        <f>HDD_by_Division11_update!D17</f>
        <v>6545</v>
      </c>
      <c r="BN21" s="38">
        <f>HDD_by_Division11_update!E17</f>
        <v>6691</v>
      </c>
      <c r="BO21" s="38">
        <f t="shared" si="8"/>
        <v>6718.2586206896558</v>
      </c>
      <c r="BQ21" s="38">
        <f>CDD_by_Division11_update!F17</f>
        <v>742</v>
      </c>
      <c r="BR21" s="38">
        <f>CDD_by_Division11_update!H17</f>
        <v>974</v>
      </c>
      <c r="BS21" s="95">
        <f t="shared" si="9"/>
        <v>821.21951219512209</v>
      </c>
      <c r="BU21" s="331">
        <f t="shared" si="10"/>
        <v>1.0050586261629078</v>
      </c>
      <c r="BV21" s="283"/>
      <c r="CC21" s="283"/>
      <c r="CD21" s="283"/>
      <c r="CE21" s="283"/>
      <c r="CF21" s="283"/>
      <c r="CG21" s="283"/>
      <c r="CH21" s="283"/>
      <c r="CI21" s="283"/>
      <c r="CK21" s="98">
        <f t="shared" si="11"/>
        <v>1962</v>
      </c>
      <c r="CL21" s="106">
        <f t="shared" si="12"/>
        <v>6545</v>
      </c>
      <c r="CM21" s="107">
        <f t="shared" si="13"/>
        <v>6691</v>
      </c>
      <c r="CN21" s="95">
        <f t="shared" si="14"/>
        <v>6585.2758620689656</v>
      </c>
      <c r="CP21" s="331">
        <f t="shared" si="15"/>
        <v>1.002086045020826</v>
      </c>
      <c r="DE21" s="49"/>
      <c r="DF21" s="49"/>
      <c r="DH21" s="98">
        <v>1962</v>
      </c>
      <c r="DI21" s="38">
        <f>HDD_by_Division11_update!F17</f>
        <v>3022</v>
      </c>
      <c r="DJ21" s="38">
        <f>HDD_by_Division11_update!G17</f>
        <v>3627</v>
      </c>
      <c r="DK21" s="38">
        <f>HDD_by_Division11_update!H17</f>
        <v>2264</v>
      </c>
      <c r="DL21" s="38">
        <f t="shared" si="16"/>
        <v>2953.9574468085102</v>
      </c>
      <c r="DN21" s="38">
        <f>CDD_by_Division11_update!J17</f>
        <v>1908</v>
      </c>
      <c r="DO21" s="38">
        <f>CDD_by_Division11_update!L17</f>
        <v>1738</v>
      </c>
      <c r="DP21" s="38">
        <f>CDD_by_Division11_update!N17</f>
        <v>2700</v>
      </c>
      <c r="DQ21" s="38">
        <f t="shared" si="17"/>
        <v>1286.7823129251701</v>
      </c>
      <c r="DS21" s="331">
        <f t="shared" si="18"/>
        <v>1.0053925492376183</v>
      </c>
      <c r="DT21" s="283"/>
      <c r="EB21" s="283"/>
      <c r="EC21" s="283"/>
      <c r="ED21" s="283"/>
      <c r="EE21" s="283"/>
      <c r="EF21" s="283"/>
      <c r="EG21" s="283"/>
      <c r="EI21" s="98">
        <f t="shared" si="19"/>
        <v>1962</v>
      </c>
      <c r="EJ21" s="106">
        <f t="shared" si="20"/>
        <v>3022</v>
      </c>
      <c r="EK21" s="106">
        <f t="shared" si="21"/>
        <v>3627</v>
      </c>
      <c r="EL21" s="106">
        <f t="shared" si="22"/>
        <v>2264</v>
      </c>
      <c r="EM21" s="38">
        <f t="shared" si="23"/>
        <v>2855.9780219780232</v>
      </c>
      <c r="EO21" s="331">
        <f t="shared" si="24"/>
        <v>1.0177517580604269</v>
      </c>
      <c r="FD21" s="49"/>
      <c r="FE21" s="49"/>
      <c r="FG21" s="283"/>
      <c r="FH21" s="98">
        <v>1962</v>
      </c>
      <c r="FI21" s="38">
        <f>HDD_by_Division11_update!I17</f>
        <v>5165</v>
      </c>
      <c r="FJ21" s="38">
        <f>HDD_by_Division11_update!J17</f>
        <v>3400</v>
      </c>
      <c r="FK21" s="38">
        <f t="shared" si="25"/>
        <v>3825.3012048192763</v>
      </c>
      <c r="FM21" s="38">
        <f>CDD_by_Division11_update!P17</f>
        <v>1147</v>
      </c>
      <c r="FN21" s="38">
        <f>CDD_by_Division11_update!R17</f>
        <v>559</v>
      </c>
      <c r="FO21" s="95">
        <f t="shared" si="26"/>
        <v>740.78873239436621</v>
      </c>
      <c r="FP21" s="95"/>
      <c r="FQ21" s="331">
        <f t="shared" si="27"/>
        <v>0.99527377490053481</v>
      </c>
      <c r="FR21" s="283"/>
      <c r="FZ21" s="95"/>
      <c r="GA21" s="95"/>
      <c r="GB21" s="95"/>
      <c r="GC21" s="95"/>
      <c r="GD21" s="95"/>
      <c r="GI21" s="98">
        <f t="shared" si="30"/>
        <v>1962</v>
      </c>
      <c r="GJ21" s="106">
        <f t="shared" si="31"/>
        <v>5165</v>
      </c>
      <c r="GK21" s="106">
        <f t="shared" si="32"/>
        <v>3400</v>
      </c>
      <c r="GL21" s="38">
        <f t="shared" si="28"/>
        <v>3898.804347826087</v>
      </c>
      <c r="GN21" s="331">
        <f t="shared" si="29"/>
        <v>1.0182252353167942</v>
      </c>
      <c r="HD21" s="49"/>
      <c r="HQ21">
        <f t="shared" si="35"/>
        <v>1962</v>
      </c>
      <c r="HR21" s="17">
        <f t="shared" si="33"/>
        <v>1.0007237760012631</v>
      </c>
      <c r="HS21" s="17">
        <f t="shared" si="34"/>
        <v>1.0151956953126686</v>
      </c>
      <c r="HT21" s="17"/>
      <c r="HU21" s="651"/>
      <c r="HV21" s="17"/>
      <c r="HW21" s="17"/>
      <c r="HX21" s="17"/>
      <c r="HY21" s="17"/>
      <c r="HZ21" s="17"/>
      <c r="IA21" s="17"/>
      <c r="IB21" s="17"/>
      <c r="IC21" s="17"/>
      <c r="ID21" s="17"/>
      <c r="IE21" s="17"/>
      <c r="IF21" s="17"/>
      <c r="IG21" s="17"/>
      <c r="IH21" s="17"/>
      <c r="II21" s="651"/>
      <c r="IJ21" s="17"/>
      <c r="IK21" s="17"/>
      <c r="IT21" s="38"/>
    </row>
    <row r="22" spans="2:270" x14ac:dyDescent="0.2">
      <c r="B22" s="94" t="s">
        <v>207</v>
      </c>
      <c r="C22" s="104" t="s">
        <v>209</v>
      </c>
      <c r="D22" s="104"/>
      <c r="E22" s="104"/>
      <c r="F22" s="104"/>
      <c r="G22" s="104"/>
      <c r="H22" s="104"/>
      <c r="I22" s="104"/>
      <c r="J22" s="104"/>
      <c r="K22" s="104"/>
      <c r="L22" s="104"/>
      <c r="M22" s="104"/>
      <c r="N22" s="104"/>
      <c r="O22" s="104"/>
      <c r="Q22" s="98">
        <v>1963</v>
      </c>
      <c r="R22" s="38">
        <f>HDD_by_Division11_update!B18</f>
        <v>6816</v>
      </c>
      <c r="S22" s="38">
        <f>HDD_by_Division11_update!C18</f>
        <v>6103</v>
      </c>
      <c r="T22" s="95">
        <f t="shared" si="2"/>
        <v>6276.9024390243903</v>
      </c>
      <c r="V22">
        <f>CDD_by_Division11_update!B18</f>
        <v>373</v>
      </c>
      <c r="W22">
        <f>CDD_by_Division11_update!D18</f>
        <v>571</v>
      </c>
      <c r="X22" s="95">
        <f t="shared" si="3"/>
        <v>532.85321100917429</v>
      </c>
      <c r="Z22" s="331">
        <f t="shared" si="4"/>
        <v>0.99049264733181908</v>
      </c>
      <c r="AB22" s="4" t="s">
        <v>621</v>
      </c>
      <c r="AC22" s="4" t="s">
        <v>623</v>
      </c>
      <c r="AD22" s="4" t="s">
        <v>622</v>
      </c>
      <c r="AE22" s="4" t="s">
        <v>179</v>
      </c>
      <c r="AF22" s="4" t="s">
        <v>534</v>
      </c>
      <c r="AG22" s="4" t="s">
        <v>620</v>
      </c>
      <c r="AN22" s="98">
        <f t="shared" si="5"/>
        <v>1963</v>
      </c>
      <c r="AO22" s="106">
        <f t="shared" si="0"/>
        <v>6816</v>
      </c>
      <c r="AP22" s="107">
        <f t="shared" si="1"/>
        <v>6103</v>
      </c>
      <c r="AQ22" s="95">
        <f t="shared" si="6"/>
        <v>6285.3953488372081</v>
      </c>
      <c r="AS22" s="331">
        <f t="shared" si="7"/>
        <v>1.0242075484987594</v>
      </c>
      <c r="AT22" s="283"/>
      <c r="AU22" s="4" t="s">
        <v>621</v>
      </c>
      <c r="AV22" s="4" t="s">
        <v>623</v>
      </c>
      <c r="AW22" s="4" t="s">
        <v>622</v>
      </c>
      <c r="AX22" s="4" t="s">
        <v>179</v>
      </c>
      <c r="AY22" s="4" t="s">
        <v>534</v>
      </c>
      <c r="AZ22" s="4" t="s">
        <v>620</v>
      </c>
      <c r="BA22" s="283"/>
      <c r="BB22" s="283"/>
      <c r="BC22" s="283"/>
      <c r="BD22" s="283"/>
      <c r="BE22" s="283"/>
      <c r="BF22" s="283"/>
      <c r="BG22" s="283"/>
      <c r="BH22" s="283"/>
      <c r="BJ22" s="49"/>
      <c r="BL22" s="98">
        <v>1963</v>
      </c>
      <c r="BM22" s="38">
        <f>HDD_by_Division11_update!D18</f>
        <v>6691</v>
      </c>
      <c r="BN22" s="38">
        <f>HDD_by_Division11_update!E18</f>
        <v>6485</v>
      </c>
      <c r="BO22" s="38">
        <f t="shared" si="8"/>
        <v>6721.1206896551721</v>
      </c>
      <c r="BQ22" s="38">
        <f>CDD_by_Division11_update!F18</f>
        <v>712</v>
      </c>
      <c r="BR22" s="38">
        <f>CDD_by_Division11_update!H18</f>
        <v>1196</v>
      </c>
      <c r="BS22" s="95">
        <f t="shared" si="9"/>
        <v>877.26829268292704</v>
      </c>
      <c r="BU22" s="331">
        <f t="shared" si="10"/>
        <v>1.0118033079150524</v>
      </c>
      <c r="BV22" s="283"/>
      <c r="BW22" s="4" t="s">
        <v>621</v>
      </c>
      <c r="BX22" s="4" t="s">
        <v>623</v>
      </c>
      <c r="BY22" s="4" t="s">
        <v>622</v>
      </c>
      <c r="BZ22" s="4" t="s">
        <v>179</v>
      </c>
      <c r="CA22" s="4" t="s">
        <v>534</v>
      </c>
      <c r="CB22" s="4" t="s">
        <v>620</v>
      </c>
      <c r="CC22" s="283"/>
      <c r="CD22" s="283"/>
      <c r="CE22" s="283"/>
      <c r="CF22" s="283"/>
      <c r="CG22" s="283"/>
      <c r="CH22" s="283"/>
      <c r="CI22" s="283"/>
      <c r="CK22" s="98">
        <f t="shared" si="11"/>
        <v>1963</v>
      </c>
      <c r="CL22" s="106">
        <f t="shared" si="12"/>
        <v>6691</v>
      </c>
      <c r="CM22" s="107">
        <f t="shared" si="13"/>
        <v>6485</v>
      </c>
      <c r="CN22" s="95">
        <f t="shared" si="14"/>
        <v>6634.1724137931033</v>
      </c>
      <c r="CP22" s="331">
        <f t="shared" si="15"/>
        <v>1.007816493442764</v>
      </c>
      <c r="CR22" s="4" t="s">
        <v>621</v>
      </c>
      <c r="CS22" s="4" t="s">
        <v>623</v>
      </c>
      <c r="CT22" s="4" t="s">
        <v>622</v>
      </c>
      <c r="CU22" s="4" t="s">
        <v>179</v>
      </c>
      <c r="CV22" s="4" t="s">
        <v>534</v>
      </c>
      <c r="CW22" s="604" t="s">
        <v>1472</v>
      </c>
      <c r="DE22" s="49"/>
      <c r="DF22" s="49"/>
      <c r="DH22" s="98">
        <v>1963</v>
      </c>
      <c r="DI22" s="38">
        <f>HDD_by_Division11_update!F18</f>
        <v>3138</v>
      </c>
      <c r="DJ22" s="38">
        <f>HDD_by_Division11_update!G18</f>
        <v>3890</v>
      </c>
      <c r="DK22" s="38">
        <f>HDD_by_Division11_update!H18</f>
        <v>2438</v>
      </c>
      <c r="DL22" s="38">
        <f t="shared" si="16"/>
        <v>3111.9680851063822</v>
      </c>
      <c r="DN22" s="38">
        <f>CDD_by_Division11_update!J18</f>
        <v>1812</v>
      </c>
      <c r="DO22" s="38">
        <f>CDD_by_Division11_update!L18</f>
        <v>1580</v>
      </c>
      <c r="DP22" s="38">
        <f>CDD_by_Division11_update!N18</f>
        <v>2899</v>
      </c>
      <c r="DQ22" s="38">
        <f t="shared" si="17"/>
        <v>1209.3197278911564</v>
      </c>
      <c r="DS22" s="331">
        <f t="shared" si="18"/>
        <v>0.99904789458603804</v>
      </c>
      <c r="DT22" s="283"/>
      <c r="DU22" s="4" t="s">
        <v>621</v>
      </c>
      <c r="DV22" s="4" t="s">
        <v>623</v>
      </c>
      <c r="DW22" s="4" t="s">
        <v>622</v>
      </c>
      <c r="DX22" s="4" t="s">
        <v>625</v>
      </c>
      <c r="DY22" s="4" t="s">
        <v>179</v>
      </c>
      <c r="DZ22" s="4" t="s">
        <v>534</v>
      </c>
      <c r="EA22" s="4" t="s">
        <v>620</v>
      </c>
      <c r="EB22" s="283"/>
      <c r="EC22" s="283"/>
      <c r="ED22" s="283"/>
      <c r="EE22" s="283"/>
      <c r="EF22" s="283"/>
      <c r="EG22" s="283"/>
      <c r="EI22" s="98">
        <f t="shared" si="19"/>
        <v>1963</v>
      </c>
      <c r="EJ22" s="106">
        <f t="shared" si="20"/>
        <v>3138</v>
      </c>
      <c r="EK22" s="106">
        <f t="shared" si="21"/>
        <v>3890</v>
      </c>
      <c r="EL22" s="106">
        <f t="shared" si="22"/>
        <v>2438</v>
      </c>
      <c r="EM22" s="38">
        <f t="shared" si="23"/>
        <v>3020.7912087912096</v>
      </c>
      <c r="EO22" s="331">
        <f t="shared" si="24"/>
        <v>1.0575854058759966</v>
      </c>
      <c r="EQ22" s="4" t="s">
        <v>621</v>
      </c>
      <c r="ER22" s="4" t="s">
        <v>623</v>
      </c>
      <c r="ES22" s="4" t="s">
        <v>627</v>
      </c>
      <c r="ET22" s="4" t="s">
        <v>179</v>
      </c>
      <c r="EU22" s="4" t="s">
        <v>534</v>
      </c>
      <c r="EV22" s="604" t="s">
        <v>1472</v>
      </c>
      <c r="FD22" s="49"/>
      <c r="FE22" s="49"/>
      <c r="FG22" s="283"/>
      <c r="FH22" s="98">
        <v>1963</v>
      </c>
      <c r="FI22" s="38">
        <f>HDD_by_Division11_update!I18</f>
        <v>5060</v>
      </c>
      <c r="FJ22" s="38">
        <f>HDD_by_Division11_update!J18</f>
        <v>3326</v>
      </c>
      <c r="FK22" s="38">
        <f t="shared" si="25"/>
        <v>3743.8313253012047</v>
      </c>
      <c r="FM22" s="38">
        <f>CDD_by_Division11_update!P18</f>
        <v>1235</v>
      </c>
      <c r="FN22" s="38">
        <f>CDD_by_Division11_update!R18</f>
        <v>605</v>
      </c>
      <c r="FO22" s="95">
        <f t="shared" si="26"/>
        <v>799.85915492957747</v>
      </c>
      <c r="FP22" s="95"/>
      <c r="FQ22" s="331">
        <f t="shared" si="27"/>
        <v>0.99671692639264553</v>
      </c>
      <c r="FR22" s="283"/>
      <c r="FS22" s="4" t="s">
        <v>621</v>
      </c>
      <c r="FT22" s="4" t="s">
        <v>623</v>
      </c>
      <c r="FU22" s="4" t="s">
        <v>622</v>
      </c>
      <c r="FV22" s="4" t="s">
        <v>625</v>
      </c>
      <c r="FW22" s="4" t="s">
        <v>179</v>
      </c>
      <c r="FX22" s="4" t="s">
        <v>534</v>
      </c>
      <c r="FY22" s="4" t="s">
        <v>620</v>
      </c>
      <c r="FZ22" s="95"/>
      <c r="GA22" s="95"/>
      <c r="GB22" s="95"/>
      <c r="GC22" s="95"/>
      <c r="GD22" s="95"/>
      <c r="GI22" s="98">
        <f t="shared" si="30"/>
        <v>1963</v>
      </c>
      <c r="GJ22" s="106">
        <f t="shared" si="31"/>
        <v>5060</v>
      </c>
      <c r="GK22" s="106">
        <f t="shared" si="32"/>
        <v>3326</v>
      </c>
      <c r="GL22" s="38">
        <f t="shared" si="28"/>
        <v>3816.04347826087</v>
      </c>
      <c r="GN22" s="331">
        <f t="shared" si="29"/>
        <v>1.00484452945678</v>
      </c>
      <c r="GP22" s="4" t="s">
        <v>621</v>
      </c>
      <c r="GQ22" s="4" t="s">
        <v>623</v>
      </c>
      <c r="GR22" s="4" t="s">
        <v>622</v>
      </c>
      <c r="GS22" s="4" t="s">
        <v>179</v>
      </c>
      <c r="GT22" s="4" t="s">
        <v>534</v>
      </c>
      <c r="GU22" s="4" t="s">
        <v>620</v>
      </c>
      <c r="HD22" s="49"/>
      <c r="HQ22">
        <f t="shared" si="35"/>
        <v>1963</v>
      </c>
      <c r="HR22" s="17">
        <f t="shared" si="33"/>
        <v>1.0003017657646014</v>
      </c>
      <c r="HS22" s="17">
        <f t="shared" si="34"/>
        <v>1.0226800751239946</v>
      </c>
      <c r="HT22" s="17"/>
      <c r="HU22" s="651"/>
      <c r="HV22" s="17"/>
      <c r="HW22" s="17"/>
      <c r="HX22" s="17"/>
      <c r="HY22" s="17"/>
      <c r="HZ22" s="17"/>
      <c r="IA22" s="17"/>
      <c r="IB22" s="17"/>
      <c r="IC22" s="17"/>
      <c r="ID22" s="17"/>
      <c r="IE22" s="17"/>
      <c r="IF22" s="17"/>
      <c r="IG22" s="17"/>
      <c r="IH22" s="17"/>
      <c r="II22" s="651"/>
      <c r="IJ22" s="17"/>
      <c r="IK22" s="17"/>
      <c r="IT22" s="38"/>
    </row>
    <row r="23" spans="2:270" x14ac:dyDescent="0.2">
      <c r="B23" s="94" t="s">
        <v>208</v>
      </c>
      <c r="C23" s="104" t="s">
        <v>210</v>
      </c>
      <c r="D23" s="104"/>
      <c r="E23" s="104"/>
      <c r="F23" s="104"/>
      <c r="G23" s="104"/>
      <c r="H23" s="104"/>
      <c r="I23" s="104"/>
      <c r="J23" s="104"/>
      <c r="K23" s="104"/>
      <c r="L23" s="104"/>
      <c r="M23" s="104"/>
      <c r="N23" s="104"/>
      <c r="O23" s="104"/>
      <c r="Q23" s="98">
        <v>1964</v>
      </c>
      <c r="R23" s="38">
        <f>HDD_by_Division11_update!B19</f>
        <v>6594</v>
      </c>
      <c r="S23" s="38">
        <f>HDD_by_Division11_update!C19</f>
        <v>5694</v>
      </c>
      <c r="T23" s="95">
        <f t="shared" si="2"/>
        <v>5913.5121951219517</v>
      </c>
      <c r="V23">
        <f>CDD_by_Division11_update!B19</f>
        <v>312</v>
      </c>
      <c r="W23">
        <f>CDD_by_Division11_update!D19</f>
        <v>634</v>
      </c>
      <c r="X23" s="95">
        <f t="shared" si="3"/>
        <v>571.96330275229366</v>
      </c>
      <c r="Z23" s="331">
        <f t="shared" si="4"/>
        <v>0.99194196124756828</v>
      </c>
      <c r="AB23">
        <f>AG16</f>
        <v>5.6072163205176739</v>
      </c>
      <c r="AC23">
        <f>AF16</f>
        <v>5.774076937518903E-4</v>
      </c>
      <c r="AD23">
        <f>AE16</f>
        <v>2.2040708287408436E-3</v>
      </c>
      <c r="AE23">
        <f>AD16</f>
        <v>0.30208994437193926</v>
      </c>
      <c r="AF23">
        <f>AC16</f>
        <v>-8.6959403945496457E-3</v>
      </c>
      <c r="AG23">
        <f>AB16</f>
        <v>1.0777494912476457E-4</v>
      </c>
      <c r="AN23" s="98">
        <f t="shared" si="5"/>
        <v>1964</v>
      </c>
      <c r="AO23" s="106">
        <f t="shared" si="0"/>
        <v>6594</v>
      </c>
      <c r="AP23" s="107">
        <f t="shared" si="1"/>
        <v>5694</v>
      </c>
      <c r="AQ23" s="95">
        <f t="shared" si="6"/>
        <v>5924.2325581395335</v>
      </c>
      <c r="AS23" s="331">
        <f t="shared" si="7"/>
        <v>0.97926420321459595</v>
      </c>
      <c r="AT23" s="283"/>
      <c r="AU23">
        <f>AZ16</f>
        <v>26.094663830861506</v>
      </c>
      <c r="AV23">
        <f>AY16</f>
        <v>7.9728067038426758E-3</v>
      </c>
      <c r="AW23">
        <f>AX16</f>
        <v>-2.0683131935865873E-5</v>
      </c>
      <c r="AX23">
        <f>AW16</f>
        <v>-0.42583253965041407</v>
      </c>
      <c r="AY23">
        <f>AV16</f>
        <v>-3.8517702967525548E-3</v>
      </c>
      <c r="AZ23">
        <f>AU16</f>
        <v>1.2765838750716743</v>
      </c>
      <c r="BA23" s="283"/>
      <c r="BB23" s="283"/>
      <c r="BC23" s="283"/>
      <c r="BD23" s="283"/>
      <c r="BE23" s="283"/>
      <c r="BF23" s="283"/>
      <c r="BG23" s="283"/>
      <c r="BH23" s="283"/>
      <c r="BJ23" s="49"/>
      <c r="BL23" s="98">
        <v>1964</v>
      </c>
      <c r="BM23" s="38">
        <f>HDD_by_Division11_update!D19</f>
        <v>6030</v>
      </c>
      <c r="BN23" s="38">
        <f>HDD_by_Division11_update!E19</f>
        <v>6303</v>
      </c>
      <c r="BO23" s="38">
        <f t="shared" si="8"/>
        <v>6246.9310344827591</v>
      </c>
      <c r="BQ23" s="38">
        <f>CDD_by_Division11_update!F19</f>
        <v>787</v>
      </c>
      <c r="BR23" s="38">
        <f>CDD_by_Division11_update!H19</f>
        <v>1030</v>
      </c>
      <c r="BS23" s="95">
        <f t="shared" si="9"/>
        <v>869.9756097560977</v>
      </c>
      <c r="BU23" s="331">
        <f t="shared" si="10"/>
        <v>1.0031742532787378</v>
      </c>
      <c r="BV23" s="283"/>
      <c r="BW23">
        <f>CB16</f>
        <v>19.920200868890355</v>
      </c>
      <c r="BX23">
        <f>CA16</f>
        <v>3.8038353304795168E-4</v>
      </c>
      <c r="BY23">
        <f>BZ16</f>
        <v>3.1514288856614083E-3</v>
      </c>
      <c r="BZ23">
        <f>BY16</f>
        <v>-0.74065106647971024</v>
      </c>
      <c r="CA23">
        <f>BX16</f>
        <v>2.9422687262385241E-2</v>
      </c>
      <c r="CB23">
        <f>BW16</f>
        <v>-3.3723488117707071E-4</v>
      </c>
      <c r="CC23" s="283"/>
      <c r="CD23" s="283"/>
      <c r="CE23" s="283"/>
      <c r="CF23" s="283"/>
      <c r="CG23" s="283"/>
      <c r="CH23" s="283"/>
      <c r="CI23" s="283"/>
      <c r="CK23" s="98">
        <f t="shared" si="11"/>
        <v>1964</v>
      </c>
      <c r="CL23" s="106">
        <f t="shared" si="12"/>
        <v>6030</v>
      </c>
      <c r="CM23" s="107">
        <f t="shared" si="13"/>
        <v>6303</v>
      </c>
      <c r="CN23" s="95">
        <f t="shared" si="14"/>
        <v>6105.3103448275861</v>
      </c>
      <c r="CP23" s="331">
        <f t="shared" si="15"/>
        <v>0.94478644214232443</v>
      </c>
      <c r="CR23">
        <f>CW16</f>
        <v>67.867663905588074</v>
      </c>
      <c r="CS23">
        <f>CV16</f>
        <v>5.074004307369857E-3</v>
      </c>
      <c r="CT23">
        <f>CU16</f>
        <v>6.0846877131507949E-5</v>
      </c>
      <c r="CU23">
        <f>CT16</f>
        <v>-2.1579684951194222</v>
      </c>
      <c r="CV23">
        <f>CS16</f>
        <v>1.1315558757519989E-2</v>
      </c>
      <c r="CW23">
        <f>CR16</f>
        <v>-1.7375430791892033</v>
      </c>
      <c r="DE23" s="49"/>
      <c r="DF23" s="49"/>
      <c r="DH23" s="98">
        <v>1964</v>
      </c>
      <c r="DI23" s="38">
        <f>HDD_by_Division11_update!F19</f>
        <v>2828</v>
      </c>
      <c r="DJ23" s="38">
        <f>HDD_by_Division11_update!G19</f>
        <v>3462</v>
      </c>
      <c r="DK23" s="38">
        <f>HDD_by_Division11_update!H19</f>
        <v>2272</v>
      </c>
      <c r="DL23" s="38">
        <f t="shared" si="16"/>
        <v>2815.7446808510631</v>
      </c>
      <c r="DN23" s="38">
        <f>CDD_by_Division11_update!J19</f>
        <v>1905</v>
      </c>
      <c r="DO23" s="38">
        <f>CDD_by_Division11_update!L19</f>
        <v>1591</v>
      </c>
      <c r="DP23" s="38">
        <f>CDD_by_Division11_update!N19</f>
        <v>2608</v>
      </c>
      <c r="DQ23" s="38">
        <f t="shared" si="17"/>
        <v>1258.7517006802721</v>
      </c>
      <c r="DS23" s="331">
        <f t="shared" si="18"/>
        <v>0.99429708001481887</v>
      </c>
      <c r="DT23" s="283"/>
      <c r="DU23">
        <f>EA16</f>
        <v>26.455996340949451</v>
      </c>
      <c r="DV23">
        <f>DZ16</f>
        <v>1.0184075622168545E-3</v>
      </c>
      <c r="DW23">
        <f>DY16</f>
        <v>6.7706894501561141E-4</v>
      </c>
      <c r="DX23" s="287">
        <f>DX16</f>
        <v>1.6364524292582594E-4</v>
      </c>
      <c r="DY23">
        <f>DW16</f>
        <v>-0.82546745593193049</v>
      </c>
      <c r="DZ23">
        <f>DV16</f>
        <v>3.9460611674508754E-2</v>
      </c>
      <c r="EA23">
        <f>DU16</f>
        <v>-6.1329813496136822E-4</v>
      </c>
      <c r="EB23" s="283"/>
      <c r="EC23" s="283"/>
      <c r="ED23" s="283"/>
      <c r="EE23" s="283"/>
      <c r="EF23" s="283"/>
      <c r="EG23" s="283"/>
      <c r="EI23" s="98">
        <f t="shared" si="19"/>
        <v>1964</v>
      </c>
      <c r="EJ23" s="106">
        <f t="shared" si="20"/>
        <v>2828</v>
      </c>
      <c r="EK23" s="106">
        <f t="shared" si="21"/>
        <v>3462</v>
      </c>
      <c r="EL23" s="106">
        <f t="shared" si="22"/>
        <v>2272</v>
      </c>
      <c r="EM23" s="38">
        <f t="shared" si="23"/>
        <v>2741.7582417582425</v>
      </c>
      <c r="EO23" s="331">
        <f t="shared" si="24"/>
        <v>0.98930035365093871</v>
      </c>
      <c r="EQ23">
        <f>EV16</f>
        <v>37.145749515790619</v>
      </c>
      <c r="ER23">
        <f>EU16</f>
        <v>9.2373076037842623E-3</v>
      </c>
      <c r="ES23">
        <f>ET16</f>
        <v>-1.1840590882682696E-4</v>
      </c>
      <c r="ET23">
        <f>ES16</f>
        <v>-1.4182439485553231</v>
      </c>
      <c r="EU23">
        <f>ER16</f>
        <v>1.833371995949282E-2</v>
      </c>
      <c r="EV23">
        <f>EQ16</f>
        <v>-2.9582349308488487</v>
      </c>
      <c r="FD23" s="49"/>
      <c r="FE23" s="49"/>
      <c r="FG23" s="283"/>
      <c r="FH23" s="98">
        <v>1964</v>
      </c>
      <c r="FI23" s="38">
        <f>HDD_by_Division11_update!I19</f>
        <v>5769</v>
      </c>
      <c r="FJ23" s="38">
        <f>HDD_by_Division11_update!J19</f>
        <v>3583</v>
      </c>
      <c r="FK23" s="38">
        <f t="shared" si="25"/>
        <v>4109.7469879518067</v>
      </c>
      <c r="FM23" s="38">
        <f>CDD_by_Division11_update!P19</f>
        <v>1095</v>
      </c>
      <c r="FN23" s="38">
        <f>CDD_by_Division11_update!R19</f>
        <v>574</v>
      </c>
      <c r="FO23" s="95">
        <f t="shared" si="26"/>
        <v>736.18309859154931</v>
      </c>
      <c r="FP23" s="95"/>
      <c r="FQ23" s="331">
        <f t="shared" si="27"/>
        <v>1.0050897624349204</v>
      </c>
      <c r="FR23" s="283"/>
      <c r="FS23">
        <f>FY16</f>
        <v>23.58764482842102</v>
      </c>
      <c r="FT23">
        <f>FX16</f>
        <v>9.3029908478833758E-4</v>
      </c>
      <c r="FU23">
        <f>FW16</f>
        <v>-2.5655409677599796E-3</v>
      </c>
      <c r="FV23" s="287">
        <f>FV16</f>
        <v>1.5225249348119598E-4</v>
      </c>
      <c r="FW23">
        <f>FU16</f>
        <v>-0.50176527148630046</v>
      </c>
      <c r="FX23">
        <f>FT16</f>
        <v>9.788999203237312E-3</v>
      </c>
      <c r="FY23">
        <f>FS16</f>
        <v>-1.0534188804983798E-4</v>
      </c>
      <c r="FZ23" s="95"/>
      <c r="GA23" s="95"/>
      <c r="GB23" s="95"/>
      <c r="GC23" s="95"/>
      <c r="GD23" s="95"/>
      <c r="GI23" s="98">
        <f t="shared" si="30"/>
        <v>1964</v>
      </c>
      <c r="GJ23" s="106">
        <f t="shared" si="31"/>
        <v>5769</v>
      </c>
      <c r="GK23" s="106">
        <f t="shared" si="32"/>
        <v>3583</v>
      </c>
      <c r="GL23" s="38">
        <f t="shared" si="28"/>
        <v>4200.782608695652</v>
      </c>
      <c r="GN23" s="331">
        <f t="shared" si="29"/>
        <v>1.0652430683935297</v>
      </c>
      <c r="GP23">
        <f>GU16</f>
        <v>23.533223989268979</v>
      </c>
      <c r="GQ23">
        <f>GT16</f>
        <v>1.322267178634141E-2</v>
      </c>
      <c r="GR23">
        <f>GS16</f>
        <v>-2.6450132664416473E-4</v>
      </c>
      <c r="GS23">
        <f>GR16</f>
        <v>-0.74848579278368466</v>
      </c>
      <c r="GT23">
        <f>GQ16</f>
        <v>1.9736535528269625E-2</v>
      </c>
      <c r="GU23">
        <f>GP16</f>
        <v>-3.9351081247712005</v>
      </c>
      <c r="HD23" s="49"/>
      <c r="HQ23">
        <f t="shared" si="35"/>
        <v>1964</v>
      </c>
      <c r="HR23" s="17">
        <f t="shared" si="33"/>
        <v>0.99780503871907178</v>
      </c>
      <c r="HS23" s="17">
        <f t="shared" si="34"/>
        <v>0.98181535985542046</v>
      </c>
      <c r="HT23" s="17"/>
      <c r="HU23" s="651"/>
      <c r="HV23" s="17"/>
      <c r="HW23" s="17"/>
      <c r="HX23" s="17"/>
      <c r="HY23" s="17"/>
      <c r="HZ23" s="17"/>
      <c r="IA23" s="17"/>
      <c r="IB23" s="17"/>
      <c r="IC23" s="17"/>
      <c r="ID23" s="17"/>
      <c r="IE23" s="17"/>
      <c r="IF23" s="17"/>
      <c r="IG23" s="17"/>
      <c r="IH23" s="17"/>
      <c r="II23" s="651"/>
      <c r="IJ23" s="17"/>
      <c r="IK23" s="17"/>
      <c r="IT23" s="38"/>
    </row>
    <row r="24" spans="2:270" ht="16.5" customHeight="1" x14ac:dyDescent="0.2">
      <c r="Q24" s="98">
        <v>1965</v>
      </c>
      <c r="R24" s="38">
        <f>HDD_by_Division11_update!B20</f>
        <v>6825</v>
      </c>
      <c r="S24" s="38">
        <f>HDD_by_Division11_update!C20</f>
        <v>5933</v>
      </c>
      <c r="T24" s="95">
        <f t="shared" si="2"/>
        <v>6150.5609756097574</v>
      </c>
      <c r="V24">
        <f>CDD_by_Division11_update!B20</f>
        <v>352</v>
      </c>
      <c r="W24">
        <f>CDD_by_Division11_update!D20</f>
        <v>638</v>
      </c>
      <c r="X24" s="95">
        <f t="shared" si="3"/>
        <v>582.89908256880744</v>
      </c>
      <c r="Z24" s="331">
        <f t="shared" si="4"/>
        <v>0.9970407357314981</v>
      </c>
      <c r="AN24" s="98">
        <f t="shared" si="5"/>
        <v>1965</v>
      </c>
      <c r="AO24" s="106">
        <f t="shared" si="0"/>
        <v>6825</v>
      </c>
      <c r="AP24" s="107">
        <f t="shared" si="1"/>
        <v>5933</v>
      </c>
      <c r="AQ24" s="95">
        <f t="shared" si="6"/>
        <v>6161.186046511626</v>
      </c>
      <c r="AS24" s="331">
        <f t="shared" si="7"/>
        <v>1.0088955936804067</v>
      </c>
      <c r="AT24" s="283"/>
      <c r="AU24" s="283"/>
      <c r="AV24" s="283"/>
      <c r="AW24" s="283"/>
      <c r="AX24" s="283"/>
      <c r="AY24" s="283"/>
      <c r="AZ24" s="283"/>
      <c r="BA24" s="283"/>
      <c r="BB24" s="283"/>
      <c r="BC24" s="283"/>
      <c r="BD24" s="283"/>
      <c r="BE24" s="283"/>
      <c r="BF24" s="283"/>
      <c r="BG24" s="283"/>
      <c r="BH24" s="283"/>
      <c r="BJ24" s="49"/>
      <c r="BL24" s="98">
        <v>1965</v>
      </c>
      <c r="BM24" s="38">
        <f>HDD_by_Division11_update!D20</f>
        <v>6284</v>
      </c>
      <c r="BN24" s="38">
        <f>HDD_by_Division11_update!E20</f>
        <v>6646</v>
      </c>
      <c r="BO24" s="38">
        <f t="shared" si="8"/>
        <v>6542.1379310344828</v>
      </c>
      <c r="BQ24" s="38">
        <f>CDD_by_Division11_update!F20</f>
        <v>688</v>
      </c>
      <c r="BR24" s="38">
        <f>CDD_by_Division11_update!H20</f>
        <v>914</v>
      </c>
      <c r="BS24" s="95">
        <f t="shared" si="9"/>
        <v>765.17073170731715</v>
      </c>
      <c r="BU24" s="331">
        <f t="shared" si="10"/>
        <v>0.99477678095631339</v>
      </c>
      <c r="BV24" s="283"/>
      <c r="BW24" s="283"/>
      <c r="BX24" s="283"/>
      <c r="BY24" s="283"/>
      <c r="BZ24" s="283"/>
      <c r="CA24" s="283"/>
      <c r="CB24" s="283"/>
      <c r="CC24" s="283"/>
      <c r="CD24" s="283"/>
      <c r="CE24" s="283"/>
      <c r="CF24" s="283"/>
      <c r="CG24" s="283"/>
      <c r="CH24" s="283"/>
      <c r="CI24" s="283"/>
      <c r="CK24" s="98">
        <f t="shared" si="11"/>
        <v>1965</v>
      </c>
      <c r="CL24" s="106">
        <f t="shared" si="12"/>
        <v>6284</v>
      </c>
      <c r="CM24" s="107">
        <f t="shared" si="13"/>
        <v>6646</v>
      </c>
      <c r="CN24" s="95">
        <f t="shared" si="14"/>
        <v>6383.8620689655172</v>
      </c>
      <c r="CP24" s="331">
        <f t="shared" si="15"/>
        <v>0.97827479232973036</v>
      </c>
      <c r="DE24" s="49"/>
      <c r="DF24" s="49"/>
      <c r="DH24" s="98">
        <v>1965</v>
      </c>
      <c r="DI24" s="38">
        <f>HDD_by_Division11_update!F20</f>
        <v>2830</v>
      </c>
      <c r="DJ24" s="38">
        <f>HDD_by_Division11_update!G20</f>
        <v>3374</v>
      </c>
      <c r="DK24" s="38">
        <f>HDD_by_Division11_update!H20</f>
        <v>2078</v>
      </c>
      <c r="DL24" s="38">
        <f t="shared" si="16"/>
        <v>2751.4361702127658</v>
      </c>
      <c r="DN24" s="38">
        <f>CDD_by_Division11_update!J20</f>
        <v>1931</v>
      </c>
      <c r="DO24" s="38">
        <f>CDD_by_Division11_update!L20</f>
        <v>1634</v>
      </c>
      <c r="DP24" s="38">
        <f>CDD_by_Division11_update!N20</f>
        <v>2579</v>
      </c>
      <c r="DQ24" s="38">
        <f t="shared" si="17"/>
        <v>1279.7687074829932</v>
      </c>
      <c r="DS24" s="331">
        <f t="shared" si="18"/>
        <v>0.99445503760047427</v>
      </c>
      <c r="DT24" s="292" t="s">
        <v>628</v>
      </c>
      <c r="DU24">
        <f>EA16/EA17</f>
        <v>2.5488897778034567</v>
      </c>
      <c r="DV24">
        <f>DZ16/DZ17</f>
        <v>1.9666565201251043</v>
      </c>
      <c r="DW24">
        <f>DY16/DY17</f>
        <v>0.13516240054749382</v>
      </c>
      <c r="DX24">
        <f>DX16/DX17</f>
        <v>1.0017500156227286</v>
      </c>
      <c r="DY24">
        <f>DW16/DW17</f>
        <v>-1.1467838843640772</v>
      </c>
      <c r="DZ24">
        <f>DV16/DV17</f>
        <v>1.770746066872648</v>
      </c>
      <c r="EA24">
        <f>DU16/DU17</f>
        <v>-2.3765309496790077</v>
      </c>
      <c r="EB24" s="283"/>
      <c r="EC24" s="283"/>
      <c r="ED24" s="283"/>
      <c r="EE24" s="283"/>
      <c r="EF24" s="283"/>
      <c r="EG24" s="283"/>
      <c r="EI24" s="98">
        <f t="shared" si="19"/>
        <v>1965</v>
      </c>
      <c r="EJ24" s="106">
        <f t="shared" si="20"/>
        <v>2830</v>
      </c>
      <c r="EK24" s="106">
        <f t="shared" si="21"/>
        <v>3374</v>
      </c>
      <c r="EL24" s="106">
        <f t="shared" si="22"/>
        <v>2078</v>
      </c>
      <c r="EM24" s="38">
        <f t="shared" si="23"/>
        <v>2654.79120879121</v>
      </c>
      <c r="EO24" s="331">
        <f t="shared" si="24"/>
        <v>0.96715434533973155</v>
      </c>
      <c r="EQ24">
        <f>EV16/EV17</f>
        <v>5.4891126953512472</v>
      </c>
      <c r="ER24">
        <f>EU16/EU17</f>
        <v>3.9921349292532367</v>
      </c>
      <c r="ES24">
        <f>ET16/ET17</f>
        <v>-1.4809484796796712</v>
      </c>
      <c r="ET24">
        <f>ES16/ES17</f>
        <v>-5.3914955851516027</v>
      </c>
      <c r="EU24">
        <f>ER16/ER17</f>
        <v>4.535029875616722</v>
      </c>
      <c r="EV24">
        <f>EQ16/EQ17</f>
        <v>-1.997285675003039</v>
      </c>
      <c r="FD24" s="49"/>
      <c r="FE24" s="49"/>
      <c r="FG24" s="283"/>
      <c r="FH24" s="98">
        <v>1965</v>
      </c>
      <c r="FI24" s="38">
        <f>HDD_by_Division11_update!I20</f>
        <v>5318</v>
      </c>
      <c r="FJ24" s="38">
        <f>HDD_by_Division11_update!J20</f>
        <v>3378</v>
      </c>
      <c r="FK24" s="38">
        <f t="shared" si="25"/>
        <v>3845.4698795180716</v>
      </c>
      <c r="FM24" s="38">
        <f>CDD_by_Division11_update!P20</f>
        <v>961</v>
      </c>
      <c r="FN24" s="38">
        <f>CDD_by_Division11_update!R20</f>
        <v>542</v>
      </c>
      <c r="FO24" s="95">
        <f t="shared" si="26"/>
        <v>673.56338028169012</v>
      </c>
      <c r="FP24" s="95"/>
      <c r="FQ24" s="331">
        <f t="shared" si="27"/>
        <v>0.98982601653719005</v>
      </c>
      <c r="FR24" s="283"/>
      <c r="FS24" s="95"/>
      <c r="FT24" s="95"/>
      <c r="FU24" s="95"/>
      <c r="FV24" s="95"/>
      <c r="FW24" s="95"/>
      <c r="FX24" s="95"/>
      <c r="FY24" s="95"/>
      <c r="FZ24" s="95"/>
      <c r="GA24" s="95"/>
      <c r="GB24" s="95"/>
      <c r="GC24" s="95"/>
      <c r="GD24" s="95"/>
      <c r="GI24" s="98">
        <f t="shared" si="30"/>
        <v>1965</v>
      </c>
      <c r="GJ24" s="106">
        <f t="shared" si="31"/>
        <v>5318</v>
      </c>
      <c r="GK24" s="106">
        <f t="shared" si="32"/>
        <v>3378</v>
      </c>
      <c r="GL24" s="38">
        <f t="shared" si="28"/>
        <v>3926.2608695652175</v>
      </c>
      <c r="GN24" s="331">
        <f t="shared" si="29"/>
        <v>1.0226160731973724</v>
      </c>
      <c r="HD24" s="49"/>
      <c r="HQ24">
        <f t="shared" si="35"/>
        <v>1965</v>
      </c>
      <c r="HR24" s="17">
        <f t="shared" si="33"/>
        <v>0.99410781699360329</v>
      </c>
      <c r="HS24" s="17">
        <f t="shared" si="34"/>
        <v>0.99110839633762915</v>
      </c>
      <c r="HT24" s="17"/>
      <c r="HU24" s="651"/>
      <c r="HV24" s="17"/>
      <c r="HW24" s="17"/>
      <c r="HX24" s="17"/>
      <c r="HY24" s="17"/>
      <c r="HZ24" s="17"/>
      <c r="IA24" s="17"/>
      <c r="IB24" s="17"/>
      <c r="IC24" s="17"/>
      <c r="ID24" s="17"/>
      <c r="IE24" s="17"/>
      <c r="IF24" s="17"/>
      <c r="IG24" s="17"/>
      <c r="IH24" s="17"/>
      <c r="II24" s="651"/>
      <c r="IJ24" s="17"/>
      <c r="IK24" s="17"/>
      <c r="IT24" s="38"/>
    </row>
    <row r="25" spans="2:270" x14ac:dyDescent="0.2">
      <c r="B25" s="1" t="s">
        <v>79</v>
      </c>
      <c r="J25" s="89" t="s">
        <v>63</v>
      </c>
      <c r="K25" s="670" t="s">
        <v>746</v>
      </c>
      <c r="L25" s="671" t="s">
        <v>1525</v>
      </c>
      <c r="M25" s="673" t="s">
        <v>1526</v>
      </c>
      <c r="N25" s="671" t="s">
        <v>1527</v>
      </c>
      <c r="Q25" s="98">
        <v>1966</v>
      </c>
      <c r="R25" s="38">
        <f>HDD_by_Division11_update!B21</f>
        <v>6662</v>
      </c>
      <c r="S25" s="38">
        <f>HDD_by_Division11_update!C21</f>
        <v>6012</v>
      </c>
      <c r="T25" s="95">
        <f t="shared" si="2"/>
        <v>6170.5365853658541</v>
      </c>
      <c r="V25">
        <f>CDD_by_Division11_update!B21</f>
        <v>421</v>
      </c>
      <c r="W25">
        <f>CDD_by_Division11_update!D21</f>
        <v>731</v>
      </c>
      <c r="X25" s="95">
        <f t="shared" si="3"/>
        <v>671.27522935779814</v>
      </c>
      <c r="Z25" s="331">
        <f t="shared" si="4"/>
        <v>1.0091178332915582</v>
      </c>
      <c r="AN25" s="98">
        <f t="shared" si="5"/>
        <v>1966</v>
      </c>
      <c r="AO25" s="106">
        <f t="shared" si="0"/>
        <v>6662</v>
      </c>
      <c r="AP25" s="107">
        <f t="shared" si="1"/>
        <v>6012</v>
      </c>
      <c r="AQ25" s="95">
        <f t="shared" si="6"/>
        <v>6178.27906976744</v>
      </c>
      <c r="AS25" s="331">
        <f t="shared" si="7"/>
        <v>1.0110116570502248</v>
      </c>
      <c r="AT25" s="283"/>
      <c r="AU25" s="283"/>
      <c r="AV25" s="283"/>
      <c r="AW25" s="283"/>
      <c r="AX25" s="283"/>
      <c r="AY25" s="283"/>
      <c r="AZ25" s="283"/>
      <c r="BA25" s="283"/>
      <c r="BB25" s="283"/>
      <c r="BC25" s="283"/>
      <c r="BD25" s="283"/>
      <c r="BE25" s="283"/>
      <c r="BF25" s="283"/>
      <c r="BG25" s="283"/>
      <c r="BH25" s="283"/>
      <c r="BJ25" s="49"/>
      <c r="BL25" s="98">
        <v>1966</v>
      </c>
      <c r="BM25" s="38">
        <f>HDD_by_Division11_update!D21</f>
        <v>6606</v>
      </c>
      <c r="BN25" s="38">
        <f>HDD_by_Division11_update!E21</f>
        <v>6872</v>
      </c>
      <c r="BO25" s="38">
        <f t="shared" si="8"/>
        <v>6829.9655172413786</v>
      </c>
      <c r="BQ25" s="38">
        <f>CDD_by_Division11_update!F21</f>
        <v>724</v>
      </c>
      <c r="BR25" s="38">
        <f>CDD_by_Division11_update!H21</f>
        <v>919</v>
      </c>
      <c r="BS25" s="95">
        <f t="shared" si="9"/>
        <v>790.58536585365869</v>
      </c>
      <c r="BU25" s="331">
        <f t="shared" si="10"/>
        <v>1.0027022011718525</v>
      </c>
      <c r="BV25" s="283"/>
      <c r="BW25" s="283"/>
      <c r="BX25" s="283"/>
      <c r="BY25" s="283"/>
      <c r="BZ25" s="283"/>
      <c r="CA25" s="283"/>
      <c r="CB25" s="283"/>
      <c r="CC25" s="283"/>
      <c r="CD25" s="283"/>
      <c r="CE25" s="283"/>
      <c r="CF25" s="283"/>
      <c r="CG25" s="283"/>
      <c r="CH25" s="283"/>
      <c r="CI25" s="283"/>
      <c r="CK25" s="98">
        <f t="shared" si="11"/>
        <v>1966</v>
      </c>
      <c r="CL25" s="106">
        <f t="shared" si="12"/>
        <v>6606</v>
      </c>
      <c r="CM25" s="107">
        <f t="shared" si="13"/>
        <v>6872</v>
      </c>
      <c r="CN25" s="95">
        <f t="shared" si="14"/>
        <v>6679.3793103448279</v>
      </c>
      <c r="CP25" s="331">
        <f t="shared" si="15"/>
        <v>1.0130972855651512</v>
      </c>
      <c r="DE25" s="49"/>
      <c r="DF25" s="49"/>
      <c r="DH25" s="98">
        <v>1966</v>
      </c>
      <c r="DI25" s="38">
        <f>HDD_by_Division11_update!F21</f>
        <v>3118</v>
      </c>
      <c r="DJ25" s="38">
        <f>HDD_by_Division11_update!G21</f>
        <v>3758</v>
      </c>
      <c r="DK25" s="38">
        <f>HDD_by_Division11_update!H21</f>
        <v>2416</v>
      </c>
      <c r="DL25" s="38">
        <f t="shared" si="16"/>
        <v>3071.0957446808507</v>
      </c>
      <c r="DN25" s="38">
        <f>CDD_by_Division11_update!J21</f>
        <v>1788</v>
      </c>
      <c r="DO25" s="38">
        <f>CDD_by_Division11_update!L21</f>
        <v>1440</v>
      </c>
      <c r="DP25" s="38">
        <f>CDD_by_Division11_update!N21</f>
        <v>2309</v>
      </c>
      <c r="DQ25" s="38">
        <f t="shared" si="17"/>
        <v>1171.8367346938776</v>
      </c>
      <c r="DS25" s="331">
        <f t="shared" si="18"/>
        <v>0.99049724784986248</v>
      </c>
      <c r="DT25" s="283"/>
      <c r="DU25" s="283"/>
      <c r="DV25" s="283"/>
      <c r="DW25" s="283"/>
      <c r="DX25" s="283"/>
      <c r="DY25" s="283"/>
      <c r="DZ25" s="283"/>
      <c r="EA25" s="283"/>
      <c r="EB25" s="283"/>
      <c r="EC25" s="283"/>
      <c r="ED25" s="283"/>
      <c r="EE25" s="283"/>
      <c r="EF25" s="283"/>
      <c r="EG25" s="283"/>
      <c r="EI25" s="98">
        <f t="shared" si="19"/>
        <v>1966</v>
      </c>
      <c r="EJ25" s="106">
        <f t="shared" si="20"/>
        <v>3118</v>
      </c>
      <c r="EK25" s="106">
        <f t="shared" si="21"/>
        <v>3758</v>
      </c>
      <c r="EL25" s="106">
        <f t="shared" si="22"/>
        <v>2416</v>
      </c>
      <c r="EM25" s="38">
        <f t="shared" si="23"/>
        <v>2979.1318681318689</v>
      </c>
      <c r="EO25" s="331">
        <f t="shared" si="24"/>
        <v>1.0476494472323161</v>
      </c>
      <c r="ER25">
        <f t="shared" ref="ER25:EV26" si="36">ER$11*ER41</f>
        <v>50.529386348514144</v>
      </c>
      <c r="ES25">
        <f t="shared" si="36"/>
        <v>-54.381282258793462</v>
      </c>
      <c r="ET25">
        <f t="shared" si="36"/>
        <v>21.638073962163784</v>
      </c>
      <c r="EU25">
        <f t="shared" si="36"/>
        <v>30.968289896529917</v>
      </c>
      <c r="EV25">
        <f t="shared" si="36"/>
        <v>-47.53051892667208</v>
      </c>
      <c r="EW25">
        <f>SUM(ER25:EV25)</f>
        <v>1.2239490217423068</v>
      </c>
      <c r="FD25" s="49"/>
      <c r="FE25" s="49"/>
      <c r="FG25" s="283"/>
      <c r="FH25" s="98">
        <v>1966</v>
      </c>
      <c r="FI25" s="38">
        <f>HDD_by_Division11_update!I21</f>
        <v>5275</v>
      </c>
      <c r="FJ25" s="38">
        <f>HDD_by_Division11_update!J21</f>
        <v>3170</v>
      </c>
      <c r="FK25" s="38">
        <f t="shared" si="25"/>
        <v>3677.2289156626503</v>
      </c>
      <c r="FM25" s="38">
        <f>CDD_by_Division11_update!P21</f>
        <v>1239</v>
      </c>
      <c r="FN25" s="38">
        <f>CDD_by_Division11_update!R21</f>
        <v>680</v>
      </c>
      <c r="FO25" s="95">
        <f t="shared" si="26"/>
        <v>854.91549295774644</v>
      </c>
      <c r="FP25" s="95"/>
      <c r="FQ25" s="331">
        <f t="shared" si="27"/>
        <v>0.99774872285694571</v>
      </c>
      <c r="FR25" s="283"/>
      <c r="FS25" s="95"/>
      <c r="FT25" s="95"/>
      <c r="FU25" s="95"/>
      <c r="FV25" s="95"/>
      <c r="FW25" s="95"/>
      <c r="FX25" s="95"/>
      <c r="FY25" s="95"/>
      <c r="FZ25" s="95"/>
      <c r="GA25" s="95"/>
      <c r="GB25" s="95"/>
      <c r="GC25" s="95"/>
      <c r="GD25" s="95"/>
      <c r="GI25" s="98">
        <f t="shared" si="30"/>
        <v>1966</v>
      </c>
      <c r="GJ25" s="106">
        <f t="shared" si="31"/>
        <v>5275</v>
      </c>
      <c r="GK25" s="106">
        <f t="shared" si="32"/>
        <v>3170</v>
      </c>
      <c r="GL25" s="38">
        <f t="shared" si="28"/>
        <v>3764.891304347826</v>
      </c>
      <c r="GN25" s="331">
        <f t="shared" si="29"/>
        <v>0.99646316995944173</v>
      </c>
      <c r="HD25" s="49"/>
      <c r="HQ25">
        <f t="shared" si="35"/>
        <v>1966</v>
      </c>
      <c r="HR25" s="17">
        <f t="shared" si="33"/>
        <v>0.99715705474615413</v>
      </c>
      <c r="HS25" s="17">
        <f t="shared" si="34"/>
        <v>1.0174514888173882</v>
      </c>
      <c r="HT25" s="17"/>
      <c r="HU25" s="651"/>
      <c r="HV25" s="17"/>
      <c r="HW25" s="17"/>
      <c r="HX25" s="17"/>
      <c r="HY25" s="17"/>
      <c r="HZ25" s="17"/>
      <c r="IA25" s="17"/>
      <c r="IB25" s="17"/>
      <c r="IC25" s="17"/>
      <c r="ID25" s="17"/>
      <c r="IE25" s="17"/>
      <c r="IF25" s="17"/>
      <c r="IG25" s="17"/>
      <c r="IH25" s="17"/>
      <c r="II25" s="651"/>
      <c r="IJ25" s="17"/>
      <c r="IK25" s="17"/>
      <c r="IT25" s="38"/>
    </row>
    <row r="26" spans="2:270" x14ac:dyDescent="0.2">
      <c r="C26" t="s">
        <v>186</v>
      </c>
      <c r="D26" t="s">
        <v>66</v>
      </c>
      <c r="E26" s="4" t="s">
        <v>544</v>
      </c>
      <c r="F26" t="s">
        <v>72</v>
      </c>
      <c r="G26" t="s">
        <v>86</v>
      </c>
      <c r="H26" t="s">
        <v>225</v>
      </c>
      <c r="Q26" s="98">
        <v>1967</v>
      </c>
      <c r="R26" s="38">
        <f>HDD_by_Division11_update!B22</f>
        <v>6987</v>
      </c>
      <c r="S26" s="38">
        <f>HDD_by_Division11_update!C22</f>
        <v>6127</v>
      </c>
      <c r="T26" s="95">
        <f t="shared" si="2"/>
        <v>6336.7560975609758</v>
      </c>
      <c r="V26">
        <f>CDD_by_Division11_update!B22</f>
        <v>420</v>
      </c>
      <c r="W26">
        <f>CDD_by_Division11_update!D22</f>
        <v>602</v>
      </c>
      <c r="X26" s="95">
        <f t="shared" si="3"/>
        <v>566.93577981651379</v>
      </c>
      <c r="Z26" s="331">
        <f t="shared" si="4"/>
        <v>0.99706388752490449</v>
      </c>
      <c r="AN26" s="98">
        <f t="shared" si="5"/>
        <v>1967</v>
      </c>
      <c r="AO26" s="106">
        <f t="shared" si="0"/>
        <v>6987</v>
      </c>
      <c r="AP26" s="107">
        <f t="shared" si="1"/>
        <v>6127</v>
      </c>
      <c r="AQ26" s="95">
        <f t="shared" si="6"/>
        <v>6346.9999999999982</v>
      </c>
      <c r="AS26" s="331">
        <f t="shared" si="7"/>
        <v>1.0317465292677308</v>
      </c>
      <c r="AT26" s="283"/>
      <c r="AU26" s="283"/>
      <c r="AV26" s="283"/>
      <c r="AW26" s="283"/>
      <c r="AX26" s="283"/>
      <c r="AY26" s="283"/>
      <c r="AZ26" s="283"/>
      <c r="BA26" s="283"/>
      <c r="BB26" s="283"/>
      <c r="BC26" s="283"/>
      <c r="BD26" s="283"/>
      <c r="BE26" s="283"/>
      <c r="BF26" s="283"/>
      <c r="BG26" s="283"/>
      <c r="BH26" s="283"/>
      <c r="BJ26" s="49"/>
      <c r="BL26" s="98">
        <v>1967</v>
      </c>
      <c r="BM26" s="38">
        <f>HDD_by_Division11_update!D22</f>
        <v>6477</v>
      </c>
      <c r="BN26" s="38">
        <f>HDD_by_Division11_update!E22</f>
        <v>6569</v>
      </c>
      <c r="BO26" s="38">
        <f t="shared" si="8"/>
        <v>6626.7413793103442</v>
      </c>
      <c r="BQ26" s="38">
        <f>CDD_by_Division11_update!F22</f>
        <v>548</v>
      </c>
      <c r="BR26" s="38">
        <f>CDD_by_Division11_update!H22</f>
        <v>713</v>
      </c>
      <c r="BS26" s="95">
        <f t="shared" si="9"/>
        <v>604.34146341463418</v>
      </c>
      <c r="BU26" s="331">
        <f t="shared" si="10"/>
        <v>0.96769967538366131</v>
      </c>
      <c r="BV26" s="283"/>
      <c r="BW26" s="283"/>
      <c r="BX26" s="283"/>
      <c r="BY26" s="283"/>
      <c r="BZ26" s="283"/>
      <c r="CA26" s="283"/>
      <c r="CB26" s="283"/>
      <c r="CC26" s="283"/>
      <c r="CD26" s="283"/>
      <c r="CE26" s="283"/>
      <c r="CF26" s="283"/>
      <c r="CG26" s="283"/>
      <c r="CH26" s="283"/>
      <c r="CI26" s="283"/>
      <c r="CK26" s="98">
        <f t="shared" si="11"/>
        <v>1967</v>
      </c>
      <c r="CL26" s="106">
        <f t="shared" si="12"/>
        <v>6477</v>
      </c>
      <c r="CM26" s="107">
        <f t="shared" si="13"/>
        <v>6569</v>
      </c>
      <c r="CN26" s="95">
        <f t="shared" si="14"/>
        <v>6502.3793103448279</v>
      </c>
      <c r="CP26" s="331">
        <f t="shared" si="15"/>
        <v>0.99232639206181972</v>
      </c>
      <c r="DE26" s="49"/>
      <c r="DF26" s="49"/>
      <c r="DH26" s="98">
        <v>1967</v>
      </c>
      <c r="DI26" s="38">
        <f>HDD_by_Division11_update!F22</f>
        <v>2864</v>
      </c>
      <c r="DJ26" s="38">
        <f>HDD_by_Division11_update!G22</f>
        <v>3403</v>
      </c>
      <c r="DK26" s="38">
        <f>HDD_by_Division11_update!H22</f>
        <v>2082</v>
      </c>
      <c r="DL26" s="38">
        <f t="shared" si="16"/>
        <v>2777.0531914893613</v>
      </c>
      <c r="DN26" s="38">
        <f>CDD_by_Division11_update!J22</f>
        <v>1697</v>
      </c>
      <c r="DO26" s="38">
        <f>CDD_by_Division11_update!L22</f>
        <v>1257</v>
      </c>
      <c r="DP26" s="38">
        <f>CDD_by_Division11_update!N22</f>
        <v>2385</v>
      </c>
      <c r="DQ26" s="38">
        <f t="shared" si="17"/>
        <v>1092.4183673469388</v>
      </c>
      <c r="DS26" s="331">
        <f t="shared" si="18"/>
        <v>0.96200547438418416</v>
      </c>
      <c r="DT26" s="283"/>
      <c r="DU26" s="283"/>
      <c r="DV26" s="283"/>
      <c r="DW26" s="283"/>
      <c r="DX26" s="283"/>
      <c r="DY26" s="283"/>
      <c r="DZ26" s="283"/>
      <c r="EA26" s="283"/>
      <c r="EB26" s="283"/>
      <c r="EC26" s="283"/>
      <c r="ED26" s="283"/>
      <c r="EE26" s="283"/>
      <c r="EF26" s="283"/>
      <c r="EG26" s="283"/>
      <c r="EI26" s="98">
        <f t="shared" si="19"/>
        <v>1967</v>
      </c>
      <c r="EJ26" s="106">
        <f t="shared" si="20"/>
        <v>2864</v>
      </c>
      <c r="EK26" s="106">
        <f t="shared" si="21"/>
        <v>3403</v>
      </c>
      <c r="EL26" s="106">
        <f t="shared" si="22"/>
        <v>2082</v>
      </c>
      <c r="EM26" s="38">
        <f t="shared" si="23"/>
        <v>2676.8131868131877</v>
      </c>
      <c r="EO26" s="331">
        <f t="shared" si="24"/>
        <v>0.97280247590193636</v>
      </c>
      <c r="ER26">
        <f t="shared" si="36"/>
        <v>58.386516446254248</v>
      </c>
      <c r="ES26">
        <f t="shared" si="36"/>
        <v>-67.671011397672615</v>
      </c>
      <c r="ET26">
        <f t="shared" si="36"/>
        <v>23.302541190022538</v>
      </c>
      <c r="EU26">
        <f t="shared" si="36"/>
        <v>35.915886507218126</v>
      </c>
      <c r="EV26">
        <f t="shared" si="36"/>
        <v>-49.373302929069574</v>
      </c>
      <c r="EW26">
        <f>SUM(ER26:EV26)</f>
        <v>0.56062981675272283</v>
      </c>
      <c r="FD26" s="49"/>
      <c r="FE26" s="49"/>
      <c r="FG26" s="283"/>
      <c r="FH26" s="98">
        <v>1967</v>
      </c>
      <c r="FI26" s="38">
        <f>HDD_by_Division11_update!I22</f>
        <v>5232</v>
      </c>
      <c r="FJ26" s="38">
        <f>HDD_by_Division11_update!J22</f>
        <v>3316</v>
      </c>
      <c r="FK26" s="38">
        <f t="shared" si="25"/>
        <v>3777.6867469879512</v>
      </c>
      <c r="FM26" s="38">
        <f>CDD_by_Division11_update!P22</f>
        <v>1120</v>
      </c>
      <c r="FN26" s="38">
        <f>CDD_by_Division11_update!R22</f>
        <v>817</v>
      </c>
      <c r="FO26" s="95">
        <f t="shared" si="26"/>
        <v>918.12676056338023</v>
      </c>
      <c r="FP26" s="95"/>
      <c r="FQ26" s="331">
        <f t="shared" si="27"/>
        <v>1.005622749513035</v>
      </c>
      <c r="FR26" s="283"/>
      <c r="FS26" s="95"/>
      <c r="FT26" s="95"/>
      <c r="FU26" s="95"/>
      <c r="FV26" s="95"/>
      <c r="FW26" s="95"/>
      <c r="FX26" s="95"/>
      <c r="FY26" s="95"/>
      <c r="FZ26" s="95"/>
      <c r="GA26" s="95"/>
      <c r="GB26" s="95"/>
      <c r="GC26" s="95"/>
      <c r="GD26" s="95"/>
      <c r="GI26" s="98">
        <f t="shared" si="30"/>
        <v>1967</v>
      </c>
      <c r="GJ26" s="106">
        <f t="shared" si="31"/>
        <v>5232</v>
      </c>
      <c r="GK26" s="106">
        <f t="shared" si="32"/>
        <v>3316</v>
      </c>
      <c r="GL26" s="38">
        <f t="shared" si="28"/>
        <v>3857.478260869565</v>
      </c>
      <c r="GN26" s="331">
        <f t="shared" si="29"/>
        <v>1.0115711912756251</v>
      </c>
      <c r="HD26" s="49"/>
      <c r="HQ26">
        <f t="shared" si="35"/>
        <v>1967</v>
      </c>
      <c r="HR26" s="17">
        <f t="shared" si="33"/>
        <v>0.97576060761220496</v>
      </c>
      <c r="HS26" s="17">
        <f t="shared" si="34"/>
        <v>1.0021674580372619</v>
      </c>
      <c r="HT26" s="17"/>
      <c r="HU26" s="651"/>
      <c r="HV26" s="17"/>
      <c r="HW26" s="653" t="s">
        <v>1510</v>
      </c>
      <c r="HX26" s="17"/>
      <c r="HY26" s="17"/>
      <c r="HZ26" s="17"/>
      <c r="IA26" s="17"/>
      <c r="IB26" s="17"/>
      <c r="IC26" s="653" t="s">
        <v>1511</v>
      </c>
      <c r="ID26" s="17"/>
      <c r="IE26" s="17"/>
      <c r="IF26" s="17"/>
      <c r="IG26" s="17"/>
      <c r="IH26" s="17"/>
      <c r="II26" s="651"/>
      <c r="IJ26" s="17"/>
      <c r="IK26" s="17"/>
      <c r="IO26" s="45" t="s">
        <v>271</v>
      </c>
      <c r="IV26" s="623" t="s">
        <v>1486</v>
      </c>
    </row>
    <row r="27" spans="2:270" ht="25.5" x14ac:dyDescent="0.2">
      <c r="C27" s="103" t="s">
        <v>200</v>
      </c>
      <c r="D27" s="103" t="s">
        <v>34</v>
      </c>
      <c r="E27" s="103" t="s">
        <v>201</v>
      </c>
      <c r="F27" s="103" t="s">
        <v>202</v>
      </c>
      <c r="G27" s="103" t="s">
        <v>203</v>
      </c>
      <c r="H27" s="103" t="s">
        <v>204</v>
      </c>
      <c r="I27" s="103"/>
      <c r="J27" s="669">
        <v>1968</v>
      </c>
      <c r="K27" s="388">
        <v>0.47060004916717268</v>
      </c>
      <c r="L27" s="103"/>
      <c r="M27" s="103"/>
      <c r="N27" s="103"/>
      <c r="O27" s="103"/>
      <c r="Q27" s="98">
        <v>1968</v>
      </c>
      <c r="R27" s="38">
        <f>HDD_by_Division11_update!B23</f>
        <v>6800</v>
      </c>
      <c r="S27" s="38">
        <f>HDD_by_Division11_update!C23</f>
        <v>5981</v>
      </c>
      <c r="T27" s="95">
        <f t="shared" si="2"/>
        <v>6180.7560975609767</v>
      </c>
      <c r="V27">
        <f>CDD_by_Division11_update!B23</f>
        <v>410</v>
      </c>
      <c r="W27">
        <f>CDD_by_Division11_update!D23</f>
        <v>725</v>
      </c>
      <c r="X27" s="95">
        <f t="shared" si="3"/>
        <v>664.3119266055046</v>
      </c>
      <c r="Z27" s="331">
        <f t="shared" si="4"/>
        <v>1.0084374068686326</v>
      </c>
      <c r="AH27" s="4" t="s">
        <v>609</v>
      </c>
      <c r="AI27" s="4" t="s">
        <v>611</v>
      </c>
      <c r="AJ27" s="4" t="s">
        <v>613</v>
      </c>
      <c r="AK27" s="4" t="s">
        <v>610</v>
      </c>
      <c r="AL27" s="4" t="s">
        <v>618</v>
      </c>
      <c r="AN27" s="98">
        <f t="shared" si="5"/>
        <v>1968</v>
      </c>
      <c r="AO27" s="106">
        <f t="shared" si="0"/>
        <v>6800</v>
      </c>
      <c r="AP27" s="107">
        <f t="shared" si="1"/>
        <v>5981</v>
      </c>
      <c r="AQ27" s="95">
        <f t="shared" si="6"/>
        <v>6190.5116279069753</v>
      </c>
      <c r="AS27" s="331">
        <f t="shared" si="7"/>
        <v>1.0125242569421951</v>
      </c>
      <c r="AT27" s="283"/>
      <c r="BB27" s="4" t="s">
        <v>609</v>
      </c>
      <c r="BC27" s="4" t="s">
        <v>611</v>
      </c>
      <c r="BD27" s="4" t="s">
        <v>613</v>
      </c>
      <c r="BE27" s="4" t="s">
        <v>610</v>
      </c>
      <c r="BF27" s="4" t="s">
        <v>618</v>
      </c>
      <c r="BG27" s="283" t="s">
        <v>618</v>
      </c>
      <c r="BH27" s="283"/>
      <c r="BJ27" s="49"/>
      <c r="BL27" s="98">
        <v>1968</v>
      </c>
      <c r="BM27" s="38">
        <f>HDD_by_Division11_update!D23</f>
        <v>6331</v>
      </c>
      <c r="BN27" s="38">
        <f>HDD_by_Division11_update!E23</f>
        <v>6556</v>
      </c>
      <c r="BO27" s="38">
        <f t="shared" si="8"/>
        <v>6533.2586206896558</v>
      </c>
      <c r="BQ27" s="38">
        <f>CDD_by_Division11_update!F23</f>
        <v>740</v>
      </c>
      <c r="BR27" s="38">
        <f>CDD_by_Division11_update!H23</f>
        <v>902</v>
      </c>
      <c r="BS27" s="95">
        <f t="shared" si="9"/>
        <v>795.31707317073187</v>
      </c>
      <c r="BU27" s="331">
        <f t="shared" si="10"/>
        <v>0.99880494550145571</v>
      </c>
      <c r="BV27" s="283"/>
      <c r="CD27" s="4" t="s">
        <v>609</v>
      </c>
      <c r="CE27" s="4" t="s">
        <v>611</v>
      </c>
      <c r="CF27" s="4" t="s">
        <v>613</v>
      </c>
      <c r="CG27" s="4" t="s">
        <v>610</v>
      </c>
      <c r="CH27" s="4" t="s">
        <v>618</v>
      </c>
      <c r="CI27" s="283"/>
      <c r="CK27" s="98">
        <f t="shared" si="11"/>
        <v>1968</v>
      </c>
      <c r="CL27" s="106">
        <f t="shared" si="12"/>
        <v>6331</v>
      </c>
      <c r="CM27" s="107">
        <f t="shared" si="13"/>
        <v>6556</v>
      </c>
      <c r="CN27" s="95">
        <f t="shared" si="14"/>
        <v>6393.0689655172418</v>
      </c>
      <c r="CP27" s="331">
        <f t="shared" si="15"/>
        <v>0.97937054593097839</v>
      </c>
      <c r="CY27" s="4" t="s">
        <v>609</v>
      </c>
      <c r="CZ27" s="4" t="s">
        <v>611</v>
      </c>
      <c r="DA27" s="4" t="s">
        <v>613</v>
      </c>
      <c r="DB27" s="4" t="s">
        <v>610</v>
      </c>
      <c r="DC27" s="4" t="s">
        <v>618</v>
      </c>
      <c r="DD27" s="4"/>
      <c r="DE27" s="49"/>
      <c r="DF27" s="49"/>
      <c r="DH27" s="98">
        <v>1968</v>
      </c>
      <c r="DI27" s="38">
        <f>HDD_by_Division11_update!F23</f>
        <v>3160</v>
      </c>
      <c r="DJ27" s="38">
        <f>HDD_by_Division11_update!G23</f>
        <v>3927</v>
      </c>
      <c r="DK27" s="38">
        <f>HDD_by_Division11_update!H23</f>
        <v>2522</v>
      </c>
      <c r="DL27" s="38">
        <f t="shared" si="16"/>
        <v>3152.6276595744675</v>
      </c>
      <c r="DN27" s="38">
        <f>CDD_by_Division11_update!J23</f>
        <v>1842</v>
      </c>
      <c r="DO27" s="38">
        <f>CDD_by_Division11_update!L23</f>
        <v>1517</v>
      </c>
      <c r="DP27" s="38">
        <f>CDD_by_Division11_update!N23</f>
        <v>2247</v>
      </c>
      <c r="DQ27" s="38">
        <f t="shared" si="17"/>
        <v>1213.2687074829932</v>
      </c>
      <c r="DS27" s="331">
        <f t="shared" si="18"/>
        <v>1.0013898856709929</v>
      </c>
      <c r="DT27" s="283"/>
      <c r="EC27" s="4" t="s">
        <v>609</v>
      </c>
      <c r="ED27" s="4" t="s">
        <v>611</v>
      </c>
      <c r="EE27" s="4" t="s">
        <v>613</v>
      </c>
      <c r="EF27" s="4" t="s">
        <v>610</v>
      </c>
      <c r="EG27" s="4" t="s">
        <v>618</v>
      </c>
      <c r="EI27" s="98">
        <f t="shared" si="19"/>
        <v>1968</v>
      </c>
      <c r="EJ27" s="106">
        <f t="shared" si="20"/>
        <v>3160</v>
      </c>
      <c r="EK27" s="106">
        <f t="shared" si="21"/>
        <v>3927</v>
      </c>
      <c r="EL27" s="106">
        <f t="shared" si="22"/>
        <v>2522</v>
      </c>
      <c r="EM27" s="38">
        <f t="shared" si="23"/>
        <v>3068.4175824175836</v>
      </c>
      <c r="EO27" s="331">
        <f t="shared" si="24"/>
        <v>1.0688370417875386</v>
      </c>
      <c r="EX27" s="4" t="s">
        <v>609</v>
      </c>
      <c r="EY27" s="4" t="s">
        <v>611</v>
      </c>
      <c r="EZ27" s="4" t="s">
        <v>613</v>
      </c>
      <c r="FA27" s="4" t="s">
        <v>610</v>
      </c>
      <c r="FB27" s="4" t="s">
        <v>618</v>
      </c>
      <c r="FC27" s="392"/>
      <c r="FD27" s="49"/>
      <c r="FE27" s="49"/>
      <c r="FG27" s="283"/>
      <c r="FH27" s="98">
        <v>1968</v>
      </c>
      <c r="FI27" s="38">
        <f>HDD_by_Division11_update!I23</f>
        <v>5415</v>
      </c>
      <c r="FJ27" s="38">
        <f>HDD_by_Division11_update!J23</f>
        <v>3198</v>
      </c>
      <c r="FK27" s="38">
        <f t="shared" si="25"/>
        <v>3732.2168674698792</v>
      </c>
      <c r="FM27" s="38">
        <f>CDD_by_Division11_update!P23</f>
        <v>1015</v>
      </c>
      <c r="FN27" s="38">
        <f>CDD_by_Division11_update!R23</f>
        <v>632</v>
      </c>
      <c r="FO27" s="95">
        <f t="shared" si="26"/>
        <v>754.18309859154931</v>
      </c>
      <c r="FP27" s="95"/>
      <c r="FQ27" s="331">
        <f t="shared" si="27"/>
        <v>0.99274760932432426</v>
      </c>
      <c r="FR27" s="283"/>
      <c r="GA27" s="4" t="s">
        <v>609</v>
      </c>
      <c r="GB27" s="4" t="s">
        <v>611</v>
      </c>
      <c r="GC27" s="4" t="s">
        <v>613</v>
      </c>
      <c r="GD27" s="4" t="s">
        <v>610</v>
      </c>
      <c r="GE27" s="4" t="s">
        <v>618</v>
      </c>
      <c r="GI27" s="98">
        <f t="shared" si="30"/>
        <v>1968</v>
      </c>
      <c r="GJ27" s="106">
        <f t="shared" si="31"/>
        <v>5415</v>
      </c>
      <c r="GK27" s="106">
        <f t="shared" si="32"/>
        <v>3198</v>
      </c>
      <c r="GL27" s="38">
        <f t="shared" si="28"/>
        <v>3824.5434782608695</v>
      </c>
      <c r="GN27" s="331">
        <f t="shared" si="29"/>
        <v>1.0062289808384624</v>
      </c>
      <c r="GW27" s="4" t="s">
        <v>609</v>
      </c>
      <c r="GX27" s="4" t="s">
        <v>611</v>
      </c>
      <c r="GY27" s="4" t="s">
        <v>613</v>
      </c>
      <c r="GZ27" s="4" t="s">
        <v>610</v>
      </c>
      <c r="HA27" s="4" t="s">
        <v>618</v>
      </c>
      <c r="HB27" s="392"/>
      <c r="HD27" s="49"/>
      <c r="HQ27">
        <f t="shared" si="35"/>
        <v>1968</v>
      </c>
      <c r="HR27" s="17">
        <f t="shared" si="33"/>
        <v>1.0003410455744377</v>
      </c>
      <c r="HS27" s="17">
        <f t="shared" si="34"/>
        <v>1.0118735463207673</v>
      </c>
      <c r="HT27" s="17"/>
      <c r="HU27" s="651"/>
      <c r="HV27" s="17"/>
      <c r="HW27" s="17"/>
      <c r="HX27" s="17"/>
      <c r="HY27" s="17"/>
      <c r="HZ27" s="17"/>
      <c r="IA27" s="17"/>
      <c r="IB27" s="17"/>
      <c r="IC27" s="17"/>
      <c r="ID27" s="17"/>
      <c r="IE27" s="17"/>
      <c r="IF27" s="17"/>
      <c r="IG27" s="17"/>
      <c r="IH27" s="17"/>
      <c r="II27" s="651"/>
      <c r="IJ27" s="17"/>
      <c r="IK27" s="17"/>
      <c r="IV27" s="38"/>
    </row>
    <row r="28" spans="2:270" ht="13.5" thickBot="1" x14ac:dyDescent="0.25">
      <c r="C28" s="8" t="s">
        <v>192</v>
      </c>
      <c r="D28" s="8" t="s">
        <v>192</v>
      </c>
      <c r="E28" s="8" t="s">
        <v>192</v>
      </c>
      <c r="F28" s="8" t="s">
        <v>192</v>
      </c>
      <c r="G28" s="8" t="s">
        <v>192</v>
      </c>
      <c r="H28" s="8" t="s">
        <v>197</v>
      </c>
      <c r="I28" s="15"/>
      <c r="J28" s="15">
        <v>1969</v>
      </c>
      <c r="K28" s="47">
        <v>0.45569763533223862</v>
      </c>
      <c r="L28" s="15"/>
      <c r="M28" s="15"/>
      <c r="O28" s="15"/>
      <c r="Q28" s="98">
        <v>1969</v>
      </c>
      <c r="R28" s="38">
        <f>HDD_by_Division11_update!B24</f>
        <v>6593</v>
      </c>
      <c r="S28" s="38">
        <f>HDD_by_Division11_update!C24</f>
        <v>5933</v>
      </c>
      <c r="T28" s="95">
        <f t="shared" si="2"/>
        <v>6093.9756097560985</v>
      </c>
      <c r="V28">
        <f>CDD_by_Division11_update!B24</f>
        <v>447</v>
      </c>
      <c r="W28">
        <f>CDD_by_Division11_update!D24</f>
        <v>706</v>
      </c>
      <c r="X28" s="95">
        <f t="shared" si="3"/>
        <v>656.10091743119267</v>
      </c>
      <c r="Z28" s="331">
        <f t="shared" si="4"/>
        <v>1.0062065841452921</v>
      </c>
      <c r="AB28" s="282" t="s">
        <v>146</v>
      </c>
      <c r="AC28" s="282" t="s">
        <v>178</v>
      </c>
      <c r="AD28" s="282" t="s">
        <v>607</v>
      </c>
      <c r="AE28" s="282" t="s">
        <v>179</v>
      </c>
      <c r="AF28" s="282" t="s">
        <v>534</v>
      </c>
      <c r="AG28" s="282" t="s">
        <v>617</v>
      </c>
      <c r="AH28" s="282" t="s">
        <v>608</v>
      </c>
      <c r="AI28" s="282" t="s">
        <v>612</v>
      </c>
      <c r="AJ28" s="282" t="s">
        <v>612</v>
      </c>
      <c r="AK28" s="282" t="s">
        <v>614</v>
      </c>
      <c r="AL28" s="282" t="s">
        <v>93</v>
      </c>
      <c r="AN28" s="98">
        <f t="shared" si="5"/>
        <v>1969</v>
      </c>
      <c r="AO28" s="106">
        <f t="shared" si="0"/>
        <v>6593</v>
      </c>
      <c r="AP28" s="107">
        <f t="shared" si="1"/>
        <v>5933</v>
      </c>
      <c r="AQ28" s="95">
        <f t="shared" si="6"/>
        <v>6101.8372093023236</v>
      </c>
      <c r="AS28" s="331">
        <f t="shared" si="7"/>
        <v>1.0015261444293515</v>
      </c>
      <c r="AT28" s="283"/>
      <c r="AU28" s="282" t="s">
        <v>146</v>
      </c>
      <c r="AV28" s="282" t="s">
        <v>178</v>
      </c>
      <c r="AW28" s="282" t="s">
        <v>626</v>
      </c>
      <c r="AX28" s="282" t="s">
        <v>179</v>
      </c>
      <c r="AY28" s="282" t="s">
        <v>534</v>
      </c>
      <c r="AZ28" s="603" t="s">
        <v>1472</v>
      </c>
      <c r="BA28" s="8"/>
      <c r="BB28" s="282" t="s">
        <v>608</v>
      </c>
      <c r="BC28" s="282" t="s">
        <v>612</v>
      </c>
      <c r="BD28" s="282" t="s">
        <v>612</v>
      </c>
      <c r="BE28" s="282" t="s">
        <v>614</v>
      </c>
      <c r="BF28" s="282" t="s">
        <v>93</v>
      </c>
      <c r="BG28" s="283" t="s">
        <v>93</v>
      </c>
      <c r="BH28" s="283"/>
      <c r="BJ28" s="49"/>
      <c r="BL28" s="98">
        <v>1969</v>
      </c>
      <c r="BM28" s="38">
        <f>HDD_by_Division11_update!D24</f>
        <v>6603</v>
      </c>
      <c r="BN28" s="38">
        <f>HDD_by_Division11_update!E24</f>
        <v>6903</v>
      </c>
      <c r="BO28" s="38">
        <f t="shared" si="8"/>
        <v>6840.9827586206902</v>
      </c>
      <c r="BQ28" s="38">
        <f>CDD_by_Division11_update!F24</f>
        <v>701</v>
      </c>
      <c r="BR28" s="38">
        <f>CDD_by_Division11_update!H24</f>
        <v>940</v>
      </c>
      <c r="BS28" s="95">
        <f t="shared" si="9"/>
        <v>782.6097560975611</v>
      </c>
      <c r="BU28" s="331">
        <f t="shared" si="10"/>
        <v>1.0017668566929074</v>
      </c>
      <c r="BV28" s="283"/>
      <c r="BW28" s="282" t="s">
        <v>146</v>
      </c>
      <c r="BX28" s="282" t="s">
        <v>178</v>
      </c>
      <c r="BY28" s="282" t="s">
        <v>607</v>
      </c>
      <c r="BZ28" s="282" t="s">
        <v>179</v>
      </c>
      <c r="CA28" s="282" t="s">
        <v>534</v>
      </c>
      <c r="CB28" s="282" t="s">
        <v>617</v>
      </c>
      <c r="CC28" s="282"/>
      <c r="CD28" s="282" t="s">
        <v>608</v>
      </c>
      <c r="CE28" s="282" t="s">
        <v>612</v>
      </c>
      <c r="CF28" s="282" t="s">
        <v>612</v>
      </c>
      <c r="CG28" s="282" t="s">
        <v>614</v>
      </c>
      <c r="CH28" s="282" t="s">
        <v>93</v>
      </c>
      <c r="CI28" s="283"/>
      <c r="CK28" s="98">
        <f t="shared" si="11"/>
        <v>1969</v>
      </c>
      <c r="CL28" s="106">
        <f t="shared" si="12"/>
        <v>6603</v>
      </c>
      <c r="CM28" s="107">
        <f t="shared" si="13"/>
        <v>6903</v>
      </c>
      <c r="CN28" s="95">
        <f t="shared" si="14"/>
        <v>6685.7586206896549</v>
      </c>
      <c r="CP28" s="331">
        <f t="shared" si="15"/>
        <v>1.0138411479905158</v>
      </c>
      <c r="CR28" s="282" t="s">
        <v>146</v>
      </c>
      <c r="CS28" s="282" t="s">
        <v>178</v>
      </c>
      <c r="CT28" s="282" t="s">
        <v>626</v>
      </c>
      <c r="CU28" s="282" t="s">
        <v>179</v>
      </c>
      <c r="CV28" s="282" t="s">
        <v>534</v>
      </c>
      <c r="CW28" s="603" t="s">
        <v>1472</v>
      </c>
      <c r="CX28" s="8"/>
      <c r="CY28" s="282" t="s">
        <v>608</v>
      </c>
      <c r="CZ28" s="282" t="s">
        <v>612</v>
      </c>
      <c r="DA28" s="282" t="s">
        <v>612</v>
      </c>
      <c r="DB28" s="282" t="s">
        <v>614</v>
      </c>
      <c r="DC28" s="282" t="s">
        <v>93</v>
      </c>
      <c r="DD28" s="282"/>
      <c r="DE28" s="49"/>
      <c r="DF28" s="49"/>
      <c r="DH28" s="98">
        <v>1969</v>
      </c>
      <c r="DI28" s="38">
        <f>HDD_by_Division11_update!F24</f>
        <v>3205</v>
      </c>
      <c r="DJ28" s="38">
        <f>HDD_by_Division11_update!G24</f>
        <v>3910</v>
      </c>
      <c r="DK28" s="38">
        <f>HDD_by_Division11_update!H24</f>
        <v>2325</v>
      </c>
      <c r="DL28" s="38">
        <f t="shared" si="16"/>
        <v>3124.8670212765951</v>
      </c>
      <c r="DN28" s="38">
        <f>CDD_by_Division11_update!J24</f>
        <v>1887</v>
      </c>
      <c r="DO28" s="38">
        <f>CDD_by_Division11_update!L24</f>
        <v>1572</v>
      </c>
      <c r="DP28" s="38">
        <f>CDD_by_Division11_update!N24</f>
        <v>2505</v>
      </c>
      <c r="DQ28" s="38">
        <f t="shared" si="17"/>
        <v>1246.1428571428573</v>
      </c>
      <c r="DS28" s="331">
        <f t="shared" si="18"/>
        <v>1.0060315501602213</v>
      </c>
      <c r="DT28" s="283"/>
      <c r="DU28" s="282" t="s">
        <v>146</v>
      </c>
      <c r="DV28" s="282" t="s">
        <v>178</v>
      </c>
      <c r="DW28" s="282" t="s">
        <v>607</v>
      </c>
      <c r="DX28" s="282" t="s">
        <v>625</v>
      </c>
      <c r="DY28" s="282" t="s">
        <v>179</v>
      </c>
      <c r="DZ28" s="282" t="s">
        <v>534</v>
      </c>
      <c r="EA28" s="282" t="s">
        <v>617</v>
      </c>
      <c r="EB28" s="282"/>
      <c r="EC28" s="282" t="s">
        <v>608</v>
      </c>
      <c r="ED28" s="282" t="s">
        <v>612</v>
      </c>
      <c r="EE28" s="282" t="s">
        <v>612</v>
      </c>
      <c r="EF28" s="282" t="s">
        <v>614</v>
      </c>
      <c r="EG28" s="282" t="s">
        <v>93</v>
      </c>
      <c r="EI28" s="98">
        <f t="shared" si="19"/>
        <v>1969</v>
      </c>
      <c r="EJ28" s="106">
        <f t="shared" si="20"/>
        <v>3205</v>
      </c>
      <c r="EK28" s="106">
        <f t="shared" si="21"/>
        <v>3910</v>
      </c>
      <c r="EL28" s="106">
        <f t="shared" si="22"/>
        <v>2325</v>
      </c>
      <c r="EM28" s="38">
        <f t="shared" si="23"/>
        <v>3012.7472527472532</v>
      </c>
      <c r="EO28" s="331">
        <f t="shared" si="24"/>
        <v>1.0556737582675157</v>
      </c>
      <c r="EQ28" s="282" t="s">
        <v>146</v>
      </c>
      <c r="ER28" s="282" t="s">
        <v>178</v>
      </c>
      <c r="ES28" s="282" t="s">
        <v>626</v>
      </c>
      <c r="ET28" s="282" t="s">
        <v>179</v>
      </c>
      <c r="EU28" s="282" t="s">
        <v>534</v>
      </c>
      <c r="EV28" s="603" t="s">
        <v>1473</v>
      </c>
      <c r="EW28" s="8"/>
      <c r="EX28" s="282" t="s">
        <v>608</v>
      </c>
      <c r="EY28" s="282" t="s">
        <v>612</v>
      </c>
      <c r="EZ28" s="282" t="s">
        <v>612</v>
      </c>
      <c r="FA28" s="282" t="s">
        <v>614</v>
      </c>
      <c r="FB28" s="282" t="s">
        <v>93</v>
      </c>
      <c r="FC28" s="393"/>
      <c r="FD28" s="49"/>
      <c r="FE28" s="49"/>
      <c r="FG28" s="283"/>
      <c r="FH28" s="98">
        <v>1969</v>
      </c>
      <c r="FI28" s="38">
        <f>HDD_by_Division11_update!I24</f>
        <v>5324</v>
      </c>
      <c r="FJ28" s="38">
        <f>HDD_by_Division11_update!J24</f>
        <v>3377</v>
      </c>
      <c r="FK28" s="38">
        <f t="shared" si="25"/>
        <v>3846.1566265060237</v>
      </c>
      <c r="FM28" s="38">
        <f>CDD_by_Division11_update!P24</f>
        <v>1228</v>
      </c>
      <c r="FN28" s="38">
        <f>CDD_by_Division11_update!R24</f>
        <v>680</v>
      </c>
      <c r="FO28" s="95">
        <f t="shared" si="26"/>
        <v>851.66197183098598</v>
      </c>
      <c r="FP28" s="95"/>
      <c r="FQ28" s="331">
        <f t="shared" si="27"/>
        <v>1.0042914519608044</v>
      </c>
      <c r="FR28" s="283"/>
      <c r="FS28" s="282" t="s">
        <v>146</v>
      </c>
      <c r="FT28" s="282" t="s">
        <v>178</v>
      </c>
      <c r="FU28" s="282" t="s">
        <v>607</v>
      </c>
      <c r="FV28" s="282" t="s">
        <v>625</v>
      </c>
      <c r="FW28" s="282" t="s">
        <v>179</v>
      </c>
      <c r="FX28" s="282" t="s">
        <v>534</v>
      </c>
      <c r="FY28" s="282" t="s">
        <v>617</v>
      </c>
      <c r="FZ28" s="282"/>
      <c r="GA28" s="282" t="s">
        <v>608</v>
      </c>
      <c r="GB28" s="282" t="s">
        <v>612</v>
      </c>
      <c r="GC28" s="282" t="s">
        <v>612</v>
      </c>
      <c r="GD28" s="282" t="s">
        <v>614</v>
      </c>
      <c r="GE28" s="282" t="s">
        <v>93</v>
      </c>
      <c r="GI28" s="98">
        <f t="shared" si="30"/>
        <v>1969</v>
      </c>
      <c r="GJ28" s="106">
        <f t="shared" si="31"/>
        <v>5324</v>
      </c>
      <c r="GK28" s="106">
        <f t="shared" si="32"/>
        <v>3377</v>
      </c>
      <c r="GL28" s="38">
        <f t="shared" si="28"/>
        <v>3927.2391304347825</v>
      </c>
      <c r="GN28" s="331">
        <f t="shared" si="29"/>
        <v>1.0227720771734661</v>
      </c>
      <c r="GP28" s="282" t="s">
        <v>146</v>
      </c>
      <c r="GQ28" s="282" t="s">
        <v>178</v>
      </c>
      <c r="GR28" s="282" t="s">
        <v>626</v>
      </c>
      <c r="GS28" s="282" t="s">
        <v>179</v>
      </c>
      <c r="GT28" s="282" t="s">
        <v>534</v>
      </c>
      <c r="GU28" s="603" t="s">
        <v>1472</v>
      </c>
      <c r="GV28" s="8"/>
      <c r="GW28" s="282" t="s">
        <v>608</v>
      </c>
      <c r="GX28" s="282" t="s">
        <v>612</v>
      </c>
      <c r="GY28" s="282" t="s">
        <v>612</v>
      </c>
      <c r="GZ28" s="282" t="s">
        <v>614</v>
      </c>
      <c r="HA28" s="282" t="s">
        <v>93</v>
      </c>
      <c r="HB28" s="393"/>
      <c r="HD28" s="49"/>
      <c r="HQ28">
        <f t="shared" si="35"/>
        <v>1969</v>
      </c>
      <c r="HR28" s="17">
        <f t="shared" si="33"/>
        <v>1.0047973848600682</v>
      </c>
      <c r="HS28" s="17">
        <f t="shared" si="34"/>
        <v>1.0206106757599329</v>
      </c>
      <c r="HT28" s="17"/>
      <c r="HU28" s="651"/>
      <c r="HV28" s="17"/>
      <c r="HW28" s="17">
        <f>National!GB183</f>
        <v>0.17621358857160094</v>
      </c>
      <c r="HX28" s="17">
        <f>National!GC183</f>
        <v>0.2634369673107963</v>
      </c>
      <c r="HY28" s="17">
        <f>National!GD183</f>
        <v>0.38744324267245933</v>
      </c>
      <c r="HZ28" s="17">
        <f>National!GE183</f>
        <v>0.17290620144514338</v>
      </c>
      <c r="IA28" s="17"/>
      <c r="IB28" s="17"/>
      <c r="IC28" s="17">
        <f>National!GB260</f>
        <v>0.28475232951057766</v>
      </c>
      <c r="ID28" s="17">
        <f>National!GC260</f>
        <v>0.36166715304998548</v>
      </c>
      <c r="IE28" s="17">
        <f>National!GD260</f>
        <v>0.21975136277847251</v>
      </c>
      <c r="IF28" s="17">
        <f>National!GE260</f>
        <v>0.13382915466096426</v>
      </c>
      <c r="IG28" s="17"/>
      <c r="IH28" s="17"/>
      <c r="II28" s="651"/>
      <c r="IJ28" s="17"/>
      <c r="IK28" s="17"/>
      <c r="IO28" s="88" t="s">
        <v>267</v>
      </c>
      <c r="IP28" s="88" t="s">
        <v>268</v>
      </c>
      <c r="IQ28" s="88" t="s">
        <v>269</v>
      </c>
      <c r="IR28" s="88" t="s">
        <v>270</v>
      </c>
      <c r="IV28" s="658" t="s">
        <v>735</v>
      </c>
      <c r="IW28" s="659" t="s">
        <v>1487</v>
      </c>
      <c r="IX28" s="88" t="s">
        <v>736</v>
      </c>
      <c r="IY28" s="607" t="s">
        <v>1488</v>
      </c>
      <c r="JJ28" s="587" t="s">
        <v>278</v>
      </c>
    </row>
    <row r="29" spans="2:270" x14ac:dyDescent="0.2">
      <c r="B29" t="s">
        <v>183</v>
      </c>
      <c r="C29">
        <v>2380</v>
      </c>
      <c r="D29">
        <f>C10</f>
        <v>470</v>
      </c>
      <c r="E29">
        <f>C29-D29</f>
        <v>1910</v>
      </c>
      <c r="F29">
        <v>1490</v>
      </c>
      <c r="G29" s="95">
        <f>F29-D10</f>
        <v>1449.056</v>
      </c>
      <c r="H29" s="12">
        <f>G29/E29</f>
        <v>0.7586680628272251</v>
      </c>
      <c r="I29" s="12"/>
      <c r="J29" s="95">
        <v>1970</v>
      </c>
      <c r="K29" s="389">
        <v>0.45083962047675302</v>
      </c>
      <c r="L29" s="12">
        <f>L$13*K29+L$12*K28+L$11*K27</f>
        <v>0.45589404030552944</v>
      </c>
      <c r="M29" s="95">
        <f>AG29</f>
        <v>1</v>
      </c>
      <c r="N29" s="12">
        <f>CHOOSE(K$6,M29,L29)</f>
        <v>0.45589404030552944</v>
      </c>
      <c r="O29" s="12"/>
      <c r="Q29" s="98">
        <v>1970</v>
      </c>
      <c r="R29" s="38">
        <f>HDD_by_Division11_update!B25</f>
        <v>6839</v>
      </c>
      <c r="S29" s="38">
        <f>HDD_by_Division11_update!C25</f>
        <v>5943</v>
      </c>
      <c r="T29" s="95">
        <f t="shared" si="2"/>
        <v>6161.5365853658541</v>
      </c>
      <c r="V29">
        <f>CDD_by_Division11_update!B25</f>
        <v>479</v>
      </c>
      <c r="W29">
        <f>CDD_by_Division11_update!D25</f>
        <v>779</v>
      </c>
      <c r="X29" s="95">
        <f t="shared" si="3"/>
        <v>721.20183486238534</v>
      </c>
      <c r="Z29" s="331">
        <f t="shared" si="4"/>
        <v>1.0144698880021483</v>
      </c>
      <c r="AB29">
        <v>1970</v>
      </c>
      <c r="AC29" s="95">
        <f>T29</f>
        <v>6161.5365853658541</v>
      </c>
      <c r="AD29" s="95">
        <f>X29</f>
        <v>721.20183486238534</v>
      </c>
      <c r="AE29" s="95">
        <f>1</f>
        <v>1</v>
      </c>
      <c r="AF29" s="95">
        <f>AE29*AE29</f>
        <v>1</v>
      </c>
      <c r="AG29" s="95">
        <f>AE29*AF29</f>
        <v>1</v>
      </c>
      <c r="AH29">
        <f>'Regional_intensity (aggregate)'!E6</f>
        <v>11.599976565803569</v>
      </c>
      <c r="AI29" s="9">
        <f>SUMPRODUCT(AC$11:AG$11,AC29:AG29)+AB$11</f>
        <v>11.680490508346811</v>
      </c>
      <c r="AJ29" s="9">
        <f>AH29/AL29</f>
        <v>11.385690747382059</v>
      </c>
      <c r="AK29" s="9">
        <f t="shared" ref="AK29:AK43" si="37">AC$11*T$72+AD$11*X$72+AE$11*AE29+AF$11*AF29+AG$11*AG29+AB$11</f>
        <v>11.464717359673006</v>
      </c>
      <c r="AL29" s="333">
        <f>AI29/AK29</f>
        <v>1.0188206252194916</v>
      </c>
      <c r="AN29" s="98">
        <f t="shared" si="5"/>
        <v>1970</v>
      </c>
      <c r="AO29" s="106">
        <f t="shared" si="0"/>
        <v>6839</v>
      </c>
      <c r="AP29" s="107">
        <f t="shared" si="1"/>
        <v>5943</v>
      </c>
      <c r="AQ29" s="95">
        <f t="shared" si="6"/>
        <v>6172.2093023255793</v>
      </c>
      <c r="AS29" s="331">
        <f t="shared" si="7"/>
        <v>1.0102605658185462</v>
      </c>
      <c r="AT29" s="283"/>
      <c r="AU29">
        <f>1970</f>
        <v>1970</v>
      </c>
      <c r="AV29" s="95">
        <f>AQ29</f>
        <v>6172.2093023255793</v>
      </c>
      <c r="AW29" s="95">
        <f>AV29*AX29</f>
        <v>6172.2093023255793</v>
      </c>
      <c r="AX29" s="95">
        <f>1</f>
        <v>1</v>
      </c>
      <c r="AY29" s="95">
        <f>AX29*AX29</f>
        <v>1</v>
      </c>
      <c r="AZ29" s="17">
        <f>N29</f>
        <v>0.45589404030552944</v>
      </c>
      <c r="BA29">
        <f>AU29</f>
        <v>1970</v>
      </c>
      <c r="BB29" s="17">
        <f>'Regional_intensity (aggregate)'!D6</f>
        <v>98.054687814919987</v>
      </c>
      <c r="BC29" s="9">
        <f>SUMPRODUCT(AV$11:AZ$11,AV29:AZ29)+AU$11</f>
        <v>98.832317014363838</v>
      </c>
      <c r="BD29" s="9">
        <f>BB29/BF29</f>
        <v>97.747687974707119</v>
      </c>
      <c r="BE29" s="9">
        <f t="shared" ref="BE29:BE43" si="38">AV$11*AQ$72+AW$11*AX29*AQ$72+AX$11*AX29+AY$11*AY29+AZ$11*AZ29+AU$11</f>
        <v>98.522882491574407</v>
      </c>
      <c r="BF29" s="333">
        <f>BC29/BE29</f>
        <v>1.0031407376130708</v>
      </c>
      <c r="BG29" s="283">
        <v>1.0061016797464015</v>
      </c>
      <c r="BH29" s="283"/>
      <c r="BJ29" s="49"/>
      <c r="BL29" s="98">
        <v>1970</v>
      </c>
      <c r="BM29" s="38">
        <f>HDD_by_Division11_update!D25</f>
        <v>6455</v>
      </c>
      <c r="BN29" s="38">
        <f>HDD_by_Division11_update!E25</f>
        <v>6835</v>
      </c>
      <c r="BO29" s="38">
        <f t="shared" si="8"/>
        <v>6723.5344827586205</v>
      </c>
      <c r="BQ29" s="38">
        <f>CDD_by_Division11_update!F25</f>
        <v>827</v>
      </c>
      <c r="BR29" s="38">
        <f>CDD_by_Division11_update!H25</f>
        <v>1066</v>
      </c>
      <c r="BS29" s="95">
        <f t="shared" si="9"/>
        <v>908.6097560975611</v>
      </c>
      <c r="BU29" s="331">
        <f t="shared" si="10"/>
        <v>1.0152616310266647</v>
      </c>
      <c r="BV29" s="283"/>
      <c r="BW29">
        <v>1970</v>
      </c>
      <c r="BX29" s="95">
        <f>BO29</f>
        <v>6723.5344827586205</v>
      </c>
      <c r="BY29" s="95">
        <f>BS29</f>
        <v>908.6097560975611</v>
      </c>
      <c r="BZ29" s="95">
        <f>1</f>
        <v>1</v>
      </c>
      <c r="CA29" s="95">
        <f>BZ29*BZ29</f>
        <v>1</v>
      </c>
      <c r="CB29" s="95">
        <f>BZ29*CA29</f>
        <v>1</v>
      </c>
      <c r="CC29" s="95">
        <f>BW29</f>
        <v>1970</v>
      </c>
      <c r="CD29" s="9">
        <f>'Regional_intensity (aggregate)'!S6</f>
        <v>16.287989888210973</v>
      </c>
      <c r="CE29" s="9">
        <f t="array" ref="CE29">SUMPRODUCT(BX$11:CB$11,BX29:CB29)+BW$11</f>
        <v>16.462685445977861</v>
      </c>
      <c r="CF29" s="9">
        <f>CD29/CH29</f>
        <v>16.072425545372315</v>
      </c>
      <c r="CG29" s="9">
        <f t="shared" ref="CG29:CG43" si="39">BX$11*BO$72+BY$11*BS$72+BZ$11*BZ29+CA$11*CA29+CB$11*CB29+BW$11</f>
        <v>16.244809084690928</v>
      </c>
      <c r="CH29" s="333">
        <f>CE29/CG29</f>
        <v>1.0134120604404184</v>
      </c>
      <c r="CI29" s="283"/>
      <c r="CK29" s="98">
        <f t="shared" si="11"/>
        <v>1970</v>
      </c>
      <c r="CL29" s="106">
        <f t="shared" si="12"/>
        <v>6455</v>
      </c>
      <c r="CM29" s="107">
        <f t="shared" si="13"/>
        <v>6835</v>
      </c>
      <c r="CN29" s="95">
        <f t="shared" si="14"/>
        <v>6559.8275862068967</v>
      </c>
      <c r="CP29" s="331">
        <f t="shared" si="15"/>
        <v>0.99909592380990209</v>
      </c>
      <c r="CR29">
        <f>BW29</f>
        <v>1970</v>
      </c>
      <c r="CS29" s="95">
        <f>CN29</f>
        <v>6559.8275862068967</v>
      </c>
      <c r="CT29" s="95">
        <f>CS29*CU29</f>
        <v>6559.8275862068967</v>
      </c>
      <c r="CU29" s="95">
        <f>1</f>
        <v>1</v>
      </c>
      <c r="CV29" s="95">
        <f>CU29*CU29</f>
        <v>1</v>
      </c>
      <c r="CW29" s="9">
        <f>N29</f>
        <v>0.45589404030552944</v>
      </c>
      <c r="CX29">
        <f>BW29</f>
        <v>1970</v>
      </c>
      <c r="CY29" s="9">
        <f>'Regional_intensity (aggregate)'!R6</f>
        <v>116.97234590822767</v>
      </c>
      <c r="CZ29" s="9">
        <f>SUMPRODUCT(CS$11:CW$11,CS29:CW29)+CR$11</f>
        <v>117.26722593389881</v>
      </c>
      <c r="DA29" s="9">
        <f>CY29/DC29</f>
        <v>117.04251929950897</v>
      </c>
      <c r="DB29" s="9">
        <f t="shared" ref="DB29:DB43" si="40">CS$11*CN$72+CT$11*CU29*CN$72+CU$11*CU29+CV$11*CV29+CW$11*CW29+CR$11</f>
        <v>117.33757622794514</v>
      </c>
      <c r="DC29" s="333">
        <f>CZ29/DB29</f>
        <v>0.9994004453108043</v>
      </c>
      <c r="DD29" s="383"/>
      <c r="DE29" s="49"/>
      <c r="DF29" s="49"/>
      <c r="DH29" s="98">
        <v>1970</v>
      </c>
      <c r="DI29" s="38">
        <f>HDD_by_Division11_update!F25</f>
        <v>2997</v>
      </c>
      <c r="DJ29" s="38">
        <f>HDD_by_Division11_update!G25</f>
        <v>3685</v>
      </c>
      <c r="DK29" s="38">
        <f>HDD_by_Division11_update!H25</f>
        <v>2396</v>
      </c>
      <c r="DL29" s="38">
        <f t="shared" si="16"/>
        <v>2983.9202127659573</v>
      </c>
      <c r="DN29" s="38">
        <f>CDD_by_Division11_update!J25</f>
        <v>2007</v>
      </c>
      <c r="DO29" s="38">
        <f>CDD_by_Division11_update!L25</f>
        <v>1662</v>
      </c>
      <c r="DP29" s="38">
        <f>CDD_by_Division11_update!N25</f>
        <v>2375</v>
      </c>
      <c r="DQ29" s="38">
        <f t="shared" si="17"/>
        <v>1323.591836734694</v>
      </c>
      <c r="DS29" s="331">
        <f t="shared" si="18"/>
        <v>1.0125419764062926</v>
      </c>
      <c r="DT29" s="283"/>
      <c r="DU29">
        <v>1970</v>
      </c>
      <c r="DV29" s="95">
        <f>DL29</f>
        <v>2983.9202127659573</v>
      </c>
      <c r="DW29" s="95">
        <f>DQ29</f>
        <v>1323.591836734694</v>
      </c>
      <c r="DX29" s="95">
        <f>DY29*DW29</f>
        <v>1323.591836734694</v>
      </c>
      <c r="DY29" s="95">
        <f>1</f>
        <v>1</v>
      </c>
      <c r="DZ29" s="95">
        <f>DY29*DY29</f>
        <v>1</v>
      </c>
      <c r="EA29" s="95">
        <f>DY29*DZ29</f>
        <v>1</v>
      </c>
      <c r="EB29" s="95">
        <f>DU29</f>
        <v>1970</v>
      </c>
      <c r="EC29" s="9">
        <f>'Regional_intensity (aggregate)'!AG6</f>
        <v>22.613253066667259</v>
      </c>
      <c r="ED29" s="9">
        <f>SUMPRODUCT(DV$11:EA$11,DV29:EA29)+DU$11</f>
        <v>22.757539603889306</v>
      </c>
      <c r="EE29" s="9">
        <f>EC29/EG29</f>
        <v>22.307329130483996</v>
      </c>
      <c r="EF29" s="9">
        <f t="shared" ref="EF29:EF44" si="41">DV$11*DL$72+DW$11*DQ$72+DX$11*DY29*DQ$72+DY$11*DY29+DZ$11*DZ29+EA$11*EA29+DU$11</f>
        <v>22.44966368382849</v>
      </c>
      <c r="EG29" s="333">
        <f>ED29/EF29</f>
        <v>1.0137140548917263</v>
      </c>
      <c r="EI29" s="98">
        <f t="shared" si="19"/>
        <v>1970</v>
      </c>
      <c r="EJ29" s="106">
        <f t="shared" si="20"/>
        <v>2997</v>
      </c>
      <c r="EK29" s="106">
        <f t="shared" si="21"/>
        <v>3685</v>
      </c>
      <c r="EL29" s="106">
        <f t="shared" si="22"/>
        <v>2396</v>
      </c>
      <c r="EM29" s="38">
        <f t="shared" si="23"/>
        <v>2904.2802197802207</v>
      </c>
      <c r="EO29" s="331">
        <f t="shared" si="24"/>
        <v>1.0295726088906612</v>
      </c>
      <c r="EQ29">
        <v>1970</v>
      </c>
      <c r="ER29" s="95">
        <f>EM29</f>
        <v>2904.2802197802207</v>
      </c>
      <c r="ES29" s="95">
        <f>ER29*ET29</f>
        <v>2904.2802197802207</v>
      </c>
      <c r="ET29" s="95">
        <f>1</f>
        <v>1</v>
      </c>
      <c r="EU29" s="95">
        <f>ET29*ET29</f>
        <v>1</v>
      </c>
      <c r="EV29" s="17">
        <f>N29</f>
        <v>0.45589404030552944</v>
      </c>
      <c r="EW29" s="95">
        <f>EQ29</f>
        <v>1970</v>
      </c>
      <c r="EX29" s="9">
        <f>'Regional_intensity (aggregate)'!AF6</f>
        <v>67.091868732733019</v>
      </c>
      <c r="EY29" s="9">
        <f>SUMPRODUCT(ER$11:EV$11,ER29:EV29)+EQ$11</f>
        <v>67.640044587848067</v>
      </c>
      <c r="EZ29" s="9">
        <f>EX29/FB29</f>
        <v>65.018122524805392</v>
      </c>
      <c r="FA29" s="9">
        <f t="shared" ref="FA29:FA43" si="42">ER$11*EM$72+ES$11*ET29*$EM$72+ET$11*ET29+EU$11*EU29+EV$11*EV29+EQ$11</f>
        <v>65.549354782696298</v>
      </c>
      <c r="FB29" s="333">
        <f>EY29/FA29</f>
        <v>1.0318948952599556</v>
      </c>
      <c r="FC29" s="383"/>
      <c r="FD29" s="49"/>
      <c r="FE29" s="49"/>
      <c r="FG29" s="283"/>
      <c r="FH29" s="98">
        <v>1970</v>
      </c>
      <c r="FI29" s="38">
        <f>HDD_by_Division11_update!I25</f>
        <v>5436</v>
      </c>
      <c r="FJ29" s="38">
        <f>HDD_by_Division11_update!J25</f>
        <v>3257</v>
      </c>
      <c r="FK29" s="38">
        <f t="shared" si="25"/>
        <v>3782.060240963855</v>
      </c>
      <c r="FM29" s="38">
        <f>CDD_by_Division11_update!P25</f>
        <v>1163</v>
      </c>
      <c r="FN29" s="38">
        <f>CDD_by_Division11_update!R25</f>
        <v>689</v>
      </c>
      <c r="FO29" s="95">
        <f t="shared" si="26"/>
        <v>838.90140845070425</v>
      </c>
      <c r="FP29" s="95"/>
      <c r="FQ29" s="331">
        <f t="shared" si="27"/>
        <v>1.0009524651710489</v>
      </c>
      <c r="FR29" s="283"/>
      <c r="FS29">
        <f>1970</f>
        <v>1970</v>
      </c>
      <c r="FT29" s="95">
        <f>FK29</f>
        <v>3782.060240963855</v>
      </c>
      <c r="FU29" s="95">
        <f>FO29</f>
        <v>838.90140845070425</v>
      </c>
      <c r="FV29" s="95">
        <f>FW29*FU29</f>
        <v>838.90140845070425</v>
      </c>
      <c r="FW29" s="95">
        <f>1</f>
        <v>1</v>
      </c>
      <c r="FX29" s="95">
        <f>FW29*FW29</f>
        <v>1</v>
      </c>
      <c r="FY29" s="95">
        <f>FW29*FX29</f>
        <v>1</v>
      </c>
      <c r="FZ29" s="95">
        <f>FS29</f>
        <v>1970</v>
      </c>
      <c r="GA29" s="9">
        <f>'Regional_intensity (aggregate)'!AT6</f>
        <v>18.229116381198494</v>
      </c>
      <c r="GB29" s="9">
        <f>SUMPRODUCT(FT$11:FY$11,FT29:FY29)+FS$11</f>
        <v>18.634623838421124</v>
      </c>
      <c r="GC29" s="9">
        <f>GA29/GE29</f>
        <v>18.354692967219052</v>
      </c>
      <c r="GD29" s="9">
        <f t="shared" ref="GD29:GD43" si="43">FT$11*FK$72+FU$11*FO$72+FV$11*FW29*FO$72+FW$11*FW29+FX$11*FX29+FY$11*FY29+FS$11</f>
        <v>18.762993880856079</v>
      </c>
      <c r="GE29" s="333">
        <f>GB29/GD29</f>
        <v>0.9931583390555847</v>
      </c>
      <c r="GI29" s="98">
        <f t="shared" si="30"/>
        <v>1970</v>
      </c>
      <c r="GJ29" s="106">
        <f t="shared" si="31"/>
        <v>5436</v>
      </c>
      <c r="GK29" s="106">
        <f t="shared" si="32"/>
        <v>3257</v>
      </c>
      <c r="GL29" s="38">
        <f t="shared" si="28"/>
        <v>3872.804347826087</v>
      </c>
      <c r="GN29" s="331">
        <f t="shared" si="29"/>
        <v>1.0140452615962714</v>
      </c>
      <c r="GP29">
        <v>1970</v>
      </c>
      <c r="GQ29" s="95">
        <f>GL29</f>
        <v>3872.804347826087</v>
      </c>
      <c r="GR29" s="95">
        <f>GQ29*GS29</f>
        <v>3872.804347826087</v>
      </c>
      <c r="GS29" s="95">
        <f>1</f>
        <v>1</v>
      </c>
      <c r="GT29" s="95">
        <f>GS29*GS29</f>
        <v>1</v>
      </c>
      <c r="GU29" s="17">
        <f>N29</f>
        <v>0.45589404030552944</v>
      </c>
      <c r="GV29">
        <f>GP29</f>
        <v>1970</v>
      </c>
      <c r="GW29" s="9">
        <f>'Regional_intensity (aggregate)'!AS6</f>
        <v>73.805570548619968</v>
      </c>
      <c r="GX29" s="9">
        <f t="array" ref="GX29">SUMPRODUCT(GQ$11:GU$11,GQ29:GU29)+GP$11</f>
        <v>75.225307631218271</v>
      </c>
      <c r="GY29" s="9">
        <f>GW29/HA29</f>
        <v>72.586586549674635</v>
      </c>
      <c r="GZ29" s="9">
        <f t="shared" ref="GZ29:GZ43" si="44">GQ$11*GL$72+GR$11*GS29*GL$72+GS$11*GS29+GT$11*GT29+GU$11*GU29+GP$11</f>
        <v>73.982875039253031</v>
      </c>
      <c r="HA29" s="333">
        <f>GX29/GZ29</f>
        <v>1.0167935159495498</v>
      </c>
      <c r="HB29" s="383"/>
      <c r="HD29" s="49"/>
      <c r="HQ29">
        <f t="shared" si="35"/>
        <v>1970</v>
      </c>
      <c r="HR29" s="17">
        <f t="shared" si="33"/>
        <v>1.0114531156067168</v>
      </c>
      <c r="HS29" s="17">
        <f t="shared" si="34"/>
        <v>1.010984592035951</v>
      </c>
      <c r="HT29" s="17"/>
      <c r="HU29" s="651"/>
      <c r="HV29" s="17"/>
      <c r="HW29" s="17">
        <f>National!GB184</f>
        <v>0.17550994657116958</v>
      </c>
      <c r="HX29" s="17">
        <f>National!GC184</f>
        <v>0.26377615032687241</v>
      </c>
      <c r="HY29" s="17">
        <f>National!GD184</f>
        <v>0.38512896861027685</v>
      </c>
      <c r="HZ29" s="17">
        <f>National!GE184</f>
        <v>0.17558493449168111</v>
      </c>
      <c r="IA29" s="17">
        <f>HW29*AL29+HX29*CH29+HY29*EG29+HZ29*GE29</f>
        <v>1.0109213758248097</v>
      </c>
      <c r="IB29" s="17"/>
      <c r="IC29" s="17">
        <f>National!GB261</f>
        <v>0.28346201171438584</v>
      </c>
      <c r="ID29" s="17">
        <f>National!GC261</f>
        <v>0.36277891258463324</v>
      </c>
      <c r="IE29" s="17">
        <f>National!GD261</f>
        <v>0.21907190077068436</v>
      </c>
      <c r="IF29" s="17">
        <f>National!GE261</f>
        <v>0.13468717493029655</v>
      </c>
      <c r="IG29" s="17">
        <f>IC29*BF29+ID29*DC29+IE29*FB29+IF29*HA29</f>
        <v>1.0099219205537588</v>
      </c>
      <c r="IH29" s="17"/>
      <c r="II29" s="651"/>
      <c r="IJ29" s="17"/>
      <c r="IK29" s="656">
        <f>National!AS184</f>
        <v>1.0109098170216178</v>
      </c>
      <c r="IL29" s="656">
        <f>National!AS261</f>
        <v>1.0097717759157723</v>
      </c>
      <c r="IN29">
        <v>1970</v>
      </c>
      <c r="IO29" s="79">
        <f>National!H184</f>
        <v>1590.9830000000002</v>
      </c>
      <c r="IP29" s="40">
        <f>IO29/HR29</f>
        <v>1572.9676200024894</v>
      </c>
      <c r="IQ29" s="79">
        <f>National!H261</f>
        <v>8322.4060000000009</v>
      </c>
      <c r="IR29" s="40">
        <f>IQ29/HS29</f>
        <v>8231.9810465559021</v>
      </c>
      <c r="IU29">
        <f>IN29</f>
        <v>1970</v>
      </c>
      <c r="IV29" s="40">
        <f t="shared" ref="IV29:IV69" si="45">IP29</f>
        <v>1572.9676200024894</v>
      </c>
      <c r="IW29" s="40">
        <f t="shared" ref="IW29:IW69" si="46">IO29/IK29</f>
        <v>1573.8129882717103</v>
      </c>
      <c r="IX29" s="40">
        <f>IR29</f>
        <v>8231.9810465559021</v>
      </c>
      <c r="IY29" s="40">
        <f>IQ29/IL29</f>
        <v>8241.8683097498215</v>
      </c>
    </row>
    <row r="30" spans="2:270" x14ac:dyDescent="0.2">
      <c r="B30" t="s">
        <v>189</v>
      </c>
      <c r="C30">
        <v>3130</v>
      </c>
      <c r="D30">
        <f>C11</f>
        <v>740</v>
      </c>
      <c r="E30">
        <f>C30-D30</f>
        <v>2390</v>
      </c>
      <c r="F30">
        <v>1920</v>
      </c>
      <c r="G30" s="95">
        <f>F30-D11</f>
        <v>1844.9359999999999</v>
      </c>
      <c r="H30" s="12">
        <f>G30/E30</f>
        <v>0.77193974895397488</v>
      </c>
      <c r="I30" s="12"/>
      <c r="J30" s="95">
        <f>J29+1</f>
        <v>1971</v>
      </c>
      <c r="K30" s="48">
        <v>0.44795473172081779</v>
      </c>
      <c r="L30" s="12">
        <f t="shared" ref="L30:L69" si="47">L$13*K30+L$12*K29+L$11*K28</f>
        <v>0.45034371646579452</v>
      </c>
      <c r="M30" s="95">
        <f t="shared" ref="M30:M69" si="48">AG30</f>
        <v>8</v>
      </c>
      <c r="N30" s="12">
        <f t="shared" ref="N30:N69" si="49">CHOOSE(K$6,M30,L30)</f>
        <v>0.45034371646579452</v>
      </c>
      <c r="O30" s="12"/>
      <c r="Q30" s="98">
        <v>1971</v>
      </c>
      <c r="R30" s="38">
        <f>HDD_by_Division11_update!B26</f>
        <v>6695</v>
      </c>
      <c r="S30" s="38">
        <f>HDD_by_Division11_update!C26</f>
        <v>5761</v>
      </c>
      <c r="T30" s="95">
        <f t="shared" si="2"/>
        <v>5988.8048780487816</v>
      </c>
      <c r="V30">
        <f>CDD_by_Division11_update!B26</f>
        <v>465</v>
      </c>
      <c r="W30">
        <f>CDD_by_Division11_update!D26</f>
        <v>730</v>
      </c>
      <c r="X30" s="95">
        <f t="shared" si="3"/>
        <v>678.94495412844037</v>
      </c>
      <c r="Z30" s="331">
        <f t="shared" si="4"/>
        <v>1.0073575118397557</v>
      </c>
      <c r="AB30">
        <f>AB29+1</f>
        <v>1971</v>
      </c>
      <c r="AC30" s="95">
        <f t="shared" ref="AC30:AC43" si="50">T30</f>
        <v>5988.8048780487816</v>
      </c>
      <c r="AD30" s="95">
        <f t="shared" ref="AD30:AD43" si="51">X30</f>
        <v>678.94495412844037</v>
      </c>
      <c r="AE30" s="95">
        <f>AE29+1</f>
        <v>2</v>
      </c>
      <c r="AF30" s="95">
        <f>AE30*AE30</f>
        <v>4</v>
      </c>
      <c r="AG30" s="95">
        <f>AE30*AF30</f>
        <v>8</v>
      </c>
      <c r="AH30">
        <f>'Regional_intensity (aggregate)'!E7</f>
        <v>12.114096744645501</v>
      </c>
      <c r="AI30" s="9">
        <f t="shared" ref="AI30:AI43" si="52">SUMPRODUCT(AC$11:AG$11,AC30:AG30)+AB$11</f>
        <v>12.121196515873375</v>
      </c>
      <c r="AJ30" s="9">
        <f t="shared" ref="AJ30:AJ43" si="53">AH30/AL30</f>
        <v>12.035178660337316</v>
      </c>
      <c r="AK30" s="9">
        <f t="shared" si="37"/>
        <v>12.042232179636041</v>
      </c>
      <c r="AL30" s="333">
        <f t="shared" ref="AL30:AL43" si="54">AI30/AK30</f>
        <v>1.0065572839868397</v>
      </c>
      <c r="AN30" s="98">
        <f t="shared" si="5"/>
        <v>1971</v>
      </c>
      <c r="AO30" s="106">
        <f t="shared" si="0"/>
        <v>6695</v>
      </c>
      <c r="AP30" s="107">
        <f t="shared" si="1"/>
        <v>5761</v>
      </c>
      <c r="AQ30" s="95">
        <f t="shared" si="6"/>
        <v>5999.9302325581375</v>
      </c>
      <c r="AS30" s="331">
        <f t="shared" si="7"/>
        <v>0.98879102132850893</v>
      </c>
      <c r="AT30" s="283"/>
      <c r="AU30">
        <f>AU29+1</f>
        <v>1971</v>
      </c>
      <c r="AV30" s="95">
        <f t="shared" ref="AV30:AV43" si="55">AQ30</f>
        <v>5999.9302325581375</v>
      </c>
      <c r="AW30" s="95">
        <f t="shared" ref="AW30:AW43" si="56">AV30*AX30</f>
        <v>11999.860465116275</v>
      </c>
      <c r="AX30" s="95">
        <f>AX29+1</f>
        <v>2</v>
      </c>
      <c r="AY30" s="95">
        <f>AX30*AX30</f>
        <v>4</v>
      </c>
      <c r="AZ30" s="17">
        <f t="shared" ref="AZ30:AZ69" si="57">N30</f>
        <v>0.45034371646579452</v>
      </c>
      <c r="BA30">
        <f t="shared" ref="BA30:BA43" si="58">AU30</f>
        <v>1971</v>
      </c>
      <c r="BB30" s="17">
        <f>'Regional_intensity (aggregate)'!D7</f>
        <v>96.923622010744538</v>
      </c>
      <c r="BC30" s="9">
        <f t="shared" ref="BC30:BC43" si="59">SUMPRODUCT(AV$11:AZ$11,AV30:AZ30)+AU$11</f>
        <v>96.920860465462638</v>
      </c>
      <c r="BD30" s="9">
        <f t="shared" ref="BD30:BD43" si="60">BB30/BF30</f>
        <v>97.313269860168091</v>
      </c>
      <c r="BE30" s="9">
        <f t="shared" si="38"/>
        <v>97.310497213049942</v>
      </c>
      <c r="BF30" s="333">
        <f t="shared" ref="BF30:BF43" si="61">BC30/BE30</f>
        <v>0.99599594330779917</v>
      </c>
      <c r="BG30" s="283">
        <v>0.99278079426749555</v>
      </c>
      <c r="BH30" s="283"/>
      <c r="BJ30" s="49"/>
      <c r="BL30" s="98">
        <v>1971</v>
      </c>
      <c r="BM30" s="38">
        <f>HDD_by_Division11_update!D26</f>
        <v>6236</v>
      </c>
      <c r="BN30" s="38">
        <f>HDD_by_Division11_update!E26</f>
        <v>6594</v>
      </c>
      <c r="BO30" s="38">
        <f t="shared" si="8"/>
        <v>6491.6551724137935</v>
      </c>
      <c r="BQ30" s="38">
        <f>CDD_by_Division11_update!F26</f>
        <v>783</v>
      </c>
      <c r="BR30" s="38">
        <f>CDD_by_Division11_update!H26</f>
        <v>960</v>
      </c>
      <c r="BS30" s="95">
        <f t="shared" si="9"/>
        <v>843.43902439024396</v>
      </c>
      <c r="BU30" s="331">
        <f t="shared" si="10"/>
        <v>1.0042291490586301</v>
      </c>
      <c r="BW30">
        <f>BW29+1</f>
        <v>1971</v>
      </c>
      <c r="BX30" s="95">
        <f t="shared" ref="BX30:BX43" si="62">BO30</f>
        <v>6491.6551724137935</v>
      </c>
      <c r="BY30" s="95">
        <f t="shared" ref="BY30:BY43" si="63">BS30</f>
        <v>843.43902439024396</v>
      </c>
      <c r="BZ30" s="95">
        <f>BZ29+1</f>
        <v>2</v>
      </c>
      <c r="CA30" s="95">
        <f>BZ30*BZ30</f>
        <v>4</v>
      </c>
      <c r="CB30" s="95">
        <f>BZ30*CA30</f>
        <v>8</v>
      </c>
      <c r="CC30" s="95">
        <f t="shared" ref="CC30:CC43" si="64">BW30</f>
        <v>1971</v>
      </c>
      <c r="CD30" s="9">
        <f>'Regional_intensity (aggregate)'!S7</f>
        <v>16.846670028445768</v>
      </c>
      <c r="CE30" s="9">
        <f t="array" ref="CE30">SUMPRODUCT(BX$11:CB$11,BX30:CB30)+BW$11</f>
        <v>16.854994565959096</v>
      </c>
      <c r="CF30" s="9">
        <f t="shared" ref="CF30:CF43" si="65">CD30/CH30</f>
        <v>16.80445650642756</v>
      </c>
      <c r="CG30" s="9">
        <f t="shared" si="39"/>
        <v>16.812760184741592</v>
      </c>
      <c r="CH30" s="333">
        <f t="shared" ref="CH30:CH43" si="66">CE30/CG30</f>
        <v>1.0025120432786423</v>
      </c>
      <c r="CK30" s="98">
        <f t="shared" si="11"/>
        <v>1971</v>
      </c>
      <c r="CL30" s="106">
        <f t="shared" si="12"/>
        <v>6236</v>
      </c>
      <c r="CM30" s="107">
        <f t="shared" si="13"/>
        <v>6594</v>
      </c>
      <c r="CN30" s="95">
        <f t="shared" si="14"/>
        <v>6334.7586206896549</v>
      </c>
      <c r="CP30" s="331">
        <f t="shared" si="15"/>
        <v>0.97241884340619156</v>
      </c>
      <c r="CR30">
        <f t="shared" ref="CR30:CR44" si="67">BW30</f>
        <v>1971</v>
      </c>
      <c r="CS30" s="95">
        <f t="shared" ref="CS30:CS43" si="68">CN30</f>
        <v>6334.7586206896549</v>
      </c>
      <c r="CT30" s="95">
        <f t="shared" ref="CT30:CT43" si="69">CS30*CU30</f>
        <v>12669.51724137931</v>
      </c>
      <c r="CU30" s="95">
        <f>CU29+1</f>
        <v>2</v>
      </c>
      <c r="CV30" s="95">
        <f>CU30*CU30</f>
        <v>4</v>
      </c>
      <c r="CW30" s="9">
        <f t="shared" ref="CW30:CW69" si="70">N30</f>
        <v>0.45034371646579452</v>
      </c>
      <c r="CX30">
        <f t="shared" ref="CX30:CX43" si="71">BW30</f>
        <v>1971</v>
      </c>
      <c r="CY30" s="9">
        <f>'Regional_intensity (aggregate)'!R7</f>
        <v>114.98855890171134</v>
      </c>
      <c r="CZ30" s="9">
        <f t="shared" ref="CZ30:CZ43" si="72">SUMPRODUCT(CS$11:CW$11,CS30:CW30)+CR$11</f>
        <v>113.77106519082483</v>
      </c>
      <c r="DA30" s="9">
        <f t="shared" ref="DA30:DA43" si="73">CY30/DC30</f>
        <v>117.03748418159951</v>
      </c>
      <c r="DB30" s="9">
        <f t="shared" si="40"/>
        <v>115.79829654162852</v>
      </c>
      <c r="DC30" s="333">
        <f t="shared" ref="DC30:DC43" si="74">CZ30/DB30</f>
        <v>0.98249342683486784</v>
      </c>
      <c r="DD30" s="383"/>
      <c r="DE30" s="49"/>
      <c r="DF30" s="49"/>
      <c r="DH30" s="98">
        <v>1971</v>
      </c>
      <c r="DI30" s="38">
        <f>HDD_by_Division11_update!F26</f>
        <v>2763</v>
      </c>
      <c r="DJ30" s="38">
        <f>HDD_by_Division11_update!G26</f>
        <v>3395</v>
      </c>
      <c r="DK30" s="38">
        <f>HDD_by_Division11_update!H26</f>
        <v>1985</v>
      </c>
      <c r="DL30" s="38">
        <f t="shared" si="16"/>
        <v>2693.3563829787226</v>
      </c>
      <c r="DN30" s="38">
        <f>CDD_by_Division11_update!J26</f>
        <v>1932</v>
      </c>
      <c r="DO30" s="38">
        <f>CDD_by_Division11_update!L26</f>
        <v>1577</v>
      </c>
      <c r="DP30" s="38">
        <f>CDD_by_Division11_update!N26</f>
        <v>2448</v>
      </c>
      <c r="DQ30" s="38">
        <f t="shared" si="17"/>
        <v>1270.0034013605443</v>
      </c>
      <c r="DS30" s="331">
        <f t="shared" si="18"/>
        <v>0.98985945138440212</v>
      </c>
      <c r="DU30">
        <f>DU29+1</f>
        <v>1971</v>
      </c>
      <c r="DV30" s="95">
        <f t="shared" ref="DV30:DV43" si="75">DL30</f>
        <v>2693.3563829787226</v>
      </c>
      <c r="DW30" s="95">
        <f t="shared" ref="DW30:DW43" si="76">DQ30</f>
        <v>1270.0034013605443</v>
      </c>
      <c r="DX30" s="95">
        <f t="shared" ref="DX30:DX43" si="77">DY30*DW30</f>
        <v>2540.0068027210887</v>
      </c>
      <c r="DY30" s="95">
        <f>DY29+1</f>
        <v>2</v>
      </c>
      <c r="DZ30" s="95">
        <f>DY30*DY30</f>
        <v>4</v>
      </c>
      <c r="EA30" s="95">
        <f>DY30*DZ30</f>
        <v>8</v>
      </c>
      <c r="EB30" s="95">
        <f t="shared" ref="EB30:EB43" si="78">DU30</f>
        <v>1971</v>
      </c>
      <c r="EC30" s="9">
        <f>'Regional_intensity (aggregate)'!AG7</f>
        <v>23.324555579162016</v>
      </c>
      <c r="ED30" s="9">
        <f t="shared" ref="ED30:ED43" si="79">SUMPRODUCT(DV$11:EA$11,DV30:EA30)+DU$11</f>
        <v>23.417572912750028</v>
      </c>
      <c r="EE30" s="9">
        <f t="shared" ref="EE30:EE43" si="80">EC30/EG30</f>
        <v>23.573138178510032</v>
      </c>
      <c r="EF30" s="9">
        <f t="shared" si="41"/>
        <v>23.667146848909983</v>
      </c>
      <c r="EG30" s="333">
        <f t="shared" ref="EG30:EG43" si="81">ED30/EF30</f>
        <v>0.98945483637071996</v>
      </c>
      <c r="EI30" s="98">
        <f t="shared" si="19"/>
        <v>1971</v>
      </c>
      <c r="EJ30" s="106">
        <f t="shared" si="20"/>
        <v>2763</v>
      </c>
      <c r="EK30" s="106">
        <f t="shared" si="21"/>
        <v>3395</v>
      </c>
      <c r="EL30" s="106">
        <f t="shared" si="22"/>
        <v>1985</v>
      </c>
      <c r="EM30" s="38">
        <f t="shared" si="23"/>
        <v>2594.6593406593415</v>
      </c>
      <c r="EO30" s="331">
        <f t="shared" si="24"/>
        <v>0.95159052328795701</v>
      </c>
      <c r="EQ30">
        <f>EQ29+1</f>
        <v>1971</v>
      </c>
      <c r="ER30" s="95">
        <f t="shared" ref="ER30:ER43" si="82">EM30</f>
        <v>2594.6593406593415</v>
      </c>
      <c r="ES30" s="95">
        <f t="shared" ref="ES30:ES43" si="83">ER30*ET30</f>
        <v>5189.318681318683</v>
      </c>
      <c r="ET30" s="95">
        <f>ET29+1</f>
        <v>2</v>
      </c>
      <c r="EU30" s="95">
        <f>ET30*ET30</f>
        <v>4</v>
      </c>
      <c r="EV30" s="17">
        <f t="shared" ref="EV30:EV69" si="84">N30</f>
        <v>0.45034371646579452</v>
      </c>
      <c r="EW30" s="95">
        <f t="shared" ref="EW30:EW43" si="85">EQ30</f>
        <v>1971</v>
      </c>
      <c r="EX30" s="9">
        <f>'Regional_intensity (aggregate)'!AF7</f>
        <v>63.155500176849607</v>
      </c>
      <c r="EY30" s="9">
        <f t="shared" ref="EY30:EY43" si="86">SUMPRODUCT(ER$11:EV$11,ER30:EV30)+EQ$11</f>
        <v>60.631065973494849</v>
      </c>
      <c r="EZ30" s="9">
        <f t="shared" ref="EZ30:EZ43" si="87">EX30/FB30</f>
        <v>66.290320552412837</v>
      </c>
      <c r="FA30" s="9">
        <f t="shared" si="42"/>
        <v>63.640582175149468</v>
      </c>
      <c r="FB30" s="333">
        <f t="shared" ref="FB30:FB43" si="88">EY30/FA30</f>
        <v>0.95271073741324475</v>
      </c>
      <c r="FC30" s="383"/>
      <c r="FD30" s="49"/>
      <c r="FE30" s="49"/>
      <c r="FG30" s="283"/>
      <c r="FH30" s="98">
        <v>1971</v>
      </c>
      <c r="FI30" s="38">
        <f>HDD_by_Division11_update!I26</f>
        <v>5585</v>
      </c>
      <c r="FJ30" s="38">
        <f>HDD_by_Division11_update!J26</f>
        <v>3698</v>
      </c>
      <c r="FK30" s="38">
        <f t="shared" si="25"/>
        <v>4152.6987951807223</v>
      </c>
      <c r="FM30" s="38">
        <f>CDD_by_Division11_update!P26</f>
        <v>1074</v>
      </c>
      <c r="FN30" s="38">
        <f>CDD_by_Division11_update!R26</f>
        <v>685</v>
      </c>
      <c r="FO30" s="95">
        <f t="shared" si="26"/>
        <v>809.70422535211264</v>
      </c>
      <c r="FP30" s="95"/>
      <c r="FQ30" s="331">
        <f t="shared" si="27"/>
        <v>1.0124064168138682</v>
      </c>
      <c r="FR30" s="283"/>
      <c r="FS30">
        <f>FS29+1</f>
        <v>1971</v>
      </c>
      <c r="FT30" s="95">
        <f t="shared" ref="FT30:FT43" si="89">FK30</f>
        <v>4152.6987951807223</v>
      </c>
      <c r="FU30" s="95">
        <f t="shared" ref="FU30:FU43" si="90">FO30</f>
        <v>809.70422535211264</v>
      </c>
      <c r="FV30" s="95">
        <f t="shared" ref="FV30:FV43" si="91">FW30*FU30</f>
        <v>1619.4084507042253</v>
      </c>
      <c r="FW30" s="95">
        <f>FW29+1</f>
        <v>2</v>
      </c>
      <c r="FX30" s="95">
        <f>FW30*FW30</f>
        <v>4</v>
      </c>
      <c r="FY30" s="95">
        <f>FW30*FX30</f>
        <v>8</v>
      </c>
      <c r="FZ30" s="95">
        <f t="shared" ref="FZ30:FZ43" si="92">FS30</f>
        <v>1971</v>
      </c>
      <c r="GA30" s="9">
        <f>'Regional_intensity (aggregate)'!AT7</f>
        <v>19.235966573820921</v>
      </c>
      <c r="GB30" s="9">
        <f t="shared" ref="GB30:GB43" si="93">SUMPRODUCT(FT$11:FY$11,FT30:FY30)+FS$11</f>
        <v>19.292103694983396</v>
      </c>
      <c r="GC30" s="9">
        <f t="shared" ref="GC30:GC43" si="94">GA30/GE30</f>
        <v>19.201918773247911</v>
      </c>
      <c r="GD30" s="9">
        <f t="shared" si="43"/>
        <v>19.257956531298127</v>
      </c>
      <c r="GE30" s="333">
        <f t="shared" ref="GE30:GE43" si="95">GB30/GD30</f>
        <v>1.0017731457452286</v>
      </c>
      <c r="GI30" s="98">
        <f t="shared" si="30"/>
        <v>1971</v>
      </c>
      <c r="GJ30" s="106">
        <f t="shared" si="31"/>
        <v>5585</v>
      </c>
      <c r="GK30" s="106">
        <f t="shared" si="32"/>
        <v>3698</v>
      </c>
      <c r="GL30" s="38">
        <f t="shared" si="28"/>
        <v>4231.282608695652</v>
      </c>
      <c r="GN30" s="331">
        <f t="shared" si="29"/>
        <v>1.069840564634714</v>
      </c>
      <c r="GP30">
        <f>GP29+1</f>
        <v>1971</v>
      </c>
      <c r="GQ30" s="95">
        <f t="shared" ref="GQ30:GQ43" si="96">GL30</f>
        <v>4231.282608695652</v>
      </c>
      <c r="GR30" s="95">
        <f t="shared" ref="GR30:GR43" si="97">GQ30*GS30</f>
        <v>8462.565217391304</v>
      </c>
      <c r="GS30" s="95">
        <f>GS29+1</f>
        <v>2</v>
      </c>
      <c r="GT30" s="95">
        <f>GS30*GS30</f>
        <v>4</v>
      </c>
      <c r="GU30" s="17">
        <f t="shared" ref="GU30:GU69" si="98">N30</f>
        <v>0.45034371646579452</v>
      </c>
      <c r="GV30">
        <f t="shared" ref="GV30:GV43" si="99">GP30</f>
        <v>1971</v>
      </c>
      <c r="GW30" s="9">
        <f>'Regional_intensity (aggregate)'!AS7</f>
        <v>78.189292070363095</v>
      </c>
      <c r="GX30" s="9">
        <f t="array" ref="GX30">SUMPRODUCT(GQ$11:GU$11,GQ30:GU30)+GP$11</f>
        <v>78.302895938610106</v>
      </c>
      <c r="GY30" s="9">
        <f t="shared" ref="GY30:GY43" si="100">GW30/HA30</f>
        <v>72.143107783544394</v>
      </c>
      <c r="GZ30" s="9">
        <f t="shared" si="44"/>
        <v>72.247926946048082</v>
      </c>
      <c r="HA30" s="333">
        <f t="shared" ref="HA30:HA43" si="101">GX30/GZ30</f>
        <v>1.0838082038960597</v>
      </c>
      <c r="HB30" s="383"/>
      <c r="HD30" s="49"/>
      <c r="HQ30">
        <f t="shared" si="35"/>
        <v>1971</v>
      </c>
      <c r="HR30" s="17">
        <f t="shared" si="33"/>
        <v>0.99945822130313566</v>
      </c>
      <c r="HS30" s="17">
        <f t="shared" si="34"/>
        <v>0.98693973239246291</v>
      </c>
      <c r="HT30" s="17"/>
      <c r="HU30" s="651"/>
      <c r="HV30" s="17"/>
      <c r="HW30" s="17">
        <f>National!GB185</f>
        <v>0.17526074812205575</v>
      </c>
      <c r="HX30" s="17">
        <f>National!GC185</f>
        <v>0.26263251567761176</v>
      </c>
      <c r="HY30" s="17">
        <f>National!GD185</f>
        <v>0.38617251401100733</v>
      </c>
      <c r="HZ30" s="17">
        <f>National!GE185</f>
        <v>0.17593422218932511</v>
      </c>
      <c r="IA30" s="17">
        <f t="shared" ref="IA30:IA71" si="102">HW30*AL30+HX30*CH30+HY30*EG30+HZ30*GE30</f>
        <v>0.99804868341108177</v>
      </c>
      <c r="IB30" s="17"/>
      <c r="IC30" s="17">
        <f>National!GB262</f>
        <v>0.28323767844923142</v>
      </c>
      <c r="ID30" s="17">
        <f>National!GC262</f>
        <v>0.36164935206097176</v>
      </c>
      <c r="IE30" s="17">
        <f>National!GD262</f>
        <v>0.21691995344624457</v>
      </c>
      <c r="IF30" s="17">
        <f>National!GE262</f>
        <v>0.13819301604355225</v>
      </c>
      <c r="IG30" s="17">
        <f t="shared" ref="IG30:IG71" si="103">IC30*BF30+ID30*DC30+IE30*FB30+IF30*HA30</f>
        <v>0.99385838326290721</v>
      </c>
      <c r="IH30" s="17"/>
      <c r="II30" s="651"/>
      <c r="IJ30" s="17"/>
      <c r="IK30" s="656">
        <f>National!AS185</f>
        <v>0.99796973650202525</v>
      </c>
      <c r="IL30" s="656">
        <f>National!AS262</f>
        <v>0.99318095796105133</v>
      </c>
      <c r="IN30">
        <v>1971</v>
      </c>
      <c r="IO30" s="79">
        <f>National!H185</f>
        <v>1704.4029999999998</v>
      </c>
      <c r="IP30" s="40">
        <f t="shared" ref="IP30:IP36" si="104">IO30/HR30</f>
        <v>1705.326909790914</v>
      </c>
      <c r="IQ30" s="79">
        <f>National!H262</f>
        <v>8427.4510000000009</v>
      </c>
      <c r="IR30" s="40">
        <f t="shared" ref="IR30:IR36" si="105">IQ30/HS30</f>
        <v>8538.9722628461077</v>
      </c>
      <c r="IU30">
        <f t="shared" ref="IU30:IU69" si="106">IN30</f>
        <v>1971</v>
      </c>
      <c r="IV30" s="40">
        <f t="shared" si="45"/>
        <v>1705.326909790914</v>
      </c>
      <c r="IW30" s="40">
        <f t="shared" si="46"/>
        <v>1707.8704269871823</v>
      </c>
      <c r="IX30" s="40">
        <f t="shared" ref="IX30:IX69" si="107">IR30</f>
        <v>8538.9722628461077</v>
      </c>
      <c r="IY30" s="40">
        <f t="shared" ref="IY30:IY69" si="108">IQ30/IL30</f>
        <v>8485.3127040424915</v>
      </c>
    </row>
    <row r="31" spans="2:270" x14ac:dyDescent="0.2">
      <c r="B31" t="s">
        <v>190</v>
      </c>
      <c r="C31">
        <v>2950</v>
      </c>
      <c r="D31">
        <f>C12</f>
        <v>1510</v>
      </c>
      <c r="E31">
        <f>C31-D31</f>
        <v>1440</v>
      </c>
      <c r="F31">
        <v>1210</v>
      </c>
      <c r="G31" s="95">
        <f>F31-D12</f>
        <v>1001.8679999999999</v>
      </c>
      <c r="H31" s="12">
        <f>G31/E31</f>
        <v>0.69574166666666659</v>
      </c>
      <c r="I31" s="12"/>
      <c r="J31" s="95">
        <f>J30+1</f>
        <v>1972</v>
      </c>
      <c r="K31" s="48">
        <v>0.44153953722552075</v>
      </c>
      <c r="L31" s="12">
        <f t="shared" si="47"/>
        <v>0.44536329731492674</v>
      </c>
      <c r="M31" s="95">
        <f t="shared" si="48"/>
        <v>27</v>
      </c>
      <c r="N31" s="12">
        <f t="shared" si="49"/>
        <v>0.44536329731492674</v>
      </c>
      <c r="O31" s="12"/>
      <c r="Q31" s="98">
        <v>1972</v>
      </c>
      <c r="R31" s="38">
        <f>HDD_by_Division11_update!B27</f>
        <v>7001</v>
      </c>
      <c r="S31" s="38">
        <f>HDD_by_Division11_update!C27</f>
        <v>6064</v>
      </c>
      <c r="T31" s="95">
        <f t="shared" si="2"/>
        <v>6292.536585365855</v>
      </c>
      <c r="V31">
        <f>CDD_by_Division11_update!B27</f>
        <v>364</v>
      </c>
      <c r="W31">
        <f>CDD_by_Division11_update!D27</f>
        <v>614</v>
      </c>
      <c r="X31" s="95">
        <f t="shared" si="3"/>
        <v>565.83486238532112</v>
      </c>
      <c r="Z31" s="331">
        <f t="shared" si="4"/>
        <v>0.99630331052171495</v>
      </c>
      <c r="AB31">
        <f t="shared" ref="AB31:AB43" si="109">AB30+1</f>
        <v>1972</v>
      </c>
      <c r="AC31" s="95">
        <f t="shared" si="50"/>
        <v>6292.536585365855</v>
      </c>
      <c r="AD31" s="95">
        <f t="shared" si="51"/>
        <v>565.83486238532112</v>
      </c>
      <c r="AE31" s="95">
        <f t="shared" ref="AE31:AE70" si="110">AE30+1</f>
        <v>3</v>
      </c>
      <c r="AF31" s="95">
        <f t="shared" ref="AF31:AF69" si="111">AE31*AE31</f>
        <v>9</v>
      </c>
      <c r="AG31" s="95">
        <f t="shared" ref="AG31:AG69" si="112">AE31*AF31</f>
        <v>27</v>
      </c>
      <c r="AH31">
        <f>'Regional_intensity (aggregate)'!E8</f>
        <v>12.582747343655532</v>
      </c>
      <c r="AI31" s="9">
        <f t="shared" si="52"/>
        <v>12.471494697443976</v>
      </c>
      <c r="AJ31" s="9">
        <f t="shared" si="53"/>
        <v>12.574468485469268</v>
      </c>
      <c r="AK31" s="9">
        <f t="shared" si="37"/>
        <v>12.463289038286165</v>
      </c>
      <c r="AL31" s="333">
        <f t="shared" si="54"/>
        <v>1.0006583863322598</v>
      </c>
      <c r="AN31" s="98">
        <f t="shared" si="5"/>
        <v>1972</v>
      </c>
      <c r="AO31" s="106">
        <f t="shared" si="0"/>
        <v>7001</v>
      </c>
      <c r="AP31" s="107">
        <f t="shared" si="1"/>
        <v>6064</v>
      </c>
      <c r="AQ31" s="95">
        <f t="shared" si="6"/>
        <v>6303.6976744186031</v>
      </c>
      <c r="AS31" s="331">
        <f t="shared" si="7"/>
        <v>1.026451140052846</v>
      </c>
      <c r="AT31" s="283"/>
      <c r="AU31">
        <f t="shared" ref="AU31:AU43" si="113">AU30+1</f>
        <v>1972</v>
      </c>
      <c r="AV31" s="95">
        <f t="shared" si="55"/>
        <v>6303.6976744186031</v>
      </c>
      <c r="AW31" s="95">
        <f t="shared" si="56"/>
        <v>18911.093023255809</v>
      </c>
      <c r="AX31" s="95">
        <f t="shared" ref="AX31:AX43" si="114">AX30+1</f>
        <v>3</v>
      </c>
      <c r="AY31" s="95">
        <f t="shared" ref="AY31:AY43" si="115">AX31*AX31</f>
        <v>9</v>
      </c>
      <c r="AZ31" s="17">
        <f t="shared" si="57"/>
        <v>0.44536329731492674</v>
      </c>
      <c r="BA31">
        <f t="shared" si="58"/>
        <v>1972</v>
      </c>
      <c r="BB31" s="17">
        <f>'Regional_intensity (aggregate)'!D8</f>
        <v>97.956993530349806</v>
      </c>
      <c r="BC31" s="9">
        <f t="shared" si="59"/>
        <v>97.438194893390403</v>
      </c>
      <c r="BD31" s="9">
        <f t="shared" si="60"/>
        <v>96.892040885177565</v>
      </c>
      <c r="BE31" s="9">
        <f t="shared" si="38"/>
        <v>96.37888243745661</v>
      </c>
      <c r="BF31" s="333">
        <f t="shared" si="61"/>
        <v>1.0109911261590028</v>
      </c>
      <c r="BG31" s="283">
        <v>1.0189004327130284</v>
      </c>
      <c r="BH31" s="283"/>
      <c r="BJ31" s="49"/>
      <c r="BL31" s="98">
        <v>1972</v>
      </c>
      <c r="BM31" s="38">
        <f>HDD_by_Division11_update!D27</f>
        <v>6772</v>
      </c>
      <c r="BN31" s="38">
        <f>HDD_by_Division11_update!E27</f>
        <v>7094</v>
      </c>
      <c r="BO31" s="38">
        <f t="shared" si="8"/>
        <v>7022</v>
      </c>
      <c r="BQ31" s="38">
        <f>CDD_by_Division11_update!F27</f>
        <v>643</v>
      </c>
      <c r="BR31" s="38">
        <f>CDD_by_Division11_update!H27</f>
        <v>908</v>
      </c>
      <c r="BS31" s="95">
        <f t="shared" si="9"/>
        <v>733.48780487804891</v>
      </c>
      <c r="BU31" s="331">
        <f t="shared" si="10"/>
        <v>0.99709101977438963</v>
      </c>
      <c r="BW31">
        <f t="shared" ref="BW31:BW43" si="116">BW30+1</f>
        <v>1972</v>
      </c>
      <c r="BX31" s="95">
        <f t="shared" si="62"/>
        <v>7022</v>
      </c>
      <c r="BY31" s="95">
        <f t="shared" si="63"/>
        <v>733.48780487804891</v>
      </c>
      <c r="BZ31" s="95">
        <f t="shared" ref="BZ31:BZ70" si="117">BZ30+1</f>
        <v>3</v>
      </c>
      <c r="CA31" s="95">
        <f t="shared" ref="CA31:CA69" si="118">BZ31*BZ31</f>
        <v>9</v>
      </c>
      <c r="CB31" s="95">
        <f t="shared" ref="CB31:CB69" si="119">BZ31*CA31</f>
        <v>27</v>
      </c>
      <c r="CC31" s="95">
        <f t="shared" si="64"/>
        <v>1972</v>
      </c>
      <c r="CD31" s="9">
        <f>'Regional_intensity (aggregate)'!S8</f>
        <v>17.459993668051396</v>
      </c>
      <c r="CE31" s="9">
        <f t="array" ref="CE31">SUMPRODUCT(BX$11:CB$11,BX31:CB31)+BW$11</f>
        <v>17.257423314619039</v>
      </c>
      <c r="CF31" s="9">
        <f t="shared" si="65"/>
        <v>17.461665370153121</v>
      </c>
      <c r="CG31" s="9">
        <f t="shared" si="39"/>
        <v>17.259075621680193</v>
      </c>
      <c r="CH31" s="333">
        <f t="shared" si="66"/>
        <v>0.99990426445208469</v>
      </c>
      <c r="CK31" s="98">
        <f t="shared" si="11"/>
        <v>1972</v>
      </c>
      <c r="CL31" s="106">
        <f t="shared" si="12"/>
        <v>6772</v>
      </c>
      <c r="CM31" s="107">
        <f t="shared" si="13"/>
        <v>7094</v>
      </c>
      <c r="CN31" s="95">
        <f t="shared" si="14"/>
        <v>6860.8275862068967</v>
      </c>
      <c r="CP31" s="331">
        <f t="shared" si="15"/>
        <v>1.0341278162092831</v>
      </c>
      <c r="CR31">
        <f t="shared" si="67"/>
        <v>1972</v>
      </c>
      <c r="CS31" s="95">
        <f t="shared" si="68"/>
        <v>6860.8275862068967</v>
      </c>
      <c r="CT31" s="95">
        <f t="shared" si="69"/>
        <v>20582.482758620688</v>
      </c>
      <c r="CU31" s="95">
        <f t="shared" ref="CU31:CU70" si="120">CU30+1</f>
        <v>3</v>
      </c>
      <c r="CV31" s="95">
        <f t="shared" ref="CV31:CV69" si="121">CU31*CU31</f>
        <v>9</v>
      </c>
      <c r="CW31" s="9">
        <f t="shared" si="70"/>
        <v>0.44536329731492674</v>
      </c>
      <c r="CX31">
        <f t="shared" si="71"/>
        <v>1972</v>
      </c>
      <c r="CY31" s="9">
        <f>'Regional_intensity (aggregate)'!R8</f>
        <v>115.93764139455432</v>
      </c>
      <c r="CZ31" s="9">
        <f t="shared" si="72"/>
        <v>116.86163478502316</v>
      </c>
      <c r="DA31" s="9">
        <f t="shared" si="73"/>
        <v>113.53100429561134</v>
      </c>
      <c r="DB31" s="9">
        <f t="shared" si="40"/>
        <v>114.4358174030769</v>
      </c>
      <c r="DC31" s="333">
        <f t="shared" si="74"/>
        <v>1.0211980605110882</v>
      </c>
      <c r="DD31" s="383"/>
      <c r="DE31" s="49"/>
      <c r="DF31" s="49"/>
      <c r="DH31" s="98">
        <v>1972</v>
      </c>
      <c r="DI31" s="38">
        <f>HDD_by_Division11_update!F27</f>
        <v>2759</v>
      </c>
      <c r="DJ31" s="38">
        <f>HDD_by_Division11_update!G27</f>
        <v>3438</v>
      </c>
      <c r="DK31" s="38">
        <f>HDD_by_Division11_update!H27</f>
        <v>2259</v>
      </c>
      <c r="DL31" s="38">
        <f t="shared" si="16"/>
        <v>2768.8138297872333</v>
      </c>
      <c r="DN31" s="38">
        <f>CDD_by_Division11_update!J27</f>
        <v>1843</v>
      </c>
      <c r="DO31" s="38">
        <f>CDD_by_Division11_update!L27</f>
        <v>1525</v>
      </c>
      <c r="DP31" s="38">
        <f>CDD_by_Division11_update!N27</f>
        <v>2513</v>
      </c>
      <c r="DQ31" s="38">
        <f t="shared" si="17"/>
        <v>1215.2210884353742</v>
      </c>
      <c r="DS31" s="331">
        <f t="shared" si="18"/>
        <v>0.98464797625994982</v>
      </c>
      <c r="DU31">
        <f t="shared" ref="DU31:DU43" si="122">DU30+1</f>
        <v>1972</v>
      </c>
      <c r="DV31" s="95">
        <f t="shared" si="75"/>
        <v>2768.8138297872333</v>
      </c>
      <c r="DW31" s="95">
        <f t="shared" si="76"/>
        <v>1215.2210884353742</v>
      </c>
      <c r="DX31" s="95">
        <f t="shared" si="77"/>
        <v>3645.6632653061224</v>
      </c>
      <c r="DY31" s="95">
        <f t="shared" ref="DY31:DY70" si="123">DY30+1</f>
        <v>3</v>
      </c>
      <c r="DZ31" s="95">
        <f t="shared" ref="DZ31:DZ69" si="124">DY31*DY31</f>
        <v>9</v>
      </c>
      <c r="EA31" s="95">
        <f t="shared" ref="EA31:EA69" si="125">DY31*DZ31</f>
        <v>27</v>
      </c>
      <c r="EB31" s="95">
        <f t="shared" si="78"/>
        <v>1972</v>
      </c>
      <c r="EC31" s="9">
        <f>'Regional_intensity (aggregate)'!AG8</f>
        <v>24.389123562941428</v>
      </c>
      <c r="ED31" s="9">
        <f t="shared" si="79"/>
        <v>24.178017460316923</v>
      </c>
      <c r="EE31" s="9">
        <f t="shared" si="80"/>
        <v>24.787760357752219</v>
      </c>
      <c r="EF31" s="9">
        <f t="shared" si="41"/>
        <v>24.573203755568024</v>
      </c>
      <c r="EG31" s="333">
        <f t="shared" si="81"/>
        <v>0.98391799867929086</v>
      </c>
      <c r="EI31" s="98">
        <f t="shared" si="19"/>
        <v>1972</v>
      </c>
      <c r="EJ31" s="106">
        <f t="shared" si="20"/>
        <v>2759</v>
      </c>
      <c r="EK31" s="106">
        <f t="shared" si="21"/>
        <v>3438</v>
      </c>
      <c r="EL31" s="106">
        <f t="shared" si="22"/>
        <v>2259</v>
      </c>
      <c r="EM31" s="38">
        <f t="shared" si="23"/>
        <v>2701.7802197802207</v>
      </c>
      <c r="EO31" s="331">
        <f t="shared" si="24"/>
        <v>0.97917276627122096</v>
      </c>
      <c r="EQ31">
        <f t="shared" ref="EQ31:EQ43" si="126">EQ30+1</f>
        <v>1972</v>
      </c>
      <c r="ER31" s="95">
        <f t="shared" si="82"/>
        <v>2701.7802197802207</v>
      </c>
      <c r="ES31" s="95">
        <f t="shared" si="83"/>
        <v>8105.3406593406617</v>
      </c>
      <c r="ET31" s="95">
        <f t="shared" ref="ET31:ET70" si="127">ET30+1</f>
        <v>3</v>
      </c>
      <c r="EU31" s="95">
        <f t="shared" ref="EU31:EU69" si="128">ET31*ET31</f>
        <v>9</v>
      </c>
      <c r="EV31" s="17">
        <f t="shared" si="84"/>
        <v>0.44536329731492674</v>
      </c>
      <c r="EW31" s="95">
        <f t="shared" si="85"/>
        <v>1972</v>
      </c>
      <c r="EX31" s="9">
        <f>'Regional_intensity (aggregate)'!AF8</f>
        <v>60.576731338661148</v>
      </c>
      <c r="EY31" s="9">
        <f t="shared" si="86"/>
        <v>60.89142078291637</v>
      </c>
      <c r="EZ31" s="9">
        <f t="shared" si="87"/>
        <v>61.750897496049539</v>
      </c>
      <c r="FA31" s="9">
        <f t="shared" si="42"/>
        <v>62.071686604109104</v>
      </c>
      <c r="FB31" s="333">
        <f t="shared" si="88"/>
        <v>0.98098543980735653</v>
      </c>
      <c r="FC31" s="383"/>
      <c r="FD31" s="49"/>
      <c r="FE31" s="49"/>
      <c r="FG31" s="283"/>
      <c r="FH31" s="98">
        <v>1972</v>
      </c>
      <c r="FI31" s="38">
        <f>HDD_by_Division11_update!I27</f>
        <v>5352</v>
      </c>
      <c r="FJ31" s="38">
        <f>HDD_by_Division11_update!J27</f>
        <v>3376</v>
      </c>
      <c r="FK31" s="38">
        <f t="shared" si="25"/>
        <v>3852.1445783132526</v>
      </c>
      <c r="FM31" s="38">
        <f>CDD_by_Division11_update!P27</f>
        <v>1141</v>
      </c>
      <c r="FN31" s="38">
        <f>CDD_by_Division11_update!R27</f>
        <v>698</v>
      </c>
      <c r="FO31" s="95">
        <f t="shared" si="26"/>
        <v>838.85915492957747</v>
      </c>
      <c r="FP31" s="95"/>
      <c r="FQ31" s="331">
        <f t="shared" si="27"/>
        <v>1.0036761663278728</v>
      </c>
      <c r="FR31" s="283"/>
      <c r="FS31">
        <f t="shared" ref="FS31:FS43" si="129">FS30+1</f>
        <v>1972</v>
      </c>
      <c r="FT31" s="95">
        <f t="shared" si="89"/>
        <v>3852.1445783132526</v>
      </c>
      <c r="FU31" s="95">
        <f t="shared" si="90"/>
        <v>838.85915492957747</v>
      </c>
      <c r="FV31" s="95">
        <f t="shared" si="91"/>
        <v>2516.5774647887324</v>
      </c>
      <c r="FW31" s="95">
        <f t="shared" ref="FW31:FW43" si="130">FW30+1</f>
        <v>3</v>
      </c>
      <c r="FX31" s="95">
        <f t="shared" ref="FX31:FX43" si="131">FW31*FW31</f>
        <v>9</v>
      </c>
      <c r="FY31" s="95">
        <f t="shared" ref="FY31:FY43" si="132">FW31*FX31</f>
        <v>27</v>
      </c>
      <c r="FZ31" s="95">
        <f t="shared" si="92"/>
        <v>1972</v>
      </c>
      <c r="GA31" s="9">
        <f>'Regional_intensity (aggregate)'!AT8</f>
        <v>20.036544219232191</v>
      </c>
      <c r="GB31" s="9">
        <f t="shared" si="93"/>
        <v>19.619476479556546</v>
      </c>
      <c r="GC31" s="9">
        <f t="shared" si="94"/>
        <v>20.08245484450395</v>
      </c>
      <c r="GD31" s="9">
        <f t="shared" si="43"/>
        <v>19.664431458959452</v>
      </c>
      <c r="GE31" s="333">
        <f t="shared" si="95"/>
        <v>0.99771389376312614</v>
      </c>
      <c r="GI31" s="98">
        <f t="shared" si="30"/>
        <v>1972</v>
      </c>
      <c r="GJ31" s="106">
        <f t="shared" si="31"/>
        <v>5352</v>
      </c>
      <c r="GK31" s="106">
        <f t="shared" si="32"/>
        <v>3376</v>
      </c>
      <c r="GL31" s="38">
        <f t="shared" si="28"/>
        <v>3934.4347826086955</v>
      </c>
      <c r="GN31" s="331">
        <f t="shared" si="29"/>
        <v>1.0239186477330955</v>
      </c>
      <c r="GP31">
        <f t="shared" ref="GP31:GP43" si="133">GP30+1</f>
        <v>1972</v>
      </c>
      <c r="GQ31" s="95">
        <f t="shared" si="96"/>
        <v>3934.4347826086955</v>
      </c>
      <c r="GR31" s="95">
        <f t="shared" si="97"/>
        <v>11803.304347826086</v>
      </c>
      <c r="GS31" s="95">
        <f t="shared" ref="GS31:GS70" si="134">GS30+1</f>
        <v>3</v>
      </c>
      <c r="GT31" s="95">
        <f t="shared" ref="GT31:GT69" si="135">GS31*GS31</f>
        <v>9</v>
      </c>
      <c r="GU31" s="17">
        <f t="shared" si="98"/>
        <v>0.44536329731492674</v>
      </c>
      <c r="GV31">
        <f t="shared" si="99"/>
        <v>1972</v>
      </c>
      <c r="GW31" s="9">
        <f>'Regional_intensity (aggregate)'!AS8</f>
        <v>76.025306621668136</v>
      </c>
      <c r="GX31" s="9">
        <f t="array" ref="GX31">SUMPRODUCT(GQ$11:GU$11,GQ31:GU31)+GP$11</f>
        <v>72.542158943314078</v>
      </c>
      <c r="GY31" s="9">
        <f t="shared" si="100"/>
        <v>74.033469694959336</v>
      </c>
      <c r="GZ31" s="9">
        <f t="shared" si="44"/>
        <v>70.641579289679512</v>
      </c>
      <c r="HA31" s="333">
        <f t="shared" si="101"/>
        <v>1.0269045464830404</v>
      </c>
      <c r="HB31" s="383"/>
      <c r="HD31" s="49"/>
      <c r="HQ31">
        <f t="shared" si="35"/>
        <v>1972</v>
      </c>
      <c r="HR31" s="17">
        <f t="shared" si="33"/>
        <v>0.99237408776658143</v>
      </c>
      <c r="HS31" s="17">
        <f t="shared" si="34"/>
        <v>1.0186887671511804</v>
      </c>
      <c r="HT31" s="17"/>
      <c r="HU31" s="651"/>
      <c r="HV31" s="17"/>
      <c r="HW31" s="17">
        <f>National!GB186</f>
        <v>0.17436556089564831</v>
      </c>
      <c r="HX31" s="17">
        <f>National!GC186</f>
        <v>0.26119780767952872</v>
      </c>
      <c r="HY31" s="17">
        <f>National!GD186</f>
        <v>0.38805295955301611</v>
      </c>
      <c r="HZ31" s="17">
        <f>National!GE186</f>
        <v>0.17638367187180687</v>
      </c>
      <c r="IA31" s="17">
        <f t="shared" si="102"/>
        <v>0.99344589396649252</v>
      </c>
      <c r="IB31" s="17"/>
      <c r="IC31" s="17">
        <f>National!GB263</f>
        <v>0.28360263874485936</v>
      </c>
      <c r="ID31" s="17">
        <f>National!GC263</f>
        <v>0.36207716007313456</v>
      </c>
      <c r="IE31" s="17">
        <f>National!GD263</f>
        <v>0.21476298714101252</v>
      </c>
      <c r="IF31" s="17">
        <f>National!GE263</f>
        <v>0.1395572140409935</v>
      </c>
      <c r="IG31" s="17">
        <f t="shared" si="103"/>
        <v>1.0104635457364488</v>
      </c>
      <c r="IH31" s="17"/>
      <c r="II31" s="651"/>
      <c r="IJ31" s="17"/>
      <c r="IK31" s="656">
        <f>National!AS186</f>
        <v>0.99329154529603558</v>
      </c>
      <c r="IL31" s="656">
        <f>National!AS263</f>
        <v>1.0104725396812981</v>
      </c>
      <c r="IN31">
        <v>1972</v>
      </c>
      <c r="IO31" s="79">
        <f>National!H186</f>
        <v>1837.7350000000001</v>
      </c>
      <c r="IP31" s="40">
        <f t="shared" si="104"/>
        <v>1851.8570997112311</v>
      </c>
      <c r="IQ31" s="79">
        <f>National!H263</f>
        <v>8627.3790000000008</v>
      </c>
      <c r="IR31" s="40">
        <f t="shared" si="105"/>
        <v>8469.101926123074</v>
      </c>
      <c r="IU31">
        <f t="shared" si="106"/>
        <v>1972</v>
      </c>
      <c r="IV31" s="40">
        <f t="shared" si="45"/>
        <v>1851.8570997112311</v>
      </c>
      <c r="IW31" s="40">
        <f t="shared" si="46"/>
        <v>1850.1466248283539</v>
      </c>
      <c r="IX31" s="40">
        <f t="shared" si="107"/>
        <v>8469.101926123074</v>
      </c>
      <c r="IY31" s="40">
        <f t="shared" si="108"/>
        <v>8537.9648245770895</v>
      </c>
    </row>
    <row r="32" spans="2:270" x14ac:dyDescent="0.2">
      <c r="B32" t="s">
        <v>191</v>
      </c>
      <c r="C32">
        <v>1550</v>
      </c>
      <c r="D32">
        <f>C13</f>
        <v>560</v>
      </c>
      <c r="E32">
        <f>C32-D32</f>
        <v>990</v>
      </c>
      <c r="F32">
        <v>700</v>
      </c>
      <c r="G32" s="95">
        <f>F32-D13</f>
        <v>614.70000000000005</v>
      </c>
      <c r="H32" s="12">
        <f>G32/E32</f>
        <v>0.62090909090909097</v>
      </c>
      <c r="I32" s="12"/>
      <c r="J32" s="95">
        <f t="shared" ref="J32:J71" si="136">J31+1</f>
        <v>1973</v>
      </c>
      <c r="K32" s="48">
        <v>0.49382576568465381</v>
      </c>
      <c r="L32" s="12">
        <f t="shared" si="47"/>
        <v>0.46888645079696956</v>
      </c>
      <c r="M32" s="95">
        <f t="shared" si="48"/>
        <v>64</v>
      </c>
      <c r="N32" s="12">
        <f t="shared" si="49"/>
        <v>0.46888645079696956</v>
      </c>
      <c r="O32" s="12"/>
      <c r="Q32" s="98">
        <v>1973</v>
      </c>
      <c r="R32" s="38">
        <f>HDD_by_Division11_update!B28</f>
        <v>6120</v>
      </c>
      <c r="S32" s="38">
        <f>HDD_by_Division11_update!C28</f>
        <v>5327</v>
      </c>
      <c r="T32" s="95">
        <f t="shared" si="2"/>
        <v>5520.414634146342</v>
      </c>
      <c r="V32">
        <f>CDD_by_Division11_update!B28</f>
        <v>551</v>
      </c>
      <c r="W32">
        <f>CDD_by_Division11_update!D28</f>
        <v>830</v>
      </c>
      <c r="X32" s="95">
        <f t="shared" si="3"/>
        <v>776.24770642201838</v>
      </c>
      <c r="Z32" s="331">
        <f t="shared" si="4"/>
        <v>1.0094712063464668</v>
      </c>
      <c r="AB32">
        <f t="shared" si="109"/>
        <v>1973</v>
      </c>
      <c r="AC32" s="95">
        <f t="shared" si="50"/>
        <v>5520.414634146342</v>
      </c>
      <c r="AD32" s="95">
        <f t="shared" si="51"/>
        <v>776.24770642201838</v>
      </c>
      <c r="AE32" s="95">
        <f t="shared" si="110"/>
        <v>4</v>
      </c>
      <c r="AF32" s="95">
        <f t="shared" si="111"/>
        <v>16</v>
      </c>
      <c r="AG32" s="95">
        <f t="shared" si="112"/>
        <v>64</v>
      </c>
      <c r="AH32">
        <f>'Regional_intensity (aggregate)'!E9</f>
        <v>13.156935317695382</v>
      </c>
      <c r="AI32" s="9">
        <f t="shared" si="52"/>
        <v>12.808870370544287</v>
      </c>
      <c r="AJ32" s="9">
        <f t="shared" si="53"/>
        <v>13.09534164513024</v>
      </c>
      <c r="AK32" s="9">
        <f t="shared" si="37"/>
        <v>12.748906150269406</v>
      </c>
      <c r="AL32" s="333">
        <f t="shared" si="54"/>
        <v>1.0047034796215528</v>
      </c>
      <c r="AN32" s="98">
        <f t="shared" si="5"/>
        <v>1973</v>
      </c>
      <c r="AO32" s="106">
        <f t="shared" si="0"/>
        <v>6120</v>
      </c>
      <c r="AP32" s="107">
        <f t="shared" si="1"/>
        <v>5327</v>
      </c>
      <c r="AQ32" s="95">
        <f t="shared" si="6"/>
        <v>5529.8604651162768</v>
      </c>
      <c r="AS32" s="331">
        <f t="shared" si="7"/>
        <v>0.92868550004590078</v>
      </c>
      <c r="AT32" s="283"/>
      <c r="AU32">
        <f t="shared" si="113"/>
        <v>1973</v>
      </c>
      <c r="AV32" s="95">
        <f t="shared" si="55"/>
        <v>5529.8604651162768</v>
      </c>
      <c r="AW32" s="95">
        <f t="shared" si="56"/>
        <v>22119.441860465107</v>
      </c>
      <c r="AX32" s="95">
        <f t="shared" si="114"/>
        <v>4</v>
      </c>
      <c r="AY32" s="95">
        <f t="shared" si="115"/>
        <v>16</v>
      </c>
      <c r="AZ32" s="17">
        <f t="shared" si="57"/>
        <v>0.46888645079696956</v>
      </c>
      <c r="BA32">
        <f t="shared" si="58"/>
        <v>1973</v>
      </c>
      <c r="BB32" s="17">
        <f>'Regional_intensity (aggregate)'!D9</f>
        <v>92.683592256946582</v>
      </c>
      <c r="BC32" s="9">
        <f t="shared" si="59"/>
        <v>90.835824239901825</v>
      </c>
      <c r="BD32" s="9">
        <f t="shared" si="60"/>
        <v>95.852433264519547</v>
      </c>
      <c r="BE32" s="9">
        <f t="shared" si="38"/>
        <v>93.941490278504446</v>
      </c>
      <c r="BF32" s="333">
        <f t="shared" si="61"/>
        <v>0.96694042185837825</v>
      </c>
      <c r="BG32" s="283">
        <v>0.94559341905880101</v>
      </c>
      <c r="BH32" s="283"/>
      <c r="BJ32" s="49"/>
      <c r="BL32" s="98">
        <v>1973</v>
      </c>
      <c r="BM32" s="38">
        <f>HDD_by_Division11_update!D28</f>
        <v>5780</v>
      </c>
      <c r="BN32" s="38">
        <f>HDD_by_Division11_update!E28</f>
        <v>6226</v>
      </c>
      <c r="BO32" s="38">
        <f t="shared" si="8"/>
        <v>6064.2068965517246</v>
      </c>
      <c r="BQ32" s="38">
        <f>CDD_by_Division11_update!F28</f>
        <v>864</v>
      </c>
      <c r="BR32" s="38">
        <f>CDD_by_Division11_update!H28</f>
        <v>1009</v>
      </c>
      <c r="BS32" s="95">
        <f t="shared" si="9"/>
        <v>913.51219512195144</v>
      </c>
      <c r="BU32" s="331">
        <f t="shared" si="10"/>
        <v>1.004539330661963</v>
      </c>
      <c r="BW32">
        <f t="shared" si="116"/>
        <v>1973</v>
      </c>
      <c r="BX32" s="95">
        <f t="shared" si="62"/>
        <v>6064.2068965517246</v>
      </c>
      <c r="BY32" s="95">
        <f t="shared" si="63"/>
        <v>913.51219512195144</v>
      </c>
      <c r="BZ32" s="95">
        <f t="shared" si="117"/>
        <v>4</v>
      </c>
      <c r="CA32" s="95">
        <f t="shared" si="118"/>
        <v>16</v>
      </c>
      <c r="CB32" s="95">
        <f t="shared" si="119"/>
        <v>64</v>
      </c>
      <c r="CC32" s="95">
        <f t="shared" si="64"/>
        <v>1973</v>
      </c>
      <c r="CD32" s="9">
        <f>'Regional_intensity (aggregate)'!S9</f>
        <v>18.020506134365117</v>
      </c>
      <c r="CE32" s="9">
        <f t="array" ref="CE32">SUMPRODUCT(BX$11:CB$11,BX32:CB32)+BW$11</f>
        <v>17.645197574615025</v>
      </c>
      <c r="CF32" s="9">
        <f t="shared" si="65"/>
        <v>17.973834423763428</v>
      </c>
      <c r="CG32" s="9">
        <f t="shared" si="39"/>
        <v>17.599497884019677</v>
      </c>
      <c r="CH32" s="333">
        <f t="shared" si="66"/>
        <v>1.0025966474098584</v>
      </c>
      <c r="CK32" s="98">
        <f t="shared" si="11"/>
        <v>1973</v>
      </c>
      <c r="CL32" s="106">
        <f t="shared" si="12"/>
        <v>5780</v>
      </c>
      <c r="CM32" s="107">
        <f t="shared" si="13"/>
        <v>6226</v>
      </c>
      <c r="CN32" s="95">
        <f t="shared" si="14"/>
        <v>5903.0344827586214</v>
      </c>
      <c r="CP32" s="331">
        <f t="shared" si="15"/>
        <v>0.92005258079239993</v>
      </c>
      <c r="CR32">
        <f t="shared" si="67"/>
        <v>1973</v>
      </c>
      <c r="CS32" s="95">
        <f t="shared" si="68"/>
        <v>5903.0344827586214</v>
      </c>
      <c r="CT32" s="95">
        <f t="shared" si="69"/>
        <v>23612.137931034486</v>
      </c>
      <c r="CU32" s="95">
        <f t="shared" si="120"/>
        <v>4</v>
      </c>
      <c r="CV32" s="95">
        <f t="shared" si="121"/>
        <v>16</v>
      </c>
      <c r="CW32" s="9">
        <f t="shared" si="70"/>
        <v>0.46888645079696956</v>
      </c>
      <c r="CX32">
        <f t="shared" si="71"/>
        <v>1973</v>
      </c>
      <c r="CY32" s="9">
        <f>'Regional_intensity (aggregate)'!R9</f>
        <v>105.77419348580666</v>
      </c>
      <c r="CZ32" s="9">
        <f t="shared" si="72"/>
        <v>106.39321914154405</v>
      </c>
      <c r="DA32" s="9">
        <f t="shared" si="73"/>
        <v>110.94772906465225</v>
      </c>
      <c r="DB32" s="9">
        <f t="shared" si="40"/>
        <v>111.59703196617744</v>
      </c>
      <c r="DC32" s="333">
        <f t="shared" si="74"/>
        <v>0.95336961267741827</v>
      </c>
      <c r="DD32" s="383"/>
      <c r="DE32" s="49"/>
      <c r="DF32" s="49"/>
      <c r="DH32" s="98">
        <v>1973</v>
      </c>
      <c r="DI32" s="38">
        <f>HDD_by_Division11_update!F28</f>
        <v>2718</v>
      </c>
      <c r="DJ32" s="38">
        <f>HDD_by_Division11_update!G28</f>
        <v>3309</v>
      </c>
      <c r="DK32" s="38">
        <f>HDD_by_Division11_update!H28</f>
        <v>2256</v>
      </c>
      <c r="DL32" s="38">
        <f t="shared" si="16"/>
        <v>2721.382978723404</v>
      </c>
      <c r="DN32" s="38">
        <f>CDD_by_Division11_update!J28</f>
        <v>2000</v>
      </c>
      <c r="DO32" s="38">
        <f>CDD_by_Division11_update!L28</f>
        <v>1665</v>
      </c>
      <c r="DP32" s="38">
        <f>CDD_by_Division11_update!N28</f>
        <v>2359</v>
      </c>
      <c r="DQ32" s="38">
        <f t="shared" si="17"/>
        <v>1320.5612244897959</v>
      </c>
      <c r="DS32" s="331">
        <f t="shared" si="18"/>
        <v>0.99919050142744326</v>
      </c>
      <c r="DU32">
        <f t="shared" si="122"/>
        <v>1973</v>
      </c>
      <c r="DV32" s="95">
        <f t="shared" si="75"/>
        <v>2721.382978723404</v>
      </c>
      <c r="DW32" s="95">
        <f t="shared" si="76"/>
        <v>1320.5612244897959</v>
      </c>
      <c r="DX32" s="95">
        <f t="shared" si="77"/>
        <v>5282.2448979591836</v>
      </c>
      <c r="DY32" s="95">
        <f t="shared" si="123"/>
        <v>4</v>
      </c>
      <c r="DZ32" s="95">
        <f t="shared" si="124"/>
        <v>16</v>
      </c>
      <c r="EA32" s="95">
        <f t="shared" si="125"/>
        <v>64</v>
      </c>
      <c r="EB32" s="95">
        <f t="shared" si="78"/>
        <v>1973</v>
      </c>
      <c r="EC32" s="9">
        <f>'Regional_intensity (aggregate)'!AG9</f>
        <v>25.818897286081025</v>
      </c>
      <c r="ED32" s="9">
        <f t="shared" si="79"/>
        <v>25.227622075175489</v>
      </c>
      <c r="EE32" s="9">
        <f t="shared" si="80"/>
        <v>25.805117344321339</v>
      </c>
      <c r="EF32" s="9">
        <f t="shared" si="41"/>
        <v>25.214157706070978</v>
      </c>
      <c r="EG32" s="333">
        <f t="shared" si="81"/>
        <v>1.0005340003525587</v>
      </c>
      <c r="EI32" s="98">
        <f t="shared" si="19"/>
        <v>1973</v>
      </c>
      <c r="EJ32" s="106">
        <f t="shared" si="20"/>
        <v>2718</v>
      </c>
      <c r="EK32" s="106">
        <f t="shared" si="21"/>
        <v>3309</v>
      </c>
      <c r="EL32" s="106">
        <f t="shared" si="22"/>
        <v>2256</v>
      </c>
      <c r="EM32" s="38">
        <f t="shared" si="23"/>
        <v>2658.329670329671</v>
      </c>
      <c r="EO32" s="331">
        <f t="shared" si="24"/>
        <v>0.96806373788867761</v>
      </c>
      <c r="EQ32">
        <f t="shared" si="126"/>
        <v>1973</v>
      </c>
      <c r="ER32" s="95">
        <f t="shared" si="82"/>
        <v>2658.329670329671</v>
      </c>
      <c r="ES32" s="95">
        <f t="shared" si="83"/>
        <v>10633.318681318684</v>
      </c>
      <c r="ET32" s="95">
        <f t="shared" si="127"/>
        <v>4</v>
      </c>
      <c r="EU32" s="95">
        <f t="shared" si="128"/>
        <v>16</v>
      </c>
      <c r="EV32" s="17">
        <f t="shared" si="84"/>
        <v>0.46888645079696956</v>
      </c>
      <c r="EW32" s="95">
        <f t="shared" si="85"/>
        <v>1973</v>
      </c>
      <c r="EX32" s="9">
        <f>'Regional_intensity (aggregate)'!AF9</f>
        <v>56.488699720448011</v>
      </c>
      <c r="EY32" s="9">
        <f t="shared" si="86"/>
        <v>57.935554831627933</v>
      </c>
      <c r="EZ32" s="9">
        <f t="shared" si="87"/>
        <v>58.051428688327547</v>
      </c>
      <c r="FA32" s="9">
        <f t="shared" si="42"/>
        <v>59.538310254457834</v>
      </c>
      <c r="FB32" s="333">
        <f t="shared" si="88"/>
        <v>0.97308026687388394</v>
      </c>
      <c r="FC32" s="383"/>
      <c r="FD32" s="49"/>
      <c r="FE32" s="49"/>
      <c r="FG32" s="283"/>
      <c r="FH32" s="98">
        <v>1973</v>
      </c>
      <c r="FI32" s="38">
        <f>HDD_by_Division11_update!I28</f>
        <v>5562</v>
      </c>
      <c r="FJ32" s="38">
        <f>HDD_by_Division11_update!J28</f>
        <v>3383</v>
      </c>
      <c r="FK32" s="38">
        <f t="shared" si="25"/>
        <v>3908.060240963855</v>
      </c>
      <c r="FM32" s="38">
        <f>CDD_by_Division11_update!P28</f>
        <v>1123</v>
      </c>
      <c r="FN32" s="38">
        <f>CDD_by_Division11_update!R28</f>
        <v>624</v>
      </c>
      <c r="FO32" s="95">
        <f t="shared" si="26"/>
        <v>780.38028169014092</v>
      </c>
      <c r="FP32" s="95"/>
      <c r="FQ32" s="331">
        <f t="shared" si="27"/>
        <v>1.001581218681177</v>
      </c>
      <c r="FR32" s="283"/>
      <c r="FS32">
        <f t="shared" si="129"/>
        <v>1973</v>
      </c>
      <c r="FT32" s="95">
        <f t="shared" si="89"/>
        <v>3908.060240963855</v>
      </c>
      <c r="FU32" s="95">
        <f t="shared" si="90"/>
        <v>780.38028169014092</v>
      </c>
      <c r="FV32" s="95">
        <f t="shared" si="91"/>
        <v>3121.5211267605637</v>
      </c>
      <c r="FW32" s="95">
        <f t="shared" si="130"/>
        <v>4</v>
      </c>
      <c r="FX32" s="95">
        <f t="shared" si="131"/>
        <v>16</v>
      </c>
      <c r="FY32" s="95">
        <f t="shared" si="132"/>
        <v>64</v>
      </c>
      <c r="FZ32" s="95">
        <f t="shared" si="92"/>
        <v>1973</v>
      </c>
      <c r="GA32" s="9">
        <f>'Regional_intensity (aggregate)'!AT9</f>
        <v>20.658000539939156</v>
      </c>
      <c r="GB32" s="9">
        <f t="shared" si="93"/>
        <v>19.749211976586601</v>
      </c>
      <c r="GC32" s="9">
        <f t="shared" si="94"/>
        <v>20.912702909068688</v>
      </c>
      <c r="GD32" s="9">
        <f t="shared" si="43"/>
        <v>19.992709456855945</v>
      </c>
      <c r="GE32" s="333">
        <f t="shared" si="95"/>
        <v>0.98782068629593156</v>
      </c>
      <c r="GI32" s="98">
        <f t="shared" si="30"/>
        <v>1973</v>
      </c>
      <c r="GJ32" s="106">
        <f t="shared" si="31"/>
        <v>5562</v>
      </c>
      <c r="GK32" s="106">
        <f t="shared" si="32"/>
        <v>3383</v>
      </c>
      <c r="GL32" s="38">
        <f t="shared" si="28"/>
        <v>3998.804347826087</v>
      </c>
      <c r="GN32" s="331">
        <f t="shared" si="29"/>
        <v>1.0341034716248696</v>
      </c>
      <c r="GP32">
        <f t="shared" si="133"/>
        <v>1973</v>
      </c>
      <c r="GQ32" s="95">
        <f t="shared" si="96"/>
        <v>3998.804347826087</v>
      </c>
      <c r="GR32" s="95">
        <f t="shared" si="97"/>
        <v>15995.217391304348</v>
      </c>
      <c r="GS32" s="95">
        <f t="shared" si="134"/>
        <v>4</v>
      </c>
      <c r="GT32" s="95">
        <f t="shared" si="135"/>
        <v>16</v>
      </c>
      <c r="GU32" s="17">
        <f t="shared" si="98"/>
        <v>0.46888645079696956</v>
      </c>
      <c r="GV32">
        <f t="shared" si="99"/>
        <v>1973</v>
      </c>
      <c r="GW32" s="9">
        <f>'Regional_intensity (aggregate)'!AS9</f>
        <v>70.698321033194404</v>
      </c>
      <c r="GX32" s="9">
        <f t="array" ref="GX32">SUMPRODUCT(GQ$11:GU$11,GQ32:GU32)+GP$11</f>
        <v>71.116776601274779</v>
      </c>
      <c r="GY32" s="9">
        <f t="shared" si="100"/>
        <v>68.15003735587409</v>
      </c>
      <c r="GZ32" s="9">
        <f t="shared" si="44"/>
        <v>68.553409913803165</v>
      </c>
      <c r="HA32" s="333">
        <f t="shared" si="101"/>
        <v>1.0373922565003653</v>
      </c>
      <c r="HB32" s="383"/>
      <c r="HD32" s="49"/>
      <c r="HQ32">
        <f t="shared" si="35"/>
        <v>1973</v>
      </c>
      <c r="HR32" s="17">
        <f t="shared" si="33"/>
        <v>1.0022785705151191</v>
      </c>
      <c r="HS32" s="17">
        <f t="shared" si="34"/>
        <v>0.94955262892270764</v>
      </c>
      <c r="HT32" s="17"/>
      <c r="HU32" s="651"/>
      <c r="HV32" s="17"/>
      <c r="HW32" s="17">
        <f>National!GB187</f>
        <v>0.17356796429232718</v>
      </c>
      <c r="HX32" s="17">
        <f>National!GC187</f>
        <v>0.25951255528367723</v>
      </c>
      <c r="HY32" s="17">
        <f>National!GD187</f>
        <v>0.39083110760235895</v>
      </c>
      <c r="HZ32" s="17">
        <f>National!GE187</f>
        <v>0.17608837282163664</v>
      </c>
      <c r="IA32" s="17">
        <f t="shared" si="102"/>
        <v>0.99955430440452331</v>
      </c>
      <c r="IB32" s="17"/>
      <c r="IC32" s="17">
        <f>National!GB264</f>
        <v>0.28455867579910332</v>
      </c>
      <c r="ID32" s="17">
        <f>National!GC264</f>
        <v>0.36096012245167974</v>
      </c>
      <c r="IE32" s="17">
        <f>National!GD264</f>
        <v>0.21407023880097067</v>
      </c>
      <c r="IF32" s="17">
        <f>National!GE264</f>
        <v>0.14041096294824618</v>
      </c>
      <c r="IG32" s="17">
        <f t="shared" si="103"/>
        <v>0.97324846894687278</v>
      </c>
      <c r="IH32" s="17"/>
      <c r="II32" s="651"/>
      <c r="IJ32" s="17"/>
      <c r="IK32" s="656">
        <f>National!AS187</f>
        <v>0.99951052354686365</v>
      </c>
      <c r="IL32" s="656">
        <f>National!AS264</f>
        <v>0.97280281875462726</v>
      </c>
      <c r="IN32">
        <v>1973</v>
      </c>
      <c r="IO32" s="79">
        <f>National!H187</f>
        <v>1976.3370000000002</v>
      </c>
      <c r="IP32" s="40">
        <f t="shared" si="104"/>
        <v>1971.8440143684461</v>
      </c>
      <c r="IQ32" s="79">
        <f>National!H264</f>
        <v>8225.3080000000009</v>
      </c>
      <c r="IR32" s="40">
        <f t="shared" si="105"/>
        <v>8662.2981701728622</v>
      </c>
      <c r="IU32">
        <f t="shared" si="106"/>
        <v>1973</v>
      </c>
      <c r="IV32" s="40">
        <f t="shared" si="45"/>
        <v>1971.8440143684461</v>
      </c>
      <c r="IW32" s="40">
        <f t="shared" si="46"/>
        <v>1977.3048441618898</v>
      </c>
      <c r="IX32" s="40">
        <f t="shared" si="107"/>
        <v>8662.2981701728622</v>
      </c>
      <c r="IY32" s="40">
        <f t="shared" si="108"/>
        <v>8455.2674410729614</v>
      </c>
    </row>
    <row r="33" spans="2:259" x14ac:dyDescent="0.2">
      <c r="J33" s="95">
        <f t="shared" si="136"/>
        <v>1974</v>
      </c>
      <c r="K33" s="48">
        <v>0.58024845696856919</v>
      </c>
      <c r="L33" s="12">
        <f t="shared" si="47"/>
        <v>0.5284534589036417</v>
      </c>
      <c r="M33" s="95">
        <f t="shared" si="48"/>
        <v>125</v>
      </c>
      <c r="N33" s="12">
        <f t="shared" si="49"/>
        <v>0.5284534589036417</v>
      </c>
      <c r="Q33" s="98">
        <v>1974</v>
      </c>
      <c r="R33" s="38">
        <f>HDD_by_Division11_update!B29</f>
        <v>6621</v>
      </c>
      <c r="S33" s="38">
        <f>HDD_by_Division11_update!C29</f>
        <v>5670</v>
      </c>
      <c r="T33" s="95">
        <f t="shared" si="2"/>
        <v>5901.9512195121961</v>
      </c>
      <c r="V33">
        <f>CDD_by_Division11_update!B29</f>
        <v>393</v>
      </c>
      <c r="W33">
        <f>CDD_by_Division11_update!D29</f>
        <v>614</v>
      </c>
      <c r="X33" s="95">
        <f t="shared" si="3"/>
        <v>571.42201834862385</v>
      </c>
      <c r="Z33" s="331">
        <f t="shared" si="4"/>
        <v>0.99168476852339826</v>
      </c>
      <c r="AB33">
        <f t="shared" si="109"/>
        <v>1974</v>
      </c>
      <c r="AC33" s="95">
        <f t="shared" si="50"/>
        <v>5901.9512195121961</v>
      </c>
      <c r="AD33" s="95">
        <f t="shared" si="51"/>
        <v>571.42201834862385</v>
      </c>
      <c r="AE33" s="95">
        <f t="shared" si="110"/>
        <v>5</v>
      </c>
      <c r="AF33" s="95">
        <f t="shared" si="111"/>
        <v>25</v>
      </c>
      <c r="AG33" s="95">
        <f t="shared" si="112"/>
        <v>125</v>
      </c>
      <c r="AH33">
        <f>'Regional_intensity (aggregate)'!E10</f>
        <v>12.660929121773707</v>
      </c>
      <c r="AI33" s="9">
        <f t="shared" si="52"/>
        <v>12.786959483589165</v>
      </c>
      <c r="AJ33" s="9">
        <f t="shared" si="53"/>
        <v>12.792759096680518</v>
      </c>
      <c r="AK33" s="9">
        <f t="shared" si="37"/>
        <v>12.920101730231789</v>
      </c>
      <c r="AL33" s="333">
        <f t="shared" si="54"/>
        <v>0.98969495369134097</v>
      </c>
      <c r="AN33" s="98">
        <f t="shared" si="5"/>
        <v>1974</v>
      </c>
      <c r="AO33" s="106">
        <f t="shared" si="0"/>
        <v>6621</v>
      </c>
      <c r="AP33" s="107">
        <f t="shared" si="1"/>
        <v>5670</v>
      </c>
      <c r="AQ33" s="95">
        <f t="shared" si="6"/>
        <v>5913.27906976744</v>
      </c>
      <c r="AS33" s="331">
        <f t="shared" si="7"/>
        <v>0.97788090103012271</v>
      </c>
      <c r="AT33" s="283"/>
      <c r="AU33">
        <f t="shared" si="113"/>
        <v>1974</v>
      </c>
      <c r="AV33" s="95">
        <f t="shared" si="55"/>
        <v>5913.27906976744</v>
      </c>
      <c r="AW33" s="95">
        <f t="shared" si="56"/>
        <v>29566.395348837199</v>
      </c>
      <c r="AX33" s="95">
        <f t="shared" si="114"/>
        <v>5</v>
      </c>
      <c r="AY33" s="95">
        <f t="shared" si="115"/>
        <v>25</v>
      </c>
      <c r="AZ33" s="17">
        <f t="shared" si="57"/>
        <v>0.5284534589036417</v>
      </c>
      <c r="BA33">
        <f t="shared" si="58"/>
        <v>1974</v>
      </c>
      <c r="BB33" s="17">
        <f>'Regional_intensity (aggregate)'!D10</f>
        <v>85.840068825146403</v>
      </c>
      <c r="BC33" s="9">
        <f t="shared" si="59"/>
        <v>88.431840087054169</v>
      </c>
      <c r="BD33" s="9">
        <f t="shared" si="60"/>
        <v>86.892520502657902</v>
      </c>
      <c r="BE33" s="9">
        <f t="shared" si="38"/>
        <v>89.516068463369081</v>
      </c>
      <c r="BF33" s="333">
        <f t="shared" si="61"/>
        <v>0.98788789102418428</v>
      </c>
      <c r="BG33" s="283">
        <v>0.9810564036245385</v>
      </c>
      <c r="BH33" s="283"/>
      <c r="BJ33" s="49"/>
      <c r="BL33" s="98">
        <v>1974</v>
      </c>
      <c r="BM33" s="38">
        <f>HDD_by_Division11_update!D29</f>
        <v>6259</v>
      </c>
      <c r="BN33" s="38">
        <f>HDD_by_Division11_update!E29</f>
        <v>6478</v>
      </c>
      <c r="BO33" s="38">
        <f t="shared" si="8"/>
        <v>6457.5344827586214</v>
      </c>
      <c r="BQ33" s="38">
        <f>CDD_by_Division11_update!F29</f>
        <v>626</v>
      </c>
      <c r="BR33" s="38">
        <f>CDD_by_Division11_update!H29</f>
        <v>878</v>
      </c>
      <c r="BS33" s="95">
        <f t="shared" si="9"/>
        <v>712.04878048780495</v>
      </c>
      <c r="BU33" s="331">
        <f t="shared" si="10"/>
        <v>0.98534544559643189</v>
      </c>
      <c r="BW33">
        <f t="shared" si="116"/>
        <v>1974</v>
      </c>
      <c r="BX33" s="95">
        <f t="shared" si="62"/>
        <v>6457.5344827586214</v>
      </c>
      <c r="BY33" s="95">
        <f t="shared" si="63"/>
        <v>712.04878048780495</v>
      </c>
      <c r="BZ33" s="95">
        <f t="shared" si="117"/>
        <v>5</v>
      </c>
      <c r="CA33" s="95">
        <f t="shared" si="118"/>
        <v>25</v>
      </c>
      <c r="CB33" s="95">
        <f t="shared" si="119"/>
        <v>125</v>
      </c>
      <c r="CC33" s="95">
        <f t="shared" si="64"/>
        <v>1974</v>
      </c>
      <c r="CD33" s="9">
        <f>'Regional_intensity (aggregate)'!S10</f>
        <v>17.835301370879737</v>
      </c>
      <c r="CE33" s="9">
        <f t="array" ref="CE33">SUMPRODUCT(BX$11:CB$11,BX33:CB33)+BW$11</f>
        <v>17.656607173773263</v>
      </c>
      <c r="CF33" s="9">
        <f t="shared" si="65"/>
        <v>18.030418561815946</v>
      </c>
      <c r="CG33" s="9">
        <f t="shared" si="39"/>
        <v>17.849769460272988</v>
      </c>
      <c r="CH33" s="333">
        <f t="shared" si="66"/>
        <v>0.98917844362474083</v>
      </c>
      <c r="CK33" s="98">
        <f t="shared" si="11"/>
        <v>1974</v>
      </c>
      <c r="CL33" s="106">
        <f t="shared" si="12"/>
        <v>6259</v>
      </c>
      <c r="CM33" s="107">
        <f t="shared" si="13"/>
        <v>6478</v>
      </c>
      <c r="CN33" s="95">
        <f t="shared" si="14"/>
        <v>6319.4137931034484</v>
      </c>
      <c r="CP33" s="331">
        <f t="shared" si="15"/>
        <v>0.97058472827562137</v>
      </c>
      <c r="CR33">
        <f t="shared" si="67"/>
        <v>1974</v>
      </c>
      <c r="CS33" s="95">
        <f t="shared" si="68"/>
        <v>6319.4137931034484</v>
      </c>
      <c r="CT33" s="95">
        <f t="shared" si="69"/>
        <v>31597.068965517243</v>
      </c>
      <c r="CU33" s="95">
        <f t="shared" si="120"/>
        <v>5</v>
      </c>
      <c r="CV33" s="95">
        <f t="shared" si="121"/>
        <v>25</v>
      </c>
      <c r="CW33" s="9">
        <f t="shared" si="70"/>
        <v>0.5284534589036417</v>
      </c>
      <c r="CX33">
        <f t="shared" si="71"/>
        <v>1974</v>
      </c>
      <c r="CY33" s="9">
        <f>'Regional_intensity (aggregate)'!R10</f>
        <v>103.83349819370147</v>
      </c>
      <c r="CZ33" s="9">
        <f t="shared" si="72"/>
        <v>105.00166138428673</v>
      </c>
      <c r="DA33" s="9">
        <f t="shared" si="73"/>
        <v>105.64714109245736</v>
      </c>
      <c r="DB33" s="9">
        <f t="shared" si="40"/>
        <v>106.83570840032701</v>
      </c>
      <c r="DC33" s="333">
        <f t="shared" si="74"/>
        <v>0.98283301488330221</v>
      </c>
      <c r="DD33" s="383"/>
      <c r="DE33" s="49"/>
      <c r="DF33" s="49"/>
      <c r="DH33" s="98">
        <v>1974</v>
      </c>
      <c r="DI33" s="38">
        <f>HDD_by_Division11_update!F29</f>
        <v>2551</v>
      </c>
      <c r="DJ33" s="38">
        <f>HDD_by_Division11_update!G29</f>
        <v>3171</v>
      </c>
      <c r="DK33" s="38">
        <f>HDD_by_Division11_update!H29</f>
        <v>2080</v>
      </c>
      <c r="DL33" s="38">
        <f t="shared" si="16"/>
        <v>2556.4414893617013</v>
      </c>
      <c r="DN33" s="38">
        <f>CDD_by_Division11_update!J29</f>
        <v>1842</v>
      </c>
      <c r="DO33" s="38">
        <f>CDD_by_Division11_update!L29</f>
        <v>1382</v>
      </c>
      <c r="DP33" s="38">
        <f>CDD_by_Division11_update!N29</f>
        <v>2342</v>
      </c>
      <c r="DQ33" s="38">
        <f t="shared" si="17"/>
        <v>1188.9319727891157</v>
      </c>
      <c r="DS33" s="331">
        <f t="shared" si="18"/>
        <v>0.9688045742668282</v>
      </c>
      <c r="DU33">
        <f t="shared" si="122"/>
        <v>1974</v>
      </c>
      <c r="DV33" s="95">
        <f t="shared" si="75"/>
        <v>2556.4414893617013</v>
      </c>
      <c r="DW33" s="95">
        <f t="shared" si="76"/>
        <v>1188.9319727891157</v>
      </c>
      <c r="DX33" s="95">
        <f t="shared" si="77"/>
        <v>5944.6598639455788</v>
      </c>
      <c r="DY33" s="95">
        <f t="shared" si="123"/>
        <v>5</v>
      </c>
      <c r="DZ33" s="95">
        <f t="shared" si="124"/>
        <v>25</v>
      </c>
      <c r="EA33" s="95">
        <f t="shared" si="125"/>
        <v>125</v>
      </c>
      <c r="EB33" s="95">
        <f t="shared" si="78"/>
        <v>1974</v>
      </c>
      <c r="EC33" s="9">
        <f>'Regional_intensity (aggregate)'!AG10</f>
        <v>25.019275278662345</v>
      </c>
      <c r="ED33" s="9">
        <f t="shared" si="79"/>
        <v>24.795472858346884</v>
      </c>
      <c r="EE33" s="9">
        <f t="shared" si="80"/>
        <v>25.867723966171418</v>
      </c>
      <c r="EF33" s="9">
        <f t="shared" si="41"/>
        <v>25.636332002687215</v>
      </c>
      <c r="EG33" s="333">
        <f t="shared" si="81"/>
        <v>0.96720048935814251</v>
      </c>
      <c r="EI33" s="98">
        <f t="shared" si="19"/>
        <v>1974</v>
      </c>
      <c r="EJ33" s="106">
        <f t="shared" si="20"/>
        <v>2551</v>
      </c>
      <c r="EK33" s="106">
        <f t="shared" si="21"/>
        <v>3171</v>
      </c>
      <c r="EL33" s="106">
        <f t="shared" si="22"/>
        <v>2080</v>
      </c>
      <c r="EM33" s="38">
        <f t="shared" si="23"/>
        <v>2493.4340659340669</v>
      </c>
      <c r="EO33" s="331">
        <f t="shared" si="24"/>
        <v>0.9249134421030909</v>
      </c>
      <c r="EQ33">
        <f t="shared" si="126"/>
        <v>1974</v>
      </c>
      <c r="ER33" s="95">
        <f t="shared" si="82"/>
        <v>2493.4340659340669</v>
      </c>
      <c r="ES33" s="95">
        <f t="shared" si="83"/>
        <v>12467.170329670334</v>
      </c>
      <c r="ET33" s="95">
        <f t="shared" si="127"/>
        <v>5</v>
      </c>
      <c r="EU33" s="95">
        <f t="shared" si="128"/>
        <v>25</v>
      </c>
      <c r="EV33" s="17">
        <f t="shared" si="84"/>
        <v>0.5284534589036417</v>
      </c>
      <c r="EW33" s="95">
        <f t="shared" si="85"/>
        <v>1974</v>
      </c>
      <c r="EX33" s="9">
        <f>'Regional_intensity (aggregate)'!AF10</f>
        <v>51.281253117150548</v>
      </c>
      <c r="EY33" s="9">
        <f t="shared" si="86"/>
        <v>52.446808526471237</v>
      </c>
      <c r="EZ33" s="9">
        <f t="shared" si="87"/>
        <v>54.450766674702365</v>
      </c>
      <c r="FA33" s="9">
        <f t="shared" si="42"/>
        <v>55.688360956854034</v>
      </c>
      <c r="FB33" s="333">
        <f t="shared" si="88"/>
        <v>0.94179120421780282</v>
      </c>
      <c r="FC33" s="383"/>
      <c r="FD33" s="49"/>
      <c r="FE33" s="49"/>
      <c r="FG33" s="283"/>
      <c r="FH33" s="98">
        <v>1974</v>
      </c>
      <c r="FI33" s="38">
        <f>HDD_by_Division11_update!I29</f>
        <v>5281</v>
      </c>
      <c r="FJ33" s="38">
        <f>HDD_by_Division11_update!J29</f>
        <v>3294</v>
      </c>
      <c r="FK33" s="38">
        <f t="shared" si="25"/>
        <v>3772.795180722891</v>
      </c>
      <c r="FM33" s="38">
        <f>CDD_by_Division11_update!P29</f>
        <v>1188</v>
      </c>
      <c r="FN33" s="38">
        <f>CDD_by_Division11_update!R29</f>
        <v>690</v>
      </c>
      <c r="FO33" s="95">
        <f t="shared" si="26"/>
        <v>847.0140845070423</v>
      </c>
      <c r="FP33" s="95"/>
      <c r="FQ33" s="331">
        <f t="shared" si="27"/>
        <v>1.0011206548126861</v>
      </c>
      <c r="FR33" s="283"/>
      <c r="FS33">
        <f t="shared" si="129"/>
        <v>1974</v>
      </c>
      <c r="FT33" s="95">
        <f t="shared" si="89"/>
        <v>3772.795180722891</v>
      </c>
      <c r="FU33" s="95">
        <f t="shared" si="90"/>
        <v>847.0140845070423</v>
      </c>
      <c r="FV33" s="95">
        <f t="shared" si="91"/>
        <v>4235.070422535211</v>
      </c>
      <c r="FW33" s="95">
        <f t="shared" si="130"/>
        <v>5</v>
      </c>
      <c r="FX33" s="95">
        <f t="shared" si="131"/>
        <v>25</v>
      </c>
      <c r="FY33" s="95">
        <f t="shared" si="132"/>
        <v>125</v>
      </c>
      <c r="FZ33" s="95">
        <f t="shared" si="92"/>
        <v>1974</v>
      </c>
      <c r="GA33" s="9">
        <f>'Regional_intensity (aggregate)'!AT10</f>
        <v>20.138178953478661</v>
      </c>
      <c r="GB33" s="9">
        <f t="shared" si="93"/>
        <v>20.203400755849483</v>
      </c>
      <c r="GC33" s="9">
        <f t="shared" si="94"/>
        <v>20.187699133930341</v>
      </c>
      <c r="GD33" s="9">
        <f t="shared" si="43"/>
        <v>20.25308131800351</v>
      </c>
      <c r="GE33" s="333">
        <f t="shared" si="95"/>
        <v>0.99754701216205233</v>
      </c>
      <c r="GI33" s="98">
        <f t="shared" si="30"/>
        <v>1974</v>
      </c>
      <c r="GJ33" s="106">
        <f t="shared" si="31"/>
        <v>5281</v>
      </c>
      <c r="GK33" s="106">
        <f t="shared" si="32"/>
        <v>3294</v>
      </c>
      <c r="GL33" s="38">
        <f t="shared" si="28"/>
        <v>3855.54347826087</v>
      </c>
      <c r="GN33" s="331">
        <f t="shared" si="29"/>
        <v>1.0112583257930186</v>
      </c>
      <c r="GP33">
        <f t="shared" si="133"/>
        <v>1974</v>
      </c>
      <c r="GQ33" s="95">
        <f t="shared" si="96"/>
        <v>3855.54347826087</v>
      </c>
      <c r="GR33" s="95">
        <f t="shared" si="97"/>
        <v>19277.717391304352</v>
      </c>
      <c r="GS33" s="95">
        <f t="shared" si="134"/>
        <v>5</v>
      </c>
      <c r="GT33" s="95">
        <f t="shared" si="135"/>
        <v>25</v>
      </c>
      <c r="GU33" s="17">
        <f t="shared" si="98"/>
        <v>0.5284534589036417</v>
      </c>
      <c r="GV33">
        <f t="shared" si="99"/>
        <v>1974</v>
      </c>
      <c r="GW33" s="9">
        <f>'Regional_intensity (aggregate)'!AS10</f>
        <v>64.837578315174724</v>
      </c>
      <c r="GX33" s="9">
        <f t="array" ref="GX33">SUMPRODUCT(GQ$11:GU$11,GQ33:GU33)+GP$11</f>
        <v>66.599699540291255</v>
      </c>
      <c r="GY33" s="9">
        <f t="shared" si="100"/>
        <v>64.077188595683879</v>
      </c>
      <c r="GZ33" s="9">
        <f t="shared" si="44"/>
        <v>65.818644353352482</v>
      </c>
      <c r="HA33" s="333">
        <f t="shared" si="101"/>
        <v>1.011866777181639</v>
      </c>
      <c r="HB33" s="383"/>
      <c r="HD33" s="49"/>
      <c r="HQ33">
        <f t="shared" si="35"/>
        <v>1974</v>
      </c>
      <c r="HR33" s="17">
        <f t="shared" si="33"/>
        <v>0.98133230023944251</v>
      </c>
      <c r="HS33" s="17">
        <f t="shared" si="34"/>
        <v>0.96886643695539509</v>
      </c>
      <c r="HT33" s="17"/>
      <c r="HU33" s="651"/>
      <c r="HV33" s="17"/>
      <c r="HW33" s="17">
        <f>National!GB188</f>
        <v>0.17200922907693372</v>
      </c>
      <c r="HX33" s="17">
        <f>National!GC188</f>
        <v>0.25771675446229353</v>
      </c>
      <c r="HY33" s="17">
        <f>National!GD188</f>
        <v>0.39454540450589737</v>
      </c>
      <c r="HZ33" s="17">
        <f>National!GE188</f>
        <v>0.17572861195487538</v>
      </c>
      <c r="IA33" s="17">
        <f t="shared" si="102"/>
        <v>0.98206658419989101</v>
      </c>
      <c r="IB33" s="17"/>
      <c r="IC33" s="17">
        <f>National!GB265</f>
        <v>0.28462024363997351</v>
      </c>
      <c r="ID33" s="17">
        <f>National!GC265</f>
        <v>0.3622912567942041</v>
      </c>
      <c r="IE33" s="17">
        <f>National!GD265</f>
        <v>0.21143951550860898</v>
      </c>
      <c r="IF33" s="17">
        <f>National!GE265</f>
        <v>0.14164898405721343</v>
      </c>
      <c r="IG33" s="17">
        <f t="shared" si="103"/>
        <v>0.97970647733229876</v>
      </c>
      <c r="IH33" s="17"/>
      <c r="II33" s="651"/>
      <c r="IJ33" s="17"/>
      <c r="IK33" s="656">
        <f>National!AS188</f>
        <v>0.98176293932902481</v>
      </c>
      <c r="IL33" s="656">
        <f>National!AS265</f>
        <v>0.9794717252570293</v>
      </c>
      <c r="IN33">
        <v>1974</v>
      </c>
      <c r="IO33" s="79">
        <f>National!H188</f>
        <v>1972.7629999999999</v>
      </c>
      <c r="IP33" s="40">
        <f t="shared" si="104"/>
        <v>2010.2904994757137</v>
      </c>
      <c r="IQ33" s="79">
        <f>National!H265</f>
        <v>7907.91</v>
      </c>
      <c r="IR33" s="40">
        <f t="shared" si="105"/>
        <v>8162.0228530674822</v>
      </c>
      <c r="IU33">
        <f t="shared" si="106"/>
        <v>1974</v>
      </c>
      <c r="IV33" s="40">
        <f t="shared" si="45"/>
        <v>2010.2904994757137</v>
      </c>
      <c r="IW33" s="40">
        <f t="shared" si="46"/>
        <v>2009.4087085302519</v>
      </c>
      <c r="IX33" s="40">
        <f t="shared" si="107"/>
        <v>8162.0228530674822</v>
      </c>
      <c r="IY33" s="40">
        <f t="shared" si="108"/>
        <v>8073.6480656701306</v>
      </c>
    </row>
    <row r="34" spans="2:259" x14ac:dyDescent="0.2">
      <c r="B34" s="1" t="s">
        <v>188</v>
      </c>
      <c r="J34" s="95">
        <f t="shared" si="136"/>
        <v>1975</v>
      </c>
      <c r="K34" s="48">
        <v>0.59488585076505984</v>
      </c>
      <c r="L34" s="12">
        <f t="shared" si="47"/>
        <v>0.57330863895949125</v>
      </c>
      <c r="M34" s="95">
        <f t="shared" si="48"/>
        <v>216</v>
      </c>
      <c r="N34" s="12">
        <f t="shared" si="49"/>
        <v>0.57330863895949125</v>
      </c>
      <c r="Q34" s="98">
        <v>1975</v>
      </c>
      <c r="R34" s="38">
        <f>HDD_by_Division11_update!B30</f>
        <v>6362</v>
      </c>
      <c r="S34" s="38">
        <f>HDD_by_Division11_update!C30</f>
        <v>5477</v>
      </c>
      <c r="T34" s="95">
        <f t="shared" si="2"/>
        <v>5692.8536585365864</v>
      </c>
      <c r="V34">
        <f>CDD_by_Division11_update!B30</f>
        <v>467</v>
      </c>
      <c r="W34">
        <f>CDD_by_Division11_update!D30</f>
        <v>708</v>
      </c>
      <c r="X34" s="95">
        <f t="shared" si="3"/>
        <v>661.56880733944968</v>
      </c>
      <c r="Z34" s="331">
        <f t="shared" si="4"/>
        <v>1.0006973992355166</v>
      </c>
      <c r="AB34">
        <f t="shared" si="109"/>
        <v>1975</v>
      </c>
      <c r="AC34" s="95">
        <f t="shared" si="50"/>
        <v>5692.8536585365864</v>
      </c>
      <c r="AD34" s="95">
        <f t="shared" si="51"/>
        <v>661.56880733944968</v>
      </c>
      <c r="AE34" s="95">
        <f t="shared" si="110"/>
        <v>6</v>
      </c>
      <c r="AF34" s="95">
        <f t="shared" si="111"/>
        <v>36</v>
      </c>
      <c r="AG34" s="95">
        <f t="shared" si="112"/>
        <v>216</v>
      </c>
      <c r="AH34">
        <f>'Regional_intensity (aggregate)'!E11</f>
        <v>12.472598652802178</v>
      </c>
      <c r="AI34" s="9">
        <f t="shared" si="52"/>
        <v>12.933860574425449</v>
      </c>
      <c r="AJ34" s="9">
        <f t="shared" si="53"/>
        <v>12.534348439217318</v>
      </c>
      <c r="AK34" s="9">
        <f t="shared" si="37"/>
        <v>12.997893992819339</v>
      </c>
      <c r="AL34" s="333">
        <f t="shared" si="54"/>
        <v>0.99507355434432176</v>
      </c>
      <c r="AN34" s="98">
        <f t="shared" si="5"/>
        <v>1975</v>
      </c>
      <c r="AO34" s="106">
        <f t="shared" si="0"/>
        <v>6362</v>
      </c>
      <c r="AP34" s="107">
        <f t="shared" si="1"/>
        <v>5477</v>
      </c>
      <c r="AQ34" s="95">
        <f t="shared" si="6"/>
        <v>5703.3953488372081</v>
      </c>
      <c r="AS34" s="331">
        <f t="shared" si="7"/>
        <v>0.95113937007579907</v>
      </c>
      <c r="AT34" s="283"/>
      <c r="AU34">
        <f t="shared" si="113"/>
        <v>1975</v>
      </c>
      <c r="AV34" s="95">
        <f t="shared" si="55"/>
        <v>5703.3953488372081</v>
      </c>
      <c r="AW34" s="95">
        <f t="shared" si="56"/>
        <v>34220.372093023252</v>
      </c>
      <c r="AX34" s="95">
        <f t="shared" si="114"/>
        <v>6</v>
      </c>
      <c r="AY34" s="95">
        <f t="shared" si="115"/>
        <v>36</v>
      </c>
      <c r="AZ34" s="17">
        <f t="shared" si="57"/>
        <v>0.57330863895949125</v>
      </c>
      <c r="BA34">
        <f t="shared" si="58"/>
        <v>1975</v>
      </c>
      <c r="BB34" s="17">
        <f>'Regional_intensity (aggregate)'!D11</f>
        <v>82.40355390450371</v>
      </c>
      <c r="BC34" s="9">
        <f t="shared" si="59"/>
        <v>83.741625771552194</v>
      </c>
      <c r="BD34" s="9">
        <f t="shared" si="60"/>
        <v>84.969057204061386</v>
      </c>
      <c r="BE34" s="9">
        <f t="shared" si="38"/>
        <v>86.348787805803966</v>
      </c>
      <c r="BF34" s="333">
        <f t="shared" si="61"/>
        <v>0.96980661685587055</v>
      </c>
      <c r="BG34" s="283">
        <v>0.95399045824593454</v>
      </c>
      <c r="BH34" s="283"/>
      <c r="BJ34" s="49"/>
      <c r="BL34" s="98">
        <v>1975</v>
      </c>
      <c r="BM34" s="38">
        <f>HDD_by_Division11_update!D30</f>
        <v>6169</v>
      </c>
      <c r="BN34" s="38">
        <f>HDD_by_Division11_update!E30</f>
        <v>6678</v>
      </c>
      <c r="BO34" s="38">
        <f t="shared" si="8"/>
        <v>6485.9827586206893</v>
      </c>
      <c r="BQ34" s="38">
        <f>CDD_by_Division11_update!F30</f>
        <v>788</v>
      </c>
      <c r="BR34" s="38">
        <f>CDD_by_Division11_update!H30</f>
        <v>1003</v>
      </c>
      <c r="BS34" s="95">
        <f t="shared" si="9"/>
        <v>861.41463414634154</v>
      </c>
      <c r="BU34" s="331">
        <f t="shared" si="10"/>
        <v>1.0062539189668063</v>
      </c>
      <c r="BW34">
        <f t="shared" si="116"/>
        <v>1975</v>
      </c>
      <c r="BX34" s="95">
        <f t="shared" si="62"/>
        <v>6485.9827586206893</v>
      </c>
      <c r="BY34" s="95">
        <f t="shared" si="63"/>
        <v>861.41463414634154</v>
      </c>
      <c r="BZ34" s="95">
        <f t="shared" si="117"/>
        <v>6</v>
      </c>
      <c r="CA34" s="95">
        <f t="shared" si="118"/>
        <v>36</v>
      </c>
      <c r="CB34" s="95">
        <f t="shared" si="119"/>
        <v>216</v>
      </c>
      <c r="CC34" s="95">
        <f t="shared" si="64"/>
        <v>1975</v>
      </c>
      <c r="CD34" s="9">
        <f>'Regional_intensity (aggregate)'!S11</f>
        <v>17.662698610853418</v>
      </c>
      <c r="CE34" s="9">
        <f t="array" ref="CE34">SUMPRODUCT(BX$11:CB$11,BX34:CB34)+BW$11</f>
        <v>18.097239441955548</v>
      </c>
      <c r="CF34" s="9">
        <f t="shared" si="65"/>
        <v>17.5928113857086</v>
      </c>
      <c r="CG34" s="9">
        <f t="shared" si="39"/>
        <v>18.025632838953079</v>
      </c>
      <c r="CH34" s="333">
        <f t="shared" si="66"/>
        <v>1.0039724876037488</v>
      </c>
      <c r="CK34" s="98">
        <f t="shared" si="11"/>
        <v>1975</v>
      </c>
      <c r="CL34" s="106">
        <f t="shared" si="12"/>
        <v>6169</v>
      </c>
      <c r="CM34" s="107">
        <f t="shared" si="13"/>
        <v>6678</v>
      </c>
      <c r="CN34" s="95">
        <f t="shared" si="14"/>
        <v>6309.4137931034475</v>
      </c>
      <c r="CP34" s="331">
        <f t="shared" si="15"/>
        <v>0.96938840075422283</v>
      </c>
      <c r="CR34">
        <f t="shared" si="67"/>
        <v>1975</v>
      </c>
      <c r="CS34" s="95">
        <f t="shared" si="68"/>
        <v>6309.4137931034475</v>
      </c>
      <c r="CT34" s="95">
        <f t="shared" si="69"/>
        <v>37856.482758620681</v>
      </c>
      <c r="CU34" s="95">
        <f t="shared" si="120"/>
        <v>6</v>
      </c>
      <c r="CV34" s="95">
        <f t="shared" si="121"/>
        <v>36</v>
      </c>
      <c r="CW34" s="9">
        <f t="shared" si="70"/>
        <v>0.57330863895949125</v>
      </c>
      <c r="CX34">
        <f t="shared" si="71"/>
        <v>1975</v>
      </c>
      <c r="CY34" s="9">
        <f>'Regional_intensity (aggregate)'!R11</f>
        <v>101.77198170030373</v>
      </c>
      <c r="CZ34" s="9">
        <f t="shared" si="72"/>
        <v>101.36091934308224</v>
      </c>
      <c r="DA34" s="9">
        <f t="shared" si="73"/>
        <v>103.57389453294668</v>
      </c>
      <c r="DB34" s="9">
        <f t="shared" si="40"/>
        <v>103.15555415554599</v>
      </c>
      <c r="DC34" s="333">
        <f t="shared" si="74"/>
        <v>0.98260263514500001</v>
      </c>
      <c r="DD34" s="383"/>
      <c r="DE34" s="49"/>
      <c r="DF34" s="49"/>
      <c r="DH34" s="98">
        <v>1975</v>
      </c>
      <c r="DI34" s="38">
        <f>HDD_by_Division11_update!F30</f>
        <v>2640</v>
      </c>
      <c r="DJ34" s="38">
        <f>HDD_by_Division11_update!G30</f>
        <v>3336</v>
      </c>
      <c r="DK34" s="38">
        <f>HDD_by_Division11_update!H30</f>
        <v>2187</v>
      </c>
      <c r="DL34" s="38">
        <f t="shared" si="16"/>
        <v>2664.255319148936</v>
      </c>
      <c r="DN34" s="38">
        <f>CDD_by_Division11_update!J30</f>
        <v>2011</v>
      </c>
      <c r="DO34" s="38">
        <f>CDD_by_Division11_update!L30</f>
        <v>1520</v>
      </c>
      <c r="DP34" s="38">
        <f>CDD_by_Division11_update!N30</f>
        <v>2261</v>
      </c>
      <c r="DQ34" s="38">
        <f t="shared" si="17"/>
        <v>1300.0340136054422</v>
      </c>
      <c r="DS34" s="331">
        <f t="shared" si="18"/>
        <v>0.99299001294383737</v>
      </c>
      <c r="DU34">
        <f t="shared" si="122"/>
        <v>1975</v>
      </c>
      <c r="DV34" s="95">
        <f t="shared" si="75"/>
        <v>2664.255319148936</v>
      </c>
      <c r="DW34" s="95">
        <f t="shared" si="76"/>
        <v>1300.0340136054422</v>
      </c>
      <c r="DX34" s="95">
        <f t="shared" si="77"/>
        <v>7800.2040816326535</v>
      </c>
      <c r="DY34" s="95">
        <f t="shared" si="123"/>
        <v>6</v>
      </c>
      <c r="DZ34" s="95">
        <f t="shared" si="124"/>
        <v>36</v>
      </c>
      <c r="EA34" s="95">
        <f t="shared" si="125"/>
        <v>216</v>
      </c>
      <c r="EB34" s="95">
        <f t="shared" si="78"/>
        <v>1975</v>
      </c>
      <c r="EC34" s="9">
        <f>'Regional_intensity (aggregate)'!AG11</f>
        <v>24.717117903223606</v>
      </c>
      <c r="ED34" s="9">
        <f t="shared" si="79"/>
        <v>25.746477121924876</v>
      </c>
      <c r="EE34" s="9">
        <f t="shared" si="80"/>
        <v>24.851110525750741</v>
      </c>
      <c r="EF34" s="9">
        <f t="shared" si="41"/>
        <v>25.886049947685102</v>
      </c>
      <c r="EG34" s="333">
        <f t="shared" si="81"/>
        <v>0.99460818371121518</v>
      </c>
      <c r="EI34" s="98">
        <f t="shared" si="19"/>
        <v>1975</v>
      </c>
      <c r="EJ34" s="106">
        <f t="shared" si="20"/>
        <v>2640</v>
      </c>
      <c r="EK34" s="106">
        <f t="shared" si="21"/>
        <v>3336</v>
      </c>
      <c r="EL34" s="106">
        <f t="shared" si="22"/>
        <v>2187</v>
      </c>
      <c r="EM34" s="38">
        <f t="shared" si="23"/>
        <v>2603.2582417582425</v>
      </c>
      <c r="EO34" s="331">
        <f t="shared" si="24"/>
        <v>0.95382894723874867</v>
      </c>
      <c r="EQ34">
        <f t="shared" si="126"/>
        <v>1975</v>
      </c>
      <c r="ER34" s="95">
        <f t="shared" si="82"/>
        <v>2603.2582417582425</v>
      </c>
      <c r="ES34" s="95">
        <f t="shared" si="83"/>
        <v>15619.549450549455</v>
      </c>
      <c r="ET34" s="95">
        <f t="shared" si="127"/>
        <v>6</v>
      </c>
      <c r="EU34" s="95">
        <f t="shared" si="128"/>
        <v>36</v>
      </c>
      <c r="EV34" s="17">
        <f t="shared" si="84"/>
        <v>0.57330863895949125</v>
      </c>
      <c r="EW34" s="95">
        <f t="shared" si="85"/>
        <v>1975</v>
      </c>
      <c r="EX34" s="9">
        <f>'Regional_intensity (aggregate)'!AF11</f>
        <v>50.491040532536324</v>
      </c>
      <c r="EY34" s="9">
        <f t="shared" si="86"/>
        <v>51.158969494256048</v>
      </c>
      <c r="EZ34" s="9">
        <f t="shared" si="87"/>
        <v>52.20131299504456</v>
      </c>
      <c r="FA34" s="9">
        <f t="shared" si="42"/>
        <v>52.89186657487658</v>
      </c>
      <c r="FB34" s="333">
        <f t="shared" si="88"/>
        <v>0.96723698381551071</v>
      </c>
      <c r="FC34" s="383"/>
      <c r="FD34" s="49"/>
      <c r="FE34" s="49"/>
      <c r="FG34" s="283"/>
      <c r="FH34" s="98">
        <v>1975</v>
      </c>
      <c r="FI34" s="38">
        <f>HDD_by_Division11_update!I30</f>
        <v>5693</v>
      </c>
      <c r="FJ34" s="38">
        <f>HDD_by_Division11_update!J30</f>
        <v>3623</v>
      </c>
      <c r="FK34" s="38">
        <f t="shared" si="25"/>
        <v>4121.795180722891</v>
      </c>
      <c r="FM34" s="38">
        <f>CDD_by_Division11_update!P30</f>
        <v>1031</v>
      </c>
      <c r="FN34" s="38">
        <f>CDD_by_Division11_update!R30</f>
        <v>547</v>
      </c>
      <c r="FO34" s="95">
        <f t="shared" si="26"/>
        <v>697.85915492957747</v>
      </c>
      <c r="FP34" s="95"/>
      <c r="FQ34" s="331">
        <f t="shared" si="27"/>
        <v>1.0019791091314305</v>
      </c>
      <c r="FR34" s="283"/>
      <c r="FS34">
        <f t="shared" si="129"/>
        <v>1975</v>
      </c>
      <c r="FT34" s="95">
        <f t="shared" si="89"/>
        <v>4121.795180722891</v>
      </c>
      <c r="FU34" s="95">
        <f t="shared" si="90"/>
        <v>697.85915492957747</v>
      </c>
      <c r="FV34" s="95">
        <f t="shared" si="91"/>
        <v>4187.1549295774648</v>
      </c>
      <c r="FW34" s="95">
        <f t="shared" si="130"/>
        <v>6</v>
      </c>
      <c r="FX34" s="95">
        <f t="shared" si="131"/>
        <v>36</v>
      </c>
      <c r="FY34" s="95">
        <f t="shared" si="132"/>
        <v>216</v>
      </c>
      <c r="FZ34" s="95">
        <f t="shared" si="92"/>
        <v>1975</v>
      </c>
      <c r="GA34" s="9">
        <f>'Regional_intensity (aggregate)'!AT11</f>
        <v>19.837354515364254</v>
      </c>
      <c r="GB34" s="9">
        <f t="shared" si="93"/>
        <v>20.159191774947924</v>
      </c>
      <c r="GC34" s="9">
        <f t="shared" si="94"/>
        <v>20.129264683828698</v>
      </c>
      <c r="GD34" s="9">
        <f t="shared" si="43"/>
        <v>20.455837835418052</v>
      </c>
      <c r="GE34" s="333">
        <f t="shared" si="95"/>
        <v>0.98549821997725739</v>
      </c>
      <c r="GI34" s="98">
        <f t="shared" si="30"/>
        <v>1975</v>
      </c>
      <c r="GJ34" s="106">
        <f t="shared" si="31"/>
        <v>5693</v>
      </c>
      <c r="GK34" s="106">
        <f t="shared" si="32"/>
        <v>3623</v>
      </c>
      <c r="GL34" s="38">
        <f t="shared" si="28"/>
        <v>4208</v>
      </c>
      <c r="GN34" s="331">
        <f t="shared" si="29"/>
        <v>1.0663334337960513</v>
      </c>
      <c r="GP34">
        <f t="shared" si="133"/>
        <v>1975</v>
      </c>
      <c r="GQ34" s="95">
        <f t="shared" si="96"/>
        <v>4208</v>
      </c>
      <c r="GR34" s="95">
        <f t="shared" si="97"/>
        <v>25248</v>
      </c>
      <c r="GS34" s="95">
        <f t="shared" si="134"/>
        <v>6</v>
      </c>
      <c r="GT34" s="95">
        <f t="shared" si="135"/>
        <v>36</v>
      </c>
      <c r="GU34" s="17">
        <f t="shared" si="98"/>
        <v>0.57330863895949125</v>
      </c>
      <c r="GV34">
        <f t="shared" si="99"/>
        <v>1975</v>
      </c>
      <c r="GW34" s="9">
        <f>'Regional_intensity (aggregate)'!AS11</f>
        <v>67.360460123742328</v>
      </c>
      <c r="GX34" s="9">
        <f t="array" ref="GX34">SUMPRODUCT(GQ$11:GU$11,GQ34:GU34)+GP$11</f>
        <v>67.984676536877089</v>
      </c>
      <c r="GY34" s="9">
        <f t="shared" si="100"/>
        <v>62.962958598918149</v>
      </c>
      <c r="GZ34" s="9">
        <f t="shared" si="44"/>
        <v>63.546424212198851</v>
      </c>
      <c r="HA34" s="333">
        <f t="shared" si="101"/>
        <v>1.0698426761175059</v>
      </c>
      <c r="HB34" s="383"/>
      <c r="HD34" s="49"/>
      <c r="HQ34">
        <f t="shared" si="35"/>
        <v>1975</v>
      </c>
      <c r="HR34" s="17">
        <f t="shared" si="33"/>
        <v>0.99862161534601379</v>
      </c>
      <c r="HS34" s="17">
        <f t="shared" si="34"/>
        <v>0.97514090016779464</v>
      </c>
      <c r="HT34" s="17"/>
      <c r="HU34" s="651"/>
      <c r="HV34" s="17"/>
      <c r="HW34" s="17">
        <f>National!GB189</f>
        <v>0.16965902936199162</v>
      </c>
      <c r="HX34" s="17">
        <f>National!GC189</f>
        <v>0.25598245099303818</v>
      </c>
      <c r="HY34" s="17">
        <f>National!GD189</f>
        <v>0.39765530007486499</v>
      </c>
      <c r="HZ34" s="17">
        <f>National!GE189</f>
        <v>0.17670321957010515</v>
      </c>
      <c r="IA34" s="17">
        <f t="shared" si="102"/>
        <v>0.99547447558141866</v>
      </c>
      <c r="IB34" s="17"/>
      <c r="IC34" s="17">
        <f>National!GB266</f>
        <v>0.28225178813711782</v>
      </c>
      <c r="ID34" s="17">
        <f>National!GC266</f>
        <v>0.36369816205459526</v>
      </c>
      <c r="IE34" s="17">
        <f>National!GD266</f>
        <v>0.20884225050751409</v>
      </c>
      <c r="IF34" s="17">
        <f>National!GE266</f>
        <v>0.14520779930077282</v>
      </c>
      <c r="IG34" s="17">
        <f t="shared" si="103"/>
        <v>0.98844987325822053</v>
      </c>
      <c r="IH34" s="17"/>
      <c r="II34" s="651"/>
      <c r="IJ34" s="17"/>
      <c r="IK34" s="656">
        <f>National!AS189</f>
        <v>0.99541425208743184</v>
      </c>
      <c r="IL34" s="656">
        <f>National!AS266</f>
        <v>0.98801547369945331</v>
      </c>
      <c r="IN34">
        <v>1975</v>
      </c>
      <c r="IO34" s="79">
        <f>National!H189</f>
        <v>2006.7350000000001</v>
      </c>
      <c r="IP34" s="40">
        <f t="shared" si="104"/>
        <v>2009.5048706758503</v>
      </c>
      <c r="IQ34" s="79">
        <f>National!H266</f>
        <v>7989.628999999999</v>
      </c>
      <c r="IR34" s="40">
        <f t="shared" si="105"/>
        <v>8193.3072427022653</v>
      </c>
      <c r="IU34">
        <f t="shared" si="106"/>
        <v>1975</v>
      </c>
      <c r="IV34" s="40">
        <f t="shared" si="45"/>
        <v>2009.5048706758503</v>
      </c>
      <c r="IW34" s="40">
        <f t="shared" si="46"/>
        <v>2015.9797750451933</v>
      </c>
      <c r="IX34" s="40">
        <f t="shared" si="107"/>
        <v>8193.3072427022653</v>
      </c>
      <c r="IY34" s="40">
        <f t="shared" si="108"/>
        <v>8086.542379831576</v>
      </c>
    </row>
    <row r="35" spans="2:259" x14ac:dyDescent="0.2">
      <c r="B35" s="88" t="s">
        <v>187</v>
      </c>
      <c r="J35" s="95">
        <f t="shared" si="136"/>
        <v>1976</v>
      </c>
      <c r="K35" s="48">
        <v>0.60929821376416582</v>
      </c>
      <c r="L35" s="12">
        <f t="shared" si="47"/>
        <v>0.59982605325582838</v>
      </c>
      <c r="M35" s="95">
        <f t="shared" si="48"/>
        <v>343</v>
      </c>
      <c r="N35" s="12">
        <f t="shared" si="49"/>
        <v>0.59982605325582838</v>
      </c>
      <c r="Q35" s="98">
        <v>1976</v>
      </c>
      <c r="R35" s="38">
        <f>HDD_by_Division11_update!B31</f>
        <v>6839</v>
      </c>
      <c r="S35" s="38">
        <f>HDD_by_Division11_update!C31</f>
        <v>6097</v>
      </c>
      <c r="T35" s="95">
        <f t="shared" si="2"/>
        <v>6277.9756097560985</v>
      </c>
      <c r="V35">
        <f>CDD_by_Division11_update!B31</f>
        <v>402</v>
      </c>
      <c r="W35">
        <f>CDD_by_Division11_update!D31</f>
        <v>597</v>
      </c>
      <c r="X35" s="95">
        <f t="shared" si="3"/>
        <v>559.43119266055055</v>
      </c>
      <c r="Z35" s="331">
        <f t="shared" si="4"/>
        <v>0.99506861542463354</v>
      </c>
      <c r="AB35">
        <f t="shared" si="109"/>
        <v>1976</v>
      </c>
      <c r="AC35" s="95">
        <f t="shared" si="50"/>
        <v>6277.9756097560985</v>
      </c>
      <c r="AD35" s="95">
        <f t="shared" si="51"/>
        <v>559.43119266055055</v>
      </c>
      <c r="AE35" s="95">
        <f t="shared" si="110"/>
        <v>7</v>
      </c>
      <c r="AF35" s="95">
        <f t="shared" si="111"/>
        <v>49</v>
      </c>
      <c r="AG35" s="95">
        <f t="shared" si="112"/>
        <v>343</v>
      </c>
      <c r="AH35">
        <f>'Regional_intensity (aggregate)'!E12</f>
        <v>12.9060939601399</v>
      </c>
      <c r="AI35" s="9">
        <f t="shared" si="52"/>
        <v>12.995253936766575</v>
      </c>
      <c r="AJ35" s="9">
        <f t="shared" si="53"/>
        <v>12.914085964388279</v>
      </c>
      <c r="AK35" s="9">
        <f t="shared" si="37"/>
        <v>13.00330115267808</v>
      </c>
      <c r="AL35" s="333">
        <f t="shared" si="54"/>
        <v>0.99938114054138882</v>
      </c>
      <c r="AN35" s="98">
        <f t="shared" si="5"/>
        <v>1976</v>
      </c>
      <c r="AO35" s="106">
        <f t="shared" si="0"/>
        <v>6839</v>
      </c>
      <c r="AP35" s="107">
        <f t="shared" si="1"/>
        <v>6097</v>
      </c>
      <c r="AQ35" s="95">
        <f t="shared" si="6"/>
        <v>6286.8139534883703</v>
      </c>
      <c r="AS35" s="331">
        <f t="shared" si="7"/>
        <v>1.0243815636803848</v>
      </c>
      <c r="AT35" s="283"/>
      <c r="AU35">
        <f t="shared" si="113"/>
        <v>1976</v>
      </c>
      <c r="AV35" s="95">
        <f t="shared" si="55"/>
        <v>6286.8139534883703</v>
      </c>
      <c r="AW35" s="95">
        <f t="shared" si="56"/>
        <v>44007.697674418596</v>
      </c>
      <c r="AX35" s="95">
        <f t="shared" si="114"/>
        <v>7</v>
      </c>
      <c r="AY35" s="95">
        <f t="shared" si="115"/>
        <v>49</v>
      </c>
      <c r="AZ35" s="17">
        <f t="shared" si="57"/>
        <v>0.59982605325582838</v>
      </c>
      <c r="BA35">
        <f t="shared" si="58"/>
        <v>1976</v>
      </c>
      <c r="BB35" s="17">
        <f>'Regional_intensity (aggregate)'!D12</f>
        <v>88.89150091625585</v>
      </c>
      <c r="BC35" s="9">
        <f t="shared" si="59"/>
        <v>86.121660490752191</v>
      </c>
      <c r="BD35" s="9">
        <f t="shared" si="60"/>
        <v>87.3947537618496</v>
      </c>
      <c r="BE35" s="9">
        <f t="shared" si="38"/>
        <v>84.671551662083488</v>
      </c>
      <c r="BF35" s="333">
        <f t="shared" si="61"/>
        <v>1.017126281498371</v>
      </c>
      <c r="BG35" s="283">
        <v>1.0261076780207585</v>
      </c>
      <c r="BH35" s="283"/>
      <c r="BJ35" s="49"/>
      <c r="BL35" s="98">
        <v>1976</v>
      </c>
      <c r="BM35" s="38">
        <f>HDD_by_Division11_update!D31</f>
        <v>6768</v>
      </c>
      <c r="BN35" s="38">
        <f>HDD_by_Division11_update!E31</f>
        <v>6670</v>
      </c>
      <c r="BO35" s="38">
        <f t="shared" si="8"/>
        <v>6844.1379310344828</v>
      </c>
      <c r="BQ35" s="38">
        <f>CDD_by_Division11_update!F31</f>
        <v>619</v>
      </c>
      <c r="BR35" s="38">
        <f>CDD_by_Division11_update!H31</f>
        <v>939</v>
      </c>
      <c r="BS35" s="95">
        <f t="shared" si="9"/>
        <v>728.26829268292704</v>
      </c>
      <c r="BU35" s="331">
        <f t="shared" si="10"/>
        <v>0.9937733614866473</v>
      </c>
      <c r="BW35">
        <f t="shared" si="116"/>
        <v>1976</v>
      </c>
      <c r="BX35" s="95">
        <f t="shared" si="62"/>
        <v>6844.1379310344828</v>
      </c>
      <c r="BY35" s="95">
        <f t="shared" si="63"/>
        <v>728.26829268292704</v>
      </c>
      <c r="BZ35" s="95">
        <f t="shared" si="117"/>
        <v>7</v>
      </c>
      <c r="CA35" s="95">
        <f t="shared" si="118"/>
        <v>49</v>
      </c>
      <c r="CB35" s="95">
        <f t="shared" si="119"/>
        <v>343</v>
      </c>
      <c r="CC35" s="95">
        <f t="shared" si="64"/>
        <v>1976</v>
      </c>
      <c r="CD35" s="9">
        <f>'Regional_intensity (aggregate)'!S12</f>
        <v>17.545404008896597</v>
      </c>
      <c r="CE35" s="9">
        <f t="array" ref="CE35">SUMPRODUCT(BX$11:CB$11,BX35:CB35)+BW$11</f>
        <v>18.083476161229452</v>
      </c>
      <c r="CF35" s="9">
        <f t="shared" si="65"/>
        <v>17.60299227315177</v>
      </c>
      <c r="CG35" s="9">
        <f t="shared" si="39"/>
        <v>18.142830508572889</v>
      </c>
      <c r="CH35" s="333">
        <f t="shared" si="66"/>
        <v>0.99672849573745448</v>
      </c>
      <c r="CK35" s="98">
        <f t="shared" si="11"/>
        <v>1976</v>
      </c>
      <c r="CL35" s="106">
        <f t="shared" si="12"/>
        <v>6768</v>
      </c>
      <c r="CM35" s="107">
        <f t="shared" si="13"/>
        <v>6670</v>
      </c>
      <c r="CN35" s="95">
        <f t="shared" si="14"/>
        <v>6740.9655172413795</v>
      </c>
      <c r="CP35" s="331">
        <f t="shared" si="15"/>
        <v>1.0202648889021033</v>
      </c>
      <c r="CR35">
        <f t="shared" si="67"/>
        <v>1976</v>
      </c>
      <c r="CS35" s="95">
        <f t="shared" si="68"/>
        <v>6740.9655172413795</v>
      </c>
      <c r="CT35" s="95">
        <f t="shared" si="69"/>
        <v>47186.758620689659</v>
      </c>
      <c r="CU35" s="95">
        <f t="shared" si="120"/>
        <v>7</v>
      </c>
      <c r="CV35" s="95">
        <f t="shared" si="121"/>
        <v>49</v>
      </c>
      <c r="CW35" s="9">
        <f t="shared" si="70"/>
        <v>0.59982605325582838</v>
      </c>
      <c r="CX35">
        <f t="shared" si="71"/>
        <v>1976</v>
      </c>
      <c r="CY35" s="9">
        <f>'Regional_intensity (aggregate)'!R12</f>
        <v>103.57697651234396</v>
      </c>
      <c r="CZ35" s="9">
        <f t="shared" si="72"/>
        <v>101.90100276244894</v>
      </c>
      <c r="DA35" s="9">
        <f t="shared" si="73"/>
        <v>102.42854222956137</v>
      </c>
      <c r="DB35" s="9">
        <f t="shared" si="40"/>
        <v>100.77115123595286</v>
      </c>
      <c r="DC35" s="333">
        <f t="shared" si="74"/>
        <v>1.0112120533767701</v>
      </c>
      <c r="DD35" s="383"/>
      <c r="DE35" s="49"/>
      <c r="DF35" s="49"/>
      <c r="DH35" s="98">
        <v>1976</v>
      </c>
      <c r="DI35" s="38">
        <f>HDD_by_Division11_update!F31</f>
        <v>3040</v>
      </c>
      <c r="DJ35" s="38">
        <f>HDD_by_Division11_update!G31</f>
        <v>3881</v>
      </c>
      <c r="DK35" s="38">
        <f>HDD_by_Division11_update!H31</f>
        <v>2446</v>
      </c>
      <c r="DL35" s="38">
        <f t="shared" si="16"/>
        <v>3056.6063829787231</v>
      </c>
      <c r="DN35" s="38">
        <f>CDD_by_Division11_update!J31</f>
        <v>1675</v>
      </c>
      <c r="DO35" s="38">
        <f>CDD_by_Division11_update!L31</f>
        <v>1232</v>
      </c>
      <c r="DP35" s="38">
        <f>CDD_by_Division11_update!N31</f>
        <v>2035</v>
      </c>
      <c r="DQ35" s="38">
        <f t="shared" si="17"/>
        <v>1076.687074829932</v>
      </c>
      <c r="DS35" s="331">
        <f t="shared" si="18"/>
        <v>0.97084192204772346</v>
      </c>
      <c r="DU35">
        <f t="shared" si="122"/>
        <v>1976</v>
      </c>
      <c r="DV35" s="95">
        <f t="shared" si="75"/>
        <v>3056.6063829787231</v>
      </c>
      <c r="DW35" s="95">
        <f t="shared" si="76"/>
        <v>1076.687074829932</v>
      </c>
      <c r="DX35" s="95">
        <f t="shared" si="77"/>
        <v>7536.8095238095248</v>
      </c>
      <c r="DY35" s="95">
        <f t="shared" si="123"/>
        <v>7</v>
      </c>
      <c r="DZ35" s="95">
        <f t="shared" si="124"/>
        <v>49</v>
      </c>
      <c r="EA35" s="95">
        <f t="shared" si="125"/>
        <v>343</v>
      </c>
      <c r="EB35" s="95">
        <f t="shared" si="78"/>
        <v>1976</v>
      </c>
      <c r="EC35" s="9">
        <f>'Regional_intensity (aggregate)'!AG12</f>
        <v>24.860499394156964</v>
      </c>
      <c r="ED35" s="9">
        <f t="shared" si="79"/>
        <v>25.076536119194216</v>
      </c>
      <c r="EE35" s="9">
        <f t="shared" si="80"/>
        <v>25.785559384734576</v>
      </c>
      <c r="EF35" s="9">
        <f t="shared" si="41"/>
        <v>26.009634843333004</v>
      </c>
      <c r="EG35" s="333">
        <f t="shared" si="81"/>
        <v>0.96412488180786715</v>
      </c>
      <c r="EI35" s="98">
        <f t="shared" si="19"/>
        <v>1976</v>
      </c>
      <c r="EJ35" s="106">
        <f t="shared" si="20"/>
        <v>3040</v>
      </c>
      <c r="EK35" s="106">
        <f t="shared" si="21"/>
        <v>3881</v>
      </c>
      <c r="EL35" s="106">
        <f t="shared" si="22"/>
        <v>2446</v>
      </c>
      <c r="EM35" s="38">
        <f t="shared" si="23"/>
        <v>2978.4395604395613</v>
      </c>
      <c r="EO35" s="331">
        <f t="shared" si="24"/>
        <v>1.0474835801397882</v>
      </c>
      <c r="EQ35">
        <f t="shared" si="126"/>
        <v>1976</v>
      </c>
      <c r="ER35" s="95">
        <f t="shared" si="82"/>
        <v>2978.4395604395613</v>
      </c>
      <c r="ES35" s="95">
        <f t="shared" si="83"/>
        <v>20849.076923076929</v>
      </c>
      <c r="ET35" s="95">
        <f t="shared" si="127"/>
        <v>7</v>
      </c>
      <c r="EU35" s="95">
        <f t="shared" si="128"/>
        <v>49</v>
      </c>
      <c r="EV35" s="17">
        <f t="shared" si="84"/>
        <v>0.59982605325582838</v>
      </c>
      <c r="EW35" s="95">
        <f t="shared" si="85"/>
        <v>1976</v>
      </c>
      <c r="EX35" s="9">
        <f>'Regional_intensity (aggregate)'!AF12</f>
        <v>52.312576968833937</v>
      </c>
      <c r="EY35" s="9">
        <f t="shared" si="86"/>
        <v>52.869419141509667</v>
      </c>
      <c r="EZ35" s="9">
        <f t="shared" si="87"/>
        <v>50.777636177894244</v>
      </c>
      <c r="FA35" s="9">
        <f t="shared" si="42"/>
        <v>51.318139645530366</v>
      </c>
      <c r="FB35" s="333">
        <f t="shared" si="88"/>
        <v>1.0302286775532872</v>
      </c>
      <c r="FC35" s="383"/>
      <c r="FD35" s="49"/>
      <c r="FE35" s="49"/>
      <c r="FG35" s="283"/>
      <c r="FH35" s="98">
        <v>1976</v>
      </c>
      <c r="FI35" s="38">
        <f>HDD_by_Division11_update!I31</f>
        <v>5303</v>
      </c>
      <c r="FJ35" s="38">
        <f>HDD_by_Division11_update!J31</f>
        <v>3115</v>
      </c>
      <c r="FK35" s="38">
        <f t="shared" si="25"/>
        <v>3642.2289156626503</v>
      </c>
      <c r="FM35" s="38">
        <f>CDD_by_Division11_update!P31</f>
        <v>1058</v>
      </c>
      <c r="FN35" s="38">
        <f>CDD_by_Division11_update!R31</f>
        <v>620</v>
      </c>
      <c r="FO35" s="95">
        <f t="shared" si="26"/>
        <v>758.28169014084506</v>
      </c>
      <c r="FP35" s="95"/>
      <c r="FQ35" s="331">
        <f t="shared" si="27"/>
        <v>0.9894085566654135</v>
      </c>
      <c r="FR35" s="283"/>
      <c r="FS35">
        <f t="shared" si="129"/>
        <v>1976</v>
      </c>
      <c r="FT35" s="95">
        <f t="shared" si="89"/>
        <v>3642.2289156626503</v>
      </c>
      <c r="FU35" s="95">
        <f t="shared" si="90"/>
        <v>758.28169014084506</v>
      </c>
      <c r="FV35" s="95">
        <f t="shared" si="91"/>
        <v>5307.9718309859154</v>
      </c>
      <c r="FW35" s="95">
        <f t="shared" si="130"/>
        <v>7</v>
      </c>
      <c r="FX35" s="95">
        <f t="shared" si="131"/>
        <v>49</v>
      </c>
      <c r="FY35" s="95">
        <f t="shared" si="132"/>
        <v>343</v>
      </c>
      <c r="FZ35" s="95">
        <f t="shared" si="92"/>
        <v>1976</v>
      </c>
      <c r="GA35" s="9">
        <f>'Regional_intensity (aggregate)'!AT12</f>
        <v>19.912377869266951</v>
      </c>
      <c r="GB35" s="9">
        <f t="shared" si="93"/>
        <v>20.189637445910229</v>
      </c>
      <c r="GC35" s="9">
        <f t="shared" si="94"/>
        <v>20.32822004677811</v>
      </c>
      <c r="GD35" s="9">
        <f t="shared" si="43"/>
        <v>20.611269802115469</v>
      </c>
      <c r="GE35" s="333">
        <f t="shared" si="95"/>
        <v>0.97954360113407635</v>
      </c>
      <c r="GI35" s="98">
        <f t="shared" si="30"/>
        <v>1976</v>
      </c>
      <c r="GJ35" s="106">
        <f t="shared" si="31"/>
        <v>5303</v>
      </c>
      <c r="GK35" s="106">
        <f t="shared" si="32"/>
        <v>3115</v>
      </c>
      <c r="GL35" s="38">
        <f t="shared" si="28"/>
        <v>3733.3478260869565</v>
      </c>
      <c r="GN35" s="331">
        <f t="shared" si="29"/>
        <v>0.99125170419481334</v>
      </c>
      <c r="GP35">
        <f t="shared" si="133"/>
        <v>1976</v>
      </c>
      <c r="GQ35" s="95">
        <f t="shared" si="96"/>
        <v>3733.3478260869565</v>
      </c>
      <c r="GR35" s="95">
        <f t="shared" si="97"/>
        <v>26133.434782608696</v>
      </c>
      <c r="GS35" s="95">
        <f t="shared" si="134"/>
        <v>7</v>
      </c>
      <c r="GT35" s="95">
        <f t="shared" si="135"/>
        <v>49</v>
      </c>
      <c r="GU35" s="17">
        <f t="shared" si="98"/>
        <v>0.59982605325582838</v>
      </c>
      <c r="GV35">
        <f t="shared" si="99"/>
        <v>1976</v>
      </c>
      <c r="GW35" s="9">
        <f>'Regional_intensity (aggregate)'!AS12</f>
        <v>64.570149930010004</v>
      </c>
      <c r="GX35" s="9">
        <f t="array" ref="GX35">SUMPRODUCT(GQ$11:GU$11,GQ35:GU35)+GP$11</f>
        <v>61.298244278491602</v>
      </c>
      <c r="GY35" s="9">
        <f t="shared" si="100"/>
        <v>65.115526546558925</v>
      </c>
      <c r="GZ35" s="9">
        <f t="shared" si="44"/>
        <v>61.81598551188241</v>
      </c>
      <c r="HA35" s="333">
        <f t="shared" si="101"/>
        <v>0.99162447659608555</v>
      </c>
      <c r="HB35" s="383"/>
      <c r="HD35" s="49"/>
      <c r="HQ35">
        <f t="shared" si="35"/>
        <v>1976</v>
      </c>
      <c r="HR35" s="17">
        <f t="shared" si="33"/>
        <v>0.98265689962633862</v>
      </c>
      <c r="HS35" s="17">
        <f t="shared" si="34"/>
        <v>1.0229892145111028</v>
      </c>
      <c r="HT35" s="17"/>
      <c r="HU35" s="651"/>
      <c r="HV35" s="17"/>
      <c r="HW35" s="17">
        <f>National!GB190</f>
        <v>0.16794368826313194</v>
      </c>
      <c r="HX35" s="17">
        <f>National!GC190</f>
        <v>0.25405108711406238</v>
      </c>
      <c r="HY35" s="17">
        <f>National!GD190</f>
        <v>0.40084949912918938</v>
      </c>
      <c r="HZ35" s="17">
        <f>National!GE190</f>
        <v>0.1771557254936163</v>
      </c>
      <c r="IA35" s="17">
        <f t="shared" si="102"/>
        <v>0.98106044590500996</v>
      </c>
      <c r="IB35" s="17"/>
      <c r="IC35" s="17">
        <f>National!GB267</f>
        <v>0.28214527059589789</v>
      </c>
      <c r="ID35" s="17">
        <f>National!GC267</f>
        <v>0.36480770978921073</v>
      </c>
      <c r="IE35" s="17">
        <f>National!GD267</f>
        <v>0.20826984941322518</v>
      </c>
      <c r="IF35" s="17">
        <f>National!GE267</f>
        <v>0.14477717020166617</v>
      </c>
      <c r="IG35" s="17">
        <f t="shared" si="103"/>
        <v>1.0140054803866807</v>
      </c>
      <c r="IH35" s="17"/>
      <c r="II35" s="651"/>
      <c r="IJ35" s="17"/>
      <c r="IK35" s="656">
        <f>National!AS190</f>
        <v>0.98067757059674077</v>
      </c>
      <c r="IL35" s="656">
        <f>National!AS267</f>
        <v>1.0139368019259767</v>
      </c>
      <c r="IN35">
        <v>1976</v>
      </c>
      <c r="IO35" s="79">
        <f>National!H190</f>
        <v>2069.2150000000001</v>
      </c>
      <c r="IP35" s="40">
        <f t="shared" si="104"/>
        <v>2105.7349729970165</v>
      </c>
      <c r="IQ35" s="79">
        <f>National!H267</f>
        <v>8391.135000000002</v>
      </c>
      <c r="IR35" s="40">
        <f t="shared" si="105"/>
        <v>8202.5644855016508</v>
      </c>
      <c r="IU35">
        <f t="shared" si="106"/>
        <v>1976</v>
      </c>
      <c r="IV35" s="40">
        <f t="shared" si="45"/>
        <v>2105.7349729970165</v>
      </c>
      <c r="IW35" s="40">
        <f t="shared" si="46"/>
        <v>2109.9850369177771</v>
      </c>
      <c r="IX35" s="40">
        <f t="shared" si="107"/>
        <v>8202.5644855016508</v>
      </c>
      <c r="IY35" s="40">
        <f t="shared" si="108"/>
        <v>8275.796858404794</v>
      </c>
    </row>
    <row r="36" spans="2:259" x14ac:dyDescent="0.2">
      <c r="B36" s="94" t="s">
        <v>80</v>
      </c>
      <c r="C36" s="104" t="s">
        <v>228</v>
      </c>
      <c r="D36" s="104"/>
      <c r="E36" s="104"/>
      <c r="F36" s="104"/>
      <c r="G36" s="104"/>
      <c r="J36" s="95">
        <f t="shared" si="136"/>
        <v>1977</v>
      </c>
      <c r="K36" s="48">
        <v>0.667835249332554</v>
      </c>
      <c r="L36" s="12">
        <f t="shared" si="47"/>
        <v>0.63634265639163845</v>
      </c>
      <c r="M36" s="95">
        <f t="shared" si="48"/>
        <v>512</v>
      </c>
      <c r="N36" s="12">
        <f t="shared" si="49"/>
        <v>0.63634265639163845</v>
      </c>
      <c r="Q36" s="98">
        <v>1977</v>
      </c>
      <c r="R36" s="38">
        <f>HDD_by_Division11_update!B32</f>
        <v>6579</v>
      </c>
      <c r="S36" s="38">
        <f>HDD_by_Division11_update!C32</f>
        <v>5889</v>
      </c>
      <c r="T36" s="95">
        <f t="shared" si="2"/>
        <v>6057.2926829268299</v>
      </c>
      <c r="V36">
        <f>CDD_by_Division11_update!B32</f>
        <v>407</v>
      </c>
      <c r="W36">
        <f>CDD_by_Division11_update!D32</f>
        <v>689</v>
      </c>
      <c r="X36" s="95">
        <f t="shared" si="3"/>
        <v>634.66972477064223</v>
      </c>
      <c r="Z36" s="331">
        <f t="shared" si="4"/>
        <v>1.0029789880308049</v>
      </c>
      <c r="AB36">
        <f t="shared" si="109"/>
        <v>1977</v>
      </c>
      <c r="AC36" s="95">
        <f t="shared" si="50"/>
        <v>6057.2926829268299</v>
      </c>
      <c r="AD36" s="95">
        <f t="shared" si="51"/>
        <v>634.66972477064223</v>
      </c>
      <c r="AE36" s="95">
        <f t="shared" si="110"/>
        <v>8</v>
      </c>
      <c r="AF36" s="95">
        <f t="shared" si="111"/>
        <v>64</v>
      </c>
      <c r="AG36" s="95">
        <f t="shared" si="112"/>
        <v>512</v>
      </c>
      <c r="AH36">
        <f>'Regional_intensity (aggregate)'!E13</f>
        <v>13.088071813313627</v>
      </c>
      <c r="AI36" s="9">
        <f t="shared" si="52"/>
        <v>12.989170324642107</v>
      </c>
      <c r="AJ36" s="9">
        <f t="shared" si="53"/>
        <v>13.056000563111457</v>
      </c>
      <c r="AK36" s="9">
        <f t="shared" si="37"/>
        <v>12.957341424454039</v>
      </c>
      <c r="AL36" s="333">
        <f t="shared" si="54"/>
        <v>1.0024564375627238</v>
      </c>
      <c r="AN36" s="98">
        <f t="shared" si="5"/>
        <v>1977</v>
      </c>
      <c r="AO36" s="106">
        <f t="shared" si="0"/>
        <v>6579</v>
      </c>
      <c r="AP36" s="107">
        <f t="shared" si="1"/>
        <v>5889</v>
      </c>
      <c r="AQ36" s="95">
        <f t="shared" si="6"/>
        <v>6065.5116279069753</v>
      </c>
      <c r="AS36" s="331">
        <f t="shared" si="7"/>
        <v>0.9969984144603633</v>
      </c>
      <c r="AT36" s="283"/>
      <c r="AU36">
        <f t="shared" si="113"/>
        <v>1977</v>
      </c>
      <c r="AV36" s="95">
        <f t="shared" si="55"/>
        <v>6065.5116279069753</v>
      </c>
      <c r="AW36" s="95">
        <f t="shared" si="56"/>
        <v>48524.093023255802</v>
      </c>
      <c r="AX36" s="95">
        <f t="shared" si="114"/>
        <v>8</v>
      </c>
      <c r="AY36" s="95">
        <f t="shared" si="115"/>
        <v>64</v>
      </c>
      <c r="AZ36" s="17">
        <f t="shared" si="57"/>
        <v>0.63634265639163845</v>
      </c>
      <c r="BA36">
        <f t="shared" si="58"/>
        <v>1977</v>
      </c>
      <c r="BB36" s="17">
        <f>'Regional_intensity (aggregate)'!D13</f>
        <v>86.28186174223552</v>
      </c>
      <c r="BC36" s="9">
        <f t="shared" si="59"/>
        <v>82.480580172966782</v>
      </c>
      <c r="BD36" s="9">
        <f t="shared" si="60"/>
        <v>86.482123642477333</v>
      </c>
      <c r="BE36" s="9">
        <f t="shared" si="38"/>
        <v>82.672019223828158</v>
      </c>
      <c r="BF36" s="333">
        <f t="shared" si="61"/>
        <v>0.99768435496485131</v>
      </c>
      <c r="BG36" s="283">
        <v>0.99645736318590195</v>
      </c>
      <c r="BH36" s="283"/>
      <c r="BJ36" s="49"/>
      <c r="BL36" s="98">
        <v>1977</v>
      </c>
      <c r="BM36" s="38">
        <f>HDD_by_Division11_update!D32</f>
        <v>6538</v>
      </c>
      <c r="BN36" s="38">
        <f>HDD_by_Division11_update!E32</f>
        <v>6506</v>
      </c>
      <c r="BO36" s="38">
        <f t="shared" si="8"/>
        <v>6637.4827586206902</v>
      </c>
      <c r="BQ36" s="38">
        <f>CDD_by_Division11_update!F32</f>
        <v>823</v>
      </c>
      <c r="BR36" s="38">
        <f>CDD_by_Division11_update!H32</f>
        <v>1122</v>
      </c>
      <c r="BS36" s="95">
        <f t="shared" si="9"/>
        <v>925.09756097560989</v>
      </c>
      <c r="BU36" s="331">
        <f t="shared" si="10"/>
        <v>1.0156205260020195</v>
      </c>
      <c r="BW36">
        <f t="shared" si="116"/>
        <v>1977</v>
      </c>
      <c r="BX36" s="95">
        <f t="shared" si="62"/>
        <v>6637.4827586206902</v>
      </c>
      <c r="BY36" s="95">
        <f t="shared" si="63"/>
        <v>925.09756097560989</v>
      </c>
      <c r="BZ36" s="95">
        <f t="shared" si="117"/>
        <v>8</v>
      </c>
      <c r="CA36" s="95">
        <f t="shared" si="118"/>
        <v>64</v>
      </c>
      <c r="CB36" s="95">
        <f t="shared" si="119"/>
        <v>512</v>
      </c>
      <c r="CC36" s="95">
        <f t="shared" si="64"/>
        <v>1977</v>
      </c>
      <c r="CD36" s="9">
        <f>'Regional_intensity (aggregate)'!S13</f>
        <v>18.325883365242902</v>
      </c>
      <c r="CE36" s="9">
        <f t="array" ref="CE36">SUMPRODUCT(BX$11:CB$11,BX36:CB36)+BW$11</f>
        <v>18.439775370455624</v>
      </c>
      <c r="CF36" s="9">
        <f t="shared" si="65"/>
        <v>18.104588260933262</v>
      </c>
      <c r="CG36" s="9">
        <f t="shared" si="39"/>
        <v>18.217104957645365</v>
      </c>
      <c r="CH36" s="333">
        <f t="shared" si="66"/>
        <v>1.0122231503484207</v>
      </c>
      <c r="CK36" s="98">
        <f t="shared" si="11"/>
        <v>1977</v>
      </c>
      <c r="CL36" s="106">
        <f t="shared" si="12"/>
        <v>6538</v>
      </c>
      <c r="CM36" s="107">
        <f t="shared" si="13"/>
        <v>6506</v>
      </c>
      <c r="CN36" s="95">
        <f t="shared" si="14"/>
        <v>6529.1724137931033</v>
      </c>
      <c r="CP36" s="331">
        <f t="shared" si="15"/>
        <v>0.99548697604065883</v>
      </c>
      <c r="CR36">
        <f t="shared" si="67"/>
        <v>1977</v>
      </c>
      <c r="CS36" s="95">
        <f t="shared" si="68"/>
        <v>6529.1724137931033</v>
      </c>
      <c r="CT36" s="95">
        <f t="shared" si="69"/>
        <v>52233.379310344826</v>
      </c>
      <c r="CU36" s="95">
        <f t="shared" si="120"/>
        <v>8</v>
      </c>
      <c r="CV36" s="95">
        <f t="shared" si="121"/>
        <v>64</v>
      </c>
      <c r="CW36" s="9">
        <f t="shared" si="70"/>
        <v>0.63634265639163845</v>
      </c>
      <c r="CX36">
        <f t="shared" si="71"/>
        <v>1977</v>
      </c>
      <c r="CY36" s="9">
        <f>'Regional_intensity (aggregate)'!R13</f>
        <v>99.413105167595219</v>
      </c>
      <c r="CZ36" s="9">
        <f t="shared" si="72"/>
        <v>97.772583562877301</v>
      </c>
      <c r="DA36" s="9">
        <f t="shared" si="73"/>
        <v>99.649956542951529</v>
      </c>
      <c r="DB36" s="9">
        <f t="shared" si="40"/>
        <v>98.005526401248233</v>
      </c>
      <c r="DC36" s="333">
        <f t="shared" si="74"/>
        <v>0.99762316629556957</v>
      </c>
      <c r="DD36" s="383"/>
      <c r="DE36" s="49"/>
      <c r="DF36" s="49"/>
      <c r="DH36" s="98">
        <v>1977</v>
      </c>
      <c r="DI36" s="38">
        <f>HDD_by_Division11_update!F32</f>
        <v>3047</v>
      </c>
      <c r="DJ36" s="38">
        <f>HDD_by_Division11_update!G32</f>
        <v>3812</v>
      </c>
      <c r="DK36" s="38">
        <f>HDD_by_Division11_update!H32</f>
        <v>2330</v>
      </c>
      <c r="DL36" s="38">
        <f t="shared" si="16"/>
        <v>3018.4946808510631</v>
      </c>
      <c r="DN36" s="38">
        <f>CDD_by_Division11_update!J32</f>
        <v>2020</v>
      </c>
      <c r="DO36" s="38">
        <f>CDD_by_Division11_update!L32</f>
        <v>1808</v>
      </c>
      <c r="DP36" s="38">
        <f>CDD_by_Division11_update!N32</f>
        <v>2720</v>
      </c>
      <c r="DQ36" s="38">
        <f t="shared" si="17"/>
        <v>1356.5442176870749</v>
      </c>
      <c r="DS36" s="331">
        <f t="shared" si="18"/>
        <v>1.0190828999268484</v>
      </c>
      <c r="DU36">
        <f t="shared" si="122"/>
        <v>1977</v>
      </c>
      <c r="DV36" s="95">
        <f t="shared" si="75"/>
        <v>3018.4946808510631</v>
      </c>
      <c r="DW36" s="95">
        <f t="shared" si="76"/>
        <v>1356.5442176870749</v>
      </c>
      <c r="DX36" s="95">
        <f t="shared" si="77"/>
        <v>10852.353741496599</v>
      </c>
      <c r="DY36" s="95">
        <f t="shared" si="123"/>
        <v>8</v>
      </c>
      <c r="DZ36" s="95">
        <f t="shared" si="124"/>
        <v>64</v>
      </c>
      <c r="EA36" s="95">
        <f t="shared" si="125"/>
        <v>512</v>
      </c>
      <c r="EB36" s="95">
        <f t="shared" si="78"/>
        <v>1977</v>
      </c>
      <c r="EC36" s="9">
        <f>'Regional_intensity (aggregate)'!AG13</f>
        <v>26.651754882633469</v>
      </c>
      <c r="ED36" s="9">
        <f t="shared" si="79"/>
        <v>26.716805904987112</v>
      </c>
      <c r="EE36" s="9">
        <f t="shared" si="80"/>
        <v>25.98997422933849</v>
      </c>
      <c r="EF36" s="9">
        <f t="shared" si="41"/>
        <v>26.053409991899287</v>
      </c>
      <c r="EG36" s="333">
        <f t="shared" si="81"/>
        <v>1.0254629207191723</v>
      </c>
      <c r="EI36" s="98">
        <f t="shared" si="19"/>
        <v>1977</v>
      </c>
      <c r="EJ36" s="106">
        <f t="shared" si="20"/>
        <v>3047</v>
      </c>
      <c r="EK36" s="106">
        <f t="shared" si="21"/>
        <v>3812</v>
      </c>
      <c r="EL36" s="106">
        <f t="shared" si="22"/>
        <v>2330</v>
      </c>
      <c r="EM36" s="38">
        <f t="shared" si="23"/>
        <v>2925.9615384615395</v>
      </c>
      <c r="EO36" s="331">
        <f t="shared" si="24"/>
        <v>1.0348386539015397</v>
      </c>
      <c r="EQ36">
        <f t="shared" si="126"/>
        <v>1977</v>
      </c>
      <c r="ER36" s="95">
        <f t="shared" si="82"/>
        <v>2925.9615384615395</v>
      </c>
      <c r="ES36" s="95">
        <f t="shared" si="83"/>
        <v>23407.692307692316</v>
      </c>
      <c r="ET36" s="95">
        <f t="shared" si="127"/>
        <v>8</v>
      </c>
      <c r="EU36" s="95">
        <f t="shared" si="128"/>
        <v>64</v>
      </c>
      <c r="EV36" s="17">
        <f t="shared" si="84"/>
        <v>0.63634265639163845</v>
      </c>
      <c r="EW36" s="95">
        <f t="shared" si="85"/>
        <v>1977</v>
      </c>
      <c r="EX36" s="9">
        <f>'Regional_intensity (aggregate)'!AF13</f>
        <v>52.591584641918857</v>
      </c>
      <c r="EY36" s="9">
        <f t="shared" si="86"/>
        <v>50.552944964218156</v>
      </c>
      <c r="EZ36" s="9">
        <f t="shared" si="87"/>
        <v>51.645975402696791</v>
      </c>
      <c r="FA36" s="9">
        <f t="shared" si="42"/>
        <v>49.643990952782133</v>
      </c>
      <c r="FB36" s="333">
        <f t="shared" si="88"/>
        <v>1.0183094468029485</v>
      </c>
      <c r="FC36" s="383"/>
      <c r="FD36" s="49"/>
      <c r="FE36" s="49"/>
      <c r="FG36" s="283"/>
      <c r="FH36" s="98">
        <v>1977</v>
      </c>
      <c r="FI36" s="38">
        <f>HDD_by_Division11_update!I32</f>
        <v>5060</v>
      </c>
      <c r="FJ36" s="38">
        <f>HDD_by_Division11_update!J32</f>
        <v>3135</v>
      </c>
      <c r="FK36" s="38">
        <f t="shared" si="25"/>
        <v>3598.8554216867469</v>
      </c>
      <c r="FM36" s="38">
        <f>CDD_by_Division11_update!P32</f>
        <v>1256</v>
      </c>
      <c r="FN36" s="38">
        <f>CDD_by_Division11_update!R32</f>
        <v>715</v>
      </c>
      <c r="FO36" s="95">
        <f t="shared" si="26"/>
        <v>885.08450704225356</v>
      </c>
      <c r="FP36" s="95"/>
      <c r="FQ36" s="331">
        <f t="shared" si="27"/>
        <v>0.99628175358937088</v>
      </c>
      <c r="FR36" s="283"/>
      <c r="FS36">
        <f t="shared" si="129"/>
        <v>1977</v>
      </c>
      <c r="FT36" s="95">
        <f t="shared" si="89"/>
        <v>3598.8554216867469</v>
      </c>
      <c r="FU36" s="95">
        <f t="shared" si="90"/>
        <v>885.08450704225356</v>
      </c>
      <c r="FV36" s="95">
        <f t="shared" si="91"/>
        <v>7080.6760563380285</v>
      </c>
      <c r="FW36" s="95">
        <f t="shared" si="130"/>
        <v>8</v>
      </c>
      <c r="FX36" s="95">
        <f t="shared" si="131"/>
        <v>64</v>
      </c>
      <c r="FY36" s="95">
        <f t="shared" si="132"/>
        <v>512</v>
      </c>
      <c r="FZ36" s="95">
        <f t="shared" si="92"/>
        <v>1977</v>
      </c>
      <c r="GA36" s="9">
        <f>'Regional_intensity (aggregate)'!AT13</f>
        <v>19.946078275049558</v>
      </c>
      <c r="GB36" s="9">
        <f t="shared" si="93"/>
        <v>20.677986384839343</v>
      </c>
      <c r="GC36" s="9">
        <f t="shared" si="94"/>
        <v>19.995930603212674</v>
      </c>
      <c r="GD36" s="9">
        <f t="shared" si="43"/>
        <v>20.729668011111659</v>
      </c>
      <c r="GE36" s="333">
        <f t="shared" si="95"/>
        <v>0.9975068763163687</v>
      </c>
      <c r="GI36" s="98">
        <f t="shared" si="30"/>
        <v>1977</v>
      </c>
      <c r="GJ36" s="106">
        <f t="shared" si="31"/>
        <v>5060</v>
      </c>
      <c r="GK36" s="106">
        <f t="shared" si="32"/>
        <v>3135</v>
      </c>
      <c r="GL36" s="38">
        <f t="shared" si="28"/>
        <v>3679.021739130435</v>
      </c>
      <c r="GN36" s="331">
        <f t="shared" si="29"/>
        <v>0.98219820007669378</v>
      </c>
      <c r="GP36">
        <f t="shared" si="133"/>
        <v>1977</v>
      </c>
      <c r="GQ36" s="95">
        <f t="shared" si="96"/>
        <v>3679.021739130435</v>
      </c>
      <c r="GR36" s="95">
        <f t="shared" si="97"/>
        <v>29432.17391304348</v>
      </c>
      <c r="GS36" s="95">
        <f t="shared" si="134"/>
        <v>8</v>
      </c>
      <c r="GT36" s="95">
        <f t="shared" si="135"/>
        <v>64</v>
      </c>
      <c r="GU36" s="17">
        <f t="shared" si="98"/>
        <v>0.63634265639163845</v>
      </c>
      <c r="GV36">
        <f t="shared" si="99"/>
        <v>1977</v>
      </c>
      <c r="GW36" s="9">
        <f>'Regional_intensity (aggregate)'!AS13</f>
        <v>57.296808965159734</v>
      </c>
      <c r="GX36" s="9">
        <f t="array" ref="GX36">SUMPRODUCT(GQ$11:GU$11,GQ36:GU36)+GP$11</f>
        <v>59.043085318569815</v>
      </c>
      <c r="GY36" s="9">
        <f t="shared" si="100"/>
        <v>58.233275527007429</v>
      </c>
      <c r="GZ36" s="9">
        <f t="shared" si="44"/>
        <v>60.008093250211914</v>
      </c>
      <c r="HA36" s="333">
        <f t="shared" si="101"/>
        <v>0.9839187036385515</v>
      </c>
      <c r="HB36" s="383"/>
      <c r="HD36" s="49"/>
      <c r="HQ36">
        <f t="shared" si="35"/>
        <v>1977</v>
      </c>
      <c r="HR36" s="17">
        <f t="shared" si="33"/>
        <v>1.012101303205964</v>
      </c>
      <c r="HS36" s="17">
        <f t="shared" si="34"/>
        <v>1.002381088269036</v>
      </c>
      <c r="HT36" s="17"/>
      <c r="HU36" s="651"/>
      <c r="HV36" s="17"/>
      <c r="HW36" s="17">
        <f>National!GB191</f>
        <v>0.16549416497231831</v>
      </c>
      <c r="HX36" s="17">
        <f>National!GC191</f>
        <v>0.25230801681989179</v>
      </c>
      <c r="HY36" s="17">
        <f>National!GD191</f>
        <v>0.40601882474826068</v>
      </c>
      <c r="HZ36" s="17">
        <f>National!GE191</f>
        <v>0.1761789934595292</v>
      </c>
      <c r="IA36" s="17">
        <f t="shared" si="102"/>
        <v>1.0133897140308552</v>
      </c>
      <c r="IB36" s="17"/>
      <c r="IC36" s="17">
        <f>National!GB268</f>
        <v>0.28168699652669338</v>
      </c>
      <c r="ID36" s="17">
        <f>National!GC268</f>
        <v>0.36448356340696064</v>
      </c>
      <c r="IE36" s="17">
        <f>National!GD268</f>
        <v>0.21110001204787965</v>
      </c>
      <c r="IF36" s="17">
        <f>National!GE268</f>
        <v>0.1427294280184663</v>
      </c>
      <c r="IG36" s="17">
        <f t="shared" si="103"/>
        <v>1.0000512462960378</v>
      </c>
      <c r="IH36" s="17"/>
      <c r="II36" s="651"/>
      <c r="IJ36" s="17"/>
      <c r="IK36" s="656">
        <f>National!AS191</f>
        <v>1.0135542962089332</v>
      </c>
      <c r="IL36" s="656">
        <f>National!AS268</f>
        <v>1.0003018648942343</v>
      </c>
      <c r="IN36">
        <v>1977</v>
      </c>
      <c r="IO36" s="79">
        <f>National!H191</f>
        <v>2201.5549999999998</v>
      </c>
      <c r="IP36" s="40">
        <f t="shared" si="104"/>
        <v>2175.2318597222279</v>
      </c>
      <c r="IQ36" s="79">
        <f>National!H268</f>
        <v>8193.6190000000006</v>
      </c>
      <c r="IR36" s="40">
        <f t="shared" si="105"/>
        <v>8174.155613958329</v>
      </c>
      <c r="IU36">
        <f t="shared" si="106"/>
        <v>1977</v>
      </c>
      <c r="IV36" s="40">
        <f t="shared" si="45"/>
        <v>2175.2318597222279</v>
      </c>
      <c r="IW36" s="40">
        <f t="shared" si="46"/>
        <v>2172.1135298174231</v>
      </c>
      <c r="IX36" s="40">
        <f t="shared" si="107"/>
        <v>8174.155613958329</v>
      </c>
      <c r="IY36" s="40">
        <f t="shared" si="108"/>
        <v>8191.1463804642035</v>
      </c>
    </row>
    <row r="37" spans="2:259" x14ac:dyDescent="0.2">
      <c r="B37" s="94" t="s">
        <v>82</v>
      </c>
      <c r="C37" s="104" t="s">
        <v>229</v>
      </c>
      <c r="D37" s="104"/>
      <c r="E37" s="104"/>
      <c r="F37" s="104"/>
      <c r="G37" s="104"/>
      <c r="J37" s="95">
        <f t="shared" si="136"/>
        <v>1978</v>
      </c>
      <c r="K37" s="48">
        <v>0.67169778553646176</v>
      </c>
      <c r="L37" s="12">
        <f t="shared" si="47"/>
        <v>0.66019118306938684</v>
      </c>
      <c r="M37" s="95">
        <f t="shared" si="48"/>
        <v>729</v>
      </c>
      <c r="N37" s="12">
        <f t="shared" si="49"/>
        <v>0.66019118306938684</v>
      </c>
      <c r="Q37" s="98">
        <v>1978</v>
      </c>
      <c r="R37" s="38">
        <f>HDD_by_Division11_update!B33</f>
        <v>7061</v>
      </c>
      <c r="S37" s="38">
        <f>HDD_by_Division11_update!C33</f>
        <v>6330</v>
      </c>
      <c r="T37" s="95">
        <f t="shared" si="2"/>
        <v>6508.2926829268299</v>
      </c>
      <c r="V37">
        <f>CDD_by_Division11_update!B33</f>
        <v>378</v>
      </c>
      <c r="W37">
        <f>CDD_by_Division11_update!D33</f>
        <v>615</v>
      </c>
      <c r="X37" s="95">
        <f t="shared" si="3"/>
        <v>569.33944954128447</v>
      </c>
      <c r="Z37" s="331">
        <f t="shared" si="4"/>
        <v>0.99964540100393195</v>
      </c>
      <c r="AB37">
        <f t="shared" si="109"/>
        <v>1978</v>
      </c>
      <c r="AC37" s="95">
        <f t="shared" si="50"/>
        <v>6508.2926829268299</v>
      </c>
      <c r="AD37" s="95">
        <f t="shared" si="51"/>
        <v>569.33944954128447</v>
      </c>
      <c r="AE37" s="95">
        <f t="shared" si="110"/>
        <v>9</v>
      </c>
      <c r="AF37" s="95">
        <f t="shared" si="111"/>
        <v>81</v>
      </c>
      <c r="AG37" s="95">
        <f t="shared" si="112"/>
        <v>729</v>
      </c>
      <c r="AH37">
        <f>'Regional_intensity (aggregate)'!E14</f>
        <v>13.054562713648018</v>
      </c>
      <c r="AI37" s="9">
        <f t="shared" si="52"/>
        <v>12.978266523052058</v>
      </c>
      <c r="AJ37" s="9">
        <f t="shared" si="53"/>
        <v>12.956757600404153</v>
      </c>
      <c r="AK37" s="9">
        <f t="shared" si="37"/>
        <v>12.881033022793247</v>
      </c>
      <c r="AL37" s="333">
        <f t="shared" si="54"/>
        <v>1.0075485793792125</v>
      </c>
      <c r="AN37" s="98">
        <f t="shared" si="5"/>
        <v>1978</v>
      </c>
      <c r="AO37" s="106">
        <f t="shared" si="0"/>
        <v>7061</v>
      </c>
      <c r="AP37" s="107">
        <f t="shared" si="1"/>
        <v>6330</v>
      </c>
      <c r="AQ37" s="95">
        <f t="shared" si="6"/>
        <v>6516.9999999999982</v>
      </c>
      <c r="AS37" s="331">
        <f t="shared" si="7"/>
        <v>1.0523628164505565</v>
      </c>
      <c r="AT37" s="283"/>
      <c r="AU37">
        <f t="shared" si="113"/>
        <v>1978</v>
      </c>
      <c r="AV37" s="95">
        <f t="shared" si="55"/>
        <v>6516.9999999999982</v>
      </c>
      <c r="AW37" s="95">
        <f t="shared" si="56"/>
        <v>58652.999999999985</v>
      </c>
      <c r="AX37" s="95">
        <f t="shared" si="114"/>
        <v>9</v>
      </c>
      <c r="AY37" s="95">
        <f t="shared" si="115"/>
        <v>81</v>
      </c>
      <c r="AZ37" s="17">
        <f t="shared" si="57"/>
        <v>0.66019118306938684</v>
      </c>
      <c r="BA37">
        <f t="shared" si="58"/>
        <v>1978</v>
      </c>
      <c r="BB37" s="17">
        <f>'Regional_intensity (aggregate)'!D14</f>
        <v>84.258858640763918</v>
      </c>
      <c r="BC37" s="9">
        <f t="shared" si="59"/>
        <v>85.456368504382937</v>
      </c>
      <c r="BD37" s="9">
        <f t="shared" si="60"/>
        <v>80.653644562078881</v>
      </c>
      <c r="BE37" s="9">
        <f t="shared" si="38"/>
        <v>81.799916140616318</v>
      </c>
      <c r="BF37" s="333">
        <f t="shared" si="61"/>
        <v>1.0446999524728249</v>
      </c>
      <c r="BG37" s="283">
        <v>1.0698801088268857</v>
      </c>
      <c r="BH37" s="283"/>
      <c r="BJ37" s="49"/>
      <c r="BL37" s="98">
        <v>1978</v>
      </c>
      <c r="BM37" s="38">
        <f>HDD_by_Division11_update!D33</f>
        <v>7095</v>
      </c>
      <c r="BN37" s="38">
        <f>HDD_by_Division11_update!E33</f>
        <v>7324</v>
      </c>
      <c r="BO37" s="38">
        <f t="shared" si="8"/>
        <v>7312.0862068965525</v>
      </c>
      <c r="BQ37" s="38">
        <f>CDD_by_Division11_update!F33</f>
        <v>741</v>
      </c>
      <c r="BR37" s="38">
        <f>CDD_by_Division11_update!H33</f>
        <v>1027</v>
      </c>
      <c r="BS37" s="95">
        <f t="shared" si="9"/>
        <v>838.65853658536594</v>
      </c>
      <c r="BU37" s="331">
        <f t="shared" si="10"/>
        <v>1.0156520583225219</v>
      </c>
      <c r="BW37">
        <f t="shared" si="116"/>
        <v>1978</v>
      </c>
      <c r="BX37" s="95">
        <f t="shared" si="62"/>
        <v>7312.0862068965525</v>
      </c>
      <c r="BY37" s="95">
        <f t="shared" si="63"/>
        <v>838.65853658536594</v>
      </c>
      <c r="BZ37" s="95">
        <f t="shared" si="117"/>
        <v>9</v>
      </c>
      <c r="CA37" s="95">
        <f t="shared" si="118"/>
        <v>81</v>
      </c>
      <c r="CB37" s="95">
        <f t="shared" si="119"/>
        <v>729</v>
      </c>
      <c r="CC37" s="95">
        <f t="shared" si="64"/>
        <v>1978</v>
      </c>
      <c r="CD37" s="9">
        <f>'Regional_intensity (aggregate)'!S14</f>
        <v>18.825938624711569</v>
      </c>
      <c r="CE37" s="9">
        <f t="array" ref="CE37">SUMPRODUCT(BX$11:CB$11,BX37:CB37)+BW$11</f>
        <v>18.522950959069149</v>
      </c>
      <c r="CF37" s="9">
        <f t="shared" si="65"/>
        <v>18.562953820853199</v>
      </c>
      <c r="CG37" s="9">
        <f t="shared" si="39"/>
        <v>18.264198674683456</v>
      </c>
      <c r="CH37" s="333">
        <f t="shared" si="66"/>
        <v>1.0141671851579428</v>
      </c>
      <c r="CK37" s="98">
        <f t="shared" si="11"/>
        <v>1978</v>
      </c>
      <c r="CL37" s="106">
        <f t="shared" si="12"/>
        <v>7095</v>
      </c>
      <c r="CM37" s="107">
        <f t="shared" si="13"/>
        <v>7324</v>
      </c>
      <c r="CN37" s="95">
        <f t="shared" si="14"/>
        <v>7158.1724137931033</v>
      </c>
      <c r="CP37" s="331">
        <f t="shared" si="15"/>
        <v>1.068029705870998</v>
      </c>
      <c r="CR37">
        <f t="shared" si="67"/>
        <v>1978</v>
      </c>
      <c r="CS37" s="95">
        <f t="shared" si="68"/>
        <v>7158.1724137931033</v>
      </c>
      <c r="CT37" s="95">
        <f t="shared" si="69"/>
        <v>64423.551724137928</v>
      </c>
      <c r="CU37" s="95">
        <f t="shared" si="120"/>
        <v>9</v>
      </c>
      <c r="CV37" s="95">
        <f t="shared" si="121"/>
        <v>81</v>
      </c>
      <c r="CW37" s="9">
        <f t="shared" si="70"/>
        <v>0.66019118306938684</v>
      </c>
      <c r="CX37">
        <f t="shared" si="71"/>
        <v>1978</v>
      </c>
      <c r="CY37" s="9">
        <f>'Regional_intensity (aggregate)'!R14</f>
        <v>100.78167914566009</v>
      </c>
      <c r="CZ37" s="9">
        <f t="shared" si="72"/>
        <v>99.528961288569889</v>
      </c>
      <c r="DA37" s="9">
        <f t="shared" si="73"/>
        <v>97.410941764492705</v>
      </c>
      <c r="DB37" s="9">
        <f t="shared" si="40"/>
        <v>96.20012222607258</v>
      </c>
      <c r="DC37" s="333">
        <f t="shared" si="74"/>
        <v>1.0346032726930894</v>
      </c>
      <c r="DD37" s="383"/>
      <c r="DE37" s="49"/>
      <c r="DF37" s="49"/>
      <c r="DH37" s="98">
        <v>1978</v>
      </c>
      <c r="DI37" s="38">
        <f>HDD_by_Division11_update!F33</f>
        <v>3187</v>
      </c>
      <c r="DJ37" s="38">
        <f>HDD_by_Division11_update!G33</f>
        <v>4062</v>
      </c>
      <c r="DK37" s="38">
        <f>HDD_by_Division11_update!H33</f>
        <v>2764</v>
      </c>
      <c r="DL37" s="38">
        <f t="shared" si="16"/>
        <v>3254.1968085106382</v>
      </c>
      <c r="DN37" s="38">
        <f>CDD_by_Division11_update!J33</f>
        <v>1972</v>
      </c>
      <c r="DO37" s="38">
        <f>CDD_by_Division11_update!L33</f>
        <v>1685</v>
      </c>
      <c r="DP37" s="38">
        <f>CDD_by_Division11_update!N33</f>
        <v>2638</v>
      </c>
      <c r="DQ37" s="38">
        <f t="shared" si="17"/>
        <v>1309.8809523809523</v>
      </c>
      <c r="DS37" s="331">
        <f t="shared" si="18"/>
        <v>1.0217383321113007</v>
      </c>
      <c r="DU37">
        <f t="shared" si="122"/>
        <v>1978</v>
      </c>
      <c r="DV37" s="95">
        <f t="shared" si="75"/>
        <v>3254.1968085106382</v>
      </c>
      <c r="DW37" s="95">
        <f t="shared" si="76"/>
        <v>1309.8809523809523</v>
      </c>
      <c r="DX37" s="95">
        <f t="shared" si="77"/>
        <v>11788.928571428571</v>
      </c>
      <c r="DY37" s="95">
        <f t="shared" si="123"/>
        <v>9</v>
      </c>
      <c r="DZ37" s="95">
        <f t="shared" si="124"/>
        <v>81</v>
      </c>
      <c r="EA37" s="95">
        <f t="shared" si="125"/>
        <v>729</v>
      </c>
      <c r="EB37" s="95">
        <f t="shared" si="78"/>
        <v>1978</v>
      </c>
      <c r="EC37" s="9">
        <f>'Regional_intensity (aggregate)'!AG14</f>
        <v>27.037336639100793</v>
      </c>
      <c r="ED37" s="9">
        <f t="shared" si="79"/>
        <v>26.745019830207909</v>
      </c>
      <c r="EE37" s="9">
        <f t="shared" si="80"/>
        <v>26.348568823961344</v>
      </c>
      <c r="EF37" s="9">
        <f t="shared" si="41"/>
        <v>26.06369869565232</v>
      </c>
      <c r="EG37" s="333">
        <f t="shared" si="81"/>
        <v>1.0261406158240021</v>
      </c>
      <c r="EI37" s="98">
        <f t="shared" si="19"/>
        <v>1978</v>
      </c>
      <c r="EJ37" s="106">
        <f t="shared" si="20"/>
        <v>3187</v>
      </c>
      <c r="EK37" s="106">
        <f t="shared" si="21"/>
        <v>4062</v>
      </c>
      <c r="EL37" s="106">
        <f t="shared" si="22"/>
        <v>2764</v>
      </c>
      <c r="EM37" s="38">
        <f t="shared" si="23"/>
        <v>3194.7417582417593</v>
      </c>
      <c r="EO37" s="331">
        <f t="shared" si="24"/>
        <v>1.0981379464541001</v>
      </c>
      <c r="EQ37">
        <f t="shared" si="126"/>
        <v>1978</v>
      </c>
      <c r="ER37" s="95">
        <f t="shared" si="82"/>
        <v>3194.7417582417593</v>
      </c>
      <c r="ES37" s="95">
        <f t="shared" si="83"/>
        <v>28752.675824175833</v>
      </c>
      <c r="ET37" s="95">
        <f t="shared" si="127"/>
        <v>9</v>
      </c>
      <c r="EU37" s="95">
        <f t="shared" si="128"/>
        <v>81</v>
      </c>
      <c r="EV37" s="17">
        <f t="shared" si="84"/>
        <v>0.66019118306938684</v>
      </c>
      <c r="EW37" s="95">
        <f t="shared" si="85"/>
        <v>1978</v>
      </c>
      <c r="EX37" s="9">
        <f>'Regional_intensity (aggregate)'!AF14</f>
        <v>49.88454622542033</v>
      </c>
      <c r="EY37" s="9">
        <f t="shared" si="86"/>
        <v>50.916536130173242</v>
      </c>
      <c r="EZ37" s="9">
        <f t="shared" si="87"/>
        <v>47.936181567066384</v>
      </c>
      <c r="FA37" s="9">
        <f t="shared" si="42"/>
        <v>48.927864546922905</v>
      </c>
      <c r="FB37" s="333">
        <f t="shared" si="88"/>
        <v>1.0406449699300315</v>
      </c>
      <c r="FC37" s="383"/>
      <c r="FD37" s="49"/>
      <c r="FE37" s="49"/>
      <c r="FG37" s="283"/>
      <c r="FH37" s="98">
        <v>1978</v>
      </c>
      <c r="FI37" s="38">
        <f>HDD_by_Division11_update!I33</f>
        <v>5370</v>
      </c>
      <c r="FJ37" s="38">
        <f>HDD_by_Division11_update!J33</f>
        <v>3168</v>
      </c>
      <c r="FK37" s="38">
        <f t="shared" si="25"/>
        <v>3698.6024096385536</v>
      </c>
      <c r="FM37" s="38">
        <f>CDD_by_Division11_update!P33</f>
        <v>1174</v>
      </c>
      <c r="FN37" s="38">
        <f>CDD_by_Division11_update!R33</f>
        <v>738</v>
      </c>
      <c r="FO37" s="95">
        <f t="shared" si="26"/>
        <v>877.35211267605632</v>
      </c>
      <c r="FP37" s="95"/>
      <c r="FQ37" s="331">
        <f t="shared" si="27"/>
        <v>1.0000297571978296</v>
      </c>
      <c r="FR37" s="283"/>
      <c r="FS37">
        <f t="shared" si="129"/>
        <v>1978</v>
      </c>
      <c r="FT37" s="95">
        <f t="shared" si="89"/>
        <v>3698.6024096385536</v>
      </c>
      <c r="FU37" s="95">
        <f t="shared" si="90"/>
        <v>877.35211267605632</v>
      </c>
      <c r="FV37" s="95">
        <f t="shared" si="91"/>
        <v>7896.1690140845067</v>
      </c>
      <c r="FW37" s="95">
        <f t="shared" si="130"/>
        <v>9</v>
      </c>
      <c r="FX37" s="95">
        <f t="shared" si="131"/>
        <v>81</v>
      </c>
      <c r="FY37" s="95">
        <f t="shared" si="132"/>
        <v>729</v>
      </c>
      <c r="FZ37" s="95">
        <f t="shared" si="92"/>
        <v>1978</v>
      </c>
      <c r="GA37" s="9">
        <f>'Regional_intensity (aggregate)'!AT14</f>
        <v>20.428943600735451</v>
      </c>
      <c r="GB37" s="9">
        <f t="shared" si="93"/>
        <v>20.826927437467972</v>
      </c>
      <c r="GC37" s="9">
        <f t="shared" si="94"/>
        <v>20.423446509564496</v>
      </c>
      <c r="GD37" s="9">
        <f t="shared" si="43"/>
        <v>20.821323255422527</v>
      </c>
      <c r="GE37" s="333">
        <f t="shared" si="95"/>
        <v>1.0002691559021823</v>
      </c>
      <c r="GI37" s="98">
        <f t="shared" si="30"/>
        <v>1978</v>
      </c>
      <c r="GJ37" s="106">
        <f t="shared" si="31"/>
        <v>5370</v>
      </c>
      <c r="GK37" s="106">
        <f t="shared" si="32"/>
        <v>3168</v>
      </c>
      <c r="GL37" s="38">
        <f t="shared" si="28"/>
        <v>3790.304347826087</v>
      </c>
      <c r="GN37" s="331">
        <f t="shared" si="29"/>
        <v>1.0006378610234723</v>
      </c>
      <c r="GP37">
        <f t="shared" si="133"/>
        <v>1978</v>
      </c>
      <c r="GQ37" s="95">
        <f t="shared" si="96"/>
        <v>3790.304347826087</v>
      </c>
      <c r="GR37" s="95">
        <f t="shared" si="97"/>
        <v>34112.739130434784</v>
      </c>
      <c r="GS37" s="95">
        <f t="shared" si="134"/>
        <v>9</v>
      </c>
      <c r="GT37" s="95">
        <f t="shared" si="135"/>
        <v>81</v>
      </c>
      <c r="GU37" s="17">
        <f t="shared" si="98"/>
        <v>0.66019118306938684</v>
      </c>
      <c r="GV37">
        <f t="shared" si="99"/>
        <v>1978</v>
      </c>
      <c r="GW37" s="9">
        <f>'Regional_intensity (aggregate)'!AS14</f>
        <v>56.174659610547948</v>
      </c>
      <c r="GX37" s="9">
        <f t="array" ref="GX37">SUMPRODUCT(GQ$11:GU$11,GQ37:GU37)+GP$11</f>
        <v>58.650052700166356</v>
      </c>
      <c r="GY37" s="9">
        <f t="shared" si="100"/>
        <v>56.144041338853221</v>
      </c>
      <c r="GZ37" s="9">
        <f t="shared" si="44"/>
        <v>58.618085203417223</v>
      </c>
      <c r="HA37" s="333">
        <f t="shared" si="101"/>
        <v>1.0005453521151058</v>
      </c>
      <c r="HB37" s="383"/>
      <c r="HD37" s="49"/>
      <c r="HQ37">
        <f t="shared" si="35"/>
        <v>1978</v>
      </c>
      <c r="HR37" s="17">
        <f t="shared" si="33"/>
        <v>1.0134931119357815</v>
      </c>
      <c r="HS37" s="17">
        <f t="shared" si="34"/>
        <v>1.0601120507814845</v>
      </c>
      <c r="HT37" s="17"/>
      <c r="HU37" s="651"/>
      <c r="HV37" s="17"/>
      <c r="HW37" s="17">
        <f>National!GB192</f>
        <v>0.16239727561143305</v>
      </c>
      <c r="HX37" s="17">
        <f>National!GC192</f>
        <v>0.25145072372788391</v>
      </c>
      <c r="HY37" s="17">
        <f>National!GD192</f>
        <v>0.40990729261683773</v>
      </c>
      <c r="HZ37" s="17">
        <f>National!GE192</f>
        <v>0.17624470804384534</v>
      </c>
      <c r="IA37" s="17">
        <f t="shared" si="102"/>
        <v>1.0155508840502243</v>
      </c>
      <c r="IB37" s="17"/>
      <c r="IC37" s="17">
        <f>National!GB269</f>
        <v>0.27971713181764057</v>
      </c>
      <c r="ID37" s="17">
        <f>National!GC269</f>
        <v>0.36730719816864044</v>
      </c>
      <c r="IE37" s="17">
        <f>National!GD269</f>
        <v>0.21216174335502958</v>
      </c>
      <c r="IF37" s="17">
        <f>National!GE269</f>
        <v>0.14081392665868941</v>
      </c>
      <c r="IG37" s="17">
        <f t="shared" si="103"/>
        <v>1.0339134744901552</v>
      </c>
      <c r="IH37" s="17"/>
      <c r="II37" s="651"/>
      <c r="IJ37" s="17"/>
      <c r="IK37" s="656">
        <f>National!AS192</f>
        <v>1.0156547470440005</v>
      </c>
      <c r="IL37" s="656">
        <f>National!AS269</f>
        <v>1.0339619772970075</v>
      </c>
      <c r="IN37">
        <f>HQ37</f>
        <v>1978</v>
      </c>
      <c r="IO37" s="79">
        <f>National!H192</f>
        <v>2301.2779999999993</v>
      </c>
      <c r="IP37" s="40">
        <f>IO37/HR37</f>
        <v>2270.6400003099543</v>
      </c>
      <c r="IQ37" s="79">
        <f>National!H269</f>
        <v>8259.9429999999993</v>
      </c>
      <c r="IR37" s="40">
        <f>IQ37/HS37</f>
        <v>7791.5754225329329</v>
      </c>
      <c r="IS37" s="95"/>
      <c r="IU37">
        <f t="shared" si="106"/>
        <v>1978</v>
      </c>
      <c r="IV37" s="40">
        <f t="shared" si="45"/>
        <v>2270.6400003099543</v>
      </c>
      <c r="IW37" s="40">
        <f t="shared" si="46"/>
        <v>2265.8073589452761</v>
      </c>
      <c r="IX37" s="40">
        <f t="shared" si="107"/>
        <v>7791.5754225329329</v>
      </c>
      <c r="IY37" s="40">
        <f t="shared" si="108"/>
        <v>7988.6332199499402</v>
      </c>
    </row>
    <row r="38" spans="2:259" x14ac:dyDescent="0.2">
      <c r="B38" s="251" t="s">
        <v>541</v>
      </c>
      <c r="C38" s="104" t="s">
        <v>227</v>
      </c>
      <c r="D38" s="104"/>
      <c r="E38" s="104"/>
      <c r="F38" s="104"/>
      <c r="G38" s="104"/>
      <c r="J38" s="95">
        <f t="shared" si="136"/>
        <v>1979</v>
      </c>
      <c r="K38" s="48">
        <v>0.79234131930507967</v>
      </c>
      <c r="L38" s="12">
        <f t="shared" si="47"/>
        <v>0.7315760182103791</v>
      </c>
      <c r="M38" s="95">
        <f t="shared" si="48"/>
        <v>1000</v>
      </c>
      <c r="N38" s="12">
        <f t="shared" si="49"/>
        <v>0.7315760182103791</v>
      </c>
      <c r="Q38" s="98">
        <v>1979</v>
      </c>
      <c r="R38" s="38">
        <f>HDD_by_Division11_update!B34</f>
        <v>6348</v>
      </c>
      <c r="S38" s="38">
        <f>HDD_by_Division11_update!C34</f>
        <v>5851</v>
      </c>
      <c r="T38" s="95">
        <f t="shared" si="2"/>
        <v>5972.2195121951227</v>
      </c>
      <c r="V38">
        <f>CDD_by_Division11_update!B34</f>
        <v>434</v>
      </c>
      <c r="W38">
        <f>CDD_by_Division11_update!D34</f>
        <v>588</v>
      </c>
      <c r="X38" s="95">
        <f t="shared" si="3"/>
        <v>558.33027522935788</v>
      </c>
      <c r="Z38" s="331">
        <f t="shared" si="4"/>
        <v>0.99062965201573794</v>
      </c>
      <c r="AB38">
        <f t="shared" si="109"/>
        <v>1979</v>
      </c>
      <c r="AC38" s="95">
        <f t="shared" si="50"/>
        <v>5972.2195121951227</v>
      </c>
      <c r="AD38" s="95">
        <f t="shared" si="51"/>
        <v>558.33027522935788</v>
      </c>
      <c r="AE38" s="95">
        <f t="shared" si="110"/>
        <v>10</v>
      </c>
      <c r="AF38" s="95">
        <f t="shared" si="111"/>
        <v>100</v>
      </c>
      <c r="AG38" s="95">
        <f t="shared" si="112"/>
        <v>1000</v>
      </c>
      <c r="AH38">
        <f>'Regional_intensity (aggregate)'!E15</f>
        <v>13.013303194030788</v>
      </c>
      <c r="AI38" s="9">
        <f t="shared" si="52"/>
        <v>12.667603513686842</v>
      </c>
      <c r="AJ38" s="9">
        <f t="shared" si="53"/>
        <v>13.144581257360686</v>
      </c>
      <c r="AK38" s="9">
        <f t="shared" si="37"/>
        <v>12.795394162341722</v>
      </c>
      <c r="AL38" s="333">
        <f t="shared" si="54"/>
        <v>0.99001276185527898</v>
      </c>
      <c r="AN38" s="98">
        <f t="shared" si="5"/>
        <v>1979</v>
      </c>
      <c r="AO38" s="106">
        <f t="shared" si="0"/>
        <v>6348</v>
      </c>
      <c r="AP38" s="107">
        <f t="shared" si="1"/>
        <v>5851</v>
      </c>
      <c r="AQ38" s="95">
        <f t="shared" si="6"/>
        <v>5978.1395348837195</v>
      </c>
      <c r="AS38" s="331">
        <f t="shared" si="7"/>
        <v>0.98605447030691362</v>
      </c>
      <c r="AT38" s="283"/>
      <c r="AU38">
        <f t="shared" si="113"/>
        <v>1979</v>
      </c>
      <c r="AV38" s="95">
        <f t="shared" si="55"/>
        <v>5978.1395348837195</v>
      </c>
      <c r="AW38" s="95">
        <f t="shared" si="56"/>
        <v>59781.395348837192</v>
      </c>
      <c r="AX38" s="95">
        <f t="shared" si="114"/>
        <v>10</v>
      </c>
      <c r="AY38" s="95">
        <f t="shared" si="115"/>
        <v>100</v>
      </c>
      <c r="AZ38" s="17">
        <f t="shared" si="57"/>
        <v>0.7315760182103791</v>
      </c>
      <c r="BA38">
        <f t="shared" si="58"/>
        <v>1979</v>
      </c>
      <c r="BB38" s="17">
        <f>'Regional_intensity (aggregate)'!D15</f>
        <v>73.548705788850995</v>
      </c>
      <c r="BC38" s="9">
        <f t="shared" si="59"/>
        <v>77.184405548925596</v>
      </c>
      <c r="BD38" s="9">
        <f t="shared" si="60"/>
        <v>74.521000137200147</v>
      </c>
      <c r="BE38" s="9">
        <f t="shared" si="38"/>
        <v>78.204762882083259</v>
      </c>
      <c r="BF38" s="333">
        <f t="shared" si="61"/>
        <v>0.98695274692289325</v>
      </c>
      <c r="BG38" s="283">
        <v>0.97982560700357013</v>
      </c>
      <c r="BH38" s="283"/>
      <c r="BJ38" s="49"/>
      <c r="BL38" s="98">
        <v>1979</v>
      </c>
      <c r="BM38" s="38">
        <f>HDD_by_Division11_update!D34</f>
        <v>6921</v>
      </c>
      <c r="BN38" s="38">
        <f>HDD_by_Division11_update!E34</f>
        <v>7369</v>
      </c>
      <c r="BO38" s="38">
        <f t="shared" si="8"/>
        <v>7225.7068965517246</v>
      </c>
      <c r="BQ38" s="38">
        <f>CDD_by_Division11_update!F34</f>
        <v>618</v>
      </c>
      <c r="BR38" s="38">
        <f>CDD_by_Division11_update!H34</f>
        <v>871</v>
      </c>
      <c r="BS38" s="95">
        <f t="shared" si="9"/>
        <v>704.39024390243912</v>
      </c>
      <c r="BU38" s="331">
        <f t="shared" si="10"/>
        <v>0.99507141881626537</v>
      </c>
      <c r="BW38">
        <f t="shared" si="116"/>
        <v>1979</v>
      </c>
      <c r="BX38" s="95">
        <f t="shared" si="62"/>
        <v>7225.7068965517246</v>
      </c>
      <c r="BY38" s="95">
        <f t="shared" si="63"/>
        <v>704.39024390243912</v>
      </c>
      <c r="BZ38" s="95">
        <f t="shared" si="117"/>
        <v>10</v>
      </c>
      <c r="CA38" s="95">
        <f t="shared" si="118"/>
        <v>100</v>
      </c>
      <c r="CB38" s="95">
        <f t="shared" si="119"/>
        <v>1000</v>
      </c>
      <c r="CC38" s="95">
        <f t="shared" si="64"/>
        <v>1979</v>
      </c>
      <c r="CD38" s="9">
        <f>'Regional_intensity (aggregate)'!S15</f>
        <v>18.440961204591723</v>
      </c>
      <c r="CE38" s="9">
        <f t="array" ref="CE38">SUMPRODUCT(BX$11:CB$11,BX38:CB38)+BW$11</f>
        <v>18.30394291642957</v>
      </c>
      <c r="CF38" s="9">
        <f t="shared" si="65"/>
        <v>18.436841828966568</v>
      </c>
      <c r="CG38" s="9">
        <f t="shared" si="39"/>
        <v>18.299854148200101</v>
      </c>
      <c r="CH38" s="333">
        <f t="shared" si="66"/>
        <v>1.0002234317386551</v>
      </c>
      <c r="CK38" s="98">
        <f t="shared" si="11"/>
        <v>1979</v>
      </c>
      <c r="CL38" s="106">
        <f t="shared" si="12"/>
        <v>6921</v>
      </c>
      <c r="CM38" s="107">
        <f t="shared" si="13"/>
        <v>7369</v>
      </c>
      <c r="CN38" s="95">
        <f t="shared" si="14"/>
        <v>7044.5862068965516</v>
      </c>
      <c r="CP38" s="331">
        <f t="shared" si="15"/>
        <v>1.0551604212836398</v>
      </c>
      <c r="CR38">
        <f t="shared" si="67"/>
        <v>1979</v>
      </c>
      <c r="CS38" s="95">
        <f t="shared" si="68"/>
        <v>7044.5862068965516</v>
      </c>
      <c r="CT38" s="95">
        <f t="shared" si="69"/>
        <v>70445.862068965522</v>
      </c>
      <c r="CU38" s="95">
        <f t="shared" si="120"/>
        <v>10</v>
      </c>
      <c r="CV38" s="95">
        <f t="shared" si="121"/>
        <v>100</v>
      </c>
      <c r="CW38" s="9">
        <f t="shared" si="70"/>
        <v>0.7315760182103791</v>
      </c>
      <c r="CX38">
        <f t="shared" si="71"/>
        <v>1979</v>
      </c>
      <c r="CY38" s="9">
        <f>'Regional_intensity (aggregate)'!R15</f>
        <v>91.664463369785778</v>
      </c>
      <c r="CZ38" s="9">
        <f t="shared" si="72"/>
        <v>94.271260781180644</v>
      </c>
      <c r="DA38" s="9">
        <f t="shared" si="73"/>
        <v>89.253817322269256</v>
      </c>
      <c r="DB38" s="9">
        <f t="shared" si="40"/>
        <v>91.792059639951248</v>
      </c>
      <c r="DC38" s="333">
        <f t="shared" si="74"/>
        <v>1.0270088845479</v>
      </c>
      <c r="DD38" s="383"/>
      <c r="DE38" s="49"/>
      <c r="DF38" s="49"/>
      <c r="DH38" s="98">
        <v>1979</v>
      </c>
      <c r="DI38" s="38">
        <f>HDD_by_Division11_update!F34</f>
        <v>2977</v>
      </c>
      <c r="DJ38" s="38">
        <f>HDD_by_Division11_update!G34</f>
        <v>3900</v>
      </c>
      <c r="DK38" s="38">
        <f>HDD_by_Division11_update!H34</f>
        <v>2694</v>
      </c>
      <c r="DL38" s="38">
        <f t="shared" si="16"/>
        <v>3087.505319148936</v>
      </c>
      <c r="DN38" s="38">
        <f>CDD_by_Division11_update!J34</f>
        <v>1833</v>
      </c>
      <c r="DO38" s="38">
        <f>CDD_by_Division11_update!L34</f>
        <v>1412</v>
      </c>
      <c r="DP38" s="38">
        <f>CDD_by_Division11_update!N34</f>
        <v>2242</v>
      </c>
      <c r="DQ38" s="38">
        <f t="shared" si="17"/>
        <v>1189.7482993197279</v>
      </c>
      <c r="DS38" s="331">
        <f t="shared" si="18"/>
        <v>0.99449698164440936</v>
      </c>
      <c r="DU38">
        <f t="shared" si="122"/>
        <v>1979</v>
      </c>
      <c r="DV38" s="95">
        <f t="shared" si="75"/>
        <v>3087.505319148936</v>
      </c>
      <c r="DW38" s="95">
        <f t="shared" si="76"/>
        <v>1189.7482993197279</v>
      </c>
      <c r="DX38" s="95">
        <f t="shared" si="77"/>
        <v>11897.48299319728</v>
      </c>
      <c r="DY38" s="95">
        <f t="shared" si="123"/>
        <v>10</v>
      </c>
      <c r="DZ38" s="95">
        <f t="shared" si="124"/>
        <v>100</v>
      </c>
      <c r="EA38" s="95">
        <f t="shared" si="125"/>
        <v>1000</v>
      </c>
      <c r="EB38" s="95">
        <f t="shared" si="78"/>
        <v>1979</v>
      </c>
      <c r="EC38" s="9">
        <f>'Regional_intensity (aggregate)'!AG15</f>
        <v>25.965250040109257</v>
      </c>
      <c r="ED38" s="9">
        <f t="shared" si="79"/>
        <v>25.744481550178129</v>
      </c>
      <c r="EE38" s="9">
        <f t="shared" si="80"/>
        <v>26.310528462636011</v>
      </c>
      <c r="EF38" s="9">
        <f t="shared" si="41"/>
        <v>26.086824256860464</v>
      </c>
      <c r="EG38" s="333">
        <f t="shared" si="81"/>
        <v>0.98687679637385128</v>
      </c>
      <c r="EI38" s="98">
        <f t="shared" si="19"/>
        <v>1979</v>
      </c>
      <c r="EJ38" s="106">
        <f t="shared" si="20"/>
        <v>2977</v>
      </c>
      <c r="EK38" s="106">
        <f t="shared" si="21"/>
        <v>3900</v>
      </c>
      <c r="EL38" s="106">
        <f t="shared" si="22"/>
        <v>2694</v>
      </c>
      <c r="EM38" s="38">
        <f t="shared" si="23"/>
        <v>3045.2472527472537</v>
      </c>
      <c r="EO38" s="331">
        <f t="shared" si="24"/>
        <v>1.0633773206391752</v>
      </c>
      <c r="EQ38">
        <f t="shared" si="126"/>
        <v>1979</v>
      </c>
      <c r="ER38" s="95">
        <f t="shared" si="82"/>
        <v>3045.2472527472537</v>
      </c>
      <c r="ES38" s="95">
        <f t="shared" si="83"/>
        <v>30452.472527472535</v>
      </c>
      <c r="ET38" s="95">
        <f t="shared" si="127"/>
        <v>10</v>
      </c>
      <c r="EU38" s="95">
        <f t="shared" si="128"/>
        <v>100</v>
      </c>
      <c r="EV38" s="17">
        <f t="shared" si="84"/>
        <v>0.7315760182103791</v>
      </c>
      <c r="EW38" s="95">
        <f t="shared" si="85"/>
        <v>1979</v>
      </c>
      <c r="EX38" s="9">
        <f>'Regional_intensity (aggregate)'!AF15</f>
        <v>49.418991785929862</v>
      </c>
      <c r="EY38" s="9">
        <f t="shared" si="86"/>
        <v>47.21216594575337</v>
      </c>
      <c r="EZ38" s="9">
        <f t="shared" si="87"/>
        <v>48.525451461442103</v>
      </c>
      <c r="FA38" s="9">
        <f t="shared" si="42"/>
        <v>46.358527039851019</v>
      </c>
      <c r="FB38" s="333">
        <f t="shared" si="88"/>
        <v>1.0184138487654826</v>
      </c>
      <c r="FC38" s="383"/>
      <c r="FD38" s="49"/>
      <c r="FE38" s="49"/>
      <c r="FG38" s="283"/>
      <c r="FH38" s="98">
        <v>1979</v>
      </c>
      <c r="FI38" s="38">
        <f>HDD_by_Division11_update!I34</f>
        <v>5564</v>
      </c>
      <c r="FJ38" s="38">
        <f>HDD_by_Division11_update!J34</f>
        <v>3202</v>
      </c>
      <c r="FK38" s="38">
        <f t="shared" si="25"/>
        <v>3771.1566265060237</v>
      </c>
      <c r="FM38" s="38">
        <f>CDD_by_Division11_update!P34</f>
        <v>1164</v>
      </c>
      <c r="FN38" s="38">
        <f>CDD_by_Division11_update!R34</f>
        <v>770</v>
      </c>
      <c r="FO38" s="95">
        <f t="shared" si="26"/>
        <v>897.38028169014092</v>
      </c>
      <c r="FP38" s="95"/>
      <c r="FQ38" s="331">
        <f t="shared" si="27"/>
        <v>1.0041719447848145</v>
      </c>
      <c r="FR38" s="283"/>
      <c r="FS38">
        <f t="shared" si="129"/>
        <v>1979</v>
      </c>
      <c r="FT38" s="95">
        <f t="shared" si="89"/>
        <v>3771.1566265060237</v>
      </c>
      <c r="FU38" s="95">
        <f t="shared" si="90"/>
        <v>897.38028169014092</v>
      </c>
      <c r="FV38" s="95">
        <f t="shared" si="91"/>
        <v>8973.8028169014087</v>
      </c>
      <c r="FW38" s="95">
        <f t="shared" si="130"/>
        <v>10</v>
      </c>
      <c r="FX38" s="95">
        <f t="shared" si="131"/>
        <v>100</v>
      </c>
      <c r="FY38" s="95">
        <f t="shared" si="132"/>
        <v>1000</v>
      </c>
      <c r="FZ38" s="95">
        <f t="shared" si="92"/>
        <v>1979</v>
      </c>
      <c r="GA38" s="9">
        <f>'Regional_intensity (aggregate)'!AT15</f>
        <v>21.451202783751064</v>
      </c>
      <c r="GB38" s="9">
        <f t="shared" si="93"/>
        <v>21.000650589998429</v>
      </c>
      <c r="GC38" s="9">
        <f t="shared" si="94"/>
        <v>21.344844618898396</v>
      </c>
      <c r="GD38" s="9">
        <f t="shared" si="43"/>
        <v>20.896526328063977</v>
      </c>
      <c r="GE38" s="333">
        <f t="shared" si="95"/>
        <v>1.0049828502737612</v>
      </c>
      <c r="GI38" s="98">
        <f t="shared" si="30"/>
        <v>1979</v>
      </c>
      <c r="GJ38" s="106">
        <f t="shared" si="31"/>
        <v>5564</v>
      </c>
      <c r="GK38" s="106">
        <f t="shared" si="32"/>
        <v>3202</v>
      </c>
      <c r="GL38" s="38">
        <f t="shared" si="28"/>
        <v>3869.521739130435</v>
      </c>
      <c r="GN38" s="331">
        <f t="shared" si="29"/>
        <v>1.0135159880138949</v>
      </c>
      <c r="GP38">
        <f t="shared" si="133"/>
        <v>1979</v>
      </c>
      <c r="GQ38" s="95">
        <f t="shared" si="96"/>
        <v>3869.521739130435</v>
      </c>
      <c r="GR38" s="95">
        <f t="shared" si="97"/>
        <v>38695.217391304352</v>
      </c>
      <c r="GS38" s="95">
        <f t="shared" si="134"/>
        <v>10</v>
      </c>
      <c r="GT38" s="95">
        <f t="shared" si="135"/>
        <v>100</v>
      </c>
      <c r="GU38" s="17">
        <f t="shared" si="98"/>
        <v>0.7315760182103791</v>
      </c>
      <c r="GV38">
        <f t="shared" si="99"/>
        <v>1979</v>
      </c>
      <c r="GW38" s="9">
        <f>'Regional_intensity (aggregate)'!AS15</f>
        <v>58.521374633735817</v>
      </c>
      <c r="GX38" s="9">
        <f t="array" ref="GX38">SUMPRODUCT(GQ$11:GU$11,GQ38:GU38)+GP$11</f>
        <v>56.949028991344576</v>
      </c>
      <c r="GY38" s="9">
        <f t="shared" si="100"/>
        <v>57.885605298494433</v>
      </c>
      <c r="GZ38" s="9">
        <f t="shared" si="44"/>
        <v>56.330341434343858</v>
      </c>
      <c r="HA38" s="333">
        <f t="shared" si="101"/>
        <v>1.0109832026798884</v>
      </c>
      <c r="HB38" s="383"/>
      <c r="HD38" s="49"/>
      <c r="HQ38">
        <f t="shared" si="35"/>
        <v>1979</v>
      </c>
      <c r="HR38" s="17">
        <f t="shared" si="33"/>
        <v>0.99572424321158159</v>
      </c>
      <c r="HS38" s="17">
        <f t="shared" si="34"/>
        <v>1.0311800319477373</v>
      </c>
      <c r="HT38" s="17"/>
      <c r="HU38" s="651"/>
      <c r="HV38" s="17"/>
      <c r="HW38" s="17">
        <f>National!GB193</f>
        <v>0.16004106893806197</v>
      </c>
      <c r="HX38" s="17">
        <f>National!GC193</f>
        <v>0.24996390746018698</v>
      </c>
      <c r="HY38" s="17">
        <f>National!GD193</f>
        <v>0.41169688122507353</v>
      </c>
      <c r="HZ38" s="17">
        <f>National!GE193</f>
        <v>0.17829814237667752</v>
      </c>
      <c r="IA38" s="17">
        <f t="shared" si="102"/>
        <v>0.99394313254501054</v>
      </c>
      <c r="IB38" s="17"/>
      <c r="IC38" s="17">
        <f>National!GB270</f>
        <v>0.27484464073499038</v>
      </c>
      <c r="ID38" s="17">
        <f>National!GC270</f>
        <v>0.36564594967665498</v>
      </c>
      <c r="IE38" s="17">
        <f>National!GD270</f>
        <v>0.21706743009041296</v>
      </c>
      <c r="IF38" s="17">
        <f>National!GE270</f>
        <v>0.14244197949794174</v>
      </c>
      <c r="IG38" s="17">
        <f t="shared" si="103"/>
        <v>1.0118512376162154</v>
      </c>
      <c r="IH38" s="17"/>
      <c r="II38" s="651"/>
      <c r="IJ38" s="17"/>
      <c r="IK38" s="656">
        <f>National!AS193</f>
        <v>0.99399497504757761</v>
      </c>
      <c r="IL38" s="656">
        <f>National!AS270</f>
        <v>1.0120400336936146</v>
      </c>
      <c r="IN38">
        <f t="shared" ref="IN38:IN60" si="137">HQ38</f>
        <v>1979</v>
      </c>
      <c r="IO38" s="79">
        <f>National!H193</f>
        <v>2329.7780000000002</v>
      </c>
      <c r="IP38" s="40">
        <f t="shared" ref="IP38:IP63" si="138">IO38/HR38</f>
        <v>2339.7823402246372</v>
      </c>
      <c r="IQ38" s="79">
        <f>National!H270</f>
        <v>7918.91</v>
      </c>
      <c r="IR38" s="40">
        <f t="shared" ref="IR38:IR60" si="139">IQ38/HS38</f>
        <v>7679.4640651084183</v>
      </c>
      <c r="IS38" s="95"/>
      <c r="IU38">
        <f t="shared" si="106"/>
        <v>1979</v>
      </c>
      <c r="IV38" s="40">
        <f t="shared" si="45"/>
        <v>2339.7823402246372</v>
      </c>
      <c r="IW38" s="40">
        <f t="shared" si="46"/>
        <v>2343.8528951200033</v>
      </c>
      <c r="IX38" s="40">
        <f t="shared" si="107"/>
        <v>7679.4640651084183</v>
      </c>
      <c r="IY38" s="40">
        <f t="shared" si="108"/>
        <v>7824.7003442132345</v>
      </c>
    </row>
    <row r="39" spans="2:259" ht="13.5" customHeight="1" x14ac:dyDescent="0.2">
      <c r="B39" s="94" t="s">
        <v>205</v>
      </c>
      <c r="C39" s="104" t="s">
        <v>230</v>
      </c>
      <c r="D39" s="104"/>
      <c r="E39" s="104"/>
      <c r="F39" s="104"/>
      <c r="G39" s="104"/>
      <c r="J39" s="95">
        <f t="shared" si="136"/>
        <v>1980</v>
      </c>
      <c r="K39" s="48">
        <v>0.94109227254396088</v>
      </c>
      <c r="L39" s="12">
        <f t="shared" si="47"/>
        <v>0.84680702818095255</v>
      </c>
      <c r="M39" s="95">
        <f t="shared" si="48"/>
        <v>1331</v>
      </c>
      <c r="N39" s="12">
        <f t="shared" si="49"/>
        <v>0.84680702818095255</v>
      </c>
      <c r="Q39" s="98">
        <v>1980</v>
      </c>
      <c r="R39" s="38">
        <f>HDD_by_Division11_update!B35</f>
        <v>6900</v>
      </c>
      <c r="S39" s="38">
        <f>HDD_by_Division11_update!C35</f>
        <v>6143</v>
      </c>
      <c r="T39" s="95">
        <f t="shared" si="2"/>
        <v>6327.6341463414637</v>
      </c>
      <c r="V39">
        <f>CDD_by_Division11_update!B35</f>
        <v>487</v>
      </c>
      <c r="W39">
        <f>CDD_by_Division11_update!D35</f>
        <v>793</v>
      </c>
      <c r="X39" s="95">
        <f t="shared" si="3"/>
        <v>734.04587155963304</v>
      </c>
      <c r="Z39" s="331">
        <f t="shared" si="4"/>
        <v>1.0181017113803987</v>
      </c>
      <c r="AB39">
        <f t="shared" si="109"/>
        <v>1980</v>
      </c>
      <c r="AC39" s="95">
        <f t="shared" si="50"/>
        <v>6327.6341463414637</v>
      </c>
      <c r="AD39" s="95">
        <f t="shared" si="51"/>
        <v>734.04587155963304</v>
      </c>
      <c r="AE39" s="95">
        <f t="shared" si="110"/>
        <v>11</v>
      </c>
      <c r="AF39" s="95">
        <f t="shared" si="111"/>
        <v>121</v>
      </c>
      <c r="AG39" s="95">
        <f t="shared" si="112"/>
        <v>1331</v>
      </c>
      <c r="AH39">
        <f>'Regional_intensity (aggregate)'!E16</f>
        <v>13.02191976310618</v>
      </c>
      <c r="AI39" s="9">
        <f t="shared" si="52"/>
        <v>13.022607473464511</v>
      </c>
      <c r="AJ39" s="9">
        <f t="shared" si="53"/>
        <v>12.720771251566774</v>
      </c>
      <c r="AK39" s="9">
        <f t="shared" si="37"/>
        <v>12.721443057745494</v>
      </c>
      <c r="AL39" s="333">
        <f t="shared" si="54"/>
        <v>1.0236737620372125</v>
      </c>
      <c r="AN39" s="98">
        <f t="shared" si="5"/>
        <v>1980</v>
      </c>
      <c r="AO39" s="106">
        <f t="shared" ref="AO39:AO59" si="140">R39</f>
        <v>6900</v>
      </c>
      <c r="AP39" s="107">
        <f t="shared" ref="AP39:AP59" si="141">S39</f>
        <v>6143</v>
      </c>
      <c r="AQ39" s="95">
        <f t="shared" si="6"/>
        <v>6336.6511627906957</v>
      </c>
      <c r="AS39" s="331">
        <f t="shared" si="7"/>
        <v>1.0304826191594112</v>
      </c>
      <c r="AT39" s="283"/>
      <c r="AU39">
        <f t="shared" si="113"/>
        <v>1980</v>
      </c>
      <c r="AV39" s="95">
        <f t="shared" si="55"/>
        <v>6336.6511627906957</v>
      </c>
      <c r="AW39" s="95">
        <f t="shared" si="56"/>
        <v>69703.16279069765</v>
      </c>
      <c r="AX39" s="95">
        <f t="shared" si="114"/>
        <v>11</v>
      </c>
      <c r="AY39" s="95">
        <f t="shared" si="115"/>
        <v>121</v>
      </c>
      <c r="AZ39" s="17">
        <f t="shared" si="57"/>
        <v>0.84680702818095255</v>
      </c>
      <c r="BA39">
        <f t="shared" si="58"/>
        <v>1980</v>
      </c>
      <c r="BB39" s="17">
        <f>'Regional_intensity (aggregate)'!D16</f>
        <v>73.454265221500194</v>
      </c>
      <c r="BC39" s="9">
        <f t="shared" si="59"/>
        <v>74.533274823320752</v>
      </c>
      <c r="BD39" s="9">
        <f t="shared" si="60"/>
        <v>71.078458484016622</v>
      </c>
      <c r="BE39" s="9">
        <f t="shared" si="38"/>
        <v>72.122568570144196</v>
      </c>
      <c r="BF39" s="333">
        <f t="shared" si="61"/>
        <v>1.0334251303159285</v>
      </c>
      <c r="BG39" s="283">
        <v>1.0492264004130287</v>
      </c>
      <c r="BH39" s="283"/>
      <c r="BJ39" s="49"/>
      <c r="BL39" s="98">
        <v>1980</v>
      </c>
      <c r="BM39" s="38">
        <f>HDD_by_Division11_update!D35</f>
        <v>6792</v>
      </c>
      <c r="BN39" s="38">
        <f>HDD_by_Division11_update!E35</f>
        <v>6652</v>
      </c>
      <c r="BO39" s="38">
        <f t="shared" si="8"/>
        <v>6851.1724137931033</v>
      </c>
      <c r="BQ39" s="38">
        <f>CDD_by_Division11_update!F35</f>
        <v>816</v>
      </c>
      <c r="BR39" s="38">
        <f>CDD_by_Division11_update!H35</f>
        <v>1217</v>
      </c>
      <c r="BS39" s="95">
        <f t="shared" si="9"/>
        <v>952.92682926829286</v>
      </c>
      <c r="BU39" s="331">
        <f t="shared" si="10"/>
        <v>1.0217160668132332</v>
      </c>
      <c r="BW39">
        <f t="shared" si="116"/>
        <v>1980</v>
      </c>
      <c r="BX39" s="95">
        <f t="shared" si="62"/>
        <v>6851.1724137931033</v>
      </c>
      <c r="BY39" s="95">
        <f t="shared" si="63"/>
        <v>952.92682926829286</v>
      </c>
      <c r="BZ39" s="95">
        <f t="shared" si="117"/>
        <v>11</v>
      </c>
      <c r="CA39" s="95">
        <f t="shared" si="118"/>
        <v>121</v>
      </c>
      <c r="CB39" s="95">
        <f t="shared" si="119"/>
        <v>1331</v>
      </c>
      <c r="CC39" s="95">
        <f t="shared" si="64"/>
        <v>1980</v>
      </c>
      <c r="CD39" s="9">
        <f>'Regional_intensity (aggregate)'!S16</f>
        <v>18.940358544431394</v>
      </c>
      <c r="CE39" s="9">
        <f t="array" ref="CE39">SUMPRODUCT(BX$11:CB$11,BX39:CB39)+BW$11</f>
        <v>18.668899529659669</v>
      </c>
      <c r="CF39" s="9">
        <f t="shared" si="65"/>
        <v>18.606487742982743</v>
      </c>
      <c r="CG39" s="9">
        <f t="shared" si="39"/>
        <v>18.339813866708248</v>
      </c>
      <c r="CH39" s="333">
        <f t="shared" si="66"/>
        <v>1.0179437842359349</v>
      </c>
      <c r="CK39" s="98">
        <f t="shared" si="11"/>
        <v>1980</v>
      </c>
      <c r="CL39" s="106">
        <f t="shared" si="12"/>
        <v>6792</v>
      </c>
      <c r="CM39" s="107">
        <f t="shared" si="13"/>
        <v>6652</v>
      </c>
      <c r="CN39" s="95">
        <f t="shared" si="14"/>
        <v>6753.379310344827</v>
      </c>
      <c r="CP39" s="331">
        <f t="shared" si="15"/>
        <v>1.0217059578075749</v>
      </c>
      <c r="CR39">
        <f t="shared" si="67"/>
        <v>1980</v>
      </c>
      <c r="CS39" s="95">
        <f t="shared" si="68"/>
        <v>6753.379310344827</v>
      </c>
      <c r="CT39" s="95">
        <f t="shared" si="69"/>
        <v>74287.172413793101</v>
      </c>
      <c r="CU39" s="95">
        <f t="shared" si="120"/>
        <v>11</v>
      </c>
      <c r="CV39" s="95">
        <f t="shared" si="121"/>
        <v>121</v>
      </c>
      <c r="CW39" s="9">
        <f t="shared" si="70"/>
        <v>0.84680702818095255</v>
      </c>
      <c r="CX39">
        <f t="shared" si="71"/>
        <v>1980</v>
      </c>
      <c r="CY39" s="9">
        <f>'Regional_intensity (aggregate)'!R16</f>
        <v>84.556943784514502</v>
      </c>
      <c r="CZ39" s="9">
        <f t="shared" si="72"/>
        <v>85.883982497348882</v>
      </c>
      <c r="DA39" s="9">
        <f t="shared" si="73"/>
        <v>83.686344241688744</v>
      </c>
      <c r="DB39" s="9">
        <f t="shared" si="40"/>
        <v>84.99971974432421</v>
      </c>
      <c r="DC39" s="333">
        <f t="shared" si="74"/>
        <v>1.0104031255124664</v>
      </c>
      <c r="DD39" s="383"/>
      <c r="DE39" s="49"/>
      <c r="DF39" s="49"/>
      <c r="DH39" s="98">
        <v>1980</v>
      </c>
      <c r="DI39" s="38">
        <f>HDD_by_Division11_update!F35</f>
        <v>3099</v>
      </c>
      <c r="DJ39" s="38">
        <f>HDD_by_Division11_update!G35</f>
        <v>3855</v>
      </c>
      <c r="DK39" s="38">
        <f>HDD_by_Division11_update!H35</f>
        <v>2378</v>
      </c>
      <c r="DL39" s="38">
        <f t="shared" si="16"/>
        <v>3068.1223404255315</v>
      </c>
      <c r="DN39" s="38">
        <f>CDD_by_Division11_update!J35</f>
        <v>2075</v>
      </c>
      <c r="DO39" s="38">
        <f>CDD_by_Division11_update!L35</f>
        <v>1834</v>
      </c>
      <c r="DP39" s="38">
        <f>CDD_by_Division11_update!N35</f>
        <v>2734</v>
      </c>
      <c r="DQ39" s="38">
        <f t="shared" si="17"/>
        <v>1389.2925170068029</v>
      </c>
      <c r="DS39" s="331">
        <f t="shared" si="18"/>
        <v>1.0260691511443374</v>
      </c>
      <c r="DU39">
        <f t="shared" si="122"/>
        <v>1980</v>
      </c>
      <c r="DV39" s="95">
        <f t="shared" si="75"/>
        <v>3068.1223404255315</v>
      </c>
      <c r="DW39" s="95">
        <f t="shared" si="76"/>
        <v>1389.2925170068029</v>
      </c>
      <c r="DX39" s="95">
        <f t="shared" si="77"/>
        <v>15282.217687074832</v>
      </c>
      <c r="DY39" s="95">
        <f t="shared" si="123"/>
        <v>11</v>
      </c>
      <c r="DZ39" s="95">
        <f t="shared" si="124"/>
        <v>121</v>
      </c>
      <c r="EA39" s="95">
        <f t="shared" si="125"/>
        <v>1331</v>
      </c>
      <c r="EB39" s="95">
        <f t="shared" si="78"/>
        <v>1980</v>
      </c>
      <c r="EC39" s="9">
        <f>'Regional_intensity (aggregate)'!AG16</f>
        <v>27.443801226553944</v>
      </c>
      <c r="ED39" s="9">
        <f t="shared" si="79"/>
        <v>27.215271749059589</v>
      </c>
      <c r="EE39" s="9">
        <f t="shared" si="80"/>
        <v>26.38885472569908</v>
      </c>
      <c r="EF39" s="9">
        <f t="shared" si="41"/>
        <v>26.169109977792093</v>
      </c>
      <c r="EG39" s="333">
        <f t="shared" si="81"/>
        <v>1.0399769717867859</v>
      </c>
      <c r="EI39" s="98">
        <f t="shared" si="19"/>
        <v>1980</v>
      </c>
      <c r="EJ39" s="106">
        <f t="shared" si="20"/>
        <v>3099</v>
      </c>
      <c r="EK39" s="106">
        <f t="shared" si="21"/>
        <v>3855</v>
      </c>
      <c r="EL39" s="106">
        <f t="shared" si="22"/>
        <v>2378</v>
      </c>
      <c r="EM39" s="38">
        <f t="shared" si="23"/>
        <v>2974.8076923076933</v>
      </c>
      <c r="EO39" s="331">
        <f t="shared" si="24"/>
        <v>1.0466130333301784</v>
      </c>
      <c r="EQ39">
        <f t="shared" si="126"/>
        <v>1980</v>
      </c>
      <c r="ER39" s="95">
        <f t="shared" si="82"/>
        <v>2974.8076923076933</v>
      </c>
      <c r="ES39" s="95">
        <f t="shared" si="83"/>
        <v>32722.884615384624</v>
      </c>
      <c r="ET39" s="95">
        <f t="shared" si="127"/>
        <v>11</v>
      </c>
      <c r="EU39" s="95">
        <f t="shared" si="128"/>
        <v>121</v>
      </c>
      <c r="EV39" s="17">
        <f t="shared" si="84"/>
        <v>0.84680702818095255</v>
      </c>
      <c r="EW39" s="95">
        <f t="shared" si="85"/>
        <v>1980</v>
      </c>
      <c r="EX39" s="9">
        <f>'Regional_intensity (aggregate)'!AF16</f>
        <v>42.123379200958787</v>
      </c>
      <c r="EY39" s="9">
        <f t="shared" si="86"/>
        <v>42.431725558678103</v>
      </c>
      <c r="EZ39" s="9">
        <f t="shared" si="87"/>
        <v>41.802292606943375</v>
      </c>
      <c r="FA39" s="9">
        <f t="shared" si="42"/>
        <v>42.108288586234956</v>
      </c>
      <c r="FB39" s="333">
        <f t="shared" si="88"/>
        <v>1.0076810761800676</v>
      </c>
      <c r="FC39" s="383"/>
      <c r="FD39" s="49"/>
      <c r="FE39" s="49"/>
      <c r="FG39" s="283"/>
      <c r="FH39" s="98">
        <v>1980</v>
      </c>
      <c r="FI39" s="38">
        <f>HDD_by_Division11_update!I35</f>
        <v>5052</v>
      </c>
      <c r="FJ39" s="38">
        <f>HDD_by_Division11_update!J35</f>
        <v>2986</v>
      </c>
      <c r="FK39" s="38">
        <f t="shared" si="25"/>
        <v>3483.8313253012047</v>
      </c>
      <c r="FM39" s="38">
        <f>CDD_by_Division11_update!P35</f>
        <v>1202</v>
      </c>
      <c r="FN39" s="38">
        <f>CDD_by_Division11_update!R35</f>
        <v>658</v>
      </c>
      <c r="FO39" s="95">
        <f t="shared" si="26"/>
        <v>828.16901408450713</v>
      </c>
      <c r="FP39" s="95"/>
      <c r="FQ39" s="331">
        <f t="shared" si="27"/>
        <v>0.98761456763734479</v>
      </c>
      <c r="FR39" s="283"/>
      <c r="FS39">
        <f t="shared" si="129"/>
        <v>1980</v>
      </c>
      <c r="FT39" s="95">
        <f t="shared" si="89"/>
        <v>3483.8313253012047</v>
      </c>
      <c r="FU39" s="95">
        <f t="shared" si="90"/>
        <v>828.16901408450713</v>
      </c>
      <c r="FV39" s="95">
        <f t="shared" si="91"/>
        <v>9109.8591549295779</v>
      </c>
      <c r="FW39" s="95">
        <f t="shared" si="130"/>
        <v>11</v>
      </c>
      <c r="FX39" s="95">
        <f t="shared" si="131"/>
        <v>121</v>
      </c>
      <c r="FY39" s="95">
        <f t="shared" si="132"/>
        <v>1331</v>
      </c>
      <c r="FZ39" s="95">
        <f t="shared" si="92"/>
        <v>1980</v>
      </c>
      <c r="GA39" s="9">
        <f>'Regional_intensity (aggregate)'!AT16</f>
        <v>20.965826337897433</v>
      </c>
      <c r="GB39" s="9">
        <f t="shared" si="93"/>
        <v>20.711775449189965</v>
      </c>
      <c r="GC39" s="9">
        <f t="shared" si="94"/>
        <v>21.222731933534313</v>
      </c>
      <c r="GD39" s="9">
        <f t="shared" si="43"/>
        <v>20.965568022051897</v>
      </c>
      <c r="GE39" s="333">
        <f t="shared" si="95"/>
        <v>0.98789479146975701</v>
      </c>
      <c r="GI39" s="98">
        <f t="shared" si="30"/>
        <v>1980</v>
      </c>
      <c r="GJ39" s="106">
        <f t="shared" si="31"/>
        <v>5052</v>
      </c>
      <c r="GK39" s="106">
        <f t="shared" si="32"/>
        <v>2986</v>
      </c>
      <c r="GL39" s="38">
        <f t="shared" si="28"/>
        <v>3569.869565217391</v>
      </c>
      <c r="GN39" s="331">
        <f t="shared" si="29"/>
        <v>0.96370354300727001</v>
      </c>
      <c r="GP39">
        <f t="shared" si="133"/>
        <v>1980</v>
      </c>
      <c r="GQ39" s="95">
        <f t="shared" si="96"/>
        <v>3569.869565217391</v>
      </c>
      <c r="GR39" s="95">
        <f t="shared" si="97"/>
        <v>39268.565217391304</v>
      </c>
      <c r="GS39" s="95">
        <f t="shared" si="134"/>
        <v>11</v>
      </c>
      <c r="GT39" s="95">
        <f t="shared" si="135"/>
        <v>121</v>
      </c>
      <c r="GU39" s="17">
        <f t="shared" si="98"/>
        <v>0.84680702818095255</v>
      </c>
      <c r="GV39">
        <f t="shared" si="99"/>
        <v>1980</v>
      </c>
      <c r="GW39" s="9">
        <f>'Regional_intensity (aggregate)'!AS16</f>
        <v>51.817610995588034</v>
      </c>
      <c r="GX39" s="9">
        <f t="array" ref="GX39">SUMPRODUCT(GQ$11:GU$11,GQ39:GU39)+GP$11</f>
        <v>51.780392482067228</v>
      </c>
      <c r="GY39" s="9">
        <f t="shared" si="100"/>
        <v>53.263758032824789</v>
      </c>
      <c r="GZ39" s="9">
        <f t="shared" si="44"/>
        <v>53.225500809837754</v>
      </c>
      <c r="HA39" s="333">
        <f t="shared" si="101"/>
        <v>0.97284932399352031</v>
      </c>
      <c r="HB39" s="383"/>
      <c r="HD39" s="49"/>
      <c r="HQ39">
        <f t="shared" si="35"/>
        <v>1980</v>
      </c>
      <c r="HR39" s="17">
        <f t="shared" si="33"/>
        <v>1.0173799603339764</v>
      </c>
      <c r="HS39" s="17">
        <f t="shared" si="34"/>
        <v>1.0209938064379247</v>
      </c>
      <c r="HT39" s="17"/>
      <c r="HU39" s="651"/>
      <c r="HV39" s="17"/>
      <c r="HW39" s="17">
        <f>National!GB194</f>
        <v>0.15713211362107113</v>
      </c>
      <c r="HX39" s="17">
        <f>National!GC194</f>
        <v>0.24827465112032168</v>
      </c>
      <c r="HY39" s="17">
        <f>National!GD194</f>
        <v>0.41622910039482958</v>
      </c>
      <c r="HZ39" s="17">
        <f>National!GE194</f>
        <v>0.17836413486377753</v>
      </c>
      <c r="IA39" s="17">
        <f t="shared" si="102"/>
        <v>1.0226553389937054</v>
      </c>
      <c r="IB39" s="17"/>
      <c r="IC39" s="17">
        <f>National!GB271</f>
        <v>0.27591900943224451</v>
      </c>
      <c r="ID39" s="17">
        <f>National!GC271</f>
        <v>0.36427901726454925</v>
      </c>
      <c r="IE39" s="17">
        <f>National!GD271</f>
        <v>0.2187131076930145</v>
      </c>
      <c r="IF39" s="17">
        <f>National!GE271</f>
        <v>0.14108886561019171</v>
      </c>
      <c r="IG39" s="17">
        <f t="shared" si="103"/>
        <v>1.0108615631485409</v>
      </c>
      <c r="IH39" s="17"/>
      <c r="II39" s="651"/>
      <c r="IJ39" s="17"/>
      <c r="IK39" s="656">
        <f>National!AS194</f>
        <v>1.0224831746629517</v>
      </c>
      <c r="IL39" s="656">
        <f>National!AS271</f>
        <v>1.0104302590511938</v>
      </c>
      <c r="IN39">
        <f t="shared" si="137"/>
        <v>1980</v>
      </c>
      <c r="IO39" s="79">
        <f>National!H194</f>
        <v>2448.0930000000003</v>
      </c>
      <c r="IP39" s="40">
        <f t="shared" si="138"/>
        <v>2406.2720865824431</v>
      </c>
      <c r="IQ39" s="79">
        <f>National!H271</f>
        <v>7439.4049999999997</v>
      </c>
      <c r="IR39" s="40">
        <f t="shared" si="139"/>
        <v>7286.4349941111104</v>
      </c>
      <c r="IS39" s="95"/>
      <c r="IU39">
        <f t="shared" si="106"/>
        <v>1980</v>
      </c>
      <c r="IV39" s="40">
        <f t="shared" si="45"/>
        <v>2406.2720865824431</v>
      </c>
      <c r="IW39" s="40">
        <f t="shared" si="46"/>
        <v>2394.2623807056602</v>
      </c>
      <c r="IX39" s="40">
        <f t="shared" si="107"/>
        <v>7286.4349941111104</v>
      </c>
      <c r="IY39" s="40">
        <f t="shared" si="108"/>
        <v>7362.611059357715</v>
      </c>
    </row>
    <row r="40" spans="2:259" x14ac:dyDescent="0.2">
      <c r="B40" s="94" t="s">
        <v>207</v>
      </c>
      <c r="C40" s="104" t="s">
        <v>542</v>
      </c>
      <c r="D40" s="104"/>
      <c r="E40" s="104"/>
      <c r="F40" s="104"/>
      <c r="G40" s="104"/>
      <c r="J40" s="95">
        <f t="shared" si="136"/>
        <v>1981</v>
      </c>
      <c r="K40" s="48">
        <v>1.0156205297323013</v>
      </c>
      <c r="L40" s="12">
        <f t="shared" si="47"/>
        <v>0.95379731962900116</v>
      </c>
      <c r="M40" s="95">
        <f t="shared" si="48"/>
        <v>1728</v>
      </c>
      <c r="N40" s="12">
        <f t="shared" si="49"/>
        <v>0.95379731962900116</v>
      </c>
      <c r="Q40" s="98">
        <v>1981</v>
      </c>
      <c r="R40" s="38">
        <f>HDD_by_Division11_update!B36</f>
        <v>6612</v>
      </c>
      <c r="S40" s="38">
        <f>HDD_by_Division11_update!C36</f>
        <v>5989</v>
      </c>
      <c r="T40" s="95">
        <f t="shared" ref="T40:T70" si="142">R$75*R40+S$75*S40</f>
        <v>6140.9512195121961</v>
      </c>
      <c r="V40">
        <f>CDD_by_Division11_update!B36</f>
        <v>436</v>
      </c>
      <c r="W40">
        <f>CDD_by_Division11_update!D36</f>
        <v>657</v>
      </c>
      <c r="X40" s="95">
        <f t="shared" ref="X40:X70" si="143">V$75*V40+W$75*W40</f>
        <v>614.42201834862385</v>
      </c>
      <c r="Z40" s="331">
        <f t="shared" ref="Z40:Z71" si="144">1/($F$10+$G$10*T$72/T40+$H$10*X$72/X40)</f>
        <v>1.0014683684291925</v>
      </c>
      <c r="AB40">
        <f t="shared" si="109"/>
        <v>1981</v>
      </c>
      <c r="AC40" s="95">
        <f t="shared" si="50"/>
        <v>6140.9512195121961</v>
      </c>
      <c r="AD40" s="95">
        <f t="shared" si="51"/>
        <v>614.42201834862385</v>
      </c>
      <c r="AE40" s="95">
        <f t="shared" si="110"/>
        <v>12</v>
      </c>
      <c r="AF40" s="95">
        <f t="shared" si="111"/>
        <v>144</v>
      </c>
      <c r="AG40" s="95">
        <f t="shared" si="112"/>
        <v>1728</v>
      </c>
      <c r="AH40">
        <f>'Regional_intensity (aggregate)'!E17</f>
        <v>12.562848104136394</v>
      </c>
      <c r="AI40" s="9">
        <f t="shared" si="52"/>
        <v>12.71065524582362</v>
      </c>
      <c r="AJ40" s="9">
        <f t="shared" si="53"/>
        <v>12.532744958018549</v>
      </c>
      <c r="AK40" s="9">
        <f t="shared" si="37"/>
        <v>12.680197923650585</v>
      </c>
      <c r="AL40" s="333">
        <f t="shared" si="54"/>
        <v>1.0024019595243248</v>
      </c>
      <c r="AN40" s="98">
        <f t="shared" ref="AN40:AN67" si="145">Q40</f>
        <v>1981</v>
      </c>
      <c r="AO40" s="106">
        <f t="shared" si="140"/>
        <v>6612</v>
      </c>
      <c r="AP40" s="107">
        <f t="shared" si="141"/>
        <v>5989</v>
      </c>
      <c r="AQ40" s="95">
        <f t="shared" ref="AQ40:AQ70" si="146">AO$75*AO40+AP$75*AP40</f>
        <v>6148.3720930232539</v>
      </c>
      <c r="AS40" s="331">
        <f t="shared" ref="AS40:AS71" si="147">1/((1-$H$29)+$H$29*AQ$72/AQ40)</f>
        <v>1.0073073901215486</v>
      </c>
      <c r="AT40" s="283"/>
      <c r="AU40">
        <f t="shared" si="113"/>
        <v>1981</v>
      </c>
      <c r="AV40" s="95">
        <f t="shared" si="55"/>
        <v>6148.3720930232539</v>
      </c>
      <c r="AW40" s="95">
        <f t="shared" si="56"/>
        <v>73780.465116279054</v>
      </c>
      <c r="AX40" s="95">
        <f t="shared" si="114"/>
        <v>12</v>
      </c>
      <c r="AY40" s="95">
        <f t="shared" si="115"/>
        <v>144</v>
      </c>
      <c r="AZ40" s="17">
        <f t="shared" si="57"/>
        <v>0.95379731962900116</v>
      </c>
      <c r="BA40">
        <f t="shared" si="58"/>
        <v>1981</v>
      </c>
      <c r="BB40" s="17">
        <f>'Regional_intensity (aggregate)'!D17</f>
        <v>68.466407568731611</v>
      </c>
      <c r="BC40" s="9">
        <f t="shared" si="59"/>
        <v>67.493622469063098</v>
      </c>
      <c r="BD40" s="9">
        <f t="shared" si="60"/>
        <v>67.84865188462588</v>
      </c>
      <c r="BE40" s="9">
        <f t="shared" si="38"/>
        <v>66.884643987472785</v>
      </c>
      <c r="BF40" s="333">
        <f t="shared" si="61"/>
        <v>1.0091049072744467</v>
      </c>
      <c r="BG40" s="283">
        <v>1.0127702619227621</v>
      </c>
      <c r="BH40" s="283"/>
      <c r="BJ40" s="49"/>
      <c r="BL40" s="98">
        <v>1981</v>
      </c>
      <c r="BM40" s="38">
        <f>HDD_by_Division11_update!D36</f>
        <v>6446</v>
      </c>
      <c r="BN40" s="38">
        <f>HDD_by_Division11_update!E36</f>
        <v>6115</v>
      </c>
      <c r="BO40" s="38">
        <f t="shared" ref="BO40:BO70" si="148">BM$75*BM40+BN$75*BN40</f>
        <v>6420.1724137931033</v>
      </c>
      <c r="BQ40" s="38">
        <f>CDD_by_Division11_update!F36</f>
        <v>658</v>
      </c>
      <c r="BR40" s="38"/>
      <c r="BS40" s="95">
        <f t="shared" ref="BS40:BS70" si="149">BQ$75*BQ40+BR$75*BR40</f>
        <v>433.31707317073182</v>
      </c>
      <c r="BU40" s="331">
        <f t="shared" ref="BU40:BU71" si="150">1/($F$11+$G$11*BO$72/BO40+$H$11*BS$72/BS40)</f>
        <v>0.91575164685594512</v>
      </c>
      <c r="BW40">
        <f t="shared" si="116"/>
        <v>1981</v>
      </c>
      <c r="BX40" s="95">
        <f t="shared" si="62"/>
        <v>6420.1724137931033</v>
      </c>
      <c r="BY40" s="95">
        <f t="shared" si="63"/>
        <v>433.31707317073182</v>
      </c>
      <c r="BZ40" s="95">
        <f t="shared" si="117"/>
        <v>12</v>
      </c>
      <c r="CA40" s="95">
        <f t="shared" si="118"/>
        <v>144</v>
      </c>
      <c r="CB40" s="95">
        <f t="shared" si="119"/>
        <v>1728</v>
      </c>
      <c r="CC40" s="95">
        <f t="shared" si="64"/>
        <v>1981</v>
      </c>
      <c r="CD40" s="9">
        <f>'Regional_intensity (aggregate)'!S17</f>
        <v>17.856105572542258</v>
      </c>
      <c r="CE40" s="9">
        <f t="array" ref="CE40">SUMPRODUCT(BX$11:CB$11,BX40:CB40)+BW$11</f>
        <v>17.716880311136169</v>
      </c>
      <c r="CF40" s="9">
        <f t="shared" si="65"/>
        <v>18.544412354604773</v>
      </c>
      <c r="CG40" s="9">
        <f t="shared" si="39"/>
        <v>18.399820318720849</v>
      </c>
      <c r="CH40" s="333">
        <f t="shared" si="66"/>
        <v>0.96288333278505855</v>
      </c>
      <c r="CK40" s="98">
        <f t="shared" ref="CK40:CK67" si="151">BL40</f>
        <v>1981</v>
      </c>
      <c r="CL40" s="106">
        <f t="shared" ref="CL40:CL67" si="152">BM40</f>
        <v>6446</v>
      </c>
      <c r="CM40" s="107">
        <f t="shared" ref="CM40:CM67" si="153">BN40</f>
        <v>6115</v>
      </c>
      <c r="CN40" s="95">
        <f t="shared" ref="CN40:CN70" si="154">CL$75*CL40+CM$75*CM40</f>
        <v>6354.6896551724139</v>
      </c>
      <c r="CP40" s="331">
        <f t="shared" ref="CP40:CP71" si="155">1/((1-$H$30)+$H$30*CN$72/CN40)</f>
        <v>0.97479819230833531</v>
      </c>
      <c r="CR40">
        <f t="shared" si="67"/>
        <v>1981</v>
      </c>
      <c r="CS40" s="95">
        <f t="shared" si="68"/>
        <v>6354.6896551724139</v>
      </c>
      <c r="CT40" s="95">
        <f t="shared" si="69"/>
        <v>76256.275862068971</v>
      </c>
      <c r="CU40" s="95">
        <f t="shared" si="120"/>
        <v>12</v>
      </c>
      <c r="CV40" s="95">
        <f t="shared" si="121"/>
        <v>144</v>
      </c>
      <c r="CW40" s="9">
        <f t="shared" si="70"/>
        <v>0.95379731962900116</v>
      </c>
      <c r="CX40">
        <f t="shared" si="71"/>
        <v>1981</v>
      </c>
      <c r="CY40" s="9">
        <f>'Regional_intensity (aggregate)'!R17</f>
        <v>76.697725898326638</v>
      </c>
      <c r="CZ40" s="9">
        <f t="shared" si="72"/>
        <v>77.986489952245208</v>
      </c>
      <c r="DA40" s="9">
        <f t="shared" si="73"/>
        <v>77.601638040757635</v>
      </c>
      <c r="DB40" s="9">
        <f t="shared" si="40"/>
        <v>78.905590673782314</v>
      </c>
      <c r="DC40" s="333">
        <f t="shared" si="74"/>
        <v>0.98835189352631647</v>
      </c>
      <c r="DD40" s="383"/>
      <c r="DE40" s="49"/>
      <c r="DF40" s="49"/>
      <c r="DH40" s="98">
        <v>1981</v>
      </c>
      <c r="DI40" s="38">
        <f>HDD_by_Division11_update!F36</f>
        <v>3177</v>
      </c>
      <c r="DJ40" s="38">
        <f>HDD_by_Division11_update!G36</f>
        <v>3757</v>
      </c>
      <c r="DK40" s="38">
        <f>HDD_by_Division11_update!H36</f>
        <v>2162</v>
      </c>
      <c r="DL40" s="38">
        <f t="shared" ref="DL40:DL70" si="156">DI$75*DI40+DJ$75*DJ40+DK$75*DK40</f>
        <v>3039.643617021276</v>
      </c>
      <c r="DN40" s="38">
        <f>CDD_by_Division11_update!J36</f>
        <v>1889</v>
      </c>
      <c r="DO40" s="38">
        <f>CDD_by_Division11_update!L36</f>
        <v>1576</v>
      </c>
      <c r="DP40" s="38">
        <f>CDD_by_Division11_update!N36</f>
        <v>2498</v>
      </c>
      <c r="DQ40" s="38">
        <f t="shared" ref="DQ40:DQ70" si="157">DN$75*DN40+DO$75*DO40</f>
        <v>1247.8843537414966</v>
      </c>
      <c r="DS40" s="331">
        <f t="shared" ref="DS40:DS71" si="158">1/($F$12+$G$12*DL$72/DL40+$H$12*DQ$72/DQ40)</f>
        <v>1.0027616937526547</v>
      </c>
      <c r="DU40">
        <f t="shared" si="122"/>
        <v>1981</v>
      </c>
      <c r="DV40" s="95">
        <f t="shared" si="75"/>
        <v>3039.643617021276</v>
      </c>
      <c r="DW40" s="95">
        <f t="shared" si="76"/>
        <v>1247.8843537414966</v>
      </c>
      <c r="DX40" s="95">
        <f t="shared" si="77"/>
        <v>14974.612244897959</v>
      </c>
      <c r="DY40" s="95">
        <f t="shared" si="123"/>
        <v>12</v>
      </c>
      <c r="DZ40" s="95">
        <f t="shared" si="124"/>
        <v>144</v>
      </c>
      <c r="EA40" s="95">
        <f t="shared" si="125"/>
        <v>1728</v>
      </c>
      <c r="EB40" s="95">
        <f t="shared" si="78"/>
        <v>1981</v>
      </c>
      <c r="EC40" s="9">
        <f>'Regional_intensity (aggregate)'!AG17</f>
        <v>26.466566660213733</v>
      </c>
      <c r="ED40" s="9">
        <f t="shared" si="79"/>
        <v>26.330474751655888</v>
      </c>
      <c r="EE40" s="9">
        <f t="shared" si="80"/>
        <v>26.493107543319447</v>
      </c>
      <c r="EF40" s="9">
        <f t="shared" si="41"/>
        <v>26.356879160715572</v>
      </c>
      <c r="EG40" s="333">
        <f t="shared" si="81"/>
        <v>0.99899819667955836</v>
      </c>
      <c r="EI40" s="98">
        <f t="shared" ref="EI40:EI62" si="159">DH40</f>
        <v>1981</v>
      </c>
      <c r="EJ40" s="106">
        <f t="shared" ref="EJ40:EJ62" si="160">DI40</f>
        <v>3177</v>
      </c>
      <c r="EK40" s="106">
        <f t="shared" ref="EK40:EK62" si="161">DJ40</f>
        <v>3757</v>
      </c>
      <c r="EL40" s="106">
        <f t="shared" ref="EL40:EL62" si="162">DK40</f>
        <v>2162</v>
      </c>
      <c r="EM40" s="38">
        <f t="shared" ref="EM40:EM70" si="163">EJ$75*EJ40+EK$75*EK40+EL$75*EL40</f>
        <v>2911.6978021978034</v>
      </c>
      <c r="EO40" s="331">
        <f t="shared" ref="EO40:EO71" si="164">1/((1-$H$31)+$H$31*EM$72/EM40)</f>
        <v>1.0313769903865984</v>
      </c>
      <c r="EQ40">
        <f t="shared" si="126"/>
        <v>1981</v>
      </c>
      <c r="ER40" s="95">
        <f t="shared" si="82"/>
        <v>2911.6978021978034</v>
      </c>
      <c r="ES40" s="95">
        <f t="shared" si="83"/>
        <v>34940.373626373643</v>
      </c>
      <c r="ET40" s="95">
        <f t="shared" si="127"/>
        <v>12</v>
      </c>
      <c r="EU40" s="95">
        <f t="shared" si="128"/>
        <v>144</v>
      </c>
      <c r="EV40" s="17">
        <f t="shared" si="84"/>
        <v>0.95379731962900116</v>
      </c>
      <c r="EW40" s="95">
        <f t="shared" si="85"/>
        <v>1981</v>
      </c>
      <c r="EX40" s="9">
        <f>'Regional_intensity (aggregate)'!AF17</f>
        <v>37.46051990117634</v>
      </c>
      <c r="EY40" s="9">
        <f t="shared" si="86"/>
        <v>38.625206320552437</v>
      </c>
      <c r="EZ40" s="9">
        <f t="shared" si="87"/>
        <v>37.445129778497616</v>
      </c>
      <c r="FA40" s="9">
        <f t="shared" si="42"/>
        <v>38.609337702996342</v>
      </c>
      <c r="FB40" s="333">
        <f t="shared" si="88"/>
        <v>1.0004110046558727</v>
      </c>
      <c r="FC40" s="383"/>
      <c r="FD40" s="49"/>
      <c r="FE40" s="49"/>
      <c r="FG40" s="283"/>
      <c r="FH40" s="98">
        <v>1981</v>
      </c>
      <c r="FI40" s="38">
        <f>HDD_by_Division11_update!I36</f>
        <v>4671</v>
      </c>
      <c r="FJ40" s="38">
        <f>HDD_by_Division11_update!J36</f>
        <v>2841</v>
      </c>
      <c r="FK40" s="38">
        <f t="shared" ref="FK40:FK70" si="165">FI$75*FI40+FJ$75*FJ40</f>
        <v>3281.9638554216863</v>
      </c>
      <c r="FM40" s="38">
        <f>CDD_by_Division11_update!P36</f>
        <v>1331</v>
      </c>
      <c r="FN40" s="38">
        <f>CDD_by_Division11_update!R36</f>
        <v>876</v>
      </c>
      <c r="FO40" s="95">
        <f t="shared" ref="FO40:FO70" si="166">FM$75*FM40+FN$75*FN40</f>
        <v>1022.9154929577464</v>
      </c>
      <c r="FP40" s="95"/>
      <c r="FQ40" s="331">
        <f t="shared" ref="FQ40:FQ71" si="167">1/($F$13+$G$13*FK$72/FK40+$H$13*FO$72/FO40)</f>
        <v>0.98839036082253551</v>
      </c>
      <c r="FR40" s="283"/>
      <c r="FS40">
        <f t="shared" si="129"/>
        <v>1981</v>
      </c>
      <c r="FT40" s="95">
        <f t="shared" si="89"/>
        <v>3281.9638554216863</v>
      </c>
      <c r="FU40" s="95">
        <f t="shared" si="90"/>
        <v>1022.9154929577464</v>
      </c>
      <c r="FV40" s="95">
        <f t="shared" si="91"/>
        <v>12274.985915492958</v>
      </c>
      <c r="FW40" s="95">
        <f t="shared" si="130"/>
        <v>12</v>
      </c>
      <c r="FX40" s="95">
        <f t="shared" si="131"/>
        <v>144</v>
      </c>
      <c r="FY40" s="95">
        <f t="shared" si="132"/>
        <v>1728</v>
      </c>
      <c r="FZ40" s="95">
        <f t="shared" si="92"/>
        <v>1981</v>
      </c>
      <c r="GA40" s="9">
        <f>'Regional_intensity (aggregate)'!AT17</f>
        <v>21.285937517900443</v>
      </c>
      <c r="GB40" s="9">
        <f t="shared" si="93"/>
        <v>20.88880465171372</v>
      </c>
      <c r="GC40" s="9">
        <f t="shared" si="94"/>
        <v>21.438722514378462</v>
      </c>
      <c r="GD40" s="9">
        <f t="shared" si="43"/>
        <v>21.038739130402206</v>
      </c>
      <c r="GE40" s="333">
        <f t="shared" si="95"/>
        <v>0.99287340948717684</v>
      </c>
      <c r="GI40" s="98">
        <f t="shared" si="30"/>
        <v>1981</v>
      </c>
      <c r="GJ40" s="106">
        <f t="shared" si="31"/>
        <v>4671</v>
      </c>
      <c r="GK40" s="106">
        <f t="shared" si="32"/>
        <v>2841</v>
      </c>
      <c r="GL40" s="38">
        <f t="shared" ref="GL40:GL70" si="168">GJ$75*GJ40+GK$75*GK40</f>
        <v>3358.173913043478</v>
      </c>
      <c r="GN40" s="331">
        <f t="shared" ref="GN40:GN70" si="169">1/((1-$H$32)+$H$32*GL$72/GL40)</f>
        <v>0.92663015327513321</v>
      </c>
      <c r="GP40">
        <f t="shared" si="133"/>
        <v>1981</v>
      </c>
      <c r="GQ40" s="95">
        <f t="shared" si="96"/>
        <v>3358.173913043478</v>
      </c>
      <c r="GR40" s="95">
        <f t="shared" si="97"/>
        <v>40298.086956521736</v>
      </c>
      <c r="GS40" s="95">
        <f t="shared" si="134"/>
        <v>12</v>
      </c>
      <c r="GT40" s="95">
        <f t="shared" si="135"/>
        <v>144</v>
      </c>
      <c r="GU40" s="17">
        <f t="shared" si="98"/>
        <v>0.95379731962900116</v>
      </c>
      <c r="GV40">
        <f t="shared" si="99"/>
        <v>1981</v>
      </c>
      <c r="GW40" s="9">
        <f>'Regional_intensity (aggregate)'!AS17</f>
        <v>47.647777727063243</v>
      </c>
      <c r="GX40" s="9">
        <f t="array" ref="GX40">SUMPRODUCT(GQ$11:GU$11,GQ40:GU40)+GP$11</f>
        <v>47.914014418357496</v>
      </c>
      <c r="GY40" s="9">
        <f t="shared" si="100"/>
        <v>50.161512858976003</v>
      </c>
      <c r="GZ40" s="9">
        <f t="shared" si="44"/>
        <v>50.441795295029735</v>
      </c>
      <c r="HA40" s="333">
        <f t="shared" si="101"/>
        <v>0.94988717467553518</v>
      </c>
      <c r="HB40" s="383"/>
      <c r="HD40" s="49"/>
      <c r="HQ40">
        <f t="shared" si="35"/>
        <v>1981</v>
      </c>
      <c r="HR40" s="17">
        <f t="shared" si="33"/>
        <v>0.98049241203117332</v>
      </c>
      <c r="HS40" s="17">
        <f t="shared" si="34"/>
        <v>0.98904480128501671</v>
      </c>
      <c r="HT40" s="17"/>
      <c r="HU40" s="651"/>
      <c r="HV40" s="17"/>
      <c r="HW40" s="17">
        <f>National!GB195</f>
        <v>0.15373982083469945</v>
      </c>
      <c r="HX40" s="17">
        <f>National!GC195</f>
        <v>0.24591712500176843</v>
      </c>
      <c r="HY40" s="17">
        <f>National!GD195</f>
        <v>0.42048194700877983</v>
      </c>
      <c r="HZ40" s="17">
        <f>National!GE195</f>
        <v>0.17986110715475215</v>
      </c>
      <c r="IA40" s="17">
        <f t="shared" si="102"/>
        <v>0.98953861606520177</v>
      </c>
      <c r="IB40" s="17"/>
      <c r="IC40" s="17">
        <f>National!GB272</f>
        <v>0.27636161460795422</v>
      </c>
      <c r="ID40" s="17">
        <f>National!GC272</f>
        <v>0.36307917140360252</v>
      </c>
      <c r="IE40" s="17">
        <f>National!GD272</f>
        <v>0.21889385071346359</v>
      </c>
      <c r="IF40" s="17">
        <f>National!GE272</f>
        <v>0.14166536327497972</v>
      </c>
      <c r="IG40" s="17">
        <f t="shared" si="103"/>
        <v>0.9912777768157951</v>
      </c>
      <c r="IH40" s="17"/>
      <c r="II40" s="651"/>
      <c r="IJ40" s="17"/>
      <c r="IK40" s="656">
        <f>National!AS195</f>
        <v>0.98949559759060957</v>
      </c>
      <c r="IL40" s="656">
        <f>National!AS272</f>
        <v>0.99080928116914269</v>
      </c>
      <c r="IN40">
        <f t="shared" si="137"/>
        <v>1981</v>
      </c>
      <c r="IO40" s="79">
        <f>National!H195</f>
        <v>2464.3680000000004</v>
      </c>
      <c r="IP40" s="40">
        <f t="shared" si="138"/>
        <v>2513.3983392026998</v>
      </c>
      <c r="IQ40" s="79">
        <f>National!H272</f>
        <v>7045.2849999999989</v>
      </c>
      <c r="IR40" s="40">
        <f t="shared" si="139"/>
        <v>7123.3224125402721</v>
      </c>
      <c r="IS40" s="95"/>
      <c r="IU40">
        <f t="shared" si="106"/>
        <v>1981</v>
      </c>
      <c r="IV40" s="40">
        <f t="shared" si="45"/>
        <v>2513.3983392026998</v>
      </c>
      <c r="IW40" s="40">
        <f t="shared" si="46"/>
        <v>2490.5295243360943</v>
      </c>
      <c r="IX40" s="40">
        <f t="shared" si="107"/>
        <v>7123.3224125402721</v>
      </c>
      <c r="IY40" s="40">
        <f t="shared" si="108"/>
        <v>7110.6368641265144</v>
      </c>
    </row>
    <row r="41" spans="2:259" x14ac:dyDescent="0.2">
      <c r="B41" s="94" t="s">
        <v>208</v>
      </c>
      <c r="C41" s="104" t="s">
        <v>543</v>
      </c>
      <c r="D41" s="104"/>
      <c r="E41" s="104"/>
      <c r="F41" s="104"/>
      <c r="G41" s="104"/>
      <c r="J41" s="95">
        <f t="shared" si="136"/>
        <v>1982</v>
      </c>
      <c r="K41" s="48">
        <v>1.0444562690086514</v>
      </c>
      <c r="L41" s="12">
        <f t="shared" si="47"/>
        <v>1.0178968665789432</v>
      </c>
      <c r="M41" s="95">
        <f t="shared" si="48"/>
        <v>2197</v>
      </c>
      <c r="N41" s="12">
        <f t="shared" si="49"/>
        <v>1.0178968665789432</v>
      </c>
      <c r="Q41" s="98">
        <v>1982</v>
      </c>
      <c r="R41" s="38">
        <f>HDD_by_Division11_update!B37</f>
        <v>6697</v>
      </c>
      <c r="S41" s="38">
        <f>HDD_by_Division11_update!C37</f>
        <v>5866</v>
      </c>
      <c r="T41" s="95">
        <f t="shared" si="142"/>
        <v>6068.6829268292695</v>
      </c>
      <c r="V41">
        <f>CDD_by_Division11_update!B37</f>
        <v>321</v>
      </c>
      <c r="W41">
        <f>CDD_by_Division11_update!D37</f>
        <v>541</v>
      </c>
      <c r="X41" s="95">
        <f t="shared" si="143"/>
        <v>498.61467889908261</v>
      </c>
      <c r="Z41" s="331">
        <f t="shared" si="144"/>
        <v>0.98117708929834468</v>
      </c>
      <c r="AB41">
        <f t="shared" si="109"/>
        <v>1982</v>
      </c>
      <c r="AC41" s="95">
        <f t="shared" si="50"/>
        <v>6068.6829268292695</v>
      </c>
      <c r="AD41" s="95">
        <f t="shared" si="51"/>
        <v>498.61467889908261</v>
      </c>
      <c r="AE41" s="95">
        <f t="shared" si="110"/>
        <v>13</v>
      </c>
      <c r="AF41" s="95">
        <f t="shared" si="111"/>
        <v>169</v>
      </c>
      <c r="AG41" s="95">
        <f t="shared" si="112"/>
        <v>2197</v>
      </c>
      <c r="AH41">
        <f>'Regional_intensity (aggregate)'!E18</f>
        <v>12.439646681753583</v>
      </c>
      <c r="AI41" s="9">
        <f t="shared" si="52"/>
        <v>12.50289092940635</v>
      </c>
      <c r="AJ41" s="9">
        <f t="shared" si="53"/>
        <v>12.62847271902351</v>
      </c>
      <c r="AK41" s="9">
        <f t="shared" si="37"/>
        <v>12.692676974703025</v>
      </c>
      <c r="AL41" s="333">
        <f t="shared" si="54"/>
        <v>0.98504759510740525</v>
      </c>
      <c r="AN41" s="98">
        <f t="shared" si="145"/>
        <v>1982</v>
      </c>
      <c r="AO41" s="106">
        <f t="shared" si="140"/>
        <v>6697</v>
      </c>
      <c r="AP41" s="107">
        <f t="shared" si="141"/>
        <v>5866</v>
      </c>
      <c r="AQ41" s="95">
        <f t="shared" si="146"/>
        <v>6078.5813953488359</v>
      </c>
      <c r="AS41" s="331">
        <f t="shared" si="147"/>
        <v>0.99862897172217968</v>
      </c>
      <c r="AT41" s="283"/>
      <c r="AU41">
        <f t="shared" si="113"/>
        <v>1982</v>
      </c>
      <c r="AV41" s="95">
        <f t="shared" si="55"/>
        <v>6078.5813953488359</v>
      </c>
      <c r="AW41" s="95">
        <f t="shared" si="56"/>
        <v>79021.558139534871</v>
      </c>
      <c r="AX41" s="95">
        <f t="shared" si="114"/>
        <v>13</v>
      </c>
      <c r="AY41" s="95">
        <f t="shared" si="115"/>
        <v>169</v>
      </c>
      <c r="AZ41" s="17">
        <f t="shared" si="57"/>
        <v>1.0178968665789432</v>
      </c>
      <c r="BA41">
        <f t="shared" si="58"/>
        <v>1982</v>
      </c>
      <c r="BB41" s="17">
        <f>'Regional_intensity (aggregate)'!D18</f>
        <v>64.560640323303289</v>
      </c>
      <c r="BC41" s="9">
        <f t="shared" si="59"/>
        <v>64.586537684890843</v>
      </c>
      <c r="BD41" s="9">
        <f t="shared" si="60"/>
        <v>64.681148055874786</v>
      </c>
      <c r="BE41" s="9">
        <f t="shared" si="38"/>
        <v>64.7070937570127</v>
      </c>
      <c r="BF41" s="333">
        <f t="shared" si="61"/>
        <v>0.99813689558405194</v>
      </c>
      <c r="BG41" s="283">
        <v>0.99742959737820192</v>
      </c>
      <c r="BH41" s="283"/>
      <c r="BJ41" s="49"/>
      <c r="BL41" s="98">
        <v>1982</v>
      </c>
      <c r="BM41" s="38">
        <f>HDD_by_Division11_update!D37</f>
        <v>6542</v>
      </c>
      <c r="BN41" s="38">
        <f>HDD_by_Division11_update!E37</f>
        <v>7000</v>
      </c>
      <c r="BO41" s="38">
        <f t="shared" si="148"/>
        <v>6844.3103448275861</v>
      </c>
      <c r="BQ41" s="38">
        <f>CDD_by_Division11_update!F37</f>
        <v>643</v>
      </c>
      <c r="BR41" s="38">
        <f>CDD_by_Division11_update!H37</f>
        <v>859</v>
      </c>
      <c r="BS41" s="95">
        <f t="shared" si="149"/>
        <v>716.75609756097572</v>
      </c>
      <c r="BU41" s="331">
        <f t="shared" si="150"/>
        <v>0.99193451306658154</v>
      </c>
      <c r="BW41">
        <f t="shared" si="116"/>
        <v>1982</v>
      </c>
      <c r="BX41" s="95">
        <f t="shared" si="62"/>
        <v>6844.3103448275861</v>
      </c>
      <c r="BY41" s="95">
        <f t="shared" si="63"/>
        <v>716.75609756097572</v>
      </c>
      <c r="BZ41" s="95">
        <f t="shared" si="117"/>
        <v>13</v>
      </c>
      <c r="CA41" s="95">
        <f t="shared" si="118"/>
        <v>169</v>
      </c>
      <c r="CB41" s="95">
        <f t="shared" si="119"/>
        <v>2197</v>
      </c>
      <c r="CC41" s="95">
        <f t="shared" si="64"/>
        <v>1982</v>
      </c>
      <c r="CD41" s="9">
        <f>'Regional_intensity (aggregate)'!S18</f>
        <v>18.050054012536947</v>
      </c>
      <c r="CE41" s="9">
        <f t="array" ref="CE41">SUMPRODUCT(BX$11:CB$11,BX41:CB41)+BW$11</f>
        <v>18.416502756934964</v>
      </c>
      <c r="CF41" s="9">
        <f t="shared" si="65"/>
        <v>18.127593065332704</v>
      </c>
      <c r="CG41" s="9">
        <f t="shared" si="39"/>
        <v>18.495615992750842</v>
      </c>
      <c r="CH41" s="333">
        <f t="shared" si="66"/>
        <v>0.99572259524381956</v>
      </c>
      <c r="CK41" s="98">
        <f t="shared" si="151"/>
        <v>1982</v>
      </c>
      <c r="CL41" s="106">
        <f t="shared" si="152"/>
        <v>6542</v>
      </c>
      <c r="CM41" s="107">
        <f t="shared" si="153"/>
        <v>7000</v>
      </c>
      <c r="CN41" s="95">
        <f t="shared" si="154"/>
        <v>6668.3448275862065</v>
      </c>
      <c r="CP41" s="331">
        <f t="shared" si="155"/>
        <v>1.0118098292686979</v>
      </c>
      <c r="CR41">
        <f t="shared" si="67"/>
        <v>1982</v>
      </c>
      <c r="CS41" s="95">
        <f t="shared" si="68"/>
        <v>6668.3448275862065</v>
      </c>
      <c r="CT41" s="95">
        <f t="shared" si="69"/>
        <v>86688.482758620681</v>
      </c>
      <c r="CU41" s="95">
        <f t="shared" si="120"/>
        <v>13</v>
      </c>
      <c r="CV41" s="95">
        <f t="shared" si="121"/>
        <v>169</v>
      </c>
      <c r="CW41" s="9">
        <f t="shared" si="70"/>
        <v>1.0178968665789432</v>
      </c>
      <c r="CX41">
        <f t="shared" si="71"/>
        <v>1982</v>
      </c>
      <c r="CY41" s="9">
        <f>'Regional_intensity (aggregate)'!R18</f>
        <v>78.347562111731165</v>
      </c>
      <c r="CZ41" s="9">
        <f t="shared" si="72"/>
        <v>75.951403671708874</v>
      </c>
      <c r="DA41" s="9">
        <f t="shared" si="73"/>
        <v>77.944069657220837</v>
      </c>
      <c r="DB41" s="9">
        <f t="shared" si="40"/>
        <v>75.560251509918572</v>
      </c>
      <c r="DC41" s="333">
        <f t="shared" si="74"/>
        <v>1.0051766921625314</v>
      </c>
      <c r="DD41" s="383"/>
      <c r="DE41" s="49"/>
      <c r="DF41" s="49"/>
      <c r="DH41" s="98">
        <v>1982</v>
      </c>
      <c r="DI41" s="38">
        <f>HDD_by_Division11_update!F37</f>
        <v>2721</v>
      </c>
      <c r="DJ41" s="38">
        <f>HDD_by_Division11_update!G37</f>
        <v>3357</v>
      </c>
      <c r="DK41" s="38">
        <f>HDD_by_Division11_update!H37</f>
        <v>2227</v>
      </c>
      <c r="DL41" s="38">
        <f t="shared" si="156"/>
        <v>2724.3670212765956</v>
      </c>
      <c r="DN41" s="38">
        <f>CDD_by_Division11_update!J37</f>
        <v>1958</v>
      </c>
      <c r="DO41" s="38">
        <f>CDD_by_Division11_update!L37</f>
        <v>1537</v>
      </c>
      <c r="DP41" s="38">
        <f>CDD_by_Division11_update!N37</f>
        <v>2502</v>
      </c>
      <c r="DQ41" s="38">
        <f t="shared" si="157"/>
        <v>1276.0578231292516</v>
      </c>
      <c r="DS41" s="331">
        <f t="shared" si="158"/>
        <v>0.99246073817826197</v>
      </c>
      <c r="DU41">
        <f t="shared" si="122"/>
        <v>1982</v>
      </c>
      <c r="DV41" s="95">
        <f t="shared" si="75"/>
        <v>2724.3670212765956</v>
      </c>
      <c r="DW41" s="95">
        <f t="shared" si="76"/>
        <v>1276.0578231292516</v>
      </c>
      <c r="DX41" s="95">
        <f t="shared" si="77"/>
        <v>16588.75170068027</v>
      </c>
      <c r="DY41" s="95">
        <f t="shared" si="123"/>
        <v>13</v>
      </c>
      <c r="DZ41" s="95">
        <f t="shared" si="124"/>
        <v>169</v>
      </c>
      <c r="EA41" s="95">
        <f t="shared" si="125"/>
        <v>2197</v>
      </c>
      <c r="EB41" s="95">
        <f t="shared" si="78"/>
        <v>1982</v>
      </c>
      <c r="EC41" s="9">
        <f>'Regional_intensity (aggregate)'!AG18</f>
        <v>26.450992334360919</v>
      </c>
      <c r="ED41" s="9">
        <f t="shared" si="79"/>
        <v>26.489671694137165</v>
      </c>
      <c r="EE41" s="9">
        <f t="shared" si="80"/>
        <v>26.657473809686451</v>
      </c>
      <c r="EF41" s="9">
        <f t="shared" si="41"/>
        <v>26.696455107899268</v>
      </c>
      <c r="EG41" s="333">
        <f t="shared" si="81"/>
        <v>0.99225427447478154</v>
      </c>
      <c r="EI41" s="98">
        <f t="shared" si="159"/>
        <v>1982</v>
      </c>
      <c r="EJ41" s="106">
        <f t="shared" si="160"/>
        <v>2721</v>
      </c>
      <c r="EK41" s="106">
        <f t="shared" si="161"/>
        <v>3357</v>
      </c>
      <c r="EL41" s="106">
        <f t="shared" si="162"/>
        <v>2227</v>
      </c>
      <c r="EM41" s="38">
        <f t="shared" si="163"/>
        <v>2657.9560439560451</v>
      </c>
      <c r="EO41" s="331">
        <f t="shared" si="164"/>
        <v>0.96796774874589608</v>
      </c>
      <c r="EQ41">
        <f t="shared" si="126"/>
        <v>1982</v>
      </c>
      <c r="ER41" s="95">
        <f t="shared" si="82"/>
        <v>2657.9560439560451</v>
      </c>
      <c r="ES41" s="95">
        <f t="shared" si="83"/>
        <v>34553.428571428587</v>
      </c>
      <c r="ET41" s="95">
        <f t="shared" si="127"/>
        <v>13</v>
      </c>
      <c r="EU41" s="95">
        <f t="shared" si="128"/>
        <v>169</v>
      </c>
      <c r="EV41" s="17">
        <f t="shared" si="84"/>
        <v>1.0178968665789432</v>
      </c>
      <c r="EW41" s="95">
        <f t="shared" si="85"/>
        <v>1982</v>
      </c>
      <c r="EX41" s="9">
        <f>'Regional_intensity (aggregate)'!AF18</f>
        <v>39.018843652917653</v>
      </c>
      <c r="EY41" s="9">
        <f t="shared" si="86"/>
        <v>37.662863044856003</v>
      </c>
      <c r="EZ41" s="9">
        <f t="shared" si="87"/>
        <v>38.829035803750003</v>
      </c>
      <c r="FA41" s="9">
        <f t="shared" si="42"/>
        <v>37.479651387134176</v>
      </c>
      <c r="FB41" s="333">
        <f t="shared" si="88"/>
        <v>1.0048882967407942</v>
      </c>
      <c r="FC41" s="383">
        <f>ER$11*ER41</f>
        <v>50.529386348514144</v>
      </c>
      <c r="FD41" s="49"/>
      <c r="FE41" s="49"/>
      <c r="FG41" s="283"/>
      <c r="FH41" s="98">
        <v>1982</v>
      </c>
      <c r="FI41" s="38">
        <f>HDD_by_Division11_update!I37</f>
        <v>5544</v>
      </c>
      <c r="FJ41" s="38">
        <f>HDD_by_Division11_update!J37</f>
        <v>3449</v>
      </c>
      <c r="FK41" s="38">
        <f t="shared" si="165"/>
        <v>3953.8192771084332</v>
      </c>
      <c r="FM41" s="38">
        <f>CDD_by_Division11_update!P37</f>
        <v>1121</v>
      </c>
      <c r="FN41" s="38">
        <f>CDD_by_Division11_update!R37</f>
        <v>619</v>
      </c>
      <c r="FO41" s="95">
        <f t="shared" si="166"/>
        <v>776.19718309859149</v>
      </c>
      <c r="FP41" s="95"/>
      <c r="FQ41" s="331">
        <f t="shared" si="167"/>
        <v>1.0029349605836653</v>
      </c>
      <c r="FR41" s="283"/>
      <c r="FS41">
        <f t="shared" si="129"/>
        <v>1982</v>
      </c>
      <c r="FT41" s="95">
        <f t="shared" si="89"/>
        <v>3953.8192771084332</v>
      </c>
      <c r="FU41" s="95">
        <f t="shared" si="90"/>
        <v>776.19718309859149</v>
      </c>
      <c r="FV41" s="95">
        <f t="shared" si="91"/>
        <v>10090.56338028169</v>
      </c>
      <c r="FW41" s="95">
        <f t="shared" si="130"/>
        <v>13</v>
      </c>
      <c r="FX41" s="95">
        <f t="shared" si="131"/>
        <v>169</v>
      </c>
      <c r="FY41" s="95">
        <f t="shared" si="132"/>
        <v>2197</v>
      </c>
      <c r="FZ41" s="95">
        <f t="shared" si="92"/>
        <v>1982</v>
      </c>
      <c r="GA41" s="9">
        <f>'Regional_intensity (aggregate)'!AT18</f>
        <v>21.415137701726998</v>
      </c>
      <c r="GB41" s="9">
        <f t="shared" si="93"/>
        <v>21.242112860822203</v>
      </c>
      <c r="GC41" s="9">
        <f t="shared" si="94"/>
        <v>21.298412196580653</v>
      </c>
      <c r="GD41" s="9">
        <f t="shared" si="43"/>
        <v>21.126330446130787</v>
      </c>
      <c r="GE41" s="333">
        <f t="shared" si="95"/>
        <v>1.0054804792051628</v>
      </c>
      <c r="GI41" s="98">
        <f t="shared" si="30"/>
        <v>1982</v>
      </c>
      <c r="GJ41" s="106">
        <f t="shared" si="31"/>
        <v>5544</v>
      </c>
      <c r="GK41" s="106">
        <f t="shared" si="32"/>
        <v>3449</v>
      </c>
      <c r="GL41" s="38">
        <f t="shared" si="168"/>
        <v>4041.0652173913045</v>
      </c>
      <c r="GN41" s="331">
        <f t="shared" si="169"/>
        <v>1.040720554103066</v>
      </c>
      <c r="GP41">
        <f t="shared" si="133"/>
        <v>1982</v>
      </c>
      <c r="GQ41" s="95">
        <f t="shared" si="96"/>
        <v>4041.0652173913045</v>
      </c>
      <c r="GR41" s="95">
        <f t="shared" si="97"/>
        <v>52533.84782608696</v>
      </c>
      <c r="GS41" s="95">
        <f t="shared" si="134"/>
        <v>13</v>
      </c>
      <c r="GT41" s="95">
        <f t="shared" si="135"/>
        <v>169</v>
      </c>
      <c r="GU41" s="17">
        <f t="shared" si="98"/>
        <v>1.0178968665789432</v>
      </c>
      <c r="GV41">
        <f t="shared" si="99"/>
        <v>1982</v>
      </c>
      <c r="GW41" s="9">
        <f>'Regional_intensity (aggregate)'!AS18</f>
        <v>50.03629194894846</v>
      </c>
      <c r="GX41" s="9">
        <f t="array" ref="GX41">SUMPRODUCT(GQ$11:GU$11,GQ41:GU41)+GP$11</f>
        <v>50.043276140869381</v>
      </c>
      <c r="GY41" s="9">
        <f t="shared" si="100"/>
        <v>48.729614860873852</v>
      </c>
      <c r="GZ41" s="9">
        <f t="shared" si="44"/>
        <v>48.736416663508791</v>
      </c>
      <c r="HA41" s="333">
        <f t="shared" si="101"/>
        <v>1.0268148453831465</v>
      </c>
      <c r="HB41" s="383"/>
      <c r="HD41" s="49"/>
      <c r="HQ41">
        <f t="shared" ref="HQ41:HQ60" si="170">HQ40+1</f>
        <v>1982</v>
      </c>
      <c r="HR41" s="17">
        <f t="shared" si="33"/>
        <v>0.99251343421204896</v>
      </c>
      <c r="HS41" s="17">
        <f t="shared" si="34"/>
        <v>1.0029411195687485</v>
      </c>
      <c r="HT41" s="17"/>
      <c r="HU41" s="651"/>
      <c r="HV41" s="17"/>
      <c r="HW41" s="17">
        <f>National!GB196</f>
        <v>0.151339933507809</v>
      </c>
      <c r="HX41" s="17">
        <f>National!GC196</f>
        <v>0.24418838784066083</v>
      </c>
      <c r="HY41" s="17">
        <f>National!GD196</f>
        <v>0.42157881213545989</v>
      </c>
      <c r="HZ41" s="17">
        <f>National!GE196</f>
        <v>0.18289286651607028</v>
      </c>
      <c r="IA41" s="17">
        <f t="shared" si="102"/>
        <v>0.9944295182518843</v>
      </c>
      <c r="IB41" s="17"/>
      <c r="IC41" s="17">
        <f>National!GB273</f>
        <v>0.27318092944595246</v>
      </c>
      <c r="ID41" s="17">
        <f>National!GC273</f>
        <v>0.36315689070932772</v>
      </c>
      <c r="IE41" s="17">
        <f>National!GD273</f>
        <v>0.2180794218950069</v>
      </c>
      <c r="IF41" s="17">
        <f>National!GE273</f>
        <v>0.14558275794971293</v>
      </c>
      <c r="IG41" s="17">
        <f t="shared" si="103"/>
        <v>1.0063408029060579</v>
      </c>
      <c r="IH41" s="17"/>
      <c r="II41" s="651"/>
      <c r="IJ41" s="17"/>
      <c r="IK41" s="656">
        <f>National!AS196</f>
        <v>0.99447074024584925</v>
      </c>
      <c r="IL41" s="656">
        <f>National!AS273</f>
        <v>1.0064668247956738</v>
      </c>
      <c r="IN41">
        <f t="shared" si="137"/>
        <v>1982</v>
      </c>
      <c r="IO41" s="79">
        <f>National!H196</f>
        <v>2489.1210000000001</v>
      </c>
      <c r="IP41" s="40">
        <f t="shared" si="138"/>
        <v>2507.8965323790298</v>
      </c>
      <c r="IQ41" s="79">
        <f>National!H273</f>
        <v>7146.5870000000014</v>
      </c>
      <c r="IR41" s="40">
        <f t="shared" si="139"/>
        <v>7125.6296711345722</v>
      </c>
      <c r="IS41" s="95"/>
      <c r="IU41">
        <f t="shared" si="106"/>
        <v>1982</v>
      </c>
      <c r="IV41" s="40">
        <f t="shared" si="45"/>
        <v>2507.8965323790298</v>
      </c>
      <c r="IW41" s="40">
        <f t="shared" si="46"/>
        <v>2502.9605188631785</v>
      </c>
      <c r="IX41" s="40">
        <f t="shared" si="107"/>
        <v>7125.6296711345722</v>
      </c>
      <c r="IY41" s="40">
        <f t="shared" si="108"/>
        <v>7100.6682226717739</v>
      </c>
    </row>
    <row r="42" spans="2:259" x14ac:dyDescent="0.2">
      <c r="J42" s="95">
        <f t="shared" si="136"/>
        <v>1983</v>
      </c>
      <c r="K42" s="48">
        <v>1.0792707546861158</v>
      </c>
      <c r="L42" s="12">
        <f t="shared" si="47"/>
        <v>1.0573612802689358</v>
      </c>
      <c r="M42" s="95">
        <f t="shared" si="48"/>
        <v>2744</v>
      </c>
      <c r="N42" s="12">
        <f t="shared" si="49"/>
        <v>1.0573612802689358</v>
      </c>
      <c r="Q42" s="98">
        <v>1983</v>
      </c>
      <c r="R42" s="38">
        <f>HDD_by_Division11_update!B38</f>
        <v>6305</v>
      </c>
      <c r="S42" s="38">
        <f>HDD_by_Division11_update!C38</f>
        <v>5733</v>
      </c>
      <c r="T42" s="95">
        <f t="shared" si="142"/>
        <v>5872.5121951219517</v>
      </c>
      <c r="V42">
        <f>CDD_by_Division11_update!B38</f>
        <v>538</v>
      </c>
      <c r="W42">
        <f>CDD_by_Division11_update!D38</f>
        <v>799</v>
      </c>
      <c r="X42" s="95">
        <f t="shared" si="143"/>
        <v>748.71559633027528</v>
      </c>
      <c r="Z42" s="331">
        <f t="shared" si="144"/>
        <v>1.0128397255581385</v>
      </c>
      <c r="AB42">
        <f t="shared" si="109"/>
        <v>1983</v>
      </c>
      <c r="AC42" s="95">
        <f t="shared" si="50"/>
        <v>5872.5121951219517</v>
      </c>
      <c r="AD42" s="95">
        <f t="shared" si="51"/>
        <v>748.71559633027528</v>
      </c>
      <c r="AE42" s="95">
        <f t="shared" si="110"/>
        <v>14</v>
      </c>
      <c r="AF42" s="95">
        <f t="shared" si="111"/>
        <v>196</v>
      </c>
      <c r="AG42" s="95">
        <f t="shared" si="112"/>
        <v>2744</v>
      </c>
      <c r="AH42">
        <f>'Regional_intensity (aggregate)'!E19</f>
        <v>12.804675504297984</v>
      </c>
      <c r="AI42" s="9">
        <f t="shared" si="52"/>
        <v>12.929913934349111</v>
      </c>
      <c r="AJ42" s="9">
        <f t="shared" si="53"/>
        <v>12.656113037405095</v>
      </c>
      <c r="AK42" s="9">
        <f t="shared" si="37"/>
        <v>12.77989842554884</v>
      </c>
      <c r="AL42" s="333">
        <f t="shared" si="54"/>
        <v>1.0117383960188893</v>
      </c>
      <c r="AM42" s="4"/>
      <c r="AN42" s="98">
        <f t="shared" si="145"/>
        <v>1983</v>
      </c>
      <c r="AO42" s="106">
        <f t="shared" si="140"/>
        <v>6305</v>
      </c>
      <c r="AP42" s="107">
        <f t="shared" si="141"/>
        <v>5733</v>
      </c>
      <c r="AQ42" s="95">
        <f t="shared" si="146"/>
        <v>5879.3255813953474</v>
      </c>
      <c r="AS42" s="331">
        <f t="shared" si="147"/>
        <v>0.97358526267861645</v>
      </c>
      <c r="AT42" s="283"/>
      <c r="AU42">
        <f t="shared" si="113"/>
        <v>1983</v>
      </c>
      <c r="AV42" s="95">
        <f t="shared" si="55"/>
        <v>5879.3255813953474</v>
      </c>
      <c r="AW42" s="95">
        <f t="shared" si="56"/>
        <v>82310.558139534871</v>
      </c>
      <c r="AX42" s="95">
        <f t="shared" si="114"/>
        <v>14</v>
      </c>
      <c r="AY42" s="95">
        <f t="shared" si="115"/>
        <v>196</v>
      </c>
      <c r="AZ42" s="17">
        <f t="shared" si="57"/>
        <v>1.0573612802689358</v>
      </c>
      <c r="BA42">
        <f t="shared" si="58"/>
        <v>1983</v>
      </c>
      <c r="BB42" s="17">
        <f>'Regional_intensity (aggregate)'!D19</f>
        <v>62.297185028612716</v>
      </c>
      <c r="BC42" s="9">
        <f t="shared" si="59"/>
        <v>61.991607308927428</v>
      </c>
      <c r="BD42" s="9">
        <f t="shared" si="60"/>
        <v>64.739907150229627</v>
      </c>
      <c r="BE42" s="9">
        <f t="shared" si="38"/>
        <v>64.422347485366473</v>
      </c>
      <c r="BF42" s="333">
        <f t="shared" si="61"/>
        <v>0.96226868049179382</v>
      </c>
      <c r="BG42" s="283">
        <v>0.94805463450768868</v>
      </c>
      <c r="BH42" s="283"/>
      <c r="BJ42" s="49"/>
      <c r="BL42" s="98">
        <v>1983</v>
      </c>
      <c r="BM42" s="38">
        <f>HDD_by_Division11_update!D38</f>
        <v>6423</v>
      </c>
      <c r="BN42" s="38">
        <f>HDD_by_Division11_update!E38</f>
        <v>6901</v>
      </c>
      <c r="BO42" s="38">
        <f t="shared" si="148"/>
        <v>6731.5344827586205</v>
      </c>
      <c r="BQ42" s="38">
        <f>CDD_by_Division11_update!F38</f>
        <v>934</v>
      </c>
      <c r="BR42" s="38">
        <f>CDD_by_Division11_update!H38</f>
        <v>1178</v>
      </c>
      <c r="BS42" s="95">
        <f t="shared" si="149"/>
        <v>1017.3170731707319</v>
      </c>
      <c r="BU42" s="331">
        <f t="shared" si="150"/>
        <v>1.0257601938476866</v>
      </c>
      <c r="BW42">
        <f t="shared" si="116"/>
        <v>1983</v>
      </c>
      <c r="BX42" s="95">
        <f t="shared" si="62"/>
        <v>6731.5344827586205</v>
      </c>
      <c r="BY42" s="95">
        <f t="shared" si="63"/>
        <v>1017.3170731707319</v>
      </c>
      <c r="BZ42" s="95">
        <f t="shared" si="117"/>
        <v>14</v>
      </c>
      <c r="CA42" s="95">
        <f t="shared" si="118"/>
        <v>196</v>
      </c>
      <c r="CB42" s="95">
        <f t="shared" si="119"/>
        <v>2744</v>
      </c>
      <c r="CC42" s="95">
        <f t="shared" si="64"/>
        <v>1983</v>
      </c>
      <c r="CD42" s="9">
        <f>'Regional_intensity (aggregate)'!S19</f>
        <v>18.996869714435498</v>
      </c>
      <c r="CE42" s="9">
        <f t="array" ref="CE42">SUMPRODUCT(BX$11:CB$11,BX42:CB42)+BW$11</f>
        <v>19.050036341633117</v>
      </c>
      <c r="CF42" s="9">
        <f t="shared" si="65"/>
        <v>18.590912903319815</v>
      </c>
      <c r="CG42" s="9">
        <f t="shared" si="39"/>
        <v>18.642943377311177</v>
      </c>
      <c r="CH42" s="333">
        <f t="shared" si="66"/>
        <v>1.0218363032104352</v>
      </c>
      <c r="CI42" s="4"/>
      <c r="CK42" s="98">
        <f t="shared" si="151"/>
        <v>1983</v>
      </c>
      <c r="CL42" s="106">
        <f t="shared" si="152"/>
        <v>6423</v>
      </c>
      <c r="CM42" s="107">
        <f t="shared" si="153"/>
        <v>6901</v>
      </c>
      <c r="CN42" s="95">
        <f t="shared" si="154"/>
        <v>6554.8620689655172</v>
      </c>
      <c r="CP42" s="331">
        <f t="shared" si="155"/>
        <v>0.99851186906501188</v>
      </c>
      <c r="CR42">
        <f t="shared" si="67"/>
        <v>1983</v>
      </c>
      <c r="CS42" s="95">
        <f t="shared" si="68"/>
        <v>6554.8620689655172</v>
      </c>
      <c r="CT42" s="95">
        <f t="shared" si="69"/>
        <v>91768.068965517246</v>
      </c>
      <c r="CU42" s="95">
        <f t="shared" si="120"/>
        <v>14</v>
      </c>
      <c r="CV42" s="95">
        <f t="shared" si="121"/>
        <v>196</v>
      </c>
      <c r="CW42" s="9">
        <f t="shared" si="70"/>
        <v>1.0573612802689358</v>
      </c>
      <c r="CX42">
        <f t="shared" si="71"/>
        <v>1983</v>
      </c>
      <c r="CY42" s="9">
        <f>'Regional_intensity (aggregate)'!R19</f>
        <v>73.028346971764933</v>
      </c>
      <c r="CZ42" s="9">
        <f t="shared" si="72"/>
        <v>73.839802448997858</v>
      </c>
      <c r="DA42" s="9">
        <f t="shared" si="73"/>
        <v>73.071406230653039</v>
      </c>
      <c r="DB42" s="9">
        <f t="shared" si="40"/>
        <v>73.883340161430638</v>
      </c>
      <c r="DC42" s="333">
        <f t="shared" si="74"/>
        <v>0.9994107235496168</v>
      </c>
      <c r="DD42" s="383"/>
      <c r="DE42" s="49"/>
      <c r="DF42" s="49"/>
      <c r="DH42" s="98">
        <v>1983</v>
      </c>
      <c r="DI42" s="38">
        <f>HDD_by_Division11_update!F38</f>
        <v>3057</v>
      </c>
      <c r="DJ42" s="38">
        <f>HDD_by_Division11_update!G38</f>
        <v>3892</v>
      </c>
      <c r="DK42" s="38">
        <f>HDD_by_Division11_update!H38</f>
        <v>2672</v>
      </c>
      <c r="DL42" s="38">
        <f t="shared" si="156"/>
        <v>3125.9734042553187</v>
      </c>
      <c r="DN42" s="38">
        <f>CDD_by_Division11_update!J38</f>
        <v>1925</v>
      </c>
      <c r="DO42" s="38">
        <f>CDD_by_Division11_update!L38</f>
        <v>1579</v>
      </c>
      <c r="DP42" s="38">
        <f>CDD_by_Division11_update!N38</f>
        <v>2288</v>
      </c>
      <c r="DQ42" s="38">
        <f t="shared" si="157"/>
        <v>1266.7925170068027</v>
      </c>
      <c r="DS42" s="331">
        <f t="shared" si="158"/>
        <v>1.0095706613695548</v>
      </c>
      <c r="DT42" s="283"/>
      <c r="DU42">
        <f t="shared" si="122"/>
        <v>1983</v>
      </c>
      <c r="DV42" s="95">
        <f t="shared" si="75"/>
        <v>3125.9734042553187</v>
      </c>
      <c r="DW42" s="95">
        <f t="shared" si="76"/>
        <v>1266.7925170068027</v>
      </c>
      <c r="DX42" s="95">
        <f t="shared" si="77"/>
        <v>17735.095238095237</v>
      </c>
      <c r="DY42" s="95">
        <f t="shared" si="123"/>
        <v>14</v>
      </c>
      <c r="DZ42" s="95">
        <f t="shared" si="124"/>
        <v>196</v>
      </c>
      <c r="EA42" s="95">
        <f t="shared" si="125"/>
        <v>2744</v>
      </c>
      <c r="EB42" s="95">
        <f t="shared" si="78"/>
        <v>1983</v>
      </c>
      <c r="EC42" s="9">
        <f>'Regional_intensity (aggregate)'!AG19</f>
        <v>26.748027905912124</v>
      </c>
      <c r="ED42" s="9">
        <f t="shared" si="79"/>
        <v>27.449010096795647</v>
      </c>
      <c r="EE42" s="9">
        <f t="shared" si="80"/>
        <v>26.538665660661181</v>
      </c>
      <c r="EF42" s="9">
        <f t="shared" si="41"/>
        <v>27.234161121611542</v>
      </c>
      <c r="EG42" s="333">
        <f t="shared" si="81"/>
        <v>1.0078889514615381</v>
      </c>
      <c r="EH42" s="4"/>
      <c r="EI42" s="98">
        <f t="shared" si="159"/>
        <v>1983</v>
      </c>
      <c r="EJ42" s="106">
        <f t="shared" si="160"/>
        <v>3057</v>
      </c>
      <c r="EK42" s="106">
        <f t="shared" si="161"/>
        <v>3892</v>
      </c>
      <c r="EL42" s="106">
        <f t="shared" si="162"/>
        <v>2672</v>
      </c>
      <c r="EM42" s="38">
        <f t="shared" si="163"/>
        <v>3071.258241758243</v>
      </c>
      <c r="EO42" s="331">
        <f t="shared" si="164"/>
        <v>1.0695045534740559</v>
      </c>
      <c r="EQ42">
        <f t="shared" si="126"/>
        <v>1983</v>
      </c>
      <c r="ER42" s="95">
        <f t="shared" si="82"/>
        <v>3071.258241758243</v>
      </c>
      <c r="ES42" s="95">
        <f t="shared" si="83"/>
        <v>42997.615384615405</v>
      </c>
      <c r="ET42" s="95">
        <f t="shared" si="127"/>
        <v>14</v>
      </c>
      <c r="EU42" s="95">
        <f t="shared" si="128"/>
        <v>196</v>
      </c>
      <c r="EV42" s="17">
        <f t="shared" si="84"/>
        <v>1.0573612802689358</v>
      </c>
      <c r="EW42" s="95">
        <f t="shared" si="85"/>
        <v>1983</v>
      </c>
      <c r="EX42" s="9">
        <f>'Regional_intensity (aggregate)'!AF19</f>
        <v>36.57250880861033</v>
      </c>
      <c r="EY42" s="9">
        <f t="shared" si="86"/>
        <v>36.999543839866419</v>
      </c>
      <c r="EZ42" s="9">
        <f t="shared" si="87"/>
        <v>37.429742584297244</v>
      </c>
      <c r="FA42" s="9">
        <f t="shared" si="42"/>
        <v>37.866787015075523</v>
      </c>
      <c r="FB42" s="333">
        <f t="shared" si="88"/>
        <v>0.97709752414790729</v>
      </c>
      <c r="FC42" s="383">
        <f>ER$11*ER42</f>
        <v>58.386516446254248</v>
      </c>
      <c r="FD42" s="49"/>
      <c r="FE42" s="49"/>
      <c r="FG42" s="283"/>
      <c r="FH42" s="98">
        <v>1983</v>
      </c>
      <c r="FI42" s="38">
        <f>HDD_by_Division11_update!I38</f>
        <v>5359</v>
      </c>
      <c r="FJ42" s="38">
        <f>HDD_by_Division11_update!J38</f>
        <v>3073</v>
      </c>
      <c r="FK42" s="38">
        <f t="shared" si="165"/>
        <v>3623.8433734939754</v>
      </c>
      <c r="FM42" s="38">
        <f>CDD_by_Division11_update!P38</f>
        <v>1174</v>
      </c>
      <c r="FN42" s="38">
        <f>CDD_by_Division11_update!R38</f>
        <v>776</v>
      </c>
      <c r="FO42" s="95">
        <f t="shared" si="166"/>
        <v>904.64788732394368</v>
      </c>
      <c r="FP42" s="95"/>
      <c r="FQ42" s="331">
        <f t="shared" si="167"/>
        <v>0.99849423479070099</v>
      </c>
      <c r="FR42" s="283"/>
      <c r="FS42">
        <f t="shared" si="129"/>
        <v>1983</v>
      </c>
      <c r="FT42" s="95">
        <f t="shared" si="89"/>
        <v>3623.8433734939754</v>
      </c>
      <c r="FU42" s="95">
        <f t="shared" si="90"/>
        <v>904.64788732394368</v>
      </c>
      <c r="FV42" s="95">
        <f t="shared" si="91"/>
        <v>12665.070422535211</v>
      </c>
      <c r="FW42" s="95">
        <f t="shared" si="130"/>
        <v>14</v>
      </c>
      <c r="FX42" s="95">
        <f t="shared" si="131"/>
        <v>196</v>
      </c>
      <c r="FY42" s="95">
        <f t="shared" si="132"/>
        <v>2744</v>
      </c>
      <c r="FZ42" s="95">
        <f t="shared" si="92"/>
        <v>1983</v>
      </c>
      <c r="GA42" s="9">
        <f>'Regional_intensity (aggregate)'!AT19</f>
        <v>21.066668592144389</v>
      </c>
      <c r="GB42" s="9">
        <f t="shared" si="93"/>
        <v>21.189591730832333</v>
      </c>
      <c r="GC42" s="9">
        <f t="shared" si="94"/>
        <v>21.115425131179752</v>
      </c>
      <c r="GD42" s="9">
        <f t="shared" si="43"/>
        <v>21.238632762253552</v>
      </c>
      <c r="GE42" s="333">
        <f t="shared" si="95"/>
        <v>0.99769095158006704</v>
      </c>
      <c r="GF42" s="4"/>
      <c r="GI42" s="98">
        <f t="shared" si="30"/>
        <v>1983</v>
      </c>
      <c r="GJ42" s="106">
        <f t="shared" si="31"/>
        <v>5359</v>
      </c>
      <c r="GK42" s="106">
        <f t="shared" si="32"/>
        <v>3073</v>
      </c>
      <c r="GL42" s="38">
        <f t="shared" si="168"/>
        <v>3719.04347826087</v>
      </c>
      <c r="GN42" s="331">
        <f t="shared" si="169"/>
        <v>0.98887748509503803</v>
      </c>
      <c r="GP42">
        <f t="shared" si="133"/>
        <v>1983</v>
      </c>
      <c r="GQ42" s="95">
        <f t="shared" si="96"/>
        <v>3719.04347826087</v>
      </c>
      <c r="GR42" s="95">
        <f t="shared" si="97"/>
        <v>52066.608695652176</v>
      </c>
      <c r="GS42" s="95">
        <f t="shared" si="134"/>
        <v>14</v>
      </c>
      <c r="GT42" s="95">
        <f t="shared" si="135"/>
        <v>196</v>
      </c>
      <c r="GU42" s="17">
        <f t="shared" si="98"/>
        <v>1.0573612802689358</v>
      </c>
      <c r="GV42">
        <f t="shared" si="99"/>
        <v>1983</v>
      </c>
      <c r="GW42" s="9">
        <f>'Regional_intensity (aggregate)'!AS19</f>
        <v>48.517317057369105</v>
      </c>
      <c r="GX42" s="9">
        <f t="array" ref="GX42">SUMPRODUCT(GQ$11:GU$11,GQ42:GU42)+GP$11</f>
        <v>47.416624544648876</v>
      </c>
      <c r="GY42" s="9">
        <f t="shared" si="100"/>
        <v>48.817945828931585</v>
      </c>
      <c r="GZ42" s="9">
        <f t="shared" si="44"/>
        <v>47.710433074325849</v>
      </c>
      <c r="HA42" s="333">
        <f t="shared" si="101"/>
        <v>0.99384183897012079</v>
      </c>
      <c r="HB42" s="383"/>
      <c r="HD42" s="49"/>
      <c r="HF42" s="587" t="s">
        <v>1474</v>
      </c>
      <c r="HQ42">
        <f t="shared" si="170"/>
        <v>1983</v>
      </c>
      <c r="HR42" s="17">
        <f t="shared" si="33"/>
        <v>1.0118005136007417</v>
      </c>
      <c r="HS42" s="17">
        <f t="shared" si="34"/>
        <v>1.0052104734068743</v>
      </c>
      <c r="HT42" s="17"/>
      <c r="HU42" s="651"/>
      <c r="HV42" s="17"/>
      <c r="HW42" s="17">
        <f>National!GB197</f>
        <v>0.1500886900447545</v>
      </c>
      <c r="HX42" s="17">
        <f>National!GC197</f>
        <v>0.24355232907330313</v>
      </c>
      <c r="HY42" s="17">
        <f>National!GD197</f>
        <v>0.42185006723210733</v>
      </c>
      <c r="HZ42" s="17">
        <f>National!GE197</f>
        <v>0.18450891364983499</v>
      </c>
      <c r="IA42" s="17">
        <f t="shared" si="102"/>
        <v>1.0099819976758679</v>
      </c>
      <c r="IB42" s="17"/>
      <c r="IC42" s="17">
        <f>National!GB274</f>
        <v>0.27171662649045497</v>
      </c>
      <c r="ID42" s="17">
        <f>National!GC274</f>
        <v>0.3597687930210331</v>
      </c>
      <c r="IE42" s="17">
        <f>National!GD274</f>
        <v>0.21811402597193696</v>
      </c>
      <c r="IF42" s="17">
        <f>National!GE274</f>
        <v>0.15040055451657502</v>
      </c>
      <c r="IG42" s="17">
        <f t="shared" si="103"/>
        <v>0.98361422782636543</v>
      </c>
      <c r="IH42" s="17"/>
      <c r="II42" s="651"/>
      <c r="IJ42" s="17"/>
      <c r="IK42" s="656">
        <f>National!AS197</f>
        <v>1.0099492348309815</v>
      </c>
      <c r="IL42" s="656">
        <f>National!AS274</f>
        <v>0.98337576667584858</v>
      </c>
      <c r="IN42">
        <f t="shared" si="137"/>
        <v>1983</v>
      </c>
      <c r="IO42" s="79">
        <f>National!H197</f>
        <v>2562.2350000000001</v>
      </c>
      <c r="IP42" s="40">
        <f t="shared" si="138"/>
        <v>2532.3519464144715</v>
      </c>
      <c r="IQ42" s="79">
        <f>National!H274</f>
        <v>6831.8230000000003</v>
      </c>
      <c r="IR42" s="40">
        <f t="shared" si="139"/>
        <v>6796.4104839113779</v>
      </c>
      <c r="IS42" s="95"/>
      <c r="IU42">
        <f t="shared" si="106"/>
        <v>1983</v>
      </c>
      <c r="IV42" s="40">
        <f t="shared" si="45"/>
        <v>2532.3519464144715</v>
      </c>
      <c r="IW42" s="40">
        <f t="shared" si="46"/>
        <v>2536.9938523977385</v>
      </c>
      <c r="IX42" s="40">
        <f t="shared" si="107"/>
        <v>6796.4104839113779</v>
      </c>
      <c r="IY42" s="40">
        <f t="shared" si="108"/>
        <v>6947.3168157213531</v>
      </c>
    </row>
    <row r="43" spans="2:259" x14ac:dyDescent="0.2">
      <c r="B43" s="49"/>
      <c r="C43" s="49"/>
      <c r="D43" s="49"/>
      <c r="E43" s="49"/>
      <c r="F43" s="49"/>
      <c r="G43" s="49"/>
      <c r="H43" s="49"/>
      <c r="I43" s="49"/>
      <c r="J43" s="95">
        <f t="shared" si="136"/>
        <v>1984</v>
      </c>
      <c r="K43" s="390">
        <v>1.0487378576988056</v>
      </c>
      <c r="L43" s="12">
        <f t="shared" si="47"/>
        <v>1.0585140683107299</v>
      </c>
      <c r="M43" s="95">
        <f t="shared" si="48"/>
        <v>3375</v>
      </c>
      <c r="N43" s="12">
        <f t="shared" si="49"/>
        <v>1.0585140683107299</v>
      </c>
      <c r="Q43" s="98">
        <v>1984</v>
      </c>
      <c r="R43" s="38">
        <f>HDD_by_Division11_update!B39</f>
        <v>6442</v>
      </c>
      <c r="S43" s="38">
        <f>HDD_by_Division11_update!C39</f>
        <v>5777</v>
      </c>
      <c r="T43" s="95">
        <f t="shared" si="142"/>
        <v>5939.1951219512212</v>
      </c>
      <c r="V43">
        <f>CDD_by_Division11_update!B39</f>
        <v>468</v>
      </c>
      <c r="W43">
        <f>CDD_by_Division11_update!D39</f>
        <v>649</v>
      </c>
      <c r="X43" s="95">
        <f t="shared" si="143"/>
        <v>614.12844036697254</v>
      </c>
      <c r="Z43" s="331">
        <f t="shared" si="144"/>
        <v>0.99849755546309515</v>
      </c>
      <c r="AB43">
        <f t="shared" si="109"/>
        <v>1984</v>
      </c>
      <c r="AC43" s="95">
        <f t="shared" si="50"/>
        <v>5939.1951219512212</v>
      </c>
      <c r="AD43" s="95">
        <f t="shared" si="51"/>
        <v>614.12844036697254</v>
      </c>
      <c r="AE43" s="95">
        <f t="shared" si="110"/>
        <v>15</v>
      </c>
      <c r="AF43" s="95">
        <f t="shared" si="111"/>
        <v>225</v>
      </c>
      <c r="AG43" s="95">
        <f t="shared" si="112"/>
        <v>3375</v>
      </c>
      <c r="AH43">
        <f>'Regional_intensity (aggregate)'!E20</f>
        <v>13.035871575575518</v>
      </c>
      <c r="AI43" s="9">
        <f t="shared" si="52"/>
        <v>12.915043024963612</v>
      </c>
      <c r="AJ43" s="9">
        <f t="shared" si="53"/>
        <v>13.084156591768075</v>
      </c>
      <c r="AK43" s="9">
        <f t="shared" si="37"/>
        <v>12.962880490834046</v>
      </c>
      <c r="AL43" s="333">
        <f t="shared" si="54"/>
        <v>0.99630965772582269</v>
      </c>
      <c r="AM43" s="4"/>
      <c r="AN43" s="98">
        <f t="shared" si="145"/>
        <v>1984</v>
      </c>
      <c r="AO43" s="106">
        <f t="shared" si="140"/>
        <v>6442</v>
      </c>
      <c r="AP43" s="107">
        <f t="shared" si="141"/>
        <v>5777</v>
      </c>
      <c r="AQ43" s="95">
        <f t="shared" si="146"/>
        <v>5947.1162790697654</v>
      </c>
      <c r="AS43" s="331">
        <f t="shared" si="147"/>
        <v>0.98215026199656608</v>
      </c>
      <c r="AT43" s="283"/>
      <c r="AU43">
        <f t="shared" si="113"/>
        <v>1984</v>
      </c>
      <c r="AV43" s="95">
        <f t="shared" si="55"/>
        <v>5947.1162790697654</v>
      </c>
      <c r="AW43" s="95">
        <f t="shared" si="56"/>
        <v>89206.744186046475</v>
      </c>
      <c r="AX43" s="95">
        <f t="shared" si="114"/>
        <v>15</v>
      </c>
      <c r="AY43" s="95">
        <f t="shared" si="115"/>
        <v>225</v>
      </c>
      <c r="AZ43" s="17">
        <f t="shared" si="57"/>
        <v>1.0585140683107299</v>
      </c>
      <c r="BA43">
        <f t="shared" si="58"/>
        <v>1984</v>
      </c>
      <c r="BB43" s="377">
        <f>'Regional_intensity (aggregate)'!D20</f>
        <v>65.599211065403821</v>
      </c>
      <c r="BC43" s="378">
        <f t="shared" si="59"/>
        <v>65.172435163314418</v>
      </c>
      <c r="BD43" s="378">
        <f t="shared" si="60"/>
        <v>67.34323196641661</v>
      </c>
      <c r="BE43" s="9">
        <f t="shared" si="38"/>
        <v>66.905109798401071</v>
      </c>
      <c r="BF43" s="379">
        <f t="shared" si="61"/>
        <v>0.97410250666492348</v>
      </c>
      <c r="BG43" s="283">
        <v>0.96355680529442767</v>
      </c>
      <c r="BH43" s="283"/>
      <c r="BJ43" s="49"/>
      <c r="BL43" s="98">
        <v>1984</v>
      </c>
      <c r="BM43" s="38">
        <f>HDD_by_Division11_update!D39</f>
        <v>6418</v>
      </c>
      <c r="BN43" s="38">
        <f>HDD_by_Division11_update!E39</f>
        <v>6582</v>
      </c>
      <c r="BO43" s="38">
        <f t="shared" si="148"/>
        <v>6596.5172413793098</v>
      </c>
      <c r="BQ43" s="38">
        <f>CDD_by_Division11_update!F39</f>
        <v>724</v>
      </c>
      <c r="BR43" s="38">
        <f>CDD_by_Division11_update!H39</f>
        <v>955</v>
      </c>
      <c r="BS43" s="95">
        <f t="shared" si="149"/>
        <v>802.87804878048792</v>
      </c>
      <c r="BU43" s="331">
        <f t="shared" si="150"/>
        <v>1.0008067674431484</v>
      </c>
      <c r="BW43">
        <f t="shared" si="116"/>
        <v>1984</v>
      </c>
      <c r="BX43" s="95">
        <f t="shared" si="62"/>
        <v>6596.5172413793098</v>
      </c>
      <c r="BY43" s="95">
        <f t="shared" si="63"/>
        <v>802.87804878048792</v>
      </c>
      <c r="BZ43" s="95">
        <f t="shared" si="117"/>
        <v>15</v>
      </c>
      <c r="CA43" s="95">
        <f t="shared" si="118"/>
        <v>225</v>
      </c>
      <c r="CB43" s="95">
        <f t="shared" si="119"/>
        <v>3375</v>
      </c>
      <c r="CC43" s="95">
        <f t="shared" si="64"/>
        <v>1984</v>
      </c>
      <c r="CD43" s="9">
        <f>'Regional_intensity (aggregate)'!S20</f>
        <v>18.940598557731473</v>
      </c>
      <c r="CE43" s="9">
        <f t="array" ref="CE43">SUMPRODUCT(BX$11:CB$11,BX43:CB43)+BW$11</f>
        <v>18.858721442479208</v>
      </c>
      <c r="CF43" s="9">
        <f t="shared" si="65"/>
        <v>18.939416968349079</v>
      </c>
      <c r="CG43" s="9">
        <f t="shared" si="39"/>
        <v>18.857544960914801</v>
      </c>
      <c r="CH43" s="333">
        <f t="shared" si="66"/>
        <v>1.0000623878435313</v>
      </c>
      <c r="CI43" s="4"/>
      <c r="CK43" s="98">
        <f t="shared" si="151"/>
        <v>1984</v>
      </c>
      <c r="CL43" s="106">
        <f t="shared" si="152"/>
        <v>6418</v>
      </c>
      <c r="CM43" s="107">
        <f t="shared" si="153"/>
        <v>6582</v>
      </c>
      <c r="CN43" s="95">
        <f t="shared" si="154"/>
        <v>6463.2413793103451</v>
      </c>
      <c r="CP43" s="331">
        <f t="shared" si="155"/>
        <v>0.98769897165417297</v>
      </c>
      <c r="CR43">
        <f t="shared" si="67"/>
        <v>1984</v>
      </c>
      <c r="CS43" s="95">
        <f t="shared" si="68"/>
        <v>6463.2413793103451</v>
      </c>
      <c r="CT43" s="95">
        <f t="shared" si="69"/>
        <v>96948.620689655174</v>
      </c>
      <c r="CU43" s="95">
        <f t="shared" si="120"/>
        <v>15</v>
      </c>
      <c r="CV43" s="95">
        <f t="shared" si="121"/>
        <v>225</v>
      </c>
      <c r="CW43" s="9">
        <f t="shared" si="70"/>
        <v>1.0585140683107299</v>
      </c>
      <c r="CX43">
        <f t="shared" si="71"/>
        <v>1984</v>
      </c>
      <c r="CY43" s="9">
        <f>'Regional_intensity (aggregate)'!R20</f>
        <v>74.817464852521042</v>
      </c>
      <c r="CZ43" s="9">
        <f t="shared" si="72"/>
        <v>74.371274654510643</v>
      </c>
      <c r="DA43" s="9">
        <f t="shared" si="73"/>
        <v>75.132295474467355</v>
      </c>
      <c r="DB43" s="9">
        <f t="shared" si="40"/>
        <v>74.68422771567856</v>
      </c>
      <c r="DC43" s="333">
        <f t="shared" si="74"/>
        <v>0.99580964989878018</v>
      </c>
      <c r="DD43" s="383"/>
      <c r="DE43" s="49"/>
      <c r="DF43" s="49"/>
      <c r="DH43" s="98">
        <v>1984</v>
      </c>
      <c r="DI43" s="38">
        <f>HDD_by_Division11_update!F39</f>
        <v>2791</v>
      </c>
      <c r="DJ43" s="38">
        <f>HDD_by_Division11_update!G39</f>
        <v>3451</v>
      </c>
      <c r="DK43" s="38">
        <f>HDD_by_Division11_update!H39</f>
        <v>2194</v>
      </c>
      <c r="DL43" s="38">
        <f t="shared" si="156"/>
        <v>2772.7819148936164</v>
      </c>
      <c r="DN43" s="38">
        <f>CDD_by_Division11_update!J39</f>
        <v>1865</v>
      </c>
      <c r="DO43" s="38">
        <f>CDD_by_Division11_update!L39</f>
        <v>1508</v>
      </c>
      <c r="DP43" s="38">
        <f>CDD_by_Division11_update!N39</f>
        <v>2469</v>
      </c>
      <c r="DQ43" s="38">
        <f t="shared" si="157"/>
        <v>1223.3809523809523</v>
      </c>
      <c r="DS43" s="331">
        <f t="shared" si="158"/>
        <v>0.98624742596453674</v>
      </c>
      <c r="DT43" s="283"/>
      <c r="DU43">
        <f t="shared" si="122"/>
        <v>1984</v>
      </c>
      <c r="DV43" s="95">
        <f t="shared" si="75"/>
        <v>2772.7819148936164</v>
      </c>
      <c r="DW43" s="95">
        <f t="shared" si="76"/>
        <v>1223.3809523809523</v>
      </c>
      <c r="DX43" s="95">
        <f t="shared" si="77"/>
        <v>18350.714285714283</v>
      </c>
      <c r="DY43" s="95">
        <f t="shared" si="123"/>
        <v>15</v>
      </c>
      <c r="DZ43" s="95">
        <f t="shared" si="124"/>
        <v>225</v>
      </c>
      <c r="EA43" s="95">
        <f t="shared" si="125"/>
        <v>3375</v>
      </c>
      <c r="EB43" s="95">
        <f t="shared" si="78"/>
        <v>1984</v>
      </c>
      <c r="EC43" s="9">
        <f>'Regional_intensity (aggregate)'!AG20</f>
        <v>27.790484960606058</v>
      </c>
      <c r="ED43" s="9">
        <f t="shared" si="79"/>
        <v>27.406962991765866</v>
      </c>
      <c r="EE43" s="9">
        <f t="shared" si="80"/>
        <v>28.408369575833913</v>
      </c>
      <c r="EF43" s="9">
        <f t="shared" si="41"/>
        <v>28.01632050412077</v>
      </c>
      <c r="EG43" s="333">
        <f t="shared" si="81"/>
        <v>0.97824990928893474</v>
      </c>
      <c r="EH43" s="4"/>
      <c r="EI43" s="98">
        <f t="shared" si="159"/>
        <v>1984</v>
      </c>
      <c r="EJ43" s="106">
        <f t="shared" si="160"/>
        <v>2791</v>
      </c>
      <c r="EK43" s="106">
        <f t="shared" si="161"/>
        <v>3451</v>
      </c>
      <c r="EL43" s="106">
        <f t="shared" si="162"/>
        <v>2194</v>
      </c>
      <c r="EM43" s="38">
        <f t="shared" si="163"/>
        <v>2694.5219780219786</v>
      </c>
      <c r="EO43" s="331">
        <f t="shared" si="164"/>
        <v>0.97732445906412824</v>
      </c>
      <c r="EP43" s="95">
        <f>AVERAGE(ER29:ER43)</f>
        <v>2827.3582417582429</v>
      </c>
      <c r="EQ43">
        <f t="shared" si="126"/>
        <v>1984</v>
      </c>
      <c r="ER43" s="95">
        <f t="shared" si="82"/>
        <v>2694.5219780219786</v>
      </c>
      <c r="ES43" s="95">
        <f t="shared" si="83"/>
        <v>40417.82967032968</v>
      </c>
      <c r="ET43" s="95">
        <f t="shared" si="127"/>
        <v>15</v>
      </c>
      <c r="EU43" s="95">
        <f t="shared" si="128"/>
        <v>225</v>
      </c>
      <c r="EV43" s="17">
        <f t="shared" si="84"/>
        <v>1.0585140683107299</v>
      </c>
      <c r="EW43" s="95">
        <f t="shared" si="85"/>
        <v>1984</v>
      </c>
      <c r="EX43" s="9">
        <f>'Regional_intensity (aggregate)'!AF20</f>
        <v>40.328650925863307</v>
      </c>
      <c r="EY43" s="9">
        <f t="shared" si="86"/>
        <v>40.822426587786069</v>
      </c>
      <c r="EZ43" s="9">
        <f t="shared" si="87"/>
        <v>39.920586636957324</v>
      </c>
      <c r="FA43" s="9">
        <f t="shared" si="42"/>
        <v>40.409366044114904</v>
      </c>
      <c r="FB43" s="333">
        <f t="shared" si="88"/>
        <v>1.0102219011112479</v>
      </c>
      <c r="FC43" s="383">
        <f>ER$11*ER43</f>
        <v>51.224527343721064</v>
      </c>
      <c r="FD43" s="49"/>
      <c r="FE43" s="49"/>
      <c r="FG43" s="283"/>
      <c r="FH43" s="98">
        <v>1984</v>
      </c>
      <c r="FI43" s="38">
        <f>HDD_by_Division11_update!I39</f>
        <v>5592</v>
      </c>
      <c r="FJ43" s="38">
        <f>HDD_by_Division11_update!J39</f>
        <v>3149</v>
      </c>
      <c r="FK43" s="38">
        <f t="shared" si="165"/>
        <v>3737.6746987951801</v>
      </c>
      <c r="FM43" s="38">
        <f>CDD_by_Division11_update!P39</f>
        <v>1190</v>
      </c>
      <c r="FN43" s="38">
        <f>CDD_by_Division11_update!R39</f>
        <v>956</v>
      </c>
      <c r="FO43" s="95">
        <f t="shared" si="166"/>
        <v>1038.6760563380283</v>
      </c>
      <c r="FP43" s="95"/>
      <c r="FQ43" s="331">
        <f t="shared" si="167"/>
        <v>1.0100059266122905</v>
      </c>
      <c r="FR43" s="283"/>
      <c r="FS43">
        <f t="shared" si="129"/>
        <v>1984</v>
      </c>
      <c r="FT43" s="95">
        <f t="shared" si="89"/>
        <v>3737.6746987951801</v>
      </c>
      <c r="FU43" s="95">
        <f t="shared" si="90"/>
        <v>1038.6760563380283</v>
      </c>
      <c r="FV43" s="95">
        <f t="shared" si="91"/>
        <v>15580.140845070424</v>
      </c>
      <c r="FW43" s="95">
        <f t="shared" si="130"/>
        <v>15</v>
      </c>
      <c r="FX43" s="95">
        <f t="shared" si="131"/>
        <v>225</v>
      </c>
      <c r="FY43" s="95">
        <f t="shared" si="132"/>
        <v>3375</v>
      </c>
      <c r="FZ43" s="95">
        <f t="shared" si="92"/>
        <v>1984</v>
      </c>
      <c r="GA43" s="9">
        <f>'Regional_intensity (aggregate)'!AT20</f>
        <v>21.210371883413519</v>
      </c>
      <c r="GB43" s="9">
        <f t="shared" si="93"/>
        <v>21.432210673800128</v>
      </c>
      <c r="GC43" s="9">
        <f t="shared" si="94"/>
        <v>21.164577048521824</v>
      </c>
      <c r="GD43" s="9">
        <f t="shared" si="43"/>
        <v>21.385936871786399</v>
      </c>
      <c r="GE43" s="333">
        <f t="shared" si="95"/>
        <v>1.0021637491165878</v>
      </c>
      <c r="GF43" s="289"/>
      <c r="GI43" s="98">
        <f t="shared" si="30"/>
        <v>1984</v>
      </c>
      <c r="GJ43" s="106">
        <f t="shared" si="31"/>
        <v>5592</v>
      </c>
      <c r="GK43" s="106">
        <f t="shared" si="32"/>
        <v>3149</v>
      </c>
      <c r="GL43" s="38">
        <f t="shared" si="168"/>
        <v>3839.413043478261</v>
      </c>
      <c r="GN43" s="331">
        <f t="shared" si="169"/>
        <v>1.0086452488606121</v>
      </c>
      <c r="GP43">
        <f t="shared" si="133"/>
        <v>1984</v>
      </c>
      <c r="GQ43" s="95">
        <f t="shared" si="96"/>
        <v>3839.413043478261</v>
      </c>
      <c r="GR43" s="95">
        <f t="shared" si="97"/>
        <v>57591.195652173912</v>
      </c>
      <c r="GS43" s="95">
        <f t="shared" si="134"/>
        <v>15</v>
      </c>
      <c r="GT43" s="95">
        <f t="shared" si="135"/>
        <v>225</v>
      </c>
      <c r="GU43" s="17">
        <f t="shared" si="98"/>
        <v>1.0585140683107299</v>
      </c>
      <c r="GV43">
        <f t="shared" si="99"/>
        <v>1984</v>
      </c>
      <c r="GW43" s="9">
        <f>'Regional_intensity (aggregate)'!AS20</f>
        <v>47.220714112469715</v>
      </c>
      <c r="GX43" s="9">
        <f t="array" ref="GX43">SUMPRODUCT(GQ$11:GU$11,GQ43:GU43)+GP$11</f>
        <v>47.852999627553714</v>
      </c>
      <c r="GY43" s="9">
        <f t="shared" si="100"/>
        <v>47.032939683880414</v>
      </c>
      <c r="GZ43" s="9">
        <f t="shared" si="44"/>
        <v>47.662710898756728</v>
      </c>
      <c r="HA43" s="333">
        <f t="shared" si="101"/>
        <v>1.0039924025555573</v>
      </c>
      <c r="HB43" s="383"/>
      <c r="HD43" s="49"/>
      <c r="HF43" s="587" t="s">
        <v>22</v>
      </c>
      <c r="HG43" s="587" t="s">
        <v>23</v>
      </c>
      <c r="HQ43">
        <f t="shared" si="170"/>
        <v>1984</v>
      </c>
      <c r="HR43" s="17">
        <f t="shared" si="33"/>
        <v>0.99534383874540189</v>
      </c>
      <c r="HS43" s="17">
        <f t="shared" si="34"/>
        <v>0.98698567014729055</v>
      </c>
      <c r="HT43" s="17"/>
      <c r="HU43" s="651"/>
      <c r="HV43" s="17"/>
      <c r="HW43" s="17">
        <f>National!GB198</f>
        <v>0.14835767059576593</v>
      </c>
      <c r="HX43" s="17">
        <f>National!GC198</f>
        <v>0.24136349079119138</v>
      </c>
      <c r="HY43" s="17">
        <f>National!GD198</f>
        <v>0.42661908865966264</v>
      </c>
      <c r="HZ43" s="17">
        <f>National!GE198</f>
        <v>0.18365974995338</v>
      </c>
      <c r="IA43" s="17">
        <f t="shared" si="102"/>
        <v>0.9905859573084943</v>
      </c>
      <c r="IB43" s="17"/>
      <c r="IC43" s="17">
        <f>National!GB275</f>
        <v>0.27454575389013608</v>
      </c>
      <c r="ID43" s="17">
        <f>National!GC275</f>
        <v>0.35636213269299011</v>
      </c>
      <c r="IE43" s="17">
        <f>National!GD275</f>
        <v>0.21867438260023842</v>
      </c>
      <c r="IF43" s="17">
        <f>National!GE275</f>
        <v>0.15041773081663537</v>
      </c>
      <c r="IG43" s="17">
        <f t="shared" si="103"/>
        <v>0.99423246711707192</v>
      </c>
      <c r="IH43" s="17"/>
      <c r="II43" s="651"/>
      <c r="IJ43" s="17"/>
      <c r="IK43" s="656">
        <f>National!AS198</f>
        <v>0.99030731841287933</v>
      </c>
      <c r="IL43" s="656">
        <f>National!AS275</f>
        <v>0.99429134263609908</v>
      </c>
      <c r="IN43">
        <f t="shared" si="137"/>
        <v>1984</v>
      </c>
      <c r="IO43" s="79">
        <f>National!H198</f>
        <v>2661.6729999999993</v>
      </c>
      <c r="IP43" s="40">
        <f t="shared" si="138"/>
        <v>2674.1241532724516</v>
      </c>
      <c r="IQ43" s="79">
        <f>National!H275</f>
        <v>7210.8990000000003</v>
      </c>
      <c r="IR43" s="40">
        <f t="shared" si="139"/>
        <v>7305.9814525208849</v>
      </c>
      <c r="IS43" s="95"/>
      <c r="IU43">
        <f t="shared" si="106"/>
        <v>1984</v>
      </c>
      <c r="IV43" s="40">
        <f t="shared" si="45"/>
        <v>2674.1241532724516</v>
      </c>
      <c r="IW43" s="40">
        <f t="shared" si="46"/>
        <v>2687.7242554015879</v>
      </c>
      <c r="IX43" s="40">
        <f t="shared" si="107"/>
        <v>7305.9814525208849</v>
      </c>
      <c r="IY43" s="40">
        <f t="shared" si="108"/>
        <v>7252.2998952019625</v>
      </c>
    </row>
    <row r="44" spans="2:259" x14ac:dyDescent="0.2">
      <c r="J44" s="95">
        <f t="shared" si="136"/>
        <v>1985</v>
      </c>
      <c r="K44" s="48">
        <v>1</v>
      </c>
      <c r="L44" s="12">
        <f t="shared" si="47"/>
        <v>1.0297825440035933</v>
      </c>
      <c r="M44" s="95">
        <f t="shared" si="48"/>
        <v>4096</v>
      </c>
      <c r="N44" s="12">
        <f t="shared" si="49"/>
        <v>1.0297825440035933</v>
      </c>
      <c r="Q44" s="98">
        <v>1985</v>
      </c>
      <c r="R44" s="38">
        <f>HDD_by_Division11_update!B40</f>
        <v>6571</v>
      </c>
      <c r="S44" s="38">
        <f>HDD_by_Division11_update!C40</f>
        <v>5660</v>
      </c>
      <c r="T44" s="95">
        <f t="shared" si="142"/>
        <v>5882.1951219512202</v>
      </c>
      <c r="V44">
        <f>CDD_by_Division11_update!B40</f>
        <v>372</v>
      </c>
      <c r="W44">
        <f>CDD_by_Division11_update!D40</f>
        <v>627</v>
      </c>
      <c r="X44" s="95">
        <f t="shared" si="143"/>
        <v>577.87155963302757</v>
      </c>
      <c r="Z44" s="331">
        <f t="shared" si="144"/>
        <v>0.99238590245327596</v>
      </c>
      <c r="AB44">
        <f>1985</f>
        <v>1985</v>
      </c>
      <c r="AC44" s="95">
        <f>T44</f>
        <v>5882.1951219512202</v>
      </c>
      <c r="AD44" s="95">
        <f>X44</f>
        <v>577.87155963302757</v>
      </c>
      <c r="AE44" s="95">
        <f t="shared" si="110"/>
        <v>16</v>
      </c>
      <c r="AF44" s="95">
        <f t="shared" si="111"/>
        <v>256</v>
      </c>
      <c r="AG44" s="95">
        <f t="shared" si="112"/>
        <v>4096</v>
      </c>
      <c r="AH44" s="9">
        <f>'Regional_intensity (aggregate)'!E21</f>
        <v>12.890347496087353</v>
      </c>
      <c r="AI44" s="9">
        <f t="shared" ref="AI44:AI69" si="171">SUMPRODUCT(AC$23:AG$23,AC44:AG44)+AB$23</f>
        <v>13.326035447989632</v>
      </c>
      <c r="AJ44" s="9">
        <f>AH44/AL44</f>
        <v>13.069908870524269</v>
      </c>
      <c r="AK44" s="9">
        <f t="shared" ref="AK44:AK70" si="172">AC$23*T$72+AD$23*X$72+AE$23*AE44+AF$23*AF44+AG$23*AG44+AB$23</f>
        <v>13.511665916180068</v>
      </c>
      <c r="AL44" s="333">
        <f>AI44/AK44</f>
        <v>0.98626146699141337</v>
      </c>
      <c r="AM44">
        <v>0.98452869130133591</v>
      </c>
      <c r="AN44" s="98">
        <f t="shared" si="145"/>
        <v>1985</v>
      </c>
      <c r="AO44" s="106">
        <f t="shared" si="140"/>
        <v>6571</v>
      </c>
      <c r="AP44" s="107">
        <f t="shared" si="141"/>
        <v>5660</v>
      </c>
      <c r="AQ44" s="95">
        <f t="shared" si="146"/>
        <v>5893.0465116279056</v>
      </c>
      <c r="AS44" s="331">
        <f t="shared" si="147"/>
        <v>0.97532257414402868</v>
      </c>
      <c r="AT44" s="283"/>
      <c r="AU44">
        <f>1985</f>
        <v>1985</v>
      </c>
      <c r="AV44" s="95">
        <f>AQ44</f>
        <v>5893.0465116279056</v>
      </c>
      <c r="AW44" s="95">
        <f>AV44*AX44</f>
        <v>94288.74418604649</v>
      </c>
      <c r="AX44" s="95">
        <f t="shared" ref="AX44:AX70" si="173">AX43+1</f>
        <v>16</v>
      </c>
      <c r="AY44" s="95">
        <f t="shared" ref="AY44:AY69" si="174">AX44*AX44</f>
        <v>256</v>
      </c>
      <c r="AZ44" s="17">
        <f t="shared" si="57"/>
        <v>1.0297825440035933</v>
      </c>
      <c r="BA44">
        <f>AU44</f>
        <v>1985</v>
      </c>
      <c r="BB44" s="17">
        <f>'Regional_intensity (aggregate)'!D21</f>
        <v>64.387890116338966</v>
      </c>
      <c r="BC44" s="9">
        <f t="shared" ref="BC44:BC68" si="175">SUMPRODUCT(AV$23:AZ$23,AV44:AZ44)+AU$23</f>
        <v>64.643827988888063</v>
      </c>
      <c r="BD44" s="9">
        <f>BB44/BF44</f>
        <v>65.883839139278606</v>
      </c>
      <c r="BE44" s="9">
        <f t="shared" ref="BE44:BE68" si="176">AV$23*AQ$72+AW$23*AX44*AQ$72+AX$23*AX44+AY$23*AY44+AZ$23*AZ44+AU$23</f>
        <v>66.145723316477245</v>
      </c>
      <c r="BF44" s="333">
        <f>BC44/BE44</f>
        <v>0.97729414310879492</v>
      </c>
      <c r="BG44" s="283">
        <v>0.97643821522923713</v>
      </c>
      <c r="BH44" s="283"/>
      <c r="BJ44" s="49"/>
      <c r="BL44" s="98">
        <v>1985</v>
      </c>
      <c r="BM44" s="38">
        <f>HDD_by_Division11_update!D40</f>
        <v>6546</v>
      </c>
      <c r="BN44" s="38">
        <f>HDD_by_Division11_update!E40</f>
        <v>7119</v>
      </c>
      <c r="BO44" s="38">
        <f t="shared" si="148"/>
        <v>6895.9655172413786</v>
      </c>
      <c r="BQ44" s="38">
        <f>CDD_by_Division11_update!F40</f>
        <v>643</v>
      </c>
      <c r="BR44" s="38">
        <f>CDD_by_Division11_update!H40</f>
        <v>830</v>
      </c>
      <c r="BS44" s="95">
        <f t="shared" si="149"/>
        <v>706.8536585365855</v>
      </c>
      <c r="BU44" s="331">
        <f t="shared" si="150"/>
        <v>0.99103993562328463</v>
      </c>
      <c r="BW44">
        <f>1985</f>
        <v>1985</v>
      </c>
      <c r="BX44" s="95">
        <f t="shared" ref="BX44:BX68" si="177">BO44</f>
        <v>6895.9655172413786</v>
      </c>
      <c r="BY44" s="95">
        <f>BS44</f>
        <v>706.8536585365855</v>
      </c>
      <c r="BZ44" s="95">
        <f t="shared" si="117"/>
        <v>16</v>
      </c>
      <c r="CA44" s="95">
        <f t="shared" si="118"/>
        <v>256</v>
      </c>
      <c r="CB44" s="95">
        <f t="shared" si="119"/>
        <v>4096</v>
      </c>
      <c r="CC44" s="95">
        <f>BW44</f>
        <v>1985</v>
      </c>
      <c r="CD44" s="9">
        <f>'Regional_intensity (aggregate)'!S21</f>
        <v>18.782371566687061</v>
      </c>
      <c r="CE44" s="9">
        <f t="shared" ref="CE44:CE69" si="178">SUMPRODUCT(BX$23:CB$23,BX44:CB44)+BW$23</f>
        <v>19.071388435757093</v>
      </c>
      <c r="CF44" s="9">
        <f>CD44/CH44</f>
        <v>18.952015835157294</v>
      </c>
      <c r="CG44" s="9">
        <f t="shared" ref="CG44:CG70" si="179">BX$23*BO$72+BY$23*BS$72+BZ$23*BZ44+CA$23*CA44+CB$23*CB44+BW$23</f>
        <v>19.243643133648067</v>
      </c>
      <c r="CH44" s="333">
        <f>CE44/CG44</f>
        <v>0.99104874806217014</v>
      </c>
      <c r="CK44" s="98">
        <f t="shared" si="151"/>
        <v>1985</v>
      </c>
      <c r="CL44" s="106">
        <f t="shared" si="152"/>
        <v>6546</v>
      </c>
      <c r="CM44" s="107">
        <f t="shared" si="153"/>
        <v>7119</v>
      </c>
      <c r="CN44" s="95">
        <f t="shared" si="154"/>
        <v>6704.0689655172409</v>
      </c>
      <c r="CP44" s="331">
        <f t="shared" si="155"/>
        <v>1.0159744122960583</v>
      </c>
      <c r="CR44">
        <f t="shared" si="67"/>
        <v>1985</v>
      </c>
      <c r="CS44" s="95">
        <f>CN44</f>
        <v>6704.0689655172409</v>
      </c>
      <c r="CT44" s="95">
        <f>CS44*CU44</f>
        <v>107265.10344827586</v>
      </c>
      <c r="CU44" s="95">
        <f t="shared" si="120"/>
        <v>16</v>
      </c>
      <c r="CV44" s="95">
        <f t="shared" si="121"/>
        <v>256</v>
      </c>
      <c r="CW44" s="9">
        <f t="shared" si="70"/>
        <v>1.0297825440035933</v>
      </c>
      <c r="CX44">
        <f>CR44</f>
        <v>1985</v>
      </c>
      <c r="CY44" s="9">
        <f>'Regional_intensity (aggregate)'!R21</f>
        <v>73.328148052243222</v>
      </c>
      <c r="CZ44" s="9">
        <f t="shared" ref="CZ44:CZ69" si="180">SUMPRODUCT(CS$23:CW$23,CS44:CW44)+CR$23</f>
        <v>74.990880871153934</v>
      </c>
      <c r="DA44" s="9">
        <f>CY44/DC44</f>
        <v>72.520654191280286</v>
      </c>
      <c r="DB44" s="9">
        <f t="shared" ref="DB44:DB70" si="181">CS$23*CN$72+CT$23*CU44*$CN$72+CU$23*CU44+CV$23*CV44+CW$23*CW44+CR$23</f>
        <v>74.165076899007829</v>
      </c>
      <c r="DC44" s="333">
        <f>CZ44/DB44</f>
        <v>1.0111346742520151</v>
      </c>
      <c r="DD44" s="383"/>
      <c r="DE44" s="49"/>
      <c r="DF44" s="49"/>
      <c r="DH44" s="98">
        <v>1985</v>
      </c>
      <c r="DI44" s="38">
        <f>HDD_by_Division11_update!F40</f>
        <v>2736</v>
      </c>
      <c r="DJ44" s="38">
        <f>HDD_by_Division11_update!G40</f>
        <v>3602</v>
      </c>
      <c r="DK44" s="38">
        <f>HDD_by_Division11_update!H40</f>
        <v>2466</v>
      </c>
      <c r="DL44" s="38">
        <f t="shared" si="156"/>
        <v>2838.2340425531911</v>
      </c>
      <c r="DN44" s="38">
        <f>CDD_by_Division11_update!J40</f>
        <v>2004</v>
      </c>
      <c r="DO44" s="38">
        <f>CDD_by_Division11_update!L40</f>
        <v>1596</v>
      </c>
      <c r="DP44" s="38">
        <f>CDD_by_Division11_update!N40</f>
        <v>2599</v>
      </c>
      <c r="DQ44" s="38">
        <f t="shared" si="157"/>
        <v>1310.1632653061224</v>
      </c>
      <c r="DS44" s="331">
        <f t="shared" si="158"/>
        <v>1.0035840388748476</v>
      </c>
      <c r="DT44" s="283"/>
      <c r="DU44">
        <f>1985</f>
        <v>1985</v>
      </c>
      <c r="DV44" s="95">
        <f>DL44</f>
        <v>2838.2340425531911</v>
      </c>
      <c r="DW44" s="95">
        <f t="shared" ref="DW44:DW68" si="182">DQ44</f>
        <v>1310.1632653061224</v>
      </c>
      <c r="DX44" s="95">
        <f>DY44*DW44</f>
        <v>20962.612244897959</v>
      </c>
      <c r="DY44" s="95">
        <f t="shared" si="123"/>
        <v>16</v>
      </c>
      <c r="DZ44" s="95">
        <f t="shared" si="124"/>
        <v>256</v>
      </c>
      <c r="EA44" s="95">
        <f t="shared" si="125"/>
        <v>4096</v>
      </c>
      <c r="EB44" s="95">
        <f>DU44</f>
        <v>1985</v>
      </c>
      <c r="EC44" s="9">
        <f>'Regional_intensity (aggregate)'!AG21</f>
        <v>27.883015654152125</v>
      </c>
      <c r="ED44" s="9">
        <f t="shared" ref="ED44:ED69" si="183">SUMPRODUCT(DV$23:EA$23,DV44:EA44)+DU$23</f>
        <v>28.046346119203768</v>
      </c>
      <c r="EE44" s="9">
        <f>EC44/EG44</f>
        <v>28.91985260819753</v>
      </c>
      <c r="EF44" s="9">
        <f t="shared" si="41"/>
        <v>29.089256557695315</v>
      </c>
      <c r="EG44" s="333">
        <f>ED44/EF44</f>
        <v>0.96414791706955283</v>
      </c>
      <c r="EI44" s="98">
        <f t="shared" si="159"/>
        <v>1985</v>
      </c>
      <c r="EJ44" s="106">
        <f t="shared" si="160"/>
        <v>2736</v>
      </c>
      <c r="EK44" s="106">
        <f t="shared" si="161"/>
        <v>3602</v>
      </c>
      <c r="EL44" s="106">
        <f t="shared" si="162"/>
        <v>2466</v>
      </c>
      <c r="EM44" s="38">
        <f t="shared" si="163"/>
        <v>2798.3846153846162</v>
      </c>
      <c r="EO44" s="331">
        <f t="shared" si="164"/>
        <v>1.0034942497631696</v>
      </c>
      <c r="EQ44">
        <f>1985</f>
        <v>1985</v>
      </c>
      <c r="ER44" s="95">
        <f>EM44</f>
        <v>2798.3846153846162</v>
      </c>
      <c r="ES44" s="95">
        <f>ER44*ET44</f>
        <v>44774.153846153858</v>
      </c>
      <c r="ET44" s="95">
        <f t="shared" si="127"/>
        <v>16</v>
      </c>
      <c r="EU44" s="95">
        <f t="shared" si="128"/>
        <v>256</v>
      </c>
      <c r="EV44" s="17">
        <f t="shared" si="84"/>
        <v>1.0297825440035933</v>
      </c>
      <c r="EW44">
        <f>EQ44</f>
        <v>1985</v>
      </c>
      <c r="EX44" s="9">
        <f>'Regional_intensity (aggregate)'!AF21</f>
        <v>37.328883823690468</v>
      </c>
      <c r="EY44" s="9">
        <f t="shared" ref="EY44:EY69" si="184">SUMPRODUCT(ER$23:EV$23,ER44:EV44)+EQ$23</f>
        <v>36.648955063584985</v>
      </c>
      <c r="EZ44" s="9">
        <f>EX44/FB44</f>
        <v>37.224136164380553</v>
      </c>
      <c r="FA44" s="9">
        <f t="shared" ref="FA44:FA70" si="185">ER$23*EM$72+ES$23*ET44*EM$72+ET$23*ET44+EU$23*EU44+EV$23*EV44+EQ$23</f>
        <v>36.546115335582499</v>
      </c>
      <c r="FB44" s="333">
        <f>EY44/FA44</f>
        <v>1.0028139715277031</v>
      </c>
      <c r="FC44" s="383"/>
      <c r="FD44" s="49"/>
      <c r="FE44" s="49"/>
      <c r="FG44" s="283"/>
      <c r="FH44" s="98">
        <v>1985</v>
      </c>
      <c r="FI44" s="38">
        <f>HDD_by_Division11_update!I40</f>
        <v>5676</v>
      </c>
      <c r="FJ44" s="38">
        <f>HDD_by_Division11_update!J40</f>
        <v>3441</v>
      </c>
      <c r="FK44" s="38">
        <f t="shared" si="165"/>
        <v>3979.5542168674692</v>
      </c>
      <c r="FM44" s="38">
        <f>CDD_by_Division11_update!P40</f>
        <v>1210</v>
      </c>
      <c r="FN44" s="38">
        <f>CDD_by_Division11_update!R40</f>
        <v>737</v>
      </c>
      <c r="FO44" s="95">
        <f t="shared" si="166"/>
        <v>887.28169014084506</v>
      </c>
      <c r="FP44" s="95"/>
      <c r="FQ44" s="331">
        <f t="shared" si="167"/>
        <v>1.0115268000483271</v>
      </c>
      <c r="FR44" s="283"/>
      <c r="FS44">
        <f>1985</f>
        <v>1985</v>
      </c>
      <c r="FT44" s="95">
        <f>FK44</f>
        <v>3979.5542168674692</v>
      </c>
      <c r="FU44" s="95">
        <f>FO44</f>
        <v>887.28169014084506</v>
      </c>
      <c r="FV44" s="95">
        <f>FW44*FU44</f>
        <v>14196.507042253521</v>
      </c>
      <c r="FW44" s="95">
        <f t="shared" ref="FW44:FW70" si="186">FW43+1</f>
        <v>16</v>
      </c>
      <c r="FX44" s="95">
        <f t="shared" ref="FX44:FX69" si="187">FW44*FW44</f>
        <v>256</v>
      </c>
      <c r="FY44" s="95">
        <f t="shared" ref="FY44:FY69" si="188">FW44*FX44</f>
        <v>4096</v>
      </c>
      <c r="FZ44" s="95">
        <f>FS44</f>
        <v>1985</v>
      </c>
      <c r="GA44" s="9">
        <f>'Regional_intensity (aggregate)'!AT21</f>
        <v>21.314524188912106</v>
      </c>
      <c r="GB44" s="9">
        <f t="shared" ref="GB44:GB69" si="189">SUMPRODUCT(FT$23:FY$23,FT44:FY44)+FS$23</f>
        <v>21.221175622941008</v>
      </c>
      <c r="GC44" s="9">
        <f>GA44/GE44</f>
        <v>21.058704773988129</v>
      </c>
      <c r="GD44" s="9">
        <f t="shared" ref="GD44:GD70" si="190">FT$23*FK$72+FU$23*FO$72+FV$23*FW44*FO$72+FW$23*FW44+FX$23*FX44+FY$23*FY44+FS$23</f>
        <v>20.966476588435523</v>
      </c>
      <c r="GE44" s="333">
        <f>GB44/GD44</f>
        <v>1.0121479178168624</v>
      </c>
      <c r="GF44" s="284"/>
      <c r="GI44" s="98">
        <f t="shared" si="30"/>
        <v>1985</v>
      </c>
      <c r="GJ44" s="106">
        <f t="shared" si="31"/>
        <v>5676</v>
      </c>
      <c r="GK44" s="106">
        <f t="shared" si="32"/>
        <v>3441</v>
      </c>
      <c r="GL44" s="38">
        <f t="shared" si="168"/>
        <v>4072.630434782609</v>
      </c>
      <c r="GN44" s="331">
        <f t="shared" si="169"/>
        <v>1.045627429481109</v>
      </c>
      <c r="GP44">
        <f>1985</f>
        <v>1985</v>
      </c>
      <c r="GQ44" s="95">
        <f>GL44</f>
        <v>4072.630434782609</v>
      </c>
      <c r="GR44" s="95">
        <f>GQ44*GS44</f>
        <v>65162.086956521744</v>
      </c>
      <c r="GS44" s="95">
        <f t="shared" si="134"/>
        <v>16</v>
      </c>
      <c r="GT44" s="95">
        <f t="shared" si="135"/>
        <v>256</v>
      </c>
      <c r="GU44" s="17">
        <f t="shared" si="98"/>
        <v>1.0297825440035933</v>
      </c>
      <c r="GV44">
        <f>GP44</f>
        <v>1985</v>
      </c>
      <c r="GW44" s="9">
        <f>'Regional_intensity (aggregate)'!AS21</f>
        <v>49.299870619199091</v>
      </c>
      <c r="GX44" s="9">
        <f t="shared" ref="GX44:GX69" si="191">SUMPRODUCT(GQ$23:GU$23,GQ44:GU44)+GP$23</f>
        <v>49.173295843603881</v>
      </c>
      <c r="GY44" s="9">
        <f>GW44/HA44</f>
        <v>46.719966303716575</v>
      </c>
      <c r="GZ44" s="9">
        <f t="shared" ref="GZ44:GZ65" si="192">GQ$23*GL$72+GR$23*GS44*GL$72+GS$23*GS44+GT$23*GT44+GU$23*GU44+GP$23</f>
        <v>46.600015294181759</v>
      </c>
      <c r="HA44" s="333">
        <f>GX44/GZ44</f>
        <v>1.055220594525071</v>
      </c>
      <c r="HB44" s="383"/>
      <c r="HD44" s="49"/>
      <c r="HF44">
        <f t="shared" ref="HF44:HF69" si="193">AJ44</f>
        <v>13.069908870524269</v>
      </c>
      <c r="HG44" s="284">
        <f t="shared" ref="HG44:HG69" si="194">CF44</f>
        <v>18.952015835157294</v>
      </c>
      <c r="HH44" s="284">
        <f t="shared" ref="HH44:HH69" si="195">EE44</f>
        <v>28.91985260819753</v>
      </c>
      <c r="HI44" s="284">
        <f>GC44</f>
        <v>21.058704773988129</v>
      </c>
      <c r="HK44">
        <f t="shared" ref="HK44:HK69" si="196">BD44</f>
        <v>65.883839139278606</v>
      </c>
      <c r="HL44">
        <f t="shared" ref="HL44:HL69" si="197">DA44</f>
        <v>72.520654191280286</v>
      </c>
      <c r="HM44">
        <f>EZ44</f>
        <v>37.224136164380553</v>
      </c>
      <c r="HN44" s="17">
        <f>GY44</f>
        <v>46.719966303716575</v>
      </c>
      <c r="HQ44">
        <f t="shared" si="170"/>
        <v>1985</v>
      </c>
      <c r="HR44" s="17">
        <f t="shared" si="33"/>
        <v>1.0005054369641322</v>
      </c>
      <c r="HS44" s="17">
        <f t="shared" si="34"/>
        <v>1.0061289504974646</v>
      </c>
      <c r="HT44" s="17"/>
      <c r="HU44" s="651"/>
      <c r="HV44" s="17"/>
      <c r="HW44" s="17">
        <f>National!GB199</f>
        <v>0.14707791484327132</v>
      </c>
      <c r="HX44" s="17">
        <f>National!GC199</f>
        <v>0.23847564268506441</v>
      </c>
      <c r="HY44" s="17">
        <f>National!GD199</f>
        <v>0.42936754729997501</v>
      </c>
      <c r="HZ44" s="17">
        <f>National!GE199</f>
        <v>0.18507889517168921</v>
      </c>
      <c r="IA44" s="17">
        <f t="shared" si="102"/>
        <v>0.98269931194812177</v>
      </c>
      <c r="IB44" s="17"/>
      <c r="IC44" s="17">
        <f>National!GB276</f>
        <v>0.27322372949618889</v>
      </c>
      <c r="ID44" s="17">
        <f>National!GC276</f>
        <v>0.35260212051501622</v>
      </c>
      <c r="IE44" s="17">
        <f>National!GD276</f>
        <v>0.22026050628888533</v>
      </c>
      <c r="IF44" s="17">
        <f>National!GE276</f>
        <v>0.15391364369990954</v>
      </c>
      <c r="IG44" s="17">
        <f t="shared" si="103"/>
        <v>1.0068413405552861</v>
      </c>
      <c r="IH44" s="17"/>
      <c r="II44" s="651"/>
      <c r="IJ44" s="17"/>
      <c r="IK44" s="656">
        <f>National!AS199</f>
        <v>0.9821158918905738</v>
      </c>
      <c r="IL44" s="656">
        <f>National!AS276</f>
        <v>1.0066304778224702</v>
      </c>
      <c r="IN44">
        <f t="shared" si="137"/>
        <v>1985</v>
      </c>
      <c r="IO44" s="79">
        <f>National!H199</f>
        <v>2708.902</v>
      </c>
      <c r="IP44" s="40">
        <f t="shared" si="138"/>
        <v>2707.5335124811654</v>
      </c>
      <c r="IQ44" s="79">
        <f>National!H276</f>
        <v>7148.2190000000001</v>
      </c>
      <c r="IR44" s="40">
        <f t="shared" si="139"/>
        <v>7104.6747998511282</v>
      </c>
      <c r="IS44" s="95"/>
      <c r="IU44">
        <f t="shared" si="106"/>
        <v>1985</v>
      </c>
      <c r="IV44" s="40">
        <f t="shared" si="45"/>
        <v>2707.5335124811654</v>
      </c>
      <c r="IW44" s="40">
        <f t="shared" si="46"/>
        <v>2758.2304923152824</v>
      </c>
      <c r="IX44" s="40">
        <f t="shared" si="107"/>
        <v>7104.6747998511282</v>
      </c>
      <c r="IY44" s="40">
        <f t="shared" si="108"/>
        <v>7101.1350813288836</v>
      </c>
    </row>
    <row r="45" spans="2:259" ht="11.25" customHeight="1" x14ac:dyDescent="0.2">
      <c r="B45" s="1" t="s">
        <v>243</v>
      </c>
      <c r="J45" s="95">
        <f t="shared" si="136"/>
        <v>1986</v>
      </c>
      <c r="K45" s="48">
        <v>0.88656792680766228</v>
      </c>
      <c r="L45" s="12">
        <f t="shared" si="47"/>
        <v>0.95172318563953173</v>
      </c>
      <c r="M45" s="95">
        <f t="shared" si="48"/>
        <v>4913</v>
      </c>
      <c r="N45" s="12">
        <f t="shared" si="49"/>
        <v>0.95172318563953173</v>
      </c>
      <c r="Q45" s="98">
        <v>1986</v>
      </c>
      <c r="R45" s="38">
        <f>HDD_by_Division11_update!B41</f>
        <v>6517</v>
      </c>
      <c r="S45" s="38">
        <f>HDD_by_Division11_update!C41</f>
        <v>5665</v>
      </c>
      <c r="T45" s="95">
        <f t="shared" si="142"/>
        <v>5872.8048780487816</v>
      </c>
      <c r="V45">
        <f>CDD_by_Division11_update!B41</f>
        <v>301</v>
      </c>
      <c r="W45">
        <f>CDD_by_Division11_update!D41</f>
        <v>626</v>
      </c>
      <c r="X45" s="95">
        <f t="shared" si="143"/>
        <v>563.38532110091739</v>
      </c>
      <c r="Z45" s="331">
        <f t="shared" si="144"/>
        <v>0.98997517406858904</v>
      </c>
      <c r="AB45">
        <f>AB44+1</f>
        <v>1986</v>
      </c>
      <c r="AC45" s="95">
        <f>T45</f>
        <v>5872.8048780487816</v>
      </c>
      <c r="AD45" s="95">
        <f>X45</f>
        <v>563.38532110091739</v>
      </c>
      <c r="AE45" s="95">
        <f t="shared" si="110"/>
        <v>17</v>
      </c>
      <c r="AF45" s="95">
        <f t="shared" si="111"/>
        <v>289</v>
      </c>
      <c r="AG45" s="95">
        <f t="shared" si="112"/>
        <v>4913</v>
      </c>
      <c r="AH45" s="9">
        <f>'Regional_intensity (aggregate)'!E22</f>
        <v>13.272060075490074</v>
      </c>
      <c r="AI45" s="9">
        <f t="shared" si="171"/>
        <v>13.391860797934086</v>
      </c>
      <c r="AJ45" s="9">
        <f t="shared" ref="AJ45:AJ69" si="198">AH45/AL45</f>
        <v>13.493046496729562</v>
      </c>
      <c r="AK45" s="9">
        <f t="shared" si="172"/>
        <v>13.614841960966801</v>
      </c>
      <c r="AL45" s="333">
        <f t="shared" ref="AL45:AL71" si="199">AI45/AK45</f>
        <v>0.98362219967943854</v>
      </c>
      <c r="AM45">
        <v>0.98169782622411539</v>
      </c>
      <c r="AN45" s="98">
        <f t="shared" si="145"/>
        <v>1986</v>
      </c>
      <c r="AO45" s="106">
        <f t="shared" si="140"/>
        <v>6517</v>
      </c>
      <c r="AP45" s="107">
        <f t="shared" si="141"/>
        <v>5665</v>
      </c>
      <c r="AQ45" s="95">
        <f t="shared" si="146"/>
        <v>5882.9534883720917</v>
      </c>
      <c r="AS45" s="331">
        <f t="shared" si="147"/>
        <v>0.97404480486342304</v>
      </c>
      <c r="AT45" s="283"/>
      <c r="AU45">
        <f>AU44+1</f>
        <v>1986</v>
      </c>
      <c r="AV45" s="95">
        <f t="shared" ref="AV45:AV68" si="200">AQ45</f>
        <v>5882.9534883720917</v>
      </c>
      <c r="AW45" s="95">
        <f t="shared" ref="AW45:AW68" si="201">AV45*AX45</f>
        <v>100010.20930232556</v>
      </c>
      <c r="AX45" s="95">
        <f t="shared" si="173"/>
        <v>17</v>
      </c>
      <c r="AY45" s="95">
        <f t="shared" si="174"/>
        <v>289</v>
      </c>
      <c r="AZ45" s="17">
        <f t="shared" si="57"/>
        <v>0.95172318563953173</v>
      </c>
      <c r="BA45">
        <f t="shared" ref="BA45:BA68" si="202">AU45</f>
        <v>1986</v>
      </c>
      <c r="BB45" s="17">
        <f>'Regional_intensity (aggregate)'!D22</f>
        <v>64.484483655467486</v>
      </c>
      <c r="BC45" s="9">
        <f t="shared" si="175"/>
        <v>63.792430169916351</v>
      </c>
      <c r="BD45" s="9">
        <f t="shared" ref="BD45:BD68" si="203">BB45/BF45</f>
        <v>66.07631863019887</v>
      </c>
      <c r="BE45" s="9">
        <f t="shared" si="176"/>
        <v>65.367181423413783</v>
      </c>
      <c r="BF45" s="333">
        <f t="shared" ref="BF45:BF68" si="204">BC45/BE45</f>
        <v>0.97590914554970587</v>
      </c>
      <c r="BG45" s="283">
        <v>0.9749215855546941</v>
      </c>
      <c r="BH45" s="283"/>
      <c r="BJ45" s="49"/>
      <c r="BL45" s="98">
        <v>1986</v>
      </c>
      <c r="BM45" s="38">
        <f>HDD_by_Division11_update!D41</f>
        <v>6150</v>
      </c>
      <c r="BN45" s="38">
        <f>HDD_by_Division11_update!E41</f>
        <v>6231</v>
      </c>
      <c r="BO45" s="38">
        <f t="shared" si="148"/>
        <v>6289.5517241379312</v>
      </c>
      <c r="BQ45" s="38">
        <f>CDD_by_Division11_update!F41</f>
        <v>738</v>
      </c>
      <c r="BR45" s="38">
        <f>CDD_by_Division11_update!H41</f>
        <v>1021</v>
      </c>
      <c r="BS45" s="95">
        <f t="shared" si="149"/>
        <v>834.63414634146352</v>
      </c>
      <c r="BU45" s="331">
        <f t="shared" si="150"/>
        <v>0.9997807228219725</v>
      </c>
      <c r="BW45">
        <f>BW44+1</f>
        <v>1986</v>
      </c>
      <c r="BX45" s="95">
        <f t="shared" si="177"/>
        <v>6289.5517241379312</v>
      </c>
      <c r="BY45" s="95">
        <f>BS45</f>
        <v>834.63414634146352</v>
      </c>
      <c r="BZ45" s="95">
        <f t="shared" si="117"/>
        <v>17</v>
      </c>
      <c r="CA45" s="95">
        <f t="shared" si="118"/>
        <v>289</v>
      </c>
      <c r="CB45" s="95">
        <f t="shared" si="119"/>
        <v>4913</v>
      </c>
      <c r="CC45" s="95">
        <f t="shared" ref="CC45:CC68" si="205">BW45</f>
        <v>1986</v>
      </c>
      <c r="CD45" s="9">
        <f>'Regional_intensity (aggregate)'!S22</f>
        <v>19.173662420081822</v>
      </c>
      <c r="CE45" s="9">
        <f t="shared" si="178"/>
        <v>19.198186450196928</v>
      </c>
      <c r="CF45" s="9">
        <f t="shared" ref="CF45:CF68" si="206">CD45/CH45</f>
        <v>19.173895520643541</v>
      </c>
      <c r="CG45" s="9">
        <f t="shared" si="179"/>
        <v>19.198419848905402</v>
      </c>
      <c r="CH45" s="333">
        <f t="shared" ref="CH45:CH68" si="207">CE45/CG45</f>
        <v>0.99998784281673647</v>
      </c>
      <c r="CK45" s="98">
        <f t="shared" si="151"/>
        <v>1986</v>
      </c>
      <c r="CL45" s="106">
        <f t="shared" si="152"/>
        <v>6150</v>
      </c>
      <c r="CM45" s="107">
        <f t="shared" si="153"/>
        <v>6231</v>
      </c>
      <c r="CN45" s="95">
        <f t="shared" si="154"/>
        <v>6172.3448275862065</v>
      </c>
      <c r="CP45" s="331">
        <f t="shared" si="155"/>
        <v>0.95290555303941649</v>
      </c>
      <c r="CR45">
        <f>CR44+1</f>
        <v>1986</v>
      </c>
      <c r="CS45" s="95">
        <f t="shared" ref="CS45:CS68" si="208">CN45</f>
        <v>6172.3448275862065</v>
      </c>
      <c r="CT45" s="95">
        <f t="shared" ref="CT45:CT68" si="209">CS45*CU45</f>
        <v>104929.86206896551</v>
      </c>
      <c r="CU45" s="95">
        <f t="shared" si="120"/>
        <v>17</v>
      </c>
      <c r="CV45" s="95">
        <f t="shared" si="121"/>
        <v>289</v>
      </c>
      <c r="CW45" s="9">
        <f t="shared" si="70"/>
        <v>0.95172318563953173</v>
      </c>
      <c r="CX45">
        <f t="shared" ref="CX45:CX68" si="210">CR45</f>
        <v>1986</v>
      </c>
      <c r="CY45" s="9">
        <f>'Regional_intensity (aggregate)'!R22</f>
        <v>70.48993960195989</v>
      </c>
      <c r="CZ45" s="9">
        <f t="shared" si="180"/>
        <v>70.501894601450189</v>
      </c>
      <c r="DA45" s="9">
        <f t="shared" ref="DA45:DA68" si="211">CY45/DC45</f>
        <v>72.903401935948651</v>
      </c>
      <c r="DB45" s="9">
        <f t="shared" si="181"/>
        <v>72.915766255423264</v>
      </c>
      <c r="DC45" s="333">
        <f t="shared" ref="DC45:DC68" si="212">CZ45/DB45</f>
        <v>0.96689506566361372</v>
      </c>
      <c r="DD45" s="383"/>
      <c r="DE45" s="49"/>
      <c r="DF45" s="49"/>
      <c r="DH45" s="98">
        <v>1986</v>
      </c>
      <c r="DI45" s="38">
        <f>HDD_by_Division11_update!F41</f>
        <v>2686</v>
      </c>
      <c r="DJ45" s="38">
        <f>HDD_by_Division11_update!G41</f>
        <v>3294</v>
      </c>
      <c r="DK45" s="38">
        <f>HDD_by_Division11_update!H41</f>
        <v>2058</v>
      </c>
      <c r="DL45" s="38">
        <f t="shared" si="156"/>
        <v>2649.9042553191484</v>
      </c>
      <c r="DN45" s="38">
        <f>CDD_by_Division11_update!J41</f>
        <v>2149</v>
      </c>
      <c r="DO45" s="38">
        <f>CDD_by_Division11_update!L41</f>
        <v>1792</v>
      </c>
      <c r="DP45" s="38">
        <f>CDD_by_Division11_update!N41</f>
        <v>2618</v>
      </c>
      <c r="DQ45" s="38">
        <f t="shared" si="157"/>
        <v>1419.4761904761906</v>
      </c>
      <c r="DS45" s="331">
        <f t="shared" si="158"/>
        <v>1.0092450496672676</v>
      </c>
      <c r="DT45" s="283"/>
      <c r="DU45">
        <f>DU44+1</f>
        <v>1986</v>
      </c>
      <c r="DV45" s="95">
        <f t="shared" ref="DV45:DV68" si="213">DL45</f>
        <v>2649.9042553191484</v>
      </c>
      <c r="DW45" s="95">
        <f t="shared" si="182"/>
        <v>1419.4761904761906</v>
      </c>
      <c r="DX45" s="95">
        <f t="shared" ref="DX45:DX68" si="214">DY45*DW45</f>
        <v>24131.09523809524</v>
      </c>
      <c r="DY45" s="95">
        <f t="shared" si="123"/>
        <v>17</v>
      </c>
      <c r="DZ45" s="95">
        <f t="shared" si="124"/>
        <v>289</v>
      </c>
      <c r="EA45" s="95">
        <f t="shared" si="125"/>
        <v>4913</v>
      </c>
      <c r="EB45" s="95">
        <f t="shared" ref="EB45:EB68" si="215">DU45</f>
        <v>1986</v>
      </c>
      <c r="EC45" s="9">
        <f>'Regional_intensity (aggregate)'!AG22</f>
        <v>28.4983235577368</v>
      </c>
      <c r="ED45" s="9">
        <f t="shared" si="183"/>
        <v>28.422737348806933</v>
      </c>
      <c r="EE45" s="9">
        <f t="shared" ref="EE45:EE68" si="216">EC45/EG45</f>
        <v>28.231343867357268</v>
      </c>
      <c r="EF45" s="9">
        <f t="shared" ref="EF45:EF70" si="217">DV$23*DL$72+DW$23*DQ$72+DX$23*DY45*DQ$72+DY$23*DY45+DZ$23*DZ45+EA$23*EA45+DU$23</f>
        <v>28.156465769647212</v>
      </c>
      <c r="EG45" s="333">
        <f t="shared" ref="EG45:EG68" si="218">ED45/EF45</f>
        <v>1.0094568537592088</v>
      </c>
      <c r="EI45" s="98">
        <f t="shared" si="159"/>
        <v>1986</v>
      </c>
      <c r="EJ45" s="106">
        <f t="shared" si="160"/>
        <v>2686</v>
      </c>
      <c r="EK45" s="106">
        <f t="shared" si="161"/>
        <v>3294</v>
      </c>
      <c r="EL45" s="106">
        <f t="shared" si="162"/>
        <v>2058</v>
      </c>
      <c r="EM45" s="38">
        <f t="shared" si="163"/>
        <v>2568.395604395605</v>
      </c>
      <c r="EO45" s="331">
        <f t="shared" si="164"/>
        <v>0.9447270007797739</v>
      </c>
      <c r="EQ45">
        <f>EQ44+1</f>
        <v>1986</v>
      </c>
      <c r="ER45" s="95">
        <f t="shared" ref="ER45:ER68" si="219">EM45</f>
        <v>2568.395604395605</v>
      </c>
      <c r="ES45" s="95">
        <f t="shared" ref="ES45:ES68" si="220">ER45*ET45</f>
        <v>43662.725274725286</v>
      </c>
      <c r="ET45" s="95">
        <f t="shared" si="127"/>
        <v>17</v>
      </c>
      <c r="EU45" s="95">
        <f t="shared" si="128"/>
        <v>289</v>
      </c>
      <c r="EV45" s="17">
        <f t="shared" si="84"/>
        <v>0.95172318563953173</v>
      </c>
      <c r="EW45">
        <f t="shared" ref="EW45:EW68" si="221">EQ45</f>
        <v>1986</v>
      </c>
      <c r="EX45" s="9">
        <f>'Regional_intensity (aggregate)'!AF22</f>
        <v>34.793948271896383</v>
      </c>
      <c r="EY45" s="9">
        <f t="shared" si="184"/>
        <v>34.073762264385628</v>
      </c>
      <c r="EZ45" s="9">
        <f t="shared" ref="EZ45:EZ68" si="222">EX45/FB45</f>
        <v>36.387280887477516</v>
      </c>
      <c r="FA45" s="9">
        <f t="shared" si="185"/>
        <v>35.634115125956527</v>
      </c>
      <c r="FB45" s="333">
        <f t="shared" ref="FB45:FB68" si="223">EY45/FA45</f>
        <v>0.95621182521144443</v>
      </c>
      <c r="FC45" s="383"/>
      <c r="FD45" s="49"/>
      <c r="FE45" s="49"/>
      <c r="FG45" s="283"/>
      <c r="FH45" s="98">
        <v>1986</v>
      </c>
      <c r="FI45" s="38">
        <f>HDD_by_Division11_update!I41</f>
        <v>4870</v>
      </c>
      <c r="FJ45" s="38">
        <f>HDD_by_Division11_update!J41</f>
        <v>2807</v>
      </c>
      <c r="FK45" s="38">
        <f t="shared" si="165"/>
        <v>3304.1084337349394</v>
      </c>
      <c r="FM45" s="38">
        <f>CDD_by_Division11_update!P41</f>
        <v>1188</v>
      </c>
      <c r="FN45" s="38">
        <f>CDD_by_Division11_update!R41</f>
        <v>664</v>
      </c>
      <c r="FO45" s="95">
        <f t="shared" si="166"/>
        <v>828.33802816901414</v>
      </c>
      <c r="FP45" s="95"/>
      <c r="FQ45" s="331">
        <f t="shared" si="167"/>
        <v>0.97910801502109834</v>
      </c>
      <c r="FR45" s="283"/>
      <c r="FS45">
        <f>FS44+1</f>
        <v>1986</v>
      </c>
      <c r="FT45" s="95">
        <f t="shared" ref="FT45:FT68" si="224">FK45</f>
        <v>3304.1084337349394</v>
      </c>
      <c r="FU45" s="95">
        <f t="shared" ref="FU45:FU68" si="225">FO45</f>
        <v>828.33802816901414</v>
      </c>
      <c r="FV45" s="95">
        <f t="shared" ref="FV45:FV68" si="226">FW45*FU45</f>
        <v>14081.74647887324</v>
      </c>
      <c r="FW45" s="95">
        <f t="shared" si="186"/>
        <v>17</v>
      </c>
      <c r="FX45" s="95">
        <f t="shared" si="187"/>
        <v>289</v>
      </c>
      <c r="FY45" s="95">
        <f t="shared" si="188"/>
        <v>4913</v>
      </c>
      <c r="FZ45" s="95">
        <f t="shared" ref="FZ45:FZ68" si="227">FS45</f>
        <v>1986</v>
      </c>
      <c r="GA45" s="9">
        <f>'Regional_intensity (aggregate)'!AT22</f>
        <v>20.285260319677523</v>
      </c>
      <c r="GB45" s="9">
        <f t="shared" si="189"/>
        <v>20.461766206403059</v>
      </c>
      <c r="GC45" s="9">
        <f t="shared" ref="GC45:GC68" si="228">GA45/GE45</f>
        <v>20.654929413134379</v>
      </c>
      <c r="GD45" s="9">
        <f t="shared" si="190"/>
        <v>20.834651860560019</v>
      </c>
      <c r="GE45" s="333">
        <f t="shared" ref="GE45:GE68" si="229">GB45/GD45</f>
        <v>0.98210262131315795</v>
      </c>
      <c r="GF45" s="284"/>
      <c r="GI45" s="98">
        <f t="shared" si="30"/>
        <v>1986</v>
      </c>
      <c r="GJ45" s="106">
        <f t="shared" si="31"/>
        <v>4870</v>
      </c>
      <c r="GK45" s="106">
        <f t="shared" si="32"/>
        <v>2807</v>
      </c>
      <c r="GL45" s="38">
        <f t="shared" si="168"/>
        <v>3390.021739130435</v>
      </c>
      <c r="GN45" s="331">
        <f t="shared" si="169"/>
        <v>0.93231210953015964</v>
      </c>
      <c r="GP45">
        <f>GP44+1</f>
        <v>1986</v>
      </c>
      <c r="GQ45" s="95">
        <f t="shared" ref="GQ45:GQ68" si="230">GL45</f>
        <v>3390.021739130435</v>
      </c>
      <c r="GR45" s="95">
        <f t="shared" ref="GR45:GR68" si="231">GQ45*GS45</f>
        <v>57630.369565217392</v>
      </c>
      <c r="GS45" s="95">
        <f t="shared" si="134"/>
        <v>17</v>
      </c>
      <c r="GT45" s="95">
        <f t="shared" si="135"/>
        <v>289</v>
      </c>
      <c r="GU45" s="17">
        <f t="shared" si="98"/>
        <v>0.95172318563953173</v>
      </c>
      <c r="GV45">
        <f t="shared" ref="GV45:GV68" si="232">GP45</f>
        <v>1986</v>
      </c>
      <c r="GW45" s="9">
        <f>'Regional_intensity (aggregate)'!AS22</f>
        <v>42.668204603572399</v>
      </c>
      <c r="GX45" s="9">
        <f t="shared" si="191"/>
        <v>42.349526239363556</v>
      </c>
      <c r="GY45" s="9">
        <f t="shared" ref="GY45:GY68" si="233">GW45/HA45</f>
        <v>46.153202878233749</v>
      </c>
      <c r="GZ45" s="9">
        <f t="shared" si="192"/>
        <v>45.808495915921043</v>
      </c>
      <c r="HA45" s="333">
        <f t="shared" ref="HA45:HA68" si="234">GX45/GZ45</f>
        <v>0.9244906516270206</v>
      </c>
      <c r="HB45" s="383"/>
      <c r="HD45" s="49"/>
      <c r="HF45">
        <f t="shared" si="193"/>
        <v>13.493046496729562</v>
      </c>
      <c r="HG45" s="284">
        <f t="shared" si="194"/>
        <v>19.173895520643541</v>
      </c>
      <c r="HH45" s="284">
        <f t="shared" si="195"/>
        <v>28.231343867357268</v>
      </c>
      <c r="HI45" s="284">
        <f t="shared" ref="HI45:HI68" si="235">GC45</f>
        <v>20.654929413134379</v>
      </c>
      <c r="HK45">
        <f t="shared" si="196"/>
        <v>66.07631863019887</v>
      </c>
      <c r="HL45">
        <f t="shared" si="197"/>
        <v>72.903401935948651</v>
      </c>
      <c r="HM45">
        <f t="shared" ref="HM45:HM68" si="236">EZ45</f>
        <v>36.387280887477516</v>
      </c>
      <c r="HN45" s="17">
        <f t="shared" ref="HN45:HN68" si="237">GY45</f>
        <v>46.153202878233749</v>
      </c>
      <c r="HQ45">
        <f t="shared" si="170"/>
        <v>1986</v>
      </c>
      <c r="HR45" s="17">
        <f t="shared" si="33"/>
        <v>0.99920322564325781</v>
      </c>
      <c r="HS45" s="17">
        <f t="shared" si="34"/>
        <v>0.95412566398381515</v>
      </c>
      <c r="HT45" s="17"/>
      <c r="HU45" s="651"/>
      <c r="HV45" s="17"/>
      <c r="HW45" s="17">
        <f>National!GB200</f>
        <v>0.14620687632911186</v>
      </c>
      <c r="HX45" s="17">
        <f>National!GC200</f>
        <v>0.23693948819864805</v>
      </c>
      <c r="HY45" s="17">
        <f>National!GD200</f>
        <v>0.43381391095490135</v>
      </c>
      <c r="HZ45" s="17">
        <f>National!GE200</f>
        <v>0.1830397245173386</v>
      </c>
      <c r="IA45" s="17">
        <f t="shared" si="102"/>
        <v>0.99842915590739711</v>
      </c>
      <c r="IB45" s="17"/>
      <c r="IC45" s="17">
        <f>National!GB277</f>
        <v>0.27329685829708045</v>
      </c>
      <c r="ID45" s="17">
        <f>National!GC277</f>
        <v>0.3496128263295698</v>
      </c>
      <c r="IE45" s="17">
        <f>National!GD277</f>
        <v>0.22237031805016674</v>
      </c>
      <c r="IF45" s="17">
        <f>National!GE277</f>
        <v>0.15471999732318303</v>
      </c>
      <c r="IG45" s="17">
        <f t="shared" si="103"/>
        <v>0.96042213897353368</v>
      </c>
      <c r="IH45" s="17"/>
      <c r="II45" s="651"/>
      <c r="IJ45" s="17"/>
      <c r="IK45" s="656">
        <f>National!AS200</f>
        <v>0.99857081209855769</v>
      </c>
      <c r="IL45" s="656">
        <f>National!AS277</f>
        <v>0.96044173320861004</v>
      </c>
      <c r="IN45">
        <f t="shared" si="137"/>
        <v>1986</v>
      </c>
      <c r="IO45" s="79">
        <f>National!H200</f>
        <v>2794.7290000000003</v>
      </c>
      <c r="IP45" s="40">
        <f t="shared" si="138"/>
        <v>2796.9575440479944</v>
      </c>
      <c r="IQ45" s="79">
        <f>National!H277</f>
        <v>6906.19</v>
      </c>
      <c r="IR45" s="40">
        <f t="shared" si="139"/>
        <v>7238.2394276705563</v>
      </c>
      <c r="IS45" s="95"/>
      <c r="IU45">
        <f t="shared" si="106"/>
        <v>1986</v>
      </c>
      <c r="IV45" s="40">
        <f t="shared" si="45"/>
        <v>2796.9575440479944</v>
      </c>
      <c r="IW45" s="40">
        <f t="shared" si="46"/>
        <v>2798.7289094968701</v>
      </c>
      <c r="IX45" s="40">
        <f t="shared" si="107"/>
        <v>7238.2394276705563</v>
      </c>
      <c r="IY45" s="40">
        <f t="shared" si="108"/>
        <v>7190.6392248575476</v>
      </c>
    </row>
    <row r="46" spans="2:259" x14ac:dyDescent="0.2">
      <c r="B46" s="45" t="s">
        <v>537</v>
      </c>
      <c r="J46" s="95">
        <f t="shared" si="136"/>
        <v>1987</v>
      </c>
      <c r="K46" s="48">
        <v>0.832052644600344</v>
      </c>
      <c r="L46" s="12">
        <f t="shared" si="47"/>
        <v>0.87851941230516584</v>
      </c>
      <c r="M46" s="95">
        <f t="shared" si="48"/>
        <v>5832</v>
      </c>
      <c r="N46" s="12">
        <f t="shared" si="49"/>
        <v>0.87851941230516584</v>
      </c>
      <c r="Q46" s="98">
        <v>1987</v>
      </c>
      <c r="R46" s="38">
        <f>HDD_by_Division11_update!B42</f>
        <v>6546</v>
      </c>
      <c r="S46" s="38">
        <f>HDD_by_Division11_update!C42</f>
        <v>5699</v>
      </c>
      <c r="T46" s="95">
        <f t="shared" si="142"/>
        <v>5905.5853658536598</v>
      </c>
      <c r="V46">
        <f>CDD_by_Division11_update!B42</f>
        <v>406</v>
      </c>
      <c r="W46">
        <f>CDD_by_Division11_update!D42</f>
        <v>729</v>
      </c>
      <c r="X46" s="95">
        <f t="shared" si="143"/>
        <v>666.7706422018349</v>
      </c>
      <c r="Z46" s="331">
        <f t="shared" si="144"/>
        <v>1.0046830425878299</v>
      </c>
      <c r="AB46">
        <f t="shared" ref="AB46:AB71" si="238">AB45+1</f>
        <v>1987</v>
      </c>
      <c r="AC46" s="95">
        <f t="shared" ref="AC46:AC68" si="239">T46</f>
        <v>5905.5853658536598</v>
      </c>
      <c r="AD46" s="95">
        <f t="shared" ref="AD46:AD68" si="240">X46</f>
        <v>666.7706422018349</v>
      </c>
      <c r="AE46" s="95">
        <f t="shared" si="110"/>
        <v>18</v>
      </c>
      <c r="AF46" s="95">
        <f t="shared" si="111"/>
        <v>324</v>
      </c>
      <c r="AG46" s="95">
        <f t="shared" si="112"/>
        <v>5832</v>
      </c>
      <c r="AH46" s="9">
        <f>'Regional_intensity (aggregate)'!E23</f>
        <v>13.752726104661692</v>
      </c>
      <c r="AI46" s="9">
        <f t="shared" si="171"/>
        <v>13.735434282964459</v>
      </c>
      <c r="AJ46" s="9">
        <f t="shared" si="198"/>
        <v>13.728881010134893</v>
      </c>
      <c r="AK46" s="9">
        <f t="shared" si="172"/>
        <v>13.711619169775162</v>
      </c>
      <c r="AL46" s="333">
        <f t="shared" si="199"/>
        <v>1.0017368563766555</v>
      </c>
      <c r="AM46">
        <v>1.001639869621562</v>
      </c>
      <c r="AN46" s="98">
        <f t="shared" si="145"/>
        <v>1987</v>
      </c>
      <c r="AO46" s="106">
        <f t="shared" si="140"/>
        <v>6546</v>
      </c>
      <c r="AP46" s="107">
        <f t="shared" si="141"/>
        <v>5699</v>
      </c>
      <c r="AQ46" s="95">
        <f t="shared" si="146"/>
        <v>5915.6744186046499</v>
      </c>
      <c r="AS46" s="331">
        <f t="shared" si="147"/>
        <v>0.97818350991367098</v>
      </c>
      <c r="AT46" s="283"/>
      <c r="AU46">
        <f t="shared" ref="AU46:AU71" si="241">AU45+1</f>
        <v>1987</v>
      </c>
      <c r="AV46" s="95">
        <f t="shared" si="200"/>
        <v>5915.6744186046499</v>
      </c>
      <c r="AW46" s="95">
        <f t="shared" si="201"/>
        <v>106482.1395348837</v>
      </c>
      <c r="AX46" s="95">
        <f t="shared" si="173"/>
        <v>18</v>
      </c>
      <c r="AY46" s="95">
        <f t="shared" si="174"/>
        <v>324</v>
      </c>
      <c r="AZ46" s="17">
        <f t="shared" si="57"/>
        <v>0.87851941230516584</v>
      </c>
      <c r="BA46">
        <f t="shared" si="202"/>
        <v>1987</v>
      </c>
      <c r="BB46" s="17">
        <f>'Regional_intensity (aggregate)'!D23</f>
        <v>64.24214067322427</v>
      </c>
      <c r="BC46" s="9">
        <f t="shared" si="175"/>
        <v>63.265352778280942</v>
      </c>
      <c r="BD46" s="9">
        <f t="shared" si="203"/>
        <v>65.584330147766707</v>
      </c>
      <c r="BE46" s="9">
        <f t="shared" si="176"/>
        <v>64.587134551309788</v>
      </c>
      <c r="BF46" s="333">
        <f t="shared" si="204"/>
        <v>0.97953490610457739</v>
      </c>
      <c r="BG46" s="283">
        <v>0.97866479070915047</v>
      </c>
      <c r="BH46" s="283"/>
      <c r="BJ46" s="49"/>
      <c r="BL46" s="98">
        <v>1987</v>
      </c>
      <c r="BM46" s="38">
        <f>HDD_by_Division11_update!D42</f>
        <v>5810</v>
      </c>
      <c r="BN46" s="38">
        <f>HDD_by_Division11_update!E42</f>
        <v>5712</v>
      </c>
      <c r="BO46" s="38">
        <f t="shared" si="148"/>
        <v>5869.6206896551721</v>
      </c>
      <c r="BQ46" s="38">
        <f>CDD_by_Division11_update!F42</f>
        <v>918</v>
      </c>
      <c r="BR46" s="38">
        <f>CDD_by_Division11_update!H42</f>
        <v>1115</v>
      </c>
      <c r="BS46" s="95">
        <f t="shared" si="149"/>
        <v>985.26829268292693</v>
      </c>
      <c r="BU46" s="331">
        <f t="shared" si="150"/>
        <v>1.0076052358939813</v>
      </c>
      <c r="BW46">
        <f t="shared" ref="BW46:BW71" si="242">BW45+1</f>
        <v>1987</v>
      </c>
      <c r="BX46" s="95">
        <f t="shared" si="177"/>
        <v>5869.6206896551721</v>
      </c>
      <c r="BY46" s="95">
        <f t="shared" ref="BY46:BY68" si="243">BS46</f>
        <v>985.26829268292693</v>
      </c>
      <c r="BZ46" s="95">
        <f t="shared" si="117"/>
        <v>18</v>
      </c>
      <c r="CA46" s="95">
        <f t="shared" si="118"/>
        <v>324</v>
      </c>
      <c r="CB46" s="95">
        <f t="shared" si="119"/>
        <v>5832</v>
      </c>
      <c r="CC46" s="95">
        <f t="shared" si="205"/>
        <v>1987</v>
      </c>
      <c r="CD46" s="9">
        <f>'Regional_intensity (aggregate)'!S23</f>
        <v>19.356686829358583</v>
      </c>
      <c r="CE46" s="9">
        <f t="shared" si="178"/>
        <v>19.492388531513377</v>
      </c>
      <c r="CF46" s="9">
        <f t="shared" si="206"/>
        <v>19.044133460672537</v>
      </c>
      <c r="CG46" s="9">
        <f t="shared" si="179"/>
        <v>19.177643980807449</v>
      </c>
      <c r="CH46" s="333">
        <f t="shared" si="207"/>
        <v>1.0164120551523907</v>
      </c>
      <c r="CK46" s="98">
        <f t="shared" si="151"/>
        <v>1987</v>
      </c>
      <c r="CL46" s="106">
        <f t="shared" si="152"/>
        <v>5810</v>
      </c>
      <c r="CM46" s="107">
        <f t="shared" si="153"/>
        <v>5712</v>
      </c>
      <c r="CN46" s="95">
        <f t="shared" si="154"/>
        <v>5782.9655172413795</v>
      </c>
      <c r="CP46" s="331">
        <f t="shared" si="155"/>
        <v>0.90520185917677898</v>
      </c>
      <c r="CR46">
        <f t="shared" ref="CR46:CR71" si="244">CR45+1</f>
        <v>1987</v>
      </c>
      <c r="CS46" s="95">
        <f t="shared" si="208"/>
        <v>5782.9655172413795</v>
      </c>
      <c r="CT46" s="95">
        <f t="shared" si="209"/>
        <v>104093.37931034483</v>
      </c>
      <c r="CU46" s="95">
        <f t="shared" si="120"/>
        <v>18</v>
      </c>
      <c r="CV46" s="95">
        <f t="shared" si="121"/>
        <v>324</v>
      </c>
      <c r="CW46" s="9">
        <f t="shared" si="70"/>
        <v>0.87851941230516584</v>
      </c>
      <c r="CX46">
        <f t="shared" si="210"/>
        <v>1987</v>
      </c>
      <c r="CY46" s="9">
        <f>'Regional_intensity (aggregate)'!R23</f>
        <v>66.966901923813253</v>
      </c>
      <c r="CZ46" s="9">
        <f t="shared" si="180"/>
        <v>66.840555711044857</v>
      </c>
      <c r="DA46" s="9">
        <f t="shared" si="211"/>
        <v>71.81614520379668</v>
      </c>
      <c r="DB46" s="9">
        <f t="shared" si="181"/>
        <v>71.680649941189969</v>
      </c>
      <c r="DC46" s="333">
        <f t="shared" si="212"/>
        <v>0.93247697622557635</v>
      </c>
      <c r="DD46" s="383"/>
      <c r="DE46" s="49"/>
      <c r="DF46" s="49"/>
      <c r="DH46" s="98">
        <v>1987</v>
      </c>
      <c r="DI46" s="38">
        <f>HDD_by_Division11_update!F42</f>
        <v>2937</v>
      </c>
      <c r="DJ46" s="38">
        <f>HDD_by_Division11_update!G42</f>
        <v>3466</v>
      </c>
      <c r="DK46" s="38">
        <f>HDD_by_Division11_update!H42</f>
        <v>2292</v>
      </c>
      <c r="DL46" s="38">
        <f t="shared" si="156"/>
        <v>2883.6117021276596</v>
      </c>
      <c r="DN46" s="38">
        <f>CDD_by_Division11_update!J42</f>
        <v>2067</v>
      </c>
      <c r="DO46" s="38">
        <f>CDD_by_Division11_update!L42</f>
        <v>1718</v>
      </c>
      <c r="DP46" s="38">
        <f>CDD_by_Division11_update!N42</f>
        <v>2368</v>
      </c>
      <c r="DQ46" s="38">
        <f t="shared" si="157"/>
        <v>1364.2993197278913</v>
      </c>
      <c r="DS46" s="331">
        <f t="shared" si="158"/>
        <v>1.0139115669191332</v>
      </c>
      <c r="DT46" s="283"/>
      <c r="DU46">
        <f t="shared" ref="DU46:DU71" si="245">DU45+1</f>
        <v>1987</v>
      </c>
      <c r="DV46" s="95">
        <f t="shared" si="213"/>
        <v>2883.6117021276596</v>
      </c>
      <c r="DW46" s="95">
        <f t="shared" si="182"/>
        <v>1364.2993197278913</v>
      </c>
      <c r="DX46" s="95">
        <f t="shared" si="214"/>
        <v>24557.387755102045</v>
      </c>
      <c r="DY46" s="95">
        <f t="shared" si="123"/>
        <v>18</v>
      </c>
      <c r="DZ46" s="95">
        <f t="shared" si="124"/>
        <v>324</v>
      </c>
      <c r="EA46" s="95">
        <f t="shared" si="125"/>
        <v>5832</v>
      </c>
      <c r="EB46" s="95">
        <f t="shared" si="215"/>
        <v>1987</v>
      </c>
      <c r="EC46" s="9">
        <f>'Regional_intensity (aggregate)'!AG23</f>
        <v>28.744597811628843</v>
      </c>
      <c r="ED46" s="9">
        <f t="shared" si="183"/>
        <v>28.685181943465722</v>
      </c>
      <c r="EE46" s="9">
        <f t="shared" si="216"/>
        <v>28.416853902861742</v>
      </c>
      <c r="EF46" s="9">
        <f t="shared" si="217"/>
        <v>28.358115490302705</v>
      </c>
      <c r="EG46" s="333">
        <f t="shared" si="218"/>
        <v>1.0115334339926383</v>
      </c>
      <c r="EI46" s="98">
        <f t="shared" si="159"/>
        <v>1987</v>
      </c>
      <c r="EJ46" s="106">
        <f t="shared" si="160"/>
        <v>2937</v>
      </c>
      <c r="EK46" s="106">
        <f t="shared" si="161"/>
        <v>3466</v>
      </c>
      <c r="EL46" s="106">
        <f t="shared" si="162"/>
        <v>2292</v>
      </c>
      <c r="EM46" s="38">
        <f t="shared" si="163"/>
        <v>2798.3791208791217</v>
      </c>
      <c r="EO46" s="331">
        <f t="shared" si="164"/>
        <v>1.0034928810254946</v>
      </c>
      <c r="EQ46">
        <f t="shared" ref="EQ46:EQ71" si="246">EQ45+1</f>
        <v>1987</v>
      </c>
      <c r="ER46" s="95">
        <f t="shared" si="219"/>
        <v>2798.3791208791217</v>
      </c>
      <c r="ES46" s="95">
        <f t="shared" si="220"/>
        <v>50370.824175824193</v>
      </c>
      <c r="ET46" s="95">
        <f t="shared" si="127"/>
        <v>18</v>
      </c>
      <c r="EU46" s="95">
        <f t="shared" si="128"/>
        <v>324</v>
      </c>
      <c r="EV46" s="17">
        <f t="shared" si="84"/>
        <v>0.87851941230516584</v>
      </c>
      <c r="EW46">
        <f t="shared" si="221"/>
        <v>1987</v>
      </c>
      <c r="EX46" s="9">
        <f>'Regional_intensity (aggregate)'!AF23</f>
        <v>34.358010892288625</v>
      </c>
      <c r="EY46" s="9">
        <f t="shared" si="184"/>
        <v>34.843902412433593</v>
      </c>
      <c r="EZ46" s="9">
        <f t="shared" si="222"/>
        <v>34.259914160356523</v>
      </c>
      <c r="FA46" s="9">
        <f t="shared" si="185"/>
        <v>34.744418395004978</v>
      </c>
      <c r="FB46" s="333">
        <f t="shared" si="223"/>
        <v>1.0028633093320944</v>
      </c>
      <c r="FC46" s="383"/>
      <c r="FD46" s="49"/>
      <c r="FE46" s="49"/>
      <c r="FG46" s="283"/>
      <c r="FH46" s="98">
        <v>1987</v>
      </c>
      <c r="FI46" s="38">
        <f>HDD_by_Division11_update!I42</f>
        <v>5153</v>
      </c>
      <c r="FJ46" s="38">
        <f>HDD_by_Division11_update!J42</f>
        <v>3013</v>
      </c>
      <c r="FK46" s="38">
        <f t="shared" si="165"/>
        <v>3528.662650602409</v>
      </c>
      <c r="FM46" s="38">
        <f>CDD_by_Division11_update!P42</f>
        <v>1196</v>
      </c>
      <c r="FN46" s="38">
        <f>CDD_by_Division11_update!R42</f>
        <v>706</v>
      </c>
      <c r="FO46" s="95">
        <f t="shared" si="166"/>
        <v>860.87323943661977</v>
      </c>
      <c r="FP46" s="95"/>
      <c r="FQ46" s="331">
        <f t="shared" si="167"/>
        <v>0.99173177138200996</v>
      </c>
      <c r="FR46" s="283"/>
      <c r="FS46">
        <f t="shared" ref="FS46:FS71" si="247">FS45+1</f>
        <v>1987</v>
      </c>
      <c r="FT46" s="95">
        <f t="shared" si="224"/>
        <v>3528.662650602409</v>
      </c>
      <c r="FU46" s="95">
        <f t="shared" si="225"/>
        <v>860.87323943661977</v>
      </c>
      <c r="FV46" s="95">
        <f t="shared" si="226"/>
        <v>15495.718309859156</v>
      </c>
      <c r="FW46" s="95">
        <f t="shared" si="186"/>
        <v>18</v>
      </c>
      <c r="FX46" s="95">
        <f t="shared" si="187"/>
        <v>324</v>
      </c>
      <c r="FY46" s="95">
        <f t="shared" si="188"/>
        <v>5832</v>
      </c>
      <c r="FZ46" s="95">
        <f t="shared" si="227"/>
        <v>1987</v>
      </c>
      <c r="GA46" s="9">
        <f>'Regional_intensity (aggregate)'!AT23</f>
        <v>20.092848407236968</v>
      </c>
      <c r="GB46" s="9">
        <f t="shared" si="189"/>
        <v>20.54651961392744</v>
      </c>
      <c r="GC46" s="9">
        <f t="shared" si="228"/>
        <v>20.254342713806519</v>
      </c>
      <c r="GD46" s="9">
        <f t="shared" si="190"/>
        <v>20.711660258509909</v>
      </c>
      <c r="GE46" s="333">
        <f t="shared" si="229"/>
        <v>0.99202668243292491</v>
      </c>
      <c r="GF46" s="284"/>
      <c r="GI46" s="98">
        <f t="shared" si="30"/>
        <v>1987</v>
      </c>
      <c r="GJ46" s="106">
        <f t="shared" si="31"/>
        <v>5153</v>
      </c>
      <c r="GK46" s="106">
        <f t="shared" si="32"/>
        <v>3013</v>
      </c>
      <c r="GL46" s="38">
        <f t="shared" si="168"/>
        <v>3617.782608695652</v>
      </c>
      <c r="GN46" s="331">
        <f t="shared" si="169"/>
        <v>0.97187252065989227</v>
      </c>
      <c r="GP46">
        <f t="shared" ref="GP46:GP71" si="248">GP45+1</f>
        <v>1987</v>
      </c>
      <c r="GQ46" s="95">
        <f t="shared" si="230"/>
        <v>3617.782608695652</v>
      </c>
      <c r="GR46" s="95">
        <f t="shared" si="231"/>
        <v>65120.086956521736</v>
      </c>
      <c r="GS46" s="95">
        <f t="shared" si="134"/>
        <v>18</v>
      </c>
      <c r="GT46" s="95">
        <f t="shared" si="135"/>
        <v>324</v>
      </c>
      <c r="GU46" s="17">
        <f t="shared" si="98"/>
        <v>0.87851941230516584</v>
      </c>
      <c r="GV46">
        <f t="shared" si="232"/>
        <v>1987</v>
      </c>
      <c r="GW46" s="9">
        <f>'Regional_intensity (aggregate)'!AS23</f>
        <v>42.788931573245435</v>
      </c>
      <c r="GX46" s="9">
        <f t="shared" si="191"/>
        <v>43.610450991123997</v>
      </c>
      <c r="GY46" s="9">
        <f t="shared" si="233"/>
        <v>44.18894362569862</v>
      </c>
      <c r="GZ46" s="9">
        <f t="shared" si="192"/>
        <v>45.037342356616008</v>
      </c>
      <c r="HA46" s="333">
        <f t="shared" si="234"/>
        <v>0.96831759400469153</v>
      </c>
      <c r="HB46" s="383"/>
      <c r="HD46" s="49"/>
      <c r="HF46">
        <f t="shared" si="193"/>
        <v>13.728881010134893</v>
      </c>
      <c r="HG46" s="284">
        <f t="shared" si="194"/>
        <v>19.044133460672537</v>
      </c>
      <c r="HH46" s="284">
        <f t="shared" si="195"/>
        <v>28.416853902861742</v>
      </c>
      <c r="HI46" s="284">
        <f t="shared" si="235"/>
        <v>20.254342713806519</v>
      </c>
      <c r="HK46">
        <f t="shared" si="196"/>
        <v>65.584330147766707</v>
      </c>
      <c r="HL46">
        <f t="shared" si="197"/>
        <v>71.81614520379668</v>
      </c>
      <c r="HM46">
        <f t="shared" si="236"/>
        <v>34.259914160356523</v>
      </c>
      <c r="HN46" s="17">
        <f t="shared" si="237"/>
        <v>44.18894362569862</v>
      </c>
      <c r="HQ46">
        <f t="shared" si="170"/>
        <v>1987</v>
      </c>
      <c r="HR46" s="17">
        <f t="shared" si="33"/>
        <v>1.0073796227437937</v>
      </c>
      <c r="HS46" s="17">
        <f t="shared" si="34"/>
        <v>0.95675282191643674</v>
      </c>
      <c r="HT46" s="17"/>
      <c r="HU46" s="651"/>
      <c r="HV46" s="17"/>
      <c r="HW46" s="17">
        <f>National!GB201</f>
        <v>0.14613918782189206</v>
      </c>
      <c r="HX46" s="17">
        <f>National!GC201</f>
        <v>0.23465580729948909</v>
      </c>
      <c r="HY46" s="17">
        <f>National!GD201</f>
        <v>0.43888552202012826</v>
      </c>
      <c r="HZ46" s="17">
        <f>National!GE201</f>
        <v>0.18031948285849062</v>
      </c>
      <c r="IA46" s="17">
        <f t="shared" si="102"/>
        <v>1.007729119529658</v>
      </c>
      <c r="IB46" s="17"/>
      <c r="IC46" s="17">
        <f>National!GB278</f>
        <v>0.27759033463539456</v>
      </c>
      <c r="ID46" s="17">
        <f>National!GC278</f>
        <v>0.34333794221387293</v>
      </c>
      <c r="IE46" s="17">
        <f>National!GD278</f>
        <v>0.22381977334403932</v>
      </c>
      <c r="IF46" s="17">
        <f>National!GE278</f>
        <v>0.15525194980669321</v>
      </c>
      <c r="IG46" s="17">
        <f t="shared" si="103"/>
        <v>0.96685798164284009</v>
      </c>
      <c r="IH46" s="17"/>
      <c r="II46" s="651"/>
      <c r="IJ46" s="17"/>
      <c r="IK46" s="656">
        <f>National!AS201</f>
        <v>1.0077312248431667</v>
      </c>
      <c r="IL46" s="656">
        <f>National!AS278</f>
        <v>0.96672904954230021</v>
      </c>
      <c r="IN46">
        <f t="shared" si="137"/>
        <v>1987</v>
      </c>
      <c r="IO46" s="79">
        <f>National!H201</f>
        <v>2901.6</v>
      </c>
      <c r="IP46" s="40">
        <f t="shared" si="138"/>
        <v>2880.3441468241435</v>
      </c>
      <c r="IQ46" s="79">
        <f>National!H278</f>
        <v>6923.373999999998</v>
      </c>
      <c r="IR46" s="40">
        <f t="shared" si="139"/>
        <v>7236.3246194895355</v>
      </c>
      <c r="IS46" s="95"/>
      <c r="IU46">
        <f t="shared" si="106"/>
        <v>1987</v>
      </c>
      <c r="IV46" s="40">
        <f t="shared" si="45"/>
        <v>2880.3441468241435</v>
      </c>
      <c r="IW46" s="40">
        <f t="shared" si="46"/>
        <v>2879.3391813889425</v>
      </c>
      <c r="IX46" s="40">
        <f t="shared" si="107"/>
        <v>7236.3246194895355</v>
      </c>
      <c r="IY46" s="40">
        <f t="shared" si="108"/>
        <v>7161.6488645684985</v>
      </c>
    </row>
    <row r="47" spans="2:259" x14ac:dyDescent="0.2">
      <c r="C47" t="s">
        <v>186</v>
      </c>
      <c r="D47" t="s">
        <v>66</v>
      </c>
      <c r="E47" s="4" t="s">
        <v>544</v>
      </c>
      <c r="F47" t="s">
        <v>72</v>
      </c>
      <c r="J47" s="95">
        <f t="shared" si="136"/>
        <v>1988</v>
      </c>
      <c r="K47" s="48">
        <v>0.80327313652748433</v>
      </c>
      <c r="L47" s="12">
        <f t="shared" si="47"/>
        <v>0.82701655848591638</v>
      </c>
      <c r="M47" s="95">
        <f t="shared" si="48"/>
        <v>6859</v>
      </c>
      <c r="N47" s="12">
        <f t="shared" si="49"/>
        <v>0.82701655848591638</v>
      </c>
      <c r="Q47" s="98">
        <v>1988</v>
      </c>
      <c r="R47" s="38">
        <f>HDD_by_Division11_update!B43</f>
        <v>6715</v>
      </c>
      <c r="S47" s="38">
        <f>HDD_by_Division11_update!C43</f>
        <v>6088</v>
      </c>
      <c r="T47" s="95">
        <f t="shared" si="142"/>
        <v>6240.9268292682937</v>
      </c>
      <c r="V47">
        <f>CDD_by_Division11_update!B43</f>
        <v>545</v>
      </c>
      <c r="W47">
        <f>CDD_by_Division11_update!D43</f>
        <v>782</v>
      </c>
      <c r="X47" s="95">
        <f t="shared" si="143"/>
        <v>736.33944954128447</v>
      </c>
      <c r="Z47" s="331">
        <f t="shared" si="144"/>
        <v>1.0171252976369467</v>
      </c>
      <c r="AB47">
        <f t="shared" si="238"/>
        <v>1988</v>
      </c>
      <c r="AC47" s="95">
        <f t="shared" si="239"/>
        <v>6240.9268292682937</v>
      </c>
      <c r="AD47" s="95">
        <f t="shared" si="240"/>
        <v>736.33944954128447</v>
      </c>
      <c r="AE47" s="95">
        <f t="shared" si="110"/>
        <v>19</v>
      </c>
      <c r="AF47" s="95">
        <f t="shared" si="111"/>
        <v>361</v>
      </c>
      <c r="AG47" s="95">
        <f t="shared" si="112"/>
        <v>6859</v>
      </c>
      <c r="AH47" s="9">
        <f>'Regional_intensity (aggregate)'!E24</f>
        <v>14.310201605041105</v>
      </c>
      <c r="AI47" s="9">
        <f t="shared" si="171"/>
        <v>14.173422625345996</v>
      </c>
      <c r="AJ47" s="9">
        <f t="shared" si="198"/>
        <v>13.935845017507866</v>
      </c>
      <c r="AK47" s="9">
        <f t="shared" si="172"/>
        <v>13.802644192299898</v>
      </c>
      <c r="AL47" s="333">
        <f t="shared" si="199"/>
        <v>1.0268628552529773</v>
      </c>
      <c r="AM47">
        <v>1.0263021781641877</v>
      </c>
      <c r="AN47" s="98">
        <f t="shared" si="145"/>
        <v>1988</v>
      </c>
      <c r="AO47" s="106">
        <f t="shared" si="140"/>
        <v>6715</v>
      </c>
      <c r="AP47" s="107">
        <f t="shared" si="141"/>
        <v>6088</v>
      </c>
      <c r="AQ47" s="95">
        <f t="shared" si="146"/>
        <v>6248.3953488372072</v>
      </c>
      <c r="AS47" s="331">
        <f t="shared" si="147"/>
        <v>1.0196620231648075</v>
      </c>
      <c r="AT47" s="283"/>
      <c r="AU47">
        <f t="shared" si="241"/>
        <v>1988</v>
      </c>
      <c r="AV47" s="95">
        <f t="shared" si="200"/>
        <v>6248.3953488372072</v>
      </c>
      <c r="AW47" s="95">
        <f t="shared" si="201"/>
        <v>118719.51162790693</v>
      </c>
      <c r="AX47" s="95">
        <f t="shared" si="173"/>
        <v>19</v>
      </c>
      <c r="AY47" s="95">
        <f t="shared" si="174"/>
        <v>361</v>
      </c>
      <c r="AZ47" s="17">
        <f t="shared" si="57"/>
        <v>0.82701655848591638</v>
      </c>
      <c r="BA47">
        <f t="shared" si="202"/>
        <v>1988</v>
      </c>
      <c r="BB47" s="17">
        <f>'Regional_intensity (aggregate)'!D24</f>
        <v>66.143136753097849</v>
      </c>
      <c r="BC47" s="9">
        <f t="shared" si="175"/>
        <v>65.030869506463475</v>
      </c>
      <c r="BD47" s="9">
        <f t="shared" si="203"/>
        <v>64.918765320322336</v>
      </c>
      <c r="BE47" s="9">
        <f t="shared" si="176"/>
        <v>63.827087182539501</v>
      </c>
      <c r="BF47" s="333">
        <f t="shared" si="204"/>
        <v>1.018860054203653</v>
      </c>
      <c r="BG47" s="283">
        <v>1.0196648299709745</v>
      </c>
      <c r="BH47" s="283"/>
      <c r="BJ47" s="49"/>
      <c r="BL47" s="98">
        <v>1988</v>
      </c>
      <c r="BM47" s="38">
        <f>HDD_by_Division11_update!D43</f>
        <v>6590</v>
      </c>
      <c r="BN47" s="38">
        <f>HDD_by_Division11_update!E43</f>
        <v>6634</v>
      </c>
      <c r="BO47" s="38">
        <f t="shared" si="148"/>
        <v>6721.8275862068967</v>
      </c>
      <c r="BQ47" s="38">
        <f>CDD_by_Division11_update!F43</f>
        <v>975</v>
      </c>
      <c r="BR47" s="38">
        <f>CDD_by_Division11_update!H43</f>
        <v>1230</v>
      </c>
      <c r="BS47" s="95">
        <f t="shared" si="149"/>
        <v>1062.0731707317075</v>
      </c>
      <c r="BU47" s="331">
        <f t="shared" si="150"/>
        <v>1.0293101490411758</v>
      </c>
      <c r="BW47">
        <f t="shared" si="242"/>
        <v>1988</v>
      </c>
      <c r="BX47" s="95">
        <f t="shared" si="177"/>
        <v>6721.8275862068967</v>
      </c>
      <c r="BY47" s="95">
        <f t="shared" si="243"/>
        <v>1062.0731707317075</v>
      </c>
      <c r="BZ47" s="95">
        <f t="shared" si="117"/>
        <v>19</v>
      </c>
      <c r="CA47" s="95">
        <f t="shared" si="118"/>
        <v>361</v>
      </c>
      <c r="CB47" s="95">
        <f t="shared" si="119"/>
        <v>6859</v>
      </c>
      <c r="CC47" s="95">
        <f t="shared" si="205"/>
        <v>1988</v>
      </c>
      <c r="CD47" s="9">
        <f>'Regional_intensity (aggregate)'!S24</f>
        <v>20.047096532792029</v>
      </c>
      <c r="CE47" s="9">
        <f t="shared" si="178"/>
        <v>20.060247252213873</v>
      </c>
      <c r="CF47" s="9">
        <f t="shared" si="206"/>
        <v>19.166718920633979</v>
      </c>
      <c r="CG47" s="9">
        <f t="shared" si="179"/>
        <v>19.179292120067139</v>
      </c>
      <c r="CH47" s="333">
        <f t="shared" si="207"/>
        <v>1.0459326197563359</v>
      </c>
      <c r="CK47" s="98">
        <f t="shared" si="151"/>
        <v>1988</v>
      </c>
      <c r="CL47" s="106">
        <f t="shared" si="152"/>
        <v>6590</v>
      </c>
      <c r="CM47" s="107">
        <f t="shared" si="153"/>
        <v>6634</v>
      </c>
      <c r="CN47" s="95">
        <f t="shared" si="154"/>
        <v>6602.1379310344837</v>
      </c>
      <c r="CP47" s="331">
        <f t="shared" si="155"/>
        <v>1.0040643967326197</v>
      </c>
      <c r="CR47">
        <f t="shared" si="244"/>
        <v>1988</v>
      </c>
      <c r="CS47" s="95">
        <f t="shared" si="208"/>
        <v>6602.1379310344837</v>
      </c>
      <c r="CT47" s="95">
        <f t="shared" si="209"/>
        <v>125440.62068965519</v>
      </c>
      <c r="CU47" s="95">
        <f t="shared" si="120"/>
        <v>19</v>
      </c>
      <c r="CV47" s="95">
        <f t="shared" si="121"/>
        <v>361</v>
      </c>
      <c r="CW47" s="9">
        <f t="shared" si="70"/>
        <v>0.82701655848591638</v>
      </c>
      <c r="CX47">
        <f t="shared" si="210"/>
        <v>1988</v>
      </c>
      <c r="CY47" s="9">
        <f>'Regional_intensity (aggregate)'!R24</f>
        <v>72.16626295807464</v>
      </c>
      <c r="CZ47" s="9">
        <f t="shared" si="180"/>
        <v>70.64614864653413</v>
      </c>
      <c r="DA47" s="9">
        <f t="shared" si="211"/>
        <v>71.945931703279598</v>
      </c>
      <c r="DB47" s="9">
        <f t="shared" si="181"/>
        <v>70.430458461956178</v>
      </c>
      <c r="DC47" s="333">
        <f t="shared" si="212"/>
        <v>1.0030624560635859</v>
      </c>
      <c r="DD47" s="383"/>
      <c r="DE47" s="49"/>
      <c r="DF47" s="49"/>
      <c r="DH47" s="98">
        <v>1988</v>
      </c>
      <c r="DI47" s="38">
        <f>HDD_by_Division11_update!F43</f>
        <v>3122</v>
      </c>
      <c r="DJ47" s="38">
        <f>HDD_by_Division11_update!G43</f>
        <v>3800</v>
      </c>
      <c r="DK47" s="38">
        <f>HDD_by_Division11_update!H43</f>
        <v>2346</v>
      </c>
      <c r="DL47" s="38">
        <f t="shared" si="156"/>
        <v>3063.0957446808507</v>
      </c>
      <c r="DN47" s="38">
        <f>CDD_by_Division11_update!J43</f>
        <v>1923</v>
      </c>
      <c r="DO47" s="38">
        <f>CDD_by_Division11_update!L43</f>
        <v>1582</v>
      </c>
      <c r="DP47" s="38">
        <f>CDD_by_Division11_update!N43</f>
        <v>2422</v>
      </c>
      <c r="DQ47" s="38">
        <f t="shared" si="157"/>
        <v>1266.312925170068</v>
      </c>
      <c r="DS47" s="331">
        <f t="shared" si="158"/>
        <v>1.0068602356503769</v>
      </c>
      <c r="DT47" s="283"/>
      <c r="DU47">
        <f t="shared" si="245"/>
        <v>1988</v>
      </c>
      <c r="DV47" s="95">
        <f t="shared" si="213"/>
        <v>3063.0957446808507</v>
      </c>
      <c r="DW47" s="95">
        <f t="shared" si="182"/>
        <v>1266.312925170068</v>
      </c>
      <c r="DX47" s="95">
        <f t="shared" si="214"/>
        <v>24059.945578231291</v>
      </c>
      <c r="DY47" s="95">
        <f t="shared" si="123"/>
        <v>19</v>
      </c>
      <c r="DZ47" s="95">
        <f t="shared" si="124"/>
        <v>361</v>
      </c>
      <c r="EA47" s="95">
        <f t="shared" si="125"/>
        <v>6859</v>
      </c>
      <c r="EB47" s="95">
        <f t="shared" si="215"/>
        <v>1988</v>
      </c>
      <c r="EC47" s="9">
        <f>'Regional_intensity (aggregate)'!AG24</f>
        <v>28.897406317149045</v>
      </c>
      <c r="ED47" s="9">
        <f t="shared" si="183"/>
        <v>28.724940250453994</v>
      </c>
      <c r="EE47" s="9">
        <f t="shared" si="216"/>
        <v>28.744000744280097</v>
      </c>
      <c r="EF47" s="9">
        <f t="shared" si="217"/>
        <v>28.572450235731388</v>
      </c>
      <c r="EG47" s="333">
        <f t="shared" si="218"/>
        <v>1.0053369596749497</v>
      </c>
      <c r="EI47" s="98">
        <f t="shared" si="159"/>
        <v>1988</v>
      </c>
      <c r="EJ47" s="106">
        <f t="shared" si="160"/>
        <v>3122</v>
      </c>
      <c r="EK47" s="106">
        <f t="shared" si="161"/>
        <v>3800</v>
      </c>
      <c r="EL47" s="106">
        <f t="shared" si="162"/>
        <v>2346</v>
      </c>
      <c r="EM47" s="38">
        <f t="shared" si="163"/>
        <v>2962.9890109890121</v>
      </c>
      <c r="EO47" s="331">
        <f t="shared" si="164"/>
        <v>1.0437754430939046</v>
      </c>
      <c r="EQ47">
        <f t="shared" si="246"/>
        <v>1988</v>
      </c>
      <c r="ER47" s="95">
        <f t="shared" si="219"/>
        <v>2962.9890109890121</v>
      </c>
      <c r="ES47" s="95">
        <f t="shared" si="220"/>
        <v>56296.791208791226</v>
      </c>
      <c r="ET47" s="95">
        <f t="shared" si="127"/>
        <v>19</v>
      </c>
      <c r="EU47" s="95">
        <f t="shared" si="128"/>
        <v>361</v>
      </c>
      <c r="EV47" s="17">
        <f t="shared" si="84"/>
        <v>0.82701655848591638</v>
      </c>
      <c r="EW47">
        <f t="shared" si="221"/>
        <v>1988</v>
      </c>
      <c r="EX47" s="9">
        <f>'Regional_intensity (aggregate)'!AF24</f>
        <v>34.722474057766057</v>
      </c>
      <c r="EY47" s="9">
        <f t="shared" si="184"/>
        <v>35.075246320939918</v>
      </c>
      <c r="EZ47" s="9">
        <f t="shared" si="222"/>
        <v>33.486972827889026</v>
      </c>
      <c r="FA47" s="9">
        <f t="shared" si="185"/>
        <v>33.827192685831257</v>
      </c>
      <c r="FB47" s="333">
        <f t="shared" si="223"/>
        <v>1.0368949811088348</v>
      </c>
      <c r="FC47" s="383"/>
      <c r="FD47" s="49"/>
      <c r="FE47" s="49"/>
      <c r="FG47" s="283"/>
      <c r="FH47" s="98">
        <v>1988</v>
      </c>
      <c r="FI47" s="38">
        <f>HDD_by_Division11_update!I43</f>
        <v>5148</v>
      </c>
      <c r="FJ47" s="38">
        <f>HDD_by_Division11_update!J43</f>
        <v>2975</v>
      </c>
      <c r="FK47" s="38">
        <f t="shared" si="165"/>
        <v>3498.6144578313247</v>
      </c>
      <c r="FM47" s="38">
        <f>CDD_by_Division11_update!P43</f>
        <v>1320</v>
      </c>
      <c r="FN47" s="38">
        <f>CDD_by_Division11_update!R43</f>
        <v>729</v>
      </c>
      <c r="FO47" s="95">
        <f t="shared" si="166"/>
        <v>914.07042253521126</v>
      </c>
      <c r="FP47" s="95"/>
      <c r="FQ47" s="331">
        <f t="shared" si="167"/>
        <v>0.99349515709741554</v>
      </c>
      <c r="FR47" s="283"/>
      <c r="FS47">
        <f t="shared" si="247"/>
        <v>1988</v>
      </c>
      <c r="FT47" s="95">
        <f t="shared" si="224"/>
        <v>3498.6144578313247</v>
      </c>
      <c r="FU47" s="95">
        <f t="shared" si="225"/>
        <v>914.07042253521126</v>
      </c>
      <c r="FV47" s="95">
        <f t="shared" si="226"/>
        <v>17367.338028169015</v>
      </c>
      <c r="FW47" s="95">
        <f t="shared" si="186"/>
        <v>19</v>
      </c>
      <c r="FX47" s="95">
        <f t="shared" si="187"/>
        <v>361</v>
      </c>
      <c r="FY47" s="95">
        <f t="shared" si="188"/>
        <v>6859</v>
      </c>
      <c r="FZ47" s="95">
        <f t="shared" si="227"/>
        <v>1988</v>
      </c>
      <c r="GA47" s="9">
        <f>'Regional_intensity (aggregate)'!AT24</f>
        <v>20.787536238284897</v>
      </c>
      <c r="GB47" s="9">
        <f t="shared" si="189"/>
        <v>20.419286604051642</v>
      </c>
      <c r="GC47" s="9">
        <f t="shared" si="228"/>
        <v>20.968321970785379</v>
      </c>
      <c r="GD47" s="9">
        <f t="shared" si="190"/>
        <v>20.59686973095689</v>
      </c>
      <c r="GE47" s="333">
        <f t="shared" si="229"/>
        <v>0.99137814972736649</v>
      </c>
      <c r="GF47" s="284"/>
      <c r="GI47" s="98">
        <f t="shared" si="30"/>
        <v>1988</v>
      </c>
      <c r="GJ47" s="106">
        <f t="shared" si="31"/>
        <v>5148</v>
      </c>
      <c r="GK47" s="106">
        <f t="shared" si="32"/>
        <v>2975</v>
      </c>
      <c r="GL47" s="38">
        <f t="shared" si="168"/>
        <v>3589.108695652174</v>
      </c>
      <c r="GN47" s="331">
        <f t="shared" si="169"/>
        <v>0.96699334247061741</v>
      </c>
      <c r="GP47">
        <f t="shared" si="248"/>
        <v>1988</v>
      </c>
      <c r="GQ47" s="95">
        <f t="shared" si="230"/>
        <v>3589.108695652174</v>
      </c>
      <c r="GR47" s="95">
        <f t="shared" si="231"/>
        <v>68193.065217391311</v>
      </c>
      <c r="GS47" s="95">
        <f t="shared" si="134"/>
        <v>19</v>
      </c>
      <c r="GT47" s="95">
        <f t="shared" si="135"/>
        <v>361</v>
      </c>
      <c r="GU47" s="17">
        <f t="shared" si="98"/>
        <v>0.82701655848591638</v>
      </c>
      <c r="GV47">
        <f t="shared" si="232"/>
        <v>1988</v>
      </c>
      <c r="GW47" s="9">
        <f>'Regional_intensity (aggregate)'!AS24</f>
        <v>42.795626912772882</v>
      </c>
      <c r="GX47" s="9">
        <f t="shared" si="191"/>
        <v>42.602933743646631</v>
      </c>
      <c r="GY47" s="9">
        <f t="shared" si="233"/>
        <v>44.420274772204934</v>
      </c>
      <c r="GZ47" s="9">
        <f t="shared" si="192"/>
        <v>44.22026640366856</v>
      </c>
      <c r="HA47" s="333">
        <f t="shared" si="234"/>
        <v>0.96342553332316072</v>
      </c>
      <c r="HB47" s="383"/>
      <c r="HD47" s="49"/>
      <c r="HF47">
        <f t="shared" si="193"/>
        <v>13.935845017507866</v>
      </c>
      <c r="HG47" s="284">
        <f t="shared" si="194"/>
        <v>19.166718920633979</v>
      </c>
      <c r="HH47" s="284">
        <f t="shared" si="195"/>
        <v>28.744000744280097</v>
      </c>
      <c r="HI47" s="284">
        <f t="shared" si="235"/>
        <v>20.968321970785379</v>
      </c>
      <c r="HK47">
        <f t="shared" si="196"/>
        <v>64.918765320322336</v>
      </c>
      <c r="HL47">
        <f t="shared" si="197"/>
        <v>71.945931703279598</v>
      </c>
      <c r="HM47">
        <f t="shared" si="236"/>
        <v>33.486972827889026</v>
      </c>
      <c r="HN47" s="17">
        <f t="shared" si="237"/>
        <v>44.420274772204934</v>
      </c>
      <c r="HQ47">
        <f t="shared" si="170"/>
        <v>1988</v>
      </c>
      <c r="HR47" s="17">
        <f t="shared" si="33"/>
        <v>1.0111142207275783</v>
      </c>
      <c r="HS47" s="17">
        <f t="shared" si="34"/>
        <v>1.0115346834378718</v>
      </c>
      <c r="HT47" s="17"/>
      <c r="HU47" s="651"/>
      <c r="HV47" s="17"/>
      <c r="HW47" s="17">
        <f>National!GB202</f>
        <v>0.14620671457154305</v>
      </c>
      <c r="HX47" s="17">
        <f>National!GC202</f>
        <v>0.23169300985021124</v>
      </c>
      <c r="HY47" s="17">
        <f>National!GD202</f>
        <v>0.44322448909567991</v>
      </c>
      <c r="HZ47" s="17">
        <f>National!GE202</f>
        <v>0.17887578648256577</v>
      </c>
      <c r="IA47" s="17">
        <f t="shared" si="102"/>
        <v>1.0153930277090009</v>
      </c>
      <c r="IB47" s="17"/>
      <c r="IC47" s="17">
        <f>National!GB279</f>
        <v>0.28037596874492793</v>
      </c>
      <c r="ID47" s="17">
        <f>National!GC279</f>
        <v>0.34132249914695928</v>
      </c>
      <c r="IE47" s="17">
        <f>National!GD279</f>
        <v>0.22469180476324394</v>
      </c>
      <c r="IF47" s="17">
        <f>National!GE279</f>
        <v>0.1536097273448688</v>
      </c>
      <c r="IG47" s="17">
        <f t="shared" si="103"/>
        <v>1.0090049971631185</v>
      </c>
      <c r="IH47" s="17"/>
      <c r="II47" s="651"/>
      <c r="IJ47" s="17"/>
      <c r="IK47" s="656">
        <f>National!AS202</f>
        <v>1.0150709244344571</v>
      </c>
      <c r="IL47" s="656">
        <f>National!AS279</f>
        <v>1.0085694922410833</v>
      </c>
      <c r="IN47">
        <f t="shared" si="137"/>
        <v>1988</v>
      </c>
      <c r="IO47" s="79">
        <f>National!H202</f>
        <v>3046.4590000000003</v>
      </c>
      <c r="IP47" s="40">
        <f t="shared" si="138"/>
        <v>3012.9721623416858</v>
      </c>
      <c r="IQ47" s="79">
        <f>National!H279</f>
        <v>7356.7849999999999</v>
      </c>
      <c r="IR47" s="40">
        <f t="shared" si="139"/>
        <v>7272.8944646729478</v>
      </c>
      <c r="IS47" s="95"/>
      <c r="IU47">
        <f t="shared" si="106"/>
        <v>1988</v>
      </c>
      <c r="IV47" s="40">
        <f t="shared" si="45"/>
        <v>3012.9721623416858</v>
      </c>
      <c r="IW47" s="40">
        <f t="shared" si="46"/>
        <v>3001.2277237645471</v>
      </c>
      <c r="IX47" s="40">
        <f t="shared" si="107"/>
        <v>7272.8944646729478</v>
      </c>
      <c r="IY47" s="40">
        <f t="shared" si="108"/>
        <v>7294.2767519696818</v>
      </c>
    </row>
    <row r="48" spans="2:259" ht="21" customHeight="1" x14ac:dyDescent="0.2">
      <c r="C48" s="767" t="s">
        <v>49</v>
      </c>
      <c r="D48" s="767"/>
      <c r="E48" s="767" t="s">
        <v>46</v>
      </c>
      <c r="F48" s="767"/>
      <c r="J48" s="95">
        <f t="shared" si="136"/>
        <v>1989</v>
      </c>
      <c r="K48" s="48">
        <v>0.82574712066420686</v>
      </c>
      <c r="L48" s="12">
        <f t="shared" si="47"/>
        <v>0.81955728838497144</v>
      </c>
      <c r="M48" s="95">
        <f t="shared" si="48"/>
        <v>8000</v>
      </c>
      <c r="N48" s="12">
        <f t="shared" si="49"/>
        <v>0.81955728838497144</v>
      </c>
      <c r="Q48" s="98">
        <v>1989</v>
      </c>
      <c r="R48" s="38">
        <f>HDD_by_Division11_update!B44</f>
        <v>6887</v>
      </c>
      <c r="S48" s="38">
        <f>HDD_by_Division11_update!C44</f>
        <v>6134</v>
      </c>
      <c r="T48" s="95">
        <f t="shared" si="142"/>
        <v>6317.6585365853671</v>
      </c>
      <c r="V48">
        <f>CDD_by_Division11_update!B44</f>
        <v>426</v>
      </c>
      <c r="W48">
        <f>CDD_by_Division11_update!D44</f>
        <v>658</v>
      </c>
      <c r="X48" s="95">
        <f t="shared" si="143"/>
        <v>613.30275229357801</v>
      </c>
      <c r="Z48" s="331">
        <f t="shared" si="144"/>
        <v>1.0037388907163489</v>
      </c>
      <c r="AB48">
        <f t="shared" si="238"/>
        <v>1989</v>
      </c>
      <c r="AC48" s="95">
        <f t="shared" si="239"/>
        <v>6317.6585365853671</v>
      </c>
      <c r="AD48" s="95">
        <f t="shared" si="240"/>
        <v>613.30275229357801</v>
      </c>
      <c r="AE48" s="95">
        <f t="shared" si="110"/>
        <v>20</v>
      </c>
      <c r="AF48" s="95">
        <f t="shared" si="111"/>
        <v>400</v>
      </c>
      <c r="AG48" s="95">
        <f t="shared" si="112"/>
        <v>8000</v>
      </c>
      <c r="AH48" s="9">
        <f>'Regional_intensity (aggregate)'!E25</f>
        <v>14.192293069235419</v>
      </c>
      <c r="AI48" s="9">
        <f t="shared" si="171"/>
        <v>14.032465994173164</v>
      </c>
      <c r="AJ48" s="9">
        <f t="shared" si="198"/>
        <v>14.046751733737194</v>
      </c>
      <c r="AK48" s="9">
        <f t="shared" si="172"/>
        <v>13.888563678235757</v>
      </c>
      <c r="AL48" s="333">
        <f t="shared" si="199"/>
        <v>1.010361209356941</v>
      </c>
      <c r="AM48">
        <v>1.0070618187282256</v>
      </c>
      <c r="AN48" s="98">
        <f t="shared" si="145"/>
        <v>1989</v>
      </c>
      <c r="AO48" s="106">
        <f t="shared" si="140"/>
        <v>6887</v>
      </c>
      <c r="AP48" s="107">
        <f t="shared" si="141"/>
        <v>6134</v>
      </c>
      <c r="AQ48" s="95">
        <f t="shared" si="146"/>
        <v>6326.6279069767425</v>
      </c>
      <c r="AS48" s="331">
        <f t="shared" si="147"/>
        <v>1.0292574933958072</v>
      </c>
      <c r="AT48" s="283"/>
      <c r="AU48">
        <f t="shared" si="241"/>
        <v>1989</v>
      </c>
      <c r="AV48" s="95">
        <f t="shared" si="200"/>
        <v>6326.6279069767425</v>
      </c>
      <c r="AW48" s="95">
        <f t="shared" si="201"/>
        <v>126532.55813953484</v>
      </c>
      <c r="AX48" s="95">
        <f t="shared" si="173"/>
        <v>20</v>
      </c>
      <c r="AY48" s="95">
        <f t="shared" si="174"/>
        <v>400</v>
      </c>
      <c r="AZ48" s="17">
        <f t="shared" si="57"/>
        <v>0.81955728838497144</v>
      </c>
      <c r="BA48">
        <f t="shared" si="202"/>
        <v>1989</v>
      </c>
      <c r="BB48" s="17">
        <f>'Regional_intensity (aggregate)'!D25</f>
        <v>65.469888061431874</v>
      </c>
      <c r="BC48" s="9">
        <f t="shared" si="175"/>
        <v>64.907430333481642</v>
      </c>
      <c r="BD48" s="9">
        <f t="shared" si="203"/>
        <v>63.662491825417518</v>
      </c>
      <c r="BE48" s="9">
        <f t="shared" si="176"/>
        <v>63.11556160195088</v>
      </c>
      <c r="BF48" s="333">
        <f t="shared" si="204"/>
        <v>1.0283902842033077</v>
      </c>
      <c r="BG48" s="283">
        <v>1.0295830339010974</v>
      </c>
      <c r="BH48" s="283"/>
      <c r="BJ48" s="49"/>
      <c r="BL48" s="98">
        <v>1989</v>
      </c>
      <c r="BM48" s="38">
        <f>HDD_by_Division11_update!D44</f>
        <v>6834</v>
      </c>
      <c r="BN48" s="38">
        <f>HDD_by_Division11_update!E44</f>
        <v>6996</v>
      </c>
      <c r="BO48" s="38">
        <f t="shared" si="148"/>
        <v>7018.8620689655172</v>
      </c>
      <c r="BQ48" s="38">
        <f>CDD_by_Division11_update!F44</f>
        <v>652</v>
      </c>
      <c r="BR48" s="38">
        <f>CDD_by_Division11_update!H44</f>
        <v>864</v>
      </c>
      <c r="BS48" s="95">
        <f t="shared" si="149"/>
        <v>724.39024390243912</v>
      </c>
      <c r="BU48" s="331">
        <f t="shared" si="150"/>
        <v>0.99560835823901117</v>
      </c>
      <c r="BW48">
        <f t="shared" si="242"/>
        <v>1989</v>
      </c>
      <c r="BX48" s="95">
        <f t="shared" si="177"/>
        <v>7018.8620689655172</v>
      </c>
      <c r="BY48" s="95">
        <f t="shared" si="243"/>
        <v>724.39024390243912</v>
      </c>
      <c r="BZ48" s="95">
        <f t="shared" si="117"/>
        <v>20</v>
      </c>
      <c r="CA48" s="95">
        <f t="shared" si="118"/>
        <v>400</v>
      </c>
      <c r="CB48" s="95">
        <f t="shared" si="119"/>
        <v>8000</v>
      </c>
      <c r="CC48" s="95">
        <f t="shared" si="205"/>
        <v>1989</v>
      </c>
      <c r="CD48" s="9">
        <f>'Regional_intensity (aggregate)'!S25</f>
        <v>19.324716065066102</v>
      </c>
      <c r="CE48" s="9">
        <f t="shared" si="178"/>
        <v>19.131099285728499</v>
      </c>
      <c r="CF48" s="9">
        <f t="shared" si="206"/>
        <v>19.395668518356562</v>
      </c>
      <c r="CG48" s="9">
        <f t="shared" si="179"/>
        <v>19.201340857397415</v>
      </c>
      <c r="CH48" s="333">
        <f t="shared" si="207"/>
        <v>0.99634184028133355</v>
      </c>
      <c r="CK48" s="98">
        <f t="shared" si="151"/>
        <v>1989</v>
      </c>
      <c r="CL48" s="106">
        <f t="shared" si="152"/>
        <v>6834</v>
      </c>
      <c r="CM48" s="107">
        <f t="shared" si="153"/>
        <v>6996</v>
      </c>
      <c r="CN48" s="95">
        <f t="shared" si="154"/>
        <v>6878.689655172413</v>
      </c>
      <c r="CP48" s="331">
        <f t="shared" si="155"/>
        <v>1.0361839209534598</v>
      </c>
      <c r="CR48">
        <f t="shared" si="244"/>
        <v>1989</v>
      </c>
      <c r="CS48" s="95">
        <f t="shared" si="208"/>
        <v>6878.689655172413</v>
      </c>
      <c r="CT48" s="95">
        <f t="shared" si="209"/>
        <v>137573.79310344826</v>
      </c>
      <c r="CU48" s="95">
        <f t="shared" si="120"/>
        <v>20</v>
      </c>
      <c r="CV48" s="95">
        <f t="shared" si="121"/>
        <v>400</v>
      </c>
      <c r="CW48" s="9">
        <f t="shared" si="70"/>
        <v>0.81955728838497144</v>
      </c>
      <c r="CX48">
        <f t="shared" si="210"/>
        <v>1989</v>
      </c>
      <c r="CY48" s="9">
        <f>'Regional_intensity (aggregate)'!R25</f>
        <v>73.426320945920978</v>
      </c>
      <c r="CZ48" s="9">
        <f t="shared" si="180"/>
        <v>71.083938036661564</v>
      </c>
      <c r="DA48" s="9">
        <f t="shared" si="211"/>
        <v>71.404246931166597</v>
      </c>
      <c r="DB48" s="9">
        <f t="shared" si="181"/>
        <v>69.126370476165008</v>
      </c>
      <c r="DC48" s="333">
        <f t="shared" si="212"/>
        <v>1.0283186799337531</v>
      </c>
      <c r="DD48" s="383"/>
      <c r="DE48" s="49"/>
      <c r="DF48" s="49"/>
      <c r="DH48" s="98">
        <v>1989</v>
      </c>
      <c r="DI48" s="38">
        <f>HDD_by_Division11_update!F44</f>
        <v>2944</v>
      </c>
      <c r="DJ48" s="38">
        <f>HDD_by_Division11_update!G44</f>
        <v>3713</v>
      </c>
      <c r="DK48" s="38">
        <f>HDD_by_Division11_update!H44</f>
        <v>2439</v>
      </c>
      <c r="DL48" s="38">
        <f t="shared" si="156"/>
        <v>2969.7978723404253</v>
      </c>
      <c r="DN48" s="38">
        <f>CDD_by_Division11_update!J44</f>
        <v>1977</v>
      </c>
      <c r="DO48" s="38">
        <f>CDD_by_Division11_update!L44</f>
        <v>1417</v>
      </c>
      <c r="DP48" s="38">
        <f>CDD_by_Division11_update!N44</f>
        <v>2295</v>
      </c>
      <c r="DQ48" s="38">
        <f t="shared" si="157"/>
        <v>1264.1190476190477</v>
      </c>
      <c r="DS48" s="331">
        <f t="shared" si="158"/>
        <v>1.0024171843040564</v>
      </c>
      <c r="DT48" s="283"/>
      <c r="DU48">
        <f t="shared" si="245"/>
        <v>1989</v>
      </c>
      <c r="DV48" s="95">
        <f t="shared" si="213"/>
        <v>2969.7978723404253</v>
      </c>
      <c r="DW48" s="95">
        <f t="shared" si="182"/>
        <v>1264.1190476190477</v>
      </c>
      <c r="DX48" s="95">
        <f t="shared" si="214"/>
        <v>25282.380952380954</v>
      </c>
      <c r="DY48" s="95">
        <f t="shared" si="123"/>
        <v>20</v>
      </c>
      <c r="DZ48" s="95">
        <f t="shared" si="124"/>
        <v>400</v>
      </c>
      <c r="EA48" s="95">
        <f t="shared" si="125"/>
        <v>8000</v>
      </c>
      <c r="EB48" s="95">
        <f t="shared" si="215"/>
        <v>1989</v>
      </c>
      <c r="EC48" s="9">
        <f>'Regional_intensity (aggregate)'!AG25</f>
        <v>28.851011822990312</v>
      </c>
      <c r="ED48" s="9">
        <f t="shared" si="183"/>
        <v>28.842208546511635</v>
      </c>
      <c r="EE48" s="9">
        <f t="shared" si="216"/>
        <v>28.804579325706992</v>
      </c>
      <c r="EF48" s="9">
        <f t="shared" si="217"/>
        <v>28.795790217123493</v>
      </c>
      <c r="EG48" s="333">
        <f t="shared" si="218"/>
        <v>1.001611983176643</v>
      </c>
      <c r="EI48" s="98">
        <f t="shared" si="159"/>
        <v>1989</v>
      </c>
      <c r="EJ48" s="106">
        <f t="shared" si="160"/>
        <v>2944</v>
      </c>
      <c r="EK48" s="106">
        <f t="shared" si="161"/>
        <v>3713</v>
      </c>
      <c r="EL48" s="106">
        <f t="shared" si="162"/>
        <v>2439</v>
      </c>
      <c r="EM48" s="38">
        <f t="shared" si="163"/>
        <v>2901.7527472527481</v>
      </c>
      <c r="EO48" s="331">
        <f t="shared" si="164"/>
        <v>1.02895712291457</v>
      </c>
      <c r="EQ48">
        <f t="shared" si="246"/>
        <v>1989</v>
      </c>
      <c r="ER48" s="95">
        <f t="shared" si="219"/>
        <v>2901.7527472527481</v>
      </c>
      <c r="ES48" s="95">
        <f t="shared" si="220"/>
        <v>58035.054945054959</v>
      </c>
      <c r="ET48" s="95">
        <f t="shared" si="127"/>
        <v>20</v>
      </c>
      <c r="EU48" s="95">
        <f t="shared" si="128"/>
        <v>400</v>
      </c>
      <c r="EV48" s="17">
        <f t="shared" si="84"/>
        <v>0.81955728838497144</v>
      </c>
      <c r="EW48">
        <f t="shared" si="221"/>
        <v>1989</v>
      </c>
      <c r="EX48" s="9">
        <f>'Regional_intensity (aggregate)'!AF25</f>
        <v>34.157405583808504</v>
      </c>
      <c r="EY48" s="9">
        <f t="shared" si="184"/>
        <v>33.622604822064709</v>
      </c>
      <c r="EZ48" s="9">
        <f t="shared" si="222"/>
        <v>33.33831952167462</v>
      </c>
      <c r="FA48" s="9">
        <f t="shared" si="185"/>
        <v>32.816343148741275</v>
      </c>
      <c r="FB48" s="333">
        <f t="shared" si="223"/>
        <v>1.0245689067081309</v>
      </c>
      <c r="FC48" s="383"/>
      <c r="FD48" s="49"/>
      <c r="FE48" s="49"/>
      <c r="FG48" s="283"/>
      <c r="FH48" s="98">
        <v>1989</v>
      </c>
      <c r="FI48" s="38">
        <f>HDD_by_Division11_update!I44</f>
        <v>5173</v>
      </c>
      <c r="FJ48" s="38">
        <f>HDD_by_Division11_update!J44</f>
        <v>3061</v>
      </c>
      <c r="FK48" s="38">
        <f t="shared" si="165"/>
        <v>3569.9156626506019</v>
      </c>
      <c r="FM48" s="38">
        <f>CDD_by_Division11_update!P44</f>
        <v>1330</v>
      </c>
      <c r="FN48" s="38">
        <f>CDD_by_Division11_update!R44</f>
        <v>685</v>
      </c>
      <c r="FO48" s="95">
        <f t="shared" si="166"/>
        <v>885.42253521126759</v>
      </c>
      <c r="FP48" s="95"/>
      <c r="FQ48" s="331">
        <f t="shared" si="167"/>
        <v>0.99504193994019052</v>
      </c>
      <c r="FR48" s="283"/>
      <c r="FS48">
        <f t="shared" si="247"/>
        <v>1989</v>
      </c>
      <c r="FT48" s="95">
        <f t="shared" si="224"/>
        <v>3569.9156626506019</v>
      </c>
      <c r="FU48" s="95">
        <f t="shared" si="225"/>
        <v>885.42253521126759</v>
      </c>
      <c r="FV48" s="95">
        <f t="shared" si="226"/>
        <v>17708.450704225354</v>
      </c>
      <c r="FW48" s="95">
        <f t="shared" si="186"/>
        <v>20</v>
      </c>
      <c r="FX48" s="95">
        <f t="shared" si="187"/>
        <v>400</v>
      </c>
      <c r="FY48" s="95">
        <f t="shared" si="188"/>
        <v>8000</v>
      </c>
      <c r="FZ48" s="95">
        <f t="shared" si="227"/>
        <v>1989</v>
      </c>
      <c r="GA48" s="9">
        <f>'Regional_intensity (aggregate)'!AT25</f>
        <v>20.744574338243716</v>
      </c>
      <c r="GB48" s="9">
        <f t="shared" si="189"/>
        <v>20.370861236871381</v>
      </c>
      <c r="GC48" s="9">
        <f t="shared" si="228"/>
        <v>20.865540531553904</v>
      </c>
      <c r="GD48" s="9">
        <f t="shared" si="190"/>
        <v>20.489648226572662</v>
      </c>
      <c r="GE48" s="333">
        <f t="shared" si="229"/>
        <v>0.99420258520850402</v>
      </c>
      <c r="GF48" s="284"/>
      <c r="GI48" s="98">
        <f t="shared" si="30"/>
        <v>1989</v>
      </c>
      <c r="GJ48" s="106">
        <f t="shared" si="31"/>
        <v>5173</v>
      </c>
      <c r="GK48" s="106">
        <f t="shared" si="32"/>
        <v>3061</v>
      </c>
      <c r="GL48" s="38">
        <f t="shared" si="168"/>
        <v>3657.869565217391</v>
      </c>
      <c r="GN48" s="331">
        <f t="shared" si="169"/>
        <v>0.97864618103605505</v>
      </c>
      <c r="GP48">
        <f t="shared" si="248"/>
        <v>1989</v>
      </c>
      <c r="GQ48" s="95">
        <f t="shared" si="230"/>
        <v>3657.869565217391</v>
      </c>
      <c r="GR48" s="95">
        <f t="shared" si="231"/>
        <v>73157.391304347824</v>
      </c>
      <c r="GS48" s="95">
        <f t="shared" si="134"/>
        <v>20</v>
      </c>
      <c r="GT48" s="95">
        <f t="shared" si="135"/>
        <v>400</v>
      </c>
      <c r="GU48" s="17">
        <f t="shared" si="98"/>
        <v>0.81955728838497144</v>
      </c>
      <c r="GV48">
        <f t="shared" si="232"/>
        <v>1989</v>
      </c>
      <c r="GW48" s="9">
        <f>'Regional_intensity (aggregate)'!AS25</f>
        <v>44.4170990957928</v>
      </c>
      <c r="GX48" s="9">
        <f t="shared" si="191"/>
        <v>42.249657444954622</v>
      </c>
      <c r="GY48" s="9">
        <f t="shared" si="233"/>
        <v>45.489099821862368</v>
      </c>
      <c r="GZ48" s="9">
        <f t="shared" si="192"/>
        <v>43.269347257643716</v>
      </c>
      <c r="HA48" s="333">
        <f t="shared" si="234"/>
        <v>0.97643389888418153</v>
      </c>
      <c r="HB48" s="383"/>
      <c r="HD48" s="49"/>
      <c r="HF48">
        <f t="shared" si="193"/>
        <v>14.046751733737194</v>
      </c>
      <c r="HG48" s="284">
        <f t="shared" si="194"/>
        <v>19.395668518356562</v>
      </c>
      <c r="HH48" s="284">
        <f t="shared" si="195"/>
        <v>28.804579325706992</v>
      </c>
      <c r="HI48" s="284">
        <f t="shared" si="235"/>
        <v>20.865540531553904</v>
      </c>
      <c r="HK48">
        <f t="shared" si="196"/>
        <v>63.662491825417518</v>
      </c>
      <c r="HL48">
        <f t="shared" si="197"/>
        <v>71.404246931166597</v>
      </c>
      <c r="HM48">
        <f t="shared" si="236"/>
        <v>33.33831952167462</v>
      </c>
      <c r="HN48" s="17">
        <f t="shared" si="237"/>
        <v>45.489099821862368</v>
      </c>
      <c r="HQ48">
        <f t="shared" si="170"/>
        <v>1989</v>
      </c>
      <c r="HR48" s="17">
        <f t="shared" si="33"/>
        <v>0.99981124951194644</v>
      </c>
      <c r="HS48" s="17">
        <f t="shared" si="34"/>
        <v>1.0242079286311196</v>
      </c>
      <c r="HT48" s="17"/>
      <c r="HU48" s="651"/>
      <c r="HV48" s="17"/>
      <c r="HW48" s="17">
        <f>National!GB203</f>
        <v>0.14661047351542605</v>
      </c>
      <c r="HX48" s="17">
        <f>National!GC203</f>
        <v>0.22914716438949365</v>
      </c>
      <c r="HY48" s="17">
        <f>National!GD203</f>
        <v>0.44641523851797105</v>
      </c>
      <c r="HZ48" s="17">
        <f>National!GE203</f>
        <v>0.17782712357710914</v>
      </c>
      <c r="IA48" s="17">
        <f t="shared" si="102"/>
        <v>1.0003694811413302</v>
      </c>
      <c r="IB48" s="17"/>
      <c r="IC48" s="17">
        <f>National!GB280</f>
        <v>0.28190085565367434</v>
      </c>
      <c r="ID48" s="17">
        <f>National!GC280</f>
        <v>0.34179340278843162</v>
      </c>
      <c r="IE48" s="17">
        <f>National!GD280</f>
        <v>0.22169746047589661</v>
      </c>
      <c r="IF48" s="17">
        <f>National!GE280</f>
        <v>0.15460828108199748</v>
      </c>
      <c r="IG48" s="17">
        <f t="shared" si="103"/>
        <v>1.019485733224738</v>
      </c>
      <c r="IH48" s="17"/>
      <c r="II48" s="651"/>
      <c r="IJ48" s="17"/>
      <c r="IK48" s="656">
        <f>National!AS203</f>
        <v>1.0003923462820274</v>
      </c>
      <c r="IL48" s="656">
        <f>National!AS280</f>
        <v>1.0191355643969107</v>
      </c>
      <c r="IN48">
        <f t="shared" si="137"/>
        <v>1989</v>
      </c>
      <c r="IO48" s="79">
        <f>National!H203</f>
        <v>3089.6499999999996</v>
      </c>
      <c r="IP48" s="40">
        <f t="shared" si="138"/>
        <v>3090.233283040373</v>
      </c>
      <c r="IQ48" s="79">
        <f>National!H280</f>
        <v>7566.942</v>
      </c>
      <c r="IR48" s="40">
        <f t="shared" si="139"/>
        <v>7388.0916056892993</v>
      </c>
      <c r="IS48" s="95"/>
      <c r="IU48">
        <f t="shared" si="106"/>
        <v>1989</v>
      </c>
      <c r="IV48" s="40">
        <f t="shared" si="45"/>
        <v>3090.233283040373</v>
      </c>
      <c r="IW48" s="40">
        <f t="shared" si="46"/>
        <v>3088.4382627303462</v>
      </c>
      <c r="IX48" s="40">
        <f t="shared" si="107"/>
        <v>7388.0916056892993</v>
      </c>
      <c r="IY48" s="40">
        <f t="shared" si="108"/>
        <v>7424.8630548751926</v>
      </c>
    </row>
    <row r="49" spans="2:259" ht="33" customHeight="1" thickBot="1" x14ac:dyDescent="0.25">
      <c r="C49" s="97" t="s">
        <v>244</v>
      </c>
      <c r="D49" s="97" t="s">
        <v>224</v>
      </c>
      <c r="E49" s="97" t="s">
        <v>244</v>
      </c>
      <c r="F49" s="97" t="s">
        <v>224</v>
      </c>
      <c r="J49" s="95">
        <f t="shared" si="136"/>
        <v>1990</v>
      </c>
      <c r="K49" s="48">
        <v>0.8483593622155382</v>
      </c>
      <c r="L49" s="12">
        <f t="shared" si="47"/>
        <v>0.83354781022523905</v>
      </c>
      <c r="M49" s="95">
        <f t="shared" si="48"/>
        <v>9261</v>
      </c>
      <c r="N49" s="12">
        <f t="shared" si="49"/>
        <v>0.83354781022523905</v>
      </c>
      <c r="Q49" s="98">
        <v>1990</v>
      </c>
      <c r="R49" s="38">
        <f>HDD_by_Division11_update!B45</f>
        <v>5848</v>
      </c>
      <c r="S49" s="38">
        <f>HDD_by_Division11_update!C45</f>
        <v>4998</v>
      </c>
      <c r="T49" s="95">
        <f t="shared" si="142"/>
        <v>5205.3170731707323</v>
      </c>
      <c r="V49">
        <f>CDD_by_Division11_update!B45</f>
        <v>477</v>
      </c>
      <c r="W49">
        <f>CDD_by_Division11_update!D45</f>
        <v>656</v>
      </c>
      <c r="X49" s="95">
        <f t="shared" si="143"/>
        <v>621.51376146788994</v>
      </c>
      <c r="Z49" s="331">
        <f t="shared" si="144"/>
        <v>0.98709279578209952</v>
      </c>
      <c r="AB49">
        <f t="shared" si="238"/>
        <v>1990</v>
      </c>
      <c r="AC49" s="95">
        <f t="shared" si="239"/>
        <v>5205.3170731707323</v>
      </c>
      <c r="AD49" s="95">
        <f t="shared" si="240"/>
        <v>621.51376146788994</v>
      </c>
      <c r="AE49" s="95">
        <f t="shared" si="110"/>
        <v>21</v>
      </c>
      <c r="AF49" s="95">
        <f t="shared" si="111"/>
        <v>441</v>
      </c>
      <c r="AG49" s="95">
        <f t="shared" si="112"/>
        <v>9261</v>
      </c>
      <c r="AH49" s="9">
        <f>'Regional_intensity (aggregate)'!E26</f>
        <v>14.119229996880986</v>
      </c>
      <c r="AI49" s="9">
        <f t="shared" si="171"/>
        <v>13.489749719955672</v>
      </c>
      <c r="AJ49" s="9">
        <f t="shared" si="198"/>
        <v>14.62191589374722</v>
      </c>
      <c r="AK49" s="9">
        <f t="shared" si="172"/>
        <v>13.970024277277489</v>
      </c>
      <c r="AL49" s="333">
        <f t="shared" si="199"/>
        <v>0.96562106494668065</v>
      </c>
      <c r="AM49">
        <v>0.96826126140408264</v>
      </c>
      <c r="AN49" s="98">
        <f t="shared" si="145"/>
        <v>1990</v>
      </c>
      <c r="AO49" s="106">
        <f t="shared" si="140"/>
        <v>5848</v>
      </c>
      <c r="AP49" s="107">
        <f t="shared" si="141"/>
        <v>4998</v>
      </c>
      <c r="AQ49" s="95">
        <f t="shared" si="146"/>
        <v>5215.4418604651146</v>
      </c>
      <c r="AS49" s="331">
        <f t="shared" si="147"/>
        <v>0.88718758134738207</v>
      </c>
      <c r="AT49" s="283"/>
      <c r="AU49">
        <f t="shared" si="241"/>
        <v>1990</v>
      </c>
      <c r="AV49" s="95">
        <f t="shared" si="200"/>
        <v>5215.4418604651146</v>
      </c>
      <c r="AW49" s="95">
        <f t="shared" si="201"/>
        <v>109524.27906976741</v>
      </c>
      <c r="AX49" s="95">
        <f t="shared" si="173"/>
        <v>21</v>
      </c>
      <c r="AY49" s="95">
        <f t="shared" si="174"/>
        <v>441</v>
      </c>
      <c r="AZ49" s="17">
        <f t="shared" si="57"/>
        <v>0.83354781022523905</v>
      </c>
      <c r="BA49">
        <f t="shared" si="202"/>
        <v>1990</v>
      </c>
      <c r="BB49" s="17">
        <f>'Regional_intensity (aggregate)'!D26</f>
        <v>55.901346815882228</v>
      </c>
      <c r="BC49" s="9">
        <f t="shared" si="175"/>
        <v>55.834048205407171</v>
      </c>
      <c r="BD49" s="9">
        <f t="shared" si="203"/>
        <v>62.498956291311352</v>
      </c>
      <c r="BE49" s="9">
        <f t="shared" si="176"/>
        <v>62.423714939284537</v>
      </c>
      <c r="BF49" s="333">
        <f t="shared" si="204"/>
        <v>0.89443648555221833</v>
      </c>
      <c r="BG49" s="283">
        <v>0.89019479472078233</v>
      </c>
      <c r="BH49" s="283"/>
      <c r="BJ49" s="49"/>
      <c r="BL49" s="98">
        <v>1990</v>
      </c>
      <c r="BM49" s="38">
        <f>HDD_by_Division11_update!D45</f>
        <v>5681</v>
      </c>
      <c r="BN49" s="38">
        <f>HDD_by_Division11_update!E45</f>
        <v>6011</v>
      </c>
      <c r="BO49" s="38">
        <f t="shared" si="148"/>
        <v>5915.5</v>
      </c>
      <c r="BQ49" s="38">
        <f>CDD_by_Division11_update!F45</f>
        <v>647</v>
      </c>
      <c r="BR49" s="38">
        <f>CDD_by_Division11_update!H45</f>
        <v>983</v>
      </c>
      <c r="BS49" s="95">
        <f t="shared" si="149"/>
        <v>761.7317073170733</v>
      </c>
      <c r="BU49" s="331">
        <f t="shared" si="150"/>
        <v>0.98349824128885976</v>
      </c>
      <c r="BW49">
        <f t="shared" si="242"/>
        <v>1990</v>
      </c>
      <c r="BX49" s="95">
        <f t="shared" si="177"/>
        <v>5915.5</v>
      </c>
      <c r="BY49" s="95">
        <f t="shared" si="243"/>
        <v>761.7317073170733</v>
      </c>
      <c r="BZ49" s="95">
        <f t="shared" si="117"/>
        <v>21</v>
      </c>
      <c r="CA49" s="95">
        <f t="shared" si="118"/>
        <v>441</v>
      </c>
      <c r="CB49" s="95">
        <f t="shared" si="119"/>
        <v>9261</v>
      </c>
      <c r="CC49" s="95">
        <f t="shared" si="205"/>
        <v>1990</v>
      </c>
      <c r="CD49" s="9">
        <f>'Regional_intensity (aggregate)'!S26</f>
        <v>19.210035431464156</v>
      </c>
      <c r="CE49" s="9">
        <f t="shared" si="178"/>
        <v>18.869503416255842</v>
      </c>
      <c r="CF49" s="9">
        <f t="shared" si="206"/>
        <v>19.58901691905599</v>
      </c>
      <c r="CG49" s="9">
        <f t="shared" si="179"/>
        <v>19.241766783511213</v>
      </c>
      <c r="CH49" s="333">
        <f t="shared" si="207"/>
        <v>0.98065336871381403</v>
      </c>
      <c r="CK49" s="98">
        <f t="shared" si="151"/>
        <v>1990</v>
      </c>
      <c r="CL49" s="106">
        <f t="shared" si="152"/>
        <v>5681</v>
      </c>
      <c r="CM49" s="107">
        <f t="shared" si="153"/>
        <v>6011</v>
      </c>
      <c r="CN49" s="95">
        <f t="shared" si="154"/>
        <v>5772.0344827586214</v>
      </c>
      <c r="CP49" s="331">
        <f t="shared" si="155"/>
        <v>0.90384352989999617</v>
      </c>
      <c r="CR49">
        <f t="shared" si="244"/>
        <v>1990</v>
      </c>
      <c r="CS49" s="95">
        <f t="shared" si="208"/>
        <v>5772.0344827586214</v>
      </c>
      <c r="CT49" s="95">
        <f t="shared" si="209"/>
        <v>121212.72413793104</v>
      </c>
      <c r="CU49" s="95">
        <f t="shared" si="120"/>
        <v>21</v>
      </c>
      <c r="CV49" s="95">
        <f t="shared" si="121"/>
        <v>441</v>
      </c>
      <c r="CW49" s="9">
        <f t="shared" si="70"/>
        <v>0.83354781022523905</v>
      </c>
      <c r="CX49">
        <f t="shared" si="210"/>
        <v>1990</v>
      </c>
      <c r="CY49" s="9">
        <f>'Regional_intensity (aggregate)'!R26</f>
        <v>62.275431259655129</v>
      </c>
      <c r="CZ49" s="9">
        <f t="shared" si="180"/>
        <v>62.754905251516988</v>
      </c>
      <c r="DA49" s="9">
        <f t="shared" si="211"/>
        <v>67.289564622043272</v>
      </c>
      <c r="DB49" s="9">
        <f t="shared" si="181"/>
        <v>67.807643670351354</v>
      </c>
      <c r="DC49" s="333">
        <f t="shared" si="212"/>
        <v>0.92548423532605872</v>
      </c>
      <c r="DD49" s="383"/>
      <c r="DE49" s="49"/>
      <c r="DF49" s="49"/>
      <c r="DH49" s="98">
        <v>1990</v>
      </c>
      <c r="DI49" s="38">
        <f>HDD_by_Division11_update!F45</f>
        <v>2230</v>
      </c>
      <c r="DJ49" s="38">
        <f>HDD_by_Division11_update!G45</f>
        <v>2929</v>
      </c>
      <c r="DK49" s="38">
        <f>HDD_by_Division11_update!H45</f>
        <v>1944</v>
      </c>
      <c r="DL49" s="38">
        <f t="shared" si="156"/>
        <v>2295.2553191489355</v>
      </c>
      <c r="DN49" s="38">
        <f>CDD_by_Division11_update!J45</f>
        <v>2143</v>
      </c>
      <c r="DO49" s="38">
        <f>CDD_by_Division11_update!L45</f>
        <v>1622</v>
      </c>
      <c r="DP49" s="38">
        <f>CDD_by_Division11_update!N45</f>
        <v>2579</v>
      </c>
      <c r="DQ49" s="38">
        <f t="shared" si="157"/>
        <v>1385.7687074829932</v>
      </c>
      <c r="DS49" s="331">
        <f t="shared" si="158"/>
        <v>0.98200540120210833</v>
      </c>
      <c r="DT49" s="283"/>
      <c r="DU49">
        <f t="shared" si="245"/>
        <v>1990</v>
      </c>
      <c r="DV49" s="95">
        <f t="shared" si="213"/>
        <v>2295.2553191489355</v>
      </c>
      <c r="DW49" s="95">
        <f t="shared" si="182"/>
        <v>1385.7687074829932</v>
      </c>
      <c r="DX49" s="95">
        <f t="shared" si="214"/>
        <v>29101.142857142859</v>
      </c>
      <c r="DY49" s="95">
        <f t="shared" si="123"/>
        <v>21</v>
      </c>
      <c r="DZ49" s="95">
        <f t="shared" si="124"/>
        <v>441</v>
      </c>
      <c r="EA49" s="95">
        <f t="shared" si="125"/>
        <v>9261</v>
      </c>
      <c r="EB49" s="95">
        <f t="shared" si="215"/>
        <v>1990</v>
      </c>
      <c r="EC49" s="9">
        <f>'Regional_intensity (aggregate)'!AG26</f>
        <v>29.368301597602688</v>
      </c>
      <c r="ED49" s="9">
        <f t="shared" si="183"/>
        <v>28.881585410287244</v>
      </c>
      <c r="EE49" s="9">
        <f t="shared" si="216"/>
        <v>29.513579500543734</v>
      </c>
      <c r="EF49" s="9">
        <f t="shared" si="217"/>
        <v>29.024455645669253</v>
      </c>
      <c r="EG49" s="333">
        <f t="shared" si="218"/>
        <v>0.99507759121734551</v>
      </c>
      <c r="EI49" s="98">
        <f t="shared" si="159"/>
        <v>1990</v>
      </c>
      <c r="EJ49" s="106">
        <f t="shared" si="160"/>
        <v>2230</v>
      </c>
      <c r="EK49" s="106">
        <f t="shared" si="161"/>
        <v>2929</v>
      </c>
      <c r="EL49" s="106">
        <f t="shared" si="162"/>
        <v>1944</v>
      </c>
      <c r="EM49" s="38">
        <f t="shared" si="163"/>
        <v>2255.296703296704</v>
      </c>
      <c r="EO49" s="331">
        <f t="shared" si="164"/>
        <v>0.85968419284452213</v>
      </c>
      <c r="EQ49">
        <f t="shared" si="246"/>
        <v>1990</v>
      </c>
      <c r="ER49" s="95">
        <f t="shared" si="219"/>
        <v>2255.296703296704</v>
      </c>
      <c r="ES49" s="95">
        <f t="shared" si="220"/>
        <v>47361.23076923078</v>
      </c>
      <c r="ET49" s="95">
        <f t="shared" si="127"/>
        <v>21</v>
      </c>
      <c r="EU49" s="95">
        <f t="shared" si="128"/>
        <v>441</v>
      </c>
      <c r="EV49" s="17">
        <f t="shared" si="84"/>
        <v>0.83354781022523905</v>
      </c>
      <c r="EW49">
        <f t="shared" si="221"/>
        <v>1990</v>
      </c>
      <c r="EX49" s="9">
        <f>'Regional_intensity (aggregate)'!AF26</f>
        <v>28.058954076442955</v>
      </c>
      <c r="EY49" s="9">
        <f t="shared" si="184"/>
        <v>28.206986663288667</v>
      </c>
      <c r="EZ49" s="9">
        <f t="shared" si="222"/>
        <v>31.611930255970847</v>
      </c>
      <c r="FA49" s="9">
        <f t="shared" si="185"/>
        <v>31.778707527790338</v>
      </c>
      <c r="FB49" s="333">
        <f t="shared" si="223"/>
        <v>0.8876064779733972</v>
      </c>
      <c r="FC49" s="383"/>
      <c r="FD49" s="49"/>
      <c r="FE49" s="49"/>
      <c r="FG49" s="283"/>
      <c r="FH49" s="98">
        <v>1990</v>
      </c>
      <c r="FI49" s="38">
        <f>HDD_by_Division11_update!I45</f>
        <v>5146</v>
      </c>
      <c r="FJ49" s="38">
        <f>HDD_by_Division11_update!J45</f>
        <v>3148</v>
      </c>
      <c r="FK49" s="38">
        <f t="shared" si="165"/>
        <v>3629.4457831325299</v>
      </c>
      <c r="FM49" s="38">
        <f>CDD_by_Division11_update!P45</f>
        <v>1294</v>
      </c>
      <c r="FN49" s="38">
        <f>CDD_by_Division11_update!R45</f>
        <v>827</v>
      </c>
      <c r="FO49" s="95">
        <f t="shared" si="166"/>
        <v>976.77464788732391</v>
      </c>
      <c r="FP49" s="95"/>
      <c r="FQ49" s="331">
        <f t="shared" si="167"/>
        <v>1.0025577003534949</v>
      </c>
      <c r="FR49" s="283"/>
      <c r="FS49">
        <f t="shared" si="247"/>
        <v>1990</v>
      </c>
      <c r="FT49" s="95">
        <f t="shared" si="224"/>
        <v>3629.4457831325299</v>
      </c>
      <c r="FU49" s="95">
        <f t="shared" si="225"/>
        <v>976.77464788732391</v>
      </c>
      <c r="FV49" s="95">
        <f t="shared" si="226"/>
        <v>20512.267605633802</v>
      </c>
      <c r="FW49" s="95">
        <f t="shared" si="186"/>
        <v>21</v>
      </c>
      <c r="FX49" s="95">
        <f t="shared" si="187"/>
        <v>441</v>
      </c>
      <c r="FY49" s="95">
        <f t="shared" si="188"/>
        <v>9261</v>
      </c>
      <c r="FZ49" s="95">
        <f t="shared" si="227"/>
        <v>1990</v>
      </c>
      <c r="GA49" s="9">
        <f>'Regional_intensity (aggregate)'!AT26</f>
        <v>20.500822549395281</v>
      </c>
      <c r="GB49" s="9">
        <f t="shared" si="189"/>
        <v>20.38551015543095</v>
      </c>
      <c r="GC49" s="9">
        <f t="shared" si="228"/>
        <v>20.504697885866236</v>
      </c>
      <c r="GD49" s="9">
        <f t="shared" si="190"/>
        <v>20.389363694028926</v>
      </c>
      <c r="GE49" s="333">
        <f t="shared" si="229"/>
        <v>0.99981100250818</v>
      </c>
      <c r="GF49" s="284"/>
      <c r="GI49" s="98">
        <f t="shared" si="30"/>
        <v>1990</v>
      </c>
      <c r="GJ49" s="106">
        <f t="shared" si="31"/>
        <v>5146</v>
      </c>
      <c r="GK49" s="106">
        <f t="shared" si="32"/>
        <v>3148</v>
      </c>
      <c r="GL49" s="38">
        <f t="shared" si="168"/>
        <v>3712.652173913044</v>
      </c>
      <c r="GN49" s="331">
        <f t="shared" si="169"/>
        <v>0.98781444939638252</v>
      </c>
      <c r="GP49">
        <f t="shared" si="248"/>
        <v>1990</v>
      </c>
      <c r="GQ49" s="95">
        <f t="shared" si="230"/>
        <v>3712.652173913044</v>
      </c>
      <c r="GR49" s="95">
        <f t="shared" si="231"/>
        <v>77965.695652173919</v>
      </c>
      <c r="GS49" s="95">
        <f t="shared" si="134"/>
        <v>21</v>
      </c>
      <c r="GT49" s="95">
        <f t="shared" si="135"/>
        <v>441</v>
      </c>
      <c r="GU49" s="17">
        <f t="shared" si="98"/>
        <v>0.83354781022523905</v>
      </c>
      <c r="GV49">
        <f t="shared" si="232"/>
        <v>1990</v>
      </c>
      <c r="GW49" s="9">
        <f>'Regional_intensity (aggregate)'!AS26</f>
        <v>40.643635738352337</v>
      </c>
      <c r="GX49" s="9">
        <f t="shared" si="191"/>
        <v>41.707884968139851</v>
      </c>
      <c r="GY49" s="9">
        <f t="shared" si="233"/>
        <v>41.194812205834211</v>
      </c>
      <c r="GZ49" s="9">
        <f t="shared" si="192"/>
        <v>42.27349393213288</v>
      </c>
      <c r="HA49" s="333">
        <f t="shared" si="234"/>
        <v>0.9866202456579275</v>
      </c>
      <c r="HB49" s="383"/>
      <c r="HD49" s="49"/>
      <c r="HF49">
        <f t="shared" si="193"/>
        <v>14.62191589374722</v>
      </c>
      <c r="HG49" s="284">
        <f t="shared" si="194"/>
        <v>19.58901691905599</v>
      </c>
      <c r="HH49" s="284">
        <f t="shared" si="195"/>
        <v>29.513579500543734</v>
      </c>
      <c r="HI49" s="284">
        <f t="shared" si="235"/>
        <v>20.504697885866236</v>
      </c>
      <c r="HK49">
        <f t="shared" si="196"/>
        <v>62.498956291311352</v>
      </c>
      <c r="HL49">
        <f t="shared" si="197"/>
        <v>67.289564622043272</v>
      </c>
      <c r="HM49">
        <f t="shared" si="236"/>
        <v>31.611930255970847</v>
      </c>
      <c r="HN49" s="17">
        <f t="shared" si="237"/>
        <v>41.194812205834211</v>
      </c>
      <c r="HQ49">
        <f t="shared" si="170"/>
        <v>1990</v>
      </c>
      <c r="HR49" s="17">
        <f t="shared" si="33"/>
        <v>0.9865801160318548</v>
      </c>
      <c r="HS49" s="17">
        <f t="shared" si="34"/>
        <v>0.90202018713715015</v>
      </c>
      <c r="HT49" s="17"/>
      <c r="HU49" s="651"/>
      <c r="HV49" s="17"/>
      <c r="HW49" s="17">
        <f>National!GB204</f>
        <v>0.14707388303643093</v>
      </c>
      <c r="HX49" s="17">
        <f>National!GC204</f>
        <v>0.22686846273931732</v>
      </c>
      <c r="HY49" s="17">
        <f>National!GD204</f>
        <v>0.44978106220270131</v>
      </c>
      <c r="HZ49" s="17">
        <f>National!GE204</f>
        <v>0.17627659202155038</v>
      </c>
      <c r="IA49" s="17">
        <f t="shared" si="102"/>
        <v>0.98830729394335282</v>
      </c>
      <c r="IB49" s="17"/>
      <c r="IC49" s="17">
        <f>National!GB281</f>
        <v>0.28308922109860851</v>
      </c>
      <c r="ID49" s="17">
        <f>National!GC281</f>
        <v>0.34191294978732173</v>
      </c>
      <c r="IE49" s="17">
        <f>National!GD281</f>
        <v>0.21902735827353997</v>
      </c>
      <c r="IF49" s="17">
        <f>National!GE281</f>
        <v>0.15597047084052984</v>
      </c>
      <c r="IG49" s="17">
        <f t="shared" si="103"/>
        <v>0.91793409921221125</v>
      </c>
      <c r="IH49" s="17"/>
      <c r="II49" s="651"/>
      <c r="IJ49" s="17"/>
      <c r="IK49" s="656">
        <f>National!AS204</f>
        <v>0.98830597273896759</v>
      </c>
      <c r="IL49" s="656">
        <f>National!AS281</f>
        <v>0.91804930860788359</v>
      </c>
      <c r="IN49">
        <f t="shared" si="137"/>
        <v>1990</v>
      </c>
      <c r="IO49" s="79">
        <f>National!H204</f>
        <v>3152.7520000000009</v>
      </c>
      <c r="IP49" s="40">
        <f t="shared" si="138"/>
        <v>3195.6370788018239</v>
      </c>
      <c r="IQ49" s="79">
        <f>National!H281</f>
        <v>6557.3040000000001</v>
      </c>
      <c r="IR49" s="40">
        <f t="shared" si="139"/>
        <v>7269.5756630588321</v>
      </c>
      <c r="IS49" s="95"/>
      <c r="IU49">
        <f t="shared" si="106"/>
        <v>1990</v>
      </c>
      <c r="IV49" s="40">
        <f t="shared" si="45"/>
        <v>3195.6370788018239</v>
      </c>
      <c r="IW49" s="40">
        <f t="shared" si="46"/>
        <v>3190.0566089492904</v>
      </c>
      <c r="IX49" s="40">
        <f t="shared" si="107"/>
        <v>7269.5756630588321</v>
      </c>
      <c r="IY49" s="40">
        <f t="shared" si="108"/>
        <v>7142.6490260565624</v>
      </c>
    </row>
    <row r="50" spans="2:259" x14ac:dyDescent="0.2">
      <c r="B50" t="s">
        <v>22</v>
      </c>
      <c r="C50">
        <v>4.0999999999999996</v>
      </c>
      <c r="E50">
        <v>10.9</v>
      </c>
      <c r="J50" s="95">
        <f t="shared" si="136"/>
        <v>1991</v>
      </c>
      <c r="K50" s="48">
        <v>0.81475931999453266</v>
      </c>
      <c r="L50" s="12">
        <f t="shared" si="47"/>
        <v>0.82803760457462783</v>
      </c>
      <c r="M50" s="95">
        <f t="shared" si="48"/>
        <v>10648</v>
      </c>
      <c r="N50" s="12">
        <f t="shared" si="49"/>
        <v>0.82803760457462783</v>
      </c>
      <c r="Q50" s="98">
        <v>1991</v>
      </c>
      <c r="R50" s="38">
        <f>HDD_by_Division11_update!B46</f>
        <v>5960</v>
      </c>
      <c r="S50" s="38">
        <f>HDD_by_Division11_update!C46</f>
        <v>5177</v>
      </c>
      <c r="T50" s="95">
        <f t="shared" si="142"/>
        <v>5367.9756097560985</v>
      </c>
      <c r="V50">
        <f>CDD_by_Division11_update!B46</f>
        <v>511</v>
      </c>
      <c r="W50">
        <f>CDD_by_Division11_update!D46</f>
        <v>854</v>
      </c>
      <c r="X50" s="95">
        <f t="shared" si="143"/>
        <v>787.91743119266062</v>
      </c>
      <c r="Z50" s="331">
        <f t="shared" si="144"/>
        <v>1.0077065539733987</v>
      </c>
      <c r="AB50">
        <f t="shared" si="238"/>
        <v>1991</v>
      </c>
      <c r="AC50" s="95">
        <f t="shared" si="239"/>
        <v>5367.9756097560985</v>
      </c>
      <c r="AD50" s="95">
        <f t="shared" si="240"/>
        <v>787.91743119266062</v>
      </c>
      <c r="AE50" s="95">
        <f t="shared" si="110"/>
        <v>22</v>
      </c>
      <c r="AF50" s="95">
        <f t="shared" si="111"/>
        <v>484</v>
      </c>
      <c r="AG50" s="95">
        <f t="shared" si="112"/>
        <v>10648</v>
      </c>
      <c r="AH50" s="9">
        <f>'Regional_intensity (aggregate)'!E27</f>
        <v>14.360162585461753</v>
      </c>
      <c r="AI50" s="9">
        <f t="shared" si="171"/>
        <v>14.028083846512633</v>
      </c>
      <c r="AJ50" s="9">
        <f t="shared" si="198"/>
        <v>14.380215092259562</v>
      </c>
      <c r="AK50" s="9">
        <f t="shared" si="172"/>
        <v>14.047672639119844</v>
      </c>
      <c r="AL50" s="333">
        <f t="shared" si="199"/>
        <v>0.99860554889692832</v>
      </c>
      <c r="AM50">
        <v>1.0036513356718422</v>
      </c>
      <c r="AN50" s="98">
        <f t="shared" si="145"/>
        <v>1991</v>
      </c>
      <c r="AO50" s="106">
        <f t="shared" si="140"/>
        <v>5960</v>
      </c>
      <c r="AP50" s="107">
        <f t="shared" si="141"/>
        <v>5177</v>
      </c>
      <c r="AQ50" s="95">
        <f t="shared" si="146"/>
        <v>5377.3023255813941</v>
      </c>
      <c r="AS50" s="331">
        <f t="shared" si="147"/>
        <v>0.90868332507829697</v>
      </c>
      <c r="AT50" s="283"/>
      <c r="AU50">
        <f t="shared" si="241"/>
        <v>1991</v>
      </c>
      <c r="AV50" s="95">
        <f t="shared" si="200"/>
        <v>5377.3023255813941</v>
      </c>
      <c r="AW50" s="95">
        <f t="shared" si="201"/>
        <v>118300.65116279067</v>
      </c>
      <c r="AX50" s="95">
        <f t="shared" si="173"/>
        <v>22</v>
      </c>
      <c r="AY50" s="95">
        <f t="shared" si="174"/>
        <v>484</v>
      </c>
      <c r="AZ50" s="17">
        <f t="shared" si="57"/>
        <v>0.82803760457462783</v>
      </c>
      <c r="BA50">
        <f t="shared" si="202"/>
        <v>1991</v>
      </c>
      <c r="BB50" s="17">
        <f>'Regional_intensity (aggregate)'!D27</f>
        <v>55.370492395239808</v>
      </c>
      <c r="BC50" s="9">
        <f t="shared" si="175"/>
        <v>56.344514642762405</v>
      </c>
      <c r="BD50" s="9">
        <f t="shared" si="203"/>
        <v>60.632681022102162</v>
      </c>
      <c r="BE50" s="9">
        <f t="shared" si="176"/>
        <v>61.699270421757667</v>
      </c>
      <c r="BF50" s="333">
        <f t="shared" si="204"/>
        <v>0.91321200814220715</v>
      </c>
      <c r="BG50" s="283">
        <v>0.91005101633808583</v>
      </c>
      <c r="BH50" s="283"/>
      <c r="BJ50" s="49"/>
      <c r="BL50" s="98">
        <v>1991</v>
      </c>
      <c r="BM50" s="38">
        <f>HDD_by_Division11_update!D46</f>
        <v>5906</v>
      </c>
      <c r="BN50" s="38">
        <f>HDD_by_Division11_update!E46</f>
        <v>6319</v>
      </c>
      <c r="BO50" s="38">
        <f t="shared" si="148"/>
        <v>6178.7241379310344</v>
      </c>
      <c r="BQ50" s="38">
        <f>CDD_by_Division11_update!F46</f>
        <v>959</v>
      </c>
      <c r="BR50" s="38">
        <f>CDD_by_Division11_update!H46</f>
        <v>1125</v>
      </c>
      <c r="BS50" s="95">
        <f t="shared" si="149"/>
        <v>1015.6829268292684</v>
      </c>
      <c r="BU50" s="331">
        <f t="shared" si="150"/>
        <v>1.0161846741142742</v>
      </c>
      <c r="BW50">
        <f t="shared" si="242"/>
        <v>1991</v>
      </c>
      <c r="BX50" s="95">
        <f t="shared" si="177"/>
        <v>6178.7241379310344</v>
      </c>
      <c r="BY50" s="95">
        <f t="shared" si="243"/>
        <v>1015.6829268292684</v>
      </c>
      <c r="BZ50" s="95">
        <f t="shared" si="117"/>
        <v>22</v>
      </c>
      <c r="CA50" s="95">
        <f t="shared" si="118"/>
        <v>484</v>
      </c>
      <c r="CB50" s="95">
        <f t="shared" si="119"/>
        <v>10648</v>
      </c>
      <c r="CC50" s="95">
        <f t="shared" si="205"/>
        <v>1991</v>
      </c>
      <c r="CD50" s="9">
        <f>'Regional_intensity (aggregate)'!S27</f>
        <v>20.479221549819751</v>
      </c>
      <c r="CE50" s="9">
        <f t="shared" si="178"/>
        <v>19.826718458155483</v>
      </c>
      <c r="CF50" s="9">
        <f t="shared" si="206"/>
        <v>19.933667287117103</v>
      </c>
      <c r="CG50" s="9">
        <f t="shared" si="179"/>
        <v>19.298546489121474</v>
      </c>
      <c r="CH50" s="333">
        <f t="shared" si="207"/>
        <v>1.0273684844261062</v>
      </c>
      <c r="CK50" s="98">
        <f t="shared" si="151"/>
        <v>1991</v>
      </c>
      <c r="CL50" s="106">
        <f t="shared" si="152"/>
        <v>5906</v>
      </c>
      <c r="CM50" s="107">
        <f t="shared" si="153"/>
        <v>6319</v>
      </c>
      <c r="CN50" s="95">
        <f t="shared" si="154"/>
        <v>6019.9310344827582</v>
      </c>
      <c r="CP50" s="331">
        <f t="shared" si="155"/>
        <v>0.93438964247567635</v>
      </c>
      <c r="CR50">
        <f t="shared" si="244"/>
        <v>1991</v>
      </c>
      <c r="CS50" s="95">
        <f t="shared" si="208"/>
        <v>6019.9310344827582</v>
      </c>
      <c r="CT50" s="95">
        <f t="shared" si="209"/>
        <v>132438.48275862067</v>
      </c>
      <c r="CU50" s="95">
        <f t="shared" si="120"/>
        <v>22</v>
      </c>
      <c r="CV50" s="95">
        <f t="shared" si="121"/>
        <v>484</v>
      </c>
      <c r="CW50" s="9">
        <f t="shared" si="70"/>
        <v>0.82803760457462783</v>
      </c>
      <c r="CX50">
        <f t="shared" si="210"/>
        <v>1991</v>
      </c>
      <c r="CY50" s="9">
        <f>'Regional_intensity (aggregate)'!R27</f>
        <v>65.124642590130136</v>
      </c>
      <c r="CZ50" s="9">
        <f t="shared" si="180"/>
        <v>63.033960529395529</v>
      </c>
      <c r="DA50" s="9">
        <f t="shared" si="211"/>
        <v>68.752580281725855</v>
      </c>
      <c r="DB50" s="9">
        <f t="shared" si="181"/>
        <v>66.545431336143707</v>
      </c>
      <c r="DC50" s="333">
        <f t="shared" si="212"/>
        <v>0.94723197766935285</v>
      </c>
      <c r="DD50" s="383"/>
      <c r="DE50" s="49"/>
      <c r="DF50" s="49"/>
      <c r="DH50" s="98">
        <v>1991</v>
      </c>
      <c r="DI50" s="38">
        <f>HDD_by_Division11_update!F46</f>
        <v>2503</v>
      </c>
      <c r="DJ50" s="38">
        <f>HDD_by_Division11_update!G46</f>
        <v>3211</v>
      </c>
      <c r="DK50" s="38">
        <f>HDD_by_Division11_update!H46</f>
        <v>2178</v>
      </c>
      <c r="DL50" s="38">
        <f t="shared" si="156"/>
        <v>2561.3776595744675</v>
      </c>
      <c r="DN50" s="38">
        <f>CDD_by_Division11_update!J46</f>
        <v>2197</v>
      </c>
      <c r="DO50" s="38">
        <f>CDD_by_Division11_update!L46</f>
        <v>1758</v>
      </c>
      <c r="DP50" s="38">
        <f>CDD_by_Division11_update!N46</f>
        <v>2499</v>
      </c>
      <c r="DQ50" s="38">
        <f t="shared" si="157"/>
        <v>1437.8367346938776</v>
      </c>
      <c r="DS50" s="331">
        <f t="shared" si="158"/>
        <v>1.0064271986723503</v>
      </c>
      <c r="DT50" s="283"/>
      <c r="DU50">
        <f t="shared" si="245"/>
        <v>1991</v>
      </c>
      <c r="DV50" s="95">
        <f t="shared" si="213"/>
        <v>2561.3776595744675</v>
      </c>
      <c r="DW50" s="95">
        <f t="shared" si="182"/>
        <v>1437.8367346938776</v>
      </c>
      <c r="DX50" s="95">
        <f t="shared" si="214"/>
        <v>31632.408163265307</v>
      </c>
      <c r="DY50" s="95">
        <f t="shared" si="123"/>
        <v>22</v>
      </c>
      <c r="DZ50" s="95">
        <f t="shared" si="124"/>
        <v>484</v>
      </c>
      <c r="EA50" s="95">
        <f t="shared" si="125"/>
        <v>10648</v>
      </c>
      <c r="EB50" s="95">
        <f t="shared" si="215"/>
        <v>1991</v>
      </c>
      <c r="EC50" s="9">
        <f>'Regional_intensity (aggregate)'!AG27</f>
        <v>29.769282087406996</v>
      </c>
      <c r="ED50" s="9">
        <f t="shared" si="183"/>
        <v>29.62278391731482</v>
      </c>
      <c r="EE50" s="9">
        <f t="shared" si="216"/>
        <v>29.399444889910882</v>
      </c>
      <c r="EF50" s="9">
        <f t="shared" si="217"/>
        <v>29.254766732558892</v>
      </c>
      <c r="EG50" s="333">
        <f t="shared" si="218"/>
        <v>1.0125797340351494</v>
      </c>
      <c r="EI50" s="98">
        <f t="shared" si="159"/>
        <v>1991</v>
      </c>
      <c r="EJ50" s="106">
        <f t="shared" si="160"/>
        <v>2503</v>
      </c>
      <c r="EK50" s="106">
        <f t="shared" si="161"/>
        <v>3211</v>
      </c>
      <c r="EL50" s="106">
        <f t="shared" si="162"/>
        <v>2178</v>
      </c>
      <c r="EM50" s="38">
        <f t="shared" si="163"/>
        <v>2515.6208791208801</v>
      </c>
      <c r="EO50" s="331">
        <f t="shared" si="164"/>
        <v>0.93081262123182607</v>
      </c>
      <c r="EQ50">
        <f t="shared" si="246"/>
        <v>1991</v>
      </c>
      <c r="ER50" s="95">
        <f t="shared" si="219"/>
        <v>2515.6208791208801</v>
      </c>
      <c r="ES50" s="95">
        <f t="shared" si="220"/>
        <v>55343.65934065936</v>
      </c>
      <c r="ET50" s="95">
        <f t="shared" si="127"/>
        <v>22</v>
      </c>
      <c r="EU50" s="95">
        <f t="shared" si="128"/>
        <v>484</v>
      </c>
      <c r="EV50" s="17">
        <f t="shared" si="84"/>
        <v>0.82803760457462783</v>
      </c>
      <c r="EW50">
        <f t="shared" si="221"/>
        <v>1991</v>
      </c>
      <c r="EX50" s="9">
        <f>'Regional_intensity (aggregate)'!AF27</f>
        <v>28.593882837851261</v>
      </c>
      <c r="EY50" s="9">
        <f t="shared" si="184"/>
        <v>29.052920934967638</v>
      </c>
      <c r="EZ50" s="9">
        <f t="shared" si="222"/>
        <v>30.348225266375472</v>
      </c>
      <c r="FA50" s="9">
        <f t="shared" si="185"/>
        <v>30.835427079998873</v>
      </c>
      <c r="FB50" s="333">
        <f t="shared" si="223"/>
        <v>0.9421929152981493</v>
      </c>
      <c r="FC50" s="383"/>
      <c r="FD50" s="49"/>
      <c r="FE50" s="49"/>
      <c r="FG50" s="283"/>
      <c r="FH50" s="98">
        <v>1991</v>
      </c>
      <c r="FI50" s="38">
        <f>HDD_by_Division11_update!I46</f>
        <v>5259</v>
      </c>
      <c r="FJ50" s="38">
        <f>HDD_by_Division11_update!J46</f>
        <v>3109</v>
      </c>
      <c r="FK50" s="38">
        <f t="shared" si="165"/>
        <v>3627.0722891566256</v>
      </c>
      <c r="FM50" s="38">
        <f>CDD_by_Division11_update!P46</f>
        <v>1182</v>
      </c>
      <c r="FN50" s="38">
        <f>CDD_by_Division11_update!R46</f>
        <v>672</v>
      </c>
      <c r="FO50" s="95">
        <f t="shared" si="166"/>
        <v>832.30985915492965</v>
      </c>
      <c r="FP50" s="95"/>
      <c r="FQ50" s="331">
        <f t="shared" si="167"/>
        <v>0.99416987204355167</v>
      </c>
      <c r="FR50" s="283"/>
      <c r="FS50">
        <f t="shared" si="247"/>
        <v>1991</v>
      </c>
      <c r="FT50" s="95">
        <f t="shared" si="224"/>
        <v>3627.0722891566256</v>
      </c>
      <c r="FU50" s="95">
        <f t="shared" si="225"/>
        <v>832.30985915492965</v>
      </c>
      <c r="FV50" s="95">
        <f t="shared" si="226"/>
        <v>18310.816901408452</v>
      </c>
      <c r="FW50" s="95">
        <f t="shared" si="186"/>
        <v>22</v>
      </c>
      <c r="FX50" s="95">
        <f t="shared" si="187"/>
        <v>484</v>
      </c>
      <c r="FY50" s="95">
        <f t="shared" si="188"/>
        <v>10648</v>
      </c>
      <c r="FZ50" s="95">
        <f t="shared" si="227"/>
        <v>1991</v>
      </c>
      <c r="GA50" s="9">
        <f>'Regional_intensity (aggregate)'!AT27</f>
        <v>20.250406714192881</v>
      </c>
      <c r="GB50" s="9">
        <f t="shared" si="189"/>
        <v>20.191808566582697</v>
      </c>
      <c r="GC50" s="9">
        <f t="shared" si="228"/>
        <v>20.354282813545911</v>
      </c>
      <c r="GD50" s="9">
        <f t="shared" si="190"/>
        <v>20.295384081997391</v>
      </c>
      <c r="GE50" s="333">
        <f t="shared" si="229"/>
        <v>0.9948965974235211</v>
      </c>
      <c r="GF50" s="284"/>
      <c r="GI50" s="98">
        <f t="shared" si="30"/>
        <v>1991</v>
      </c>
      <c r="GJ50" s="106">
        <f t="shared" si="31"/>
        <v>5259</v>
      </c>
      <c r="GK50" s="106">
        <f t="shared" si="32"/>
        <v>3109</v>
      </c>
      <c r="GL50" s="38">
        <f t="shared" si="168"/>
        <v>3716.608695652174</v>
      </c>
      <c r="GN50" s="331">
        <f t="shared" si="169"/>
        <v>0.98847268065951555</v>
      </c>
      <c r="GP50">
        <f t="shared" si="248"/>
        <v>1991</v>
      </c>
      <c r="GQ50" s="95">
        <f t="shared" si="230"/>
        <v>3716.608695652174</v>
      </c>
      <c r="GR50" s="95">
        <f t="shared" si="231"/>
        <v>81765.391304347824</v>
      </c>
      <c r="GS50" s="95">
        <f t="shared" si="134"/>
        <v>22</v>
      </c>
      <c r="GT50" s="95">
        <f t="shared" si="135"/>
        <v>484</v>
      </c>
      <c r="GU50" s="17">
        <f t="shared" si="98"/>
        <v>0.82803760457462783</v>
      </c>
      <c r="GV50">
        <f t="shared" si="232"/>
        <v>1991</v>
      </c>
      <c r="GW50" s="9">
        <f>'Regional_intensity (aggregate)'!AS27</f>
        <v>40.872354793541575</v>
      </c>
      <c r="GX50" s="9">
        <f t="shared" si="191"/>
        <v>40.877044705624613</v>
      </c>
      <c r="GY50" s="9">
        <f t="shared" si="233"/>
        <v>41.389101942458645</v>
      </c>
      <c r="GZ50" s="9">
        <f t="shared" si="192"/>
        <v>41.393851148866901</v>
      </c>
      <c r="HA50" s="333">
        <f t="shared" si="234"/>
        <v>0.98751489825424388</v>
      </c>
      <c r="HB50" s="383"/>
      <c r="HD50" s="49"/>
      <c r="HF50">
        <f t="shared" si="193"/>
        <v>14.380215092259562</v>
      </c>
      <c r="HG50" s="284">
        <f t="shared" si="194"/>
        <v>19.933667287117103</v>
      </c>
      <c r="HH50" s="284">
        <f t="shared" si="195"/>
        <v>29.399444889910882</v>
      </c>
      <c r="HI50" s="284">
        <f t="shared" si="235"/>
        <v>20.354282813545911</v>
      </c>
      <c r="HK50">
        <f t="shared" si="196"/>
        <v>60.632681022102162</v>
      </c>
      <c r="HL50">
        <f t="shared" si="197"/>
        <v>68.752580281725855</v>
      </c>
      <c r="HM50">
        <f t="shared" si="236"/>
        <v>30.348225266375472</v>
      </c>
      <c r="HN50" s="17">
        <f t="shared" si="237"/>
        <v>41.389101942458645</v>
      </c>
      <c r="HQ50">
        <f t="shared" si="170"/>
        <v>1991</v>
      </c>
      <c r="HR50" s="17">
        <f t="shared" si="33"/>
        <v>1.0067191882779567</v>
      </c>
      <c r="HS50" s="17">
        <f t="shared" si="34"/>
        <v>0.9342844762025504</v>
      </c>
      <c r="HT50" s="17"/>
      <c r="HU50" s="651"/>
      <c r="HV50" s="17"/>
      <c r="HW50" s="17">
        <f>National!GB205</f>
        <v>0.14687493041551519</v>
      </c>
      <c r="HX50" s="17">
        <f>National!GC205</f>
        <v>0.22639359928446234</v>
      </c>
      <c r="HY50" s="17">
        <f>National!GD205</f>
        <v>0.45078532849749642</v>
      </c>
      <c r="HZ50" s="17">
        <f>National!GE205</f>
        <v>0.17594614180252605</v>
      </c>
      <c r="IA50" s="17">
        <f t="shared" si="102"/>
        <v>1.010764075333505</v>
      </c>
      <c r="IB50" s="17"/>
      <c r="IC50" s="17">
        <f>National!GB282</f>
        <v>0.27973135880658612</v>
      </c>
      <c r="ID50" s="17">
        <f>National!GC282</f>
        <v>0.34343980061758866</v>
      </c>
      <c r="IE50" s="17">
        <f>National!GD282</f>
        <v>0.21681007539031499</v>
      </c>
      <c r="IF50" s="17">
        <f>National!GE282</f>
        <v>0.16001876518551017</v>
      </c>
      <c r="IG50" s="17">
        <f t="shared" si="103"/>
        <v>0.94306902908442869</v>
      </c>
      <c r="IH50" s="17"/>
      <c r="II50" s="651"/>
      <c r="IJ50" s="17"/>
      <c r="IK50" s="656">
        <f>National!AS205</f>
        <v>1.010738922363464</v>
      </c>
      <c r="IL50" s="656">
        <f>National!AS282</f>
        <v>0.943302017772496</v>
      </c>
      <c r="IN50">
        <f t="shared" si="137"/>
        <v>1991</v>
      </c>
      <c r="IO50" s="79">
        <f>National!H205</f>
        <v>3259.8840000000005</v>
      </c>
      <c r="IP50" s="40">
        <f t="shared" si="138"/>
        <v>3238.1264189234284</v>
      </c>
      <c r="IQ50" s="79">
        <f>National!H282</f>
        <v>6746.759</v>
      </c>
      <c r="IR50" s="40">
        <f t="shared" si="139"/>
        <v>7221.3112513894757</v>
      </c>
      <c r="IS50" s="95"/>
      <c r="IU50">
        <f t="shared" si="106"/>
        <v>1991</v>
      </c>
      <c r="IV50" s="40">
        <f t="shared" si="45"/>
        <v>3238.1264189234284</v>
      </c>
      <c r="IW50" s="40">
        <f t="shared" si="46"/>
        <v>3225.2483088088093</v>
      </c>
      <c r="IX50" s="40">
        <f t="shared" si="107"/>
        <v>7221.3112513894757</v>
      </c>
      <c r="IY50" s="40">
        <f t="shared" si="108"/>
        <v>7152.2787748633564</v>
      </c>
    </row>
    <row r="51" spans="2:259" x14ac:dyDescent="0.2">
      <c r="B51" t="s">
        <v>211</v>
      </c>
      <c r="C51">
        <v>1</v>
      </c>
      <c r="D51" s="112">
        <f>C51/C$50</f>
        <v>0.24390243902439027</v>
      </c>
      <c r="E51">
        <v>2.1</v>
      </c>
      <c r="F51" s="112">
        <f>E51/E$50</f>
        <v>0.19266055045871561</v>
      </c>
      <c r="J51" s="95">
        <f t="shared" si="136"/>
        <v>1992</v>
      </c>
      <c r="K51" s="48">
        <v>0.7759088645996105</v>
      </c>
      <c r="L51" s="12">
        <f t="shared" si="47"/>
        <v>0.80118972714397796</v>
      </c>
      <c r="M51" s="95">
        <f t="shared" si="48"/>
        <v>12167</v>
      </c>
      <c r="N51" s="12">
        <f t="shared" si="49"/>
        <v>0.80118972714397796</v>
      </c>
      <c r="Q51" s="98">
        <v>1992</v>
      </c>
      <c r="R51" s="38">
        <f>HDD_by_Division11_update!B47</f>
        <v>6844</v>
      </c>
      <c r="S51" s="38">
        <f>HDD_by_Division11_update!C47</f>
        <v>5964</v>
      </c>
      <c r="T51" s="95">
        <f t="shared" si="142"/>
        <v>6178.6341463414647</v>
      </c>
      <c r="V51">
        <f>CDD_by_Division11_update!B47</f>
        <v>276</v>
      </c>
      <c r="W51">
        <f>CDD_by_Division11_update!D47</f>
        <v>460</v>
      </c>
      <c r="X51" s="95">
        <f t="shared" si="143"/>
        <v>424.55045871559639</v>
      </c>
      <c r="Z51" s="331">
        <f t="shared" si="144"/>
        <v>0.96544389579301559</v>
      </c>
      <c r="AB51">
        <f t="shared" si="238"/>
        <v>1992</v>
      </c>
      <c r="AC51" s="95">
        <f t="shared" si="239"/>
        <v>6178.6341463414647</v>
      </c>
      <c r="AD51" s="95">
        <f t="shared" si="240"/>
        <v>424.55045871559639</v>
      </c>
      <c r="AE51" s="95">
        <f t="shared" si="110"/>
        <v>23</v>
      </c>
      <c r="AF51" s="95">
        <f t="shared" si="111"/>
        <v>529</v>
      </c>
      <c r="AG51" s="95">
        <f t="shared" si="112"/>
        <v>12167</v>
      </c>
      <c r="AH51" s="9">
        <f>'Regional_intensity (aggregate)'!E28</f>
        <v>14.066043934594727</v>
      </c>
      <c r="AI51" s="9">
        <f t="shared" si="171"/>
        <v>13.769760552715818</v>
      </c>
      <c r="AJ51" s="9">
        <f t="shared" si="198"/>
        <v>14.426021261327628</v>
      </c>
      <c r="AK51" s="9">
        <f t="shared" si="172"/>
        <v>14.122155413457564</v>
      </c>
      <c r="AL51" s="333">
        <f t="shared" si="199"/>
        <v>0.9750466660063849</v>
      </c>
      <c r="AM51">
        <v>0.96866951893185171</v>
      </c>
      <c r="AN51" s="98">
        <f t="shared" si="145"/>
        <v>1992</v>
      </c>
      <c r="AO51" s="106">
        <f t="shared" si="140"/>
        <v>6844</v>
      </c>
      <c r="AP51" s="107">
        <f t="shared" si="141"/>
        <v>5964</v>
      </c>
      <c r="AQ51" s="95">
        <f t="shared" si="146"/>
        <v>6189.1162790697654</v>
      </c>
      <c r="AS51" s="331">
        <f t="shared" si="147"/>
        <v>1.0123517908421678</v>
      </c>
      <c r="AT51" s="283"/>
      <c r="AU51">
        <f t="shared" si="241"/>
        <v>1992</v>
      </c>
      <c r="AV51" s="95">
        <f t="shared" si="200"/>
        <v>6189.1162790697654</v>
      </c>
      <c r="AW51" s="95">
        <f t="shared" si="201"/>
        <v>142349.67441860461</v>
      </c>
      <c r="AX51" s="95">
        <f t="shared" si="173"/>
        <v>23</v>
      </c>
      <c r="AY51" s="95">
        <f t="shared" si="174"/>
        <v>529</v>
      </c>
      <c r="AZ51" s="17">
        <f t="shared" si="57"/>
        <v>0.80118972714397796</v>
      </c>
      <c r="BA51">
        <f t="shared" si="202"/>
        <v>1992</v>
      </c>
      <c r="BB51" s="17">
        <f>'Regional_intensity (aggregate)'!D28</f>
        <v>60.321566413168135</v>
      </c>
      <c r="BC51" s="9">
        <f t="shared" si="175"/>
        <v>61.686105482066672</v>
      </c>
      <c r="BD51" s="9">
        <f t="shared" si="203"/>
        <v>59.591850920627557</v>
      </c>
      <c r="BE51" s="9">
        <f t="shared" si="176"/>
        <v>60.939883035911329</v>
      </c>
      <c r="BF51" s="333">
        <f t="shared" si="204"/>
        <v>1.0122452228159939</v>
      </c>
      <c r="BG51" s="283">
        <v>1.0126225569070033</v>
      </c>
      <c r="BH51" s="283"/>
      <c r="BJ51" s="49"/>
      <c r="BL51" s="98">
        <v>1992</v>
      </c>
      <c r="BM51" s="38">
        <f>HDD_by_Division11_update!D47</f>
        <v>6297</v>
      </c>
      <c r="BN51" s="38">
        <f>HDD_by_Division11_update!E47</f>
        <v>6262</v>
      </c>
      <c r="BO51" s="38">
        <f t="shared" si="148"/>
        <v>6391.0862068965516</v>
      </c>
      <c r="BQ51" s="38">
        <f>CDD_by_Division11_update!F47</f>
        <v>449</v>
      </c>
      <c r="BR51" s="38">
        <f>CDD_by_Division11_update!H47</f>
        <v>637</v>
      </c>
      <c r="BS51" s="95">
        <f t="shared" si="149"/>
        <v>513.19512195121956</v>
      </c>
      <c r="BU51" s="331">
        <f t="shared" si="150"/>
        <v>0.94156737482245101</v>
      </c>
      <c r="BW51">
        <f t="shared" si="242"/>
        <v>1992</v>
      </c>
      <c r="BX51" s="95">
        <f t="shared" si="177"/>
        <v>6391.0862068965516</v>
      </c>
      <c r="BY51" s="95">
        <f t="shared" si="243"/>
        <v>513.19512195121956</v>
      </c>
      <c r="BZ51" s="95">
        <f t="shared" si="117"/>
        <v>23</v>
      </c>
      <c r="CA51" s="95">
        <f t="shared" si="118"/>
        <v>529</v>
      </c>
      <c r="CB51" s="95">
        <f t="shared" si="119"/>
        <v>12167</v>
      </c>
      <c r="CC51" s="95">
        <f t="shared" si="205"/>
        <v>1992</v>
      </c>
      <c r="CD51" s="9">
        <f>'Regional_intensity (aggregate)'!S28</f>
        <v>18.610248416467204</v>
      </c>
      <c r="CE51" s="9">
        <f t="shared" si="178"/>
        <v>18.39505298506834</v>
      </c>
      <c r="CF51" s="9">
        <f t="shared" si="206"/>
        <v>19.596253444217524</v>
      </c>
      <c r="CG51" s="9">
        <f t="shared" si="179"/>
        <v>19.369656564941131</v>
      </c>
      <c r="CH51" s="333">
        <f t="shared" si="207"/>
        <v>0.9496840030898217</v>
      </c>
      <c r="CK51" s="98">
        <f t="shared" si="151"/>
        <v>1992</v>
      </c>
      <c r="CL51" s="106">
        <f t="shared" si="152"/>
        <v>6297</v>
      </c>
      <c r="CM51" s="107">
        <f t="shared" si="153"/>
        <v>6262</v>
      </c>
      <c r="CN51" s="95">
        <f t="shared" si="154"/>
        <v>6287.3448275862065</v>
      </c>
      <c r="CP51" s="331">
        <f t="shared" si="155"/>
        <v>0.96674526066436139</v>
      </c>
      <c r="CR51">
        <f t="shared" si="244"/>
        <v>1992</v>
      </c>
      <c r="CS51" s="95">
        <f t="shared" si="208"/>
        <v>6287.3448275862065</v>
      </c>
      <c r="CT51" s="95">
        <f t="shared" si="209"/>
        <v>144608.93103448275</v>
      </c>
      <c r="CU51" s="95">
        <f t="shared" si="120"/>
        <v>23</v>
      </c>
      <c r="CV51" s="95">
        <f t="shared" si="121"/>
        <v>529</v>
      </c>
      <c r="CW51" s="9">
        <f t="shared" si="70"/>
        <v>0.80118972714397796</v>
      </c>
      <c r="CX51">
        <f t="shared" si="210"/>
        <v>1992</v>
      </c>
      <c r="CY51" s="9">
        <f>'Regional_intensity (aggregate)'!R28</f>
        <v>63.864539124385715</v>
      </c>
      <c r="CZ51" s="9">
        <f t="shared" si="180"/>
        <v>63.529234030918808</v>
      </c>
      <c r="DA51" s="9">
        <f t="shared" si="211"/>
        <v>65.687802936150121</v>
      </c>
      <c r="DB51" s="9">
        <f t="shared" si="181"/>
        <v>65.342925243378488</v>
      </c>
      <c r="DC51" s="333">
        <f t="shared" si="212"/>
        <v>0.97224349528729626</v>
      </c>
      <c r="DD51" s="383"/>
      <c r="DE51" s="49"/>
      <c r="DF51" s="49"/>
      <c r="DH51" s="98">
        <v>1992</v>
      </c>
      <c r="DI51" s="38">
        <f>HDD_by_Division11_update!F47</f>
        <v>2852</v>
      </c>
      <c r="DJ51" s="38">
        <f>HDD_by_Division11_update!G47</f>
        <v>3498</v>
      </c>
      <c r="DK51" s="38">
        <f>HDD_by_Division11_update!H47</f>
        <v>2145</v>
      </c>
      <c r="DL51" s="38">
        <f t="shared" si="156"/>
        <v>2803.4893617021271</v>
      </c>
      <c r="DN51" s="38">
        <f>CDD_by_Division11_update!J47</f>
        <v>1777</v>
      </c>
      <c r="DO51" s="38">
        <f>CDD_by_Division11_update!L47</f>
        <v>1293</v>
      </c>
      <c r="DP51" s="38">
        <f>CDD_by_Division11_update!N47</f>
        <v>2201</v>
      </c>
      <c r="DQ51" s="38">
        <f t="shared" si="157"/>
        <v>1139.7244897959183</v>
      </c>
      <c r="DS51" s="331">
        <f t="shared" si="158"/>
        <v>0.97260618262514198</v>
      </c>
      <c r="DT51" s="283"/>
      <c r="DU51">
        <f t="shared" si="245"/>
        <v>1992</v>
      </c>
      <c r="DV51" s="95">
        <f t="shared" si="213"/>
        <v>2803.4893617021271</v>
      </c>
      <c r="DW51" s="95">
        <f t="shared" si="182"/>
        <v>1139.7244897959183</v>
      </c>
      <c r="DX51" s="95">
        <f t="shared" si="214"/>
        <v>26213.663265306121</v>
      </c>
      <c r="DY51" s="95">
        <f t="shared" si="123"/>
        <v>23</v>
      </c>
      <c r="DZ51" s="95">
        <f t="shared" si="124"/>
        <v>529</v>
      </c>
      <c r="EA51" s="95">
        <f t="shared" si="125"/>
        <v>12167</v>
      </c>
      <c r="EB51" s="95">
        <f t="shared" si="215"/>
        <v>1992</v>
      </c>
      <c r="EC51" s="9">
        <f>'Regional_intensity (aggregate)'!AG28</f>
        <v>28.515840308474125</v>
      </c>
      <c r="ED51" s="9">
        <f t="shared" si="183"/>
        <v>28.79941813974856</v>
      </c>
      <c r="EE51" s="9">
        <f t="shared" si="216"/>
        <v>29.192734435228953</v>
      </c>
      <c r="EF51" s="9">
        <f t="shared" si="217"/>
        <v>29.483043688982654</v>
      </c>
      <c r="EG51" s="333">
        <f t="shared" si="218"/>
        <v>0.97681292486468918</v>
      </c>
      <c r="EI51" s="98">
        <f t="shared" si="159"/>
        <v>1992</v>
      </c>
      <c r="EJ51" s="106">
        <f t="shared" si="160"/>
        <v>2852</v>
      </c>
      <c r="EK51" s="106">
        <f t="shared" si="161"/>
        <v>3498</v>
      </c>
      <c r="EL51" s="106">
        <f t="shared" si="162"/>
        <v>2145</v>
      </c>
      <c r="EM51" s="38">
        <f t="shared" si="163"/>
        <v>2712.4120879120887</v>
      </c>
      <c r="EO51" s="331">
        <f t="shared" si="164"/>
        <v>0.98187483087028304</v>
      </c>
      <c r="EQ51">
        <f t="shared" si="246"/>
        <v>1992</v>
      </c>
      <c r="ER51" s="95">
        <f t="shared" si="219"/>
        <v>2712.4120879120887</v>
      </c>
      <c r="ES51" s="95">
        <f t="shared" si="220"/>
        <v>62385.478021978044</v>
      </c>
      <c r="ET51" s="95">
        <f t="shared" si="127"/>
        <v>23</v>
      </c>
      <c r="EU51" s="95">
        <f t="shared" si="128"/>
        <v>529</v>
      </c>
      <c r="EV51" s="17">
        <f t="shared" si="84"/>
        <v>0.80118972714397796</v>
      </c>
      <c r="EW51">
        <f t="shared" si="221"/>
        <v>1992</v>
      </c>
      <c r="EX51" s="9">
        <f>'Regional_intensity (aggregate)'!AF28</f>
        <v>28.817909485534376</v>
      </c>
      <c r="EY51" s="9">
        <f t="shared" si="184"/>
        <v>29.523144701993651</v>
      </c>
      <c r="EZ51" s="9">
        <f t="shared" si="222"/>
        <v>29.275502434069175</v>
      </c>
      <c r="FA51" s="9">
        <f t="shared" si="185"/>
        <v>29.991935918129094</v>
      </c>
      <c r="FB51" s="333">
        <f t="shared" si="223"/>
        <v>0.98436942458749133</v>
      </c>
      <c r="FC51" s="383"/>
      <c r="FD51" s="49"/>
      <c r="FE51" s="49"/>
      <c r="FG51" s="283"/>
      <c r="FH51" s="98">
        <v>1992</v>
      </c>
      <c r="FI51" s="38">
        <f>HDD_by_Division11_update!I47</f>
        <v>5054</v>
      </c>
      <c r="FJ51" s="38">
        <f>HDD_by_Division11_update!J47</f>
        <v>2763</v>
      </c>
      <c r="FK51" s="38">
        <f t="shared" si="165"/>
        <v>3315.0481927710839</v>
      </c>
      <c r="FM51" s="38">
        <f>CDD_by_Division11_update!P47</f>
        <v>1206</v>
      </c>
      <c r="FN51" s="38">
        <f>CDD_by_Division11_update!R47</f>
        <v>905</v>
      </c>
      <c r="FO51" s="95">
        <f t="shared" si="166"/>
        <v>1006.7746478873239</v>
      </c>
      <c r="FP51" s="95"/>
      <c r="FQ51" s="331">
        <f t="shared" si="167"/>
        <v>0.98935091763980976</v>
      </c>
      <c r="FR51" s="283"/>
      <c r="FS51">
        <f t="shared" si="247"/>
        <v>1992</v>
      </c>
      <c r="FT51" s="95">
        <f t="shared" si="224"/>
        <v>3315.0481927710839</v>
      </c>
      <c r="FU51" s="95">
        <f t="shared" si="225"/>
        <v>1006.7746478873239</v>
      </c>
      <c r="FV51" s="95">
        <f t="shared" si="226"/>
        <v>23155.816901408449</v>
      </c>
      <c r="FW51" s="95">
        <f t="shared" si="186"/>
        <v>23</v>
      </c>
      <c r="FX51" s="95">
        <f t="shared" si="187"/>
        <v>529</v>
      </c>
      <c r="FY51" s="95">
        <f t="shared" si="188"/>
        <v>12167</v>
      </c>
      <c r="FZ51" s="95">
        <f t="shared" si="227"/>
        <v>1992</v>
      </c>
      <c r="GA51" s="9">
        <f>'Regional_intensity (aggregate)'!AT28</f>
        <v>19.788016407145072</v>
      </c>
      <c r="GB51" s="9">
        <f t="shared" si="189"/>
        <v>19.970324967986841</v>
      </c>
      <c r="GC51" s="9">
        <f t="shared" si="228"/>
        <v>20.022607472263548</v>
      </c>
      <c r="GD51" s="9">
        <f t="shared" si="190"/>
        <v>20.207077339149748</v>
      </c>
      <c r="GE51" s="333">
        <f t="shared" si="229"/>
        <v>0.98828369055112109</v>
      </c>
      <c r="GF51" s="284"/>
      <c r="GI51" s="98">
        <f t="shared" si="30"/>
        <v>1992</v>
      </c>
      <c r="GJ51" s="106">
        <f t="shared" si="31"/>
        <v>5054</v>
      </c>
      <c r="GK51" s="106">
        <f t="shared" si="32"/>
        <v>2763</v>
      </c>
      <c r="GL51" s="38">
        <f t="shared" si="168"/>
        <v>3410.4565217391309</v>
      </c>
      <c r="GN51" s="331">
        <f t="shared" si="169"/>
        <v>0.9359380398301772</v>
      </c>
      <c r="GP51">
        <f t="shared" si="248"/>
        <v>1992</v>
      </c>
      <c r="GQ51" s="95">
        <f t="shared" si="230"/>
        <v>3410.4565217391309</v>
      </c>
      <c r="GR51" s="95">
        <f t="shared" si="231"/>
        <v>78440.500000000015</v>
      </c>
      <c r="GS51" s="95">
        <f t="shared" si="134"/>
        <v>23</v>
      </c>
      <c r="GT51" s="95">
        <f t="shared" si="135"/>
        <v>529</v>
      </c>
      <c r="GU51" s="17">
        <f t="shared" si="98"/>
        <v>0.80118972714397796</v>
      </c>
      <c r="GV51">
        <f t="shared" si="232"/>
        <v>1992</v>
      </c>
      <c r="GW51" s="9">
        <f>'Regional_intensity (aggregate)'!AS28</f>
        <v>37.747775755554535</v>
      </c>
      <c r="GX51" s="9">
        <f t="shared" si="191"/>
        <v>37.95364076084384</v>
      </c>
      <c r="GY51" s="9">
        <f t="shared" si="233"/>
        <v>40.417224109249617</v>
      </c>
      <c r="GZ51" s="9">
        <f t="shared" si="192"/>
        <v>40.637647482242798</v>
      </c>
      <c r="HA51" s="333">
        <f t="shared" si="234"/>
        <v>0.93395270426094978</v>
      </c>
      <c r="HB51" s="383"/>
      <c r="HD51" s="49"/>
      <c r="HF51">
        <f t="shared" si="193"/>
        <v>14.426021261327628</v>
      </c>
      <c r="HG51" s="284">
        <f t="shared" si="194"/>
        <v>19.596253444217524</v>
      </c>
      <c r="HH51" s="284">
        <f t="shared" si="195"/>
        <v>29.192734435228953</v>
      </c>
      <c r="HI51" s="284">
        <f t="shared" si="235"/>
        <v>20.022607472263548</v>
      </c>
      <c r="HK51">
        <f t="shared" si="196"/>
        <v>59.591850920627557</v>
      </c>
      <c r="HL51">
        <f t="shared" si="197"/>
        <v>65.687802936150121</v>
      </c>
      <c r="HM51">
        <f t="shared" si="236"/>
        <v>29.275502434069175</v>
      </c>
      <c r="HN51" s="17">
        <f t="shared" si="237"/>
        <v>40.417224109249617</v>
      </c>
      <c r="HQ51">
        <f t="shared" si="170"/>
        <v>1992</v>
      </c>
      <c r="HR51" s="17">
        <f t="shared" si="33"/>
        <v>0.96743607866877712</v>
      </c>
      <c r="HS51" s="17">
        <f t="shared" si="34"/>
        <v>0.97839398356336515</v>
      </c>
      <c r="HT51" s="17"/>
      <c r="HU51" s="651"/>
      <c r="HV51" s="17"/>
      <c r="HW51" s="17">
        <f>National!GB206</f>
        <v>0.14654255250151688</v>
      </c>
      <c r="HX51" s="17">
        <f>National!GC206</f>
        <v>0.22443959119063711</v>
      </c>
      <c r="HY51" s="17">
        <f>National!GD206</f>
        <v>0.45217431686024645</v>
      </c>
      <c r="HZ51" s="17">
        <f>National!GE206</f>
        <v>0.17684353944759956</v>
      </c>
      <c r="IA51" s="17">
        <f t="shared" si="102"/>
        <v>0.97249381947478342</v>
      </c>
      <c r="IB51" s="17"/>
      <c r="IC51" s="17">
        <f>National!GB283</f>
        <v>0.27945023243417949</v>
      </c>
      <c r="ID51" s="17">
        <f>National!GC283</f>
        <v>0.34614520988744452</v>
      </c>
      <c r="IE51" s="17">
        <f>National!GD283</f>
        <v>0.21415763792240178</v>
      </c>
      <c r="IF51" s="17">
        <f>National!GE283</f>
        <v>0.16024691975597438</v>
      </c>
      <c r="IG51" s="17">
        <f t="shared" si="103"/>
        <v>0.97988286640251188</v>
      </c>
      <c r="IH51" s="17"/>
      <c r="II51" s="651"/>
      <c r="IJ51" s="17"/>
      <c r="IK51" s="656">
        <f>National!AS206</f>
        <v>0.97251013749366333</v>
      </c>
      <c r="IL51" s="656">
        <f>National!AS283</f>
        <v>0.97960204493519842</v>
      </c>
      <c r="IN51">
        <f t="shared" si="137"/>
        <v>1992</v>
      </c>
      <c r="IO51" s="79">
        <f>National!H206</f>
        <v>3193.4229999999998</v>
      </c>
      <c r="IP51" s="40">
        <f t="shared" si="138"/>
        <v>3300.9136938476095</v>
      </c>
      <c r="IQ51" s="79">
        <f>National!H283</f>
        <v>6950.1880000000001</v>
      </c>
      <c r="IR51" s="40">
        <f t="shared" si="139"/>
        <v>7103.6700110184956</v>
      </c>
      <c r="IS51" s="95"/>
      <c r="IU51">
        <f t="shared" si="106"/>
        <v>1992</v>
      </c>
      <c r="IV51" s="40">
        <f t="shared" si="45"/>
        <v>3300.9136938476095</v>
      </c>
      <c r="IW51" s="40">
        <f t="shared" si="46"/>
        <v>3283.691220155335</v>
      </c>
      <c r="IX51" s="40">
        <f t="shared" si="107"/>
        <v>7103.6700110184956</v>
      </c>
      <c r="IY51" s="40">
        <f t="shared" si="108"/>
        <v>7094.9096481926608</v>
      </c>
    </row>
    <row r="52" spans="2:259" x14ac:dyDescent="0.2">
      <c r="B52" t="s">
        <v>212</v>
      </c>
      <c r="C52">
        <v>3.1</v>
      </c>
      <c r="D52" s="112">
        <f>C52/C$50</f>
        <v>0.75609756097560987</v>
      </c>
      <c r="E52">
        <v>8.8000000000000007</v>
      </c>
      <c r="F52" s="112">
        <f>E52/E$50</f>
        <v>0.80733944954128445</v>
      </c>
      <c r="J52" s="95">
        <f t="shared" si="136"/>
        <v>1993</v>
      </c>
      <c r="K52" s="48">
        <v>0.77891088086779736</v>
      </c>
      <c r="L52" s="12">
        <f t="shared" si="47"/>
        <v>0.78413067144403592</v>
      </c>
      <c r="M52" s="95">
        <f t="shared" si="48"/>
        <v>13824</v>
      </c>
      <c r="N52" s="12">
        <f t="shared" si="49"/>
        <v>0.78413067144403592</v>
      </c>
      <c r="Q52" s="98">
        <v>1993</v>
      </c>
      <c r="R52" s="38">
        <f>HDD_by_Division11_update!B48</f>
        <v>6728</v>
      </c>
      <c r="S52" s="38">
        <f>HDD_by_Division11_update!C48</f>
        <v>5948</v>
      </c>
      <c r="T52" s="95">
        <f t="shared" si="142"/>
        <v>6138.2439024390251</v>
      </c>
      <c r="V52">
        <f>CDD_by_Division11_update!B48</f>
        <v>486</v>
      </c>
      <c r="W52">
        <f>CDD_by_Division11_update!D48</f>
        <v>764</v>
      </c>
      <c r="X52" s="95">
        <f t="shared" si="143"/>
        <v>710.44036697247714</v>
      </c>
      <c r="Z52" s="331">
        <f t="shared" si="144"/>
        <v>1.0130141232472996</v>
      </c>
      <c r="AB52">
        <f t="shared" si="238"/>
        <v>1993</v>
      </c>
      <c r="AC52" s="95">
        <f t="shared" si="239"/>
        <v>6138.2439024390251</v>
      </c>
      <c r="AD52" s="95">
        <f t="shared" si="240"/>
        <v>710.44036697247714</v>
      </c>
      <c r="AE52" s="95">
        <f t="shared" si="110"/>
        <v>24</v>
      </c>
      <c r="AF52" s="95">
        <f t="shared" si="111"/>
        <v>576</v>
      </c>
      <c r="AG52" s="95">
        <f t="shared" si="112"/>
        <v>13824</v>
      </c>
      <c r="AH52" s="9">
        <f>'Regional_intensity (aggregate)'!E29</f>
        <v>14.461762033504245</v>
      </c>
      <c r="AI52" s="9">
        <f t="shared" si="171"/>
        <v>14.448524358682263</v>
      </c>
      <c r="AJ52" s="9">
        <f t="shared" si="198"/>
        <v>14.207123839959525</v>
      </c>
      <c r="AK52" s="9">
        <f t="shared" si="172"/>
        <v>14.194119249985407</v>
      </c>
      <c r="AL52" s="333">
        <f t="shared" si="199"/>
        <v>1.017923275422469</v>
      </c>
      <c r="AM52">
        <v>1.01767439100489</v>
      </c>
      <c r="AN52" s="98">
        <f t="shared" si="145"/>
        <v>1993</v>
      </c>
      <c r="AO52" s="106">
        <f t="shared" si="140"/>
        <v>6728</v>
      </c>
      <c r="AP52" s="107">
        <f t="shared" si="141"/>
        <v>5948</v>
      </c>
      <c r="AQ52" s="95">
        <f t="shared" si="146"/>
        <v>6147.5348837209285</v>
      </c>
      <c r="AS52" s="331">
        <f t="shared" si="147"/>
        <v>1.0072035676368407</v>
      </c>
      <c r="AT52" s="283"/>
      <c r="AU52">
        <f t="shared" si="241"/>
        <v>1993</v>
      </c>
      <c r="AV52" s="95">
        <f t="shared" si="200"/>
        <v>6147.5348837209285</v>
      </c>
      <c r="AW52" s="95">
        <f t="shared" si="201"/>
        <v>147540.83720930229</v>
      </c>
      <c r="AX52" s="95">
        <f t="shared" si="173"/>
        <v>24</v>
      </c>
      <c r="AY52" s="95">
        <f t="shared" si="174"/>
        <v>576</v>
      </c>
      <c r="AZ52" s="17">
        <f t="shared" si="57"/>
        <v>0.78413067144403592</v>
      </c>
      <c r="BA52">
        <f t="shared" si="202"/>
        <v>1993</v>
      </c>
      <c r="BB52" s="17">
        <f>'Regional_intensity (aggregate)'!D29</f>
        <v>59.672624548603018</v>
      </c>
      <c r="BC52" s="9">
        <f t="shared" si="175"/>
        <v>60.618572490545489</v>
      </c>
      <c r="BD52" s="9">
        <f t="shared" si="203"/>
        <v>59.246101783447429</v>
      </c>
      <c r="BE52" s="9">
        <f t="shared" si="176"/>
        <v>60.185288361448855</v>
      </c>
      <c r="BF52" s="333">
        <f t="shared" si="204"/>
        <v>1.0071991701110494</v>
      </c>
      <c r="BG52" s="283">
        <v>1.0073732004136693</v>
      </c>
      <c r="BH52" s="283"/>
      <c r="BJ52" s="49"/>
      <c r="BL52" s="98">
        <v>1993</v>
      </c>
      <c r="BM52" s="38">
        <f>HDD_by_Division11_update!D48</f>
        <v>6646</v>
      </c>
      <c r="BN52" s="38">
        <f>HDD_by_Division11_update!E48</f>
        <v>7168</v>
      </c>
      <c r="BO52" s="38">
        <f t="shared" si="148"/>
        <v>6976.5862068965516</v>
      </c>
      <c r="BQ52" s="38">
        <f>CDD_by_Division11_update!F48</f>
        <v>735</v>
      </c>
      <c r="BR52" s="38">
        <f>CDD_by_Division11_update!H48</f>
        <v>817</v>
      </c>
      <c r="BS52" s="95">
        <f t="shared" si="149"/>
        <v>763.00000000000011</v>
      </c>
      <c r="BU52" s="331">
        <f t="shared" si="150"/>
        <v>1.0009182997792894</v>
      </c>
      <c r="BW52">
        <f t="shared" si="242"/>
        <v>1993</v>
      </c>
      <c r="BX52" s="95">
        <f t="shared" si="177"/>
        <v>6976.5862068965516</v>
      </c>
      <c r="BY52" s="95">
        <f t="shared" si="243"/>
        <v>763.00000000000011</v>
      </c>
      <c r="BZ52" s="95">
        <f t="shared" si="117"/>
        <v>24</v>
      </c>
      <c r="CA52" s="95">
        <f t="shared" si="118"/>
        <v>576</v>
      </c>
      <c r="CB52" s="95">
        <f t="shared" si="119"/>
        <v>13824</v>
      </c>
      <c r="CC52" s="95">
        <f t="shared" si="205"/>
        <v>1993</v>
      </c>
      <c r="CD52" s="9">
        <f>'Regional_intensity (aggregate)'!S29</f>
        <v>19.536251347934666</v>
      </c>
      <c r="CE52" s="9">
        <f t="shared" si="178"/>
        <v>19.488426888871956</v>
      </c>
      <c r="CF52" s="9">
        <f t="shared" si="206"/>
        <v>19.500811304033984</v>
      </c>
      <c r="CG52" s="9">
        <f t="shared" si="179"/>
        <v>19.453073601683119</v>
      </c>
      <c r="CH52" s="333">
        <f t="shared" si="207"/>
        <v>1.0018173625367757</v>
      </c>
      <c r="CK52" s="98">
        <f t="shared" si="151"/>
        <v>1993</v>
      </c>
      <c r="CL52" s="106">
        <f t="shared" si="152"/>
        <v>6646</v>
      </c>
      <c r="CM52" s="107">
        <f t="shared" si="153"/>
        <v>7168</v>
      </c>
      <c r="CN52" s="95">
        <f t="shared" si="154"/>
        <v>6790</v>
      </c>
      <c r="CP52" s="331">
        <f t="shared" si="155"/>
        <v>1.0259499279383866</v>
      </c>
      <c r="CR52">
        <f t="shared" si="244"/>
        <v>1993</v>
      </c>
      <c r="CS52" s="95">
        <f t="shared" si="208"/>
        <v>6790</v>
      </c>
      <c r="CT52" s="95">
        <f t="shared" si="209"/>
        <v>162960</v>
      </c>
      <c r="CU52" s="95">
        <f t="shared" si="120"/>
        <v>24</v>
      </c>
      <c r="CV52" s="95">
        <f t="shared" si="121"/>
        <v>576</v>
      </c>
      <c r="CW52" s="9">
        <f t="shared" si="70"/>
        <v>0.78413067144403592</v>
      </c>
      <c r="CX52">
        <f t="shared" si="210"/>
        <v>1993</v>
      </c>
      <c r="CY52" s="9">
        <f>'Regional_intensity (aggregate)'!R29</f>
        <v>63.886482973514667</v>
      </c>
      <c r="CZ52" s="9">
        <f t="shared" si="180"/>
        <v>65.599817390097755</v>
      </c>
      <c r="DA52" s="9">
        <f t="shared" si="211"/>
        <v>62.470677028005348</v>
      </c>
      <c r="DB52" s="9">
        <f t="shared" si="181"/>
        <v>64.14604176867671</v>
      </c>
      <c r="DC52" s="333">
        <f t="shared" si="212"/>
        <v>1.022663528120155</v>
      </c>
      <c r="DD52" s="383"/>
      <c r="DE52" s="49"/>
      <c r="DF52" s="49"/>
      <c r="DH52" s="98">
        <v>1993</v>
      </c>
      <c r="DI52" s="38">
        <f>HDD_by_Division11_update!F48</f>
        <v>2981</v>
      </c>
      <c r="DJ52" s="38">
        <f>HDD_by_Division11_update!G48</f>
        <v>3768</v>
      </c>
      <c r="DK52" s="38">
        <f>HDD_by_Division11_update!H48</f>
        <v>2489</v>
      </c>
      <c r="DL52" s="38">
        <f t="shared" si="156"/>
        <v>3013.5691489361698</v>
      </c>
      <c r="DN52" s="38">
        <f>CDD_by_Division11_update!J48</f>
        <v>2092</v>
      </c>
      <c r="DO52" s="38">
        <f>CDD_by_Division11_update!L48</f>
        <v>1622</v>
      </c>
      <c r="DP52" s="38">
        <f>CDD_by_Division11_update!N48</f>
        <v>2369</v>
      </c>
      <c r="DQ52" s="38">
        <f t="shared" si="157"/>
        <v>1359.7482993197277</v>
      </c>
      <c r="DS52" s="331">
        <f t="shared" si="158"/>
        <v>1.0193357475442422</v>
      </c>
      <c r="DT52" s="283"/>
      <c r="DU52">
        <f t="shared" si="245"/>
        <v>1993</v>
      </c>
      <c r="DV52" s="95">
        <f t="shared" si="213"/>
        <v>3013.5691489361698</v>
      </c>
      <c r="DW52" s="95">
        <f t="shared" si="182"/>
        <v>1359.7482993197277</v>
      </c>
      <c r="DX52" s="95">
        <f t="shared" si="214"/>
        <v>32633.959183673465</v>
      </c>
      <c r="DY52" s="95">
        <f t="shared" si="123"/>
        <v>24</v>
      </c>
      <c r="DZ52" s="95">
        <f t="shared" si="124"/>
        <v>576</v>
      </c>
      <c r="EA52" s="95">
        <f t="shared" si="125"/>
        <v>13824</v>
      </c>
      <c r="EB52" s="95">
        <f t="shared" si="215"/>
        <v>1993</v>
      </c>
      <c r="EC52" s="9">
        <f>'Regional_intensity (aggregate)'!AG29</f>
        <v>29.625345344158045</v>
      </c>
      <c r="ED52" s="9">
        <f t="shared" si="183"/>
        <v>30.225933440685125</v>
      </c>
      <c r="EE52" s="9">
        <f t="shared" si="216"/>
        <v>29.115357500748214</v>
      </c>
      <c r="EF52" s="9">
        <f t="shared" si="217"/>
        <v>29.70560672613076</v>
      </c>
      <c r="EG52" s="333">
        <f t="shared" si="218"/>
        <v>1.01751611133048</v>
      </c>
      <c r="EI52" s="98">
        <f t="shared" si="159"/>
        <v>1993</v>
      </c>
      <c r="EJ52" s="106">
        <f t="shared" si="160"/>
        <v>2981</v>
      </c>
      <c r="EK52" s="106">
        <f t="shared" si="161"/>
        <v>3768</v>
      </c>
      <c r="EL52" s="106">
        <f t="shared" si="162"/>
        <v>2489</v>
      </c>
      <c r="EM52" s="38">
        <f t="shared" si="163"/>
        <v>2946.9010989010999</v>
      </c>
      <c r="EO52" s="331">
        <f t="shared" si="164"/>
        <v>1.0399012644226335</v>
      </c>
      <c r="EQ52">
        <f t="shared" si="246"/>
        <v>1993</v>
      </c>
      <c r="ER52" s="95">
        <f t="shared" si="219"/>
        <v>2946.9010989010999</v>
      </c>
      <c r="ES52" s="95">
        <f t="shared" si="220"/>
        <v>70725.626373626394</v>
      </c>
      <c r="ET52" s="95">
        <f t="shared" si="127"/>
        <v>24</v>
      </c>
      <c r="EU52" s="95">
        <f t="shared" si="128"/>
        <v>576</v>
      </c>
      <c r="EV52" s="17">
        <f t="shared" si="84"/>
        <v>0.78413067144403592</v>
      </c>
      <c r="EW52">
        <f t="shared" si="221"/>
        <v>1993</v>
      </c>
      <c r="EX52" s="9">
        <f>'Regional_intensity (aggregate)'!AF29</f>
        <v>29.152826545489983</v>
      </c>
      <c r="EY52" s="9">
        <f t="shared" si="184"/>
        <v>30.195574564878516</v>
      </c>
      <c r="EZ52" s="9">
        <f t="shared" si="222"/>
        <v>28.149300979434738</v>
      </c>
      <c r="FA52" s="9">
        <f t="shared" si="185"/>
        <v>29.156154561802662</v>
      </c>
      <c r="FB52" s="333">
        <f t="shared" si="223"/>
        <v>1.035650106082151</v>
      </c>
      <c r="FC52" s="383"/>
      <c r="FD52" s="49"/>
      <c r="FE52" s="49"/>
      <c r="FG52" s="283"/>
      <c r="FH52" s="98">
        <v>1993</v>
      </c>
      <c r="FI52" s="38">
        <f>HDD_by_Division11_update!I48</f>
        <v>5514</v>
      </c>
      <c r="FJ52" s="38">
        <f>HDD_by_Division11_update!J48</f>
        <v>3052</v>
      </c>
      <c r="FK52" s="38">
        <f t="shared" si="165"/>
        <v>3645.2530120481924</v>
      </c>
      <c r="FM52" s="38">
        <f>CDD_by_Division11_update!P48</f>
        <v>1113</v>
      </c>
      <c r="FN52" s="38">
        <f>CDD_by_Division11_update!R48</f>
        <v>708</v>
      </c>
      <c r="FO52" s="95">
        <f t="shared" si="166"/>
        <v>837.76056338028172</v>
      </c>
      <c r="FP52" s="95"/>
      <c r="FQ52" s="331">
        <f t="shared" si="167"/>
        <v>0.99529939618496588</v>
      </c>
      <c r="FR52" s="283"/>
      <c r="FS52">
        <f t="shared" si="247"/>
        <v>1993</v>
      </c>
      <c r="FT52" s="95">
        <f t="shared" si="224"/>
        <v>3645.2530120481924</v>
      </c>
      <c r="FU52" s="95">
        <f t="shared" si="225"/>
        <v>837.76056338028172</v>
      </c>
      <c r="FV52" s="95">
        <f t="shared" si="226"/>
        <v>20106.25352112676</v>
      </c>
      <c r="FW52" s="95">
        <f t="shared" si="186"/>
        <v>24</v>
      </c>
      <c r="FX52" s="95">
        <f t="shared" si="187"/>
        <v>576</v>
      </c>
      <c r="FY52" s="95">
        <f t="shared" si="188"/>
        <v>13824</v>
      </c>
      <c r="FZ52" s="95">
        <f t="shared" si="227"/>
        <v>1993</v>
      </c>
      <c r="GA52" s="9">
        <f>'Regional_intensity (aggregate)'!AT29</f>
        <v>19.902566578013214</v>
      </c>
      <c r="GB52" s="9">
        <f t="shared" si="189"/>
        <v>20.030589320974734</v>
      </c>
      <c r="GC52" s="9">
        <f t="shared" si="228"/>
        <v>19.995192855073018</v>
      </c>
      <c r="GD52" s="9">
        <f t="shared" si="190"/>
        <v>20.1238114141577</v>
      </c>
      <c r="GE52" s="333">
        <f t="shared" si="229"/>
        <v>0.99536757270954246</v>
      </c>
      <c r="GF52" s="284"/>
      <c r="GI52" s="98">
        <f t="shared" si="30"/>
        <v>1993</v>
      </c>
      <c r="GJ52" s="106">
        <f t="shared" si="31"/>
        <v>5514</v>
      </c>
      <c r="GK52" s="106">
        <f t="shared" si="32"/>
        <v>3052</v>
      </c>
      <c r="GL52" s="38">
        <f t="shared" si="168"/>
        <v>3747.782608695652</v>
      </c>
      <c r="GN52" s="331">
        <f t="shared" si="169"/>
        <v>0.99364065224934495</v>
      </c>
      <c r="GP52">
        <f t="shared" si="248"/>
        <v>1993</v>
      </c>
      <c r="GQ52" s="95">
        <f t="shared" si="230"/>
        <v>3747.782608695652</v>
      </c>
      <c r="GR52" s="95">
        <f t="shared" si="231"/>
        <v>89946.782608695648</v>
      </c>
      <c r="GS52" s="95">
        <f t="shared" si="134"/>
        <v>24</v>
      </c>
      <c r="GT52" s="95">
        <f t="shared" si="135"/>
        <v>576</v>
      </c>
      <c r="GU52" s="17">
        <f t="shared" si="98"/>
        <v>0.78413067144403592</v>
      </c>
      <c r="GV52">
        <f t="shared" si="232"/>
        <v>1993</v>
      </c>
      <c r="GW52" s="9">
        <f>'Regional_intensity (aggregate)'!AS29</f>
        <v>38.725965625252414</v>
      </c>
      <c r="GX52" s="9">
        <f t="shared" si="191"/>
        <v>39.616826484628852</v>
      </c>
      <c r="GY52" s="9">
        <f t="shared" si="233"/>
        <v>38.985564093579477</v>
      </c>
      <c r="GZ52" s="9">
        <f t="shared" si="192"/>
        <v>39.882396814750777</v>
      </c>
      <c r="HA52" s="333">
        <f t="shared" si="234"/>
        <v>0.99334116423956487</v>
      </c>
      <c r="HB52" s="383"/>
      <c r="HD52" s="49"/>
      <c r="HF52">
        <f t="shared" si="193"/>
        <v>14.207123839959525</v>
      </c>
      <c r="HG52" s="284">
        <f t="shared" si="194"/>
        <v>19.500811304033984</v>
      </c>
      <c r="HH52" s="284">
        <f t="shared" si="195"/>
        <v>29.115357500748214</v>
      </c>
      <c r="HI52" s="284">
        <f t="shared" si="235"/>
        <v>19.995192855073018</v>
      </c>
      <c r="HK52">
        <f t="shared" si="196"/>
        <v>59.246101783447429</v>
      </c>
      <c r="HL52">
        <f t="shared" si="197"/>
        <v>62.470677028005348</v>
      </c>
      <c r="HM52">
        <f t="shared" si="236"/>
        <v>28.149300979434738</v>
      </c>
      <c r="HN52" s="17">
        <f t="shared" si="237"/>
        <v>38.985564093579477</v>
      </c>
      <c r="HQ52">
        <f t="shared" si="170"/>
        <v>1993</v>
      </c>
      <c r="HR52" s="17">
        <f t="shared" si="33"/>
        <v>1.010170981834845</v>
      </c>
      <c r="HS52" s="17">
        <f t="shared" si="34"/>
        <v>1.0188619923409441</v>
      </c>
      <c r="HT52" s="17"/>
      <c r="HU52" s="651"/>
      <c r="HV52" s="17"/>
      <c r="HW52" s="17">
        <f>National!GB207</f>
        <v>0.14518646686111744</v>
      </c>
      <c r="HX52" s="17">
        <f>National!GC207</f>
        <v>0.22271518640129662</v>
      </c>
      <c r="HY52" s="17">
        <f>National!GD207</f>
        <v>0.45567555915286312</v>
      </c>
      <c r="HZ52" s="17">
        <f>National!GE207</f>
        <v>0.1764227875847228</v>
      </c>
      <c r="IA52" s="17">
        <f t="shared" si="102"/>
        <v>1.010171369358138</v>
      </c>
      <c r="IB52" s="17"/>
      <c r="IC52" s="17">
        <f>National!GB284</f>
        <v>0.27815760009529622</v>
      </c>
      <c r="ID52" s="17">
        <f>National!GC284</f>
        <v>0.34634897701873146</v>
      </c>
      <c r="IE52" s="17">
        <f>National!GD284</f>
        <v>0.21311130010015272</v>
      </c>
      <c r="IF52" s="17">
        <f>National!GE284</f>
        <v>0.16238212278581954</v>
      </c>
      <c r="IG52" s="17">
        <f t="shared" si="103"/>
        <v>1.0163681582306321</v>
      </c>
      <c r="IH52" s="17"/>
      <c r="II52" s="651"/>
      <c r="IJ52" s="17"/>
      <c r="IK52" s="656">
        <f>National!AS207</f>
        <v>1.0101505892126745</v>
      </c>
      <c r="IL52" s="656">
        <f>National!AS284</f>
        <v>1.0162428401260482</v>
      </c>
      <c r="IN52">
        <f t="shared" si="137"/>
        <v>1993</v>
      </c>
      <c r="IO52" s="79">
        <f>National!H207</f>
        <v>3394.1920000000005</v>
      </c>
      <c r="IP52" s="40">
        <f t="shared" si="138"/>
        <v>3360.0173248244464</v>
      </c>
      <c r="IQ52" s="79">
        <f>National!H284</f>
        <v>7146.1290000000008</v>
      </c>
      <c r="IR52" s="40">
        <f t="shared" si="139"/>
        <v>7013.8341146488419</v>
      </c>
      <c r="IS52" s="95"/>
      <c r="IU52">
        <f t="shared" si="106"/>
        <v>1993</v>
      </c>
      <c r="IV52" s="40">
        <f t="shared" si="45"/>
        <v>3360.0173248244464</v>
      </c>
      <c r="IW52" s="40">
        <f t="shared" si="46"/>
        <v>3360.0851558632276</v>
      </c>
      <c r="IX52" s="40">
        <f t="shared" si="107"/>
        <v>7013.8341146488419</v>
      </c>
      <c r="IY52" s="40">
        <f t="shared" si="108"/>
        <v>7031.9107971414014</v>
      </c>
    </row>
    <row r="53" spans="2:259" x14ac:dyDescent="0.2">
      <c r="B53" t="s">
        <v>213</v>
      </c>
      <c r="C53">
        <v>5.8</v>
      </c>
      <c r="D53" s="17"/>
      <c r="E53">
        <v>16.399999999999999</v>
      </c>
      <c r="F53" s="17"/>
      <c r="J53" s="95">
        <f t="shared" si="136"/>
        <v>1994</v>
      </c>
      <c r="K53" s="48">
        <v>0.78132690596273047</v>
      </c>
      <c r="L53" s="12">
        <f t="shared" si="47"/>
        <v>0.77985122996273692</v>
      </c>
      <c r="M53" s="95">
        <f t="shared" si="48"/>
        <v>15625</v>
      </c>
      <c r="N53" s="12">
        <f t="shared" si="49"/>
        <v>0.77985122996273692</v>
      </c>
      <c r="Q53" s="98">
        <v>1994</v>
      </c>
      <c r="R53" s="38">
        <f>HDD_by_Division11_update!B49</f>
        <v>6672</v>
      </c>
      <c r="S53" s="38">
        <f>HDD_by_Division11_update!C49</f>
        <v>5934</v>
      </c>
      <c r="T53" s="95">
        <f t="shared" si="142"/>
        <v>6114</v>
      </c>
      <c r="V53">
        <f>CDD_by_Division11_update!B49</f>
        <v>548</v>
      </c>
      <c r="W53">
        <f>CDD_by_Division11_update!D49</f>
        <v>722</v>
      </c>
      <c r="X53" s="95">
        <f t="shared" si="143"/>
        <v>688.47706422018348</v>
      </c>
      <c r="Z53" s="331">
        <f t="shared" si="144"/>
        <v>1.0102782846583507</v>
      </c>
      <c r="AB53">
        <f t="shared" si="238"/>
        <v>1994</v>
      </c>
      <c r="AC53" s="95">
        <f t="shared" si="239"/>
        <v>6114</v>
      </c>
      <c r="AD53" s="95">
        <f t="shared" si="240"/>
        <v>688.47706422018348</v>
      </c>
      <c r="AE53" s="95">
        <f t="shared" si="110"/>
        <v>25</v>
      </c>
      <c r="AF53" s="95">
        <f t="shared" si="111"/>
        <v>625</v>
      </c>
      <c r="AG53" s="95">
        <f t="shared" si="112"/>
        <v>15625</v>
      </c>
      <c r="AH53" s="9">
        <f>'Regional_intensity (aggregate)'!E30</f>
        <v>14.413813431117454</v>
      </c>
      <c r="AI53" s="9">
        <f t="shared" si="171"/>
        <v>14.456208616400973</v>
      </c>
      <c r="AJ53" s="9">
        <f t="shared" si="198"/>
        <v>14.222378677973733</v>
      </c>
      <c r="AK53" s="9">
        <f t="shared" si="172"/>
        <v>14.264210798398114</v>
      </c>
      <c r="AL53" s="333">
        <f t="shared" si="199"/>
        <v>1.0134601080085286</v>
      </c>
      <c r="AM53">
        <v>1.0129177851297675</v>
      </c>
      <c r="AN53" s="98">
        <f t="shared" si="145"/>
        <v>1994</v>
      </c>
      <c r="AO53" s="106">
        <f t="shared" si="140"/>
        <v>6672</v>
      </c>
      <c r="AP53" s="107">
        <f t="shared" si="141"/>
        <v>5934</v>
      </c>
      <c r="AQ53" s="95">
        <f t="shared" si="146"/>
        <v>6122.7906976744162</v>
      </c>
      <c r="AS53" s="331">
        <f t="shared" si="147"/>
        <v>1.0041319296390145</v>
      </c>
      <c r="AT53" s="283"/>
      <c r="AU53">
        <f t="shared" si="241"/>
        <v>1994</v>
      </c>
      <c r="AV53" s="95">
        <f t="shared" si="200"/>
        <v>6122.7906976744162</v>
      </c>
      <c r="AW53" s="95">
        <f t="shared" si="201"/>
        <v>153069.7674418604</v>
      </c>
      <c r="AX53" s="95">
        <f t="shared" si="173"/>
        <v>25</v>
      </c>
      <c r="AY53" s="95">
        <f t="shared" si="174"/>
        <v>625</v>
      </c>
      <c r="AZ53" s="17">
        <f t="shared" si="57"/>
        <v>0.77985122996273692</v>
      </c>
      <c r="BA53">
        <f t="shared" si="202"/>
        <v>1994</v>
      </c>
      <c r="BB53" s="17">
        <f>'Regional_intensity (aggregate)'!D30</f>
        <v>59.151948661268243</v>
      </c>
      <c r="BC53" s="9">
        <f t="shared" si="175"/>
        <v>59.686903934507903</v>
      </c>
      <c r="BD53" s="9">
        <f t="shared" si="203"/>
        <v>58.906568280736842</v>
      </c>
      <c r="BE53" s="9">
        <f t="shared" si="176"/>
        <v>59.439304395834036</v>
      </c>
      <c r="BF53" s="333">
        <f t="shared" si="204"/>
        <v>1.0041655860745777</v>
      </c>
      <c r="BG53" s="283">
        <v>1.00423526434733</v>
      </c>
      <c r="BH53" s="283"/>
      <c r="BJ53" s="49"/>
      <c r="BL53" s="98">
        <v>1994</v>
      </c>
      <c r="BM53" s="38">
        <f>HDD_by_Division11_update!D49</f>
        <v>6378</v>
      </c>
      <c r="BN53" s="38">
        <f>HDD_by_Division11_update!E49</f>
        <v>6509</v>
      </c>
      <c r="BO53" s="38">
        <f t="shared" si="148"/>
        <v>6542.1724137931033</v>
      </c>
      <c r="BQ53" s="38">
        <f>CDD_by_Division11_update!F49</f>
        <v>664</v>
      </c>
      <c r="BR53" s="38">
        <f>CDD_by_Division11_update!H49</f>
        <v>887</v>
      </c>
      <c r="BS53" s="95">
        <f t="shared" si="149"/>
        <v>740.14634146341473</v>
      </c>
      <c r="BU53" s="331">
        <f t="shared" si="150"/>
        <v>0.99108764175397901</v>
      </c>
      <c r="BW53">
        <f t="shared" si="242"/>
        <v>1994</v>
      </c>
      <c r="BX53" s="95">
        <f t="shared" si="177"/>
        <v>6542.1724137931033</v>
      </c>
      <c r="BY53" s="95">
        <f t="shared" si="243"/>
        <v>740.14634146341473</v>
      </c>
      <c r="BZ53" s="95">
        <f t="shared" si="117"/>
        <v>25</v>
      </c>
      <c r="CA53" s="95">
        <f t="shared" si="118"/>
        <v>625</v>
      </c>
      <c r="CB53" s="95">
        <f t="shared" si="119"/>
        <v>15625</v>
      </c>
      <c r="CC53" s="95">
        <f t="shared" si="205"/>
        <v>1994</v>
      </c>
      <c r="CD53" s="9">
        <f>'Regional_intensity (aggregate)'!S30</f>
        <v>19.194353331127832</v>
      </c>
      <c r="CE53" s="9">
        <f t="shared" si="178"/>
        <v>19.344861944168528</v>
      </c>
      <c r="CF53" s="9">
        <f t="shared" si="206"/>
        <v>19.394694641431059</v>
      </c>
      <c r="CG53" s="9">
        <f t="shared" si="179"/>
        <v>19.546774190060379</v>
      </c>
      <c r="CH53" s="333">
        <f t="shared" si="207"/>
        <v>0.98967030345116869</v>
      </c>
      <c r="CK53" s="98">
        <f t="shared" si="151"/>
        <v>1994</v>
      </c>
      <c r="CL53" s="106">
        <f t="shared" si="152"/>
        <v>6378</v>
      </c>
      <c r="CM53" s="107">
        <f t="shared" si="153"/>
        <v>6509</v>
      </c>
      <c r="CN53" s="95">
        <f t="shared" si="154"/>
        <v>6414.1379310344828</v>
      </c>
      <c r="CP53" s="331">
        <f t="shared" si="155"/>
        <v>0.98187540660765671</v>
      </c>
      <c r="CR53">
        <f t="shared" si="244"/>
        <v>1994</v>
      </c>
      <c r="CS53" s="95">
        <f t="shared" si="208"/>
        <v>6414.1379310344828</v>
      </c>
      <c r="CT53" s="95">
        <f t="shared" si="209"/>
        <v>160353.44827586206</v>
      </c>
      <c r="CU53" s="95">
        <f t="shared" si="120"/>
        <v>25</v>
      </c>
      <c r="CV53" s="95">
        <f t="shared" si="121"/>
        <v>625</v>
      </c>
      <c r="CW53" s="9">
        <f t="shared" si="70"/>
        <v>0.77985122996273692</v>
      </c>
      <c r="CX53">
        <f t="shared" si="210"/>
        <v>1994</v>
      </c>
      <c r="CY53" s="9">
        <f>'Regional_intensity (aggregate)'!R30</f>
        <v>59.800475201463613</v>
      </c>
      <c r="CZ53" s="9">
        <f t="shared" si="180"/>
        <v>61.938020698621919</v>
      </c>
      <c r="DA53" s="9">
        <f t="shared" si="211"/>
        <v>60.777128673036039</v>
      </c>
      <c r="DB53" s="9">
        <f t="shared" si="181"/>
        <v>62.949584281249663</v>
      </c>
      <c r="DC53" s="333">
        <f t="shared" si="212"/>
        <v>0.98393057564751785</v>
      </c>
      <c r="DD53" s="383"/>
      <c r="DE53" s="49"/>
      <c r="DF53" s="49"/>
      <c r="DH53" s="98">
        <v>1994</v>
      </c>
      <c r="DI53" s="38">
        <f>HDD_by_Division11_update!F49</f>
        <v>2724</v>
      </c>
      <c r="DJ53" s="38">
        <f>HDD_by_Division11_update!G49</f>
        <v>3394</v>
      </c>
      <c r="DK53" s="38">
        <f>HDD_by_Division11_update!H49</f>
        <v>2108</v>
      </c>
      <c r="DL53" s="38">
        <f t="shared" si="156"/>
        <v>2702.382978723404</v>
      </c>
      <c r="DN53" s="38">
        <f>CDD_by_Division11_update!J49</f>
        <v>2005</v>
      </c>
      <c r="DO53" s="38">
        <f>CDD_by_Division11_update!L49</f>
        <v>1448</v>
      </c>
      <c r="DP53" s="38">
        <f>CDD_by_Division11_update!N49</f>
        <v>2422</v>
      </c>
      <c r="DQ53" s="38">
        <f t="shared" si="157"/>
        <v>1283.9931972789116</v>
      </c>
      <c r="DS53" s="331">
        <f t="shared" si="158"/>
        <v>0.99255618299028514</v>
      </c>
      <c r="DT53" s="283"/>
      <c r="DU53">
        <f t="shared" si="245"/>
        <v>1994</v>
      </c>
      <c r="DV53" s="95">
        <f t="shared" si="213"/>
        <v>2702.382978723404</v>
      </c>
      <c r="DW53" s="95">
        <f t="shared" si="182"/>
        <v>1283.9931972789116</v>
      </c>
      <c r="DX53" s="95">
        <f t="shared" si="214"/>
        <v>32099.829931972788</v>
      </c>
      <c r="DY53" s="95">
        <f t="shared" si="123"/>
        <v>25</v>
      </c>
      <c r="DZ53" s="95">
        <f t="shared" si="124"/>
        <v>625</v>
      </c>
      <c r="EA53" s="95">
        <f t="shared" si="125"/>
        <v>15625</v>
      </c>
      <c r="EB53" s="95">
        <f t="shared" si="215"/>
        <v>1994</v>
      </c>
      <c r="EC53" s="9">
        <f>'Regional_intensity (aggregate)'!AG30</f>
        <v>29.31004432293895</v>
      </c>
      <c r="ED53" s="9">
        <f t="shared" si="183"/>
        <v>29.773872528570045</v>
      </c>
      <c r="EE53" s="9">
        <f t="shared" si="216"/>
        <v>29.452690489768838</v>
      </c>
      <c r="EF53" s="9">
        <f t="shared" si="217"/>
        <v>29.918776055193451</v>
      </c>
      <c r="EG53" s="333">
        <f t="shared" si="218"/>
        <v>0.99515676956984833</v>
      </c>
      <c r="EI53" s="98">
        <f t="shared" si="159"/>
        <v>1994</v>
      </c>
      <c r="EJ53" s="106">
        <f t="shared" si="160"/>
        <v>2724</v>
      </c>
      <c r="EK53" s="106">
        <f t="shared" si="161"/>
        <v>3394</v>
      </c>
      <c r="EL53" s="106">
        <f t="shared" si="162"/>
        <v>2108</v>
      </c>
      <c r="EM53" s="38">
        <f t="shared" si="163"/>
        <v>2622.395604395605</v>
      </c>
      <c r="EO53" s="331">
        <f t="shared" si="164"/>
        <v>0.95879532113301247</v>
      </c>
      <c r="EQ53">
        <f t="shared" si="246"/>
        <v>1994</v>
      </c>
      <c r="ER53" s="95">
        <f t="shared" si="219"/>
        <v>2622.395604395605</v>
      </c>
      <c r="ES53" s="95">
        <f t="shared" si="220"/>
        <v>65559.890109890126</v>
      </c>
      <c r="ET53" s="95">
        <f t="shared" si="127"/>
        <v>25</v>
      </c>
      <c r="EU53" s="95">
        <f t="shared" si="128"/>
        <v>625</v>
      </c>
      <c r="EV53" s="17">
        <f t="shared" si="84"/>
        <v>0.77985122996273692</v>
      </c>
      <c r="EW53">
        <f t="shared" si="221"/>
        <v>1994</v>
      </c>
      <c r="EX53" s="9">
        <f>'Regional_intensity (aggregate)'!AF30</f>
        <v>27.068687421182339</v>
      </c>
      <c r="EY53" s="9">
        <f t="shared" si="184"/>
        <v>27.302439112814852</v>
      </c>
      <c r="EZ53" s="9">
        <f t="shared" si="222"/>
        <v>28.076778480691868</v>
      </c>
      <c r="FA53" s="9">
        <f t="shared" si="185"/>
        <v>28.319235544210848</v>
      </c>
      <c r="FB53" s="333">
        <f t="shared" si="223"/>
        <v>0.9640952020117699</v>
      </c>
      <c r="FC53" s="383"/>
      <c r="FD53" s="49"/>
      <c r="FE53" s="49"/>
      <c r="FG53" s="283"/>
      <c r="FH53" s="98">
        <v>1994</v>
      </c>
      <c r="FI53" s="38">
        <f>HDD_by_Division11_update!I49</f>
        <v>5002</v>
      </c>
      <c r="FJ53" s="38">
        <f>HDD_by_Division11_update!J49</f>
        <v>3155</v>
      </c>
      <c r="FK53" s="38">
        <f t="shared" si="165"/>
        <v>3600.060240963855</v>
      </c>
      <c r="FM53" s="38">
        <f>CDD_by_Division11_update!P49</f>
        <v>1436</v>
      </c>
      <c r="FN53" s="38">
        <f>CDD_by_Division11_update!R49</f>
        <v>801</v>
      </c>
      <c r="FO53" s="95">
        <f t="shared" si="166"/>
        <v>1000.0985915492957</v>
      </c>
      <c r="FP53" s="95"/>
      <c r="FQ53" s="331">
        <f t="shared" si="167"/>
        <v>1.0024052085829567</v>
      </c>
      <c r="FR53" s="283"/>
      <c r="FS53">
        <f t="shared" si="247"/>
        <v>1994</v>
      </c>
      <c r="FT53" s="95">
        <f t="shared" si="224"/>
        <v>3600.060240963855</v>
      </c>
      <c r="FU53" s="95">
        <f t="shared" si="225"/>
        <v>1000.0985915492957</v>
      </c>
      <c r="FV53" s="95">
        <f t="shared" si="226"/>
        <v>25002.464788732395</v>
      </c>
      <c r="FW53" s="95">
        <f t="shared" si="186"/>
        <v>25</v>
      </c>
      <c r="FX53" s="95">
        <f t="shared" si="187"/>
        <v>625</v>
      </c>
      <c r="FY53" s="95">
        <f t="shared" si="188"/>
        <v>15625</v>
      </c>
      <c r="FZ53" s="95">
        <f t="shared" si="227"/>
        <v>1994</v>
      </c>
      <c r="GA53" s="9">
        <f>'Regional_intensity (aggregate)'!AT30</f>
        <v>19.8089683698845</v>
      </c>
      <c r="GB53" s="9">
        <f t="shared" si="189"/>
        <v>20.105696988701204</v>
      </c>
      <c r="GC53" s="9">
        <f t="shared" si="228"/>
        <v>19.749122104543044</v>
      </c>
      <c r="GD53" s="9">
        <f t="shared" si="190"/>
        <v>20.044954255692957</v>
      </c>
      <c r="GE53" s="333">
        <f t="shared" si="229"/>
        <v>1.0030303253493829</v>
      </c>
      <c r="GF53" s="284"/>
      <c r="GI53" s="98">
        <f t="shared" si="30"/>
        <v>1994</v>
      </c>
      <c r="GJ53" s="106">
        <f t="shared" si="31"/>
        <v>5002</v>
      </c>
      <c r="GK53" s="106">
        <f t="shared" si="32"/>
        <v>3155</v>
      </c>
      <c r="GL53" s="38">
        <f t="shared" si="168"/>
        <v>3676.978260869565</v>
      </c>
      <c r="GN53" s="331">
        <f t="shared" si="169"/>
        <v>0.98185570887822637</v>
      </c>
      <c r="GP53">
        <f t="shared" si="248"/>
        <v>1994</v>
      </c>
      <c r="GQ53" s="95">
        <f t="shared" si="230"/>
        <v>3676.978260869565</v>
      </c>
      <c r="GR53" s="95">
        <f t="shared" si="231"/>
        <v>91924.456521739121</v>
      </c>
      <c r="GS53" s="95">
        <f t="shared" si="134"/>
        <v>25</v>
      </c>
      <c r="GT53" s="95">
        <f t="shared" si="135"/>
        <v>625</v>
      </c>
      <c r="GU53" s="17">
        <f t="shared" si="98"/>
        <v>0.77985122996273692</v>
      </c>
      <c r="GV53">
        <f t="shared" si="232"/>
        <v>1994</v>
      </c>
      <c r="GW53" s="9">
        <f>'Regional_intensity (aggregate)'!AS30</f>
        <v>37.596313980111113</v>
      </c>
      <c r="GX53" s="9">
        <f t="shared" si="191"/>
        <v>38.392950971653065</v>
      </c>
      <c r="GY53" s="9">
        <f t="shared" si="233"/>
        <v>38.304683262486627</v>
      </c>
      <c r="GZ53" s="9">
        <f t="shared" si="192"/>
        <v>39.116330054572082</v>
      </c>
      <c r="HA53" s="333">
        <f t="shared" si="234"/>
        <v>0.981506979772647</v>
      </c>
      <c r="HB53" s="383"/>
      <c r="HD53" s="49"/>
      <c r="HF53">
        <f t="shared" si="193"/>
        <v>14.222378677973733</v>
      </c>
      <c r="HG53" s="284">
        <f t="shared" si="194"/>
        <v>19.394694641431059</v>
      </c>
      <c r="HH53" s="284">
        <f t="shared" si="195"/>
        <v>29.452690489768838</v>
      </c>
      <c r="HI53" s="284">
        <f t="shared" si="235"/>
        <v>19.749122104543044</v>
      </c>
      <c r="HK53">
        <f t="shared" si="196"/>
        <v>58.906568280736842</v>
      </c>
      <c r="HL53">
        <f t="shared" si="197"/>
        <v>60.777128673036039</v>
      </c>
      <c r="HM53">
        <f t="shared" si="236"/>
        <v>28.076778480691868</v>
      </c>
      <c r="HN53" s="17">
        <f t="shared" si="237"/>
        <v>38.304683262486627</v>
      </c>
      <c r="HQ53">
        <f t="shared" si="170"/>
        <v>1994</v>
      </c>
      <c r="HR53" s="17">
        <f t="shared" si="33"/>
        <v>0.99644585421010845</v>
      </c>
      <c r="HS53" s="17">
        <f t="shared" si="34"/>
        <v>0.98325061242552736</v>
      </c>
      <c r="HT53" s="17"/>
      <c r="HU53" s="651"/>
      <c r="HV53" s="17"/>
      <c r="HW53" s="17">
        <f>National!GB208</f>
        <v>0.14383344447225635</v>
      </c>
      <c r="HX53" s="17">
        <f>National!GC208</f>
        <v>0.22201616003311661</v>
      </c>
      <c r="HY53" s="17">
        <f>National!GD208</f>
        <v>0.45827530802779981</v>
      </c>
      <c r="HZ53" s="17">
        <f>National!GE208</f>
        <v>0.1758750874668272</v>
      </c>
      <c r="IA53" s="17">
        <f t="shared" si="102"/>
        <v>0.99795607995440472</v>
      </c>
      <c r="IB53" s="17"/>
      <c r="IC53" s="17">
        <f>National!GB285</f>
        <v>0.27958018176869898</v>
      </c>
      <c r="ID53" s="17">
        <f>National!GC285</f>
        <v>0.34459450963030253</v>
      </c>
      <c r="IE53" s="17">
        <f>National!GD285</f>
        <v>0.21177201504283572</v>
      </c>
      <c r="IF53" s="17">
        <f>National!GE285</f>
        <v>0.16405329355816281</v>
      </c>
      <c r="IG53" s="17">
        <f t="shared" si="103"/>
        <v>0.98498970761131033</v>
      </c>
      <c r="IH53" s="17"/>
      <c r="II53" s="651"/>
      <c r="IJ53" s="17"/>
      <c r="IK53" s="656">
        <f>National!AS208</f>
        <v>0.99785969957833076</v>
      </c>
      <c r="IL53" s="656">
        <f>National!AS285</f>
        <v>0.98495592544200006</v>
      </c>
      <c r="IN53">
        <f t="shared" si="137"/>
        <v>1994</v>
      </c>
      <c r="IO53" s="79">
        <f>National!H208</f>
        <v>3440.9390000000008</v>
      </c>
      <c r="IP53" s="40">
        <f t="shared" si="138"/>
        <v>3453.2122196721507</v>
      </c>
      <c r="IQ53" s="79">
        <f>National!H285</f>
        <v>6978.3670000000002</v>
      </c>
      <c r="IR53" s="40">
        <f t="shared" si="139"/>
        <v>7097.2414477174307</v>
      </c>
      <c r="IS53" s="95"/>
      <c r="IU53">
        <f t="shared" si="106"/>
        <v>1994</v>
      </c>
      <c r="IV53" s="40">
        <f t="shared" si="45"/>
        <v>3453.2122196721507</v>
      </c>
      <c r="IW53" s="40">
        <f t="shared" si="46"/>
        <v>3448.3194395505211</v>
      </c>
      <c r="IX53" s="40">
        <f t="shared" si="107"/>
        <v>7097.2414477174307</v>
      </c>
      <c r="IY53" s="40">
        <f t="shared" si="108"/>
        <v>7084.9535697431847</v>
      </c>
    </row>
    <row r="54" spans="2:259" x14ac:dyDescent="0.2">
      <c r="B54" t="s">
        <v>214</v>
      </c>
      <c r="C54">
        <v>3.5</v>
      </c>
      <c r="D54" s="112">
        <f>C54/C$53</f>
        <v>0.60344827586206895</v>
      </c>
      <c r="E54">
        <v>10.8</v>
      </c>
      <c r="F54" s="112">
        <f>E54/E$53</f>
        <v>0.6585365853658538</v>
      </c>
      <c r="J54" s="95">
        <f t="shared" si="136"/>
        <v>1995</v>
      </c>
      <c r="K54" s="48">
        <v>0.73184936217734531</v>
      </c>
      <c r="L54" s="12">
        <f t="shared" si="47"/>
        <v>0.75641905595097292</v>
      </c>
      <c r="M54" s="95">
        <f t="shared" si="48"/>
        <v>17576</v>
      </c>
      <c r="N54" s="12">
        <f t="shared" si="49"/>
        <v>0.75641905595097292</v>
      </c>
      <c r="Q54" s="98">
        <v>1995</v>
      </c>
      <c r="R54" s="38">
        <f>HDD_by_Division11_update!B50</f>
        <v>6559</v>
      </c>
      <c r="S54" s="38">
        <f>HDD_by_Division11_update!C50</f>
        <v>5831</v>
      </c>
      <c r="T54" s="95">
        <f t="shared" si="142"/>
        <v>6008.5609756097574</v>
      </c>
      <c r="V54">
        <f>CDD_by_Division11_update!B50</f>
        <v>507</v>
      </c>
      <c r="W54">
        <f>CDD_by_Division11_update!D50</f>
        <v>803</v>
      </c>
      <c r="X54" s="95">
        <f t="shared" si="143"/>
        <v>745.97247706422024</v>
      </c>
      <c r="Z54" s="331">
        <f t="shared" si="144"/>
        <v>1.0146768969958528</v>
      </c>
      <c r="AB54">
        <f t="shared" si="238"/>
        <v>1995</v>
      </c>
      <c r="AC54" s="95">
        <f t="shared" si="239"/>
        <v>6008.5609756097574</v>
      </c>
      <c r="AD54" s="95">
        <f t="shared" si="240"/>
        <v>745.97247706422024</v>
      </c>
      <c r="AE54" s="95">
        <f t="shared" si="110"/>
        <v>26</v>
      </c>
      <c r="AF54" s="95">
        <f t="shared" si="111"/>
        <v>676</v>
      </c>
      <c r="AG54" s="95">
        <f t="shared" si="112"/>
        <v>17576</v>
      </c>
      <c r="AH54" s="9">
        <f>'Regional_intensity (aggregate)'!E31</f>
        <v>14.252139075024601</v>
      </c>
      <c r="AI54" s="9">
        <f t="shared" si="171"/>
        <v>14.59091718472463</v>
      </c>
      <c r="AJ54" s="9">
        <f t="shared" si="198"/>
        <v>14.000285248334896</v>
      </c>
      <c r="AK54" s="9">
        <f t="shared" si="172"/>
        <v>14.333076708390438</v>
      </c>
      <c r="AL54" s="333">
        <f t="shared" si="199"/>
        <v>1.0179891925216067</v>
      </c>
      <c r="AM54">
        <v>1.0192470451936604</v>
      </c>
      <c r="AN54" s="98">
        <f t="shared" si="145"/>
        <v>1995</v>
      </c>
      <c r="AO54" s="106">
        <f t="shared" si="140"/>
        <v>6559</v>
      </c>
      <c r="AP54" s="107">
        <f t="shared" si="141"/>
        <v>5831</v>
      </c>
      <c r="AQ54" s="95">
        <f t="shared" si="146"/>
        <v>6017.2325581395326</v>
      </c>
      <c r="AS54" s="331">
        <f t="shared" si="147"/>
        <v>0.99096053102889059</v>
      </c>
      <c r="AT54" s="283"/>
      <c r="AU54">
        <f t="shared" si="241"/>
        <v>1995</v>
      </c>
      <c r="AV54" s="95">
        <f t="shared" si="200"/>
        <v>6017.2325581395326</v>
      </c>
      <c r="AW54" s="95">
        <f t="shared" si="201"/>
        <v>156448.04651162785</v>
      </c>
      <c r="AX54" s="95">
        <f t="shared" si="173"/>
        <v>26</v>
      </c>
      <c r="AY54" s="95">
        <f t="shared" si="174"/>
        <v>676</v>
      </c>
      <c r="AZ54" s="17">
        <f t="shared" si="57"/>
        <v>0.75641905595097292</v>
      </c>
      <c r="BA54">
        <f t="shared" si="202"/>
        <v>1995</v>
      </c>
      <c r="BB54" s="17">
        <f>'Regional_intensity (aggregate)'!D31</f>
        <v>55.650881771700824</v>
      </c>
      <c r="BC54" s="9">
        <f t="shared" si="175"/>
        <v>58.123249939976766</v>
      </c>
      <c r="BD54" s="9">
        <f t="shared" si="203"/>
        <v>56.165917471363521</v>
      </c>
      <c r="BE54" s="9">
        <f t="shared" si="176"/>
        <v>58.661166820113756</v>
      </c>
      <c r="BF54" s="333">
        <f t="shared" si="204"/>
        <v>0.99083010261649707</v>
      </c>
      <c r="BG54" s="283">
        <v>0.99075722196303251</v>
      </c>
      <c r="BH54" s="283"/>
      <c r="BJ54" s="49"/>
      <c r="BL54" s="98">
        <v>1995</v>
      </c>
      <c r="BM54" s="38">
        <f>HDD_by_Division11_update!D50</f>
        <v>6664</v>
      </c>
      <c r="BN54" s="38">
        <f>HDD_by_Division11_update!E50</f>
        <v>6804</v>
      </c>
      <c r="BO54" s="38">
        <f t="shared" si="148"/>
        <v>6836.8275862068967</v>
      </c>
      <c r="BQ54" s="38">
        <f>CDD_by_Division11_update!F50</f>
        <v>921</v>
      </c>
      <c r="BR54" s="38">
        <f>CDD_by_Division11_update!H50</f>
        <v>985</v>
      </c>
      <c r="BS54" s="95">
        <f t="shared" si="149"/>
        <v>942.8536585365855</v>
      </c>
      <c r="BU54" s="331">
        <f t="shared" si="150"/>
        <v>1.0205084990227078</v>
      </c>
      <c r="BW54">
        <f t="shared" si="242"/>
        <v>1995</v>
      </c>
      <c r="BX54" s="95">
        <f t="shared" si="177"/>
        <v>6836.8275862068967</v>
      </c>
      <c r="BY54" s="95">
        <f t="shared" si="243"/>
        <v>942.8536585365855</v>
      </c>
      <c r="BZ54" s="95">
        <f t="shared" si="117"/>
        <v>26</v>
      </c>
      <c r="CA54" s="95">
        <f t="shared" si="118"/>
        <v>676</v>
      </c>
      <c r="CB54" s="95">
        <f t="shared" si="119"/>
        <v>17576</v>
      </c>
      <c r="CC54" s="95">
        <f t="shared" si="205"/>
        <v>1995</v>
      </c>
      <c r="CD54" s="9">
        <f>'Regional_intensity (aggregate)'!S31</f>
        <v>19.786922078868734</v>
      </c>
      <c r="CE54" s="9">
        <f t="shared" si="178"/>
        <v>20.19772234476693</v>
      </c>
      <c r="CF54" s="9">
        <f t="shared" si="206"/>
        <v>19.249100477246071</v>
      </c>
      <c r="CG54" s="9">
        <f t="shared" si="179"/>
        <v>19.648734920785852</v>
      </c>
      <c r="CH54" s="333">
        <f t="shared" si="207"/>
        <v>1.0279400900971145</v>
      </c>
      <c r="CK54" s="98">
        <f t="shared" si="151"/>
        <v>1995</v>
      </c>
      <c r="CL54" s="106">
        <f t="shared" si="152"/>
        <v>6664</v>
      </c>
      <c r="CM54" s="107">
        <f t="shared" si="153"/>
        <v>6804</v>
      </c>
      <c r="CN54" s="95">
        <f t="shared" si="154"/>
        <v>6702.620689655173</v>
      </c>
      <c r="CP54" s="331">
        <f t="shared" si="155"/>
        <v>1.015805777865161</v>
      </c>
      <c r="CR54">
        <f t="shared" si="244"/>
        <v>1995</v>
      </c>
      <c r="CS54" s="95">
        <f t="shared" si="208"/>
        <v>6702.620689655173</v>
      </c>
      <c r="CT54" s="95">
        <f t="shared" si="209"/>
        <v>174268.13793103449</v>
      </c>
      <c r="CU54" s="95">
        <f t="shared" si="120"/>
        <v>26</v>
      </c>
      <c r="CV54" s="95">
        <f t="shared" si="121"/>
        <v>676</v>
      </c>
      <c r="CW54" s="9">
        <f t="shared" si="70"/>
        <v>0.75641905595097292</v>
      </c>
      <c r="CX54">
        <f t="shared" si="210"/>
        <v>1995</v>
      </c>
      <c r="CY54" s="9">
        <f>'Regional_intensity (aggregate)'!R31</f>
        <v>60.413557083466507</v>
      </c>
      <c r="CZ54" s="9">
        <f t="shared" si="180"/>
        <v>62.708288283535168</v>
      </c>
      <c r="DA54" s="9">
        <f t="shared" si="211"/>
        <v>59.547212396866179</v>
      </c>
      <c r="DB54" s="9">
        <f t="shared" si="181"/>
        <v>61.809036609193519</v>
      </c>
      <c r="DC54" s="333">
        <f t="shared" si="212"/>
        <v>1.0145488705806474</v>
      </c>
      <c r="DD54" s="383"/>
      <c r="DE54" s="49"/>
      <c r="DF54" s="49"/>
      <c r="DH54" s="98">
        <v>1995</v>
      </c>
      <c r="DI54" s="38">
        <f>HDD_by_Division11_update!F50</f>
        <v>2967</v>
      </c>
      <c r="DJ54" s="38">
        <f>HDD_by_Division11_update!G50</f>
        <v>3626</v>
      </c>
      <c r="DK54" s="38">
        <f>HDD_by_Division11_update!H50</f>
        <v>2145</v>
      </c>
      <c r="DL54" s="38">
        <f t="shared" si="156"/>
        <v>2892.0904255319147</v>
      </c>
      <c r="DN54" s="38">
        <f>CDD_by_Division11_update!J50</f>
        <v>2081</v>
      </c>
      <c r="DO54" s="38">
        <f>CDD_by_Division11_update!L50</f>
        <v>1671</v>
      </c>
      <c r="DP54" s="38">
        <f>CDD_by_Division11_update!N50</f>
        <v>2448</v>
      </c>
      <c r="DQ54" s="38">
        <f t="shared" si="157"/>
        <v>1362.9693877551022</v>
      </c>
      <c r="DS54" s="331">
        <f t="shared" si="158"/>
        <v>1.0141301402536078</v>
      </c>
      <c r="DT54" s="283"/>
      <c r="DU54">
        <f t="shared" si="245"/>
        <v>1995</v>
      </c>
      <c r="DV54" s="95">
        <f t="shared" si="213"/>
        <v>2892.0904255319147</v>
      </c>
      <c r="DW54" s="95">
        <f t="shared" si="182"/>
        <v>1362.9693877551022</v>
      </c>
      <c r="DX54" s="95">
        <f t="shared" si="214"/>
        <v>35437.204081632655</v>
      </c>
      <c r="DY54" s="95">
        <f t="shared" si="123"/>
        <v>26</v>
      </c>
      <c r="DZ54" s="95">
        <f t="shared" si="124"/>
        <v>676</v>
      </c>
      <c r="EA54" s="95">
        <f t="shared" si="125"/>
        <v>17576</v>
      </c>
      <c r="EB54" s="95">
        <f t="shared" si="215"/>
        <v>1995</v>
      </c>
      <c r="EC54" s="9">
        <f>'Regional_intensity (aggregate)'!AG31</f>
        <v>29.834253183959135</v>
      </c>
      <c r="ED54" s="9">
        <f t="shared" si="183"/>
        <v>30.557168834589596</v>
      </c>
      <c r="EE54" s="9">
        <f t="shared" si="216"/>
        <v>29.406325382003416</v>
      </c>
      <c r="EF54" s="9">
        <f t="shared" si="217"/>
        <v>30.118871887360953</v>
      </c>
      <c r="EG54" s="333">
        <f t="shared" si="218"/>
        <v>1.0145522365136315</v>
      </c>
      <c r="EI54" s="98">
        <f t="shared" si="159"/>
        <v>1995</v>
      </c>
      <c r="EJ54" s="106">
        <f t="shared" si="160"/>
        <v>2967</v>
      </c>
      <c r="EK54" s="106">
        <f t="shared" si="161"/>
        <v>3626</v>
      </c>
      <c r="EL54" s="106">
        <f t="shared" si="162"/>
        <v>2145</v>
      </c>
      <c r="EM54" s="38">
        <f t="shared" si="163"/>
        <v>2787.5054945054953</v>
      </c>
      <c r="EO54" s="331">
        <f t="shared" si="164"/>
        <v>1.0007809301329285</v>
      </c>
      <c r="EQ54">
        <f t="shared" si="246"/>
        <v>1995</v>
      </c>
      <c r="ER54" s="95">
        <f t="shared" si="219"/>
        <v>2787.5054945054953</v>
      </c>
      <c r="ES54" s="95">
        <f t="shared" si="220"/>
        <v>72475.142857142884</v>
      </c>
      <c r="ET54" s="95">
        <f t="shared" si="127"/>
        <v>26</v>
      </c>
      <c r="EU54" s="95">
        <f t="shared" si="128"/>
        <v>676</v>
      </c>
      <c r="EV54" s="17">
        <f t="shared" si="84"/>
        <v>0.75641905595097292</v>
      </c>
      <c r="EW54">
        <f t="shared" si="221"/>
        <v>1995</v>
      </c>
      <c r="EX54" s="9">
        <f>'Regional_intensity (aggregate)'!AF31</f>
        <v>26.653344561914068</v>
      </c>
      <c r="EY54" s="9">
        <f t="shared" si="184"/>
        <v>27.594896814927388</v>
      </c>
      <c r="EZ54" s="9">
        <f t="shared" si="222"/>
        <v>26.634746971738696</v>
      </c>
      <c r="FA54" s="9">
        <f t="shared" si="185"/>
        <v>27.575642248930855</v>
      </c>
      <c r="FB54" s="333">
        <f t="shared" si="223"/>
        <v>1.0006982454233602</v>
      </c>
      <c r="FC54" s="383"/>
      <c r="FD54" s="49"/>
      <c r="FE54" s="49"/>
      <c r="FG54" s="283"/>
      <c r="FH54" s="98">
        <v>1995</v>
      </c>
      <c r="FI54" s="38">
        <f>HDD_by_Division11_update!I50</f>
        <v>4953</v>
      </c>
      <c r="FJ54" s="38">
        <f>HDD_by_Division11_update!J50</f>
        <v>2784</v>
      </c>
      <c r="FK54" s="38">
        <f t="shared" si="165"/>
        <v>3306.6506024096379</v>
      </c>
      <c r="FM54" s="38">
        <f>CDD_by_Division11_update!P50</f>
        <v>1234</v>
      </c>
      <c r="FN54" s="38">
        <f>CDD_by_Division11_update!R50</f>
        <v>754</v>
      </c>
      <c r="FO54" s="95">
        <f t="shared" si="166"/>
        <v>906.59154929577471</v>
      </c>
      <c r="FP54" s="95"/>
      <c r="FQ54" s="331">
        <f t="shared" si="167"/>
        <v>0.98393120937504397</v>
      </c>
      <c r="FR54" s="283"/>
      <c r="FS54">
        <f t="shared" si="247"/>
        <v>1995</v>
      </c>
      <c r="FT54" s="95">
        <f t="shared" si="224"/>
        <v>3306.6506024096379</v>
      </c>
      <c r="FU54" s="95">
        <f t="shared" si="225"/>
        <v>906.59154929577471</v>
      </c>
      <c r="FV54" s="95">
        <f t="shared" si="226"/>
        <v>23571.380281690144</v>
      </c>
      <c r="FW54" s="95">
        <f t="shared" si="186"/>
        <v>26</v>
      </c>
      <c r="FX54" s="95">
        <f t="shared" si="187"/>
        <v>676</v>
      </c>
      <c r="FY54" s="95">
        <f t="shared" si="188"/>
        <v>17576</v>
      </c>
      <c r="FZ54" s="95">
        <f t="shared" si="227"/>
        <v>1995</v>
      </c>
      <c r="GA54" s="9">
        <f>'Regional_intensity (aggregate)'!AT31</f>
        <v>19.47096167247534</v>
      </c>
      <c r="GB54" s="9">
        <f t="shared" si="189"/>
        <v>19.646699897875688</v>
      </c>
      <c r="GC54" s="9">
        <f t="shared" si="228"/>
        <v>19.791244821120415</v>
      </c>
      <c r="GD54" s="9">
        <f t="shared" si="190"/>
        <v>19.96987381242721</v>
      </c>
      <c r="GE54" s="333">
        <f t="shared" si="229"/>
        <v>0.98381692755863026</v>
      </c>
      <c r="GF54" s="284"/>
      <c r="GI54" s="98">
        <f t="shared" si="30"/>
        <v>1995</v>
      </c>
      <c r="GJ54" s="106">
        <f t="shared" si="31"/>
        <v>4953</v>
      </c>
      <c r="GK54" s="106">
        <f t="shared" si="32"/>
        <v>2784</v>
      </c>
      <c r="GL54" s="38">
        <f t="shared" si="168"/>
        <v>3396.978260869565</v>
      </c>
      <c r="GN54" s="331">
        <f t="shared" si="169"/>
        <v>0.93354820203751232</v>
      </c>
      <c r="GP54">
        <f t="shared" si="248"/>
        <v>1995</v>
      </c>
      <c r="GQ54" s="95">
        <f t="shared" si="230"/>
        <v>3396.978260869565</v>
      </c>
      <c r="GR54" s="95">
        <f t="shared" si="231"/>
        <v>88321.434782608689</v>
      </c>
      <c r="GS54" s="95">
        <f t="shared" si="134"/>
        <v>26</v>
      </c>
      <c r="GT54" s="95">
        <f t="shared" si="135"/>
        <v>676</v>
      </c>
      <c r="GU54" s="17">
        <f t="shared" si="98"/>
        <v>0.75641905595097292</v>
      </c>
      <c r="GV54">
        <f t="shared" si="232"/>
        <v>1995</v>
      </c>
      <c r="GW54" s="9">
        <f>'Regional_intensity (aggregate)'!AS31</f>
        <v>35.340813617656849</v>
      </c>
      <c r="GX54" s="9">
        <f t="shared" si="191"/>
        <v>35.993892558898054</v>
      </c>
      <c r="GY54" s="9">
        <f t="shared" si="233"/>
        <v>37.76718743415735</v>
      </c>
      <c r="GZ54" s="9">
        <f t="shared" si="192"/>
        <v>38.465104438842118</v>
      </c>
      <c r="HA54" s="333">
        <f t="shared" si="234"/>
        <v>0.93575444767417215</v>
      </c>
      <c r="HB54" s="383"/>
      <c r="HD54" s="49"/>
      <c r="HF54">
        <f t="shared" si="193"/>
        <v>14.000285248334896</v>
      </c>
      <c r="HG54" s="284">
        <f t="shared" si="194"/>
        <v>19.249100477246071</v>
      </c>
      <c r="HH54" s="284">
        <f t="shared" si="195"/>
        <v>29.406325382003416</v>
      </c>
      <c r="HI54" s="284">
        <f t="shared" si="235"/>
        <v>19.791244821120415</v>
      </c>
      <c r="HK54">
        <f t="shared" si="196"/>
        <v>56.165917471363521</v>
      </c>
      <c r="HL54">
        <f t="shared" si="197"/>
        <v>59.547212396866179</v>
      </c>
      <c r="HM54">
        <f t="shared" si="236"/>
        <v>26.634746971738696</v>
      </c>
      <c r="HN54" s="17">
        <f t="shared" si="237"/>
        <v>37.76718743415735</v>
      </c>
      <c r="HQ54">
        <f t="shared" si="170"/>
        <v>1995</v>
      </c>
      <c r="HR54" s="17">
        <f t="shared" si="33"/>
        <v>1.0104915914322643</v>
      </c>
      <c r="HS54" s="17">
        <f t="shared" si="34"/>
        <v>0.99343947738060479</v>
      </c>
      <c r="HT54" s="17"/>
      <c r="HU54" s="651"/>
      <c r="HV54" s="17"/>
      <c r="HW54" s="17">
        <f>National!GB209</f>
        <v>0.14216738489057551</v>
      </c>
      <c r="HX54" s="17">
        <f>National!GC209</f>
        <v>0.2229724519727429</v>
      </c>
      <c r="HY54" s="17">
        <f>National!GD209</f>
        <v>0.46061505011944093</v>
      </c>
      <c r="HZ54" s="17">
        <f>National!GE209</f>
        <v>0.17424511301724055</v>
      </c>
      <c r="IA54" s="17">
        <f t="shared" si="102"/>
        <v>1.0126705047189464</v>
      </c>
      <c r="IB54" s="17"/>
      <c r="IC54" s="17">
        <f>National!GB286</f>
        <v>0.27912546746415179</v>
      </c>
      <c r="ID54" s="17">
        <f>National!GC286</f>
        <v>0.3464026047892651</v>
      </c>
      <c r="IE54" s="17">
        <f>National!GD286</f>
        <v>0.21273172171079083</v>
      </c>
      <c r="IF54" s="17">
        <f>National!GE286</f>
        <v>0.16174020603579237</v>
      </c>
      <c r="IG54" s="17">
        <f t="shared" si="103"/>
        <v>0.99223766485313503</v>
      </c>
      <c r="IH54" s="17"/>
      <c r="II54" s="651"/>
      <c r="IJ54" s="17"/>
      <c r="IK54" s="656">
        <f>National!AS209</f>
        <v>1.0126373130665725</v>
      </c>
      <c r="IL54" s="656">
        <f>National!AS286</f>
        <v>0.99190622554049557</v>
      </c>
      <c r="IN54">
        <f t="shared" si="137"/>
        <v>1995</v>
      </c>
      <c r="IO54" s="79">
        <f>National!H209</f>
        <v>3557.0149999999999</v>
      </c>
      <c r="IP54" s="40">
        <f t="shared" si="138"/>
        <v>3520.0837198044464</v>
      </c>
      <c r="IQ54" s="79">
        <f>National!H286</f>
        <v>6936.3230000000003</v>
      </c>
      <c r="IR54" s="40">
        <f t="shared" si="139"/>
        <v>6982.1294179781908</v>
      </c>
      <c r="IS54" s="95"/>
      <c r="IU54">
        <f t="shared" si="106"/>
        <v>1995</v>
      </c>
      <c r="IV54" s="40">
        <f t="shared" si="45"/>
        <v>3520.0837198044464</v>
      </c>
      <c r="IW54" s="40">
        <f t="shared" si="46"/>
        <v>3512.6248599592695</v>
      </c>
      <c r="IX54" s="40">
        <f t="shared" si="107"/>
        <v>6982.1294179781908</v>
      </c>
      <c r="IY54" s="40">
        <f t="shared" si="108"/>
        <v>6992.9221345700871</v>
      </c>
    </row>
    <row r="55" spans="2:259" x14ac:dyDescent="0.2">
      <c r="B55" t="s">
        <v>216</v>
      </c>
      <c r="C55">
        <v>2.4</v>
      </c>
      <c r="D55" s="112">
        <f>C55/C$53</f>
        <v>0.41379310344827586</v>
      </c>
      <c r="E55">
        <v>5.6</v>
      </c>
      <c r="F55" s="112">
        <f>E55/E$53</f>
        <v>0.34146341463414637</v>
      </c>
      <c r="J55" s="95">
        <f t="shared" si="136"/>
        <v>1996</v>
      </c>
      <c r="K55" s="48">
        <v>0.76963029052556897</v>
      </c>
      <c r="L55" s="12">
        <f t="shared" si="47"/>
        <v>0.75922213097226965</v>
      </c>
      <c r="M55" s="95">
        <f t="shared" si="48"/>
        <v>19683</v>
      </c>
      <c r="N55" s="12">
        <f t="shared" si="49"/>
        <v>0.75922213097226965</v>
      </c>
      <c r="Q55" s="98">
        <v>1996</v>
      </c>
      <c r="R55" s="38">
        <f>HDD_by_Division11_update!B51</f>
        <v>6679</v>
      </c>
      <c r="S55" s="38">
        <f>HDD_by_Division11_update!C51</f>
        <v>5986</v>
      </c>
      <c r="T55" s="95">
        <f t="shared" si="142"/>
        <v>6155.0243902439033</v>
      </c>
      <c r="V55">
        <f>CDD_by_Division11_update!B51</f>
        <v>400</v>
      </c>
      <c r="W55">
        <f>CDD_by_Division11_update!D51</f>
        <v>623</v>
      </c>
      <c r="X55" s="95">
        <f t="shared" si="143"/>
        <v>580.03669724770646</v>
      </c>
      <c r="Z55" s="331">
        <f t="shared" si="144"/>
        <v>0.99666608577151639</v>
      </c>
      <c r="AB55">
        <f t="shared" si="238"/>
        <v>1996</v>
      </c>
      <c r="AC55" s="95">
        <f t="shared" si="239"/>
        <v>6155.0243902439033</v>
      </c>
      <c r="AD55" s="95">
        <f t="shared" si="240"/>
        <v>580.03669724770646</v>
      </c>
      <c r="AE55" s="95">
        <f t="shared" si="110"/>
        <v>27</v>
      </c>
      <c r="AF55" s="95">
        <f t="shared" si="111"/>
        <v>729</v>
      </c>
      <c r="AG55" s="95">
        <f t="shared" si="112"/>
        <v>19683</v>
      </c>
      <c r="AH55" s="9">
        <f>'Regional_intensity (aggregate)'!E32</f>
        <v>14.270978438098782</v>
      </c>
      <c r="AI55" s="9">
        <f t="shared" si="171"/>
        <v>14.378038996716304</v>
      </c>
      <c r="AJ55" s="9">
        <f t="shared" si="198"/>
        <v>14.294129393096956</v>
      </c>
      <c r="AK55" s="9">
        <f t="shared" si="172"/>
        <v>14.401363629657123</v>
      </c>
      <c r="AL55" s="333">
        <f t="shared" si="199"/>
        <v>0.99838038719522471</v>
      </c>
      <c r="AM55">
        <v>0.99529149104968495</v>
      </c>
      <c r="AN55" s="98">
        <f t="shared" si="145"/>
        <v>1996</v>
      </c>
      <c r="AO55" s="106">
        <f t="shared" si="140"/>
        <v>6679</v>
      </c>
      <c r="AP55" s="107">
        <f t="shared" si="141"/>
        <v>5986</v>
      </c>
      <c r="AQ55" s="95">
        <f t="shared" si="146"/>
        <v>6163.27906976744</v>
      </c>
      <c r="AS55" s="331">
        <f t="shared" si="147"/>
        <v>1.0091548570612228</v>
      </c>
      <c r="AT55" s="283"/>
      <c r="AU55">
        <f t="shared" si="241"/>
        <v>1996</v>
      </c>
      <c r="AV55" s="95">
        <f t="shared" si="200"/>
        <v>6163.27906976744</v>
      </c>
      <c r="AW55" s="95">
        <f t="shared" si="201"/>
        <v>166408.53488372089</v>
      </c>
      <c r="AX55" s="95">
        <f t="shared" si="173"/>
        <v>27</v>
      </c>
      <c r="AY55" s="95">
        <f t="shared" si="174"/>
        <v>729</v>
      </c>
      <c r="AZ55" s="17">
        <f t="shared" si="57"/>
        <v>0.75922213097226965</v>
      </c>
      <c r="BA55">
        <f t="shared" si="202"/>
        <v>1996</v>
      </c>
      <c r="BB55" s="17">
        <f>'Regional_intensity (aggregate)'!D32</f>
        <v>58.158900443521475</v>
      </c>
      <c r="BC55" s="9">
        <f t="shared" si="175"/>
        <v>58.455238446805431</v>
      </c>
      <c r="BD55" s="9">
        <f t="shared" si="203"/>
        <v>57.615249271162348</v>
      </c>
      <c r="BE55" s="9">
        <f t="shared" si="176"/>
        <v>57.908817199674061</v>
      </c>
      <c r="BF55" s="333">
        <f t="shared" si="204"/>
        <v>1.0094358903109222</v>
      </c>
      <c r="BG55" s="283">
        <v>1.0094265149255885</v>
      </c>
      <c r="BH55" s="283"/>
      <c r="BJ55" s="49"/>
      <c r="BL55" s="98">
        <v>1996</v>
      </c>
      <c r="BM55" s="38">
        <f>HDD_by_Division11_update!D51</f>
        <v>6947</v>
      </c>
      <c r="BN55" s="38">
        <f>HDD_by_Division11_update!E51</f>
        <v>7345</v>
      </c>
      <c r="BO55" s="38">
        <f t="shared" si="148"/>
        <v>7231.4655172413786</v>
      </c>
      <c r="BQ55" s="38">
        <f>CDD_by_Division11_update!F51</f>
        <v>629</v>
      </c>
      <c r="BR55" s="38">
        <f>CDD_by_Division11_update!H51</f>
        <v>821</v>
      </c>
      <c r="BS55" s="95">
        <f t="shared" si="149"/>
        <v>694.56097560975627</v>
      </c>
      <c r="BU55" s="331">
        <f t="shared" si="150"/>
        <v>0.99346346224504556</v>
      </c>
      <c r="BW55">
        <f t="shared" si="242"/>
        <v>1996</v>
      </c>
      <c r="BX55" s="95">
        <f t="shared" si="177"/>
        <v>7231.4655172413786</v>
      </c>
      <c r="BY55" s="95">
        <f t="shared" si="243"/>
        <v>694.56097560975627</v>
      </c>
      <c r="BZ55" s="95">
        <f t="shared" si="117"/>
        <v>27</v>
      </c>
      <c r="CA55" s="95">
        <f t="shared" si="118"/>
        <v>729</v>
      </c>
      <c r="CB55" s="95">
        <f t="shared" si="119"/>
        <v>19683</v>
      </c>
      <c r="CC55" s="95">
        <f t="shared" si="205"/>
        <v>1996</v>
      </c>
      <c r="CD55" s="9">
        <f>'Regional_intensity (aggregate)'!S32</f>
        <v>19.680522956979924</v>
      </c>
      <c r="CE55" s="9">
        <f t="shared" si="178"/>
        <v>19.673556845961201</v>
      </c>
      <c r="CF55" s="9">
        <f t="shared" si="206"/>
        <v>19.763928017617271</v>
      </c>
      <c r="CG55" s="9">
        <f t="shared" si="179"/>
        <v>19.756932384572472</v>
      </c>
      <c r="CH55" s="333">
        <f t="shared" si="207"/>
        <v>0.99577993501276663</v>
      </c>
      <c r="CK55" s="98">
        <f t="shared" si="151"/>
        <v>1996</v>
      </c>
      <c r="CL55" s="106">
        <f t="shared" si="152"/>
        <v>6947</v>
      </c>
      <c r="CM55" s="107">
        <f t="shared" si="153"/>
        <v>7345</v>
      </c>
      <c r="CN55" s="95">
        <f t="shared" si="154"/>
        <v>7056.7931034482754</v>
      </c>
      <c r="CP55" s="331">
        <f t="shared" si="155"/>
        <v>1.0565482467216409</v>
      </c>
      <c r="CR55">
        <f t="shared" si="244"/>
        <v>1996</v>
      </c>
      <c r="CS55" s="95">
        <f t="shared" si="208"/>
        <v>7056.7931034482754</v>
      </c>
      <c r="CT55" s="95">
        <f t="shared" si="209"/>
        <v>190533.41379310342</v>
      </c>
      <c r="CU55" s="95">
        <f t="shared" si="120"/>
        <v>27</v>
      </c>
      <c r="CV55" s="95">
        <f t="shared" si="121"/>
        <v>729</v>
      </c>
      <c r="CW55" s="9">
        <f t="shared" si="70"/>
        <v>0.75922213097226965</v>
      </c>
      <c r="CX55">
        <f t="shared" si="210"/>
        <v>1996</v>
      </c>
      <c r="CY55" s="9">
        <f>'Regional_intensity (aggregate)'!R32</f>
        <v>64.901941623037288</v>
      </c>
      <c r="CZ55" s="9">
        <f t="shared" si="180"/>
        <v>63.931937533987778</v>
      </c>
      <c r="DA55" s="9">
        <f t="shared" si="211"/>
        <v>61.565676494787603</v>
      </c>
      <c r="DB55" s="9">
        <f t="shared" si="181"/>
        <v>60.645535179264222</v>
      </c>
      <c r="DC55" s="333">
        <f t="shared" si="212"/>
        <v>1.0541903430320001</v>
      </c>
      <c r="DD55" s="383"/>
      <c r="DE55" s="49"/>
      <c r="DF55" s="49"/>
      <c r="DH55" s="98">
        <v>1996</v>
      </c>
      <c r="DI55" s="38">
        <f>HDD_by_Division11_update!F51</f>
        <v>3106</v>
      </c>
      <c r="DJ55" s="38">
        <f>HDD_by_Division11_update!G51</f>
        <v>3782</v>
      </c>
      <c r="DK55" s="38">
        <f>HDD_by_Division11_update!H51</f>
        <v>2285</v>
      </c>
      <c r="DL55" s="38">
        <f t="shared" si="156"/>
        <v>3035.1595744680849</v>
      </c>
      <c r="DN55" s="38">
        <f>CDD_by_Division11_update!J51</f>
        <v>1867</v>
      </c>
      <c r="DO55" s="38">
        <f>CDD_by_Division11_update!L51</f>
        <v>1474</v>
      </c>
      <c r="DP55" s="38">
        <f>CDD_by_Division11_update!N51</f>
        <v>2515</v>
      </c>
      <c r="DQ55" s="38">
        <f t="shared" si="157"/>
        <v>1218.2721088435374</v>
      </c>
      <c r="DS55" s="331">
        <f t="shared" si="158"/>
        <v>0.99744684633999081</v>
      </c>
      <c r="DT55" s="283"/>
      <c r="DU55">
        <f t="shared" si="245"/>
        <v>1996</v>
      </c>
      <c r="DV55" s="95">
        <f t="shared" si="213"/>
        <v>3035.1595744680849</v>
      </c>
      <c r="DW55" s="95">
        <f t="shared" si="182"/>
        <v>1218.2721088435374</v>
      </c>
      <c r="DX55" s="95">
        <f t="shared" si="214"/>
        <v>32893.34693877551</v>
      </c>
      <c r="DY55" s="95">
        <f t="shared" si="123"/>
        <v>27</v>
      </c>
      <c r="DZ55" s="95">
        <f t="shared" si="124"/>
        <v>729</v>
      </c>
      <c r="EA55" s="95">
        <f t="shared" si="125"/>
        <v>19683</v>
      </c>
      <c r="EB55" s="95">
        <f t="shared" si="215"/>
        <v>1996</v>
      </c>
      <c r="EC55" s="9">
        <f>'Regional_intensity (aggregate)'!AG32</f>
        <v>30.914575996126455</v>
      </c>
      <c r="ED55" s="9">
        <f t="shared" si="183"/>
        <v>30.162337176148817</v>
      </c>
      <c r="EE55" s="9">
        <f t="shared" si="216"/>
        <v>31.057941746839337</v>
      </c>
      <c r="EF55" s="9">
        <f t="shared" si="217"/>
        <v>30.302214433823497</v>
      </c>
      <c r="EG55" s="333">
        <f t="shared" si="218"/>
        <v>0.99538392621502447</v>
      </c>
      <c r="EI55" s="98">
        <f t="shared" si="159"/>
        <v>1996</v>
      </c>
      <c r="EJ55" s="106">
        <f t="shared" si="160"/>
        <v>3106</v>
      </c>
      <c r="EK55" s="106">
        <f t="shared" si="161"/>
        <v>3782</v>
      </c>
      <c r="EL55" s="106">
        <f t="shared" si="162"/>
        <v>2285</v>
      </c>
      <c r="EM55" s="38">
        <f t="shared" si="163"/>
        <v>2930.0494505494512</v>
      </c>
      <c r="EO55" s="331">
        <f t="shared" si="164"/>
        <v>1.0358287902097352</v>
      </c>
      <c r="EQ55">
        <f t="shared" si="246"/>
        <v>1996</v>
      </c>
      <c r="ER55" s="95">
        <f t="shared" si="219"/>
        <v>2930.0494505494512</v>
      </c>
      <c r="ES55" s="95">
        <f t="shared" si="220"/>
        <v>79111.335164835182</v>
      </c>
      <c r="ET55" s="95">
        <f t="shared" si="127"/>
        <v>27</v>
      </c>
      <c r="EU55" s="95">
        <f t="shared" si="128"/>
        <v>729</v>
      </c>
      <c r="EV55" s="17">
        <f t="shared" si="84"/>
        <v>0.75922213097226965</v>
      </c>
      <c r="EW55">
        <f t="shared" si="221"/>
        <v>1996</v>
      </c>
      <c r="EX55" s="9">
        <f>'Regional_intensity (aggregate)'!AF32</f>
        <v>28.835910101729457</v>
      </c>
      <c r="EY55" s="9">
        <f t="shared" si="184"/>
        <v>27.671005857479816</v>
      </c>
      <c r="EZ55" s="9">
        <f t="shared" si="222"/>
        <v>27.918968273204168</v>
      </c>
      <c r="FA55" s="9">
        <f t="shared" si="185"/>
        <v>26.791106363460731</v>
      </c>
      <c r="FB55" s="333">
        <f t="shared" si="223"/>
        <v>1.0328429696811305</v>
      </c>
      <c r="FC55" s="383"/>
      <c r="FD55" s="49"/>
      <c r="FE55" s="49"/>
      <c r="FG55" s="283"/>
      <c r="FH55" s="98">
        <v>1996</v>
      </c>
      <c r="FI55" s="38">
        <f>HDD_by_Division11_update!I51</f>
        <v>5011</v>
      </c>
      <c r="FJ55" s="38">
        <f>HDD_by_Division11_update!J51</f>
        <v>2860</v>
      </c>
      <c r="FK55" s="38">
        <f t="shared" si="165"/>
        <v>3378.3132530120474</v>
      </c>
      <c r="FM55" s="38">
        <f>CDD_by_Division11_update!P51</f>
        <v>1381</v>
      </c>
      <c r="FN55" s="38">
        <f>CDD_by_Division11_update!R51</f>
        <v>856</v>
      </c>
      <c r="FO55" s="95">
        <f t="shared" si="166"/>
        <v>1023.338028169014</v>
      </c>
      <c r="FP55" s="95"/>
      <c r="FQ55" s="331">
        <f t="shared" si="167"/>
        <v>0.99322174898411653</v>
      </c>
      <c r="FR55" s="283"/>
      <c r="FS55">
        <f t="shared" si="247"/>
        <v>1996</v>
      </c>
      <c r="FT55" s="95">
        <f t="shared" si="224"/>
        <v>3378.3132530120474</v>
      </c>
      <c r="FU55" s="95">
        <f t="shared" si="225"/>
        <v>1023.338028169014</v>
      </c>
      <c r="FV55" s="95">
        <f t="shared" si="226"/>
        <v>27630.12676056338</v>
      </c>
      <c r="FW55" s="95">
        <f t="shared" si="186"/>
        <v>27</v>
      </c>
      <c r="FX55" s="95">
        <f t="shared" si="187"/>
        <v>729</v>
      </c>
      <c r="FY55" s="95">
        <f t="shared" si="188"/>
        <v>19683</v>
      </c>
      <c r="FZ55" s="95">
        <f t="shared" si="227"/>
        <v>1996</v>
      </c>
      <c r="GA55" s="9">
        <f>'Regional_intensity (aggregate)'!AT32</f>
        <v>20.097929625849151</v>
      </c>
      <c r="GB55" s="9">
        <f t="shared" si="189"/>
        <v>19.826900321734339</v>
      </c>
      <c r="GC55" s="9">
        <f t="shared" si="228"/>
        <v>20.169938406812253</v>
      </c>
      <c r="GD55" s="9">
        <f t="shared" si="190"/>
        <v>19.897938033032162</v>
      </c>
      <c r="GE55" s="333">
        <f t="shared" si="229"/>
        <v>0.99642989584247899</v>
      </c>
      <c r="GF55" s="284"/>
      <c r="GI55" s="98">
        <f t="shared" si="30"/>
        <v>1996</v>
      </c>
      <c r="GJ55" s="106">
        <f t="shared" si="31"/>
        <v>5011</v>
      </c>
      <c r="GK55" s="106">
        <f t="shared" si="32"/>
        <v>2860</v>
      </c>
      <c r="GL55" s="38">
        <f t="shared" si="168"/>
        <v>3467.891304347826</v>
      </c>
      <c r="GN55" s="331">
        <f t="shared" si="169"/>
        <v>0.94604714869883011</v>
      </c>
      <c r="GP55">
        <f t="shared" si="248"/>
        <v>1996</v>
      </c>
      <c r="GQ55" s="95">
        <f t="shared" si="230"/>
        <v>3467.891304347826</v>
      </c>
      <c r="GR55" s="95">
        <f t="shared" si="231"/>
        <v>93633.065217391297</v>
      </c>
      <c r="GS55" s="95">
        <f t="shared" si="134"/>
        <v>27</v>
      </c>
      <c r="GT55" s="95">
        <f t="shared" si="135"/>
        <v>729</v>
      </c>
      <c r="GU55" s="17">
        <f t="shared" si="98"/>
        <v>0.75922213097226965</v>
      </c>
      <c r="GV55">
        <f t="shared" si="232"/>
        <v>1996</v>
      </c>
      <c r="GW55" s="9">
        <f>'Regional_intensity (aggregate)'!AS32</f>
        <v>36.085126670410773</v>
      </c>
      <c r="GX55" s="9">
        <f t="shared" si="191"/>
        <v>35.813139348462087</v>
      </c>
      <c r="GY55" s="9">
        <f t="shared" si="233"/>
        <v>38.036811263444505</v>
      </c>
      <c r="GZ55" s="9">
        <f t="shared" si="192"/>
        <v>37.750113352543309</v>
      </c>
      <c r="HA55" s="333">
        <f t="shared" si="234"/>
        <v>0.94868958442608964</v>
      </c>
      <c r="HB55" s="383"/>
      <c r="HD55" s="49"/>
      <c r="HF55">
        <f t="shared" si="193"/>
        <v>14.294129393096956</v>
      </c>
      <c r="HG55" s="284">
        <f t="shared" si="194"/>
        <v>19.763928017617271</v>
      </c>
      <c r="HH55" s="284">
        <f t="shared" si="195"/>
        <v>31.057941746839337</v>
      </c>
      <c r="HI55" s="284">
        <f t="shared" si="235"/>
        <v>20.169938406812253</v>
      </c>
      <c r="HK55">
        <f t="shared" si="196"/>
        <v>57.615249271162348</v>
      </c>
      <c r="HL55">
        <f t="shared" si="197"/>
        <v>61.565676494787603</v>
      </c>
      <c r="HM55">
        <f t="shared" si="236"/>
        <v>27.918968273204168</v>
      </c>
      <c r="HN55" s="17">
        <f t="shared" si="237"/>
        <v>38.036811263444505</v>
      </c>
      <c r="HQ55">
        <f t="shared" si="170"/>
        <v>1996</v>
      </c>
      <c r="HR55" s="17">
        <f t="shared" si="33"/>
        <v>0.9957149206641579</v>
      </c>
      <c r="HS55" s="17">
        <f t="shared" si="34"/>
        <v>1.0224095426100324</v>
      </c>
      <c r="HT55" s="17"/>
      <c r="HU55" s="651"/>
      <c r="HV55" s="17"/>
      <c r="HW55" s="17">
        <f>National!GB210</f>
        <v>0.14024768381424374</v>
      </c>
      <c r="HX55" s="17">
        <f>National!GC210</f>
        <v>0.22101947875903932</v>
      </c>
      <c r="HY55" s="17">
        <f>National!GD210</f>
        <v>0.46493190503639531</v>
      </c>
      <c r="HZ55" s="17">
        <f>National!GE210</f>
        <v>0.17380093239032163</v>
      </c>
      <c r="IA55" s="17">
        <f t="shared" si="102"/>
        <v>0.99607348908170179</v>
      </c>
      <c r="IB55" s="17"/>
      <c r="IC55" s="17">
        <f>National!GB287</f>
        <v>0.27965567481194553</v>
      </c>
      <c r="ID55" s="17">
        <f>National!GC287</f>
        <v>0.34755633378876116</v>
      </c>
      <c r="IE55" s="17">
        <f>National!GD287</f>
        <v>0.21448063269091819</v>
      </c>
      <c r="IF55" s="17">
        <f>National!GE287</f>
        <v>0.15830735870837512</v>
      </c>
      <c r="IG55" s="17">
        <f t="shared" si="103"/>
        <v>1.0203943617762323</v>
      </c>
      <c r="IH55" s="17"/>
      <c r="II55" s="651"/>
      <c r="IJ55" s="17"/>
      <c r="IK55" s="656">
        <f>National!AS210</f>
        <v>0.99605228556655812</v>
      </c>
      <c r="IL55" s="656">
        <f>National!AS287</f>
        <v>1.01997557236076</v>
      </c>
      <c r="IN55">
        <f t="shared" si="137"/>
        <v>1996</v>
      </c>
      <c r="IO55" s="79">
        <f>National!H210</f>
        <v>3693.5300000000007</v>
      </c>
      <c r="IP55" s="40">
        <f t="shared" si="138"/>
        <v>3709.4251811917779</v>
      </c>
      <c r="IQ55" s="79">
        <f>National!H287</f>
        <v>7466.523000000001</v>
      </c>
      <c r="IR55" s="40">
        <f t="shared" si="139"/>
        <v>7302.8690449614514</v>
      </c>
      <c r="IS55" s="95"/>
      <c r="IU55">
        <f t="shared" si="106"/>
        <v>1996</v>
      </c>
      <c r="IV55" s="40">
        <f t="shared" si="45"/>
        <v>3709.4251811917779</v>
      </c>
      <c r="IW55" s="40">
        <f t="shared" si="46"/>
        <v>3708.1687914596846</v>
      </c>
      <c r="IX55" s="40">
        <f t="shared" si="107"/>
        <v>7302.8690449614514</v>
      </c>
      <c r="IY55" s="40">
        <f t="shared" si="108"/>
        <v>7320.2958995562412</v>
      </c>
    </row>
    <row r="56" spans="2:259" x14ac:dyDescent="0.2">
      <c r="B56" t="s">
        <v>24</v>
      </c>
      <c r="C56">
        <v>18.8</v>
      </c>
      <c r="D56" s="17"/>
      <c r="E56">
        <v>29.4</v>
      </c>
      <c r="F56" s="17"/>
      <c r="J56" s="95">
        <f t="shared" si="136"/>
        <v>1997</v>
      </c>
      <c r="K56" s="48">
        <v>0.80742833722386864</v>
      </c>
      <c r="L56" s="12">
        <f t="shared" si="47"/>
        <v>0.78245078792772316</v>
      </c>
      <c r="M56" s="95">
        <f t="shared" si="48"/>
        <v>21952</v>
      </c>
      <c r="N56" s="12">
        <f t="shared" si="49"/>
        <v>0.78245078792772316</v>
      </c>
      <c r="Q56" s="98">
        <v>1997</v>
      </c>
      <c r="R56" s="38">
        <f>HDD_by_Division11_update!B52</f>
        <v>6661</v>
      </c>
      <c r="S56" s="38">
        <f>HDD_by_Division11_update!C52</f>
        <v>5809</v>
      </c>
      <c r="T56" s="95">
        <f t="shared" si="142"/>
        <v>6016.8048780487816</v>
      </c>
      <c r="V56">
        <f>CDD_by_Division11_update!B52</f>
        <v>395</v>
      </c>
      <c r="W56">
        <f>CDD_by_Division11_update!D52</f>
        <v>586</v>
      </c>
      <c r="X56" s="95">
        <f t="shared" si="143"/>
        <v>549.20183486238534</v>
      </c>
      <c r="Z56" s="331">
        <f t="shared" si="144"/>
        <v>0.98975892720619463</v>
      </c>
      <c r="AB56">
        <f t="shared" si="238"/>
        <v>1997</v>
      </c>
      <c r="AC56" s="95">
        <f t="shared" si="239"/>
        <v>6016.8048780487816</v>
      </c>
      <c r="AD56" s="95">
        <f t="shared" si="240"/>
        <v>549.20183486238534</v>
      </c>
      <c r="AE56" s="95">
        <f t="shared" si="110"/>
        <v>28</v>
      </c>
      <c r="AF56" s="95">
        <f t="shared" si="111"/>
        <v>784</v>
      </c>
      <c r="AG56" s="95">
        <f t="shared" si="112"/>
        <v>21952</v>
      </c>
      <c r="AH56" s="9">
        <f>'Regional_intensity (aggregate)'!E33</f>
        <v>13.945504298709924</v>
      </c>
      <c r="AI56" s="9">
        <f t="shared" si="171"/>
        <v>14.298622348492284</v>
      </c>
      <c r="AJ56" s="9">
        <f t="shared" si="198"/>
        <v>14.112374787376037</v>
      </c>
      <c r="AK56" s="9">
        <f t="shared" si="172"/>
        <v>14.469718211892923</v>
      </c>
      <c r="AL56" s="333">
        <f t="shared" si="199"/>
        <v>0.98817559119706888</v>
      </c>
      <c r="AM56">
        <v>0.9849171858231468</v>
      </c>
      <c r="AN56" s="98">
        <f t="shared" si="145"/>
        <v>1997</v>
      </c>
      <c r="AO56" s="106">
        <f t="shared" si="140"/>
        <v>6661</v>
      </c>
      <c r="AP56" s="107">
        <f t="shared" si="141"/>
        <v>5809</v>
      </c>
      <c r="AQ56" s="95">
        <f t="shared" si="146"/>
        <v>6026.9534883720917</v>
      </c>
      <c r="AS56" s="331">
        <f t="shared" si="147"/>
        <v>0.99217811362459196</v>
      </c>
      <c r="AT56" s="283"/>
      <c r="AU56">
        <f t="shared" si="241"/>
        <v>1997</v>
      </c>
      <c r="AV56" s="95">
        <f t="shared" si="200"/>
        <v>6026.9534883720917</v>
      </c>
      <c r="AW56" s="95">
        <f t="shared" si="201"/>
        <v>168754.69767441857</v>
      </c>
      <c r="AX56" s="95">
        <f t="shared" si="173"/>
        <v>28</v>
      </c>
      <c r="AY56" s="95">
        <f t="shared" si="174"/>
        <v>784</v>
      </c>
      <c r="AZ56" s="17">
        <f t="shared" si="57"/>
        <v>0.78245078792772316</v>
      </c>
      <c r="BA56">
        <f t="shared" si="202"/>
        <v>1997</v>
      </c>
      <c r="BB56" s="17">
        <f>'Regional_intensity (aggregate)'!D33</f>
        <v>55.161618256873027</v>
      </c>
      <c r="BC56" s="9">
        <f t="shared" si="175"/>
        <v>56.711788365945424</v>
      </c>
      <c r="BD56" s="9">
        <f t="shared" si="203"/>
        <v>55.612011789526157</v>
      </c>
      <c r="BE56" s="9">
        <f t="shared" si="176"/>
        <v>57.174839007176971</v>
      </c>
      <c r="BF56" s="333">
        <f t="shared" si="204"/>
        <v>0.99190114656600215</v>
      </c>
      <c r="BG56" s="283">
        <v>0.99198243775978412</v>
      </c>
      <c r="BH56" s="283"/>
      <c r="BJ56" s="49"/>
      <c r="BL56" s="98">
        <v>1997</v>
      </c>
      <c r="BM56" s="38">
        <f>HDD_by_Division11_update!D52</f>
        <v>6617</v>
      </c>
      <c r="BN56" s="38">
        <f>HDD_by_Division11_update!E52</f>
        <v>6761</v>
      </c>
      <c r="BO56" s="38">
        <f t="shared" si="148"/>
        <v>6790.6724137931033</v>
      </c>
      <c r="BQ56" s="38">
        <f>CDD_by_Division11_update!F52</f>
        <v>574</v>
      </c>
      <c r="BR56" s="38">
        <f>CDD_by_Division11_update!H52</f>
        <v>873</v>
      </c>
      <c r="BS56" s="95">
        <f t="shared" si="149"/>
        <v>676.09756097560989</v>
      </c>
      <c r="BU56" s="331">
        <f t="shared" si="150"/>
        <v>0.98422946067586858</v>
      </c>
      <c r="BW56">
        <f t="shared" si="242"/>
        <v>1997</v>
      </c>
      <c r="BX56" s="95">
        <f t="shared" si="177"/>
        <v>6790.6724137931033</v>
      </c>
      <c r="BY56" s="95">
        <f t="shared" si="243"/>
        <v>676.09756097560989</v>
      </c>
      <c r="BZ56" s="95">
        <f t="shared" si="117"/>
        <v>28</v>
      </c>
      <c r="CA56" s="95">
        <f t="shared" si="118"/>
        <v>784</v>
      </c>
      <c r="CB56" s="95">
        <f t="shared" si="119"/>
        <v>21952</v>
      </c>
      <c r="CC56" s="95">
        <f t="shared" si="205"/>
        <v>1997</v>
      </c>
      <c r="CD56" s="9">
        <f>'Regional_intensity (aggregate)'!S33</f>
        <v>19.271189773117143</v>
      </c>
      <c r="CE56" s="9">
        <f t="shared" si="178"/>
        <v>19.560111057283088</v>
      </c>
      <c r="CF56" s="9">
        <f t="shared" si="206"/>
        <v>19.575854238046116</v>
      </c>
      <c r="CG56" s="9">
        <f t="shared" si="179"/>
        <v>19.869343172133178</v>
      </c>
      <c r="CH56" s="333">
        <f t="shared" si="207"/>
        <v>0.98443672182964814</v>
      </c>
      <c r="CK56" s="98">
        <f t="shared" si="151"/>
        <v>1997</v>
      </c>
      <c r="CL56" s="106">
        <f t="shared" si="152"/>
        <v>6617</v>
      </c>
      <c r="CM56" s="107">
        <f t="shared" si="153"/>
        <v>6761</v>
      </c>
      <c r="CN56" s="95">
        <f t="shared" si="154"/>
        <v>6656.7241379310344</v>
      </c>
      <c r="CP56" s="331">
        <f t="shared" si="155"/>
        <v>1.0104529134852593</v>
      </c>
      <c r="CR56">
        <f t="shared" si="244"/>
        <v>1997</v>
      </c>
      <c r="CS56" s="95">
        <f t="shared" si="208"/>
        <v>6656.7241379310344</v>
      </c>
      <c r="CT56" s="95">
        <f t="shared" si="209"/>
        <v>186388.27586206896</v>
      </c>
      <c r="CU56" s="95">
        <f t="shared" si="120"/>
        <v>28</v>
      </c>
      <c r="CV56" s="95">
        <f t="shared" si="121"/>
        <v>784</v>
      </c>
      <c r="CW56" s="9">
        <f t="shared" si="70"/>
        <v>0.78245078792772316</v>
      </c>
      <c r="CX56">
        <f t="shared" si="210"/>
        <v>1997</v>
      </c>
      <c r="CY56" s="9">
        <f>'Regional_intensity (aggregate)'!R33</f>
        <v>59.036634662660553</v>
      </c>
      <c r="CZ56" s="9">
        <f t="shared" si="180"/>
        <v>60.073793625737856</v>
      </c>
      <c r="DA56" s="9">
        <f t="shared" si="211"/>
        <v>58.442454171975577</v>
      </c>
      <c r="DB56" s="9">
        <f t="shared" si="181"/>
        <v>59.469174538321866</v>
      </c>
      <c r="DC56" s="333">
        <f t="shared" si="212"/>
        <v>1.0101669325681724</v>
      </c>
      <c r="DD56" s="383"/>
      <c r="DE56" s="49"/>
      <c r="DF56" s="49"/>
      <c r="DH56" s="98">
        <v>1997</v>
      </c>
      <c r="DI56" s="38">
        <f>HDD_by_Division11_update!F52</f>
        <v>2845</v>
      </c>
      <c r="DJ56" s="38">
        <f>HDD_by_Division11_update!G52</f>
        <v>3664</v>
      </c>
      <c r="DK56" s="38">
        <f>HDD_by_Division11_update!H52</f>
        <v>2418</v>
      </c>
      <c r="DL56" s="38">
        <f t="shared" si="156"/>
        <v>2899.2287234042551</v>
      </c>
      <c r="DN56" s="38">
        <f>CDD_by_Division11_update!J52</f>
        <v>1886</v>
      </c>
      <c r="DO56" s="38">
        <f>CDD_by_Division11_update!L52</f>
        <v>1393</v>
      </c>
      <c r="DP56" s="38">
        <f>CDD_by_Division11_update!N52</f>
        <v>2361</v>
      </c>
      <c r="DQ56" s="38">
        <f t="shared" si="157"/>
        <v>1213.3639455782313</v>
      </c>
      <c r="DS56" s="331">
        <f t="shared" si="158"/>
        <v>0.99056946112387523</v>
      </c>
      <c r="DT56" s="283"/>
      <c r="DU56">
        <f t="shared" si="245"/>
        <v>1997</v>
      </c>
      <c r="DV56" s="95">
        <f t="shared" si="213"/>
        <v>2899.2287234042551</v>
      </c>
      <c r="DW56" s="95">
        <f t="shared" si="182"/>
        <v>1213.3639455782313</v>
      </c>
      <c r="DX56" s="95">
        <f t="shared" si="214"/>
        <v>33974.190476190473</v>
      </c>
      <c r="DY56" s="95">
        <f t="shared" si="123"/>
        <v>28</v>
      </c>
      <c r="DZ56" s="95">
        <f t="shared" si="124"/>
        <v>784</v>
      </c>
      <c r="EA56" s="95">
        <f t="shared" si="125"/>
        <v>21952</v>
      </c>
      <c r="EB56" s="95">
        <f t="shared" si="215"/>
        <v>1997</v>
      </c>
      <c r="EC56" s="9">
        <f>'Regional_intensity (aggregate)'!AG33</f>
        <v>30.039721587469849</v>
      </c>
      <c r="ED56" s="9">
        <f t="shared" si="183"/>
        <v>30.150748625746616</v>
      </c>
      <c r="EE56" s="9">
        <f t="shared" si="216"/>
        <v>30.3529392127815</v>
      </c>
      <c r="EF56" s="9">
        <f t="shared" si="217"/>
        <v>30.465123905771314</v>
      </c>
      <c r="EG56" s="333">
        <f t="shared" si="218"/>
        <v>0.98968081400236341</v>
      </c>
      <c r="EI56" s="98">
        <f t="shared" si="159"/>
        <v>1997</v>
      </c>
      <c r="EJ56" s="106">
        <f t="shared" si="160"/>
        <v>2845</v>
      </c>
      <c r="EK56" s="106">
        <f t="shared" si="161"/>
        <v>3664</v>
      </c>
      <c r="EL56" s="106">
        <f t="shared" si="162"/>
        <v>2418</v>
      </c>
      <c r="EM56" s="38">
        <f t="shared" si="163"/>
        <v>2840.8076923076933</v>
      </c>
      <c r="EO56" s="331">
        <f t="shared" si="164"/>
        <v>1.0140135769788381</v>
      </c>
      <c r="EQ56">
        <f t="shared" si="246"/>
        <v>1997</v>
      </c>
      <c r="ER56" s="95">
        <f t="shared" si="219"/>
        <v>2840.8076923076933</v>
      </c>
      <c r="ES56" s="95">
        <f t="shared" si="220"/>
        <v>79542.615384615405</v>
      </c>
      <c r="ET56" s="95">
        <f t="shared" si="127"/>
        <v>28</v>
      </c>
      <c r="EU56" s="95">
        <f t="shared" si="128"/>
        <v>784</v>
      </c>
      <c r="EV56" s="17">
        <f t="shared" si="84"/>
        <v>0.78245078792772316</v>
      </c>
      <c r="EW56">
        <f t="shared" si="221"/>
        <v>1997</v>
      </c>
      <c r="EX56" s="9">
        <f>'Regional_intensity (aggregate)'!AF33</f>
        <v>26.103593589152517</v>
      </c>
      <c r="EY56" s="9">
        <f t="shared" si="184"/>
        <v>26.316980983930492</v>
      </c>
      <c r="EZ56" s="9">
        <f t="shared" si="222"/>
        <v>25.772136395320157</v>
      </c>
      <c r="FA56" s="9">
        <f t="shared" si="185"/>
        <v>25.982814247949051</v>
      </c>
      <c r="FB56" s="333">
        <f t="shared" si="223"/>
        <v>1.0128610678116909</v>
      </c>
      <c r="FC56" s="383"/>
      <c r="FD56" s="49"/>
      <c r="FE56" s="49"/>
      <c r="FG56" s="283"/>
      <c r="FH56" s="98">
        <v>1997</v>
      </c>
      <c r="FI56" s="38">
        <f>HDD_by_Division11_update!I52</f>
        <v>5188</v>
      </c>
      <c r="FJ56" s="38">
        <f>HDD_by_Division11_update!J52</f>
        <v>2754</v>
      </c>
      <c r="FK56" s="38">
        <f t="shared" si="165"/>
        <v>3340.5060240963849</v>
      </c>
      <c r="FM56" s="38">
        <f>CDD_by_Division11_update!P52</f>
        <v>1335</v>
      </c>
      <c r="FN56" s="38">
        <f>CDD_by_Division11_update!R52</f>
        <v>921</v>
      </c>
      <c r="FO56" s="95">
        <f t="shared" si="166"/>
        <v>1056.4225352112676</v>
      </c>
      <c r="FP56" s="95"/>
      <c r="FQ56" s="331">
        <f t="shared" si="167"/>
        <v>0.99276989277030281</v>
      </c>
      <c r="FR56" s="283"/>
      <c r="FS56">
        <f t="shared" si="247"/>
        <v>1997</v>
      </c>
      <c r="FT56" s="95">
        <f t="shared" si="224"/>
        <v>3340.5060240963849</v>
      </c>
      <c r="FU56" s="95">
        <f t="shared" si="225"/>
        <v>1056.4225352112676</v>
      </c>
      <c r="FV56" s="95">
        <f t="shared" si="226"/>
        <v>29579.830985915491</v>
      </c>
      <c r="FW56" s="95">
        <f t="shared" si="186"/>
        <v>28</v>
      </c>
      <c r="FX56" s="95">
        <f t="shared" si="187"/>
        <v>784</v>
      </c>
      <c r="FY56" s="95">
        <f t="shared" si="188"/>
        <v>21952</v>
      </c>
      <c r="FZ56" s="95">
        <f t="shared" si="227"/>
        <v>1997</v>
      </c>
      <c r="GA56" s="9">
        <f>'Regional_intensity (aggregate)'!AT33</f>
        <v>19.977701459886966</v>
      </c>
      <c r="GB56" s="9">
        <f t="shared" si="189"/>
        <v>19.801304903628022</v>
      </c>
      <c r="GC56" s="9">
        <f t="shared" si="228"/>
        <v>20.005153817761055</v>
      </c>
      <c r="GD56" s="9">
        <f t="shared" si="190"/>
        <v>19.828514866179511</v>
      </c>
      <c r="GE56" s="333">
        <f t="shared" si="229"/>
        <v>0.99862773572629493</v>
      </c>
      <c r="GF56" s="284"/>
      <c r="GI56" s="98">
        <f t="shared" si="30"/>
        <v>1997</v>
      </c>
      <c r="GJ56" s="106">
        <f t="shared" si="31"/>
        <v>5188</v>
      </c>
      <c r="GK56" s="106">
        <f t="shared" si="32"/>
        <v>2754</v>
      </c>
      <c r="GL56" s="38">
        <f t="shared" si="168"/>
        <v>3441.8695652173915</v>
      </c>
      <c r="GN56" s="331">
        <f t="shared" si="169"/>
        <v>0.94148197579192305</v>
      </c>
      <c r="GP56">
        <f t="shared" si="248"/>
        <v>1997</v>
      </c>
      <c r="GQ56" s="95">
        <f t="shared" si="230"/>
        <v>3441.8695652173915</v>
      </c>
      <c r="GR56" s="95">
        <f t="shared" si="231"/>
        <v>96372.34782608696</v>
      </c>
      <c r="GS56" s="95">
        <f t="shared" si="134"/>
        <v>28</v>
      </c>
      <c r="GT56" s="95">
        <f t="shared" si="135"/>
        <v>784</v>
      </c>
      <c r="GU56" s="17">
        <f t="shared" si="98"/>
        <v>0.78245078792772316</v>
      </c>
      <c r="GV56">
        <f t="shared" si="232"/>
        <v>1997</v>
      </c>
      <c r="GW56" s="9">
        <f>'Regional_intensity (aggregate)'!AS33</f>
        <v>34.758933787331507</v>
      </c>
      <c r="GX56" s="9">
        <f t="shared" si="191"/>
        <v>34.990134933135479</v>
      </c>
      <c r="GY56" s="9">
        <f t="shared" si="233"/>
        <v>36.749775116823479</v>
      </c>
      <c r="GZ56" s="9">
        <f t="shared" si="192"/>
        <v>36.994218463878752</v>
      </c>
      <c r="HA56" s="333">
        <f t="shared" si="234"/>
        <v>0.94582711531803099</v>
      </c>
      <c r="HB56" s="383"/>
      <c r="HD56" s="49"/>
      <c r="HF56">
        <f t="shared" si="193"/>
        <v>14.112374787376037</v>
      </c>
      <c r="HG56" s="284">
        <f t="shared" si="194"/>
        <v>19.575854238046116</v>
      </c>
      <c r="HH56" s="284">
        <f t="shared" si="195"/>
        <v>30.3529392127815</v>
      </c>
      <c r="HI56" s="284">
        <f t="shared" si="235"/>
        <v>20.005153817761055</v>
      </c>
      <c r="HK56">
        <f t="shared" si="196"/>
        <v>55.612011789526157</v>
      </c>
      <c r="HL56">
        <f t="shared" si="197"/>
        <v>58.442454171975577</v>
      </c>
      <c r="HM56">
        <f t="shared" si="236"/>
        <v>25.772136395320157</v>
      </c>
      <c r="HN56" s="17">
        <f t="shared" si="237"/>
        <v>36.749775116823479</v>
      </c>
      <c r="HQ56">
        <f t="shared" si="170"/>
        <v>1997</v>
      </c>
      <c r="HR56" s="17">
        <f t="shared" si="33"/>
        <v>0.98939863504130343</v>
      </c>
      <c r="HS56" s="17">
        <f t="shared" si="34"/>
        <v>0.99588252111980258</v>
      </c>
      <c r="HT56" s="17"/>
      <c r="HU56" s="651"/>
      <c r="HV56" s="17"/>
      <c r="HW56" s="17">
        <f>National!GB211</f>
        <v>0.13789164850314534</v>
      </c>
      <c r="HX56" s="17">
        <f>National!GC211</f>
        <v>0.22116415668435238</v>
      </c>
      <c r="HY56" s="17">
        <f>National!GD211</f>
        <v>0.46764648707950973</v>
      </c>
      <c r="HZ56" s="17">
        <f>National!GE211</f>
        <v>0.17329770773299238</v>
      </c>
      <c r="IA56" s="17">
        <f t="shared" si="102"/>
        <v>0.98986393215144697</v>
      </c>
      <c r="IB56" s="17"/>
      <c r="IC56" s="17">
        <f>National!GB288</f>
        <v>0.27753121258412838</v>
      </c>
      <c r="ID56" s="17">
        <f>National!GC288</f>
        <v>0.34875905900338189</v>
      </c>
      <c r="IE56" s="17">
        <f>National!GD288</f>
        <v>0.21472664138382602</v>
      </c>
      <c r="IF56" s="17">
        <f>National!GE288</f>
        <v>0.15898308702866371</v>
      </c>
      <c r="IG56" s="17">
        <f t="shared" si="103"/>
        <v>0.99544716667717492</v>
      </c>
      <c r="IH56" s="17"/>
      <c r="II56" s="651"/>
      <c r="IJ56" s="17"/>
      <c r="IK56" s="656">
        <f>National!AS211</f>
        <v>0.9898883251144267</v>
      </c>
      <c r="IL56" s="656">
        <f>National!AS288</f>
        <v>0.99483711260499308</v>
      </c>
      <c r="IN56">
        <f t="shared" si="137"/>
        <v>1997</v>
      </c>
      <c r="IO56" s="79">
        <f>National!H211</f>
        <v>3670.9029999999998</v>
      </c>
      <c r="IP56" s="40">
        <f t="shared" si="138"/>
        <v>3710.2365719826917</v>
      </c>
      <c r="IQ56" s="79">
        <f>National!H288</f>
        <v>7032.9009999999998</v>
      </c>
      <c r="IR56" s="40">
        <f t="shared" si="139"/>
        <v>7061.9785475218287</v>
      </c>
      <c r="IS56" s="95"/>
      <c r="IU56">
        <f t="shared" si="106"/>
        <v>1997</v>
      </c>
      <c r="IV56" s="40">
        <f t="shared" si="45"/>
        <v>3710.2365719826917</v>
      </c>
      <c r="IW56" s="40">
        <f t="shared" si="46"/>
        <v>3708.4011467411333</v>
      </c>
      <c r="IX56" s="40">
        <f t="shared" si="107"/>
        <v>7061.9785475218287</v>
      </c>
      <c r="IY56" s="40">
        <f t="shared" si="108"/>
        <v>7069.3995136392359</v>
      </c>
    </row>
    <row r="57" spans="2:259" x14ac:dyDescent="0.2">
      <c r="B57" t="s">
        <v>217</v>
      </c>
      <c r="C57">
        <v>10.7</v>
      </c>
      <c r="D57" s="112">
        <f>C57/C$56</f>
        <v>0.56914893617021267</v>
      </c>
      <c r="E57">
        <v>15</v>
      </c>
      <c r="F57" s="112">
        <f>E57/E$56</f>
        <v>0.51020408163265307</v>
      </c>
      <c r="J57" s="95">
        <f t="shared" si="136"/>
        <v>1998</v>
      </c>
      <c r="K57" s="48">
        <v>0.75599676229202495</v>
      </c>
      <c r="L57" s="12">
        <f t="shared" si="47"/>
        <v>0.77564250446049798</v>
      </c>
      <c r="M57" s="95">
        <f t="shared" si="48"/>
        <v>24389</v>
      </c>
      <c r="N57" s="12">
        <f t="shared" si="49"/>
        <v>0.77564250446049798</v>
      </c>
      <c r="Q57" s="98">
        <v>1998</v>
      </c>
      <c r="R57" s="38">
        <f>HDD_by_Division11_update!B53</f>
        <v>5680</v>
      </c>
      <c r="S57" s="38">
        <f>HDD_by_Division11_update!C53</f>
        <v>4812</v>
      </c>
      <c r="T57" s="95">
        <f t="shared" si="142"/>
        <v>5023.707317073171</v>
      </c>
      <c r="V57">
        <f>CDD_by_Division11_update!B53</f>
        <v>505</v>
      </c>
      <c r="W57">
        <f>CDD_by_Division11_update!D53</f>
        <v>788</v>
      </c>
      <c r="X57" s="95">
        <f t="shared" si="143"/>
        <v>733.47706422018359</v>
      </c>
      <c r="Z57" s="331">
        <f t="shared" si="144"/>
        <v>0.99601045822808065</v>
      </c>
      <c r="AB57">
        <f t="shared" si="238"/>
        <v>1998</v>
      </c>
      <c r="AC57" s="95">
        <f t="shared" si="239"/>
        <v>5023.707317073171</v>
      </c>
      <c r="AD57" s="95">
        <f t="shared" si="240"/>
        <v>733.47706422018359</v>
      </c>
      <c r="AE57" s="95">
        <f t="shared" si="110"/>
        <v>29</v>
      </c>
      <c r="AF57" s="95">
        <f t="shared" si="111"/>
        <v>841</v>
      </c>
      <c r="AG57" s="95">
        <f t="shared" si="112"/>
        <v>24389</v>
      </c>
      <c r="AH57" s="9">
        <f>'Regional_intensity (aggregate)'!E34</f>
        <v>13.850241995901611</v>
      </c>
      <c r="AI57" s="9">
        <f t="shared" si="171"/>
        <v>14.200424726525439</v>
      </c>
      <c r="AJ57" s="9">
        <f t="shared" si="198"/>
        <v>14.18026035180014</v>
      </c>
      <c r="AK57" s="9">
        <f t="shared" si="172"/>
        <v>14.538787104792583</v>
      </c>
      <c r="AL57" s="333">
        <f t="shared" si="199"/>
        <v>0.97672691842666803</v>
      </c>
      <c r="AM57">
        <v>0.98173141806323372</v>
      </c>
      <c r="AN57" s="98">
        <f t="shared" si="145"/>
        <v>1998</v>
      </c>
      <c r="AO57" s="106">
        <f t="shared" si="140"/>
        <v>5680</v>
      </c>
      <c r="AP57" s="107">
        <f t="shared" si="141"/>
        <v>4812</v>
      </c>
      <c r="AQ57" s="95">
        <f t="shared" si="146"/>
        <v>5034.0465116279056</v>
      </c>
      <c r="AS57" s="331">
        <f t="shared" si="147"/>
        <v>0.86275551194284517</v>
      </c>
      <c r="AT57" s="283"/>
      <c r="AU57">
        <f t="shared" si="241"/>
        <v>1998</v>
      </c>
      <c r="AV57" s="95">
        <f t="shared" si="200"/>
        <v>5034.0465116279056</v>
      </c>
      <c r="AW57" s="95">
        <f t="shared" si="201"/>
        <v>145987.34883720925</v>
      </c>
      <c r="AX57" s="95">
        <f t="shared" si="173"/>
        <v>29</v>
      </c>
      <c r="AY57" s="95">
        <f t="shared" si="174"/>
        <v>841</v>
      </c>
      <c r="AZ57" s="17">
        <f t="shared" si="57"/>
        <v>0.77564250446049798</v>
      </c>
      <c r="BA57">
        <f t="shared" si="202"/>
        <v>1998</v>
      </c>
      <c r="BB57" s="17">
        <f>'Regional_intensity (aggregate)'!D34</f>
        <v>48.637146126758324</v>
      </c>
      <c r="BC57" s="9">
        <f t="shared" si="175"/>
        <v>48.612358253840611</v>
      </c>
      <c r="BD57" s="9">
        <f t="shared" si="203"/>
        <v>56.423568815746044</v>
      </c>
      <c r="BE57" s="9">
        <f t="shared" si="176"/>
        <v>56.394812600286286</v>
      </c>
      <c r="BF57" s="333">
        <f t="shared" si="204"/>
        <v>0.86200052828252205</v>
      </c>
      <c r="BG57" s="283">
        <v>0.86477617069640533</v>
      </c>
      <c r="BH57" s="283"/>
      <c r="BJ57" s="49"/>
      <c r="BL57" s="98">
        <v>1998</v>
      </c>
      <c r="BM57" s="38">
        <f>HDD_by_Division11_update!D53</f>
        <v>5278</v>
      </c>
      <c r="BN57" s="38">
        <f>HDD_by_Division11_update!E53</f>
        <v>5774</v>
      </c>
      <c r="BO57" s="38">
        <f t="shared" si="148"/>
        <v>5574.2413793103442</v>
      </c>
      <c r="BQ57" s="38">
        <f>CDD_by_Division11_update!F53</f>
        <v>889</v>
      </c>
      <c r="BR57" s="38">
        <f>CDD_by_Division11_update!H53</f>
        <v>1138</v>
      </c>
      <c r="BS57" s="95">
        <f t="shared" si="149"/>
        <v>974.02439024390264</v>
      </c>
      <c r="BU57" s="331">
        <f t="shared" si="150"/>
        <v>1.0004069348553839</v>
      </c>
      <c r="BW57">
        <f t="shared" si="242"/>
        <v>1998</v>
      </c>
      <c r="BX57" s="95">
        <f t="shared" si="177"/>
        <v>5574.2413793103442</v>
      </c>
      <c r="BY57" s="95">
        <f t="shared" si="243"/>
        <v>974.02439024390264</v>
      </c>
      <c r="BZ57" s="95">
        <f t="shared" si="117"/>
        <v>29</v>
      </c>
      <c r="CA57" s="95">
        <f t="shared" si="118"/>
        <v>841</v>
      </c>
      <c r="CB57" s="95">
        <f t="shared" si="119"/>
        <v>24389</v>
      </c>
      <c r="CC57" s="95">
        <f t="shared" si="205"/>
        <v>1998</v>
      </c>
      <c r="CD57" s="9">
        <f>'Regional_intensity (aggregate)'!S34</f>
        <v>19.70829054156637</v>
      </c>
      <c r="CE57" s="9">
        <f t="shared" si="178"/>
        <v>20.150896640294697</v>
      </c>
      <c r="CF57" s="9">
        <f t="shared" si="206"/>
        <v>19.545004823812786</v>
      </c>
      <c r="CG57" s="9">
        <f t="shared" si="179"/>
        <v>19.983943874180902</v>
      </c>
      <c r="CH57" s="333">
        <f t="shared" si="207"/>
        <v>1.0083543452265944</v>
      </c>
      <c r="CK57" s="98">
        <f t="shared" si="151"/>
        <v>1998</v>
      </c>
      <c r="CL57" s="106">
        <f t="shared" si="152"/>
        <v>5278</v>
      </c>
      <c r="CM57" s="107">
        <f t="shared" si="153"/>
        <v>5774</v>
      </c>
      <c r="CN57" s="95">
        <f t="shared" si="154"/>
        <v>5414.8275862068967</v>
      </c>
      <c r="CP57" s="331">
        <f t="shared" si="155"/>
        <v>0.85886462473188996</v>
      </c>
      <c r="CR57">
        <f t="shared" si="244"/>
        <v>1998</v>
      </c>
      <c r="CS57" s="95">
        <f t="shared" si="208"/>
        <v>5414.8275862068967</v>
      </c>
      <c r="CT57" s="95">
        <f t="shared" si="209"/>
        <v>157030</v>
      </c>
      <c r="CU57" s="95">
        <f t="shared" si="120"/>
        <v>29</v>
      </c>
      <c r="CV57" s="95">
        <f t="shared" si="121"/>
        <v>841</v>
      </c>
      <c r="CW57" s="9">
        <f t="shared" si="70"/>
        <v>0.77564250446049798</v>
      </c>
      <c r="CX57">
        <f t="shared" si="210"/>
        <v>1998</v>
      </c>
      <c r="CY57" s="9">
        <f>'Regional_intensity (aggregate)'!R34</f>
        <v>49.298097254378575</v>
      </c>
      <c r="CZ57" s="9">
        <f t="shared" si="180"/>
        <v>50.484893808688433</v>
      </c>
      <c r="DA57" s="9">
        <f t="shared" si="211"/>
        <v>56.995531810730242</v>
      </c>
      <c r="DB57" s="9">
        <f t="shared" si="181"/>
        <v>58.367635492845977</v>
      </c>
      <c r="DC57" s="333">
        <f t="shared" si="212"/>
        <v>0.8649467017535134</v>
      </c>
      <c r="DD57" s="383"/>
      <c r="DE57" s="49"/>
      <c r="DF57" s="49"/>
      <c r="DH57" s="98">
        <v>1998</v>
      </c>
      <c r="DI57" s="38">
        <f>HDD_by_Division11_update!F53</f>
        <v>2429</v>
      </c>
      <c r="DJ57" s="38">
        <f>HDD_by_Division11_update!G53</f>
        <v>3025</v>
      </c>
      <c r="DK57" s="38">
        <f>HDD_by_Division11_update!H53</f>
        <v>2021</v>
      </c>
      <c r="DL57" s="38">
        <f t="shared" si="156"/>
        <v>2445.5372340425529</v>
      </c>
      <c r="DN57" s="38">
        <f>CDD_by_Division11_update!J53</f>
        <v>2277</v>
      </c>
      <c r="DO57" s="38">
        <f>CDD_by_Division11_update!L53</f>
        <v>1928</v>
      </c>
      <c r="DP57" s="38">
        <f>CDD_by_Division11_update!N53</f>
        <v>3026</v>
      </c>
      <c r="DQ57" s="38">
        <f t="shared" si="157"/>
        <v>1509.2993197278911</v>
      </c>
      <c r="DS57" s="331">
        <f t="shared" si="158"/>
        <v>1.0078186913462099</v>
      </c>
      <c r="DT57" s="283"/>
      <c r="DU57">
        <f t="shared" si="245"/>
        <v>1998</v>
      </c>
      <c r="DV57" s="95">
        <f t="shared" si="213"/>
        <v>2445.5372340425529</v>
      </c>
      <c r="DW57" s="95">
        <f t="shared" si="182"/>
        <v>1509.2993197278911</v>
      </c>
      <c r="DX57" s="95">
        <f t="shared" si="214"/>
        <v>43769.680272108839</v>
      </c>
      <c r="DY57" s="95">
        <f t="shared" si="123"/>
        <v>29</v>
      </c>
      <c r="DZ57" s="95">
        <f t="shared" si="124"/>
        <v>841</v>
      </c>
      <c r="EA57" s="95">
        <f t="shared" si="125"/>
        <v>24389</v>
      </c>
      <c r="EB57" s="95">
        <f t="shared" si="215"/>
        <v>1998</v>
      </c>
      <c r="EC57" s="9">
        <f>'Regional_intensity (aggregate)'!AG34</f>
        <v>31.574627291514762</v>
      </c>
      <c r="ED57" s="9">
        <f t="shared" si="183"/>
        <v>31.421239595480273</v>
      </c>
      <c r="EE57" s="9">
        <f t="shared" si="216"/>
        <v>30.753318339488757</v>
      </c>
      <c r="EF57" s="9">
        <f t="shared" si="217"/>
        <v>30.603920514394652</v>
      </c>
      <c r="EG57" s="333">
        <f t="shared" si="218"/>
        <v>1.0267063522368383</v>
      </c>
      <c r="EI57" s="98">
        <f t="shared" si="159"/>
        <v>1998</v>
      </c>
      <c r="EJ57" s="106">
        <f t="shared" si="160"/>
        <v>2429</v>
      </c>
      <c r="EK57" s="106">
        <f t="shared" si="161"/>
        <v>3025</v>
      </c>
      <c r="EL57" s="106">
        <f t="shared" si="162"/>
        <v>2021</v>
      </c>
      <c r="EM57" s="38">
        <f t="shared" si="163"/>
        <v>2390.1428571428578</v>
      </c>
      <c r="EO57" s="331">
        <f t="shared" si="164"/>
        <v>0.89705616151633627</v>
      </c>
      <c r="EQ57">
        <f t="shared" si="246"/>
        <v>1998</v>
      </c>
      <c r="ER57" s="95">
        <f t="shared" si="219"/>
        <v>2390.1428571428578</v>
      </c>
      <c r="ES57" s="95">
        <f t="shared" si="220"/>
        <v>69314.14285714287</v>
      </c>
      <c r="ET57" s="95">
        <f t="shared" si="127"/>
        <v>29</v>
      </c>
      <c r="EU57" s="95">
        <f t="shared" si="128"/>
        <v>841</v>
      </c>
      <c r="EV57" s="17">
        <f t="shared" si="84"/>
        <v>0.77564250446049798</v>
      </c>
      <c r="EW57">
        <f t="shared" si="221"/>
        <v>1998</v>
      </c>
      <c r="EX57" s="9">
        <f>'Regional_intensity (aggregate)'!AF34</f>
        <v>23.123642299873314</v>
      </c>
      <c r="EY57" s="9">
        <f t="shared" si="184"/>
        <v>23.012081451937426</v>
      </c>
      <c r="EZ57" s="9">
        <f t="shared" si="222"/>
        <v>25.422698627001754</v>
      </c>
      <c r="FA57" s="9">
        <f t="shared" si="185"/>
        <v>25.300045898730552</v>
      </c>
      <c r="FB57" s="333">
        <f t="shared" si="223"/>
        <v>0.90956678671844127</v>
      </c>
      <c r="FC57" s="383"/>
      <c r="FD57" s="49"/>
      <c r="FE57" s="49"/>
      <c r="FG57" s="283"/>
      <c r="FH57" s="98">
        <v>1998</v>
      </c>
      <c r="FI57" s="38">
        <f>HDD_by_Division11_update!I53</f>
        <v>5059</v>
      </c>
      <c r="FJ57" s="38">
        <f>HDD_by_Division11_update!J53</f>
        <v>3255</v>
      </c>
      <c r="FK57" s="38">
        <f t="shared" si="165"/>
        <v>3689.6987951807223</v>
      </c>
      <c r="FM57" s="38">
        <f>CDD_by_Division11_update!P53</f>
        <v>1271</v>
      </c>
      <c r="FN57" s="38">
        <f>CDD_by_Division11_update!R53</f>
        <v>732</v>
      </c>
      <c r="FO57" s="95">
        <f t="shared" si="166"/>
        <v>901.73239436619724</v>
      </c>
      <c r="FP57" s="95"/>
      <c r="FQ57" s="331">
        <f t="shared" si="167"/>
        <v>1.0011046810633755</v>
      </c>
      <c r="FR57" s="283"/>
      <c r="FS57">
        <f t="shared" si="247"/>
        <v>1998</v>
      </c>
      <c r="FT57" s="95">
        <f t="shared" si="224"/>
        <v>3689.6987951807223</v>
      </c>
      <c r="FU57" s="95">
        <f t="shared" si="225"/>
        <v>901.73239436619724</v>
      </c>
      <c r="FV57" s="95">
        <f t="shared" si="226"/>
        <v>26150.239436619719</v>
      </c>
      <c r="FW57" s="95">
        <f t="shared" si="186"/>
        <v>29</v>
      </c>
      <c r="FX57" s="95">
        <f t="shared" si="187"/>
        <v>841</v>
      </c>
      <c r="FY57" s="95">
        <f t="shared" si="188"/>
        <v>24389</v>
      </c>
      <c r="FZ57" s="95">
        <f t="shared" si="227"/>
        <v>1998</v>
      </c>
      <c r="GA57" s="9">
        <f>'Regional_intensity (aggregate)'!AT34</f>
        <v>19.819960350812821</v>
      </c>
      <c r="GB57" s="9">
        <f t="shared" si="189"/>
        <v>19.800348149547524</v>
      </c>
      <c r="GC57" s="9">
        <f t="shared" si="228"/>
        <v>19.780545460074862</v>
      </c>
      <c r="GD57" s="9">
        <f t="shared" si="190"/>
        <v>19.760972260540967</v>
      </c>
      <c r="GE57" s="333">
        <f t="shared" si="229"/>
        <v>1.0019926088902611</v>
      </c>
      <c r="GF57" s="284"/>
      <c r="GI57" s="98">
        <f t="shared" si="30"/>
        <v>1998</v>
      </c>
      <c r="GJ57" s="106">
        <f t="shared" si="31"/>
        <v>5059</v>
      </c>
      <c r="GK57" s="106">
        <f t="shared" si="32"/>
        <v>3255</v>
      </c>
      <c r="GL57" s="38">
        <f t="shared" si="168"/>
        <v>3764.826086956522</v>
      </c>
      <c r="GN57" s="331">
        <f t="shared" si="169"/>
        <v>0.99645242907882803</v>
      </c>
      <c r="GP57">
        <f t="shared" si="248"/>
        <v>1998</v>
      </c>
      <c r="GQ57" s="95">
        <f t="shared" si="230"/>
        <v>3764.826086956522</v>
      </c>
      <c r="GR57" s="95">
        <f t="shared" si="231"/>
        <v>109179.95652173914</v>
      </c>
      <c r="GS57" s="95">
        <f t="shared" si="134"/>
        <v>29</v>
      </c>
      <c r="GT57" s="95">
        <f t="shared" si="135"/>
        <v>841</v>
      </c>
      <c r="GU57" s="17">
        <f t="shared" si="98"/>
        <v>0.77564250446049798</v>
      </c>
      <c r="GV57">
        <f t="shared" si="232"/>
        <v>1998</v>
      </c>
      <c r="GW57" s="9">
        <f>'Regional_intensity (aggregate)'!AS34</f>
        <v>36.556540696490593</v>
      </c>
      <c r="GX57" s="9">
        <f t="shared" si="191"/>
        <v>36.276141594126408</v>
      </c>
      <c r="GY57" s="9">
        <f t="shared" si="233"/>
        <v>36.677320774611864</v>
      </c>
      <c r="GZ57" s="9">
        <f t="shared" si="192"/>
        <v>36.395995254571297</v>
      </c>
      <c r="HA57" s="333">
        <f t="shared" si="234"/>
        <v>0.99670695471832615</v>
      </c>
      <c r="HB57" s="383"/>
      <c r="HD57" s="49"/>
      <c r="HF57">
        <f t="shared" si="193"/>
        <v>14.18026035180014</v>
      </c>
      <c r="HG57" s="284">
        <f t="shared" si="194"/>
        <v>19.545004823812786</v>
      </c>
      <c r="HH57" s="284">
        <f t="shared" si="195"/>
        <v>30.753318339488757</v>
      </c>
      <c r="HI57" s="284">
        <f t="shared" si="235"/>
        <v>19.780545460074862</v>
      </c>
      <c r="HK57">
        <f t="shared" si="196"/>
        <v>56.423568815746044</v>
      </c>
      <c r="HL57">
        <f t="shared" si="197"/>
        <v>56.995531810730242</v>
      </c>
      <c r="HM57">
        <f t="shared" si="236"/>
        <v>25.422698627001754</v>
      </c>
      <c r="HN57" s="17">
        <f t="shared" si="237"/>
        <v>36.677320774611864</v>
      </c>
      <c r="HQ57">
        <f t="shared" si="170"/>
        <v>1998</v>
      </c>
      <c r="HR57" s="17">
        <f t="shared" si="33"/>
        <v>1.0033081989294055</v>
      </c>
      <c r="HS57" s="17">
        <f t="shared" si="34"/>
        <v>0.88838012753218665</v>
      </c>
      <c r="HT57" s="17"/>
      <c r="HU57" s="651"/>
      <c r="HV57" s="17"/>
      <c r="HW57" s="17">
        <f>National!GB212</f>
        <v>0.1351959586643226</v>
      </c>
      <c r="HX57" s="17">
        <f>National!GC212</f>
        <v>0.22006387138358713</v>
      </c>
      <c r="HY57" s="17">
        <f>National!GD212</f>
        <v>0.471999381613188</v>
      </c>
      <c r="HZ57" s="17">
        <f>National!GE212</f>
        <v>0.1727407883389023</v>
      </c>
      <c r="IA57" s="17">
        <f t="shared" si="102"/>
        <v>1.0116416495505463</v>
      </c>
      <c r="IB57" s="17"/>
      <c r="IC57" s="17">
        <f>National!GB289</f>
        <v>0.27614773138491333</v>
      </c>
      <c r="ID57" s="17">
        <f>National!GC289</f>
        <v>0.34491651993898625</v>
      </c>
      <c r="IE57" s="17">
        <f>National!GD289</f>
        <v>0.21414125767599565</v>
      </c>
      <c r="IF57" s="17">
        <f>National!GE289</f>
        <v>0.16479449100010474</v>
      </c>
      <c r="IG57" s="17">
        <f t="shared" si="103"/>
        <v>0.89540148756661364</v>
      </c>
      <c r="IH57" s="17"/>
      <c r="II57" s="651"/>
      <c r="IJ57" s="17"/>
      <c r="IK57" s="656">
        <f>National!AS212</f>
        <v>1.0117854471173942</v>
      </c>
      <c r="IL57" s="656">
        <f>National!AS289</f>
        <v>0.8959630569954955</v>
      </c>
      <c r="IN57">
        <f t="shared" si="137"/>
        <v>1998</v>
      </c>
      <c r="IO57" s="79">
        <f>National!H212</f>
        <v>3855.9319999999998</v>
      </c>
      <c r="IP57" s="40">
        <f t="shared" si="138"/>
        <v>3843.2178707544977</v>
      </c>
      <c r="IQ57" s="79">
        <f>National!H289</f>
        <v>6413.375</v>
      </c>
      <c r="IR57" s="40">
        <f t="shared" si="139"/>
        <v>7219.1788191115729</v>
      </c>
      <c r="IS57" s="95"/>
      <c r="IU57">
        <f t="shared" si="106"/>
        <v>1998</v>
      </c>
      <c r="IV57" s="40">
        <f t="shared" si="45"/>
        <v>3843.2178707544977</v>
      </c>
      <c r="IW57" s="40">
        <f t="shared" si="46"/>
        <v>3811.0174553168963</v>
      </c>
      <c r="IX57" s="40">
        <f t="shared" si="107"/>
        <v>7219.1788191115729</v>
      </c>
      <c r="IY57" s="40">
        <f t="shared" si="108"/>
        <v>7158.0797332274869</v>
      </c>
    </row>
    <row r="58" spans="2:259" x14ac:dyDescent="0.2">
      <c r="B58" t="s">
        <v>218</v>
      </c>
      <c r="C58">
        <v>3.4</v>
      </c>
      <c r="D58" s="112">
        <f>C58/C$56</f>
        <v>0.18085106382978722</v>
      </c>
      <c r="E58">
        <v>5.3</v>
      </c>
      <c r="F58" s="112">
        <f>E58/E$56</f>
        <v>0.18027210884353742</v>
      </c>
      <c r="J58" s="95">
        <f t="shared" si="136"/>
        <v>1999</v>
      </c>
      <c r="K58" s="48">
        <v>0.74424249126323305</v>
      </c>
      <c r="L58" s="12">
        <f t="shared" si="47"/>
        <v>0.7589354988199345</v>
      </c>
      <c r="M58" s="95">
        <f t="shared" si="48"/>
        <v>27000</v>
      </c>
      <c r="N58" s="12">
        <f t="shared" si="49"/>
        <v>0.7589354988199345</v>
      </c>
      <c r="Q58" s="98">
        <v>1999</v>
      </c>
      <c r="R58" s="38">
        <f>HDD_by_Division11_update!B54</f>
        <v>5952</v>
      </c>
      <c r="S58" s="38">
        <f>HDD_by_Division11_update!C54</f>
        <v>5351</v>
      </c>
      <c r="T58" s="95">
        <f t="shared" si="142"/>
        <v>5497.5853658536589</v>
      </c>
      <c r="V58">
        <f>CDD_by_Division11_update!B54</f>
        <v>631</v>
      </c>
      <c r="W58">
        <f>CDD_by_Division11_update!D54</f>
        <v>882</v>
      </c>
      <c r="X58" s="95">
        <f t="shared" si="143"/>
        <v>833.64220183486248</v>
      </c>
      <c r="Z58" s="331">
        <f t="shared" si="144"/>
        <v>1.0137751689755945</v>
      </c>
      <c r="AB58">
        <f t="shared" si="238"/>
        <v>1999</v>
      </c>
      <c r="AC58" s="95">
        <f t="shared" si="239"/>
        <v>5497.5853658536589</v>
      </c>
      <c r="AD58" s="95">
        <f t="shared" si="240"/>
        <v>833.64220183486248</v>
      </c>
      <c r="AE58" s="95">
        <f t="shared" si="110"/>
        <v>30</v>
      </c>
      <c r="AF58" s="95">
        <f t="shared" si="111"/>
        <v>900</v>
      </c>
      <c r="AG58" s="95">
        <f t="shared" si="112"/>
        <v>27000</v>
      </c>
      <c r="AH58" s="9">
        <f>'Regional_intensity (aggregate)'!E35</f>
        <v>14.242737261008861</v>
      </c>
      <c r="AI58" s="9">
        <f t="shared" si="171"/>
        <v>14.765246468923026</v>
      </c>
      <c r="AJ58" s="9">
        <f t="shared" si="198"/>
        <v>14.092229287234536</v>
      </c>
      <c r="AK58" s="9">
        <f t="shared" si="172"/>
        <v>14.609216958050853</v>
      </c>
      <c r="AL58" s="333">
        <f t="shared" si="199"/>
        <v>1.0106802103986956</v>
      </c>
      <c r="AM58">
        <v>1.0162760831533242</v>
      </c>
      <c r="AN58" s="98">
        <f t="shared" si="145"/>
        <v>1999</v>
      </c>
      <c r="AO58" s="106">
        <f t="shared" si="140"/>
        <v>5952</v>
      </c>
      <c r="AP58" s="107">
        <f t="shared" si="141"/>
        <v>5351</v>
      </c>
      <c r="AQ58" s="95">
        <f t="shared" si="146"/>
        <v>5504.7441860465096</v>
      </c>
      <c r="AS58" s="331">
        <f t="shared" si="147"/>
        <v>0.92540948536724199</v>
      </c>
      <c r="AT58" s="283"/>
      <c r="AU58">
        <f t="shared" si="241"/>
        <v>1999</v>
      </c>
      <c r="AV58" s="95">
        <f t="shared" si="200"/>
        <v>5504.7441860465096</v>
      </c>
      <c r="AW58" s="95">
        <f t="shared" si="201"/>
        <v>165142.3255813953</v>
      </c>
      <c r="AX58" s="95">
        <f t="shared" si="173"/>
        <v>30</v>
      </c>
      <c r="AY58" s="95">
        <f t="shared" si="174"/>
        <v>900</v>
      </c>
      <c r="AZ58" s="17">
        <f t="shared" si="57"/>
        <v>0.7589354988199345</v>
      </c>
      <c r="BA58">
        <f t="shared" si="202"/>
        <v>1999</v>
      </c>
      <c r="BB58" s="17">
        <f>'Regional_intensity (aggregate)'!D35</f>
        <v>51.285999749951173</v>
      </c>
      <c r="BC58" s="9">
        <f t="shared" si="175"/>
        <v>51.294540035539683</v>
      </c>
      <c r="BD58" s="9">
        <f t="shared" si="203"/>
        <v>55.585189905146464</v>
      </c>
      <c r="BE58" s="9">
        <f t="shared" si="176"/>
        <v>55.594446103691794</v>
      </c>
      <c r="BF58" s="333">
        <f t="shared" si="204"/>
        <v>0.92265583399945816</v>
      </c>
      <c r="BG58" s="283">
        <v>0.92502206196657466</v>
      </c>
      <c r="BH58" s="283"/>
      <c r="BJ58" s="49"/>
      <c r="BL58" s="98">
        <v>1999</v>
      </c>
      <c r="BM58" s="38">
        <f>HDD_by_Division11_update!D54</f>
        <v>5946</v>
      </c>
      <c r="BN58" s="38">
        <f>HDD_by_Division11_update!E54</f>
        <v>5921</v>
      </c>
      <c r="BO58" s="38">
        <f t="shared" si="148"/>
        <v>6038.1724137931033</v>
      </c>
      <c r="BQ58" s="38">
        <f>CDD_by_Division11_update!F54</f>
        <v>855</v>
      </c>
      <c r="BR58" s="38">
        <f>CDD_by_Division11_update!H54</f>
        <v>970</v>
      </c>
      <c r="BS58" s="95">
        <f t="shared" si="149"/>
        <v>894.26829268292693</v>
      </c>
      <c r="BU58" s="331">
        <f t="shared" si="150"/>
        <v>1.0020435898024618</v>
      </c>
      <c r="BW58">
        <f t="shared" si="242"/>
        <v>1999</v>
      </c>
      <c r="BX58" s="95">
        <f t="shared" si="177"/>
        <v>6038.1724137931033</v>
      </c>
      <c r="BY58" s="95">
        <f t="shared" si="243"/>
        <v>894.26829268292693</v>
      </c>
      <c r="BZ58" s="95">
        <f t="shared" si="117"/>
        <v>30</v>
      </c>
      <c r="CA58" s="95">
        <f t="shared" si="118"/>
        <v>900</v>
      </c>
      <c r="CB58" s="95">
        <f t="shared" si="119"/>
        <v>27000</v>
      </c>
      <c r="CC58" s="95">
        <f t="shared" si="205"/>
        <v>1999</v>
      </c>
      <c r="CD58" s="9">
        <f>'Regional_intensity (aggregate)'!S35</f>
        <v>19.732400886293139</v>
      </c>
      <c r="CE58" s="9">
        <f t="shared" si="178"/>
        <v>20.190789903868243</v>
      </c>
      <c r="CF58" s="9">
        <f t="shared" si="206"/>
        <v>19.642412518023857</v>
      </c>
      <c r="CG58" s="9">
        <f t="shared" si="179"/>
        <v>20.098711081428593</v>
      </c>
      <c r="CH58" s="333">
        <f t="shared" si="207"/>
        <v>1.0045813297214234</v>
      </c>
      <c r="CK58" s="98">
        <f t="shared" si="151"/>
        <v>1999</v>
      </c>
      <c r="CL58" s="106">
        <f t="shared" si="152"/>
        <v>5946</v>
      </c>
      <c r="CM58" s="107">
        <f t="shared" si="153"/>
        <v>5921</v>
      </c>
      <c r="CN58" s="95">
        <f t="shared" si="154"/>
        <v>5939.1034482758623</v>
      </c>
      <c r="CP58" s="331">
        <f t="shared" si="155"/>
        <v>0.92448904025218304</v>
      </c>
      <c r="CR58">
        <f t="shared" si="244"/>
        <v>1999</v>
      </c>
      <c r="CS58" s="95">
        <f t="shared" si="208"/>
        <v>5939.1034482758623</v>
      </c>
      <c r="CT58" s="95">
        <f t="shared" si="209"/>
        <v>178173.10344827588</v>
      </c>
      <c r="CU58" s="95">
        <f t="shared" si="120"/>
        <v>30</v>
      </c>
      <c r="CV58" s="95">
        <f t="shared" si="121"/>
        <v>900</v>
      </c>
      <c r="CW58" s="9">
        <f t="shared" si="70"/>
        <v>0.7589354988199345</v>
      </c>
      <c r="CX58">
        <f t="shared" si="210"/>
        <v>1999</v>
      </c>
      <c r="CY58" s="9">
        <f>'Regional_intensity (aggregate)'!R35</f>
        <v>52.97469835908722</v>
      </c>
      <c r="CZ58" s="9">
        <f t="shared" si="180"/>
        <v>52.970242222371404</v>
      </c>
      <c r="DA58" s="9">
        <f t="shared" si="211"/>
        <v>57.310747898524781</v>
      </c>
      <c r="DB58" s="9">
        <f t="shared" si="181"/>
        <v>57.305927021090234</v>
      </c>
      <c r="DC58" s="333">
        <f t="shared" si="212"/>
        <v>0.92434142462919811</v>
      </c>
      <c r="DD58" s="383"/>
      <c r="DE58" s="49"/>
      <c r="DF58" s="49"/>
      <c r="DH58" s="98">
        <v>1999</v>
      </c>
      <c r="DI58" s="38">
        <f>HDD_by_Division11_update!F54</f>
        <v>2652</v>
      </c>
      <c r="DJ58" s="38">
        <f>HDD_by_Division11_update!G54</f>
        <v>3142</v>
      </c>
      <c r="DK58" s="38">
        <f>HDD_by_Division11_update!H54</f>
        <v>1835</v>
      </c>
      <c r="DL58" s="38">
        <f t="shared" si="156"/>
        <v>2546.127659574468</v>
      </c>
      <c r="DN58" s="38">
        <f>CDD_by_Division11_update!J54</f>
        <v>2024</v>
      </c>
      <c r="DO58" s="38">
        <f>CDD_by_Division11_update!L54</f>
        <v>1733</v>
      </c>
      <c r="DP58" s="38">
        <f>CDD_by_Division11_update!N54</f>
        <v>2645</v>
      </c>
      <c r="DQ58" s="38">
        <f t="shared" si="157"/>
        <v>1345.0646258503402</v>
      </c>
      <c r="DS58" s="331">
        <f t="shared" si="158"/>
        <v>0.99290084483728902</v>
      </c>
      <c r="DT58" s="283"/>
      <c r="DU58">
        <f t="shared" si="245"/>
        <v>1999</v>
      </c>
      <c r="DV58" s="95">
        <f t="shared" si="213"/>
        <v>2546.127659574468</v>
      </c>
      <c r="DW58" s="95">
        <f t="shared" si="182"/>
        <v>1345.0646258503402</v>
      </c>
      <c r="DX58" s="95">
        <f t="shared" si="214"/>
        <v>40351.938775510207</v>
      </c>
      <c r="DY58" s="95">
        <f t="shared" si="123"/>
        <v>30</v>
      </c>
      <c r="DZ58" s="95">
        <f t="shared" si="124"/>
        <v>900</v>
      </c>
      <c r="EA58" s="95">
        <f t="shared" si="125"/>
        <v>27000</v>
      </c>
      <c r="EB58" s="95">
        <f t="shared" si="215"/>
        <v>1999</v>
      </c>
      <c r="EC58" s="9">
        <f>'Regional_intensity (aggregate)'!AG35</f>
        <v>30.646235527326795</v>
      </c>
      <c r="ED58" s="9">
        <f t="shared" si="183"/>
        <v>30.754573499621337</v>
      </c>
      <c r="EE58" s="9">
        <f t="shared" si="216"/>
        <v>30.606726168722357</v>
      </c>
      <c r="EF58" s="9">
        <f t="shared" si="217"/>
        <v>30.714924470883712</v>
      </c>
      <c r="EG58" s="333">
        <f t="shared" si="218"/>
        <v>1.0012908717641553</v>
      </c>
      <c r="EI58" s="98">
        <f t="shared" si="159"/>
        <v>1999</v>
      </c>
      <c r="EJ58" s="106">
        <f t="shared" si="160"/>
        <v>2652</v>
      </c>
      <c r="EK58" s="106">
        <f t="shared" si="161"/>
        <v>3142</v>
      </c>
      <c r="EL58" s="106">
        <f t="shared" si="162"/>
        <v>1835</v>
      </c>
      <c r="EM58" s="38">
        <f t="shared" si="163"/>
        <v>2442.7747252747263</v>
      </c>
      <c r="EO58" s="331">
        <f t="shared" si="164"/>
        <v>0.91133241803404619</v>
      </c>
      <c r="EQ58">
        <f t="shared" si="246"/>
        <v>1999</v>
      </c>
      <c r="ER58" s="95">
        <f t="shared" si="219"/>
        <v>2442.7747252747263</v>
      </c>
      <c r="ES58" s="95">
        <f t="shared" si="220"/>
        <v>73283.241758241784</v>
      </c>
      <c r="ET58" s="95">
        <f t="shared" si="127"/>
        <v>30</v>
      </c>
      <c r="EU58" s="95">
        <f t="shared" si="128"/>
        <v>900</v>
      </c>
      <c r="EV58" s="17">
        <f t="shared" si="84"/>
        <v>0.7589354988199345</v>
      </c>
      <c r="EW58">
        <f t="shared" si="221"/>
        <v>1999</v>
      </c>
      <c r="EX58" s="9">
        <f>'Regional_intensity (aggregate)'!AF35</f>
        <v>22.673580716715097</v>
      </c>
      <c r="EY58" s="9">
        <f t="shared" si="184"/>
        <v>22.74116222175568</v>
      </c>
      <c r="EZ58" s="9">
        <f t="shared" si="222"/>
        <v>24.609874857945432</v>
      </c>
      <c r="FA58" s="9">
        <f t="shared" si="185"/>
        <v>24.68322773513497</v>
      </c>
      <c r="FB58" s="333">
        <f t="shared" si="223"/>
        <v>0.92132043935992669</v>
      </c>
      <c r="FC58" s="383"/>
      <c r="FD58" s="49"/>
      <c r="FE58" s="49"/>
      <c r="FG58" s="283"/>
      <c r="FH58" s="98">
        <v>1999</v>
      </c>
      <c r="FI58" s="38">
        <f>HDD_by_Division11_update!I54</f>
        <v>4768</v>
      </c>
      <c r="FJ58" s="38">
        <f>HDD_by_Division11_update!J54</f>
        <v>3158</v>
      </c>
      <c r="FK58" s="38">
        <f t="shared" si="165"/>
        <v>3545.9518072289152</v>
      </c>
      <c r="FM58" s="38">
        <f>CDD_by_Division11_update!P54</f>
        <v>1242</v>
      </c>
      <c r="FN58" s="38">
        <f>CDD_by_Division11_update!R54</f>
        <v>635</v>
      </c>
      <c r="FO58" s="95">
        <f t="shared" si="166"/>
        <v>823.47887323943655</v>
      </c>
      <c r="FP58" s="95"/>
      <c r="FQ58" s="331">
        <f t="shared" si="167"/>
        <v>0.99007398520790169</v>
      </c>
      <c r="FR58" s="283"/>
      <c r="FS58">
        <f t="shared" si="247"/>
        <v>1999</v>
      </c>
      <c r="FT58" s="95">
        <f t="shared" si="224"/>
        <v>3545.9518072289152</v>
      </c>
      <c r="FU58" s="95">
        <f t="shared" si="225"/>
        <v>823.47887323943655</v>
      </c>
      <c r="FV58" s="95">
        <f t="shared" si="226"/>
        <v>24704.366197183095</v>
      </c>
      <c r="FW58" s="95">
        <f t="shared" si="186"/>
        <v>30</v>
      </c>
      <c r="FX58" s="95">
        <f t="shared" si="187"/>
        <v>900</v>
      </c>
      <c r="FY58" s="95">
        <f t="shared" si="188"/>
        <v>27000</v>
      </c>
      <c r="FZ58" s="95">
        <f t="shared" si="227"/>
        <v>1999</v>
      </c>
      <c r="GA58" s="9">
        <f>'Regional_intensity (aggregate)'!AT35</f>
        <v>19.718108057579784</v>
      </c>
      <c r="GB58" s="9">
        <f t="shared" si="189"/>
        <v>19.44798327838167</v>
      </c>
      <c r="GC58" s="9">
        <f t="shared" si="228"/>
        <v>19.968229438176817</v>
      </c>
      <c r="GD58" s="9">
        <f t="shared" si="190"/>
        <v>19.694678164788225</v>
      </c>
      <c r="GE58" s="333">
        <f t="shared" si="229"/>
        <v>0.98747403311989035</v>
      </c>
      <c r="GF58" s="284"/>
      <c r="GI58" s="98">
        <f t="shared" si="30"/>
        <v>1999</v>
      </c>
      <c r="GJ58" s="106">
        <f t="shared" si="31"/>
        <v>4768</v>
      </c>
      <c r="GK58" s="106">
        <f t="shared" si="32"/>
        <v>3158</v>
      </c>
      <c r="GL58" s="38">
        <f t="shared" si="168"/>
        <v>3613</v>
      </c>
      <c r="GN58" s="331">
        <f t="shared" si="169"/>
        <v>0.97106068877799145</v>
      </c>
      <c r="GP58">
        <f t="shared" si="248"/>
        <v>1999</v>
      </c>
      <c r="GQ58" s="95">
        <f t="shared" si="230"/>
        <v>3613</v>
      </c>
      <c r="GR58" s="95">
        <f t="shared" si="231"/>
        <v>108390</v>
      </c>
      <c r="GS58" s="95">
        <f t="shared" si="134"/>
        <v>30</v>
      </c>
      <c r="GT58" s="95">
        <f t="shared" si="135"/>
        <v>900</v>
      </c>
      <c r="GU58" s="17">
        <f t="shared" si="98"/>
        <v>0.7589354988199345</v>
      </c>
      <c r="GV58">
        <f t="shared" si="232"/>
        <v>1999</v>
      </c>
      <c r="GW58" s="9">
        <f>'Regional_intensity (aggregate)'!AS35</f>
        <v>36.303494184597696</v>
      </c>
      <c r="GX58" s="9">
        <f t="shared" si="191"/>
        <v>34.959253302707992</v>
      </c>
      <c r="GY58" s="9">
        <f t="shared" si="233"/>
        <v>37.255696561322367</v>
      </c>
      <c r="GZ58" s="9">
        <f t="shared" si="192"/>
        <v>35.876197658369534</v>
      </c>
      <c r="HA58" s="333">
        <f t="shared" si="234"/>
        <v>0.97444142870453754</v>
      </c>
      <c r="HB58" s="383"/>
      <c r="HD58" s="49"/>
      <c r="HF58">
        <f t="shared" si="193"/>
        <v>14.092229287234536</v>
      </c>
      <c r="HG58" s="284">
        <f t="shared" si="194"/>
        <v>19.642412518023857</v>
      </c>
      <c r="HH58" s="284">
        <f t="shared" si="195"/>
        <v>30.606726168722357</v>
      </c>
      <c r="HI58" s="284">
        <f t="shared" si="235"/>
        <v>19.968229438176817</v>
      </c>
      <c r="HK58">
        <f t="shared" si="196"/>
        <v>55.585189905146464</v>
      </c>
      <c r="HL58">
        <f t="shared" si="197"/>
        <v>57.310747898524781</v>
      </c>
      <c r="HM58">
        <f t="shared" si="236"/>
        <v>24.609874857945432</v>
      </c>
      <c r="HN58" s="17">
        <f t="shared" si="237"/>
        <v>37.255696561322367</v>
      </c>
      <c r="HQ58">
        <f t="shared" si="170"/>
        <v>1999</v>
      </c>
      <c r="HR58" s="17">
        <f t="shared" si="33"/>
        <v>0.99747204063813499</v>
      </c>
      <c r="HS58" s="17">
        <f t="shared" si="34"/>
        <v>0.92878598619812591</v>
      </c>
      <c r="HT58" s="17"/>
      <c r="HU58" s="651"/>
      <c r="HV58" s="17"/>
      <c r="HW58" s="17">
        <f>National!GB213</f>
        <v>0.1334898653202016</v>
      </c>
      <c r="HX58" s="17">
        <f>National!GC213</f>
        <v>0.21940868350571577</v>
      </c>
      <c r="HY58" s="17">
        <f>National!GD213</f>
        <v>0.47464808722414559</v>
      </c>
      <c r="HZ58" s="17">
        <f>National!GE213</f>
        <v>0.17245336394993702</v>
      </c>
      <c r="IA58" s="17">
        <f t="shared" si="102"/>
        <v>1.000883448059104</v>
      </c>
      <c r="IB58" s="17"/>
      <c r="IC58" s="17">
        <f>National!GB290</f>
        <v>0.27409937292067138</v>
      </c>
      <c r="ID58" s="17">
        <f>National!GC290</f>
        <v>0.34441918957188639</v>
      </c>
      <c r="IE58" s="17">
        <f>National!GD290</f>
        <v>0.21260430592455215</v>
      </c>
      <c r="IF58" s="17">
        <f>National!GE290</f>
        <v>0.16887713158289006</v>
      </c>
      <c r="IG58" s="17">
        <f t="shared" si="103"/>
        <v>0.93169787579873808</v>
      </c>
      <c r="IH58" s="17"/>
      <c r="II58" s="651"/>
      <c r="IJ58" s="17"/>
      <c r="IK58" s="656">
        <f>National!AS213</f>
        <v>1.0008188978030803</v>
      </c>
      <c r="IL58" s="656">
        <f>National!AS290</f>
        <v>0.9320532469639371</v>
      </c>
      <c r="IN58">
        <f t="shared" si="137"/>
        <v>1999</v>
      </c>
      <c r="IO58" s="79">
        <f>National!H213</f>
        <v>3906.4780000000005</v>
      </c>
      <c r="IP58" s="40">
        <f t="shared" si="138"/>
        <v>3916.3784455560503</v>
      </c>
      <c r="IQ58" s="79">
        <f>National!H290</f>
        <v>6775.157000000002</v>
      </c>
      <c r="IR58" s="40">
        <f t="shared" si="139"/>
        <v>7294.6374091337175</v>
      </c>
      <c r="IS58" s="95"/>
      <c r="IU58">
        <f t="shared" si="106"/>
        <v>1999</v>
      </c>
      <c r="IV58" s="40">
        <f t="shared" si="45"/>
        <v>3916.3784455560503</v>
      </c>
      <c r="IW58" s="40">
        <f t="shared" si="46"/>
        <v>3903.2816112637329</v>
      </c>
      <c r="IX58" s="40">
        <f t="shared" si="107"/>
        <v>7294.6374091337175</v>
      </c>
      <c r="IY58" s="40">
        <f t="shared" si="108"/>
        <v>7269.0664638198996</v>
      </c>
    </row>
    <row r="59" spans="2:259" x14ac:dyDescent="0.2">
      <c r="B59" t="s">
        <v>219</v>
      </c>
      <c r="C59">
        <v>4.8</v>
      </c>
      <c r="D59" s="112">
        <f>C59/C$56</f>
        <v>0.25531914893617019</v>
      </c>
      <c r="E59">
        <v>9.1999999999999993</v>
      </c>
      <c r="F59" s="112">
        <f>E59/E$56</f>
        <v>0.31292517006802723</v>
      </c>
      <c r="J59" s="95">
        <f t="shared" si="136"/>
        <v>2000</v>
      </c>
      <c r="K59" s="48">
        <v>0.91130340184058178</v>
      </c>
      <c r="L59" s="12">
        <f t="shared" si="47"/>
        <v>0.82995918256109458</v>
      </c>
      <c r="M59" s="95">
        <f t="shared" si="48"/>
        <v>29791</v>
      </c>
      <c r="N59" s="12">
        <f t="shared" si="49"/>
        <v>0.82995918256109458</v>
      </c>
      <c r="Q59" s="98">
        <v>2000</v>
      </c>
      <c r="R59" s="38">
        <f>HDD_by_Division11_update!B55</f>
        <v>6489</v>
      </c>
      <c r="S59" s="38">
        <f>HDD_by_Division11_update!C55</f>
        <v>5774</v>
      </c>
      <c r="T59" s="95">
        <f t="shared" si="142"/>
        <v>5948.3902439024396</v>
      </c>
      <c r="V59">
        <f>CDD_by_Division11_update!B55</f>
        <v>317</v>
      </c>
      <c r="W59">
        <f>CDD_by_Division11_update!D55</f>
        <v>542</v>
      </c>
      <c r="X59" s="95">
        <f t="shared" si="143"/>
        <v>498.651376146789</v>
      </c>
      <c r="Z59" s="331">
        <f t="shared" si="144"/>
        <v>0.97948787064552012</v>
      </c>
      <c r="AB59">
        <f t="shared" si="238"/>
        <v>2000</v>
      </c>
      <c r="AC59" s="95">
        <f t="shared" si="239"/>
        <v>5948.3902439024396</v>
      </c>
      <c r="AD59" s="95">
        <f t="shared" si="240"/>
        <v>498.651376146789</v>
      </c>
      <c r="AE59" s="95">
        <f t="shared" si="110"/>
        <v>31</v>
      </c>
      <c r="AF59" s="95">
        <f t="shared" si="111"/>
        <v>961</v>
      </c>
      <c r="AG59" s="95">
        <f t="shared" si="112"/>
        <v>29791</v>
      </c>
      <c r="AH59" s="9">
        <f>'Regional_intensity (aggregate)'!E36</f>
        <v>14.182398853846157</v>
      </c>
      <c r="AI59" s="9">
        <f t="shared" si="171"/>
        <v>14.359638630406009</v>
      </c>
      <c r="AJ59" s="9">
        <f t="shared" si="198"/>
        <v>14.500440031770447</v>
      </c>
      <c r="AK59" s="9">
        <f t="shared" si="172"/>
        <v>14.681654421362483</v>
      </c>
      <c r="AL59" s="333">
        <f t="shared" si="199"/>
        <v>0.97806679126788831</v>
      </c>
      <c r="AM59">
        <v>0.97369586874143288</v>
      </c>
      <c r="AN59" s="98">
        <f t="shared" si="145"/>
        <v>2000</v>
      </c>
      <c r="AO59" s="106">
        <f t="shared" si="140"/>
        <v>6489</v>
      </c>
      <c r="AP59" s="107">
        <f t="shared" si="141"/>
        <v>5774</v>
      </c>
      <c r="AQ59" s="95">
        <f t="shared" si="146"/>
        <v>5956.9069767441852</v>
      </c>
      <c r="AS59" s="331">
        <f t="shared" si="147"/>
        <v>0.98338344196739691</v>
      </c>
      <c r="AT59" s="283"/>
      <c r="AU59">
        <f t="shared" si="241"/>
        <v>2000</v>
      </c>
      <c r="AV59" s="95">
        <f t="shared" si="200"/>
        <v>5956.9069767441852</v>
      </c>
      <c r="AW59" s="95">
        <f t="shared" si="201"/>
        <v>184664.11627906974</v>
      </c>
      <c r="AX59" s="95">
        <f t="shared" si="173"/>
        <v>31</v>
      </c>
      <c r="AY59" s="95">
        <f t="shared" si="174"/>
        <v>961</v>
      </c>
      <c r="AZ59" s="17">
        <f t="shared" si="57"/>
        <v>0.82995918256109458</v>
      </c>
      <c r="BA59">
        <f t="shared" si="202"/>
        <v>2000</v>
      </c>
      <c r="BB59" s="17">
        <f>'Regional_intensity (aggregate)'!D36</f>
        <v>55.54024150452333</v>
      </c>
      <c r="BC59" s="9">
        <f t="shared" si="175"/>
        <v>53.925651953477796</v>
      </c>
      <c r="BD59" s="9">
        <f t="shared" si="203"/>
        <v>56.542085430361681</v>
      </c>
      <c r="BE59" s="9">
        <f t="shared" si="176"/>
        <v>54.898371649917443</v>
      </c>
      <c r="BF59" s="333">
        <f t="shared" si="204"/>
        <v>0.98228144720498078</v>
      </c>
      <c r="BG59" s="283">
        <v>0.98297441752975778</v>
      </c>
      <c r="BH59" s="283"/>
      <c r="BJ59" s="49"/>
      <c r="BL59" s="98">
        <v>2000</v>
      </c>
      <c r="BM59" s="38">
        <f>HDD_by_Division11_update!D55</f>
        <v>6284</v>
      </c>
      <c r="BN59" s="38">
        <f>HDD_by_Division11_update!E55</f>
        <v>6456</v>
      </c>
      <c r="BO59" s="38">
        <f t="shared" si="148"/>
        <v>6463.5172413793098</v>
      </c>
      <c r="BQ59" s="38">
        <f>CDD_by_Division11_update!F55</f>
        <v>658</v>
      </c>
      <c r="BR59" s="38">
        <f>CDD_by_Division11_update!H55</f>
        <v>1023</v>
      </c>
      <c r="BS59" s="95">
        <f t="shared" si="149"/>
        <v>782.63414634146352</v>
      </c>
      <c r="BU59" s="331">
        <f t="shared" si="150"/>
        <v>0.99596920867679384</v>
      </c>
      <c r="BW59">
        <f t="shared" si="242"/>
        <v>2000</v>
      </c>
      <c r="BX59" s="95">
        <f t="shared" si="177"/>
        <v>6463.5172413793098</v>
      </c>
      <c r="BY59" s="95">
        <f t="shared" si="243"/>
        <v>782.63414634146352</v>
      </c>
      <c r="BZ59" s="95">
        <f t="shared" si="117"/>
        <v>31</v>
      </c>
      <c r="CA59" s="95">
        <f t="shared" si="118"/>
        <v>961</v>
      </c>
      <c r="CB59" s="95">
        <f t="shared" si="119"/>
        <v>29791</v>
      </c>
      <c r="CC59" s="95">
        <f t="shared" si="205"/>
        <v>2000</v>
      </c>
      <c r="CD59" s="9">
        <f>'Regional_intensity (aggregate)'!S36</f>
        <v>19.934199301359651</v>
      </c>
      <c r="CE59" s="9">
        <f t="shared" si="178"/>
        <v>20.113687301903099</v>
      </c>
      <c r="CF59" s="9">
        <f t="shared" si="206"/>
        <v>20.031259452159322</v>
      </c>
      <c r="CG59" s="9">
        <f t="shared" si="179"/>
        <v>20.211621384589179</v>
      </c>
      <c r="CH59" s="333">
        <f t="shared" si="207"/>
        <v>0.99515456574103689</v>
      </c>
      <c r="CK59" s="98">
        <f t="shared" si="151"/>
        <v>2000</v>
      </c>
      <c r="CL59" s="106">
        <f t="shared" si="152"/>
        <v>6284</v>
      </c>
      <c r="CM59" s="107">
        <f t="shared" si="153"/>
        <v>6456</v>
      </c>
      <c r="CN59" s="95">
        <f t="shared" si="154"/>
        <v>6331.4482758620688</v>
      </c>
      <c r="CP59" s="331">
        <f t="shared" si="155"/>
        <v>0.97202333585112788</v>
      </c>
      <c r="CR59">
        <f t="shared" si="244"/>
        <v>2000</v>
      </c>
      <c r="CS59" s="95">
        <f t="shared" si="208"/>
        <v>6331.4482758620688</v>
      </c>
      <c r="CT59" s="95">
        <f t="shared" si="209"/>
        <v>196274.89655172414</v>
      </c>
      <c r="CU59" s="95">
        <f t="shared" si="120"/>
        <v>31</v>
      </c>
      <c r="CV59" s="95">
        <f t="shared" si="121"/>
        <v>961</v>
      </c>
      <c r="CW59" s="9">
        <f t="shared" si="70"/>
        <v>0.82995918256109458</v>
      </c>
      <c r="CX59">
        <f t="shared" si="210"/>
        <v>2000</v>
      </c>
      <c r="CY59" s="9">
        <f>'Regional_intensity (aggregate)'!R36</f>
        <v>54.630848928744939</v>
      </c>
      <c r="CZ59" s="9">
        <f t="shared" si="180"/>
        <v>54.471313027289916</v>
      </c>
      <c r="DA59" s="9">
        <f t="shared" si="211"/>
        <v>56.278762039371408</v>
      </c>
      <c r="DB59" s="9">
        <f t="shared" si="181"/>
        <v>56.114413814681825</v>
      </c>
      <c r="DC59" s="333">
        <f t="shared" si="212"/>
        <v>0.97071873916711915</v>
      </c>
      <c r="DD59" s="383"/>
      <c r="DE59" s="49"/>
      <c r="DF59" s="49"/>
      <c r="DH59" s="98">
        <v>2000</v>
      </c>
      <c r="DI59" s="38">
        <f>HDD_by_Division11_update!F55</f>
        <v>2959</v>
      </c>
      <c r="DJ59" s="38">
        <f>HDD_by_Division11_update!G55</f>
        <v>3548</v>
      </c>
      <c r="DK59" s="38">
        <f>HDD_by_Division11_update!H55</f>
        <v>2194</v>
      </c>
      <c r="DL59" s="38">
        <f t="shared" si="156"/>
        <v>2885.9414893617018</v>
      </c>
      <c r="DN59" s="38">
        <f>CDD_by_Division11_update!J55</f>
        <v>1929</v>
      </c>
      <c r="DO59" s="38">
        <f>CDD_by_Division11_update!L55</f>
        <v>1736</v>
      </c>
      <c r="DP59" s="38">
        <f>CDD_by_Division11_update!N55</f>
        <v>2787</v>
      </c>
      <c r="DQ59" s="38">
        <f t="shared" si="157"/>
        <v>1297.1360544217687</v>
      </c>
      <c r="DS59" s="331">
        <f t="shared" si="158"/>
        <v>1.0038655928238855</v>
      </c>
      <c r="DT59" s="283"/>
      <c r="DU59">
        <f t="shared" si="245"/>
        <v>2000</v>
      </c>
      <c r="DV59" s="95">
        <f t="shared" si="213"/>
        <v>2885.9414893617018</v>
      </c>
      <c r="DW59" s="95">
        <f t="shared" si="182"/>
        <v>1297.1360544217687</v>
      </c>
      <c r="DX59" s="95">
        <f t="shared" si="214"/>
        <v>40211.21768707483</v>
      </c>
      <c r="DY59" s="95">
        <f t="shared" si="123"/>
        <v>31</v>
      </c>
      <c r="DZ59" s="95">
        <f t="shared" si="124"/>
        <v>961</v>
      </c>
      <c r="EA59" s="95">
        <f t="shared" si="125"/>
        <v>29791</v>
      </c>
      <c r="EB59" s="95">
        <f t="shared" si="215"/>
        <v>2000</v>
      </c>
      <c r="EC59" s="9">
        <f>'Regional_intensity (aggregate)'!AG36</f>
        <v>31.512249374156823</v>
      </c>
      <c r="ED59" s="9">
        <f t="shared" si="183"/>
        <v>30.915077951163415</v>
      </c>
      <c r="EE59" s="9">
        <f t="shared" si="216"/>
        <v>31.389297413992793</v>
      </c>
      <c r="EF59" s="9">
        <f t="shared" si="217"/>
        <v>30.794455986428755</v>
      </c>
      <c r="EG59" s="333">
        <f t="shared" si="218"/>
        <v>1.0039170026185174</v>
      </c>
      <c r="EI59" s="98">
        <f t="shared" si="159"/>
        <v>2000</v>
      </c>
      <c r="EJ59" s="106">
        <f t="shared" si="160"/>
        <v>2959</v>
      </c>
      <c r="EK59" s="106">
        <f t="shared" si="161"/>
        <v>3548</v>
      </c>
      <c r="EL59" s="106">
        <f t="shared" si="162"/>
        <v>2194</v>
      </c>
      <c r="EM59" s="38">
        <f t="shared" si="163"/>
        <v>2787.4120879120887</v>
      </c>
      <c r="EN59" s="130">
        <f>EM59/EM58</f>
        <v>1.1410843820641721</v>
      </c>
      <c r="EO59" s="331">
        <f t="shared" si="164"/>
        <v>1.0007576060313177</v>
      </c>
      <c r="EP59" s="130">
        <f>EO59/EO58</f>
        <v>1.0981257620465013</v>
      </c>
      <c r="EQ59">
        <f t="shared" si="246"/>
        <v>2000</v>
      </c>
      <c r="ER59" s="95">
        <f t="shared" si="219"/>
        <v>2787.4120879120887</v>
      </c>
      <c r="ES59" s="95">
        <f t="shared" si="220"/>
        <v>86409.77472527475</v>
      </c>
      <c r="ET59" s="95">
        <f t="shared" si="127"/>
        <v>31</v>
      </c>
      <c r="EU59" s="95">
        <f t="shared" si="128"/>
        <v>961</v>
      </c>
      <c r="EV59" s="17">
        <f t="shared" si="84"/>
        <v>0.82995918256109458</v>
      </c>
      <c r="EW59">
        <f t="shared" si="221"/>
        <v>2000</v>
      </c>
      <c r="EX59" s="9">
        <f>'Regional_intensity (aggregate)'!AF36</f>
        <v>24.791520407157186</v>
      </c>
      <c r="EY59" s="9">
        <f t="shared" si="184"/>
        <v>23.860432713300181</v>
      </c>
      <c r="EZ59" s="9">
        <f t="shared" si="222"/>
        <v>24.773977875895522</v>
      </c>
      <c r="FA59" s="9">
        <f t="shared" si="185"/>
        <v>23.843549021621914</v>
      </c>
      <c r="FB59" s="333">
        <f t="shared" si="223"/>
        <v>1.0007081031294023</v>
      </c>
      <c r="FC59" s="383"/>
      <c r="FD59" s="49"/>
      <c r="FE59" s="49"/>
      <c r="FG59" s="283"/>
      <c r="FH59" s="98">
        <v>2000</v>
      </c>
      <c r="FI59" s="38">
        <f>HDD_by_Division11_update!I55</f>
        <v>4881</v>
      </c>
      <c r="FJ59" s="38">
        <f>HDD_by_Division11_update!J55</f>
        <v>3012</v>
      </c>
      <c r="FK59" s="38">
        <f t="shared" si="165"/>
        <v>3462.3614457831318</v>
      </c>
      <c r="FM59" s="38">
        <f>CDD_by_Division11_update!P55</f>
        <v>1488</v>
      </c>
      <c r="FN59" s="38">
        <f>CDD_by_Division11_update!R55</f>
        <v>756</v>
      </c>
      <c r="FO59" s="95">
        <f t="shared" si="166"/>
        <v>983.15492957746483</v>
      </c>
      <c r="FP59" s="95"/>
      <c r="FQ59" s="331">
        <f t="shared" si="167"/>
        <v>0.99538216269992741</v>
      </c>
      <c r="FR59" s="283"/>
      <c r="FS59">
        <f t="shared" si="247"/>
        <v>2000</v>
      </c>
      <c r="FT59" s="95">
        <f t="shared" si="224"/>
        <v>3462.3614457831318</v>
      </c>
      <c r="FU59" s="95">
        <f t="shared" si="225"/>
        <v>983.15492957746483</v>
      </c>
      <c r="FV59" s="95">
        <f t="shared" si="226"/>
        <v>30477.802816901411</v>
      </c>
      <c r="FW59" s="95">
        <f t="shared" si="186"/>
        <v>31</v>
      </c>
      <c r="FX59" s="95">
        <f t="shared" si="187"/>
        <v>961</v>
      </c>
      <c r="FY59" s="95">
        <f t="shared" si="188"/>
        <v>29791</v>
      </c>
      <c r="FZ59" s="95">
        <f t="shared" si="227"/>
        <v>2000</v>
      </c>
      <c r="GA59" s="9">
        <f>'Regional_intensity (aggregate)'!AT36</f>
        <v>20.088483289065934</v>
      </c>
      <c r="GB59" s="9">
        <f t="shared" si="189"/>
        <v>19.640938369197809</v>
      </c>
      <c r="GC59" s="9">
        <f t="shared" si="228"/>
        <v>20.07627342785268</v>
      </c>
      <c r="GD59" s="9">
        <f t="shared" si="190"/>
        <v>19.629000527592986</v>
      </c>
      <c r="GE59" s="333">
        <f t="shared" si="229"/>
        <v>1.0006081736860744</v>
      </c>
      <c r="GF59" s="284"/>
      <c r="GI59" s="98">
        <f t="shared" si="30"/>
        <v>2000</v>
      </c>
      <c r="GJ59" s="106">
        <f t="shared" si="31"/>
        <v>4881</v>
      </c>
      <c r="GK59" s="106">
        <f t="shared" si="32"/>
        <v>3012</v>
      </c>
      <c r="GL59" s="38">
        <f t="shared" si="168"/>
        <v>3540.195652173913</v>
      </c>
      <c r="GN59" s="331">
        <f t="shared" si="169"/>
        <v>0.95860396908521606</v>
      </c>
      <c r="GP59">
        <f t="shared" si="248"/>
        <v>2000</v>
      </c>
      <c r="GQ59" s="95">
        <f t="shared" si="230"/>
        <v>3540.195652173913</v>
      </c>
      <c r="GR59" s="95">
        <f t="shared" si="231"/>
        <v>109746.0652173913</v>
      </c>
      <c r="GS59" s="95">
        <f t="shared" si="134"/>
        <v>31</v>
      </c>
      <c r="GT59" s="95">
        <f t="shared" si="135"/>
        <v>961</v>
      </c>
      <c r="GU59" s="17">
        <f t="shared" si="98"/>
        <v>0.82995918256109458</v>
      </c>
      <c r="GV59">
        <f t="shared" si="232"/>
        <v>2000</v>
      </c>
      <c r="GW59" s="9">
        <f>'Regional_intensity (aggregate)'!AS36</f>
        <v>33.456566369440004</v>
      </c>
      <c r="GX59" s="9">
        <f t="shared" si="191"/>
        <v>33.813861257268748</v>
      </c>
      <c r="GY59" s="9">
        <f t="shared" si="233"/>
        <v>34.680280012029584</v>
      </c>
      <c r="GZ59" s="9">
        <f t="shared" si="192"/>
        <v>35.050643384646506</v>
      </c>
      <c r="HA59" s="333">
        <f t="shared" si="234"/>
        <v>0.96471442438858301</v>
      </c>
      <c r="HB59" s="383"/>
      <c r="HD59" s="49"/>
      <c r="HF59">
        <f t="shared" si="193"/>
        <v>14.500440031770447</v>
      </c>
      <c r="HG59" s="284">
        <f t="shared" si="194"/>
        <v>20.031259452159322</v>
      </c>
      <c r="HH59" s="284">
        <f t="shared" si="195"/>
        <v>31.389297413992793</v>
      </c>
      <c r="HI59" s="284">
        <f t="shared" si="235"/>
        <v>20.07627342785268</v>
      </c>
      <c r="HK59">
        <f t="shared" si="196"/>
        <v>56.542085430361681</v>
      </c>
      <c r="HL59">
        <f t="shared" si="197"/>
        <v>56.278762039371408</v>
      </c>
      <c r="HM59">
        <f t="shared" si="236"/>
        <v>24.773977875895522</v>
      </c>
      <c r="HN59" s="17">
        <f t="shared" si="237"/>
        <v>34.680280012029584</v>
      </c>
      <c r="HQ59">
        <f t="shared" si="170"/>
        <v>2000</v>
      </c>
      <c r="HR59" s="17">
        <f t="shared" si="33"/>
        <v>0.99714255179885625</v>
      </c>
      <c r="HS59" s="17">
        <f t="shared" si="34"/>
        <v>0.97942154961684769</v>
      </c>
      <c r="HT59" s="17"/>
      <c r="HU59" s="651"/>
      <c r="HV59" s="17"/>
      <c r="HW59" s="17">
        <f>National!GB214</f>
        <v>0.13179699630014102</v>
      </c>
      <c r="HX59" s="17">
        <f>National!GC214</f>
        <v>0.21693095197668993</v>
      </c>
      <c r="HY59" s="17">
        <f>National!GD214</f>
        <v>0.47781736742587855</v>
      </c>
      <c r="HZ59" s="17">
        <f>National!GE214</f>
        <v>0.17345468429729052</v>
      </c>
      <c r="IA59" s="17">
        <f t="shared" si="102"/>
        <v>0.9980352467574426</v>
      </c>
      <c r="IB59" s="17"/>
      <c r="IC59" s="17">
        <f>National!GB291</f>
        <v>0.27646820386698717</v>
      </c>
      <c r="ID59" s="17">
        <f>National!GC291</f>
        <v>0.34018764397235018</v>
      </c>
      <c r="IE59" s="17">
        <f>National!GD291</f>
        <v>0.21298787324567869</v>
      </c>
      <c r="IF59" s="17">
        <f>National!GE291</f>
        <v>0.17035627891498398</v>
      </c>
      <c r="IG59" s="17">
        <f t="shared" si="103"/>
        <v>0.97927995841739679</v>
      </c>
      <c r="IH59" s="17"/>
      <c r="II59" s="651"/>
      <c r="IJ59" s="17"/>
      <c r="IK59" s="656">
        <f>National!AS214</f>
        <v>0.99806694888794478</v>
      </c>
      <c r="IL59" s="656">
        <f>National!AS291</f>
        <v>0.97937199738771064</v>
      </c>
      <c r="IN59">
        <f t="shared" si="137"/>
        <v>2000</v>
      </c>
      <c r="IO59" s="79">
        <f>National!H214</f>
        <v>4068.6270000000004</v>
      </c>
      <c r="IP59" s="40">
        <f t="shared" si="138"/>
        <v>4080.286206480861</v>
      </c>
      <c r="IQ59" s="79">
        <f>National!H291</f>
        <v>7159.3669999999993</v>
      </c>
      <c r="IR59" s="40">
        <f t="shared" si="139"/>
        <v>7309.7911750060666</v>
      </c>
      <c r="IS59" s="95"/>
      <c r="IU59">
        <f t="shared" si="106"/>
        <v>2000</v>
      </c>
      <c r="IV59" s="40">
        <f t="shared" si="45"/>
        <v>4080.286206480861</v>
      </c>
      <c r="IW59" s="40">
        <f t="shared" si="46"/>
        <v>4076.5070965763384</v>
      </c>
      <c r="IX59" s="40">
        <f t="shared" si="107"/>
        <v>7309.7911750060666</v>
      </c>
      <c r="IY59" s="40">
        <f t="shared" si="108"/>
        <v>7310.1610206298064</v>
      </c>
    </row>
    <row r="60" spans="2:259" x14ac:dyDescent="0.2">
      <c r="B60" t="s">
        <v>220</v>
      </c>
      <c r="C60">
        <v>8.3000000000000007</v>
      </c>
      <c r="D60" s="17"/>
      <c r="E60">
        <v>7.1</v>
      </c>
      <c r="F60" s="17"/>
      <c r="J60" s="95">
        <f t="shared" si="136"/>
        <v>2001</v>
      </c>
      <c r="K60" s="48">
        <v>1.0379909422970099</v>
      </c>
      <c r="L60" s="12">
        <f t="shared" si="47"/>
        <v>0.94702139102293081</v>
      </c>
      <c r="M60" s="95">
        <f t="shared" si="48"/>
        <v>32768</v>
      </c>
      <c r="N60" s="12">
        <f t="shared" si="49"/>
        <v>0.94702139102293081</v>
      </c>
      <c r="Q60" s="98">
        <v>2001</v>
      </c>
      <c r="R60" s="38">
        <f>HDD_by_Division11_update!B56</f>
        <v>6055</v>
      </c>
      <c r="S60" s="38">
        <f>HDD_by_Division11_update!C56</f>
        <v>5323</v>
      </c>
      <c r="T60" s="95">
        <f t="shared" si="142"/>
        <v>5501.536585365855</v>
      </c>
      <c r="V60">
        <f>CDD_by_Division11_update!B56</f>
        <v>519</v>
      </c>
      <c r="W60">
        <f>CDD_by_Division11_update!D56</f>
        <v>722</v>
      </c>
      <c r="X60" s="95">
        <f t="shared" si="143"/>
        <v>682.88990825688074</v>
      </c>
      <c r="Z60" s="331">
        <f t="shared" si="144"/>
        <v>0.99991068578889741</v>
      </c>
      <c r="AB60">
        <f t="shared" si="238"/>
        <v>2001</v>
      </c>
      <c r="AC60" s="95">
        <f t="shared" si="239"/>
        <v>5501.536585365855</v>
      </c>
      <c r="AD60" s="95">
        <f t="shared" si="240"/>
        <v>682.88990825688074</v>
      </c>
      <c r="AE60" s="95">
        <f t="shared" si="110"/>
        <v>32</v>
      </c>
      <c r="AF60" s="95">
        <f t="shared" si="111"/>
        <v>1024</v>
      </c>
      <c r="AG60" s="95">
        <f t="shared" si="112"/>
        <v>32768</v>
      </c>
      <c r="AH60" s="9">
        <f>'Regional_intensity (aggregate)'!E37</f>
        <v>14.395258448069699</v>
      </c>
      <c r="AI60" s="9">
        <f t="shared" si="171"/>
        <v>14.582788387199427</v>
      </c>
      <c r="AJ60" s="9">
        <f t="shared" si="198"/>
        <v>14.566979164833768</v>
      </c>
      <c r="AK60" s="9">
        <f t="shared" si="172"/>
        <v>14.756746144422218</v>
      </c>
      <c r="AL60" s="333">
        <f t="shared" si="199"/>
        <v>0.98821164533696726</v>
      </c>
      <c r="AM60">
        <v>0.99002463030825261</v>
      </c>
      <c r="AN60" s="98">
        <f t="shared" si="145"/>
        <v>2001</v>
      </c>
      <c r="AO60" s="106">
        <f t="shared" ref="AO60:AO69" si="249">R60</f>
        <v>6055</v>
      </c>
      <c r="AP60" s="107">
        <v>5323</v>
      </c>
      <c r="AQ60" s="95">
        <f t="shared" si="146"/>
        <v>5510.2558139534867</v>
      </c>
      <c r="AS60" s="331">
        <f t="shared" si="147"/>
        <v>0.92612896025661406</v>
      </c>
      <c r="AT60" s="283"/>
      <c r="AU60">
        <f t="shared" si="241"/>
        <v>2001</v>
      </c>
      <c r="AV60" s="95">
        <f t="shared" si="200"/>
        <v>5510.2558139534867</v>
      </c>
      <c r="AW60" s="95">
        <f t="shared" si="201"/>
        <v>176328.18604651158</v>
      </c>
      <c r="AX60" s="95">
        <f t="shared" si="173"/>
        <v>32</v>
      </c>
      <c r="AY60" s="95">
        <f t="shared" si="174"/>
        <v>1024</v>
      </c>
      <c r="AZ60" s="17">
        <f t="shared" si="57"/>
        <v>0.94702139102293081</v>
      </c>
      <c r="BA60">
        <f t="shared" si="202"/>
        <v>2001</v>
      </c>
      <c r="BB60" s="17">
        <f>'Regional_intensity (aggregate)'!D37</f>
        <v>52.243535769458468</v>
      </c>
      <c r="BC60" s="9">
        <f t="shared" si="175"/>
        <v>50.017947372665994</v>
      </c>
      <c r="BD60" s="9">
        <f t="shared" si="203"/>
        <v>56.667412401425189</v>
      </c>
      <c r="BE60" s="9">
        <f t="shared" si="176"/>
        <v>54.253365693840081</v>
      </c>
      <c r="BF60" s="333">
        <f t="shared" si="204"/>
        <v>0.92193261621638012</v>
      </c>
      <c r="BG60" s="283">
        <v>0.92555361711177575</v>
      </c>
      <c r="BH60" s="283"/>
      <c r="BJ60" s="49"/>
      <c r="BL60" s="98">
        <v>2001</v>
      </c>
      <c r="BM60" s="38">
        <f>HDD_by_Division11_update!D56</f>
        <v>5824</v>
      </c>
      <c r="BN60" s="38">
        <f>HDD_by_Division11_update!E56</f>
        <v>6184</v>
      </c>
      <c r="BO60" s="38">
        <f t="shared" si="148"/>
        <v>6073.3793103448279</v>
      </c>
      <c r="BQ60" s="38">
        <f>CDD_by_Division11_update!F56</f>
        <v>744</v>
      </c>
      <c r="BR60" s="38">
        <f>CDD_by_Division11_update!H56</f>
        <v>1028</v>
      </c>
      <c r="BS60" s="95">
        <f t="shared" si="149"/>
        <v>840.9756097560977</v>
      </c>
      <c r="BU60" s="331">
        <f t="shared" si="150"/>
        <v>0.9967024282328808</v>
      </c>
      <c r="BW60">
        <f t="shared" si="242"/>
        <v>2001</v>
      </c>
      <c r="BX60" s="95">
        <f t="shared" si="177"/>
        <v>6073.3793103448279</v>
      </c>
      <c r="BY60" s="95">
        <f t="shared" si="243"/>
        <v>840.9756097560977</v>
      </c>
      <c r="BZ60" s="95">
        <f t="shared" si="117"/>
        <v>32</v>
      </c>
      <c r="CA60" s="95">
        <f t="shared" si="118"/>
        <v>1024</v>
      </c>
      <c r="CB60" s="95">
        <f t="shared" si="119"/>
        <v>32768</v>
      </c>
      <c r="CC60" s="95">
        <f t="shared" si="205"/>
        <v>2001</v>
      </c>
      <c r="CD60" s="9">
        <f>'Regional_intensity (aggregate)'!S37</f>
        <v>20.299016307515036</v>
      </c>
      <c r="CE60" s="9">
        <f t="shared" si="178"/>
        <v>20.258174220143243</v>
      </c>
      <c r="CF60" s="9">
        <f t="shared" si="206"/>
        <v>20.361619420649912</v>
      </c>
      <c r="CG60" s="9">
        <f t="shared" si="179"/>
        <v>20.320651374375597</v>
      </c>
      <c r="CH60" s="333">
        <f t="shared" si="207"/>
        <v>0.99692543545571877</v>
      </c>
      <c r="CK60" s="98">
        <f t="shared" si="151"/>
        <v>2001</v>
      </c>
      <c r="CL60" s="106">
        <f t="shared" si="152"/>
        <v>5824</v>
      </c>
      <c r="CM60" s="107">
        <f t="shared" si="153"/>
        <v>6184</v>
      </c>
      <c r="CN60" s="95">
        <f t="shared" si="154"/>
        <v>5923.310344827587</v>
      </c>
      <c r="CP60" s="331">
        <f t="shared" si="155"/>
        <v>0.92254789774883372</v>
      </c>
      <c r="CR60">
        <f t="shared" si="244"/>
        <v>2001</v>
      </c>
      <c r="CS60" s="95">
        <f t="shared" si="208"/>
        <v>5923.310344827587</v>
      </c>
      <c r="CT60" s="95">
        <f t="shared" si="209"/>
        <v>189545.93103448278</v>
      </c>
      <c r="CU60" s="95">
        <f t="shared" si="120"/>
        <v>32</v>
      </c>
      <c r="CV60" s="95">
        <f t="shared" si="121"/>
        <v>1024</v>
      </c>
      <c r="CW60" s="9">
        <f t="shared" si="70"/>
        <v>0.94702139102293081</v>
      </c>
      <c r="CX60">
        <f t="shared" si="210"/>
        <v>2001</v>
      </c>
      <c r="CY60" s="9">
        <f>'Regional_intensity (aggregate)'!R37</f>
        <v>50.998837019266333</v>
      </c>
      <c r="CZ60" s="9">
        <f t="shared" si="180"/>
        <v>50.342493945627069</v>
      </c>
      <c r="DA60" s="9">
        <f t="shared" si="211"/>
        <v>55.580850316109995</v>
      </c>
      <c r="DB60" s="9">
        <f t="shared" si="181"/>
        <v>54.865537805783966</v>
      </c>
      <c r="DC60" s="333">
        <f t="shared" si="212"/>
        <v>0.91756129546806209</v>
      </c>
      <c r="DD60" s="383"/>
      <c r="DE60" s="49"/>
      <c r="DF60" s="49"/>
      <c r="DH60" s="98">
        <v>2001</v>
      </c>
      <c r="DI60" s="38">
        <f>HDD_by_Division11_update!F56</f>
        <v>2641</v>
      </c>
      <c r="DJ60" s="38">
        <f>HDD_by_Division11_update!G56</f>
        <v>3312</v>
      </c>
      <c r="DK60" s="38">
        <f>HDD_by_Division11_update!H56</f>
        <v>2187</v>
      </c>
      <c r="DL60" s="38">
        <f t="shared" si="156"/>
        <v>2660.4840425531911</v>
      </c>
      <c r="DN60" s="38">
        <f>CDD_by_Division11_update!J56</f>
        <v>1891</v>
      </c>
      <c r="DO60" s="38">
        <f>CDD_by_Division11_update!L56</f>
        <v>1535</v>
      </c>
      <c r="DP60" s="38">
        <f>CDD_by_Division11_update!N56</f>
        <v>2565</v>
      </c>
      <c r="DQ60" s="38">
        <f t="shared" si="157"/>
        <v>1241.5136054421769</v>
      </c>
      <c r="DS60" s="331">
        <f t="shared" si="158"/>
        <v>0.98347382814554585</v>
      </c>
      <c r="DT60" s="283"/>
      <c r="DU60">
        <f t="shared" si="245"/>
        <v>2001</v>
      </c>
      <c r="DV60" s="95">
        <f t="shared" si="213"/>
        <v>2660.4840425531911</v>
      </c>
      <c r="DW60" s="95">
        <f t="shared" si="182"/>
        <v>1241.5136054421769</v>
      </c>
      <c r="DX60" s="95">
        <f t="shared" si="214"/>
        <v>39728.43537414966</v>
      </c>
      <c r="DY60" s="95">
        <f t="shared" si="123"/>
        <v>32</v>
      </c>
      <c r="DZ60" s="95">
        <f t="shared" si="124"/>
        <v>1024</v>
      </c>
      <c r="EA60" s="95">
        <f t="shared" si="125"/>
        <v>32768</v>
      </c>
      <c r="EB60" s="95">
        <f t="shared" si="215"/>
        <v>2001</v>
      </c>
      <c r="EC60" s="9">
        <f>'Regional_intensity (aggregate)'!AG37</f>
        <v>30.657677538385553</v>
      </c>
      <c r="ED60" s="9">
        <f t="shared" si="183"/>
        <v>30.403567652428922</v>
      </c>
      <c r="EE60" s="9">
        <f t="shared" si="216"/>
        <v>31.096583080097179</v>
      </c>
      <c r="EF60" s="9">
        <f t="shared" si="217"/>
        <v>30.838835272219999</v>
      </c>
      <c r="EG60" s="333">
        <f t="shared" si="218"/>
        <v>0.98588573089907938</v>
      </c>
      <c r="EI60" s="98">
        <f t="shared" si="159"/>
        <v>2001</v>
      </c>
      <c r="EJ60" s="106">
        <f t="shared" si="160"/>
        <v>2641</v>
      </c>
      <c r="EK60" s="106">
        <f t="shared" si="161"/>
        <v>3312</v>
      </c>
      <c r="EL60" s="106">
        <f t="shared" si="162"/>
        <v>2187</v>
      </c>
      <c r="EM60" s="38">
        <f t="shared" si="163"/>
        <v>2599.2197802197807</v>
      </c>
      <c r="EO60" s="331">
        <f t="shared" si="164"/>
        <v>0.95277820935232638</v>
      </c>
      <c r="EQ60">
        <f t="shared" si="246"/>
        <v>2001</v>
      </c>
      <c r="ER60" s="95">
        <f t="shared" si="219"/>
        <v>2599.2197802197807</v>
      </c>
      <c r="ES60" s="95">
        <f t="shared" si="220"/>
        <v>83175.032967032981</v>
      </c>
      <c r="ET60" s="95">
        <f t="shared" si="127"/>
        <v>32</v>
      </c>
      <c r="EU60" s="95">
        <f t="shared" si="128"/>
        <v>1024</v>
      </c>
      <c r="EV60" s="17">
        <f t="shared" si="84"/>
        <v>0.94702139102293081</v>
      </c>
      <c r="EW60">
        <f t="shared" si="221"/>
        <v>2001</v>
      </c>
      <c r="EX60" s="9">
        <f>'Regional_intensity (aggregate)'!AF37</f>
        <v>22.481116882980384</v>
      </c>
      <c r="EY60" s="9">
        <f t="shared" si="184"/>
        <v>21.895537910923629</v>
      </c>
      <c r="EZ60" s="9">
        <f t="shared" si="222"/>
        <v>23.516903701070703</v>
      </c>
      <c r="FA60" s="9">
        <f t="shared" si="185"/>
        <v>22.904344976034395</v>
      </c>
      <c r="FB60" s="333">
        <f t="shared" si="223"/>
        <v>0.95595564657420606</v>
      </c>
      <c r="FC60" s="383"/>
      <c r="FD60" s="49"/>
      <c r="FE60" s="49"/>
      <c r="FG60" s="283"/>
      <c r="FH60" s="98">
        <v>2001</v>
      </c>
      <c r="FI60" s="38">
        <f>HDD_by_Division11_update!I56</f>
        <v>4895</v>
      </c>
      <c r="FJ60" s="38">
        <f>HDD_by_Division11_update!J56</f>
        <v>3136</v>
      </c>
      <c r="FK60" s="38">
        <f t="shared" si="165"/>
        <v>3559.8554216867465</v>
      </c>
      <c r="FM60" s="38">
        <f>CDD_by_Division11_update!P56</f>
        <v>1498</v>
      </c>
      <c r="FN60" s="38">
        <f>CDD_by_Division11_update!R56</f>
        <v>794</v>
      </c>
      <c r="FO60" s="95">
        <f t="shared" si="166"/>
        <v>1013.4084507042253</v>
      </c>
      <c r="FP60" s="95"/>
      <c r="FQ60" s="331">
        <f t="shared" si="167"/>
        <v>1.0012455038553978</v>
      </c>
      <c r="FR60" s="283"/>
      <c r="FS60">
        <f t="shared" si="247"/>
        <v>2001</v>
      </c>
      <c r="FT60" s="95">
        <f t="shared" si="224"/>
        <v>3559.8554216867465</v>
      </c>
      <c r="FU60" s="95">
        <f t="shared" si="225"/>
        <v>1013.4084507042253</v>
      </c>
      <c r="FV60" s="95">
        <f t="shared" si="226"/>
        <v>32429.070422535209</v>
      </c>
      <c r="FW60" s="95">
        <f t="shared" si="186"/>
        <v>32</v>
      </c>
      <c r="FX60" s="95">
        <f t="shared" si="187"/>
        <v>1024</v>
      </c>
      <c r="FY60" s="95">
        <f t="shared" si="188"/>
        <v>32768</v>
      </c>
      <c r="FZ60" s="95">
        <f t="shared" si="227"/>
        <v>2001</v>
      </c>
      <c r="GA60" s="9">
        <f>'Regional_intensity (aggregate)'!AT37</f>
        <v>19.283510689833946</v>
      </c>
      <c r="GB60" s="9">
        <f t="shared" si="189"/>
        <v>19.752444513883731</v>
      </c>
      <c r="GC60" s="9">
        <f t="shared" si="228"/>
        <v>19.098863694421834</v>
      </c>
      <c r="GD60" s="9">
        <f t="shared" si="190"/>
        <v>19.563307297626949</v>
      </c>
      <c r="GE60" s="333">
        <f t="shared" si="229"/>
        <v>1.0096679571290956</v>
      </c>
      <c r="GF60" s="284"/>
      <c r="GI60" s="98">
        <f t="shared" si="30"/>
        <v>2001</v>
      </c>
      <c r="GJ60" s="106">
        <f t="shared" si="31"/>
        <v>4895</v>
      </c>
      <c r="GK60" s="106">
        <f t="shared" si="32"/>
        <v>3136</v>
      </c>
      <c r="GL60" s="38">
        <f t="shared" si="168"/>
        <v>3633.108695652174</v>
      </c>
      <c r="GN60" s="331">
        <f t="shared" si="169"/>
        <v>0.97446875358994678</v>
      </c>
      <c r="GP60">
        <f t="shared" si="248"/>
        <v>2001</v>
      </c>
      <c r="GQ60" s="95">
        <f t="shared" si="230"/>
        <v>3633.108695652174</v>
      </c>
      <c r="GR60" s="95">
        <f t="shared" si="231"/>
        <v>116259.47826086957</v>
      </c>
      <c r="GS60" s="95">
        <f t="shared" si="134"/>
        <v>32</v>
      </c>
      <c r="GT60" s="95">
        <f t="shared" si="135"/>
        <v>1024</v>
      </c>
      <c r="GU60" s="17">
        <f t="shared" si="98"/>
        <v>0.94702139102293081</v>
      </c>
      <c r="GV60">
        <f t="shared" si="232"/>
        <v>2001</v>
      </c>
      <c r="GW60" s="9">
        <f>'Regional_intensity (aggregate)'!AS37</f>
        <v>33.807791735430278</v>
      </c>
      <c r="GX60" s="9">
        <f t="shared" si="191"/>
        <v>33.353877042745921</v>
      </c>
      <c r="GY60" s="9">
        <f t="shared" si="233"/>
        <v>34.54723835908829</v>
      </c>
      <c r="GZ60" s="9">
        <f t="shared" si="192"/>
        <v>34.083395609299203</v>
      </c>
      <c r="HA60" s="333">
        <f t="shared" si="234"/>
        <v>0.97859607138573246</v>
      </c>
      <c r="HB60" s="383"/>
      <c r="HD60" s="49"/>
      <c r="HF60">
        <f t="shared" si="193"/>
        <v>14.566979164833768</v>
      </c>
      <c r="HG60" s="284">
        <f t="shared" si="194"/>
        <v>20.361619420649912</v>
      </c>
      <c r="HH60" s="284">
        <f t="shared" si="195"/>
        <v>31.096583080097179</v>
      </c>
      <c r="HI60" s="284">
        <f t="shared" si="235"/>
        <v>19.098863694421834</v>
      </c>
      <c r="HK60">
        <f t="shared" si="196"/>
        <v>56.667412401425189</v>
      </c>
      <c r="HL60">
        <f t="shared" si="197"/>
        <v>55.580850316109995</v>
      </c>
      <c r="HM60">
        <f t="shared" si="236"/>
        <v>23.516903701070703</v>
      </c>
      <c r="HN60" s="17">
        <f t="shared" si="237"/>
        <v>34.54723835908829</v>
      </c>
      <c r="HQ60">
        <f t="shared" si="170"/>
        <v>2001</v>
      </c>
      <c r="HR60" s="17">
        <f t="shared" si="33"/>
        <v>0.99184779935119227</v>
      </c>
      <c r="HS60" s="17">
        <f t="shared" si="34"/>
        <v>0.93767020464060069</v>
      </c>
      <c r="HT60" s="17"/>
      <c r="HU60" s="651"/>
      <c r="HV60" s="17"/>
      <c r="HW60" s="17">
        <f>National!GB215</f>
        <v>0.13125923730666331</v>
      </c>
      <c r="HX60" s="17">
        <f>National!GC215</f>
        <v>0.21656777995106938</v>
      </c>
      <c r="HY60" s="17">
        <f>National!GD215</f>
        <v>0.47899629088181717</v>
      </c>
      <c r="HZ60" s="17">
        <f>National!GE215</f>
        <v>0.17317669186045007</v>
      </c>
      <c r="IA60" s="17">
        <f t="shared" si="102"/>
        <v>0.99270040022497508</v>
      </c>
      <c r="IB60" s="17"/>
      <c r="IC60" s="17">
        <f>National!GB292</f>
        <v>0.27934329158729543</v>
      </c>
      <c r="ID60" s="17">
        <f>National!GC292</f>
        <v>0.33387657027263773</v>
      </c>
      <c r="IE60" s="17">
        <f>National!GD292</f>
        <v>0.21125696099885069</v>
      </c>
      <c r="IF60" s="17">
        <f>National!GE292</f>
        <v>0.17552317714121615</v>
      </c>
      <c r="IG60" s="17">
        <f t="shared" si="103"/>
        <v>0.93760648631385968</v>
      </c>
      <c r="IH60" s="17"/>
      <c r="II60" s="651"/>
      <c r="IJ60" s="17"/>
      <c r="IK60" s="656">
        <f>National!AS215</f>
        <v>0.99257730351568618</v>
      </c>
      <c r="IL60" s="656">
        <f>National!AS292</f>
        <v>0.93719645601062762</v>
      </c>
      <c r="IN60">
        <f t="shared" si="137"/>
        <v>2001</v>
      </c>
      <c r="IO60" s="79">
        <f>National!H215</f>
        <v>4099.8819999999996</v>
      </c>
      <c r="IP60" s="40">
        <f t="shared" si="138"/>
        <v>4133.5797716967245</v>
      </c>
      <c r="IQ60" s="79">
        <f>National!H292</f>
        <v>6868.1890000000003</v>
      </c>
      <c r="IR60" s="40">
        <f t="shared" si="139"/>
        <v>7324.7384485598604</v>
      </c>
      <c r="IS60" s="95"/>
      <c r="IU60">
        <f t="shared" si="106"/>
        <v>2001</v>
      </c>
      <c r="IV60" s="40">
        <f t="shared" si="45"/>
        <v>4133.5797716967245</v>
      </c>
      <c r="IW60" s="40">
        <f t="shared" si="46"/>
        <v>4130.5417577838125</v>
      </c>
      <c r="IX60" s="40">
        <f t="shared" si="107"/>
        <v>7324.7384485598604</v>
      </c>
      <c r="IY60" s="40">
        <f t="shared" si="108"/>
        <v>7328.4410711878709</v>
      </c>
    </row>
    <row r="61" spans="2:259" x14ac:dyDescent="0.2">
      <c r="B61" t="s">
        <v>221</v>
      </c>
      <c r="C61">
        <v>2</v>
      </c>
      <c r="D61" s="112">
        <f>C61/C$60</f>
        <v>0.24096385542168672</v>
      </c>
      <c r="E61">
        <v>2.1</v>
      </c>
      <c r="F61" s="112">
        <f>E61/E$60</f>
        <v>0.29577464788732399</v>
      </c>
      <c r="J61" s="95">
        <f t="shared" si="136"/>
        <v>2002</v>
      </c>
      <c r="K61" s="48">
        <v>0.84805458990104177</v>
      </c>
      <c r="L61" s="12">
        <f t="shared" si="47"/>
        <v>0.92217734412549146</v>
      </c>
      <c r="M61" s="95">
        <f t="shared" si="48"/>
        <v>35937</v>
      </c>
      <c r="N61" s="12">
        <f t="shared" si="49"/>
        <v>0.92217734412549146</v>
      </c>
      <c r="Q61" s="98">
        <v>2002</v>
      </c>
      <c r="R61" s="38">
        <f>HDD_by_Division11_update!B57</f>
        <v>6099</v>
      </c>
      <c r="S61" s="38">
        <f>HDD_by_Division11_update!C57</f>
        <v>5372</v>
      </c>
      <c r="T61" s="95">
        <f t="shared" si="142"/>
        <v>5549.3170731707323</v>
      </c>
      <c r="V61">
        <f>CDD_by_Division11_update!B57</f>
        <v>570</v>
      </c>
      <c r="W61">
        <f>CDD_by_Division11_update!D57</f>
        <v>863</v>
      </c>
      <c r="X61" s="95">
        <f t="shared" si="143"/>
        <v>806.55045871559639</v>
      </c>
      <c r="Z61" s="331">
        <f t="shared" si="144"/>
        <v>1.012550231808343</v>
      </c>
      <c r="AB61">
        <f t="shared" si="238"/>
        <v>2002</v>
      </c>
      <c r="AC61" s="95">
        <f t="shared" si="239"/>
        <v>5549.3170731707323</v>
      </c>
      <c r="AD61" s="95">
        <f t="shared" si="240"/>
        <v>806.55045871559639</v>
      </c>
      <c r="AE61" s="95">
        <f t="shared" si="110"/>
        <v>33</v>
      </c>
      <c r="AF61" s="95">
        <f t="shared" si="111"/>
        <v>1089</v>
      </c>
      <c r="AG61" s="95">
        <f t="shared" si="112"/>
        <v>35937</v>
      </c>
      <c r="AH61" s="9">
        <f>'Regional_intensity (aggregate)'!E38</f>
        <v>15.00908795976421</v>
      </c>
      <c r="AI61" s="9">
        <f t="shared" si="171"/>
        <v>14.961326452903863</v>
      </c>
      <c r="AJ61" s="9">
        <f t="shared" si="198"/>
        <v>14.88249745095005</v>
      </c>
      <c r="AK61" s="9">
        <f t="shared" si="172"/>
        <v>14.83513877692481</v>
      </c>
      <c r="AL61" s="333">
        <f t="shared" si="199"/>
        <v>1.0085059990254579</v>
      </c>
      <c r="AM61">
        <v>1.0132569813735741</v>
      </c>
      <c r="AN61" s="98">
        <f t="shared" si="145"/>
        <v>2002</v>
      </c>
      <c r="AO61" s="106">
        <f t="shared" si="249"/>
        <v>6099</v>
      </c>
      <c r="AP61" s="107">
        <f t="shared" ref="AP61:AP69" si="250">S61</f>
        <v>5372</v>
      </c>
      <c r="AQ61" s="95">
        <f t="shared" si="146"/>
        <v>5557.9767441860449</v>
      </c>
      <c r="AS61" s="331">
        <f t="shared" si="147"/>
        <v>0.93234491332463887</v>
      </c>
      <c r="AT61" s="283"/>
      <c r="AU61">
        <f t="shared" si="241"/>
        <v>2002</v>
      </c>
      <c r="AV61" s="95">
        <f t="shared" si="200"/>
        <v>5557.9767441860449</v>
      </c>
      <c r="AW61" s="95">
        <f t="shared" si="201"/>
        <v>183413.23255813948</v>
      </c>
      <c r="AX61" s="95">
        <f t="shared" si="173"/>
        <v>33</v>
      </c>
      <c r="AY61" s="95">
        <f t="shared" si="174"/>
        <v>1089</v>
      </c>
      <c r="AZ61" s="17">
        <f t="shared" si="57"/>
        <v>0.92217734412549146</v>
      </c>
      <c r="BA61">
        <f t="shared" si="202"/>
        <v>2002</v>
      </c>
      <c r="BB61" s="17">
        <f>'Regional_intensity (aggregate)'!D38</f>
        <v>50.069811501473396</v>
      </c>
      <c r="BC61" s="9">
        <f t="shared" si="175"/>
        <v>49.543963054765868</v>
      </c>
      <c r="BD61" s="9">
        <f t="shared" si="203"/>
        <v>53.986483491513084</v>
      </c>
      <c r="BE61" s="9">
        <f t="shared" si="176"/>
        <v>53.41950095980576</v>
      </c>
      <c r="BF61" s="333">
        <f t="shared" si="204"/>
        <v>0.92745087776173818</v>
      </c>
      <c r="BG61" s="283">
        <v>0.93154546946624517</v>
      </c>
      <c r="BH61" s="283"/>
      <c r="BJ61" s="49"/>
      <c r="BL61" s="98">
        <v>2002</v>
      </c>
      <c r="BM61" s="38">
        <f>HDD_by_Division11_update!D57</f>
        <v>6122</v>
      </c>
      <c r="BN61" s="38">
        <f>HDD_by_Division11_update!E57</f>
        <v>6465</v>
      </c>
      <c r="BO61" s="38">
        <f t="shared" si="148"/>
        <v>6369.4827586206893</v>
      </c>
      <c r="BQ61" s="38">
        <f>CDD_by_Division11_update!F57</f>
        <v>933</v>
      </c>
      <c r="BR61" s="38">
        <f>CDD_by_Division11_update!H57</f>
        <v>1087</v>
      </c>
      <c r="BS61" s="95">
        <f t="shared" si="149"/>
        <v>985.58536585365869</v>
      </c>
      <c r="BU61" s="331">
        <f t="shared" si="150"/>
        <v>1.0169646916067299</v>
      </c>
      <c r="BW61">
        <f t="shared" si="242"/>
        <v>2002</v>
      </c>
      <c r="BX61" s="95">
        <f t="shared" si="177"/>
        <v>6369.4827586206893</v>
      </c>
      <c r="BY61" s="95">
        <f t="shared" si="243"/>
        <v>985.58536585365869</v>
      </c>
      <c r="BZ61" s="95">
        <f t="shared" si="117"/>
        <v>33</v>
      </c>
      <c r="CA61" s="95">
        <f t="shared" si="118"/>
        <v>1089</v>
      </c>
      <c r="CB61" s="95">
        <f t="shared" si="119"/>
        <v>35937</v>
      </c>
      <c r="CC61" s="95">
        <f t="shared" si="205"/>
        <v>2002</v>
      </c>
      <c r="CD61" s="9">
        <f>'Regional_intensity (aggregate)'!S38</f>
        <v>21.267207525858556</v>
      </c>
      <c r="CE61" s="9">
        <f t="shared" si="178"/>
        <v>20.929660725585592</v>
      </c>
      <c r="CF61" s="9">
        <f t="shared" si="206"/>
        <v>20.753165722978267</v>
      </c>
      <c r="CG61" s="9">
        <f t="shared" si="179"/>
        <v>20.423777641500791</v>
      </c>
      <c r="CH61" s="333">
        <f t="shared" si="207"/>
        <v>1.0247693200036048</v>
      </c>
      <c r="CK61" s="98">
        <f t="shared" si="151"/>
        <v>2002</v>
      </c>
      <c r="CL61" s="106">
        <f t="shared" si="152"/>
        <v>6122</v>
      </c>
      <c r="CM61" s="107">
        <f t="shared" si="153"/>
        <v>6465</v>
      </c>
      <c r="CN61" s="95">
        <f t="shared" si="154"/>
        <v>6216.6206896551721</v>
      </c>
      <c r="CP61" s="331">
        <f t="shared" si="155"/>
        <v>0.95824719180084161</v>
      </c>
      <c r="CR61">
        <f t="shared" si="244"/>
        <v>2002</v>
      </c>
      <c r="CS61" s="95">
        <f t="shared" si="208"/>
        <v>6216.6206896551721</v>
      </c>
      <c r="CT61" s="95">
        <f t="shared" si="209"/>
        <v>205148.48275862067</v>
      </c>
      <c r="CU61" s="95">
        <f t="shared" si="120"/>
        <v>33</v>
      </c>
      <c r="CV61" s="95">
        <f t="shared" si="121"/>
        <v>1089</v>
      </c>
      <c r="CW61" s="9">
        <f t="shared" si="70"/>
        <v>0.92217734412549146</v>
      </c>
      <c r="CX61">
        <f t="shared" si="210"/>
        <v>2002</v>
      </c>
      <c r="CY61" s="9">
        <f>'Regional_intensity (aggregate)'!R38</f>
        <v>52.750801558828087</v>
      </c>
      <c r="CZ61" s="9">
        <f t="shared" si="180"/>
        <v>51.400828872240062</v>
      </c>
      <c r="DA61" s="9">
        <f t="shared" si="211"/>
        <v>55.30109981728117</v>
      </c>
      <c r="DB61" s="9">
        <f t="shared" si="181"/>
        <v>53.88586114629431</v>
      </c>
      <c r="DC61" s="333">
        <f t="shared" si="212"/>
        <v>0.95388340798140625</v>
      </c>
      <c r="DD61" s="383"/>
      <c r="DE61" s="49"/>
      <c r="DF61" s="49"/>
      <c r="DH61" s="98">
        <v>2002</v>
      </c>
      <c r="DI61" s="38">
        <f>HDD_by_Division11_update!F57</f>
        <v>2671</v>
      </c>
      <c r="DJ61" s="38">
        <f>HDD_by_Division11_update!G57</f>
        <v>3420</v>
      </c>
      <c r="DK61" s="38">
        <f>HDD_by_Division11_update!H57</f>
        <v>2307</v>
      </c>
      <c r="DL61" s="38">
        <f t="shared" si="156"/>
        <v>2727.7287234042551</v>
      </c>
      <c r="DN61" s="38">
        <f>CDD_by_Division11_update!J57</f>
        <v>2209</v>
      </c>
      <c r="DO61" s="38">
        <f>CDD_by_Division11_update!L57</f>
        <v>1808</v>
      </c>
      <c r="DP61" s="38">
        <f>CDD_by_Division11_update!N57</f>
        <v>2545</v>
      </c>
      <c r="DQ61" s="38">
        <f t="shared" si="157"/>
        <v>1452.9727891156463</v>
      </c>
      <c r="DS61" s="331">
        <f t="shared" si="158"/>
        <v>1.0179922433208743</v>
      </c>
      <c r="DT61" s="283"/>
      <c r="DU61">
        <f t="shared" si="245"/>
        <v>2002</v>
      </c>
      <c r="DV61" s="95">
        <f t="shared" si="213"/>
        <v>2727.7287234042551</v>
      </c>
      <c r="DW61" s="95">
        <f t="shared" si="182"/>
        <v>1452.9727891156463</v>
      </c>
      <c r="DX61" s="95">
        <f t="shared" si="214"/>
        <v>47948.102040816324</v>
      </c>
      <c r="DY61" s="95">
        <f t="shared" si="123"/>
        <v>33</v>
      </c>
      <c r="DZ61" s="95">
        <f t="shared" si="124"/>
        <v>1089</v>
      </c>
      <c r="EA61" s="95">
        <f t="shared" si="125"/>
        <v>35937</v>
      </c>
      <c r="EB61" s="95">
        <f t="shared" si="215"/>
        <v>2002</v>
      </c>
      <c r="EC61" s="9">
        <f>'Regional_intensity (aggregate)'!AG38</f>
        <v>31.840505489403132</v>
      </c>
      <c r="ED61" s="9">
        <f t="shared" si="183"/>
        <v>31.756262451984707</v>
      </c>
      <c r="EE61" s="9">
        <f t="shared" si="216"/>
        <v>30.926206541133883</v>
      </c>
      <c r="EF61" s="9">
        <f t="shared" si="217"/>
        <v>30.844382539447675</v>
      </c>
      <c r="EG61" s="333">
        <f t="shared" si="218"/>
        <v>1.0295638893523256</v>
      </c>
      <c r="EI61" s="98">
        <f t="shared" si="159"/>
        <v>2002</v>
      </c>
      <c r="EJ61" s="106">
        <f t="shared" si="160"/>
        <v>2671</v>
      </c>
      <c r="EK61" s="106">
        <f t="shared" si="161"/>
        <v>3420</v>
      </c>
      <c r="EL61" s="106">
        <f t="shared" si="162"/>
        <v>2307</v>
      </c>
      <c r="EM61" s="38">
        <f t="shared" si="163"/>
        <v>2676.9230769230776</v>
      </c>
      <c r="EO61" s="331">
        <f t="shared" si="164"/>
        <v>0.97283059121480242</v>
      </c>
      <c r="EQ61">
        <f t="shared" si="246"/>
        <v>2002</v>
      </c>
      <c r="ER61" s="95">
        <f t="shared" si="219"/>
        <v>2676.9230769230776</v>
      </c>
      <c r="ES61" s="95">
        <f t="shared" si="220"/>
        <v>88338.461538461561</v>
      </c>
      <c r="ET61" s="95">
        <f t="shared" si="127"/>
        <v>33</v>
      </c>
      <c r="EU61" s="95">
        <f t="shared" si="128"/>
        <v>1089</v>
      </c>
      <c r="EV61" s="17">
        <f t="shared" si="84"/>
        <v>0.92217734412549146</v>
      </c>
      <c r="EW61">
        <f t="shared" si="221"/>
        <v>2002</v>
      </c>
      <c r="EX61" s="9">
        <f>'Regional_intensity (aggregate)'!AF38</f>
        <v>21.96122343446315</v>
      </c>
      <c r="EY61" s="9">
        <f t="shared" si="184"/>
        <v>21.848869087905058</v>
      </c>
      <c r="EZ61" s="9">
        <f t="shared" si="222"/>
        <v>22.536899938497687</v>
      </c>
      <c r="FA61" s="9">
        <f t="shared" si="185"/>
        <v>22.421600411875623</v>
      </c>
      <c r="FB61" s="333">
        <f t="shared" si="223"/>
        <v>0.97445626924707762</v>
      </c>
      <c r="FC61" s="383"/>
      <c r="FD61" s="49"/>
      <c r="FE61" s="49"/>
      <c r="FG61" s="283"/>
      <c r="FH61" s="98">
        <v>2002</v>
      </c>
      <c r="FI61" s="38">
        <f>HDD_by_Division11_update!I57</f>
        <v>5018</v>
      </c>
      <c r="FJ61" s="38">
        <f>HDD_by_Division11_update!J57</f>
        <v>3132</v>
      </c>
      <c r="FK61" s="38">
        <f t="shared" si="165"/>
        <v>3586.4578313253005</v>
      </c>
      <c r="FM61" s="38">
        <f>CDD_by_Division11_update!P57</f>
        <v>1543</v>
      </c>
      <c r="FN61" s="38">
        <f>CDD_by_Division11_update!R57</f>
        <v>739</v>
      </c>
      <c r="FO61" s="95">
        <f t="shared" si="166"/>
        <v>987.21126760563379</v>
      </c>
      <c r="FP61" s="95"/>
      <c r="FQ61" s="331">
        <f t="shared" si="167"/>
        <v>1.0011958051029384</v>
      </c>
      <c r="FR61" s="283"/>
      <c r="FS61">
        <f t="shared" si="247"/>
        <v>2002</v>
      </c>
      <c r="FT61" s="95">
        <f t="shared" si="224"/>
        <v>3586.4578313253005</v>
      </c>
      <c r="FU61" s="95">
        <f t="shared" si="225"/>
        <v>987.21126760563379</v>
      </c>
      <c r="FV61" s="95">
        <f t="shared" si="226"/>
        <v>32577.971830985916</v>
      </c>
      <c r="FW61" s="95">
        <f t="shared" si="186"/>
        <v>33</v>
      </c>
      <c r="FX61" s="95">
        <f t="shared" si="187"/>
        <v>1089</v>
      </c>
      <c r="FY61" s="95">
        <f t="shared" si="188"/>
        <v>35937</v>
      </c>
      <c r="FZ61" s="95">
        <f t="shared" si="227"/>
        <v>2002</v>
      </c>
      <c r="GA61" s="9">
        <f>'Regional_intensity (aggregate)'!AT38</f>
        <v>19.17582179633224</v>
      </c>
      <c r="GB61" s="9">
        <f t="shared" si="189"/>
        <v>19.667764501916661</v>
      </c>
      <c r="GC61" s="9">
        <f t="shared" si="228"/>
        <v>19.009295828758791</v>
      </c>
      <c r="GD61" s="9">
        <f t="shared" si="190"/>
        <v>19.496966423561823</v>
      </c>
      <c r="GE61" s="333">
        <f t="shared" si="229"/>
        <v>1.0087602386260681</v>
      </c>
      <c r="GF61" s="284"/>
      <c r="GI61" s="98">
        <f t="shared" si="30"/>
        <v>2002</v>
      </c>
      <c r="GJ61" s="106">
        <f t="shared" ref="GJ61:GJ72" si="251">FI61</f>
        <v>5018</v>
      </c>
      <c r="GK61" s="106">
        <f t="shared" ref="GK61:GK72" si="252">FJ61</f>
        <v>3132</v>
      </c>
      <c r="GL61" s="38">
        <f t="shared" si="168"/>
        <v>3665</v>
      </c>
      <c r="GN61" s="331">
        <f t="shared" si="169"/>
        <v>0.97984527449037928</v>
      </c>
      <c r="GP61">
        <f t="shared" si="248"/>
        <v>2002</v>
      </c>
      <c r="GQ61" s="95">
        <f t="shared" si="230"/>
        <v>3665</v>
      </c>
      <c r="GR61" s="95">
        <f t="shared" si="231"/>
        <v>120945</v>
      </c>
      <c r="GS61" s="95">
        <f t="shared" si="134"/>
        <v>33</v>
      </c>
      <c r="GT61" s="95">
        <f t="shared" si="135"/>
        <v>1089</v>
      </c>
      <c r="GU61" s="17">
        <f t="shared" si="98"/>
        <v>0.92217734412549146</v>
      </c>
      <c r="GV61">
        <f t="shared" si="232"/>
        <v>2002</v>
      </c>
      <c r="GW61" s="9">
        <f>'Regional_intensity (aggregate)'!AS38</f>
        <v>33.043321288235653</v>
      </c>
      <c r="GX61" s="9">
        <f t="shared" si="191"/>
        <v>33.168391604307629</v>
      </c>
      <c r="GY61" s="9">
        <f t="shared" si="233"/>
        <v>33.586909543683504</v>
      </c>
      <c r="GZ61" s="9">
        <f t="shared" si="192"/>
        <v>33.714037363428581</v>
      </c>
      <c r="HA61" s="333">
        <f t="shared" si="234"/>
        <v>0.98381547266976566</v>
      </c>
      <c r="HB61" s="383"/>
      <c r="HD61" s="49"/>
      <c r="HF61">
        <f t="shared" si="193"/>
        <v>14.88249745095005</v>
      </c>
      <c r="HG61" s="284">
        <f t="shared" si="194"/>
        <v>20.753165722978267</v>
      </c>
      <c r="HH61" s="284">
        <f t="shared" si="195"/>
        <v>30.926206541133883</v>
      </c>
      <c r="HI61" s="284">
        <f t="shared" si="235"/>
        <v>19.009295828758791</v>
      </c>
      <c r="HK61">
        <f t="shared" si="196"/>
        <v>53.986483491513084</v>
      </c>
      <c r="HL61">
        <f t="shared" si="197"/>
        <v>55.30109981728117</v>
      </c>
      <c r="HM61">
        <f t="shared" si="236"/>
        <v>22.536899938497687</v>
      </c>
      <c r="HN61" s="17">
        <f t="shared" si="237"/>
        <v>33.586909543683504</v>
      </c>
      <c r="HQ61">
        <f t="shared" ref="HQ61:HQ66" si="253">HQ60+1</f>
        <v>2002</v>
      </c>
      <c r="HR61" s="17">
        <f t="shared" si="33"/>
        <v>1.0141129326253253</v>
      </c>
      <c r="HS61" s="17">
        <f t="shared" si="34"/>
        <v>0.95719352837278793</v>
      </c>
      <c r="HT61" s="17"/>
      <c r="HU61" s="651"/>
      <c r="HV61" s="17"/>
      <c r="HW61" s="17">
        <f>National!GB216</f>
        <v>0.13084076455766741</v>
      </c>
      <c r="HX61" s="17">
        <f>National!GC216</f>
        <v>0.21662547392340853</v>
      </c>
      <c r="HY61" s="17">
        <f>National!GD216</f>
        <v>0.48164296531028727</v>
      </c>
      <c r="HZ61" s="17">
        <f>National!GE216</f>
        <v>0.17089079620863687</v>
      </c>
      <c r="IA61" s="17">
        <f t="shared" si="102"/>
        <v>1.022214880587905</v>
      </c>
      <c r="IB61" s="17"/>
      <c r="IC61" s="17">
        <f>National!GB293</f>
        <v>0.27897629965734894</v>
      </c>
      <c r="ID61" s="17">
        <f>National!GC293</f>
        <v>0.33178130819695995</v>
      </c>
      <c r="IE61" s="17">
        <f>National!GD293</f>
        <v>0.21025046745512235</v>
      </c>
      <c r="IF61" s="17">
        <f>National!GE293</f>
        <v>0.17899192469056885</v>
      </c>
      <c r="IG61" s="17">
        <f t="shared" si="103"/>
        <v>0.95619241007667122</v>
      </c>
      <c r="IH61" s="17"/>
      <c r="II61" s="651"/>
      <c r="IJ61" s="17"/>
      <c r="IK61" s="656">
        <f>National!AS216</f>
        <v>1.0222293680326651</v>
      </c>
      <c r="IL61" s="656">
        <f>National!AS293</f>
        <v>0.95578722463081167</v>
      </c>
      <c r="IN61">
        <f t="shared" ref="IN61:IN66" si="254">HQ61</f>
        <v>2002</v>
      </c>
      <c r="IO61" s="79">
        <f>National!H216</f>
        <v>4316.7939999999999</v>
      </c>
      <c r="IP61" s="40">
        <f t="shared" si="138"/>
        <v>4256.7192086040432</v>
      </c>
      <c r="IQ61" s="79">
        <f>National!H293</f>
        <v>6911.7279999999992</v>
      </c>
      <c r="IR61" s="40">
        <f t="shared" ref="IR61:IR66" si="255">IQ61/HS61</f>
        <v>7220.8260870190115</v>
      </c>
      <c r="IS61" s="95"/>
      <c r="IU61">
        <f t="shared" si="106"/>
        <v>2002</v>
      </c>
      <c r="IV61" s="40">
        <f t="shared" si="45"/>
        <v>4256.7192086040432</v>
      </c>
      <c r="IW61" s="40">
        <f t="shared" si="46"/>
        <v>4222.9211319842043</v>
      </c>
      <c r="IX61" s="40">
        <f t="shared" si="107"/>
        <v>7220.8260870190115</v>
      </c>
      <c r="IY61" s="40">
        <f t="shared" si="108"/>
        <v>7231.4504963903091</v>
      </c>
    </row>
    <row r="62" spans="2:259" x14ac:dyDescent="0.2">
      <c r="B62" t="s">
        <v>222</v>
      </c>
      <c r="C62">
        <v>6.3</v>
      </c>
      <c r="D62" s="112">
        <f>C62/C$60</f>
        <v>0.75903614457831314</v>
      </c>
      <c r="E62">
        <v>5.0999999999999996</v>
      </c>
      <c r="F62" s="112">
        <f>E62/E$60</f>
        <v>0.71830985915492951</v>
      </c>
      <c r="J62" s="95">
        <f t="shared" si="136"/>
        <v>2003</v>
      </c>
      <c r="K62" s="48">
        <v>1.0000390936486876</v>
      </c>
      <c r="L62" s="12">
        <f t="shared" si="47"/>
        <v>0.95602062900196161</v>
      </c>
      <c r="M62" s="95">
        <f t="shared" si="48"/>
        <v>39304</v>
      </c>
      <c r="N62" s="12">
        <f t="shared" si="49"/>
        <v>0.95602062900196161</v>
      </c>
      <c r="Q62" s="98">
        <v>2003</v>
      </c>
      <c r="R62" s="38">
        <f>HDD_by_Division11_update!B58</f>
        <v>6851</v>
      </c>
      <c r="S62" s="38">
        <f>HDD_by_Division11_update!C58</f>
        <v>6090</v>
      </c>
      <c r="T62" s="95">
        <f t="shared" si="142"/>
        <v>6275.6097560975613</v>
      </c>
      <c r="V62">
        <f>CDD_by_Division11_update!B58</f>
        <v>522</v>
      </c>
      <c r="W62">
        <f>CDD_by_Division11_update!D58</f>
        <v>685</v>
      </c>
      <c r="X62" s="95">
        <f t="shared" si="143"/>
        <v>653.59633027522943</v>
      </c>
      <c r="Z62" s="331">
        <f t="shared" si="144"/>
        <v>1.0084520249501325</v>
      </c>
      <c r="AB62">
        <f t="shared" si="238"/>
        <v>2003</v>
      </c>
      <c r="AC62" s="95">
        <f t="shared" si="239"/>
        <v>6275.6097560975613</v>
      </c>
      <c r="AD62" s="95">
        <f t="shared" si="240"/>
        <v>653.59633027522943</v>
      </c>
      <c r="AE62" s="95">
        <f t="shared" si="110"/>
        <v>34</v>
      </c>
      <c r="AF62" s="95">
        <f t="shared" si="111"/>
        <v>1156</v>
      </c>
      <c r="AG62" s="95">
        <f t="shared" si="112"/>
        <v>39304</v>
      </c>
      <c r="AH62" s="9">
        <f>'Regional_intensity (aggregate)'!E39</f>
        <v>15.219760739713596</v>
      </c>
      <c r="AI62" s="9">
        <f t="shared" si="171"/>
        <v>15.12591189495082</v>
      </c>
      <c r="AJ62" s="9">
        <f t="shared" si="198"/>
        <v>15.010034589521663</v>
      </c>
      <c r="AK62" s="9">
        <f t="shared" si="172"/>
        <v>14.917478968565005</v>
      </c>
      <c r="AL62" s="333">
        <f t="shared" si="199"/>
        <v>1.0139723961954319</v>
      </c>
      <c r="AM62">
        <v>1.0123508046599754</v>
      </c>
      <c r="AN62" s="98">
        <f t="shared" si="145"/>
        <v>2003</v>
      </c>
      <c r="AO62" s="106">
        <f t="shared" si="249"/>
        <v>6851</v>
      </c>
      <c r="AP62" s="107">
        <f t="shared" si="250"/>
        <v>6090</v>
      </c>
      <c r="AQ62" s="95">
        <f t="shared" si="146"/>
        <v>6284.674418604649</v>
      </c>
      <c r="AS62" s="331">
        <f t="shared" si="147"/>
        <v>1.0241191071131777</v>
      </c>
      <c r="AT62" s="283"/>
      <c r="AU62">
        <f t="shared" si="241"/>
        <v>2003</v>
      </c>
      <c r="AV62" s="95">
        <f t="shared" si="200"/>
        <v>6284.674418604649</v>
      </c>
      <c r="AW62" s="95">
        <f t="shared" si="201"/>
        <v>213678.93023255805</v>
      </c>
      <c r="AX62" s="95">
        <f t="shared" si="173"/>
        <v>34</v>
      </c>
      <c r="AY62" s="95">
        <f t="shared" si="174"/>
        <v>1156</v>
      </c>
      <c r="AZ62" s="17">
        <f t="shared" si="57"/>
        <v>0.95602062900196161</v>
      </c>
      <c r="BA62">
        <f t="shared" si="202"/>
        <v>2003</v>
      </c>
      <c r="BB62" s="17">
        <f>'Regional_intensity (aggregate)'!D39</f>
        <v>55.280732269709524</v>
      </c>
      <c r="BC62" s="9">
        <f t="shared" si="175"/>
        <v>54.071096369126295</v>
      </c>
      <c r="BD62" s="9">
        <f t="shared" si="203"/>
        <v>53.830760042982277</v>
      </c>
      <c r="BE62" s="9">
        <f t="shared" si="176"/>
        <v>52.652851986591493</v>
      </c>
      <c r="BF62" s="333">
        <f t="shared" si="204"/>
        <v>1.0269357561656103</v>
      </c>
      <c r="BG62" s="283">
        <v>1.0251962999348248</v>
      </c>
      <c r="BH62" s="283"/>
      <c r="BJ62" s="49"/>
      <c r="BL62" s="98">
        <v>2003</v>
      </c>
      <c r="BM62" s="38">
        <f>HDD_by_Division11_update!D58</f>
        <v>6528</v>
      </c>
      <c r="BN62" s="38">
        <f>HDD_by_Division11_update!E58</f>
        <v>6539</v>
      </c>
      <c r="BO62" s="38">
        <f t="shared" si="148"/>
        <v>6645.1034482758623</v>
      </c>
      <c r="BQ62" s="38">
        <f>CDD_by_Division11_update!F58</f>
        <v>645</v>
      </c>
      <c r="BR62" s="38">
        <f>CDD_by_Division11_update!H58</f>
        <v>946</v>
      </c>
      <c r="BS62" s="95">
        <f t="shared" si="149"/>
        <v>747.78048780487825</v>
      </c>
      <c r="BU62" s="331">
        <f t="shared" si="150"/>
        <v>0.99382667457051976</v>
      </c>
      <c r="BW62">
        <f t="shared" si="242"/>
        <v>2003</v>
      </c>
      <c r="BX62" s="95">
        <f t="shared" si="177"/>
        <v>6645.1034482758623</v>
      </c>
      <c r="BY62" s="95">
        <f t="shared" si="243"/>
        <v>747.78048780487825</v>
      </c>
      <c r="BZ62" s="95">
        <f t="shared" si="117"/>
        <v>34</v>
      </c>
      <c r="CA62" s="95">
        <f t="shared" si="118"/>
        <v>1156</v>
      </c>
      <c r="CB62" s="95">
        <f t="shared" si="119"/>
        <v>39304</v>
      </c>
      <c r="CC62" s="95">
        <f t="shared" si="205"/>
        <v>2003</v>
      </c>
      <c r="CD62" s="9">
        <f>'Regional_intensity (aggregate)'!S39</f>
        <v>20.562257555536917</v>
      </c>
      <c r="CE62" s="9">
        <f t="shared" si="178"/>
        <v>20.380276270640529</v>
      </c>
      <c r="CF62" s="9">
        <f t="shared" si="206"/>
        <v>20.702196557852016</v>
      </c>
      <c r="CG62" s="9">
        <f t="shared" si="179"/>
        <v>20.518976776677697</v>
      </c>
      <c r="CH62" s="333">
        <f t="shared" si="207"/>
        <v>0.99324037901369344</v>
      </c>
      <c r="CK62" s="98">
        <f t="shared" si="151"/>
        <v>2003</v>
      </c>
      <c r="CL62" s="106">
        <f t="shared" si="152"/>
        <v>6528</v>
      </c>
      <c r="CM62" s="107">
        <f t="shared" si="153"/>
        <v>6539</v>
      </c>
      <c r="CN62" s="95">
        <f t="shared" si="154"/>
        <v>6531.0344827586205</v>
      </c>
      <c r="CP62" s="331">
        <f t="shared" si="155"/>
        <v>0.99570641167795482</v>
      </c>
      <c r="CR62">
        <f t="shared" si="244"/>
        <v>2003</v>
      </c>
      <c r="CS62" s="95">
        <f t="shared" si="208"/>
        <v>6531.0344827586205</v>
      </c>
      <c r="CT62" s="95">
        <f t="shared" si="209"/>
        <v>222055.1724137931</v>
      </c>
      <c r="CU62" s="95">
        <f t="shared" si="120"/>
        <v>34</v>
      </c>
      <c r="CV62" s="95">
        <f t="shared" si="121"/>
        <v>1156</v>
      </c>
      <c r="CW62" s="9">
        <f t="shared" si="70"/>
        <v>0.95602062900196161</v>
      </c>
      <c r="CX62">
        <f t="shared" si="210"/>
        <v>2003</v>
      </c>
      <c r="CY62" s="9">
        <f>'Regional_intensity (aggregate)'!R39</f>
        <v>54.023111897310642</v>
      </c>
      <c r="CZ62" s="9">
        <f t="shared" si="180"/>
        <v>52.566254857112554</v>
      </c>
      <c r="DA62" s="9">
        <f t="shared" si="211"/>
        <v>54.290923018087049</v>
      </c>
      <c r="DB62" s="9">
        <f t="shared" si="181"/>
        <v>52.826843837159856</v>
      </c>
      <c r="DC62" s="333">
        <f t="shared" si="212"/>
        <v>0.99506711056124086</v>
      </c>
      <c r="DD62" s="383"/>
      <c r="DE62" s="49"/>
      <c r="DF62" s="49"/>
      <c r="DH62" s="98">
        <v>2003</v>
      </c>
      <c r="DI62" s="38">
        <f>HDD_by_Division11_update!F58</f>
        <v>2891</v>
      </c>
      <c r="DJ62" s="38">
        <f>HDD_by_Division11_update!G58</f>
        <v>3503</v>
      </c>
      <c r="DK62" s="38">
        <f>HDD_by_Division11_update!H58</f>
        <v>2230</v>
      </c>
      <c r="DL62" s="38">
        <f t="shared" si="156"/>
        <v>2848.2925531914889</v>
      </c>
      <c r="DN62" s="38">
        <f>CDD_by_Division11_update!J58</f>
        <v>2007</v>
      </c>
      <c r="DO62" s="38">
        <f>CDD_by_Division11_update!L58</f>
        <v>1494</v>
      </c>
      <c r="DP62" s="38">
        <f>CDD_by_Division11_update!N58</f>
        <v>2522</v>
      </c>
      <c r="DQ62" s="38">
        <f t="shared" si="157"/>
        <v>1293.3061224489795</v>
      </c>
      <c r="DS62" s="331">
        <f t="shared" si="158"/>
        <v>1.0014474952232395</v>
      </c>
      <c r="DT62" s="283"/>
      <c r="DU62">
        <f t="shared" si="245"/>
        <v>2003</v>
      </c>
      <c r="DV62" s="95">
        <f t="shared" si="213"/>
        <v>2848.2925531914889</v>
      </c>
      <c r="DW62" s="95">
        <f t="shared" si="182"/>
        <v>1293.3061224489795</v>
      </c>
      <c r="DX62" s="95">
        <f t="shared" si="214"/>
        <v>43972.408163265303</v>
      </c>
      <c r="DY62" s="95">
        <f t="shared" si="123"/>
        <v>34</v>
      </c>
      <c r="DZ62" s="95">
        <f t="shared" si="124"/>
        <v>1156</v>
      </c>
      <c r="EA62" s="95">
        <f t="shared" si="125"/>
        <v>39304</v>
      </c>
      <c r="EB62" s="95">
        <f t="shared" si="215"/>
        <v>2003</v>
      </c>
      <c r="EC62" s="9">
        <f>'Regional_intensity (aggregate)'!AG39</f>
        <v>31.318933564010852</v>
      </c>
      <c r="ED62" s="9">
        <f t="shared" si="183"/>
        <v>30.873755541870366</v>
      </c>
      <c r="EE62" s="9">
        <f t="shared" si="216"/>
        <v>31.25163948034551</v>
      </c>
      <c r="EF62" s="9">
        <f t="shared" si="217"/>
        <v>30.807417999302018</v>
      </c>
      <c r="EG62" s="333">
        <f t="shared" si="218"/>
        <v>1.0021532977080343</v>
      </c>
      <c r="EI62" s="98">
        <f t="shared" si="159"/>
        <v>2003</v>
      </c>
      <c r="EJ62" s="106">
        <f t="shared" si="160"/>
        <v>2891</v>
      </c>
      <c r="EK62" s="106">
        <f t="shared" si="161"/>
        <v>3503</v>
      </c>
      <c r="EL62" s="106">
        <f t="shared" si="162"/>
        <v>2230</v>
      </c>
      <c r="EM62" s="38">
        <f t="shared" si="163"/>
        <v>2761.9945054945065</v>
      </c>
      <c r="EO62" s="331">
        <f t="shared" si="164"/>
        <v>0.99439296993346304</v>
      </c>
      <c r="EQ62">
        <f t="shared" si="246"/>
        <v>2003</v>
      </c>
      <c r="ER62" s="95">
        <f t="shared" si="219"/>
        <v>2761.9945054945065</v>
      </c>
      <c r="ES62" s="95">
        <f t="shared" si="220"/>
        <v>93907.813186813219</v>
      </c>
      <c r="ET62" s="95">
        <f t="shared" si="127"/>
        <v>34</v>
      </c>
      <c r="EU62" s="95">
        <f t="shared" si="128"/>
        <v>1156</v>
      </c>
      <c r="EV62" s="17">
        <f t="shared" si="84"/>
        <v>0.95602062900196161</v>
      </c>
      <c r="EW62">
        <f t="shared" si="221"/>
        <v>2003</v>
      </c>
      <c r="EX62" s="9">
        <f>'Regional_intensity (aggregate)'!AF39</f>
        <v>22.118864247775388</v>
      </c>
      <c r="EY62" s="9">
        <f t="shared" si="184"/>
        <v>21.6852547996479</v>
      </c>
      <c r="EZ62" s="9">
        <f t="shared" si="222"/>
        <v>22.237854457828764</v>
      </c>
      <c r="FA62" s="9">
        <f t="shared" si="185"/>
        <v>21.801912372783946</v>
      </c>
      <c r="FB62" s="333">
        <f t="shared" si="223"/>
        <v>0.99464920456786754</v>
      </c>
      <c r="FC62" s="383"/>
      <c r="FD62" s="49"/>
      <c r="FE62" s="49"/>
      <c r="FG62" s="283"/>
      <c r="FH62" s="98">
        <v>2003</v>
      </c>
      <c r="FI62" s="38">
        <f>HDD_by_Division11_update!I58</f>
        <v>4605</v>
      </c>
      <c r="FJ62" s="38">
        <f>HDD_by_Division11_update!J58</f>
        <v>2918</v>
      </c>
      <c r="FK62" s="38">
        <f t="shared" si="165"/>
        <v>3324.5060240963849</v>
      </c>
      <c r="FM62" s="38">
        <f>CDD_by_Division11_update!P58</f>
        <v>1639</v>
      </c>
      <c r="FN62" s="38">
        <f>CDD_by_Division11_update!R58</f>
        <v>941</v>
      </c>
      <c r="FO62" s="95">
        <f t="shared" si="166"/>
        <v>1160.7042253521126</v>
      </c>
      <c r="FP62" s="95"/>
      <c r="FQ62" s="331">
        <f t="shared" si="167"/>
        <v>0.99590021098593484</v>
      </c>
      <c r="FR62" s="283"/>
      <c r="FS62">
        <f t="shared" si="247"/>
        <v>2003</v>
      </c>
      <c r="FT62" s="95">
        <f t="shared" si="224"/>
        <v>3324.5060240963849</v>
      </c>
      <c r="FU62" s="95">
        <f t="shared" si="225"/>
        <v>1160.7042253521126</v>
      </c>
      <c r="FV62" s="95">
        <f t="shared" si="226"/>
        <v>39463.943661971833</v>
      </c>
      <c r="FW62" s="95">
        <f t="shared" si="186"/>
        <v>34</v>
      </c>
      <c r="FX62" s="95">
        <f t="shared" si="187"/>
        <v>1156</v>
      </c>
      <c r="FY62" s="95">
        <f t="shared" si="188"/>
        <v>39304</v>
      </c>
      <c r="FZ62" s="95">
        <f t="shared" si="227"/>
        <v>2003</v>
      </c>
      <c r="GA62" s="9">
        <f>'Regional_intensity (aggregate)'!AT39</f>
        <v>19.5521910721103</v>
      </c>
      <c r="GB62" s="9">
        <f t="shared" si="189"/>
        <v>19.82678560405218</v>
      </c>
      <c r="GC62" s="9">
        <f t="shared" si="228"/>
        <v>19.160255733397161</v>
      </c>
      <c r="GD62" s="9">
        <f t="shared" si="190"/>
        <v>19.4293458540693</v>
      </c>
      <c r="GE62" s="333">
        <f t="shared" si="229"/>
        <v>1.0204556423550224</v>
      </c>
      <c r="GF62" s="284"/>
      <c r="GI62" s="98">
        <f t="shared" si="30"/>
        <v>2003</v>
      </c>
      <c r="GJ62" s="106">
        <f t="shared" si="251"/>
        <v>4605</v>
      </c>
      <c r="GK62" s="106">
        <f t="shared" si="252"/>
        <v>2918</v>
      </c>
      <c r="GL62" s="38">
        <f t="shared" si="168"/>
        <v>3394.7608695652175</v>
      </c>
      <c r="GN62" s="331">
        <f t="shared" si="169"/>
        <v>0.93315439212600737</v>
      </c>
      <c r="GP62">
        <f t="shared" si="248"/>
        <v>2003</v>
      </c>
      <c r="GQ62" s="95">
        <f t="shared" si="230"/>
        <v>3394.7608695652175</v>
      </c>
      <c r="GR62" s="95">
        <f t="shared" si="231"/>
        <v>115421.86956521739</v>
      </c>
      <c r="GS62" s="95">
        <f t="shared" si="134"/>
        <v>34</v>
      </c>
      <c r="GT62" s="95">
        <f t="shared" si="135"/>
        <v>1156</v>
      </c>
      <c r="GU62" s="17">
        <f t="shared" si="98"/>
        <v>0.95602062900196161</v>
      </c>
      <c r="GV62">
        <f t="shared" si="232"/>
        <v>2003</v>
      </c>
      <c r="GW62" s="9">
        <f>'Regional_intensity (aggregate)'!AS39</f>
        <v>31.678654666601471</v>
      </c>
      <c r="GX62" s="9">
        <f t="shared" si="191"/>
        <v>31.496668708294994</v>
      </c>
      <c r="GY62" s="9">
        <f t="shared" si="233"/>
        <v>33.344768558983041</v>
      </c>
      <c r="GZ62" s="9">
        <f t="shared" si="192"/>
        <v>33.153211192529852</v>
      </c>
      <c r="HA62" s="333">
        <f t="shared" si="234"/>
        <v>0.95003372449761025</v>
      </c>
      <c r="HB62" s="383"/>
      <c r="HD62" s="49"/>
      <c r="HF62">
        <f t="shared" si="193"/>
        <v>15.010034589521663</v>
      </c>
      <c r="HG62" s="284">
        <f t="shared" si="194"/>
        <v>20.702196557852016</v>
      </c>
      <c r="HH62" s="284">
        <f t="shared" si="195"/>
        <v>31.25163948034551</v>
      </c>
      <c r="HI62" s="284">
        <f t="shared" si="235"/>
        <v>19.160255733397161</v>
      </c>
      <c r="HK62">
        <f t="shared" si="196"/>
        <v>53.830760042982277</v>
      </c>
      <c r="HL62">
        <f t="shared" si="197"/>
        <v>54.290923018087049</v>
      </c>
      <c r="HM62">
        <f t="shared" si="236"/>
        <v>22.237854457828764</v>
      </c>
      <c r="HN62" s="17">
        <f t="shared" si="237"/>
        <v>33.344768558983041</v>
      </c>
      <c r="HQ62">
        <f t="shared" si="253"/>
        <v>2003</v>
      </c>
      <c r="HR62" s="17">
        <f t="shared" si="33"/>
        <v>0.99978476428291541</v>
      </c>
      <c r="HS62" s="17">
        <f t="shared" si="34"/>
        <v>0.99428745072888791</v>
      </c>
      <c r="HT62" s="17"/>
      <c r="HU62" s="651"/>
      <c r="HV62" s="17"/>
      <c r="HW62" s="17">
        <f>National!GB217</f>
        <v>0.13180717842182338</v>
      </c>
      <c r="HX62" s="17">
        <f>National!GC217</f>
        <v>0.21603353531731476</v>
      </c>
      <c r="HY62" s="17">
        <f>National!GD217</f>
        <v>0.48142489547737333</v>
      </c>
      <c r="HZ62" s="17">
        <f>National!GE217</f>
        <v>0.17073439078348854</v>
      </c>
      <c r="IA62" s="17">
        <f t="shared" si="102"/>
        <v>1.0049104900588266</v>
      </c>
      <c r="IB62" s="17"/>
      <c r="IC62" s="17">
        <f>National!GB294</f>
        <v>0.28297044558002232</v>
      </c>
      <c r="ID62" s="17">
        <f>National!GC294</f>
        <v>0.33414319030001971</v>
      </c>
      <c r="IE62" s="17">
        <f>National!GD294</f>
        <v>0.20865247312737495</v>
      </c>
      <c r="IF62" s="17">
        <f>National!GE294</f>
        <v>0.17423389099258302</v>
      </c>
      <c r="IG62" s="17">
        <f t="shared" si="103"/>
        <v>0.99615145621045154</v>
      </c>
      <c r="IH62" s="17"/>
      <c r="II62" s="651"/>
      <c r="IJ62" s="17"/>
      <c r="IK62" s="656">
        <f>National!AS217</f>
        <v>1.004864747313905</v>
      </c>
      <c r="IL62" s="656">
        <f>National!AS294</f>
        <v>0.99615797825026642</v>
      </c>
      <c r="IN62">
        <f t="shared" si="254"/>
        <v>2003</v>
      </c>
      <c r="IO62" s="79">
        <f>National!H217</f>
        <v>4353.110999999999</v>
      </c>
      <c r="IP62" s="40">
        <f t="shared" si="138"/>
        <v>4354.0481466750698</v>
      </c>
      <c r="IQ62" s="79">
        <f>National!H294</f>
        <v>7238.0349999999999</v>
      </c>
      <c r="IR62" s="40">
        <f t="shared" si="255"/>
        <v>7279.6201890046714</v>
      </c>
      <c r="IS62" s="95"/>
      <c r="IU62">
        <f t="shared" si="106"/>
        <v>2003</v>
      </c>
      <c r="IV62" s="40">
        <f t="shared" si="45"/>
        <v>4354.0481466750698</v>
      </c>
      <c r="IW62" s="40">
        <f t="shared" si="46"/>
        <v>4332.0367359251695</v>
      </c>
      <c r="IX62" s="40">
        <f t="shared" si="107"/>
        <v>7279.6201890046714</v>
      </c>
      <c r="IY62" s="40">
        <f t="shared" si="108"/>
        <v>7265.9509415499315</v>
      </c>
    </row>
    <row r="63" spans="2:259" x14ac:dyDescent="0.2">
      <c r="J63" s="95">
        <f t="shared" si="136"/>
        <v>2004</v>
      </c>
      <c r="K63" s="48">
        <v>1.1087288501034815</v>
      </c>
      <c r="L63" s="12">
        <f t="shared" si="47"/>
        <v>1.0293025714783224</v>
      </c>
      <c r="M63" s="95">
        <f t="shared" si="48"/>
        <v>42875</v>
      </c>
      <c r="N63" s="12">
        <f t="shared" si="49"/>
        <v>1.0293025714783224</v>
      </c>
      <c r="Q63" s="98">
        <v>2004</v>
      </c>
      <c r="R63" s="38">
        <f>HDD_by_Division11_update!B59</f>
        <v>6612</v>
      </c>
      <c r="S63" s="38">
        <f>HDD_by_Division11_update!C59</f>
        <v>5749</v>
      </c>
      <c r="T63" s="95">
        <f t="shared" si="142"/>
        <v>5959.4878048780502</v>
      </c>
      <c r="V63">
        <f>CDD_by_Division11_update!B59</f>
        <v>402</v>
      </c>
      <c r="W63">
        <f>CDD_by_Division11_update!D59</f>
        <v>670</v>
      </c>
      <c r="X63" s="95">
        <f t="shared" si="143"/>
        <v>618.36697247706434</v>
      </c>
      <c r="Z63" s="331">
        <f t="shared" si="144"/>
        <v>0.99937879742533631</v>
      </c>
      <c r="AB63">
        <f t="shared" si="238"/>
        <v>2004</v>
      </c>
      <c r="AC63" s="95">
        <f t="shared" si="239"/>
        <v>5959.4878048780502</v>
      </c>
      <c r="AD63" s="95">
        <f t="shared" si="240"/>
        <v>618.36697247706434</v>
      </c>
      <c r="AE63" s="95">
        <f t="shared" si="110"/>
        <v>35</v>
      </c>
      <c r="AF63" s="95">
        <f t="shared" si="111"/>
        <v>1225</v>
      </c>
      <c r="AG63" s="95">
        <f t="shared" si="112"/>
        <v>42875</v>
      </c>
      <c r="AH63" s="9">
        <f>'Regional_intensity (aggregate)'!E40</f>
        <v>15.314608235737566</v>
      </c>
      <c r="AI63" s="9">
        <f t="shared" si="171"/>
        <v>14.952667048787154</v>
      </c>
      <c r="AJ63" s="9">
        <f t="shared" si="198"/>
        <v>15.367607116786024</v>
      </c>
      <c r="AK63" s="9">
        <f t="shared" si="172"/>
        <v>15.004413369037552</v>
      </c>
      <c r="AL63" s="333">
        <f t="shared" si="199"/>
        <v>0.99655126002078964</v>
      </c>
      <c r="AM63">
        <v>0.99513448733539522</v>
      </c>
      <c r="AN63" s="98">
        <f t="shared" si="145"/>
        <v>2004</v>
      </c>
      <c r="AO63" s="106">
        <f t="shared" si="249"/>
        <v>6612</v>
      </c>
      <c r="AP63" s="107">
        <f t="shared" si="250"/>
        <v>5749</v>
      </c>
      <c r="AQ63" s="95">
        <f t="shared" si="146"/>
        <v>5969.7674418604638</v>
      </c>
      <c r="AS63" s="331">
        <f t="shared" si="147"/>
        <v>0.9850018111762413</v>
      </c>
      <c r="AT63" s="283"/>
      <c r="AU63">
        <f t="shared" si="241"/>
        <v>2004</v>
      </c>
      <c r="AV63" s="95">
        <f t="shared" si="200"/>
        <v>5969.7674418604638</v>
      </c>
      <c r="AW63" s="95">
        <f t="shared" si="201"/>
        <v>208941.86046511625</v>
      </c>
      <c r="AX63" s="95">
        <f t="shared" si="173"/>
        <v>35</v>
      </c>
      <c r="AY63" s="95">
        <f t="shared" si="174"/>
        <v>1225</v>
      </c>
      <c r="AZ63" s="17">
        <f t="shared" si="57"/>
        <v>1.0293025714783224</v>
      </c>
      <c r="BA63">
        <f t="shared" si="202"/>
        <v>2004</v>
      </c>
      <c r="BB63" s="17">
        <f>'Regional_intensity (aggregate)'!D40</f>
        <v>53.286286482297321</v>
      </c>
      <c r="BC63" s="9">
        <f t="shared" si="175"/>
        <v>51.060327208815742</v>
      </c>
      <c r="BD63" s="9">
        <f t="shared" si="203"/>
        <v>54.192668320313388</v>
      </c>
      <c r="BE63" s="9">
        <f t="shared" si="176"/>
        <v>51.928846227130208</v>
      </c>
      <c r="BF63" s="333">
        <f t="shared" si="204"/>
        <v>0.98327482543102007</v>
      </c>
      <c r="BG63" s="283">
        <v>0.98446243356867458</v>
      </c>
      <c r="BH63" s="283"/>
      <c r="BJ63" s="49"/>
      <c r="BL63" s="98">
        <v>2004</v>
      </c>
      <c r="BM63" s="38">
        <f>HDD_by_Division11_update!D59</f>
        <v>6199</v>
      </c>
      <c r="BN63" s="38">
        <f>HDD_by_Division11_update!E59</f>
        <v>6290</v>
      </c>
      <c r="BO63" s="38">
        <f t="shared" si="148"/>
        <v>6343.5344827586214</v>
      </c>
      <c r="BQ63" s="38">
        <f>CDD_by_Division11_update!F59</f>
        <v>604</v>
      </c>
      <c r="BR63" s="38">
        <f>CDD_by_Division11_update!H59</f>
        <v>752</v>
      </c>
      <c r="BS63" s="95">
        <f t="shared" si="149"/>
        <v>654.53658536585385</v>
      </c>
      <c r="BU63" s="331">
        <f t="shared" si="150"/>
        <v>0.97350180355928595</v>
      </c>
      <c r="BW63">
        <f t="shared" si="242"/>
        <v>2004</v>
      </c>
      <c r="BX63" s="95">
        <f t="shared" si="177"/>
        <v>6343.5344827586214</v>
      </c>
      <c r="BY63" s="95">
        <f t="shared" si="243"/>
        <v>654.53658536585385</v>
      </c>
      <c r="BZ63" s="95">
        <f t="shared" si="117"/>
        <v>35</v>
      </c>
      <c r="CA63" s="95">
        <f t="shared" si="118"/>
        <v>1225</v>
      </c>
      <c r="CB63" s="95">
        <f t="shared" si="119"/>
        <v>42875</v>
      </c>
      <c r="CC63" s="95">
        <f t="shared" si="205"/>
        <v>2004</v>
      </c>
      <c r="CD63" s="9">
        <f>'Regional_intensity (aggregate)'!S40</f>
        <v>20.208348998702231</v>
      </c>
      <c r="CE63" s="9">
        <f t="shared" si="178"/>
        <v>20.05696146846288</v>
      </c>
      <c r="CF63" s="9">
        <f t="shared" si="206"/>
        <v>20.759743582899677</v>
      </c>
      <c r="CG63" s="9">
        <f t="shared" si="179"/>
        <v>20.60422537061924</v>
      </c>
      <c r="CH63" s="333">
        <f t="shared" si="207"/>
        <v>0.97343923917000375</v>
      </c>
      <c r="CK63" s="98">
        <f t="shared" si="151"/>
        <v>2004</v>
      </c>
      <c r="CL63" s="106">
        <f t="shared" si="152"/>
        <v>6199</v>
      </c>
      <c r="CM63" s="107">
        <f t="shared" si="153"/>
        <v>6290</v>
      </c>
      <c r="CN63" s="95">
        <f t="shared" si="154"/>
        <v>6224.1034482758623</v>
      </c>
      <c r="CP63" s="331">
        <f t="shared" si="155"/>
        <v>0.95914830325101574</v>
      </c>
      <c r="CR63">
        <f t="shared" si="244"/>
        <v>2004</v>
      </c>
      <c r="CS63" s="95">
        <f t="shared" si="208"/>
        <v>6224.1034482758623</v>
      </c>
      <c r="CT63" s="95">
        <f t="shared" si="209"/>
        <v>217843.62068965519</v>
      </c>
      <c r="CU63" s="95">
        <f t="shared" si="120"/>
        <v>35</v>
      </c>
      <c r="CV63" s="95">
        <f t="shared" si="121"/>
        <v>1225</v>
      </c>
      <c r="CW63" s="9">
        <f t="shared" si="70"/>
        <v>1.0293025714783224</v>
      </c>
      <c r="CX63">
        <f t="shared" si="210"/>
        <v>2004</v>
      </c>
      <c r="CY63" s="9">
        <f>'Regional_intensity (aggregate)'!R40</f>
        <v>49.662582917913937</v>
      </c>
      <c r="CZ63" s="9">
        <f t="shared" si="180"/>
        <v>49.248100222960048</v>
      </c>
      <c r="DA63" s="9">
        <f t="shared" si="211"/>
        <v>52.157234272749093</v>
      </c>
      <c r="DB63" s="9">
        <f t="shared" si="181"/>
        <v>51.721931278975234</v>
      </c>
      <c r="DC63" s="333">
        <f t="shared" si="212"/>
        <v>0.9521705590869769</v>
      </c>
      <c r="DD63" s="383"/>
      <c r="DE63" s="49"/>
      <c r="DF63" s="49"/>
      <c r="DH63" s="248">
        <v>2004</v>
      </c>
      <c r="DI63" s="38">
        <f>HDD_by_Division11_update!F59</f>
        <v>2748</v>
      </c>
      <c r="DJ63" s="38">
        <f>HDD_by_Division11_update!G59</f>
        <v>3289</v>
      </c>
      <c r="DK63" s="38">
        <f>HDD_by_Division11_update!H59</f>
        <v>2088</v>
      </c>
      <c r="DL63" s="38">
        <f t="shared" si="156"/>
        <v>2691.9468085106382</v>
      </c>
      <c r="DN63" s="38">
        <f>CDD_by_Division11_update!J59</f>
        <v>2037</v>
      </c>
      <c r="DO63" s="38">
        <f>CDD_by_Division11_update!L59</f>
        <v>1549</v>
      </c>
      <c r="DP63" s="38">
        <f>CDD_by_Division11_update!N59</f>
        <v>2485</v>
      </c>
      <c r="DQ63" s="38">
        <f t="shared" si="157"/>
        <v>1318.5272108843537</v>
      </c>
      <c r="DS63" s="331">
        <f t="shared" si="158"/>
        <v>0.9973064606313482</v>
      </c>
      <c r="DT63" s="283"/>
      <c r="DU63">
        <f t="shared" si="245"/>
        <v>2004</v>
      </c>
      <c r="DV63" s="95">
        <f t="shared" si="213"/>
        <v>2691.9468085106382</v>
      </c>
      <c r="DW63" s="95">
        <f t="shared" si="182"/>
        <v>1318.5272108843537</v>
      </c>
      <c r="DX63" s="95">
        <f t="shared" si="214"/>
        <v>46148.452380952382</v>
      </c>
      <c r="DY63" s="95">
        <f t="shared" si="123"/>
        <v>35</v>
      </c>
      <c r="DZ63" s="95">
        <f t="shared" si="124"/>
        <v>1225</v>
      </c>
      <c r="EA63" s="95">
        <f t="shared" si="125"/>
        <v>42875</v>
      </c>
      <c r="EB63" s="95">
        <f t="shared" si="215"/>
        <v>2004</v>
      </c>
      <c r="EC63" s="9">
        <f>'Regional_intensity (aggregate)'!AG40</f>
        <v>30.868419056666717</v>
      </c>
      <c r="ED63" s="9">
        <f t="shared" si="183"/>
        <v>30.794934663188911</v>
      </c>
      <c r="EE63" s="9">
        <f t="shared" si="216"/>
        <v>30.797577613525984</v>
      </c>
      <c r="EF63" s="9">
        <f t="shared" si="217"/>
        <v>30.724261862973258</v>
      </c>
      <c r="EG63" s="333">
        <f t="shared" si="218"/>
        <v>1.0023002277656285</v>
      </c>
      <c r="EI63" s="98">
        <v>2004</v>
      </c>
      <c r="EJ63" s="106">
        <f t="shared" ref="EJ63:EL69" si="256">DI63</f>
        <v>2748</v>
      </c>
      <c r="EK63" s="106">
        <f t="shared" si="256"/>
        <v>3289</v>
      </c>
      <c r="EL63" s="106">
        <f t="shared" si="256"/>
        <v>2088</v>
      </c>
      <c r="EM63" s="38">
        <f t="shared" si="163"/>
        <v>2606.0989010989019</v>
      </c>
      <c r="EO63" s="331">
        <f t="shared" si="164"/>
        <v>0.95456747108173434</v>
      </c>
      <c r="EQ63">
        <f t="shared" si="246"/>
        <v>2004</v>
      </c>
      <c r="ER63" s="95">
        <f t="shared" si="219"/>
        <v>2606.0989010989019</v>
      </c>
      <c r="ES63" s="95">
        <f t="shared" si="220"/>
        <v>91213.461538461561</v>
      </c>
      <c r="ET63" s="95">
        <f t="shared" si="127"/>
        <v>35</v>
      </c>
      <c r="EU63" s="95">
        <f t="shared" si="128"/>
        <v>1225</v>
      </c>
      <c r="EV63" s="17">
        <f t="shared" si="84"/>
        <v>1.0293025714783224</v>
      </c>
      <c r="EW63">
        <f t="shared" si="221"/>
        <v>2004</v>
      </c>
      <c r="EX63" s="9">
        <f>'Regional_intensity (aggregate)'!AF40</f>
        <v>20.541880175014519</v>
      </c>
      <c r="EY63" s="9">
        <f t="shared" si="184"/>
        <v>20.194223830005626</v>
      </c>
      <c r="EZ63" s="9">
        <f t="shared" si="222"/>
        <v>21.46551108380017</v>
      </c>
      <c r="FA63" s="9">
        <f t="shared" si="185"/>
        <v>21.102222959073458</v>
      </c>
      <c r="FB63" s="333">
        <f t="shared" si="223"/>
        <v>0.95697139913511275</v>
      </c>
      <c r="FC63" s="383"/>
      <c r="FD63" s="49"/>
      <c r="FE63" s="49"/>
      <c r="FG63" s="283"/>
      <c r="FH63" s="98">
        <v>2004</v>
      </c>
      <c r="FI63" s="38">
        <f>HDD_by_Division11_update!I59</f>
        <v>4844</v>
      </c>
      <c r="FJ63" s="38">
        <f>HDD_by_Division11_update!J59</f>
        <v>2925</v>
      </c>
      <c r="FK63" s="38">
        <f t="shared" si="165"/>
        <v>3387.4096385542161</v>
      </c>
      <c r="FM63" s="38">
        <f>CDD_by_Division11_update!P59</f>
        <v>1376</v>
      </c>
      <c r="FN63" s="38">
        <f>CDD_by_Division11_update!R59</f>
        <v>823</v>
      </c>
      <c r="FO63" s="95">
        <f t="shared" si="166"/>
        <v>998.15492957746483</v>
      </c>
      <c r="FP63" s="95"/>
      <c r="FQ63" s="331">
        <f t="shared" si="167"/>
        <v>0.99252673661810442</v>
      </c>
      <c r="FR63" s="283"/>
      <c r="FS63">
        <f t="shared" si="247"/>
        <v>2004</v>
      </c>
      <c r="FT63" s="95">
        <f t="shared" si="224"/>
        <v>3387.4096385542161</v>
      </c>
      <c r="FU63" s="95">
        <f t="shared" si="225"/>
        <v>998.15492957746483</v>
      </c>
      <c r="FV63" s="95">
        <f t="shared" si="226"/>
        <v>34935.42253521127</v>
      </c>
      <c r="FW63" s="95">
        <f t="shared" si="186"/>
        <v>35</v>
      </c>
      <c r="FX63" s="95">
        <f t="shared" si="187"/>
        <v>1225</v>
      </c>
      <c r="FY63" s="95">
        <f t="shared" si="188"/>
        <v>42875</v>
      </c>
      <c r="FZ63" s="95">
        <f t="shared" si="227"/>
        <v>2004</v>
      </c>
      <c r="GA63" s="9">
        <f>'Regional_intensity (aggregate)'!AT40</f>
        <v>19.317368816525331</v>
      </c>
      <c r="GB63" s="9">
        <f t="shared" si="189"/>
        <v>19.410352814582108</v>
      </c>
      <c r="GC63" s="9">
        <f t="shared" si="228"/>
        <v>19.267071644792338</v>
      </c>
      <c r="GD63" s="9">
        <f t="shared" si="190"/>
        <v>19.35981353782109</v>
      </c>
      <c r="GE63" s="333">
        <f t="shared" si="229"/>
        <v>1.0026105249754749</v>
      </c>
      <c r="GF63" s="284"/>
      <c r="GI63" s="98">
        <f t="shared" si="30"/>
        <v>2004</v>
      </c>
      <c r="GJ63" s="106">
        <f t="shared" si="251"/>
        <v>4844</v>
      </c>
      <c r="GK63" s="106">
        <f t="shared" si="252"/>
        <v>2925</v>
      </c>
      <c r="GL63" s="38">
        <f t="shared" si="168"/>
        <v>3467.3260869565215</v>
      </c>
      <c r="GN63" s="331">
        <f t="shared" si="169"/>
        <v>0.94594824978597536</v>
      </c>
      <c r="GP63">
        <f t="shared" si="248"/>
        <v>2004</v>
      </c>
      <c r="GQ63" s="95">
        <f t="shared" si="230"/>
        <v>3467.3260869565215</v>
      </c>
      <c r="GR63" s="95">
        <f t="shared" si="231"/>
        <v>121356.41304347826</v>
      </c>
      <c r="GS63" s="95">
        <f t="shared" si="134"/>
        <v>35</v>
      </c>
      <c r="GT63" s="95">
        <f t="shared" si="135"/>
        <v>1225</v>
      </c>
      <c r="GU63" s="17">
        <f t="shared" si="98"/>
        <v>1.0293025714783224</v>
      </c>
      <c r="GV63">
        <f t="shared" si="232"/>
        <v>2004</v>
      </c>
      <c r="GW63" s="9">
        <f>'Regional_intensity (aggregate)'!AS40</f>
        <v>31.7446400183339</v>
      </c>
      <c r="GX63" s="9">
        <f t="shared" si="191"/>
        <v>31.211442929366413</v>
      </c>
      <c r="GY63" s="9">
        <f t="shared" si="233"/>
        <v>33.031474036054725</v>
      </c>
      <c r="GZ63" s="9">
        <f t="shared" si="192"/>
        <v>32.476662710736257</v>
      </c>
      <c r="HA63" s="333">
        <f t="shared" si="234"/>
        <v>0.96104218611872383</v>
      </c>
      <c r="HB63" s="383"/>
      <c r="HD63" s="49"/>
      <c r="HF63">
        <f t="shared" si="193"/>
        <v>15.367607116786024</v>
      </c>
      <c r="HG63" s="284">
        <f t="shared" si="194"/>
        <v>20.759743582899677</v>
      </c>
      <c r="HH63" s="284">
        <f t="shared" si="195"/>
        <v>30.797577613525984</v>
      </c>
      <c r="HI63" s="284">
        <f t="shared" si="235"/>
        <v>19.267071644792338</v>
      </c>
      <c r="HK63">
        <f t="shared" si="196"/>
        <v>54.192668320313388</v>
      </c>
      <c r="HL63">
        <f t="shared" si="197"/>
        <v>52.157234272749093</v>
      </c>
      <c r="HM63">
        <f t="shared" si="236"/>
        <v>21.46551108380017</v>
      </c>
      <c r="HN63" s="17">
        <f t="shared" si="237"/>
        <v>33.031474036054725</v>
      </c>
      <c r="HQ63">
        <f t="shared" si="253"/>
        <v>2004</v>
      </c>
      <c r="HR63" s="17">
        <f t="shared" si="33"/>
        <v>0.99141679801318727</v>
      </c>
      <c r="HS63" s="17">
        <f t="shared" si="34"/>
        <v>0.96356371913259453</v>
      </c>
      <c r="HT63" s="17"/>
      <c r="HU63" s="651"/>
      <c r="HV63" s="17"/>
      <c r="HW63" s="17">
        <f>National!GB218</f>
        <v>0.131891429858117</v>
      </c>
      <c r="HX63" s="17">
        <f>National!GC218</f>
        <v>0.21472584207919404</v>
      </c>
      <c r="HY63" s="17">
        <f>National!GD218</f>
        <v>0.48308887284649088</v>
      </c>
      <c r="HZ63" s="17">
        <f>National!GE218</f>
        <v>0.17029385521619811</v>
      </c>
      <c r="IA63" s="17">
        <f t="shared" si="102"/>
        <v>0.99539762981824753</v>
      </c>
      <c r="IB63" s="17"/>
      <c r="IC63" s="17">
        <f>National!GB295</f>
        <v>0.28627459076160955</v>
      </c>
      <c r="ID63" s="17">
        <f>National!GC295</f>
        <v>0.33216640506508482</v>
      </c>
      <c r="IE63" s="17">
        <f>National!GD295</f>
        <v>0.2086719573281004</v>
      </c>
      <c r="IF63" s="17">
        <f>National!GE295</f>
        <v>0.17288704684520528</v>
      </c>
      <c r="IG63" s="17">
        <f t="shared" si="103"/>
        <v>0.96361051029345246</v>
      </c>
      <c r="IH63" s="17"/>
      <c r="II63" s="651"/>
      <c r="IJ63" s="17"/>
      <c r="IK63" s="656">
        <f>National!AS218</f>
        <v>0.99536646240170334</v>
      </c>
      <c r="IL63" s="656">
        <f>National!AS295</f>
        <v>0.96366826701724784</v>
      </c>
      <c r="IN63">
        <f t="shared" si="254"/>
        <v>2004</v>
      </c>
      <c r="IO63" s="79">
        <f>National!H218</f>
        <v>4408.2410000000009</v>
      </c>
      <c r="IP63" s="40">
        <f t="shared" si="138"/>
        <v>4446.4053956259122</v>
      </c>
      <c r="IQ63" s="79">
        <f>National!H295</f>
        <v>6993.482</v>
      </c>
      <c r="IR63" s="40">
        <f t="shared" si="255"/>
        <v>7257.9341263446195</v>
      </c>
      <c r="IS63" s="95"/>
      <c r="IU63">
        <f t="shared" si="106"/>
        <v>2004</v>
      </c>
      <c r="IV63" s="40">
        <f t="shared" si="45"/>
        <v>4446.4053956259122</v>
      </c>
      <c r="IW63" s="40">
        <f t="shared" si="46"/>
        <v>4428.7618344739376</v>
      </c>
      <c r="IX63" s="40">
        <f t="shared" si="107"/>
        <v>7257.9341263446195</v>
      </c>
      <c r="IY63" s="40">
        <f t="shared" si="108"/>
        <v>7257.1467167288492</v>
      </c>
    </row>
    <row r="64" spans="2:259" x14ac:dyDescent="0.2">
      <c r="B64" s="1" t="s">
        <v>188</v>
      </c>
      <c r="J64" s="95">
        <f t="shared" si="136"/>
        <v>2005</v>
      </c>
      <c r="K64" s="391">
        <v>1.2953184203159624</v>
      </c>
      <c r="L64" s="12">
        <f t="shared" si="47"/>
        <v>1.1842050645368023</v>
      </c>
      <c r="M64" s="95">
        <f t="shared" si="48"/>
        <v>46656</v>
      </c>
      <c r="N64" s="12">
        <f t="shared" si="49"/>
        <v>1.1842050645368023</v>
      </c>
      <c r="Q64" s="248">
        <v>2005</v>
      </c>
      <c r="R64" s="38">
        <f>HDD_by_Division11_update!B60</f>
        <v>6551</v>
      </c>
      <c r="S64" s="38">
        <f>HDD_by_Division11_update!C60</f>
        <v>5804</v>
      </c>
      <c r="T64" s="95">
        <f t="shared" si="142"/>
        <v>5986.1951219512202</v>
      </c>
      <c r="V64">
        <f>CDD_by_Division11_update!B60</f>
        <v>642</v>
      </c>
      <c r="W64">
        <f>CDD_by_Division11_update!D60</f>
        <v>990</v>
      </c>
      <c r="X64" s="95">
        <f t="shared" si="143"/>
        <v>922.95412844036696</v>
      </c>
      <c r="Z64" s="331">
        <f t="shared" si="144"/>
        <v>1.0282555795431791</v>
      </c>
      <c r="AB64">
        <f t="shared" si="238"/>
        <v>2005</v>
      </c>
      <c r="AC64" s="95">
        <f t="shared" si="239"/>
        <v>5986.1951219512202</v>
      </c>
      <c r="AD64" s="95">
        <f t="shared" si="240"/>
        <v>922.95412844036696</v>
      </c>
      <c r="AE64" s="95">
        <f t="shared" si="110"/>
        <v>36</v>
      </c>
      <c r="AF64" s="95">
        <f t="shared" si="111"/>
        <v>1296</v>
      </c>
      <c r="AG64" s="95">
        <f t="shared" si="112"/>
        <v>46656</v>
      </c>
      <c r="AH64" s="9">
        <f>'Regional_intensity (aggregate)'!E41</f>
        <v>16.070125884302616</v>
      </c>
      <c r="AI64" s="9">
        <f t="shared" si="171"/>
        <v>15.731594983412174</v>
      </c>
      <c r="AJ64" s="9">
        <f t="shared" si="198"/>
        <v>15.421454717839962</v>
      </c>
      <c r="AK64" s="9">
        <f t="shared" si="172"/>
        <v>15.096588628037201</v>
      </c>
      <c r="AL64" s="333">
        <f t="shared" si="199"/>
        <v>1.0420629038136235</v>
      </c>
      <c r="AM64">
        <v>1.0480715378437493</v>
      </c>
      <c r="AN64" s="98">
        <f t="shared" si="145"/>
        <v>2005</v>
      </c>
      <c r="AO64" s="106">
        <f t="shared" si="249"/>
        <v>6551</v>
      </c>
      <c r="AP64" s="107">
        <f t="shared" si="250"/>
        <v>5804</v>
      </c>
      <c r="AQ64" s="95">
        <f t="shared" si="146"/>
        <v>5995.0930232558121</v>
      </c>
      <c r="AS64" s="331">
        <f t="shared" si="147"/>
        <v>0.98818395756772359</v>
      </c>
      <c r="AT64" s="283"/>
      <c r="AU64">
        <f t="shared" si="241"/>
        <v>2005</v>
      </c>
      <c r="AV64" s="95">
        <f t="shared" si="200"/>
        <v>5995.0930232558121</v>
      </c>
      <c r="AW64" s="95">
        <f t="shared" si="201"/>
        <v>215823.34883720923</v>
      </c>
      <c r="AX64" s="95">
        <f t="shared" si="173"/>
        <v>36</v>
      </c>
      <c r="AY64" s="95">
        <f t="shared" si="174"/>
        <v>1296</v>
      </c>
      <c r="AZ64" s="17">
        <f t="shared" si="57"/>
        <v>1.1842050645368023</v>
      </c>
      <c r="BA64">
        <f t="shared" si="202"/>
        <v>2005</v>
      </c>
      <c r="BB64" s="17">
        <f>'Regional_intensity (aggregate)'!D41</f>
        <v>51.334958752016391</v>
      </c>
      <c r="BC64" s="9">
        <f t="shared" si="175"/>
        <v>50.61835023615518</v>
      </c>
      <c r="BD64" s="9">
        <f t="shared" si="203"/>
        <v>52.027609961403677</v>
      </c>
      <c r="BE64" s="9">
        <f t="shared" si="176"/>
        <v>51.301332405823032</v>
      </c>
      <c r="BF64" s="333">
        <f t="shared" si="204"/>
        <v>0.98668685319388838</v>
      </c>
      <c r="BG64" s="283">
        <v>0.98767882403482155</v>
      </c>
      <c r="BH64" s="283"/>
      <c r="BJ64" s="49"/>
      <c r="BL64" s="98">
        <v>2005</v>
      </c>
      <c r="BM64" s="38">
        <f>HDD_by_Division11_update!D60</f>
        <v>6241</v>
      </c>
      <c r="BN64" s="38">
        <f>HDD_by_Division11_update!E60</f>
        <v>6202</v>
      </c>
      <c r="BO64" s="38">
        <f t="shared" si="148"/>
        <v>6332.4655172413786</v>
      </c>
      <c r="BQ64" s="38">
        <f>CDD_by_Division11_update!F60</f>
        <v>960</v>
      </c>
      <c r="BR64" s="38">
        <f>CDD_by_Division11_update!H60</f>
        <v>1094</v>
      </c>
      <c r="BS64" s="95">
        <f t="shared" si="149"/>
        <v>1005.7560975609758</v>
      </c>
      <c r="BU64" s="331">
        <f t="shared" si="150"/>
        <v>1.0181019236880582</v>
      </c>
      <c r="BW64">
        <f t="shared" si="242"/>
        <v>2005</v>
      </c>
      <c r="BX64" s="95">
        <f t="shared" si="177"/>
        <v>6332.4655172413786</v>
      </c>
      <c r="BY64" s="95">
        <f t="shared" si="243"/>
        <v>1005.7560975609758</v>
      </c>
      <c r="BZ64" s="95">
        <f t="shared" si="117"/>
        <v>36</v>
      </c>
      <c r="CA64" s="95">
        <f t="shared" si="118"/>
        <v>1296</v>
      </c>
      <c r="CB64" s="95">
        <f t="shared" si="119"/>
        <v>46656</v>
      </c>
      <c r="CC64" s="95">
        <f t="shared" si="205"/>
        <v>2005</v>
      </c>
      <c r="CD64" s="9">
        <f>'Regional_intensity (aggregate)'!S41</f>
        <v>21.48612256321227</v>
      </c>
      <c r="CE64" s="9">
        <f t="shared" si="178"/>
        <v>21.232868975611002</v>
      </c>
      <c r="CF64" s="9">
        <f t="shared" si="206"/>
        <v>20.924129476462678</v>
      </c>
      <c r="CG64" s="9">
        <f t="shared" si="179"/>
        <v>20.677500014038383</v>
      </c>
      <c r="CH64" s="333">
        <f t="shared" si="207"/>
        <v>1.0268586125593311</v>
      </c>
      <c r="CK64" s="98">
        <f t="shared" si="151"/>
        <v>2005</v>
      </c>
      <c r="CL64" s="106">
        <f t="shared" si="152"/>
        <v>6241</v>
      </c>
      <c r="CM64" s="107">
        <f t="shared" si="153"/>
        <v>6202</v>
      </c>
      <c r="CN64" s="95">
        <f t="shared" si="154"/>
        <v>6230.2413793103442</v>
      </c>
      <c r="CP64" s="331">
        <f t="shared" si="155"/>
        <v>0.95988711004025751</v>
      </c>
      <c r="CR64">
        <f t="shared" si="244"/>
        <v>2005</v>
      </c>
      <c r="CS64" s="95">
        <f t="shared" si="208"/>
        <v>6230.2413793103442</v>
      </c>
      <c r="CT64" s="95">
        <f t="shared" si="209"/>
        <v>224288.68965517241</v>
      </c>
      <c r="CU64" s="95">
        <f t="shared" si="120"/>
        <v>36</v>
      </c>
      <c r="CV64" s="95">
        <f t="shared" si="121"/>
        <v>1296</v>
      </c>
      <c r="CW64" s="9">
        <f t="shared" si="70"/>
        <v>1.1842050645368023</v>
      </c>
      <c r="CX64">
        <f t="shared" si="210"/>
        <v>2005</v>
      </c>
      <c r="CY64" s="9">
        <f>'Regional_intensity (aggregate)'!R41</f>
        <v>48.830696383852526</v>
      </c>
      <c r="CZ64" s="9">
        <f t="shared" si="180"/>
        <v>48.047692852817846</v>
      </c>
      <c r="DA64" s="9">
        <f t="shared" si="211"/>
        <v>51.320762526168984</v>
      </c>
      <c r="DB64" s="9">
        <f t="shared" si="181"/>
        <v>50.497830615522076</v>
      </c>
      <c r="DC64" s="333">
        <f t="shared" si="212"/>
        <v>0.95148033622753081</v>
      </c>
      <c r="DD64" s="383"/>
      <c r="DE64" s="49"/>
      <c r="DF64" s="49"/>
      <c r="DH64" s="98">
        <v>2005</v>
      </c>
      <c r="DI64" s="38">
        <f>HDD_by_Division11_update!F60</f>
        <v>2844</v>
      </c>
      <c r="DJ64" s="38">
        <f>HDD_by_Division11_update!G60</f>
        <v>3402</v>
      </c>
      <c r="DK64" s="38">
        <f>HDD_by_Division11_update!H60</f>
        <v>2051</v>
      </c>
      <c r="DL64" s="38">
        <f t="shared" si="156"/>
        <v>2757.5744680851058</v>
      </c>
      <c r="DN64" s="38">
        <f>CDD_by_Division11_update!J60</f>
        <v>2081</v>
      </c>
      <c r="DO64" s="38">
        <f>CDD_by_Division11_update!L60</f>
        <v>1696</v>
      </c>
      <c r="DP64" s="38">
        <f>CDD_by_Division11_update!N60</f>
        <v>2636</v>
      </c>
      <c r="DQ64" s="38">
        <f t="shared" si="157"/>
        <v>1367.4761904761906</v>
      </c>
      <c r="DS64" s="331">
        <f t="shared" si="158"/>
        <v>1.0079855141397376</v>
      </c>
      <c r="DT64" s="283"/>
      <c r="DU64">
        <f t="shared" si="245"/>
        <v>2005</v>
      </c>
      <c r="DV64" s="95">
        <f t="shared" si="213"/>
        <v>2757.5744680851058</v>
      </c>
      <c r="DW64" s="95">
        <f t="shared" si="182"/>
        <v>1367.4761904761906</v>
      </c>
      <c r="DX64" s="95">
        <f t="shared" si="214"/>
        <v>49229.142857142862</v>
      </c>
      <c r="DY64" s="95">
        <f t="shared" si="123"/>
        <v>36</v>
      </c>
      <c r="DZ64" s="95">
        <f t="shared" si="124"/>
        <v>1296</v>
      </c>
      <c r="EA64" s="95">
        <f t="shared" si="125"/>
        <v>46656</v>
      </c>
      <c r="EB64" s="95">
        <f t="shared" si="215"/>
        <v>2005</v>
      </c>
      <c r="EC64" s="9">
        <f>'Regional_intensity (aggregate)'!AG41</f>
        <v>31.175588042392505</v>
      </c>
      <c r="ED64" s="9">
        <f t="shared" si="183"/>
        <v>31.056408267986711</v>
      </c>
      <c r="EE64" s="9">
        <f t="shared" si="216"/>
        <v>30.708628999017431</v>
      </c>
      <c r="EF64" s="9">
        <f t="shared" si="217"/>
        <v>30.591234341651628</v>
      </c>
      <c r="EG64" s="333">
        <f t="shared" si="218"/>
        <v>1.0152061182343899</v>
      </c>
      <c r="EI64" s="98">
        <v>2005</v>
      </c>
      <c r="EJ64" s="106">
        <f t="shared" si="256"/>
        <v>2844</v>
      </c>
      <c r="EK64" s="106">
        <f t="shared" si="256"/>
        <v>3402</v>
      </c>
      <c r="EL64" s="106">
        <f t="shared" si="256"/>
        <v>2051</v>
      </c>
      <c r="EM64" s="38">
        <f t="shared" si="163"/>
        <v>2656.3131868131877</v>
      </c>
      <c r="EO64" s="331">
        <f t="shared" si="164"/>
        <v>0.96754558451651174</v>
      </c>
      <c r="EQ64">
        <f t="shared" si="246"/>
        <v>2005</v>
      </c>
      <c r="ER64" s="95">
        <f t="shared" si="219"/>
        <v>2656.3131868131877</v>
      </c>
      <c r="ES64" s="95">
        <f t="shared" si="220"/>
        <v>95627.274725274765</v>
      </c>
      <c r="ET64" s="95">
        <f t="shared" si="127"/>
        <v>36</v>
      </c>
      <c r="EU64" s="95">
        <f t="shared" si="128"/>
        <v>1296</v>
      </c>
      <c r="EV64" s="17">
        <f t="shared" si="84"/>
        <v>1.1842050645368023</v>
      </c>
      <c r="EW64">
        <f t="shared" si="221"/>
        <v>2005</v>
      </c>
      <c r="EX64" s="9">
        <f>'Regional_intensity (aggregate)'!AF41</f>
        <v>19.865872697986607</v>
      </c>
      <c r="EY64" s="9">
        <f t="shared" si="184"/>
        <v>19.560659274203847</v>
      </c>
      <c r="EZ64" s="9">
        <f t="shared" si="222"/>
        <v>20.51290241954975</v>
      </c>
      <c r="FA64" s="9">
        <f t="shared" si="185"/>
        <v>20.197748221474829</v>
      </c>
      <c r="FB64" s="333">
        <f t="shared" si="223"/>
        <v>0.9684574270218097</v>
      </c>
      <c r="FC64" s="383"/>
      <c r="FD64" s="49"/>
      <c r="FE64" s="49"/>
      <c r="FG64" s="283"/>
      <c r="FH64" s="98">
        <v>2005</v>
      </c>
      <c r="FI64" s="38">
        <f>HDD_by_Division11_update!I60</f>
        <v>4759</v>
      </c>
      <c r="FJ64" s="38">
        <f>HDD_by_Division11_update!J60</f>
        <v>2959</v>
      </c>
      <c r="FK64" s="38">
        <f t="shared" si="165"/>
        <v>3392.7349397590356</v>
      </c>
      <c r="FM64" s="38">
        <f>CDD_by_Division11_update!P60</f>
        <v>1457</v>
      </c>
      <c r="FN64" s="38">
        <f>CDD_by_Division11_update!R60</f>
        <v>728</v>
      </c>
      <c r="FO64" s="95">
        <f t="shared" si="166"/>
        <v>953.87323943661977</v>
      </c>
      <c r="FP64" s="95"/>
      <c r="FQ64" s="331">
        <f t="shared" si="167"/>
        <v>0.99064428119421755</v>
      </c>
      <c r="FR64" s="283"/>
      <c r="FS64">
        <f t="shared" si="247"/>
        <v>2005</v>
      </c>
      <c r="FT64" s="95">
        <f t="shared" si="224"/>
        <v>3392.7349397590356</v>
      </c>
      <c r="FU64" s="95">
        <f t="shared" si="225"/>
        <v>953.87323943661977</v>
      </c>
      <c r="FV64" s="95">
        <f t="shared" si="226"/>
        <v>34339.436619718312</v>
      </c>
      <c r="FW64" s="95">
        <f t="shared" si="186"/>
        <v>36</v>
      </c>
      <c r="FX64" s="95">
        <f t="shared" si="187"/>
        <v>1296</v>
      </c>
      <c r="FY64" s="95">
        <f t="shared" si="188"/>
        <v>46656</v>
      </c>
      <c r="FZ64" s="95">
        <f t="shared" si="227"/>
        <v>2005</v>
      </c>
      <c r="GA64" s="9">
        <f>'Regional_intensity (aggregate)'!AT41</f>
        <v>19.397633241739626</v>
      </c>
      <c r="GB64" s="9">
        <f t="shared" si="189"/>
        <v>19.233129079110796</v>
      </c>
      <c r="GC64" s="9">
        <f t="shared" si="228"/>
        <v>19.452708660400191</v>
      </c>
      <c r="GD64" s="9">
        <f t="shared" si="190"/>
        <v>19.287737423488881</v>
      </c>
      <c r="GE64" s="333">
        <f t="shared" si="229"/>
        <v>0.99716875322495924</v>
      </c>
      <c r="GF64" s="284"/>
      <c r="GI64" s="98">
        <f t="shared" ref="GI64:GI72" si="257">FH64</f>
        <v>2005</v>
      </c>
      <c r="GJ64" s="106">
        <f t="shared" si="251"/>
        <v>4759</v>
      </c>
      <c r="GK64" s="106">
        <f t="shared" si="252"/>
        <v>2959</v>
      </c>
      <c r="GL64" s="38">
        <f t="shared" si="168"/>
        <v>3467.695652173913</v>
      </c>
      <c r="GN64" s="331">
        <f t="shared" si="169"/>
        <v>0.94601291576819724</v>
      </c>
      <c r="GP64">
        <f t="shared" si="248"/>
        <v>2005</v>
      </c>
      <c r="GQ64" s="95">
        <f t="shared" si="230"/>
        <v>3467.695652173913</v>
      </c>
      <c r="GR64" s="95">
        <f t="shared" si="231"/>
        <v>124837.04347826086</v>
      </c>
      <c r="GS64" s="95">
        <f t="shared" si="134"/>
        <v>36</v>
      </c>
      <c r="GT64" s="95">
        <f t="shared" si="135"/>
        <v>1296</v>
      </c>
      <c r="GU64" s="17">
        <f t="shared" si="98"/>
        <v>1.1842050645368023</v>
      </c>
      <c r="GV64">
        <f t="shared" si="232"/>
        <v>2005</v>
      </c>
      <c r="GW64" s="9">
        <f>'Regional_intensity (aggregate)'!AS41</f>
        <v>30.136581810117487</v>
      </c>
      <c r="GX64" s="9">
        <f t="shared" si="191"/>
        <v>30.338948372123301</v>
      </c>
      <c r="GY64" s="9">
        <f t="shared" si="233"/>
        <v>31.308167868603192</v>
      </c>
      <c r="GZ64" s="9">
        <f t="shared" si="192"/>
        <v>31.518401608255214</v>
      </c>
      <c r="HA64" s="333">
        <f t="shared" si="234"/>
        <v>0.96257890070723018</v>
      </c>
      <c r="HB64" s="383"/>
      <c r="HD64" s="49"/>
      <c r="HF64">
        <f t="shared" si="193"/>
        <v>15.421454717839962</v>
      </c>
      <c r="HG64" s="284">
        <f t="shared" si="194"/>
        <v>20.924129476462678</v>
      </c>
      <c r="HH64" s="284">
        <f t="shared" si="195"/>
        <v>30.708628999017431</v>
      </c>
      <c r="HI64" s="284">
        <f t="shared" si="235"/>
        <v>19.452708660400191</v>
      </c>
      <c r="HK64">
        <f t="shared" si="196"/>
        <v>52.027609961403677</v>
      </c>
      <c r="HL64">
        <f t="shared" si="197"/>
        <v>51.320762526168984</v>
      </c>
      <c r="HM64">
        <f t="shared" si="236"/>
        <v>20.51290241954975</v>
      </c>
      <c r="HN64" s="17">
        <f t="shared" si="237"/>
        <v>31.308167868603192</v>
      </c>
      <c r="HQ64">
        <f t="shared" si="253"/>
        <v>2005</v>
      </c>
      <c r="HR64" s="17">
        <f t="shared" si="33"/>
        <v>1.010211728577507</v>
      </c>
      <c r="HS64" s="17">
        <f t="shared" si="34"/>
        <v>0.96751559885064786</v>
      </c>
      <c r="HT64" s="17"/>
      <c r="HU64" s="651"/>
      <c r="HV64" s="17"/>
      <c r="HW64" s="17">
        <f>National!GB219</f>
        <v>0.13299092615294308</v>
      </c>
      <c r="HX64" s="17">
        <f>National!GC219</f>
        <v>0.21554066432007496</v>
      </c>
      <c r="HY64" s="17">
        <f>National!GD219</f>
        <v>0.48247637044314962</v>
      </c>
      <c r="HZ64" s="17">
        <f>National!GE219</f>
        <v>0.16899203908383229</v>
      </c>
      <c r="IA64" s="17">
        <f t="shared" si="102"/>
        <v>1.0182412422972038</v>
      </c>
      <c r="IB64" s="17"/>
      <c r="IC64" s="17">
        <f>National!GB296</f>
        <v>0.28653141987455821</v>
      </c>
      <c r="ID64" s="17">
        <f>National!GC296</f>
        <v>0.33204616604716997</v>
      </c>
      <c r="IE64" s="17">
        <f>National!GD296</f>
        <v>0.20653467159943006</v>
      </c>
      <c r="IF64" s="17">
        <f>National!GE296</f>
        <v>0.17488774247884178</v>
      </c>
      <c r="IG64" s="17">
        <f t="shared" si="103"/>
        <v>0.96701547028125967</v>
      </c>
      <c r="IH64" s="17"/>
      <c r="II64" s="651"/>
      <c r="IJ64" s="17"/>
      <c r="IK64" s="656">
        <f>National!AS219</f>
        <v>1.0181527483203661</v>
      </c>
      <c r="IL64" s="656">
        <f>National!AS296</f>
        <v>0.96686782530282056</v>
      </c>
      <c r="IN64">
        <f t="shared" si="254"/>
        <v>2005</v>
      </c>
      <c r="IO64" s="79">
        <f>National!H219</f>
        <v>4637.683</v>
      </c>
      <c r="IP64" s="40">
        <f t="shared" ref="IP64:IP69" si="258">IO64/HR64</f>
        <v>4590.8029661567925</v>
      </c>
      <c r="IQ64" s="79">
        <f>National!H296</f>
        <v>6909.4709999999986</v>
      </c>
      <c r="IR64" s="40">
        <f t="shared" si="255"/>
        <v>7141.4569524336839</v>
      </c>
      <c r="IS64" s="95"/>
      <c r="IU64">
        <f t="shared" si="106"/>
        <v>2005</v>
      </c>
      <c r="IV64" s="40">
        <f t="shared" si="45"/>
        <v>4590.8029661567925</v>
      </c>
      <c r="IW64" s="40">
        <f t="shared" si="46"/>
        <v>4554.997280762369</v>
      </c>
      <c r="IX64" s="40">
        <f t="shared" si="107"/>
        <v>7141.4569524336839</v>
      </c>
      <c r="IY64" s="40">
        <f t="shared" si="108"/>
        <v>7146.2415225534778</v>
      </c>
    </row>
    <row r="65" spans="2:259" x14ac:dyDescent="0.2">
      <c r="B65" s="88" t="s">
        <v>187</v>
      </c>
      <c r="J65" s="95">
        <f t="shared" si="136"/>
        <v>2006</v>
      </c>
      <c r="K65" s="47">
        <v>1.3804248197518374</v>
      </c>
      <c r="L65" s="12">
        <f t="shared" si="47"/>
        <v>1.3070997573345104</v>
      </c>
      <c r="M65" s="95">
        <f t="shared" si="48"/>
        <v>50653</v>
      </c>
      <c r="N65" s="12">
        <f t="shared" si="49"/>
        <v>1.3070997573345104</v>
      </c>
      <c r="Q65" s="248">
        <v>2006</v>
      </c>
      <c r="R65" s="38">
        <f>HDD_by_Division11_update!B61</f>
        <v>5809</v>
      </c>
      <c r="S65" s="38">
        <f>HDD_by_Division11_update!C61</f>
        <v>5050</v>
      </c>
      <c r="T65" s="95">
        <f t="shared" si="142"/>
        <v>5235.121951219513</v>
      </c>
      <c r="V65">
        <f>CDD_by_Division11_update!B61</f>
        <v>528</v>
      </c>
      <c r="W65">
        <f>CDD_by_Division11_update!D61</f>
        <v>778</v>
      </c>
      <c r="X65" s="95">
        <f t="shared" si="143"/>
        <v>729.83486238532112</v>
      </c>
      <c r="Z65" s="331">
        <f t="shared" si="144"/>
        <v>0.99989989649997235</v>
      </c>
      <c r="AB65">
        <f t="shared" si="238"/>
        <v>2006</v>
      </c>
      <c r="AC65" s="95">
        <f t="shared" si="239"/>
        <v>5235.121951219513</v>
      </c>
      <c r="AD65" s="95">
        <f t="shared" si="240"/>
        <v>729.83486238532112</v>
      </c>
      <c r="AE65" s="95">
        <f t="shared" si="110"/>
        <v>37</v>
      </c>
      <c r="AF65" s="95">
        <f t="shared" si="111"/>
        <v>1369</v>
      </c>
      <c r="AG65" s="95">
        <f t="shared" si="112"/>
        <v>50653</v>
      </c>
      <c r="AH65" s="9">
        <f>'Regional_intensity (aggregate)'!E42</f>
        <v>15.300593093414586</v>
      </c>
      <c r="AI65" s="9">
        <f t="shared" si="171"/>
        <v>14.97033378250279</v>
      </c>
      <c r="AJ65" s="9">
        <f t="shared" si="198"/>
        <v>15.529859358704933</v>
      </c>
      <c r="AK65" s="9">
        <f t="shared" si="172"/>
        <v>15.194651395258701</v>
      </c>
      <c r="AL65" s="333">
        <f t="shared" si="199"/>
        <v>0.98523706751009066</v>
      </c>
      <c r="AM65">
        <v>0.98908943111523773</v>
      </c>
      <c r="AN65" s="98">
        <f t="shared" si="145"/>
        <v>2006</v>
      </c>
      <c r="AO65" s="106">
        <f t="shared" si="249"/>
        <v>5809</v>
      </c>
      <c r="AP65" s="107">
        <f t="shared" si="250"/>
        <v>5050</v>
      </c>
      <c r="AQ65" s="95">
        <f t="shared" si="146"/>
        <v>5244.1627906976728</v>
      </c>
      <c r="AS65" s="331">
        <f t="shared" si="147"/>
        <v>0.8910226635351024</v>
      </c>
      <c r="AT65" s="283"/>
      <c r="AU65">
        <f t="shared" si="241"/>
        <v>2006</v>
      </c>
      <c r="AV65" s="95">
        <f t="shared" si="200"/>
        <v>5244.1627906976728</v>
      </c>
      <c r="AW65" s="95">
        <f t="shared" si="201"/>
        <v>194034.0232558139</v>
      </c>
      <c r="AX65" s="95">
        <f t="shared" si="173"/>
        <v>37</v>
      </c>
      <c r="AY65" s="95">
        <f t="shared" si="174"/>
        <v>1369</v>
      </c>
      <c r="AZ65" s="17">
        <f t="shared" si="57"/>
        <v>1.3070997573345104</v>
      </c>
      <c r="BA65">
        <f t="shared" si="202"/>
        <v>2006</v>
      </c>
      <c r="BB65" s="17">
        <f>'Regional_intensity (aggregate)'!D42</f>
        <v>43.438281941991491</v>
      </c>
      <c r="BC65" s="9">
        <f t="shared" si="175"/>
        <v>44.53187375153513</v>
      </c>
      <c r="BD65" s="9">
        <f t="shared" si="203"/>
        <v>49.382024353588577</v>
      </c>
      <c r="BE65" s="9">
        <f t="shared" si="176"/>
        <v>50.625254402232926</v>
      </c>
      <c r="BF65" s="333">
        <f t="shared" si="204"/>
        <v>0.87963753026732372</v>
      </c>
      <c r="BG65" s="283">
        <v>0.88895707786268074</v>
      </c>
      <c r="BH65" s="283"/>
      <c r="BJ65" s="49"/>
      <c r="BL65" s="98">
        <v>2006</v>
      </c>
      <c r="BM65" s="38">
        <f>HDD_by_Division11_update!D61</f>
        <v>5712</v>
      </c>
      <c r="BN65" s="38">
        <f>HDD_by_Division11_update!E61</f>
        <v>5799</v>
      </c>
      <c r="BO65" s="38">
        <f t="shared" si="148"/>
        <v>5846.4827586206893</v>
      </c>
      <c r="BQ65" s="38">
        <f>CDD_by_Division11_update!F61</f>
        <v>752</v>
      </c>
      <c r="BR65" s="38">
        <f>CDD_by_Division11_update!H61</f>
        <v>1079</v>
      </c>
      <c r="BS65" s="95">
        <f t="shared" si="149"/>
        <v>863.65853658536594</v>
      </c>
      <c r="BU65" s="331">
        <f t="shared" si="150"/>
        <v>0.99500946457532846</v>
      </c>
      <c r="BW65">
        <f t="shared" si="242"/>
        <v>2006</v>
      </c>
      <c r="BX65" s="95">
        <f t="shared" si="177"/>
        <v>5846.4827586206893</v>
      </c>
      <c r="BY65" s="95">
        <f t="shared" si="243"/>
        <v>863.65853658536594</v>
      </c>
      <c r="BZ65" s="95">
        <f t="shared" si="117"/>
        <v>37</v>
      </c>
      <c r="CA65" s="95">
        <f t="shared" si="118"/>
        <v>1369</v>
      </c>
      <c r="CB65" s="95">
        <f t="shared" si="119"/>
        <v>50653</v>
      </c>
      <c r="CC65" s="95">
        <f t="shared" si="205"/>
        <v>2006</v>
      </c>
      <c r="CD65" s="9">
        <f>'Regional_intensity (aggregate)'!S42</f>
        <v>20.641963040132108</v>
      </c>
      <c r="CE65" s="9">
        <f t="shared" si="178"/>
        <v>20.659476062255564</v>
      </c>
      <c r="CF65" s="9">
        <f t="shared" si="206"/>
        <v>20.719198747326217</v>
      </c>
      <c r="CG65" s="9">
        <f t="shared" si="179"/>
        <v>20.736777297648043</v>
      </c>
      <c r="CH65" s="333">
        <f t="shared" si="207"/>
        <v>0.99627226380054501</v>
      </c>
      <c r="CK65" s="98">
        <f t="shared" si="151"/>
        <v>2006</v>
      </c>
      <c r="CL65" s="106">
        <f t="shared" si="152"/>
        <v>5712</v>
      </c>
      <c r="CM65" s="107">
        <f t="shared" si="153"/>
        <v>5799</v>
      </c>
      <c r="CN65" s="95">
        <f t="shared" si="154"/>
        <v>5736</v>
      </c>
      <c r="CP65" s="331">
        <f t="shared" si="155"/>
        <v>0.89935823679212712</v>
      </c>
      <c r="CR65">
        <f t="shared" si="244"/>
        <v>2006</v>
      </c>
      <c r="CS65" s="95">
        <f t="shared" si="208"/>
        <v>5736</v>
      </c>
      <c r="CT65" s="95">
        <f t="shared" si="209"/>
        <v>212232</v>
      </c>
      <c r="CU65" s="95">
        <f t="shared" si="120"/>
        <v>37</v>
      </c>
      <c r="CV65" s="95">
        <f t="shared" si="121"/>
        <v>1369</v>
      </c>
      <c r="CW65" s="9">
        <f t="shared" si="70"/>
        <v>1.3070997573345104</v>
      </c>
      <c r="CX65">
        <f t="shared" si="210"/>
        <v>2006</v>
      </c>
      <c r="CY65" s="9">
        <f>'Regional_intensity (aggregate)'!R42</f>
        <v>42.539691916721083</v>
      </c>
      <c r="CZ65" s="9">
        <f t="shared" si="180"/>
        <v>43.260830522495553</v>
      </c>
      <c r="DA65" s="9">
        <f t="shared" si="211"/>
        <v>48.529300737524657</v>
      </c>
      <c r="DB65" s="9">
        <f t="shared" si="181"/>
        <v>49.351976001407152</v>
      </c>
      <c r="DC65" s="333">
        <f t="shared" si="212"/>
        <v>0.87657747526182284</v>
      </c>
      <c r="DD65" s="383"/>
      <c r="DE65" s="49"/>
      <c r="DF65" s="49"/>
      <c r="DH65" s="98">
        <v>2006</v>
      </c>
      <c r="DI65" s="38">
        <f>HDD_by_Division11_update!F61</f>
        <v>2535</v>
      </c>
      <c r="DJ65" s="38">
        <f>HDD_by_Division11_update!G61</f>
        <v>3239</v>
      </c>
      <c r="DK65" s="38">
        <f>HDD_by_Division11_update!H61</f>
        <v>1863</v>
      </c>
      <c r="DL65" s="38">
        <f t="shared" si="156"/>
        <v>2504.2287234042547</v>
      </c>
      <c r="DN65" s="38">
        <f>CDD_by_Division11_update!J61</f>
        <v>2037</v>
      </c>
      <c r="DO65" s="38">
        <f>CDD_by_Division11_update!L61</f>
        <v>1670</v>
      </c>
      <c r="DP65" s="38">
        <f>CDD_by_Division11_update!N61</f>
        <v>2776</v>
      </c>
      <c r="DQ65" s="38">
        <f t="shared" si="157"/>
        <v>1340.3401360544217</v>
      </c>
      <c r="DS65" s="331">
        <f t="shared" si="158"/>
        <v>0.98967898909074181</v>
      </c>
      <c r="DT65" s="283"/>
      <c r="DU65">
        <f t="shared" si="245"/>
        <v>2006</v>
      </c>
      <c r="DV65" s="95">
        <f t="shared" si="213"/>
        <v>2504.2287234042547</v>
      </c>
      <c r="DW65" s="95">
        <f t="shared" si="182"/>
        <v>1340.3401360544217</v>
      </c>
      <c r="DX65" s="95">
        <f t="shared" si="214"/>
        <v>49592.585034013602</v>
      </c>
      <c r="DY65" s="95">
        <f t="shared" si="123"/>
        <v>37</v>
      </c>
      <c r="DZ65" s="95">
        <f t="shared" si="124"/>
        <v>1369</v>
      </c>
      <c r="EA65" s="95">
        <f t="shared" si="125"/>
        <v>50653</v>
      </c>
      <c r="EB65" s="95">
        <f t="shared" si="215"/>
        <v>2006</v>
      </c>
      <c r="EC65" s="9">
        <f>'Regional_intensity (aggregate)'!AG42</f>
        <v>30.262985007817129</v>
      </c>
      <c r="ED65" s="9">
        <f t="shared" si="183"/>
        <v>30.443306200199157</v>
      </c>
      <c r="EE65" s="9">
        <f t="shared" si="216"/>
        <v>30.224563388344485</v>
      </c>
      <c r="EF65" s="9">
        <f t="shared" si="217"/>
        <v>30.404655646527363</v>
      </c>
      <c r="EG65" s="333">
        <f t="shared" si="218"/>
        <v>1.0012712051115173</v>
      </c>
      <c r="EI65" s="98">
        <v>2006</v>
      </c>
      <c r="EJ65" s="106">
        <f t="shared" si="256"/>
        <v>2535</v>
      </c>
      <c r="EK65" s="106">
        <f t="shared" si="256"/>
        <v>3239</v>
      </c>
      <c r="EL65" s="106">
        <f t="shared" si="256"/>
        <v>1863</v>
      </c>
      <c r="EM65" s="38">
        <f t="shared" si="163"/>
        <v>2419.1318681318689</v>
      </c>
      <c r="EO65" s="331">
        <f t="shared" si="164"/>
        <v>0.90494051422511512</v>
      </c>
      <c r="EQ65">
        <f t="shared" si="246"/>
        <v>2006</v>
      </c>
      <c r="ER65" s="95">
        <f t="shared" si="219"/>
        <v>2419.1318681318689</v>
      </c>
      <c r="ES65" s="95">
        <f t="shared" si="220"/>
        <v>89507.879120879152</v>
      </c>
      <c r="ET65" s="95">
        <f t="shared" si="127"/>
        <v>37</v>
      </c>
      <c r="EU65" s="95">
        <f t="shared" si="128"/>
        <v>1369</v>
      </c>
      <c r="EV65" s="17">
        <f t="shared" si="84"/>
        <v>1.3070997573345104</v>
      </c>
      <c r="EW65">
        <f t="shared" si="221"/>
        <v>2006</v>
      </c>
      <c r="EX65" s="9">
        <f>'Regional_intensity (aggregate)'!AF42</f>
        <v>17.017073625205654</v>
      </c>
      <c r="EY65" s="9">
        <f t="shared" si="184"/>
        <v>17.650881309120212</v>
      </c>
      <c r="EZ65" s="9">
        <f t="shared" si="222"/>
        <v>18.727128170146845</v>
      </c>
      <c r="FA65" s="9">
        <f t="shared" si="185"/>
        <v>19.424627516586231</v>
      </c>
      <c r="FB65" s="333">
        <f t="shared" si="223"/>
        <v>0.90868570293296702</v>
      </c>
      <c r="FC65" s="383"/>
      <c r="FD65" s="49"/>
      <c r="FE65" s="49"/>
      <c r="FG65" s="283"/>
      <c r="FH65" s="98">
        <v>2006</v>
      </c>
      <c r="FI65" s="38">
        <f>HDD_by_Division11_update!I61</f>
        <v>4778</v>
      </c>
      <c r="FJ65" s="38">
        <f>HDD_by_Division11_update!J61</f>
        <v>3116</v>
      </c>
      <c r="FK65" s="38">
        <f t="shared" si="165"/>
        <v>3516.4819277108427</v>
      </c>
      <c r="FM65" s="38">
        <f>CDD_by_Division11_update!P61</f>
        <v>1586</v>
      </c>
      <c r="FN65" s="38">
        <f>CDD_by_Division11_update!R61</f>
        <v>916</v>
      </c>
      <c r="FO65" s="95">
        <f t="shared" si="166"/>
        <v>1127.0704225352113</v>
      </c>
      <c r="FP65" s="95"/>
      <c r="FQ65" s="331">
        <f t="shared" si="167"/>
        <v>1.0039606178161737</v>
      </c>
      <c r="FR65" s="283"/>
      <c r="FS65">
        <f t="shared" si="247"/>
        <v>2006</v>
      </c>
      <c r="FT65" s="95">
        <f t="shared" si="224"/>
        <v>3516.4819277108427</v>
      </c>
      <c r="FU65" s="95">
        <f t="shared" si="225"/>
        <v>1127.0704225352113</v>
      </c>
      <c r="FV65" s="95">
        <f t="shared" si="226"/>
        <v>41701.605633802814</v>
      </c>
      <c r="FW65" s="95">
        <f t="shared" si="186"/>
        <v>37</v>
      </c>
      <c r="FX65" s="95">
        <f t="shared" si="187"/>
        <v>1369</v>
      </c>
      <c r="FY65" s="95">
        <f t="shared" si="188"/>
        <v>50653</v>
      </c>
      <c r="FZ65" s="95">
        <f t="shared" si="227"/>
        <v>2006</v>
      </c>
      <c r="GA65" s="9">
        <f>'Regional_intensity (aggregate)'!AT42</f>
        <v>19.826916104575119</v>
      </c>
      <c r="GB65" s="9">
        <f t="shared" si="189"/>
        <v>19.8165950536468</v>
      </c>
      <c r="GC65" s="9">
        <f t="shared" si="228"/>
        <v>19.22249187307386</v>
      </c>
      <c r="GD65" s="9">
        <f t="shared" si="190"/>
        <v>19.212485459744386</v>
      </c>
      <c r="GE65" s="333">
        <f t="shared" si="229"/>
        <v>1.031443594071584</v>
      </c>
      <c r="GF65" s="284"/>
      <c r="GI65" s="98">
        <f t="shared" si="257"/>
        <v>2006</v>
      </c>
      <c r="GJ65" s="106">
        <f t="shared" si="251"/>
        <v>4778</v>
      </c>
      <c r="GK65" s="106">
        <f t="shared" si="252"/>
        <v>3116</v>
      </c>
      <c r="GL65" s="38">
        <f t="shared" si="168"/>
        <v>3585.695652173913</v>
      </c>
      <c r="GN65" s="331">
        <f t="shared" si="169"/>
        <v>0.96641067202214814</v>
      </c>
      <c r="GP65">
        <f t="shared" si="248"/>
        <v>2006</v>
      </c>
      <c r="GQ65" s="95">
        <f t="shared" si="230"/>
        <v>3585.695652173913</v>
      </c>
      <c r="GR65" s="95">
        <f t="shared" si="231"/>
        <v>132670.73913043478</v>
      </c>
      <c r="GS65" s="95">
        <f t="shared" si="134"/>
        <v>37</v>
      </c>
      <c r="GT65" s="95">
        <f t="shared" si="135"/>
        <v>1369</v>
      </c>
      <c r="GU65" s="17">
        <f t="shared" si="98"/>
        <v>1.3070997573345104</v>
      </c>
      <c r="GV65">
        <f t="shared" si="232"/>
        <v>2006</v>
      </c>
      <c r="GW65" s="9">
        <f>'Regional_intensity (aggregate)'!AS42</f>
        <v>29.365304354863973</v>
      </c>
      <c r="GX65" s="9">
        <f t="shared" si="191"/>
        <v>30.03587814704543</v>
      </c>
      <c r="GY65" s="9">
        <f t="shared" si="233"/>
        <v>30.039596095708088</v>
      </c>
      <c r="GZ65" s="9">
        <f t="shared" si="192"/>
        <v>30.725567731692912</v>
      </c>
      <c r="HA65" s="333">
        <f t="shared" si="234"/>
        <v>0.97755323544644945</v>
      </c>
      <c r="HB65" s="383"/>
      <c r="HD65" s="49"/>
      <c r="HF65">
        <f t="shared" si="193"/>
        <v>15.529859358704933</v>
      </c>
      <c r="HG65" s="284">
        <f t="shared" si="194"/>
        <v>20.719198747326217</v>
      </c>
      <c r="HH65" s="284">
        <f t="shared" si="195"/>
        <v>30.224563388344485</v>
      </c>
      <c r="HI65" s="284">
        <f t="shared" si="235"/>
        <v>19.22249187307386</v>
      </c>
      <c r="HK65">
        <f t="shared" si="196"/>
        <v>49.382024353588577</v>
      </c>
      <c r="HL65">
        <f t="shared" si="197"/>
        <v>48.529300737524657</v>
      </c>
      <c r="HM65">
        <f t="shared" si="236"/>
        <v>18.727128170146845</v>
      </c>
      <c r="HN65" s="17">
        <f t="shared" si="237"/>
        <v>30.039596095708088</v>
      </c>
      <c r="HQ65">
        <f t="shared" si="253"/>
        <v>2006</v>
      </c>
      <c r="HR65" s="17">
        <f t="shared" si="33"/>
        <v>0.99478450446488031</v>
      </c>
      <c r="HS65" s="17">
        <f t="shared" si="34"/>
        <v>0.90805057638504039</v>
      </c>
      <c r="HT65" s="17"/>
      <c r="HU65" s="651"/>
      <c r="HV65" s="17"/>
      <c r="HW65" s="17">
        <f>National!GB220</f>
        <v>0.13261897258870908</v>
      </c>
      <c r="HX65" s="17">
        <f>National!GC220</f>
        <v>0.21445167765468667</v>
      </c>
      <c r="HY65" s="17">
        <f>National!GD220</f>
        <v>0.48275214492293073</v>
      </c>
      <c r="HZ65" s="17">
        <f>National!GE220</f>
        <v>0.17017720483367355</v>
      </c>
      <c r="IA65" s="17">
        <f t="shared" si="102"/>
        <v>1.0032073957222134</v>
      </c>
      <c r="IB65" s="17"/>
      <c r="IC65" s="17">
        <f>National!GB297</f>
        <v>0.28458674309771964</v>
      </c>
      <c r="ID65" s="17">
        <f>National!GC297</f>
        <v>0.33215043254639953</v>
      </c>
      <c r="IE65" s="17">
        <f>National!GD297</f>
        <v>0.20498585558909718</v>
      </c>
      <c r="IF65" s="17">
        <f>National!GE297</f>
        <v>0.17827696876678367</v>
      </c>
      <c r="IG65" s="17">
        <f t="shared" si="103"/>
        <v>0.9020317113147942</v>
      </c>
      <c r="IH65" s="17"/>
      <c r="II65" s="651"/>
      <c r="IJ65" s="17"/>
      <c r="IK65" s="656">
        <f>National!AS220</f>
        <v>1.0032769200606249</v>
      </c>
      <c r="IL65" s="656">
        <f>National!AS297</f>
        <v>0.90214374850725287</v>
      </c>
      <c r="IN65">
        <f t="shared" si="254"/>
        <v>2006</v>
      </c>
      <c r="IO65" s="79">
        <f>National!H220</f>
        <v>4611.3860000000004</v>
      </c>
      <c r="IP65" s="40">
        <f t="shared" si="258"/>
        <v>4635.5627568611771</v>
      </c>
      <c r="IQ65" s="79">
        <f>National!H297</f>
        <v>6167.987000000001</v>
      </c>
      <c r="IR65" s="40">
        <f t="shared" si="255"/>
        <v>6792.5588732676397</v>
      </c>
      <c r="IU65">
        <f t="shared" si="106"/>
        <v>2006</v>
      </c>
      <c r="IV65" s="40">
        <f t="shared" si="45"/>
        <v>4635.5627568611771</v>
      </c>
      <c r="IW65" s="40">
        <f t="shared" si="46"/>
        <v>4596.3242129813461</v>
      </c>
      <c r="IX65" s="40">
        <f t="shared" si="107"/>
        <v>6792.5588732676397</v>
      </c>
      <c r="IY65" s="40">
        <f t="shared" si="108"/>
        <v>6837.0334663472013</v>
      </c>
    </row>
    <row r="66" spans="2:259" ht="21.75" customHeight="1" x14ac:dyDescent="0.2">
      <c r="B66" s="94" t="s">
        <v>80</v>
      </c>
      <c r="C66" t="s">
        <v>245</v>
      </c>
      <c r="J66" s="95">
        <f t="shared" si="136"/>
        <v>2007</v>
      </c>
      <c r="K66" s="47">
        <v>1.3286029627241387</v>
      </c>
      <c r="L66" s="12">
        <f t="shared" si="47"/>
        <v>1.3407152499781225</v>
      </c>
      <c r="M66" s="95">
        <f t="shared" si="48"/>
        <v>54872</v>
      </c>
      <c r="N66" s="12">
        <f t="shared" si="49"/>
        <v>1.3407152499781225</v>
      </c>
      <c r="Q66" s="248">
        <v>2007</v>
      </c>
      <c r="R66" s="38">
        <f>HDD_by_Division11_update!B62</f>
        <v>6501</v>
      </c>
      <c r="S66" s="38">
        <f>HDD_by_Division11_update!C62</f>
        <v>5623</v>
      </c>
      <c r="T66" s="95">
        <f t="shared" si="142"/>
        <v>5837.1463414634154</v>
      </c>
      <c r="V66">
        <f>CDD_by_Division11_update!B62</f>
        <v>484</v>
      </c>
      <c r="W66">
        <f>CDD_by_Division11_update!D62</f>
        <v>788</v>
      </c>
      <c r="X66" s="95">
        <f t="shared" si="143"/>
        <v>729.43119266055055</v>
      </c>
      <c r="Z66" s="331">
        <f t="shared" si="144"/>
        <v>1.0104045223236986</v>
      </c>
      <c r="AB66">
        <f t="shared" si="238"/>
        <v>2007</v>
      </c>
      <c r="AC66" s="95">
        <f t="shared" si="239"/>
        <v>5837.1463414634154</v>
      </c>
      <c r="AD66" s="95">
        <f t="shared" si="240"/>
        <v>729.43119266055055</v>
      </c>
      <c r="AE66" s="95">
        <f t="shared" si="110"/>
        <v>38</v>
      </c>
      <c r="AF66" s="95">
        <f t="shared" si="111"/>
        <v>1444</v>
      </c>
      <c r="AG66" s="95">
        <f t="shared" si="112"/>
        <v>54872</v>
      </c>
      <c r="AH66" s="9">
        <f>'Regional_intensity (aggregate)'!E43</f>
        <v>15.895537098075661</v>
      </c>
      <c r="AI66" s="9">
        <f t="shared" si="171"/>
        <v>15.421654505729196</v>
      </c>
      <c r="AJ66" s="9">
        <f t="shared" si="198"/>
        <v>15.769369567914604</v>
      </c>
      <c r="AK66" s="9">
        <f t="shared" si="172"/>
        <v>15.299248320396801</v>
      </c>
      <c r="AL66" s="333">
        <f t="shared" si="199"/>
        <v>1.0080007973443508</v>
      </c>
      <c r="AM66">
        <v>1.0096702082361459</v>
      </c>
      <c r="AN66" s="98">
        <f t="shared" si="145"/>
        <v>2007</v>
      </c>
      <c r="AO66" s="106">
        <f t="shared" si="249"/>
        <v>6501</v>
      </c>
      <c r="AP66" s="107">
        <f t="shared" si="250"/>
        <v>5623</v>
      </c>
      <c r="AQ66" s="95">
        <f t="shared" si="146"/>
        <v>5847.6046511627892</v>
      </c>
      <c r="AS66" s="331">
        <f t="shared" si="147"/>
        <v>0.96956153102019926</v>
      </c>
      <c r="AT66" s="283"/>
      <c r="AU66">
        <f t="shared" si="241"/>
        <v>2007</v>
      </c>
      <c r="AV66" s="95">
        <f t="shared" si="200"/>
        <v>5847.6046511627892</v>
      </c>
      <c r="AW66" s="95">
        <f t="shared" si="201"/>
        <v>222208.97674418599</v>
      </c>
      <c r="AX66" s="95">
        <f t="shared" si="173"/>
        <v>38</v>
      </c>
      <c r="AY66" s="95">
        <f t="shared" si="174"/>
        <v>1444</v>
      </c>
      <c r="AZ66" s="17">
        <f t="shared" si="57"/>
        <v>1.3407152499781225</v>
      </c>
      <c r="BA66">
        <f t="shared" si="202"/>
        <v>2007</v>
      </c>
      <c r="BB66" s="17">
        <f>'Regional_intensity (aggregate)'!D43</f>
        <v>47.304950328056826</v>
      </c>
      <c r="BC66" s="9">
        <f t="shared" si="175"/>
        <v>48.088450465698394</v>
      </c>
      <c r="BD66" s="9">
        <f t="shared" si="203"/>
        <v>49.015666171683556</v>
      </c>
      <c r="BE66" s="9">
        <f t="shared" si="176"/>
        <v>49.8275004707533</v>
      </c>
      <c r="BF66" s="333">
        <f t="shared" si="204"/>
        <v>0.9650985903642576</v>
      </c>
      <c r="BG66" s="283">
        <v>0.96792046865563008</v>
      </c>
      <c r="BH66" s="283">
        <v>0.96508016917085593</v>
      </c>
      <c r="BJ66" s="49"/>
      <c r="BL66" s="98">
        <v>2007</v>
      </c>
      <c r="BM66" s="38">
        <f>HDD_by_Division11_update!D62</f>
        <v>6096</v>
      </c>
      <c r="BN66" s="38">
        <f>HDD_by_Division11_update!E62</f>
        <v>6374</v>
      </c>
      <c r="BO66" s="38">
        <f t="shared" si="148"/>
        <v>6316.1379310344819</v>
      </c>
      <c r="BQ66" s="38">
        <f>CDD_by_Division11_update!F62</f>
        <v>900</v>
      </c>
      <c r="BR66" s="38">
        <f>CDD_by_Division11_update!H62</f>
        <v>1135</v>
      </c>
      <c r="BS66" s="95">
        <f t="shared" si="149"/>
        <v>980.24390243902462</v>
      </c>
      <c r="BU66" s="331">
        <f t="shared" si="150"/>
        <v>1.0155483690571636</v>
      </c>
      <c r="BW66">
        <f t="shared" si="242"/>
        <v>2007</v>
      </c>
      <c r="BX66" s="95">
        <f t="shared" si="177"/>
        <v>6316.1379310344819</v>
      </c>
      <c r="BY66" s="95">
        <f t="shared" si="243"/>
        <v>980.24390243902462</v>
      </c>
      <c r="BZ66" s="95">
        <f t="shared" si="117"/>
        <v>38</v>
      </c>
      <c r="CA66" s="95">
        <f t="shared" si="118"/>
        <v>1444</v>
      </c>
      <c r="CB66" s="95">
        <f t="shared" si="119"/>
        <v>54872</v>
      </c>
      <c r="CC66" s="95">
        <f t="shared" si="205"/>
        <v>2007</v>
      </c>
      <c r="CD66" s="9">
        <f>'Regional_intensity (aggregate)'!S43</f>
        <v>21.490627330071614</v>
      </c>
      <c r="CE66" s="9">
        <f t="shared" si="178"/>
        <v>21.24879216016231</v>
      </c>
      <c r="CF66" s="9">
        <f t="shared" si="206"/>
        <v>21.016533984491275</v>
      </c>
      <c r="CG66" s="9">
        <f t="shared" si="179"/>
        <v>20.780033812161165</v>
      </c>
      <c r="CH66" s="333">
        <f t="shared" si="207"/>
        <v>1.0225581128615302</v>
      </c>
      <c r="CK66" s="98">
        <f t="shared" si="151"/>
        <v>2007</v>
      </c>
      <c r="CL66" s="106">
        <f t="shared" si="152"/>
        <v>6096</v>
      </c>
      <c r="CM66" s="107">
        <f t="shared" si="153"/>
        <v>6374</v>
      </c>
      <c r="CN66" s="95">
        <f t="shared" si="154"/>
        <v>6172.689655172413</v>
      </c>
      <c r="CP66" s="331">
        <f t="shared" si="155"/>
        <v>0.95294721893390189</v>
      </c>
      <c r="CR66">
        <f t="shared" si="244"/>
        <v>2007</v>
      </c>
      <c r="CS66" s="95">
        <f t="shared" si="208"/>
        <v>6172.689655172413</v>
      </c>
      <c r="CT66" s="95">
        <f t="shared" si="209"/>
        <v>234562.20689655171</v>
      </c>
      <c r="CU66" s="95">
        <f t="shared" si="120"/>
        <v>38</v>
      </c>
      <c r="CV66" s="95">
        <f t="shared" si="121"/>
        <v>1444</v>
      </c>
      <c r="CW66" s="9">
        <f t="shared" si="70"/>
        <v>1.3407152499781225</v>
      </c>
      <c r="CX66">
        <f t="shared" si="210"/>
        <v>2007</v>
      </c>
      <c r="CY66" s="9">
        <f>'Regional_intensity (aggregate)'!R43</f>
        <v>45.967495326068203</v>
      </c>
      <c r="CZ66" s="9">
        <f t="shared" si="180"/>
        <v>45.467609114277998</v>
      </c>
      <c r="DA66" s="9">
        <f t="shared" si="211"/>
        <v>48.915827626074076</v>
      </c>
      <c r="DB66" s="9">
        <f t="shared" si="181"/>
        <v>48.383878961150543</v>
      </c>
      <c r="DC66" s="333">
        <f t="shared" si="212"/>
        <v>0.93972641488264841</v>
      </c>
      <c r="DD66" s="383"/>
      <c r="DE66" s="49"/>
      <c r="DF66" s="49"/>
      <c r="DH66" s="98">
        <v>2007</v>
      </c>
      <c r="DI66" s="38">
        <f>HDD_by_Division11_update!F62</f>
        <v>2584</v>
      </c>
      <c r="DJ66" s="38">
        <f>HDD_by_Division11_update!G62</f>
        <v>3213</v>
      </c>
      <c r="DK66" s="38">
        <f>HDD_by_Division11_update!H62</f>
        <v>2156</v>
      </c>
      <c r="DL66" s="38">
        <f t="shared" si="156"/>
        <v>2602.2234042553191</v>
      </c>
      <c r="DN66" s="38">
        <f>CDD_by_Division11_update!J62</f>
        <v>2212</v>
      </c>
      <c r="DO66" s="38">
        <f>CDD_by_Division11_update!L62</f>
        <v>1927</v>
      </c>
      <c r="DP66" s="38">
        <f>CDD_by_Division11_update!N62</f>
        <v>2488</v>
      </c>
      <c r="DQ66" s="38">
        <f t="shared" si="157"/>
        <v>1475.9557823129253</v>
      </c>
      <c r="DS66" s="331">
        <f t="shared" si="158"/>
        <v>1.0137100766065332</v>
      </c>
      <c r="DT66" s="283"/>
      <c r="DU66">
        <f t="shared" si="245"/>
        <v>2007</v>
      </c>
      <c r="DV66" s="95">
        <f t="shared" si="213"/>
        <v>2602.2234042553191</v>
      </c>
      <c r="DW66" s="95">
        <f t="shared" si="182"/>
        <v>1475.9557823129253</v>
      </c>
      <c r="DX66" s="95">
        <f t="shared" si="214"/>
        <v>56086.319727891161</v>
      </c>
      <c r="DY66" s="95">
        <f t="shared" si="123"/>
        <v>38</v>
      </c>
      <c r="DZ66" s="95">
        <f t="shared" si="124"/>
        <v>1444</v>
      </c>
      <c r="EA66" s="95">
        <f t="shared" si="125"/>
        <v>54872</v>
      </c>
      <c r="EB66" s="95">
        <f t="shared" si="215"/>
        <v>2007</v>
      </c>
      <c r="EC66" s="9">
        <f>'Regional_intensity (aggregate)'!AG43</f>
        <v>30.378069178384035</v>
      </c>
      <c r="ED66" s="9">
        <f t="shared" si="183"/>
        <v>31.244168246504433</v>
      </c>
      <c r="EE66" s="9">
        <f t="shared" si="216"/>
        <v>29.324776985496385</v>
      </c>
      <c r="EF66" s="9">
        <f t="shared" si="217"/>
        <v>30.160845988790687</v>
      </c>
      <c r="EG66" s="333">
        <f t="shared" si="218"/>
        <v>1.0359181654956351</v>
      </c>
      <c r="EI66" s="98">
        <f>DH66</f>
        <v>2007</v>
      </c>
      <c r="EJ66" s="106">
        <f t="shared" si="256"/>
        <v>2584</v>
      </c>
      <c r="EK66" s="106">
        <f t="shared" si="256"/>
        <v>3213</v>
      </c>
      <c r="EL66" s="106">
        <f t="shared" si="256"/>
        <v>2156</v>
      </c>
      <c r="EM66" s="38">
        <f t="shared" si="163"/>
        <v>2543.9450549450557</v>
      </c>
      <c r="EO66" s="331">
        <f t="shared" si="164"/>
        <v>0.93830095454830198</v>
      </c>
      <c r="EQ66">
        <f t="shared" si="246"/>
        <v>2007</v>
      </c>
      <c r="ER66" s="95">
        <f t="shared" si="219"/>
        <v>2543.9450549450557</v>
      </c>
      <c r="ES66" s="95">
        <f t="shared" si="220"/>
        <v>96669.912087912118</v>
      </c>
      <c r="ET66" s="95">
        <f t="shared" si="127"/>
        <v>38</v>
      </c>
      <c r="EU66" s="95">
        <f t="shared" si="128"/>
        <v>1444</v>
      </c>
      <c r="EV66" s="17">
        <f t="shared" si="84"/>
        <v>1.3407152499781225</v>
      </c>
      <c r="EW66">
        <f t="shared" si="221"/>
        <v>2007</v>
      </c>
      <c r="EX66" s="9">
        <f>'Regional_intensity (aggregate)'!AF43</f>
        <v>17.788170574379393</v>
      </c>
      <c r="EY66" s="9">
        <f t="shared" si="184"/>
        <v>17.813134610063582</v>
      </c>
      <c r="EZ66" s="9">
        <f t="shared" si="222"/>
        <v>18.925722616402204</v>
      </c>
      <c r="FA66" s="9">
        <f t="shared" si="185"/>
        <v>18.952283100110709</v>
      </c>
      <c r="FB66" s="333">
        <f t="shared" si="223"/>
        <v>0.93989386481671577</v>
      </c>
      <c r="FC66" s="383"/>
      <c r="FD66" s="49"/>
      <c r="FE66" s="49"/>
      <c r="FG66" s="283"/>
      <c r="FH66" s="98">
        <v>2007</v>
      </c>
      <c r="FI66" s="38">
        <f>HDD_by_Division11_update!I62</f>
        <v>4830</v>
      </c>
      <c r="FJ66" s="38">
        <f>HDD_by_Division11_update!J62</f>
        <v>3113</v>
      </c>
      <c r="FK66" s="38">
        <f t="shared" si="165"/>
        <v>3526.7349397590356</v>
      </c>
      <c r="FM66" s="38">
        <f>CDD_by_Division11_update!P62</f>
        <v>1663</v>
      </c>
      <c r="FN66" s="38">
        <f>CDD_by_Division11_update!R62</f>
        <v>811</v>
      </c>
      <c r="FO66" s="95">
        <f t="shared" si="166"/>
        <v>1074.4225352112676</v>
      </c>
      <c r="FP66" s="95"/>
      <c r="FQ66" s="331">
        <f t="shared" si="167"/>
        <v>1.0023829930158907</v>
      </c>
      <c r="FR66" s="283"/>
      <c r="FS66">
        <f t="shared" si="247"/>
        <v>2007</v>
      </c>
      <c r="FT66" s="95">
        <f t="shared" si="224"/>
        <v>3526.7349397590356</v>
      </c>
      <c r="FU66" s="95">
        <f t="shared" si="225"/>
        <v>1074.4225352112676</v>
      </c>
      <c r="FV66" s="95">
        <f t="shared" si="226"/>
        <v>40828.056338028167</v>
      </c>
      <c r="FW66" s="95">
        <f t="shared" si="186"/>
        <v>38</v>
      </c>
      <c r="FX66" s="95">
        <f t="shared" si="187"/>
        <v>1444</v>
      </c>
      <c r="FY66" s="95">
        <f t="shared" si="188"/>
        <v>54872</v>
      </c>
      <c r="FZ66" s="95">
        <f t="shared" si="227"/>
        <v>2007</v>
      </c>
      <c r="GA66" s="9">
        <f>'Regional_intensity (aggregate)'!AT43</f>
        <v>19.889544803915278</v>
      </c>
      <c r="GB66" s="9">
        <f t="shared" si="189"/>
        <v>19.616175917780946</v>
      </c>
      <c r="GC66" s="9">
        <f t="shared" si="228"/>
        <v>19.400066925599791</v>
      </c>
      <c r="GD66" s="9">
        <f t="shared" si="190"/>
        <v>19.133425595259304</v>
      </c>
      <c r="GE66" s="333">
        <f t="shared" si="229"/>
        <v>1.0252307314295697</v>
      </c>
      <c r="GF66" s="284"/>
      <c r="GI66" s="98">
        <f t="shared" si="257"/>
        <v>2007</v>
      </c>
      <c r="GJ66" s="106">
        <f t="shared" si="251"/>
        <v>4830</v>
      </c>
      <c r="GK66" s="106">
        <f t="shared" si="252"/>
        <v>3113</v>
      </c>
      <c r="GL66" s="38">
        <f t="shared" si="168"/>
        <v>3598.239130434783</v>
      </c>
      <c r="GN66" s="331">
        <f t="shared" si="169"/>
        <v>0.96855008359588024</v>
      </c>
      <c r="GP66">
        <f t="shared" si="248"/>
        <v>2007</v>
      </c>
      <c r="GQ66" s="95">
        <f t="shared" si="230"/>
        <v>3598.239130434783</v>
      </c>
      <c r="GR66" s="95">
        <f t="shared" si="231"/>
        <v>136733.08695652176</v>
      </c>
      <c r="GS66" s="95">
        <f t="shared" si="134"/>
        <v>38</v>
      </c>
      <c r="GT66" s="95">
        <f t="shared" si="135"/>
        <v>1444</v>
      </c>
      <c r="GU66" s="17">
        <f t="shared" si="98"/>
        <v>1.3407152499781225</v>
      </c>
      <c r="GV66">
        <f t="shared" si="232"/>
        <v>2007</v>
      </c>
      <c r="GW66" s="9">
        <f>'Regional_intensity (aggregate)'!AS43</f>
        <v>29.63502012999356</v>
      </c>
      <c r="GX66" s="9">
        <f t="shared" si="191"/>
        <v>29.726713827474455</v>
      </c>
      <c r="GY66" s="9">
        <f t="shared" si="233"/>
        <v>32.11550714756995</v>
      </c>
      <c r="GZ66" s="9">
        <f t="shared" ref="GZ66:GZ71" si="259">GQ$23*GL$72+GR$23*GR66+GS$23*GS66+GT$23*GT66+GU$23*GU66+GP$23</f>
        <v>32.214875718399917</v>
      </c>
      <c r="HA66" s="333">
        <f t="shared" si="234"/>
        <v>0.92276357318043856</v>
      </c>
      <c r="HB66" s="383"/>
      <c r="HD66" s="49"/>
      <c r="HF66">
        <f t="shared" si="193"/>
        <v>15.769369567914604</v>
      </c>
      <c r="HG66" s="284">
        <f t="shared" si="194"/>
        <v>21.016533984491275</v>
      </c>
      <c r="HH66" s="284">
        <f t="shared" si="195"/>
        <v>29.324776985496385</v>
      </c>
      <c r="HI66" s="284">
        <f t="shared" si="235"/>
        <v>19.400066925599791</v>
      </c>
      <c r="HK66">
        <f t="shared" si="196"/>
        <v>49.015666171683556</v>
      </c>
      <c r="HL66">
        <f t="shared" si="197"/>
        <v>48.915827626074076</v>
      </c>
      <c r="HM66">
        <f t="shared" si="236"/>
        <v>18.925722616402204</v>
      </c>
      <c r="HN66" s="17">
        <f t="shared" si="237"/>
        <v>32.11550714756995</v>
      </c>
      <c r="HQ66">
        <f t="shared" si="253"/>
        <v>2007</v>
      </c>
      <c r="HR66" s="17">
        <f t="shared" si="33"/>
        <v>1.0117172592558548</v>
      </c>
      <c r="HS66" s="17">
        <f t="shared" si="34"/>
        <v>0.95682382389451459</v>
      </c>
      <c r="HT66" s="17"/>
      <c r="HU66" s="651"/>
      <c r="HV66" s="17"/>
      <c r="HW66" s="17">
        <f>National!GB221</f>
        <v>0.13249457558628525</v>
      </c>
      <c r="HX66" s="17">
        <f>National!GC221</f>
        <v>0.21356955103860881</v>
      </c>
      <c r="HY66" s="17">
        <f>National!GD221</f>
        <v>0.48165216658724913</v>
      </c>
      <c r="HZ66" s="17">
        <f>National!GE221</f>
        <v>0.17228370678785682</v>
      </c>
      <c r="IA66" s="17">
        <f t="shared" si="102"/>
        <v>1.0275246944510741</v>
      </c>
      <c r="IB66" s="17"/>
      <c r="IC66" s="17">
        <f>National!GB298</f>
        <v>0.28578607341932394</v>
      </c>
      <c r="ID66" s="17">
        <f>National!GC298</f>
        <v>0.33028435581928034</v>
      </c>
      <c r="IE66" s="17">
        <f>National!GD298</f>
        <v>0.2035679242017161</v>
      </c>
      <c r="IF66" s="17">
        <f>National!GE298</f>
        <v>0.18036164655967962</v>
      </c>
      <c r="IG66" s="17">
        <f t="shared" si="103"/>
        <v>0.9439520706633876</v>
      </c>
      <c r="IH66" s="17"/>
      <c r="II66" s="651"/>
      <c r="IJ66" s="17"/>
      <c r="IK66" s="656">
        <f>National!AS221</f>
        <v>1.027427437850267</v>
      </c>
      <c r="IL66" s="656">
        <f>National!AS298</f>
        <v>0.94344815691367445</v>
      </c>
      <c r="IN66">
        <f t="shared" si="254"/>
        <v>2007</v>
      </c>
      <c r="IO66" s="79">
        <f>National!H221</f>
        <v>4750.3260000000009</v>
      </c>
      <c r="IP66" s="40">
        <f t="shared" si="258"/>
        <v>4695.3098373492148</v>
      </c>
      <c r="IQ66" s="79">
        <f>National!H298</f>
        <v>6608.4819999999991</v>
      </c>
      <c r="IR66" s="40">
        <f t="shared" si="255"/>
        <v>6906.6863041743763</v>
      </c>
      <c r="IU66">
        <f t="shared" si="106"/>
        <v>2007</v>
      </c>
      <c r="IV66" s="40">
        <f t="shared" si="45"/>
        <v>4695.3098373492148</v>
      </c>
      <c r="IW66" s="40">
        <f t="shared" si="46"/>
        <v>4623.5148342342536</v>
      </c>
      <c r="IX66" s="40">
        <f t="shared" si="107"/>
        <v>6906.6863041743763</v>
      </c>
      <c r="IY66" s="40">
        <f t="shared" si="108"/>
        <v>7004.6053421933557</v>
      </c>
    </row>
    <row r="67" spans="2:259" x14ac:dyDescent="0.2">
      <c r="B67" s="94" t="s">
        <v>82</v>
      </c>
      <c r="C67" t="s">
        <v>237</v>
      </c>
      <c r="H67" s="108"/>
      <c r="I67" s="382"/>
      <c r="J67" s="95">
        <f t="shared" si="136"/>
        <v>2008</v>
      </c>
      <c r="K67" s="391">
        <v>1.4397588165501822</v>
      </c>
      <c r="L67" s="12">
        <f t="shared" si="47"/>
        <v>1.3932337206496033</v>
      </c>
      <c r="M67" s="95">
        <f t="shared" si="48"/>
        <v>59319</v>
      </c>
      <c r="N67" s="12">
        <f t="shared" si="49"/>
        <v>1.3932337206496033</v>
      </c>
      <c r="Q67" s="248">
        <v>2008</v>
      </c>
      <c r="R67" s="38">
        <f>HDD_by_Division11_update!B63</f>
        <v>6395</v>
      </c>
      <c r="S67" s="38">
        <f>HDD_by_Division11_update!C63</f>
        <v>5643</v>
      </c>
      <c r="T67" s="95">
        <f t="shared" si="142"/>
        <v>5826.414634146342</v>
      </c>
      <c r="V67">
        <f>CDD_by_Division11_update!B63</f>
        <v>497</v>
      </c>
      <c r="W67">
        <f>CDD_by_Division11_update!D63</f>
        <v>745</v>
      </c>
      <c r="X67" s="95">
        <f t="shared" si="143"/>
        <v>697.22018348623851</v>
      </c>
      <c r="Z67" s="331">
        <f t="shared" si="144"/>
        <v>1.0068895269781994</v>
      </c>
      <c r="AB67">
        <f t="shared" si="238"/>
        <v>2008</v>
      </c>
      <c r="AC67" s="95">
        <f t="shared" si="239"/>
        <v>5826.414634146342</v>
      </c>
      <c r="AD67" s="95">
        <f t="shared" si="240"/>
        <v>697.22018348623851</v>
      </c>
      <c r="AE67" s="95">
        <f t="shared" si="110"/>
        <v>39</v>
      </c>
      <c r="AF67" s="95">
        <f t="shared" si="111"/>
        <v>1521</v>
      </c>
      <c r="AG67" s="95">
        <f t="shared" si="112"/>
        <v>59319</v>
      </c>
      <c r="AH67" s="9">
        <f>'Regional_intensity (aggregate)'!E44</f>
        <v>15.479840051884588</v>
      </c>
      <c r="AI67" s="9">
        <f t="shared" si="171"/>
        <v>15.456240322421264</v>
      </c>
      <c r="AJ67" s="9">
        <f t="shared" si="198"/>
        <v>15.434556746123297</v>
      </c>
      <c r="AK67" s="9">
        <f t="shared" si="172"/>
        <v>15.411026053146243</v>
      </c>
      <c r="AL67" s="333">
        <f t="shared" si="199"/>
        <v>1.0029338909115524</v>
      </c>
      <c r="AM67">
        <v>1.003867928168235</v>
      </c>
      <c r="AN67" s="98">
        <f t="shared" si="145"/>
        <v>2008</v>
      </c>
      <c r="AO67" s="106">
        <f t="shared" si="249"/>
        <v>6395</v>
      </c>
      <c r="AP67" s="107">
        <f t="shared" si="250"/>
        <v>5643</v>
      </c>
      <c r="AQ67" s="95">
        <f t="shared" si="146"/>
        <v>5835.3720930232539</v>
      </c>
      <c r="AS67" s="331">
        <f t="shared" si="147"/>
        <v>0.96800712702347791</v>
      </c>
      <c r="AT67" s="283"/>
      <c r="AU67">
        <f t="shared" si="241"/>
        <v>2008</v>
      </c>
      <c r="AV67" s="95">
        <f t="shared" si="200"/>
        <v>5835.3720930232539</v>
      </c>
      <c r="AW67" s="95">
        <f t="shared" si="201"/>
        <v>227579.5116279069</v>
      </c>
      <c r="AX67" s="95">
        <f t="shared" si="173"/>
        <v>39</v>
      </c>
      <c r="AY67" s="95">
        <f t="shared" si="174"/>
        <v>1521</v>
      </c>
      <c r="AZ67" s="17">
        <f t="shared" si="57"/>
        <v>1.3932337206496033</v>
      </c>
      <c r="BA67">
        <f t="shared" si="202"/>
        <v>2008</v>
      </c>
      <c r="BB67" s="17">
        <f>'Regional_intensity (aggregate)'!D44</f>
        <v>48.09119982421273</v>
      </c>
      <c r="BC67" s="9">
        <f t="shared" si="175"/>
        <v>47.224468542894463</v>
      </c>
      <c r="BD67" s="9">
        <f t="shared" si="203"/>
        <v>49.946340076564347</v>
      </c>
      <c r="BE67" s="9">
        <f t="shared" si="176"/>
        <v>49.046174235621386</v>
      </c>
      <c r="BF67" s="333">
        <f t="shared" si="204"/>
        <v>0.96285733350015612</v>
      </c>
      <c r="BG67" s="283">
        <v>0.96590183789455519</v>
      </c>
      <c r="BH67" s="283">
        <v>0.96285281025121316</v>
      </c>
      <c r="BJ67" s="49"/>
      <c r="BL67" s="98">
        <v>2008</v>
      </c>
      <c r="BM67" s="38">
        <f>HDD_by_Division11_update!D63</f>
        <v>6696</v>
      </c>
      <c r="BN67" s="38">
        <f>HDD_by_Division11_update!E63</f>
        <v>7112</v>
      </c>
      <c r="BO67" s="38">
        <f t="shared" si="148"/>
        <v>6983.5862068965507</v>
      </c>
      <c r="BQ67" s="38">
        <f>CDD_by_Division11_update!F63</f>
        <v>698</v>
      </c>
      <c r="BR67" s="38">
        <f>CDD_by_Division11_update!H63</f>
        <v>847</v>
      </c>
      <c r="BS67" s="95">
        <f t="shared" si="149"/>
        <v>748.87804878048792</v>
      </c>
      <c r="BU67" s="331">
        <f t="shared" si="150"/>
        <v>0.99892321493303138</v>
      </c>
      <c r="BW67">
        <f t="shared" si="242"/>
        <v>2008</v>
      </c>
      <c r="BX67" s="95">
        <f t="shared" si="177"/>
        <v>6983.5862068965507</v>
      </c>
      <c r="BY67" s="95">
        <f t="shared" si="243"/>
        <v>748.87804878048792</v>
      </c>
      <c r="BZ67" s="95">
        <f t="shared" si="117"/>
        <v>39</v>
      </c>
      <c r="CA67" s="95">
        <f t="shared" si="118"/>
        <v>1521</v>
      </c>
      <c r="CB67" s="95">
        <f t="shared" si="119"/>
        <v>59319</v>
      </c>
      <c r="CC67" s="95">
        <f t="shared" si="205"/>
        <v>2008</v>
      </c>
      <c r="CD67" s="9">
        <f>'Regional_intensity (aggregate)'!S44</f>
        <v>20.954420829977224</v>
      </c>
      <c r="CE67" s="9">
        <f t="shared" si="178"/>
        <v>20.798757795215785</v>
      </c>
      <c r="CF67" s="9">
        <f t="shared" si="206"/>
        <v>20.960957743487327</v>
      </c>
      <c r="CG67" s="9">
        <f t="shared" si="179"/>
        <v>20.805246148290685</v>
      </c>
      <c r="CH67" s="333">
        <f t="shared" si="207"/>
        <v>0.99968813860558758</v>
      </c>
      <c r="CK67" s="98">
        <f t="shared" si="151"/>
        <v>2008</v>
      </c>
      <c r="CL67" s="106">
        <f t="shared" si="152"/>
        <v>6696</v>
      </c>
      <c r="CM67" s="107">
        <f t="shared" si="153"/>
        <v>7112</v>
      </c>
      <c r="CN67" s="95">
        <f t="shared" si="154"/>
        <v>6810.7586206896558</v>
      </c>
      <c r="CP67" s="331">
        <f t="shared" si="155"/>
        <v>1.0283508902887903</v>
      </c>
      <c r="CR67">
        <f t="shared" si="244"/>
        <v>2008</v>
      </c>
      <c r="CS67" s="95">
        <f t="shared" si="208"/>
        <v>6810.7586206896558</v>
      </c>
      <c r="CT67" s="95">
        <f t="shared" si="209"/>
        <v>265619.58620689658</v>
      </c>
      <c r="CU67" s="95">
        <f t="shared" si="120"/>
        <v>39</v>
      </c>
      <c r="CV67" s="95">
        <f t="shared" si="121"/>
        <v>1521</v>
      </c>
      <c r="CW67" s="9">
        <f t="shared" si="70"/>
        <v>1.3932337206496033</v>
      </c>
      <c r="CX67">
        <f t="shared" si="210"/>
        <v>2008</v>
      </c>
      <c r="CY67" s="9">
        <f>'Regional_intensity (aggregate)'!R44</f>
        <v>49.073673479336477</v>
      </c>
      <c r="CZ67" s="9">
        <f t="shared" si="180"/>
        <v>49.216994760599491</v>
      </c>
      <c r="DA67" s="9">
        <f t="shared" si="211"/>
        <v>47.267521943603114</v>
      </c>
      <c r="DB67" s="9">
        <f t="shared" si="181"/>
        <v>47.405568299760603</v>
      </c>
      <c r="DC67" s="333">
        <f t="shared" si="212"/>
        <v>1.0382112592635671</v>
      </c>
      <c r="DD67" s="383"/>
      <c r="DE67" s="49"/>
      <c r="DF67" s="49"/>
      <c r="DH67" s="98">
        <v>2008</v>
      </c>
      <c r="DI67" s="38">
        <f>HDD_by_Division11_update!F63</f>
        <v>2782</v>
      </c>
      <c r="DJ67" s="38">
        <f>HDD_by_Division11_update!G63</f>
        <v>3641</v>
      </c>
      <c r="DK67" s="38">
        <f>HDD_by_Division11_update!H63</f>
        <v>2178</v>
      </c>
      <c r="DL67" s="38">
        <f t="shared" si="156"/>
        <v>2797.9361702127653</v>
      </c>
      <c r="DN67" s="38">
        <f>CDD_by_Division11_update!J63</f>
        <v>1987</v>
      </c>
      <c r="DO67" s="38">
        <f>CDD_by_Division11_update!L63</f>
        <v>1560</v>
      </c>
      <c r="DP67" s="38">
        <f>CDD_by_Division11_update!N63</f>
        <v>2494</v>
      </c>
      <c r="DQ67" s="38">
        <f t="shared" si="157"/>
        <v>1295</v>
      </c>
      <c r="DS67" s="331">
        <f t="shared" si="158"/>
        <v>0.99922187771075677</v>
      </c>
      <c r="DT67" s="283"/>
      <c r="DU67">
        <f t="shared" si="245"/>
        <v>2008</v>
      </c>
      <c r="DV67" s="95">
        <f t="shared" si="213"/>
        <v>2797.9361702127653</v>
      </c>
      <c r="DW67" s="95">
        <f t="shared" si="182"/>
        <v>1295</v>
      </c>
      <c r="DX67" s="95">
        <f t="shared" si="214"/>
        <v>50505</v>
      </c>
      <c r="DY67" s="95">
        <f t="shared" si="123"/>
        <v>39</v>
      </c>
      <c r="DZ67" s="95">
        <f t="shared" si="124"/>
        <v>1521</v>
      </c>
      <c r="EA67" s="95">
        <f t="shared" si="125"/>
        <v>59319</v>
      </c>
      <c r="EB67" s="95">
        <f t="shared" si="215"/>
        <v>2008</v>
      </c>
      <c r="EC67" s="9">
        <f>'Regional_intensity (aggregate)'!AG44</f>
        <v>29.60419356533178</v>
      </c>
      <c r="ED67" s="9">
        <f t="shared" si="183"/>
        <v>29.893270480867375</v>
      </c>
      <c r="EE67" s="9">
        <f t="shared" si="216"/>
        <v>29.567407866462013</v>
      </c>
      <c r="EF67" s="9">
        <f t="shared" si="217"/>
        <v>29.856125579631847</v>
      </c>
      <c r="EG67" s="333">
        <f t="shared" si="218"/>
        <v>1.0012441299905595</v>
      </c>
      <c r="EI67" s="98">
        <v>2008</v>
      </c>
      <c r="EJ67" s="106">
        <f t="shared" si="256"/>
        <v>2782</v>
      </c>
      <c r="EK67" s="106">
        <f t="shared" si="256"/>
        <v>3641</v>
      </c>
      <c r="EL67" s="106">
        <f t="shared" si="256"/>
        <v>2178</v>
      </c>
      <c r="EM67" s="38">
        <f t="shared" si="163"/>
        <v>2720.1208791208801</v>
      </c>
      <c r="EO67" s="331">
        <f t="shared" si="164"/>
        <v>0.98383004802833274</v>
      </c>
      <c r="EQ67">
        <f t="shared" si="246"/>
        <v>2008</v>
      </c>
      <c r="ER67" s="95">
        <f t="shared" si="219"/>
        <v>2720.1208791208801</v>
      </c>
      <c r="ES67" s="95">
        <f t="shared" si="220"/>
        <v>106084.71428571432</v>
      </c>
      <c r="ET67" s="95">
        <f t="shared" si="127"/>
        <v>39</v>
      </c>
      <c r="EU67" s="95">
        <f t="shared" si="128"/>
        <v>1521</v>
      </c>
      <c r="EV67" s="17">
        <f t="shared" si="84"/>
        <v>1.3932337206496033</v>
      </c>
      <c r="EW67">
        <f t="shared" si="221"/>
        <v>2008</v>
      </c>
      <c r="EX67" s="9">
        <f>'Regional_intensity (aggregate)'!AF44</f>
        <v>18.152451975852898</v>
      </c>
      <c r="EY67" s="9">
        <f t="shared" si="184"/>
        <v>18.163847193540803</v>
      </c>
      <c r="EZ67" s="9">
        <f t="shared" si="222"/>
        <v>18.449105231625026</v>
      </c>
      <c r="FA67" s="9">
        <f t="shared" si="185"/>
        <v>18.460686673655069</v>
      </c>
      <c r="FB67" s="333">
        <f t="shared" si="223"/>
        <v>0.98392045294079555</v>
      </c>
      <c r="FC67" s="383"/>
      <c r="FD67" s="49"/>
      <c r="FE67" s="49"/>
      <c r="FG67" s="283"/>
      <c r="FH67" s="98">
        <v>2008</v>
      </c>
      <c r="FI67" s="38">
        <f>HDD_by_Division11_update!I63</f>
        <v>5114</v>
      </c>
      <c r="FJ67" s="38">
        <f>HDD_by_Division11_update!J63</f>
        <v>3186</v>
      </c>
      <c r="FK67" s="38">
        <f t="shared" si="165"/>
        <v>3650.5783132530114</v>
      </c>
      <c r="FM67" s="38">
        <f>CDD_by_Division11_update!P63</f>
        <v>1504</v>
      </c>
      <c r="FN67" s="38">
        <f>CDD_by_Division11_update!R63</f>
        <v>868</v>
      </c>
      <c r="FO67" s="95">
        <f t="shared" si="166"/>
        <v>1068.3380281690143</v>
      </c>
      <c r="FP67" s="95"/>
      <c r="FQ67" s="331">
        <f t="shared" si="167"/>
        <v>1.0076137390767383</v>
      </c>
      <c r="FR67" s="283"/>
      <c r="FS67">
        <f t="shared" si="247"/>
        <v>2008</v>
      </c>
      <c r="FT67" s="95">
        <f t="shared" si="224"/>
        <v>3650.5783132530114</v>
      </c>
      <c r="FU67" s="95">
        <f t="shared" si="225"/>
        <v>1068.3380281690143</v>
      </c>
      <c r="FV67" s="95">
        <f t="shared" si="226"/>
        <v>41665.183098591559</v>
      </c>
      <c r="FW67" s="95">
        <f t="shared" si="186"/>
        <v>39</v>
      </c>
      <c r="FX67" s="95">
        <f t="shared" si="187"/>
        <v>1521</v>
      </c>
      <c r="FY67" s="95">
        <f t="shared" si="188"/>
        <v>59319</v>
      </c>
      <c r="FZ67" s="95">
        <f t="shared" si="227"/>
        <v>2008</v>
      </c>
      <c r="GA67" s="9">
        <f>'Regional_intensity (aggregate)'!AT44</f>
        <v>19.93462265823031</v>
      </c>
      <c r="GB67" s="9">
        <f t="shared" si="189"/>
        <v>19.657984274545971</v>
      </c>
      <c r="GC67" s="9">
        <f t="shared" si="228"/>
        <v>19.318007215902902</v>
      </c>
      <c r="GD67" s="9">
        <f t="shared" si="190"/>
        <v>19.049925778705326</v>
      </c>
      <c r="GE67" s="333">
        <f t="shared" si="229"/>
        <v>1.0319192055078952</v>
      </c>
      <c r="GF67" s="284"/>
      <c r="GI67" s="98">
        <f t="shared" si="257"/>
        <v>2008</v>
      </c>
      <c r="GJ67" s="106">
        <f t="shared" si="251"/>
        <v>5114</v>
      </c>
      <c r="GK67" s="106">
        <f t="shared" si="252"/>
        <v>3186</v>
      </c>
      <c r="GL67" s="38">
        <f t="shared" si="168"/>
        <v>3730.8695652173915</v>
      </c>
      <c r="GN67" s="331">
        <f t="shared" si="169"/>
        <v>0.99084085507746611</v>
      </c>
      <c r="GP67">
        <f t="shared" si="248"/>
        <v>2008</v>
      </c>
      <c r="GQ67" s="95">
        <f t="shared" si="230"/>
        <v>3730.8695652173915</v>
      </c>
      <c r="GR67" s="95">
        <f t="shared" si="231"/>
        <v>145503.91304347827</v>
      </c>
      <c r="GS67" s="95">
        <f t="shared" si="134"/>
        <v>39</v>
      </c>
      <c r="GT67" s="95">
        <f t="shared" si="135"/>
        <v>1521</v>
      </c>
      <c r="GU67" s="17">
        <f t="shared" si="98"/>
        <v>1.3932337206496033</v>
      </c>
      <c r="GV67">
        <f t="shared" si="232"/>
        <v>2008</v>
      </c>
      <c r="GW67" s="9">
        <f>'Regional_intensity (aggregate)'!AS44</f>
        <v>30.59440484692788</v>
      </c>
      <c r="GX67" s="9">
        <f t="shared" si="191"/>
        <v>29.725108981972582</v>
      </c>
      <c r="GY67" s="9">
        <f t="shared" si="233"/>
        <v>31.35031615896898</v>
      </c>
      <c r="GZ67" s="9">
        <f t="shared" si="259"/>
        <v>30.45954216488785</v>
      </c>
      <c r="HA67" s="333">
        <f t="shared" si="234"/>
        <v>0.97588823958877868</v>
      </c>
      <c r="HB67" s="383"/>
      <c r="HD67" s="49"/>
      <c r="HF67">
        <f t="shared" si="193"/>
        <v>15.434556746123297</v>
      </c>
      <c r="HG67" s="284">
        <f t="shared" si="194"/>
        <v>20.960957743487327</v>
      </c>
      <c r="HH67" s="284">
        <f t="shared" si="195"/>
        <v>29.567407866462013</v>
      </c>
      <c r="HI67" s="284">
        <f t="shared" si="235"/>
        <v>19.318007215902902</v>
      </c>
      <c r="HK67">
        <f t="shared" si="196"/>
        <v>49.946340076564347</v>
      </c>
      <c r="HL67">
        <f t="shared" si="197"/>
        <v>47.267521943603114</v>
      </c>
      <c r="HM67">
        <f t="shared" si="236"/>
        <v>18.449105231625026</v>
      </c>
      <c r="HN67" s="17">
        <f t="shared" si="237"/>
        <v>31.35031615896898</v>
      </c>
      <c r="HQ67">
        <v>2008</v>
      </c>
      <c r="HR67" s="17">
        <f t="shared" si="33"/>
        <v>1.0016859713281747</v>
      </c>
      <c r="HS67" s="17">
        <f t="shared" si="34"/>
        <v>0.99618127133618761</v>
      </c>
      <c r="HT67" s="17"/>
      <c r="HU67" s="651"/>
      <c r="HV67" s="17"/>
      <c r="HW67" s="17">
        <f>National!GB222</f>
        <v>0.13165417997265932</v>
      </c>
      <c r="HX67" s="17">
        <f>National!GC222</f>
        <v>0.21350731914459886</v>
      </c>
      <c r="HY67" s="17">
        <f>National!GD222</f>
        <v>0.48087147154094428</v>
      </c>
      <c r="HZ67" s="17">
        <f>National!GE222</f>
        <v>0.17396702934179756</v>
      </c>
      <c r="IA67" s="17">
        <f t="shared" si="102"/>
        <v>1.0064708302923313</v>
      </c>
      <c r="IB67" s="17"/>
      <c r="IC67" s="17">
        <f>National!GB299</f>
        <v>0.28215259986801317</v>
      </c>
      <c r="ID67" s="17">
        <f>National!GC299</f>
        <v>0.3307920821048202</v>
      </c>
      <c r="IE67" s="17">
        <f>National!GD299</f>
        <v>0.20253574114044812</v>
      </c>
      <c r="IF67" s="17">
        <f>National!GE299</f>
        <v>0.18451957688671849</v>
      </c>
      <c r="IG67" s="17">
        <f t="shared" si="103"/>
        <v>0.99445430728276973</v>
      </c>
      <c r="IH67" s="17"/>
      <c r="II67" s="651"/>
      <c r="IJ67" s="17"/>
      <c r="IK67" s="656">
        <f>National!AS222</f>
        <v>1.0064804406963732</v>
      </c>
      <c r="IL67" s="656">
        <f>National!AS299</f>
        <v>0.9941039643057199</v>
      </c>
      <c r="IN67">
        <v>2008</v>
      </c>
      <c r="IO67" s="79">
        <f>National!H222</f>
        <v>4708.4960000000001</v>
      </c>
      <c r="IP67" s="40">
        <f t="shared" si="258"/>
        <v>4700.5709721149642</v>
      </c>
      <c r="IQ67" s="79">
        <f>National!H299</f>
        <v>6916.3390000000009</v>
      </c>
      <c r="IR67" s="40">
        <f>IQ67/HS67</f>
        <v>6942.851867434777</v>
      </c>
      <c r="IU67">
        <f t="shared" si="106"/>
        <v>2008</v>
      </c>
      <c r="IV67" s="40">
        <f t="shared" si="45"/>
        <v>4700.5709721149642</v>
      </c>
      <c r="IW67" s="40">
        <f t="shared" si="46"/>
        <v>4678.1793362444696</v>
      </c>
      <c r="IX67" s="40">
        <f t="shared" si="107"/>
        <v>6942.851867434777</v>
      </c>
      <c r="IY67" s="40">
        <f t="shared" si="108"/>
        <v>6957.3598419661848</v>
      </c>
    </row>
    <row r="68" spans="2:259" x14ac:dyDescent="0.2">
      <c r="B68" s="251" t="s">
        <v>541</v>
      </c>
      <c r="C68" t="s">
        <v>246</v>
      </c>
      <c r="H68" s="105"/>
      <c r="I68" s="15"/>
      <c r="J68" s="95">
        <f t="shared" si="136"/>
        <v>2009</v>
      </c>
      <c r="K68" s="48">
        <v>1.2020351131838023</v>
      </c>
      <c r="L68" s="12">
        <f t="shared" si="47"/>
        <v>1.3027658649230081</v>
      </c>
      <c r="M68" s="95">
        <f t="shared" si="48"/>
        <v>64000</v>
      </c>
      <c r="N68" s="12">
        <f t="shared" si="49"/>
        <v>1.3027658649230081</v>
      </c>
      <c r="Q68" s="98">
        <v>2009</v>
      </c>
      <c r="R68" s="38">
        <f>HDD_by_Division11_update!B64</f>
        <v>6646</v>
      </c>
      <c r="S68" s="38">
        <f>HDD_by_Division11_update!C64</f>
        <v>5799</v>
      </c>
      <c r="T68" s="95">
        <f t="shared" si="142"/>
        <v>6005.5853658536589</v>
      </c>
      <c r="V68">
        <f>CDD_by_Division11_update!B64</f>
        <v>362</v>
      </c>
      <c r="W68">
        <f>CDD_by_Division11_update!D64</f>
        <v>587</v>
      </c>
      <c r="X68" s="95">
        <f t="shared" si="143"/>
        <v>543.65137614678906</v>
      </c>
      <c r="Z68" s="331">
        <f t="shared" si="144"/>
        <v>0.98865367182284347</v>
      </c>
      <c r="AB68">
        <f t="shared" si="238"/>
        <v>2009</v>
      </c>
      <c r="AC68" s="95">
        <f t="shared" si="239"/>
        <v>6005.5853658536589</v>
      </c>
      <c r="AD68" s="95">
        <f t="shared" si="240"/>
        <v>543.65137614678906</v>
      </c>
      <c r="AE68" s="95">
        <f t="shared" si="110"/>
        <v>40</v>
      </c>
      <c r="AF68" s="95">
        <f t="shared" si="111"/>
        <v>1600</v>
      </c>
      <c r="AG68" s="95">
        <f t="shared" si="112"/>
        <v>64000</v>
      </c>
      <c r="AH68" s="9">
        <f>'Regional_intensity (aggregate)'!E45</f>
        <v>15.14482158904662</v>
      </c>
      <c r="AI68" s="9">
        <f t="shared" si="171"/>
        <v>15.340823542998361</v>
      </c>
      <c r="AJ68" s="9">
        <f t="shared" si="198"/>
        <v>15.332204212134029</v>
      </c>
      <c r="AK68" s="9">
        <f t="shared" si="172"/>
        <v>15.530631243201785</v>
      </c>
      <c r="AL68" s="333">
        <f t="shared" si="199"/>
        <v>0.98777849417508323</v>
      </c>
      <c r="AM68">
        <v>0.9847611440507843</v>
      </c>
      <c r="AN68" s="98">
        <v>2009</v>
      </c>
      <c r="AO68" s="106">
        <f t="shared" si="249"/>
        <v>6646</v>
      </c>
      <c r="AP68" s="107">
        <f t="shared" si="250"/>
        <v>5799</v>
      </c>
      <c r="AQ68" s="95">
        <f t="shared" si="146"/>
        <v>6015.674418604649</v>
      </c>
      <c r="AS68" s="331">
        <f t="shared" si="147"/>
        <v>0.99076528077570203</v>
      </c>
      <c r="AT68" s="283"/>
      <c r="AU68">
        <f t="shared" si="241"/>
        <v>2009</v>
      </c>
      <c r="AV68" s="95">
        <f t="shared" si="200"/>
        <v>6015.674418604649</v>
      </c>
      <c r="AW68" s="95">
        <f t="shared" si="201"/>
        <v>240626.97674418596</v>
      </c>
      <c r="AX68" s="95">
        <f t="shared" si="173"/>
        <v>40</v>
      </c>
      <c r="AY68" s="95">
        <f t="shared" si="174"/>
        <v>1600</v>
      </c>
      <c r="AZ68" s="17">
        <f t="shared" si="57"/>
        <v>1.3027658649230081</v>
      </c>
      <c r="BA68">
        <f t="shared" si="202"/>
        <v>2009</v>
      </c>
      <c r="BB68" s="17">
        <f>'Regional_intensity (aggregate)'!D45</f>
        <v>45.22067209452252</v>
      </c>
      <c r="BC68" s="9">
        <f t="shared" si="175"/>
        <v>47.546509491652884</v>
      </c>
      <c r="BD68" s="9">
        <f t="shared" si="203"/>
        <v>45.722939857727894</v>
      </c>
      <c r="BE68" s="9">
        <f t="shared" si="176"/>
        <v>48.074610421260438</v>
      </c>
      <c r="BF68" s="333">
        <f t="shared" si="204"/>
        <v>0.98901497224876089</v>
      </c>
      <c r="BG68" s="283">
        <v>0.98994131514352135</v>
      </c>
      <c r="BH68" s="283">
        <v>0.98902212511323973</v>
      </c>
      <c r="BJ68" s="49"/>
      <c r="BL68" s="98">
        <v>2009</v>
      </c>
      <c r="BM68" s="38">
        <f>HDD_by_Division11_update!D64</f>
        <v>6540</v>
      </c>
      <c r="BN68" s="38">
        <f>HDD_by_Division11_update!E64</f>
        <v>6837</v>
      </c>
      <c r="BO68" s="38">
        <f t="shared" si="148"/>
        <v>6775.6551724137935</v>
      </c>
      <c r="BQ68" s="38">
        <f>CDD_by_Division11_update!F64</f>
        <v>547</v>
      </c>
      <c r="BR68" s="38">
        <f>CDD_by_Division11_update!H64</f>
        <v>720</v>
      </c>
      <c r="BS68" s="95">
        <f t="shared" si="149"/>
        <v>606.07317073170748</v>
      </c>
      <c r="BU68" s="331">
        <f t="shared" si="150"/>
        <v>0.97019635525295211</v>
      </c>
      <c r="BV68">
        <f>BU68/BU67</f>
        <v>0.9712421743226729</v>
      </c>
      <c r="BW68">
        <f t="shared" si="242"/>
        <v>2009</v>
      </c>
      <c r="BX68" s="95">
        <f t="shared" si="177"/>
        <v>6775.6551724137935</v>
      </c>
      <c r="BY68" s="95">
        <f t="shared" si="243"/>
        <v>606.07317073170748</v>
      </c>
      <c r="BZ68" s="95">
        <f t="shared" si="117"/>
        <v>40</v>
      </c>
      <c r="CA68" s="95">
        <f t="shared" si="118"/>
        <v>1600</v>
      </c>
      <c r="CB68" s="95">
        <f t="shared" si="119"/>
        <v>64000</v>
      </c>
      <c r="CC68" s="95">
        <f t="shared" si="205"/>
        <v>2009</v>
      </c>
      <c r="CD68" s="9">
        <f>'Regional_intensity (aggregate)'!S45</f>
        <v>20.183438036346388</v>
      </c>
      <c r="CE68" s="9">
        <f t="shared" si="178"/>
        <v>20.274769584451494</v>
      </c>
      <c r="CF68" s="9">
        <f t="shared" si="206"/>
        <v>20.716646540772736</v>
      </c>
      <c r="CG68" s="9">
        <f t="shared" si="179"/>
        <v>20.810390896749542</v>
      </c>
      <c r="CH68" s="333">
        <f t="shared" si="207"/>
        <v>0.97426183318922144</v>
      </c>
      <c r="CI68">
        <v>0.97412207364720127</v>
      </c>
      <c r="CK68" s="98">
        <v>2009</v>
      </c>
      <c r="CL68" s="106">
        <f t="shared" ref="CL68:CM72" si="260">BM68</f>
        <v>6540</v>
      </c>
      <c r="CM68" s="107">
        <f t="shared" si="260"/>
        <v>6837</v>
      </c>
      <c r="CN68" s="95">
        <f t="shared" si="154"/>
        <v>6621.9310344827591</v>
      </c>
      <c r="CP68" s="331">
        <f t="shared" si="155"/>
        <v>1.0063836833830611</v>
      </c>
      <c r="CR68">
        <f t="shared" si="244"/>
        <v>2009</v>
      </c>
      <c r="CS68" s="95">
        <f t="shared" si="208"/>
        <v>6621.9310344827591</v>
      </c>
      <c r="CT68" s="95">
        <f t="shared" si="209"/>
        <v>264877.24137931038</v>
      </c>
      <c r="CU68" s="95">
        <f t="shared" si="120"/>
        <v>40</v>
      </c>
      <c r="CV68" s="95">
        <f t="shared" si="121"/>
        <v>1600</v>
      </c>
      <c r="CW68" s="9">
        <f t="shared" si="70"/>
        <v>1.3027658649230081</v>
      </c>
      <c r="CX68">
        <f t="shared" si="210"/>
        <v>2009</v>
      </c>
      <c r="CY68" s="9">
        <f>'Regional_intensity (aggregate)'!R45</f>
        <v>46.166456229000396</v>
      </c>
      <c r="CZ68" s="9">
        <f t="shared" si="180"/>
        <v>47.106865853653581</v>
      </c>
      <c r="DA68" s="9">
        <f t="shared" si="211"/>
        <v>45.766079693666931</v>
      </c>
      <c r="DB68" s="9">
        <f t="shared" si="181"/>
        <v>46.698333657737344</v>
      </c>
      <c r="DC68" s="333">
        <f t="shared" si="212"/>
        <v>1.0087483249169116</v>
      </c>
      <c r="DD68" s="383"/>
      <c r="DE68" s="49"/>
      <c r="DF68" s="49"/>
      <c r="DH68" s="98">
        <v>2009</v>
      </c>
      <c r="DI68" s="38">
        <f>HDD_by_Division11_update!F64</f>
        <v>2879</v>
      </c>
      <c r="DJ68" s="38">
        <f>HDD_by_Division11_update!G64</f>
        <v>3588</v>
      </c>
      <c r="DK68" s="38">
        <f>HDD_by_Division11_update!H64</f>
        <v>2212</v>
      </c>
      <c r="DL68" s="38">
        <f t="shared" si="156"/>
        <v>2852.2393617021271</v>
      </c>
      <c r="DN68" s="38">
        <f>CDD_by_Division11_update!J64</f>
        <v>2025</v>
      </c>
      <c r="DO68" s="38">
        <f>CDD_by_Division11_update!L64</f>
        <v>1497</v>
      </c>
      <c r="DP68" s="38">
        <f>CDD_by_Division11_update!N64</f>
        <v>2570</v>
      </c>
      <c r="DQ68" s="38">
        <f t="shared" si="157"/>
        <v>1303.0306122448978</v>
      </c>
      <c r="DS68" s="331">
        <f t="shared" si="158"/>
        <v>1.003164299141752</v>
      </c>
      <c r="DT68" s="283"/>
      <c r="DU68">
        <f t="shared" si="245"/>
        <v>2009</v>
      </c>
      <c r="DV68" s="95">
        <f t="shared" si="213"/>
        <v>2852.2393617021271</v>
      </c>
      <c r="DW68" s="95">
        <f t="shared" si="182"/>
        <v>1303.0306122448978</v>
      </c>
      <c r="DX68" s="95">
        <f t="shared" si="214"/>
        <v>52121.224489795917</v>
      </c>
      <c r="DY68" s="95">
        <f t="shared" si="123"/>
        <v>40</v>
      </c>
      <c r="DZ68" s="95">
        <f t="shared" si="124"/>
        <v>1600</v>
      </c>
      <c r="EA68" s="95">
        <f t="shared" si="125"/>
        <v>64000</v>
      </c>
      <c r="EB68" s="95">
        <f t="shared" si="215"/>
        <v>2009</v>
      </c>
      <c r="EC68" s="9">
        <f>'Regional_intensity (aggregate)'!AG45</f>
        <v>29.210619066049759</v>
      </c>
      <c r="ED68" s="9">
        <f t="shared" si="183"/>
        <v>29.639570285748551</v>
      </c>
      <c r="EE68" s="9">
        <f t="shared" si="216"/>
        <v>29.060074128312944</v>
      </c>
      <c r="EF68" s="9">
        <f t="shared" si="217"/>
        <v>29.48681463024106</v>
      </c>
      <c r="EG68" s="333">
        <f t="shared" si="218"/>
        <v>1.0051804732868916</v>
      </c>
      <c r="EH68">
        <f>EG68/EG67</f>
        <v>1.0039314520589193</v>
      </c>
      <c r="EI68" s="98">
        <v>2009</v>
      </c>
      <c r="EJ68" s="106">
        <f t="shared" si="256"/>
        <v>2879</v>
      </c>
      <c r="EK68" s="106">
        <f t="shared" si="256"/>
        <v>3588</v>
      </c>
      <c r="EL68" s="106">
        <f t="shared" si="256"/>
        <v>2212</v>
      </c>
      <c r="EM68" s="38">
        <f t="shared" si="163"/>
        <v>2765.9065934065943</v>
      </c>
      <c r="EO68" s="331">
        <f t="shared" si="164"/>
        <v>0.99537487474203334</v>
      </c>
      <c r="EQ68">
        <f t="shared" si="246"/>
        <v>2009</v>
      </c>
      <c r="ER68" s="95">
        <f t="shared" si="219"/>
        <v>2765.9065934065943</v>
      </c>
      <c r="ES68" s="95">
        <f t="shared" si="220"/>
        <v>110636.26373626378</v>
      </c>
      <c r="ET68" s="95">
        <f t="shared" si="127"/>
        <v>40</v>
      </c>
      <c r="EU68" s="95">
        <f t="shared" si="128"/>
        <v>1600</v>
      </c>
      <c r="EV68" s="17">
        <f t="shared" si="84"/>
        <v>1.3027658649230081</v>
      </c>
      <c r="EW68">
        <f t="shared" si="221"/>
        <v>2009</v>
      </c>
      <c r="EX68" s="9">
        <f>'Regional_intensity (aggregate)'!AF45</f>
        <v>18.105971305497757</v>
      </c>
      <c r="EY68" s="9">
        <f t="shared" si="184"/>
        <v>18.345598670168378</v>
      </c>
      <c r="EZ68" s="9">
        <f t="shared" si="222"/>
        <v>18.188031425554776</v>
      </c>
      <c r="FA68" s="9">
        <f t="shared" si="185"/>
        <v>18.428744832502943</v>
      </c>
      <c r="FB68" s="333">
        <f t="shared" si="223"/>
        <v>0.9954882351950568</v>
      </c>
      <c r="FC68" s="383"/>
      <c r="FD68" s="49"/>
      <c r="FE68" s="49"/>
      <c r="FG68" s="283"/>
      <c r="FH68" s="98">
        <v>2009</v>
      </c>
      <c r="FI68" s="38">
        <f>HDD_by_Division11_update!I64</f>
        <v>5016</v>
      </c>
      <c r="FJ68" s="38">
        <f>HDD_by_Division11_update!J64</f>
        <v>3150</v>
      </c>
      <c r="FK68" s="38">
        <f t="shared" si="165"/>
        <v>3599.6385542168669</v>
      </c>
      <c r="FM68" s="38">
        <f>CDD_by_Division11_update!P64</f>
        <v>1504</v>
      </c>
      <c r="FN68" s="38">
        <f>CDD_by_Division11_update!R64</f>
        <v>884</v>
      </c>
      <c r="FO68" s="95">
        <f t="shared" si="166"/>
        <v>1079.8309859154929</v>
      </c>
      <c r="FP68" s="95"/>
      <c r="FQ68" s="331">
        <f t="shared" si="167"/>
        <v>1.0058695642321147</v>
      </c>
      <c r="FR68" s="283"/>
      <c r="FS68">
        <f t="shared" si="247"/>
        <v>2009</v>
      </c>
      <c r="FT68" s="95">
        <f t="shared" si="224"/>
        <v>3599.6385542168669</v>
      </c>
      <c r="FU68" s="95">
        <f t="shared" si="225"/>
        <v>1079.8309859154929</v>
      </c>
      <c r="FV68" s="95">
        <f t="shared" si="226"/>
        <v>43193.239436619711</v>
      </c>
      <c r="FW68" s="95">
        <f t="shared" si="186"/>
        <v>40</v>
      </c>
      <c r="FX68" s="95">
        <f t="shared" si="187"/>
        <v>1600</v>
      </c>
      <c r="FY68" s="95">
        <f t="shared" si="188"/>
        <v>64000</v>
      </c>
      <c r="FZ68" s="95">
        <f t="shared" si="227"/>
        <v>2009</v>
      </c>
      <c r="GA68" s="9">
        <f>'Regional_intensity (aggregate)'!AT45</f>
        <v>19.709990986096297</v>
      </c>
      <c r="GB68" s="9">
        <f t="shared" si="189"/>
        <v>19.59222008464867</v>
      </c>
      <c r="GC68" s="9">
        <f t="shared" si="228"/>
        <v>19.075332657377491</v>
      </c>
      <c r="GD68" s="9">
        <f t="shared" si="190"/>
        <v>18.961353958754167</v>
      </c>
      <c r="GE68" s="333">
        <f t="shared" si="229"/>
        <v>1.0332711539095152</v>
      </c>
      <c r="GF68" s="284"/>
      <c r="GI68" s="98">
        <f t="shared" si="257"/>
        <v>2009</v>
      </c>
      <c r="GJ68" s="106">
        <f t="shared" si="251"/>
        <v>5016</v>
      </c>
      <c r="GK68" s="106">
        <f t="shared" si="252"/>
        <v>3150</v>
      </c>
      <c r="GL68" s="38">
        <f t="shared" si="168"/>
        <v>3677.3478260869565</v>
      </c>
      <c r="GN68" s="331">
        <f t="shared" si="169"/>
        <v>0.98191765927093411</v>
      </c>
      <c r="GP68">
        <f t="shared" si="248"/>
        <v>2009</v>
      </c>
      <c r="GQ68" s="95">
        <f t="shared" si="230"/>
        <v>3677.3478260869565</v>
      </c>
      <c r="GR68" s="95">
        <f t="shared" si="231"/>
        <v>147093.91304347827</v>
      </c>
      <c r="GS68" s="95">
        <f t="shared" si="134"/>
        <v>40</v>
      </c>
      <c r="GT68" s="95">
        <f t="shared" si="135"/>
        <v>1600</v>
      </c>
      <c r="GU68" s="17">
        <f t="shared" si="98"/>
        <v>1.3027658649230081</v>
      </c>
      <c r="GV68">
        <f t="shared" si="232"/>
        <v>2009</v>
      </c>
      <c r="GW68" s="9">
        <f>'Regional_intensity (aggregate)'!AS45</f>
        <v>29.940321954256003</v>
      </c>
      <c r="GX68" s="9">
        <f t="shared" si="191"/>
        <v>29.763552790702391</v>
      </c>
      <c r="GY68" s="9">
        <f t="shared" si="233"/>
        <v>31.391020524296785</v>
      </c>
      <c r="GZ68" s="9">
        <f t="shared" si="259"/>
        <v>31.205686363573591</v>
      </c>
      <c r="HA68" s="333">
        <f t="shared" si="234"/>
        <v>0.95378619280892973</v>
      </c>
      <c r="HB68" s="383"/>
      <c r="HD68" s="49"/>
      <c r="HF68">
        <f t="shared" si="193"/>
        <v>15.332204212134029</v>
      </c>
      <c r="HG68" s="284">
        <f t="shared" si="194"/>
        <v>20.716646540772736</v>
      </c>
      <c r="HH68" s="284">
        <f t="shared" si="195"/>
        <v>29.060074128312944</v>
      </c>
      <c r="HI68" s="284">
        <f t="shared" si="235"/>
        <v>19.075332657377491</v>
      </c>
      <c r="HK68">
        <f t="shared" si="196"/>
        <v>45.722939857727894</v>
      </c>
      <c r="HL68">
        <f t="shared" si="197"/>
        <v>45.766079693666931</v>
      </c>
      <c r="HM68">
        <f t="shared" si="236"/>
        <v>18.188031425554776</v>
      </c>
      <c r="HN68" s="17">
        <f t="shared" si="237"/>
        <v>31.391020524296785</v>
      </c>
      <c r="HQ68">
        <v>2009</v>
      </c>
      <c r="HR68" s="17">
        <f t="shared" si="33"/>
        <v>0.99410901717010691</v>
      </c>
      <c r="HS68" s="17">
        <f t="shared" si="34"/>
        <v>0.99599658125911739</v>
      </c>
      <c r="HT68" s="17"/>
      <c r="HU68" s="651"/>
      <c r="HV68" s="17"/>
      <c r="HW68" s="17">
        <f>National!GB223</f>
        <v>0.13054292405890353</v>
      </c>
      <c r="HX68" s="17">
        <f>National!GC223</f>
        <v>0.21303042101279801</v>
      </c>
      <c r="HY68" s="17">
        <f>National!GD223</f>
        <v>0.48072945480306906</v>
      </c>
      <c r="HZ68" s="17">
        <f>National!GE223</f>
        <v>0.17569720012522944</v>
      </c>
      <c r="IA68" s="17">
        <f t="shared" si="102"/>
        <v>1.0012576110670812</v>
      </c>
      <c r="IB68" s="17"/>
      <c r="IC68" s="17">
        <f>National!GB300</f>
        <v>0.27694798421933481</v>
      </c>
      <c r="ID68" s="17">
        <f>National!GC300</f>
        <v>0.33206778431076323</v>
      </c>
      <c r="IE68" s="17">
        <f>National!GD300</f>
        <v>0.20377448344880297</v>
      </c>
      <c r="IF68" s="17">
        <f>National!GE300</f>
        <v>0.18720974802109905</v>
      </c>
      <c r="IG68" s="17">
        <f t="shared" si="103"/>
        <v>0.99029169783738469</v>
      </c>
      <c r="IH68" s="17"/>
      <c r="II68" s="651"/>
      <c r="IJ68" s="17"/>
      <c r="IK68" s="656">
        <f>National!AS223</f>
        <v>1.0011865631848269</v>
      </c>
      <c r="IL68" s="656">
        <f>National!AS300</f>
        <v>0.98984500906748873</v>
      </c>
      <c r="IN68">
        <v>2009</v>
      </c>
      <c r="IO68" s="79">
        <f>National!H223</f>
        <v>4655.5870000000014</v>
      </c>
      <c r="IP68" s="40">
        <f t="shared" si="258"/>
        <v>4683.175506498158</v>
      </c>
      <c r="IQ68" s="79">
        <f>National!H300</f>
        <v>6666.3539999999994</v>
      </c>
      <c r="IR68" s="40">
        <f>IQ68/HS68</f>
        <v>6693.1494800640166</v>
      </c>
      <c r="IU68">
        <f t="shared" si="106"/>
        <v>2009</v>
      </c>
      <c r="IV68" s="40">
        <f t="shared" si="45"/>
        <v>4683.175506498158</v>
      </c>
      <c r="IW68" s="40">
        <f t="shared" si="46"/>
        <v>4650.0693988444427</v>
      </c>
      <c r="IX68" s="40">
        <f t="shared" si="107"/>
        <v>6693.1494800640166</v>
      </c>
      <c r="IY68" s="40">
        <f t="shared" si="108"/>
        <v>6734.7452772229717</v>
      </c>
    </row>
    <row r="69" spans="2:259" x14ac:dyDescent="0.2">
      <c r="B69" s="94" t="s">
        <v>205</v>
      </c>
      <c r="C69" t="s">
        <v>237</v>
      </c>
      <c r="H69" s="105"/>
      <c r="I69" s="15"/>
      <c r="J69" s="95">
        <f t="shared" si="136"/>
        <v>2010</v>
      </c>
      <c r="K69" s="626">
        <v>1.1813592960013088</v>
      </c>
      <c r="L69" s="12">
        <f t="shared" si="47"/>
        <v>1.2317576735886961</v>
      </c>
      <c r="M69" s="95">
        <f t="shared" si="48"/>
        <v>68921</v>
      </c>
      <c r="N69" s="12">
        <f t="shared" si="49"/>
        <v>1.2317576735886961</v>
      </c>
      <c r="Q69" s="248">
        <v>2010</v>
      </c>
      <c r="R69" s="38">
        <f>HDD_by_Division11_update!B65</f>
        <v>5942</v>
      </c>
      <c r="S69" s="38">
        <f>HDD_by_Division11_update!C65</f>
        <v>5455</v>
      </c>
      <c r="T69" s="265">
        <f t="shared" si="142"/>
        <v>5573.7804878048792</v>
      </c>
      <c r="U69" s="13"/>
      <c r="V69">
        <f>CDD_by_Division11_update!B65</f>
        <v>657</v>
      </c>
      <c r="W69">
        <f>CDD_by_Division11_update!D65</f>
        <v>997</v>
      </c>
      <c r="X69" s="265">
        <f t="shared" si="143"/>
        <v>931.49541284403676</v>
      </c>
      <c r="Z69" s="331">
        <f t="shared" si="144"/>
        <v>1.021916796771613</v>
      </c>
      <c r="AA69" t="s">
        <v>241</v>
      </c>
      <c r="AB69">
        <f t="shared" si="238"/>
        <v>2010</v>
      </c>
      <c r="AC69" s="95">
        <f>T69</f>
        <v>5573.7804878048792</v>
      </c>
      <c r="AD69" s="95">
        <f>X69</f>
        <v>931.49541284403676</v>
      </c>
      <c r="AE69" s="95">
        <f t="shared" si="110"/>
        <v>41</v>
      </c>
      <c r="AF69" s="95">
        <f t="shared" si="111"/>
        <v>1681</v>
      </c>
      <c r="AG69" s="95">
        <f t="shared" si="112"/>
        <v>68921</v>
      </c>
      <c r="AH69" s="9">
        <f>'Regional_intensity (aggregate)'!E46</f>
        <v>15.958988686714653</v>
      </c>
      <c r="AI69" s="9">
        <f t="shared" si="171"/>
        <v>16.074411108655283</v>
      </c>
      <c r="AJ69" s="9">
        <f t="shared" si="198"/>
        <v>15.546273059170558</v>
      </c>
      <c r="AK69" s="9">
        <f t="shared" si="172"/>
        <v>15.658710540258168</v>
      </c>
      <c r="AL69" s="333">
        <f t="shared" si="199"/>
        <v>1.0265475606901577</v>
      </c>
      <c r="AM69">
        <v>1.0330168263567994</v>
      </c>
      <c r="AN69" s="98">
        <v>2010</v>
      </c>
      <c r="AO69" s="106">
        <f t="shared" si="249"/>
        <v>5942</v>
      </c>
      <c r="AP69" s="107">
        <f t="shared" si="250"/>
        <v>5455</v>
      </c>
      <c r="AQ69" s="95">
        <f t="shared" si="146"/>
        <v>5579.5813953488359</v>
      </c>
      <c r="AS69" s="331">
        <f t="shared" si="147"/>
        <v>0.93515116477330906</v>
      </c>
      <c r="AT69" s="283"/>
      <c r="AU69">
        <f t="shared" si="241"/>
        <v>2010</v>
      </c>
      <c r="AV69" s="95">
        <f>AQ69</f>
        <v>5579.5813953488359</v>
      </c>
      <c r="AW69" s="95">
        <f>AV69*AX69</f>
        <v>228762.83720930226</v>
      </c>
      <c r="AX69" s="95">
        <f t="shared" si="173"/>
        <v>41</v>
      </c>
      <c r="AY69" s="95">
        <f t="shared" si="174"/>
        <v>1681</v>
      </c>
      <c r="AZ69" s="17">
        <f t="shared" si="57"/>
        <v>1.2317576735886961</v>
      </c>
      <c r="BA69">
        <f>AU69</f>
        <v>2010</v>
      </c>
      <c r="BB69" s="17">
        <f>'Regional_intensity (aggregate)'!D46</f>
        <v>43.386743883268352</v>
      </c>
      <c r="BC69" s="9">
        <f>SUMPRODUCT(AV$23:AZ$23,AV69:AZ69)+AU$23</f>
        <v>43.48653782990268</v>
      </c>
      <c r="BD69" s="9">
        <f>BB69/BF69</f>
        <v>47.012052433146081</v>
      </c>
      <c r="BE69" s="9">
        <f>AV$23*AQ$72+AW$23*AX69*AQ$72+AX$23*AX69+AY$23*AY69+AZ$23*AZ69+AU$23</f>
        <v>47.120184960083485</v>
      </c>
      <c r="BF69" s="333">
        <f>BC69/BE69</f>
        <v>0.92288555035896092</v>
      </c>
      <c r="BG69" s="283">
        <v>0.92933865440317254</v>
      </c>
      <c r="BH69" s="283">
        <v>0.92300869406859465</v>
      </c>
      <c r="BJ69" s="49"/>
      <c r="BL69" s="98">
        <v>2010</v>
      </c>
      <c r="BM69" s="38">
        <f>HDD_by_Division11_update!D65</f>
        <v>6207</v>
      </c>
      <c r="BN69" s="38">
        <f>HDD_by_Division11_update!E65</f>
        <v>6584</v>
      </c>
      <c r="BO69" s="264">
        <f t="shared" si="148"/>
        <v>6470.0172413793098</v>
      </c>
      <c r="BQ69" s="38">
        <f>CDD_by_Division11_update!F65</f>
        <v>975</v>
      </c>
      <c r="BR69" s="38">
        <f>CDD_by_Division11_update!H65</f>
        <v>1123</v>
      </c>
      <c r="BS69" s="265">
        <f t="shared" si="149"/>
        <v>1025.5365853658539</v>
      </c>
      <c r="BU69" s="331">
        <f t="shared" si="150"/>
        <v>1.0221718569751364</v>
      </c>
      <c r="BV69" t="s">
        <v>241</v>
      </c>
      <c r="BW69">
        <f t="shared" si="242"/>
        <v>2010</v>
      </c>
      <c r="BX69" s="95">
        <f>BO69</f>
        <v>6470.0172413793098</v>
      </c>
      <c r="BY69" s="95">
        <f>BS69</f>
        <v>1025.5365853658539</v>
      </c>
      <c r="BZ69" s="95">
        <f t="shared" si="117"/>
        <v>41</v>
      </c>
      <c r="CA69" s="95">
        <f t="shared" si="118"/>
        <v>1681</v>
      </c>
      <c r="CB69" s="95">
        <f t="shared" si="119"/>
        <v>68921</v>
      </c>
      <c r="CC69" s="95">
        <f>BW69</f>
        <v>2010</v>
      </c>
      <c r="CD69" s="9">
        <f>'Regional_intensity (aggregate)'!S46</f>
        <v>21.395207130319648</v>
      </c>
      <c r="CE69" s="9">
        <f t="shared" si="178"/>
        <v>21.463472821268478</v>
      </c>
      <c r="CF69" s="9">
        <f>CD69/CH69</f>
        <v>20.727310016733234</v>
      </c>
      <c r="CG69" s="9">
        <f t="shared" si="179"/>
        <v>20.79344464825067</v>
      </c>
      <c r="CH69" s="333">
        <f>CE69/CG69</f>
        <v>1.03222304838627</v>
      </c>
      <c r="CI69">
        <v>1.0324821456897955</v>
      </c>
      <c r="CK69" s="98">
        <v>2010</v>
      </c>
      <c r="CL69" s="290">
        <f t="shared" si="260"/>
        <v>6207</v>
      </c>
      <c r="CM69" s="291">
        <f t="shared" si="260"/>
        <v>6584</v>
      </c>
      <c r="CN69" s="265">
        <f t="shared" si="154"/>
        <v>6311</v>
      </c>
      <c r="CP69" s="331">
        <f t="shared" si="155"/>
        <v>0.96957821899246754</v>
      </c>
      <c r="CR69">
        <f t="shared" si="244"/>
        <v>2010</v>
      </c>
      <c r="CS69" s="95">
        <f>CN69</f>
        <v>6311</v>
      </c>
      <c r="CT69" s="95">
        <f>CS69*CU69</f>
        <v>258751</v>
      </c>
      <c r="CU69" s="95">
        <f t="shared" si="120"/>
        <v>41</v>
      </c>
      <c r="CV69" s="95">
        <f t="shared" si="121"/>
        <v>1681</v>
      </c>
      <c r="CW69" s="9">
        <f t="shared" si="70"/>
        <v>1.2317576735886961</v>
      </c>
      <c r="CX69">
        <f>CR69</f>
        <v>2010</v>
      </c>
      <c r="CY69" s="9">
        <f>'Regional_intensity (aggregate)'!R46</f>
        <v>43.359124121165685</v>
      </c>
      <c r="CZ69" s="9">
        <f t="shared" si="180"/>
        <v>44.038409344566617</v>
      </c>
      <c r="DA69" s="9">
        <f>CY69/DC69</f>
        <v>45.270685450875362</v>
      </c>
      <c r="DB69" s="9">
        <f t="shared" si="181"/>
        <v>45.979918128040993</v>
      </c>
      <c r="DC69" s="333">
        <f>CZ69/DB69</f>
        <v>0.95777485340300461</v>
      </c>
      <c r="DD69" s="383"/>
      <c r="DE69" s="49"/>
      <c r="DF69" s="49"/>
      <c r="DH69" s="98">
        <v>2010</v>
      </c>
      <c r="DI69" s="38">
        <f>HDD_by_Division11_update!F65</f>
        <v>3219</v>
      </c>
      <c r="DJ69" s="38">
        <f>HDD_by_Division11_update!G65</f>
        <v>3994</v>
      </c>
      <c r="DK69" s="38">
        <f>HDD_by_Division11_update!H65</f>
        <v>2521</v>
      </c>
      <c r="DL69" s="264">
        <f t="shared" si="156"/>
        <v>3198.0691489361698</v>
      </c>
      <c r="DN69" s="38">
        <f>CDD_by_Division11_update!J65</f>
        <v>2267</v>
      </c>
      <c r="DO69" s="38">
        <f>CDD_by_Division11_update!L65</f>
        <v>2004</v>
      </c>
      <c r="DP69" s="38">
        <f>CDD_by_Division11_update!N65</f>
        <v>2750</v>
      </c>
      <c r="DQ69" s="264">
        <f t="shared" si="157"/>
        <v>1517.8979591836735</v>
      </c>
      <c r="DS69" s="331">
        <f t="shared" si="158"/>
        <v>1.048947124673719</v>
      </c>
      <c r="DT69" s="283"/>
      <c r="DU69">
        <f t="shared" si="245"/>
        <v>2010</v>
      </c>
      <c r="DV69" s="95">
        <f>DL69</f>
        <v>3198.0691489361698</v>
      </c>
      <c r="DW69" s="95">
        <f>DQ69</f>
        <v>1517.8979591836735</v>
      </c>
      <c r="DX69" s="95">
        <f>DY69*DW69</f>
        <v>62233.816326530614</v>
      </c>
      <c r="DY69" s="95">
        <f t="shared" si="123"/>
        <v>41</v>
      </c>
      <c r="DZ69" s="95">
        <f t="shared" si="124"/>
        <v>1681</v>
      </c>
      <c r="EA69" s="95">
        <f t="shared" si="125"/>
        <v>68921</v>
      </c>
      <c r="EB69" s="95">
        <f>DU69</f>
        <v>2010</v>
      </c>
      <c r="EC69" s="9">
        <f>'Regional_intensity (aggregate)'!AG46</f>
        <v>31.423662845750993</v>
      </c>
      <c r="ED69" s="9">
        <f t="shared" si="183"/>
        <v>31.144925479508242</v>
      </c>
      <c r="EE69" s="9">
        <f>EC69/EG69</f>
        <v>29.309214927336217</v>
      </c>
      <c r="EF69" s="9">
        <f t="shared" si="217"/>
        <v>29.049233351808557</v>
      </c>
      <c r="EG69" s="333">
        <f>ED69/EF69</f>
        <v>1.0721427688751453</v>
      </c>
      <c r="EI69" s="98">
        <f>DH69</f>
        <v>2010</v>
      </c>
      <c r="EJ69" s="290">
        <f t="shared" si="256"/>
        <v>3219</v>
      </c>
      <c r="EK69" s="290">
        <f t="shared" si="256"/>
        <v>3994</v>
      </c>
      <c r="EL69" s="290">
        <f t="shared" si="256"/>
        <v>2521</v>
      </c>
      <c r="EM69" s="264">
        <f t="shared" si="163"/>
        <v>3106.8241758241766</v>
      </c>
      <c r="EO69" s="331">
        <f t="shared" si="164"/>
        <v>1.0778281254610709</v>
      </c>
      <c r="EQ69">
        <f t="shared" si="246"/>
        <v>2010</v>
      </c>
      <c r="ER69" s="95">
        <f>EM69</f>
        <v>3106.8241758241766</v>
      </c>
      <c r="ES69" s="95">
        <f>ER69*ET69</f>
        <v>127379.79120879124</v>
      </c>
      <c r="ET69" s="95">
        <f t="shared" si="127"/>
        <v>41</v>
      </c>
      <c r="EU69" s="95">
        <f t="shared" si="128"/>
        <v>1681</v>
      </c>
      <c r="EV69" s="17">
        <f t="shared" si="84"/>
        <v>1.2317576735886961</v>
      </c>
      <c r="EW69">
        <f>EQ69</f>
        <v>2010</v>
      </c>
      <c r="EX69" s="9">
        <f>'Regional_intensity (aggregate)'!AF46</f>
        <v>19.426999131059578</v>
      </c>
      <c r="EY69" s="9">
        <f t="shared" si="184"/>
        <v>19.789072939291657</v>
      </c>
      <c r="EZ69" s="9">
        <f>EX69/FB69</f>
        <v>18.039686623183023</v>
      </c>
      <c r="FA69" s="9">
        <f t="shared" si="185"/>
        <v>18.375904172321967</v>
      </c>
      <c r="FB69" s="333">
        <f>EY69/FA69</f>
        <v>1.0769033596234261</v>
      </c>
      <c r="FC69" s="383"/>
      <c r="FD69" s="49"/>
      <c r="FE69" s="49"/>
      <c r="FG69" s="283"/>
      <c r="FH69" s="98">
        <v>2010</v>
      </c>
      <c r="FI69" s="38">
        <f>HDD_by_Division11_update!I65</f>
        <v>4954</v>
      </c>
      <c r="FJ69" s="38">
        <f>HDD_by_Division11_update!J65</f>
        <v>3171</v>
      </c>
      <c r="FK69" s="38">
        <f t="shared" si="165"/>
        <v>3600.6385542168669</v>
      </c>
      <c r="FM69" s="38">
        <f>CDD_by_Division11_update!P65</f>
        <v>1450</v>
      </c>
      <c r="FN69" s="38">
        <f>CDD_by_Division11_update!R65</f>
        <v>655</v>
      </c>
      <c r="FO69" s="95">
        <f t="shared" si="166"/>
        <v>899.36619718309862</v>
      </c>
      <c r="FP69" s="95"/>
      <c r="FQ69" s="331">
        <f t="shared" si="167"/>
        <v>0.99719282260253106</v>
      </c>
      <c r="FR69" s="283"/>
      <c r="FS69">
        <f t="shared" si="247"/>
        <v>2010</v>
      </c>
      <c r="FT69" s="95">
        <f>FK69</f>
        <v>3600.6385542168669</v>
      </c>
      <c r="FU69" s="95">
        <f>FO69</f>
        <v>899.36619718309862</v>
      </c>
      <c r="FV69" s="95">
        <f>FW69*FU69</f>
        <v>36874.014084507042</v>
      </c>
      <c r="FW69" s="95">
        <f t="shared" si="186"/>
        <v>41</v>
      </c>
      <c r="FX69" s="95">
        <f t="shared" si="187"/>
        <v>1681</v>
      </c>
      <c r="FY69" s="95">
        <f t="shared" si="188"/>
        <v>68921</v>
      </c>
      <c r="FZ69" s="95">
        <f>FS69</f>
        <v>2010</v>
      </c>
      <c r="GA69" s="9">
        <f>'Regional_intensity (aggregate)'!AT46</f>
        <v>18.892451803724807</v>
      </c>
      <c r="GB69" s="9">
        <f t="shared" si="189"/>
        <v>18.866778608618489</v>
      </c>
      <c r="GC69" s="9">
        <f>GA69/GE69</f>
        <v>18.892751686698656</v>
      </c>
      <c r="GD69" s="9">
        <f t="shared" si="190"/>
        <v>18.867078084077519</v>
      </c>
      <c r="GE69" s="333">
        <f>GB69/GD69</f>
        <v>0.99998412708858808</v>
      </c>
      <c r="GI69" s="98">
        <f t="shared" si="257"/>
        <v>2010</v>
      </c>
      <c r="GJ69" s="290">
        <f t="shared" si="251"/>
        <v>4954</v>
      </c>
      <c r="GK69" s="290">
        <f t="shared" si="252"/>
        <v>3171</v>
      </c>
      <c r="GL69" s="38">
        <f t="shared" si="168"/>
        <v>3674.891304347826</v>
      </c>
      <c r="GN69" s="331">
        <f t="shared" si="169"/>
        <v>0.98150578435454983</v>
      </c>
      <c r="GP69">
        <f t="shared" si="248"/>
        <v>2010</v>
      </c>
      <c r="GQ69" s="95">
        <f>GL69</f>
        <v>3674.891304347826</v>
      </c>
      <c r="GR69" s="95">
        <f>GQ69*GS69</f>
        <v>150670.54347826086</v>
      </c>
      <c r="GS69" s="95">
        <f t="shared" si="134"/>
        <v>41</v>
      </c>
      <c r="GT69" s="95">
        <f t="shared" si="135"/>
        <v>1681</v>
      </c>
      <c r="GU69" s="17">
        <f t="shared" si="98"/>
        <v>1.2317576735886961</v>
      </c>
      <c r="GV69">
        <f>GP69</f>
        <v>2010</v>
      </c>
      <c r="GW69" s="9">
        <f>'Regional_intensity (aggregate)'!AS46</f>
        <v>29.321411007541244</v>
      </c>
      <c r="GX69" s="9">
        <f t="shared" si="191"/>
        <v>29.914646010745074</v>
      </c>
      <c r="GY69" s="9">
        <f>GW69/HA69</f>
        <v>30.7667833794671</v>
      </c>
      <c r="GZ69" s="9">
        <f t="shared" si="259"/>
        <v>31.389261364308808</v>
      </c>
      <c r="HA69" s="333">
        <f>GX69/GZ69</f>
        <v>0.95302166124748489</v>
      </c>
      <c r="HB69" s="383"/>
      <c r="HD69" s="49"/>
      <c r="HF69">
        <f t="shared" si="193"/>
        <v>15.546273059170558</v>
      </c>
      <c r="HG69" s="284">
        <f t="shared" si="194"/>
        <v>20.727310016733234</v>
      </c>
      <c r="HH69" s="284">
        <f t="shared" si="195"/>
        <v>29.309214927336217</v>
      </c>
      <c r="HI69" s="284">
        <f>GC69</f>
        <v>18.892751686698656</v>
      </c>
      <c r="HK69">
        <f t="shared" si="196"/>
        <v>47.012052433146081</v>
      </c>
      <c r="HL69">
        <f t="shared" si="197"/>
        <v>45.270685450875362</v>
      </c>
      <c r="HM69">
        <f>EZ69</f>
        <v>18.039686623183023</v>
      </c>
      <c r="HN69" s="17">
        <f>GY69</f>
        <v>30.7667833794671</v>
      </c>
      <c r="HQ69">
        <v>2010</v>
      </c>
      <c r="HR69" s="17">
        <f t="shared" si="33"/>
        <v>1.0301970144996928</v>
      </c>
      <c r="HS69" s="17">
        <f t="shared" si="34"/>
        <v>0.98472420435125763</v>
      </c>
      <c r="HT69" s="17"/>
      <c r="HU69" s="651"/>
      <c r="HV69" s="17"/>
      <c r="HW69" s="17">
        <f>National!GB224</f>
        <v>0.1292396748212486</v>
      </c>
      <c r="HX69" s="17">
        <f>National!GC224</f>
        <v>0.21154024058198537</v>
      </c>
      <c r="HY69" s="17">
        <f>National!GD224</f>
        <v>0.48395816059703589</v>
      </c>
      <c r="HZ69" s="17">
        <f>National!GE224</f>
        <v>0.17526192399973012</v>
      </c>
      <c r="IA69" s="17">
        <f t="shared" si="102"/>
        <v>1.0451587693270086</v>
      </c>
      <c r="IB69" s="17"/>
      <c r="IC69" s="17">
        <f>National!GB301</f>
        <v>0.27132452960208819</v>
      </c>
      <c r="ID69" s="17">
        <f>National!GC301</f>
        <v>0.32939756061271436</v>
      </c>
      <c r="IE69" s="17">
        <f>National!GD301</f>
        <v>0.20860808767718994</v>
      </c>
      <c r="IF69" s="17">
        <f>National!GE301</f>
        <v>0.19066982210800748</v>
      </c>
      <c r="IG69" s="17">
        <f t="shared" si="103"/>
        <v>0.97225340923417891</v>
      </c>
      <c r="IH69" s="17"/>
      <c r="II69" s="651"/>
      <c r="IJ69" s="17"/>
      <c r="IK69" s="656">
        <f>National!AS224</f>
        <v>1.0452385132910869</v>
      </c>
      <c r="IL69" s="656">
        <f>National!AS301</f>
        <v>0.97198149354498786</v>
      </c>
      <c r="IN69">
        <v>2010</v>
      </c>
      <c r="IO69" s="79">
        <f>National!H224</f>
        <v>4932.7569999999987</v>
      </c>
      <c r="IP69" s="40">
        <f t="shared" si="258"/>
        <v>4788.1686032603711</v>
      </c>
      <c r="IQ69" s="79">
        <f>National!H301</f>
        <v>6594.3040000000001</v>
      </c>
      <c r="IR69" s="40">
        <f>IQ69/HS69</f>
        <v>6696.5998914836955</v>
      </c>
      <c r="IU69">
        <f t="shared" si="106"/>
        <v>2010</v>
      </c>
      <c r="IV69" s="40">
        <f t="shared" si="45"/>
        <v>4788.1686032603711</v>
      </c>
      <c r="IW69" s="40">
        <f t="shared" si="46"/>
        <v>4719.2644906170644</v>
      </c>
      <c r="IX69" s="40">
        <f t="shared" si="107"/>
        <v>6696.5998914836955</v>
      </c>
      <c r="IY69" s="40">
        <f t="shared" si="108"/>
        <v>6784.3925463533369</v>
      </c>
    </row>
    <row r="70" spans="2:259" x14ac:dyDescent="0.2">
      <c r="B70" s="94"/>
      <c r="H70" s="105"/>
      <c r="I70" s="15"/>
      <c r="J70" s="95">
        <f t="shared" si="136"/>
        <v>2011</v>
      </c>
      <c r="K70" s="626">
        <v>1.2393692241854601</v>
      </c>
      <c r="L70" s="12">
        <f>L$13*K70+L$12*K69+L$11*K68</f>
        <v>1.2141715293516613</v>
      </c>
      <c r="M70" s="95">
        <f>AG70</f>
        <v>74088</v>
      </c>
      <c r="N70" s="12">
        <f>CHOOSE(K$6,M70,L70)</f>
        <v>1.2141715293516613</v>
      </c>
      <c r="Q70" s="248">
        <v>2011</v>
      </c>
      <c r="R70" s="38">
        <f>HDD_by_Division11_update!B66</f>
        <v>6098</v>
      </c>
      <c r="S70" s="38">
        <f>HDD_by_Division11_update!C66</f>
        <v>5409</v>
      </c>
      <c r="T70" s="265">
        <f t="shared" si="142"/>
        <v>5577.0487804878057</v>
      </c>
      <c r="U70" s="13"/>
      <c r="V70">
        <f>CDD_by_Division11_update!B66</f>
        <v>569</v>
      </c>
      <c r="W70">
        <f>CDD_by_Division11_update!D66</f>
        <v>896</v>
      </c>
      <c r="X70" s="265">
        <f t="shared" si="143"/>
        <v>833</v>
      </c>
      <c r="Z70" s="331">
        <f t="shared" si="144"/>
        <v>1.0151387597665855</v>
      </c>
      <c r="AB70">
        <f t="shared" si="238"/>
        <v>2011</v>
      </c>
      <c r="AC70" s="95">
        <f>T70</f>
        <v>5577.0487804878057</v>
      </c>
      <c r="AD70" s="95">
        <f>X70</f>
        <v>833</v>
      </c>
      <c r="AE70" s="95">
        <f t="shared" si="110"/>
        <v>42</v>
      </c>
      <c r="AF70" s="95">
        <f>AE70*AE70</f>
        <v>1764</v>
      </c>
      <c r="AG70" s="95">
        <f>AE70*AF70</f>
        <v>74088</v>
      </c>
      <c r="AH70" s="9">
        <f>'Regional_intensity (aggregate)'!E47</f>
        <v>15.687332020167654</v>
      </c>
      <c r="AI70" s="9">
        <f>SUMPRODUCT(AC$23:AG$23,AC70:AG70)+AB$23</f>
        <v>15.996407433533482</v>
      </c>
      <c r="AJ70" s="9">
        <f>AH70/AL70</f>
        <v>15.490709090696413</v>
      </c>
      <c r="AK70" s="9">
        <f t="shared" si="172"/>
        <v>15.795910594010143</v>
      </c>
      <c r="AL70" s="333">
        <f t="shared" si="199"/>
        <v>1.0126929586192623</v>
      </c>
      <c r="AM70">
        <v>1.0330168263567994</v>
      </c>
      <c r="AN70" s="98">
        <v>2011</v>
      </c>
      <c r="AO70" s="106">
        <f t="shared" ref="AO70:AP72" si="261">R70</f>
        <v>6098</v>
      </c>
      <c r="AP70" s="107">
        <f t="shared" si="261"/>
        <v>5409</v>
      </c>
      <c r="AQ70" s="95">
        <f t="shared" si="146"/>
        <v>5585.2558139534867</v>
      </c>
      <c r="AS70" s="331">
        <f t="shared" si="147"/>
        <v>0.93588740806236825</v>
      </c>
      <c r="AT70" s="283"/>
      <c r="AU70">
        <f t="shared" si="241"/>
        <v>2011</v>
      </c>
      <c r="AV70" s="95">
        <f>AQ70</f>
        <v>5585.2558139534867</v>
      </c>
      <c r="AW70" s="95">
        <f>AV70*AX70</f>
        <v>234580.74418604645</v>
      </c>
      <c r="AX70" s="95">
        <f t="shared" si="173"/>
        <v>42</v>
      </c>
      <c r="AY70" s="95">
        <f>AX70*AX70</f>
        <v>1764</v>
      </c>
      <c r="AZ70" s="17">
        <f>N70</f>
        <v>1.2141715293516613</v>
      </c>
      <c r="BA70">
        <f>AU70</f>
        <v>2011</v>
      </c>
      <c r="BB70" s="17">
        <f>'Regional_intensity (aggregate)'!D47</f>
        <v>42.528394729626797</v>
      </c>
      <c r="BC70" s="9">
        <f>SUMPRODUCT(AV$23:AZ$23,AV70:AZ70)+AU$23</f>
        <v>42.643466672565097</v>
      </c>
      <c r="BD70" s="9">
        <f>BB70/BF70</f>
        <v>46.101513710509685</v>
      </c>
      <c r="BE70" s="9">
        <f>AV$23*AQ$72+AW$23*AX70*AQ$72+AX$23*AX70+AY$23*AY70+AZ$23*AZ70+AU$23</f>
        <v>46.226253682210739</v>
      </c>
      <c r="BF70" s="333">
        <f>BC70/BE70</f>
        <v>0.92249454099663697</v>
      </c>
      <c r="BG70" s="283"/>
      <c r="BH70" s="283">
        <v>0.92261684217389783</v>
      </c>
      <c r="BJ70" s="49"/>
      <c r="BL70" s="98">
        <v>2011</v>
      </c>
      <c r="BM70" s="38">
        <f>HDD_by_Division11_update!D66</f>
        <v>6184</v>
      </c>
      <c r="BN70" s="38">
        <f>HDD_by_Division11_update!E66</f>
        <v>6562</v>
      </c>
      <c r="BO70" s="264">
        <f t="shared" si="148"/>
        <v>6447.0344827586205</v>
      </c>
      <c r="BQ70" s="38">
        <f>CDD_by_Division11_update!F66</f>
        <v>870</v>
      </c>
      <c r="BR70" s="38">
        <f>CDD_by_Division11_update!H66</f>
        <v>1101</v>
      </c>
      <c r="BS70" s="265">
        <f t="shared" si="149"/>
        <v>948.87804878048792</v>
      </c>
      <c r="BU70" s="331">
        <f t="shared" si="150"/>
        <v>1.0148611862363779</v>
      </c>
      <c r="BW70">
        <f t="shared" si="242"/>
        <v>2011</v>
      </c>
      <c r="BX70" s="95">
        <f>BO70</f>
        <v>6447.0344827586205</v>
      </c>
      <c r="BY70" s="95">
        <f>BS70</f>
        <v>948.87804878048792</v>
      </c>
      <c r="BZ70" s="95">
        <f t="shared" si="117"/>
        <v>42</v>
      </c>
      <c r="CA70" s="95">
        <f>BZ70*BZ70</f>
        <v>1764</v>
      </c>
      <c r="CB70" s="95">
        <f>BZ70*CA70</f>
        <v>74088</v>
      </c>
      <c r="CC70" s="95">
        <f>BW70</f>
        <v>2011</v>
      </c>
      <c r="CD70" s="9">
        <f>'Regional_intensity (aggregate)'!S47</f>
        <v>20.923155456221753</v>
      </c>
      <c r="CE70" s="9">
        <f>SUMPRODUCT(BX$23:CB$23,BX70:CB70)+BW$23</f>
        <v>21.172085977073831</v>
      </c>
      <c r="CF70" s="9">
        <f>CD70/CH70</f>
        <v>20.508388113175709</v>
      </c>
      <c r="CG70" s="9">
        <f t="shared" si="179"/>
        <v>20.752383993507006</v>
      </c>
      <c r="CH70" s="333">
        <f>CE70/CG70</f>
        <v>1.0202242780250279</v>
      </c>
      <c r="CI70">
        <v>1.0204395116596885</v>
      </c>
      <c r="CK70" s="98">
        <v>2011</v>
      </c>
      <c r="CL70" s="290">
        <f>BM70</f>
        <v>6184</v>
      </c>
      <c r="CM70" s="291">
        <f>BN70</f>
        <v>6562</v>
      </c>
      <c r="CN70" s="265">
        <f t="shared" si="154"/>
        <v>6288.2758620689656</v>
      </c>
      <c r="CP70" s="331">
        <f t="shared" si="155"/>
        <v>0.96685685078762218</v>
      </c>
      <c r="CR70">
        <f t="shared" si="244"/>
        <v>2011</v>
      </c>
      <c r="CS70" s="95">
        <f>CN70</f>
        <v>6288.2758620689656</v>
      </c>
      <c r="CT70" s="95">
        <f>CS70*CU70</f>
        <v>264107.58620689658</v>
      </c>
      <c r="CU70" s="95">
        <f t="shared" si="120"/>
        <v>42</v>
      </c>
      <c r="CV70" s="95">
        <f>CU70*CU70</f>
        <v>1764</v>
      </c>
      <c r="CW70" s="9">
        <f>N70</f>
        <v>1.2141715293516613</v>
      </c>
      <c r="CX70">
        <f>CR70</f>
        <v>2011</v>
      </c>
      <c r="CY70" s="9">
        <f>'Regional_intensity (aggregate)'!R47</f>
        <v>43.359329301919253</v>
      </c>
      <c r="CZ70" s="9">
        <f>SUMPRODUCT(CS$23:CW$23,CS70:CW70)+CR$23</f>
        <v>43.060818078562058</v>
      </c>
      <c r="DA70" s="9">
        <f>CY70/DC70</f>
        <v>45.504591079701846</v>
      </c>
      <c r="DB70" s="9">
        <f t="shared" si="181"/>
        <v>45.191310607649676</v>
      </c>
      <c r="DC70" s="333">
        <f>CZ70/DB70</f>
        <v>0.95285614644849481</v>
      </c>
      <c r="DD70" s="383"/>
      <c r="DE70" s="49"/>
      <c r="DF70" s="49"/>
      <c r="DH70" s="98">
        <v>2011</v>
      </c>
      <c r="DI70" s="38">
        <f>HDD_by_Division11_update!F66</f>
        <v>2619</v>
      </c>
      <c r="DJ70" s="38">
        <f>HDD_by_Division11_update!G66</f>
        <v>3377</v>
      </c>
      <c r="DK70" s="38">
        <f>HDD_by_Division11_update!H66</f>
        <v>2168</v>
      </c>
      <c r="DL70" s="264">
        <f t="shared" si="156"/>
        <v>2654.8670212765951</v>
      </c>
      <c r="DN70" s="38">
        <f>CDD_by_Division11_update!J66</f>
        <v>2249</v>
      </c>
      <c r="DO70" s="38">
        <f>CDD_by_Division11_update!L66</f>
        <v>1739</v>
      </c>
      <c r="DP70" s="38">
        <f>CDD_by_Division11_update!N66</f>
        <v>3083</v>
      </c>
      <c r="DQ70" s="264">
        <f t="shared" si="157"/>
        <v>1460.9421768707484</v>
      </c>
      <c r="DS70" s="331">
        <f t="shared" si="158"/>
        <v>1.0149157791194141</v>
      </c>
      <c r="DT70" s="283"/>
      <c r="DU70">
        <f t="shared" si="245"/>
        <v>2011</v>
      </c>
      <c r="DV70" s="95">
        <f>DL70</f>
        <v>2654.8670212765951</v>
      </c>
      <c r="DW70" s="95">
        <f>DQ70</f>
        <v>1460.9421768707484</v>
      </c>
      <c r="DX70" s="95">
        <f>DY70*DW70</f>
        <v>61359.571428571435</v>
      </c>
      <c r="DY70" s="95">
        <f t="shared" si="123"/>
        <v>42</v>
      </c>
      <c r="DZ70" s="95">
        <f>DY70*DY70</f>
        <v>1764</v>
      </c>
      <c r="EA70" s="95">
        <f>DY70*DZ70</f>
        <v>74088</v>
      </c>
      <c r="EB70" s="95">
        <f>DU70</f>
        <v>2011</v>
      </c>
      <c r="EC70" s="9">
        <f>'Regional_intensity (aggregate)'!AG47</f>
        <v>30.201784623549052</v>
      </c>
      <c r="ED70" s="9">
        <f>SUMPRODUCT(DV$23:EA$23,DV70:EA70)+DU$23</f>
        <v>29.690947164448016</v>
      </c>
      <c r="EE70" s="9">
        <f>EC70/EG70</f>
        <v>29.030732058057591</v>
      </c>
      <c r="EF70" s="9">
        <f t="shared" si="217"/>
        <v>28.539701955524581</v>
      </c>
      <c r="EG70" s="333">
        <f>ED70/EF70</f>
        <v>1.040338375317216</v>
      </c>
      <c r="EI70" s="98">
        <f>DH70</f>
        <v>2011</v>
      </c>
      <c r="EJ70" s="290">
        <f t="shared" ref="EJ70:EL72" si="262">DI70</f>
        <v>2619</v>
      </c>
      <c r="EK70" s="290">
        <f t="shared" si="262"/>
        <v>3377</v>
      </c>
      <c r="EL70" s="290">
        <f t="shared" si="262"/>
        <v>2168</v>
      </c>
      <c r="EM70" s="264">
        <f t="shared" si="163"/>
        <v>2594.5769230769242</v>
      </c>
      <c r="EO70" s="331">
        <f t="shared" si="164"/>
        <v>0.95156904796167752</v>
      </c>
      <c r="EQ70">
        <f t="shared" si="246"/>
        <v>2011</v>
      </c>
      <c r="ER70" s="95">
        <f>EM70</f>
        <v>2594.5769230769242</v>
      </c>
      <c r="ES70" s="95">
        <f>ER70*ET70</f>
        <v>108972.23076923082</v>
      </c>
      <c r="ET70" s="95">
        <f t="shared" si="127"/>
        <v>42</v>
      </c>
      <c r="EU70" s="95">
        <f>ET70*ET70</f>
        <v>1764</v>
      </c>
      <c r="EV70" s="17">
        <f>N70</f>
        <v>1.2141715293516613</v>
      </c>
      <c r="EW70">
        <f>EQ70</f>
        <v>2011</v>
      </c>
      <c r="EX70" s="9">
        <f>'Regional_intensity (aggregate)'!AF47</f>
        <v>17.387307980712698</v>
      </c>
      <c r="EY70" s="9">
        <f>SUMPRODUCT(ER$23:EV$23,ER70:EV70)+EQ$23</f>
        <v>17.392330173866291</v>
      </c>
      <c r="EZ70" s="9">
        <f>EX70/FB70</f>
        <v>18.196440081383351</v>
      </c>
      <c r="FA70" s="9">
        <f t="shared" si="185"/>
        <v>18.201695986259359</v>
      </c>
      <c r="FB70" s="333">
        <f>EY70/FA70</f>
        <v>0.95553349462577186</v>
      </c>
      <c r="FC70" s="383"/>
      <c r="FD70" s="49"/>
      <c r="FE70" s="49"/>
      <c r="FG70" s="283"/>
      <c r="FH70" s="98">
        <v>2011</v>
      </c>
      <c r="FI70" s="38">
        <f>HDD_by_Division11_update!I66</f>
        <v>5215</v>
      </c>
      <c r="FJ70" s="38">
        <f>HDD_by_Division11_update!J66</f>
        <v>3390</v>
      </c>
      <c r="FK70" s="38">
        <f t="shared" si="165"/>
        <v>3829.7590361445777</v>
      </c>
      <c r="FM70" s="38">
        <f>CDD_by_Division11_update!P66</f>
        <v>1508</v>
      </c>
      <c r="FN70" s="38">
        <f>CDD_by_Division11_update!R66</f>
        <v>714</v>
      </c>
      <c r="FO70" s="95">
        <f t="shared" si="166"/>
        <v>958.90140845070425</v>
      </c>
      <c r="FP70" s="95"/>
      <c r="FQ70" s="331">
        <f t="shared" si="167"/>
        <v>1.0098855160883826</v>
      </c>
      <c r="FR70" s="283"/>
      <c r="FS70">
        <f t="shared" si="247"/>
        <v>2011</v>
      </c>
      <c r="FT70" s="95">
        <f>FK70</f>
        <v>3829.7590361445777</v>
      </c>
      <c r="FU70" s="95">
        <f>FO70</f>
        <v>958.90140845070425</v>
      </c>
      <c r="FV70" s="95">
        <f>FW70*FU70</f>
        <v>40273.859154929582</v>
      </c>
      <c r="FW70" s="95">
        <f t="shared" si="186"/>
        <v>42</v>
      </c>
      <c r="FX70" s="95">
        <f>FW70*FW70</f>
        <v>1764</v>
      </c>
      <c r="FY70" s="95">
        <f>FW70*FX70</f>
        <v>74088</v>
      </c>
      <c r="FZ70" s="95">
        <f>FS70</f>
        <v>2011</v>
      </c>
      <c r="GA70" s="9">
        <f>'Regional_intensity (aggregate)'!AT47</f>
        <v>18.890468293264135</v>
      </c>
      <c r="GB70" s="9">
        <f>SUMPRODUCT(FT$23:FY$23,FT70:FY70)+FS$23</f>
        <v>19.211244175981282</v>
      </c>
      <c r="GC70" s="9">
        <f>GA70/GE70</f>
        <v>18.45311681297115</v>
      </c>
      <c r="GD70" s="9">
        <f t="shared" si="190"/>
        <v>18.766466103347085</v>
      </c>
      <c r="GE70" s="333">
        <f>GB70/GD70</f>
        <v>1.0237006834523239</v>
      </c>
      <c r="GI70" s="98">
        <v>2011</v>
      </c>
      <c r="GJ70" s="290">
        <f>FI70</f>
        <v>5215</v>
      </c>
      <c r="GK70" s="290">
        <f>FJ70</f>
        <v>3390</v>
      </c>
      <c r="GL70" s="38">
        <f t="shared" si="168"/>
        <v>3905.7608695652179</v>
      </c>
      <c r="GN70" s="331">
        <f t="shared" si="169"/>
        <v>1.0193399763144386</v>
      </c>
      <c r="GP70">
        <f t="shared" si="248"/>
        <v>2011</v>
      </c>
      <c r="GQ70" s="95">
        <f>GL70</f>
        <v>3905.7608695652179</v>
      </c>
      <c r="GR70" s="95">
        <f>GQ70*GS70</f>
        <v>164041.95652173916</v>
      </c>
      <c r="GS70" s="95">
        <f t="shared" si="134"/>
        <v>42</v>
      </c>
      <c r="GT70" s="95">
        <f>GS70*GS70</f>
        <v>1764</v>
      </c>
      <c r="GU70" s="17">
        <f>N70</f>
        <v>1.2141715293516613</v>
      </c>
      <c r="GV70">
        <f>GP70</f>
        <v>2011</v>
      </c>
      <c r="GW70" s="9">
        <f>'Regional_intensity (aggregate)'!AS47</f>
        <v>30.180609770432849</v>
      </c>
      <c r="GX70" s="9">
        <f>SUMPRODUCT(GQ$23:GU$23,GQ70:GU70)+GP$23</f>
        <v>30.389452043096156</v>
      </c>
      <c r="GY70" s="9">
        <f>GW70/HA70</f>
        <v>28.613357630573212</v>
      </c>
      <c r="GZ70" s="9">
        <f t="shared" si="259"/>
        <v>28.81135491033497</v>
      </c>
      <c r="HA70" s="333">
        <f>GX70/GZ70</f>
        <v>1.0547734439311323</v>
      </c>
      <c r="HB70" s="383"/>
      <c r="HD70" s="49"/>
      <c r="HG70" s="284"/>
      <c r="HH70" s="284"/>
      <c r="HI70" s="284"/>
      <c r="HN70" s="17"/>
      <c r="HQ70">
        <v>2011</v>
      </c>
      <c r="HR70" s="17">
        <f t="shared" si="33"/>
        <v>1.0140765885320198</v>
      </c>
      <c r="HS70" s="17">
        <f t="shared" si="34"/>
        <v>0.96251691358063152</v>
      </c>
      <c r="HT70" s="17"/>
      <c r="HU70" s="651"/>
      <c r="HV70" s="17"/>
      <c r="HW70" s="17">
        <f>National!GB225</f>
        <v>0.12900624362963031</v>
      </c>
      <c r="HX70" s="17">
        <f>National!GC225</f>
        <v>0.21105113858277919</v>
      </c>
      <c r="HY70" s="17">
        <f>National!GD225</f>
        <v>0.48574566982287087</v>
      </c>
      <c r="HZ70" s="17">
        <f>National!GE225</f>
        <v>0.17419694796471963</v>
      </c>
      <c r="IA70" s="17">
        <f t="shared" si="102"/>
        <v>1.0296286056763144</v>
      </c>
      <c r="IB70" s="17"/>
      <c r="IC70" s="17">
        <f>National!GB302</f>
        <v>0.26831796998077795</v>
      </c>
      <c r="ID70" s="17">
        <f>National!GC302</f>
        <v>0.32894017371479983</v>
      </c>
      <c r="IE70" s="17">
        <f>National!GD302</f>
        <v>0.21030120581231956</v>
      </c>
      <c r="IF70" s="17">
        <f>National!GE302</f>
        <v>0.19244065049210271</v>
      </c>
      <c r="IG70" s="17">
        <f t="shared" si="103"/>
        <v>0.9648856626823118</v>
      </c>
      <c r="IH70" s="17"/>
      <c r="II70" s="651"/>
      <c r="IJ70" s="17"/>
      <c r="IK70" s="656">
        <f>National!AS225</f>
        <v>1.02960463598499</v>
      </c>
      <c r="IL70" s="656">
        <f>National!AS302</f>
        <v>0.96423442298334416</v>
      </c>
      <c r="IN70">
        <v>2011</v>
      </c>
      <c r="IO70" s="79">
        <f>National!H225</f>
        <v>4854.5969999999998</v>
      </c>
      <c r="IP70" s="40">
        <f>IO70/HR70</f>
        <v>4787.2094227394882</v>
      </c>
      <c r="IQ70" s="79">
        <f>National!H302</f>
        <v>6499.619999999999</v>
      </c>
      <c r="IR70" s="40">
        <f>IQ70/HS70</f>
        <v>6752.7332852998388</v>
      </c>
      <c r="IU70">
        <v>2011</v>
      </c>
      <c r="IV70" s="40">
        <f>IP70</f>
        <v>4787.2094227394882</v>
      </c>
      <c r="IW70" s="40">
        <f>IO70/IK70</f>
        <v>4715.0108209796099</v>
      </c>
      <c r="IX70" s="40">
        <f>IR70</f>
        <v>6752.7332852998388</v>
      </c>
      <c r="IY70" s="40">
        <f>IQ70/IL70</f>
        <v>6740.7052113843392</v>
      </c>
    </row>
    <row r="71" spans="2:259" x14ac:dyDescent="0.2">
      <c r="B71" s="94"/>
      <c r="H71" s="105"/>
      <c r="I71" s="15"/>
      <c r="J71" s="95">
        <f t="shared" si="136"/>
        <v>2012</v>
      </c>
      <c r="K71" s="626">
        <v>1.2174749111596419</v>
      </c>
      <c r="L71" s="12">
        <f>L$13*K71+L$12*K70+L$11*K69</f>
        <v>1.2191062204330534</v>
      </c>
      <c r="M71" s="95">
        <f>AG71</f>
        <v>74088</v>
      </c>
      <c r="N71" s="12">
        <f>CHOOSE(K$6,M71,L71)</f>
        <v>1.2191062204330534</v>
      </c>
      <c r="Q71" s="248">
        <v>2012</v>
      </c>
      <c r="R71" s="38">
        <f>HDD_by_Division11_update!B67</f>
        <v>5558</v>
      </c>
      <c r="S71" s="38">
        <f>HDD_by_Division11_update!C67</f>
        <v>4938</v>
      </c>
      <c r="T71" s="265">
        <f>R$75*R71+S$75*S71</f>
        <v>5089.2195121951227</v>
      </c>
      <c r="U71" s="13"/>
      <c r="V71">
        <f>CDD_by_Division11_update!B67</f>
        <v>591</v>
      </c>
      <c r="W71">
        <f>CDD_by_Division11_update!D67</f>
        <v>851</v>
      </c>
      <c r="X71" s="265">
        <f>V$75*V71+W$75*W71</f>
        <v>800.90825688073392</v>
      </c>
      <c r="Z71" s="331">
        <f t="shared" si="144"/>
        <v>1.0033216338270892</v>
      </c>
      <c r="AB71">
        <f t="shared" si="238"/>
        <v>2012</v>
      </c>
      <c r="AC71" s="95">
        <f>T71</f>
        <v>5089.2195121951227</v>
      </c>
      <c r="AD71" s="95">
        <f>X71</f>
        <v>800.90825688073392</v>
      </c>
      <c r="AE71" s="602">
        <f>AE70</f>
        <v>42</v>
      </c>
      <c r="AF71" s="95">
        <f>AE71*AE71</f>
        <v>1764</v>
      </c>
      <c r="AG71" s="95">
        <f>AE71*AF71</f>
        <v>74088</v>
      </c>
      <c r="AH71" s="9">
        <f>'Regional_intensity (aggregate)'!E48</f>
        <v>15.687332020167654</v>
      </c>
      <c r="AI71" s="9">
        <f>SUMPRODUCT(AC$23:AG$23,AC71:AG71)+AB$23</f>
        <v>15.643998585931312</v>
      </c>
      <c r="AJ71" s="9">
        <f>AH71/AL71</f>
        <v>15.839664820218283</v>
      </c>
      <c r="AK71" s="9">
        <f>AC$23*T$72+AD$23*X$72+AE$23*AE71+AF$23*AF71+AG$23*AG71+AB$23</f>
        <v>15.795910594010143</v>
      </c>
      <c r="AL71" s="333">
        <f t="shared" si="199"/>
        <v>0.99038282679718148</v>
      </c>
      <c r="AM71">
        <v>1.0330168263567994</v>
      </c>
      <c r="AN71" s="98">
        <v>2012</v>
      </c>
      <c r="AO71" s="106">
        <f t="shared" si="261"/>
        <v>5558</v>
      </c>
      <c r="AP71" s="107">
        <f t="shared" si="261"/>
        <v>4938</v>
      </c>
      <c r="AQ71" s="95">
        <f>AO$75*AO71+AP$75*AP71</f>
        <v>5096.6046511627892</v>
      </c>
      <c r="AS71" s="331">
        <f t="shared" si="147"/>
        <v>0.87122275150119199</v>
      </c>
      <c r="AT71" s="283"/>
      <c r="AU71">
        <f t="shared" si="241"/>
        <v>2012</v>
      </c>
      <c r="AV71" s="95">
        <f>AQ71</f>
        <v>5096.6046511627892</v>
      </c>
      <c r="AW71" s="95">
        <f>AV71*AX71</f>
        <v>214057.39534883713</v>
      </c>
      <c r="AX71" s="602">
        <f>AX70</f>
        <v>42</v>
      </c>
      <c r="AY71" s="95">
        <f>AX71*AX71</f>
        <v>1764</v>
      </c>
      <c r="AZ71" s="17">
        <f>N71</f>
        <v>1.2191062204330534</v>
      </c>
      <c r="BA71">
        <f>AU71</f>
        <v>2012</v>
      </c>
      <c r="BB71" s="17">
        <f>'Regional_intensity (aggregate)'!D48</f>
        <v>42.528394729626797</v>
      </c>
      <c r="BC71" s="9">
        <f>SUMPRODUCT(AV$23:AZ$23,AV71:AZ71)+AU$23</f>
        <v>39.178332084855668</v>
      </c>
      <c r="BD71" s="9">
        <f>BB71/BF71</f>
        <v>50.185808544235215</v>
      </c>
      <c r="BE71" s="9">
        <f>AV$23*AQ$72+AW$23*AX71*AQ$72+AX$23*AX71+AY$23*AY71+AZ$23*AZ71+AU$23</f>
        <v>46.232553229273705</v>
      </c>
      <c r="BF71" s="333">
        <f>BC71/BE71</f>
        <v>0.84741874173733889</v>
      </c>
      <c r="BG71" s="283"/>
      <c r="BH71" s="283"/>
      <c r="BJ71" s="49"/>
      <c r="BL71" s="280">
        <v>2012</v>
      </c>
      <c r="BM71" s="38">
        <f>HDD_by_Division11_update!D67</f>
        <v>5387</v>
      </c>
      <c r="BN71" s="38">
        <f>HDD_by_Division11_update!E67</f>
        <v>5503</v>
      </c>
      <c r="BO71" s="264">
        <f>BM$75*BM71+BN$75*BN71</f>
        <v>5527.8793103448279</v>
      </c>
      <c r="BQ71" s="38">
        <f>CDD_by_Division11_update!F67</f>
        <v>974</v>
      </c>
      <c r="BR71" s="38">
        <f>CDD_by_Division11_update!H67</f>
        <v>1250</v>
      </c>
      <c r="BS71" s="265">
        <f>BQ$75*BQ71+BR$75*BR71</f>
        <v>1068.2439024390246</v>
      </c>
      <c r="BU71" s="331">
        <f t="shared" si="150"/>
        <v>1.0071015381959421</v>
      </c>
      <c r="BW71">
        <f t="shared" si="242"/>
        <v>2012</v>
      </c>
      <c r="BX71" s="95">
        <f>BO71</f>
        <v>5527.8793103448279</v>
      </c>
      <c r="BY71" s="95">
        <f>BS71</f>
        <v>1068.2439024390246</v>
      </c>
      <c r="BZ71" s="602">
        <f>BZ70</f>
        <v>42</v>
      </c>
      <c r="CA71" s="95">
        <f>BZ71*BZ71</f>
        <v>1764</v>
      </c>
      <c r="CB71" s="95">
        <f>BZ71*CA71</f>
        <v>74088</v>
      </c>
      <c r="CC71" s="95">
        <f>BW71</f>
        <v>2012</v>
      </c>
      <c r="CD71" s="9">
        <f>'Regional_intensity (aggregate)'!S48</f>
        <v>20.923155456221753</v>
      </c>
      <c r="CE71" s="9">
        <f>SUMPRODUCT(BX$23:CB$23,BX71:CB71)+BW$23</f>
        <v>21.198627484352922</v>
      </c>
      <c r="CF71" s="9">
        <f>CD71/CH71</f>
        <v>20.482710812473574</v>
      </c>
      <c r="CG71" s="9">
        <f>BX$23*BO$72+BY$23*BS$72+BZ$23*BZ71+CA$23*CA71+CB$23*CB71+BW$23</f>
        <v>20.752383993507006</v>
      </c>
      <c r="CH71" s="333">
        <f>CE71/CG71</f>
        <v>1.0215032398680333</v>
      </c>
      <c r="CI71">
        <v>1.0225835457272141</v>
      </c>
      <c r="CK71" s="98">
        <v>2012</v>
      </c>
      <c r="CL71" s="290">
        <f>BM71</f>
        <v>5387</v>
      </c>
      <c r="CM71" s="291">
        <f>BN71</f>
        <v>5503</v>
      </c>
      <c r="CN71" s="265">
        <f>CL$75*CL71+CM$75*CM71</f>
        <v>5419</v>
      </c>
      <c r="CP71" s="331">
        <f t="shared" si="155"/>
        <v>0.85939671659770356</v>
      </c>
      <c r="CR71">
        <f t="shared" si="244"/>
        <v>2012</v>
      </c>
      <c r="CS71" s="95">
        <f>CN71</f>
        <v>5419</v>
      </c>
      <c r="CT71" s="95">
        <f>CS71*CU71</f>
        <v>227598</v>
      </c>
      <c r="CU71" s="602">
        <f>CU70</f>
        <v>42</v>
      </c>
      <c r="CV71" s="95">
        <f>CU71*CU71</f>
        <v>1764</v>
      </c>
      <c r="CW71" s="9">
        <f>N71</f>
        <v>1.2191062204330534</v>
      </c>
      <c r="CX71">
        <f>CR71</f>
        <v>2012</v>
      </c>
      <c r="CY71" s="9">
        <f>'Regional_intensity (aggregate)'!R48</f>
        <v>43.359329301919253</v>
      </c>
      <c r="CZ71" s="9">
        <f>SUMPRODUCT(CS$23:CW$23,CS71:CW71)+CR$23</f>
        <v>36.42004006574183</v>
      </c>
      <c r="DA71" s="9">
        <f>CY71/DC71</f>
        <v>53.791625200370383</v>
      </c>
      <c r="DB71" s="9">
        <f>CS$23*CN$72+CT$23*CU71*$CN$72+CU$23*CU71+CV$23*CV71+CW$23*CW71+CR$23</f>
        <v>45.182736369313261</v>
      </c>
      <c r="DC71" s="333">
        <f>CZ71/DB71</f>
        <v>0.8060609647023772</v>
      </c>
      <c r="DD71" s="383"/>
      <c r="DE71" s="49"/>
      <c r="DF71" s="49"/>
      <c r="DH71" s="98">
        <v>2012</v>
      </c>
      <c r="DI71" s="38">
        <f>HDD_by_Division11_update!F67</f>
        <v>2273</v>
      </c>
      <c r="DJ71" s="38">
        <f>HDD_by_Division11_update!G67</f>
        <v>2645</v>
      </c>
      <c r="DK71" s="38">
        <f>HDD_by_Division11_update!H67</f>
        <v>1700</v>
      </c>
      <c r="DL71" s="264">
        <f>DI$75*DI71+DJ$75*DJ71+DK$75*DK71</f>
        <v>2206.0691489361698</v>
      </c>
      <c r="DN71" s="38">
        <f>CDD_by_Division11_update!J67</f>
        <v>2142</v>
      </c>
      <c r="DO71" s="38">
        <f>CDD_by_Division11_update!L67</f>
        <v>1760</v>
      </c>
      <c r="DP71" s="38">
        <f>CDD_by_Division11_update!N67</f>
        <v>2887</v>
      </c>
      <c r="DQ71" s="264">
        <f>DN$75*DN71+DO$75*DO71</f>
        <v>1410.1360544217687</v>
      </c>
      <c r="DS71" s="331">
        <f t="shared" si="158"/>
        <v>0.97848669077527894</v>
      </c>
      <c r="DT71" s="283"/>
      <c r="DU71">
        <f t="shared" si="245"/>
        <v>2012</v>
      </c>
      <c r="DV71" s="95">
        <f>DL71</f>
        <v>2206.0691489361698</v>
      </c>
      <c r="DW71" s="95">
        <f>DQ71</f>
        <v>1410.1360544217687</v>
      </c>
      <c r="DX71" s="95">
        <f>DY71*DW71</f>
        <v>59225.714285714283</v>
      </c>
      <c r="DY71" s="602">
        <f>DY70</f>
        <v>42</v>
      </c>
      <c r="DZ71" s="95">
        <f>DY71*DY71</f>
        <v>1764</v>
      </c>
      <c r="EA71" s="95">
        <f>DY71*DZ71</f>
        <v>74088</v>
      </c>
      <c r="EB71" s="95">
        <f>DU71</f>
        <v>2012</v>
      </c>
      <c r="EC71" s="9">
        <f>'Regional_intensity (aggregate)'!AG48</f>
        <v>30.201784623549052</v>
      </c>
      <c r="ED71" s="9">
        <f>SUMPRODUCT(DV$23:EA$23,DV71:EA71)+DU$23</f>
        <v>28.850293199110954</v>
      </c>
      <c r="EE71" s="9">
        <f>EC71/EG71</f>
        <v>29.876643739190726</v>
      </c>
      <c r="EF71" s="9">
        <f>DV$23*DL$72+DW$23*DQ$72+DX$23*DY71*DQ$72+DY$23*DY71+DZ$23*DZ71+EA$23*EA71+DU$23</f>
        <v>28.539701955524581</v>
      </c>
      <c r="EG71" s="333">
        <f>ED71/EF71</f>
        <v>1.0108827781057557</v>
      </c>
      <c r="EI71" s="98">
        <f>DH71</f>
        <v>2012</v>
      </c>
      <c r="EJ71" s="290">
        <f t="shared" si="262"/>
        <v>2273</v>
      </c>
      <c r="EK71" s="290">
        <f t="shared" si="262"/>
        <v>2645</v>
      </c>
      <c r="EL71" s="290">
        <f t="shared" si="262"/>
        <v>1700</v>
      </c>
      <c r="EM71" s="264">
        <f>EJ$75*EJ71+EK$75*EK71+EL$75*EL71</f>
        <v>2131.5549450549461</v>
      </c>
      <c r="EO71" s="331">
        <f t="shared" si="164"/>
        <v>0.82434626628150576</v>
      </c>
      <c r="EQ71">
        <f t="shared" si="246"/>
        <v>2012</v>
      </c>
      <c r="ER71" s="95">
        <f>EM71</f>
        <v>2131.5549450549461</v>
      </c>
      <c r="ES71" s="95">
        <f>ER71*ET71</f>
        <v>89525.307692307731</v>
      </c>
      <c r="ET71" s="602">
        <f>ET70</f>
        <v>42</v>
      </c>
      <c r="EU71" s="95">
        <f>ET71*ET71</f>
        <v>1764</v>
      </c>
      <c r="EV71" s="17">
        <f>N71</f>
        <v>1.2191062204330534</v>
      </c>
      <c r="EW71">
        <f>EQ71</f>
        <v>2012</v>
      </c>
      <c r="EX71" s="9">
        <f>'Regional_intensity (aggregate)'!AF48</f>
        <v>17.387307980712698</v>
      </c>
      <c r="EY71" s="9">
        <f>SUMPRODUCT(ER$23:EV$23,ER71:EV71)+EQ$23</f>
        <v>15.40328636084319</v>
      </c>
      <c r="EZ71" s="9">
        <f>EX71/FB71</f>
        <v>20.529688728753179</v>
      </c>
      <c r="FA71" s="9">
        <f>ER$23*EM$72+ES$23*ET71*EM$72+ET$23*ET71+EU$23*EU71+EV$23*EV71+EQ$23</f>
        <v>18.187098010729436</v>
      </c>
      <c r="FB71" s="333">
        <f>EY71/FA71</f>
        <v>0.84693480794770315</v>
      </c>
      <c r="FC71" s="383"/>
      <c r="FD71" s="49"/>
      <c r="FE71" s="49"/>
      <c r="FG71" s="283"/>
      <c r="FH71" s="98">
        <v>2012</v>
      </c>
      <c r="FI71" s="38">
        <f>HDD_by_Division11_update!I67</f>
        <v>4444</v>
      </c>
      <c r="FJ71" s="38">
        <f>HDD_by_Division11_update!J67</f>
        <v>2985</v>
      </c>
      <c r="FK71" s="38">
        <f>FI$75*FI71+FJ$75*FJ71</f>
        <v>3336.5662650602408</v>
      </c>
      <c r="FM71" s="38">
        <f>CDD_by_Division11_update!P67</f>
        <v>1655</v>
      </c>
      <c r="FN71" s="38">
        <f>CDD_by_Division11_update!R67</f>
        <v>897</v>
      </c>
      <c r="FO71" s="95">
        <f>FM$75*FM71+FN$75*FN71</f>
        <v>1133.8309859154929</v>
      </c>
      <c r="FP71" s="95"/>
      <c r="FQ71" s="331">
        <f t="shared" si="167"/>
        <v>0.99556116406435324</v>
      </c>
      <c r="FR71" s="283"/>
      <c r="FS71">
        <f t="shared" si="247"/>
        <v>2012</v>
      </c>
      <c r="FT71" s="95">
        <f>FK71</f>
        <v>3336.5662650602408</v>
      </c>
      <c r="FU71" s="95">
        <f>FO71</f>
        <v>1133.8309859154929</v>
      </c>
      <c r="FV71" s="95">
        <f>FW71*FU71</f>
        <v>47620.9014084507</v>
      </c>
      <c r="FW71" s="602">
        <f>FW70</f>
        <v>42</v>
      </c>
      <c r="FX71" s="95">
        <f>FW71*FW71</f>
        <v>1764</v>
      </c>
      <c r="FY71" s="95">
        <f>FW71*FX71</f>
        <v>74088</v>
      </c>
      <c r="FZ71" s="95">
        <f>FS71</f>
        <v>2012</v>
      </c>
      <c r="GA71" s="9">
        <f>'Regional_intensity (aggregate)'!AT48</f>
        <v>18.890468293264135</v>
      </c>
      <c r="GB71" s="9">
        <f>SUMPRODUCT(FT$23:FY$23,FT71:FY71)+FS$23</f>
        <v>19.422243897768737</v>
      </c>
      <c r="GC71" s="9">
        <f>GA71/GE71</f>
        <v>18.252645511398438</v>
      </c>
      <c r="GD71" s="9">
        <f>FT$23*FK$72+FU$23*FO$72+FV$23*FW71*FO$72+FW$23*FW71+FX$23*FX71+FY$23*FY71+FS$23</f>
        <v>18.766466103347085</v>
      </c>
      <c r="GE71" s="333">
        <f>GB71/GD71</f>
        <v>1.0349441280425562</v>
      </c>
      <c r="GI71" s="98">
        <v>2012</v>
      </c>
      <c r="GJ71" s="290">
        <f>FI71</f>
        <v>4444</v>
      </c>
      <c r="GK71" s="290">
        <f>FJ71</f>
        <v>2985</v>
      </c>
      <c r="GL71" s="38">
        <f>GJ$75*GJ71+GK$75*GK71</f>
        <v>3397.326086956522</v>
      </c>
      <c r="GN71" s="331">
        <f>1/((1-$H$32)+$H$32*GL$72/GL71)</f>
        <v>0.93360995963298221</v>
      </c>
      <c r="GP71">
        <f t="shared" si="248"/>
        <v>2012</v>
      </c>
      <c r="GQ71" s="95">
        <f>GL71</f>
        <v>3397.326086956522</v>
      </c>
      <c r="GR71" s="95">
        <f>GQ71*GS71</f>
        <v>142687.69565217392</v>
      </c>
      <c r="GS71" s="602">
        <f>GS70</f>
        <v>42</v>
      </c>
      <c r="GT71" s="95">
        <f>GS71*GS71</f>
        <v>1764</v>
      </c>
      <c r="GU71" s="17">
        <f>N71</f>
        <v>1.2191062204330534</v>
      </c>
      <c r="GV71">
        <f>GP71</f>
        <v>2012</v>
      </c>
      <c r="GW71" s="9">
        <f>'Regional_intensity (aggregate)'!AS48</f>
        <v>30.180609770432849</v>
      </c>
      <c r="GX71" s="9">
        <f>SUMPRODUCT(GQ$23:GU$23,GQ71:GU71)+GP$23</f>
        <v>29.295397574439473</v>
      </c>
      <c r="GY71" s="9">
        <f>GW71/HA71</f>
        <v>35.480837181533516</v>
      </c>
      <c r="GZ71" s="9">
        <f t="shared" si="259"/>
        <v>34.440166696872922</v>
      </c>
      <c r="HA71" s="333">
        <f>GX71/GZ71</f>
        <v>0.85061718290403687</v>
      </c>
      <c r="HB71" s="383"/>
      <c r="HD71" s="49"/>
      <c r="HG71" s="284"/>
      <c r="HH71" s="284"/>
      <c r="HI71" s="284"/>
      <c r="HN71" s="17"/>
      <c r="HQ71">
        <v>2012</v>
      </c>
      <c r="HR71" s="17">
        <f t="shared" si="33"/>
        <v>0.99141629911903595</v>
      </c>
      <c r="HS71" s="17">
        <f t="shared" si="34"/>
        <v>0.86617029591646499</v>
      </c>
      <c r="HT71" s="17"/>
      <c r="HU71" s="651"/>
      <c r="HV71" s="17"/>
      <c r="HW71" s="17">
        <f>National!GB226</f>
        <v>0.12900624362963031</v>
      </c>
      <c r="HX71" s="17">
        <f>National!GC226</f>
        <v>0.21105113858277919</v>
      </c>
      <c r="HY71" s="17">
        <f>National!GD226</f>
        <v>0.48574566982287087</v>
      </c>
      <c r="HZ71" s="17">
        <f>National!GE226</f>
        <v>0.17419694796471963</v>
      </c>
      <c r="IA71" s="17">
        <f t="shared" si="102"/>
        <v>1.0146710306629514</v>
      </c>
      <c r="IB71" s="17"/>
      <c r="IC71" s="17">
        <f>National!GB303</f>
        <v>0.26831796998077795</v>
      </c>
      <c r="ID71" s="17">
        <f>National!GC303</f>
        <v>0.32894017371479983</v>
      </c>
      <c r="IE71" s="17">
        <f>National!GD303</f>
        <v>0.21030120581231956</v>
      </c>
      <c r="IF71" s="17">
        <f>National!GE303</f>
        <v>0.19244065049210271</v>
      </c>
      <c r="IG71" s="17">
        <f t="shared" si="103"/>
        <v>0.83432824561418706</v>
      </c>
      <c r="IH71" s="17"/>
      <c r="II71" s="651"/>
      <c r="IJ71" s="17"/>
      <c r="IK71" s="656">
        <f>National!AS226</f>
        <v>1.0144368446599581</v>
      </c>
      <c r="IL71" s="656">
        <f>National!AS303</f>
        <v>0.83409107737809096</v>
      </c>
      <c r="IN71">
        <v>2012</v>
      </c>
      <c r="IO71" s="79">
        <f>National!H226</f>
        <v>4689.8440000000001</v>
      </c>
      <c r="IP71" s="40">
        <f>IO71/HR71</f>
        <v>4730.4487571642258</v>
      </c>
      <c r="IQ71" s="79">
        <f>National!H303</f>
        <v>5783.1879999999992</v>
      </c>
      <c r="IR71" s="40">
        <f>IQ71/HS71</f>
        <v>6676.7332327888325</v>
      </c>
      <c r="IU71">
        <f>IN71</f>
        <v>2012</v>
      </c>
      <c r="IV71" s="40">
        <f>IP71</f>
        <v>4730.4487571642258</v>
      </c>
      <c r="IW71" s="40">
        <f>IO71/IK71</f>
        <v>4623.1010088873973</v>
      </c>
      <c r="IX71" s="40">
        <f>IR71</f>
        <v>6676.7332327888325</v>
      </c>
      <c r="IY71" s="40">
        <f>IQ71/IL71</f>
        <v>6933.5209989046525</v>
      </c>
    </row>
    <row r="72" spans="2:259" x14ac:dyDescent="0.2">
      <c r="B72" s="94"/>
      <c r="H72" s="105"/>
      <c r="I72" s="15"/>
      <c r="J72" s="15"/>
      <c r="K72" s="15"/>
      <c r="L72" s="15"/>
      <c r="M72" s="15"/>
      <c r="N72" s="15"/>
      <c r="Q72" s="98" t="s">
        <v>176</v>
      </c>
      <c r="R72" s="38">
        <f>HDD_by_Division11_update!B68</f>
        <v>6612</v>
      </c>
      <c r="S72" s="38">
        <f>HDD_by_Division11_update!C68</f>
        <v>5910</v>
      </c>
      <c r="T72" s="281">
        <f>R$75*R72+S$75*S72</f>
        <v>6081.2195121951227</v>
      </c>
      <c r="U72" s="41"/>
      <c r="V72" s="385">
        <f>CDD_by_Division11_update!B68</f>
        <v>417</v>
      </c>
      <c r="W72" s="385">
        <f>CDD_by_Division11_update!D68</f>
        <v>656</v>
      </c>
      <c r="X72" s="281">
        <f>V$75*V72+W$75*W72</f>
        <v>609.95412844036696</v>
      </c>
      <c r="Z72" s="331">
        <f>1/($F$10+$G$10*T$72/T72+$H$10*X$72/X72)</f>
        <v>1</v>
      </c>
      <c r="AN72" s="98" t="s">
        <v>176</v>
      </c>
      <c r="AO72" s="418">
        <f t="shared" si="261"/>
        <v>6612</v>
      </c>
      <c r="AP72" s="419">
        <f t="shared" si="261"/>
        <v>5910</v>
      </c>
      <c r="AQ72" s="281">
        <f>AO$75*AO72+AP$75*AP72</f>
        <v>6089.5813953488359</v>
      </c>
      <c r="AS72" s="331">
        <f>1/((1-$H$29)+$H$29*AQ$72/AQ72)</f>
        <v>1</v>
      </c>
      <c r="AT72" s="283"/>
      <c r="AU72" s="283"/>
      <c r="AV72" s="283"/>
      <c r="AW72" s="283"/>
      <c r="AX72" s="283"/>
      <c r="AY72" s="283"/>
      <c r="AZ72" s="283"/>
      <c r="BA72" s="283"/>
      <c r="BB72" s="283"/>
      <c r="BC72" s="283"/>
      <c r="BD72" s="283"/>
      <c r="BE72" s="283"/>
      <c r="BF72" s="283"/>
      <c r="BG72" s="283"/>
      <c r="BH72" s="283"/>
      <c r="BJ72" s="49"/>
      <c r="BL72" s="280" t="s">
        <v>624</v>
      </c>
      <c r="BM72" s="285">
        <f>HDD_by_Division11_update!D68</f>
        <v>6498</v>
      </c>
      <c r="BN72" s="285">
        <f>HDD_by_Division11_update!E68</f>
        <v>6750</v>
      </c>
      <c r="BO72" s="286">
        <f>BM$75*BM72+BN$75*BN72</f>
        <v>6714.3103448275861</v>
      </c>
      <c r="BQ72" s="285">
        <f>CDD_by_Division11_update!F68</f>
        <v>709</v>
      </c>
      <c r="BR72" s="285">
        <f>CDD_by_Division11_update!H68</f>
        <v>927</v>
      </c>
      <c r="BS72" s="281">
        <f>BQ$75*BQ72+BR$75*BR72</f>
        <v>783.43902439024396</v>
      </c>
      <c r="BU72" s="331">
        <f>1/($F$11+$G$11*BO$72/BO72+$H$11*BS$72/BS72)</f>
        <v>1</v>
      </c>
      <c r="CK72" s="280" t="s">
        <v>624</v>
      </c>
      <c r="CL72" s="262">
        <f t="shared" si="260"/>
        <v>6498</v>
      </c>
      <c r="CM72" s="263">
        <f t="shared" si="260"/>
        <v>6750</v>
      </c>
      <c r="CN72" s="281">
        <f>CL$75*CL72+CM$75*CM72</f>
        <v>6567.5172413793098</v>
      </c>
      <c r="CP72" s="331">
        <f>1/((1-$H$30)+$H$30*CN$72/CN72)</f>
        <v>1</v>
      </c>
      <c r="CR72" s="283"/>
      <c r="CS72" s="283"/>
      <c r="CT72" s="283"/>
      <c r="CU72" s="283"/>
      <c r="CV72" s="283"/>
      <c r="CW72" s="283"/>
      <c r="CX72" s="283"/>
      <c r="CY72" s="283"/>
      <c r="CZ72" s="283"/>
      <c r="DA72" s="283"/>
      <c r="DB72" s="283"/>
      <c r="DC72" s="283"/>
      <c r="DE72" s="49"/>
      <c r="DF72" s="49"/>
      <c r="DH72" s="280" t="s">
        <v>624</v>
      </c>
      <c r="DI72" s="285">
        <f>HDD_by_Division11_update!F68</f>
        <v>2853</v>
      </c>
      <c r="DJ72" s="285">
        <f>HDD_by_Division11_update!G68</f>
        <v>3603</v>
      </c>
      <c r="DK72" s="285">
        <f>HDD_by_Division11_update!H68</f>
        <v>2286</v>
      </c>
      <c r="DL72" s="286">
        <f>DI$75*DI72+DJ$75*DJ72+DK$75*DK72</f>
        <v>2859.0478723404249</v>
      </c>
      <c r="DN72" s="285">
        <f>CDD_by_Division11_update!J68</f>
        <v>1964</v>
      </c>
      <c r="DO72" s="285">
        <f>CDD_by_Division11_update!L68</f>
        <v>1547</v>
      </c>
      <c r="DP72" s="285">
        <f>CDD_by_Division11_update!N68</f>
        <v>2449</v>
      </c>
      <c r="DQ72" s="286">
        <f>DN$75*DN72+DO$75*DO72</f>
        <v>1280.9217687074829</v>
      </c>
      <c r="DS72" s="331">
        <f>1/($F$12+$G$12*DL$72/DL72+$H$12*DQ$72/DQ72)</f>
        <v>1</v>
      </c>
      <c r="DT72" s="283"/>
      <c r="EI72" s="98" t="str">
        <f>DH72</f>
        <v>normals</v>
      </c>
      <c r="EJ72" s="418">
        <f t="shared" si="262"/>
        <v>2853</v>
      </c>
      <c r="EK72" s="418">
        <f t="shared" si="262"/>
        <v>3603</v>
      </c>
      <c r="EL72" s="418">
        <f t="shared" si="262"/>
        <v>2286</v>
      </c>
      <c r="EM72" s="286">
        <f>EJ$75*EJ72+EK$75*EK72+EL$75*EL72</f>
        <v>2784.3791208791217</v>
      </c>
      <c r="EO72" s="331">
        <f>1/((1-$H$31)+$H$31*EM$72/EM72)</f>
        <v>1</v>
      </c>
      <c r="EQ72" s="283"/>
      <c r="ER72" s="283"/>
      <c r="ES72" s="283"/>
      <c r="ET72" s="283"/>
      <c r="EU72" s="283"/>
      <c r="EV72" s="283"/>
      <c r="EW72" s="283"/>
      <c r="EX72" s="283"/>
      <c r="EY72" s="283"/>
      <c r="EZ72" s="283"/>
      <c r="FA72" s="283"/>
      <c r="FB72" s="283"/>
      <c r="FD72" s="49"/>
      <c r="FE72" s="49"/>
      <c r="FG72" s="283"/>
      <c r="FH72" s="280" t="s">
        <v>624</v>
      </c>
      <c r="FI72" s="285">
        <f>HDD_by_Division11_update!I68</f>
        <v>5209</v>
      </c>
      <c r="FJ72" s="285">
        <f>HDD_by_Division11_update!J68</f>
        <v>3226</v>
      </c>
      <c r="FK72" s="286">
        <f>FI$75*FI72+FJ$75*FJ72</f>
        <v>3703.8313253012047</v>
      </c>
      <c r="FM72" s="285">
        <f>CDD_by_Division11_update!P68</f>
        <v>1243</v>
      </c>
      <c r="FN72" s="285">
        <f>CDD_by_Division11_update!R68</f>
        <v>704</v>
      </c>
      <c r="FO72" s="281">
        <f>FM$75*FM72+FN$75*FN72</f>
        <v>873.33802816901402</v>
      </c>
      <c r="FP72" s="264"/>
      <c r="FQ72" s="331">
        <f>1/($F$13+$G$13*FK$72/FK72+$H$13*FO$72/FO72)</f>
        <v>1</v>
      </c>
      <c r="FR72" s="283"/>
      <c r="GI72" s="98" t="str">
        <f t="shared" si="257"/>
        <v>normals</v>
      </c>
      <c r="GJ72" s="262">
        <f t="shared" si="251"/>
        <v>5209</v>
      </c>
      <c r="GK72" s="262">
        <f t="shared" si="252"/>
        <v>3226</v>
      </c>
      <c r="GL72" s="286">
        <f>GJ$75*GJ72+GK$75*GK72</f>
        <v>3786.413043478261</v>
      </c>
      <c r="GN72" s="331">
        <f>1/((1-$H$32)+$H$32*GL$72/GL72)</f>
        <v>1</v>
      </c>
      <c r="GP72" s="283"/>
      <c r="GQ72" s="283"/>
      <c r="GR72" s="283"/>
      <c r="GS72" s="283"/>
      <c r="GT72" s="283"/>
      <c r="GU72" s="283"/>
      <c r="GV72" s="283"/>
      <c r="GW72" s="283">
        <f>'Regional_intensity (aggregate)'!AS32</f>
        <v>36.085126670410773</v>
      </c>
      <c r="GX72" s="283"/>
      <c r="GY72" s="283"/>
      <c r="GZ72" s="283"/>
      <c r="HA72" s="283"/>
      <c r="HD72" s="49"/>
      <c r="HR72" s="17"/>
      <c r="HS72" s="17"/>
      <c r="HT72" s="17"/>
      <c r="HU72" s="651"/>
      <c r="HV72" s="17"/>
      <c r="HW72" s="17"/>
      <c r="HX72" s="17"/>
      <c r="HY72" s="17"/>
      <c r="HZ72" s="17"/>
      <c r="IA72" s="17"/>
      <c r="IB72" s="17"/>
      <c r="IC72" s="17"/>
      <c r="ID72" s="17"/>
      <c r="IE72" s="17"/>
      <c r="IF72" s="17"/>
      <c r="IG72" s="17"/>
      <c r="IH72" s="17"/>
      <c r="II72" s="651"/>
      <c r="IJ72" s="17"/>
      <c r="IK72" s="17"/>
    </row>
    <row r="73" spans="2:259" x14ac:dyDescent="0.2">
      <c r="H73" s="108"/>
      <c r="I73" s="382"/>
      <c r="J73" s="382"/>
      <c r="K73" s="382"/>
      <c r="L73" s="382"/>
      <c r="M73" s="382"/>
      <c r="N73" s="382"/>
      <c r="R73" s="38"/>
      <c r="X73" s="13"/>
      <c r="AI73" s="9"/>
      <c r="AT73" s="13"/>
      <c r="AU73" s="13"/>
      <c r="AV73" s="13"/>
      <c r="AW73" s="13"/>
      <c r="AX73" s="13"/>
      <c r="AY73" s="13"/>
      <c r="AZ73" s="13"/>
      <c r="BA73" s="13"/>
      <c r="BB73" s="13"/>
      <c r="BC73" s="13"/>
      <c r="BD73" s="13"/>
      <c r="BE73" s="13"/>
      <c r="BF73" s="13"/>
      <c r="BG73" s="13"/>
      <c r="BH73" s="13"/>
      <c r="BJ73" s="49"/>
      <c r="CR73" s="13"/>
      <c r="CS73" s="113">
        <f>CS71/CS70</f>
        <v>0.86176244790524237</v>
      </c>
      <c r="CT73" s="13"/>
      <c r="CU73" s="13"/>
      <c r="CV73" s="13"/>
      <c r="CW73" s="13"/>
      <c r="CX73" s="13"/>
      <c r="CY73" s="13"/>
      <c r="CZ73" s="13"/>
      <c r="DA73" s="13"/>
      <c r="DB73" s="13"/>
      <c r="DC73" s="13"/>
      <c r="DE73" s="49"/>
      <c r="DF73" s="49"/>
      <c r="EQ73" s="13"/>
      <c r="ER73" s="265"/>
      <c r="ES73" s="13"/>
      <c r="ET73" s="13"/>
      <c r="EU73" s="13"/>
      <c r="EV73" s="13"/>
      <c r="EW73" s="13"/>
      <c r="EX73" s="13"/>
      <c r="EY73" s="13"/>
      <c r="EZ73" s="13"/>
      <c r="FA73" s="13"/>
      <c r="FB73" s="394" t="s">
        <v>747</v>
      </c>
      <c r="FD73" s="49"/>
      <c r="FE73" s="49"/>
      <c r="FR73" s="13"/>
      <c r="GP73" s="13"/>
      <c r="GQ73" s="13"/>
      <c r="GR73" s="13"/>
      <c r="GS73" s="13"/>
      <c r="GT73" s="13"/>
      <c r="GU73" s="13"/>
      <c r="GV73" s="13"/>
      <c r="GW73" s="13">
        <f>'Regional_intensity (aggregate)'!AS33</f>
        <v>34.758933787331507</v>
      </c>
      <c r="GX73" s="13"/>
      <c r="GY73" s="13"/>
      <c r="GZ73" s="13"/>
      <c r="HA73" s="394" t="s">
        <v>748</v>
      </c>
      <c r="HD73" s="49"/>
      <c r="HF73">
        <f>HF68/HF44</f>
        <v>1.1730918986521603</v>
      </c>
      <c r="HG73">
        <f>HG68/HG44</f>
        <v>1.0931104490922772</v>
      </c>
      <c r="HH73">
        <f>HH68/HH44</f>
        <v>1.0048486249918047</v>
      </c>
      <c r="HI73">
        <f>HI68/HI44</f>
        <v>0.90581699406981031</v>
      </c>
      <c r="HK73">
        <f>HK68/HK44</f>
        <v>0.69399325320234417</v>
      </c>
      <c r="HL73">
        <f>HL68/HL44</f>
        <v>0.63107648716122222</v>
      </c>
      <c r="HM73">
        <f>HM68/HM44</f>
        <v>0.48860855615928955</v>
      </c>
      <c r="HN73">
        <f>HN68/HN44</f>
        <v>0.67189732801240543</v>
      </c>
      <c r="HQ73" t="s">
        <v>272</v>
      </c>
      <c r="HR73" s="17">
        <f>$HO$13*Z65+$HO$14*BU68+$HO$15*DS68+$HO$16*FQ68</f>
        <v>0.99092801645221684</v>
      </c>
      <c r="HS73" s="17">
        <f>$HO$13*AS65+$HO$14*CP68+$HO$15*DS68+$HO$16*GN68</f>
        <v>0.96935592334025389</v>
      </c>
      <c r="HT73" s="17"/>
      <c r="HU73" s="651"/>
      <c r="HV73" s="17"/>
      <c r="HW73" s="17"/>
      <c r="HX73" s="17"/>
      <c r="HY73" s="17"/>
      <c r="HZ73" s="17"/>
      <c r="IA73" s="17"/>
      <c r="IB73" s="17"/>
      <c r="IC73" s="17"/>
      <c r="ID73" s="17"/>
      <c r="IE73" s="17"/>
      <c r="IF73" s="17"/>
      <c r="IG73" s="17"/>
      <c r="IH73" s="17"/>
      <c r="II73" s="651"/>
      <c r="IJ73" s="17"/>
      <c r="IK73" s="17"/>
    </row>
    <row r="74" spans="2:259" x14ac:dyDescent="0.2">
      <c r="R74" s="14"/>
      <c r="AT74" s="13"/>
      <c r="AU74" s="13"/>
      <c r="AV74" s="13"/>
      <c r="AW74" s="13"/>
      <c r="AX74" s="13"/>
      <c r="AY74" s="13"/>
      <c r="AZ74" s="13"/>
      <c r="BA74" s="13"/>
      <c r="BB74" s="13"/>
      <c r="BC74" s="13"/>
      <c r="BD74" s="13"/>
      <c r="BE74" s="13"/>
      <c r="BF74" s="13"/>
      <c r="BG74" s="13"/>
      <c r="BH74" s="13"/>
      <c r="BJ74" s="49"/>
      <c r="BM74" s="14"/>
      <c r="CJ74" t="s">
        <v>241</v>
      </c>
      <c r="CR74" s="13"/>
      <c r="CS74" s="13"/>
      <c r="CT74" s="13"/>
      <c r="CU74" s="13"/>
      <c r="CV74" s="13"/>
      <c r="CW74" s="13"/>
      <c r="CX74" s="13"/>
      <c r="CY74" s="13"/>
      <c r="CZ74" s="13"/>
      <c r="DA74" s="13"/>
      <c r="DB74" s="13"/>
      <c r="DC74" s="13"/>
      <c r="DE74" s="49"/>
      <c r="DF74" s="49"/>
      <c r="DI74" s="14"/>
      <c r="EQ74" s="13"/>
      <c r="ER74" s="13"/>
      <c r="ES74" s="13"/>
      <c r="ET74" s="13"/>
      <c r="EU74" s="13"/>
      <c r="EV74" s="13"/>
      <c r="EW74" s="13"/>
      <c r="EX74" s="13"/>
      <c r="EY74" s="13"/>
      <c r="EZ74" s="13"/>
      <c r="FA74" s="13"/>
      <c r="FB74" s="13">
        <v>23.91553126306836</v>
      </c>
      <c r="FC74">
        <v>24.434065002429293</v>
      </c>
      <c r="FD74" s="49"/>
      <c r="FE74" s="49"/>
      <c r="FI74" s="14"/>
      <c r="FR74" s="13"/>
      <c r="GH74" t="s">
        <v>241</v>
      </c>
      <c r="GP74" s="13"/>
      <c r="GQ74" s="13"/>
      <c r="GR74" s="13"/>
      <c r="GS74" s="13"/>
      <c r="GT74" s="13"/>
      <c r="GU74" s="13"/>
      <c r="GV74" s="13"/>
      <c r="GW74" s="13">
        <f>'Regional_intensity (aggregate)'!AS34</f>
        <v>36.556540696490593</v>
      </c>
      <c r="GX74" s="13"/>
      <c r="GY74" s="13"/>
      <c r="GZ74" s="13"/>
      <c r="HA74" s="13">
        <v>34.790304125038041</v>
      </c>
      <c r="HB74">
        <v>34.966232506041273</v>
      </c>
      <c r="HQ74" t="s">
        <v>273</v>
      </c>
      <c r="HR74" s="17">
        <f>$HO$13*Z66+$HO$14*BU69+$HO$15*DS69+$HO$16*FQ69</f>
        <v>1.0208867949057208</v>
      </c>
      <c r="HS74" s="17">
        <f>$HO$13*AS66+$HO$14*CP69+$HO$15*DS69+$HO$16*GN69</f>
        <v>0.98831040916519131</v>
      </c>
      <c r="HT74" s="17"/>
      <c r="HU74" s="651"/>
      <c r="HV74" s="17"/>
      <c r="HW74" s="17"/>
      <c r="HX74" s="17"/>
      <c r="HY74" s="17"/>
      <c r="HZ74" s="17"/>
      <c r="IA74" s="17"/>
      <c r="IB74" s="17"/>
      <c r="IC74" s="17"/>
      <c r="ID74" s="17"/>
      <c r="IE74" s="17"/>
      <c r="IF74" s="17"/>
      <c r="IG74" s="17"/>
      <c r="IH74" s="17"/>
      <c r="II74" s="651"/>
      <c r="IJ74" s="17"/>
      <c r="IK74" s="17"/>
    </row>
    <row r="75" spans="2:259" x14ac:dyDescent="0.2">
      <c r="H75" s="105"/>
      <c r="I75" s="15"/>
      <c r="J75" s="15"/>
      <c r="K75" s="15"/>
      <c r="L75" s="15"/>
      <c r="M75" s="15"/>
      <c r="N75" s="15"/>
      <c r="Q75" s="109" t="s">
        <v>242</v>
      </c>
      <c r="R75" s="112">
        <f>D51</f>
        <v>0.24390243902439027</v>
      </c>
      <c r="S75" s="112">
        <f>D52</f>
        <v>0.75609756097560987</v>
      </c>
      <c r="V75" s="112">
        <f>F51</f>
        <v>0.19266055045871561</v>
      </c>
      <c r="W75" s="112">
        <f>F52</f>
        <v>0.80733944954128445</v>
      </c>
      <c r="AN75" t="s">
        <v>242</v>
      </c>
      <c r="AO75" s="111">
        <f>F83</f>
        <v>0.25581395348837205</v>
      </c>
      <c r="AP75" s="111">
        <f>F84</f>
        <v>0.74418604651162767</v>
      </c>
      <c r="BJ75" s="49"/>
      <c r="BL75" s="109" t="s">
        <v>242</v>
      </c>
      <c r="BM75" s="112">
        <f>D54</f>
        <v>0.60344827586206895</v>
      </c>
      <c r="BN75" s="112">
        <f>D55</f>
        <v>0.41379310344827586</v>
      </c>
      <c r="BQ75" s="112">
        <f>F54</f>
        <v>0.6585365853658538</v>
      </c>
      <c r="BR75" s="112">
        <f>F55</f>
        <v>0.34146341463414637</v>
      </c>
      <c r="CK75" t="s">
        <v>242</v>
      </c>
      <c r="CL75" s="112">
        <f>F86</f>
        <v>0.72413793103448276</v>
      </c>
      <c r="CM75" s="112">
        <f>F87</f>
        <v>0.27586206896551724</v>
      </c>
      <c r="DE75" s="49"/>
      <c r="DF75" s="49"/>
      <c r="DH75" s="109" t="s">
        <v>242</v>
      </c>
      <c r="DI75" s="112">
        <f>D57</f>
        <v>0.56914893617021267</v>
      </c>
      <c r="DJ75" s="112">
        <f>D58</f>
        <v>0.18085106382978722</v>
      </c>
      <c r="DK75" s="112">
        <f>D59</f>
        <v>0.25531914893617019</v>
      </c>
      <c r="DN75" s="112">
        <f>F57</f>
        <v>0.51020408163265307</v>
      </c>
      <c r="DO75" s="112">
        <f>F58</f>
        <v>0.18027210884353742</v>
      </c>
      <c r="DP75" s="112">
        <f>F59</f>
        <v>0.31292517006802723</v>
      </c>
      <c r="DQ75" s="113"/>
      <c r="EI75" t="s">
        <v>242</v>
      </c>
      <c r="EJ75" s="111">
        <f>F89</f>
        <v>0.44505494505494525</v>
      </c>
      <c r="EK75" s="111">
        <f>F90</f>
        <v>0.18681318681318687</v>
      </c>
      <c r="EL75" s="111">
        <f>F91</f>
        <v>0.36813186813186816</v>
      </c>
      <c r="FB75">
        <v>22.956830469867207</v>
      </c>
      <c r="FC75">
        <v>23.787048870630599</v>
      </c>
      <c r="FD75" s="49"/>
      <c r="FE75" s="49"/>
      <c r="FH75" s="109" t="s">
        <v>242</v>
      </c>
      <c r="FI75" s="112">
        <f>D61</f>
        <v>0.24096385542168672</v>
      </c>
      <c r="FJ75" s="112">
        <f>D62</f>
        <v>0.75903614457831314</v>
      </c>
      <c r="FM75" s="112">
        <f>F61</f>
        <v>0.29577464788732399</v>
      </c>
      <c r="FN75" s="112">
        <f>F62</f>
        <v>0.71830985915492951</v>
      </c>
      <c r="GI75" t="s">
        <v>242</v>
      </c>
      <c r="GJ75" s="111">
        <f>F93</f>
        <v>0.28260869565217395</v>
      </c>
      <c r="GK75" s="111">
        <f>F94</f>
        <v>0.71739130434782605</v>
      </c>
      <c r="GW75">
        <f>'Regional_intensity (aggregate)'!AS35</f>
        <v>36.303494184597696</v>
      </c>
      <c r="HA75">
        <v>34.669510858919843</v>
      </c>
      <c r="HB75">
        <v>34.783991925000926</v>
      </c>
      <c r="HF75">
        <f>National!BB223</f>
        <v>1.1730918986521603</v>
      </c>
      <c r="HG75">
        <f>National!BC223</f>
        <v>1.0931104490922772</v>
      </c>
      <c r="HH75">
        <f>National!BD223</f>
        <v>1.0048486249918047</v>
      </c>
      <c r="HI75">
        <f>National!BE223</f>
        <v>0.90581699406981031</v>
      </c>
      <c r="HK75">
        <f>National!BB300</f>
        <v>0.69399325320234417</v>
      </c>
      <c r="HL75">
        <f>National!BC300</f>
        <v>0.63107648716122222</v>
      </c>
      <c r="HM75">
        <f>National!BD300</f>
        <v>0.48860855615928955</v>
      </c>
      <c r="HN75">
        <f>National!BE300</f>
        <v>0.67189732801240543</v>
      </c>
    </row>
    <row r="76" spans="2:259" x14ac:dyDescent="0.2">
      <c r="H76" s="105"/>
      <c r="I76" s="15"/>
      <c r="J76" s="667" t="s">
        <v>1522</v>
      </c>
      <c r="K76" s="668" t="s">
        <v>1524</v>
      </c>
      <c r="L76" s="15"/>
      <c r="M76" s="15"/>
      <c r="N76" s="15"/>
      <c r="V76" s="17"/>
      <c r="W76" s="17"/>
      <c r="BJ76" s="49"/>
      <c r="DE76" s="49"/>
      <c r="DF76" s="49"/>
      <c r="FB76">
        <v>22.392277126428386</v>
      </c>
      <c r="FC76">
        <v>23.130927378032347</v>
      </c>
      <c r="FD76" s="49"/>
      <c r="FE76" s="49"/>
      <c r="GW76">
        <f>'Regional_intensity (aggregate)'!AS36</f>
        <v>33.456566369440004</v>
      </c>
      <c r="HA76">
        <v>33.651792109457105</v>
      </c>
      <c r="HB76">
        <v>33.75995142433586</v>
      </c>
    </row>
    <row r="77" spans="2:259" x14ac:dyDescent="0.2">
      <c r="B77" s="19" t="s">
        <v>238</v>
      </c>
      <c r="H77" s="108"/>
      <c r="I77" s="382"/>
      <c r="K77" s="667" t="s">
        <v>1523</v>
      </c>
      <c r="BJ77" s="49"/>
      <c r="DE77" s="49"/>
      <c r="DF77" s="49"/>
      <c r="FB77">
        <v>21.72313718128796</v>
      </c>
      <c r="FC77">
        <v>22.456914792842973</v>
      </c>
      <c r="FD77" s="49"/>
      <c r="FE77" s="49"/>
      <c r="GW77">
        <f>'Regional_intensity (aggregate)'!AS37</f>
        <v>33.807791735430278</v>
      </c>
      <c r="HA77">
        <v>33.430879020865909</v>
      </c>
      <c r="HB77">
        <v>33.847899303522581</v>
      </c>
      <c r="HF77">
        <f>National!BQ223</f>
        <v>1.1777317646776777</v>
      </c>
      <c r="HG77">
        <f>National!BR223</f>
        <v>1.1084718141796022</v>
      </c>
      <c r="HH77">
        <f>National!BS223</f>
        <v>1.0110111980210932</v>
      </c>
      <c r="HI77">
        <f>National!BT223</f>
        <v>0.91794956441433884</v>
      </c>
      <c r="HK77">
        <f>National!BQ300</f>
        <v>0.7009667529544471</v>
      </c>
      <c r="HL77">
        <f>National!BR300</f>
        <v>0.64276743096296785</v>
      </c>
      <c r="HM77">
        <f>National!BS300</f>
        <v>0.48207222156107238</v>
      </c>
      <c r="HN77">
        <f>National!BT300</f>
        <v>0.67462132483741954</v>
      </c>
    </row>
    <row r="78" spans="2:259" x14ac:dyDescent="0.2">
      <c r="B78" s="45" t="s">
        <v>537</v>
      </c>
      <c r="BJ78" s="49"/>
      <c r="DE78" s="49"/>
      <c r="DF78" s="49"/>
      <c r="FB78">
        <v>21.003426609372873</v>
      </c>
      <c r="FC78">
        <v>21.75622538327066</v>
      </c>
      <c r="FD78" s="49"/>
      <c r="FE78" s="49"/>
      <c r="GW78">
        <f>'Regional_intensity (aggregate)'!AS38</f>
        <v>33.043321288235653</v>
      </c>
      <c r="HA78">
        <v>33.081906480587101</v>
      </c>
      <c r="HB78">
        <v>33.450479815972791</v>
      </c>
    </row>
    <row r="79" spans="2:259" x14ac:dyDescent="0.2">
      <c r="FB79">
        <v>20.119972891748837</v>
      </c>
      <c r="FC79">
        <v>21.020073417523847</v>
      </c>
      <c r="GW79">
        <f>'Regional_intensity (aggregate)'!AS39</f>
        <v>31.678654666601471</v>
      </c>
      <c r="HA79">
        <v>31.3087074964998</v>
      </c>
      <c r="HB79">
        <v>31.675805514966449</v>
      </c>
    </row>
    <row r="80" spans="2:259" x14ac:dyDescent="0.2">
      <c r="C80" t="s">
        <v>186</v>
      </c>
      <c r="D80" t="s">
        <v>66</v>
      </c>
      <c r="E80" s="4" t="s">
        <v>544</v>
      </c>
      <c r="F80" t="s">
        <v>72</v>
      </c>
      <c r="FB80">
        <v>19.349407591291339</v>
      </c>
      <c r="FC80">
        <v>20.239673163810792</v>
      </c>
      <c r="GW80">
        <f>'Regional_intensity (aggregate)'!AS40</f>
        <v>31.7446400183339</v>
      </c>
      <c r="HA80">
        <v>29.955048478845445</v>
      </c>
      <c r="HB80">
        <v>30.18921030866403</v>
      </c>
    </row>
    <row r="81" spans="2:210" ht="26.25" thickBot="1" x14ac:dyDescent="0.25">
      <c r="C81" s="8" t="s">
        <v>215</v>
      </c>
      <c r="D81" s="8" t="s">
        <v>123</v>
      </c>
      <c r="E81" s="8" t="s">
        <v>223</v>
      </c>
      <c r="F81" s="99" t="s">
        <v>224</v>
      </c>
      <c r="FB81">
        <v>18.833613157707145</v>
      </c>
      <c r="FC81">
        <v>19.40623889033985</v>
      </c>
      <c r="GW81">
        <f>'Regional_intensity (aggregate)'!AS41</f>
        <v>30.136581810117487</v>
      </c>
      <c r="HA81">
        <v>31.95929545996724</v>
      </c>
      <c r="HB81">
        <v>31.436973889713133</v>
      </c>
    </row>
    <row r="82" spans="2:210" x14ac:dyDescent="0.2">
      <c r="B82" t="s">
        <v>22</v>
      </c>
      <c r="C82">
        <v>19.100000000000001</v>
      </c>
      <c r="D82">
        <v>1.9</v>
      </c>
      <c r="E82">
        <f>C82-D82</f>
        <v>17.200000000000003</v>
      </c>
      <c r="FB82">
        <v>18.301209133027442</v>
      </c>
      <c r="FC82">
        <v>18.510984865319315</v>
      </c>
      <c r="GW82">
        <f>'Regional_intensity (aggregate)'!AS42</f>
        <v>29.365304354863973</v>
      </c>
      <c r="HA82">
        <v>31.079284823466939</v>
      </c>
      <c r="HB82">
        <v>30.91945823729052</v>
      </c>
    </row>
    <row r="83" spans="2:210" x14ac:dyDescent="0.2">
      <c r="B83" t="s">
        <v>211</v>
      </c>
      <c r="C83">
        <v>4.9000000000000004</v>
      </c>
      <c r="D83">
        <v>0.5</v>
      </c>
      <c r="E83">
        <f t="shared" ref="E83:E94" si="263">C83-D83</f>
        <v>4.4000000000000004</v>
      </c>
      <c r="F83" s="111">
        <f>E83/E$82</f>
        <v>0.25581395348837205</v>
      </c>
      <c r="FB83">
        <v>18.160827069473893</v>
      </c>
      <c r="FC83">
        <v>17.545125356957541</v>
      </c>
      <c r="GW83">
        <f>'Regional_intensity (aggregate)'!AS43</f>
        <v>29.63502012999356</v>
      </c>
      <c r="HA83">
        <v>31.054872258957815</v>
      </c>
      <c r="HB83">
        <v>30.79176696395411</v>
      </c>
    </row>
    <row r="84" spans="2:210" x14ac:dyDescent="0.2">
      <c r="B84" t="s">
        <v>212</v>
      </c>
      <c r="C84">
        <v>14.2</v>
      </c>
      <c r="D84">
        <v>1.4</v>
      </c>
      <c r="E84">
        <f t="shared" si="263"/>
        <v>12.799999999999999</v>
      </c>
      <c r="F84" s="111">
        <f>E84/E$82</f>
        <v>0.74418604651162767</v>
      </c>
      <c r="FB84">
        <v>17.994324170995785</v>
      </c>
      <c r="FC84">
        <v>16.499874633462838</v>
      </c>
      <c r="GW84">
        <f>'Regional_intensity (aggregate)'!AS44</f>
        <v>30.59440484692788</v>
      </c>
      <c r="HA84">
        <v>30.98883537320615</v>
      </c>
      <c r="HB84">
        <v>30.759011383914157</v>
      </c>
    </row>
    <row r="85" spans="2:210" x14ac:dyDescent="0.2">
      <c r="B85" t="s">
        <v>213</v>
      </c>
      <c r="C85">
        <v>23.2</v>
      </c>
      <c r="D85">
        <v>2.9</v>
      </c>
      <c r="E85">
        <f t="shared" si="263"/>
        <v>20.3</v>
      </c>
      <c r="F85" s="17"/>
      <c r="GW85">
        <f>'Regional_intensity (aggregate)'!AS45</f>
        <v>29.940321954256003</v>
      </c>
    </row>
    <row r="86" spans="2:210" x14ac:dyDescent="0.2">
      <c r="B86" t="s">
        <v>214</v>
      </c>
      <c r="C86">
        <v>16.3</v>
      </c>
      <c r="D86">
        <v>1.6</v>
      </c>
      <c r="E86">
        <f t="shared" si="263"/>
        <v>14.700000000000001</v>
      </c>
      <c r="F86" s="111">
        <f>E86/E$85</f>
        <v>0.72413793103448276</v>
      </c>
      <c r="GW86">
        <f>'Regional_intensity (aggregate)'!AS46</f>
        <v>29.321411007541244</v>
      </c>
    </row>
    <row r="87" spans="2:210" x14ac:dyDescent="0.2">
      <c r="B87" t="s">
        <v>216</v>
      </c>
      <c r="C87">
        <v>6.9</v>
      </c>
      <c r="D87">
        <v>1.3</v>
      </c>
      <c r="E87">
        <f t="shared" si="263"/>
        <v>5.6000000000000005</v>
      </c>
      <c r="F87" s="111">
        <f>E87/E$85</f>
        <v>0.27586206896551724</v>
      </c>
    </row>
    <row r="88" spans="2:210" x14ac:dyDescent="0.2">
      <c r="B88" t="s">
        <v>24</v>
      </c>
      <c r="C88">
        <v>32.799999999999997</v>
      </c>
      <c r="D88">
        <v>14.6</v>
      </c>
      <c r="E88">
        <f t="shared" si="263"/>
        <v>18.199999999999996</v>
      </c>
      <c r="F88" s="17"/>
    </row>
    <row r="89" spans="2:210" x14ac:dyDescent="0.2">
      <c r="B89" t="s">
        <v>217</v>
      </c>
      <c r="C89">
        <v>16.8</v>
      </c>
      <c r="D89">
        <v>8.6999999999999993</v>
      </c>
      <c r="E89">
        <f t="shared" si="263"/>
        <v>8.1000000000000014</v>
      </c>
      <c r="F89" s="111">
        <f>E89/E$88</f>
        <v>0.44505494505494525</v>
      </c>
    </row>
    <row r="90" spans="2:210" x14ac:dyDescent="0.2">
      <c r="B90" t="s">
        <v>218</v>
      </c>
      <c r="C90">
        <v>5.9</v>
      </c>
      <c r="D90">
        <v>2.5</v>
      </c>
      <c r="E90">
        <f t="shared" si="263"/>
        <v>3.4000000000000004</v>
      </c>
      <c r="F90" s="111">
        <f>E90/E$88</f>
        <v>0.18681318681318687</v>
      </c>
    </row>
    <row r="91" spans="2:210" x14ac:dyDescent="0.2">
      <c r="B91" t="s">
        <v>219</v>
      </c>
      <c r="C91">
        <v>10.1</v>
      </c>
      <c r="D91">
        <v>3.4</v>
      </c>
      <c r="E91">
        <f t="shared" si="263"/>
        <v>6.6999999999999993</v>
      </c>
      <c r="F91" s="111">
        <f>E91/E$88</f>
        <v>0.36813186813186816</v>
      </c>
    </row>
    <row r="92" spans="2:210" x14ac:dyDescent="0.2">
      <c r="B92" t="s">
        <v>220</v>
      </c>
      <c r="C92">
        <v>19.399999999999999</v>
      </c>
      <c r="D92">
        <v>5.6</v>
      </c>
      <c r="E92">
        <f t="shared" si="263"/>
        <v>13.799999999999999</v>
      </c>
      <c r="F92" s="17"/>
    </row>
    <row r="93" spans="2:210" x14ac:dyDescent="0.2">
      <c r="B93" t="s">
        <v>221</v>
      </c>
      <c r="C93">
        <v>5.3</v>
      </c>
      <c r="D93">
        <v>1.4</v>
      </c>
      <c r="E93">
        <f t="shared" si="263"/>
        <v>3.9</v>
      </c>
      <c r="F93" s="111">
        <f>E93/E$92</f>
        <v>0.28260869565217395</v>
      </c>
    </row>
    <row r="94" spans="2:210" x14ac:dyDescent="0.2">
      <c r="B94" t="s">
        <v>222</v>
      </c>
      <c r="C94">
        <v>14.1</v>
      </c>
      <c r="D94">
        <v>4.2</v>
      </c>
      <c r="E94">
        <f t="shared" si="263"/>
        <v>9.8999999999999986</v>
      </c>
      <c r="F94" s="111">
        <f>E94/E$92</f>
        <v>0.71739130434782605</v>
      </c>
    </row>
    <row r="95" spans="2:210" x14ac:dyDescent="0.2">
      <c r="B95" s="1" t="s">
        <v>188</v>
      </c>
    </row>
    <row r="96" spans="2:210" x14ac:dyDescent="0.2">
      <c r="B96" s="88" t="s">
        <v>187</v>
      </c>
    </row>
    <row r="97" spans="2:206" x14ac:dyDescent="0.2">
      <c r="B97" s="94" t="s">
        <v>80</v>
      </c>
      <c r="C97" t="s">
        <v>234</v>
      </c>
      <c r="AH97" s="4" t="s">
        <v>615</v>
      </c>
      <c r="AI97" s="4" t="s">
        <v>616</v>
      </c>
      <c r="BB97" s="4" t="s">
        <v>615</v>
      </c>
      <c r="BC97" s="4" t="s">
        <v>616</v>
      </c>
      <c r="CD97" s="4" t="s">
        <v>615</v>
      </c>
      <c r="CE97" s="4" t="s">
        <v>616</v>
      </c>
      <c r="CY97" s="4" t="s">
        <v>615</v>
      </c>
      <c r="CZ97" s="4" t="s">
        <v>616</v>
      </c>
      <c r="EC97" s="4" t="s">
        <v>615</v>
      </c>
      <c r="ED97" s="4" t="s">
        <v>616</v>
      </c>
      <c r="EX97" s="4" t="s">
        <v>615</v>
      </c>
      <c r="EY97" s="4" t="s">
        <v>616</v>
      </c>
      <c r="GA97" s="4" t="s">
        <v>615</v>
      </c>
      <c r="GB97" s="4" t="s">
        <v>616</v>
      </c>
      <c r="GW97" s="4" t="s">
        <v>615</v>
      </c>
      <c r="GX97" s="4" t="s">
        <v>616</v>
      </c>
    </row>
    <row r="98" spans="2:206" x14ac:dyDescent="0.2">
      <c r="B98" s="94" t="s">
        <v>82</v>
      </c>
      <c r="C98" t="s">
        <v>235</v>
      </c>
      <c r="AE98" s="95"/>
      <c r="AF98" s="95"/>
      <c r="AG98" s="95"/>
      <c r="AH98">
        <f>AH44/Z44</f>
        <v>12.989248904303397</v>
      </c>
      <c r="AI98">
        <f>AJ44</f>
        <v>13.069908870524269</v>
      </c>
      <c r="BA98">
        <f>BA44</f>
        <v>1985</v>
      </c>
      <c r="BB98">
        <f>BB44/AS44</f>
        <v>66.017020238506873</v>
      </c>
      <c r="BC98">
        <f>BD44</f>
        <v>65.883839139278606</v>
      </c>
      <c r="BZ98" s="95"/>
      <c r="CA98" s="95"/>
      <c r="CB98" s="95"/>
      <c r="CC98" s="95">
        <f>CC44</f>
        <v>1985</v>
      </c>
      <c r="CD98">
        <f>CD44/BU44</f>
        <v>18.952184358619672</v>
      </c>
      <c r="CE98">
        <f>CF44</f>
        <v>18.952015835157294</v>
      </c>
      <c r="CX98">
        <f>CX44</f>
        <v>1985</v>
      </c>
      <c r="CY98">
        <f>CY44/CP44</f>
        <v>72.175191781183514</v>
      </c>
      <c r="CZ98">
        <f>DA44</f>
        <v>72.520654191280286</v>
      </c>
      <c r="DY98" s="95"/>
      <c r="DZ98" s="95"/>
      <c r="EA98" s="95"/>
      <c r="EB98" s="95">
        <f>EB44</f>
        <v>1985</v>
      </c>
      <c r="EC98">
        <f t="shared" ref="EC98:EC122" si="264">EC44/DS44</f>
        <v>27.783438729668049</v>
      </c>
      <c r="ED98">
        <f>EE44</f>
        <v>28.91985260819753</v>
      </c>
      <c r="EW98">
        <f>EW44</f>
        <v>1985</v>
      </c>
      <c r="EX98">
        <f>EX44/EO44</f>
        <v>37.198901570686928</v>
      </c>
      <c r="EY98">
        <f>EZ44</f>
        <v>37.224136164380553</v>
      </c>
      <c r="FW98" s="95"/>
      <c r="FX98" s="95"/>
      <c r="FY98" s="95"/>
      <c r="FZ98" s="95">
        <f>FZ44</f>
        <v>1985</v>
      </c>
      <c r="GA98">
        <f>GA44/FQ44</f>
        <v>21.071635657991241</v>
      </c>
      <c r="GB98">
        <f>GC44</f>
        <v>21.058704773988129</v>
      </c>
      <c r="GV98">
        <f>GV44</f>
        <v>1985</v>
      </c>
      <c r="GW98">
        <f>GW44/GN44</f>
        <v>47.148601145308589</v>
      </c>
      <c r="GX98">
        <f>GY44</f>
        <v>46.719966303716575</v>
      </c>
    </row>
    <row r="99" spans="2:206" x14ac:dyDescent="0.2">
      <c r="B99" s="251" t="s">
        <v>541</v>
      </c>
      <c r="C99" t="s">
        <v>236</v>
      </c>
      <c r="AE99" s="95"/>
      <c r="AF99" s="95"/>
      <c r="AG99" s="95"/>
      <c r="AH99">
        <f t="shared" ref="AH99:AH118" si="265">AH45/Z45</f>
        <v>13.406457478064533</v>
      </c>
      <c r="AI99">
        <f t="shared" ref="AI99:AI122" si="266">AJ45</f>
        <v>13.493046496729562</v>
      </c>
      <c r="BA99">
        <f t="shared" ref="BA99:BA122" si="267">BA45</f>
        <v>1986</v>
      </c>
      <c r="BB99">
        <f t="shared" ref="BB99:BB122" si="268">BB45/AS45</f>
        <v>66.202789988196955</v>
      </c>
      <c r="BC99">
        <f t="shared" ref="BC99:BC122" si="269">BD45</f>
        <v>66.07631863019887</v>
      </c>
      <c r="BZ99" s="95"/>
      <c r="CA99" s="95"/>
      <c r="CB99" s="95"/>
      <c r="CC99" s="95">
        <f t="shared" ref="CC99:CC122" si="270">CC45</f>
        <v>1986</v>
      </c>
      <c r="CD99">
        <f t="shared" ref="CD99:CD122" si="271">CD45/BU45</f>
        <v>19.177867688789206</v>
      </c>
      <c r="CE99">
        <f t="shared" ref="CE99:CE122" si="272">CF45</f>
        <v>19.173895520643541</v>
      </c>
      <c r="CX99">
        <f t="shared" ref="CX99:CX122" si="273">CX45</f>
        <v>1986</v>
      </c>
      <c r="CY99">
        <f t="shared" ref="CY99:CY122" si="274">CY45/CP45</f>
        <v>73.97368960346914</v>
      </c>
      <c r="CZ99">
        <f t="shared" ref="CZ99:CZ122" si="275">DA45</f>
        <v>72.903401935948651</v>
      </c>
      <c r="DY99" s="95"/>
      <c r="DZ99" s="95"/>
      <c r="EA99" s="95"/>
      <c r="EB99" s="95">
        <f t="shared" ref="EB99:EB122" si="276">EB45</f>
        <v>1986</v>
      </c>
      <c r="EC99">
        <f t="shared" si="264"/>
        <v>28.237268606997137</v>
      </c>
      <c r="ED99">
        <f t="shared" ref="ED99:ED122" si="277">EE45</f>
        <v>28.231343867357268</v>
      </c>
      <c r="EW99">
        <f t="shared" ref="EW99:EW124" si="278">EW45</f>
        <v>1986</v>
      </c>
      <c r="EX99">
        <f t="shared" ref="EX99:EX122" si="279">EX45/EO45</f>
        <v>36.829632521540717</v>
      </c>
      <c r="EY99">
        <f t="shared" ref="EY99:EY122" si="280">EZ45</f>
        <v>36.387280887477516</v>
      </c>
      <c r="FW99" s="95"/>
      <c r="FX99" s="95"/>
      <c r="FY99" s="95"/>
      <c r="FZ99" s="95">
        <f t="shared" ref="FZ99:FZ122" si="281">FZ45</f>
        <v>1986</v>
      </c>
      <c r="GA99">
        <f t="shared" ref="GA99:GA122" si="282">GA45/FQ45</f>
        <v>20.718102608158514</v>
      </c>
      <c r="GB99">
        <f t="shared" ref="GB99:GB122" si="283">GC45</f>
        <v>20.654929413134379</v>
      </c>
      <c r="GV99">
        <f t="shared" ref="GV99:GV122" si="284">GV45</f>
        <v>1986</v>
      </c>
      <c r="GW99">
        <f t="shared" ref="GW99:GW122" si="285">GW45/GN45</f>
        <v>45.766009223107822</v>
      </c>
      <c r="GX99">
        <f t="shared" ref="GX99:GX122" si="286">GY45</f>
        <v>46.153202878233749</v>
      </c>
    </row>
    <row r="100" spans="2:206" x14ac:dyDescent="0.2">
      <c r="B100" s="94" t="s">
        <v>205</v>
      </c>
      <c r="C100" t="s">
        <v>237</v>
      </c>
      <c r="AE100" s="95"/>
      <c r="AF100" s="95"/>
      <c r="AG100" s="95"/>
      <c r="AH100">
        <f t="shared" si="265"/>
        <v>13.688621706242664</v>
      </c>
      <c r="AI100">
        <f t="shared" si="266"/>
        <v>13.728881010134893</v>
      </c>
      <c r="BA100">
        <f t="shared" si="267"/>
        <v>1987</v>
      </c>
      <c r="BB100">
        <f t="shared" si="268"/>
        <v>65.674937291565996</v>
      </c>
      <c r="BC100">
        <f t="shared" si="269"/>
        <v>65.584330147766707</v>
      </c>
      <c r="BZ100" s="95"/>
      <c r="CA100" s="95"/>
      <c r="CB100" s="95"/>
      <c r="CC100" s="95">
        <f t="shared" si="270"/>
        <v>1987</v>
      </c>
      <c r="CD100">
        <f t="shared" si="271"/>
        <v>19.210585792743206</v>
      </c>
      <c r="CE100">
        <f t="shared" si="272"/>
        <v>19.044133460672537</v>
      </c>
      <c r="CX100">
        <f t="shared" si="273"/>
        <v>1987</v>
      </c>
      <c r="CY100">
        <f t="shared" si="274"/>
        <v>73.980075543277394</v>
      </c>
      <c r="CZ100">
        <f t="shared" si="275"/>
        <v>71.81614520379668</v>
      </c>
      <c r="DY100" s="95"/>
      <c r="DZ100" s="95"/>
      <c r="EA100" s="95"/>
      <c r="EB100" s="95">
        <f t="shared" si="276"/>
        <v>1987</v>
      </c>
      <c r="EC100">
        <f t="shared" si="264"/>
        <v>28.350202078246369</v>
      </c>
      <c r="ED100">
        <f t="shared" si="277"/>
        <v>28.416853902861742</v>
      </c>
      <c r="EW100">
        <f t="shared" si="278"/>
        <v>1987</v>
      </c>
      <c r="EX100">
        <f t="shared" si="279"/>
        <v>34.238420164154341</v>
      </c>
      <c r="EY100">
        <f t="shared" si="280"/>
        <v>34.259914160356523</v>
      </c>
      <c r="FW100" s="95"/>
      <c r="FX100" s="95"/>
      <c r="FY100" s="95"/>
      <c r="FZ100" s="95">
        <f t="shared" si="281"/>
        <v>1987</v>
      </c>
      <c r="GA100">
        <f t="shared" si="282"/>
        <v>20.260365743084886</v>
      </c>
      <c r="GB100">
        <f t="shared" si="283"/>
        <v>20.254342713806519</v>
      </c>
      <c r="GV100">
        <f t="shared" si="284"/>
        <v>1987</v>
      </c>
      <c r="GW100">
        <f t="shared" si="285"/>
        <v>44.027308791684071</v>
      </c>
      <c r="GX100">
        <f t="shared" si="286"/>
        <v>44.18894362569862</v>
      </c>
    </row>
    <row r="101" spans="2:206" x14ac:dyDescent="0.2">
      <c r="AE101" s="95"/>
      <c r="AF101" s="95"/>
      <c r="AG101" s="95"/>
      <c r="AH101">
        <f t="shared" si="265"/>
        <v>14.069261317447829</v>
      </c>
      <c r="AI101">
        <f t="shared" si="266"/>
        <v>13.935845017507866</v>
      </c>
      <c r="BA101">
        <f t="shared" si="267"/>
        <v>1988</v>
      </c>
      <c r="BB101">
        <f t="shared" si="268"/>
        <v>64.867706407074024</v>
      </c>
      <c r="BC101">
        <f t="shared" si="269"/>
        <v>64.918765320322336</v>
      </c>
      <c r="BZ101" s="95"/>
      <c r="CA101" s="95"/>
      <c r="CB101" s="95"/>
      <c r="CC101" s="95">
        <f t="shared" si="270"/>
        <v>1988</v>
      </c>
      <c r="CD101">
        <f t="shared" si="271"/>
        <v>19.476244892238093</v>
      </c>
      <c r="CE101">
        <f t="shared" si="272"/>
        <v>19.166718920633979</v>
      </c>
      <c r="CX101">
        <f t="shared" si="273"/>
        <v>1988</v>
      </c>
      <c r="CY101">
        <f t="shared" si="274"/>
        <v>71.874137946644439</v>
      </c>
      <c r="CZ101">
        <f t="shared" si="275"/>
        <v>71.945931703279598</v>
      </c>
      <c r="DY101" s="95"/>
      <c r="DZ101" s="95"/>
      <c r="EA101" s="95"/>
      <c r="EB101" s="95">
        <f t="shared" si="276"/>
        <v>1988</v>
      </c>
      <c r="EC101">
        <f t="shared" si="264"/>
        <v>28.70051402763254</v>
      </c>
      <c r="ED101">
        <f t="shared" si="277"/>
        <v>28.744000744280097</v>
      </c>
      <c r="EW101">
        <f t="shared" si="278"/>
        <v>1988</v>
      </c>
      <c r="EX101">
        <f t="shared" si="279"/>
        <v>33.26623009528133</v>
      </c>
      <c r="EY101">
        <f t="shared" si="280"/>
        <v>33.486972827889026</v>
      </c>
      <c r="FW101" s="95"/>
      <c r="FX101" s="95"/>
      <c r="FY101" s="95"/>
      <c r="FZ101" s="95">
        <f t="shared" si="281"/>
        <v>1988</v>
      </c>
      <c r="GA101">
        <f t="shared" si="282"/>
        <v>20.923641237484773</v>
      </c>
      <c r="GB101">
        <f t="shared" si="283"/>
        <v>20.968321970785379</v>
      </c>
      <c r="GV101">
        <f t="shared" si="284"/>
        <v>1988</v>
      </c>
      <c r="GW101">
        <f t="shared" si="285"/>
        <v>44.256382162293171</v>
      </c>
      <c r="GX101">
        <f t="shared" si="286"/>
        <v>44.420274772204934</v>
      </c>
    </row>
    <row r="102" spans="2:206" x14ac:dyDescent="0.2">
      <c r="AE102" s="95"/>
      <c r="AF102" s="95"/>
      <c r="AG102" s="95"/>
      <c r="AH102">
        <f t="shared" si="265"/>
        <v>14.139427295784719</v>
      </c>
      <c r="AI102">
        <f t="shared" si="266"/>
        <v>14.046751733737194</v>
      </c>
      <c r="BA102">
        <f t="shared" si="267"/>
        <v>1989</v>
      </c>
      <c r="BB102">
        <f t="shared" si="268"/>
        <v>63.608852480081026</v>
      </c>
      <c r="BC102">
        <f t="shared" si="269"/>
        <v>63.662491825417518</v>
      </c>
      <c r="BZ102" s="95"/>
      <c r="CA102" s="95"/>
      <c r="CB102" s="95"/>
      <c r="CC102" s="95">
        <f t="shared" si="270"/>
        <v>1989</v>
      </c>
      <c r="CD102">
        <f t="shared" si="271"/>
        <v>19.409957645641725</v>
      </c>
      <c r="CE102">
        <f t="shared" si="272"/>
        <v>19.395668518356562</v>
      </c>
      <c r="CX102">
        <f t="shared" si="273"/>
        <v>1989</v>
      </c>
      <c r="CY102">
        <f t="shared" si="274"/>
        <v>70.862247001822496</v>
      </c>
      <c r="CZ102">
        <f t="shared" si="275"/>
        <v>71.404246931166597</v>
      </c>
      <c r="DY102" s="95"/>
      <c r="DZ102" s="95"/>
      <c r="EA102" s="95"/>
      <c r="EB102" s="95">
        <f t="shared" si="276"/>
        <v>1989</v>
      </c>
      <c r="EC102">
        <f t="shared" si="264"/>
        <v>28.781441773686844</v>
      </c>
      <c r="ED102">
        <f t="shared" si="277"/>
        <v>28.804579325706992</v>
      </c>
      <c r="EW102">
        <f t="shared" si="278"/>
        <v>1989</v>
      </c>
      <c r="EX102">
        <f t="shared" si="279"/>
        <v>33.196140852843342</v>
      </c>
      <c r="EY102">
        <f t="shared" si="280"/>
        <v>33.33831952167462</v>
      </c>
      <c r="FW102" s="95"/>
      <c r="FX102" s="95"/>
      <c r="FY102" s="95"/>
      <c r="FZ102" s="95">
        <f t="shared" si="281"/>
        <v>1989</v>
      </c>
      <c r="GA102">
        <f t="shared" si="282"/>
        <v>20.847939675277026</v>
      </c>
      <c r="GB102">
        <f t="shared" si="283"/>
        <v>20.865540531553904</v>
      </c>
      <c r="GV102">
        <f t="shared" si="284"/>
        <v>1989</v>
      </c>
      <c r="GW102">
        <f t="shared" si="285"/>
        <v>45.386269273303789</v>
      </c>
      <c r="GX102">
        <f t="shared" si="286"/>
        <v>45.489099821862368</v>
      </c>
    </row>
    <row r="103" spans="2:206" x14ac:dyDescent="0.2">
      <c r="AE103" s="95"/>
      <c r="AF103" s="95"/>
      <c r="AG103" s="95"/>
      <c r="AH103">
        <f t="shared" si="265"/>
        <v>14.30385274536823</v>
      </c>
      <c r="AI103">
        <f t="shared" si="266"/>
        <v>14.62191589374722</v>
      </c>
      <c r="BA103">
        <f t="shared" si="267"/>
        <v>1990</v>
      </c>
      <c r="BB103">
        <f t="shared" si="268"/>
        <v>63.009613740291769</v>
      </c>
      <c r="BC103">
        <f t="shared" si="269"/>
        <v>62.498956291311352</v>
      </c>
      <c r="BZ103" s="95"/>
      <c r="CA103" s="95"/>
      <c r="CB103" s="95"/>
      <c r="CC103" s="95">
        <f t="shared" si="270"/>
        <v>1990</v>
      </c>
      <c r="CD103">
        <f t="shared" si="271"/>
        <v>19.532353617927868</v>
      </c>
      <c r="CE103">
        <f t="shared" si="272"/>
        <v>19.58901691905599</v>
      </c>
      <c r="CX103">
        <f t="shared" si="273"/>
        <v>1990</v>
      </c>
      <c r="CY103">
        <f t="shared" si="274"/>
        <v>68.900677163165028</v>
      </c>
      <c r="CZ103">
        <f t="shared" si="275"/>
        <v>67.289564622043272</v>
      </c>
      <c r="DY103" s="95"/>
      <c r="DZ103" s="95"/>
      <c r="EA103" s="95"/>
      <c r="EB103" s="95">
        <f t="shared" si="276"/>
        <v>1990</v>
      </c>
      <c r="EC103">
        <f t="shared" si="264"/>
        <v>29.906456279824823</v>
      </c>
      <c r="ED103">
        <f t="shared" si="277"/>
        <v>29.513579500543734</v>
      </c>
      <c r="EW103">
        <f t="shared" si="278"/>
        <v>1990</v>
      </c>
      <c r="EX103">
        <f t="shared" si="279"/>
        <v>32.638676283672865</v>
      </c>
      <c r="EY103">
        <f t="shared" si="280"/>
        <v>31.611930255970847</v>
      </c>
      <c r="FW103" s="95"/>
      <c r="FX103" s="95"/>
      <c r="FY103" s="95"/>
      <c r="FZ103" s="95">
        <f t="shared" si="281"/>
        <v>1990</v>
      </c>
      <c r="GA103">
        <f t="shared" si="282"/>
        <v>20.448521359086698</v>
      </c>
      <c r="GB103">
        <f t="shared" si="283"/>
        <v>20.504697885866236</v>
      </c>
      <c r="GV103">
        <f t="shared" si="284"/>
        <v>1990</v>
      </c>
      <c r="GW103">
        <f t="shared" si="285"/>
        <v>41.145010343985334</v>
      </c>
      <c r="GX103">
        <f t="shared" si="286"/>
        <v>41.194812205834211</v>
      </c>
    </row>
    <row r="104" spans="2:206" x14ac:dyDescent="0.2">
      <c r="AE104" s="95"/>
      <c r="AF104" s="95"/>
      <c r="AG104" s="95"/>
      <c r="AH104">
        <f t="shared" si="265"/>
        <v>14.250341559097203</v>
      </c>
      <c r="AI104">
        <f t="shared" si="266"/>
        <v>14.380215092259562</v>
      </c>
      <c r="BA104">
        <f t="shared" si="267"/>
        <v>1991</v>
      </c>
      <c r="BB104">
        <f t="shared" si="268"/>
        <v>60.934861317575944</v>
      </c>
      <c r="BC104">
        <f t="shared" si="269"/>
        <v>60.632681022102162</v>
      </c>
      <c r="BZ104" s="95"/>
      <c r="CA104" s="95"/>
      <c r="CB104" s="95"/>
      <c r="CC104" s="95">
        <f t="shared" si="270"/>
        <v>1991</v>
      </c>
      <c r="CD104">
        <f t="shared" si="271"/>
        <v>20.153050987183828</v>
      </c>
      <c r="CE104">
        <f t="shared" si="272"/>
        <v>19.933667287117103</v>
      </c>
      <c r="CX104">
        <f t="shared" si="273"/>
        <v>1991</v>
      </c>
      <c r="CY104">
        <f t="shared" si="274"/>
        <v>69.697521921991381</v>
      </c>
      <c r="CZ104">
        <f t="shared" si="275"/>
        <v>68.752580281725855</v>
      </c>
      <c r="DY104" s="95"/>
      <c r="DZ104" s="95"/>
      <c r="EA104" s="95"/>
      <c r="EB104" s="95">
        <f t="shared" si="276"/>
        <v>1991</v>
      </c>
      <c r="EC104">
        <f t="shared" si="264"/>
        <v>29.579170879600404</v>
      </c>
      <c r="ED104">
        <f t="shared" si="277"/>
        <v>29.399444889910882</v>
      </c>
      <c r="EW104">
        <f t="shared" si="278"/>
        <v>1991</v>
      </c>
      <c r="EX104">
        <f t="shared" si="279"/>
        <v>30.719268503268108</v>
      </c>
      <c r="EY104">
        <f t="shared" si="280"/>
        <v>30.348225266375472</v>
      </c>
      <c r="FW104" s="95"/>
      <c r="FX104" s="95"/>
      <c r="FY104" s="95"/>
      <c r="FZ104" s="95">
        <f t="shared" si="281"/>
        <v>1991</v>
      </c>
      <c r="GA104">
        <f t="shared" si="282"/>
        <v>20.369161532291706</v>
      </c>
      <c r="GB104">
        <f t="shared" si="283"/>
        <v>20.354282813545911</v>
      </c>
      <c r="GV104">
        <f t="shared" si="284"/>
        <v>1991</v>
      </c>
      <c r="GW104">
        <f t="shared" si="285"/>
        <v>41.348997896705924</v>
      </c>
      <c r="GX104">
        <f t="shared" si="286"/>
        <v>41.389101942458645</v>
      </c>
    </row>
    <row r="105" spans="2:206" x14ac:dyDescent="0.2">
      <c r="AE105" s="95"/>
      <c r="AF105" s="95"/>
      <c r="AG105" s="95"/>
      <c r="AH105">
        <f t="shared" si="265"/>
        <v>14.569509420369663</v>
      </c>
      <c r="AI105">
        <f t="shared" si="266"/>
        <v>14.426021261327628</v>
      </c>
      <c r="BA105">
        <f t="shared" si="267"/>
        <v>1992</v>
      </c>
      <c r="BB105">
        <f t="shared" si="268"/>
        <v>59.585577818741335</v>
      </c>
      <c r="BC105">
        <f t="shared" si="269"/>
        <v>59.591850920627557</v>
      </c>
      <c r="BZ105" s="95"/>
      <c r="CA105" s="95"/>
      <c r="CB105" s="95"/>
      <c r="CC105" s="95">
        <f t="shared" si="270"/>
        <v>1992</v>
      </c>
      <c r="CD105">
        <f t="shared" si="271"/>
        <v>19.765179756760894</v>
      </c>
      <c r="CE105">
        <f t="shared" si="272"/>
        <v>19.596253444217524</v>
      </c>
      <c r="CX105">
        <f t="shared" si="273"/>
        <v>1992</v>
      </c>
      <c r="CY105">
        <f t="shared" si="274"/>
        <v>66.061393546938177</v>
      </c>
      <c r="CZ105">
        <f t="shared" si="275"/>
        <v>65.687802936150121</v>
      </c>
      <c r="DY105" s="95"/>
      <c r="DZ105" s="95"/>
      <c r="EA105" s="95"/>
      <c r="EB105" s="95">
        <f t="shared" si="276"/>
        <v>1992</v>
      </c>
      <c r="EC105">
        <f t="shared" si="264"/>
        <v>29.318999629950518</v>
      </c>
      <c r="ED105">
        <f t="shared" si="277"/>
        <v>29.192734435228953</v>
      </c>
      <c r="EW105">
        <f t="shared" si="278"/>
        <v>1992</v>
      </c>
      <c r="EX105">
        <f t="shared" si="279"/>
        <v>29.349881043382762</v>
      </c>
      <c r="EY105">
        <f t="shared" si="280"/>
        <v>29.275502434069175</v>
      </c>
      <c r="FW105" s="95"/>
      <c r="FX105" s="95"/>
      <c r="FY105" s="95"/>
      <c r="FZ105" s="95">
        <f t="shared" si="281"/>
        <v>1992</v>
      </c>
      <c r="GA105">
        <f t="shared" si="282"/>
        <v>20.001008797112412</v>
      </c>
      <c r="GB105">
        <f t="shared" si="283"/>
        <v>20.022607472263548</v>
      </c>
      <c r="GV105">
        <f t="shared" si="284"/>
        <v>1992</v>
      </c>
      <c r="GW105">
        <f t="shared" si="285"/>
        <v>40.331490065735274</v>
      </c>
      <c r="GX105">
        <f t="shared" si="286"/>
        <v>40.417224109249617</v>
      </c>
    </row>
    <row r="106" spans="2:206" x14ac:dyDescent="0.2">
      <c r="AE106" s="95"/>
      <c r="AF106" s="95"/>
      <c r="AG106" s="95"/>
      <c r="AH106">
        <f t="shared" si="265"/>
        <v>14.275972764472311</v>
      </c>
      <c r="AI106">
        <f t="shared" si="266"/>
        <v>14.207123839959525</v>
      </c>
      <c r="BA106">
        <f t="shared" si="267"/>
        <v>1993</v>
      </c>
      <c r="BB106">
        <f t="shared" si="268"/>
        <v>59.245843110554489</v>
      </c>
      <c r="BC106">
        <f t="shared" si="269"/>
        <v>59.246101783447429</v>
      </c>
      <c r="BZ106" s="95"/>
      <c r="CA106" s="95"/>
      <c r="CB106" s="95"/>
      <c r="CC106" s="95">
        <f t="shared" si="270"/>
        <v>1993</v>
      </c>
      <c r="CD106">
        <f t="shared" si="271"/>
        <v>19.518327671941424</v>
      </c>
      <c r="CE106">
        <f t="shared" si="272"/>
        <v>19.500811304033984</v>
      </c>
      <c r="CX106">
        <f t="shared" si="273"/>
        <v>1993</v>
      </c>
      <c r="CY106">
        <f t="shared" si="274"/>
        <v>62.270566266223639</v>
      </c>
      <c r="CZ106">
        <f t="shared" si="275"/>
        <v>62.470677028005348</v>
      </c>
      <c r="DY106" s="95"/>
      <c r="DZ106" s="95"/>
      <c r="EA106" s="95"/>
      <c r="EB106" s="95">
        <f t="shared" si="276"/>
        <v>1993</v>
      </c>
      <c r="EC106">
        <f t="shared" si="264"/>
        <v>29.063383105645688</v>
      </c>
      <c r="ED106">
        <f t="shared" si="277"/>
        <v>29.115357500748214</v>
      </c>
      <c r="EW106">
        <f t="shared" si="278"/>
        <v>1993</v>
      </c>
      <c r="EX106">
        <f t="shared" si="279"/>
        <v>28.034225500895033</v>
      </c>
      <c r="EY106">
        <f t="shared" si="280"/>
        <v>28.149300979434738</v>
      </c>
      <c r="FW106" s="95"/>
      <c r="FX106" s="95"/>
      <c r="FY106" s="95"/>
      <c r="FZ106" s="95">
        <f t="shared" si="281"/>
        <v>1993</v>
      </c>
      <c r="GA106">
        <f t="shared" si="282"/>
        <v>19.996562495969336</v>
      </c>
      <c r="GB106">
        <f t="shared" si="283"/>
        <v>19.995192855073018</v>
      </c>
      <c r="GV106">
        <f t="shared" si="284"/>
        <v>1993</v>
      </c>
      <c r="GW106">
        <f t="shared" si="285"/>
        <v>38.973813659482289</v>
      </c>
      <c r="GX106">
        <f t="shared" si="286"/>
        <v>38.985564093579477</v>
      </c>
    </row>
    <row r="107" spans="2:206" x14ac:dyDescent="0.2">
      <c r="AE107" s="95"/>
      <c r="AF107" s="95"/>
      <c r="AG107" s="95"/>
      <c r="AH107">
        <f t="shared" si="265"/>
        <v>14.267171382379878</v>
      </c>
      <c r="AI107">
        <f t="shared" si="266"/>
        <v>14.222378677973733</v>
      </c>
      <c r="BA107">
        <f t="shared" si="267"/>
        <v>1994</v>
      </c>
      <c r="BB107">
        <f t="shared" si="268"/>
        <v>58.908542707663294</v>
      </c>
      <c r="BC107">
        <f t="shared" si="269"/>
        <v>58.906568280736842</v>
      </c>
      <c r="BZ107" s="95"/>
      <c r="CA107" s="95"/>
      <c r="CB107" s="95"/>
      <c r="CC107" s="95">
        <f t="shared" si="270"/>
        <v>1994</v>
      </c>
      <c r="CD107">
        <f t="shared" si="271"/>
        <v>19.366958604345619</v>
      </c>
      <c r="CE107">
        <f t="shared" si="272"/>
        <v>19.394694641431059</v>
      </c>
      <c r="CX107">
        <f t="shared" si="273"/>
        <v>1994</v>
      </c>
      <c r="CY107">
        <f t="shared" si="274"/>
        <v>60.904341629323469</v>
      </c>
      <c r="CZ107">
        <f t="shared" si="275"/>
        <v>60.777128673036039</v>
      </c>
      <c r="DY107" s="95"/>
      <c r="DZ107" s="95"/>
      <c r="EA107" s="95"/>
      <c r="EB107" s="95">
        <f t="shared" si="276"/>
        <v>1994</v>
      </c>
      <c r="EC107">
        <f t="shared" si="264"/>
        <v>29.529859191079996</v>
      </c>
      <c r="ED107">
        <f t="shared" si="277"/>
        <v>29.452690489768838</v>
      </c>
      <c r="EW107">
        <f t="shared" si="278"/>
        <v>1994</v>
      </c>
      <c r="EX107">
        <f t="shared" si="279"/>
        <v>28.231976965839966</v>
      </c>
      <c r="EY107">
        <f t="shared" si="280"/>
        <v>28.076778480691868</v>
      </c>
      <c r="FW107" s="95"/>
      <c r="FX107" s="95"/>
      <c r="FY107" s="95"/>
      <c r="FZ107" s="95">
        <f t="shared" si="281"/>
        <v>1994</v>
      </c>
      <c r="GA107">
        <f t="shared" si="282"/>
        <v>19.761437989620298</v>
      </c>
      <c r="GB107">
        <f t="shared" si="283"/>
        <v>19.749122104543044</v>
      </c>
      <c r="GV107">
        <f t="shared" si="284"/>
        <v>1994</v>
      </c>
      <c r="GW107">
        <f t="shared" si="285"/>
        <v>38.291078454964662</v>
      </c>
      <c r="GX107">
        <f t="shared" si="286"/>
        <v>38.304683262486627</v>
      </c>
    </row>
    <row r="108" spans="2:206" x14ac:dyDescent="0.2">
      <c r="AE108" s="95"/>
      <c r="AF108" s="95"/>
      <c r="AG108" s="95"/>
      <c r="AH108">
        <f t="shared" si="265"/>
        <v>14.045987562366715</v>
      </c>
      <c r="AI108">
        <f t="shared" si="266"/>
        <v>14.000285248334896</v>
      </c>
      <c r="BA108">
        <f t="shared" si="267"/>
        <v>1995</v>
      </c>
      <c r="BB108">
        <f t="shared" si="268"/>
        <v>56.158525016046653</v>
      </c>
      <c r="BC108">
        <f t="shared" si="269"/>
        <v>56.165917471363521</v>
      </c>
      <c r="BZ108" s="95"/>
      <c r="CA108" s="95"/>
      <c r="CB108" s="95"/>
      <c r="CC108" s="95">
        <f t="shared" si="270"/>
        <v>1995</v>
      </c>
      <c r="CD108">
        <f t="shared" si="271"/>
        <v>19.389277108243316</v>
      </c>
      <c r="CE108">
        <f t="shared" si="272"/>
        <v>19.249100477246071</v>
      </c>
      <c r="CX108">
        <f t="shared" si="273"/>
        <v>1995</v>
      </c>
      <c r="CY108">
        <f t="shared" si="274"/>
        <v>59.473531653297862</v>
      </c>
      <c r="CZ108">
        <f t="shared" si="275"/>
        <v>59.547212396866179</v>
      </c>
      <c r="DY108" s="95"/>
      <c r="DZ108" s="95"/>
      <c r="EA108" s="95"/>
      <c r="EB108" s="95">
        <f t="shared" si="276"/>
        <v>1995</v>
      </c>
      <c r="EC108">
        <f t="shared" si="264"/>
        <v>29.418564738149243</v>
      </c>
      <c r="ED108">
        <f t="shared" si="277"/>
        <v>29.406325382003416</v>
      </c>
      <c r="EW108">
        <f t="shared" si="278"/>
        <v>1995</v>
      </c>
      <c r="EX108">
        <f t="shared" si="279"/>
        <v>26.632546403910638</v>
      </c>
      <c r="EY108">
        <f t="shared" si="280"/>
        <v>26.634746971738696</v>
      </c>
      <c r="FW108" s="95"/>
      <c r="FX108" s="95"/>
      <c r="FY108" s="95"/>
      <c r="FZ108" s="95">
        <f t="shared" si="281"/>
        <v>1995</v>
      </c>
      <c r="GA108">
        <f t="shared" si="282"/>
        <v>19.788946104110838</v>
      </c>
      <c r="GB108">
        <f t="shared" si="283"/>
        <v>19.791244821120415</v>
      </c>
      <c r="GV108">
        <f t="shared" si="284"/>
        <v>1995</v>
      </c>
      <c r="GW108">
        <f t="shared" si="285"/>
        <v>37.856442271029906</v>
      </c>
      <c r="GX108">
        <f t="shared" si="286"/>
        <v>37.76718743415735</v>
      </c>
    </row>
    <row r="109" spans="2:206" x14ac:dyDescent="0.2">
      <c r="AE109" s="95"/>
      <c r="AF109" s="95"/>
      <c r="AG109" s="95"/>
      <c r="AH109">
        <f t="shared" si="265"/>
        <v>14.318715808466241</v>
      </c>
      <c r="AI109">
        <f t="shared" si="266"/>
        <v>14.294129393096956</v>
      </c>
      <c r="BA109">
        <f t="shared" si="267"/>
        <v>1996</v>
      </c>
      <c r="BB109">
        <f t="shared" si="268"/>
        <v>57.631294183022625</v>
      </c>
      <c r="BC109">
        <f t="shared" si="269"/>
        <v>57.615249271162348</v>
      </c>
      <c r="BZ109" s="95"/>
      <c r="CA109" s="95"/>
      <c r="CB109" s="95"/>
      <c r="CC109" s="95">
        <f t="shared" si="270"/>
        <v>1996</v>
      </c>
      <c r="CD109">
        <f t="shared" si="271"/>
        <v>19.810011847346196</v>
      </c>
      <c r="CE109">
        <f t="shared" si="272"/>
        <v>19.763928017617271</v>
      </c>
      <c r="CX109">
        <f t="shared" si="273"/>
        <v>1996</v>
      </c>
      <c r="CY109">
        <f t="shared" si="274"/>
        <v>61.428280085099047</v>
      </c>
      <c r="CZ109">
        <f t="shared" si="275"/>
        <v>61.565676494787603</v>
      </c>
      <c r="DY109" s="95"/>
      <c r="DZ109" s="95"/>
      <c r="EA109" s="95"/>
      <c r="EB109" s="95">
        <f t="shared" si="276"/>
        <v>1996</v>
      </c>
      <c r="EC109">
        <f t="shared" si="264"/>
        <v>30.993707694363575</v>
      </c>
      <c r="ED109">
        <f t="shared" si="277"/>
        <v>31.057941746839337</v>
      </c>
      <c r="EW109">
        <f t="shared" si="278"/>
        <v>1996</v>
      </c>
      <c r="EX109">
        <f t="shared" si="279"/>
        <v>27.838490660112612</v>
      </c>
      <c r="EY109">
        <f t="shared" si="280"/>
        <v>27.918968273204168</v>
      </c>
      <c r="FW109" s="95"/>
      <c r="FX109" s="95"/>
      <c r="FY109" s="95"/>
      <c r="FZ109" s="95">
        <f t="shared" si="281"/>
        <v>1996</v>
      </c>
      <c r="GA109">
        <f t="shared" si="282"/>
        <v>20.235088132540032</v>
      </c>
      <c r="GB109">
        <f t="shared" si="283"/>
        <v>20.169938406812253</v>
      </c>
      <c r="GV109">
        <f t="shared" si="284"/>
        <v>1996</v>
      </c>
      <c r="GW109">
        <f t="shared" si="285"/>
        <v>38.143053144910766</v>
      </c>
      <c r="GX109">
        <f t="shared" si="286"/>
        <v>38.036811263444505</v>
      </c>
    </row>
    <row r="110" spans="2:206" x14ac:dyDescent="0.2">
      <c r="AE110" s="95"/>
      <c r="AF110" s="95"/>
      <c r="AG110" s="95"/>
      <c r="AH110">
        <f t="shared" si="265"/>
        <v>14.089798955462902</v>
      </c>
      <c r="AI110">
        <f t="shared" si="266"/>
        <v>14.112374787376037</v>
      </c>
      <c r="BA110">
        <f t="shared" si="267"/>
        <v>1997</v>
      </c>
      <c r="BB110">
        <f t="shared" si="268"/>
        <v>55.59648766627037</v>
      </c>
      <c r="BC110">
        <f t="shared" si="269"/>
        <v>55.612011789526157</v>
      </c>
      <c r="BZ110" s="95"/>
      <c r="CA110" s="95"/>
      <c r="CB110" s="95"/>
      <c r="CC110" s="95">
        <f t="shared" si="270"/>
        <v>1997</v>
      </c>
      <c r="CD110">
        <f t="shared" si="271"/>
        <v>19.579976563477029</v>
      </c>
      <c r="CE110">
        <f t="shared" si="272"/>
        <v>19.575854238046116</v>
      </c>
      <c r="CX110">
        <f t="shared" si="273"/>
        <v>1997</v>
      </c>
      <c r="CY110">
        <f t="shared" si="274"/>
        <v>58.425913642062838</v>
      </c>
      <c r="CZ110">
        <f t="shared" si="275"/>
        <v>58.442454171975577</v>
      </c>
      <c r="DY110" s="95"/>
      <c r="DZ110" s="95"/>
      <c r="EA110" s="95"/>
      <c r="EB110" s="95">
        <f t="shared" si="276"/>
        <v>1997</v>
      </c>
      <c r="EC110">
        <f t="shared" si="264"/>
        <v>30.32570936861665</v>
      </c>
      <c r="ED110">
        <f t="shared" si="277"/>
        <v>30.3529392127815</v>
      </c>
      <c r="EW110">
        <f t="shared" si="278"/>
        <v>1997</v>
      </c>
      <c r="EX110">
        <f t="shared" si="279"/>
        <v>25.742844259468217</v>
      </c>
      <c r="EY110">
        <f t="shared" si="280"/>
        <v>25.772136395320157</v>
      </c>
      <c r="FW110" s="95"/>
      <c r="FX110" s="95"/>
      <c r="FY110" s="95"/>
      <c r="FZ110" s="95">
        <f t="shared" si="281"/>
        <v>1997</v>
      </c>
      <c r="GA110">
        <f t="shared" si="282"/>
        <v>20.123194312570885</v>
      </c>
      <c r="GB110">
        <f t="shared" si="283"/>
        <v>20.005153817761055</v>
      </c>
      <c r="GV110">
        <f t="shared" si="284"/>
        <v>1997</v>
      </c>
      <c r="GW110">
        <f t="shared" si="285"/>
        <v>36.919383143893114</v>
      </c>
      <c r="GX110">
        <f t="shared" si="286"/>
        <v>36.749775116823479</v>
      </c>
    </row>
    <row r="111" spans="2:206" x14ac:dyDescent="0.2">
      <c r="AE111" s="95"/>
      <c r="AF111" s="95"/>
      <c r="AG111" s="95"/>
      <c r="AH111">
        <f t="shared" si="265"/>
        <v>13.905719444494011</v>
      </c>
      <c r="AI111">
        <f t="shared" si="266"/>
        <v>14.18026035180014</v>
      </c>
      <c r="BA111">
        <f t="shared" si="267"/>
        <v>1998</v>
      </c>
      <c r="BB111">
        <f t="shared" si="268"/>
        <v>56.374193445872045</v>
      </c>
      <c r="BC111">
        <f t="shared" si="269"/>
        <v>56.423568815746044</v>
      </c>
      <c r="BZ111" s="95"/>
      <c r="CA111" s="95"/>
      <c r="CB111" s="95"/>
      <c r="CC111" s="95">
        <f t="shared" si="270"/>
        <v>1998</v>
      </c>
      <c r="CD111">
        <f t="shared" si="271"/>
        <v>19.700273813491055</v>
      </c>
      <c r="CE111">
        <f t="shared" si="272"/>
        <v>19.545004823812786</v>
      </c>
      <c r="CX111">
        <f t="shared" si="273"/>
        <v>1998</v>
      </c>
      <c r="CY111">
        <f t="shared" si="274"/>
        <v>57.399147473058242</v>
      </c>
      <c r="CZ111">
        <f t="shared" si="275"/>
        <v>56.995531810730242</v>
      </c>
      <c r="DY111" s="95"/>
      <c r="DZ111" s="95"/>
      <c r="EA111" s="95"/>
      <c r="EB111" s="95">
        <f t="shared" si="276"/>
        <v>1998</v>
      </c>
      <c r="EC111">
        <f t="shared" si="264"/>
        <v>31.329670269697466</v>
      </c>
      <c r="ED111">
        <f t="shared" si="277"/>
        <v>30.753318339488757</v>
      </c>
      <c r="EW111">
        <f t="shared" si="278"/>
        <v>1998</v>
      </c>
      <c r="EX111">
        <f t="shared" si="279"/>
        <v>25.777251516545334</v>
      </c>
      <c r="EY111">
        <f t="shared" si="280"/>
        <v>25.422698627001754</v>
      </c>
      <c r="FW111" s="95"/>
      <c r="FX111" s="95"/>
      <c r="FY111" s="95"/>
      <c r="FZ111" s="95">
        <f t="shared" si="281"/>
        <v>1998</v>
      </c>
      <c r="GA111">
        <f t="shared" si="282"/>
        <v>19.798089775946327</v>
      </c>
      <c r="GB111">
        <f t="shared" si="283"/>
        <v>19.780545460074862</v>
      </c>
      <c r="GV111">
        <f t="shared" si="284"/>
        <v>1998</v>
      </c>
      <c r="GW111">
        <f t="shared" si="285"/>
        <v>36.686689328747327</v>
      </c>
      <c r="GX111">
        <f t="shared" si="286"/>
        <v>36.677320774611864</v>
      </c>
    </row>
    <row r="112" spans="2:206" x14ac:dyDescent="0.2">
      <c r="AE112" s="95"/>
      <c r="AF112" s="95"/>
      <c r="AG112" s="95"/>
      <c r="AH112">
        <f t="shared" si="265"/>
        <v>14.049207059787177</v>
      </c>
      <c r="AI112">
        <f t="shared" si="266"/>
        <v>14.092229287234536</v>
      </c>
      <c r="BA112">
        <f t="shared" si="267"/>
        <v>1999</v>
      </c>
      <c r="BB112">
        <f t="shared" si="268"/>
        <v>55.419790439687034</v>
      </c>
      <c r="BC112">
        <f t="shared" si="269"/>
        <v>55.585189905146464</v>
      </c>
      <c r="BZ112" s="95"/>
      <c r="CA112" s="95"/>
      <c r="CB112" s="95"/>
      <c r="CC112" s="95">
        <f t="shared" si="270"/>
        <v>1999</v>
      </c>
      <c r="CD112">
        <f t="shared" si="271"/>
        <v>19.69215819262223</v>
      </c>
      <c r="CE112">
        <f t="shared" si="272"/>
        <v>19.642412518023857</v>
      </c>
      <c r="CX112">
        <f t="shared" si="273"/>
        <v>1999</v>
      </c>
      <c r="CY112">
        <f t="shared" si="274"/>
        <v>57.301596939036429</v>
      </c>
      <c r="CZ112">
        <f t="shared" si="275"/>
        <v>57.310747898524781</v>
      </c>
      <c r="DY112" s="95"/>
      <c r="DZ112" s="95"/>
      <c r="EA112" s="95"/>
      <c r="EB112" s="95">
        <f t="shared" si="276"/>
        <v>1999</v>
      </c>
      <c r="EC112">
        <f t="shared" si="264"/>
        <v>30.865353460696195</v>
      </c>
      <c r="ED112">
        <f t="shared" si="277"/>
        <v>30.606726168722357</v>
      </c>
      <c r="EW112">
        <f t="shared" si="278"/>
        <v>1999</v>
      </c>
      <c r="EX112">
        <f t="shared" si="279"/>
        <v>24.879594172263982</v>
      </c>
      <c r="EY112">
        <f t="shared" si="280"/>
        <v>24.609874857945432</v>
      </c>
      <c r="FW112" s="95"/>
      <c r="FX112" s="95"/>
      <c r="FY112" s="95"/>
      <c r="FZ112" s="95">
        <f t="shared" si="281"/>
        <v>1999</v>
      </c>
      <c r="GA112">
        <f t="shared" si="282"/>
        <v>19.915792508616672</v>
      </c>
      <c r="GB112">
        <f t="shared" si="283"/>
        <v>19.968229438176817</v>
      </c>
      <c r="GV112">
        <f t="shared" si="284"/>
        <v>1999</v>
      </c>
      <c r="GW112">
        <f t="shared" si="285"/>
        <v>37.385401967288963</v>
      </c>
      <c r="GX112">
        <f t="shared" si="286"/>
        <v>37.255696561322367</v>
      </c>
    </row>
    <row r="113" spans="31:206" x14ac:dyDescent="0.2">
      <c r="AE113" s="95"/>
      <c r="AF113" s="95"/>
      <c r="AG113" s="95"/>
      <c r="AH113">
        <f t="shared" si="265"/>
        <v>14.479402225266364</v>
      </c>
      <c r="AI113">
        <f t="shared" si="266"/>
        <v>14.500440031770447</v>
      </c>
      <c r="BA113">
        <f t="shared" si="267"/>
        <v>2000</v>
      </c>
      <c r="BB113">
        <f t="shared" si="268"/>
        <v>56.478723491019196</v>
      </c>
      <c r="BC113">
        <f t="shared" si="269"/>
        <v>56.542085430361681</v>
      </c>
      <c r="BZ113" s="95"/>
      <c r="CA113" s="95"/>
      <c r="CB113" s="95"/>
      <c r="CC113" s="95">
        <f t="shared" si="270"/>
        <v>2000</v>
      </c>
      <c r="CD113">
        <f t="shared" si="271"/>
        <v>20.014875086192131</v>
      </c>
      <c r="CE113">
        <f t="shared" si="272"/>
        <v>20.031259452159322</v>
      </c>
      <c r="CX113">
        <f t="shared" si="273"/>
        <v>2000</v>
      </c>
      <c r="CY113">
        <f t="shared" si="274"/>
        <v>56.203227755750127</v>
      </c>
      <c r="CZ113">
        <f t="shared" si="275"/>
        <v>56.278762039371408</v>
      </c>
      <c r="DY113" s="95"/>
      <c r="DZ113" s="95"/>
      <c r="EA113" s="95"/>
      <c r="EB113" s="95">
        <f t="shared" si="276"/>
        <v>2000</v>
      </c>
      <c r="EC113">
        <f t="shared" si="264"/>
        <v>31.390904917372954</v>
      </c>
      <c r="ED113">
        <f t="shared" si="277"/>
        <v>31.389297413992793</v>
      </c>
      <c r="EW113">
        <f t="shared" si="278"/>
        <v>2000</v>
      </c>
      <c r="EX113">
        <f t="shared" si="279"/>
        <v>24.772752420511068</v>
      </c>
      <c r="EY113">
        <f t="shared" si="280"/>
        <v>24.773977875895522</v>
      </c>
      <c r="FW113" s="95"/>
      <c r="FX113" s="95"/>
      <c r="FY113" s="95"/>
      <c r="FZ113" s="95">
        <f t="shared" si="281"/>
        <v>2000</v>
      </c>
      <c r="GA113">
        <f t="shared" si="282"/>
        <v>20.181678999126191</v>
      </c>
      <c r="GB113">
        <f t="shared" si="283"/>
        <v>20.07627342785268</v>
      </c>
      <c r="GV113">
        <f t="shared" si="284"/>
        <v>2000</v>
      </c>
      <c r="GW113">
        <f t="shared" si="285"/>
        <v>34.901343462376012</v>
      </c>
      <c r="GX113">
        <f t="shared" si="286"/>
        <v>34.680280012029584</v>
      </c>
    </row>
    <row r="114" spans="31:206" x14ac:dyDescent="0.2">
      <c r="AE114" s="95"/>
      <c r="AF114" s="95"/>
      <c r="AG114" s="95"/>
      <c r="AH114">
        <f t="shared" si="265"/>
        <v>14.396544264063246</v>
      </c>
      <c r="AI114">
        <f t="shared" si="266"/>
        <v>14.566979164833768</v>
      </c>
      <c r="BA114">
        <f t="shared" si="267"/>
        <v>2001</v>
      </c>
      <c r="BB114">
        <f t="shared" si="268"/>
        <v>56.410649068767597</v>
      </c>
      <c r="BC114">
        <f t="shared" si="269"/>
        <v>56.667412401425189</v>
      </c>
      <c r="BZ114" s="95"/>
      <c r="CA114" s="95"/>
      <c r="CB114" s="95"/>
      <c r="CC114" s="95">
        <f t="shared" si="270"/>
        <v>2001</v>
      </c>
      <c r="CD114">
        <f t="shared" si="271"/>
        <v>20.366175231964164</v>
      </c>
      <c r="CE114">
        <f t="shared" si="272"/>
        <v>20.361619420649912</v>
      </c>
      <c r="CX114">
        <f t="shared" si="273"/>
        <v>2001</v>
      </c>
      <c r="CY114">
        <f t="shared" si="274"/>
        <v>55.280421909487579</v>
      </c>
      <c r="CZ114">
        <f t="shared" si="275"/>
        <v>55.580850316109995</v>
      </c>
      <c r="DY114" s="95"/>
      <c r="DZ114" s="95"/>
      <c r="EA114" s="95"/>
      <c r="EB114" s="95">
        <f t="shared" si="276"/>
        <v>2001</v>
      </c>
      <c r="EC114">
        <f t="shared" si="264"/>
        <v>31.172845337627503</v>
      </c>
      <c r="ED114">
        <f t="shared" si="277"/>
        <v>31.096583080097179</v>
      </c>
      <c r="EW114">
        <f t="shared" si="278"/>
        <v>2001</v>
      </c>
      <c r="EX114">
        <f t="shared" si="279"/>
        <v>23.595330647058415</v>
      </c>
      <c r="EY114">
        <f t="shared" si="280"/>
        <v>23.516903701070703</v>
      </c>
      <c r="FW114" s="95"/>
      <c r="FX114" s="95"/>
      <c r="FY114" s="95"/>
      <c r="FZ114" s="95">
        <f t="shared" si="281"/>
        <v>2001</v>
      </c>
      <c r="GA114">
        <f t="shared" si="282"/>
        <v>19.259522879833991</v>
      </c>
      <c r="GB114">
        <f t="shared" si="283"/>
        <v>19.098863694421834</v>
      </c>
      <c r="GV114">
        <f t="shared" si="284"/>
        <v>2001</v>
      </c>
      <c r="GW114">
        <f t="shared" si="285"/>
        <v>34.693561605625874</v>
      </c>
      <c r="GX114">
        <f t="shared" si="286"/>
        <v>34.54723835908829</v>
      </c>
    </row>
    <row r="115" spans="31:206" x14ac:dyDescent="0.2">
      <c r="AE115" s="95"/>
      <c r="AF115" s="95"/>
      <c r="AG115" s="95"/>
      <c r="AH115">
        <f t="shared" si="265"/>
        <v>14.82305518113313</v>
      </c>
      <c r="AI115">
        <f t="shared" si="266"/>
        <v>14.88249745095005</v>
      </c>
      <c r="BA115">
        <f t="shared" si="267"/>
        <v>2002</v>
      </c>
      <c r="BB115">
        <f t="shared" si="268"/>
        <v>53.70309934220586</v>
      </c>
      <c r="BC115">
        <f t="shared" si="269"/>
        <v>53.986483491513084</v>
      </c>
      <c r="BZ115" s="95"/>
      <c r="CA115" s="95"/>
      <c r="CB115" s="95"/>
      <c r="CC115" s="95">
        <f t="shared" si="270"/>
        <v>2002</v>
      </c>
      <c r="CD115">
        <f t="shared" si="271"/>
        <v>20.912434523422757</v>
      </c>
      <c r="CE115">
        <f t="shared" si="272"/>
        <v>20.753165722978267</v>
      </c>
      <c r="CX115">
        <f t="shared" si="273"/>
        <v>2002</v>
      </c>
      <c r="CY115">
        <f t="shared" si="274"/>
        <v>55.049262873072536</v>
      </c>
      <c r="CZ115">
        <f t="shared" si="275"/>
        <v>55.30109981728117</v>
      </c>
      <c r="DY115" s="95"/>
      <c r="DZ115" s="95"/>
      <c r="EA115" s="95"/>
      <c r="EB115" s="95">
        <f t="shared" si="276"/>
        <v>2002</v>
      </c>
      <c r="EC115">
        <f t="shared" si="264"/>
        <v>31.277748625602154</v>
      </c>
      <c r="ED115">
        <f t="shared" si="277"/>
        <v>30.926206541133883</v>
      </c>
      <c r="EW115">
        <f t="shared" si="278"/>
        <v>2002</v>
      </c>
      <c r="EX115">
        <f t="shared" si="279"/>
        <v>22.57456090791668</v>
      </c>
      <c r="EY115">
        <f t="shared" si="280"/>
        <v>22.536899938497687</v>
      </c>
      <c r="FW115" s="95"/>
      <c r="FX115" s="95"/>
      <c r="FY115" s="95"/>
      <c r="FZ115" s="95">
        <f t="shared" si="281"/>
        <v>2002</v>
      </c>
      <c r="GA115">
        <f t="shared" si="282"/>
        <v>19.152918638488174</v>
      </c>
      <c r="GB115">
        <f t="shared" si="283"/>
        <v>19.009295828758791</v>
      </c>
      <c r="GV115">
        <f t="shared" si="284"/>
        <v>2002</v>
      </c>
      <c r="GW115">
        <f t="shared" si="285"/>
        <v>33.722999078014219</v>
      </c>
      <c r="GX115">
        <f t="shared" si="286"/>
        <v>33.586909543683504</v>
      </c>
    </row>
    <row r="116" spans="31:206" x14ac:dyDescent="0.2">
      <c r="AE116" s="95"/>
      <c r="AF116" s="95"/>
      <c r="AG116" s="95"/>
      <c r="AH116">
        <f t="shared" si="265"/>
        <v>15.092201079636094</v>
      </c>
      <c r="AI116">
        <f t="shared" si="266"/>
        <v>15.010034589521663</v>
      </c>
      <c r="BA116">
        <f t="shared" si="267"/>
        <v>2003</v>
      </c>
      <c r="BB116">
        <f t="shared" si="268"/>
        <v>53.978811532514769</v>
      </c>
      <c r="BC116">
        <f t="shared" si="269"/>
        <v>53.830760042982277</v>
      </c>
      <c r="BZ116" s="95"/>
      <c r="CA116" s="95"/>
      <c r="CB116" s="95"/>
      <c r="CC116" s="95">
        <f t="shared" si="270"/>
        <v>2003</v>
      </c>
      <c r="CD116">
        <f t="shared" si="271"/>
        <v>20.689983557165895</v>
      </c>
      <c r="CE116">
        <f t="shared" si="272"/>
        <v>20.702196557852016</v>
      </c>
      <c r="CX116">
        <f t="shared" si="273"/>
        <v>2003</v>
      </c>
      <c r="CY116">
        <f t="shared" si="274"/>
        <v>54.256065104844929</v>
      </c>
      <c r="CZ116">
        <f t="shared" si="275"/>
        <v>54.290923018087049</v>
      </c>
      <c r="DY116" s="95"/>
      <c r="DZ116" s="95"/>
      <c r="EA116" s="95"/>
      <c r="EB116" s="95">
        <f t="shared" si="276"/>
        <v>2003</v>
      </c>
      <c r="EC116">
        <f t="shared" si="264"/>
        <v>31.273665083189744</v>
      </c>
      <c r="ED116">
        <f t="shared" si="277"/>
        <v>31.25163948034551</v>
      </c>
      <c r="EW116">
        <f t="shared" si="278"/>
        <v>2003</v>
      </c>
      <c r="EX116">
        <f t="shared" si="279"/>
        <v>22.24358469595316</v>
      </c>
      <c r="EY116">
        <f t="shared" si="280"/>
        <v>22.237854457828764</v>
      </c>
      <c r="FW116" s="95"/>
      <c r="FX116" s="95"/>
      <c r="FY116" s="95"/>
      <c r="FZ116" s="95">
        <f t="shared" si="281"/>
        <v>2003</v>
      </c>
      <c r="GA116">
        <f t="shared" si="282"/>
        <v>19.632680921669607</v>
      </c>
      <c r="GB116">
        <f t="shared" si="283"/>
        <v>19.160255733397161</v>
      </c>
      <c r="GV116">
        <f t="shared" si="284"/>
        <v>2003</v>
      </c>
      <c r="GW116">
        <f t="shared" si="285"/>
        <v>33.947924302674004</v>
      </c>
      <c r="GX116">
        <f t="shared" si="286"/>
        <v>33.344768558983041</v>
      </c>
    </row>
    <row r="117" spans="31:206" x14ac:dyDescent="0.2">
      <c r="AE117" s="95"/>
      <c r="AF117" s="95"/>
      <c r="AG117" s="95"/>
      <c r="AH117">
        <f t="shared" si="265"/>
        <v>15.324127623271618</v>
      </c>
      <c r="AI117">
        <f t="shared" si="266"/>
        <v>15.367607116786024</v>
      </c>
      <c r="BA117">
        <f t="shared" si="267"/>
        <v>2004</v>
      </c>
      <c r="BB117">
        <f t="shared" si="268"/>
        <v>54.09765330143447</v>
      </c>
      <c r="BC117">
        <f t="shared" si="269"/>
        <v>54.192668320313388</v>
      </c>
      <c r="BZ117" s="95"/>
      <c r="CA117" s="95"/>
      <c r="CB117" s="95"/>
      <c r="CC117" s="95">
        <f t="shared" si="270"/>
        <v>2004</v>
      </c>
      <c r="CD117">
        <f t="shared" si="271"/>
        <v>20.758409409019187</v>
      </c>
      <c r="CE117">
        <f t="shared" si="272"/>
        <v>20.759743582899677</v>
      </c>
      <c r="CX117">
        <f t="shared" si="273"/>
        <v>2004</v>
      </c>
      <c r="CY117">
        <f t="shared" si="274"/>
        <v>51.777793642113025</v>
      </c>
      <c r="CZ117">
        <f t="shared" si="275"/>
        <v>52.157234272749093</v>
      </c>
      <c r="DY117" s="95"/>
      <c r="DZ117" s="95"/>
      <c r="EA117" s="95"/>
      <c r="EB117" s="95">
        <f t="shared" si="276"/>
        <v>2004</v>
      </c>
      <c r="EC117">
        <f t="shared" si="264"/>
        <v>30.951788918649299</v>
      </c>
      <c r="ED117">
        <f t="shared" si="277"/>
        <v>30.797577613525984</v>
      </c>
      <c r="EW117">
        <f t="shared" si="278"/>
        <v>2004</v>
      </c>
      <c r="EX117">
        <f t="shared" si="279"/>
        <v>21.519568597635182</v>
      </c>
      <c r="EY117">
        <f t="shared" si="280"/>
        <v>21.46551108380017</v>
      </c>
      <c r="FW117" s="95"/>
      <c r="FX117" s="95"/>
      <c r="FY117" s="95"/>
      <c r="FZ117" s="95">
        <f t="shared" si="281"/>
        <v>2004</v>
      </c>
      <c r="GA117">
        <f t="shared" si="282"/>
        <v>19.462819593501887</v>
      </c>
      <c r="GB117">
        <f t="shared" si="283"/>
        <v>19.267071644792338</v>
      </c>
      <c r="GV117">
        <f t="shared" si="284"/>
        <v>2004</v>
      </c>
      <c r="GW117">
        <f t="shared" si="285"/>
        <v>33.55853771653603</v>
      </c>
      <c r="GX117">
        <f t="shared" si="286"/>
        <v>33.031474036054725</v>
      </c>
    </row>
    <row r="118" spans="31:206" x14ac:dyDescent="0.2">
      <c r="AE118" s="95"/>
      <c r="AF118" s="95"/>
      <c r="AG118" s="95"/>
      <c r="AH118">
        <f t="shared" si="265"/>
        <v>15.628532637228242</v>
      </c>
      <c r="AI118">
        <f t="shared" si="266"/>
        <v>15.421454717839962</v>
      </c>
      <c r="BA118">
        <f t="shared" si="267"/>
        <v>2005</v>
      </c>
      <c r="BB118">
        <f t="shared" si="268"/>
        <v>51.948787833360704</v>
      </c>
      <c r="BC118">
        <f t="shared" si="269"/>
        <v>52.027609961403677</v>
      </c>
      <c r="BZ118" s="95"/>
      <c r="CA118" s="95"/>
      <c r="CB118" s="95"/>
      <c r="CC118" s="95">
        <f t="shared" si="270"/>
        <v>2005</v>
      </c>
      <c r="CD118">
        <f t="shared" si="271"/>
        <v>21.104097795414361</v>
      </c>
      <c r="CE118">
        <f t="shared" si="272"/>
        <v>20.924129476462678</v>
      </c>
      <c r="CX118">
        <f t="shared" si="273"/>
        <v>2005</v>
      </c>
      <c r="CY118">
        <f t="shared" si="274"/>
        <v>50.871290876907992</v>
      </c>
      <c r="CZ118">
        <f t="shared" si="275"/>
        <v>51.320762526168984</v>
      </c>
      <c r="DY118" s="95"/>
      <c r="DZ118" s="95"/>
      <c r="EA118" s="95"/>
      <c r="EB118" s="95">
        <f t="shared" si="276"/>
        <v>2005</v>
      </c>
      <c r="EC118">
        <f t="shared" si="264"/>
        <v>30.928607212177273</v>
      </c>
      <c r="ED118">
        <f t="shared" si="277"/>
        <v>30.708628999017431</v>
      </c>
      <c r="EW118">
        <f t="shared" si="278"/>
        <v>2005</v>
      </c>
      <c r="EX118">
        <f t="shared" si="279"/>
        <v>20.532234362801315</v>
      </c>
      <c r="EY118">
        <f t="shared" si="280"/>
        <v>20.51290241954975</v>
      </c>
      <c r="FW118" s="95"/>
      <c r="FX118" s="95"/>
      <c r="FY118" s="95"/>
      <c r="FZ118" s="95">
        <f t="shared" si="281"/>
        <v>2005</v>
      </c>
      <c r="GA118">
        <f t="shared" si="282"/>
        <v>19.580825943249639</v>
      </c>
      <c r="GB118">
        <f t="shared" si="283"/>
        <v>19.452708660400191</v>
      </c>
      <c r="GV118">
        <f t="shared" si="284"/>
        <v>2005</v>
      </c>
      <c r="GW118">
        <f t="shared" si="285"/>
        <v>31.856416871058759</v>
      </c>
      <c r="GX118">
        <f t="shared" si="286"/>
        <v>31.308167868603192</v>
      </c>
    </row>
    <row r="119" spans="31:206" x14ac:dyDescent="0.2">
      <c r="AE119" s="95"/>
      <c r="AF119" s="95"/>
      <c r="AG119" s="95"/>
      <c r="AH119">
        <f>AH65/Z65</f>
        <v>15.302124889673902</v>
      </c>
      <c r="AI119">
        <f t="shared" si="266"/>
        <v>15.529859358704933</v>
      </c>
      <c r="BA119">
        <f t="shared" si="267"/>
        <v>2006</v>
      </c>
      <c r="BB119">
        <f t="shared" si="268"/>
        <v>48.751040483809433</v>
      </c>
      <c r="BC119">
        <f t="shared" si="269"/>
        <v>49.382024353588577</v>
      </c>
      <c r="BZ119" s="95"/>
      <c r="CA119" s="95"/>
      <c r="CB119" s="95"/>
      <c r="CC119" s="95">
        <f t="shared" si="270"/>
        <v>2006</v>
      </c>
      <c r="CD119">
        <f t="shared" si="271"/>
        <v>20.745494163658162</v>
      </c>
      <c r="CE119">
        <f t="shared" si="272"/>
        <v>20.719198747326217</v>
      </c>
      <c r="CX119">
        <f t="shared" si="273"/>
        <v>2006</v>
      </c>
      <c r="CY119">
        <f t="shared" si="274"/>
        <v>47.300052611352776</v>
      </c>
      <c r="CZ119">
        <f t="shared" si="275"/>
        <v>48.529300737524657</v>
      </c>
      <c r="DY119" s="95"/>
      <c r="DZ119" s="95"/>
      <c r="EA119" s="95"/>
      <c r="EB119" s="95">
        <f t="shared" si="276"/>
        <v>2006</v>
      </c>
      <c r="EC119">
        <f t="shared" si="264"/>
        <v>30.57858693718552</v>
      </c>
      <c r="ED119">
        <f t="shared" si="277"/>
        <v>30.224563388344485</v>
      </c>
      <c r="EW119">
        <f t="shared" si="278"/>
        <v>2006</v>
      </c>
      <c r="EX119">
        <f t="shared" si="279"/>
        <v>18.80463230202162</v>
      </c>
      <c r="EY119">
        <f t="shared" si="280"/>
        <v>18.727128170146845</v>
      </c>
      <c r="FW119" s="95"/>
      <c r="FX119" s="95"/>
      <c r="FY119" s="95"/>
      <c r="FZ119" s="95">
        <f t="shared" si="281"/>
        <v>2006</v>
      </c>
      <c r="GA119">
        <f t="shared" si="282"/>
        <v>19.74869905525064</v>
      </c>
      <c r="GB119">
        <f t="shared" si="283"/>
        <v>19.22249187307386</v>
      </c>
      <c r="GV119">
        <f t="shared" si="284"/>
        <v>2006</v>
      </c>
      <c r="GW119">
        <f t="shared" si="285"/>
        <v>30.385947925656787</v>
      </c>
      <c r="GX119">
        <f t="shared" si="286"/>
        <v>30.039596095708088</v>
      </c>
    </row>
    <row r="120" spans="31:206" x14ac:dyDescent="0.2">
      <c r="AE120" s="95"/>
      <c r="AF120" s="95"/>
      <c r="AG120" s="95"/>
      <c r="AH120">
        <f>AH66/Z66</f>
        <v>15.731854665020276</v>
      </c>
      <c r="AI120">
        <f t="shared" si="266"/>
        <v>15.769369567914604</v>
      </c>
      <c r="BA120">
        <f t="shared" si="267"/>
        <v>2007</v>
      </c>
      <c r="BB120">
        <f t="shared" si="268"/>
        <v>48.790044586733202</v>
      </c>
      <c r="BC120">
        <f t="shared" si="269"/>
        <v>49.015666171683556</v>
      </c>
      <c r="BZ120" s="95"/>
      <c r="CA120" s="95"/>
      <c r="CB120" s="95"/>
      <c r="CC120" s="95">
        <f t="shared" si="270"/>
        <v>2007</v>
      </c>
      <c r="CD120">
        <f t="shared" si="271"/>
        <v>21.161598979301733</v>
      </c>
      <c r="CE120">
        <f t="shared" si="272"/>
        <v>21.016533984491275</v>
      </c>
      <c r="CX120">
        <f t="shared" si="273"/>
        <v>2007</v>
      </c>
      <c r="CY120">
        <f t="shared" si="274"/>
        <v>48.237189230158812</v>
      </c>
      <c r="CZ120">
        <f t="shared" si="275"/>
        <v>48.915827626074076</v>
      </c>
      <c r="DY120" s="95"/>
      <c r="DZ120" s="95"/>
      <c r="EA120" s="95"/>
      <c r="EB120" s="95">
        <f t="shared" si="276"/>
        <v>2007</v>
      </c>
      <c r="EC120">
        <f t="shared" si="264"/>
        <v>29.967216346587762</v>
      </c>
      <c r="ED120">
        <f t="shared" si="277"/>
        <v>29.324776985496385</v>
      </c>
      <c r="EW120">
        <f t="shared" si="278"/>
        <v>2007</v>
      </c>
      <c r="EX120">
        <f t="shared" si="279"/>
        <v>18.957851943082183</v>
      </c>
      <c r="EY120">
        <f t="shared" si="280"/>
        <v>18.925722616402204</v>
      </c>
      <c r="FW120" s="95"/>
      <c r="FX120" s="95"/>
      <c r="FY120" s="95"/>
      <c r="FZ120" s="95">
        <f t="shared" si="281"/>
        <v>2007</v>
      </c>
      <c r="GA120">
        <f t="shared" si="282"/>
        <v>19.842260834926169</v>
      </c>
      <c r="GB120">
        <f t="shared" si="283"/>
        <v>19.400066925599791</v>
      </c>
      <c r="GV120">
        <f t="shared" si="284"/>
        <v>2007</v>
      </c>
      <c r="GW120">
        <f t="shared" si="285"/>
        <v>30.597302743467147</v>
      </c>
      <c r="GX120">
        <f t="shared" si="286"/>
        <v>32.11550714756995</v>
      </c>
    </row>
    <row r="121" spans="31:206" x14ac:dyDescent="0.2">
      <c r="AE121" s="95"/>
      <c r="AF121" s="95"/>
      <c r="AG121" s="95"/>
      <c r="AH121">
        <f>AH67/Z67</f>
        <v>15.373921008336945</v>
      </c>
      <c r="AI121">
        <f t="shared" si="266"/>
        <v>15.434556746123297</v>
      </c>
      <c r="BA121">
        <f t="shared" si="267"/>
        <v>2008</v>
      </c>
      <c r="BB121">
        <f t="shared" si="268"/>
        <v>49.680625773994258</v>
      </c>
      <c r="BC121">
        <f t="shared" si="269"/>
        <v>49.946340076564347</v>
      </c>
      <c r="BZ121" s="95"/>
      <c r="CA121" s="95"/>
      <c r="CB121" s="95"/>
      <c r="CC121" s="95">
        <f t="shared" si="270"/>
        <v>2008</v>
      </c>
      <c r="CD121">
        <f t="shared" si="271"/>
        <v>20.977008559543812</v>
      </c>
      <c r="CE121">
        <f t="shared" si="272"/>
        <v>20.960957743487327</v>
      </c>
      <c r="CX121">
        <f t="shared" si="273"/>
        <v>2008</v>
      </c>
      <c r="CY121">
        <f t="shared" si="274"/>
        <v>47.720747794126176</v>
      </c>
      <c r="CZ121">
        <f t="shared" si="275"/>
        <v>47.267521943603114</v>
      </c>
      <c r="DY121" s="95"/>
      <c r="DZ121" s="95"/>
      <c r="EA121" s="95"/>
      <c r="EB121" s="95">
        <f t="shared" si="276"/>
        <v>2008</v>
      </c>
      <c r="EC121">
        <f t="shared" si="264"/>
        <v>29.6272471867367</v>
      </c>
      <c r="ED121">
        <f t="shared" si="277"/>
        <v>29.567407866462013</v>
      </c>
      <c r="EW121">
        <f t="shared" si="278"/>
        <v>2008</v>
      </c>
      <c r="EX121">
        <f t="shared" si="279"/>
        <v>18.450800534331858</v>
      </c>
      <c r="EY121">
        <f t="shared" si="280"/>
        <v>18.449105231625026</v>
      </c>
      <c r="FW121" s="95"/>
      <c r="FX121" s="95"/>
      <c r="FY121" s="95"/>
      <c r="FZ121" s="95">
        <f t="shared" si="281"/>
        <v>2008</v>
      </c>
      <c r="GA121">
        <f t="shared" si="282"/>
        <v>19.783992501428287</v>
      </c>
      <c r="GB121">
        <f t="shared" si="283"/>
        <v>19.318007215902902</v>
      </c>
      <c r="GV121">
        <f t="shared" si="284"/>
        <v>2008</v>
      </c>
      <c r="GW121">
        <f t="shared" si="285"/>
        <v>30.877213722213686</v>
      </c>
      <c r="GX121">
        <f t="shared" si="286"/>
        <v>31.35031615896898</v>
      </c>
    </row>
    <row r="122" spans="31:206" x14ac:dyDescent="0.2">
      <c r="AE122" s="95"/>
      <c r="AF122" s="95"/>
      <c r="AG122" s="95"/>
      <c r="AH122">
        <f>AH68/Z68</f>
        <v>15.318631812819905</v>
      </c>
      <c r="AI122">
        <f t="shared" si="266"/>
        <v>15.332204212134029</v>
      </c>
      <c r="BA122">
        <f t="shared" si="267"/>
        <v>2009</v>
      </c>
      <c r="BB122">
        <f t="shared" si="268"/>
        <v>45.642164670039506</v>
      </c>
      <c r="BC122">
        <f t="shared" si="269"/>
        <v>45.722939857727894</v>
      </c>
      <c r="BZ122" s="95"/>
      <c r="CA122" s="95"/>
      <c r="CB122" s="95"/>
      <c r="CC122" s="95">
        <f t="shared" si="270"/>
        <v>2009</v>
      </c>
      <c r="CD122">
        <f t="shared" si="271"/>
        <v>20.803456874545883</v>
      </c>
      <c r="CE122">
        <f t="shared" si="272"/>
        <v>20.716646540772736</v>
      </c>
      <c r="CX122">
        <f t="shared" si="273"/>
        <v>2009</v>
      </c>
      <c r="CY122">
        <f t="shared" si="274"/>
        <v>45.873613604114844</v>
      </c>
      <c r="CZ122">
        <f t="shared" si="275"/>
        <v>45.766079693666931</v>
      </c>
      <c r="DY122" s="95"/>
      <c r="DZ122" s="95"/>
      <c r="EA122" s="95"/>
      <c r="EB122" s="95">
        <f t="shared" si="276"/>
        <v>2009</v>
      </c>
      <c r="EC122">
        <f t="shared" si="264"/>
        <v>29.118479486401814</v>
      </c>
      <c r="ED122">
        <f t="shared" si="277"/>
        <v>29.060074128312944</v>
      </c>
      <c r="EW122">
        <f t="shared" si="278"/>
        <v>2009</v>
      </c>
      <c r="EX122">
        <f t="shared" si="279"/>
        <v>18.190102809446739</v>
      </c>
      <c r="EY122">
        <f t="shared" si="280"/>
        <v>18.188031425554776</v>
      </c>
      <c r="FW122" s="95"/>
      <c r="FX122" s="95"/>
      <c r="FY122" s="95"/>
      <c r="FZ122" s="95">
        <f t="shared" si="281"/>
        <v>2009</v>
      </c>
      <c r="GA122">
        <f t="shared" si="282"/>
        <v>19.594977009909822</v>
      </c>
      <c r="GB122">
        <f t="shared" si="283"/>
        <v>19.075332657377491</v>
      </c>
      <c r="GV122">
        <f t="shared" si="284"/>
        <v>2009</v>
      </c>
      <c r="GW122">
        <f t="shared" si="285"/>
        <v>30.491682954848219</v>
      </c>
      <c r="GX122">
        <f t="shared" si="286"/>
        <v>31.391020524296785</v>
      </c>
    </row>
    <row r="123" spans="31:206" x14ac:dyDescent="0.2">
      <c r="EW123">
        <f t="shared" si="278"/>
        <v>2010</v>
      </c>
      <c r="EX123">
        <f>EX69/EO69</f>
        <v>18.024208751046594</v>
      </c>
      <c r="EY123">
        <f>EZ69</f>
        <v>18.039686623183023</v>
      </c>
    </row>
    <row r="124" spans="31:206" x14ac:dyDescent="0.2">
      <c r="EW124">
        <f t="shared" si="278"/>
        <v>2011</v>
      </c>
      <c r="EX124">
        <f>EX70/EO70</f>
        <v>18.272250466697542</v>
      </c>
      <c r="EY124">
        <f>EZ70</f>
        <v>18.196440081383351</v>
      </c>
    </row>
  </sheetData>
  <mergeCells count="3">
    <mergeCell ref="C48:D48"/>
    <mergeCell ref="E48:F48"/>
    <mergeCell ref="IO6:IP6"/>
  </mergeCells>
  <phoneticPr fontId="0" type="noConversion"/>
  <pageMargins left="0.75" right="0.75" top="1" bottom="1" header="0.5" footer="0.5"/>
  <pageSetup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showGridLines="0" topLeftCell="A61" workbookViewId="0">
      <selection activeCell="H82" sqref="H82"/>
    </sheetView>
  </sheetViews>
  <sheetFormatPr defaultRowHeight="15" x14ac:dyDescent="0.25"/>
  <cols>
    <col min="1" max="1" width="5.85546875" style="270" customWidth="1"/>
    <col min="2" max="3" width="7" style="270" customWidth="1"/>
    <col min="4" max="4" width="9.140625" style="270"/>
    <col min="5" max="5" width="9.42578125" style="270" customWidth="1"/>
    <col min="6" max="6" width="12.28515625" style="270" customWidth="1"/>
    <col min="7" max="7" width="16" style="270" customWidth="1"/>
    <col min="8" max="8" width="16.5703125" style="270" customWidth="1"/>
    <col min="9" max="9" width="14.140625" style="270" customWidth="1"/>
    <col min="10" max="11" width="12.5703125" style="270" customWidth="1"/>
    <col min="12" max="16384" width="9.140625" style="270"/>
  </cols>
  <sheetData>
    <row r="1" spans="1:11" ht="15.75" customHeight="1" x14ac:dyDescent="0.25">
      <c r="A1" s="888" t="s">
        <v>602</v>
      </c>
      <c r="B1" s="889"/>
      <c r="C1" s="889"/>
      <c r="D1" s="889"/>
      <c r="E1" s="889"/>
      <c r="F1" s="889"/>
      <c r="G1" s="889"/>
      <c r="H1" s="889"/>
      <c r="I1" s="889"/>
      <c r="J1" s="889"/>
      <c r="K1" s="890"/>
    </row>
    <row r="2" spans="1:11" x14ac:dyDescent="0.25">
      <c r="A2" s="782" t="s">
        <v>63</v>
      </c>
      <c r="B2" s="271" t="s">
        <v>170</v>
      </c>
      <c r="C2" s="271" t="s">
        <v>171</v>
      </c>
      <c r="D2" s="271" t="s">
        <v>465</v>
      </c>
      <c r="E2" s="271" t="s">
        <v>466</v>
      </c>
      <c r="F2" s="271" t="s">
        <v>24</v>
      </c>
      <c r="G2" s="271" t="s">
        <v>467</v>
      </c>
      <c r="H2" s="271" t="s">
        <v>468</v>
      </c>
      <c r="I2" s="782" t="s">
        <v>172</v>
      </c>
      <c r="J2" s="782" t="s">
        <v>590</v>
      </c>
      <c r="K2" s="271" t="s">
        <v>173</v>
      </c>
    </row>
    <row r="3" spans="1:11" x14ac:dyDescent="0.25">
      <c r="A3" s="784"/>
      <c r="B3" s="272" t="s">
        <v>174</v>
      </c>
      <c r="C3" s="272" t="s">
        <v>175</v>
      </c>
      <c r="D3" s="272" t="s">
        <v>48</v>
      </c>
      <c r="E3" s="272" t="s">
        <v>48</v>
      </c>
      <c r="F3" s="272" t="s">
        <v>175</v>
      </c>
      <c r="G3" s="272" t="s">
        <v>48</v>
      </c>
      <c r="H3" s="272" t="s">
        <v>48</v>
      </c>
      <c r="I3" s="784"/>
      <c r="J3" s="784"/>
      <c r="K3" s="272" t="s">
        <v>591</v>
      </c>
    </row>
    <row r="4" spans="1:11" x14ac:dyDescent="0.25">
      <c r="A4" s="273" t="s">
        <v>469</v>
      </c>
      <c r="B4" s="278">
        <v>654</v>
      </c>
      <c r="C4" s="278">
        <v>901</v>
      </c>
      <c r="D4" s="278">
        <v>949</v>
      </c>
      <c r="E4" s="274">
        <v>1038</v>
      </c>
      <c r="F4" s="274">
        <v>2128</v>
      </c>
      <c r="G4" s="274">
        <v>1776</v>
      </c>
      <c r="H4" s="274">
        <v>2510</v>
      </c>
      <c r="I4" s="274">
        <v>1198</v>
      </c>
      <c r="J4" s="278">
        <v>593</v>
      </c>
      <c r="K4" s="274">
        <v>1318</v>
      </c>
    </row>
    <row r="5" spans="1:11" x14ac:dyDescent="0.25">
      <c r="A5" s="273" t="s">
        <v>470</v>
      </c>
      <c r="B5" s="278">
        <v>353</v>
      </c>
      <c r="C5" s="278">
        <v>542</v>
      </c>
      <c r="D5" s="278">
        <v>602</v>
      </c>
      <c r="E5" s="278">
        <v>729</v>
      </c>
      <c r="F5" s="274">
        <v>1919</v>
      </c>
      <c r="G5" s="274">
        <v>1568</v>
      </c>
      <c r="H5" s="274">
        <v>2473</v>
      </c>
      <c r="I5" s="274">
        <v>1120</v>
      </c>
      <c r="J5" s="278">
        <v>597</v>
      </c>
      <c r="K5" s="274">
        <v>1110</v>
      </c>
    </row>
    <row r="6" spans="1:11" x14ac:dyDescent="0.25">
      <c r="A6" s="275" t="s">
        <v>471</v>
      </c>
      <c r="B6" s="279">
        <v>400</v>
      </c>
      <c r="C6" s="279">
        <v>653</v>
      </c>
      <c r="D6" s="279">
        <v>644</v>
      </c>
      <c r="E6" s="279">
        <v>777</v>
      </c>
      <c r="F6" s="276">
        <v>2028</v>
      </c>
      <c r="G6" s="276">
        <v>1781</v>
      </c>
      <c r="H6" s="276">
        <v>2684</v>
      </c>
      <c r="I6" s="276">
        <v>1137</v>
      </c>
      <c r="J6" s="279">
        <v>593</v>
      </c>
      <c r="K6" s="276">
        <v>1195</v>
      </c>
    </row>
    <row r="7" spans="1:11" x14ac:dyDescent="0.25">
      <c r="A7" s="273" t="s">
        <v>472</v>
      </c>
      <c r="B7" s="278">
        <v>581</v>
      </c>
      <c r="C7" s="278">
        <v>825</v>
      </c>
      <c r="D7" s="278">
        <v>897</v>
      </c>
      <c r="E7" s="274">
        <v>1109</v>
      </c>
      <c r="F7" s="274">
        <v>2097</v>
      </c>
      <c r="G7" s="274">
        <v>1864</v>
      </c>
      <c r="H7" s="274">
        <v>2543</v>
      </c>
      <c r="I7" s="274">
        <v>1278</v>
      </c>
      <c r="J7" s="278">
        <v>657</v>
      </c>
      <c r="K7" s="274">
        <v>1318</v>
      </c>
    </row>
    <row r="8" spans="1:11" x14ac:dyDescent="0.25">
      <c r="A8" s="273" t="s">
        <v>473</v>
      </c>
      <c r="B8" s="278">
        <v>441</v>
      </c>
      <c r="C8" s="278">
        <v>768</v>
      </c>
      <c r="D8" s="278">
        <v>945</v>
      </c>
      <c r="E8" s="274">
        <v>1183</v>
      </c>
      <c r="F8" s="274">
        <v>2137</v>
      </c>
      <c r="G8" s="274">
        <v>1893</v>
      </c>
      <c r="H8" s="274">
        <v>2727</v>
      </c>
      <c r="I8" s="274">
        <v>1193</v>
      </c>
      <c r="J8" s="278">
        <v>571</v>
      </c>
      <c r="K8" s="274">
        <v>1326</v>
      </c>
    </row>
    <row r="9" spans="1:11" x14ac:dyDescent="0.25">
      <c r="A9" s="275" t="s">
        <v>474</v>
      </c>
      <c r="B9" s="279">
        <v>303</v>
      </c>
      <c r="C9" s="279">
        <v>646</v>
      </c>
      <c r="D9" s="279">
        <v>858</v>
      </c>
      <c r="E9" s="276">
        <v>1250</v>
      </c>
      <c r="F9" s="276">
        <v>2082</v>
      </c>
      <c r="G9" s="276">
        <v>1998</v>
      </c>
      <c r="H9" s="276">
        <v>2907</v>
      </c>
      <c r="I9" s="276">
        <v>1292</v>
      </c>
      <c r="J9" s="279">
        <v>590</v>
      </c>
      <c r="K9" s="276">
        <v>1315</v>
      </c>
    </row>
    <row r="10" spans="1:11" x14ac:dyDescent="0.25">
      <c r="A10" s="273" t="s">
        <v>475</v>
      </c>
      <c r="B10" s="278">
        <v>602</v>
      </c>
      <c r="C10" s="278">
        <v>934</v>
      </c>
      <c r="D10" s="274">
        <v>1043</v>
      </c>
      <c r="E10" s="274">
        <v>1238</v>
      </c>
      <c r="F10" s="274">
        <v>2045</v>
      </c>
      <c r="G10" s="274">
        <v>1791</v>
      </c>
      <c r="H10" s="274">
        <v>2643</v>
      </c>
      <c r="I10" s="274">
        <v>1124</v>
      </c>
      <c r="J10" s="278">
        <v>560</v>
      </c>
      <c r="K10" s="274">
        <v>1344</v>
      </c>
    </row>
    <row r="11" spans="1:11" x14ac:dyDescent="0.25">
      <c r="A11" s="273" t="s">
        <v>476</v>
      </c>
      <c r="B11" s="278">
        <v>336</v>
      </c>
      <c r="C11" s="278">
        <v>566</v>
      </c>
      <c r="D11" s="278">
        <v>750</v>
      </c>
      <c r="E11" s="274">
        <v>1155</v>
      </c>
      <c r="F11" s="274">
        <v>1913</v>
      </c>
      <c r="G11" s="274">
        <v>1685</v>
      </c>
      <c r="H11" s="274">
        <v>2833</v>
      </c>
      <c r="I11" s="274">
        <v>1247</v>
      </c>
      <c r="J11" s="278">
        <v>596</v>
      </c>
      <c r="K11" s="274">
        <v>1221</v>
      </c>
    </row>
    <row r="12" spans="1:11" x14ac:dyDescent="0.25">
      <c r="A12" s="275" t="s">
        <v>477</v>
      </c>
      <c r="B12" s="279">
        <v>428</v>
      </c>
      <c r="C12" s="279">
        <v>738</v>
      </c>
      <c r="D12" s="279">
        <v>754</v>
      </c>
      <c r="E12" s="276">
        <v>1004</v>
      </c>
      <c r="F12" s="276">
        <v>2050</v>
      </c>
      <c r="G12" s="276">
        <v>1692</v>
      </c>
      <c r="H12" s="276">
        <v>2465</v>
      </c>
      <c r="I12" s="276">
        <v>1155</v>
      </c>
      <c r="J12" s="279">
        <v>660</v>
      </c>
      <c r="K12" s="276">
        <v>1230</v>
      </c>
    </row>
    <row r="13" spans="1:11" x14ac:dyDescent="0.25">
      <c r="A13" s="273" t="s">
        <v>478</v>
      </c>
      <c r="B13" s="278">
        <v>344</v>
      </c>
      <c r="C13" s="278">
        <v>592</v>
      </c>
      <c r="D13" s="278">
        <v>638</v>
      </c>
      <c r="E13" s="278">
        <v>878</v>
      </c>
      <c r="F13" s="274">
        <v>1922</v>
      </c>
      <c r="G13" s="274">
        <v>1582</v>
      </c>
      <c r="H13" s="274">
        <v>2517</v>
      </c>
      <c r="I13" s="274">
        <v>1328</v>
      </c>
      <c r="J13" s="278">
        <v>836</v>
      </c>
      <c r="K13" s="274">
        <v>1189</v>
      </c>
    </row>
    <row r="14" spans="1:11" x14ac:dyDescent="0.25">
      <c r="A14" s="273" t="s">
        <v>479</v>
      </c>
      <c r="B14" s="278">
        <v>532</v>
      </c>
      <c r="C14" s="278">
        <v>903</v>
      </c>
      <c r="D14" s="278">
        <v>997</v>
      </c>
      <c r="E14" s="274">
        <v>1083</v>
      </c>
      <c r="F14" s="274">
        <v>2128</v>
      </c>
      <c r="G14" s="274">
        <v>1745</v>
      </c>
      <c r="H14" s="274">
        <v>2456</v>
      </c>
      <c r="I14" s="274">
        <v>1258</v>
      </c>
      <c r="J14" s="278">
        <v>776</v>
      </c>
      <c r="K14" s="274">
        <v>1348</v>
      </c>
    </row>
    <row r="15" spans="1:11" x14ac:dyDescent="0.25">
      <c r="A15" s="275" t="s">
        <v>480</v>
      </c>
      <c r="B15" s="279">
        <v>368</v>
      </c>
      <c r="C15" s="279">
        <v>640</v>
      </c>
      <c r="D15" s="279">
        <v>722</v>
      </c>
      <c r="E15" s="279">
        <v>961</v>
      </c>
      <c r="F15" s="276">
        <v>1926</v>
      </c>
      <c r="G15" s="276">
        <v>1613</v>
      </c>
      <c r="H15" s="276">
        <v>2492</v>
      </c>
      <c r="I15" s="276">
        <v>1308</v>
      </c>
      <c r="J15" s="279">
        <v>770</v>
      </c>
      <c r="K15" s="276">
        <v>1206</v>
      </c>
    </row>
    <row r="16" spans="1:11" x14ac:dyDescent="0.25">
      <c r="A16" s="273" t="s">
        <v>481</v>
      </c>
      <c r="B16" s="278">
        <v>482</v>
      </c>
      <c r="C16" s="278">
        <v>787</v>
      </c>
      <c r="D16" s="278">
        <v>745</v>
      </c>
      <c r="E16" s="278">
        <v>867</v>
      </c>
      <c r="F16" s="274">
        <v>1888</v>
      </c>
      <c r="G16" s="274">
        <v>1370</v>
      </c>
      <c r="H16" s="274">
        <v>2230</v>
      </c>
      <c r="I16" s="274">
        <v>1223</v>
      </c>
      <c r="J16" s="278">
        <v>709</v>
      </c>
      <c r="K16" s="274">
        <v>1168</v>
      </c>
    </row>
    <row r="17" spans="1:11" x14ac:dyDescent="0.25">
      <c r="A17" s="273" t="s">
        <v>482</v>
      </c>
      <c r="B17" s="278">
        <v>264</v>
      </c>
      <c r="C17" s="278">
        <v>561</v>
      </c>
      <c r="D17" s="278">
        <v>742</v>
      </c>
      <c r="E17" s="278">
        <v>974</v>
      </c>
      <c r="F17" s="274">
        <v>1908</v>
      </c>
      <c r="G17" s="274">
        <v>1738</v>
      </c>
      <c r="H17" s="274">
        <v>2700</v>
      </c>
      <c r="I17" s="274">
        <v>1147</v>
      </c>
      <c r="J17" s="278">
        <v>559</v>
      </c>
      <c r="K17" s="274">
        <v>1179</v>
      </c>
    </row>
    <row r="18" spans="1:11" x14ac:dyDescent="0.25">
      <c r="A18" s="275" t="s">
        <v>483</v>
      </c>
      <c r="B18" s="279">
        <v>373</v>
      </c>
      <c r="C18" s="279">
        <v>571</v>
      </c>
      <c r="D18" s="279">
        <v>712</v>
      </c>
      <c r="E18" s="276">
        <v>1196</v>
      </c>
      <c r="F18" s="276">
        <v>1812</v>
      </c>
      <c r="G18" s="276">
        <v>1580</v>
      </c>
      <c r="H18" s="276">
        <v>2899</v>
      </c>
      <c r="I18" s="276">
        <v>1235</v>
      </c>
      <c r="J18" s="279">
        <v>605</v>
      </c>
      <c r="K18" s="276">
        <v>1204</v>
      </c>
    </row>
    <row r="19" spans="1:11" x14ac:dyDescent="0.25">
      <c r="A19" s="273" t="s">
        <v>484</v>
      </c>
      <c r="B19" s="278">
        <v>312</v>
      </c>
      <c r="C19" s="278">
        <v>634</v>
      </c>
      <c r="D19" s="278">
        <v>787</v>
      </c>
      <c r="E19" s="274">
        <v>1030</v>
      </c>
      <c r="F19" s="274">
        <v>1905</v>
      </c>
      <c r="G19" s="274">
        <v>1591</v>
      </c>
      <c r="H19" s="274">
        <v>2608</v>
      </c>
      <c r="I19" s="274">
        <v>1095</v>
      </c>
      <c r="J19" s="278">
        <v>574</v>
      </c>
      <c r="K19" s="274">
        <v>1185</v>
      </c>
    </row>
    <row r="20" spans="1:11" x14ac:dyDescent="0.25">
      <c r="A20" s="273" t="s">
        <v>485</v>
      </c>
      <c r="B20" s="278">
        <v>352</v>
      </c>
      <c r="C20" s="278">
        <v>638</v>
      </c>
      <c r="D20" s="278">
        <v>688</v>
      </c>
      <c r="E20" s="278">
        <v>914</v>
      </c>
      <c r="F20" s="274">
        <v>1931</v>
      </c>
      <c r="G20" s="274">
        <v>1634</v>
      </c>
      <c r="H20" s="274">
        <v>2579</v>
      </c>
      <c r="I20" s="278">
        <v>961</v>
      </c>
      <c r="J20" s="278">
        <v>542</v>
      </c>
      <c r="K20" s="274">
        <v>1153</v>
      </c>
    </row>
    <row r="21" spans="1:11" x14ac:dyDescent="0.25">
      <c r="A21" s="275" t="s">
        <v>486</v>
      </c>
      <c r="B21" s="279">
        <v>421</v>
      </c>
      <c r="C21" s="279">
        <v>731</v>
      </c>
      <c r="D21" s="279">
        <v>724</v>
      </c>
      <c r="E21" s="279">
        <v>919</v>
      </c>
      <c r="F21" s="276">
        <v>1788</v>
      </c>
      <c r="G21" s="276">
        <v>1440</v>
      </c>
      <c r="H21" s="276">
        <v>2309</v>
      </c>
      <c r="I21" s="276">
        <v>1239</v>
      </c>
      <c r="J21" s="279">
        <v>680</v>
      </c>
      <c r="K21" s="276">
        <v>1148</v>
      </c>
    </row>
    <row r="22" spans="1:11" x14ac:dyDescent="0.25">
      <c r="A22" s="273" t="s">
        <v>487</v>
      </c>
      <c r="B22" s="278">
        <v>420</v>
      </c>
      <c r="C22" s="278">
        <v>602</v>
      </c>
      <c r="D22" s="278">
        <v>548</v>
      </c>
      <c r="E22" s="278">
        <v>713</v>
      </c>
      <c r="F22" s="274">
        <v>1697</v>
      </c>
      <c r="G22" s="274">
        <v>1257</v>
      </c>
      <c r="H22" s="274">
        <v>2385</v>
      </c>
      <c r="I22" s="274">
        <v>1120</v>
      </c>
      <c r="J22" s="278">
        <v>817</v>
      </c>
      <c r="K22" s="274">
        <v>1077</v>
      </c>
    </row>
    <row r="23" spans="1:11" x14ac:dyDescent="0.25">
      <c r="A23" s="273" t="s">
        <v>488</v>
      </c>
      <c r="B23" s="278">
        <v>410</v>
      </c>
      <c r="C23" s="278">
        <v>725</v>
      </c>
      <c r="D23" s="278">
        <v>740</v>
      </c>
      <c r="E23" s="278">
        <v>902</v>
      </c>
      <c r="F23" s="274">
        <v>1842</v>
      </c>
      <c r="G23" s="274">
        <v>1517</v>
      </c>
      <c r="H23" s="274">
        <v>2247</v>
      </c>
      <c r="I23" s="274">
        <v>1015</v>
      </c>
      <c r="J23" s="278">
        <v>632</v>
      </c>
      <c r="K23" s="274">
        <v>1137</v>
      </c>
    </row>
    <row r="24" spans="1:11" x14ac:dyDescent="0.25">
      <c r="A24" s="275" t="s">
        <v>489</v>
      </c>
      <c r="B24" s="279">
        <v>447</v>
      </c>
      <c r="C24" s="279">
        <v>706</v>
      </c>
      <c r="D24" s="279">
        <v>701</v>
      </c>
      <c r="E24" s="279">
        <v>940</v>
      </c>
      <c r="F24" s="276">
        <v>1887</v>
      </c>
      <c r="G24" s="276">
        <v>1572</v>
      </c>
      <c r="H24" s="276">
        <v>2505</v>
      </c>
      <c r="I24" s="276">
        <v>1228</v>
      </c>
      <c r="J24" s="279">
        <v>680</v>
      </c>
      <c r="K24" s="276">
        <v>1190</v>
      </c>
    </row>
    <row r="25" spans="1:11" x14ac:dyDescent="0.25">
      <c r="A25" s="273" t="s">
        <v>490</v>
      </c>
      <c r="B25" s="278">
        <v>479</v>
      </c>
      <c r="C25" s="278">
        <v>779</v>
      </c>
      <c r="D25" s="278">
        <v>827</v>
      </c>
      <c r="E25" s="274">
        <v>1066</v>
      </c>
      <c r="F25" s="274">
        <v>2007</v>
      </c>
      <c r="G25" s="274">
        <v>1662</v>
      </c>
      <c r="H25" s="274">
        <v>2375</v>
      </c>
      <c r="I25" s="274">
        <v>1163</v>
      </c>
      <c r="J25" s="278">
        <v>689</v>
      </c>
      <c r="K25" s="274">
        <v>1242</v>
      </c>
    </row>
    <row r="26" spans="1:11" x14ac:dyDescent="0.25">
      <c r="A26" s="273" t="s">
        <v>491</v>
      </c>
      <c r="B26" s="278">
        <v>465</v>
      </c>
      <c r="C26" s="278">
        <v>730</v>
      </c>
      <c r="D26" s="278">
        <v>783</v>
      </c>
      <c r="E26" s="278">
        <v>960</v>
      </c>
      <c r="F26" s="274">
        <v>1932</v>
      </c>
      <c r="G26" s="274">
        <v>1577</v>
      </c>
      <c r="H26" s="274">
        <v>2448</v>
      </c>
      <c r="I26" s="274">
        <v>1074</v>
      </c>
      <c r="J26" s="278">
        <v>685</v>
      </c>
      <c r="K26" s="274">
        <v>1204</v>
      </c>
    </row>
    <row r="27" spans="1:11" x14ac:dyDescent="0.25">
      <c r="A27" s="275" t="s">
        <v>492</v>
      </c>
      <c r="B27" s="279">
        <v>364</v>
      </c>
      <c r="C27" s="279">
        <v>614</v>
      </c>
      <c r="D27" s="279">
        <v>643</v>
      </c>
      <c r="E27" s="279">
        <v>908</v>
      </c>
      <c r="F27" s="276">
        <v>1843</v>
      </c>
      <c r="G27" s="276">
        <v>1525</v>
      </c>
      <c r="H27" s="276">
        <v>2513</v>
      </c>
      <c r="I27" s="276">
        <v>1141</v>
      </c>
      <c r="J27" s="279">
        <v>698</v>
      </c>
      <c r="K27" s="276">
        <v>1146</v>
      </c>
    </row>
    <row r="28" spans="1:11" x14ac:dyDescent="0.25">
      <c r="A28" s="273" t="s">
        <v>493</v>
      </c>
      <c r="B28" s="278">
        <v>551</v>
      </c>
      <c r="C28" s="278">
        <v>830</v>
      </c>
      <c r="D28" s="278">
        <v>864</v>
      </c>
      <c r="E28" s="274">
        <v>1009</v>
      </c>
      <c r="F28" s="274">
        <v>2000</v>
      </c>
      <c r="G28" s="274">
        <v>1665</v>
      </c>
      <c r="H28" s="274">
        <v>2359</v>
      </c>
      <c r="I28" s="274">
        <v>1123</v>
      </c>
      <c r="J28" s="278">
        <v>624</v>
      </c>
      <c r="K28" s="274">
        <v>1241</v>
      </c>
    </row>
    <row r="29" spans="1:11" x14ac:dyDescent="0.25">
      <c r="A29" s="273" t="s">
        <v>494</v>
      </c>
      <c r="B29" s="278">
        <v>393</v>
      </c>
      <c r="C29" s="278">
        <v>614</v>
      </c>
      <c r="D29" s="278">
        <v>626</v>
      </c>
      <c r="E29" s="278">
        <v>878</v>
      </c>
      <c r="F29" s="274">
        <v>1842</v>
      </c>
      <c r="G29" s="274">
        <v>1382</v>
      </c>
      <c r="H29" s="274">
        <v>2342</v>
      </c>
      <c r="I29" s="274">
        <v>1188</v>
      </c>
      <c r="J29" s="278">
        <v>690</v>
      </c>
      <c r="K29" s="274">
        <v>1117</v>
      </c>
    </row>
    <row r="30" spans="1:11" x14ac:dyDescent="0.25">
      <c r="A30" s="275" t="s">
        <v>495</v>
      </c>
      <c r="B30" s="279">
        <v>467</v>
      </c>
      <c r="C30" s="279">
        <v>708</v>
      </c>
      <c r="D30" s="279">
        <v>788</v>
      </c>
      <c r="E30" s="276">
        <v>1003</v>
      </c>
      <c r="F30" s="276">
        <v>2011</v>
      </c>
      <c r="G30" s="276">
        <v>1520</v>
      </c>
      <c r="H30" s="276">
        <v>2261</v>
      </c>
      <c r="I30" s="276">
        <v>1031</v>
      </c>
      <c r="J30" s="279">
        <v>547</v>
      </c>
      <c r="K30" s="276">
        <v>1172</v>
      </c>
    </row>
    <row r="31" spans="1:11" x14ac:dyDescent="0.25">
      <c r="A31" s="273" t="s">
        <v>496</v>
      </c>
      <c r="B31" s="278">
        <v>402</v>
      </c>
      <c r="C31" s="278">
        <v>597</v>
      </c>
      <c r="D31" s="278">
        <v>619</v>
      </c>
      <c r="E31" s="278">
        <v>939</v>
      </c>
      <c r="F31" s="274">
        <v>1675</v>
      </c>
      <c r="G31" s="274">
        <v>1232</v>
      </c>
      <c r="H31" s="274">
        <v>2035</v>
      </c>
      <c r="I31" s="274">
        <v>1058</v>
      </c>
      <c r="J31" s="278">
        <v>620</v>
      </c>
      <c r="K31" s="274">
        <v>1029</v>
      </c>
    </row>
    <row r="32" spans="1:11" x14ac:dyDescent="0.25">
      <c r="A32" s="273" t="s">
        <v>497</v>
      </c>
      <c r="B32" s="278">
        <v>407</v>
      </c>
      <c r="C32" s="278">
        <v>689</v>
      </c>
      <c r="D32" s="278">
        <v>823</v>
      </c>
      <c r="E32" s="274">
        <v>1122</v>
      </c>
      <c r="F32" s="274">
        <v>2020</v>
      </c>
      <c r="G32" s="274">
        <v>1808</v>
      </c>
      <c r="H32" s="274">
        <v>2720</v>
      </c>
      <c r="I32" s="274">
        <v>1256</v>
      </c>
      <c r="J32" s="278">
        <v>715</v>
      </c>
      <c r="K32" s="274">
        <v>1285</v>
      </c>
    </row>
    <row r="33" spans="1:11" x14ac:dyDescent="0.25">
      <c r="A33" s="275" t="s">
        <v>498</v>
      </c>
      <c r="B33" s="279">
        <v>378</v>
      </c>
      <c r="C33" s="279">
        <v>615</v>
      </c>
      <c r="D33" s="279">
        <v>741</v>
      </c>
      <c r="E33" s="276">
        <v>1027</v>
      </c>
      <c r="F33" s="276">
        <v>1972</v>
      </c>
      <c r="G33" s="276">
        <v>1685</v>
      </c>
      <c r="H33" s="276">
        <v>2638</v>
      </c>
      <c r="I33" s="276">
        <v>1174</v>
      </c>
      <c r="J33" s="279">
        <v>738</v>
      </c>
      <c r="K33" s="276">
        <v>1226</v>
      </c>
    </row>
    <row r="34" spans="1:11" x14ac:dyDescent="0.25">
      <c r="A34" s="273" t="s">
        <v>499</v>
      </c>
      <c r="B34" s="278">
        <v>434</v>
      </c>
      <c r="C34" s="278">
        <v>588</v>
      </c>
      <c r="D34" s="278">
        <v>618</v>
      </c>
      <c r="E34" s="278">
        <v>871</v>
      </c>
      <c r="F34" s="274">
        <v>1833</v>
      </c>
      <c r="G34" s="274">
        <v>1412</v>
      </c>
      <c r="H34" s="274">
        <v>2242</v>
      </c>
      <c r="I34" s="274">
        <v>1164</v>
      </c>
      <c r="J34" s="278">
        <v>770</v>
      </c>
      <c r="K34" s="274">
        <v>1113</v>
      </c>
    </row>
    <row r="35" spans="1:11" x14ac:dyDescent="0.25">
      <c r="A35" s="273" t="s">
        <v>500</v>
      </c>
      <c r="B35" s="278">
        <v>487</v>
      </c>
      <c r="C35" s="278">
        <v>793</v>
      </c>
      <c r="D35" s="278">
        <v>816</v>
      </c>
      <c r="E35" s="274">
        <v>1217</v>
      </c>
      <c r="F35" s="274">
        <v>2075</v>
      </c>
      <c r="G35" s="274">
        <v>1834</v>
      </c>
      <c r="H35" s="274">
        <v>2734</v>
      </c>
      <c r="I35" s="274">
        <v>1202</v>
      </c>
      <c r="J35" s="278">
        <v>658</v>
      </c>
      <c r="K35" s="274">
        <v>1313</v>
      </c>
    </row>
    <row r="36" spans="1:11" x14ac:dyDescent="0.25">
      <c r="A36" s="275" t="s">
        <v>501</v>
      </c>
      <c r="B36" s="279">
        <v>436</v>
      </c>
      <c r="C36" s="279">
        <v>657</v>
      </c>
      <c r="D36" s="279">
        <v>658</v>
      </c>
      <c r="E36" s="279">
        <v>924</v>
      </c>
      <c r="F36" s="276">
        <v>1889</v>
      </c>
      <c r="G36" s="276">
        <v>1576</v>
      </c>
      <c r="H36" s="276">
        <v>2498</v>
      </c>
      <c r="I36" s="276">
        <v>1331</v>
      </c>
      <c r="J36" s="279">
        <v>876</v>
      </c>
      <c r="K36" s="276">
        <v>1209</v>
      </c>
    </row>
    <row r="37" spans="1:11" x14ac:dyDescent="0.25">
      <c r="A37" s="273" t="s">
        <v>502</v>
      </c>
      <c r="B37" s="278">
        <v>321</v>
      </c>
      <c r="C37" s="278">
        <v>541</v>
      </c>
      <c r="D37" s="278">
        <v>643</v>
      </c>
      <c r="E37" s="278">
        <v>859</v>
      </c>
      <c r="F37" s="274">
        <v>1958</v>
      </c>
      <c r="G37" s="274">
        <v>1537</v>
      </c>
      <c r="H37" s="274">
        <v>2502</v>
      </c>
      <c r="I37" s="274">
        <v>1121</v>
      </c>
      <c r="J37" s="278">
        <v>619</v>
      </c>
      <c r="K37" s="274">
        <v>1136</v>
      </c>
    </row>
    <row r="38" spans="1:11" x14ac:dyDescent="0.25">
      <c r="A38" s="273" t="s">
        <v>503</v>
      </c>
      <c r="B38" s="278">
        <v>538</v>
      </c>
      <c r="C38" s="278">
        <v>799</v>
      </c>
      <c r="D38" s="278">
        <v>934</v>
      </c>
      <c r="E38" s="274">
        <v>1178</v>
      </c>
      <c r="F38" s="274">
        <v>1925</v>
      </c>
      <c r="G38" s="274">
        <v>1579</v>
      </c>
      <c r="H38" s="274">
        <v>2288</v>
      </c>
      <c r="I38" s="274">
        <v>1174</v>
      </c>
      <c r="J38" s="278">
        <v>776</v>
      </c>
      <c r="K38" s="274">
        <v>1260</v>
      </c>
    </row>
    <row r="39" spans="1:11" x14ac:dyDescent="0.25">
      <c r="A39" s="275" t="s">
        <v>504</v>
      </c>
      <c r="B39" s="279">
        <v>468</v>
      </c>
      <c r="C39" s="279">
        <v>649</v>
      </c>
      <c r="D39" s="279">
        <v>724</v>
      </c>
      <c r="E39" s="279">
        <v>955</v>
      </c>
      <c r="F39" s="276">
        <v>1865</v>
      </c>
      <c r="G39" s="276">
        <v>1508</v>
      </c>
      <c r="H39" s="276">
        <v>2469</v>
      </c>
      <c r="I39" s="276">
        <v>1190</v>
      </c>
      <c r="J39" s="279">
        <v>956</v>
      </c>
      <c r="K39" s="276">
        <v>1214</v>
      </c>
    </row>
    <row r="40" spans="1:11" x14ac:dyDescent="0.25">
      <c r="A40" s="273" t="s">
        <v>505</v>
      </c>
      <c r="B40" s="278">
        <v>372</v>
      </c>
      <c r="C40" s="278">
        <v>627</v>
      </c>
      <c r="D40" s="278">
        <v>643</v>
      </c>
      <c r="E40" s="278">
        <v>830</v>
      </c>
      <c r="F40" s="274">
        <v>2004</v>
      </c>
      <c r="G40" s="274">
        <v>1596</v>
      </c>
      <c r="H40" s="274">
        <v>2599</v>
      </c>
      <c r="I40" s="274">
        <v>1210</v>
      </c>
      <c r="J40" s="278">
        <v>737</v>
      </c>
      <c r="K40" s="274">
        <v>1194</v>
      </c>
    </row>
    <row r="41" spans="1:11" x14ac:dyDescent="0.25">
      <c r="A41" s="273" t="s">
        <v>506</v>
      </c>
      <c r="B41" s="278">
        <v>301</v>
      </c>
      <c r="C41" s="278">
        <v>626</v>
      </c>
      <c r="D41" s="278">
        <v>738</v>
      </c>
      <c r="E41" s="274">
        <v>1021</v>
      </c>
      <c r="F41" s="274">
        <v>2149</v>
      </c>
      <c r="G41" s="274">
        <v>1792</v>
      </c>
      <c r="H41" s="274">
        <v>2618</v>
      </c>
      <c r="I41" s="274">
        <v>1188</v>
      </c>
      <c r="J41" s="278">
        <v>664</v>
      </c>
      <c r="K41" s="274">
        <v>1249</v>
      </c>
    </row>
    <row r="42" spans="1:11" x14ac:dyDescent="0.25">
      <c r="A42" s="275" t="s">
        <v>507</v>
      </c>
      <c r="B42" s="279">
        <v>406</v>
      </c>
      <c r="C42" s="279">
        <v>729</v>
      </c>
      <c r="D42" s="279">
        <v>918</v>
      </c>
      <c r="E42" s="276">
        <v>1115</v>
      </c>
      <c r="F42" s="276">
        <v>2067</v>
      </c>
      <c r="G42" s="276">
        <v>1718</v>
      </c>
      <c r="H42" s="276">
        <v>2368</v>
      </c>
      <c r="I42" s="276">
        <v>1196</v>
      </c>
      <c r="J42" s="279">
        <v>706</v>
      </c>
      <c r="K42" s="276">
        <v>1269</v>
      </c>
    </row>
    <row r="43" spans="1:11" x14ac:dyDescent="0.25">
      <c r="A43" s="273" t="s">
        <v>508</v>
      </c>
      <c r="B43" s="278">
        <v>545</v>
      </c>
      <c r="C43" s="278">
        <v>782</v>
      </c>
      <c r="D43" s="278">
        <v>975</v>
      </c>
      <c r="E43" s="274">
        <v>1230</v>
      </c>
      <c r="F43" s="274">
        <v>1923</v>
      </c>
      <c r="G43" s="274">
        <v>1582</v>
      </c>
      <c r="H43" s="274">
        <v>2422</v>
      </c>
      <c r="I43" s="274">
        <v>1320</v>
      </c>
      <c r="J43" s="278">
        <v>729</v>
      </c>
      <c r="K43" s="274">
        <v>1283</v>
      </c>
    </row>
    <row r="44" spans="1:11" x14ac:dyDescent="0.25">
      <c r="A44" s="273" t="s">
        <v>509</v>
      </c>
      <c r="B44" s="278">
        <v>426</v>
      </c>
      <c r="C44" s="278">
        <v>658</v>
      </c>
      <c r="D44" s="278">
        <v>652</v>
      </c>
      <c r="E44" s="278">
        <v>864</v>
      </c>
      <c r="F44" s="274">
        <v>1977</v>
      </c>
      <c r="G44" s="274">
        <v>1417</v>
      </c>
      <c r="H44" s="274">
        <v>2295</v>
      </c>
      <c r="I44" s="274">
        <v>1330</v>
      </c>
      <c r="J44" s="278">
        <v>685</v>
      </c>
      <c r="K44" s="274">
        <v>1156</v>
      </c>
    </row>
    <row r="45" spans="1:11" x14ac:dyDescent="0.25">
      <c r="A45" s="275" t="s">
        <v>510</v>
      </c>
      <c r="B45" s="279">
        <v>477</v>
      </c>
      <c r="C45" s="279">
        <v>656</v>
      </c>
      <c r="D45" s="279">
        <v>647</v>
      </c>
      <c r="E45" s="279">
        <v>983</v>
      </c>
      <c r="F45" s="276">
        <v>2143</v>
      </c>
      <c r="G45" s="276">
        <v>1622</v>
      </c>
      <c r="H45" s="276">
        <v>2579</v>
      </c>
      <c r="I45" s="276">
        <v>1294</v>
      </c>
      <c r="J45" s="279">
        <v>827</v>
      </c>
      <c r="K45" s="276">
        <v>1260</v>
      </c>
    </row>
    <row r="46" spans="1:11" x14ac:dyDescent="0.25">
      <c r="A46" s="273" t="s">
        <v>511</v>
      </c>
      <c r="B46" s="278">
        <v>511</v>
      </c>
      <c r="C46" s="278">
        <v>854</v>
      </c>
      <c r="D46" s="278">
        <v>959</v>
      </c>
      <c r="E46" s="274">
        <v>1125</v>
      </c>
      <c r="F46" s="274">
        <v>2197</v>
      </c>
      <c r="G46" s="274">
        <v>1758</v>
      </c>
      <c r="H46" s="274">
        <v>2499</v>
      </c>
      <c r="I46" s="274">
        <v>1182</v>
      </c>
      <c r="J46" s="278">
        <v>672</v>
      </c>
      <c r="K46" s="274">
        <v>1331</v>
      </c>
    </row>
    <row r="47" spans="1:11" x14ac:dyDescent="0.25">
      <c r="A47" s="273" t="s">
        <v>512</v>
      </c>
      <c r="B47" s="278">
        <v>276</v>
      </c>
      <c r="C47" s="278">
        <v>460</v>
      </c>
      <c r="D47" s="278">
        <v>449</v>
      </c>
      <c r="E47" s="278">
        <v>637</v>
      </c>
      <c r="F47" s="274">
        <v>1777</v>
      </c>
      <c r="G47" s="274">
        <v>1293</v>
      </c>
      <c r="H47" s="274">
        <v>2201</v>
      </c>
      <c r="I47" s="274">
        <v>1206</v>
      </c>
      <c r="J47" s="278">
        <v>905</v>
      </c>
      <c r="K47" s="274">
        <v>1040</v>
      </c>
    </row>
    <row r="48" spans="1:11" x14ac:dyDescent="0.25">
      <c r="A48" s="275" t="s">
        <v>513</v>
      </c>
      <c r="B48" s="279">
        <v>486</v>
      </c>
      <c r="C48" s="279">
        <v>764</v>
      </c>
      <c r="D48" s="279">
        <v>735</v>
      </c>
      <c r="E48" s="279">
        <v>817</v>
      </c>
      <c r="F48" s="276">
        <v>2092</v>
      </c>
      <c r="G48" s="276">
        <v>1622</v>
      </c>
      <c r="H48" s="276">
        <v>2369</v>
      </c>
      <c r="I48" s="276">
        <v>1113</v>
      </c>
      <c r="J48" s="279">
        <v>708</v>
      </c>
      <c r="K48" s="276">
        <v>1218</v>
      </c>
    </row>
    <row r="49" spans="1:11" x14ac:dyDescent="0.25">
      <c r="A49" s="273" t="s">
        <v>514</v>
      </c>
      <c r="B49" s="278">
        <v>548</v>
      </c>
      <c r="C49" s="278">
        <v>722</v>
      </c>
      <c r="D49" s="278">
        <v>664</v>
      </c>
      <c r="E49" s="278">
        <v>887</v>
      </c>
      <c r="F49" s="274">
        <v>2005</v>
      </c>
      <c r="G49" s="274">
        <v>1448</v>
      </c>
      <c r="H49" s="274">
        <v>2422</v>
      </c>
      <c r="I49" s="274">
        <v>1436</v>
      </c>
      <c r="J49" s="278">
        <v>801</v>
      </c>
      <c r="K49" s="274">
        <v>1220</v>
      </c>
    </row>
    <row r="50" spans="1:11" x14ac:dyDescent="0.25">
      <c r="A50" s="273" t="s">
        <v>515</v>
      </c>
      <c r="B50" s="278">
        <v>507</v>
      </c>
      <c r="C50" s="278">
        <v>803</v>
      </c>
      <c r="D50" s="278">
        <v>921</v>
      </c>
      <c r="E50" s="278">
        <v>985</v>
      </c>
      <c r="F50" s="274">
        <v>2081</v>
      </c>
      <c r="G50" s="274">
        <v>1671</v>
      </c>
      <c r="H50" s="274">
        <v>2448</v>
      </c>
      <c r="I50" s="274">
        <v>1234</v>
      </c>
      <c r="J50" s="278">
        <v>754</v>
      </c>
      <c r="K50" s="274">
        <v>1293</v>
      </c>
    </row>
    <row r="51" spans="1:11" x14ac:dyDescent="0.25">
      <c r="A51" s="275" t="s">
        <v>516</v>
      </c>
      <c r="B51" s="279">
        <v>400</v>
      </c>
      <c r="C51" s="279">
        <v>623</v>
      </c>
      <c r="D51" s="279">
        <v>629</v>
      </c>
      <c r="E51" s="279">
        <v>821</v>
      </c>
      <c r="F51" s="276">
        <v>1867</v>
      </c>
      <c r="G51" s="276">
        <v>1474</v>
      </c>
      <c r="H51" s="276">
        <v>2515</v>
      </c>
      <c r="I51" s="276">
        <v>1381</v>
      </c>
      <c r="J51" s="279">
        <v>856</v>
      </c>
      <c r="K51" s="276">
        <v>1180</v>
      </c>
    </row>
    <row r="52" spans="1:11" x14ac:dyDescent="0.25">
      <c r="A52" s="273" t="s">
        <v>517</v>
      </c>
      <c r="B52" s="278">
        <v>395</v>
      </c>
      <c r="C52" s="278">
        <v>586</v>
      </c>
      <c r="D52" s="278">
        <v>574</v>
      </c>
      <c r="E52" s="278">
        <v>873</v>
      </c>
      <c r="F52" s="274">
        <v>1886</v>
      </c>
      <c r="G52" s="274">
        <v>1393</v>
      </c>
      <c r="H52" s="274">
        <v>2361</v>
      </c>
      <c r="I52" s="274">
        <v>1335</v>
      </c>
      <c r="J52" s="278">
        <v>921</v>
      </c>
      <c r="K52" s="274">
        <v>1156</v>
      </c>
    </row>
    <row r="53" spans="1:11" x14ac:dyDescent="0.25">
      <c r="A53" s="273" t="s">
        <v>518</v>
      </c>
      <c r="B53" s="278">
        <v>505</v>
      </c>
      <c r="C53" s="278">
        <v>788</v>
      </c>
      <c r="D53" s="278">
        <v>889</v>
      </c>
      <c r="E53" s="274">
        <v>1138</v>
      </c>
      <c r="F53" s="274">
        <v>2277</v>
      </c>
      <c r="G53" s="274">
        <v>1928</v>
      </c>
      <c r="H53" s="274">
        <v>3026</v>
      </c>
      <c r="I53" s="274">
        <v>1271</v>
      </c>
      <c r="J53" s="278">
        <v>732</v>
      </c>
      <c r="K53" s="274">
        <v>1410</v>
      </c>
    </row>
    <row r="54" spans="1:11" x14ac:dyDescent="0.25">
      <c r="A54" s="275" t="s">
        <v>519</v>
      </c>
      <c r="B54" s="279">
        <v>631</v>
      </c>
      <c r="C54" s="279">
        <v>882</v>
      </c>
      <c r="D54" s="279">
        <v>855</v>
      </c>
      <c r="E54" s="279">
        <v>970</v>
      </c>
      <c r="F54" s="276">
        <v>2024</v>
      </c>
      <c r="G54" s="276">
        <v>1733</v>
      </c>
      <c r="H54" s="276">
        <v>2645</v>
      </c>
      <c r="I54" s="276">
        <v>1242</v>
      </c>
      <c r="J54" s="279">
        <v>635</v>
      </c>
      <c r="K54" s="276">
        <v>1297</v>
      </c>
    </row>
    <row r="55" spans="1:11" x14ac:dyDescent="0.25">
      <c r="A55" s="273" t="s">
        <v>520</v>
      </c>
      <c r="B55" s="278">
        <v>317</v>
      </c>
      <c r="C55" s="278">
        <v>542</v>
      </c>
      <c r="D55" s="278">
        <v>658</v>
      </c>
      <c r="E55" s="274">
        <v>1023</v>
      </c>
      <c r="F55" s="274">
        <v>1929</v>
      </c>
      <c r="G55" s="274">
        <v>1736</v>
      </c>
      <c r="H55" s="274">
        <v>2787</v>
      </c>
      <c r="I55" s="274">
        <v>1488</v>
      </c>
      <c r="J55" s="278">
        <v>756</v>
      </c>
      <c r="K55" s="274">
        <v>1229</v>
      </c>
    </row>
    <row r="56" spans="1:11" x14ac:dyDescent="0.25">
      <c r="A56" s="273" t="s">
        <v>521</v>
      </c>
      <c r="B56" s="278">
        <v>519</v>
      </c>
      <c r="C56" s="278">
        <v>722</v>
      </c>
      <c r="D56" s="278">
        <v>744</v>
      </c>
      <c r="E56" s="274">
        <v>1028</v>
      </c>
      <c r="F56" s="274">
        <v>1891</v>
      </c>
      <c r="G56" s="274">
        <v>1535</v>
      </c>
      <c r="H56" s="274">
        <v>2565</v>
      </c>
      <c r="I56" s="274">
        <v>1498</v>
      </c>
      <c r="J56" s="278">
        <v>794</v>
      </c>
      <c r="K56" s="274">
        <v>1245</v>
      </c>
    </row>
    <row r="57" spans="1:11" x14ac:dyDescent="0.25">
      <c r="A57" s="275" t="s">
        <v>522</v>
      </c>
      <c r="B57" s="279">
        <v>570</v>
      </c>
      <c r="C57" s="279">
        <v>863</v>
      </c>
      <c r="D57" s="279">
        <v>933</v>
      </c>
      <c r="E57" s="276">
        <v>1087</v>
      </c>
      <c r="F57" s="276">
        <v>2209</v>
      </c>
      <c r="G57" s="276">
        <v>1808</v>
      </c>
      <c r="H57" s="276">
        <v>2545</v>
      </c>
      <c r="I57" s="276">
        <v>1543</v>
      </c>
      <c r="J57" s="279">
        <v>739</v>
      </c>
      <c r="K57" s="276">
        <v>1396</v>
      </c>
    </row>
    <row r="58" spans="1:11" x14ac:dyDescent="0.25">
      <c r="A58" s="273" t="s">
        <v>523</v>
      </c>
      <c r="B58" s="278">
        <v>522</v>
      </c>
      <c r="C58" s="278">
        <v>685</v>
      </c>
      <c r="D58" s="278">
        <v>645</v>
      </c>
      <c r="E58" s="278">
        <v>946</v>
      </c>
      <c r="F58" s="274">
        <v>2007</v>
      </c>
      <c r="G58" s="274">
        <v>1494</v>
      </c>
      <c r="H58" s="274">
        <v>2522</v>
      </c>
      <c r="I58" s="274">
        <v>1639</v>
      </c>
      <c r="J58" s="278">
        <v>941</v>
      </c>
      <c r="K58" s="274">
        <v>1290</v>
      </c>
    </row>
    <row r="59" spans="1:11" x14ac:dyDescent="0.25">
      <c r="A59" s="273" t="s">
        <v>524</v>
      </c>
      <c r="B59" s="278">
        <v>402</v>
      </c>
      <c r="C59" s="278">
        <v>670</v>
      </c>
      <c r="D59" s="278">
        <v>604</v>
      </c>
      <c r="E59" s="278">
        <v>752</v>
      </c>
      <c r="F59" s="274">
        <v>2037</v>
      </c>
      <c r="G59" s="274">
        <v>1549</v>
      </c>
      <c r="H59" s="274">
        <v>2485</v>
      </c>
      <c r="I59" s="274">
        <v>1376</v>
      </c>
      <c r="J59" s="278">
        <v>823</v>
      </c>
      <c r="K59" s="274">
        <v>1232</v>
      </c>
    </row>
    <row r="60" spans="1:11" x14ac:dyDescent="0.25">
      <c r="A60" s="275" t="s">
        <v>525</v>
      </c>
      <c r="B60" s="279">
        <v>642</v>
      </c>
      <c r="C60" s="279">
        <v>990</v>
      </c>
      <c r="D60" s="279">
        <v>960</v>
      </c>
      <c r="E60" s="276">
        <v>1094</v>
      </c>
      <c r="F60" s="276">
        <v>2081</v>
      </c>
      <c r="G60" s="276">
        <v>1696</v>
      </c>
      <c r="H60" s="276">
        <v>2636</v>
      </c>
      <c r="I60" s="276">
        <v>1457</v>
      </c>
      <c r="J60" s="279">
        <v>728</v>
      </c>
      <c r="K60" s="276">
        <v>1397</v>
      </c>
    </row>
    <row r="61" spans="1:11" x14ac:dyDescent="0.25">
      <c r="A61" s="273" t="s">
        <v>535</v>
      </c>
      <c r="B61" s="278">
        <v>528</v>
      </c>
      <c r="C61" s="278">
        <v>778</v>
      </c>
      <c r="D61" s="278">
        <v>752</v>
      </c>
      <c r="E61" s="274">
        <v>1079</v>
      </c>
      <c r="F61" s="274">
        <v>2037</v>
      </c>
      <c r="G61" s="274">
        <v>1670</v>
      </c>
      <c r="H61" s="274">
        <v>2776</v>
      </c>
      <c r="I61" s="274">
        <v>1586</v>
      </c>
      <c r="J61" s="278">
        <v>916</v>
      </c>
      <c r="K61" s="274">
        <v>1368</v>
      </c>
    </row>
    <row r="62" spans="1:11" x14ac:dyDescent="0.25">
      <c r="A62" s="273" t="s">
        <v>539</v>
      </c>
      <c r="B62" s="278">
        <v>484</v>
      </c>
      <c r="C62" s="278">
        <v>788</v>
      </c>
      <c r="D62" s="278">
        <v>900</v>
      </c>
      <c r="E62" s="274">
        <v>1135</v>
      </c>
      <c r="F62" s="274">
        <v>2212</v>
      </c>
      <c r="G62" s="274">
        <v>1927</v>
      </c>
      <c r="H62" s="274">
        <v>2488</v>
      </c>
      <c r="I62" s="274">
        <v>1663</v>
      </c>
      <c r="J62" s="278">
        <v>811</v>
      </c>
      <c r="K62" s="274">
        <v>1399</v>
      </c>
    </row>
    <row r="63" spans="1:11" x14ac:dyDescent="0.25">
      <c r="A63" s="275" t="s">
        <v>577</v>
      </c>
      <c r="B63" s="279">
        <v>497</v>
      </c>
      <c r="C63" s="279">
        <v>745</v>
      </c>
      <c r="D63" s="279">
        <v>698</v>
      </c>
      <c r="E63" s="279">
        <v>847</v>
      </c>
      <c r="F63" s="276">
        <v>1987</v>
      </c>
      <c r="G63" s="276">
        <v>1560</v>
      </c>
      <c r="H63" s="276">
        <v>2494</v>
      </c>
      <c r="I63" s="276">
        <v>1504</v>
      </c>
      <c r="J63" s="279">
        <v>868</v>
      </c>
      <c r="K63" s="276">
        <v>1277</v>
      </c>
    </row>
    <row r="64" spans="1:11" x14ac:dyDescent="0.25">
      <c r="A64" s="273" t="s">
        <v>592</v>
      </c>
      <c r="B64" s="278">
        <v>362</v>
      </c>
      <c r="C64" s="278">
        <v>587</v>
      </c>
      <c r="D64" s="278">
        <v>547</v>
      </c>
      <c r="E64" s="278">
        <v>720</v>
      </c>
      <c r="F64" s="274">
        <v>2025</v>
      </c>
      <c r="G64" s="274">
        <v>1497</v>
      </c>
      <c r="H64" s="274">
        <v>2570</v>
      </c>
      <c r="I64" s="274">
        <v>1504</v>
      </c>
      <c r="J64" s="278">
        <v>884</v>
      </c>
      <c r="K64" s="274">
        <v>1229</v>
      </c>
    </row>
    <row r="65" spans="1:11" x14ac:dyDescent="0.25">
      <c r="A65" s="273" t="s">
        <v>593</v>
      </c>
      <c r="B65" s="278">
        <v>657</v>
      </c>
      <c r="C65" s="278">
        <v>997</v>
      </c>
      <c r="D65" s="278">
        <v>975</v>
      </c>
      <c r="E65" s="274">
        <v>1123</v>
      </c>
      <c r="F65" s="274">
        <v>2267</v>
      </c>
      <c r="G65" s="274">
        <v>2004</v>
      </c>
      <c r="H65" s="274">
        <v>2750</v>
      </c>
      <c r="I65" s="274">
        <v>1450</v>
      </c>
      <c r="J65" s="278">
        <v>655</v>
      </c>
      <c r="K65" s="274">
        <v>1457</v>
      </c>
    </row>
    <row r="66" spans="1:11" x14ac:dyDescent="0.25">
      <c r="A66" s="277"/>
      <c r="B66" s="891">
        <v>441</v>
      </c>
      <c r="C66" s="891">
        <v>665</v>
      </c>
      <c r="D66" s="891">
        <v>731</v>
      </c>
      <c r="E66" s="891">
        <v>949</v>
      </c>
      <c r="F66" s="893">
        <v>1982</v>
      </c>
      <c r="G66" s="893">
        <v>1564</v>
      </c>
      <c r="H66" s="893">
        <v>2477</v>
      </c>
      <c r="I66" s="893">
        <v>1308</v>
      </c>
      <c r="J66" s="891">
        <v>755</v>
      </c>
      <c r="K66" s="893">
        <v>1242</v>
      </c>
    </row>
    <row r="67" spans="1:11" x14ac:dyDescent="0.25">
      <c r="A67" s="275" t="s">
        <v>594</v>
      </c>
      <c r="B67" s="892"/>
      <c r="C67" s="892"/>
      <c r="D67" s="892"/>
      <c r="E67" s="892"/>
      <c r="F67" s="894"/>
      <c r="G67" s="894"/>
      <c r="H67" s="894"/>
      <c r="I67" s="894"/>
      <c r="J67" s="892"/>
      <c r="K67" s="894"/>
    </row>
    <row r="68" spans="1:11" x14ac:dyDescent="0.25">
      <c r="A68" s="806" t="s">
        <v>595</v>
      </c>
      <c r="B68" s="807"/>
      <c r="C68" s="807"/>
      <c r="D68" s="807"/>
      <c r="E68" s="807"/>
      <c r="F68" s="886" t="s">
        <v>603</v>
      </c>
      <c r="G68" s="886"/>
      <c r="H68" s="886"/>
      <c r="I68" s="886"/>
      <c r="J68" s="886"/>
      <c r="K68" s="887"/>
    </row>
    <row r="69" spans="1:11" x14ac:dyDescent="0.25">
      <c r="A69" s="798"/>
      <c r="B69" s="799"/>
      <c r="C69" s="799"/>
      <c r="D69" s="799"/>
      <c r="E69" s="799"/>
      <c r="F69" s="802" t="s">
        <v>604</v>
      </c>
      <c r="G69" s="802"/>
      <c r="H69" s="802"/>
      <c r="I69" s="802"/>
      <c r="J69" s="802"/>
      <c r="K69" s="803"/>
    </row>
    <row r="70" spans="1:11" x14ac:dyDescent="0.25">
      <c r="A70" s="798"/>
      <c r="B70" s="799"/>
      <c r="C70" s="799"/>
      <c r="D70" s="799"/>
      <c r="E70" s="799"/>
      <c r="F70" s="802" t="s">
        <v>605</v>
      </c>
      <c r="G70" s="802"/>
      <c r="H70" s="802"/>
      <c r="I70" s="802"/>
      <c r="J70" s="802"/>
      <c r="K70" s="803"/>
    </row>
    <row r="71" spans="1:11" x14ac:dyDescent="0.25">
      <c r="A71" s="798"/>
      <c r="B71" s="799"/>
      <c r="C71" s="799"/>
      <c r="D71" s="799"/>
      <c r="E71" s="799"/>
      <c r="F71" s="802" t="s">
        <v>526</v>
      </c>
      <c r="G71" s="802"/>
      <c r="H71" s="802"/>
      <c r="I71" s="802"/>
      <c r="J71" s="802"/>
      <c r="K71" s="803"/>
    </row>
    <row r="72" spans="1:11" x14ac:dyDescent="0.25">
      <c r="A72" s="798"/>
      <c r="B72" s="799"/>
      <c r="C72" s="799"/>
      <c r="D72" s="799"/>
      <c r="E72" s="799"/>
      <c r="F72" s="802" t="s">
        <v>530</v>
      </c>
      <c r="G72" s="802"/>
      <c r="H72" s="802"/>
      <c r="I72" s="802"/>
      <c r="J72" s="802"/>
      <c r="K72" s="803"/>
    </row>
    <row r="73" spans="1:11" x14ac:dyDescent="0.25">
      <c r="A73" s="798"/>
      <c r="B73" s="799"/>
      <c r="C73" s="799"/>
      <c r="D73" s="799"/>
      <c r="E73" s="799"/>
      <c r="F73" s="802" t="s">
        <v>606</v>
      </c>
      <c r="G73" s="802"/>
      <c r="H73" s="802"/>
      <c r="I73" s="802"/>
      <c r="J73" s="802"/>
      <c r="K73" s="803"/>
    </row>
    <row r="74" spans="1:11" x14ac:dyDescent="0.25">
      <c r="A74" s="798"/>
      <c r="B74" s="799"/>
      <c r="C74" s="799"/>
      <c r="D74" s="799"/>
      <c r="E74" s="799"/>
      <c r="F74" s="802" t="s">
        <v>540</v>
      </c>
      <c r="G74" s="802"/>
      <c r="H74" s="802"/>
      <c r="I74" s="802"/>
      <c r="J74" s="802"/>
      <c r="K74" s="803"/>
    </row>
    <row r="75" spans="1:11" ht="15" customHeight="1" x14ac:dyDescent="0.25">
      <c r="A75" s="798" t="s">
        <v>600</v>
      </c>
      <c r="B75" s="799"/>
      <c r="C75" s="799"/>
      <c r="D75" s="799"/>
      <c r="E75" s="799"/>
      <c r="F75" s="884" t="s">
        <v>601</v>
      </c>
      <c r="G75" s="884"/>
      <c r="H75" s="884"/>
      <c r="I75" s="884"/>
      <c r="J75" s="884"/>
      <c r="K75" s="885"/>
    </row>
    <row r="76" spans="1:11" x14ac:dyDescent="0.25">
      <c r="A76" s="809" t="s">
        <v>536</v>
      </c>
      <c r="B76" s="810"/>
      <c r="C76" s="810"/>
      <c r="D76" s="810"/>
      <c r="E76" s="810"/>
      <c r="F76" s="802" t="s">
        <v>528</v>
      </c>
      <c r="G76" s="802"/>
      <c r="H76" s="802"/>
      <c r="I76" s="802"/>
      <c r="J76" s="802"/>
      <c r="K76" s="803"/>
    </row>
    <row r="77" spans="1:11" x14ac:dyDescent="0.25">
      <c r="A77" s="813"/>
      <c r="B77" s="811"/>
      <c r="C77" s="811"/>
      <c r="D77" s="811"/>
      <c r="E77" s="811"/>
      <c r="F77" s="811" t="s">
        <v>531</v>
      </c>
      <c r="G77" s="811"/>
      <c r="H77" s="811"/>
      <c r="I77" s="811"/>
      <c r="J77" s="811"/>
      <c r="K77" s="812"/>
    </row>
  </sheetData>
  <mergeCells count="27">
    <mergeCell ref="A1:K1"/>
    <mergeCell ref="A2:A3"/>
    <mergeCell ref="I2:I3"/>
    <mergeCell ref="J2:J3"/>
    <mergeCell ref="B66:B67"/>
    <mergeCell ref="C66:C67"/>
    <mergeCell ref="D66:D67"/>
    <mergeCell ref="E66:E67"/>
    <mergeCell ref="F66:F67"/>
    <mergeCell ref="G66:G67"/>
    <mergeCell ref="H66:H67"/>
    <mergeCell ref="I66:I67"/>
    <mergeCell ref="J66:J67"/>
    <mergeCell ref="K66:K67"/>
    <mergeCell ref="A68:E74"/>
    <mergeCell ref="F68:K68"/>
    <mergeCell ref="F69:K69"/>
    <mergeCell ref="F70:K70"/>
    <mergeCell ref="F71:K71"/>
    <mergeCell ref="F72:K72"/>
    <mergeCell ref="F73:K73"/>
    <mergeCell ref="F74:K74"/>
    <mergeCell ref="A75:E75"/>
    <mergeCell ref="F75:K75"/>
    <mergeCell ref="A76:E77"/>
    <mergeCell ref="F76:K76"/>
    <mergeCell ref="F77:K77"/>
  </mergeCells>
  <hyperlinks>
    <hyperlink ref="F75" r:id="rId1" location="summary" display="http://www.eia.gov/totalenergy/data/monthly/ - summary"/>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showGridLines="0" topLeftCell="A61" workbookViewId="0">
      <selection activeCell="B65" sqref="B65"/>
    </sheetView>
  </sheetViews>
  <sheetFormatPr defaultRowHeight="15" x14ac:dyDescent="0.25"/>
  <cols>
    <col min="1" max="1" width="5.85546875" style="270" customWidth="1"/>
    <col min="2" max="3" width="7" style="270" customWidth="1"/>
    <col min="4" max="4" width="9.140625" style="270"/>
    <col min="5" max="5" width="9.42578125" style="270" customWidth="1"/>
    <col min="6" max="6" width="12.140625" style="270" customWidth="1"/>
    <col min="7" max="7" width="16.140625" style="270" customWidth="1"/>
    <col min="8" max="8" width="16.7109375" style="270" customWidth="1"/>
    <col min="9" max="9" width="14.140625" style="270" customWidth="1"/>
    <col min="10" max="11" width="12.7109375" style="270" customWidth="1"/>
    <col min="12" max="16384" width="9.140625" style="270"/>
  </cols>
  <sheetData>
    <row r="1" spans="1:11" ht="15.75" customHeight="1" x14ac:dyDescent="0.25">
      <c r="A1" s="888" t="s">
        <v>589</v>
      </c>
      <c r="B1" s="889"/>
      <c r="C1" s="889"/>
      <c r="D1" s="889"/>
      <c r="E1" s="889"/>
      <c r="F1" s="889"/>
      <c r="G1" s="889"/>
      <c r="H1" s="889"/>
      <c r="I1" s="889"/>
      <c r="J1" s="889"/>
      <c r="K1" s="890"/>
    </row>
    <row r="2" spans="1:11" x14ac:dyDescent="0.25">
      <c r="A2" s="782" t="s">
        <v>63</v>
      </c>
      <c r="B2" s="271" t="s">
        <v>170</v>
      </c>
      <c r="C2" s="271" t="s">
        <v>171</v>
      </c>
      <c r="D2" s="271" t="s">
        <v>465</v>
      </c>
      <c r="E2" s="271" t="s">
        <v>466</v>
      </c>
      <c r="F2" s="271" t="s">
        <v>24</v>
      </c>
      <c r="G2" s="271" t="s">
        <v>467</v>
      </c>
      <c r="H2" s="271" t="s">
        <v>468</v>
      </c>
      <c r="I2" s="782" t="s">
        <v>172</v>
      </c>
      <c r="J2" s="782" t="s">
        <v>590</v>
      </c>
      <c r="K2" s="271" t="s">
        <v>173</v>
      </c>
    </row>
    <row r="3" spans="1:11" x14ac:dyDescent="0.25">
      <c r="A3" s="784"/>
      <c r="B3" s="272" t="s">
        <v>174</v>
      </c>
      <c r="C3" s="272" t="s">
        <v>175</v>
      </c>
      <c r="D3" s="272" t="s">
        <v>48</v>
      </c>
      <c r="E3" s="272" t="s">
        <v>48</v>
      </c>
      <c r="F3" s="272" t="s">
        <v>175</v>
      </c>
      <c r="G3" s="272" t="s">
        <v>48</v>
      </c>
      <c r="H3" s="272" t="s">
        <v>48</v>
      </c>
      <c r="I3" s="784"/>
      <c r="J3" s="784"/>
      <c r="K3" s="272" t="s">
        <v>591</v>
      </c>
    </row>
    <row r="4" spans="1:11" x14ac:dyDescent="0.25">
      <c r="A4" s="273" t="s">
        <v>469</v>
      </c>
      <c r="B4" s="274">
        <v>5829</v>
      </c>
      <c r="C4" s="274">
        <v>5091</v>
      </c>
      <c r="D4" s="274">
        <v>5801</v>
      </c>
      <c r="E4" s="274">
        <v>6479</v>
      </c>
      <c r="F4" s="274">
        <v>2367</v>
      </c>
      <c r="G4" s="274">
        <v>2942</v>
      </c>
      <c r="H4" s="274">
        <v>2133</v>
      </c>
      <c r="I4" s="274">
        <v>5483</v>
      </c>
      <c r="J4" s="274">
        <v>3729</v>
      </c>
      <c r="K4" s="274">
        <v>4234</v>
      </c>
    </row>
    <row r="5" spans="1:11" x14ac:dyDescent="0.25">
      <c r="A5" s="273" t="s">
        <v>470</v>
      </c>
      <c r="B5" s="274">
        <v>6470</v>
      </c>
      <c r="C5" s="274">
        <v>5765</v>
      </c>
      <c r="D5" s="274">
        <v>6619</v>
      </c>
      <c r="E5" s="274">
        <v>7136</v>
      </c>
      <c r="F5" s="274">
        <v>2713</v>
      </c>
      <c r="G5" s="274">
        <v>3315</v>
      </c>
      <c r="H5" s="274">
        <v>1974</v>
      </c>
      <c r="I5" s="274">
        <v>4930</v>
      </c>
      <c r="J5" s="274">
        <v>3355</v>
      </c>
      <c r="K5" s="274">
        <v>4536</v>
      </c>
    </row>
    <row r="6" spans="1:11" x14ac:dyDescent="0.25">
      <c r="A6" s="275" t="s">
        <v>471</v>
      </c>
      <c r="B6" s="276">
        <v>6137</v>
      </c>
      <c r="C6" s="276">
        <v>5497</v>
      </c>
      <c r="D6" s="276">
        <v>6549</v>
      </c>
      <c r="E6" s="276">
        <v>7246</v>
      </c>
      <c r="F6" s="276">
        <v>2728</v>
      </c>
      <c r="G6" s="276">
        <v>3340</v>
      </c>
      <c r="H6" s="276">
        <v>2154</v>
      </c>
      <c r="I6" s="276">
        <v>5513</v>
      </c>
      <c r="J6" s="276">
        <v>3469</v>
      </c>
      <c r="K6" s="276">
        <v>4547</v>
      </c>
    </row>
    <row r="7" spans="1:11" x14ac:dyDescent="0.25">
      <c r="A7" s="273" t="s">
        <v>472</v>
      </c>
      <c r="B7" s="274">
        <v>6180</v>
      </c>
      <c r="C7" s="274">
        <v>5443</v>
      </c>
      <c r="D7" s="274">
        <v>5977</v>
      </c>
      <c r="E7" s="274">
        <v>6386</v>
      </c>
      <c r="F7" s="274">
        <v>2684</v>
      </c>
      <c r="G7" s="274">
        <v>3276</v>
      </c>
      <c r="H7" s="274">
        <v>2074</v>
      </c>
      <c r="I7" s="274">
        <v>5404</v>
      </c>
      <c r="J7" s="274">
        <v>3586</v>
      </c>
      <c r="K7" s="274">
        <v>4374</v>
      </c>
    </row>
    <row r="8" spans="1:11" x14ac:dyDescent="0.25">
      <c r="A8" s="273" t="s">
        <v>473</v>
      </c>
      <c r="B8" s="274">
        <v>5650</v>
      </c>
      <c r="C8" s="274">
        <v>5027</v>
      </c>
      <c r="D8" s="274">
        <v>5626</v>
      </c>
      <c r="E8" s="274">
        <v>5994</v>
      </c>
      <c r="F8" s="274">
        <v>2486</v>
      </c>
      <c r="G8" s="274">
        <v>3132</v>
      </c>
      <c r="H8" s="274">
        <v>2024</v>
      </c>
      <c r="I8" s="274">
        <v>4925</v>
      </c>
      <c r="J8" s="274">
        <v>3224</v>
      </c>
      <c r="K8" s="274">
        <v>4063</v>
      </c>
    </row>
    <row r="9" spans="1:11" x14ac:dyDescent="0.25">
      <c r="A9" s="275" t="s">
        <v>474</v>
      </c>
      <c r="B9" s="276">
        <v>6291</v>
      </c>
      <c r="C9" s="276">
        <v>5473</v>
      </c>
      <c r="D9" s="276">
        <v>5841</v>
      </c>
      <c r="E9" s="276">
        <v>6063</v>
      </c>
      <c r="F9" s="276">
        <v>2713</v>
      </c>
      <c r="G9" s="276">
        <v>3211</v>
      </c>
      <c r="H9" s="276">
        <v>1876</v>
      </c>
      <c r="I9" s="276">
        <v>4679</v>
      </c>
      <c r="J9" s="276">
        <v>3296</v>
      </c>
      <c r="K9" s="276">
        <v>4232</v>
      </c>
    </row>
    <row r="10" spans="1:11" x14ac:dyDescent="0.25">
      <c r="A10" s="273" t="s">
        <v>475</v>
      </c>
      <c r="B10" s="274">
        <v>6577</v>
      </c>
      <c r="C10" s="274">
        <v>5708</v>
      </c>
      <c r="D10" s="274">
        <v>6101</v>
      </c>
      <c r="E10" s="274">
        <v>6630</v>
      </c>
      <c r="F10" s="274">
        <v>2786</v>
      </c>
      <c r="G10" s="274">
        <v>3314</v>
      </c>
      <c r="H10" s="274">
        <v>2083</v>
      </c>
      <c r="I10" s="274">
        <v>5517</v>
      </c>
      <c r="J10" s="274">
        <v>3723</v>
      </c>
      <c r="K10" s="274">
        <v>4521</v>
      </c>
    </row>
    <row r="11" spans="1:11" x14ac:dyDescent="0.25">
      <c r="A11" s="273" t="s">
        <v>476</v>
      </c>
      <c r="B11" s="274">
        <v>6702</v>
      </c>
      <c r="C11" s="274">
        <v>5731</v>
      </c>
      <c r="D11" s="274">
        <v>6019</v>
      </c>
      <c r="E11" s="274">
        <v>6408</v>
      </c>
      <c r="F11" s="274">
        <v>2642</v>
      </c>
      <c r="G11" s="274">
        <v>3113</v>
      </c>
      <c r="H11" s="274">
        <v>2032</v>
      </c>
      <c r="I11" s="274">
        <v>5146</v>
      </c>
      <c r="J11" s="274">
        <v>3382</v>
      </c>
      <c r="K11" s="274">
        <v>4387</v>
      </c>
    </row>
    <row r="12" spans="1:11" x14ac:dyDescent="0.25">
      <c r="A12" s="275" t="s">
        <v>477</v>
      </c>
      <c r="B12" s="276">
        <v>6158</v>
      </c>
      <c r="C12" s="276">
        <v>5469</v>
      </c>
      <c r="D12" s="276">
        <v>6166</v>
      </c>
      <c r="E12" s="276">
        <v>6525</v>
      </c>
      <c r="F12" s="276">
        <v>2594</v>
      </c>
      <c r="G12" s="276">
        <v>3112</v>
      </c>
      <c r="H12" s="276">
        <v>2068</v>
      </c>
      <c r="I12" s="276">
        <v>5203</v>
      </c>
      <c r="J12" s="276">
        <v>3322</v>
      </c>
      <c r="K12" s="276">
        <v>4339</v>
      </c>
    </row>
    <row r="13" spans="1:11" x14ac:dyDescent="0.25">
      <c r="A13" s="273" t="s">
        <v>478</v>
      </c>
      <c r="B13" s="274">
        <v>6907</v>
      </c>
      <c r="C13" s="274">
        <v>6237</v>
      </c>
      <c r="D13" s="274">
        <v>6585</v>
      </c>
      <c r="E13" s="274">
        <v>6585</v>
      </c>
      <c r="F13" s="274">
        <v>3271</v>
      </c>
      <c r="G13" s="274">
        <v>4004</v>
      </c>
      <c r="H13" s="274">
        <v>2590</v>
      </c>
      <c r="I13" s="274">
        <v>4929</v>
      </c>
      <c r="J13" s="274">
        <v>2819</v>
      </c>
      <c r="K13" s="274">
        <v>4712</v>
      </c>
    </row>
    <row r="14" spans="1:11" x14ac:dyDescent="0.25">
      <c r="A14" s="273" t="s">
        <v>479</v>
      </c>
      <c r="B14" s="274">
        <v>6363</v>
      </c>
      <c r="C14" s="274">
        <v>5535</v>
      </c>
      <c r="D14" s="274">
        <v>6303</v>
      </c>
      <c r="E14" s="274">
        <v>6665</v>
      </c>
      <c r="F14" s="274">
        <v>2698</v>
      </c>
      <c r="G14" s="274">
        <v>3415</v>
      </c>
      <c r="H14" s="274">
        <v>2398</v>
      </c>
      <c r="I14" s="274">
        <v>5138</v>
      </c>
      <c r="J14" s="274">
        <v>2925</v>
      </c>
      <c r="K14" s="274">
        <v>4403</v>
      </c>
    </row>
    <row r="15" spans="1:11" x14ac:dyDescent="0.25">
      <c r="A15" s="275" t="s">
        <v>480</v>
      </c>
      <c r="B15" s="276">
        <v>6561</v>
      </c>
      <c r="C15" s="276">
        <v>5901</v>
      </c>
      <c r="D15" s="276">
        <v>6544</v>
      </c>
      <c r="E15" s="276">
        <v>6884</v>
      </c>
      <c r="F15" s="276">
        <v>3147</v>
      </c>
      <c r="G15" s="276">
        <v>3958</v>
      </c>
      <c r="H15" s="276">
        <v>2551</v>
      </c>
      <c r="I15" s="276">
        <v>5328</v>
      </c>
      <c r="J15" s="276">
        <v>3309</v>
      </c>
      <c r="K15" s="276">
        <v>4724</v>
      </c>
    </row>
    <row r="16" spans="1:11" x14ac:dyDescent="0.25">
      <c r="A16" s="273" t="s">
        <v>481</v>
      </c>
      <c r="B16" s="274">
        <v>6632</v>
      </c>
      <c r="C16" s="274">
        <v>5895</v>
      </c>
      <c r="D16" s="274">
        <v>6275</v>
      </c>
      <c r="E16" s="274">
        <v>6591</v>
      </c>
      <c r="F16" s="274">
        <v>2869</v>
      </c>
      <c r="G16" s="274">
        <v>3497</v>
      </c>
      <c r="H16" s="274">
        <v>2296</v>
      </c>
      <c r="I16" s="274">
        <v>5299</v>
      </c>
      <c r="J16" s="274">
        <v>3221</v>
      </c>
      <c r="K16" s="274">
        <v>4540</v>
      </c>
    </row>
    <row r="17" spans="1:11" x14ac:dyDescent="0.25">
      <c r="A17" s="273" t="s">
        <v>482</v>
      </c>
      <c r="B17" s="274">
        <v>6981</v>
      </c>
      <c r="C17" s="274">
        <v>6089</v>
      </c>
      <c r="D17" s="274">
        <v>6545</v>
      </c>
      <c r="E17" s="274">
        <v>6691</v>
      </c>
      <c r="F17" s="274">
        <v>3022</v>
      </c>
      <c r="G17" s="274">
        <v>3627</v>
      </c>
      <c r="H17" s="274">
        <v>2264</v>
      </c>
      <c r="I17" s="274">
        <v>5165</v>
      </c>
      <c r="J17" s="274">
        <v>3400</v>
      </c>
      <c r="K17" s="274">
        <v>4694</v>
      </c>
    </row>
    <row r="18" spans="1:11" x14ac:dyDescent="0.25">
      <c r="A18" s="275" t="s">
        <v>483</v>
      </c>
      <c r="B18" s="276">
        <v>6816</v>
      </c>
      <c r="C18" s="276">
        <v>6103</v>
      </c>
      <c r="D18" s="276">
        <v>6691</v>
      </c>
      <c r="E18" s="276">
        <v>6485</v>
      </c>
      <c r="F18" s="276">
        <v>3138</v>
      </c>
      <c r="G18" s="276">
        <v>3890</v>
      </c>
      <c r="H18" s="276">
        <v>2438</v>
      </c>
      <c r="I18" s="276">
        <v>5060</v>
      </c>
      <c r="J18" s="276">
        <v>3326</v>
      </c>
      <c r="K18" s="276">
        <v>4734</v>
      </c>
    </row>
    <row r="19" spans="1:11" x14ac:dyDescent="0.25">
      <c r="A19" s="273" t="s">
        <v>484</v>
      </c>
      <c r="B19" s="274">
        <v>6594</v>
      </c>
      <c r="C19" s="274">
        <v>5694</v>
      </c>
      <c r="D19" s="274">
        <v>6030</v>
      </c>
      <c r="E19" s="274">
        <v>6303</v>
      </c>
      <c r="F19" s="274">
        <v>2828</v>
      </c>
      <c r="G19" s="274">
        <v>3462</v>
      </c>
      <c r="H19" s="274">
        <v>2272</v>
      </c>
      <c r="I19" s="274">
        <v>5769</v>
      </c>
      <c r="J19" s="274">
        <v>3583</v>
      </c>
      <c r="K19" s="274">
        <v>4515</v>
      </c>
    </row>
    <row r="20" spans="1:11" x14ac:dyDescent="0.25">
      <c r="A20" s="273" t="s">
        <v>485</v>
      </c>
      <c r="B20" s="274">
        <v>6825</v>
      </c>
      <c r="C20" s="274">
        <v>5933</v>
      </c>
      <c r="D20" s="274">
        <v>6284</v>
      </c>
      <c r="E20" s="274">
        <v>6646</v>
      </c>
      <c r="F20" s="274">
        <v>2830</v>
      </c>
      <c r="G20" s="274">
        <v>3374</v>
      </c>
      <c r="H20" s="274">
        <v>2078</v>
      </c>
      <c r="I20" s="274">
        <v>5318</v>
      </c>
      <c r="J20" s="274">
        <v>3378</v>
      </c>
      <c r="K20" s="274">
        <v>4549</v>
      </c>
    </row>
    <row r="21" spans="1:11" x14ac:dyDescent="0.25">
      <c r="A21" s="275" t="s">
        <v>486</v>
      </c>
      <c r="B21" s="276">
        <v>6662</v>
      </c>
      <c r="C21" s="276">
        <v>6012</v>
      </c>
      <c r="D21" s="276">
        <v>6606</v>
      </c>
      <c r="E21" s="276">
        <v>6872</v>
      </c>
      <c r="F21" s="276">
        <v>3118</v>
      </c>
      <c r="G21" s="276">
        <v>3758</v>
      </c>
      <c r="H21" s="276">
        <v>2416</v>
      </c>
      <c r="I21" s="276">
        <v>5275</v>
      </c>
      <c r="J21" s="276">
        <v>3170</v>
      </c>
      <c r="K21" s="276">
        <v>4700</v>
      </c>
    </row>
    <row r="22" spans="1:11" x14ac:dyDescent="0.25">
      <c r="A22" s="273" t="s">
        <v>487</v>
      </c>
      <c r="B22" s="274">
        <v>6987</v>
      </c>
      <c r="C22" s="274">
        <v>6127</v>
      </c>
      <c r="D22" s="274">
        <v>6477</v>
      </c>
      <c r="E22" s="274">
        <v>6569</v>
      </c>
      <c r="F22" s="274">
        <v>2864</v>
      </c>
      <c r="G22" s="274">
        <v>3403</v>
      </c>
      <c r="H22" s="274">
        <v>2082</v>
      </c>
      <c r="I22" s="274">
        <v>5232</v>
      </c>
      <c r="J22" s="274">
        <v>3316</v>
      </c>
      <c r="K22" s="274">
        <v>4609</v>
      </c>
    </row>
    <row r="23" spans="1:11" x14ac:dyDescent="0.25">
      <c r="A23" s="273" t="s">
        <v>488</v>
      </c>
      <c r="B23" s="274">
        <v>6800</v>
      </c>
      <c r="C23" s="274">
        <v>5981</v>
      </c>
      <c r="D23" s="274">
        <v>6331</v>
      </c>
      <c r="E23" s="274">
        <v>6556</v>
      </c>
      <c r="F23" s="274">
        <v>3160</v>
      </c>
      <c r="G23" s="274">
        <v>3927</v>
      </c>
      <c r="H23" s="274">
        <v>2522</v>
      </c>
      <c r="I23" s="274">
        <v>5415</v>
      </c>
      <c r="J23" s="274">
        <v>3198</v>
      </c>
      <c r="K23" s="274">
        <v>4675</v>
      </c>
    </row>
    <row r="24" spans="1:11" x14ac:dyDescent="0.25">
      <c r="A24" s="275" t="s">
        <v>489</v>
      </c>
      <c r="B24" s="276">
        <v>6593</v>
      </c>
      <c r="C24" s="276">
        <v>5933</v>
      </c>
      <c r="D24" s="276">
        <v>6603</v>
      </c>
      <c r="E24" s="276">
        <v>6903</v>
      </c>
      <c r="F24" s="276">
        <v>3205</v>
      </c>
      <c r="G24" s="276">
        <v>3910</v>
      </c>
      <c r="H24" s="276">
        <v>2325</v>
      </c>
      <c r="I24" s="276">
        <v>5324</v>
      </c>
      <c r="J24" s="276">
        <v>3377</v>
      </c>
      <c r="K24" s="276">
        <v>4736</v>
      </c>
    </row>
    <row r="25" spans="1:11" x14ac:dyDescent="0.25">
      <c r="A25" s="273" t="s">
        <v>490</v>
      </c>
      <c r="B25" s="274">
        <v>6839</v>
      </c>
      <c r="C25" s="274">
        <v>5943</v>
      </c>
      <c r="D25" s="274">
        <v>6455</v>
      </c>
      <c r="E25" s="274">
        <v>6835</v>
      </c>
      <c r="F25" s="274">
        <v>2997</v>
      </c>
      <c r="G25" s="274">
        <v>3685</v>
      </c>
      <c r="H25" s="274">
        <v>2396</v>
      </c>
      <c r="I25" s="274">
        <v>5436</v>
      </c>
      <c r="J25" s="274">
        <v>3257</v>
      </c>
      <c r="K25" s="274">
        <v>4664</v>
      </c>
    </row>
    <row r="26" spans="1:11" x14ac:dyDescent="0.25">
      <c r="A26" s="273" t="s">
        <v>491</v>
      </c>
      <c r="B26" s="274">
        <v>6695</v>
      </c>
      <c r="C26" s="274">
        <v>5761</v>
      </c>
      <c r="D26" s="274">
        <v>6236</v>
      </c>
      <c r="E26" s="274">
        <v>6594</v>
      </c>
      <c r="F26" s="274">
        <v>2763</v>
      </c>
      <c r="G26" s="274">
        <v>3395</v>
      </c>
      <c r="H26" s="274">
        <v>1985</v>
      </c>
      <c r="I26" s="274">
        <v>5585</v>
      </c>
      <c r="J26" s="274">
        <v>3698</v>
      </c>
      <c r="K26" s="274">
        <v>4547</v>
      </c>
    </row>
    <row r="27" spans="1:11" x14ac:dyDescent="0.25">
      <c r="A27" s="275" t="s">
        <v>492</v>
      </c>
      <c r="B27" s="276">
        <v>7001</v>
      </c>
      <c r="C27" s="276">
        <v>6064</v>
      </c>
      <c r="D27" s="276">
        <v>6772</v>
      </c>
      <c r="E27" s="276">
        <v>7094</v>
      </c>
      <c r="F27" s="276">
        <v>2759</v>
      </c>
      <c r="G27" s="276">
        <v>3438</v>
      </c>
      <c r="H27" s="276">
        <v>2259</v>
      </c>
      <c r="I27" s="276">
        <v>5352</v>
      </c>
      <c r="J27" s="276">
        <v>3376</v>
      </c>
      <c r="K27" s="276">
        <v>4705</v>
      </c>
    </row>
    <row r="28" spans="1:11" x14ac:dyDescent="0.25">
      <c r="A28" s="273" t="s">
        <v>493</v>
      </c>
      <c r="B28" s="274">
        <v>6120</v>
      </c>
      <c r="C28" s="274">
        <v>5327</v>
      </c>
      <c r="D28" s="274">
        <v>5780</v>
      </c>
      <c r="E28" s="274">
        <v>6226</v>
      </c>
      <c r="F28" s="274">
        <v>2718</v>
      </c>
      <c r="G28" s="274">
        <v>3309</v>
      </c>
      <c r="H28" s="274">
        <v>2256</v>
      </c>
      <c r="I28" s="274">
        <v>5562</v>
      </c>
      <c r="J28" s="274">
        <v>3383</v>
      </c>
      <c r="K28" s="274">
        <v>4313</v>
      </c>
    </row>
    <row r="29" spans="1:11" x14ac:dyDescent="0.25">
      <c r="A29" s="273" t="s">
        <v>494</v>
      </c>
      <c r="B29" s="274">
        <v>6621</v>
      </c>
      <c r="C29" s="274">
        <v>5670</v>
      </c>
      <c r="D29" s="274">
        <v>6259</v>
      </c>
      <c r="E29" s="274">
        <v>6478</v>
      </c>
      <c r="F29" s="274">
        <v>2551</v>
      </c>
      <c r="G29" s="274">
        <v>3171</v>
      </c>
      <c r="H29" s="274">
        <v>2080</v>
      </c>
      <c r="I29" s="274">
        <v>5281</v>
      </c>
      <c r="J29" s="274">
        <v>3294</v>
      </c>
      <c r="K29" s="274">
        <v>4406</v>
      </c>
    </row>
    <row r="30" spans="1:11" x14ac:dyDescent="0.25">
      <c r="A30" s="275" t="s">
        <v>495</v>
      </c>
      <c r="B30" s="276">
        <v>6362</v>
      </c>
      <c r="C30" s="276">
        <v>5477</v>
      </c>
      <c r="D30" s="276">
        <v>6169</v>
      </c>
      <c r="E30" s="276">
        <v>6678</v>
      </c>
      <c r="F30" s="276">
        <v>2640</v>
      </c>
      <c r="G30" s="276">
        <v>3336</v>
      </c>
      <c r="H30" s="276">
        <v>2187</v>
      </c>
      <c r="I30" s="276">
        <v>5693</v>
      </c>
      <c r="J30" s="276">
        <v>3623</v>
      </c>
      <c r="K30" s="276">
        <v>4472</v>
      </c>
    </row>
    <row r="31" spans="1:11" x14ac:dyDescent="0.25">
      <c r="A31" s="273" t="s">
        <v>496</v>
      </c>
      <c r="B31" s="274">
        <v>6839</v>
      </c>
      <c r="C31" s="274">
        <v>6097</v>
      </c>
      <c r="D31" s="274">
        <v>6768</v>
      </c>
      <c r="E31" s="274">
        <v>6670</v>
      </c>
      <c r="F31" s="274">
        <v>3040</v>
      </c>
      <c r="G31" s="274">
        <v>3881</v>
      </c>
      <c r="H31" s="274">
        <v>2446</v>
      </c>
      <c r="I31" s="274">
        <v>5303</v>
      </c>
      <c r="J31" s="274">
        <v>3115</v>
      </c>
      <c r="K31" s="274">
        <v>4726</v>
      </c>
    </row>
    <row r="32" spans="1:11" x14ac:dyDescent="0.25">
      <c r="A32" s="273" t="s">
        <v>497</v>
      </c>
      <c r="B32" s="274">
        <v>6579</v>
      </c>
      <c r="C32" s="274">
        <v>5889</v>
      </c>
      <c r="D32" s="274">
        <v>6538</v>
      </c>
      <c r="E32" s="274">
        <v>6506</v>
      </c>
      <c r="F32" s="274">
        <v>3047</v>
      </c>
      <c r="G32" s="274">
        <v>3812</v>
      </c>
      <c r="H32" s="274">
        <v>2330</v>
      </c>
      <c r="I32" s="274">
        <v>5060</v>
      </c>
      <c r="J32" s="274">
        <v>3135</v>
      </c>
      <c r="K32" s="274">
        <v>4605</v>
      </c>
    </row>
    <row r="33" spans="1:11" x14ac:dyDescent="0.25">
      <c r="A33" s="275" t="s">
        <v>498</v>
      </c>
      <c r="B33" s="276">
        <v>7061</v>
      </c>
      <c r="C33" s="276">
        <v>6330</v>
      </c>
      <c r="D33" s="276">
        <v>7095</v>
      </c>
      <c r="E33" s="276">
        <v>7324</v>
      </c>
      <c r="F33" s="276">
        <v>3187</v>
      </c>
      <c r="G33" s="276">
        <v>4062</v>
      </c>
      <c r="H33" s="276">
        <v>2764</v>
      </c>
      <c r="I33" s="276">
        <v>5370</v>
      </c>
      <c r="J33" s="276">
        <v>3168</v>
      </c>
      <c r="K33" s="276">
        <v>4958</v>
      </c>
    </row>
    <row r="34" spans="1:11" x14ac:dyDescent="0.25">
      <c r="A34" s="273" t="s">
        <v>499</v>
      </c>
      <c r="B34" s="274">
        <v>6348</v>
      </c>
      <c r="C34" s="274">
        <v>5851</v>
      </c>
      <c r="D34" s="274">
        <v>6921</v>
      </c>
      <c r="E34" s="274">
        <v>7369</v>
      </c>
      <c r="F34" s="274">
        <v>2977</v>
      </c>
      <c r="G34" s="274">
        <v>3900</v>
      </c>
      <c r="H34" s="274">
        <v>2694</v>
      </c>
      <c r="I34" s="274">
        <v>5564</v>
      </c>
      <c r="J34" s="274">
        <v>3202</v>
      </c>
      <c r="K34" s="274">
        <v>4781</v>
      </c>
    </row>
    <row r="35" spans="1:11" x14ac:dyDescent="0.25">
      <c r="A35" s="273" t="s">
        <v>500</v>
      </c>
      <c r="B35" s="274">
        <v>6900</v>
      </c>
      <c r="C35" s="274">
        <v>6143</v>
      </c>
      <c r="D35" s="274">
        <v>6792</v>
      </c>
      <c r="E35" s="274">
        <v>6652</v>
      </c>
      <c r="F35" s="274">
        <v>3099</v>
      </c>
      <c r="G35" s="274">
        <v>3855</v>
      </c>
      <c r="H35" s="274">
        <v>2378</v>
      </c>
      <c r="I35" s="274">
        <v>5052</v>
      </c>
      <c r="J35" s="274">
        <v>2986</v>
      </c>
      <c r="K35" s="274">
        <v>4707</v>
      </c>
    </row>
    <row r="36" spans="1:11" x14ac:dyDescent="0.25">
      <c r="A36" s="275" t="s">
        <v>501</v>
      </c>
      <c r="B36" s="276">
        <v>6612</v>
      </c>
      <c r="C36" s="276">
        <v>5989</v>
      </c>
      <c r="D36" s="276">
        <v>6446</v>
      </c>
      <c r="E36" s="276">
        <v>6115</v>
      </c>
      <c r="F36" s="276">
        <v>3177</v>
      </c>
      <c r="G36" s="276">
        <v>3757</v>
      </c>
      <c r="H36" s="276">
        <v>2162</v>
      </c>
      <c r="I36" s="276">
        <v>4671</v>
      </c>
      <c r="J36" s="276">
        <v>2841</v>
      </c>
      <c r="K36" s="276">
        <v>4512</v>
      </c>
    </row>
    <row r="37" spans="1:11" x14ac:dyDescent="0.25">
      <c r="A37" s="273" t="s">
        <v>502</v>
      </c>
      <c r="B37" s="274">
        <v>6697</v>
      </c>
      <c r="C37" s="274">
        <v>5866</v>
      </c>
      <c r="D37" s="274">
        <v>6542</v>
      </c>
      <c r="E37" s="274">
        <v>7000</v>
      </c>
      <c r="F37" s="274">
        <v>2721</v>
      </c>
      <c r="G37" s="274">
        <v>3357</v>
      </c>
      <c r="H37" s="274">
        <v>2227</v>
      </c>
      <c r="I37" s="274">
        <v>5544</v>
      </c>
      <c r="J37" s="274">
        <v>3449</v>
      </c>
      <c r="K37" s="274">
        <v>4619</v>
      </c>
    </row>
    <row r="38" spans="1:11" x14ac:dyDescent="0.25">
      <c r="A38" s="273" t="s">
        <v>503</v>
      </c>
      <c r="B38" s="274">
        <v>6305</v>
      </c>
      <c r="C38" s="274">
        <v>5733</v>
      </c>
      <c r="D38" s="274">
        <v>6423</v>
      </c>
      <c r="E38" s="274">
        <v>6901</v>
      </c>
      <c r="F38" s="274">
        <v>3057</v>
      </c>
      <c r="G38" s="274">
        <v>3892</v>
      </c>
      <c r="H38" s="274">
        <v>2672</v>
      </c>
      <c r="I38" s="274">
        <v>5359</v>
      </c>
      <c r="J38" s="274">
        <v>3073</v>
      </c>
      <c r="K38" s="274">
        <v>4627</v>
      </c>
    </row>
    <row r="39" spans="1:11" x14ac:dyDescent="0.25">
      <c r="A39" s="275" t="s">
        <v>504</v>
      </c>
      <c r="B39" s="276">
        <v>6442</v>
      </c>
      <c r="C39" s="276">
        <v>5777</v>
      </c>
      <c r="D39" s="276">
        <v>6418</v>
      </c>
      <c r="E39" s="276">
        <v>6582</v>
      </c>
      <c r="F39" s="276">
        <v>2791</v>
      </c>
      <c r="G39" s="276">
        <v>3451</v>
      </c>
      <c r="H39" s="276">
        <v>2194</v>
      </c>
      <c r="I39" s="276">
        <v>5592</v>
      </c>
      <c r="J39" s="276">
        <v>3149</v>
      </c>
      <c r="K39" s="276">
        <v>4514</v>
      </c>
    </row>
    <row r="40" spans="1:11" x14ac:dyDescent="0.25">
      <c r="A40" s="273" t="s">
        <v>505</v>
      </c>
      <c r="B40" s="274">
        <v>6571</v>
      </c>
      <c r="C40" s="274">
        <v>5660</v>
      </c>
      <c r="D40" s="274">
        <v>6546</v>
      </c>
      <c r="E40" s="274">
        <v>7119</v>
      </c>
      <c r="F40" s="274">
        <v>2736</v>
      </c>
      <c r="G40" s="274">
        <v>3602</v>
      </c>
      <c r="H40" s="274">
        <v>2466</v>
      </c>
      <c r="I40" s="274">
        <v>5676</v>
      </c>
      <c r="J40" s="274">
        <v>3441</v>
      </c>
      <c r="K40" s="274">
        <v>4642</v>
      </c>
    </row>
    <row r="41" spans="1:11" x14ac:dyDescent="0.25">
      <c r="A41" s="273" t="s">
        <v>506</v>
      </c>
      <c r="B41" s="274">
        <v>6517</v>
      </c>
      <c r="C41" s="274">
        <v>5665</v>
      </c>
      <c r="D41" s="274">
        <v>6150</v>
      </c>
      <c r="E41" s="274">
        <v>6231</v>
      </c>
      <c r="F41" s="274">
        <v>2686</v>
      </c>
      <c r="G41" s="274">
        <v>3294</v>
      </c>
      <c r="H41" s="274">
        <v>2058</v>
      </c>
      <c r="I41" s="274">
        <v>4870</v>
      </c>
      <c r="J41" s="274">
        <v>2807</v>
      </c>
      <c r="K41" s="274">
        <v>4295</v>
      </c>
    </row>
    <row r="42" spans="1:11" x14ac:dyDescent="0.25">
      <c r="A42" s="275" t="s">
        <v>507</v>
      </c>
      <c r="B42" s="276">
        <v>6546</v>
      </c>
      <c r="C42" s="276">
        <v>5699</v>
      </c>
      <c r="D42" s="276">
        <v>5810</v>
      </c>
      <c r="E42" s="276">
        <v>5712</v>
      </c>
      <c r="F42" s="276">
        <v>2937</v>
      </c>
      <c r="G42" s="276">
        <v>3466</v>
      </c>
      <c r="H42" s="276">
        <v>2292</v>
      </c>
      <c r="I42" s="276">
        <v>5153</v>
      </c>
      <c r="J42" s="276">
        <v>3013</v>
      </c>
      <c r="K42" s="276">
        <v>4334</v>
      </c>
    </row>
    <row r="43" spans="1:11" x14ac:dyDescent="0.25">
      <c r="A43" s="273" t="s">
        <v>508</v>
      </c>
      <c r="B43" s="274">
        <v>6715</v>
      </c>
      <c r="C43" s="274">
        <v>6088</v>
      </c>
      <c r="D43" s="274">
        <v>6590</v>
      </c>
      <c r="E43" s="274">
        <v>6634</v>
      </c>
      <c r="F43" s="274">
        <v>3122</v>
      </c>
      <c r="G43" s="274">
        <v>3800</v>
      </c>
      <c r="H43" s="274">
        <v>2346</v>
      </c>
      <c r="I43" s="274">
        <v>5148</v>
      </c>
      <c r="J43" s="274">
        <v>2975</v>
      </c>
      <c r="K43" s="274">
        <v>4653</v>
      </c>
    </row>
    <row r="44" spans="1:11" x14ac:dyDescent="0.25">
      <c r="A44" s="273" t="s">
        <v>509</v>
      </c>
      <c r="B44" s="274">
        <v>6887</v>
      </c>
      <c r="C44" s="274">
        <v>6134</v>
      </c>
      <c r="D44" s="274">
        <v>6834</v>
      </c>
      <c r="E44" s="274">
        <v>6996</v>
      </c>
      <c r="F44" s="274">
        <v>2944</v>
      </c>
      <c r="G44" s="274">
        <v>3713</v>
      </c>
      <c r="H44" s="274">
        <v>2439</v>
      </c>
      <c r="I44" s="274">
        <v>5173</v>
      </c>
      <c r="J44" s="274">
        <v>3061</v>
      </c>
      <c r="K44" s="274">
        <v>4726</v>
      </c>
    </row>
    <row r="45" spans="1:11" x14ac:dyDescent="0.25">
      <c r="A45" s="275" t="s">
        <v>510</v>
      </c>
      <c r="B45" s="276">
        <v>5848</v>
      </c>
      <c r="C45" s="276">
        <v>4998</v>
      </c>
      <c r="D45" s="276">
        <v>5681</v>
      </c>
      <c r="E45" s="276">
        <v>6011</v>
      </c>
      <c r="F45" s="276">
        <v>2230</v>
      </c>
      <c r="G45" s="276">
        <v>2929</v>
      </c>
      <c r="H45" s="276">
        <v>1944</v>
      </c>
      <c r="I45" s="276">
        <v>5146</v>
      </c>
      <c r="J45" s="276">
        <v>3148</v>
      </c>
      <c r="K45" s="276">
        <v>4016</v>
      </c>
    </row>
    <row r="46" spans="1:11" x14ac:dyDescent="0.25">
      <c r="A46" s="273" t="s">
        <v>511</v>
      </c>
      <c r="B46" s="274">
        <v>5960</v>
      </c>
      <c r="C46" s="274">
        <v>5177</v>
      </c>
      <c r="D46" s="274">
        <v>5906</v>
      </c>
      <c r="E46" s="274">
        <v>6319</v>
      </c>
      <c r="F46" s="274">
        <v>2503</v>
      </c>
      <c r="G46" s="274">
        <v>3211</v>
      </c>
      <c r="H46" s="274">
        <v>2178</v>
      </c>
      <c r="I46" s="274">
        <v>5259</v>
      </c>
      <c r="J46" s="274">
        <v>3109</v>
      </c>
      <c r="K46" s="274">
        <v>4200</v>
      </c>
    </row>
    <row r="47" spans="1:11" x14ac:dyDescent="0.25">
      <c r="A47" s="273" t="s">
        <v>512</v>
      </c>
      <c r="B47" s="274">
        <v>6844</v>
      </c>
      <c r="C47" s="274">
        <v>5964</v>
      </c>
      <c r="D47" s="274">
        <v>6297</v>
      </c>
      <c r="E47" s="274">
        <v>6262</v>
      </c>
      <c r="F47" s="274">
        <v>2852</v>
      </c>
      <c r="G47" s="274">
        <v>3498</v>
      </c>
      <c r="H47" s="274">
        <v>2145</v>
      </c>
      <c r="I47" s="274">
        <v>5054</v>
      </c>
      <c r="J47" s="274">
        <v>2763</v>
      </c>
      <c r="K47" s="274">
        <v>4441</v>
      </c>
    </row>
    <row r="48" spans="1:11" x14ac:dyDescent="0.25">
      <c r="A48" s="275" t="s">
        <v>513</v>
      </c>
      <c r="B48" s="276">
        <v>6728</v>
      </c>
      <c r="C48" s="276">
        <v>5948</v>
      </c>
      <c r="D48" s="276">
        <v>6646</v>
      </c>
      <c r="E48" s="276">
        <v>7168</v>
      </c>
      <c r="F48" s="276">
        <v>2981</v>
      </c>
      <c r="G48" s="276">
        <v>3768</v>
      </c>
      <c r="H48" s="276">
        <v>2489</v>
      </c>
      <c r="I48" s="276">
        <v>5514</v>
      </c>
      <c r="J48" s="276">
        <v>3052</v>
      </c>
      <c r="K48" s="276">
        <v>4700</v>
      </c>
    </row>
    <row r="49" spans="1:11" x14ac:dyDescent="0.25">
      <c r="A49" s="273" t="s">
        <v>514</v>
      </c>
      <c r="B49" s="274">
        <v>6672</v>
      </c>
      <c r="C49" s="274">
        <v>5934</v>
      </c>
      <c r="D49" s="274">
        <v>6378</v>
      </c>
      <c r="E49" s="274">
        <v>6509</v>
      </c>
      <c r="F49" s="274">
        <v>2724</v>
      </c>
      <c r="G49" s="274">
        <v>3394</v>
      </c>
      <c r="H49" s="274">
        <v>2108</v>
      </c>
      <c r="I49" s="274">
        <v>5002</v>
      </c>
      <c r="J49" s="274">
        <v>3155</v>
      </c>
      <c r="K49" s="274">
        <v>4483</v>
      </c>
    </row>
    <row r="50" spans="1:11" x14ac:dyDescent="0.25">
      <c r="A50" s="273" t="s">
        <v>515</v>
      </c>
      <c r="B50" s="274">
        <v>6559</v>
      </c>
      <c r="C50" s="274">
        <v>5831</v>
      </c>
      <c r="D50" s="274">
        <v>6664</v>
      </c>
      <c r="E50" s="274">
        <v>6804</v>
      </c>
      <c r="F50" s="274">
        <v>2967</v>
      </c>
      <c r="G50" s="274">
        <v>3626</v>
      </c>
      <c r="H50" s="274">
        <v>2145</v>
      </c>
      <c r="I50" s="274">
        <v>4953</v>
      </c>
      <c r="J50" s="274">
        <v>2784</v>
      </c>
      <c r="K50" s="274">
        <v>4531</v>
      </c>
    </row>
    <row r="51" spans="1:11" x14ac:dyDescent="0.25">
      <c r="A51" s="275" t="s">
        <v>516</v>
      </c>
      <c r="B51" s="276">
        <v>6679</v>
      </c>
      <c r="C51" s="276">
        <v>5986</v>
      </c>
      <c r="D51" s="276">
        <v>6947</v>
      </c>
      <c r="E51" s="276">
        <v>7345</v>
      </c>
      <c r="F51" s="276">
        <v>3106</v>
      </c>
      <c r="G51" s="276">
        <v>3782</v>
      </c>
      <c r="H51" s="276">
        <v>2285</v>
      </c>
      <c r="I51" s="276">
        <v>5011</v>
      </c>
      <c r="J51" s="276">
        <v>2860</v>
      </c>
      <c r="K51" s="276">
        <v>4713</v>
      </c>
    </row>
    <row r="52" spans="1:11" x14ac:dyDescent="0.25">
      <c r="A52" s="273" t="s">
        <v>517</v>
      </c>
      <c r="B52" s="274">
        <v>6661</v>
      </c>
      <c r="C52" s="274">
        <v>5809</v>
      </c>
      <c r="D52" s="274">
        <v>6617</v>
      </c>
      <c r="E52" s="274">
        <v>6761</v>
      </c>
      <c r="F52" s="274">
        <v>2845</v>
      </c>
      <c r="G52" s="274">
        <v>3664</v>
      </c>
      <c r="H52" s="274">
        <v>2418</v>
      </c>
      <c r="I52" s="274">
        <v>5188</v>
      </c>
      <c r="J52" s="274">
        <v>2754</v>
      </c>
      <c r="K52" s="274">
        <v>4542</v>
      </c>
    </row>
    <row r="53" spans="1:11" x14ac:dyDescent="0.25">
      <c r="A53" s="273" t="s">
        <v>518</v>
      </c>
      <c r="B53" s="274">
        <v>5680</v>
      </c>
      <c r="C53" s="274">
        <v>4812</v>
      </c>
      <c r="D53" s="274">
        <v>5278</v>
      </c>
      <c r="E53" s="274">
        <v>5774</v>
      </c>
      <c r="F53" s="274">
        <v>2429</v>
      </c>
      <c r="G53" s="274">
        <v>3025</v>
      </c>
      <c r="H53" s="274">
        <v>2021</v>
      </c>
      <c r="I53" s="274">
        <v>5059</v>
      </c>
      <c r="J53" s="274">
        <v>3255</v>
      </c>
      <c r="K53" s="274">
        <v>3951</v>
      </c>
    </row>
    <row r="54" spans="1:11" x14ac:dyDescent="0.25">
      <c r="A54" s="275" t="s">
        <v>519</v>
      </c>
      <c r="B54" s="276">
        <v>5952</v>
      </c>
      <c r="C54" s="276">
        <v>5351</v>
      </c>
      <c r="D54" s="276">
        <v>5946</v>
      </c>
      <c r="E54" s="276">
        <v>5921</v>
      </c>
      <c r="F54" s="276">
        <v>2652</v>
      </c>
      <c r="G54" s="276">
        <v>3142</v>
      </c>
      <c r="H54" s="276">
        <v>1835</v>
      </c>
      <c r="I54" s="276">
        <v>4768</v>
      </c>
      <c r="J54" s="276">
        <v>3158</v>
      </c>
      <c r="K54" s="276">
        <v>4169</v>
      </c>
    </row>
    <row r="55" spans="1:11" x14ac:dyDescent="0.25">
      <c r="A55" s="273" t="s">
        <v>520</v>
      </c>
      <c r="B55" s="274">
        <v>6489</v>
      </c>
      <c r="C55" s="274">
        <v>5774</v>
      </c>
      <c r="D55" s="274">
        <v>6284</v>
      </c>
      <c r="E55" s="274">
        <v>6456</v>
      </c>
      <c r="F55" s="274">
        <v>2959</v>
      </c>
      <c r="G55" s="274">
        <v>3548</v>
      </c>
      <c r="H55" s="274">
        <v>2194</v>
      </c>
      <c r="I55" s="274">
        <v>4881</v>
      </c>
      <c r="J55" s="274">
        <v>3012</v>
      </c>
      <c r="K55" s="274">
        <v>4460</v>
      </c>
    </row>
    <row r="56" spans="1:11" x14ac:dyDescent="0.25">
      <c r="A56" s="273" t="s">
        <v>521</v>
      </c>
      <c r="B56" s="274">
        <v>6055</v>
      </c>
      <c r="C56" s="274">
        <v>5323</v>
      </c>
      <c r="D56" s="274">
        <v>5824</v>
      </c>
      <c r="E56" s="274">
        <v>6184</v>
      </c>
      <c r="F56" s="274">
        <v>2641</v>
      </c>
      <c r="G56" s="274">
        <v>3312</v>
      </c>
      <c r="H56" s="274">
        <v>2187</v>
      </c>
      <c r="I56" s="274">
        <v>4895</v>
      </c>
      <c r="J56" s="274">
        <v>3136</v>
      </c>
      <c r="K56" s="274">
        <v>4203</v>
      </c>
    </row>
    <row r="57" spans="1:11" x14ac:dyDescent="0.25">
      <c r="A57" s="275" t="s">
        <v>522</v>
      </c>
      <c r="B57" s="276">
        <v>6099</v>
      </c>
      <c r="C57" s="276">
        <v>5372</v>
      </c>
      <c r="D57" s="276">
        <v>6122</v>
      </c>
      <c r="E57" s="276">
        <v>6465</v>
      </c>
      <c r="F57" s="276">
        <v>2671</v>
      </c>
      <c r="G57" s="276">
        <v>3420</v>
      </c>
      <c r="H57" s="276">
        <v>2307</v>
      </c>
      <c r="I57" s="276">
        <v>5018</v>
      </c>
      <c r="J57" s="276">
        <v>3132</v>
      </c>
      <c r="K57" s="276">
        <v>4273</v>
      </c>
    </row>
    <row r="58" spans="1:11" x14ac:dyDescent="0.25">
      <c r="A58" s="273" t="s">
        <v>523</v>
      </c>
      <c r="B58" s="274">
        <v>6851</v>
      </c>
      <c r="C58" s="274">
        <v>6090</v>
      </c>
      <c r="D58" s="274">
        <v>6528</v>
      </c>
      <c r="E58" s="274">
        <v>6539</v>
      </c>
      <c r="F58" s="274">
        <v>2891</v>
      </c>
      <c r="G58" s="274">
        <v>3503</v>
      </c>
      <c r="H58" s="274">
        <v>2230</v>
      </c>
      <c r="I58" s="274">
        <v>4605</v>
      </c>
      <c r="J58" s="274">
        <v>2918</v>
      </c>
      <c r="K58" s="274">
        <v>4459</v>
      </c>
    </row>
    <row r="59" spans="1:11" x14ac:dyDescent="0.25">
      <c r="A59" s="273" t="s">
        <v>524</v>
      </c>
      <c r="B59" s="274">
        <v>6612</v>
      </c>
      <c r="C59" s="274">
        <v>5749</v>
      </c>
      <c r="D59" s="274">
        <v>6199</v>
      </c>
      <c r="E59" s="274">
        <v>6290</v>
      </c>
      <c r="F59" s="274">
        <v>2748</v>
      </c>
      <c r="G59" s="274">
        <v>3289</v>
      </c>
      <c r="H59" s="274">
        <v>2088</v>
      </c>
      <c r="I59" s="274">
        <v>4844</v>
      </c>
      <c r="J59" s="274">
        <v>2925</v>
      </c>
      <c r="K59" s="274">
        <v>4290</v>
      </c>
    </row>
    <row r="60" spans="1:11" x14ac:dyDescent="0.25">
      <c r="A60" s="275" t="s">
        <v>525</v>
      </c>
      <c r="B60" s="276">
        <v>6551</v>
      </c>
      <c r="C60" s="276">
        <v>5804</v>
      </c>
      <c r="D60" s="276">
        <v>6241</v>
      </c>
      <c r="E60" s="276">
        <v>6202</v>
      </c>
      <c r="F60" s="276">
        <v>2844</v>
      </c>
      <c r="G60" s="276">
        <v>3402</v>
      </c>
      <c r="H60" s="276">
        <v>2051</v>
      </c>
      <c r="I60" s="276">
        <v>4759</v>
      </c>
      <c r="J60" s="276">
        <v>2959</v>
      </c>
      <c r="K60" s="276">
        <v>4315</v>
      </c>
    </row>
    <row r="61" spans="1:11" x14ac:dyDescent="0.25">
      <c r="A61" s="273" t="s">
        <v>535</v>
      </c>
      <c r="B61" s="274">
        <v>5809</v>
      </c>
      <c r="C61" s="274">
        <v>5050</v>
      </c>
      <c r="D61" s="274">
        <v>5712</v>
      </c>
      <c r="E61" s="274">
        <v>5799</v>
      </c>
      <c r="F61" s="274">
        <v>2535</v>
      </c>
      <c r="G61" s="274">
        <v>3239</v>
      </c>
      <c r="H61" s="274">
        <v>1863</v>
      </c>
      <c r="I61" s="274">
        <v>4778</v>
      </c>
      <c r="J61" s="274">
        <v>3116</v>
      </c>
      <c r="K61" s="274">
        <v>3996</v>
      </c>
    </row>
    <row r="62" spans="1:11" x14ac:dyDescent="0.25">
      <c r="A62" s="273" t="s">
        <v>539</v>
      </c>
      <c r="B62" s="274">
        <v>6501</v>
      </c>
      <c r="C62" s="274">
        <v>5623</v>
      </c>
      <c r="D62" s="274">
        <v>6096</v>
      </c>
      <c r="E62" s="274">
        <v>6374</v>
      </c>
      <c r="F62" s="274">
        <v>2584</v>
      </c>
      <c r="G62" s="274">
        <v>3213</v>
      </c>
      <c r="H62" s="274">
        <v>2156</v>
      </c>
      <c r="I62" s="274">
        <v>4830</v>
      </c>
      <c r="J62" s="274">
        <v>3113</v>
      </c>
      <c r="K62" s="274">
        <v>4255</v>
      </c>
    </row>
    <row r="63" spans="1:11" x14ac:dyDescent="0.25">
      <c r="A63" s="275" t="s">
        <v>577</v>
      </c>
      <c r="B63" s="276">
        <v>6395</v>
      </c>
      <c r="C63" s="276">
        <v>5643</v>
      </c>
      <c r="D63" s="276">
        <v>6696</v>
      </c>
      <c r="E63" s="276">
        <v>7112</v>
      </c>
      <c r="F63" s="276">
        <v>2782</v>
      </c>
      <c r="G63" s="276">
        <v>3641</v>
      </c>
      <c r="H63" s="276">
        <v>2178</v>
      </c>
      <c r="I63" s="276">
        <v>5114</v>
      </c>
      <c r="J63" s="276">
        <v>3186</v>
      </c>
      <c r="K63" s="276">
        <v>4494</v>
      </c>
    </row>
    <row r="64" spans="1:11" x14ac:dyDescent="0.25">
      <c r="A64" s="273" t="s">
        <v>592</v>
      </c>
      <c r="B64" s="274">
        <v>6646</v>
      </c>
      <c r="C64" s="274">
        <v>5799</v>
      </c>
      <c r="D64" s="274">
        <v>6540</v>
      </c>
      <c r="E64" s="274">
        <v>6837</v>
      </c>
      <c r="F64" s="274">
        <v>2879</v>
      </c>
      <c r="G64" s="274">
        <v>3588</v>
      </c>
      <c r="H64" s="274">
        <v>2212</v>
      </c>
      <c r="I64" s="274">
        <v>5016</v>
      </c>
      <c r="J64" s="274">
        <v>3150</v>
      </c>
      <c r="K64" s="274">
        <v>4493</v>
      </c>
    </row>
    <row r="65" spans="1:11" x14ac:dyDescent="0.25">
      <c r="A65" s="273" t="s">
        <v>593</v>
      </c>
      <c r="B65" s="274">
        <v>5942</v>
      </c>
      <c r="C65" s="274">
        <v>5455</v>
      </c>
      <c r="D65" s="274">
        <v>6207</v>
      </c>
      <c r="E65" s="274">
        <v>6584</v>
      </c>
      <c r="F65" s="274">
        <v>3219</v>
      </c>
      <c r="G65" s="274">
        <v>3994</v>
      </c>
      <c r="H65" s="274">
        <v>2521</v>
      </c>
      <c r="I65" s="274">
        <v>4954</v>
      </c>
      <c r="J65" s="274">
        <v>3171</v>
      </c>
      <c r="K65" s="274">
        <v>4461</v>
      </c>
    </row>
    <row r="66" spans="1:11" x14ac:dyDescent="0.25">
      <c r="A66" s="277"/>
      <c r="B66" s="893">
        <v>6612</v>
      </c>
      <c r="C66" s="893">
        <v>5910</v>
      </c>
      <c r="D66" s="893">
        <v>6498</v>
      </c>
      <c r="E66" s="893">
        <v>6750</v>
      </c>
      <c r="F66" s="893">
        <v>2853</v>
      </c>
      <c r="G66" s="893">
        <v>3603</v>
      </c>
      <c r="H66" s="893">
        <v>2286</v>
      </c>
      <c r="I66" s="893">
        <v>5209</v>
      </c>
      <c r="J66" s="893">
        <v>3226</v>
      </c>
      <c r="K66" s="893">
        <v>4524</v>
      </c>
    </row>
    <row r="67" spans="1:11" x14ac:dyDescent="0.25">
      <c r="A67" s="275" t="s">
        <v>594</v>
      </c>
      <c r="B67" s="894"/>
      <c r="C67" s="894"/>
      <c r="D67" s="894"/>
      <c r="E67" s="894"/>
      <c r="F67" s="894"/>
      <c r="G67" s="894"/>
      <c r="H67" s="894"/>
      <c r="I67" s="894"/>
      <c r="J67" s="894"/>
      <c r="K67" s="894"/>
    </row>
    <row r="68" spans="1:11" x14ac:dyDescent="0.25">
      <c r="A68" s="806" t="s">
        <v>595</v>
      </c>
      <c r="B68" s="807"/>
      <c r="C68" s="807"/>
      <c r="D68" s="807"/>
      <c r="E68" s="807"/>
      <c r="F68" s="886" t="s">
        <v>596</v>
      </c>
      <c r="G68" s="886"/>
      <c r="H68" s="886"/>
      <c r="I68" s="886"/>
      <c r="J68" s="886"/>
      <c r="K68" s="887"/>
    </row>
    <row r="69" spans="1:11" x14ac:dyDescent="0.25">
      <c r="A69" s="798"/>
      <c r="B69" s="799"/>
      <c r="C69" s="799"/>
      <c r="D69" s="799"/>
      <c r="E69" s="799"/>
      <c r="F69" s="802" t="s">
        <v>597</v>
      </c>
      <c r="G69" s="802"/>
      <c r="H69" s="802"/>
      <c r="I69" s="802"/>
      <c r="J69" s="802"/>
      <c r="K69" s="803"/>
    </row>
    <row r="70" spans="1:11" x14ac:dyDescent="0.25">
      <c r="A70" s="798"/>
      <c r="B70" s="799"/>
      <c r="C70" s="799"/>
      <c r="D70" s="799"/>
      <c r="E70" s="799"/>
      <c r="F70" s="802" t="s">
        <v>598</v>
      </c>
      <c r="G70" s="802"/>
      <c r="H70" s="802"/>
      <c r="I70" s="802"/>
      <c r="J70" s="802"/>
      <c r="K70" s="803"/>
    </row>
    <row r="71" spans="1:11" x14ac:dyDescent="0.25">
      <c r="A71" s="798"/>
      <c r="B71" s="799"/>
      <c r="C71" s="799"/>
      <c r="D71" s="799"/>
      <c r="E71" s="799"/>
      <c r="F71" s="802" t="s">
        <v>526</v>
      </c>
      <c r="G71" s="802"/>
      <c r="H71" s="802"/>
      <c r="I71" s="802"/>
      <c r="J71" s="802"/>
      <c r="K71" s="803"/>
    </row>
    <row r="72" spans="1:11" x14ac:dyDescent="0.25">
      <c r="A72" s="798"/>
      <c r="B72" s="799"/>
      <c r="C72" s="799"/>
      <c r="D72" s="799"/>
      <c r="E72" s="799"/>
      <c r="F72" s="802" t="s">
        <v>527</v>
      </c>
      <c r="G72" s="802"/>
      <c r="H72" s="802"/>
      <c r="I72" s="802"/>
      <c r="J72" s="802"/>
      <c r="K72" s="803"/>
    </row>
    <row r="73" spans="1:11" x14ac:dyDescent="0.25">
      <c r="A73" s="798"/>
      <c r="B73" s="799"/>
      <c r="C73" s="799"/>
      <c r="D73" s="799"/>
      <c r="E73" s="799"/>
      <c r="F73" s="802" t="s">
        <v>599</v>
      </c>
      <c r="G73" s="802"/>
      <c r="H73" s="802"/>
      <c r="I73" s="802"/>
      <c r="J73" s="802"/>
      <c r="K73" s="803"/>
    </row>
    <row r="74" spans="1:11" x14ac:dyDescent="0.25">
      <c r="A74" s="798"/>
      <c r="B74" s="799"/>
      <c r="C74" s="799"/>
      <c r="D74" s="799"/>
      <c r="E74" s="799"/>
      <c r="F74" s="802" t="s">
        <v>540</v>
      </c>
      <c r="G74" s="802"/>
      <c r="H74" s="802"/>
      <c r="I74" s="802"/>
      <c r="J74" s="802"/>
      <c r="K74" s="803"/>
    </row>
    <row r="75" spans="1:11" ht="15" customHeight="1" x14ac:dyDescent="0.25">
      <c r="A75" s="798" t="s">
        <v>600</v>
      </c>
      <c r="B75" s="799"/>
      <c r="C75" s="799"/>
      <c r="D75" s="799"/>
      <c r="E75" s="799"/>
      <c r="F75" s="884" t="s">
        <v>601</v>
      </c>
      <c r="G75" s="884"/>
      <c r="H75" s="884"/>
      <c r="I75" s="884"/>
      <c r="J75" s="884"/>
      <c r="K75" s="885"/>
    </row>
    <row r="76" spans="1:11" x14ac:dyDescent="0.25">
      <c r="A76" s="809" t="s">
        <v>536</v>
      </c>
      <c r="B76" s="810"/>
      <c r="C76" s="810"/>
      <c r="D76" s="810"/>
      <c r="E76" s="810"/>
      <c r="F76" s="802" t="s">
        <v>528</v>
      </c>
      <c r="G76" s="802"/>
      <c r="H76" s="802"/>
      <c r="I76" s="802"/>
      <c r="J76" s="802"/>
      <c r="K76" s="803"/>
    </row>
    <row r="77" spans="1:11" x14ac:dyDescent="0.25">
      <c r="A77" s="813"/>
      <c r="B77" s="811"/>
      <c r="C77" s="811"/>
      <c r="D77" s="811"/>
      <c r="E77" s="811"/>
      <c r="F77" s="811" t="s">
        <v>529</v>
      </c>
      <c r="G77" s="811"/>
      <c r="H77" s="811"/>
      <c r="I77" s="811"/>
      <c r="J77" s="811"/>
      <c r="K77" s="812"/>
    </row>
  </sheetData>
  <mergeCells count="27">
    <mergeCell ref="A1:K1"/>
    <mergeCell ref="A2:A3"/>
    <mergeCell ref="I2:I3"/>
    <mergeCell ref="J2:J3"/>
    <mergeCell ref="B66:B67"/>
    <mergeCell ref="C66:C67"/>
    <mergeCell ref="D66:D67"/>
    <mergeCell ref="E66:E67"/>
    <mergeCell ref="F66:F67"/>
    <mergeCell ref="G66:G67"/>
    <mergeCell ref="H66:H67"/>
    <mergeCell ref="I66:I67"/>
    <mergeCell ref="J66:J67"/>
    <mergeCell ref="K66:K67"/>
    <mergeCell ref="A68:E74"/>
    <mergeCell ref="F68:K68"/>
    <mergeCell ref="F69:K69"/>
    <mergeCell ref="F70:K70"/>
    <mergeCell ref="F71:K71"/>
    <mergeCell ref="F72:K72"/>
    <mergeCell ref="F73:K73"/>
    <mergeCell ref="F74:K74"/>
    <mergeCell ref="A75:E75"/>
    <mergeCell ref="F75:K75"/>
    <mergeCell ref="A76:E77"/>
    <mergeCell ref="F76:K76"/>
    <mergeCell ref="F77:K77"/>
  </mergeCells>
  <hyperlinks>
    <hyperlink ref="F75" r:id="rId1" location="summary" display="http://www.eia.gov/totalenergy/data/monthly/ - summary"/>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O26"/>
  <sheetViews>
    <sheetView tabSelected="1" workbookViewId="0">
      <selection activeCell="H7" sqref="H7"/>
    </sheetView>
  </sheetViews>
  <sheetFormatPr defaultRowHeight="12.75" x14ac:dyDescent="0.2"/>
  <cols>
    <col min="6" max="6" width="13.7109375" customWidth="1"/>
    <col min="7" max="7" width="7" customWidth="1"/>
    <col min="9" max="9" width="4.28515625" customWidth="1"/>
    <col min="11" max="11" width="4.28515625" customWidth="1"/>
    <col min="12" max="12" width="7.42578125" customWidth="1"/>
    <col min="14" max="14" width="3.28515625" customWidth="1"/>
    <col min="15" max="15" width="8.28515625" customWidth="1"/>
  </cols>
  <sheetData>
    <row r="4" spans="4:15" x14ac:dyDescent="0.2">
      <c r="E4" s="15"/>
      <c r="F4" s="15"/>
      <c r="G4" s="765" t="s">
        <v>586</v>
      </c>
      <c r="H4" s="765"/>
      <c r="I4" s="765"/>
      <c r="J4" s="765"/>
      <c r="K4" s="15"/>
      <c r="L4" s="765" t="s">
        <v>587</v>
      </c>
      <c r="M4" s="765"/>
      <c r="N4" s="765"/>
      <c r="O4" s="765"/>
    </row>
    <row r="5" spans="4:15" ht="24" customHeight="1" x14ac:dyDescent="0.2">
      <c r="E5" s="15"/>
      <c r="F5" s="15"/>
      <c r="G5" s="15"/>
      <c r="H5" s="15">
        <v>1990</v>
      </c>
      <c r="I5" s="15"/>
      <c r="J5" s="15">
        <v>2010</v>
      </c>
      <c r="K5" s="15"/>
      <c r="L5" s="15"/>
      <c r="M5" s="15">
        <v>1990</v>
      </c>
      <c r="N5" s="15"/>
      <c r="O5" s="15">
        <v>2010</v>
      </c>
    </row>
    <row r="6" spans="4:15" ht="15.75" x14ac:dyDescent="0.25">
      <c r="E6" s="747" t="s">
        <v>1458</v>
      </c>
      <c r="F6" s="15"/>
      <c r="G6" s="15"/>
      <c r="H6" s="748"/>
      <c r="I6" s="749"/>
      <c r="J6" s="748"/>
      <c r="K6" s="15"/>
      <c r="L6" s="15"/>
      <c r="M6" s="748"/>
      <c r="N6" s="749"/>
      <c r="O6" s="748"/>
    </row>
    <row r="7" spans="4:15" ht="15.75" x14ac:dyDescent="0.25">
      <c r="D7" s="583"/>
      <c r="E7" s="750" t="s">
        <v>1461</v>
      </c>
      <c r="F7" s="750"/>
      <c r="G7" s="751"/>
      <c r="H7" s="752">
        <f>'[14]Energy Weights'!$G$9</f>
        <v>0.22342816803304671</v>
      </c>
      <c r="I7" s="753"/>
      <c r="J7" s="752">
        <f>'[14]Energy Weights'!$I$9</f>
        <v>0.22072726926870079</v>
      </c>
      <c r="K7" s="751"/>
      <c r="L7" s="751"/>
      <c r="M7" s="751">
        <f>'[14]Energy Weights'!$G$15</f>
        <v>0.12648194630794393</v>
      </c>
      <c r="N7" s="753"/>
      <c r="O7" s="751">
        <f>'[14]Energy Weights'!$I$15</f>
        <v>0.12282323135491351</v>
      </c>
    </row>
    <row r="8" spans="4:15" ht="15.75" x14ac:dyDescent="0.25">
      <c r="D8" s="583"/>
      <c r="E8" s="750"/>
      <c r="F8" s="750"/>
      <c r="G8" s="751"/>
      <c r="H8" s="751"/>
      <c r="I8" s="753"/>
      <c r="J8" s="751"/>
      <c r="K8" s="751"/>
      <c r="L8" s="751"/>
      <c r="M8" s="751"/>
      <c r="N8" s="753"/>
      <c r="O8" s="751"/>
    </row>
    <row r="9" spans="4:15" ht="15.75" x14ac:dyDescent="0.25">
      <c r="D9" s="583"/>
      <c r="E9" s="750" t="s">
        <v>1459</v>
      </c>
      <c r="F9" s="750"/>
      <c r="G9" s="751"/>
      <c r="H9" s="754"/>
      <c r="I9" s="753"/>
      <c r="J9" s="753"/>
      <c r="K9" s="751"/>
      <c r="L9" s="751">
        <v>1</v>
      </c>
      <c r="M9" s="754"/>
      <c r="N9" s="753"/>
      <c r="O9" s="753"/>
    </row>
    <row r="10" spans="4:15" ht="15.75" x14ac:dyDescent="0.25">
      <c r="D10" s="583"/>
      <c r="E10" s="750" t="s">
        <v>1457</v>
      </c>
      <c r="F10" s="750" t="s">
        <v>22</v>
      </c>
      <c r="G10" s="751"/>
      <c r="H10" s="755">
        <f>National!$CZ$56</f>
        <v>0.19682989186778402</v>
      </c>
      <c r="I10" s="753"/>
      <c r="J10" s="755">
        <f>National!$CZ$76</f>
        <v>0.16795368538148203</v>
      </c>
      <c r="K10" s="751"/>
      <c r="L10" s="751"/>
      <c r="M10" s="755">
        <f>National!$CZ$130</f>
        <v>0.23482684081023272</v>
      </c>
      <c r="N10" s="753"/>
      <c r="O10" s="755">
        <f>National!$CZ$150</f>
        <v>0.20372398105131231</v>
      </c>
    </row>
    <row r="11" spans="4:15" ht="15.75" x14ac:dyDescent="0.25">
      <c r="D11" s="583"/>
      <c r="E11" s="750"/>
      <c r="F11" s="750" t="s">
        <v>23</v>
      </c>
      <c r="G11" s="751"/>
      <c r="H11" s="755">
        <f>National!$DA$56</f>
        <v>0.26815258757289467</v>
      </c>
      <c r="I11" s="753"/>
      <c r="J11" s="755">
        <f>National!$DA$76</f>
        <v>0.24212015413302856</v>
      </c>
      <c r="K11" s="751"/>
      <c r="L11" s="751"/>
      <c r="M11" s="755">
        <f>National!$DA$130</f>
        <v>0.30367001545096284</v>
      </c>
      <c r="N11" s="753"/>
      <c r="O11" s="755">
        <f>National!$DA$150</f>
        <v>0.27133918942629626</v>
      </c>
    </row>
    <row r="12" spans="4:15" ht="15.75" x14ac:dyDescent="0.25">
      <c r="D12" s="583"/>
      <c r="E12" s="750"/>
      <c r="F12" s="750" t="s">
        <v>24</v>
      </c>
      <c r="G12" s="15"/>
      <c r="H12" s="755">
        <f>National!$DB$56</f>
        <v>0.36077867755625093</v>
      </c>
      <c r="I12" s="753"/>
      <c r="J12" s="755">
        <f>National!$DB$76</f>
        <v>0.4162581483270052</v>
      </c>
      <c r="K12" s="751"/>
      <c r="L12" s="15"/>
      <c r="M12" s="755">
        <f>National!$DB$130</f>
        <v>0.28965871748432415</v>
      </c>
      <c r="N12" s="753"/>
      <c r="O12" s="755">
        <f>National!$DB$150</f>
        <v>0.34406255846338968</v>
      </c>
    </row>
    <row r="13" spans="4:15" ht="15.75" x14ac:dyDescent="0.25">
      <c r="D13" s="583"/>
      <c r="E13" s="750"/>
      <c r="F13" s="750" t="s">
        <v>25</v>
      </c>
      <c r="G13" s="15"/>
      <c r="H13" s="755">
        <f>National!$DC56</f>
        <v>0.17423884300307038</v>
      </c>
      <c r="I13" s="753"/>
      <c r="J13" s="755">
        <f>National!$DC76</f>
        <v>0.17366801215848429</v>
      </c>
      <c r="K13" s="751"/>
      <c r="L13" s="15"/>
      <c r="M13" s="755">
        <f>National!$DC130</f>
        <v>0.17184442625448032</v>
      </c>
      <c r="N13" s="753"/>
      <c r="O13" s="755">
        <f>National!$DC150</f>
        <v>0.18087427105900167</v>
      </c>
    </row>
    <row r="14" spans="4:15" ht="15.75" x14ac:dyDescent="0.25">
      <c r="D14" s="583"/>
      <c r="E14" s="750"/>
      <c r="F14" s="750"/>
      <c r="G14" s="15"/>
      <c r="H14" s="640"/>
      <c r="I14" s="753"/>
      <c r="J14" s="640"/>
      <c r="K14" s="751"/>
      <c r="L14" s="753"/>
      <c r="M14" s="753"/>
      <c r="N14" s="15"/>
      <c r="O14" s="15"/>
    </row>
    <row r="15" spans="4:15" ht="15.75" x14ac:dyDescent="0.25">
      <c r="D15" s="583"/>
      <c r="E15" s="750"/>
      <c r="F15" s="750"/>
      <c r="G15" s="15"/>
      <c r="H15" s="640"/>
      <c r="I15" s="753"/>
      <c r="J15" s="640"/>
      <c r="K15" s="751"/>
      <c r="L15" s="753"/>
      <c r="M15" s="753"/>
      <c r="N15" s="15"/>
      <c r="O15" s="15"/>
    </row>
    <row r="16" spans="4:15" ht="15.75" x14ac:dyDescent="0.25">
      <c r="D16" s="583"/>
      <c r="E16" s="747" t="s">
        <v>1460</v>
      </c>
      <c r="F16" s="750"/>
      <c r="G16" s="15"/>
      <c r="H16" s="640"/>
      <c r="I16" s="753"/>
      <c r="J16" s="640"/>
      <c r="K16" s="751"/>
      <c r="L16" s="753"/>
      <c r="M16" s="753"/>
      <c r="N16" s="15"/>
      <c r="O16" s="15"/>
    </row>
    <row r="17" spans="4:15" ht="15.75" x14ac:dyDescent="0.25">
      <c r="D17" s="583"/>
      <c r="E17" s="750" t="s">
        <v>1461</v>
      </c>
      <c r="F17" s="750"/>
      <c r="G17" s="751"/>
      <c r="H17" s="756">
        <f>'[14]Energy Weights'!$G$10</f>
        <v>0.17389699582231297</v>
      </c>
      <c r="I17" s="753"/>
      <c r="J17" s="756">
        <f>'[14]Energy Weights'!$I$10</f>
        <v>0.19622170315910828</v>
      </c>
      <c r="K17" s="751"/>
      <c r="L17" s="753"/>
      <c r="M17" s="753">
        <f>'[14]Energy Weights'!$G$16</f>
        <v>8.8122894841166977E-2</v>
      </c>
      <c r="N17" s="15"/>
      <c r="O17" s="753">
        <f>'[14]Energy Weights'!$I$16</f>
        <v>9.3684292850298417E-2</v>
      </c>
    </row>
    <row r="18" spans="4:15" ht="15.75" x14ac:dyDescent="0.25">
      <c r="D18" s="583"/>
      <c r="E18" s="750"/>
      <c r="F18" s="750"/>
      <c r="G18" s="751"/>
      <c r="H18" s="753"/>
      <c r="I18" s="753"/>
      <c r="J18" s="753"/>
      <c r="K18" s="751"/>
      <c r="L18" s="753"/>
      <c r="M18" s="753"/>
      <c r="N18" s="15"/>
      <c r="O18" s="15"/>
    </row>
    <row r="19" spans="4:15" ht="15.75" x14ac:dyDescent="0.25">
      <c r="D19" s="583"/>
      <c r="E19" s="750" t="s">
        <v>1459</v>
      </c>
      <c r="F19" s="750"/>
      <c r="G19" s="15"/>
      <c r="H19" s="751">
        <v>1</v>
      </c>
      <c r="I19" s="640"/>
      <c r="J19" s="753">
        <v>1</v>
      </c>
      <c r="K19" s="751"/>
      <c r="L19" s="130"/>
      <c r="M19" s="130">
        <v>1</v>
      </c>
      <c r="N19" s="15"/>
      <c r="O19" s="130">
        <v>1</v>
      </c>
    </row>
    <row r="20" spans="4:15" ht="15.75" x14ac:dyDescent="0.25">
      <c r="D20" s="583"/>
      <c r="E20" s="583"/>
      <c r="F20" s="583"/>
      <c r="H20" s="13"/>
      <c r="I20" s="13"/>
      <c r="J20" s="13"/>
      <c r="K20" s="12"/>
      <c r="L20" s="13"/>
      <c r="M20" s="383"/>
    </row>
    <row r="21" spans="4:15" ht="15.75" x14ac:dyDescent="0.25">
      <c r="D21" s="583"/>
      <c r="E21" s="583"/>
      <c r="F21" s="583"/>
      <c r="H21" s="13"/>
      <c r="I21" s="13"/>
      <c r="J21" s="13"/>
      <c r="K21" s="12"/>
      <c r="L21" s="13"/>
      <c r="M21" s="383"/>
    </row>
    <row r="22" spans="4:15" ht="15.75" x14ac:dyDescent="0.25">
      <c r="D22" s="583"/>
      <c r="E22" s="583"/>
      <c r="F22" s="583"/>
      <c r="H22" s="13"/>
      <c r="I22" s="13"/>
      <c r="J22" s="13"/>
      <c r="K22" s="12"/>
      <c r="L22" s="13"/>
      <c r="M22" s="383"/>
    </row>
    <row r="23" spans="4:15" ht="15.75" x14ac:dyDescent="0.25">
      <c r="D23" s="583"/>
      <c r="E23" s="583"/>
      <c r="F23" s="583"/>
      <c r="H23" s="13"/>
      <c r="I23" s="383"/>
      <c r="J23" s="13"/>
      <c r="L23" s="383"/>
      <c r="M23" s="13"/>
    </row>
    <row r="24" spans="4:15" ht="15.75" x14ac:dyDescent="0.25">
      <c r="D24" s="583"/>
      <c r="E24" s="583"/>
      <c r="F24" s="583"/>
      <c r="H24" s="13"/>
      <c r="I24" s="383"/>
      <c r="J24" s="13"/>
      <c r="L24" s="383"/>
      <c r="M24" s="13"/>
    </row>
    <row r="25" spans="4:15" x14ac:dyDescent="0.2">
      <c r="H25" s="13"/>
      <c r="I25" s="13"/>
      <c r="J25" s="13"/>
      <c r="L25" s="13"/>
      <c r="M25" s="13"/>
    </row>
    <row r="26" spans="4:15" x14ac:dyDescent="0.2">
      <c r="H26" s="13"/>
      <c r="I26" s="13"/>
      <c r="J26" s="13"/>
      <c r="L26" s="13"/>
      <c r="M26" s="13"/>
    </row>
  </sheetData>
  <mergeCells count="2">
    <mergeCell ref="G4:J4"/>
    <mergeCell ref="L4:O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topLeftCell="A37" workbookViewId="0">
      <selection activeCell="W60" sqref="W60"/>
    </sheetView>
  </sheetViews>
  <sheetFormatPr defaultRowHeight="15" x14ac:dyDescent="0.25"/>
  <cols>
    <col min="1" max="1" width="6.42578125" style="405" customWidth="1"/>
    <col min="2" max="2" width="4" style="405" customWidth="1"/>
    <col min="3" max="3" width="2.7109375" style="405" customWidth="1"/>
    <col min="4" max="4" width="4" style="405" customWidth="1"/>
    <col min="5" max="5" width="2.7109375" style="405" customWidth="1"/>
    <col min="6" max="6" width="5.5703125" style="405" customWidth="1"/>
    <col min="7" max="7" width="3.140625" style="405" customWidth="1"/>
    <col min="8" max="8" width="5.7109375" style="405" customWidth="1"/>
    <col min="9" max="9" width="3.28515625" style="405" customWidth="1"/>
    <col min="10" max="10" width="4.42578125" style="405" customWidth="1"/>
    <col min="11" max="11" width="4.7109375" style="405" customWidth="1"/>
    <col min="12" max="12" width="11.7109375" style="405" customWidth="1"/>
    <col min="13" max="13" width="6.140625" style="405" customWidth="1"/>
    <col min="14" max="14" width="12" style="405" customWidth="1"/>
    <col min="15" max="15" width="6.42578125" style="405" customWidth="1"/>
    <col min="16" max="16" width="10.28515625" style="405" customWidth="1"/>
    <col min="17" max="17" width="5.42578125" style="405" customWidth="1"/>
    <col min="18" max="18" width="8" style="405" customWidth="1"/>
    <col min="19" max="19" width="5.42578125" style="405" customWidth="1"/>
    <col min="20" max="20" width="8.7109375" style="405" customWidth="1"/>
    <col min="21" max="21" width="4.85546875" style="405" customWidth="1"/>
    <col min="22" max="16384" width="9.140625" style="405"/>
  </cols>
  <sheetData>
    <row r="1" spans="1:21" ht="15.75" customHeight="1" x14ac:dyDescent="0.25">
      <c r="A1" s="919" t="s">
        <v>800</v>
      </c>
      <c r="B1" s="920"/>
      <c r="C1" s="920"/>
      <c r="D1" s="920"/>
      <c r="E1" s="920"/>
      <c r="F1" s="920"/>
      <c r="G1" s="920"/>
      <c r="H1" s="920"/>
      <c r="I1" s="920"/>
      <c r="J1" s="920"/>
      <c r="K1" s="920"/>
      <c r="L1" s="920"/>
      <c r="M1" s="920"/>
      <c r="N1" s="920"/>
      <c r="O1" s="920"/>
      <c r="P1" s="920"/>
      <c r="Q1" s="920"/>
      <c r="R1" s="920"/>
      <c r="S1" s="920"/>
      <c r="T1" s="920"/>
      <c r="U1" s="921"/>
    </row>
    <row r="2" spans="1:21" ht="18" customHeight="1" x14ac:dyDescent="0.25">
      <c r="A2" s="922" t="s">
        <v>63</v>
      </c>
      <c r="B2" s="924" t="s">
        <v>170</v>
      </c>
      <c r="C2" s="925"/>
      <c r="D2" s="924" t="s">
        <v>171</v>
      </c>
      <c r="E2" s="925"/>
      <c r="F2" s="924" t="s">
        <v>465</v>
      </c>
      <c r="G2" s="925"/>
      <c r="H2" s="924" t="s">
        <v>466</v>
      </c>
      <c r="I2" s="925"/>
      <c r="J2" s="924" t="s">
        <v>24</v>
      </c>
      <c r="K2" s="925"/>
      <c r="L2" s="924" t="s">
        <v>467</v>
      </c>
      <c r="M2" s="925"/>
      <c r="N2" s="924" t="s">
        <v>468</v>
      </c>
      <c r="O2" s="925"/>
      <c r="P2" s="924" t="s">
        <v>172</v>
      </c>
      <c r="Q2" s="925"/>
      <c r="R2" s="924" t="s">
        <v>801</v>
      </c>
      <c r="S2" s="925"/>
      <c r="T2" s="924" t="s">
        <v>173</v>
      </c>
      <c r="U2" s="925"/>
    </row>
    <row r="3" spans="1:21" x14ac:dyDescent="0.25">
      <c r="A3" s="923"/>
      <c r="B3" s="917" t="s">
        <v>174</v>
      </c>
      <c r="C3" s="918"/>
      <c r="D3" s="917" t="s">
        <v>175</v>
      </c>
      <c r="E3" s="918"/>
      <c r="F3" s="917" t="s">
        <v>48</v>
      </c>
      <c r="G3" s="918"/>
      <c r="H3" s="917" t="s">
        <v>48</v>
      </c>
      <c r="I3" s="918"/>
      <c r="J3" s="917" t="s">
        <v>175</v>
      </c>
      <c r="K3" s="918"/>
      <c r="L3" s="917" t="s">
        <v>48</v>
      </c>
      <c r="M3" s="918"/>
      <c r="N3" s="917" t="s">
        <v>48</v>
      </c>
      <c r="O3" s="918"/>
      <c r="P3" s="917"/>
      <c r="Q3" s="918"/>
      <c r="R3" s="917"/>
      <c r="S3" s="918"/>
      <c r="T3" s="917" t="s">
        <v>802</v>
      </c>
      <c r="U3" s="918"/>
    </row>
    <row r="4" spans="1:21" x14ac:dyDescent="0.25">
      <c r="A4" s="406" t="s">
        <v>469</v>
      </c>
      <c r="B4" s="407">
        <v>654</v>
      </c>
      <c r="C4" s="408"/>
      <c r="D4" s="407">
        <v>901</v>
      </c>
      <c r="E4" s="408"/>
      <c r="F4" s="407">
        <v>949</v>
      </c>
      <c r="G4" s="408"/>
      <c r="H4" s="409">
        <v>1038</v>
      </c>
      <c r="I4" s="408"/>
      <c r="J4" s="409">
        <v>2128</v>
      </c>
      <c r="K4" s="408"/>
      <c r="L4" s="409">
        <v>1776</v>
      </c>
      <c r="M4" s="408"/>
      <c r="N4" s="409">
        <v>2510</v>
      </c>
      <c r="O4" s="408"/>
      <c r="P4" s="409">
        <v>1198</v>
      </c>
      <c r="Q4" s="408"/>
      <c r="R4" s="407">
        <v>593</v>
      </c>
      <c r="S4" s="408"/>
      <c r="T4" s="409">
        <v>1318</v>
      </c>
      <c r="U4" s="408"/>
    </row>
    <row r="5" spans="1:21" x14ac:dyDescent="0.25">
      <c r="A5" s="406" t="s">
        <v>470</v>
      </c>
      <c r="B5" s="407">
        <v>353</v>
      </c>
      <c r="C5" s="408"/>
      <c r="D5" s="407">
        <v>542</v>
      </c>
      <c r="E5" s="408"/>
      <c r="F5" s="407">
        <v>602</v>
      </c>
      <c r="G5" s="408"/>
      <c r="H5" s="407">
        <v>729</v>
      </c>
      <c r="I5" s="408"/>
      <c r="J5" s="409">
        <v>1919</v>
      </c>
      <c r="K5" s="408"/>
      <c r="L5" s="409">
        <v>1568</v>
      </c>
      <c r="M5" s="408"/>
      <c r="N5" s="409">
        <v>2473</v>
      </c>
      <c r="O5" s="408"/>
      <c r="P5" s="409">
        <v>1120</v>
      </c>
      <c r="Q5" s="408"/>
      <c r="R5" s="407">
        <v>597</v>
      </c>
      <c r="S5" s="408"/>
      <c r="T5" s="409">
        <v>1110</v>
      </c>
      <c r="U5" s="408"/>
    </row>
    <row r="6" spans="1:21" x14ac:dyDescent="0.25">
      <c r="A6" s="410" t="s">
        <v>471</v>
      </c>
      <c r="B6" s="411">
        <v>400</v>
      </c>
      <c r="C6" s="412"/>
      <c r="D6" s="411">
        <v>653</v>
      </c>
      <c r="E6" s="412"/>
      <c r="F6" s="411">
        <v>644</v>
      </c>
      <c r="G6" s="412"/>
      <c r="H6" s="411">
        <v>777</v>
      </c>
      <c r="I6" s="412"/>
      <c r="J6" s="413">
        <v>2028</v>
      </c>
      <c r="K6" s="412"/>
      <c r="L6" s="413">
        <v>1781</v>
      </c>
      <c r="M6" s="412"/>
      <c r="N6" s="413">
        <v>2684</v>
      </c>
      <c r="O6" s="412"/>
      <c r="P6" s="413">
        <v>1137</v>
      </c>
      <c r="Q6" s="412"/>
      <c r="R6" s="411">
        <v>593</v>
      </c>
      <c r="S6" s="412"/>
      <c r="T6" s="413">
        <v>1195</v>
      </c>
      <c r="U6" s="412"/>
    </row>
    <row r="7" spans="1:21" x14ac:dyDescent="0.25">
      <c r="A7" s="406" t="s">
        <v>472</v>
      </c>
      <c r="B7" s="407">
        <v>581</v>
      </c>
      <c r="C7" s="408"/>
      <c r="D7" s="407">
        <v>825</v>
      </c>
      <c r="E7" s="408"/>
      <c r="F7" s="407">
        <v>897</v>
      </c>
      <c r="G7" s="408"/>
      <c r="H7" s="409">
        <v>1109</v>
      </c>
      <c r="I7" s="408"/>
      <c r="J7" s="409">
        <v>2097</v>
      </c>
      <c r="K7" s="408"/>
      <c r="L7" s="409">
        <v>1864</v>
      </c>
      <c r="M7" s="408"/>
      <c r="N7" s="409">
        <v>2543</v>
      </c>
      <c r="O7" s="408"/>
      <c r="P7" s="409">
        <v>1278</v>
      </c>
      <c r="Q7" s="408"/>
      <c r="R7" s="407">
        <v>657</v>
      </c>
      <c r="S7" s="408"/>
      <c r="T7" s="409">
        <v>1318</v>
      </c>
      <c r="U7" s="408"/>
    </row>
    <row r="8" spans="1:21" x14ac:dyDescent="0.25">
      <c r="A8" s="406" t="s">
        <v>473</v>
      </c>
      <c r="B8" s="407">
        <v>441</v>
      </c>
      <c r="C8" s="408"/>
      <c r="D8" s="407">
        <v>768</v>
      </c>
      <c r="E8" s="408"/>
      <c r="F8" s="407">
        <v>945</v>
      </c>
      <c r="G8" s="408"/>
      <c r="H8" s="409">
        <v>1183</v>
      </c>
      <c r="I8" s="408"/>
      <c r="J8" s="409">
        <v>2137</v>
      </c>
      <c r="K8" s="408"/>
      <c r="L8" s="409">
        <v>1893</v>
      </c>
      <c r="M8" s="408"/>
      <c r="N8" s="409">
        <v>2727</v>
      </c>
      <c r="O8" s="408"/>
      <c r="P8" s="409">
        <v>1193</v>
      </c>
      <c r="Q8" s="408"/>
      <c r="R8" s="407">
        <v>571</v>
      </c>
      <c r="S8" s="408"/>
      <c r="T8" s="409">
        <v>1326</v>
      </c>
      <c r="U8" s="408"/>
    </row>
    <row r="9" spans="1:21" x14ac:dyDescent="0.25">
      <c r="A9" s="410" t="s">
        <v>474</v>
      </c>
      <c r="B9" s="411">
        <v>303</v>
      </c>
      <c r="C9" s="412"/>
      <c r="D9" s="411">
        <v>646</v>
      </c>
      <c r="E9" s="412"/>
      <c r="F9" s="411">
        <v>858</v>
      </c>
      <c r="G9" s="412"/>
      <c r="H9" s="413">
        <v>1250</v>
      </c>
      <c r="I9" s="412"/>
      <c r="J9" s="413">
        <v>2082</v>
      </c>
      <c r="K9" s="412"/>
      <c r="L9" s="413">
        <v>1998</v>
      </c>
      <c r="M9" s="412"/>
      <c r="N9" s="413">
        <v>2907</v>
      </c>
      <c r="O9" s="412"/>
      <c r="P9" s="413">
        <v>1292</v>
      </c>
      <c r="Q9" s="412"/>
      <c r="R9" s="411">
        <v>590</v>
      </c>
      <c r="S9" s="412"/>
      <c r="T9" s="413">
        <v>1315</v>
      </c>
      <c r="U9" s="412"/>
    </row>
    <row r="10" spans="1:21" x14ac:dyDescent="0.25">
      <c r="A10" s="406" t="s">
        <v>475</v>
      </c>
      <c r="B10" s="407">
        <v>602</v>
      </c>
      <c r="C10" s="408"/>
      <c r="D10" s="407">
        <v>934</v>
      </c>
      <c r="E10" s="408"/>
      <c r="F10" s="409">
        <v>1043</v>
      </c>
      <c r="G10" s="408"/>
      <c r="H10" s="409">
        <v>1238</v>
      </c>
      <c r="I10" s="408"/>
      <c r="J10" s="409">
        <v>2045</v>
      </c>
      <c r="K10" s="408"/>
      <c r="L10" s="409">
        <v>1791</v>
      </c>
      <c r="M10" s="408"/>
      <c r="N10" s="409">
        <v>2643</v>
      </c>
      <c r="O10" s="408"/>
      <c r="P10" s="409">
        <v>1124</v>
      </c>
      <c r="Q10" s="408"/>
      <c r="R10" s="407">
        <v>560</v>
      </c>
      <c r="S10" s="408"/>
      <c r="T10" s="409">
        <v>1344</v>
      </c>
      <c r="U10" s="408"/>
    </row>
    <row r="11" spans="1:21" x14ac:dyDescent="0.25">
      <c r="A11" s="406" t="s">
        <v>476</v>
      </c>
      <c r="B11" s="407">
        <v>336</v>
      </c>
      <c r="C11" s="408"/>
      <c r="D11" s="407">
        <v>566</v>
      </c>
      <c r="E11" s="408"/>
      <c r="F11" s="407">
        <v>750</v>
      </c>
      <c r="G11" s="408"/>
      <c r="H11" s="409">
        <v>1155</v>
      </c>
      <c r="I11" s="408"/>
      <c r="J11" s="409">
        <v>1913</v>
      </c>
      <c r="K11" s="408"/>
      <c r="L11" s="409">
        <v>1685</v>
      </c>
      <c r="M11" s="408"/>
      <c r="N11" s="409">
        <v>2833</v>
      </c>
      <c r="O11" s="408"/>
      <c r="P11" s="409">
        <v>1247</v>
      </c>
      <c r="Q11" s="408"/>
      <c r="R11" s="407">
        <v>596</v>
      </c>
      <c r="S11" s="408"/>
      <c r="T11" s="409">
        <v>1221</v>
      </c>
      <c r="U11" s="408"/>
    </row>
    <row r="12" spans="1:21" x14ac:dyDescent="0.25">
      <c r="A12" s="410" t="s">
        <v>477</v>
      </c>
      <c r="B12" s="411">
        <v>428</v>
      </c>
      <c r="C12" s="412"/>
      <c r="D12" s="411">
        <v>738</v>
      </c>
      <c r="E12" s="412"/>
      <c r="F12" s="411">
        <v>754</v>
      </c>
      <c r="G12" s="412"/>
      <c r="H12" s="413">
        <v>1004</v>
      </c>
      <c r="I12" s="412"/>
      <c r="J12" s="413">
        <v>2050</v>
      </c>
      <c r="K12" s="412"/>
      <c r="L12" s="413">
        <v>1692</v>
      </c>
      <c r="M12" s="412"/>
      <c r="N12" s="413">
        <v>2465</v>
      </c>
      <c r="O12" s="412"/>
      <c r="P12" s="413">
        <v>1155</v>
      </c>
      <c r="Q12" s="412"/>
      <c r="R12" s="411">
        <v>660</v>
      </c>
      <c r="S12" s="412"/>
      <c r="T12" s="413">
        <v>1230</v>
      </c>
      <c r="U12" s="412"/>
    </row>
    <row r="13" spans="1:21" x14ac:dyDescent="0.25">
      <c r="A13" s="406" t="s">
        <v>478</v>
      </c>
      <c r="B13" s="407">
        <v>344</v>
      </c>
      <c r="C13" s="408"/>
      <c r="D13" s="407">
        <v>592</v>
      </c>
      <c r="E13" s="408"/>
      <c r="F13" s="407">
        <v>638</v>
      </c>
      <c r="G13" s="408"/>
      <c r="H13" s="407">
        <v>878</v>
      </c>
      <c r="I13" s="408"/>
      <c r="J13" s="409">
        <v>1922</v>
      </c>
      <c r="K13" s="408"/>
      <c r="L13" s="409">
        <v>1582</v>
      </c>
      <c r="M13" s="408"/>
      <c r="N13" s="409">
        <v>2517</v>
      </c>
      <c r="O13" s="408"/>
      <c r="P13" s="409">
        <v>1328</v>
      </c>
      <c r="Q13" s="408"/>
      <c r="R13" s="407">
        <v>836</v>
      </c>
      <c r="S13" s="408"/>
      <c r="T13" s="409">
        <v>1189</v>
      </c>
      <c r="U13" s="408"/>
    </row>
    <row r="14" spans="1:21" x14ac:dyDescent="0.25">
      <c r="A14" s="406" t="s">
        <v>479</v>
      </c>
      <c r="B14" s="407">
        <v>532</v>
      </c>
      <c r="C14" s="408"/>
      <c r="D14" s="407">
        <v>903</v>
      </c>
      <c r="E14" s="408"/>
      <c r="F14" s="407">
        <v>997</v>
      </c>
      <c r="G14" s="408"/>
      <c r="H14" s="409">
        <v>1083</v>
      </c>
      <c r="I14" s="408"/>
      <c r="J14" s="409">
        <v>2128</v>
      </c>
      <c r="K14" s="408"/>
      <c r="L14" s="409">
        <v>1745</v>
      </c>
      <c r="M14" s="408"/>
      <c r="N14" s="409">
        <v>2456</v>
      </c>
      <c r="O14" s="408"/>
      <c r="P14" s="409">
        <v>1258</v>
      </c>
      <c r="Q14" s="408"/>
      <c r="R14" s="407">
        <v>776</v>
      </c>
      <c r="S14" s="408"/>
      <c r="T14" s="409">
        <v>1348</v>
      </c>
      <c r="U14" s="408"/>
    </row>
    <row r="15" spans="1:21" x14ac:dyDescent="0.25">
      <c r="A15" s="410" t="s">
        <v>480</v>
      </c>
      <c r="B15" s="411">
        <v>368</v>
      </c>
      <c r="C15" s="412"/>
      <c r="D15" s="411">
        <v>640</v>
      </c>
      <c r="E15" s="412"/>
      <c r="F15" s="411">
        <v>722</v>
      </c>
      <c r="G15" s="412"/>
      <c r="H15" s="411">
        <v>961</v>
      </c>
      <c r="I15" s="412"/>
      <c r="J15" s="413">
        <v>1926</v>
      </c>
      <c r="K15" s="412"/>
      <c r="L15" s="413">
        <v>1613</v>
      </c>
      <c r="M15" s="412"/>
      <c r="N15" s="413">
        <v>2492</v>
      </c>
      <c r="O15" s="412"/>
      <c r="P15" s="413">
        <v>1308</v>
      </c>
      <c r="Q15" s="412"/>
      <c r="R15" s="411">
        <v>770</v>
      </c>
      <c r="S15" s="412"/>
      <c r="T15" s="413">
        <v>1206</v>
      </c>
      <c r="U15" s="412"/>
    </row>
    <row r="16" spans="1:21" x14ac:dyDescent="0.25">
      <c r="A16" s="406" t="s">
        <v>481</v>
      </c>
      <c r="B16" s="407">
        <v>482</v>
      </c>
      <c r="C16" s="408"/>
      <c r="D16" s="407">
        <v>787</v>
      </c>
      <c r="E16" s="408"/>
      <c r="F16" s="407">
        <v>745</v>
      </c>
      <c r="G16" s="408"/>
      <c r="H16" s="407">
        <v>867</v>
      </c>
      <c r="I16" s="408"/>
      <c r="J16" s="409">
        <v>1888</v>
      </c>
      <c r="K16" s="408"/>
      <c r="L16" s="409">
        <v>1370</v>
      </c>
      <c r="M16" s="408"/>
      <c r="N16" s="409">
        <v>2230</v>
      </c>
      <c r="O16" s="408"/>
      <c r="P16" s="409">
        <v>1223</v>
      </c>
      <c r="Q16" s="408"/>
      <c r="R16" s="407">
        <v>709</v>
      </c>
      <c r="S16" s="408"/>
      <c r="T16" s="409">
        <v>1168</v>
      </c>
      <c r="U16" s="408"/>
    </row>
    <row r="17" spans="1:21" x14ac:dyDescent="0.25">
      <c r="A17" s="406" t="s">
        <v>482</v>
      </c>
      <c r="B17" s="407">
        <v>264</v>
      </c>
      <c r="C17" s="408"/>
      <c r="D17" s="407">
        <v>561</v>
      </c>
      <c r="E17" s="408"/>
      <c r="F17" s="407">
        <v>742</v>
      </c>
      <c r="G17" s="408"/>
      <c r="H17" s="407">
        <v>974</v>
      </c>
      <c r="I17" s="408"/>
      <c r="J17" s="409">
        <v>1908</v>
      </c>
      <c r="K17" s="408"/>
      <c r="L17" s="409">
        <v>1738</v>
      </c>
      <c r="M17" s="408"/>
      <c r="N17" s="409">
        <v>2700</v>
      </c>
      <c r="O17" s="408"/>
      <c r="P17" s="409">
        <v>1147</v>
      </c>
      <c r="Q17" s="408"/>
      <c r="R17" s="407">
        <v>559</v>
      </c>
      <c r="S17" s="408"/>
      <c r="T17" s="409">
        <v>1179</v>
      </c>
      <c r="U17" s="408"/>
    </row>
    <row r="18" spans="1:21" x14ac:dyDescent="0.25">
      <c r="A18" s="410" t="s">
        <v>483</v>
      </c>
      <c r="B18" s="411">
        <v>373</v>
      </c>
      <c r="C18" s="412"/>
      <c r="D18" s="411">
        <v>571</v>
      </c>
      <c r="E18" s="412"/>
      <c r="F18" s="411">
        <v>712</v>
      </c>
      <c r="G18" s="412"/>
      <c r="H18" s="413">
        <v>1196</v>
      </c>
      <c r="I18" s="412"/>
      <c r="J18" s="413">
        <v>1812</v>
      </c>
      <c r="K18" s="412"/>
      <c r="L18" s="413">
        <v>1580</v>
      </c>
      <c r="M18" s="412"/>
      <c r="N18" s="413">
        <v>2899</v>
      </c>
      <c r="O18" s="412"/>
      <c r="P18" s="413">
        <v>1235</v>
      </c>
      <c r="Q18" s="412"/>
      <c r="R18" s="411">
        <v>605</v>
      </c>
      <c r="S18" s="412"/>
      <c r="T18" s="413">
        <v>1204</v>
      </c>
      <c r="U18" s="412"/>
    </row>
    <row r="19" spans="1:21" x14ac:dyDescent="0.25">
      <c r="A19" s="406" t="s">
        <v>484</v>
      </c>
      <c r="B19" s="407">
        <v>312</v>
      </c>
      <c r="C19" s="408"/>
      <c r="D19" s="407">
        <v>634</v>
      </c>
      <c r="E19" s="408"/>
      <c r="F19" s="407">
        <v>787</v>
      </c>
      <c r="G19" s="408"/>
      <c r="H19" s="409">
        <v>1030</v>
      </c>
      <c r="I19" s="408"/>
      <c r="J19" s="409">
        <v>1905</v>
      </c>
      <c r="K19" s="408"/>
      <c r="L19" s="409">
        <v>1591</v>
      </c>
      <c r="M19" s="408"/>
      <c r="N19" s="409">
        <v>2608</v>
      </c>
      <c r="O19" s="408"/>
      <c r="P19" s="409">
        <v>1095</v>
      </c>
      <c r="Q19" s="408"/>
      <c r="R19" s="407">
        <v>574</v>
      </c>
      <c r="S19" s="408"/>
      <c r="T19" s="409">
        <v>1185</v>
      </c>
      <c r="U19" s="408"/>
    </row>
    <row r="20" spans="1:21" x14ac:dyDescent="0.25">
      <c r="A20" s="406" t="s">
        <v>485</v>
      </c>
      <c r="B20" s="407">
        <v>352</v>
      </c>
      <c r="C20" s="408"/>
      <c r="D20" s="407">
        <v>638</v>
      </c>
      <c r="E20" s="408"/>
      <c r="F20" s="407">
        <v>688</v>
      </c>
      <c r="G20" s="408"/>
      <c r="H20" s="407">
        <v>914</v>
      </c>
      <c r="I20" s="408"/>
      <c r="J20" s="409">
        <v>1931</v>
      </c>
      <c r="K20" s="408"/>
      <c r="L20" s="409">
        <v>1634</v>
      </c>
      <c r="M20" s="408"/>
      <c r="N20" s="409">
        <v>2579</v>
      </c>
      <c r="O20" s="408"/>
      <c r="P20" s="407">
        <v>961</v>
      </c>
      <c r="Q20" s="408"/>
      <c r="R20" s="407">
        <v>542</v>
      </c>
      <c r="S20" s="408"/>
      <c r="T20" s="409">
        <v>1153</v>
      </c>
      <c r="U20" s="408"/>
    </row>
    <row r="21" spans="1:21" x14ac:dyDescent="0.25">
      <c r="A21" s="410" t="s">
        <v>486</v>
      </c>
      <c r="B21" s="411">
        <v>421</v>
      </c>
      <c r="C21" s="412"/>
      <c r="D21" s="411">
        <v>731</v>
      </c>
      <c r="E21" s="412"/>
      <c r="F21" s="411">
        <v>724</v>
      </c>
      <c r="G21" s="412"/>
      <c r="H21" s="411">
        <v>919</v>
      </c>
      <c r="I21" s="412"/>
      <c r="J21" s="413">
        <v>1788</v>
      </c>
      <c r="K21" s="412"/>
      <c r="L21" s="413">
        <v>1440</v>
      </c>
      <c r="M21" s="412"/>
      <c r="N21" s="413">
        <v>2309</v>
      </c>
      <c r="O21" s="412"/>
      <c r="P21" s="413">
        <v>1239</v>
      </c>
      <c r="Q21" s="412"/>
      <c r="R21" s="411">
        <v>680</v>
      </c>
      <c r="S21" s="412"/>
      <c r="T21" s="413">
        <v>1148</v>
      </c>
      <c r="U21" s="412"/>
    </row>
    <row r="22" spans="1:21" x14ac:dyDescent="0.25">
      <c r="A22" s="406" t="s">
        <v>487</v>
      </c>
      <c r="B22" s="407">
        <v>420</v>
      </c>
      <c r="C22" s="408"/>
      <c r="D22" s="407">
        <v>602</v>
      </c>
      <c r="E22" s="408"/>
      <c r="F22" s="407">
        <v>548</v>
      </c>
      <c r="G22" s="408"/>
      <c r="H22" s="407">
        <v>713</v>
      </c>
      <c r="I22" s="408"/>
      <c r="J22" s="409">
        <v>1697</v>
      </c>
      <c r="K22" s="408"/>
      <c r="L22" s="409">
        <v>1257</v>
      </c>
      <c r="M22" s="408"/>
      <c r="N22" s="409">
        <v>2385</v>
      </c>
      <c r="O22" s="408"/>
      <c r="P22" s="409">
        <v>1120</v>
      </c>
      <c r="Q22" s="408"/>
      <c r="R22" s="407">
        <v>817</v>
      </c>
      <c r="S22" s="408"/>
      <c r="T22" s="409">
        <v>1077</v>
      </c>
      <c r="U22" s="408"/>
    </row>
    <row r="23" spans="1:21" x14ac:dyDescent="0.25">
      <c r="A23" s="406" t="s">
        <v>488</v>
      </c>
      <c r="B23" s="407">
        <v>410</v>
      </c>
      <c r="C23" s="408"/>
      <c r="D23" s="407">
        <v>725</v>
      </c>
      <c r="E23" s="408"/>
      <c r="F23" s="407">
        <v>740</v>
      </c>
      <c r="G23" s="408"/>
      <c r="H23" s="407">
        <v>902</v>
      </c>
      <c r="I23" s="408"/>
      <c r="J23" s="409">
        <v>1842</v>
      </c>
      <c r="K23" s="408"/>
      <c r="L23" s="409">
        <v>1517</v>
      </c>
      <c r="M23" s="408"/>
      <c r="N23" s="409">
        <v>2247</v>
      </c>
      <c r="O23" s="408"/>
      <c r="P23" s="409">
        <v>1015</v>
      </c>
      <c r="Q23" s="408"/>
      <c r="R23" s="407">
        <v>632</v>
      </c>
      <c r="S23" s="408"/>
      <c r="T23" s="409">
        <v>1137</v>
      </c>
      <c r="U23" s="408"/>
    </row>
    <row r="24" spans="1:21" x14ac:dyDescent="0.25">
      <c r="A24" s="410" t="s">
        <v>489</v>
      </c>
      <c r="B24" s="411">
        <v>447</v>
      </c>
      <c r="C24" s="412"/>
      <c r="D24" s="411">
        <v>706</v>
      </c>
      <c r="E24" s="412"/>
      <c r="F24" s="411">
        <v>701</v>
      </c>
      <c r="G24" s="412"/>
      <c r="H24" s="411">
        <v>940</v>
      </c>
      <c r="I24" s="412"/>
      <c r="J24" s="413">
        <v>1887</v>
      </c>
      <c r="K24" s="412"/>
      <c r="L24" s="413">
        <v>1572</v>
      </c>
      <c r="M24" s="412"/>
      <c r="N24" s="413">
        <v>2505</v>
      </c>
      <c r="O24" s="412"/>
      <c r="P24" s="413">
        <v>1228</v>
      </c>
      <c r="Q24" s="412"/>
      <c r="R24" s="411">
        <v>680</v>
      </c>
      <c r="S24" s="412"/>
      <c r="T24" s="413">
        <v>1190</v>
      </c>
      <c r="U24" s="412"/>
    </row>
    <row r="25" spans="1:21" x14ac:dyDescent="0.25">
      <c r="A25" s="406" t="s">
        <v>490</v>
      </c>
      <c r="B25" s="407">
        <v>479</v>
      </c>
      <c r="C25" s="408"/>
      <c r="D25" s="407">
        <v>779</v>
      </c>
      <c r="E25" s="408"/>
      <c r="F25" s="407">
        <v>827</v>
      </c>
      <c r="G25" s="408"/>
      <c r="H25" s="409">
        <v>1066</v>
      </c>
      <c r="I25" s="408"/>
      <c r="J25" s="409">
        <v>2007</v>
      </c>
      <c r="K25" s="408"/>
      <c r="L25" s="409">
        <v>1662</v>
      </c>
      <c r="M25" s="408"/>
      <c r="N25" s="409">
        <v>2375</v>
      </c>
      <c r="O25" s="408"/>
      <c r="P25" s="409">
        <v>1163</v>
      </c>
      <c r="Q25" s="408"/>
      <c r="R25" s="407">
        <v>689</v>
      </c>
      <c r="S25" s="408"/>
      <c r="T25" s="409">
        <v>1242</v>
      </c>
      <c r="U25" s="408"/>
    </row>
    <row r="26" spans="1:21" x14ac:dyDescent="0.25">
      <c r="A26" s="406" t="s">
        <v>491</v>
      </c>
      <c r="B26" s="407">
        <v>465</v>
      </c>
      <c r="C26" s="408"/>
      <c r="D26" s="407">
        <v>730</v>
      </c>
      <c r="E26" s="408"/>
      <c r="F26" s="407">
        <v>783</v>
      </c>
      <c r="G26" s="408"/>
      <c r="H26" s="407">
        <v>960</v>
      </c>
      <c r="I26" s="408"/>
      <c r="J26" s="409">
        <v>1932</v>
      </c>
      <c r="K26" s="408"/>
      <c r="L26" s="409">
        <v>1577</v>
      </c>
      <c r="M26" s="408"/>
      <c r="N26" s="409">
        <v>2448</v>
      </c>
      <c r="O26" s="408"/>
      <c r="P26" s="409">
        <v>1074</v>
      </c>
      <c r="Q26" s="408"/>
      <c r="R26" s="407">
        <v>685</v>
      </c>
      <c r="S26" s="408"/>
      <c r="T26" s="409">
        <v>1204</v>
      </c>
      <c r="U26" s="408"/>
    </row>
    <row r="27" spans="1:21" x14ac:dyDescent="0.25">
      <c r="A27" s="410" t="s">
        <v>492</v>
      </c>
      <c r="B27" s="411">
        <v>364</v>
      </c>
      <c r="C27" s="412"/>
      <c r="D27" s="411">
        <v>614</v>
      </c>
      <c r="E27" s="412"/>
      <c r="F27" s="411">
        <v>643</v>
      </c>
      <c r="G27" s="412"/>
      <c r="H27" s="411">
        <v>908</v>
      </c>
      <c r="I27" s="412"/>
      <c r="J27" s="413">
        <v>1843</v>
      </c>
      <c r="K27" s="412"/>
      <c r="L27" s="413">
        <v>1525</v>
      </c>
      <c r="M27" s="412"/>
      <c r="N27" s="413">
        <v>2513</v>
      </c>
      <c r="O27" s="412"/>
      <c r="P27" s="413">
        <v>1141</v>
      </c>
      <c r="Q27" s="412"/>
      <c r="R27" s="411">
        <v>698</v>
      </c>
      <c r="S27" s="412"/>
      <c r="T27" s="413">
        <v>1146</v>
      </c>
      <c r="U27" s="412"/>
    </row>
    <row r="28" spans="1:21" x14ac:dyDescent="0.25">
      <c r="A28" s="406" t="s">
        <v>493</v>
      </c>
      <c r="B28" s="407">
        <v>551</v>
      </c>
      <c r="C28" s="408"/>
      <c r="D28" s="407">
        <v>830</v>
      </c>
      <c r="E28" s="408"/>
      <c r="F28" s="407">
        <v>864</v>
      </c>
      <c r="G28" s="408"/>
      <c r="H28" s="409">
        <v>1009</v>
      </c>
      <c r="I28" s="408"/>
      <c r="J28" s="409">
        <v>2000</v>
      </c>
      <c r="K28" s="408"/>
      <c r="L28" s="409">
        <v>1665</v>
      </c>
      <c r="M28" s="408"/>
      <c r="N28" s="409">
        <v>2359</v>
      </c>
      <c r="O28" s="408"/>
      <c r="P28" s="409">
        <v>1123</v>
      </c>
      <c r="Q28" s="408"/>
      <c r="R28" s="407">
        <v>624</v>
      </c>
      <c r="S28" s="408"/>
      <c r="T28" s="409">
        <v>1241</v>
      </c>
      <c r="U28" s="408"/>
    </row>
    <row r="29" spans="1:21" x14ac:dyDescent="0.25">
      <c r="A29" s="406" t="s">
        <v>494</v>
      </c>
      <c r="B29" s="407">
        <v>393</v>
      </c>
      <c r="C29" s="408"/>
      <c r="D29" s="407">
        <v>614</v>
      </c>
      <c r="E29" s="408"/>
      <c r="F29" s="407">
        <v>626</v>
      </c>
      <c r="G29" s="408"/>
      <c r="H29" s="407">
        <v>878</v>
      </c>
      <c r="I29" s="408"/>
      <c r="J29" s="409">
        <v>1842</v>
      </c>
      <c r="K29" s="408"/>
      <c r="L29" s="409">
        <v>1382</v>
      </c>
      <c r="M29" s="408"/>
      <c r="N29" s="409">
        <v>2342</v>
      </c>
      <c r="O29" s="408"/>
      <c r="P29" s="409">
        <v>1188</v>
      </c>
      <c r="Q29" s="408"/>
      <c r="R29" s="407">
        <v>690</v>
      </c>
      <c r="S29" s="408"/>
      <c r="T29" s="409">
        <v>1117</v>
      </c>
      <c r="U29" s="408"/>
    </row>
    <row r="30" spans="1:21" x14ac:dyDescent="0.25">
      <c r="A30" s="410" t="s">
        <v>495</v>
      </c>
      <c r="B30" s="411">
        <v>467</v>
      </c>
      <c r="C30" s="412"/>
      <c r="D30" s="411">
        <v>708</v>
      </c>
      <c r="E30" s="412"/>
      <c r="F30" s="411">
        <v>788</v>
      </c>
      <c r="G30" s="412"/>
      <c r="H30" s="413">
        <v>1003</v>
      </c>
      <c r="I30" s="412"/>
      <c r="J30" s="413">
        <v>2011</v>
      </c>
      <c r="K30" s="412"/>
      <c r="L30" s="413">
        <v>1520</v>
      </c>
      <c r="M30" s="412"/>
      <c r="N30" s="413">
        <v>2261</v>
      </c>
      <c r="O30" s="412"/>
      <c r="P30" s="413">
        <v>1031</v>
      </c>
      <c r="Q30" s="412"/>
      <c r="R30" s="411">
        <v>547</v>
      </c>
      <c r="S30" s="412"/>
      <c r="T30" s="413">
        <v>1172</v>
      </c>
      <c r="U30" s="412"/>
    </row>
    <row r="31" spans="1:21" x14ac:dyDescent="0.25">
      <c r="A31" s="406" t="s">
        <v>496</v>
      </c>
      <c r="B31" s="407">
        <v>402</v>
      </c>
      <c r="C31" s="408"/>
      <c r="D31" s="407">
        <v>597</v>
      </c>
      <c r="E31" s="408"/>
      <c r="F31" s="407">
        <v>619</v>
      </c>
      <c r="G31" s="408"/>
      <c r="H31" s="407">
        <v>939</v>
      </c>
      <c r="I31" s="408"/>
      <c r="J31" s="409">
        <v>1675</v>
      </c>
      <c r="K31" s="408"/>
      <c r="L31" s="409">
        <v>1232</v>
      </c>
      <c r="M31" s="408"/>
      <c r="N31" s="409">
        <v>2035</v>
      </c>
      <c r="O31" s="408"/>
      <c r="P31" s="409">
        <v>1058</v>
      </c>
      <c r="Q31" s="408"/>
      <c r="R31" s="407">
        <v>620</v>
      </c>
      <c r="S31" s="408"/>
      <c r="T31" s="409">
        <v>1029</v>
      </c>
      <c r="U31" s="408"/>
    </row>
    <row r="32" spans="1:21" x14ac:dyDescent="0.25">
      <c r="A32" s="406" t="s">
        <v>497</v>
      </c>
      <c r="B32" s="407">
        <v>407</v>
      </c>
      <c r="C32" s="408"/>
      <c r="D32" s="407">
        <v>689</v>
      </c>
      <c r="E32" s="408"/>
      <c r="F32" s="407">
        <v>823</v>
      </c>
      <c r="G32" s="408"/>
      <c r="H32" s="409">
        <v>1122</v>
      </c>
      <c r="I32" s="408"/>
      <c r="J32" s="409">
        <v>2020</v>
      </c>
      <c r="K32" s="408"/>
      <c r="L32" s="409">
        <v>1808</v>
      </c>
      <c r="M32" s="408"/>
      <c r="N32" s="409">
        <v>2720</v>
      </c>
      <c r="O32" s="408"/>
      <c r="P32" s="409">
        <v>1256</v>
      </c>
      <c r="Q32" s="408"/>
      <c r="R32" s="407">
        <v>715</v>
      </c>
      <c r="S32" s="408"/>
      <c r="T32" s="409">
        <v>1285</v>
      </c>
      <c r="U32" s="408"/>
    </row>
    <row r="33" spans="1:21" x14ac:dyDescent="0.25">
      <c r="A33" s="410" t="s">
        <v>498</v>
      </c>
      <c r="B33" s="411">
        <v>378</v>
      </c>
      <c r="C33" s="412"/>
      <c r="D33" s="411">
        <v>615</v>
      </c>
      <c r="E33" s="412"/>
      <c r="F33" s="411">
        <v>741</v>
      </c>
      <c r="G33" s="412"/>
      <c r="H33" s="413">
        <v>1027</v>
      </c>
      <c r="I33" s="412"/>
      <c r="J33" s="413">
        <v>1972</v>
      </c>
      <c r="K33" s="412"/>
      <c r="L33" s="413">
        <v>1685</v>
      </c>
      <c r="M33" s="412"/>
      <c r="N33" s="413">
        <v>2638</v>
      </c>
      <c r="O33" s="412"/>
      <c r="P33" s="413">
        <v>1174</v>
      </c>
      <c r="Q33" s="412"/>
      <c r="R33" s="411">
        <v>738</v>
      </c>
      <c r="S33" s="412"/>
      <c r="T33" s="413">
        <v>1226</v>
      </c>
      <c r="U33" s="412"/>
    </row>
    <row r="34" spans="1:21" x14ac:dyDescent="0.25">
      <c r="A34" s="406" t="s">
        <v>499</v>
      </c>
      <c r="B34" s="407">
        <v>434</v>
      </c>
      <c r="C34" s="408"/>
      <c r="D34" s="407">
        <v>588</v>
      </c>
      <c r="E34" s="408"/>
      <c r="F34" s="407">
        <v>618</v>
      </c>
      <c r="G34" s="408"/>
      <c r="H34" s="407">
        <v>871</v>
      </c>
      <c r="I34" s="408"/>
      <c r="J34" s="409">
        <v>1833</v>
      </c>
      <c r="K34" s="408"/>
      <c r="L34" s="409">
        <v>1412</v>
      </c>
      <c r="M34" s="408"/>
      <c r="N34" s="409">
        <v>2242</v>
      </c>
      <c r="O34" s="408"/>
      <c r="P34" s="409">
        <v>1164</v>
      </c>
      <c r="Q34" s="408"/>
      <c r="R34" s="407">
        <v>770</v>
      </c>
      <c r="S34" s="408"/>
      <c r="T34" s="409">
        <v>1113</v>
      </c>
      <c r="U34" s="408"/>
    </row>
    <row r="35" spans="1:21" x14ac:dyDescent="0.25">
      <c r="A35" s="406" t="s">
        <v>500</v>
      </c>
      <c r="B35" s="407">
        <v>487</v>
      </c>
      <c r="C35" s="408"/>
      <c r="D35" s="407">
        <v>793</v>
      </c>
      <c r="E35" s="408"/>
      <c r="F35" s="407">
        <v>816</v>
      </c>
      <c r="G35" s="408"/>
      <c r="H35" s="409">
        <v>1217</v>
      </c>
      <c r="I35" s="408"/>
      <c r="J35" s="409">
        <v>2075</v>
      </c>
      <c r="K35" s="408"/>
      <c r="L35" s="409">
        <v>1834</v>
      </c>
      <c r="M35" s="408"/>
      <c r="N35" s="409">
        <v>2734</v>
      </c>
      <c r="O35" s="408"/>
      <c r="P35" s="409">
        <v>1202</v>
      </c>
      <c r="Q35" s="408"/>
      <c r="R35" s="407">
        <v>658</v>
      </c>
      <c r="S35" s="408"/>
      <c r="T35" s="409">
        <v>1313</v>
      </c>
      <c r="U35" s="408"/>
    </row>
    <row r="36" spans="1:21" x14ac:dyDescent="0.25">
      <c r="A36" s="410" t="s">
        <v>501</v>
      </c>
      <c r="B36" s="411">
        <v>436</v>
      </c>
      <c r="C36" s="412"/>
      <c r="D36" s="411">
        <v>657</v>
      </c>
      <c r="E36" s="412"/>
      <c r="F36" s="411">
        <v>658</v>
      </c>
      <c r="G36" s="412"/>
      <c r="H36" s="411">
        <v>924</v>
      </c>
      <c r="I36" s="412"/>
      <c r="J36" s="413">
        <v>1889</v>
      </c>
      <c r="K36" s="412"/>
      <c r="L36" s="413">
        <v>1576</v>
      </c>
      <c r="M36" s="412"/>
      <c r="N36" s="413">
        <v>2498</v>
      </c>
      <c r="O36" s="412"/>
      <c r="P36" s="413">
        <v>1331</v>
      </c>
      <c r="Q36" s="412"/>
      <c r="R36" s="411">
        <v>876</v>
      </c>
      <c r="S36" s="412"/>
      <c r="T36" s="413">
        <v>1209</v>
      </c>
      <c r="U36" s="412"/>
    </row>
    <row r="37" spans="1:21" x14ac:dyDescent="0.25">
      <c r="A37" s="406" t="s">
        <v>502</v>
      </c>
      <c r="B37" s="407">
        <v>321</v>
      </c>
      <c r="C37" s="408"/>
      <c r="D37" s="407">
        <v>541</v>
      </c>
      <c r="E37" s="408"/>
      <c r="F37" s="407">
        <v>643</v>
      </c>
      <c r="G37" s="408"/>
      <c r="H37" s="407">
        <v>859</v>
      </c>
      <c r="I37" s="408"/>
      <c r="J37" s="409">
        <v>1958</v>
      </c>
      <c r="K37" s="408"/>
      <c r="L37" s="409">
        <v>1537</v>
      </c>
      <c r="M37" s="408"/>
      <c r="N37" s="409">
        <v>2502</v>
      </c>
      <c r="O37" s="408"/>
      <c r="P37" s="409">
        <v>1121</v>
      </c>
      <c r="Q37" s="408"/>
      <c r="R37" s="407">
        <v>619</v>
      </c>
      <c r="S37" s="408"/>
      <c r="T37" s="409">
        <v>1136</v>
      </c>
      <c r="U37" s="408"/>
    </row>
    <row r="38" spans="1:21" x14ac:dyDescent="0.25">
      <c r="A38" s="406" t="s">
        <v>503</v>
      </c>
      <c r="B38" s="407">
        <v>538</v>
      </c>
      <c r="C38" s="408"/>
      <c r="D38" s="407">
        <v>799</v>
      </c>
      <c r="E38" s="408"/>
      <c r="F38" s="407">
        <v>934</v>
      </c>
      <c r="G38" s="408"/>
      <c r="H38" s="409">
        <v>1178</v>
      </c>
      <c r="I38" s="408"/>
      <c r="J38" s="409">
        <v>1925</v>
      </c>
      <c r="K38" s="408"/>
      <c r="L38" s="409">
        <v>1579</v>
      </c>
      <c r="M38" s="408"/>
      <c r="N38" s="409">
        <v>2288</v>
      </c>
      <c r="O38" s="408"/>
      <c r="P38" s="409">
        <v>1174</v>
      </c>
      <c r="Q38" s="408"/>
      <c r="R38" s="407">
        <v>776</v>
      </c>
      <c r="S38" s="408"/>
      <c r="T38" s="409">
        <v>1260</v>
      </c>
      <c r="U38" s="408"/>
    </row>
    <row r="39" spans="1:21" x14ac:dyDescent="0.25">
      <c r="A39" s="410" t="s">
        <v>504</v>
      </c>
      <c r="B39" s="411">
        <v>468</v>
      </c>
      <c r="C39" s="412"/>
      <c r="D39" s="411">
        <v>649</v>
      </c>
      <c r="E39" s="412"/>
      <c r="F39" s="411">
        <v>724</v>
      </c>
      <c r="G39" s="412"/>
      <c r="H39" s="411">
        <v>955</v>
      </c>
      <c r="I39" s="412"/>
      <c r="J39" s="413">
        <v>1865</v>
      </c>
      <c r="K39" s="412"/>
      <c r="L39" s="413">
        <v>1508</v>
      </c>
      <c r="M39" s="412"/>
      <c r="N39" s="413">
        <v>2469</v>
      </c>
      <c r="O39" s="412"/>
      <c r="P39" s="413">
        <v>1190</v>
      </c>
      <c r="Q39" s="412"/>
      <c r="R39" s="411">
        <v>956</v>
      </c>
      <c r="S39" s="412"/>
      <c r="T39" s="413">
        <v>1214</v>
      </c>
      <c r="U39" s="412"/>
    </row>
    <row r="40" spans="1:21" x14ac:dyDescent="0.25">
      <c r="A40" s="406" t="s">
        <v>505</v>
      </c>
      <c r="B40" s="407">
        <v>372</v>
      </c>
      <c r="C40" s="408"/>
      <c r="D40" s="407">
        <v>627</v>
      </c>
      <c r="E40" s="408"/>
      <c r="F40" s="407">
        <v>643</v>
      </c>
      <c r="G40" s="408"/>
      <c r="H40" s="407">
        <v>830</v>
      </c>
      <c r="I40" s="408"/>
      <c r="J40" s="409">
        <v>2004</v>
      </c>
      <c r="K40" s="408"/>
      <c r="L40" s="409">
        <v>1596</v>
      </c>
      <c r="M40" s="408"/>
      <c r="N40" s="409">
        <v>2599</v>
      </c>
      <c r="O40" s="408"/>
      <c r="P40" s="409">
        <v>1210</v>
      </c>
      <c r="Q40" s="408"/>
      <c r="R40" s="407">
        <v>737</v>
      </c>
      <c r="S40" s="408"/>
      <c r="T40" s="409">
        <v>1194</v>
      </c>
      <c r="U40" s="408"/>
    </row>
    <row r="41" spans="1:21" x14ac:dyDescent="0.25">
      <c r="A41" s="406" t="s">
        <v>506</v>
      </c>
      <c r="B41" s="407">
        <v>301</v>
      </c>
      <c r="C41" s="408"/>
      <c r="D41" s="407">
        <v>626</v>
      </c>
      <c r="E41" s="408"/>
      <c r="F41" s="407">
        <v>738</v>
      </c>
      <c r="G41" s="408"/>
      <c r="H41" s="409">
        <v>1021</v>
      </c>
      <c r="I41" s="408"/>
      <c r="J41" s="409">
        <v>2149</v>
      </c>
      <c r="K41" s="408"/>
      <c r="L41" s="409">
        <v>1792</v>
      </c>
      <c r="M41" s="408"/>
      <c r="N41" s="409">
        <v>2618</v>
      </c>
      <c r="O41" s="408"/>
      <c r="P41" s="409">
        <v>1188</v>
      </c>
      <c r="Q41" s="408"/>
      <c r="R41" s="407">
        <v>664</v>
      </c>
      <c r="S41" s="408"/>
      <c r="T41" s="409">
        <v>1249</v>
      </c>
      <c r="U41" s="408"/>
    </row>
    <row r="42" spans="1:21" x14ac:dyDescent="0.25">
      <c r="A42" s="410" t="s">
        <v>507</v>
      </c>
      <c r="B42" s="411">
        <v>406</v>
      </c>
      <c r="C42" s="412"/>
      <c r="D42" s="411">
        <v>729</v>
      </c>
      <c r="E42" s="412"/>
      <c r="F42" s="411">
        <v>918</v>
      </c>
      <c r="G42" s="412"/>
      <c r="H42" s="413">
        <v>1115</v>
      </c>
      <c r="I42" s="412"/>
      <c r="J42" s="413">
        <v>2067</v>
      </c>
      <c r="K42" s="412"/>
      <c r="L42" s="413">
        <v>1718</v>
      </c>
      <c r="M42" s="412"/>
      <c r="N42" s="413">
        <v>2368</v>
      </c>
      <c r="O42" s="412"/>
      <c r="P42" s="413">
        <v>1196</v>
      </c>
      <c r="Q42" s="412"/>
      <c r="R42" s="411">
        <v>706</v>
      </c>
      <c r="S42" s="412"/>
      <c r="T42" s="413">
        <v>1269</v>
      </c>
      <c r="U42" s="412"/>
    </row>
    <row r="43" spans="1:21" x14ac:dyDescent="0.25">
      <c r="A43" s="406" t="s">
        <v>508</v>
      </c>
      <c r="B43" s="407">
        <v>545</v>
      </c>
      <c r="C43" s="408"/>
      <c r="D43" s="407">
        <v>782</v>
      </c>
      <c r="E43" s="408"/>
      <c r="F43" s="407">
        <v>975</v>
      </c>
      <c r="G43" s="408"/>
      <c r="H43" s="409">
        <v>1230</v>
      </c>
      <c r="I43" s="408"/>
      <c r="J43" s="409">
        <v>1923</v>
      </c>
      <c r="K43" s="408"/>
      <c r="L43" s="409">
        <v>1582</v>
      </c>
      <c r="M43" s="408"/>
      <c r="N43" s="409">
        <v>2422</v>
      </c>
      <c r="O43" s="408"/>
      <c r="P43" s="409">
        <v>1320</v>
      </c>
      <c r="Q43" s="408"/>
      <c r="R43" s="407">
        <v>729</v>
      </c>
      <c r="S43" s="408"/>
      <c r="T43" s="409">
        <v>1283</v>
      </c>
      <c r="U43" s="408"/>
    </row>
    <row r="44" spans="1:21" x14ac:dyDescent="0.25">
      <c r="A44" s="406" t="s">
        <v>509</v>
      </c>
      <c r="B44" s="407">
        <v>426</v>
      </c>
      <c r="C44" s="408"/>
      <c r="D44" s="407">
        <v>658</v>
      </c>
      <c r="E44" s="408"/>
      <c r="F44" s="407">
        <v>652</v>
      </c>
      <c r="G44" s="408"/>
      <c r="H44" s="407">
        <v>864</v>
      </c>
      <c r="I44" s="408"/>
      <c r="J44" s="409">
        <v>1977</v>
      </c>
      <c r="K44" s="408"/>
      <c r="L44" s="409">
        <v>1417</v>
      </c>
      <c r="M44" s="408"/>
      <c r="N44" s="409">
        <v>2295</v>
      </c>
      <c r="O44" s="408"/>
      <c r="P44" s="409">
        <v>1330</v>
      </c>
      <c r="Q44" s="408"/>
      <c r="R44" s="407">
        <v>685</v>
      </c>
      <c r="S44" s="408"/>
      <c r="T44" s="409">
        <v>1156</v>
      </c>
      <c r="U44" s="408"/>
    </row>
    <row r="45" spans="1:21" x14ac:dyDescent="0.25">
      <c r="A45" s="410" t="s">
        <v>510</v>
      </c>
      <c r="B45" s="411">
        <v>477</v>
      </c>
      <c r="C45" s="412"/>
      <c r="D45" s="411">
        <v>656</v>
      </c>
      <c r="E45" s="412"/>
      <c r="F45" s="411">
        <v>647</v>
      </c>
      <c r="G45" s="412"/>
      <c r="H45" s="411">
        <v>983</v>
      </c>
      <c r="I45" s="412"/>
      <c r="J45" s="413">
        <v>2143</v>
      </c>
      <c r="K45" s="412"/>
      <c r="L45" s="413">
        <v>1622</v>
      </c>
      <c r="M45" s="412"/>
      <c r="N45" s="413">
        <v>2579</v>
      </c>
      <c r="O45" s="412"/>
      <c r="P45" s="413">
        <v>1294</v>
      </c>
      <c r="Q45" s="412"/>
      <c r="R45" s="411">
        <v>827</v>
      </c>
      <c r="S45" s="412"/>
      <c r="T45" s="413">
        <v>1260</v>
      </c>
      <c r="U45" s="412"/>
    </row>
    <row r="46" spans="1:21" x14ac:dyDescent="0.25">
      <c r="A46" s="406" t="s">
        <v>511</v>
      </c>
      <c r="B46" s="407">
        <v>511</v>
      </c>
      <c r="C46" s="408"/>
      <c r="D46" s="407">
        <v>854</v>
      </c>
      <c r="E46" s="408"/>
      <c r="F46" s="407">
        <v>959</v>
      </c>
      <c r="G46" s="408"/>
      <c r="H46" s="409">
        <v>1125</v>
      </c>
      <c r="I46" s="408"/>
      <c r="J46" s="409">
        <v>2197</v>
      </c>
      <c r="K46" s="408"/>
      <c r="L46" s="409">
        <v>1758</v>
      </c>
      <c r="M46" s="408"/>
      <c r="N46" s="409">
        <v>2499</v>
      </c>
      <c r="O46" s="408"/>
      <c r="P46" s="409">
        <v>1182</v>
      </c>
      <c r="Q46" s="408"/>
      <c r="R46" s="407">
        <v>672</v>
      </c>
      <c r="S46" s="408"/>
      <c r="T46" s="409">
        <v>1331</v>
      </c>
      <c r="U46" s="408"/>
    </row>
    <row r="47" spans="1:21" x14ac:dyDescent="0.25">
      <c r="A47" s="406" t="s">
        <v>512</v>
      </c>
      <c r="B47" s="407">
        <v>276</v>
      </c>
      <c r="C47" s="408"/>
      <c r="D47" s="407">
        <v>460</v>
      </c>
      <c r="E47" s="408"/>
      <c r="F47" s="407">
        <v>449</v>
      </c>
      <c r="G47" s="408"/>
      <c r="H47" s="407">
        <v>637</v>
      </c>
      <c r="I47" s="408"/>
      <c r="J47" s="409">
        <v>1777</v>
      </c>
      <c r="K47" s="408"/>
      <c r="L47" s="409">
        <v>1293</v>
      </c>
      <c r="M47" s="408"/>
      <c r="N47" s="409">
        <v>2201</v>
      </c>
      <c r="O47" s="408"/>
      <c r="P47" s="409">
        <v>1206</v>
      </c>
      <c r="Q47" s="408"/>
      <c r="R47" s="407">
        <v>905</v>
      </c>
      <c r="S47" s="408"/>
      <c r="T47" s="409">
        <v>1040</v>
      </c>
      <c r="U47" s="408"/>
    </row>
    <row r="48" spans="1:21" x14ac:dyDescent="0.25">
      <c r="A48" s="410" t="s">
        <v>513</v>
      </c>
      <c r="B48" s="411">
        <v>486</v>
      </c>
      <c r="C48" s="412"/>
      <c r="D48" s="411">
        <v>764</v>
      </c>
      <c r="E48" s="412"/>
      <c r="F48" s="411">
        <v>735</v>
      </c>
      <c r="G48" s="412"/>
      <c r="H48" s="411">
        <v>817</v>
      </c>
      <c r="I48" s="412"/>
      <c r="J48" s="413">
        <v>2092</v>
      </c>
      <c r="K48" s="412"/>
      <c r="L48" s="413">
        <v>1622</v>
      </c>
      <c r="M48" s="412"/>
      <c r="N48" s="413">
        <v>2369</v>
      </c>
      <c r="O48" s="412"/>
      <c r="P48" s="413">
        <v>1113</v>
      </c>
      <c r="Q48" s="412"/>
      <c r="R48" s="411">
        <v>708</v>
      </c>
      <c r="S48" s="412"/>
      <c r="T48" s="413">
        <v>1218</v>
      </c>
      <c r="U48" s="412"/>
    </row>
    <row r="49" spans="1:21" x14ac:dyDescent="0.25">
      <c r="A49" s="406" t="s">
        <v>514</v>
      </c>
      <c r="B49" s="407">
        <v>548</v>
      </c>
      <c r="C49" s="408"/>
      <c r="D49" s="407">
        <v>722</v>
      </c>
      <c r="E49" s="408"/>
      <c r="F49" s="407">
        <v>664</v>
      </c>
      <c r="G49" s="408"/>
      <c r="H49" s="407">
        <v>887</v>
      </c>
      <c r="I49" s="408"/>
      <c r="J49" s="409">
        <v>2005</v>
      </c>
      <c r="K49" s="408"/>
      <c r="L49" s="409">
        <v>1448</v>
      </c>
      <c r="M49" s="408"/>
      <c r="N49" s="409">
        <v>2422</v>
      </c>
      <c r="O49" s="408"/>
      <c r="P49" s="409">
        <v>1436</v>
      </c>
      <c r="Q49" s="408"/>
      <c r="R49" s="407">
        <v>801</v>
      </c>
      <c r="S49" s="408"/>
      <c r="T49" s="409">
        <v>1220</v>
      </c>
      <c r="U49" s="408"/>
    </row>
    <row r="50" spans="1:21" x14ac:dyDescent="0.25">
      <c r="A50" s="406" t="s">
        <v>515</v>
      </c>
      <c r="B50" s="407">
        <v>507</v>
      </c>
      <c r="C50" s="408"/>
      <c r="D50" s="407">
        <v>803</v>
      </c>
      <c r="E50" s="408"/>
      <c r="F50" s="407">
        <v>921</v>
      </c>
      <c r="G50" s="408"/>
      <c r="H50" s="407">
        <v>985</v>
      </c>
      <c r="I50" s="408"/>
      <c r="J50" s="409">
        <v>2081</v>
      </c>
      <c r="K50" s="408"/>
      <c r="L50" s="409">
        <v>1671</v>
      </c>
      <c r="M50" s="408"/>
      <c r="N50" s="409">
        <v>2448</v>
      </c>
      <c r="O50" s="408"/>
      <c r="P50" s="409">
        <v>1234</v>
      </c>
      <c r="Q50" s="408"/>
      <c r="R50" s="407">
        <v>754</v>
      </c>
      <c r="S50" s="408"/>
      <c r="T50" s="409">
        <v>1293</v>
      </c>
      <c r="U50" s="408"/>
    </row>
    <row r="51" spans="1:21" x14ac:dyDescent="0.25">
      <c r="A51" s="410" t="s">
        <v>516</v>
      </c>
      <c r="B51" s="411">
        <v>400</v>
      </c>
      <c r="C51" s="412"/>
      <c r="D51" s="411">
        <v>623</v>
      </c>
      <c r="E51" s="412"/>
      <c r="F51" s="411">
        <v>629</v>
      </c>
      <c r="G51" s="412"/>
      <c r="H51" s="411">
        <v>821</v>
      </c>
      <c r="I51" s="412"/>
      <c r="J51" s="413">
        <v>1867</v>
      </c>
      <c r="K51" s="412"/>
      <c r="L51" s="413">
        <v>1474</v>
      </c>
      <c r="M51" s="412"/>
      <c r="N51" s="413">
        <v>2515</v>
      </c>
      <c r="O51" s="412"/>
      <c r="P51" s="413">
        <v>1381</v>
      </c>
      <c r="Q51" s="412"/>
      <c r="R51" s="411">
        <v>856</v>
      </c>
      <c r="S51" s="412"/>
      <c r="T51" s="413">
        <v>1180</v>
      </c>
      <c r="U51" s="412"/>
    </row>
    <row r="52" spans="1:21" x14ac:dyDescent="0.25">
      <c r="A52" s="406" t="s">
        <v>517</v>
      </c>
      <c r="B52" s="407">
        <v>395</v>
      </c>
      <c r="C52" s="408"/>
      <c r="D52" s="407">
        <v>586</v>
      </c>
      <c r="E52" s="408"/>
      <c r="F52" s="407">
        <v>574</v>
      </c>
      <c r="G52" s="408"/>
      <c r="H52" s="407">
        <v>873</v>
      </c>
      <c r="I52" s="408"/>
      <c r="J52" s="409">
        <v>1886</v>
      </c>
      <c r="K52" s="408"/>
      <c r="L52" s="409">
        <v>1393</v>
      </c>
      <c r="M52" s="408"/>
      <c r="N52" s="409">
        <v>2361</v>
      </c>
      <c r="O52" s="408"/>
      <c r="P52" s="409">
        <v>1335</v>
      </c>
      <c r="Q52" s="408"/>
      <c r="R52" s="407">
        <v>921</v>
      </c>
      <c r="S52" s="408"/>
      <c r="T52" s="409">
        <v>1156</v>
      </c>
      <c r="U52" s="408"/>
    </row>
    <row r="53" spans="1:21" x14ac:dyDescent="0.25">
      <c r="A53" s="406" t="s">
        <v>518</v>
      </c>
      <c r="B53" s="407">
        <v>505</v>
      </c>
      <c r="C53" s="408"/>
      <c r="D53" s="407">
        <v>788</v>
      </c>
      <c r="E53" s="408"/>
      <c r="F53" s="407">
        <v>889</v>
      </c>
      <c r="G53" s="408"/>
      <c r="H53" s="409">
        <v>1138</v>
      </c>
      <c r="I53" s="408"/>
      <c r="J53" s="409">
        <v>2277</v>
      </c>
      <c r="K53" s="408"/>
      <c r="L53" s="409">
        <v>1928</v>
      </c>
      <c r="M53" s="408"/>
      <c r="N53" s="409">
        <v>3026</v>
      </c>
      <c r="O53" s="408"/>
      <c r="P53" s="409">
        <v>1271</v>
      </c>
      <c r="Q53" s="408"/>
      <c r="R53" s="407">
        <v>732</v>
      </c>
      <c r="S53" s="408"/>
      <c r="T53" s="409">
        <v>1410</v>
      </c>
      <c r="U53" s="408"/>
    </row>
    <row r="54" spans="1:21" x14ac:dyDescent="0.25">
      <c r="A54" s="410" t="s">
        <v>519</v>
      </c>
      <c r="B54" s="411">
        <v>631</v>
      </c>
      <c r="C54" s="412"/>
      <c r="D54" s="411">
        <v>882</v>
      </c>
      <c r="E54" s="412"/>
      <c r="F54" s="411">
        <v>855</v>
      </c>
      <c r="G54" s="412"/>
      <c r="H54" s="411">
        <v>970</v>
      </c>
      <c r="I54" s="412"/>
      <c r="J54" s="413">
        <v>2024</v>
      </c>
      <c r="K54" s="412"/>
      <c r="L54" s="413">
        <v>1733</v>
      </c>
      <c r="M54" s="412"/>
      <c r="N54" s="413">
        <v>2645</v>
      </c>
      <c r="O54" s="412"/>
      <c r="P54" s="413">
        <v>1242</v>
      </c>
      <c r="Q54" s="412"/>
      <c r="R54" s="411">
        <v>635</v>
      </c>
      <c r="S54" s="412"/>
      <c r="T54" s="413">
        <v>1297</v>
      </c>
      <c r="U54" s="412"/>
    </row>
    <row r="55" spans="1:21" x14ac:dyDescent="0.25">
      <c r="A55" s="406" t="s">
        <v>520</v>
      </c>
      <c r="B55" s="407">
        <v>317</v>
      </c>
      <c r="C55" s="408"/>
      <c r="D55" s="407">
        <v>542</v>
      </c>
      <c r="E55" s="408"/>
      <c r="F55" s="407">
        <v>658</v>
      </c>
      <c r="G55" s="408"/>
      <c r="H55" s="409">
        <v>1023</v>
      </c>
      <c r="I55" s="408"/>
      <c r="J55" s="409">
        <v>1929</v>
      </c>
      <c r="K55" s="408"/>
      <c r="L55" s="409">
        <v>1736</v>
      </c>
      <c r="M55" s="408"/>
      <c r="N55" s="409">
        <v>2787</v>
      </c>
      <c r="O55" s="408"/>
      <c r="P55" s="409">
        <v>1488</v>
      </c>
      <c r="Q55" s="408"/>
      <c r="R55" s="407">
        <v>756</v>
      </c>
      <c r="S55" s="408"/>
      <c r="T55" s="409">
        <v>1229</v>
      </c>
      <c r="U55" s="408"/>
    </row>
    <row r="56" spans="1:21" x14ac:dyDescent="0.25">
      <c r="A56" s="406" t="s">
        <v>521</v>
      </c>
      <c r="B56" s="407">
        <v>519</v>
      </c>
      <c r="C56" s="408"/>
      <c r="D56" s="407">
        <v>722</v>
      </c>
      <c r="E56" s="408"/>
      <c r="F56" s="407">
        <v>744</v>
      </c>
      <c r="G56" s="408"/>
      <c r="H56" s="409">
        <v>1028</v>
      </c>
      <c r="I56" s="408"/>
      <c r="J56" s="409">
        <v>1891</v>
      </c>
      <c r="K56" s="408"/>
      <c r="L56" s="409">
        <v>1535</v>
      </c>
      <c r="M56" s="408"/>
      <c r="N56" s="409">
        <v>2565</v>
      </c>
      <c r="O56" s="408"/>
      <c r="P56" s="409">
        <v>1498</v>
      </c>
      <c r="Q56" s="408"/>
      <c r="R56" s="407">
        <v>794</v>
      </c>
      <c r="S56" s="408"/>
      <c r="T56" s="409">
        <v>1245</v>
      </c>
      <c r="U56" s="408"/>
    </row>
    <row r="57" spans="1:21" x14ac:dyDescent="0.25">
      <c r="A57" s="410" t="s">
        <v>522</v>
      </c>
      <c r="B57" s="411">
        <v>570</v>
      </c>
      <c r="C57" s="412"/>
      <c r="D57" s="411">
        <v>863</v>
      </c>
      <c r="E57" s="412"/>
      <c r="F57" s="411">
        <v>933</v>
      </c>
      <c r="G57" s="412"/>
      <c r="H57" s="413">
        <v>1087</v>
      </c>
      <c r="I57" s="412"/>
      <c r="J57" s="413">
        <v>2209</v>
      </c>
      <c r="K57" s="412"/>
      <c r="L57" s="413">
        <v>1808</v>
      </c>
      <c r="M57" s="412"/>
      <c r="N57" s="413">
        <v>2545</v>
      </c>
      <c r="O57" s="412"/>
      <c r="P57" s="413">
        <v>1543</v>
      </c>
      <c r="Q57" s="412"/>
      <c r="R57" s="411">
        <v>739</v>
      </c>
      <c r="S57" s="412"/>
      <c r="T57" s="413">
        <v>1396</v>
      </c>
      <c r="U57" s="412"/>
    </row>
    <row r="58" spans="1:21" x14ac:dyDescent="0.25">
      <c r="A58" s="406" t="s">
        <v>523</v>
      </c>
      <c r="B58" s="407">
        <v>522</v>
      </c>
      <c r="C58" s="408"/>
      <c r="D58" s="407">
        <v>685</v>
      </c>
      <c r="E58" s="408"/>
      <c r="F58" s="407">
        <v>645</v>
      </c>
      <c r="G58" s="408"/>
      <c r="H58" s="407">
        <v>946</v>
      </c>
      <c r="I58" s="408"/>
      <c r="J58" s="409">
        <v>2007</v>
      </c>
      <c r="K58" s="408"/>
      <c r="L58" s="409">
        <v>1494</v>
      </c>
      <c r="M58" s="408"/>
      <c r="N58" s="409">
        <v>2522</v>
      </c>
      <c r="O58" s="408"/>
      <c r="P58" s="409">
        <v>1639</v>
      </c>
      <c r="Q58" s="408"/>
      <c r="R58" s="407">
        <v>941</v>
      </c>
      <c r="S58" s="408"/>
      <c r="T58" s="409">
        <v>1290</v>
      </c>
      <c r="U58" s="408"/>
    </row>
    <row r="59" spans="1:21" x14ac:dyDescent="0.25">
      <c r="A59" s="406" t="s">
        <v>524</v>
      </c>
      <c r="B59" s="407">
        <v>402</v>
      </c>
      <c r="C59" s="408"/>
      <c r="D59" s="407">
        <v>670</v>
      </c>
      <c r="E59" s="408"/>
      <c r="F59" s="407">
        <v>604</v>
      </c>
      <c r="G59" s="408"/>
      <c r="H59" s="407">
        <v>752</v>
      </c>
      <c r="I59" s="408"/>
      <c r="J59" s="409">
        <v>2037</v>
      </c>
      <c r="K59" s="408"/>
      <c r="L59" s="409">
        <v>1549</v>
      </c>
      <c r="M59" s="408"/>
      <c r="N59" s="409">
        <v>2485</v>
      </c>
      <c r="O59" s="408"/>
      <c r="P59" s="409">
        <v>1376</v>
      </c>
      <c r="Q59" s="408"/>
      <c r="R59" s="407">
        <v>823</v>
      </c>
      <c r="S59" s="408"/>
      <c r="T59" s="409">
        <v>1232</v>
      </c>
      <c r="U59" s="408"/>
    </row>
    <row r="60" spans="1:21" x14ac:dyDescent="0.25">
      <c r="A60" s="410" t="s">
        <v>525</v>
      </c>
      <c r="B60" s="411">
        <v>642</v>
      </c>
      <c r="C60" s="412"/>
      <c r="D60" s="411">
        <v>990</v>
      </c>
      <c r="E60" s="412"/>
      <c r="F60" s="411">
        <v>960</v>
      </c>
      <c r="G60" s="412"/>
      <c r="H60" s="413">
        <v>1094</v>
      </c>
      <c r="I60" s="412"/>
      <c r="J60" s="413">
        <v>2081</v>
      </c>
      <c r="K60" s="412"/>
      <c r="L60" s="413">
        <v>1696</v>
      </c>
      <c r="M60" s="412"/>
      <c r="N60" s="413">
        <v>2636</v>
      </c>
      <c r="O60" s="412"/>
      <c r="P60" s="413">
        <v>1457</v>
      </c>
      <c r="Q60" s="412"/>
      <c r="R60" s="411">
        <v>728</v>
      </c>
      <c r="S60" s="412"/>
      <c r="T60" s="413">
        <v>1397</v>
      </c>
      <c r="U60" s="412"/>
    </row>
    <row r="61" spans="1:21" x14ac:dyDescent="0.25">
      <c r="A61" s="406" t="s">
        <v>535</v>
      </c>
      <c r="B61" s="407">
        <v>528</v>
      </c>
      <c r="C61" s="408"/>
      <c r="D61" s="407">
        <v>778</v>
      </c>
      <c r="E61" s="408"/>
      <c r="F61" s="407">
        <v>752</v>
      </c>
      <c r="G61" s="408"/>
      <c r="H61" s="409">
        <v>1079</v>
      </c>
      <c r="I61" s="408"/>
      <c r="J61" s="409">
        <v>2037</v>
      </c>
      <c r="K61" s="408"/>
      <c r="L61" s="409">
        <v>1670</v>
      </c>
      <c r="M61" s="408"/>
      <c r="N61" s="409">
        <v>2776</v>
      </c>
      <c r="O61" s="408"/>
      <c r="P61" s="409">
        <v>1586</v>
      </c>
      <c r="Q61" s="408"/>
      <c r="R61" s="407">
        <v>916</v>
      </c>
      <c r="S61" s="408"/>
      <c r="T61" s="409">
        <v>1368</v>
      </c>
      <c r="U61" s="408"/>
    </row>
    <row r="62" spans="1:21" x14ac:dyDescent="0.25">
      <c r="A62" s="406" t="s">
        <v>539</v>
      </c>
      <c r="B62" s="407">
        <v>484</v>
      </c>
      <c r="C62" s="408"/>
      <c r="D62" s="407">
        <v>788</v>
      </c>
      <c r="E62" s="408"/>
      <c r="F62" s="407">
        <v>900</v>
      </c>
      <c r="G62" s="408"/>
      <c r="H62" s="409">
        <v>1135</v>
      </c>
      <c r="I62" s="408"/>
      <c r="J62" s="409">
        <v>2212</v>
      </c>
      <c r="K62" s="408"/>
      <c r="L62" s="409">
        <v>1927</v>
      </c>
      <c r="M62" s="408"/>
      <c r="N62" s="409">
        <v>2488</v>
      </c>
      <c r="O62" s="408"/>
      <c r="P62" s="409">
        <v>1663</v>
      </c>
      <c r="Q62" s="408"/>
      <c r="R62" s="407">
        <v>811</v>
      </c>
      <c r="S62" s="408"/>
      <c r="T62" s="409">
        <v>1399</v>
      </c>
      <c r="U62" s="408"/>
    </row>
    <row r="63" spans="1:21" x14ac:dyDescent="0.25">
      <c r="A63" s="410" t="s">
        <v>577</v>
      </c>
      <c r="B63" s="411">
        <v>497</v>
      </c>
      <c r="C63" s="412"/>
      <c r="D63" s="411">
        <v>745</v>
      </c>
      <c r="E63" s="412"/>
      <c r="F63" s="411">
        <v>698</v>
      </c>
      <c r="G63" s="412"/>
      <c r="H63" s="411">
        <v>847</v>
      </c>
      <c r="I63" s="412"/>
      <c r="J63" s="413">
        <v>1987</v>
      </c>
      <c r="K63" s="412"/>
      <c r="L63" s="413">
        <v>1560</v>
      </c>
      <c r="M63" s="412"/>
      <c r="N63" s="413">
        <v>2494</v>
      </c>
      <c r="O63" s="412"/>
      <c r="P63" s="413">
        <v>1504</v>
      </c>
      <c r="Q63" s="412"/>
      <c r="R63" s="411">
        <v>868</v>
      </c>
      <c r="S63" s="412"/>
      <c r="T63" s="413">
        <v>1277</v>
      </c>
      <c r="U63" s="412"/>
    </row>
    <row r="64" spans="1:21" x14ac:dyDescent="0.25">
      <c r="A64" s="406" t="s">
        <v>592</v>
      </c>
      <c r="B64" s="407">
        <v>362</v>
      </c>
      <c r="C64" s="408"/>
      <c r="D64" s="407">
        <v>587</v>
      </c>
      <c r="E64" s="408"/>
      <c r="F64" s="407">
        <v>547</v>
      </c>
      <c r="G64" s="408"/>
      <c r="H64" s="407">
        <v>720</v>
      </c>
      <c r="I64" s="408"/>
      <c r="J64" s="409">
        <v>2025</v>
      </c>
      <c r="K64" s="408"/>
      <c r="L64" s="409">
        <v>1497</v>
      </c>
      <c r="M64" s="408"/>
      <c r="N64" s="409">
        <v>2570</v>
      </c>
      <c r="O64" s="408"/>
      <c r="P64" s="409">
        <v>1504</v>
      </c>
      <c r="Q64" s="408"/>
      <c r="R64" s="407">
        <v>884</v>
      </c>
      <c r="S64" s="408"/>
      <c r="T64" s="409">
        <v>1229</v>
      </c>
      <c r="U64" s="408"/>
    </row>
    <row r="65" spans="1:24" x14ac:dyDescent="0.25">
      <c r="A65" s="406" t="s">
        <v>803</v>
      </c>
      <c r="B65" s="407">
        <v>657</v>
      </c>
      <c r="C65" s="408"/>
      <c r="D65" s="407">
        <v>997</v>
      </c>
      <c r="E65" s="408"/>
      <c r="F65" s="407">
        <v>975</v>
      </c>
      <c r="G65" s="408"/>
      <c r="H65" s="409">
        <v>1123</v>
      </c>
      <c r="I65" s="408"/>
      <c r="J65" s="409">
        <v>2267</v>
      </c>
      <c r="K65" s="408"/>
      <c r="L65" s="409">
        <v>2004</v>
      </c>
      <c r="M65" s="408"/>
      <c r="N65" s="409">
        <v>2750</v>
      </c>
      <c r="O65" s="408"/>
      <c r="P65" s="409">
        <v>1450</v>
      </c>
      <c r="Q65" s="408"/>
      <c r="R65" s="407">
        <v>655</v>
      </c>
      <c r="S65" s="408"/>
      <c r="T65" s="409">
        <v>1457</v>
      </c>
      <c r="U65" s="408"/>
    </row>
    <row r="66" spans="1:24" x14ac:dyDescent="0.25">
      <c r="A66" s="588">
        <v>2011</v>
      </c>
      <c r="B66" s="589">
        <v>569</v>
      </c>
      <c r="C66" s="590"/>
      <c r="D66" s="589">
        <v>896</v>
      </c>
      <c r="E66" s="590"/>
      <c r="F66" s="589">
        <v>870</v>
      </c>
      <c r="G66" s="590"/>
      <c r="H66" s="591">
        <v>1101</v>
      </c>
      <c r="I66" s="590"/>
      <c r="J66" s="591">
        <v>2249</v>
      </c>
      <c r="K66" s="590"/>
      <c r="L66" s="591">
        <v>1739</v>
      </c>
      <c r="M66" s="590"/>
      <c r="N66" s="591">
        <v>3083</v>
      </c>
      <c r="O66" s="590"/>
      <c r="P66" s="591">
        <v>1508</v>
      </c>
      <c r="Q66" s="590"/>
      <c r="R66" s="589">
        <v>714</v>
      </c>
      <c r="S66" s="590"/>
      <c r="T66" s="591">
        <v>1477</v>
      </c>
      <c r="U66" s="590"/>
      <c r="V66" s="593" t="s">
        <v>1467</v>
      </c>
      <c r="W66" s="592"/>
      <c r="X66" s="592"/>
    </row>
    <row r="67" spans="1:24" x14ac:dyDescent="0.25">
      <c r="A67" s="594">
        <v>2012</v>
      </c>
      <c r="B67" s="595">
        <v>591</v>
      </c>
      <c r="C67" s="596"/>
      <c r="D67" s="595">
        <v>851</v>
      </c>
      <c r="E67" s="596"/>
      <c r="F67" s="595">
        <v>974</v>
      </c>
      <c r="G67" s="596"/>
      <c r="H67" s="597">
        <v>1250</v>
      </c>
      <c r="I67" s="596"/>
      <c r="J67" s="597">
        <v>2142</v>
      </c>
      <c r="K67" s="596"/>
      <c r="L67" s="597">
        <v>1760</v>
      </c>
      <c r="M67" s="596"/>
      <c r="N67" s="597">
        <v>2887</v>
      </c>
      <c r="O67" s="596"/>
      <c r="P67" s="597">
        <v>1655</v>
      </c>
      <c r="Q67" s="596"/>
      <c r="R67" s="595">
        <v>897</v>
      </c>
      <c r="S67" s="596"/>
      <c r="T67" s="597"/>
      <c r="U67" s="596"/>
      <c r="V67" s="593" t="s">
        <v>1468</v>
      </c>
      <c r="W67" s="592"/>
      <c r="X67" s="592"/>
    </row>
    <row r="68" spans="1:24" x14ac:dyDescent="0.25">
      <c r="A68" s="414"/>
      <c r="B68" s="913">
        <v>417</v>
      </c>
      <c r="C68" s="911" t="s">
        <v>137</v>
      </c>
      <c r="D68" s="913">
        <v>656</v>
      </c>
      <c r="E68" s="911" t="s">
        <v>137</v>
      </c>
      <c r="F68" s="913">
        <v>709</v>
      </c>
      <c r="G68" s="911" t="s">
        <v>137</v>
      </c>
      <c r="H68" s="913">
        <v>927</v>
      </c>
      <c r="I68" s="911" t="s">
        <v>137</v>
      </c>
      <c r="J68" s="915">
        <v>1964</v>
      </c>
      <c r="K68" s="911" t="s">
        <v>137</v>
      </c>
      <c r="L68" s="915">
        <v>1547</v>
      </c>
      <c r="M68" s="911" t="s">
        <v>137</v>
      </c>
      <c r="N68" s="915">
        <v>2449</v>
      </c>
      <c r="O68" s="911" t="s">
        <v>137</v>
      </c>
      <c r="P68" s="915">
        <v>1243</v>
      </c>
      <c r="Q68" s="911" t="s">
        <v>137</v>
      </c>
      <c r="R68" s="913">
        <v>704</v>
      </c>
      <c r="S68" s="911" t="s">
        <v>137</v>
      </c>
      <c r="T68" s="915">
        <v>1216</v>
      </c>
      <c r="U68" s="911" t="s">
        <v>137</v>
      </c>
    </row>
    <row r="69" spans="1:24" x14ac:dyDescent="0.25">
      <c r="A69" s="415" t="s">
        <v>804</v>
      </c>
      <c r="B69" s="914"/>
      <c r="C69" s="912"/>
      <c r="D69" s="914"/>
      <c r="E69" s="912"/>
      <c r="F69" s="914"/>
      <c r="G69" s="912"/>
      <c r="H69" s="914"/>
      <c r="I69" s="912"/>
      <c r="J69" s="916"/>
      <c r="K69" s="912"/>
      <c r="L69" s="916"/>
      <c r="M69" s="912"/>
      <c r="N69" s="916"/>
      <c r="O69" s="912"/>
      <c r="P69" s="916"/>
      <c r="Q69" s="912"/>
      <c r="R69" s="914"/>
      <c r="S69" s="912"/>
      <c r="T69" s="916"/>
      <c r="U69" s="912"/>
    </row>
    <row r="70" spans="1:24" x14ac:dyDescent="0.25">
      <c r="A70" s="907" t="s">
        <v>805</v>
      </c>
      <c r="B70" s="908"/>
      <c r="C70" s="908"/>
      <c r="D70" s="908"/>
      <c r="E70" s="908"/>
      <c r="F70" s="908"/>
      <c r="G70" s="908"/>
      <c r="H70" s="908"/>
      <c r="I70" s="908"/>
      <c r="J70" s="908"/>
      <c r="K70" s="909" t="s">
        <v>806</v>
      </c>
      <c r="L70" s="909"/>
      <c r="M70" s="909"/>
      <c r="N70" s="909"/>
      <c r="O70" s="909"/>
      <c r="P70" s="909"/>
      <c r="Q70" s="909"/>
      <c r="R70" s="909"/>
      <c r="S70" s="909"/>
      <c r="T70" s="909"/>
      <c r="U70" s="910"/>
    </row>
    <row r="71" spans="1:24" x14ac:dyDescent="0.25">
      <c r="A71" s="895"/>
      <c r="B71" s="896"/>
      <c r="C71" s="896"/>
      <c r="D71" s="896"/>
      <c r="E71" s="896"/>
      <c r="F71" s="896"/>
      <c r="G71" s="896"/>
      <c r="H71" s="896"/>
      <c r="I71" s="896"/>
      <c r="J71" s="896"/>
      <c r="K71" s="900" t="s">
        <v>807</v>
      </c>
      <c r="L71" s="900"/>
      <c r="M71" s="900"/>
      <c r="N71" s="900"/>
      <c r="O71" s="900"/>
      <c r="P71" s="900"/>
      <c r="Q71" s="900"/>
      <c r="R71" s="900"/>
      <c r="S71" s="900"/>
      <c r="T71" s="900"/>
      <c r="U71" s="903"/>
    </row>
    <row r="72" spans="1:24" x14ac:dyDescent="0.25">
      <c r="A72" s="895"/>
      <c r="B72" s="896"/>
      <c r="C72" s="896"/>
      <c r="D72" s="896"/>
      <c r="E72" s="896"/>
      <c r="F72" s="896"/>
      <c r="G72" s="896"/>
      <c r="H72" s="896"/>
      <c r="I72" s="896"/>
      <c r="J72" s="896"/>
      <c r="K72" s="900" t="s">
        <v>808</v>
      </c>
      <c r="L72" s="900"/>
      <c r="M72" s="900"/>
      <c r="N72" s="900"/>
      <c r="O72" s="900"/>
      <c r="P72" s="900"/>
      <c r="Q72" s="900"/>
      <c r="R72" s="900"/>
      <c r="S72" s="900"/>
      <c r="T72" s="900"/>
      <c r="U72" s="903"/>
    </row>
    <row r="73" spans="1:24" x14ac:dyDescent="0.25">
      <c r="A73" s="895"/>
      <c r="B73" s="896"/>
      <c r="C73" s="896"/>
      <c r="D73" s="896"/>
      <c r="E73" s="896"/>
      <c r="F73" s="896"/>
      <c r="G73" s="896"/>
      <c r="H73" s="896"/>
      <c r="I73" s="896"/>
      <c r="J73" s="896"/>
      <c r="K73" s="900" t="s">
        <v>809</v>
      </c>
      <c r="L73" s="900"/>
      <c r="M73" s="900"/>
      <c r="N73" s="900"/>
      <c r="O73" s="900"/>
      <c r="P73" s="900"/>
      <c r="Q73" s="900"/>
      <c r="R73" s="900"/>
      <c r="S73" s="900"/>
      <c r="T73" s="900"/>
      <c r="U73" s="903"/>
    </row>
    <row r="74" spans="1:24" x14ac:dyDescent="0.25">
      <c r="A74" s="895"/>
      <c r="B74" s="896"/>
      <c r="C74" s="896"/>
      <c r="D74" s="896"/>
      <c r="E74" s="896"/>
      <c r="F74" s="896"/>
      <c r="G74" s="896"/>
      <c r="H74" s="896"/>
      <c r="I74" s="896"/>
      <c r="J74" s="896"/>
      <c r="K74" s="900" t="s">
        <v>530</v>
      </c>
      <c r="L74" s="900"/>
      <c r="M74" s="900"/>
      <c r="N74" s="900"/>
      <c r="O74" s="900"/>
      <c r="P74" s="900"/>
      <c r="Q74" s="900"/>
      <c r="R74" s="900"/>
      <c r="S74" s="900"/>
      <c r="T74" s="900"/>
      <c r="U74" s="903"/>
    </row>
    <row r="75" spans="1:24" x14ac:dyDescent="0.25">
      <c r="A75" s="895"/>
      <c r="B75" s="896"/>
      <c r="C75" s="896"/>
      <c r="D75" s="896"/>
      <c r="E75" s="896"/>
      <c r="F75" s="896"/>
      <c r="G75" s="896"/>
      <c r="H75" s="896"/>
      <c r="I75" s="896"/>
      <c r="J75" s="896"/>
      <c r="K75" s="900" t="s">
        <v>810</v>
      </c>
      <c r="L75" s="900"/>
      <c r="M75" s="900"/>
      <c r="N75" s="900"/>
      <c r="O75" s="900"/>
      <c r="P75" s="900"/>
      <c r="Q75" s="900"/>
      <c r="R75" s="900"/>
      <c r="S75" s="900"/>
      <c r="T75" s="900"/>
      <c r="U75" s="903"/>
    </row>
    <row r="76" spans="1:24" x14ac:dyDescent="0.25">
      <c r="A76" s="895"/>
      <c r="B76" s="896"/>
      <c r="C76" s="896"/>
      <c r="D76" s="896"/>
      <c r="E76" s="896"/>
      <c r="F76" s="896"/>
      <c r="G76" s="896"/>
      <c r="H76" s="896"/>
      <c r="I76" s="896"/>
      <c r="J76" s="896"/>
      <c r="K76" s="900" t="s">
        <v>540</v>
      </c>
      <c r="L76" s="900"/>
      <c r="M76" s="900"/>
      <c r="N76" s="900"/>
      <c r="O76" s="900"/>
      <c r="P76" s="900"/>
      <c r="Q76" s="900"/>
      <c r="R76" s="900"/>
      <c r="S76" s="900"/>
      <c r="T76" s="900"/>
      <c r="U76" s="903"/>
    </row>
    <row r="77" spans="1:24" ht="15" customHeight="1" x14ac:dyDescent="0.25">
      <c r="A77" s="895" t="s">
        <v>811</v>
      </c>
      <c r="B77" s="896"/>
      <c r="C77" s="896"/>
      <c r="D77" s="896"/>
      <c r="E77" s="896"/>
      <c r="F77" s="896"/>
      <c r="G77" s="896"/>
      <c r="H77" s="896"/>
      <c r="I77" s="896"/>
      <c r="J77" s="896"/>
      <c r="K77" s="897" t="s">
        <v>601</v>
      </c>
      <c r="L77" s="897"/>
      <c r="M77" s="897"/>
      <c r="N77" s="897"/>
      <c r="O77" s="897"/>
      <c r="P77" s="897"/>
      <c r="Q77" s="897"/>
      <c r="R77" s="897"/>
      <c r="S77" s="897"/>
      <c r="T77" s="897"/>
      <c r="U77" s="898"/>
    </row>
    <row r="78" spans="1:24" x14ac:dyDescent="0.25">
      <c r="A78" s="899" t="s">
        <v>812</v>
      </c>
      <c r="B78" s="900"/>
      <c r="C78" s="900"/>
      <c r="D78" s="900"/>
      <c r="E78" s="900"/>
      <c r="F78" s="900"/>
      <c r="G78" s="900"/>
      <c r="H78" s="900"/>
      <c r="I78" s="900"/>
      <c r="J78" s="900"/>
      <c r="K78" s="900" t="s">
        <v>813</v>
      </c>
      <c r="L78" s="900"/>
      <c r="M78" s="900"/>
      <c r="N78" s="900"/>
      <c r="O78" s="900"/>
      <c r="P78" s="900"/>
      <c r="Q78" s="900"/>
      <c r="R78" s="900"/>
      <c r="S78" s="900"/>
      <c r="T78" s="900"/>
      <c r="U78" s="903"/>
    </row>
    <row r="79" spans="1:24" x14ac:dyDescent="0.25">
      <c r="A79" s="899"/>
      <c r="B79" s="900"/>
      <c r="C79" s="900"/>
      <c r="D79" s="900"/>
      <c r="E79" s="900"/>
      <c r="F79" s="900"/>
      <c r="G79" s="900"/>
      <c r="H79" s="900"/>
      <c r="I79" s="900"/>
      <c r="J79" s="900"/>
      <c r="K79" s="900" t="s">
        <v>814</v>
      </c>
      <c r="L79" s="900"/>
      <c r="M79" s="900"/>
      <c r="N79" s="900"/>
      <c r="O79" s="900"/>
      <c r="P79" s="900"/>
      <c r="Q79" s="900"/>
      <c r="R79" s="900"/>
      <c r="S79" s="900"/>
      <c r="T79" s="900"/>
      <c r="U79" s="903"/>
    </row>
    <row r="80" spans="1:24" x14ac:dyDescent="0.25">
      <c r="A80" s="899"/>
      <c r="B80" s="900"/>
      <c r="C80" s="900"/>
      <c r="D80" s="900"/>
      <c r="E80" s="900"/>
      <c r="F80" s="900"/>
      <c r="G80" s="900"/>
      <c r="H80" s="900"/>
      <c r="I80" s="900"/>
      <c r="J80" s="900"/>
      <c r="K80" s="900" t="s">
        <v>815</v>
      </c>
      <c r="L80" s="900"/>
      <c r="M80" s="900"/>
      <c r="N80" s="900"/>
      <c r="O80" s="900"/>
      <c r="P80" s="900"/>
      <c r="Q80" s="900"/>
      <c r="R80" s="900"/>
      <c r="S80" s="900"/>
      <c r="T80" s="900"/>
      <c r="U80" s="903"/>
    </row>
    <row r="81" spans="1:21" x14ac:dyDescent="0.25">
      <c r="A81" s="899"/>
      <c r="B81" s="900"/>
      <c r="C81" s="900"/>
      <c r="D81" s="900"/>
      <c r="E81" s="900"/>
      <c r="F81" s="900"/>
      <c r="G81" s="900"/>
      <c r="H81" s="900"/>
      <c r="I81" s="900"/>
      <c r="J81" s="900"/>
      <c r="K81" s="900" t="s">
        <v>816</v>
      </c>
      <c r="L81" s="900"/>
      <c r="M81" s="900"/>
      <c r="N81" s="900"/>
      <c r="O81" s="900"/>
      <c r="P81" s="900"/>
      <c r="Q81" s="900"/>
      <c r="R81" s="900"/>
      <c r="S81" s="900"/>
      <c r="T81" s="900"/>
      <c r="U81" s="903"/>
    </row>
    <row r="82" spans="1:21" x14ac:dyDescent="0.25">
      <c r="A82" s="899"/>
      <c r="B82" s="900"/>
      <c r="C82" s="900"/>
      <c r="D82" s="900"/>
      <c r="E82" s="900"/>
      <c r="F82" s="900"/>
      <c r="G82" s="900"/>
      <c r="H82" s="900"/>
      <c r="I82" s="900"/>
      <c r="J82" s="900"/>
      <c r="K82" s="904" t="s">
        <v>817</v>
      </c>
      <c r="L82" s="904"/>
      <c r="M82" s="904"/>
      <c r="N82" s="904"/>
      <c r="O82" s="904"/>
      <c r="P82" s="904"/>
      <c r="Q82" s="904"/>
      <c r="R82" s="904"/>
      <c r="S82" s="904"/>
      <c r="T82" s="904"/>
      <c r="U82" s="905"/>
    </row>
    <row r="83" spans="1:21" x14ac:dyDescent="0.25">
      <c r="A83" s="901"/>
      <c r="B83" s="902"/>
      <c r="C83" s="902"/>
      <c r="D83" s="902"/>
      <c r="E83" s="902"/>
      <c r="F83" s="902"/>
      <c r="G83" s="902"/>
      <c r="H83" s="902"/>
      <c r="I83" s="902"/>
      <c r="J83" s="902"/>
      <c r="K83" s="902" t="s">
        <v>818</v>
      </c>
      <c r="L83" s="902"/>
      <c r="M83" s="902"/>
      <c r="N83" s="902"/>
      <c r="O83" s="902"/>
      <c r="P83" s="902"/>
      <c r="Q83" s="902"/>
      <c r="R83" s="902"/>
      <c r="S83" s="902"/>
      <c r="T83" s="902"/>
      <c r="U83" s="906"/>
    </row>
  </sheetData>
  <mergeCells count="57">
    <mergeCell ref="A1:U1"/>
    <mergeCell ref="A2:A3"/>
    <mergeCell ref="B2:C2"/>
    <mergeCell ref="D2:E2"/>
    <mergeCell ref="F2:G2"/>
    <mergeCell ref="H2:I2"/>
    <mergeCell ref="J2:K2"/>
    <mergeCell ref="L2:M2"/>
    <mergeCell ref="N2:O2"/>
    <mergeCell ref="P2:Q3"/>
    <mergeCell ref="R2:S3"/>
    <mergeCell ref="T2:U2"/>
    <mergeCell ref="B3:C3"/>
    <mergeCell ref="D3:E3"/>
    <mergeCell ref="F3:G3"/>
    <mergeCell ref="H3:I3"/>
    <mergeCell ref="J3:K3"/>
    <mergeCell ref="L3:M3"/>
    <mergeCell ref="N3:O3"/>
    <mergeCell ref="T3:U3"/>
    <mergeCell ref="M68:M69"/>
    <mergeCell ref="L68:L69"/>
    <mergeCell ref="T68:T69"/>
    <mergeCell ref="U68:U69"/>
    <mergeCell ref="N68:N69"/>
    <mergeCell ref="O68:O69"/>
    <mergeCell ref="P68:P69"/>
    <mergeCell ref="Q68:Q69"/>
    <mergeCell ref="R68:R69"/>
    <mergeCell ref="S68:S69"/>
    <mergeCell ref="B68:B69"/>
    <mergeCell ref="C68:C69"/>
    <mergeCell ref="D68:D69"/>
    <mergeCell ref="E68:E69"/>
    <mergeCell ref="F68:F69"/>
    <mergeCell ref="G68:G69"/>
    <mergeCell ref="H68:H69"/>
    <mergeCell ref="I68:I69"/>
    <mergeCell ref="J68:J69"/>
    <mergeCell ref="K68:K69"/>
    <mergeCell ref="A70:J76"/>
    <mergeCell ref="K70:U70"/>
    <mergeCell ref="K71:U71"/>
    <mergeCell ref="K72:U72"/>
    <mergeCell ref="K73:U73"/>
    <mergeCell ref="K74:U74"/>
    <mergeCell ref="K75:U75"/>
    <mergeCell ref="K76:U76"/>
    <mergeCell ref="A77:J77"/>
    <mergeCell ref="K77:U77"/>
    <mergeCell ref="A78:J83"/>
    <mergeCell ref="K78:U78"/>
    <mergeCell ref="K79:U79"/>
    <mergeCell ref="K80:U80"/>
    <mergeCell ref="K81:U81"/>
    <mergeCell ref="K82:U82"/>
    <mergeCell ref="K83:U83"/>
  </mergeCells>
  <hyperlinks>
    <hyperlink ref="K77" r:id="rId1" location="summary" display="http://www.eia.gov/totalenergy/data/monthly/ - summary"/>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3"/>
  <sheetViews>
    <sheetView showGridLines="0" topLeftCell="A37" workbookViewId="0">
      <selection activeCell="A70" sqref="A70:E76"/>
    </sheetView>
  </sheetViews>
  <sheetFormatPr defaultRowHeight="15" x14ac:dyDescent="0.25"/>
  <cols>
    <col min="1" max="1" width="5.85546875" style="405" bestFit="1" customWidth="1"/>
    <col min="2" max="3" width="7" style="405" bestFit="1" customWidth="1"/>
    <col min="4" max="4" width="9" style="405" bestFit="1" customWidth="1"/>
    <col min="5" max="5" width="9.28515625" style="405" bestFit="1" customWidth="1"/>
    <col min="6" max="6" width="12.140625" style="405" customWidth="1"/>
    <col min="7" max="7" width="16.140625" style="405" customWidth="1"/>
    <col min="8" max="8" width="16.5703125" style="405" customWidth="1"/>
    <col min="9" max="9" width="14.42578125" style="405" customWidth="1"/>
    <col min="10" max="11" width="12.5703125" style="405" customWidth="1"/>
    <col min="12" max="16384" width="9.140625" style="405"/>
  </cols>
  <sheetData>
    <row r="1" spans="1:11" ht="15.75" customHeight="1" x14ac:dyDescent="0.25">
      <c r="A1" s="919" t="s">
        <v>819</v>
      </c>
      <c r="B1" s="920"/>
      <c r="C1" s="920"/>
      <c r="D1" s="920"/>
      <c r="E1" s="920"/>
      <c r="F1" s="920"/>
      <c r="G1" s="920"/>
      <c r="H1" s="920"/>
      <c r="I1" s="920"/>
      <c r="J1" s="920"/>
      <c r="K1" s="921"/>
    </row>
    <row r="2" spans="1:11" x14ac:dyDescent="0.25">
      <c r="A2" s="922" t="s">
        <v>63</v>
      </c>
      <c r="B2" s="416" t="s">
        <v>170</v>
      </c>
      <c r="C2" s="416" t="s">
        <v>171</v>
      </c>
      <c r="D2" s="416" t="s">
        <v>465</v>
      </c>
      <c r="E2" s="416" t="s">
        <v>466</v>
      </c>
      <c r="F2" s="416" t="s">
        <v>24</v>
      </c>
      <c r="G2" s="416" t="s">
        <v>467</v>
      </c>
      <c r="H2" s="416" t="s">
        <v>468</v>
      </c>
      <c r="I2" s="922" t="s">
        <v>172</v>
      </c>
      <c r="J2" s="922" t="s">
        <v>801</v>
      </c>
      <c r="K2" s="416" t="s">
        <v>173</v>
      </c>
    </row>
    <row r="3" spans="1:11" x14ac:dyDescent="0.25">
      <c r="A3" s="923"/>
      <c r="B3" s="417" t="s">
        <v>174</v>
      </c>
      <c r="C3" s="417" t="s">
        <v>175</v>
      </c>
      <c r="D3" s="417" t="s">
        <v>48</v>
      </c>
      <c r="E3" s="417" t="s">
        <v>48</v>
      </c>
      <c r="F3" s="417" t="s">
        <v>175</v>
      </c>
      <c r="G3" s="417" t="s">
        <v>48</v>
      </c>
      <c r="H3" s="417" t="s">
        <v>48</v>
      </c>
      <c r="I3" s="923"/>
      <c r="J3" s="923"/>
      <c r="K3" s="417" t="s">
        <v>802</v>
      </c>
    </row>
    <row r="4" spans="1:11" x14ac:dyDescent="0.25">
      <c r="A4" s="406" t="s">
        <v>469</v>
      </c>
      <c r="B4" s="409">
        <v>5829</v>
      </c>
      <c r="C4" s="409">
        <v>5091</v>
      </c>
      <c r="D4" s="409">
        <v>5801</v>
      </c>
      <c r="E4" s="409">
        <v>6479</v>
      </c>
      <c r="F4" s="409">
        <v>2367</v>
      </c>
      <c r="G4" s="409">
        <v>2942</v>
      </c>
      <c r="H4" s="409">
        <v>2133</v>
      </c>
      <c r="I4" s="409">
        <v>5483</v>
      </c>
      <c r="J4" s="409">
        <v>3729</v>
      </c>
      <c r="K4" s="409">
        <v>4234</v>
      </c>
    </row>
    <row r="5" spans="1:11" x14ac:dyDescent="0.25">
      <c r="A5" s="406" t="s">
        <v>470</v>
      </c>
      <c r="B5" s="409">
        <v>6470</v>
      </c>
      <c r="C5" s="409">
        <v>5765</v>
      </c>
      <c r="D5" s="409">
        <v>6619</v>
      </c>
      <c r="E5" s="409">
        <v>7136</v>
      </c>
      <c r="F5" s="409">
        <v>2713</v>
      </c>
      <c r="G5" s="409">
        <v>3315</v>
      </c>
      <c r="H5" s="409">
        <v>1974</v>
      </c>
      <c r="I5" s="409">
        <v>4930</v>
      </c>
      <c r="J5" s="409">
        <v>3355</v>
      </c>
      <c r="K5" s="409">
        <v>4536</v>
      </c>
    </row>
    <row r="6" spans="1:11" x14ac:dyDescent="0.25">
      <c r="A6" s="410" t="s">
        <v>471</v>
      </c>
      <c r="B6" s="413">
        <v>6137</v>
      </c>
      <c r="C6" s="413">
        <v>5497</v>
      </c>
      <c r="D6" s="413">
        <v>6549</v>
      </c>
      <c r="E6" s="413">
        <v>7246</v>
      </c>
      <c r="F6" s="413">
        <v>2728</v>
      </c>
      <c r="G6" s="413">
        <v>3340</v>
      </c>
      <c r="H6" s="413">
        <v>2154</v>
      </c>
      <c r="I6" s="413">
        <v>5513</v>
      </c>
      <c r="J6" s="413">
        <v>3469</v>
      </c>
      <c r="K6" s="413">
        <v>4547</v>
      </c>
    </row>
    <row r="7" spans="1:11" x14ac:dyDescent="0.25">
      <c r="A7" s="406" t="s">
        <v>472</v>
      </c>
      <c r="B7" s="409">
        <v>6180</v>
      </c>
      <c r="C7" s="409">
        <v>5443</v>
      </c>
      <c r="D7" s="409">
        <v>5977</v>
      </c>
      <c r="E7" s="409">
        <v>6386</v>
      </c>
      <c r="F7" s="409">
        <v>2684</v>
      </c>
      <c r="G7" s="409">
        <v>3276</v>
      </c>
      <c r="H7" s="409">
        <v>2074</v>
      </c>
      <c r="I7" s="409">
        <v>5404</v>
      </c>
      <c r="J7" s="409">
        <v>3586</v>
      </c>
      <c r="K7" s="409">
        <v>4374</v>
      </c>
    </row>
    <row r="8" spans="1:11" x14ac:dyDescent="0.25">
      <c r="A8" s="406" t="s">
        <v>473</v>
      </c>
      <c r="B8" s="409">
        <v>5650</v>
      </c>
      <c r="C8" s="409">
        <v>5027</v>
      </c>
      <c r="D8" s="409">
        <v>5626</v>
      </c>
      <c r="E8" s="409">
        <v>5994</v>
      </c>
      <c r="F8" s="409">
        <v>2486</v>
      </c>
      <c r="G8" s="409">
        <v>3132</v>
      </c>
      <c r="H8" s="409">
        <v>2024</v>
      </c>
      <c r="I8" s="409">
        <v>4925</v>
      </c>
      <c r="J8" s="409">
        <v>3224</v>
      </c>
      <c r="K8" s="409">
        <v>4063</v>
      </c>
    </row>
    <row r="9" spans="1:11" x14ac:dyDescent="0.25">
      <c r="A9" s="410" t="s">
        <v>474</v>
      </c>
      <c r="B9" s="413">
        <v>6291</v>
      </c>
      <c r="C9" s="413">
        <v>5473</v>
      </c>
      <c r="D9" s="413">
        <v>5841</v>
      </c>
      <c r="E9" s="413">
        <v>6063</v>
      </c>
      <c r="F9" s="413">
        <v>2713</v>
      </c>
      <c r="G9" s="413">
        <v>3211</v>
      </c>
      <c r="H9" s="413">
        <v>1876</v>
      </c>
      <c r="I9" s="413">
        <v>4679</v>
      </c>
      <c r="J9" s="413">
        <v>3296</v>
      </c>
      <c r="K9" s="413">
        <v>4232</v>
      </c>
    </row>
    <row r="10" spans="1:11" x14ac:dyDescent="0.25">
      <c r="A10" s="406" t="s">
        <v>475</v>
      </c>
      <c r="B10" s="409">
        <v>6577</v>
      </c>
      <c r="C10" s="409">
        <v>5708</v>
      </c>
      <c r="D10" s="409">
        <v>6101</v>
      </c>
      <c r="E10" s="409">
        <v>6630</v>
      </c>
      <c r="F10" s="409">
        <v>2786</v>
      </c>
      <c r="G10" s="409">
        <v>3314</v>
      </c>
      <c r="H10" s="409">
        <v>2083</v>
      </c>
      <c r="I10" s="409">
        <v>5517</v>
      </c>
      <c r="J10" s="409">
        <v>3723</v>
      </c>
      <c r="K10" s="409">
        <v>4521</v>
      </c>
    </row>
    <row r="11" spans="1:11" x14ac:dyDescent="0.25">
      <c r="A11" s="406" t="s">
        <v>476</v>
      </c>
      <c r="B11" s="409">
        <v>6702</v>
      </c>
      <c r="C11" s="409">
        <v>5731</v>
      </c>
      <c r="D11" s="409">
        <v>6019</v>
      </c>
      <c r="E11" s="409">
        <v>6408</v>
      </c>
      <c r="F11" s="409">
        <v>2642</v>
      </c>
      <c r="G11" s="409">
        <v>3113</v>
      </c>
      <c r="H11" s="409">
        <v>2032</v>
      </c>
      <c r="I11" s="409">
        <v>5146</v>
      </c>
      <c r="J11" s="409">
        <v>3382</v>
      </c>
      <c r="K11" s="409">
        <v>4387</v>
      </c>
    </row>
    <row r="12" spans="1:11" x14ac:dyDescent="0.25">
      <c r="A12" s="410" t="s">
        <v>477</v>
      </c>
      <c r="B12" s="413">
        <v>6158</v>
      </c>
      <c r="C12" s="413">
        <v>5469</v>
      </c>
      <c r="D12" s="413">
        <v>6166</v>
      </c>
      <c r="E12" s="413">
        <v>6525</v>
      </c>
      <c r="F12" s="413">
        <v>2594</v>
      </c>
      <c r="G12" s="413">
        <v>3112</v>
      </c>
      <c r="H12" s="413">
        <v>2068</v>
      </c>
      <c r="I12" s="413">
        <v>5203</v>
      </c>
      <c r="J12" s="413">
        <v>3322</v>
      </c>
      <c r="K12" s="413">
        <v>4339</v>
      </c>
    </row>
    <row r="13" spans="1:11" x14ac:dyDescent="0.25">
      <c r="A13" s="406" t="s">
        <v>478</v>
      </c>
      <c r="B13" s="409">
        <v>6907</v>
      </c>
      <c r="C13" s="409">
        <v>6237</v>
      </c>
      <c r="D13" s="409">
        <v>6585</v>
      </c>
      <c r="E13" s="409">
        <v>6585</v>
      </c>
      <c r="F13" s="409">
        <v>3271</v>
      </c>
      <c r="G13" s="409">
        <v>4004</v>
      </c>
      <c r="H13" s="409">
        <v>2590</v>
      </c>
      <c r="I13" s="409">
        <v>4929</v>
      </c>
      <c r="J13" s="409">
        <v>2819</v>
      </c>
      <c r="K13" s="409">
        <v>4712</v>
      </c>
    </row>
    <row r="14" spans="1:11" x14ac:dyDescent="0.25">
      <c r="A14" s="406" t="s">
        <v>479</v>
      </c>
      <c r="B14" s="409">
        <v>6363</v>
      </c>
      <c r="C14" s="409">
        <v>5535</v>
      </c>
      <c r="D14" s="409">
        <v>6303</v>
      </c>
      <c r="E14" s="409">
        <v>6665</v>
      </c>
      <c r="F14" s="409">
        <v>2698</v>
      </c>
      <c r="G14" s="409">
        <v>3415</v>
      </c>
      <c r="H14" s="409">
        <v>2398</v>
      </c>
      <c r="I14" s="409">
        <v>5138</v>
      </c>
      <c r="J14" s="409">
        <v>2925</v>
      </c>
      <c r="K14" s="409">
        <v>4403</v>
      </c>
    </row>
    <row r="15" spans="1:11" x14ac:dyDescent="0.25">
      <c r="A15" s="410" t="s">
        <v>480</v>
      </c>
      <c r="B15" s="413">
        <v>6561</v>
      </c>
      <c r="C15" s="413">
        <v>5901</v>
      </c>
      <c r="D15" s="413">
        <v>6544</v>
      </c>
      <c r="E15" s="413">
        <v>6884</v>
      </c>
      <c r="F15" s="413">
        <v>3147</v>
      </c>
      <c r="G15" s="413">
        <v>3958</v>
      </c>
      <c r="H15" s="413">
        <v>2551</v>
      </c>
      <c r="I15" s="413">
        <v>5328</v>
      </c>
      <c r="J15" s="413">
        <v>3309</v>
      </c>
      <c r="K15" s="413">
        <v>4724</v>
      </c>
    </row>
    <row r="16" spans="1:11" x14ac:dyDescent="0.25">
      <c r="A16" s="406" t="s">
        <v>481</v>
      </c>
      <c r="B16" s="409">
        <v>6632</v>
      </c>
      <c r="C16" s="409">
        <v>5895</v>
      </c>
      <c r="D16" s="409">
        <v>6275</v>
      </c>
      <c r="E16" s="409">
        <v>6591</v>
      </c>
      <c r="F16" s="409">
        <v>2869</v>
      </c>
      <c r="G16" s="409">
        <v>3497</v>
      </c>
      <c r="H16" s="409">
        <v>2296</v>
      </c>
      <c r="I16" s="409">
        <v>5299</v>
      </c>
      <c r="J16" s="409">
        <v>3221</v>
      </c>
      <c r="K16" s="409">
        <v>4540</v>
      </c>
    </row>
    <row r="17" spans="1:11" x14ac:dyDescent="0.25">
      <c r="A17" s="406" t="s">
        <v>482</v>
      </c>
      <c r="B17" s="409">
        <v>6981</v>
      </c>
      <c r="C17" s="409">
        <v>6089</v>
      </c>
      <c r="D17" s="409">
        <v>6545</v>
      </c>
      <c r="E17" s="409">
        <v>6691</v>
      </c>
      <c r="F17" s="409">
        <v>3022</v>
      </c>
      <c r="G17" s="409">
        <v>3627</v>
      </c>
      <c r="H17" s="409">
        <v>2264</v>
      </c>
      <c r="I17" s="409">
        <v>5165</v>
      </c>
      <c r="J17" s="409">
        <v>3400</v>
      </c>
      <c r="K17" s="409">
        <v>4694</v>
      </c>
    </row>
    <row r="18" spans="1:11" x14ac:dyDescent="0.25">
      <c r="A18" s="410" t="s">
        <v>483</v>
      </c>
      <c r="B18" s="413">
        <v>6816</v>
      </c>
      <c r="C18" s="413">
        <v>6103</v>
      </c>
      <c r="D18" s="413">
        <v>6691</v>
      </c>
      <c r="E18" s="413">
        <v>6485</v>
      </c>
      <c r="F18" s="413">
        <v>3138</v>
      </c>
      <c r="G18" s="413">
        <v>3890</v>
      </c>
      <c r="H18" s="413">
        <v>2438</v>
      </c>
      <c r="I18" s="413">
        <v>5060</v>
      </c>
      <c r="J18" s="413">
        <v>3326</v>
      </c>
      <c r="K18" s="413">
        <v>4734</v>
      </c>
    </row>
    <row r="19" spans="1:11" x14ac:dyDescent="0.25">
      <c r="A19" s="406" t="s">
        <v>484</v>
      </c>
      <c r="B19" s="409">
        <v>6594</v>
      </c>
      <c r="C19" s="409">
        <v>5694</v>
      </c>
      <c r="D19" s="409">
        <v>6030</v>
      </c>
      <c r="E19" s="409">
        <v>6303</v>
      </c>
      <c r="F19" s="409">
        <v>2828</v>
      </c>
      <c r="G19" s="409">
        <v>3462</v>
      </c>
      <c r="H19" s="409">
        <v>2272</v>
      </c>
      <c r="I19" s="409">
        <v>5769</v>
      </c>
      <c r="J19" s="409">
        <v>3583</v>
      </c>
      <c r="K19" s="409">
        <v>4515</v>
      </c>
    </row>
    <row r="20" spans="1:11" x14ac:dyDescent="0.25">
      <c r="A20" s="406" t="s">
        <v>485</v>
      </c>
      <c r="B20" s="409">
        <v>6825</v>
      </c>
      <c r="C20" s="409">
        <v>5933</v>
      </c>
      <c r="D20" s="409">
        <v>6284</v>
      </c>
      <c r="E20" s="409">
        <v>6646</v>
      </c>
      <c r="F20" s="409">
        <v>2830</v>
      </c>
      <c r="G20" s="409">
        <v>3374</v>
      </c>
      <c r="H20" s="409">
        <v>2078</v>
      </c>
      <c r="I20" s="409">
        <v>5318</v>
      </c>
      <c r="J20" s="409">
        <v>3378</v>
      </c>
      <c r="K20" s="409">
        <v>4549</v>
      </c>
    </row>
    <row r="21" spans="1:11" x14ac:dyDescent="0.25">
      <c r="A21" s="410" t="s">
        <v>486</v>
      </c>
      <c r="B21" s="413">
        <v>6662</v>
      </c>
      <c r="C21" s="413">
        <v>6012</v>
      </c>
      <c r="D21" s="413">
        <v>6606</v>
      </c>
      <c r="E21" s="413">
        <v>6872</v>
      </c>
      <c r="F21" s="413">
        <v>3118</v>
      </c>
      <c r="G21" s="413">
        <v>3758</v>
      </c>
      <c r="H21" s="413">
        <v>2416</v>
      </c>
      <c r="I21" s="413">
        <v>5275</v>
      </c>
      <c r="J21" s="413">
        <v>3170</v>
      </c>
      <c r="K21" s="413">
        <v>4700</v>
      </c>
    </row>
    <row r="22" spans="1:11" x14ac:dyDescent="0.25">
      <c r="A22" s="406" t="s">
        <v>487</v>
      </c>
      <c r="B22" s="409">
        <v>6987</v>
      </c>
      <c r="C22" s="409">
        <v>6127</v>
      </c>
      <c r="D22" s="409">
        <v>6477</v>
      </c>
      <c r="E22" s="409">
        <v>6569</v>
      </c>
      <c r="F22" s="409">
        <v>2864</v>
      </c>
      <c r="G22" s="409">
        <v>3403</v>
      </c>
      <c r="H22" s="409">
        <v>2082</v>
      </c>
      <c r="I22" s="409">
        <v>5232</v>
      </c>
      <c r="J22" s="409">
        <v>3316</v>
      </c>
      <c r="K22" s="409">
        <v>4609</v>
      </c>
    </row>
    <row r="23" spans="1:11" x14ac:dyDescent="0.25">
      <c r="A23" s="406" t="s">
        <v>488</v>
      </c>
      <c r="B23" s="409">
        <v>6800</v>
      </c>
      <c r="C23" s="409">
        <v>5981</v>
      </c>
      <c r="D23" s="409">
        <v>6331</v>
      </c>
      <c r="E23" s="409">
        <v>6556</v>
      </c>
      <c r="F23" s="409">
        <v>3160</v>
      </c>
      <c r="G23" s="409">
        <v>3927</v>
      </c>
      <c r="H23" s="409">
        <v>2522</v>
      </c>
      <c r="I23" s="409">
        <v>5415</v>
      </c>
      <c r="J23" s="409">
        <v>3198</v>
      </c>
      <c r="K23" s="409">
        <v>4675</v>
      </c>
    </row>
    <row r="24" spans="1:11" x14ac:dyDescent="0.25">
      <c r="A24" s="410" t="s">
        <v>489</v>
      </c>
      <c r="B24" s="413">
        <v>6593</v>
      </c>
      <c r="C24" s="413">
        <v>5933</v>
      </c>
      <c r="D24" s="413">
        <v>6603</v>
      </c>
      <c r="E24" s="413">
        <v>6903</v>
      </c>
      <c r="F24" s="413">
        <v>3205</v>
      </c>
      <c r="G24" s="413">
        <v>3910</v>
      </c>
      <c r="H24" s="413">
        <v>2325</v>
      </c>
      <c r="I24" s="413">
        <v>5324</v>
      </c>
      <c r="J24" s="413">
        <v>3377</v>
      </c>
      <c r="K24" s="413">
        <v>4736</v>
      </c>
    </row>
    <row r="25" spans="1:11" x14ac:dyDescent="0.25">
      <c r="A25" s="406" t="s">
        <v>490</v>
      </c>
      <c r="B25" s="409">
        <v>6839</v>
      </c>
      <c r="C25" s="409">
        <v>5943</v>
      </c>
      <c r="D25" s="409">
        <v>6455</v>
      </c>
      <c r="E25" s="409">
        <v>6835</v>
      </c>
      <c r="F25" s="409">
        <v>2997</v>
      </c>
      <c r="G25" s="409">
        <v>3685</v>
      </c>
      <c r="H25" s="409">
        <v>2396</v>
      </c>
      <c r="I25" s="409">
        <v>5436</v>
      </c>
      <c r="J25" s="409">
        <v>3257</v>
      </c>
      <c r="K25" s="409">
        <v>4664</v>
      </c>
    </row>
    <row r="26" spans="1:11" x14ac:dyDescent="0.25">
      <c r="A26" s="406" t="s">
        <v>491</v>
      </c>
      <c r="B26" s="409">
        <v>6695</v>
      </c>
      <c r="C26" s="409">
        <v>5761</v>
      </c>
      <c r="D26" s="409">
        <v>6236</v>
      </c>
      <c r="E26" s="409">
        <v>6594</v>
      </c>
      <c r="F26" s="409">
        <v>2763</v>
      </c>
      <c r="G26" s="409">
        <v>3395</v>
      </c>
      <c r="H26" s="409">
        <v>1985</v>
      </c>
      <c r="I26" s="409">
        <v>5585</v>
      </c>
      <c r="J26" s="409">
        <v>3698</v>
      </c>
      <c r="K26" s="409">
        <v>4547</v>
      </c>
    </row>
    <row r="27" spans="1:11" x14ac:dyDescent="0.25">
      <c r="A27" s="410" t="s">
        <v>492</v>
      </c>
      <c r="B27" s="413">
        <v>7001</v>
      </c>
      <c r="C27" s="413">
        <v>6064</v>
      </c>
      <c r="D27" s="413">
        <v>6772</v>
      </c>
      <c r="E27" s="413">
        <v>7094</v>
      </c>
      <c r="F27" s="413">
        <v>2759</v>
      </c>
      <c r="G27" s="413">
        <v>3438</v>
      </c>
      <c r="H27" s="413">
        <v>2259</v>
      </c>
      <c r="I27" s="413">
        <v>5352</v>
      </c>
      <c r="J27" s="413">
        <v>3376</v>
      </c>
      <c r="K27" s="413">
        <v>4705</v>
      </c>
    </row>
    <row r="28" spans="1:11" x14ac:dyDescent="0.25">
      <c r="A28" s="406" t="s">
        <v>493</v>
      </c>
      <c r="B28" s="409">
        <v>6120</v>
      </c>
      <c r="C28" s="409">
        <v>5327</v>
      </c>
      <c r="D28" s="409">
        <v>5780</v>
      </c>
      <c r="E28" s="409">
        <v>6226</v>
      </c>
      <c r="F28" s="409">
        <v>2718</v>
      </c>
      <c r="G28" s="409">
        <v>3309</v>
      </c>
      <c r="H28" s="409">
        <v>2256</v>
      </c>
      <c r="I28" s="409">
        <v>5562</v>
      </c>
      <c r="J28" s="409">
        <v>3383</v>
      </c>
      <c r="K28" s="409">
        <v>4313</v>
      </c>
    </row>
    <row r="29" spans="1:11" x14ac:dyDescent="0.25">
      <c r="A29" s="406" t="s">
        <v>494</v>
      </c>
      <c r="B29" s="409">
        <v>6621</v>
      </c>
      <c r="C29" s="409">
        <v>5670</v>
      </c>
      <c r="D29" s="409">
        <v>6259</v>
      </c>
      <c r="E29" s="409">
        <v>6478</v>
      </c>
      <c r="F29" s="409">
        <v>2551</v>
      </c>
      <c r="G29" s="409">
        <v>3171</v>
      </c>
      <c r="H29" s="409">
        <v>2080</v>
      </c>
      <c r="I29" s="409">
        <v>5281</v>
      </c>
      <c r="J29" s="409">
        <v>3294</v>
      </c>
      <c r="K29" s="409">
        <v>4406</v>
      </c>
    </row>
    <row r="30" spans="1:11" x14ac:dyDescent="0.25">
      <c r="A30" s="410" t="s">
        <v>495</v>
      </c>
      <c r="B30" s="413">
        <v>6362</v>
      </c>
      <c r="C30" s="413">
        <v>5477</v>
      </c>
      <c r="D30" s="413">
        <v>6169</v>
      </c>
      <c r="E30" s="413">
        <v>6678</v>
      </c>
      <c r="F30" s="413">
        <v>2640</v>
      </c>
      <c r="G30" s="413">
        <v>3336</v>
      </c>
      <c r="H30" s="413">
        <v>2187</v>
      </c>
      <c r="I30" s="413">
        <v>5693</v>
      </c>
      <c r="J30" s="413">
        <v>3623</v>
      </c>
      <c r="K30" s="413">
        <v>4472</v>
      </c>
    </row>
    <row r="31" spans="1:11" x14ac:dyDescent="0.25">
      <c r="A31" s="406" t="s">
        <v>496</v>
      </c>
      <c r="B31" s="409">
        <v>6839</v>
      </c>
      <c r="C31" s="409">
        <v>6097</v>
      </c>
      <c r="D31" s="409">
        <v>6768</v>
      </c>
      <c r="E31" s="409">
        <v>6670</v>
      </c>
      <c r="F31" s="409">
        <v>3040</v>
      </c>
      <c r="G31" s="409">
        <v>3881</v>
      </c>
      <c r="H31" s="409">
        <v>2446</v>
      </c>
      <c r="I31" s="409">
        <v>5303</v>
      </c>
      <c r="J31" s="409">
        <v>3115</v>
      </c>
      <c r="K31" s="409">
        <v>4726</v>
      </c>
    </row>
    <row r="32" spans="1:11" x14ac:dyDescent="0.25">
      <c r="A32" s="406" t="s">
        <v>497</v>
      </c>
      <c r="B32" s="409">
        <v>6579</v>
      </c>
      <c r="C32" s="409">
        <v>5889</v>
      </c>
      <c r="D32" s="409">
        <v>6538</v>
      </c>
      <c r="E32" s="409">
        <v>6506</v>
      </c>
      <c r="F32" s="409">
        <v>3047</v>
      </c>
      <c r="G32" s="409">
        <v>3812</v>
      </c>
      <c r="H32" s="409">
        <v>2330</v>
      </c>
      <c r="I32" s="409">
        <v>5060</v>
      </c>
      <c r="J32" s="409">
        <v>3135</v>
      </c>
      <c r="K32" s="409">
        <v>4605</v>
      </c>
    </row>
    <row r="33" spans="1:11" x14ac:dyDescent="0.25">
      <c r="A33" s="410" t="s">
        <v>498</v>
      </c>
      <c r="B33" s="413">
        <v>7061</v>
      </c>
      <c r="C33" s="413">
        <v>6330</v>
      </c>
      <c r="D33" s="413">
        <v>7095</v>
      </c>
      <c r="E33" s="413">
        <v>7324</v>
      </c>
      <c r="F33" s="413">
        <v>3187</v>
      </c>
      <c r="G33" s="413">
        <v>4062</v>
      </c>
      <c r="H33" s="413">
        <v>2764</v>
      </c>
      <c r="I33" s="413">
        <v>5370</v>
      </c>
      <c r="J33" s="413">
        <v>3168</v>
      </c>
      <c r="K33" s="413">
        <v>4958</v>
      </c>
    </row>
    <row r="34" spans="1:11" x14ac:dyDescent="0.25">
      <c r="A34" s="406" t="s">
        <v>499</v>
      </c>
      <c r="B34" s="409">
        <v>6348</v>
      </c>
      <c r="C34" s="409">
        <v>5851</v>
      </c>
      <c r="D34" s="409">
        <v>6921</v>
      </c>
      <c r="E34" s="409">
        <v>7369</v>
      </c>
      <c r="F34" s="409">
        <v>2977</v>
      </c>
      <c r="G34" s="409">
        <v>3900</v>
      </c>
      <c r="H34" s="409">
        <v>2694</v>
      </c>
      <c r="I34" s="409">
        <v>5564</v>
      </c>
      <c r="J34" s="409">
        <v>3202</v>
      </c>
      <c r="K34" s="409">
        <v>4781</v>
      </c>
    </row>
    <row r="35" spans="1:11" x14ac:dyDescent="0.25">
      <c r="A35" s="406" t="s">
        <v>500</v>
      </c>
      <c r="B35" s="409">
        <v>6900</v>
      </c>
      <c r="C35" s="409">
        <v>6143</v>
      </c>
      <c r="D35" s="409">
        <v>6792</v>
      </c>
      <c r="E35" s="409">
        <v>6652</v>
      </c>
      <c r="F35" s="409">
        <v>3099</v>
      </c>
      <c r="G35" s="409">
        <v>3855</v>
      </c>
      <c r="H35" s="409">
        <v>2378</v>
      </c>
      <c r="I35" s="409">
        <v>5052</v>
      </c>
      <c r="J35" s="409">
        <v>2986</v>
      </c>
      <c r="K35" s="409">
        <v>4707</v>
      </c>
    </row>
    <row r="36" spans="1:11" x14ac:dyDescent="0.25">
      <c r="A36" s="410" t="s">
        <v>501</v>
      </c>
      <c r="B36" s="413">
        <v>6612</v>
      </c>
      <c r="C36" s="413">
        <v>5989</v>
      </c>
      <c r="D36" s="413">
        <v>6446</v>
      </c>
      <c r="E36" s="413">
        <v>6115</v>
      </c>
      <c r="F36" s="413">
        <v>3177</v>
      </c>
      <c r="G36" s="413">
        <v>3757</v>
      </c>
      <c r="H36" s="413">
        <v>2162</v>
      </c>
      <c r="I36" s="413">
        <v>4671</v>
      </c>
      <c r="J36" s="413">
        <v>2841</v>
      </c>
      <c r="K36" s="413">
        <v>4512</v>
      </c>
    </row>
    <row r="37" spans="1:11" x14ac:dyDescent="0.25">
      <c r="A37" s="406" t="s">
        <v>502</v>
      </c>
      <c r="B37" s="409">
        <v>6697</v>
      </c>
      <c r="C37" s="409">
        <v>5866</v>
      </c>
      <c r="D37" s="409">
        <v>6542</v>
      </c>
      <c r="E37" s="409">
        <v>7000</v>
      </c>
      <c r="F37" s="409">
        <v>2721</v>
      </c>
      <c r="G37" s="409">
        <v>3357</v>
      </c>
      <c r="H37" s="409">
        <v>2227</v>
      </c>
      <c r="I37" s="409">
        <v>5544</v>
      </c>
      <c r="J37" s="409">
        <v>3449</v>
      </c>
      <c r="K37" s="409">
        <v>4619</v>
      </c>
    </row>
    <row r="38" spans="1:11" x14ac:dyDescent="0.25">
      <c r="A38" s="406" t="s">
        <v>503</v>
      </c>
      <c r="B38" s="409">
        <v>6305</v>
      </c>
      <c r="C38" s="409">
        <v>5733</v>
      </c>
      <c r="D38" s="409">
        <v>6423</v>
      </c>
      <c r="E38" s="409">
        <v>6901</v>
      </c>
      <c r="F38" s="409">
        <v>3057</v>
      </c>
      <c r="G38" s="409">
        <v>3892</v>
      </c>
      <c r="H38" s="409">
        <v>2672</v>
      </c>
      <c r="I38" s="409">
        <v>5359</v>
      </c>
      <c r="J38" s="409">
        <v>3073</v>
      </c>
      <c r="K38" s="409">
        <v>4627</v>
      </c>
    </row>
    <row r="39" spans="1:11" x14ac:dyDescent="0.25">
      <c r="A39" s="410" t="s">
        <v>504</v>
      </c>
      <c r="B39" s="413">
        <v>6442</v>
      </c>
      <c r="C39" s="413">
        <v>5777</v>
      </c>
      <c r="D39" s="413">
        <v>6418</v>
      </c>
      <c r="E39" s="413">
        <v>6582</v>
      </c>
      <c r="F39" s="413">
        <v>2791</v>
      </c>
      <c r="G39" s="413">
        <v>3451</v>
      </c>
      <c r="H39" s="413">
        <v>2194</v>
      </c>
      <c r="I39" s="413">
        <v>5592</v>
      </c>
      <c r="J39" s="413">
        <v>3149</v>
      </c>
      <c r="K39" s="413">
        <v>4514</v>
      </c>
    </row>
    <row r="40" spans="1:11" x14ac:dyDescent="0.25">
      <c r="A40" s="406" t="s">
        <v>505</v>
      </c>
      <c r="B40" s="409">
        <v>6571</v>
      </c>
      <c r="C40" s="409">
        <v>5660</v>
      </c>
      <c r="D40" s="409">
        <v>6546</v>
      </c>
      <c r="E40" s="409">
        <v>7119</v>
      </c>
      <c r="F40" s="409">
        <v>2736</v>
      </c>
      <c r="G40" s="409">
        <v>3602</v>
      </c>
      <c r="H40" s="409">
        <v>2466</v>
      </c>
      <c r="I40" s="409">
        <v>5676</v>
      </c>
      <c r="J40" s="409">
        <v>3441</v>
      </c>
      <c r="K40" s="409">
        <v>4642</v>
      </c>
    </row>
    <row r="41" spans="1:11" x14ac:dyDescent="0.25">
      <c r="A41" s="406" t="s">
        <v>506</v>
      </c>
      <c r="B41" s="409">
        <v>6517</v>
      </c>
      <c r="C41" s="409">
        <v>5665</v>
      </c>
      <c r="D41" s="409">
        <v>6150</v>
      </c>
      <c r="E41" s="409">
        <v>6231</v>
      </c>
      <c r="F41" s="409">
        <v>2686</v>
      </c>
      <c r="G41" s="409">
        <v>3294</v>
      </c>
      <c r="H41" s="409">
        <v>2058</v>
      </c>
      <c r="I41" s="409">
        <v>4870</v>
      </c>
      <c r="J41" s="409">
        <v>2807</v>
      </c>
      <c r="K41" s="409">
        <v>4295</v>
      </c>
    </row>
    <row r="42" spans="1:11" x14ac:dyDescent="0.25">
      <c r="A42" s="410" t="s">
        <v>507</v>
      </c>
      <c r="B42" s="413">
        <v>6546</v>
      </c>
      <c r="C42" s="413">
        <v>5699</v>
      </c>
      <c r="D42" s="413">
        <v>5810</v>
      </c>
      <c r="E42" s="413">
        <v>5712</v>
      </c>
      <c r="F42" s="413">
        <v>2937</v>
      </c>
      <c r="G42" s="413">
        <v>3466</v>
      </c>
      <c r="H42" s="413">
        <v>2292</v>
      </c>
      <c r="I42" s="413">
        <v>5153</v>
      </c>
      <c r="J42" s="413">
        <v>3013</v>
      </c>
      <c r="K42" s="413">
        <v>4334</v>
      </c>
    </row>
    <row r="43" spans="1:11" x14ac:dyDescent="0.25">
      <c r="A43" s="406" t="s">
        <v>508</v>
      </c>
      <c r="B43" s="409">
        <v>6715</v>
      </c>
      <c r="C43" s="409">
        <v>6088</v>
      </c>
      <c r="D43" s="409">
        <v>6590</v>
      </c>
      <c r="E43" s="409">
        <v>6634</v>
      </c>
      <c r="F43" s="409">
        <v>3122</v>
      </c>
      <c r="G43" s="409">
        <v>3800</v>
      </c>
      <c r="H43" s="409">
        <v>2346</v>
      </c>
      <c r="I43" s="409">
        <v>5148</v>
      </c>
      <c r="J43" s="409">
        <v>2975</v>
      </c>
      <c r="K43" s="409">
        <v>4653</v>
      </c>
    </row>
    <row r="44" spans="1:11" x14ac:dyDescent="0.25">
      <c r="A44" s="406" t="s">
        <v>509</v>
      </c>
      <c r="B44" s="409">
        <v>6887</v>
      </c>
      <c r="C44" s="409">
        <v>6134</v>
      </c>
      <c r="D44" s="409">
        <v>6834</v>
      </c>
      <c r="E44" s="409">
        <v>6996</v>
      </c>
      <c r="F44" s="409">
        <v>2944</v>
      </c>
      <c r="G44" s="409">
        <v>3713</v>
      </c>
      <c r="H44" s="409">
        <v>2439</v>
      </c>
      <c r="I44" s="409">
        <v>5173</v>
      </c>
      <c r="J44" s="409">
        <v>3061</v>
      </c>
      <c r="K44" s="409">
        <v>4726</v>
      </c>
    </row>
    <row r="45" spans="1:11" x14ac:dyDescent="0.25">
      <c r="A45" s="410" t="s">
        <v>510</v>
      </c>
      <c r="B45" s="413">
        <v>5848</v>
      </c>
      <c r="C45" s="413">
        <v>4998</v>
      </c>
      <c r="D45" s="413">
        <v>5681</v>
      </c>
      <c r="E45" s="413">
        <v>6011</v>
      </c>
      <c r="F45" s="413">
        <v>2230</v>
      </c>
      <c r="G45" s="413">
        <v>2929</v>
      </c>
      <c r="H45" s="413">
        <v>1944</v>
      </c>
      <c r="I45" s="413">
        <v>5146</v>
      </c>
      <c r="J45" s="413">
        <v>3148</v>
      </c>
      <c r="K45" s="413">
        <v>4016</v>
      </c>
    </row>
    <row r="46" spans="1:11" x14ac:dyDescent="0.25">
      <c r="A46" s="406" t="s">
        <v>511</v>
      </c>
      <c r="B46" s="409">
        <v>5960</v>
      </c>
      <c r="C46" s="409">
        <v>5177</v>
      </c>
      <c r="D46" s="409">
        <v>5906</v>
      </c>
      <c r="E46" s="409">
        <v>6319</v>
      </c>
      <c r="F46" s="409">
        <v>2503</v>
      </c>
      <c r="G46" s="409">
        <v>3211</v>
      </c>
      <c r="H46" s="409">
        <v>2178</v>
      </c>
      <c r="I46" s="409">
        <v>5259</v>
      </c>
      <c r="J46" s="409">
        <v>3109</v>
      </c>
      <c r="K46" s="409">
        <v>4200</v>
      </c>
    </row>
    <row r="47" spans="1:11" x14ac:dyDescent="0.25">
      <c r="A47" s="406" t="s">
        <v>512</v>
      </c>
      <c r="B47" s="409">
        <v>6844</v>
      </c>
      <c r="C47" s="409">
        <v>5964</v>
      </c>
      <c r="D47" s="409">
        <v>6297</v>
      </c>
      <c r="E47" s="409">
        <v>6262</v>
      </c>
      <c r="F47" s="409">
        <v>2852</v>
      </c>
      <c r="G47" s="409">
        <v>3498</v>
      </c>
      <c r="H47" s="409">
        <v>2145</v>
      </c>
      <c r="I47" s="409">
        <v>5054</v>
      </c>
      <c r="J47" s="409">
        <v>2763</v>
      </c>
      <c r="K47" s="409">
        <v>4441</v>
      </c>
    </row>
    <row r="48" spans="1:11" x14ac:dyDescent="0.25">
      <c r="A48" s="410" t="s">
        <v>513</v>
      </c>
      <c r="B48" s="413">
        <v>6728</v>
      </c>
      <c r="C48" s="413">
        <v>5948</v>
      </c>
      <c r="D48" s="413">
        <v>6646</v>
      </c>
      <c r="E48" s="413">
        <v>7168</v>
      </c>
      <c r="F48" s="413">
        <v>2981</v>
      </c>
      <c r="G48" s="413">
        <v>3768</v>
      </c>
      <c r="H48" s="413">
        <v>2489</v>
      </c>
      <c r="I48" s="413">
        <v>5514</v>
      </c>
      <c r="J48" s="413">
        <v>3052</v>
      </c>
      <c r="K48" s="413">
        <v>4700</v>
      </c>
    </row>
    <row r="49" spans="1:11" x14ac:dyDescent="0.25">
      <c r="A49" s="406" t="s">
        <v>514</v>
      </c>
      <c r="B49" s="409">
        <v>6672</v>
      </c>
      <c r="C49" s="409">
        <v>5934</v>
      </c>
      <c r="D49" s="409">
        <v>6378</v>
      </c>
      <c r="E49" s="409">
        <v>6509</v>
      </c>
      <c r="F49" s="409">
        <v>2724</v>
      </c>
      <c r="G49" s="409">
        <v>3394</v>
      </c>
      <c r="H49" s="409">
        <v>2108</v>
      </c>
      <c r="I49" s="409">
        <v>5002</v>
      </c>
      <c r="J49" s="409">
        <v>3155</v>
      </c>
      <c r="K49" s="409">
        <v>4483</v>
      </c>
    </row>
    <row r="50" spans="1:11" x14ac:dyDescent="0.25">
      <c r="A50" s="406" t="s">
        <v>515</v>
      </c>
      <c r="B50" s="409">
        <v>6559</v>
      </c>
      <c r="C50" s="409">
        <v>5831</v>
      </c>
      <c r="D50" s="409">
        <v>6664</v>
      </c>
      <c r="E50" s="409">
        <v>6804</v>
      </c>
      <c r="F50" s="409">
        <v>2967</v>
      </c>
      <c r="G50" s="409">
        <v>3626</v>
      </c>
      <c r="H50" s="409">
        <v>2145</v>
      </c>
      <c r="I50" s="409">
        <v>4953</v>
      </c>
      <c r="J50" s="409">
        <v>2784</v>
      </c>
      <c r="K50" s="409">
        <v>4531</v>
      </c>
    </row>
    <row r="51" spans="1:11" x14ac:dyDescent="0.25">
      <c r="A51" s="410" t="s">
        <v>516</v>
      </c>
      <c r="B51" s="413">
        <v>6679</v>
      </c>
      <c r="C51" s="413">
        <v>5986</v>
      </c>
      <c r="D51" s="413">
        <v>6947</v>
      </c>
      <c r="E51" s="413">
        <v>7345</v>
      </c>
      <c r="F51" s="413">
        <v>3106</v>
      </c>
      <c r="G51" s="413">
        <v>3782</v>
      </c>
      <c r="H51" s="413">
        <v>2285</v>
      </c>
      <c r="I51" s="413">
        <v>5011</v>
      </c>
      <c r="J51" s="413">
        <v>2860</v>
      </c>
      <c r="K51" s="413">
        <v>4713</v>
      </c>
    </row>
    <row r="52" spans="1:11" x14ac:dyDescent="0.25">
      <c r="A52" s="406" t="s">
        <v>517</v>
      </c>
      <c r="B52" s="409">
        <v>6661</v>
      </c>
      <c r="C52" s="409">
        <v>5809</v>
      </c>
      <c r="D52" s="409">
        <v>6617</v>
      </c>
      <c r="E52" s="409">
        <v>6761</v>
      </c>
      <c r="F52" s="409">
        <v>2845</v>
      </c>
      <c r="G52" s="409">
        <v>3664</v>
      </c>
      <c r="H52" s="409">
        <v>2418</v>
      </c>
      <c r="I52" s="409">
        <v>5188</v>
      </c>
      <c r="J52" s="409">
        <v>2754</v>
      </c>
      <c r="K52" s="409">
        <v>4542</v>
      </c>
    </row>
    <row r="53" spans="1:11" x14ac:dyDescent="0.25">
      <c r="A53" s="406" t="s">
        <v>518</v>
      </c>
      <c r="B53" s="409">
        <v>5680</v>
      </c>
      <c r="C53" s="409">
        <v>4812</v>
      </c>
      <c r="D53" s="409">
        <v>5278</v>
      </c>
      <c r="E53" s="409">
        <v>5774</v>
      </c>
      <c r="F53" s="409">
        <v>2429</v>
      </c>
      <c r="G53" s="409">
        <v>3025</v>
      </c>
      <c r="H53" s="409">
        <v>2021</v>
      </c>
      <c r="I53" s="409">
        <v>5059</v>
      </c>
      <c r="J53" s="409">
        <v>3255</v>
      </c>
      <c r="K53" s="409">
        <v>3951</v>
      </c>
    </row>
    <row r="54" spans="1:11" x14ac:dyDescent="0.25">
      <c r="A54" s="410" t="s">
        <v>519</v>
      </c>
      <c r="B54" s="413">
        <v>5952</v>
      </c>
      <c r="C54" s="413">
        <v>5351</v>
      </c>
      <c r="D54" s="413">
        <v>5946</v>
      </c>
      <c r="E54" s="413">
        <v>5921</v>
      </c>
      <c r="F54" s="413">
        <v>2652</v>
      </c>
      <c r="G54" s="413">
        <v>3142</v>
      </c>
      <c r="H54" s="413">
        <v>1835</v>
      </c>
      <c r="I54" s="413">
        <v>4768</v>
      </c>
      <c r="J54" s="413">
        <v>3158</v>
      </c>
      <c r="K54" s="413">
        <v>4169</v>
      </c>
    </row>
    <row r="55" spans="1:11" x14ac:dyDescent="0.25">
      <c r="A55" s="406" t="s">
        <v>520</v>
      </c>
      <c r="B55" s="409">
        <v>6489</v>
      </c>
      <c r="C55" s="409">
        <v>5774</v>
      </c>
      <c r="D55" s="409">
        <v>6284</v>
      </c>
      <c r="E55" s="409">
        <v>6456</v>
      </c>
      <c r="F55" s="409">
        <v>2959</v>
      </c>
      <c r="G55" s="409">
        <v>3548</v>
      </c>
      <c r="H55" s="409">
        <v>2194</v>
      </c>
      <c r="I55" s="409">
        <v>4881</v>
      </c>
      <c r="J55" s="409">
        <v>3012</v>
      </c>
      <c r="K55" s="409">
        <v>4460</v>
      </c>
    </row>
    <row r="56" spans="1:11" x14ac:dyDescent="0.25">
      <c r="A56" s="406" t="s">
        <v>521</v>
      </c>
      <c r="B56" s="409">
        <v>6055</v>
      </c>
      <c r="C56" s="409">
        <v>5323</v>
      </c>
      <c r="D56" s="409">
        <v>5824</v>
      </c>
      <c r="E56" s="409">
        <v>6184</v>
      </c>
      <c r="F56" s="409">
        <v>2641</v>
      </c>
      <c r="G56" s="409">
        <v>3312</v>
      </c>
      <c r="H56" s="409">
        <v>2187</v>
      </c>
      <c r="I56" s="409">
        <v>4895</v>
      </c>
      <c r="J56" s="409">
        <v>3136</v>
      </c>
      <c r="K56" s="409">
        <v>4203</v>
      </c>
    </row>
    <row r="57" spans="1:11" x14ac:dyDescent="0.25">
      <c r="A57" s="410" t="s">
        <v>522</v>
      </c>
      <c r="B57" s="413">
        <v>6099</v>
      </c>
      <c r="C57" s="413">
        <v>5372</v>
      </c>
      <c r="D57" s="413">
        <v>6122</v>
      </c>
      <c r="E57" s="413">
        <v>6465</v>
      </c>
      <c r="F57" s="413">
        <v>2671</v>
      </c>
      <c r="G57" s="413">
        <v>3420</v>
      </c>
      <c r="H57" s="413">
        <v>2307</v>
      </c>
      <c r="I57" s="413">
        <v>5018</v>
      </c>
      <c r="J57" s="413">
        <v>3132</v>
      </c>
      <c r="K57" s="413">
        <v>4273</v>
      </c>
    </row>
    <row r="58" spans="1:11" x14ac:dyDescent="0.25">
      <c r="A58" s="406" t="s">
        <v>523</v>
      </c>
      <c r="B58" s="409">
        <v>6851</v>
      </c>
      <c r="C58" s="409">
        <v>6090</v>
      </c>
      <c r="D58" s="409">
        <v>6528</v>
      </c>
      <c r="E58" s="409">
        <v>6539</v>
      </c>
      <c r="F58" s="409">
        <v>2891</v>
      </c>
      <c r="G58" s="409">
        <v>3503</v>
      </c>
      <c r="H58" s="409">
        <v>2230</v>
      </c>
      <c r="I58" s="409">
        <v>4605</v>
      </c>
      <c r="J58" s="409">
        <v>2918</v>
      </c>
      <c r="K58" s="409">
        <v>4459</v>
      </c>
    </row>
    <row r="59" spans="1:11" x14ac:dyDescent="0.25">
      <c r="A59" s="406" t="s">
        <v>524</v>
      </c>
      <c r="B59" s="409">
        <v>6612</v>
      </c>
      <c r="C59" s="409">
        <v>5749</v>
      </c>
      <c r="D59" s="409">
        <v>6199</v>
      </c>
      <c r="E59" s="409">
        <v>6290</v>
      </c>
      <c r="F59" s="409">
        <v>2748</v>
      </c>
      <c r="G59" s="409">
        <v>3289</v>
      </c>
      <c r="H59" s="409">
        <v>2088</v>
      </c>
      <c r="I59" s="409">
        <v>4844</v>
      </c>
      <c r="J59" s="409">
        <v>2925</v>
      </c>
      <c r="K59" s="409">
        <v>4290</v>
      </c>
    </row>
    <row r="60" spans="1:11" x14ac:dyDescent="0.25">
      <c r="A60" s="410" t="s">
        <v>525</v>
      </c>
      <c r="B60" s="413">
        <v>6551</v>
      </c>
      <c r="C60" s="413">
        <v>5804</v>
      </c>
      <c r="D60" s="413">
        <v>6241</v>
      </c>
      <c r="E60" s="413">
        <v>6202</v>
      </c>
      <c r="F60" s="413">
        <v>2844</v>
      </c>
      <c r="G60" s="413">
        <v>3402</v>
      </c>
      <c r="H60" s="413">
        <v>2051</v>
      </c>
      <c r="I60" s="413">
        <v>4759</v>
      </c>
      <c r="J60" s="413">
        <v>2959</v>
      </c>
      <c r="K60" s="413">
        <v>4315</v>
      </c>
    </row>
    <row r="61" spans="1:11" x14ac:dyDescent="0.25">
      <c r="A61" s="406" t="s">
        <v>535</v>
      </c>
      <c r="B61" s="409">
        <v>5809</v>
      </c>
      <c r="C61" s="409">
        <v>5050</v>
      </c>
      <c r="D61" s="409">
        <v>5712</v>
      </c>
      <c r="E61" s="409">
        <v>5799</v>
      </c>
      <c r="F61" s="409">
        <v>2535</v>
      </c>
      <c r="G61" s="409">
        <v>3239</v>
      </c>
      <c r="H61" s="409">
        <v>1863</v>
      </c>
      <c r="I61" s="409">
        <v>4778</v>
      </c>
      <c r="J61" s="409">
        <v>3116</v>
      </c>
      <c r="K61" s="409">
        <v>3996</v>
      </c>
    </row>
    <row r="62" spans="1:11" x14ac:dyDescent="0.25">
      <c r="A62" s="406" t="s">
        <v>539</v>
      </c>
      <c r="B62" s="409">
        <v>6501</v>
      </c>
      <c r="C62" s="409">
        <v>5623</v>
      </c>
      <c r="D62" s="409">
        <v>6096</v>
      </c>
      <c r="E62" s="409">
        <v>6374</v>
      </c>
      <c r="F62" s="409">
        <v>2584</v>
      </c>
      <c r="G62" s="409">
        <v>3213</v>
      </c>
      <c r="H62" s="409">
        <v>2156</v>
      </c>
      <c r="I62" s="409">
        <v>4830</v>
      </c>
      <c r="J62" s="409">
        <v>3113</v>
      </c>
      <c r="K62" s="409">
        <v>4255</v>
      </c>
    </row>
    <row r="63" spans="1:11" x14ac:dyDescent="0.25">
      <c r="A63" s="410" t="s">
        <v>577</v>
      </c>
      <c r="B63" s="413">
        <v>6395</v>
      </c>
      <c r="C63" s="413">
        <v>5643</v>
      </c>
      <c r="D63" s="413">
        <v>6696</v>
      </c>
      <c r="E63" s="413">
        <v>7112</v>
      </c>
      <c r="F63" s="413">
        <v>2782</v>
      </c>
      <c r="G63" s="413">
        <v>3641</v>
      </c>
      <c r="H63" s="413">
        <v>2178</v>
      </c>
      <c r="I63" s="413">
        <v>5114</v>
      </c>
      <c r="J63" s="413">
        <v>3186</v>
      </c>
      <c r="K63" s="413">
        <v>4494</v>
      </c>
    </row>
    <row r="64" spans="1:11" x14ac:dyDescent="0.25">
      <c r="A64" s="406" t="s">
        <v>592</v>
      </c>
      <c r="B64" s="409">
        <v>6646</v>
      </c>
      <c r="C64" s="409">
        <v>5799</v>
      </c>
      <c r="D64" s="409">
        <v>6540</v>
      </c>
      <c r="E64" s="409">
        <v>6837</v>
      </c>
      <c r="F64" s="409">
        <v>2879</v>
      </c>
      <c r="G64" s="409">
        <v>3588</v>
      </c>
      <c r="H64" s="409">
        <v>2212</v>
      </c>
      <c r="I64" s="409">
        <v>5016</v>
      </c>
      <c r="J64" s="409">
        <v>3150</v>
      </c>
      <c r="K64" s="409">
        <v>4493</v>
      </c>
    </row>
    <row r="65" spans="1:16" x14ac:dyDescent="0.25">
      <c r="A65" s="406" t="s">
        <v>803</v>
      </c>
      <c r="B65" s="409">
        <v>5942</v>
      </c>
      <c r="C65" s="409">
        <v>5455</v>
      </c>
      <c r="D65" s="409">
        <v>6207</v>
      </c>
      <c r="E65" s="409">
        <v>6584</v>
      </c>
      <c r="F65" s="409">
        <v>3219</v>
      </c>
      <c r="G65" s="409">
        <v>3994</v>
      </c>
      <c r="H65" s="409">
        <v>2521</v>
      </c>
      <c r="I65" s="409">
        <v>4954</v>
      </c>
      <c r="J65" s="409">
        <v>3171</v>
      </c>
      <c r="K65" s="409">
        <v>4461</v>
      </c>
      <c r="P65" s="635" t="s">
        <v>1494</v>
      </c>
    </row>
    <row r="66" spans="1:16" x14ac:dyDescent="0.25">
      <c r="A66" s="599">
        <v>2011</v>
      </c>
      <c r="B66" s="591">
        <v>6098</v>
      </c>
      <c r="C66" s="591">
        <v>5409</v>
      </c>
      <c r="D66" s="591">
        <v>6184</v>
      </c>
      <c r="E66" s="591">
        <v>6562</v>
      </c>
      <c r="F66" s="591">
        <v>2619</v>
      </c>
      <c r="G66" s="591">
        <v>3377</v>
      </c>
      <c r="H66" s="591">
        <v>2168</v>
      </c>
      <c r="I66" s="591">
        <v>5215</v>
      </c>
      <c r="J66" s="591">
        <v>3390</v>
      </c>
      <c r="K66" s="413">
        <v>4320</v>
      </c>
      <c r="L66" s="593" t="s">
        <v>1467</v>
      </c>
      <c r="M66" s="592"/>
      <c r="N66" s="592"/>
      <c r="P66" s="634">
        <f>AVERAGE(B66:J66)</f>
        <v>4558</v>
      </c>
    </row>
    <row r="67" spans="1:16" x14ac:dyDescent="0.25">
      <c r="A67" s="600" t="s">
        <v>1469</v>
      </c>
      <c r="B67" s="597">
        <v>5558</v>
      </c>
      <c r="C67" s="597">
        <v>4938</v>
      </c>
      <c r="D67" s="597">
        <v>5387</v>
      </c>
      <c r="E67" s="597">
        <v>5503</v>
      </c>
      <c r="F67" s="597">
        <v>2273</v>
      </c>
      <c r="G67" s="597">
        <v>2645</v>
      </c>
      <c r="H67" s="597">
        <v>1700</v>
      </c>
      <c r="I67" s="597">
        <v>4444</v>
      </c>
      <c r="J67" s="597">
        <v>2985</v>
      </c>
      <c r="K67" s="598"/>
      <c r="L67" s="593" t="s">
        <v>1468</v>
      </c>
      <c r="M67" s="592"/>
      <c r="N67" s="592"/>
      <c r="P67" s="634">
        <f>AVERAGE(B67:J67)</f>
        <v>3937</v>
      </c>
    </row>
    <row r="68" spans="1:16" x14ac:dyDescent="0.25">
      <c r="A68" s="414"/>
      <c r="B68" s="915">
        <v>6612</v>
      </c>
      <c r="C68" s="915">
        <v>5910</v>
      </c>
      <c r="D68" s="915">
        <v>6498</v>
      </c>
      <c r="E68" s="915">
        <v>6750</v>
      </c>
      <c r="F68" s="915">
        <v>2853</v>
      </c>
      <c r="G68" s="915">
        <v>3603</v>
      </c>
      <c r="H68" s="915">
        <v>2286</v>
      </c>
      <c r="I68" s="915">
        <v>5209</v>
      </c>
      <c r="J68" s="915">
        <v>3226</v>
      </c>
      <c r="K68" s="915">
        <v>4524</v>
      </c>
      <c r="P68" s="405">
        <f>P67/P66</f>
        <v>0.86375603334795958</v>
      </c>
    </row>
    <row r="69" spans="1:16" x14ac:dyDescent="0.25">
      <c r="A69" s="415" t="s">
        <v>804</v>
      </c>
      <c r="B69" s="916"/>
      <c r="C69" s="916"/>
      <c r="D69" s="916"/>
      <c r="E69" s="916"/>
      <c r="F69" s="916"/>
      <c r="G69" s="916"/>
      <c r="H69" s="916"/>
      <c r="I69" s="916"/>
      <c r="J69" s="916"/>
      <c r="K69" s="916"/>
    </row>
    <row r="70" spans="1:16" x14ac:dyDescent="0.25">
      <c r="A70" s="907" t="s">
        <v>805</v>
      </c>
      <c r="B70" s="908"/>
      <c r="C70" s="908"/>
      <c r="D70" s="908"/>
      <c r="E70" s="908"/>
      <c r="F70" s="909" t="s">
        <v>820</v>
      </c>
      <c r="G70" s="909"/>
      <c r="H70" s="909"/>
      <c r="I70" s="909"/>
      <c r="J70" s="909"/>
      <c r="K70" s="910"/>
    </row>
    <row r="71" spans="1:16" x14ac:dyDescent="0.25">
      <c r="A71" s="895"/>
      <c r="B71" s="896"/>
      <c r="C71" s="896"/>
      <c r="D71" s="896"/>
      <c r="E71" s="896"/>
      <c r="F71" s="900" t="s">
        <v>821</v>
      </c>
      <c r="G71" s="900"/>
      <c r="H71" s="900"/>
      <c r="I71" s="900"/>
      <c r="J71" s="900"/>
      <c r="K71" s="903"/>
    </row>
    <row r="72" spans="1:16" x14ac:dyDescent="0.25">
      <c r="A72" s="895"/>
      <c r="B72" s="896"/>
      <c r="C72" s="896"/>
      <c r="D72" s="896"/>
      <c r="E72" s="896"/>
      <c r="F72" s="900" t="s">
        <v>822</v>
      </c>
      <c r="G72" s="900"/>
      <c r="H72" s="900"/>
      <c r="I72" s="900"/>
      <c r="J72" s="900"/>
      <c r="K72" s="903"/>
    </row>
    <row r="73" spans="1:16" x14ac:dyDescent="0.25">
      <c r="A73" s="895"/>
      <c r="B73" s="896"/>
      <c r="C73" s="896"/>
      <c r="D73" s="896"/>
      <c r="E73" s="896"/>
      <c r="F73" s="900" t="s">
        <v>809</v>
      </c>
      <c r="G73" s="900"/>
      <c r="H73" s="900"/>
      <c r="I73" s="900"/>
      <c r="J73" s="900"/>
      <c r="K73" s="903"/>
    </row>
    <row r="74" spans="1:16" x14ac:dyDescent="0.25">
      <c r="A74" s="895"/>
      <c r="B74" s="896"/>
      <c r="C74" s="896"/>
      <c r="D74" s="896"/>
      <c r="E74" s="896"/>
      <c r="F74" s="900" t="s">
        <v>527</v>
      </c>
      <c r="G74" s="900"/>
      <c r="H74" s="900"/>
      <c r="I74" s="900"/>
      <c r="J74" s="900"/>
      <c r="K74" s="903"/>
    </row>
    <row r="75" spans="1:16" x14ac:dyDescent="0.25">
      <c r="A75" s="895"/>
      <c r="B75" s="896"/>
      <c r="C75" s="896"/>
      <c r="D75" s="896"/>
      <c r="E75" s="896"/>
      <c r="F75" s="900" t="s">
        <v>823</v>
      </c>
      <c r="G75" s="900"/>
      <c r="H75" s="900"/>
      <c r="I75" s="900"/>
      <c r="J75" s="900"/>
      <c r="K75" s="903"/>
    </row>
    <row r="76" spans="1:16" x14ac:dyDescent="0.25">
      <c r="A76" s="895"/>
      <c r="B76" s="896"/>
      <c r="C76" s="896"/>
      <c r="D76" s="896"/>
      <c r="E76" s="896"/>
      <c r="F76" s="900" t="s">
        <v>540</v>
      </c>
      <c r="G76" s="900"/>
      <c r="H76" s="900"/>
      <c r="I76" s="900"/>
      <c r="J76" s="900"/>
      <c r="K76" s="903"/>
    </row>
    <row r="77" spans="1:16" ht="15" customHeight="1" x14ac:dyDescent="0.25">
      <c r="A77" s="895" t="s">
        <v>811</v>
      </c>
      <c r="B77" s="896"/>
      <c r="C77" s="896"/>
      <c r="D77" s="896"/>
      <c r="E77" s="896"/>
      <c r="F77" s="897" t="s">
        <v>601</v>
      </c>
      <c r="G77" s="897"/>
      <c r="H77" s="897"/>
      <c r="I77" s="897"/>
      <c r="J77" s="897"/>
      <c r="K77" s="898"/>
    </row>
    <row r="78" spans="1:16" x14ac:dyDescent="0.25">
      <c r="A78" s="899" t="s">
        <v>536</v>
      </c>
      <c r="B78" s="900"/>
      <c r="C78" s="900"/>
      <c r="D78" s="900"/>
      <c r="E78" s="900"/>
      <c r="F78" s="900" t="s">
        <v>813</v>
      </c>
      <c r="G78" s="900"/>
      <c r="H78" s="900"/>
      <c r="I78" s="900"/>
      <c r="J78" s="900"/>
      <c r="K78" s="903"/>
    </row>
    <row r="79" spans="1:16" x14ac:dyDescent="0.25">
      <c r="A79" s="899"/>
      <c r="B79" s="900"/>
      <c r="C79" s="900"/>
      <c r="D79" s="900"/>
      <c r="E79" s="900"/>
      <c r="F79" s="900" t="s">
        <v>814</v>
      </c>
      <c r="G79" s="900"/>
      <c r="H79" s="900"/>
      <c r="I79" s="900"/>
      <c r="J79" s="900"/>
      <c r="K79" s="903"/>
    </row>
    <row r="80" spans="1:16" x14ac:dyDescent="0.25">
      <c r="A80" s="899"/>
      <c r="B80" s="900"/>
      <c r="C80" s="900"/>
      <c r="D80" s="900"/>
      <c r="E80" s="900"/>
      <c r="F80" s="900" t="s">
        <v>824</v>
      </c>
      <c r="G80" s="900"/>
      <c r="H80" s="900"/>
      <c r="I80" s="900"/>
      <c r="J80" s="900"/>
      <c r="K80" s="903"/>
    </row>
    <row r="81" spans="1:11" x14ac:dyDescent="0.25">
      <c r="A81" s="899"/>
      <c r="B81" s="900"/>
      <c r="C81" s="900"/>
      <c r="D81" s="900"/>
      <c r="E81" s="900"/>
      <c r="F81" s="900" t="s">
        <v>816</v>
      </c>
      <c r="G81" s="900"/>
      <c r="H81" s="900"/>
      <c r="I81" s="900"/>
      <c r="J81" s="900"/>
      <c r="K81" s="903"/>
    </row>
    <row r="82" spans="1:11" x14ac:dyDescent="0.25">
      <c r="A82" s="899"/>
      <c r="B82" s="900"/>
      <c r="C82" s="900"/>
      <c r="D82" s="900"/>
      <c r="E82" s="900"/>
      <c r="F82" s="904" t="s">
        <v>817</v>
      </c>
      <c r="G82" s="904"/>
      <c r="H82" s="904"/>
      <c r="I82" s="904"/>
      <c r="J82" s="904"/>
      <c r="K82" s="905"/>
    </row>
    <row r="83" spans="1:11" x14ac:dyDescent="0.25">
      <c r="A83" s="901"/>
      <c r="B83" s="902"/>
      <c r="C83" s="902"/>
      <c r="D83" s="902"/>
      <c r="E83" s="902"/>
      <c r="F83" s="902" t="s">
        <v>818</v>
      </c>
      <c r="G83" s="902"/>
      <c r="H83" s="902"/>
      <c r="I83" s="902"/>
      <c r="J83" s="902"/>
      <c r="K83" s="906"/>
    </row>
  </sheetData>
  <mergeCells count="31">
    <mergeCell ref="F74:K74"/>
    <mergeCell ref="A1:K1"/>
    <mergeCell ref="A2:A3"/>
    <mergeCell ref="I2:I3"/>
    <mergeCell ref="J2:J3"/>
    <mergeCell ref="B68:B69"/>
    <mergeCell ref="C68:C69"/>
    <mergeCell ref="D68:D69"/>
    <mergeCell ref="E68:E69"/>
    <mergeCell ref="F68:F69"/>
    <mergeCell ref="G68:G69"/>
    <mergeCell ref="H68:H69"/>
    <mergeCell ref="I68:I69"/>
    <mergeCell ref="J68:J69"/>
    <mergeCell ref="K68:K69"/>
    <mergeCell ref="F83:K83"/>
    <mergeCell ref="F75:K75"/>
    <mergeCell ref="F76:K76"/>
    <mergeCell ref="A77:E77"/>
    <mergeCell ref="F77:K77"/>
    <mergeCell ref="A78:E83"/>
    <mergeCell ref="F78:K78"/>
    <mergeCell ref="F79:K79"/>
    <mergeCell ref="F80:K80"/>
    <mergeCell ref="F81:K81"/>
    <mergeCell ref="F82:K82"/>
    <mergeCell ref="A70:E76"/>
    <mergeCell ref="F70:K70"/>
    <mergeCell ref="F71:K71"/>
    <mergeCell ref="F72:K72"/>
    <mergeCell ref="F73:K73"/>
  </mergeCells>
  <hyperlinks>
    <hyperlink ref="F77" r:id="rId1" location="summary" display="http://www.eia.gov/totalenergy/data/monthly/ - summary"/>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A10" sqref="A10"/>
    </sheetView>
  </sheetViews>
  <sheetFormatPr defaultRowHeight="12.75" x14ac:dyDescent="0.2"/>
  <cols>
    <col min="4" max="4" width="11" customWidth="1"/>
    <col min="5" max="5" width="12.28515625" customWidth="1"/>
    <col min="6" max="6" width="10.28515625" customWidth="1"/>
    <col min="7" max="7" width="11.5703125" bestFit="1" customWidth="1"/>
    <col min="8" max="8" width="10.5703125" bestFit="1" customWidth="1"/>
    <col min="9" max="9" width="11.5703125" bestFit="1" customWidth="1"/>
    <col min="10" max="10" width="10.5703125" customWidth="1"/>
    <col min="11" max="11" width="9.85546875" customWidth="1"/>
  </cols>
  <sheetData>
    <row r="1" spans="1:11" x14ac:dyDescent="0.2">
      <c r="A1" s="352" t="s">
        <v>709</v>
      </c>
    </row>
    <row r="2" spans="1:11" x14ac:dyDescent="0.2">
      <c r="A2" s="352" t="s">
        <v>710</v>
      </c>
    </row>
    <row r="3" spans="1:11" x14ac:dyDescent="0.2">
      <c r="A3" s="352" t="s">
        <v>711</v>
      </c>
    </row>
    <row r="5" spans="1:11" x14ac:dyDescent="0.2">
      <c r="B5" s="352" t="s">
        <v>34</v>
      </c>
    </row>
    <row r="6" spans="1:11" x14ac:dyDescent="0.2">
      <c r="C6" s="352" t="s">
        <v>712</v>
      </c>
      <c r="E6" s="352" t="s">
        <v>22</v>
      </c>
      <c r="F6" s="352" t="s">
        <v>23</v>
      </c>
      <c r="G6" s="352" t="s">
        <v>713</v>
      </c>
      <c r="H6" s="352" t="s">
        <v>25</v>
      </c>
      <c r="I6" s="352" t="s">
        <v>714</v>
      </c>
      <c r="J6" s="352" t="s">
        <v>718</v>
      </c>
      <c r="K6" s="352" t="s">
        <v>720</v>
      </c>
    </row>
    <row r="7" spans="1:11" x14ac:dyDescent="0.2">
      <c r="D7">
        <v>2008</v>
      </c>
      <c r="E7" s="9">
        <f>Northeast!D223</f>
        <v>609.024</v>
      </c>
      <c r="F7" s="9">
        <f>Midwest!D223</f>
        <v>1003.364</v>
      </c>
      <c r="G7" s="9">
        <f>South!D223</f>
        <v>2254.0230000000001</v>
      </c>
      <c r="H7" s="9">
        <f>West!D223</f>
        <v>842.08500000000004</v>
      </c>
      <c r="I7" s="9">
        <f>SUM(E7:H7)</f>
        <v>4708.4960000000001</v>
      </c>
      <c r="J7" s="9"/>
    </row>
    <row r="8" spans="1:11" x14ac:dyDescent="0.2">
      <c r="D8">
        <v>2009</v>
      </c>
      <c r="E8" s="9">
        <f>Northeast!D224</f>
        <v>596.68187183530858</v>
      </c>
      <c r="F8" s="9">
        <f>Midwest!D224</f>
        <v>969.92079166519909</v>
      </c>
      <c r="G8" s="9">
        <f>South!D224</f>
        <v>2253.2345160149484</v>
      </c>
      <c r="H8" s="9">
        <f>West!D224</f>
        <v>835.74982048454478</v>
      </c>
      <c r="I8" s="9">
        <f>SUM(E8:H8)</f>
        <v>4655.5870000000014</v>
      </c>
      <c r="J8" s="9">
        <f>AER10_table2.1b!$R$69</f>
        <v>4655587</v>
      </c>
    </row>
    <row r="9" spans="1:11" x14ac:dyDescent="0.2">
      <c r="D9" s="352" t="s">
        <v>717</v>
      </c>
      <c r="E9" s="9">
        <f>E16</f>
        <v>631.503469</v>
      </c>
      <c r="F9" s="9">
        <f>F16</f>
        <v>1033.42445</v>
      </c>
      <c r="G9" s="9">
        <f>G16</f>
        <v>2450.8465999999999</v>
      </c>
      <c r="H9" s="9">
        <f>H16</f>
        <v>816.98252000000002</v>
      </c>
      <c r="I9" s="9">
        <f>SUM(E9:H9)</f>
        <v>4932.7570390000001</v>
      </c>
      <c r="J9" s="9">
        <f>AER10_table2.1b!$R$70</f>
        <v>4949986</v>
      </c>
      <c r="K9">
        <f>J9/I9*0.001</f>
        <v>1.0034927649717555</v>
      </c>
    </row>
    <row r="10" spans="1:11" x14ac:dyDescent="0.2">
      <c r="D10" s="352" t="s">
        <v>719</v>
      </c>
      <c r="E10" s="353">
        <f>E9*$K$9</f>
        <v>633.70916219606534</v>
      </c>
      <c r="F10" s="353">
        <f>F9*$K$9</f>
        <v>1037.0339587199157</v>
      </c>
      <c r="G10" s="353">
        <f>G9*$K$9</f>
        <v>2459.4068311556262</v>
      </c>
      <c r="H10" s="353">
        <f>H9*$K$9</f>
        <v>819.83604792839265</v>
      </c>
      <c r="I10" s="9">
        <f>SUM(E10:H10)</f>
        <v>4949.9859999999999</v>
      </c>
      <c r="J10" s="9"/>
    </row>
    <row r="14" spans="1:11" x14ac:dyDescent="0.2">
      <c r="C14" s="352" t="s">
        <v>715</v>
      </c>
      <c r="D14">
        <v>2008</v>
      </c>
      <c r="E14" s="354">
        <v>609.02275999999995</v>
      </c>
      <c r="F14" s="354">
        <v>1003.36493</v>
      </c>
      <c r="G14" s="354">
        <v>2254.0218</v>
      </c>
      <c r="H14" s="354">
        <v>842.08599000000004</v>
      </c>
      <c r="I14" s="9">
        <f>SUM(E14:H14)</f>
        <v>4708.4954799999996</v>
      </c>
    </row>
    <row r="15" spans="1:11" x14ac:dyDescent="0.2">
      <c r="D15">
        <v>2009</v>
      </c>
      <c r="E15" s="354">
        <v>596.68272300000001</v>
      </c>
      <c r="F15" s="354">
        <v>969.92093899999998</v>
      </c>
      <c r="G15" s="354">
        <v>2253.2334999999998</v>
      </c>
      <c r="H15" s="354">
        <v>835.74955</v>
      </c>
      <c r="I15" s="9">
        <f>SUM(E15:H15)</f>
        <v>4655.5867120000003</v>
      </c>
    </row>
    <row r="16" spans="1:11" x14ac:dyDescent="0.2">
      <c r="D16">
        <v>2010</v>
      </c>
      <c r="E16" s="354">
        <v>631.503469</v>
      </c>
      <c r="F16" s="354">
        <v>1033.42445</v>
      </c>
      <c r="G16" s="354">
        <v>2450.8465999999999</v>
      </c>
      <c r="H16" s="354">
        <v>816.98252000000002</v>
      </c>
      <c r="I16" s="9"/>
    </row>
    <row r="18" spans="2:11" x14ac:dyDescent="0.2">
      <c r="D18" s="352" t="s">
        <v>716</v>
      </c>
    </row>
    <row r="21" spans="2:11" x14ac:dyDescent="0.2">
      <c r="B21" s="352" t="s">
        <v>79</v>
      </c>
    </row>
    <row r="22" spans="2:11" x14ac:dyDescent="0.2">
      <c r="C22" s="352" t="s">
        <v>712</v>
      </c>
      <c r="E22" s="352" t="s">
        <v>22</v>
      </c>
      <c r="F22" s="352" t="s">
        <v>23</v>
      </c>
      <c r="G22" s="352" t="s">
        <v>713</v>
      </c>
      <c r="H22" s="352" t="s">
        <v>25</v>
      </c>
      <c r="I22" s="352" t="s">
        <v>714</v>
      </c>
      <c r="J22" s="352" t="s">
        <v>718</v>
      </c>
      <c r="K22" s="352" t="s">
        <v>720</v>
      </c>
    </row>
    <row r="23" spans="2:11" x14ac:dyDescent="0.2">
      <c r="D23">
        <v>2008</v>
      </c>
      <c r="E23" s="9">
        <f>Northeast!D299</f>
        <v>1892.0541028571927</v>
      </c>
      <c r="F23" s="9">
        <f>Midwest!D299</f>
        <v>2349.8028275961892</v>
      </c>
      <c r="G23" s="9">
        <f>South!D300</f>
        <v>1382.1029838111492</v>
      </c>
      <c r="H23" s="9">
        <f>West!D300</f>
        <v>1292.3790857354695</v>
      </c>
      <c r="I23" s="9">
        <f>SUM(E23:H23)</f>
        <v>6916.3390000000009</v>
      </c>
      <c r="J23" s="38"/>
    </row>
    <row r="24" spans="2:11" x14ac:dyDescent="0.2">
      <c r="D24">
        <v>2009</v>
      </c>
      <c r="E24" s="9">
        <f>Northeast!D300</f>
        <v>1781.6225243964043</v>
      </c>
      <c r="F24" s="9">
        <f>Midwest!D300</f>
        <v>2218.5420389416727</v>
      </c>
      <c r="G24" s="9">
        <f>South!D301</f>
        <v>1396.649601957268</v>
      </c>
      <c r="H24" s="9">
        <f>West!D301</f>
        <v>1269.5398347046548</v>
      </c>
      <c r="I24" s="9">
        <f>SUM(E24:H24)</f>
        <v>6666.3539999999994</v>
      </c>
      <c r="J24" s="38">
        <f>AER10_table2.1b!P69</f>
        <v>6618673</v>
      </c>
    </row>
    <row r="25" spans="2:11" x14ac:dyDescent="0.2">
      <c r="D25" s="352" t="s">
        <v>717</v>
      </c>
      <c r="E25" s="9">
        <f>E32/E31*E24</f>
        <v>1783.8807940396212</v>
      </c>
      <c r="F25" s="9">
        <f>F32/F31*F24</f>
        <v>2201.7217296719737</v>
      </c>
      <c r="G25" s="9">
        <f>G32/G31*G24</f>
        <v>1595.7783759447548</v>
      </c>
      <c r="H25" s="9">
        <f>H32/H31*H24</f>
        <v>1314.1187926235687</v>
      </c>
      <c r="I25" s="9">
        <f>SUM(E25:H25)</f>
        <v>6895.4996922799182</v>
      </c>
      <c r="J25" s="38">
        <f>AER10_table2.1b!P70</f>
        <v>6841442</v>
      </c>
      <c r="K25">
        <f>J25/I25*0.001</f>
        <v>0.9921604387365226</v>
      </c>
    </row>
    <row r="26" spans="2:11" x14ac:dyDescent="0.2">
      <c r="D26" s="352" t="s">
        <v>719</v>
      </c>
      <c r="E26" s="353">
        <f>E25*$K$25</f>
        <v>1769.8959512680069</v>
      </c>
      <c r="F26" s="353">
        <f>F25*$K$25</f>
        <v>2184.4611972870807</v>
      </c>
      <c r="G26" s="353">
        <f>G25*$K$25</f>
        <v>1583.2681736036034</v>
      </c>
      <c r="H26" s="353">
        <f>H25*$K$25</f>
        <v>1303.8166778413092</v>
      </c>
      <c r="I26" s="9">
        <f>SUM(E26:H26)</f>
        <v>6841.4419999999991</v>
      </c>
    </row>
    <row r="30" spans="2:11" x14ac:dyDescent="0.2">
      <c r="C30" s="352" t="s">
        <v>715</v>
      </c>
      <c r="D30">
        <v>2008</v>
      </c>
      <c r="E30" s="354">
        <v>1080.00856</v>
      </c>
      <c r="F30" s="354">
        <v>1930.43424</v>
      </c>
      <c r="G30" s="354">
        <v>983.92192000000011</v>
      </c>
      <c r="H30" s="354">
        <v>1044.6775</v>
      </c>
      <c r="I30" s="9">
        <v>5039.0422200000003</v>
      </c>
    </row>
    <row r="31" spans="2:11" x14ac:dyDescent="0.2">
      <c r="D31">
        <v>2009</v>
      </c>
      <c r="E31" s="354">
        <v>1097.0107700000001</v>
      </c>
      <c r="F31" s="354">
        <v>1831.98478</v>
      </c>
      <c r="G31" s="354">
        <v>973.10176999999999</v>
      </c>
      <c r="H31" s="354">
        <v>1019.7257500000001</v>
      </c>
      <c r="I31" s="9">
        <v>4921.8230700000004</v>
      </c>
    </row>
    <row r="32" spans="2:11" x14ac:dyDescent="0.2">
      <c r="D32">
        <v>2010</v>
      </c>
      <c r="E32" s="354">
        <v>1098.4012700000001</v>
      </c>
      <c r="F32" s="354">
        <v>1818.0952300000001</v>
      </c>
      <c r="G32" s="354">
        <v>1111.84277</v>
      </c>
      <c r="H32" s="354">
        <v>1055.5326700000001</v>
      </c>
      <c r="I32" s="9">
        <v>5083.8719400000009</v>
      </c>
    </row>
    <row r="34" spans="4:4" x14ac:dyDescent="0.2">
      <c r="D34" s="352" t="s">
        <v>721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167"/>
  <sheetViews>
    <sheetView topLeftCell="G102" workbookViewId="0">
      <selection activeCell="G117" sqref="G117"/>
    </sheetView>
  </sheetViews>
  <sheetFormatPr defaultRowHeight="12.75" x14ac:dyDescent="0.2"/>
  <cols>
    <col min="11" max="11" width="11.28515625" customWidth="1"/>
    <col min="12" max="12" width="15" customWidth="1"/>
    <col min="13" max="13" width="12.5703125" customWidth="1"/>
    <col min="14" max="14" width="10.5703125" customWidth="1"/>
    <col min="19" max="19" width="10.28515625" customWidth="1"/>
    <col min="20" max="20" width="11.140625" customWidth="1"/>
    <col min="21" max="21" width="12.42578125" customWidth="1"/>
  </cols>
  <sheetData>
    <row r="1" spans="1:15" x14ac:dyDescent="0.2">
      <c r="A1" t="s">
        <v>430</v>
      </c>
    </row>
    <row r="2" spans="1:15" x14ac:dyDescent="0.2">
      <c r="A2" t="s">
        <v>431</v>
      </c>
    </row>
    <row r="3" spans="1:15" x14ac:dyDescent="0.2">
      <c r="A3" t="s">
        <v>432</v>
      </c>
    </row>
    <row r="5" spans="1:15" x14ac:dyDescent="0.2">
      <c r="A5" s="244" t="s">
        <v>1570</v>
      </c>
    </row>
    <row r="6" spans="1:15" x14ac:dyDescent="0.2">
      <c r="A6" t="s">
        <v>452</v>
      </c>
    </row>
    <row r="7" spans="1:15" x14ac:dyDescent="0.2">
      <c r="A7" t="s">
        <v>448</v>
      </c>
    </row>
    <row r="8" spans="1:15" x14ac:dyDescent="0.2">
      <c r="A8" t="s">
        <v>429</v>
      </c>
      <c r="K8" s="1" t="s">
        <v>1571</v>
      </c>
    </row>
    <row r="9" spans="1:15" x14ac:dyDescent="0.2">
      <c r="A9" s="13"/>
    </row>
    <row r="10" spans="1:15" ht="51.75" thickBot="1" x14ac:dyDescent="0.25">
      <c r="A10" s="13" t="s">
        <v>436</v>
      </c>
      <c r="J10" s="95"/>
      <c r="K10" s="253" t="s">
        <v>415</v>
      </c>
      <c r="L10" s="253" t="s">
        <v>419</v>
      </c>
      <c r="M10" s="253" t="s">
        <v>416</v>
      </c>
      <c r="N10" s="729" t="s">
        <v>905</v>
      </c>
      <c r="O10" s="253" t="s">
        <v>585</v>
      </c>
    </row>
    <row r="11" spans="1:15" x14ac:dyDescent="0.2">
      <c r="A11" s="13"/>
      <c r="J11" s="95">
        <f>National!GA15</f>
        <v>1970</v>
      </c>
      <c r="K11" s="9">
        <f>National!GB15</f>
        <v>0.85814296990512118</v>
      </c>
      <c r="L11" s="9">
        <f>National!GC15</f>
        <v>0.72614558604301649</v>
      </c>
      <c r="M11" s="9">
        <f>National!GD15</f>
        <v>0.97172045433304699</v>
      </c>
      <c r="N11" s="9">
        <f>National!GE15</f>
        <v>1.0156653687509414</v>
      </c>
      <c r="O11" s="17">
        <f>National!GF15</f>
        <v>1.1974129704235259</v>
      </c>
    </row>
    <row r="12" spans="1:15" x14ac:dyDescent="0.2">
      <c r="A12" s="13"/>
      <c r="J12" s="95">
        <f>National!GA16</f>
        <v>1971</v>
      </c>
      <c r="K12" s="9">
        <f>National!GB16</f>
        <v>0.88809322217217102</v>
      </c>
      <c r="L12" s="9">
        <f>National!GC16</f>
        <v>0.74638376244137816</v>
      </c>
      <c r="M12" s="9">
        <f>National!GD16</f>
        <v>0.97359382415801732</v>
      </c>
      <c r="N12" s="9">
        <f>National!GE16</f>
        <v>1.0010670132907664</v>
      </c>
      <c r="O12" s="17">
        <f>National!GF16</f>
        <v>1.2208306147009977</v>
      </c>
    </row>
    <row r="13" spans="1:15" x14ac:dyDescent="0.2">
      <c r="A13" s="13"/>
      <c r="J13" s="95">
        <f>National!GA17</f>
        <v>1972</v>
      </c>
      <c r="K13" s="9">
        <f>National!GB17</f>
        <v>0.92617272354032398</v>
      </c>
      <c r="L13" s="9">
        <f>National!GC17</f>
        <v>0.76999496823946689</v>
      </c>
      <c r="M13" s="9">
        <f>National!GD17</f>
        <v>0.97547060875373715</v>
      </c>
      <c r="N13" s="9">
        <f>National!GE17</f>
        <v>1.0096158539200675</v>
      </c>
      <c r="O13" s="17">
        <f>National!GF17</f>
        <v>1.221332036859601</v>
      </c>
    </row>
    <row r="14" spans="1:15" x14ac:dyDescent="0.2">
      <c r="A14" s="13"/>
      <c r="J14" s="95">
        <f>National!GA18</f>
        <v>1973</v>
      </c>
      <c r="K14" s="9">
        <f>National!GB18</f>
        <v>0.92868529512570486</v>
      </c>
      <c r="L14" s="9">
        <f>National!GC18</f>
        <v>0.7927655706930069</v>
      </c>
      <c r="M14" s="9">
        <f>National!GD18</f>
        <v>0.97422888967372068</v>
      </c>
      <c r="N14" s="9">
        <f>National!GE18</f>
        <v>0.99352099577106467</v>
      </c>
      <c r="O14" s="17">
        <f>National!GF18</f>
        <v>1.2102796608811366</v>
      </c>
    </row>
    <row r="15" spans="1:15" x14ac:dyDescent="0.2">
      <c r="A15" s="13"/>
      <c r="J15" s="95">
        <f>National!GA19</f>
        <v>1974</v>
      </c>
      <c r="K15" s="9">
        <f>National!GB19</f>
        <v>0.91353593161267033</v>
      </c>
      <c r="L15" s="9">
        <f>National!GC19</f>
        <v>0.81045986196290487</v>
      </c>
      <c r="M15" s="9">
        <f>National!GD19</f>
        <v>0.9758877262514648</v>
      </c>
      <c r="N15" s="9">
        <f>National!GE19</f>
        <v>0.99039893371056087</v>
      </c>
      <c r="O15" s="17">
        <f>National!GF19</f>
        <v>1.16622971433559</v>
      </c>
    </row>
    <row r="16" spans="1:15" x14ac:dyDescent="0.2">
      <c r="A16" s="13"/>
      <c r="J16" s="95">
        <f>National!GA20</f>
        <v>1975</v>
      </c>
      <c r="K16" s="9">
        <f>National!GB20</f>
        <v>0.92345187750594826</v>
      </c>
      <c r="L16" s="9">
        <f>National!GC20</f>
        <v>0.8300452597706055</v>
      </c>
      <c r="M16" s="9">
        <f>National!GD20</f>
        <v>0.98029349006109523</v>
      </c>
      <c r="N16" s="9">
        <f>National!GE20</f>
        <v>0.99997221084407251</v>
      </c>
      <c r="O16" s="17">
        <f>National!GF20</f>
        <v>1.1349283513254897</v>
      </c>
    </row>
    <row r="17" spans="1:16" x14ac:dyDescent="0.2">
      <c r="A17" s="13"/>
      <c r="J17" s="95">
        <f>National!GA21</f>
        <v>1976</v>
      </c>
      <c r="K17" s="9">
        <f>National!GB21</f>
        <v>0.9606595062480473</v>
      </c>
      <c r="L17" s="9">
        <f>National!GC21</f>
        <v>0.8475234306624938</v>
      </c>
      <c r="M17" s="9">
        <f>National!GD21</f>
        <v>0.98197507632716929</v>
      </c>
      <c r="N17" s="9">
        <f>National!GE21</f>
        <v>1.007990693798932</v>
      </c>
      <c r="O17" s="17">
        <f>National!GF21</f>
        <v>1.1451457973226939</v>
      </c>
    </row>
    <row r="18" spans="1:16" x14ac:dyDescent="0.2">
      <c r="A18" s="13"/>
      <c r="J18" s="95">
        <f>National!GA22</f>
        <v>1977</v>
      </c>
      <c r="K18" s="9">
        <f>National!GB22</f>
        <v>0.9763348235252759</v>
      </c>
      <c r="L18" s="9">
        <f>National!GC22</f>
        <v>0.86261135075182449</v>
      </c>
      <c r="M18" s="9">
        <f>National!GD22</f>
        <v>0.9825100051129213</v>
      </c>
      <c r="N18" s="9">
        <f>National!GE22</f>
        <v>1.0164957311773439</v>
      </c>
      <c r="O18" s="17">
        <f>National!GF22</f>
        <v>1.1332900363483374</v>
      </c>
    </row>
    <row r="19" spans="1:16" x14ac:dyDescent="0.2">
      <c r="A19" s="13"/>
      <c r="J19" s="95">
        <f>National!GA23</f>
        <v>1978</v>
      </c>
      <c r="K19" s="9">
        <f>National!GB23</f>
        <v>1.0056698526444248</v>
      </c>
      <c r="L19" s="9">
        <f>National!GC23</f>
        <v>0.88450604860040072</v>
      </c>
      <c r="M19" s="9">
        <f>National!GD23</f>
        <v>0.98405341596473195</v>
      </c>
      <c r="N19" s="9">
        <f>National!GE23</f>
        <v>1.0349687073995053</v>
      </c>
      <c r="O19" s="17">
        <f>National!GF23</f>
        <v>1.1163714772792281</v>
      </c>
    </row>
    <row r="20" spans="1:16" x14ac:dyDescent="0.2">
      <c r="A20" s="13"/>
      <c r="J20" s="95">
        <f>National!GA24</f>
        <v>1979</v>
      </c>
      <c r="K20" s="9">
        <f>National!GB24</f>
        <v>0.985748691474163</v>
      </c>
      <c r="L20" s="9">
        <f>National!GC24</f>
        <v>0.90063890325016138</v>
      </c>
      <c r="M20" s="9">
        <f>National!GD24</f>
        <v>0.99153842973308626</v>
      </c>
      <c r="N20" s="9">
        <f>National!GE24</f>
        <v>1.0104008105035855</v>
      </c>
      <c r="O20" s="17">
        <f>National!GF24</f>
        <v>1.0924769176085123</v>
      </c>
    </row>
    <row r="21" spans="1:16" x14ac:dyDescent="0.2">
      <c r="A21" s="13"/>
      <c r="J21" s="95">
        <f>National!GA25</f>
        <v>1980</v>
      </c>
      <c r="K21" s="9">
        <f>National!GB25</f>
        <v>0.98204924852259856</v>
      </c>
      <c r="L21" s="9">
        <f>National!GC25</f>
        <v>0.91824011230601954</v>
      </c>
      <c r="M21" s="9">
        <f>National!GD25</f>
        <v>0.9947105458614971</v>
      </c>
      <c r="N21" s="9">
        <f>National!GE25</f>
        <v>1.0244834940411531</v>
      </c>
      <c r="O21" s="17">
        <f>National!GF25</f>
        <v>1.0494827850791328</v>
      </c>
    </row>
    <row r="22" spans="1:16" x14ac:dyDescent="0.2">
      <c r="A22" s="13"/>
      <c r="J22" s="95">
        <f>National!GA26</f>
        <v>1981</v>
      </c>
      <c r="K22" s="9">
        <f>National!GB26</f>
        <v>0.95138876854007304</v>
      </c>
      <c r="L22" s="9">
        <f>National!GC26</f>
        <v>0.9544683560583227</v>
      </c>
      <c r="M22" s="9">
        <f>National!GD26</f>
        <v>0.9945472039733152</v>
      </c>
      <c r="N22" s="9">
        <f>National!GE26</f>
        <v>0.99804319773347561</v>
      </c>
      <c r="O22" s="17">
        <f>National!GF26</f>
        <v>1.0042035347551967</v>
      </c>
    </row>
    <row r="23" spans="1:16" x14ac:dyDescent="0.2">
      <c r="A23" s="13"/>
      <c r="J23" s="95">
        <f>National!GA27</f>
        <v>1982</v>
      </c>
      <c r="K23" s="9">
        <f>National!GB27</f>
        <v>0.96818238433287418</v>
      </c>
      <c r="L23" s="9">
        <f>National!GC27</f>
        <v>0.96226827114104607</v>
      </c>
      <c r="M23" s="9">
        <f>National!GD27</f>
        <v>0.99412209996817646</v>
      </c>
      <c r="N23" s="9">
        <f>National!GE27</f>
        <v>1.0085189529047323</v>
      </c>
      <c r="O23" s="17">
        <f>National!GF27</f>
        <v>1.0035458463495923</v>
      </c>
    </row>
    <row r="24" spans="1:16" x14ac:dyDescent="0.2">
      <c r="A24" s="13"/>
      <c r="J24" s="95">
        <f>National!GA28</f>
        <v>1983</v>
      </c>
      <c r="K24" s="9">
        <f>National!GB28</f>
        <v>0.96157969156430523</v>
      </c>
      <c r="L24" s="9">
        <f>National!GC28</f>
        <v>0.97220414099531061</v>
      </c>
      <c r="M24" s="9">
        <f>National!GD28</f>
        <v>0.9939947618567716</v>
      </c>
      <c r="N24" s="9">
        <f>National!GE28</f>
        <v>1.0070136814571962</v>
      </c>
      <c r="O24" s="17">
        <f>National!GF28</f>
        <v>0.98811695002557609</v>
      </c>
    </row>
    <row r="25" spans="1:16" x14ac:dyDescent="0.2">
      <c r="A25" s="13"/>
      <c r="J25" s="95">
        <f>National!GA29</f>
        <v>1984</v>
      </c>
      <c r="K25" s="9">
        <f>National!GB29</f>
        <v>0.99490248130236525</v>
      </c>
      <c r="L25" s="9">
        <f>National!GC29</f>
        <v>0.9858823802873955</v>
      </c>
      <c r="M25" s="9">
        <f>National!GD29</f>
        <v>0.99693448296002429</v>
      </c>
      <c r="N25" s="9">
        <f>National!GE29</f>
        <v>1.0002097357131532</v>
      </c>
      <c r="O25" s="17">
        <f>National!GF29</f>
        <v>1.0120400827453631</v>
      </c>
    </row>
    <row r="26" spans="1:16" x14ac:dyDescent="0.2">
      <c r="J26" s="95">
        <f>National!GA30</f>
        <v>1985</v>
      </c>
      <c r="K26" s="9">
        <f>National!GB30</f>
        <v>1</v>
      </c>
      <c r="L26" s="9">
        <f>National!GC30</f>
        <v>1</v>
      </c>
      <c r="M26" s="9">
        <f>National!GD30</f>
        <v>1</v>
      </c>
      <c r="N26" s="9">
        <f>National!GE30</f>
        <v>1</v>
      </c>
      <c r="O26" s="17">
        <f>National!GF30</f>
        <v>1</v>
      </c>
      <c r="P26" s="95"/>
    </row>
    <row r="27" spans="1:16" x14ac:dyDescent="0.2">
      <c r="J27" s="95">
        <f>National!GA31</f>
        <v>1986</v>
      </c>
      <c r="K27" s="9">
        <f>National!GB31</f>
        <v>0.99587154035942416</v>
      </c>
      <c r="L27" s="9">
        <f>National!GC31</f>
        <v>1.0143389540892807</v>
      </c>
      <c r="M27" s="9">
        <f>National!GD31</f>
        <v>1.0058909301369665</v>
      </c>
      <c r="N27" s="9">
        <f>National!GE31</f>
        <v>0.98787012319245726</v>
      </c>
      <c r="O27" s="17">
        <f>National!GF31</f>
        <v>0.98802850430535816</v>
      </c>
      <c r="P27" s="95"/>
    </row>
    <row r="28" spans="1:16" x14ac:dyDescent="0.2">
      <c r="J28" s="95">
        <f>National!GA32</f>
        <v>1987</v>
      </c>
      <c r="K28" s="9">
        <f>National!GB32</f>
        <v>1.0138317673580011</v>
      </c>
      <c r="L28" s="9">
        <f>National!GC32</f>
        <v>1.0284697465763981</v>
      </c>
      <c r="M28" s="9">
        <f>National!GD32</f>
        <v>1.0188641512195775</v>
      </c>
      <c r="N28" s="9">
        <f>National!GE32</f>
        <v>0.99474897898533265</v>
      </c>
      <c r="O28" s="17">
        <f>National!GF32</f>
        <v>0.97262312329032186</v>
      </c>
      <c r="P28" s="95"/>
    </row>
    <row r="29" spans="1:16" x14ac:dyDescent="0.2">
      <c r="J29" s="95">
        <f>National!GA33</f>
        <v>1988</v>
      </c>
      <c r="K29" s="9">
        <f>National!GB33</f>
        <v>1.0680291925846064</v>
      </c>
      <c r="L29" s="9">
        <f>National!GC33</f>
        <v>1.0440345400979163</v>
      </c>
      <c r="M29" s="9">
        <f>National!GD33</f>
        <v>1.0299114250597585</v>
      </c>
      <c r="N29" s="9">
        <f>National!GE33</f>
        <v>1.0175174625675649</v>
      </c>
      <c r="O29" s="17">
        <f>National!GF33</f>
        <v>0.97617236651595274</v>
      </c>
      <c r="P29" s="95"/>
    </row>
    <row r="30" spans="1:16" x14ac:dyDescent="0.2">
      <c r="J30" s="95">
        <f>National!GA34</f>
        <v>1989</v>
      </c>
      <c r="K30" s="9">
        <f>National!GB34</f>
        <v>1.1087440732796909</v>
      </c>
      <c r="L30" s="9">
        <f>National!GC34</f>
        <v>1.0585843858212403</v>
      </c>
      <c r="M30" s="9">
        <f>National!GD34</f>
        <v>1.0404957746218153</v>
      </c>
      <c r="N30" s="9">
        <f>National!GE34</f>
        <v>1.0136737317156672</v>
      </c>
      <c r="O30" s="17">
        <f>National!GF34</f>
        <v>0.99304130760596188</v>
      </c>
      <c r="P30" s="95"/>
    </row>
    <row r="31" spans="1:16" x14ac:dyDescent="0.2">
      <c r="J31" s="95">
        <f>National!GA35</f>
        <v>1990</v>
      </c>
      <c r="K31" s="9">
        <f>National!GB35</f>
        <v>1.0563521088707459</v>
      </c>
      <c r="L31" s="9">
        <f>National!GC35</f>
        <v>1.0643767234138797</v>
      </c>
      <c r="M31" s="9">
        <f>National!GD35</f>
        <v>1.0515183254132678</v>
      </c>
      <c r="N31" s="9">
        <f>National!GE35</f>
        <v>0.96467055500413856</v>
      </c>
      <c r="O31" s="17">
        <f>National!GF35</f>
        <v>0.97840230409227136</v>
      </c>
      <c r="P31" s="95"/>
    </row>
    <row r="32" spans="1:16" x14ac:dyDescent="0.2">
      <c r="J32" s="95">
        <f>National!GA36</f>
        <v>1991</v>
      </c>
      <c r="K32" s="9">
        <f>National!GB36</f>
        <v>1.0859639229505476</v>
      </c>
      <c r="L32" s="9">
        <f>National!GC36</f>
        <v>1.0686611154295853</v>
      </c>
      <c r="M32" s="9">
        <f>National!GD36</f>
        <v>1.0602994827009928</v>
      </c>
      <c r="N32" s="9">
        <f>National!GE36</f>
        <v>0.98783311492762427</v>
      </c>
      <c r="O32" s="17">
        <f>National!GF36</f>
        <v>0.97020444498093494</v>
      </c>
      <c r="P32" s="95"/>
    </row>
    <row r="33" spans="1:16" x14ac:dyDescent="0.2">
      <c r="J33" s="95">
        <f>National!GA37</f>
        <v>1992</v>
      </c>
      <c r="K33" s="9">
        <f>National!GB37</f>
        <v>1.0819449305151299</v>
      </c>
      <c r="L33" s="9">
        <f>National!GC37</f>
        <v>1.085903357740206</v>
      </c>
      <c r="M33" s="9">
        <f>National!GD37</f>
        <v>1.0709892197372817</v>
      </c>
      <c r="N33" s="9">
        <f>National!GE37</f>
        <v>0.97927510689780917</v>
      </c>
      <c r="O33" s="17">
        <f>National!GF37</f>
        <v>0.9500012266330301</v>
      </c>
      <c r="P33" s="95"/>
    </row>
    <row r="34" spans="1:16" x14ac:dyDescent="0.2">
      <c r="J34" s="95">
        <f>National!GA38</f>
        <v>1993</v>
      </c>
      <c r="K34" s="9">
        <f>National!GB38</f>
        <v>1.135671634291761</v>
      </c>
      <c r="L34" s="9">
        <f>National!GC38</f>
        <v>1.1042199189317468</v>
      </c>
      <c r="M34" s="9">
        <f>National!GD38</f>
        <v>1.0812687345497887</v>
      </c>
      <c r="N34" s="9">
        <f>National!GE38</f>
        <v>1.0161775354591778</v>
      </c>
      <c r="O34" s="17">
        <f>National!GF38</f>
        <v>0.93603904827232876</v>
      </c>
      <c r="P34" s="95"/>
    </row>
    <row r="35" spans="1:16" x14ac:dyDescent="0.2">
      <c r="J35" s="95">
        <f>National!GA39</f>
        <v>1994</v>
      </c>
      <c r="K35" s="9">
        <f>National!GB39</f>
        <v>1.1291100852335596</v>
      </c>
      <c r="L35" s="9">
        <f>National!GC39</f>
        <v>1.1190890742110038</v>
      </c>
      <c r="M35" s="9">
        <f>National!GD39</f>
        <v>1.0918956967634794</v>
      </c>
      <c r="N35" s="9">
        <f>National!GE39</f>
        <v>0.99570706993012181</v>
      </c>
      <c r="O35" s="17">
        <f>National!GF39</f>
        <v>0.92802331151776984</v>
      </c>
      <c r="P35" s="95"/>
    </row>
    <row r="36" spans="1:16" x14ac:dyDescent="0.2">
      <c r="J36" s="95">
        <f>National!GA40</f>
        <v>1995</v>
      </c>
      <c r="K36" s="9">
        <f>National!GB40</f>
        <v>1.1544528029900754</v>
      </c>
      <c r="L36" s="9">
        <f>National!GC40</f>
        <v>1.1345996463961512</v>
      </c>
      <c r="M36" s="9">
        <f>National!GD40</f>
        <v>1.1009400249876629</v>
      </c>
      <c r="N36" s="9">
        <f>National!GE40</f>
        <v>1.0072128075340303</v>
      </c>
      <c r="O36" s="17">
        <f>National!GF40</f>
        <v>0.91758992874702239</v>
      </c>
      <c r="P36" s="95"/>
    </row>
    <row r="37" spans="1:16" x14ac:dyDescent="0.2">
      <c r="J37" s="95">
        <f>National!GA41</f>
        <v>1996</v>
      </c>
      <c r="K37" s="9">
        <f>National!GB41</f>
        <v>1.2158832301602844</v>
      </c>
      <c r="L37" s="9">
        <f>National!GC41</f>
        <v>1.1431900264199562</v>
      </c>
      <c r="M37" s="9">
        <f>National!GD41</f>
        <v>1.1111663344043989</v>
      </c>
      <c r="N37" s="9">
        <f>National!GE41</f>
        <v>1.0068277186813999</v>
      </c>
      <c r="O37" s="17">
        <f>National!GF41</f>
        <v>0.95069060773603553</v>
      </c>
      <c r="P37" s="95"/>
    </row>
    <row r="38" spans="1:16" x14ac:dyDescent="0.2">
      <c r="J38" s="95">
        <f>National!GA42</f>
        <v>1997</v>
      </c>
      <c r="K38" s="9">
        <f>National!GB42</f>
        <v>1.1822549795422248</v>
      </c>
      <c r="L38" s="9">
        <f>National!GC42</f>
        <v>1.1519801014778828</v>
      </c>
      <c r="M38" s="9">
        <f>National!GD42</f>
        <v>1.1209520140455229</v>
      </c>
      <c r="N38" s="9">
        <f>National!GE42</f>
        <v>0.99292145424142075</v>
      </c>
      <c r="O38" s="17">
        <f>National!GF42</f>
        <v>0.92207077682421468</v>
      </c>
      <c r="P38" s="95"/>
    </row>
    <row r="39" spans="1:16" x14ac:dyDescent="0.2">
      <c r="J39" s="95">
        <f>National!GA43</f>
        <v>1998</v>
      </c>
      <c r="K39" s="9">
        <f>National!GB43</f>
        <v>1.1816297821615087</v>
      </c>
      <c r="L39" s="9">
        <f>National!GC43</f>
        <v>1.165113997921299</v>
      </c>
      <c r="M39" s="9">
        <f>National!GD43</f>
        <v>1.1328903254288945</v>
      </c>
      <c r="N39" s="9">
        <f>National!GE43</f>
        <v>0.96985576422345143</v>
      </c>
      <c r="O39" s="17">
        <f>National!GF43</f>
        <v>0.92303461760319072</v>
      </c>
      <c r="P39" s="95"/>
    </row>
    <row r="40" spans="1:16" x14ac:dyDescent="0.2">
      <c r="J40" s="95">
        <f>National!GA44</f>
        <v>1999</v>
      </c>
      <c r="K40" s="9">
        <f>National!GB44</f>
        <v>1.2191585812002923</v>
      </c>
      <c r="L40" s="9">
        <f>National!GC44</f>
        <v>1.1791215434050668</v>
      </c>
      <c r="M40" s="9">
        <f>National!GD44</f>
        <v>1.1460588890697851</v>
      </c>
      <c r="N40" s="9">
        <f>National!GE44</f>
        <v>0.97562153852882605</v>
      </c>
      <c r="O40" s="17">
        <f>National!GF44</f>
        <v>0.92472651822696084</v>
      </c>
      <c r="P40" s="95"/>
    </row>
    <row r="41" spans="1:16" x14ac:dyDescent="0.2">
      <c r="J41" s="95">
        <f>National!GA45</f>
        <v>2000</v>
      </c>
      <c r="K41" s="9">
        <f>National!GB45</f>
        <v>1.2732658642978198</v>
      </c>
      <c r="L41" s="9">
        <f>National!GC45</f>
        <v>1.1922038615135482</v>
      </c>
      <c r="M41" s="9">
        <f>National!GD45</f>
        <v>1.1575844859329711</v>
      </c>
      <c r="N41" s="9">
        <f>National!GE45</f>
        <v>0.99084186336879265</v>
      </c>
      <c r="O41" s="17">
        <f>National!GF45</f>
        <v>0.9311325886521471</v>
      </c>
      <c r="P41" s="95"/>
    </row>
    <row r="42" spans="1:16" x14ac:dyDescent="0.2">
      <c r="J42" s="95">
        <f>National!GA46</f>
        <v>2001</v>
      </c>
      <c r="K42" s="9">
        <f>National!GB46</f>
        <v>1.2494020759121407</v>
      </c>
      <c r="L42" s="9">
        <f>National!GC46</f>
        <v>1.2045794544423172</v>
      </c>
      <c r="M42" s="9">
        <f>National!GD46</f>
        <v>1.1697778199918121</v>
      </c>
      <c r="N42" s="9">
        <f>National!GE46</f>
        <v>0.9719592684438032</v>
      </c>
      <c r="O42" s="17">
        <f>National!GF46</f>
        <v>0.91225304934921203</v>
      </c>
      <c r="P42" s="95"/>
    </row>
    <row r="43" spans="1:16" x14ac:dyDescent="0.2">
      <c r="J43" s="95">
        <f>National!GA47</f>
        <v>2002</v>
      </c>
      <c r="K43" s="9">
        <f>National!GB47</f>
        <v>1.2960764360370529</v>
      </c>
      <c r="L43" s="9">
        <f>National!GC47</f>
        <v>1.2135300451461375</v>
      </c>
      <c r="M43" s="9">
        <f>National!GD47</f>
        <v>1.1818479852404631</v>
      </c>
      <c r="N43" s="9">
        <f>National!GE47</f>
        <v>0.99738207934887502</v>
      </c>
      <c r="O43" s="17">
        <f>National!GF47</f>
        <v>0.90605988256834291</v>
      </c>
      <c r="P43" s="95"/>
    </row>
    <row r="44" spans="1:16" x14ac:dyDescent="0.2">
      <c r="J44" s="95">
        <f>National!GA48</f>
        <v>2003</v>
      </c>
      <c r="K44" s="9">
        <f>National!GB48</f>
        <v>1.3176833672311796</v>
      </c>
      <c r="L44" s="9">
        <f>National!GC48</f>
        <v>1.2227077261986554</v>
      </c>
      <c r="M44" s="9">
        <f>National!GD48</f>
        <v>1.1938479813114391</v>
      </c>
      <c r="N44" s="9">
        <f>National!GE48</f>
        <v>0.99915358730585002</v>
      </c>
      <c r="O44" s="17">
        <f>National!GF48</f>
        <v>0.90345624891224241</v>
      </c>
    </row>
    <row r="45" spans="1:16" x14ac:dyDescent="0.2">
      <c r="A45" s="244" t="s">
        <v>581</v>
      </c>
      <c r="J45" s="95">
        <f>National!GA49</f>
        <v>2004</v>
      </c>
      <c r="K45" s="9">
        <f>National!GB49</f>
        <v>1.3149026134609507</v>
      </c>
      <c r="L45" s="9">
        <f>National!GC49</f>
        <v>1.2365492997647942</v>
      </c>
      <c r="M45" s="9">
        <f>National!GD49</f>
        <v>1.2074508847119365</v>
      </c>
      <c r="N45" s="9">
        <f>National!GE49</f>
        <v>0.98163126868104045</v>
      </c>
      <c r="O45" s="17">
        <f>National!GF49</f>
        <v>0.89714841622845531</v>
      </c>
    </row>
    <row r="46" spans="1:16" x14ac:dyDescent="0.2">
      <c r="A46" s="13" t="s">
        <v>454</v>
      </c>
      <c r="J46" s="95">
        <f>National!GA50</f>
        <v>2005</v>
      </c>
      <c r="K46" s="9">
        <f>National!GB50</f>
        <v>1.348147043132448</v>
      </c>
      <c r="L46" s="9">
        <f>National!GC50</f>
        <v>1.2514556244551076</v>
      </c>
      <c r="M46" s="9">
        <f>National!GD50</f>
        <v>1.2218711083759934</v>
      </c>
      <c r="N46" s="9">
        <f>National!GE50</f>
        <v>0.99780189501222871</v>
      </c>
      <c r="O46" s="17">
        <f>National!GF50</f>
        <v>0.88359263803978716</v>
      </c>
    </row>
    <row r="47" spans="1:16" x14ac:dyDescent="0.2">
      <c r="A47" s="13" t="s">
        <v>450</v>
      </c>
      <c r="J47" s="95">
        <f>National!GA51</f>
        <v>2006</v>
      </c>
      <c r="K47" s="9">
        <f>National!GB51</f>
        <v>1.2896685525031775</v>
      </c>
      <c r="L47" s="9">
        <f>National!GC51</f>
        <v>1.2600363793394813</v>
      </c>
      <c r="M47" s="9">
        <f>National!GD51</f>
        <v>1.2362295118106685</v>
      </c>
      <c r="N47" s="9">
        <f>National!GE51</f>
        <v>0.96701600463638948</v>
      </c>
      <c r="O47" s="17">
        <f>National!GF51</f>
        <v>0.85617443719223296</v>
      </c>
    </row>
    <row r="48" spans="1:16" x14ac:dyDescent="0.2">
      <c r="A48" t="s">
        <v>429</v>
      </c>
      <c r="J48" s="95">
        <f>National!GA52</f>
        <v>2007</v>
      </c>
      <c r="K48" s="9">
        <f>National!GB52</f>
        <v>1.3429123787335893</v>
      </c>
      <c r="L48" s="9">
        <f>National!GC52</f>
        <v>1.2663044486016479</v>
      </c>
      <c r="M48" s="9">
        <f>National!GD52</f>
        <v>1.2454064539204823</v>
      </c>
      <c r="N48" s="9">
        <f>National!GE52</f>
        <v>0.99591082704916611</v>
      </c>
      <c r="O48" s="17">
        <f>National!GF52</f>
        <v>0.85502335704791088</v>
      </c>
    </row>
    <row r="49" spans="1:15" x14ac:dyDescent="0.2">
      <c r="A49" s="13"/>
      <c r="J49">
        <v>2008</v>
      </c>
      <c r="K49" s="9">
        <f>National!GB53</f>
        <v>1.352447059577464</v>
      </c>
      <c r="L49" s="9">
        <f>National!GC53</f>
        <v>1.272209873532957</v>
      </c>
      <c r="M49" s="9">
        <f>National!GD53</f>
        <v>1.252979641537239</v>
      </c>
      <c r="N49" s="9">
        <f>National!GE53</f>
        <v>0.99782558710264013</v>
      </c>
      <c r="O49" s="17">
        <f>National!GF53</f>
        <v>0.8502817570576463</v>
      </c>
    </row>
    <row r="50" spans="1:15" x14ac:dyDescent="0.2">
      <c r="A50" s="13" t="s">
        <v>436</v>
      </c>
      <c r="J50">
        <v>2009</v>
      </c>
      <c r="K50" s="9">
        <f>National!GB54</f>
        <v>1.3160146157420578</v>
      </c>
      <c r="L50" s="9">
        <f>National!GC54</f>
        <v>1.2747720261979276</v>
      </c>
      <c r="M50" s="9">
        <f>National!GD54</f>
        <v>1.2588100129469151</v>
      </c>
      <c r="N50" s="9">
        <f>National!GE54</f>
        <v>0.99258651259282626</v>
      </c>
      <c r="O50" s="17">
        <f>National!GF54</f>
        <v>0.82622746892191845</v>
      </c>
    </row>
    <row r="51" spans="1:15" x14ac:dyDescent="0.2">
      <c r="A51" s="13"/>
      <c r="J51">
        <v>2010</v>
      </c>
      <c r="K51" s="9">
        <f>National!GB55</f>
        <v>1.3622950560096809</v>
      </c>
      <c r="L51" s="9">
        <f>National!GC55</f>
        <v>1.2867852763403695</v>
      </c>
      <c r="M51" s="9">
        <f>National!GD55</f>
        <v>1.2600888684586595</v>
      </c>
      <c r="N51" s="9">
        <f>National!GE55</f>
        <v>1.0166541110222669</v>
      </c>
      <c r="O51" s="17">
        <f>National!GF55</f>
        <v>0.82640074748457137</v>
      </c>
    </row>
    <row r="52" spans="1:15" x14ac:dyDescent="0.2">
      <c r="J52">
        <v>2011</v>
      </c>
      <c r="K52" s="9">
        <f>National!GB56</f>
        <v>1.3347670461820695</v>
      </c>
      <c r="L52" s="9">
        <f>National!GC56</f>
        <v>1.2988159087335898</v>
      </c>
      <c r="M52" s="9">
        <f>National!GD56</f>
        <v>1.2617191991088756</v>
      </c>
      <c r="N52" s="9">
        <f>National!GE56</f>
        <v>1.0031741920937434</v>
      </c>
      <c r="O52" s="17">
        <f>National!GF56</f>
        <v>0.81193042153559181</v>
      </c>
    </row>
    <row r="53" spans="1:15" x14ac:dyDescent="0.2">
      <c r="K53" s="9"/>
      <c r="L53" s="9"/>
      <c r="M53" s="9"/>
      <c r="N53" s="9"/>
      <c r="O53" s="17"/>
    </row>
    <row r="54" spans="1:15" x14ac:dyDescent="0.2">
      <c r="J54" s="1" t="s">
        <v>579</v>
      </c>
    </row>
    <row r="55" spans="1:15" ht="39" thickBot="1" x14ac:dyDescent="0.25">
      <c r="J55" s="95"/>
      <c r="K55" s="253" t="str">
        <f>National!GB86</f>
        <v>Energy Use</v>
      </c>
      <c r="L55" s="253" t="str">
        <f>National!GC86</f>
        <v>Total Households</v>
      </c>
      <c r="M55" s="253" t="str">
        <f>National!GD86</f>
        <v>Housing Size</v>
      </c>
      <c r="N55" s="253" t="str">
        <f>N10</f>
        <v>Structure (incl. weather)</v>
      </c>
      <c r="O55" s="556" t="s">
        <v>904</v>
      </c>
    </row>
    <row r="56" spans="1:15" x14ac:dyDescent="0.2">
      <c r="J56" s="95">
        <v>1970</v>
      </c>
      <c r="K56" s="9">
        <f>National!GB87</f>
        <v>1.005708360483756</v>
      </c>
      <c r="L56" s="9">
        <f>National!GC87</f>
        <v>0.72614558604301649</v>
      </c>
      <c r="M56" s="9">
        <f>National!GD87</f>
        <v>0.97029841569411912</v>
      </c>
      <c r="N56" s="9">
        <f>National!GE87</f>
        <v>1.0559575944448116</v>
      </c>
      <c r="O56" s="9">
        <f>National!GF87</f>
        <v>1.3922186215458177</v>
      </c>
    </row>
    <row r="57" spans="1:15" x14ac:dyDescent="0.2">
      <c r="J57" s="95">
        <f>J56+1</f>
        <v>1971</v>
      </c>
      <c r="K57" s="9">
        <f>National!GB88</f>
        <v>1.0278715255701947</v>
      </c>
      <c r="L57" s="9">
        <f>National!GC88</f>
        <v>0.74638376244137816</v>
      </c>
      <c r="M57" s="9">
        <f>National!GD88</f>
        <v>0.9723198323007507</v>
      </c>
      <c r="N57" s="9">
        <f>National!GE88</f>
        <v>1.035353619062207</v>
      </c>
      <c r="O57" s="9">
        <f>National!GF88</f>
        <v>1.4042397686205408</v>
      </c>
    </row>
    <row r="58" spans="1:15" x14ac:dyDescent="0.2">
      <c r="J58" s="95">
        <f t="shared" ref="J58:J70" si="0">J57+1</f>
        <v>1972</v>
      </c>
      <c r="K58" s="9">
        <f>National!GB89</f>
        <v>1.0616805860453575</v>
      </c>
      <c r="L58" s="9">
        <f>National!GC89</f>
        <v>0.76999496823946689</v>
      </c>
      <c r="M58" s="9">
        <f>National!GD89</f>
        <v>0.97436471788635481</v>
      </c>
      <c r="N58" s="9">
        <f>National!GE89</f>
        <v>1.0443755848117473</v>
      </c>
      <c r="O58" s="9">
        <f>National!GF89</f>
        <v>1.385726009907609</v>
      </c>
    </row>
    <row r="59" spans="1:15" x14ac:dyDescent="0.2">
      <c r="J59" s="95">
        <f t="shared" si="0"/>
        <v>1973</v>
      </c>
      <c r="K59" s="9">
        <f>National!GB90</f>
        <v>1.0349517876467176</v>
      </c>
      <c r="L59" s="9">
        <f>National!GC90</f>
        <v>0.7927655706930069</v>
      </c>
      <c r="M59" s="9">
        <f>National!GD90</f>
        <v>0.97362985579453776</v>
      </c>
      <c r="N59" s="9">
        <f>National!GE90</f>
        <v>1.0106045728337267</v>
      </c>
      <c r="O59" s="9">
        <f>National!GF90</f>
        <v>1.351306218458842</v>
      </c>
    </row>
    <row r="60" spans="1:15" x14ac:dyDescent="0.2">
      <c r="J60" s="95">
        <f t="shared" si="0"/>
        <v>1974</v>
      </c>
      <c r="K60" s="9">
        <f>National!GB91</f>
        <v>1.0023893386314322</v>
      </c>
      <c r="L60" s="9">
        <f>National!GC91</f>
        <v>0.81045986196290487</v>
      </c>
      <c r="M60" s="9">
        <f>National!GD91</f>
        <v>0.97582346313826429</v>
      </c>
      <c r="N60" s="9">
        <f>National!GE91</f>
        <v>1.0086648490167964</v>
      </c>
      <c r="O60" s="9">
        <f>National!GF91</f>
        <v>1.275427111403634</v>
      </c>
    </row>
    <row r="61" spans="1:15" x14ac:dyDescent="0.2">
      <c r="J61" s="95">
        <f t="shared" si="0"/>
        <v>1975</v>
      </c>
      <c r="K61" s="9">
        <f>National!GB92</f>
        <v>1.0141261327724393</v>
      </c>
      <c r="L61" s="9">
        <f>National!GC92</f>
        <v>0.8300452597706055</v>
      </c>
      <c r="M61" s="9">
        <f>National!GD92</f>
        <v>0.98015562419518065</v>
      </c>
      <c r="N61" s="9">
        <f>National!GE92</f>
        <v>1.0160957970689466</v>
      </c>
      <c r="O61" s="9">
        <f>National!GF92</f>
        <v>1.2458552701847438</v>
      </c>
    </row>
    <row r="62" spans="1:15" x14ac:dyDescent="0.2">
      <c r="J62" s="95">
        <f t="shared" si="0"/>
        <v>1976</v>
      </c>
      <c r="K62" s="9">
        <f>National!GB93</f>
        <v>1.0611972806258547</v>
      </c>
      <c r="L62" s="9">
        <f>National!GC93</f>
        <v>0.8475234306624938</v>
      </c>
      <c r="M62" s="9">
        <f>National!GD93</f>
        <v>0.98213611658224387</v>
      </c>
      <c r="N62" s="9">
        <f>National!GE93</f>
        <v>1.0304205686131847</v>
      </c>
      <c r="O62" s="9">
        <f>National!GF93</f>
        <v>1.2523941785127481</v>
      </c>
    </row>
    <row r="63" spans="1:15" x14ac:dyDescent="0.2">
      <c r="J63" s="95">
        <f t="shared" si="0"/>
        <v>1977</v>
      </c>
      <c r="K63" s="9">
        <f>National!GB94</f>
        <v>1.0545852079932878</v>
      </c>
      <c r="L63" s="9">
        <f>National!GC94</f>
        <v>0.86261135075182449</v>
      </c>
      <c r="M63" s="9">
        <f>National!GD94</f>
        <v>0.9826512879335233</v>
      </c>
      <c r="N63" s="9">
        <f>National!GE94</f>
        <v>1.0213118946777195</v>
      </c>
      <c r="O63" s="9">
        <f>National!GF94</f>
        <v>1.2291416391922356</v>
      </c>
    </row>
    <row r="64" spans="1:15" x14ac:dyDescent="0.2">
      <c r="J64" s="95">
        <f t="shared" si="0"/>
        <v>1978</v>
      </c>
      <c r="K64" s="9">
        <f>National!GB95</f>
        <v>1.0714305931721844</v>
      </c>
      <c r="L64" s="9">
        <f>National!GC95</f>
        <v>0.88450604860040072</v>
      </c>
      <c r="M64" s="9">
        <f>National!GD95</f>
        <v>0.98401756563083675</v>
      </c>
      <c r="N64" s="9">
        <f>National!GE95</f>
        <v>1.0452449191523407</v>
      </c>
      <c r="O64" s="9">
        <f>National!GF95</f>
        <v>1.1856690501671243</v>
      </c>
    </row>
    <row r="65" spans="10:15" x14ac:dyDescent="0.2">
      <c r="J65" s="95">
        <f t="shared" si="0"/>
        <v>1979</v>
      </c>
      <c r="K65" s="9">
        <f>National!GB96</f>
        <v>1.0397242764900623</v>
      </c>
      <c r="L65" s="9">
        <f>National!GC96</f>
        <v>0.90063890325016138</v>
      </c>
      <c r="M65" s="9">
        <f>National!GD96</f>
        <v>0.99168111127333691</v>
      </c>
      <c r="N65" s="9">
        <f>National!GE96</f>
        <v>1.0223083624060678</v>
      </c>
      <c r="O65" s="9">
        <f>National!GF96</f>
        <v>1.1489451750533308</v>
      </c>
    </row>
    <row r="66" spans="10:15" x14ac:dyDescent="0.2">
      <c r="J66" s="95">
        <f t="shared" si="0"/>
        <v>1980</v>
      </c>
      <c r="K66" s="9">
        <f>National!GB97</f>
        <v>1.003081731471086</v>
      </c>
      <c r="L66" s="9">
        <f>National!GC97</f>
        <v>0.91824011230601954</v>
      </c>
      <c r="M66" s="9">
        <f>National!GD97</f>
        <v>0.99498127584224916</v>
      </c>
      <c r="N66" s="9">
        <f>National!GE97</f>
        <v>1.0251761094998038</v>
      </c>
      <c r="O66" s="9">
        <f>National!GF97</f>
        <v>1.078507228300625</v>
      </c>
    </row>
    <row r="67" spans="10:15" x14ac:dyDescent="0.2">
      <c r="J67" s="95">
        <f t="shared" si="0"/>
        <v>1981</v>
      </c>
      <c r="K67" s="9">
        <f>National!GB98</f>
        <v>0.96474954502435373</v>
      </c>
      <c r="L67" s="9">
        <f>National!GC98</f>
        <v>0.9544683560583227</v>
      </c>
      <c r="M67" s="9">
        <f>National!GD98</f>
        <v>0.99509806939453904</v>
      </c>
      <c r="N67" s="9">
        <f>National!GE98</f>
        <v>1.000382076233056</v>
      </c>
      <c r="O67" s="9">
        <f>National!GF98</f>
        <v>1.021822727874738</v>
      </c>
    </row>
    <row r="68" spans="10:15" x14ac:dyDescent="0.2">
      <c r="J68" s="95">
        <f t="shared" si="0"/>
        <v>1982</v>
      </c>
      <c r="K68" s="9">
        <f>National!GB99</f>
        <v>0.97753776178663188</v>
      </c>
      <c r="L68" s="9">
        <f>National!GC99</f>
        <v>0.96226827114104607</v>
      </c>
      <c r="M68" s="9">
        <f>National!GD99</f>
        <v>0.99452839232743417</v>
      </c>
      <c r="N68" s="9">
        <f>National!GE99</f>
        <v>1.0123498708060397</v>
      </c>
      <c r="O68" s="9">
        <f>National!GF99</f>
        <v>1.0139410731646288</v>
      </c>
    </row>
    <row r="69" spans="10:15" x14ac:dyDescent="0.2">
      <c r="J69" s="95">
        <f t="shared" si="0"/>
        <v>1983</v>
      </c>
      <c r="K69" s="9">
        <f>National!GB100</f>
        <v>0.95302249003537642</v>
      </c>
      <c r="L69" s="9">
        <f>National!GC100</f>
        <v>0.97220414099531061</v>
      </c>
      <c r="M69" s="9">
        <f>National!GD100</f>
        <v>0.9943000548612726</v>
      </c>
      <c r="N69" s="9">
        <f>National!GE100</f>
        <v>0.99764246334859141</v>
      </c>
      <c r="O69" s="9">
        <f>National!GF100</f>
        <v>0.99119764017122525</v>
      </c>
    </row>
    <row r="70" spans="10:15" x14ac:dyDescent="0.2">
      <c r="J70" s="95">
        <f t="shared" si="0"/>
        <v>1984</v>
      </c>
      <c r="K70" s="9">
        <f>National!GB101</f>
        <v>1.0015674962293755</v>
      </c>
      <c r="L70" s="9">
        <f>National!GC101</f>
        <v>0.9858823802873955</v>
      </c>
      <c r="M70" s="9">
        <f>National!GD101</f>
        <v>0.99708370238631983</v>
      </c>
      <c r="N70" s="9">
        <f>National!GE101</f>
        <v>0.99697813738608765</v>
      </c>
      <c r="O70" s="9">
        <f>National!GF101</f>
        <v>1.0234630442188719</v>
      </c>
    </row>
    <row r="71" spans="10:15" x14ac:dyDescent="0.2">
      <c r="J71" s="95">
        <f>National!GA102</f>
        <v>1985</v>
      </c>
      <c r="K71" s="9">
        <f>National!GB102</f>
        <v>1</v>
      </c>
      <c r="L71" s="9">
        <f>National!GC102</f>
        <v>1</v>
      </c>
      <c r="M71" s="9">
        <f>National!GD102</f>
        <v>1</v>
      </c>
      <c r="N71" s="9">
        <f>National!GE102</f>
        <v>1</v>
      </c>
      <c r="O71" s="9">
        <f>National!GF102</f>
        <v>1</v>
      </c>
    </row>
    <row r="72" spans="10:15" x14ac:dyDescent="0.2">
      <c r="J72" s="95">
        <f>National!GA103</f>
        <v>1986</v>
      </c>
      <c r="K72" s="9">
        <f>National!GB103</f>
        <v>0.98415338515170925</v>
      </c>
      <c r="L72" s="9">
        <f>National!GC103</f>
        <v>1.0143389540892807</v>
      </c>
      <c r="M72" s="9">
        <f>National!GD103</f>
        <v>1.0057217215202479</v>
      </c>
      <c r="N72" s="9">
        <f>National!GE103</f>
        <v>0.96789695857502822</v>
      </c>
      <c r="O72" s="9">
        <f>National!GF103</f>
        <v>0.99493557610872252</v>
      </c>
    </row>
    <row r="73" spans="10:15" x14ac:dyDescent="0.2">
      <c r="J73" s="95">
        <f>National!GA104</f>
        <v>1987</v>
      </c>
      <c r="K73" s="9">
        <f>National!GB104</f>
        <v>0.99673870291335542</v>
      </c>
      <c r="L73" s="9">
        <f>National!GC104</f>
        <v>1.0284697465763981</v>
      </c>
      <c r="M73" s="9">
        <f>National!GD104</f>
        <v>1.0184855532264061</v>
      </c>
      <c r="N73" s="9">
        <f>National!GE104</f>
        <v>0.97164512489374488</v>
      </c>
      <c r="O73" s="9">
        <f>National!GF104</f>
        <v>0.97610162250775079</v>
      </c>
    </row>
    <row r="74" spans="10:15" x14ac:dyDescent="0.2">
      <c r="J74" s="95">
        <f>National!GA105</f>
        <v>1988</v>
      </c>
      <c r="K74" s="9">
        <f>National!GB105</f>
        <v>1.0554039054608344</v>
      </c>
      <c r="L74" s="9">
        <f>National!GC105</f>
        <v>1.0440345400979163</v>
      </c>
      <c r="M74" s="9">
        <f>National!GD105</f>
        <v>1.0294721895436769</v>
      </c>
      <c r="N74" s="9">
        <f>National!GE105</f>
        <v>1.0025205029523832</v>
      </c>
      <c r="O74" s="9">
        <f>National!GF105</f>
        <v>0.97569807886188253</v>
      </c>
    </row>
    <row r="75" spans="10:15" x14ac:dyDescent="0.2">
      <c r="J75" s="95">
        <f>National!GA106</f>
        <v>1989</v>
      </c>
      <c r="K75" s="9">
        <f>National!GB106</f>
        <v>1.0811059334667801</v>
      </c>
      <c r="L75" s="9">
        <f>National!GC106</f>
        <v>1.0585843858212403</v>
      </c>
      <c r="M75" s="9">
        <f>National!GD106</f>
        <v>1.0399870614511719</v>
      </c>
      <c r="N75" s="9">
        <f>National!GE106</f>
        <v>1.0047892821533102</v>
      </c>
      <c r="O75" s="9">
        <f>National!GF106</f>
        <v>0.97307227957586262</v>
      </c>
    </row>
    <row r="76" spans="10:15" x14ac:dyDescent="0.2">
      <c r="J76" s="95">
        <f>National!GA107</f>
        <v>1990</v>
      </c>
      <c r="K76" s="9">
        <f>National!GB107</f>
        <v>0.98508032923609257</v>
      </c>
      <c r="L76" s="9">
        <f>National!GC107</f>
        <v>1.0643767234138797</v>
      </c>
      <c r="M76" s="9">
        <f>National!GD107</f>
        <v>1.0507886559695039</v>
      </c>
      <c r="N76" s="9">
        <f>National!GE107</f>
        <v>0.92985135925281515</v>
      </c>
      <c r="O76" s="9">
        <f>National!GF107</f>
        <v>0.94168755268559634</v>
      </c>
    </row>
    <row r="77" spans="10:15" x14ac:dyDescent="0.2">
      <c r="J77" s="95">
        <f>National!GA108</f>
        <v>1991</v>
      </c>
      <c r="K77" s="9">
        <f>National!GB108</f>
        <v>1.0151689321861832</v>
      </c>
      <c r="L77" s="9">
        <f>National!GC108</f>
        <v>1.0686611154295853</v>
      </c>
      <c r="M77" s="9">
        <f>National!GD108</f>
        <v>1.0593663321217912</v>
      </c>
      <c r="N77" s="9">
        <f>National!GE108</f>
        <v>0.95205820223720916</v>
      </c>
      <c r="O77" s="9">
        <f>National!GF108</f>
        <v>0.93508533796058557</v>
      </c>
    </row>
    <row r="78" spans="10:15" x14ac:dyDescent="0.2">
      <c r="J78" s="95">
        <f>National!GA109</f>
        <v>1992</v>
      </c>
      <c r="K78" s="9">
        <f>National!GB109</f>
        <v>1.0290642673454045</v>
      </c>
      <c r="L78" s="9">
        <f>National!GC109</f>
        <v>1.085903357740206</v>
      </c>
      <c r="M78" s="9">
        <f>National!GD109</f>
        <v>1.0697600313889637</v>
      </c>
      <c r="N78" s="9">
        <f>National!GE109</f>
        <v>0.96380878132378189</v>
      </c>
      <c r="O78" s="9">
        <f>National!GF109</f>
        <v>0.91242599391343582</v>
      </c>
    </row>
    <row r="79" spans="10:15" x14ac:dyDescent="0.2">
      <c r="J79" s="95">
        <f>National!GA110</f>
        <v>1993</v>
      </c>
      <c r="K79" s="9">
        <f>National!GB110</f>
        <v>1.0693102986155898</v>
      </c>
      <c r="L79" s="9">
        <f>National!GC110</f>
        <v>1.1042199189317468</v>
      </c>
      <c r="M79" s="9">
        <f>National!GD110</f>
        <v>1.0797356236929729</v>
      </c>
      <c r="N79" s="9">
        <f>National!GE110</f>
        <v>0.99881252006052401</v>
      </c>
      <c r="O79" s="9">
        <f>National!GF110</f>
        <v>0.89127482675512071</v>
      </c>
    </row>
    <row r="80" spans="10:15" x14ac:dyDescent="0.2">
      <c r="J80" s="95">
        <f>National!GA111</f>
        <v>1994</v>
      </c>
      <c r="K80" s="9">
        <f>National!GB111</f>
        <v>1.0570333873349025</v>
      </c>
      <c r="L80" s="9">
        <f>National!GC111</f>
        <v>1.1190890742110038</v>
      </c>
      <c r="M80" s="9">
        <f>National!GD111</f>
        <v>1.090199436150092</v>
      </c>
      <c r="N80" s="9">
        <f>National!GE111</f>
        <v>0.97317351268786023</v>
      </c>
      <c r="O80" s="9">
        <f>National!GF111</f>
        <v>0.88372374910436302</v>
      </c>
    </row>
    <row r="81" spans="1:15" x14ac:dyDescent="0.2">
      <c r="J81" s="95">
        <f>National!GA112</f>
        <v>1995</v>
      </c>
      <c r="K81" s="9">
        <f>National!GB112</f>
        <v>1.064543896742264</v>
      </c>
      <c r="L81" s="9">
        <f>National!GC112</f>
        <v>1.1345996463961512</v>
      </c>
      <c r="M81" s="9">
        <f>National!GD112</f>
        <v>1.0990999723627251</v>
      </c>
      <c r="N81" s="9">
        <f>National!GE112</f>
        <v>0.9818336579944712</v>
      </c>
      <c r="O81" s="9">
        <f>National!GF112</f>
        <v>0.8629253162795415</v>
      </c>
    </row>
    <row r="82" spans="1:15" x14ac:dyDescent="0.2">
      <c r="J82" s="95">
        <f>National!GA113</f>
        <v>1996</v>
      </c>
      <c r="K82" s="9">
        <f>National!GB113</f>
        <v>1.1321818003451518</v>
      </c>
      <c r="L82" s="9">
        <f>National!GC113</f>
        <v>1.1431900264199562</v>
      </c>
      <c r="M82" s="9">
        <f>National!GD113</f>
        <v>1.1092154501044398</v>
      </c>
      <c r="N82" s="9">
        <f>National!GE113</f>
        <v>0.99336717300335242</v>
      </c>
      <c r="O82" s="9">
        <f>National!GF113</f>
        <v>0.89159645336930371</v>
      </c>
    </row>
    <row r="83" spans="1:15" x14ac:dyDescent="0.2">
      <c r="J83" s="95">
        <f>National!GA114</f>
        <v>1997</v>
      </c>
      <c r="K83" s="9">
        <f>National!GB114</f>
        <v>1.0858955672756785</v>
      </c>
      <c r="L83" s="9">
        <f>National!GC114</f>
        <v>1.1519801014778828</v>
      </c>
      <c r="M83" s="9">
        <f>National!GD114</f>
        <v>1.1188907402610222</v>
      </c>
      <c r="N83" s="9">
        <f>National!GE114</f>
        <v>0.97392056084356471</v>
      </c>
      <c r="O83" s="9">
        <f>National!GF114</f>
        <v>0.85762066527555103</v>
      </c>
    </row>
    <row r="84" spans="1:15" x14ac:dyDescent="0.2">
      <c r="J84" s="95">
        <f>National!GA115</f>
        <v>1998</v>
      </c>
      <c r="K84" s="9">
        <f>National!GB115</f>
        <v>1.041816063737069</v>
      </c>
      <c r="L84" s="9">
        <f>National!GC115</f>
        <v>1.165113997921299</v>
      </c>
      <c r="M84" s="9">
        <f>National!GD115</f>
        <v>1.1310554702655076</v>
      </c>
      <c r="N84" s="9">
        <f>National!GE115</f>
        <v>0.91619651775637134</v>
      </c>
      <c r="O84" s="9">
        <f>National!GF115</f>
        <v>0.85504968992054831</v>
      </c>
    </row>
    <row r="85" spans="1:15" x14ac:dyDescent="0.2">
      <c r="J85" s="95">
        <f>National!GA116</f>
        <v>1999</v>
      </c>
      <c r="K85" s="9">
        <f>National!GB116</f>
        <v>1.0836465333031833</v>
      </c>
      <c r="L85" s="9">
        <f>National!GC116</f>
        <v>1.1791215434050668</v>
      </c>
      <c r="M85" s="9">
        <f>National!GD116</f>
        <v>1.1444669379807535</v>
      </c>
      <c r="N85" s="9">
        <f>National!GE116</f>
        <v>0.9337166391438434</v>
      </c>
      <c r="O85" s="9">
        <f>National!GF116</f>
        <v>0.85185040179770877</v>
      </c>
    </row>
    <row r="86" spans="1:15" x14ac:dyDescent="0.2">
      <c r="J86" s="95">
        <f>National!GA117</f>
        <v>2000</v>
      </c>
      <c r="K86" s="9">
        <f>National!GB117</f>
        <v>1.1390743808460906</v>
      </c>
      <c r="L86" s="9">
        <f>National!GC117</f>
        <v>1.1922038615135482</v>
      </c>
      <c r="M86" s="9">
        <f>National!GD117</f>
        <v>1.1556617618216833</v>
      </c>
      <c r="N86" s="9">
        <f>National!GE117</f>
        <v>0.9605793093505709</v>
      </c>
      <c r="O86" s="9">
        <f>National!GF117</f>
        <v>0.8513467536884195</v>
      </c>
    </row>
    <row r="87" spans="1:15" x14ac:dyDescent="0.2">
      <c r="J87" s="95">
        <f>National!GA118</f>
        <v>2001</v>
      </c>
      <c r="K87" s="9">
        <f>National!GB118</f>
        <v>1.1127053223755701</v>
      </c>
      <c r="L87" s="9">
        <f>National!GC118</f>
        <v>1.2045794544423172</v>
      </c>
      <c r="M87" s="9">
        <f>National!GD118</f>
        <v>1.167501401311563</v>
      </c>
      <c r="N87" s="9">
        <f>National!GE118</f>
        <v>0.93021457009431796</v>
      </c>
      <c r="O87" s="9">
        <f>National!GF118</f>
        <v>0.84037553472234472</v>
      </c>
    </row>
    <row r="88" spans="1:15" x14ac:dyDescent="0.2">
      <c r="J88" s="95">
        <f>National!GA119</f>
        <v>2002</v>
      </c>
      <c r="K88" s="9">
        <f>National!GB119</f>
        <v>1.1391279461822572</v>
      </c>
      <c r="L88" s="9">
        <f>National!GC119</f>
        <v>1.2135300451461375</v>
      </c>
      <c r="M88" s="9">
        <f>National!GD119</f>
        <v>1.1792368417919838</v>
      </c>
      <c r="N88" s="9">
        <f>National!GE119</f>
        <v>0.95168798801731125</v>
      </c>
      <c r="O88" s="9">
        <f>National!GF119</f>
        <v>0.82690573400277301</v>
      </c>
    </row>
    <row r="89" spans="1:15" x14ac:dyDescent="0.2">
      <c r="J89" s="95">
        <f>National!GA120</f>
        <v>2003</v>
      </c>
      <c r="K89" s="9">
        <f>National!GB120</f>
        <v>1.1759159697846866</v>
      </c>
      <c r="L89" s="9">
        <f>National!GC120</f>
        <v>1.2227077261986554</v>
      </c>
      <c r="M89" s="9">
        <f>National!GD120</f>
        <v>1.1908713712884349</v>
      </c>
      <c r="N89" s="9">
        <f>National!GE120</f>
        <v>0.9692401905963085</v>
      </c>
      <c r="O89" s="9">
        <f>National!GF120</f>
        <v>0.82429608972973334</v>
      </c>
    </row>
    <row r="90" spans="1:15" x14ac:dyDescent="0.2">
      <c r="J90" s="95">
        <f>National!GA121</f>
        <v>2004</v>
      </c>
      <c r="K90" s="9">
        <f>National!GB121</f>
        <v>1.1566991010864127</v>
      </c>
      <c r="L90" s="9">
        <f>National!GC121</f>
        <v>1.2365492997647942</v>
      </c>
      <c r="M90" s="9">
        <f>National!GD121</f>
        <v>1.2040331638606714</v>
      </c>
      <c r="N90" s="9">
        <f>National!GE121</f>
        <v>0.94404188100318609</v>
      </c>
      <c r="O90" s="9">
        <f>National!GF121</f>
        <v>0.81332356109844051</v>
      </c>
    </row>
    <row r="91" spans="1:15" x14ac:dyDescent="0.2">
      <c r="J91" s="95">
        <f>National!GA122</f>
        <v>2005</v>
      </c>
      <c r="K91" s="9">
        <f>National!GB122</f>
        <v>1.1714530033668049</v>
      </c>
      <c r="L91" s="9">
        <f>National!GC122</f>
        <v>1.2514556244551076</v>
      </c>
      <c r="M91" s="9">
        <f>National!GD122</f>
        <v>1.218008032566918</v>
      </c>
      <c r="N91" s="9">
        <f>National!GE122</f>
        <v>0.9528053860120308</v>
      </c>
      <c r="O91" s="9">
        <f>National!GF122</f>
        <v>0.79643303382595609</v>
      </c>
    </row>
    <row r="92" spans="1:15" x14ac:dyDescent="0.2">
      <c r="J92" s="95">
        <f>National!GA123</f>
        <v>2006</v>
      </c>
      <c r="K92" s="9">
        <f>National!GB123</f>
        <v>1.0935620045650252</v>
      </c>
      <c r="L92" s="9">
        <f>National!GC123</f>
        <v>1.2600363793394813</v>
      </c>
      <c r="M92" s="9">
        <f>National!GD123</f>
        <v>1.2318740653621487</v>
      </c>
      <c r="N92" s="9">
        <f>National!GE123</f>
        <v>0.90842273847173682</v>
      </c>
      <c r="O92" s="9">
        <f>National!GF123</f>
        <v>0.76532342198781611</v>
      </c>
    </row>
    <row r="93" spans="1:15" x14ac:dyDescent="0.2">
      <c r="A93" s="13"/>
      <c r="J93" s="95">
        <f>National!GA124</f>
        <v>2007</v>
      </c>
      <c r="K93" s="9">
        <f>National!GB124</f>
        <v>1.1523453957803711</v>
      </c>
      <c r="L93" s="9">
        <f>National!GC124</f>
        <v>1.2663044486016479</v>
      </c>
      <c r="M93" s="9">
        <f>National!GD124</f>
        <v>1.2405620424410702</v>
      </c>
      <c r="N93" s="9">
        <f>National!GE124</f>
        <v>0.93933595630800126</v>
      </c>
      <c r="O93" s="9">
        <f>National!GF124</f>
        <v>0.7700849524391874</v>
      </c>
    </row>
    <row r="94" spans="1:15" x14ac:dyDescent="0.2">
      <c r="J94">
        <v>2008</v>
      </c>
      <c r="K94" s="9">
        <f>National!GB125</f>
        <v>1.1793337020008181</v>
      </c>
      <c r="L94" s="9">
        <f>National!GC125</f>
        <v>1.272209873532957</v>
      </c>
      <c r="M94" s="9">
        <f>National!GD125</f>
        <v>1.2477238868244418</v>
      </c>
      <c r="N94" s="9">
        <f>National!GE125</f>
        <v>0.96041056889668008</v>
      </c>
      <c r="O94" s="9">
        <f>National!GF125</f>
        <v>0.76327267935227661</v>
      </c>
    </row>
    <row r="95" spans="1:15" x14ac:dyDescent="0.2">
      <c r="J95">
        <v>2009</v>
      </c>
      <c r="K95" s="9">
        <f>National!GB126</f>
        <v>1.1486052570522374</v>
      </c>
      <c r="L95" s="9">
        <f>National!GC126</f>
        <v>1.2747720261979276</v>
      </c>
      <c r="M95" s="9">
        <f>National!GD126</f>
        <v>1.2531302881440336</v>
      </c>
      <c r="N95" s="9">
        <f>National!GE126</f>
        <v>0.95551534276395977</v>
      </c>
      <c r="O95" s="9">
        <f>National!GF126</f>
        <v>0.74276663714057289</v>
      </c>
    </row>
    <row r="96" spans="1:15" x14ac:dyDescent="0.2">
      <c r="J96">
        <v>2010</v>
      </c>
      <c r="K96" s="9">
        <f>National!GB127</f>
        <v>1.1694145785569638</v>
      </c>
      <c r="L96" s="9">
        <f>National!GC127</f>
        <v>1.2867852763403695</v>
      </c>
      <c r="M96" s="9">
        <f>National!GD127</f>
        <v>1.2539574844924721</v>
      </c>
      <c r="N96" s="9">
        <f>National!GE127</f>
        <v>0.96194871490063094</v>
      </c>
      <c r="O96" s="9">
        <f>National!GF127</f>
        <v>0.74306702431566551</v>
      </c>
    </row>
    <row r="97" spans="10:21" x14ac:dyDescent="0.2">
      <c r="J97">
        <v>2011</v>
      </c>
      <c r="K97" s="9">
        <f>National!GB128</f>
        <v>1.151879641124421</v>
      </c>
      <c r="L97" s="9">
        <f>National!GC128</f>
        <v>1.2988159087335898</v>
      </c>
      <c r="M97" s="9">
        <f>National!GD128</f>
        <v>1.25523401315524</v>
      </c>
      <c r="N97" s="9">
        <f>National!GE128</f>
        <v>0.95054569235208097</v>
      </c>
      <c r="O97" s="9">
        <f>National!GF128</f>
        <v>0.7325501317497396</v>
      </c>
    </row>
    <row r="101" spans="10:21" x14ac:dyDescent="0.2">
      <c r="J101" s="1" t="s">
        <v>582</v>
      </c>
    </row>
    <row r="102" spans="10:21" ht="64.5" thickBot="1" x14ac:dyDescent="0.25">
      <c r="J102" s="95"/>
      <c r="K102" s="253" t="s">
        <v>553</v>
      </c>
      <c r="L102" s="729" t="s">
        <v>1576</v>
      </c>
      <c r="M102" s="253" t="str">
        <f>M10</f>
        <v>Housing Size</v>
      </c>
      <c r="N102" s="556" t="str">
        <f>N10</f>
        <v>Structure (incl. weather)</v>
      </c>
      <c r="O102" s="632" t="s">
        <v>1492</v>
      </c>
      <c r="R102" s="51"/>
      <c r="S102" s="253" t="s">
        <v>583</v>
      </c>
      <c r="T102" s="746" t="s">
        <v>1577</v>
      </c>
      <c r="U102" s="269" t="s">
        <v>584</v>
      </c>
    </row>
    <row r="103" spans="10:21" x14ac:dyDescent="0.2">
      <c r="J103" s="95">
        <f>National!GA315</f>
        <v>1970</v>
      </c>
      <c r="K103" s="9">
        <f>Residential_Total_LMDI_UtilAdj!AH36</f>
        <v>0.85814296990512151</v>
      </c>
      <c r="L103" s="9">
        <f>National!GC315</f>
        <v>0.72614558604301649</v>
      </c>
      <c r="M103" s="9">
        <f>National!GD315</f>
        <v>0.97166604761811914</v>
      </c>
      <c r="N103" s="9">
        <f>National!GE315</f>
        <v>1.0348255872653505</v>
      </c>
      <c r="O103" s="17">
        <f>Residential_Total_LMDI_UtilAdj!AG36</f>
        <v>1.1689486188370768</v>
      </c>
      <c r="R103" s="51">
        <v>1985</v>
      </c>
      <c r="S103" s="71">
        <f>National!GI323</f>
        <v>1</v>
      </c>
      <c r="T103" s="71">
        <f>National!GJ323</f>
        <v>1</v>
      </c>
      <c r="U103" s="71">
        <f>National!GK323</f>
        <v>1</v>
      </c>
    </row>
    <row r="104" spans="10:21" x14ac:dyDescent="0.2">
      <c r="J104" s="95">
        <f>National!GA316</f>
        <v>1971</v>
      </c>
      <c r="K104" s="9">
        <f>Residential_Total_LMDI_UtilAdj!AH37</f>
        <v>0.88809322217217135</v>
      </c>
      <c r="L104" s="9">
        <f>National!GC316</f>
        <v>0.74638376244137816</v>
      </c>
      <c r="M104" s="9">
        <f>National!GD316</f>
        <v>0.97354543405358784</v>
      </c>
      <c r="N104" s="9">
        <f>National!GE316</f>
        <v>1.0176512493261942</v>
      </c>
      <c r="O104" s="17">
        <f>Residential_Total_LMDI_UtilAdj!AG37</f>
        <v>1.1931168318503487</v>
      </c>
      <c r="R104" s="51">
        <f>R103+1</f>
        <v>1986</v>
      </c>
      <c r="S104" s="71">
        <f>National!GI324</f>
        <v>1.0024769996732024</v>
      </c>
      <c r="T104" s="71">
        <f>National!GJ324</f>
        <v>1.0143389540892807</v>
      </c>
      <c r="U104" s="71">
        <f>National!GK324</f>
        <v>1.0003209724894067</v>
      </c>
    </row>
    <row r="105" spans="10:21" x14ac:dyDescent="0.2">
      <c r="J105" s="95">
        <f>National!GA317</f>
        <v>1972</v>
      </c>
      <c r="K105" s="9">
        <f>Residential_Total_LMDI_UtilAdj!AH38</f>
        <v>0.92617272354032409</v>
      </c>
      <c r="L105" s="9">
        <f>National!GC317</f>
        <v>0.76999496823946689</v>
      </c>
      <c r="M105" s="9">
        <f>National!GD317</f>
        <v>0.97542817805306481</v>
      </c>
      <c r="N105" s="9">
        <f>National!GE317</f>
        <v>1.0240063477472747</v>
      </c>
      <c r="O105" s="17">
        <f>Residential_Total_LMDI_UtilAdj!AG38</f>
        <v>1.197540858346108</v>
      </c>
      <c r="R105" s="51">
        <f t="shared" ref="R105:R129" si="1">R104+1</f>
        <v>1987</v>
      </c>
      <c r="S105" s="71">
        <f>National!GI325</f>
        <v>1.0254198046564083</v>
      </c>
      <c r="T105" s="71">
        <f>National!GJ325</f>
        <v>1.0284697465763981</v>
      </c>
      <c r="U105" s="71">
        <f>National!GK325</f>
        <v>1.0020820883445445</v>
      </c>
    </row>
    <row r="106" spans="10:21" x14ac:dyDescent="0.2">
      <c r="J106" s="95">
        <f>National!GA318</f>
        <v>1973</v>
      </c>
      <c r="K106" s="9">
        <f>Residential_Total_LMDI_UtilAdj!AH39</f>
        <v>0.92868529512570508</v>
      </c>
      <c r="L106" s="9">
        <f>National!GC318</f>
        <v>0.7927655706930069</v>
      </c>
      <c r="M106" s="9">
        <f>National!GD318</f>
        <v>0.97420142094244622</v>
      </c>
      <c r="N106" s="9">
        <f>National!GE318</f>
        <v>1.003825573073722</v>
      </c>
      <c r="O106" s="17">
        <f>Residential_Total_LMDI_UtilAdj!AG39</f>
        <v>1.1897507414491368</v>
      </c>
      <c r="R106" s="51">
        <f t="shared" si="1"/>
        <v>1988</v>
      </c>
      <c r="S106" s="71">
        <f>National!GI326</f>
        <v>1.0820841601887796</v>
      </c>
      <c r="T106" s="71">
        <f>National!GJ326</f>
        <v>1.0440345400979163</v>
      </c>
      <c r="U106" s="71">
        <f>National!GK326</f>
        <v>1.0185560708597921</v>
      </c>
    </row>
    <row r="107" spans="10:21" x14ac:dyDescent="0.2">
      <c r="J107" s="95">
        <f>National!GA319</f>
        <v>1974</v>
      </c>
      <c r="K107" s="9">
        <f>Residential_Total_LMDI_UtilAdj!AH40</f>
        <v>0.91353593161267022</v>
      </c>
      <c r="L107" s="9">
        <f>National!GC319</f>
        <v>0.81045986196290487</v>
      </c>
      <c r="M107" s="9">
        <f>National!GD319</f>
        <v>0.97587797934373632</v>
      </c>
      <c r="N107" s="9">
        <f>National!GE319</f>
        <v>0.99823081776425326</v>
      </c>
      <c r="O107" s="17">
        <f>Residential_Total_LMDI_UtilAdj!AG40</f>
        <v>1.1406137679423798</v>
      </c>
      <c r="R107" s="51">
        <f t="shared" si="1"/>
        <v>1989</v>
      </c>
      <c r="S107" s="71">
        <f>National!GI327</f>
        <v>1.1040243367662514</v>
      </c>
      <c r="T107" s="71">
        <f>National!GJ327</f>
        <v>1.0585843858212403</v>
      </c>
      <c r="U107" s="71">
        <f>National!GK327</f>
        <v>1.0288315833462269</v>
      </c>
    </row>
    <row r="108" spans="10:21" x14ac:dyDescent="0.2">
      <c r="J108" s="95">
        <f>National!GA320</f>
        <v>1975</v>
      </c>
      <c r="K108" s="9">
        <f>Residential_Total_LMDI_UtilAdj!AH41</f>
        <v>0.92345187750594815</v>
      </c>
      <c r="L108" s="9">
        <f>National!GC320</f>
        <v>0.8300452597706055</v>
      </c>
      <c r="M108" s="9">
        <f>National!GD320</f>
        <v>0.98028103435383562</v>
      </c>
      <c r="N108" s="9">
        <f>National!GE320</f>
        <v>1.0082646744438888</v>
      </c>
      <c r="O108" s="17">
        <f>Residential_Total_LMDI_UtilAdj!AG41</f>
        <v>1.11308058668464</v>
      </c>
      <c r="R108" s="51">
        <f t="shared" si="1"/>
        <v>1990</v>
      </c>
      <c r="S108" s="71">
        <f>National!GI328</f>
        <v>1.0539986324201447</v>
      </c>
      <c r="T108" s="71">
        <f>National!GJ328</f>
        <v>1.0643767234138797</v>
      </c>
      <c r="U108" s="71">
        <f>National!GK328</f>
        <v>1.0265786579643867</v>
      </c>
    </row>
    <row r="109" spans="10:21" x14ac:dyDescent="0.2">
      <c r="J109" s="95">
        <f>National!GA321</f>
        <v>1976</v>
      </c>
      <c r="K109" s="9">
        <f>Residential_Total_LMDI_UtilAdj!AH42</f>
        <v>0.96065950624804664</v>
      </c>
      <c r="L109" s="9">
        <f>National!GC321</f>
        <v>0.8475234306624938</v>
      </c>
      <c r="M109" s="9">
        <f>National!GD321</f>
        <v>0.98197232268273071</v>
      </c>
      <c r="N109" s="9">
        <f>National!GE321</f>
        <v>1.0144353261625279</v>
      </c>
      <c r="O109" s="17">
        <f>Residential_Total_LMDI_UtilAdj!AG42</f>
        <v>1.1245122230784348</v>
      </c>
      <c r="R109" s="51">
        <f t="shared" si="1"/>
        <v>1991</v>
      </c>
      <c r="S109" s="71">
        <f>National!GI329</f>
        <v>1.0877340462188698</v>
      </c>
      <c r="T109" s="71">
        <f>National!GJ329</f>
        <v>1.0686611154295853</v>
      </c>
      <c r="U109" s="71">
        <f>National!GK329</f>
        <v>1.0303556468273321</v>
      </c>
    </row>
    <row r="110" spans="10:21" x14ac:dyDescent="0.2">
      <c r="J110" s="95">
        <f>National!GA322</f>
        <v>1977</v>
      </c>
      <c r="K110" s="9">
        <f>Residential_Total_LMDI_UtilAdj!AH43</f>
        <v>0.97633482352527556</v>
      </c>
      <c r="L110" s="9">
        <f>National!GC322</f>
        <v>0.86261135075182449</v>
      </c>
      <c r="M110" s="9">
        <f>National!GD322</f>
        <v>0.98250663160560248</v>
      </c>
      <c r="N110" s="9">
        <f>National!GE322</f>
        <v>1.0200450033666599</v>
      </c>
      <c r="O110" s="17">
        <f>Residential_Total_LMDI_UtilAdj!AG43</f>
        <v>1.1132631886114239</v>
      </c>
      <c r="R110" s="51">
        <f t="shared" si="1"/>
        <v>1992</v>
      </c>
      <c r="S110" s="71">
        <f>National!GI330</f>
        <v>1.0868140912904336</v>
      </c>
      <c r="T110" s="71">
        <f>National!GJ330</f>
        <v>1.085903357740206</v>
      </c>
      <c r="U110" s="71">
        <f>National!GK330</f>
        <v>1.0220481556654495</v>
      </c>
    </row>
    <row r="111" spans="10:21" x14ac:dyDescent="0.2">
      <c r="J111" s="95">
        <f>National!GA323</f>
        <v>1978</v>
      </c>
      <c r="K111" s="9">
        <f>Residential_Total_LMDI_UtilAdj!AH44</f>
        <v>1.005669852644425</v>
      </c>
      <c r="L111" s="9">
        <f>National!GC323</f>
        <v>0.88450604860040072</v>
      </c>
      <c r="M111" s="9">
        <f>National!GD323</f>
        <v>0.98404391708801497</v>
      </c>
      <c r="N111" s="9">
        <f>National!GE323</f>
        <v>1.0372442493218239</v>
      </c>
      <c r="O111" s="17">
        <f>Residential_Total_LMDI_UtilAdj!AG44</f>
        <v>1.0922038601375998</v>
      </c>
      <c r="R111" s="51">
        <f t="shared" si="1"/>
        <v>1993</v>
      </c>
      <c r="S111" s="71">
        <f>National!GI331</f>
        <v>1.140117017545452</v>
      </c>
      <c r="T111" s="71">
        <f>National!GJ331</f>
        <v>1.1042199189317468</v>
      </c>
      <c r="U111" s="71">
        <f>National!GK331</f>
        <v>1.0160963445931059</v>
      </c>
    </row>
    <row r="112" spans="10:21" x14ac:dyDescent="0.2">
      <c r="J112" s="95">
        <f>National!GA324</f>
        <v>1979</v>
      </c>
      <c r="K112" s="9">
        <f>Residential_Total_LMDI_UtilAdj!AH45</f>
        <v>0.98574869147416322</v>
      </c>
      <c r="L112" s="9">
        <f>National!GC324</f>
        <v>0.90063890325016138</v>
      </c>
      <c r="M112" s="9">
        <f>National!GD324</f>
        <v>0.99153489080346657</v>
      </c>
      <c r="N112" s="9">
        <f>National!GE324</f>
        <v>1.015000231012805</v>
      </c>
      <c r="O112" s="17">
        <f>Residential_Total_LMDI_UtilAdj!AG45</f>
        <v>1.0736939865908113</v>
      </c>
      <c r="R112" s="51">
        <f t="shared" si="1"/>
        <v>1994</v>
      </c>
      <c r="S112" s="71">
        <f>National!GI332</f>
        <v>1.1392258679989204</v>
      </c>
      <c r="T112" s="71">
        <f>National!GJ332</f>
        <v>1.1190890742110038</v>
      </c>
      <c r="U112" s="71">
        <f>National!GK332</f>
        <v>1.0223509570338731</v>
      </c>
    </row>
    <row r="113" spans="10:21" x14ac:dyDescent="0.2">
      <c r="J113" s="95">
        <f>National!GA325</f>
        <v>1980</v>
      </c>
      <c r="K113" s="9">
        <f>Residential_Total_LMDI_UtilAdj!AH46</f>
        <v>0.98204924852259823</v>
      </c>
      <c r="L113" s="9">
        <f>National!GC325</f>
        <v>0.91824011230601954</v>
      </c>
      <c r="M113" s="9">
        <f>National!GD325</f>
        <v>0.99471077950353426</v>
      </c>
      <c r="N113" s="9">
        <f>National!GE325</f>
        <v>1.0280619927308177</v>
      </c>
      <c r="O113" s="17">
        <f>Residential_Total_LMDI_UtilAdj!AG46</f>
        <v>1.0301952709076474</v>
      </c>
      <c r="R113" s="51">
        <f t="shared" si="1"/>
        <v>1995</v>
      </c>
      <c r="S113" s="71">
        <f>National!GI333</f>
        <v>1.1603603009667074</v>
      </c>
      <c r="T113" s="71">
        <f>National!GJ333</f>
        <v>1.1345996463961512</v>
      </c>
      <c r="U113" s="71">
        <f>National!GK333</f>
        <v>1.0153361937414294</v>
      </c>
    </row>
    <row r="114" spans="10:21" x14ac:dyDescent="0.2">
      <c r="J114" s="95">
        <f>National!GA326</f>
        <v>1981</v>
      </c>
      <c r="K114" s="9">
        <f>Residential_Total_LMDI_UtilAdj!AH47</f>
        <v>0.95138876854007337</v>
      </c>
      <c r="L114" s="9">
        <f>National!GC326</f>
        <v>0.9544683560583227</v>
      </c>
      <c r="M114" s="9">
        <f>National!GD326</f>
        <v>0.99455353709439898</v>
      </c>
      <c r="N114" s="9">
        <f>National!GE326</f>
        <v>1.0008570891853792</v>
      </c>
      <c r="O114" s="17">
        <f>Residential_Total_LMDI_UtilAdj!AG47</f>
        <v>0.99582942070027036</v>
      </c>
      <c r="R114" s="51">
        <f t="shared" si="1"/>
        <v>1996</v>
      </c>
      <c r="S114" s="71">
        <f>National!GI334</f>
        <v>1.2213507490587401</v>
      </c>
      <c r="T114" s="71">
        <f>National!GJ334</f>
        <v>1.1431900264199562</v>
      </c>
      <c r="U114" s="71">
        <f>National!GK334</f>
        <v>1.0611549327176357</v>
      </c>
    </row>
    <row r="115" spans="10:21" x14ac:dyDescent="0.2">
      <c r="J115" s="95">
        <f>National!GA327</f>
        <v>1982</v>
      </c>
      <c r="K115" s="9">
        <f>Residential_Total_LMDI_UtilAdj!AH48</f>
        <v>0.96818238433287473</v>
      </c>
      <c r="L115" s="9">
        <f>National!GC327</f>
        <v>0.96226827114104607</v>
      </c>
      <c r="M115" s="9">
        <f>National!GD327</f>
        <v>0.99412582696653706</v>
      </c>
      <c r="N115" s="9">
        <f>National!GE327</f>
        <v>1.010253843276993</v>
      </c>
      <c r="O115" s="17">
        <f>Residential_Total_LMDI_UtilAdj!AG48</f>
        <v>0.98974973737594474</v>
      </c>
      <c r="R115" s="51">
        <f t="shared" si="1"/>
        <v>1997</v>
      </c>
      <c r="S115" s="71">
        <f>National!GI335</f>
        <v>1.1896885017242178</v>
      </c>
      <c r="T115" s="71">
        <f>National!GJ335</f>
        <v>1.1519801014778828</v>
      </c>
      <c r="U115" s="71">
        <f>National!GK335</f>
        <v>1.0400956059103492</v>
      </c>
    </row>
    <row r="116" spans="10:21" x14ac:dyDescent="0.2">
      <c r="J116" s="95">
        <f>National!GA328</f>
        <v>1983</v>
      </c>
      <c r="K116" s="9">
        <f>Residential_Total_LMDI_UtilAdj!AH49</f>
        <v>0.96157969156430567</v>
      </c>
      <c r="L116" s="9">
        <f>National!GC328</f>
        <v>0.97220414099531061</v>
      </c>
      <c r="M116" s="9">
        <f>National!GD328</f>
        <v>0.99399640159371616</v>
      </c>
      <c r="N116" s="9">
        <f>National!GE328</f>
        <v>1.0071775504241998</v>
      </c>
      <c r="O116" s="17">
        <f>Residential_Total_LMDI_UtilAdj!AG49</f>
        <v>0.97696445577797386</v>
      </c>
      <c r="R116" s="51">
        <f t="shared" si="1"/>
        <v>1998</v>
      </c>
      <c r="S116" s="71">
        <f>National!GI336</f>
        <v>1.1889348140931821</v>
      </c>
      <c r="T116" s="71">
        <f>National!GJ336</f>
        <v>1.165113997921299</v>
      </c>
      <c r="U116" s="71">
        <f>National!GK336</f>
        <v>1.0519399858372147</v>
      </c>
    </row>
    <row r="117" spans="10:21" x14ac:dyDescent="0.2">
      <c r="J117" s="95">
        <f>National!GA329</f>
        <v>1984</v>
      </c>
      <c r="K117" s="9">
        <f>Residential_Total_LMDI_UtilAdj!AH50</f>
        <v>0.99490248130236558</v>
      </c>
      <c r="L117" s="9">
        <f>National!GC329</f>
        <v>0.9858823802873955</v>
      </c>
      <c r="M117" s="9">
        <f>National!GD329</f>
        <v>0.99693456027131522</v>
      </c>
      <c r="N117" s="9">
        <f>National!GE329</f>
        <v>1.0003322215364372</v>
      </c>
      <c r="O117" s="17">
        <f>Residential_Total_LMDI_UtilAdj!AG50</f>
        <v>1.0116662300116339</v>
      </c>
      <c r="R117" s="51">
        <f t="shared" si="1"/>
        <v>1999</v>
      </c>
      <c r="S117" s="71">
        <f>National!GI337</f>
        <v>1.2218323645463007</v>
      </c>
      <c r="T117" s="71">
        <f>National!GJ337</f>
        <v>1.1791215434050668</v>
      </c>
      <c r="U117" s="71">
        <f>National!GK337</f>
        <v>1.0620604165491769</v>
      </c>
    </row>
    <row r="118" spans="10:21" x14ac:dyDescent="0.2">
      <c r="J118" s="95">
        <f>National!GA330</f>
        <v>1985</v>
      </c>
      <c r="K118" s="9">
        <f>Residential_Total_LMDI_UtilAdj!AH51</f>
        <v>1</v>
      </c>
      <c r="L118" s="9">
        <f>National!GC330</f>
        <v>1</v>
      </c>
      <c r="M118" s="9">
        <f>National!GD330</f>
        <v>1</v>
      </c>
      <c r="N118" s="9">
        <f>National!GE330</f>
        <v>1</v>
      </c>
      <c r="O118" s="17">
        <f>Residential_Total_LMDI_UtilAdj!AG51</f>
        <v>1</v>
      </c>
      <c r="R118" s="51">
        <f t="shared" si="1"/>
        <v>2000</v>
      </c>
      <c r="S118" s="71">
        <f>National!GI338</f>
        <v>1.2789680479584877</v>
      </c>
      <c r="T118" s="71">
        <f>National!GJ338</f>
        <v>1.1922038615135482</v>
      </c>
      <c r="U118" s="71">
        <f>National!GK338</f>
        <v>1.0826179068325759</v>
      </c>
    </row>
    <row r="119" spans="10:21" x14ac:dyDescent="0.2">
      <c r="J119" s="95">
        <f>National!GA331</f>
        <v>1986</v>
      </c>
      <c r="K119" s="9">
        <f>Residential_Total_LMDI_UtilAdj!AH52</f>
        <v>0.99587154035942416</v>
      </c>
      <c r="L119" s="9">
        <f>National!GC331</f>
        <v>1.0143389540892807</v>
      </c>
      <c r="M119" s="9">
        <f>National!GD331</f>
        <v>1.0058918146871199</v>
      </c>
      <c r="N119" s="9">
        <f>National!GE331</f>
        <v>0.98757725032436239</v>
      </c>
      <c r="O119" s="17">
        <f>Residential_Total_LMDI_UtilAdj!AG52</f>
        <v>0.99441670926930181</v>
      </c>
      <c r="R119" s="51">
        <f t="shared" si="1"/>
        <v>2001</v>
      </c>
      <c r="S119" s="71">
        <f>National!GI339</f>
        <v>1.267212774922907</v>
      </c>
      <c r="T119" s="71">
        <f>National!GJ339</f>
        <v>1.2045794544423172</v>
      </c>
      <c r="U119" s="71">
        <f>National!GK339</f>
        <v>1.0820487941190715</v>
      </c>
    </row>
    <row r="120" spans="10:21" x14ac:dyDescent="0.2">
      <c r="J120" s="95">
        <f>National!GA332</f>
        <v>1987</v>
      </c>
      <c r="K120" s="9">
        <f>Residential_Total_LMDI_UtilAdj!AH53</f>
        <v>1.0138317673580022</v>
      </c>
      <c r="L120" s="9">
        <f>National!GC332</f>
        <v>1.0284697465763981</v>
      </c>
      <c r="M120" s="9">
        <f>National!GD332</f>
        <v>1.0188678946064211</v>
      </c>
      <c r="N120" s="9">
        <f>National!GE332</f>
        <v>0.99437133976956238</v>
      </c>
      <c r="O120" s="17">
        <f>Residential_Total_LMDI_UtilAdj!AG53</f>
        <v>0.98355293313592351</v>
      </c>
      <c r="R120" s="51">
        <f t="shared" si="1"/>
        <v>2002</v>
      </c>
      <c r="S120" s="71">
        <f>National!GI340</f>
        <v>1.3143188484706771</v>
      </c>
      <c r="T120" s="71">
        <f>National!GJ340</f>
        <v>1.2135300451461375</v>
      </c>
      <c r="U120" s="71">
        <f>National!GK340</f>
        <v>1.0855445583933445</v>
      </c>
    </row>
    <row r="121" spans="10:21" x14ac:dyDescent="0.2">
      <c r="J121" s="95">
        <f>National!GA333</f>
        <v>1988</v>
      </c>
      <c r="K121" s="9">
        <f>Residential_Total_LMDI_UtilAdj!AH54</f>
        <v>1.0680291925846082</v>
      </c>
      <c r="L121" s="9">
        <f>National!GC333</f>
        <v>1.0440345400979163</v>
      </c>
      <c r="M121" s="9">
        <f>National!GD333</f>
        <v>1.0299162611180952</v>
      </c>
      <c r="N121" s="9">
        <f>National!GE333</f>
        <v>1.0166491245354177</v>
      </c>
      <c r="O121" s="17">
        <f>Residential_Total_LMDI_UtilAdj!AG54</f>
        <v>0.98894990766923974</v>
      </c>
      <c r="R121" s="51">
        <f t="shared" si="1"/>
        <v>2003</v>
      </c>
      <c r="S121" s="71">
        <f>National!GI341</f>
        <v>1.3420929034252522</v>
      </c>
      <c r="T121" s="71">
        <f>National!GJ341</f>
        <v>1.2227077261986554</v>
      </c>
      <c r="U121" s="71">
        <f>National!GK341</f>
        <v>1.0984362080887808</v>
      </c>
    </row>
    <row r="122" spans="10:21" x14ac:dyDescent="0.2">
      <c r="J122" s="95">
        <f>National!GA334</f>
        <v>1989</v>
      </c>
      <c r="K122" s="9">
        <f>Residential_Total_LMDI_UtilAdj!AH55</f>
        <v>1.108744073279692</v>
      </c>
      <c r="L122" s="9">
        <f>National!GC334</f>
        <v>1.0585843858212403</v>
      </c>
      <c r="M122" s="9">
        <f>National!GD334</f>
        <v>1.0405010610892929</v>
      </c>
      <c r="N122" s="9">
        <f>National!GE334</f>
        <v>1.0125542975421091</v>
      </c>
      <c r="O122" s="17">
        <f>Residential_Total_LMDI_UtilAdj!AG55</f>
        <v>0.98873602244130854</v>
      </c>
      <c r="R122" s="51">
        <f t="shared" si="1"/>
        <v>2004</v>
      </c>
      <c r="S122" s="71">
        <f>National!GI342</f>
        <v>1.3381302972472688</v>
      </c>
      <c r="T122" s="71">
        <f>National!GJ342</f>
        <v>1.2365492997647942</v>
      </c>
      <c r="U122" s="71">
        <f>National!GK342</f>
        <v>1.1021275002130495</v>
      </c>
    </row>
    <row r="123" spans="10:21" x14ac:dyDescent="0.2">
      <c r="J123" s="95">
        <f>National!GA335</f>
        <v>1990</v>
      </c>
      <c r="K123" s="9">
        <f>Residential_Total_LMDI_UtilAdj!AH56</f>
        <v>1.0563521088707475</v>
      </c>
      <c r="L123" s="9">
        <f>National!GC335</f>
        <v>1.0643767234138797</v>
      </c>
      <c r="M123" s="9">
        <f>National!GD335</f>
        <v>1.0515226518001632</v>
      </c>
      <c r="N123" s="9">
        <f>National!GE335</f>
        <v>0.96284059952445644</v>
      </c>
      <c r="O123" s="17">
        <f>Residential_Total_LMDI_UtilAdj!AG56</f>
        <v>0.97674544890506709</v>
      </c>
      <c r="R123" s="51">
        <f t="shared" si="1"/>
        <v>2005</v>
      </c>
      <c r="S123" s="71">
        <f>National!GI343</f>
        <v>1.3798493510756467</v>
      </c>
      <c r="T123" s="71">
        <f>National!GJ343</f>
        <v>1.2514556244551076</v>
      </c>
      <c r="U123" s="71">
        <f>National!GK343</f>
        <v>1.1045022678532508</v>
      </c>
    </row>
    <row r="124" spans="10:21" x14ac:dyDescent="0.2">
      <c r="J124" s="95">
        <f>National!GA336</f>
        <v>1991</v>
      </c>
      <c r="K124" s="9">
        <f>Residential_Total_LMDI_UtilAdj!AH57</f>
        <v>1.0859639229505496</v>
      </c>
      <c r="L124" s="9">
        <f>National!GC336</f>
        <v>1.0686611154295853</v>
      </c>
      <c r="M124" s="9">
        <f>National!GD336</f>
        <v>1.0603037543834659</v>
      </c>
      <c r="N124" s="9">
        <f>National!GE336</f>
        <v>0.98541628196621878</v>
      </c>
      <c r="O124" s="17">
        <f>Residential_Total_LMDI_UtilAdj!AG57</f>
        <v>0.972461670209398</v>
      </c>
      <c r="R124" s="51">
        <f t="shared" si="1"/>
        <v>2006</v>
      </c>
      <c r="S124" s="71">
        <f>National!GI344</f>
        <v>1.328244228346023</v>
      </c>
      <c r="T124" s="71">
        <f>National!GJ344</f>
        <v>1.2600363793394813</v>
      </c>
      <c r="U124" s="71">
        <f>National!GK344</f>
        <v>1.0890253186361609</v>
      </c>
    </row>
    <row r="125" spans="10:21" x14ac:dyDescent="0.2">
      <c r="J125" s="95">
        <f>National!GA337</f>
        <v>1992</v>
      </c>
      <c r="K125" s="9">
        <f>Residential_Total_LMDI_UtilAdj!AH58</f>
        <v>1.0819449305151325</v>
      </c>
      <c r="L125" s="9">
        <f>National!GC337</f>
        <v>1.085903357740206</v>
      </c>
      <c r="M125" s="9">
        <f>National!GD337</f>
        <v>1.0709947648220839</v>
      </c>
      <c r="N125" s="9">
        <f>National!GE337</f>
        <v>0.97731595379258063</v>
      </c>
      <c r="O125" s="17">
        <f>Residential_Total_LMDI_UtilAdj!AG58</f>
        <v>0.95509624754516009</v>
      </c>
      <c r="R125" s="51">
        <f t="shared" si="1"/>
        <v>2007</v>
      </c>
      <c r="S125" s="71">
        <f>National!GI345</f>
        <v>1.3841388463013962</v>
      </c>
      <c r="T125" s="71">
        <f>National!GJ345</f>
        <v>1.2663044486016479</v>
      </c>
      <c r="U125" s="71">
        <f>National!GK345</f>
        <v>1.0966228558773925</v>
      </c>
    </row>
    <row r="126" spans="10:21" x14ac:dyDescent="0.2">
      <c r="J126" s="95">
        <f>National!GA338</f>
        <v>1993</v>
      </c>
      <c r="K126" s="9">
        <f>Residential_Total_LMDI_UtilAdj!AH59</f>
        <v>1.1356716342917639</v>
      </c>
      <c r="L126" s="9">
        <f>National!GC338</f>
        <v>1.1042199189317468</v>
      </c>
      <c r="M126" s="9">
        <f>National!GD338</f>
        <v>1.0812760373273353</v>
      </c>
      <c r="N126" s="9">
        <f>National!GE338</f>
        <v>1.0146810233233368</v>
      </c>
      <c r="O126" s="17">
        <f>Residential_Total_LMDI_UtilAdj!AG59</f>
        <v>0.94039342570159457</v>
      </c>
      <c r="R126" s="51">
        <f t="shared" si="1"/>
        <v>2008</v>
      </c>
      <c r="S126" s="71">
        <f>National!GI346</f>
        <v>1.3947696552391351</v>
      </c>
      <c r="T126" s="71">
        <f>National!GJ346</f>
        <v>1.272209873532957</v>
      </c>
      <c r="U126" s="71">
        <f>National!GK346</f>
        <v>1.0984658811455588</v>
      </c>
    </row>
    <row r="127" spans="10:21" x14ac:dyDescent="0.2">
      <c r="J127" s="95">
        <f>National!GA339</f>
        <v>1994</v>
      </c>
      <c r="K127" s="9">
        <f>Residential_Total_LMDI_UtilAdj!AH60</f>
        <v>1.1291100852335623</v>
      </c>
      <c r="L127" s="9">
        <f>National!GC339</f>
        <v>1.1190890742110038</v>
      </c>
      <c r="M127" s="9">
        <f>National!GD339</f>
        <v>1.0919043910925155</v>
      </c>
      <c r="N127" s="9">
        <f>National!GE339</f>
        <v>0.99485732860194764</v>
      </c>
      <c r="O127" s="17">
        <f>Residential_Total_LMDI_UtilAdj!AG60</f>
        <v>0.93694723809939318</v>
      </c>
      <c r="R127" s="51">
        <f t="shared" si="1"/>
        <v>2009</v>
      </c>
      <c r="S127" s="71">
        <f>National!GI347</f>
        <v>1.3683578156637379</v>
      </c>
      <c r="T127" s="71">
        <f>National!GJ347</f>
        <v>1.2747720261979276</v>
      </c>
      <c r="U127" s="71">
        <f>National!GK347</f>
        <v>1.081141432575337</v>
      </c>
    </row>
    <row r="128" spans="10:21" x14ac:dyDescent="0.2">
      <c r="J128" s="95">
        <f>National!GA340</f>
        <v>1995</v>
      </c>
      <c r="K128" s="9">
        <f>Residential_Total_LMDI_UtilAdj!AH61</f>
        <v>1.1544528029900785</v>
      </c>
      <c r="L128" s="9">
        <f>National!GC340</f>
        <v>1.1345996463961512</v>
      </c>
      <c r="M128" s="9">
        <f>National!GD340</f>
        <v>1.1009500221432165</v>
      </c>
      <c r="N128" s="9">
        <f>National!GE340</f>
        <v>1.0067852956447241</v>
      </c>
      <c r="O128" s="17">
        <f>Residential_Total_LMDI_UtilAdj!AG61</f>
        <v>0.92295498808032805</v>
      </c>
      <c r="R128" s="51">
        <f t="shared" si="1"/>
        <v>2010</v>
      </c>
      <c r="S128" s="71">
        <f>National!GI348</f>
        <v>1.4205902294991166</v>
      </c>
      <c r="T128" s="71">
        <f>National!GJ348</f>
        <v>1.2867852763403695</v>
      </c>
      <c r="U128" s="71">
        <f>National!GK348</f>
        <v>1.0847736743690566</v>
      </c>
    </row>
    <row r="129" spans="1:21" x14ac:dyDescent="0.2">
      <c r="J129" s="95">
        <f>National!GA341</f>
        <v>1996</v>
      </c>
      <c r="K129" s="9">
        <f>Residential_Total_LMDI_UtilAdj!AH62</f>
        <v>1.2158832301602873</v>
      </c>
      <c r="L129" s="9">
        <f>National!GC341</f>
        <v>1.1431900264199562</v>
      </c>
      <c r="M129" s="9">
        <f>National!GD341</f>
        <v>1.1111770196064397</v>
      </c>
      <c r="N129" s="9">
        <f>National!GE341</f>
        <v>1.0059211033633788</v>
      </c>
      <c r="O129" s="17">
        <f>Residential_Total_LMDI_UtilAdj!AG62</f>
        <v>0.95575722433618748</v>
      </c>
      <c r="R129" s="51">
        <f t="shared" si="1"/>
        <v>2011</v>
      </c>
      <c r="S129" s="71">
        <f>National!GI349</f>
        <v>1.3986919750776847</v>
      </c>
      <c r="T129" s="71">
        <f>National!GJ349</f>
        <v>1.2988159087335898</v>
      </c>
      <c r="U129" s="71">
        <f>National!GK349</f>
        <v>1.0716240775331241</v>
      </c>
    </row>
    <row r="130" spans="1:21" x14ac:dyDescent="0.2">
      <c r="J130" s="95">
        <f>National!GA342</f>
        <v>1997</v>
      </c>
      <c r="K130" s="9">
        <f>Residential_Total_LMDI_UtilAdj!AH63</f>
        <v>1.1822549795422281</v>
      </c>
      <c r="L130" s="9">
        <f>National!GC342</f>
        <v>1.1519801014778828</v>
      </c>
      <c r="M130" s="9">
        <f>National!GD342</f>
        <v>1.1209634555669905</v>
      </c>
      <c r="N130" s="9">
        <f>National!GE342</f>
        <v>0.99165463117558839</v>
      </c>
      <c r="O130" s="17">
        <f>Residential_Total_LMDI_UtilAdj!AG63</f>
        <v>0.92838600411712058</v>
      </c>
    </row>
    <row r="131" spans="1:21" x14ac:dyDescent="0.2">
      <c r="J131" s="95">
        <f>National!GA343</f>
        <v>1998</v>
      </c>
      <c r="K131" s="9">
        <f>Residential_Total_LMDI_UtilAdj!AH64</f>
        <v>1.1816297821615112</v>
      </c>
      <c r="L131" s="9">
        <f>National!GC343</f>
        <v>1.165113997921299</v>
      </c>
      <c r="M131" s="9">
        <f>National!GD343</f>
        <v>1.1328999816918202</v>
      </c>
      <c r="N131" s="9">
        <f>National!GE343</f>
        <v>0.96933471093367551</v>
      </c>
      <c r="O131" s="17">
        <f>Residential_Total_LMDI_UtilAdj!AG64</f>
        <v>0.92911269851827505</v>
      </c>
    </row>
    <row r="132" spans="1:21" x14ac:dyDescent="0.2">
      <c r="J132" s="95">
        <f>National!GA344</f>
        <v>1999</v>
      </c>
      <c r="K132" s="9">
        <f>Residential_Total_LMDI_UtilAdj!AH65</f>
        <v>1.2191585812002952</v>
      </c>
      <c r="L132" s="9">
        <f>National!GC344</f>
        <v>1.1791215434050668</v>
      </c>
      <c r="M132" s="9">
        <f>National!GD344</f>
        <v>1.1460673522902478</v>
      </c>
      <c r="N132" s="9">
        <f>National!GE344</f>
        <v>0.97551461292074715</v>
      </c>
      <c r="O132" s="17">
        <f>Residential_Total_LMDI_UtilAdj!AG65</f>
        <v>0.92747536822018151</v>
      </c>
    </row>
    <row r="133" spans="1:21" x14ac:dyDescent="0.2">
      <c r="J133" s="95">
        <f>National!GA345</f>
        <v>2000</v>
      </c>
      <c r="K133" s="9">
        <f>Residential_Total_LMDI_UtilAdj!AH66</f>
        <v>1.273265864297823</v>
      </c>
      <c r="L133" s="9">
        <f>National!GC345</f>
        <v>1.1922038615135482</v>
      </c>
      <c r="M133" s="9">
        <f>National!GD345</f>
        <v>1.1575943184998567</v>
      </c>
      <c r="N133" s="9">
        <f>National!GE345</f>
        <v>0.99061239190525341</v>
      </c>
      <c r="O133" s="17">
        <f>Residential_Total_LMDI_UtilAdj!AG66</f>
        <v>0.9362824640955536</v>
      </c>
    </row>
    <row r="134" spans="1:21" x14ac:dyDescent="0.2">
      <c r="J134" s="95">
        <f>National!GA346</f>
        <v>2001</v>
      </c>
      <c r="K134" s="9">
        <f>Residential_Total_LMDI_UtilAdj!AH67</f>
        <v>1.2494020759121436</v>
      </c>
      <c r="L134" s="9">
        <f>National!GC346</f>
        <v>1.2045794544423172</v>
      </c>
      <c r="M134" s="9">
        <f>National!GD346</f>
        <v>1.1697914332905124</v>
      </c>
      <c r="N134" s="9">
        <f>National!GE346</f>
        <v>0.97191503241034161</v>
      </c>
      <c r="O134" s="17">
        <f>Residential_Total_LMDI_UtilAdj!AG67</f>
        <v>0.92607074940062939</v>
      </c>
    </row>
    <row r="135" spans="1:21" x14ac:dyDescent="0.2">
      <c r="J135" s="95">
        <f>National!GA347</f>
        <v>2002</v>
      </c>
      <c r="K135" s="9">
        <f>Residential_Total_LMDI_UtilAdj!AH68</f>
        <v>1.296076436037056</v>
      </c>
      <c r="L135" s="9">
        <f>National!GC347</f>
        <v>1.2135300451461375</v>
      </c>
      <c r="M135" s="9">
        <f>National!GD347</f>
        <v>1.1818669328749474</v>
      </c>
      <c r="N135" s="9">
        <f>National!GE347</f>
        <v>0.99819231014819754</v>
      </c>
      <c r="O135" s="17">
        <f>Residential_Total_LMDI_UtilAdj!AG68</f>
        <v>0.91986549391147843</v>
      </c>
    </row>
    <row r="136" spans="1:21" x14ac:dyDescent="0.2">
      <c r="A136" s="244" t="s">
        <v>433</v>
      </c>
      <c r="J136" s="95">
        <f>National!GA348</f>
        <v>2003</v>
      </c>
      <c r="K136" s="9">
        <f>Residential_Total_LMDI_UtilAdj!AH69</f>
        <v>1.3176833672311825</v>
      </c>
      <c r="L136" s="9">
        <f>National!GC348</f>
        <v>1.2227077261986554</v>
      </c>
      <c r="M136" s="9">
        <f>National!GD348</f>
        <v>1.1938736912447299</v>
      </c>
      <c r="N136" s="9">
        <f>National!GE348</f>
        <v>1.0006454211702418</v>
      </c>
      <c r="O136" s="17">
        <f>Residential_Total_LMDI_UtilAdj!AG69</f>
        <v>0.92149326194106929</v>
      </c>
    </row>
    <row r="137" spans="1:21" x14ac:dyDescent="0.2">
      <c r="A137" s="244" t="s">
        <v>449</v>
      </c>
      <c r="J137" s="95">
        <f>National!GA349</f>
        <v>2004</v>
      </c>
      <c r="K137" s="9">
        <f>Residential_Total_LMDI_UtilAdj!AH70</f>
        <v>1.3149026134609538</v>
      </c>
      <c r="L137" s="9">
        <f>National!GC349</f>
        <v>1.2365492997647942</v>
      </c>
      <c r="M137" s="9">
        <f>National!GD349</f>
        <v>1.2074855685295036</v>
      </c>
      <c r="N137" s="9">
        <f>National!GE349</f>
        <v>0.98367225626243737</v>
      </c>
      <c r="O137" s="17">
        <f>Residential_Total_LMDI_UtilAdj!AG70</f>
        <v>0.91413755226030091</v>
      </c>
    </row>
    <row r="138" spans="1:21" x14ac:dyDescent="0.2">
      <c r="A138" t="s">
        <v>453</v>
      </c>
      <c r="J138" s="95">
        <f>National!GA350</f>
        <v>2005</v>
      </c>
      <c r="K138" s="9">
        <f>Residential_Total_LMDI_UtilAdj!AH71</f>
        <v>1.3481470431324514</v>
      </c>
      <c r="L138" s="9">
        <f>National!GC350</f>
        <v>1.2514556244551076</v>
      </c>
      <c r="M138" s="9">
        <f>National!GD350</f>
        <v>1.2219156665413322</v>
      </c>
      <c r="N138" s="9">
        <f>National!GE350</f>
        <v>1.0006605377503273</v>
      </c>
      <c r="O138" s="17">
        <f>Residential_Total_LMDI_UtilAdj!AG71</f>
        <v>0.90540164394452716</v>
      </c>
    </row>
    <row r="139" spans="1:21" x14ac:dyDescent="0.2">
      <c r="A139" s="13" t="s">
        <v>451</v>
      </c>
      <c r="J139" s="95">
        <f>National!GA351</f>
        <v>2006</v>
      </c>
      <c r="K139" s="9">
        <f>Residential_Total_LMDI_UtilAdj!AH72</f>
        <v>1.2896685525031806</v>
      </c>
      <c r="L139" s="9">
        <f>National!GC351</f>
        <v>1.2600363793394813</v>
      </c>
      <c r="M139" s="9">
        <f>National!GD351</f>
        <v>1.2362875582686264</v>
      </c>
      <c r="N139" s="9">
        <f>National!GE351</f>
        <v>0.97068124290373914</v>
      </c>
      <c r="O139" s="17">
        <f>Residential_Total_LMDI_UtilAdj!AG72</f>
        <v>0.88269161528972417</v>
      </c>
    </row>
    <row r="140" spans="1:21" x14ac:dyDescent="0.2">
      <c r="A140" t="s">
        <v>434</v>
      </c>
      <c r="J140" s="95">
        <f>National!GA352</f>
        <v>2007</v>
      </c>
      <c r="K140" s="9">
        <f>Residential_Total_LMDI_UtilAdj!AH73</f>
        <v>1.3429123787335928</v>
      </c>
      <c r="L140" s="9">
        <f>National!GC352</f>
        <v>1.2663044486016479</v>
      </c>
      <c r="M140" s="9">
        <f>National!GD352</f>
        <v>1.2454797894120959</v>
      </c>
      <c r="N140" s="9">
        <f>National!GE352</f>
        <v>0.99982819317281213</v>
      </c>
      <c r="O140" s="17">
        <f>Residential_Total_LMDI_UtilAdj!AG73</f>
        <v>0.88223829846822654</v>
      </c>
    </row>
    <row r="141" spans="1:21" x14ac:dyDescent="0.2">
      <c r="J141" s="95">
        <f>National!GA353</f>
        <v>2008</v>
      </c>
      <c r="K141" s="9">
        <f>Residential_Total_LMDI_UtilAdj!AH74</f>
        <v>1.3524470595774676</v>
      </c>
      <c r="L141" s="9">
        <f>National!GC353</f>
        <v>1.272209873532957</v>
      </c>
      <c r="M141" s="9">
        <f>National!GD353</f>
        <v>1.2530665150284916</v>
      </c>
      <c r="N141" s="9">
        <f>National!GE353</f>
        <v>1.0022376365384988</v>
      </c>
      <c r="O141" s="17">
        <f>Residential_Total_LMDI_UtilAdj!AG74</f>
        <v>0.87842778924278875</v>
      </c>
    </row>
    <row r="142" spans="1:21" x14ac:dyDescent="0.2">
      <c r="J142" s="95">
        <f>National!GA354</f>
        <v>2009</v>
      </c>
      <c r="K142" s="9">
        <f>Residential_Total_LMDI_UtilAdj!AH75</f>
        <v>1.3160146157420609</v>
      </c>
      <c r="L142" s="9">
        <f>National!GC354</f>
        <v>1.2747720261979276</v>
      </c>
      <c r="M142" s="9">
        <f>National!GD354</f>
        <v>1.2589131618124501</v>
      </c>
      <c r="N142" s="9">
        <f>National!GE354</f>
        <v>0.99788205978130406</v>
      </c>
      <c r="O142" s="17">
        <f>Residential_Total_LMDI_UtilAdj!AG75</f>
        <v>0.86033258603144858</v>
      </c>
    </row>
    <row r="143" spans="1:21" x14ac:dyDescent="0.2">
      <c r="J143" s="95">
        <f>National!GA355</f>
        <v>2010</v>
      </c>
      <c r="K143" s="9">
        <f>Residential_Total_LMDI_UtilAdj!AH76</f>
        <v>1.3622950560096845</v>
      </c>
      <c r="L143" s="9">
        <f>National!GC355</f>
        <v>1.2867852763403695</v>
      </c>
      <c r="M143" s="9">
        <f>National!GD355</f>
        <v>1.26021227735221</v>
      </c>
      <c r="N143" s="9">
        <f>National!GE355</f>
        <v>1.0222396257351287</v>
      </c>
      <c r="O143" s="17">
        <f>Residential_Total_LMDI_UtilAdj!AG76</f>
        <v>0.86228973711589785</v>
      </c>
      <c r="P143">
        <f>(O143/O118)^(1/25)</f>
        <v>0.99409096968633515</v>
      </c>
    </row>
    <row r="144" spans="1:21" x14ac:dyDescent="0.2">
      <c r="J144" s="95">
        <f>National!GA356</f>
        <v>2011</v>
      </c>
      <c r="K144" s="9">
        <f>Residential_Total_LMDI_UtilAdj!AH77</f>
        <v>1.3347670461820726</v>
      </c>
      <c r="L144" s="9">
        <f>National!GC356</f>
        <v>1.2988159087335898</v>
      </c>
      <c r="M144" s="9">
        <f>National!GD356</f>
        <v>1.2618597002493752</v>
      </c>
      <c r="N144" s="9">
        <f>National!GE356</f>
        <v>1.0081000878445792</v>
      </c>
      <c r="O144" s="17">
        <f>Residential_Total_LMDI_UtilAdj!AG77</f>
        <v>0.85121274811448366</v>
      </c>
    </row>
    <row r="146" spans="1:15" x14ac:dyDescent="0.2">
      <c r="L146">
        <f>L144*M144</f>
        <v>1.6389234532736874</v>
      </c>
      <c r="O146">
        <f>1.2*1/1.3*0.96</f>
        <v>0.88615384615384607</v>
      </c>
    </row>
    <row r="159" spans="1:15" x14ac:dyDescent="0.2">
      <c r="A159" s="13" t="s">
        <v>435</v>
      </c>
    </row>
    <row r="163" spans="10:15" x14ac:dyDescent="0.2">
      <c r="K163" s="88" t="s">
        <v>437</v>
      </c>
      <c r="L163" s="88" t="s">
        <v>184</v>
      </c>
      <c r="M163" s="88" t="s">
        <v>185</v>
      </c>
      <c r="N163" s="88" t="s">
        <v>438</v>
      </c>
      <c r="O163" s="88" t="s">
        <v>439</v>
      </c>
    </row>
    <row r="164" spans="10:15" x14ac:dyDescent="0.2">
      <c r="J164">
        <v>1978</v>
      </c>
      <c r="K164">
        <v>138</v>
      </c>
      <c r="L164">
        <v>91</v>
      </c>
      <c r="M164">
        <v>4</v>
      </c>
      <c r="N164">
        <v>20</v>
      </c>
      <c r="O164">
        <v>23</v>
      </c>
    </row>
    <row r="165" spans="10:15" x14ac:dyDescent="0.2">
      <c r="J165">
        <v>1987</v>
      </c>
      <c r="K165">
        <v>101</v>
      </c>
      <c r="L165">
        <v>55</v>
      </c>
      <c r="M165">
        <v>5</v>
      </c>
      <c r="N165">
        <v>18</v>
      </c>
      <c r="O165">
        <v>23</v>
      </c>
    </row>
    <row r="166" spans="10:15" x14ac:dyDescent="0.2">
      <c r="J166">
        <v>1997</v>
      </c>
      <c r="K166">
        <v>101</v>
      </c>
      <c r="L166">
        <v>51</v>
      </c>
      <c r="M166">
        <v>4</v>
      </c>
      <c r="N166">
        <v>19</v>
      </c>
      <c r="O166">
        <v>27</v>
      </c>
    </row>
    <row r="167" spans="10:15" x14ac:dyDescent="0.2">
      <c r="J167">
        <v>2001</v>
      </c>
    </row>
  </sheetData>
  <phoneticPr fontId="0" type="noConversion"/>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G109"/>
  <sheetViews>
    <sheetView topLeftCell="A85" workbookViewId="0">
      <selection activeCell="J117" sqref="J117"/>
    </sheetView>
  </sheetViews>
  <sheetFormatPr defaultRowHeight="12.75" x14ac:dyDescent="0.2"/>
  <cols>
    <col min="4" max="4" width="11.140625" customWidth="1"/>
  </cols>
  <sheetData>
    <row r="4" spans="3:7" x14ac:dyDescent="0.2">
      <c r="D4" s="671" t="s">
        <v>1572</v>
      </c>
      <c r="E4" s="731" t="s">
        <v>148</v>
      </c>
      <c r="F4" s="731" t="s">
        <v>33</v>
      </c>
      <c r="G4" s="731" t="s">
        <v>722</v>
      </c>
    </row>
    <row r="5" spans="3:7" x14ac:dyDescent="0.2">
      <c r="C5">
        <f>1985</f>
        <v>1985</v>
      </c>
      <c r="D5">
        <f>National!CQ352</f>
        <v>1</v>
      </c>
      <c r="E5">
        <f>National!CQ51</f>
        <v>1</v>
      </c>
      <c r="F5">
        <f>National!CQ125</f>
        <v>1</v>
      </c>
      <c r="G5">
        <f>National!AN125</f>
        <v>1</v>
      </c>
    </row>
    <row r="6" spans="3:7" x14ac:dyDescent="0.2">
      <c r="C6">
        <f>C5+1</f>
        <v>1986</v>
      </c>
      <c r="D6" s="12">
        <f>National!CQ353</f>
        <v>0.99446178792155104</v>
      </c>
      <c r="E6" s="12">
        <f>National!CQ52</f>
        <v>0.98802850430535816</v>
      </c>
      <c r="F6" s="12">
        <f>National!CQ126</f>
        <v>0.99493557610872252</v>
      </c>
      <c r="G6" s="12">
        <f>National!AN126</f>
        <v>0.99360960273739984</v>
      </c>
    </row>
    <row r="7" spans="3:7" x14ac:dyDescent="0.2">
      <c r="C7">
        <f t="shared" ref="C7:C31" si="0">C6+1</f>
        <v>1987</v>
      </c>
      <c r="D7" s="12">
        <f>National!CQ354</f>
        <v>0.98352504151839937</v>
      </c>
      <c r="E7" s="12">
        <f>National!CQ53</f>
        <v>0.97262312329032186</v>
      </c>
      <c r="F7" s="12">
        <f>National!CQ127</f>
        <v>0.97610162250775079</v>
      </c>
      <c r="G7" s="12">
        <f>National!AN127</f>
        <v>0.97308332336934455</v>
      </c>
    </row>
    <row r="8" spans="3:7" x14ac:dyDescent="0.2">
      <c r="C8">
        <f t="shared" si="0"/>
        <v>1988</v>
      </c>
      <c r="D8" s="12">
        <f>National!CQ355</f>
        <v>0.98896979231498849</v>
      </c>
      <c r="E8" s="12">
        <f>National!CQ54</f>
        <v>0.97617236651595274</v>
      </c>
      <c r="F8" s="12">
        <f>National!CQ128</f>
        <v>0.97569807886188253</v>
      </c>
      <c r="G8" s="12">
        <f>National!AN128</f>
        <v>0.97252775146890313</v>
      </c>
    </row>
    <row r="9" spans="3:7" x14ac:dyDescent="0.2">
      <c r="C9">
        <f t="shared" si="0"/>
        <v>1989</v>
      </c>
      <c r="D9" s="12">
        <f>National!CQ356</f>
        <v>0.98878475171293989</v>
      </c>
      <c r="E9" s="12">
        <f>National!CQ55</f>
        <v>0.99304130760596188</v>
      </c>
      <c r="F9" s="12">
        <f>National!CQ129</f>
        <v>0.97307227957586262</v>
      </c>
      <c r="G9" s="12">
        <f>National!AN129</f>
        <v>0.96968070339572343</v>
      </c>
    </row>
    <row r="10" spans="3:7" x14ac:dyDescent="0.2">
      <c r="C10">
        <f t="shared" si="0"/>
        <v>1990</v>
      </c>
      <c r="D10" s="12">
        <f>National!CQ357</f>
        <v>0.97627821541164761</v>
      </c>
      <c r="E10" s="12">
        <f>National!CQ56</f>
        <v>0.97840230409227136</v>
      </c>
      <c r="F10" s="12">
        <f>National!CQ130</f>
        <v>0.94168755268559634</v>
      </c>
      <c r="G10" s="12">
        <f>National!AN130</f>
        <v>0.93825372842523858</v>
      </c>
    </row>
    <row r="11" spans="3:7" x14ac:dyDescent="0.2">
      <c r="C11">
        <f t="shared" si="0"/>
        <v>1991</v>
      </c>
      <c r="D11" s="12">
        <f>National!CQ358</f>
        <v>0.9717551622048648</v>
      </c>
      <c r="E11" s="12">
        <f>National!CQ57</f>
        <v>0.97020444498093494</v>
      </c>
      <c r="F11" s="12">
        <f>National!CQ131</f>
        <v>0.93508533796058557</v>
      </c>
      <c r="G11" s="12">
        <f>National!AN131</f>
        <v>0.93111803151920758</v>
      </c>
    </row>
    <row r="12" spans="3:7" x14ac:dyDescent="0.2">
      <c r="C12">
        <f t="shared" si="0"/>
        <v>1992</v>
      </c>
      <c r="D12" s="12">
        <f>National!CQ359</f>
        <v>0.95429799401048854</v>
      </c>
      <c r="E12" s="12">
        <f>National!CQ58</f>
        <v>0.9500012266330301</v>
      </c>
      <c r="F12" s="12">
        <f>National!CQ132</f>
        <v>0.91242599391343582</v>
      </c>
      <c r="G12" s="12">
        <f>National!AN132</f>
        <v>0.90766699382924176</v>
      </c>
    </row>
    <row r="13" spans="3:7" x14ac:dyDescent="0.2">
      <c r="C13">
        <f t="shared" si="0"/>
        <v>1993</v>
      </c>
      <c r="D13" s="12">
        <f>National!CQ360</f>
        <v>0.93971965484841535</v>
      </c>
      <c r="E13" s="12">
        <f>National!CQ59</f>
        <v>0.93603904827232876</v>
      </c>
      <c r="F13" s="12">
        <f>National!CQ133</f>
        <v>0.89127482675512071</v>
      </c>
      <c r="G13" s="12">
        <f>National!AN133</f>
        <v>0.88561529897030922</v>
      </c>
    </row>
    <row r="14" spans="3:7" x14ac:dyDescent="0.2">
      <c r="C14">
        <f t="shared" si="0"/>
        <v>1994</v>
      </c>
      <c r="D14" s="12">
        <f>National!CQ361</f>
        <v>0.93630080195112131</v>
      </c>
      <c r="E14" s="12">
        <f>National!CQ60</f>
        <v>0.92802331151776984</v>
      </c>
      <c r="F14" s="12">
        <f>National!CQ134</f>
        <v>0.88372374910436302</v>
      </c>
      <c r="G14" s="12">
        <f>National!AN134</f>
        <v>0.87745019741304631</v>
      </c>
    </row>
    <row r="15" spans="3:7" x14ac:dyDescent="0.2">
      <c r="C15">
        <f t="shared" si="0"/>
        <v>1995</v>
      </c>
      <c r="D15" s="12">
        <f>National!CQ362</f>
        <v>0.92223640793873374</v>
      </c>
      <c r="E15" s="12">
        <f>National!CQ61</f>
        <v>0.91758992874702239</v>
      </c>
      <c r="F15" s="12">
        <f>National!CQ135</f>
        <v>0.8629253162795415</v>
      </c>
      <c r="G15" s="12">
        <f>National!AN135</f>
        <v>0.85642282886305932</v>
      </c>
    </row>
    <row r="16" spans="3:7" x14ac:dyDescent="0.2">
      <c r="C16">
        <f t="shared" si="0"/>
        <v>1996</v>
      </c>
      <c r="D16" s="12">
        <f>National!CQ363</f>
        <v>0.95498279211486847</v>
      </c>
      <c r="E16" s="12">
        <f>National!CQ62</f>
        <v>0.95069060773603553</v>
      </c>
      <c r="F16" s="12">
        <f>National!CQ136</f>
        <v>0.89159645336930371</v>
      </c>
      <c r="G16" s="12">
        <f>National!AN136</f>
        <v>0.88440611527522506</v>
      </c>
    </row>
    <row r="17" spans="3:7" x14ac:dyDescent="0.2">
      <c r="C17">
        <f t="shared" si="0"/>
        <v>1997</v>
      </c>
      <c r="D17" s="12">
        <f>National!CQ364</f>
        <v>0.92785862085420279</v>
      </c>
      <c r="E17" s="12">
        <f>National!CQ63</f>
        <v>0.92207077682421468</v>
      </c>
      <c r="F17" s="12">
        <f>National!CQ137</f>
        <v>0.85762066527555103</v>
      </c>
      <c r="G17" s="12">
        <f>National!AN137</f>
        <v>0.85052956726522766</v>
      </c>
    </row>
    <row r="18" spans="3:7" x14ac:dyDescent="0.2">
      <c r="C18">
        <f t="shared" si="0"/>
        <v>1998</v>
      </c>
      <c r="D18" s="12">
        <f>National!CQ365</f>
        <v>0.92853738444438527</v>
      </c>
      <c r="E18" s="12">
        <f>National!CQ64</f>
        <v>0.92303461760319072</v>
      </c>
      <c r="F18" s="12">
        <f>National!CQ138</f>
        <v>0.85504968992054831</v>
      </c>
      <c r="G18" s="12">
        <f>National!AN138</f>
        <v>0.84694332391186211</v>
      </c>
    </row>
    <row r="19" spans="3:7" x14ac:dyDescent="0.2">
      <c r="C19">
        <f t="shared" si="0"/>
        <v>1999</v>
      </c>
      <c r="D19" s="12">
        <f>National!CQ366</f>
        <v>0.92669982652136873</v>
      </c>
      <c r="E19" s="12">
        <f>National!CQ65</f>
        <v>0.92472651822696084</v>
      </c>
      <c r="F19" s="12">
        <f>National!CQ139</f>
        <v>0.85185040179770877</v>
      </c>
      <c r="G19" s="12">
        <f>National!AN139</f>
        <v>0.84268920462750552</v>
      </c>
    </row>
    <row r="20" spans="3:7" x14ac:dyDescent="0.2">
      <c r="C20">
        <f t="shared" si="0"/>
        <v>2000</v>
      </c>
      <c r="D20" s="12">
        <f>National!CQ367</f>
        <v>0.93523083996780165</v>
      </c>
      <c r="E20" s="12">
        <f>National!CQ66</f>
        <v>0.9311325886521471</v>
      </c>
      <c r="F20" s="12">
        <f>National!CQ140</f>
        <v>0.8513467536884195</v>
      </c>
      <c r="G20" s="12">
        <f>National!AN140</f>
        <v>0.84126806673266741</v>
      </c>
    </row>
    <row r="21" spans="3:7" x14ac:dyDescent="0.2">
      <c r="C21">
        <f t="shared" si="0"/>
        <v>2001</v>
      </c>
      <c r="D21" s="12">
        <f>National!CQ368</f>
        <v>0.92499292038356851</v>
      </c>
      <c r="E21" s="12">
        <f>National!CQ67</f>
        <v>0.91225304934921203</v>
      </c>
      <c r="F21" s="12">
        <f>National!CQ141</f>
        <v>0.84037553472234472</v>
      </c>
      <c r="G21" s="12">
        <f>National!AN141</f>
        <v>0.82945320672105238</v>
      </c>
    </row>
    <row r="22" spans="3:7" x14ac:dyDescent="0.2">
      <c r="C22">
        <f t="shared" si="0"/>
        <v>2002</v>
      </c>
      <c r="D22" s="12">
        <f>National!CQ369</f>
        <v>0.91849981431725636</v>
      </c>
      <c r="E22" s="12">
        <f>National!CQ68</f>
        <v>0.90605988256834291</v>
      </c>
      <c r="F22" s="12">
        <f>National!CQ142</f>
        <v>0.82690573400277301</v>
      </c>
      <c r="G22" s="12">
        <f>National!AN142</f>
        <v>0.81473165292131333</v>
      </c>
    </row>
    <row r="23" spans="3:7" x14ac:dyDescent="0.2">
      <c r="C23">
        <f t="shared" si="0"/>
        <v>2003</v>
      </c>
      <c r="D23" s="12">
        <f>National!CQ370</f>
        <v>0.92006065310271967</v>
      </c>
      <c r="E23" s="12">
        <f>National!CQ69</f>
        <v>0.90345624891224241</v>
      </c>
      <c r="F23" s="12">
        <f>National!CQ143</f>
        <v>0.82429608972973334</v>
      </c>
      <c r="G23" s="12">
        <f>National!AN143</f>
        <v>0.81063682370527435</v>
      </c>
    </row>
    <row r="24" spans="3:7" x14ac:dyDescent="0.2">
      <c r="C24">
        <f t="shared" si="0"/>
        <v>2004</v>
      </c>
      <c r="D24" s="12">
        <f>National!CQ371</f>
        <v>0.91274589853296462</v>
      </c>
      <c r="E24" s="12">
        <f>National!CQ70</f>
        <v>0.89714841622845531</v>
      </c>
      <c r="F24" s="12">
        <f>National!CQ144</f>
        <v>0.81332356109844051</v>
      </c>
      <c r="G24" s="12">
        <f>National!AN144</f>
        <v>0.79869629918988516</v>
      </c>
    </row>
    <row r="25" spans="3:7" x14ac:dyDescent="0.2">
      <c r="C25">
        <f t="shared" si="0"/>
        <v>2005</v>
      </c>
      <c r="D25" s="12">
        <f>National!CQ372</f>
        <v>0.90391039095159198</v>
      </c>
      <c r="E25" s="12">
        <f>National!CQ71</f>
        <v>0.88359263803978716</v>
      </c>
      <c r="F25" s="12">
        <f>National!CQ145</f>
        <v>0.79643303382595609</v>
      </c>
      <c r="G25" s="12">
        <f>National!AN145</f>
        <v>0.78102831792985872</v>
      </c>
    </row>
    <row r="26" spans="3:7" x14ac:dyDescent="0.2">
      <c r="C26">
        <f t="shared" si="0"/>
        <v>2006</v>
      </c>
      <c r="D26" s="12">
        <f>National!CQ373</f>
        <v>0.88088350590642472</v>
      </c>
      <c r="E26" s="12">
        <f>National!CQ72</f>
        <v>0.85617443719223296</v>
      </c>
      <c r="F26" s="12">
        <f>National!CQ146</f>
        <v>0.76532342198781611</v>
      </c>
      <c r="G26" s="12">
        <f>National!AN146</f>
        <v>0.74927846112149055</v>
      </c>
    </row>
    <row r="27" spans="3:7" x14ac:dyDescent="0.2">
      <c r="C27">
        <f t="shared" si="0"/>
        <v>2007</v>
      </c>
      <c r="D27" s="12">
        <f>National!CQ374</f>
        <v>0.88048225687791493</v>
      </c>
      <c r="E27" s="12">
        <f>National!CQ73</f>
        <v>0.85502335704791088</v>
      </c>
      <c r="F27" s="12">
        <f>National!CQ147</f>
        <v>0.7700849524391874</v>
      </c>
      <c r="G27" s="12">
        <f>National!AN147</f>
        <v>0.75281099036089738</v>
      </c>
    </row>
    <row r="28" spans="3:7" x14ac:dyDescent="0.2">
      <c r="C28">
        <f t="shared" si="0"/>
        <v>2008</v>
      </c>
      <c r="D28" s="12">
        <f>National!CQ375</f>
        <v>0.8766221648821112</v>
      </c>
      <c r="E28" s="12">
        <f>National!CQ74</f>
        <v>0.8502817570576463</v>
      </c>
      <c r="F28" s="12">
        <f>National!CQ148</f>
        <v>0.76327267935227661</v>
      </c>
      <c r="G28" s="12">
        <f>National!AN148</f>
        <v>0.74520229213720979</v>
      </c>
    </row>
    <row r="29" spans="3:7" x14ac:dyDescent="0.2">
      <c r="C29">
        <f t="shared" si="0"/>
        <v>2009</v>
      </c>
      <c r="D29" s="12">
        <f>National!CQ376</f>
        <v>0.85878952208174852</v>
      </c>
      <c r="E29" s="12">
        <f>National!CQ75</f>
        <v>0.82622746892191845</v>
      </c>
      <c r="F29" s="12">
        <f>National!CQ149</f>
        <v>0.74276663714057289</v>
      </c>
      <c r="G29" s="12">
        <f>National!AN149</f>
        <v>0.72426100990156317</v>
      </c>
    </row>
    <row r="30" spans="3:7" x14ac:dyDescent="0.2">
      <c r="C30">
        <f t="shared" si="0"/>
        <v>2010</v>
      </c>
      <c r="D30" s="12">
        <f>National!CQ377</f>
        <v>0.86078646737852649</v>
      </c>
      <c r="E30" s="12">
        <f>National!CQ76</f>
        <v>0.82640074748457137</v>
      </c>
      <c r="F30" s="12">
        <f>National!CQ150</f>
        <v>0.74306702431566551</v>
      </c>
      <c r="G30" s="12">
        <f>National!AN150</f>
        <v>0.72441578771530479</v>
      </c>
    </row>
    <row r="31" spans="3:7" x14ac:dyDescent="0.2">
      <c r="C31">
        <f t="shared" si="0"/>
        <v>2011</v>
      </c>
      <c r="D31" s="12">
        <f>National!CQ378</f>
        <v>0.84924185891771031</v>
      </c>
      <c r="E31" s="12">
        <f>National!CQ77</f>
        <v>0.81193042153559181</v>
      </c>
      <c r="F31" s="12">
        <f>National!CQ151</f>
        <v>0.7325501317497396</v>
      </c>
      <c r="G31" s="12">
        <f>National!AN151</f>
        <v>0.71394732736455546</v>
      </c>
    </row>
    <row r="34" spans="3:7" x14ac:dyDescent="0.2">
      <c r="C34" s="376" t="s">
        <v>738</v>
      </c>
    </row>
    <row r="37" spans="3:7" x14ac:dyDescent="0.2">
      <c r="D37" s="731" t="s">
        <v>22</v>
      </c>
      <c r="E37" s="731" t="s">
        <v>23</v>
      </c>
      <c r="F37" s="731" t="s">
        <v>24</v>
      </c>
      <c r="G37" s="731" t="s">
        <v>25</v>
      </c>
    </row>
    <row r="38" spans="3:7" x14ac:dyDescent="0.2">
      <c r="C38">
        <v>1985</v>
      </c>
      <c r="D38">
        <f>National!BQ352</f>
        <v>1</v>
      </c>
      <c r="E38">
        <f>National!BR352</f>
        <v>1</v>
      </c>
      <c r="F38">
        <f>National!BS352</f>
        <v>1</v>
      </c>
      <c r="G38">
        <f>National!BT352</f>
        <v>1</v>
      </c>
    </row>
    <row r="39" spans="3:7" x14ac:dyDescent="0.2">
      <c r="C39">
        <f>C38+1</f>
        <v>1986</v>
      </c>
      <c r="D39" s="12">
        <f>National!BQ353</f>
        <v>1.0130429958773526</v>
      </c>
      <c r="E39" s="12">
        <f>National!BR353</f>
        <v>1.0094708061119224</v>
      </c>
      <c r="F39" s="12">
        <f>National!BS353</f>
        <v>0.97714877573419157</v>
      </c>
      <c r="G39" s="12">
        <f>National!BT353</f>
        <v>0.98358901942082622</v>
      </c>
    </row>
    <row r="40" spans="3:7" x14ac:dyDescent="0.2">
      <c r="C40">
        <f t="shared" ref="C40:C63" si="1">C39+1</f>
        <v>1987</v>
      </c>
      <c r="D40" s="12">
        <f>National!BQ354</f>
        <v>1.0150453562559811</v>
      </c>
      <c r="E40" s="12">
        <f>National!BR354</f>
        <v>0.99958052361609462</v>
      </c>
      <c r="F40" s="12">
        <f>National!BS354</f>
        <v>0.96638902513896729</v>
      </c>
      <c r="G40" s="12">
        <f>National!BT354</f>
        <v>0.95526323520576728</v>
      </c>
    </row>
    <row r="41" spans="3:7" x14ac:dyDescent="0.2">
      <c r="C41">
        <f t="shared" si="1"/>
        <v>1988</v>
      </c>
      <c r="D41" s="12">
        <f>National!BQ355</f>
        <v>1.0155254917947085</v>
      </c>
      <c r="E41" s="12">
        <f>National!BR355</f>
        <v>1.0034108721604773</v>
      </c>
      <c r="F41" s="12">
        <f>National!BS355</f>
        <v>0.96830229430156156</v>
      </c>
      <c r="G41" s="12">
        <f>National!BT355</f>
        <v>0.97666664663394842</v>
      </c>
    </row>
    <row r="42" spans="3:7" x14ac:dyDescent="0.2">
      <c r="C42">
        <f t="shared" si="1"/>
        <v>1989</v>
      </c>
      <c r="D42" s="12">
        <f>National!BQ356</f>
        <v>1.0078283124467489</v>
      </c>
      <c r="E42" s="12">
        <f>National!BR356</f>
        <v>1.0048907122546642</v>
      </c>
      <c r="F42" s="12">
        <f>National!BS356</f>
        <v>0.96837303277061315</v>
      </c>
      <c r="G42" s="12">
        <f>National!BT356</f>
        <v>0.98221774890502722</v>
      </c>
    </row>
    <row r="43" spans="3:7" x14ac:dyDescent="0.2">
      <c r="C43">
        <f t="shared" si="1"/>
        <v>1990</v>
      </c>
      <c r="D43" s="12">
        <f>National!BQ357</f>
        <v>1.0150914498838441</v>
      </c>
      <c r="E43" s="12">
        <f>National!BR357</f>
        <v>0.97762058084947157</v>
      </c>
      <c r="F43" s="12">
        <f>National!BS357</f>
        <v>0.97226968409182346</v>
      </c>
      <c r="G43" s="12">
        <f>National!BT357</f>
        <v>0.93676176152716095</v>
      </c>
    </row>
    <row r="44" spans="3:7" x14ac:dyDescent="0.2">
      <c r="C44">
        <f t="shared" si="1"/>
        <v>1991</v>
      </c>
      <c r="D44" s="12">
        <f>National!BQ358</f>
        <v>0.99150234673611337</v>
      </c>
      <c r="E44" s="12">
        <f>National!BR358</f>
        <v>0.99551708393803906</v>
      </c>
      <c r="F44" s="12">
        <f>National!BS358</f>
        <v>0.95922874793624369</v>
      </c>
      <c r="G44" s="12">
        <f>National!BT358</f>
        <v>0.93593173792694628</v>
      </c>
    </row>
    <row r="45" spans="3:7" x14ac:dyDescent="0.2">
      <c r="C45">
        <f t="shared" si="1"/>
        <v>1992</v>
      </c>
      <c r="D45" s="12">
        <f>National!BQ359</f>
        <v>0.98359294337925252</v>
      </c>
      <c r="E45" s="12">
        <f>National!BR359</f>
        <v>0.96513710618687254</v>
      </c>
      <c r="F45" s="12">
        <f>National!BS359</f>
        <v>0.94647717295704581</v>
      </c>
      <c r="G45" s="12">
        <f>National!BT359</f>
        <v>0.91809289364795121</v>
      </c>
    </row>
    <row r="46" spans="3:7" x14ac:dyDescent="0.2">
      <c r="C46">
        <f t="shared" si="1"/>
        <v>1993</v>
      </c>
      <c r="D46" s="12">
        <f>National!BQ360</f>
        <v>0.97422493186643644</v>
      </c>
      <c r="E46" s="12">
        <f>National!BR360</f>
        <v>0.93958691098113445</v>
      </c>
      <c r="F46" s="12">
        <f>National!BS360</f>
        <v>0.93652227339815353</v>
      </c>
      <c r="G46" s="12">
        <f>National!BT360</f>
        <v>0.90499071026135269</v>
      </c>
    </row>
    <row r="47" spans="3:7" x14ac:dyDescent="0.2">
      <c r="C47">
        <f t="shared" si="1"/>
        <v>1994</v>
      </c>
      <c r="D47" s="12">
        <f>National!BQ361</f>
        <v>0.97177688999211576</v>
      </c>
      <c r="E47" s="12">
        <f>National!BR361</f>
        <v>0.92682310793508726</v>
      </c>
      <c r="F47" s="12">
        <f>National!BS361</f>
        <v>0.94421183043580803</v>
      </c>
      <c r="G47" s="12">
        <f>National!BT361</f>
        <v>0.89182835427472884</v>
      </c>
    </row>
    <row r="48" spans="3:7" x14ac:dyDescent="0.2">
      <c r="C48">
        <f t="shared" si="1"/>
        <v>1995</v>
      </c>
      <c r="D48" s="12">
        <f>National!BQ362</f>
        <v>0.93968468895405854</v>
      </c>
      <c r="E48" s="12">
        <f>National!BR362</f>
        <v>0.91638519705468768</v>
      </c>
      <c r="F48" s="12">
        <f>National!BS362</f>
        <v>0.93185996072173971</v>
      </c>
      <c r="G48" s="12">
        <f>National!BT362</f>
        <v>0.88795752246093285</v>
      </c>
    </row>
    <row r="49" spans="3:7" x14ac:dyDescent="0.2">
      <c r="C49">
        <f t="shared" si="1"/>
        <v>1996</v>
      </c>
      <c r="D49" s="12">
        <f>National!BQ363</f>
        <v>0.96215179872207413</v>
      </c>
      <c r="E49" s="12">
        <f>National!BR363</f>
        <v>0.94483462843681021</v>
      </c>
      <c r="F49" s="12">
        <f>National!BS363</f>
        <v>0.982188491360792</v>
      </c>
      <c r="G49" s="12">
        <f>National!BT363</f>
        <v>0.90096889152185289</v>
      </c>
    </row>
    <row r="50" spans="3:7" x14ac:dyDescent="0.2">
      <c r="C50">
        <f t="shared" si="1"/>
        <v>1997</v>
      </c>
      <c r="D50" s="12">
        <f>National!BQ364</f>
        <v>0.93842218466167981</v>
      </c>
      <c r="E50" s="12">
        <f>National!BR364</f>
        <v>0.91763824432501617</v>
      </c>
      <c r="F50" s="12">
        <f>National!BS364</f>
        <v>0.94807615985096327</v>
      </c>
      <c r="G50" s="12">
        <f>National!BT364</f>
        <v>0.88509619224196012</v>
      </c>
    </row>
    <row r="51" spans="3:7" x14ac:dyDescent="0.2">
      <c r="C51">
        <f t="shared" si="1"/>
        <v>1998</v>
      </c>
      <c r="D51" s="12">
        <f>National!BQ365</f>
        <v>0.94979882238009228</v>
      </c>
      <c r="E51" s="12">
        <f>National!BR365</f>
        <v>0.90767254293755384</v>
      </c>
      <c r="F51" s="12">
        <f>National!BS365</f>
        <v>0.95424944728013572</v>
      </c>
      <c r="G51" s="12">
        <f>National!BT365</f>
        <v>0.87947348713277651</v>
      </c>
    </row>
    <row r="52" spans="3:7" x14ac:dyDescent="0.2">
      <c r="C52">
        <f t="shared" si="1"/>
        <v>1999</v>
      </c>
      <c r="D52" s="12">
        <f>National!BQ366</f>
        <v>0.9411387876950098</v>
      </c>
      <c r="E52" s="12">
        <f>National!BR366</f>
        <v>0.91400828350039864</v>
      </c>
      <c r="F52" s="12">
        <f>National!BS366</f>
        <v>0.94336370064508657</v>
      </c>
      <c r="G52" s="12">
        <f>National!BT366</f>
        <v>0.89112513543934535</v>
      </c>
    </row>
    <row r="53" spans="3:7" x14ac:dyDescent="0.2">
      <c r="C53">
        <f t="shared" si="1"/>
        <v>2000</v>
      </c>
      <c r="D53" s="12">
        <f>National!BQ367</f>
        <v>0.96277480314879627</v>
      </c>
      <c r="E53" s="12">
        <f>National!BR367</f>
        <v>0.91582481911660552</v>
      </c>
      <c r="F53" s="12">
        <f>National!BS367</f>
        <v>0.96401120061815082</v>
      </c>
      <c r="G53" s="12">
        <f>National!BT367</f>
        <v>0.87146744158144818</v>
      </c>
    </row>
    <row r="54" spans="3:7" x14ac:dyDescent="0.2">
      <c r="C54">
        <f t="shared" si="1"/>
        <v>2001</v>
      </c>
      <c r="D54" s="12">
        <f>National!BQ368</f>
        <v>0.96653647285290967</v>
      </c>
      <c r="E54" s="12">
        <f>National!BR368</f>
        <v>0.91883822673296056</v>
      </c>
      <c r="F54" s="12">
        <f>National!BS368</f>
        <v>0.9475841558181054</v>
      </c>
      <c r="G54" s="12">
        <f>National!BT368</f>
        <v>0.84232732851990855</v>
      </c>
    </row>
    <row r="55" spans="3:7" x14ac:dyDescent="0.2">
      <c r="C55">
        <f t="shared" si="1"/>
        <v>2002</v>
      </c>
      <c r="D55" s="12">
        <f>National!BQ369</f>
        <v>0.9509585143489846</v>
      </c>
      <c r="E55" s="12">
        <f>National!BR369</f>
        <v>0.92779948180065008</v>
      </c>
      <c r="F55" s="12">
        <f>National!BS369</f>
        <v>0.936420224748446</v>
      </c>
      <c r="G55" s="12">
        <f>National!BT369</f>
        <v>0.83276847390643005</v>
      </c>
    </row>
    <row r="56" spans="3:7" x14ac:dyDescent="0.2">
      <c r="C56">
        <f t="shared" si="1"/>
        <v>2003</v>
      </c>
      <c r="D56" s="12">
        <f>National!BQ370</f>
        <v>0.95307070200975363</v>
      </c>
      <c r="E56" s="12">
        <f>National!BR370</f>
        <v>0.92043017282810091</v>
      </c>
      <c r="F56" s="12">
        <f>National!BS370</f>
        <v>0.9427808467036829</v>
      </c>
      <c r="G56" s="12">
        <f>National!BT370</f>
        <v>0.83618213178350043</v>
      </c>
    </row>
    <row r="57" spans="3:7" x14ac:dyDescent="0.2">
      <c r="C57">
        <f t="shared" si="1"/>
        <v>2004</v>
      </c>
      <c r="D57" s="12">
        <f>National!BQ371</f>
        <v>0.96710176384088298</v>
      </c>
      <c r="E57" s="12">
        <f>National!BR371</f>
        <v>0.90684528771542416</v>
      </c>
      <c r="F57" s="12">
        <f>National!BS371</f>
        <v>0.9259383979312108</v>
      </c>
      <c r="G57" s="12">
        <f>National!BT371</f>
        <v>0.83662371816418057</v>
      </c>
    </row>
    <row r="58" spans="3:7" x14ac:dyDescent="0.2">
      <c r="C58">
        <f t="shared" si="1"/>
        <v>2005</v>
      </c>
      <c r="D58" s="12">
        <f>National!BQ372</f>
        <v>0.94864229017104595</v>
      </c>
      <c r="E58" s="12">
        <f>National!BR372</f>
        <v>0.9057095741476886</v>
      </c>
      <c r="F58" s="12">
        <f>National!BS372</f>
        <v>0.91681505757373227</v>
      </c>
      <c r="G58" s="12">
        <f>National!BT372</f>
        <v>0.82709518758011757</v>
      </c>
    </row>
    <row r="59" spans="3:7" x14ac:dyDescent="0.2">
      <c r="C59">
        <f t="shared" si="1"/>
        <v>2006</v>
      </c>
      <c r="D59" s="12">
        <f>National!BQ373</f>
        <v>0.92787669020888563</v>
      </c>
      <c r="E59" s="12">
        <f>National!BR373</f>
        <v>0.87919634778803391</v>
      </c>
      <c r="F59" s="12">
        <f>National!BS373</f>
        <v>0.89210208202164498</v>
      </c>
      <c r="G59" s="12">
        <f>National!BT373</f>
        <v>0.8102728054304148</v>
      </c>
    </row>
    <row r="60" spans="3:7" x14ac:dyDescent="0.2">
      <c r="C60">
        <f t="shared" si="1"/>
        <v>2007</v>
      </c>
      <c r="D60" s="12">
        <f>National!BQ374</f>
        <v>0.93175600816225645</v>
      </c>
      <c r="E60" s="12">
        <f>National!BR374</f>
        <v>0.88885313610838046</v>
      </c>
      <c r="F60" s="12">
        <f>National!BS374</f>
        <v>0.87183860547876291</v>
      </c>
      <c r="G60" s="12">
        <f>National!BT374</f>
        <v>0.83426914934377971</v>
      </c>
    </row>
    <row r="61" spans="3:7" x14ac:dyDescent="0.2">
      <c r="C61">
        <f t="shared" si="1"/>
        <v>2008</v>
      </c>
      <c r="D61" s="12">
        <f>National!BQ375</f>
        <v>0.93100083271966327</v>
      </c>
      <c r="E61" s="12">
        <f>National!BR375</f>
        <v>0.87534069484317845</v>
      </c>
      <c r="F61" s="12">
        <f>National!BS375</f>
        <v>0.87498914718388721</v>
      </c>
      <c r="G61" s="12">
        <f>National!BT375</f>
        <v>0.82583004115624115</v>
      </c>
    </row>
    <row r="62" spans="3:7" x14ac:dyDescent="0.2">
      <c r="C62">
        <f t="shared" si="1"/>
        <v>2009</v>
      </c>
      <c r="D62" s="12">
        <f>National!BQ376</f>
        <v>0.88940656910687066</v>
      </c>
      <c r="E62" s="12">
        <f>National!BR376</f>
        <v>0.85811383908970784</v>
      </c>
      <c r="F62" s="12">
        <f>National!BS376</f>
        <v>0.86099686738361214</v>
      </c>
      <c r="G62" s="12">
        <f>National!BT376</f>
        <v>0.81978646573256309</v>
      </c>
    </row>
    <row r="63" spans="3:7" x14ac:dyDescent="0.2">
      <c r="C63">
        <f t="shared" si="1"/>
        <v>2010</v>
      </c>
      <c r="D63" s="12">
        <f>National!BQ377</f>
        <v>0.90664645131693833</v>
      </c>
      <c r="E63" s="12">
        <f>National!BR377</f>
        <v>0.85439001561998651</v>
      </c>
      <c r="F63" s="12">
        <f>National!BS377</f>
        <v>0.86607154694585564</v>
      </c>
      <c r="G63" s="12">
        <f>National!BT377</f>
        <v>0.80944365143236019</v>
      </c>
    </row>
    <row r="66" spans="3:7" x14ac:dyDescent="0.2">
      <c r="C66" s="667" t="s">
        <v>1574</v>
      </c>
    </row>
    <row r="67" spans="3:7" x14ac:dyDescent="0.2">
      <c r="D67" s="88" t="s">
        <v>34</v>
      </c>
      <c r="E67" s="88" t="s">
        <v>739</v>
      </c>
      <c r="F67" s="88" t="s">
        <v>740</v>
      </c>
      <c r="G67" s="88"/>
    </row>
    <row r="68" spans="3:7" x14ac:dyDescent="0.2">
      <c r="C68">
        <f>1970</f>
        <v>1970</v>
      </c>
      <c r="D68" s="12">
        <f>National!CQ184</f>
        <v>0.83686880971490818</v>
      </c>
      <c r="E68" s="12">
        <f>National!CQ261</f>
        <v>1.5915902261855785</v>
      </c>
      <c r="F68" s="12">
        <f>Residential_Total_LMDI_UtilAdj!AG36</f>
        <v>1.1689486188370768</v>
      </c>
    </row>
    <row r="69" spans="3:7" x14ac:dyDescent="0.2">
      <c r="C69">
        <f>C68+1</f>
        <v>1971</v>
      </c>
      <c r="D69" s="12">
        <f>National!CQ185</f>
        <v>0.87855914160418158</v>
      </c>
      <c r="E69" s="12">
        <f>National!CQ262</f>
        <v>1.5940523548996197</v>
      </c>
      <c r="F69" s="12">
        <f>Residential_Total_LMDI_UtilAdj!AG37</f>
        <v>1.1931168318503487</v>
      </c>
    </row>
    <row r="70" spans="3:7" x14ac:dyDescent="0.2">
      <c r="C70">
        <f t="shared" ref="C70:C109" si="2">C69+1</f>
        <v>1972</v>
      </c>
      <c r="D70" s="12">
        <f>National!CQ186</f>
        <v>0.9170152821671953</v>
      </c>
      <c r="E70" s="12">
        <f>National!CQ263</f>
        <v>1.5563509123093815</v>
      </c>
      <c r="F70" s="12">
        <f>Residential_Total_LMDI_UtilAdj!AG38</f>
        <v>1.197540858346108</v>
      </c>
    </row>
    <row r="71" spans="3:7" x14ac:dyDescent="0.2">
      <c r="C71">
        <f t="shared" si="2"/>
        <v>1973</v>
      </c>
      <c r="D71" s="12">
        <f>National!CQ187</f>
        <v>0.94730214112609967</v>
      </c>
      <c r="E71" s="12">
        <f>National!CQ264</f>
        <v>1.5007306648933381</v>
      </c>
      <c r="F71" s="12">
        <f>Residential_Total_LMDI_UtilAdj!AG39</f>
        <v>1.1897507414491368</v>
      </c>
    </row>
    <row r="72" spans="3:7" x14ac:dyDescent="0.2">
      <c r="C72">
        <f t="shared" si="2"/>
        <v>1974</v>
      </c>
      <c r="D72" s="12">
        <f>National!CQ188</f>
        <v>0.93639041702523917</v>
      </c>
      <c r="E72" s="12">
        <f>National!CQ265</f>
        <v>1.4025976418107127</v>
      </c>
      <c r="F72" s="12">
        <f>Residential_Total_LMDI_UtilAdj!AG40</f>
        <v>1.1406137679423798</v>
      </c>
    </row>
    <row r="73" spans="3:7" x14ac:dyDescent="0.2">
      <c r="C73">
        <f t="shared" si="2"/>
        <v>1975</v>
      </c>
      <c r="D73" s="12">
        <f>National!CQ189</f>
        <v>0.91278520748351399</v>
      </c>
      <c r="E73" s="12">
        <f>National!CQ266</f>
        <v>1.3700225943276116</v>
      </c>
      <c r="F73" s="12">
        <f>Residential_Total_LMDI_UtilAdj!AG41</f>
        <v>1.11308058668464</v>
      </c>
    </row>
    <row r="74" spans="3:7" x14ac:dyDescent="0.2">
      <c r="C74">
        <f t="shared" si="2"/>
        <v>1976</v>
      </c>
      <c r="D74" s="12">
        <f>National!CQ190</f>
        <v>0.93083458475053571</v>
      </c>
      <c r="E74" s="12">
        <f>National!CQ267</f>
        <v>1.3731824955432037</v>
      </c>
      <c r="F74" s="12">
        <f>Residential_Total_LMDI_UtilAdj!AG42</f>
        <v>1.1245122230784348</v>
      </c>
    </row>
    <row r="75" spans="3:7" x14ac:dyDescent="0.2">
      <c r="C75">
        <f t="shared" si="2"/>
        <v>1977</v>
      </c>
      <c r="D75" s="12">
        <f>National!CQ191</f>
        <v>0.9373454861174757</v>
      </c>
      <c r="E75" s="12">
        <f>National!CQ268</f>
        <v>1.3393867832846396</v>
      </c>
      <c r="F75" s="12">
        <f>Residential_Total_LMDI_UtilAdj!AG43</f>
        <v>1.1132631886114239</v>
      </c>
    </row>
    <row r="76" spans="3:7" x14ac:dyDescent="0.2">
      <c r="C76">
        <f t="shared" si="2"/>
        <v>1978</v>
      </c>
      <c r="D76" s="12">
        <f>National!CQ192</f>
        <v>0.95025158189127557</v>
      </c>
      <c r="E76" s="12">
        <f>National!CQ269</f>
        <v>1.2745186073792332</v>
      </c>
      <c r="F76" s="12">
        <f>Residential_Total_LMDI_UtilAdj!AG44</f>
        <v>1.0922038601375998</v>
      </c>
    </row>
    <row r="77" spans="3:7" x14ac:dyDescent="0.2">
      <c r="C77">
        <f t="shared" si="2"/>
        <v>1979</v>
      </c>
      <c r="D77" s="12">
        <f>National!CQ193</f>
        <v>0.95988841539614267</v>
      </c>
      <c r="E77" s="12">
        <f>National!CQ270</f>
        <v>1.2201584586810486</v>
      </c>
      <c r="F77" s="12">
        <f>Residential_Total_LMDI_UtilAdj!AG45</f>
        <v>1.0736939865908113</v>
      </c>
    </row>
    <row r="78" spans="3:7" x14ac:dyDescent="0.2">
      <c r="C78">
        <f t="shared" si="2"/>
        <v>1980</v>
      </c>
      <c r="D78" s="12">
        <f>National!CQ194</f>
        <v>0.95682912950184629</v>
      </c>
      <c r="E78" s="12">
        <f>National!CQ271</f>
        <v>1.1245053308876778</v>
      </c>
      <c r="F78" s="12">
        <f>Residential_Total_LMDI_UtilAdj!AG46</f>
        <v>1.0301952709076474</v>
      </c>
    </row>
    <row r="79" spans="3:7" x14ac:dyDescent="0.2">
      <c r="C79">
        <f t="shared" si="2"/>
        <v>1981</v>
      </c>
      <c r="D79" s="12">
        <f>National!CQ195</f>
        <v>0.95584744507422104</v>
      </c>
      <c r="E79" s="12">
        <f>National!CQ272</f>
        <v>1.0469225922606604</v>
      </c>
      <c r="F79" s="12">
        <f>Residential_Total_LMDI_UtilAdj!AG47</f>
        <v>0.99582942070027036</v>
      </c>
    </row>
    <row r="80" spans="3:7" x14ac:dyDescent="0.2">
      <c r="C80">
        <f t="shared" si="2"/>
        <v>1982</v>
      </c>
      <c r="D80" s="12">
        <f>National!CQ196</f>
        <v>0.95217775477088751</v>
      </c>
      <c r="E80" s="12">
        <f>National!CQ273</f>
        <v>1.0377629905932706</v>
      </c>
      <c r="F80" s="12">
        <f>Residential_Total_LMDI_UtilAdj!AG48</f>
        <v>0.98974973737594474</v>
      </c>
    </row>
    <row r="81" spans="3:6" x14ac:dyDescent="0.2">
      <c r="C81">
        <f t="shared" si="2"/>
        <v>1983</v>
      </c>
      <c r="D81" s="12">
        <f>National!CQ197</f>
        <v>0.95406963844914117</v>
      </c>
      <c r="E81" s="12">
        <f>National!CQ274</f>
        <v>1.005877629666293</v>
      </c>
      <c r="F81" s="12">
        <f>Residential_Total_LMDI_UtilAdj!AG49</f>
        <v>0.97696445577797386</v>
      </c>
    </row>
    <row r="82" spans="3:6" x14ac:dyDescent="0.2">
      <c r="C82">
        <f t="shared" si="2"/>
        <v>1984</v>
      </c>
      <c r="D82" s="12">
        <f>National!CQ198</f>
        <v>0.99256419637290338</v>
      </c>
      <c r="E82" s="12">
        <f>National!CQ275</f>
        <v>1.0356385897681537</v>
      </c>
      <c r="F82" s="12">
        <f>Residential_Total_LMDI_UtilAdj!AG50</f>
        <v>1.0116662300116339</v>
      </c>
    </row>
    <row r="83" spans="3:6" x14ac:dyDescent="0.2">
      <c r="C83">
        <f t="shared" si="2"/>
        <v>1985</v>
      </c>
      <c r="D83" s="12">
        <f>National!CQ199</f>
        <v>1</v>
      </c>
      <c r="E83" s="12">
        <f>National!CQ276</f>
        <v>1</v>
      </c>
      <c r="F83" s="12">
        <f>Residential_Total_LMDI_UtilAdj!AG51</f>
        <v>1</v>
      </c>
    </row>
    <row r="84" spans="3:6" x14ac:dyDescent="0.2">
      <c r="C84">
        <f t="shared" si="2"/>
        <v>1986</v>
      </c>
      <c r="D84" s="12">
        <f>National!CQ200</f>
        <v>0.99362833683402374</v>
      </c>
      <c r="E84" s="12">
        <f>National!CQ277</f>
        <v>0.9954252741567019</v>
      </c>
      <c r="F84" s="12">
        <f>Residential_Total_LMDI_UtilAdj!AG52</f>
        <v>0.99441670926930181</v>
      </c>
    </row>
    <row r="85" spans="3:6" x14ac:dyDescent="0.2">
      <c r="C85">
        <f t="shared" si="2"/>
        <v>1987</v>
      </c>
      <c r="D85" s="12">
        <f>National!CQ201</f>
        <v>0.99483910093860073</v>
      </c>
      <c r="E85" s="12">
        <f>National!CQ278</f>
        <v>0.96868919455099389</v>
      </c>
      <c r="F85" s="12">
        <f>Residential_Total_LMDI_UtilAdj!AG53</f>
        <v>0.98355293313592351</v>
      </c>
    </row>
    <row r="86" spans="3:6" x14ac:dyDescent="0.2">
      <c r="C86">
        <f t="shared" si="2"/>
        <v>1988</v>
      </c>
      <c r="D86" s="12">
        <f>National!CQ202</f>
        <v>1.0092734364679059</v>
      </c>
      <c r="E86" s="12">
        <f>National!CQ279</f>
        <v>0.96242498951951927</v>
      </c>
      <c r="F86" s="12">
        <f>Residential_Total_LMDI_UtilAdj!AG54</f>
        <v>0.98894990766923974</v>
      </c>
    </row>
    <row r="87" spans="3:6" x14ac:dyDescent="0.2">
      <c r="C87">
        <f t="shared" si="2"/>
        <v>1989</v>
      </c>
      <c r="D87" s="12">
        <f>National!CQ203</f>
        <v>1.0128778939301317</v>
      </c>
      <c r="E87" s="12">
        <f>National!CQ280</f>
        <v>0.95735519398929558</v>
      </c>
      <c r="F87" s="12">
        <f>Residential_Total_LMDI_UtilAdj!AG55</f>
        <v>0.98873602244130854</v>
      </c>
    </row>
    <row r="88" spans="3:6" x14ac:dyDescent="0.2">
      <c r="C88">
        <f t="shared" si="2"/>
        <v>1990</v>
      </c>
      <c r="D88" s="12">
        <f>National!CQ204</f>
        <v>1.0292275491292138</v>
      </c>
      <c r="E88" s="12">
        <f>National!CQ281</f>
        <v>0.90751825081642923</v>
      </c>
      <c r="F88" s="12">
        <f>Residential_Total_LMDI_UtilAdj!AG56</f>
        <v>0.97674544890506709</v>
      </c>
    </row>
    <row r="89" spans="3:6" x14ac:dyDescent="0.2">
      <c r="C89">
        <f t="shared" si="2"/>
        <v>1991</v>
      </c>
      <c r="D89" s="12">
        <f>National!CQ205</f>
        <v>1.02761804331939</v>
      </c>
      <c r="E89" s="12">
        <f>National!CQ282</f>
        <v>0.8994985635328776</v>
      </c>
      <c r="F89" s="12">
        <f>Residential_Total_LMDI_UtilAdj!AG57</f>
        <v>0.972461670209398</v>
      </c>
    </row>
    <row r="90" spans="3:6" x14ac:dyDescent="0.2">
      <c r="C90">
        <f t="shared" si="2"/>
        <v>1992</v>
      </c>
      <c r="D90" s="12">
        <f>National!CQ206</f>
        <v>1.0183650221628171</v>
      </c>
      <c r="E90" s="12">
        <f>National!CQ283</f>
        <v>0.87131977475956612</v>
      </c>
      <c r="F90" s="12">
        <f>Residential_Total_LMDI_UtilAdj!AG58</f>
        <v>0.95509624754516009</v>
      </c>
    </row>
    <row r="91" spans="3:6" x14ac:dyDescent="0.2">
      <c r="C91">
        <f t="shared" si="2"/>
        <v>1993</v>
      </c>
      <c r="D91" s="12">
        <f>National!CQ207</f>
        <v>1.0140544085268519</v>
      </c>
      <c r="E91" s="12">
        <f>National!CQ284</f>
        <v>0.84330446319345731</v>
      </c>
      <c r="F91" s="12">
        <f>Residential_Total_LMDI_UtilAdj!AG59</f>
        <v>0.94039342570159457</v>
      </c>
    </row>
    <row r="92" spans="3:6" x14ac:dyDescent="0.2">
      <c r="C92">
        <f t="shared" si="2"/>
        <v>1994</v>
      </c>
      <c r="D92" s="12">
        <f>National!CQ208</f>
        <v>1.0167543987717536</v>
      </c>
      <c r="E92" s="12">
        <f>National!CQ285</f>
        <v>0.83189305833107785</v>
      </c>
      <c r="F92" s="12">
        <f>Residential_Total_LMDI_UtilAdj!AG60</f>
        <v>0.93694723809939318</v>
      </c>
    </row>
    <row r="93" spans="3:6" x14ac:dyDescent="0.2">
      <c r="C93">
        <f t="shared" si="2"/>
        <v>1995</v>
      </c>
      <c r="D93" s="12">
        <f>National!CQ209</f>
        <v>1.0128438638862685</v>
      </c>
      <c r="E93" s="12">
        <f>National!CQ286</f>
        <v>0.80463431343479619</v>
      </c>
      <c r="F93" s="12">
        <f>Residential_Total_LMDI_UtilAdj!AG61</f>
        <v>0.92295498808032805</v>
      </c>
    </row>
    <row r="94" spans="3:6" x14ac:dyDescent="0.2">
      <c r="C94">
        <f t="shared" si="2"/>
        <v>1996</v>
      </c>
      <c r="D94" s="12">
        <f>National!CQ210</f>
        <v>1.0517383666460682</v>
      </c>
      <c r="E94" s="12">
        <f>National!CQ287</f>
        <v>0.82946817126407968</v>
      </c>
      <c r="F94" s="12">
        <f>Residential_Total_LMDI_UtilAdj!AG62</f>
        <v>0.95575722433618748</v>
      </c>
    </row>
    <row r="95" spans="3:6" x14ac:dyDescent="0.2">
      <c r="C95">
        <f t="shared" si="2"/>
        <v>1997</v>
      </c>
      <c r="D95" s="12">
        <f>National!CQ211</f>
        <v>1.0349540716998018</v>
      </c>
      <c r="E95" s="12">
        <f>National!CQ288</f>
        <v>0.78861616601810713</v>
      </c>
      <c r="F95" s="12">
        <f>Residential_Total_LMDI_UtilAdj!AG63</f>
        <v>0.92838600411712058</v>
      </c>
    </row>
    <row r="96" spans="3:6" x14ac:dyDescent="0.2">
      <c r="C96">
        <f t="shared" si="2"/>
        <v>1998</v>
      </c>
      <c r="D96" s="12">
        <f>National!CQ212</f>
        <v>1.0400357719526439</v>
      </c>
      <c r="E96" s="12">
        <f>National!CQ289</f>
        <v>0.7833405450587474</v>
      </c>
      <c r="F96" s="12">
        <f>Residential_Total_LMDI_UtilAdj!AG64</f>
        <v>0.92911269851827505</v>
      </c>
    </row>
    <row r="97" spans="3:6" x14ac:dyDescent="0.2">
      <c r="C97">
        <f t="shared" si="2"/>
        <v>1999</v>
      </c>
      <c r="D97" s="12">
        <f>National!CQ213</f>
        <v>1.039998723974068</v>
      </c>
      <c r="E97" s="12">
        <f>National!CQ290</f>
        <v>0.77936882046675171</v>
      </c>
      <c r="F97" s="12">
        <f>Residential_Total_LMDI_UtilAdj!AG65</f>
        <v>0.92747536822018151</v>
      </c>
    </row>
    <row r="98" spans="3:6" x14ac:dyDescent="0.2">
      <c r="C98">
        <f t="shared" si="2"/>
        <v>2000</v>
      </c>
      <c r="D98" s="12">
        <f>National!CQ214</f>
        <v>1.0622679869659686</v>
      </c>
      <c r="E98" s="12">
        <f>National!CQ291</f>
        <v>0.76969446873249636</v>
      </c>
      <c r="F98" s="12">
        <f>Residential_Total_LMDI_UtilAdj!AG66</f>
        <v>0.9362824640955536</v>
      </c>
    </row>
    <row r="99" spans="3:6" x14ac:dyDescent="0.2">
      <c r="C99">
        <f t="shared" si="2"/>
        <v>2001</v>
      </c>
      <c r="D99" s="12">
        <f>National!CQ215</f>
        <v>1.0530809707872644</v>
      </c>
      <c r="E99" s="12">
        <f>National!CQ292</f>
        <v>0.75803379341279908</v>
      </c>
      <c r="F99" s="12">
        <f>Residential_Total_LMDI_UtilAdj!AG67</f>
        <v>0.92607074940062939</v>
      </c>
    </row>
    <row r="100" spans="3:6" x14ac:dyDescent="0.2">
      <c r="C100">
        <f t="shared" si="2"/>
        <v>2002</v>
      </c>
      <c r="D100" s="12">
        <f>National!CQ216</f>
        <v>1.0575572712072381</v>
      </c>
      <c r="E100" s="12">
        <f>National!CQ293</f>
        <v>0.73692509959061825</v>
      </c>
      <c r="F100" s="12">
        <f>Residential_Total_LMDI_UtilAdj!AG68</f>
        <v>0.91986549391147843</v>
      </c>
    </row>
    <row r="101" spans="3:6" x14ac:dyDescent="0.2">
      <c r="C101">
        <f t="shared" si="2"/>
        <v>2003</v>
      </c>
      <c r="D101" s="12">
        <f>National!CQ217</f>
        <v>1.0658362098406378</v>
      </c>
      <c r="E101" s="12">
        <f>National!CQ294</f>
        <v>0.72953968379026912</v>
      </c>
      <c r="F101" s="12">
        <f>Residential_Total_LMDI_UtilAdj!AG69</f>
        <v>0.92149326194106929</v>
      </c>
    </row>
    <row r="102" spans="3:6" x14ac:dyDescent="0.2">
      <c r="C102">
        <f t="shared" si="2"/>
        <v>2004</v>
      </c>
      <c r="D102" s="12">
        <f>National!CQ218</f>
        <v>1.0638676982619564</v>
      </c>
      <c r="E102" s="12">
        <f>National!CQ295</f>
        <v>0.71498951387084153</v>
      </c>
      <c r="F102" s="12">
        <f>Residential_Total_LMDI_UtilAdj!AG70</f>
        <v>0.91413755226030091</v>
      </c>
    </row>
    <row r="103" spans="3:6" x14ac:dyDescent="0.2">
      <c r="C103">
        <f t="shared" si="2"/>
        <v>2005</v>
      </c>
      <c r="D103" s="12">
        <f>National!CQ219</f>
        <v>1.067100114393758</v>
      </c>
      <c r="E103" s="12">
        <f>National!CQ296</f>
        <v>0.68985529014029612</v>
      </c>
      <c r="F103" s="12">
        <f>Residential_Total_LMDI_UtilAdj!AG71</f>
        <v>0.90540164394452716</v>
      </c>
    </row>
    <row r="104" spans="3:6" x14ac:dyDescent="0.2">
      <c r="C104">
        <f t="shared" si="2"/>
        <v>2006</v>
      </c>
      <c r="D104" s="12">
        <f>National!CQ220</f>
        <v>1.0562139534189157</v>
      </c>
      <c r="E104" s="12">
        <f>National!CQ297</f>
        <v>0.65012420649863611</v>
      </c>
      <c r="F104" s="12">
        <f>Residential_Total_LMDI_UtilAdj!AG72</f>
        <v>0.88269161528972417</v>
      </c>
    </row>
    <row r="105" spans="3:6" x14ac:dyDescent="0.2">
      <c r="C105">
        <f t="shared" si="2"/>
        <v>2007</v>
      </c>
      <c r="D105" s="12">
        <f>National!CQ221</f>
        <v>1.0484133270692515</v>
      </c>
      <c r="E105" s="12">
        <f>National!CQ298</f>
        <v>0.66021258589246545</v>
      </c>
      <c r="F105" s="12">
        <f>Residential_Total_LMDI_UtilAdj!AG73</f>
        <v>0.88223829846822654</v>
      </c>
    </row>
    <row r="106" spans="3:6" x14ac:dyDescent="0.2">
      <c r="C106">
        <f t="shared" si="2"/>
        <v>2008</v>
      </c>
      <c r="D106" s="12">
        <f>National!CQ222</f>
        <v>1.0491881868986808</v>
      </c>
      <c r="E106" s="12">
        <f>National!CQ299</f>
        <v>0.65008230634707076</v>
      </c>
      <c r="F106" s="12">
        <f>Residential_Total_LMDI_UtilAdj!AG74</f>
        <v>0.87842778924278875</v>
      </c>
    </row>
    <row r="107" spans="3:6" x14ac:dyDescent="0.2">
      <c r="C107">
        <f t="shared" si="2"/>
        <v>2009</v>
      </c>
      <c r="D107" s="12">
        <f>National!CQ223</f>
        <v>1.0353738170824511</v>
      </c>
      <c r="E107" s="12">
        <f>National!CQ300</f>
        <v>0.62641705525202196</v>
      </c>
      <c r="F107" s="12">
        <f>Residential_Total_LMDI_UtilAdj!AG75</f>
        <v>0.86033258603144858</v>
      </c>
    </row>
    <row r="108" spans="3:6" x14ac:dyDescent="0.2">
      <c r="C108">
        <f t="shared" si="2"/>
        <v>2010</v>
      </c>
      <c r="D108" s="12">
        <f>National!CQ224</f>
        <v>1.039901619320132</v>
      </c>
      <c r="E108" s="12">
        <f>National!CQ301</f>
        <v>0.62490919336694184</v>
      </c>
      <c r="F108" s="12">
        <f>Residential_Total_LMDI_UtilAdj!AG76</f>
        <v>0.86228973711589785</v>
      </c>
    </row>
    <row r="109" spans="3:6" x14ac:dyDescent="0.2">
      <c r="C109">
        <f t="shared" si="2"/>
        <v>2011</v>
      </c>
      <c r="D109" s="12">
        <f>National!CQ225</f>
        <v>1.0281080208020685</v>
      </c>
      <c r="E109" s="12">
        <f>National!CQ302</f>
        <v>0.61472017189546257</v>
      </c>
      <c r="F109" s="12">
        <f>Residential_Total_LMDI_UtilAdj!AG77</f>
        <v>0.85121274811448366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X24"/>
  <sheetViews>
    <sheetView workbookViewId="0">
      <selection activeCell="F42" sqref="F42"/>
    </sheetView>
  </sheetViews>
  <sheetFormatPr defaultRowHeight="12.75" x14ac:dyDescent="0.2"/>
  <cols>
    <col min="13" max="14" width="0" hidden="1" customWidth="1"/>
    <col min="15" max="15" width="10" hidden="1" customWidth="1"/>
    <col min="16" max="22" width="0" hidden="1" customWidth="1"/>
  </cols>
  <sheetData>
    <row r="3" spans="2:21" x14ac:dyDescent="0.2">
      <c r="C3" s="46" t="s">
        <v>151</v>
      </c>
    </row>
    <row r="5" spans="2:21" x14ac:dyDescent="0.2">
      <c r="C5" s="1" t="s">
        <v>152</v>
      </c>
      <c r="M5" t="s">
        <v>298</v>
      </c>
      <c r="N5" t="s">
        <v>153</v>
      </c>
      <c r="Q5" t="s">
        <v>153</v>
      </c>
      <c r="U5" s="45" t="s">
        <v>305</v>
      </c>
    </row>
    <row r="6" spans="2:21" x14ac:dyDescent="0.2">
      <c r="C6" t="s">
        <v>154</v>
      </c>
      <c r="F6" s="90">
        <v>1985</v>
      </c>
      <c r="M6">
        <f>F6-1948</f>
        <v>37</v>
      </c>
      <c r="N6" s="15" t="str">
        <f>" "&amp;TEXT(Base_year,"0")&amp; " = 1"</f>
        <v xml:space="preserve"> 1985 = 1</v>
      </c>
      <c r="O6" s="15" t="str">
        <f>" ("&amp;TEXT(Base_year,"0")&amp; "  = 1)"</f>
        <v xml:space="preserve"> (1985  = 1)</v>
      </c>
      <c r="Q6" s="15" t="str">
        <f>" "&amp;TEXT(Base_year,"0")&amp; " = 1"</f>
        <v xml:space="preserve"> 1985 = 1</v>
      </c>
      <c r="R6" s="15" t="str">
        <f>" ("&amp;TEXT(Base_year,"0")&amp; "  = 1)"</f>
        <v xml:space="preserve"> (1985  = 1)</v>
      </c>
      <c r="U6" s="39" t="str">
        <f>TEXT(F6,"0")&amp;" = 1"</f>
        <v>1985 = 1</v>
      </c>
    </row>
    <row r="7" spans="2:21" x14ac:dyDescent="0.2">
      <c r="C7" t="s">
        <v>155</v>
      </c>
      <c r="F7" s="90">
        <v>1996</v>
      </c>
      <c r="M7">
        <f>F7-1948</f>
        <v>48</v>
      </c>
      <c r="N7" s="15" t="str">
        <f>" "&amp;TEXT(Base_year2,"0")&amp; " = 1"</f>
        <v xml:space="preserve"> 1996 = 1</v>
      </c>
      <c r="O7" s="15" t="str">
        <f>" ("&amp;TEXT(Base_year2,"0")&amp; "  = 1)"</f>
        <v xml:space="preserve"> (1996  = 1)</v>
      </c>
      <c r="Q7" s="15" t="str">
        <f>" "&amp;TEXT(Base_year2,"0")&amp; " = 1"</f>
        <v xml:space="preserve"> 1996 = 1</v>
      </c>
      <c r="R7" s="15" t="str">
        <f>" ("&amp;TEXT(Base_year2,"0")&amp; "  = 1)"</f>
        <v xml:space="preserve"> (1996  = 1)</v>
      </c>
    </row>
    <row r="8" spans="2:21" x14ac:dyDescent="0.2">
      <c r="N8" s="15"/>
    </row>
    <row r="9" spans="2:21" hidden="1" x14ac:dyDescent="0.2">
      <c r="B9" s="45" t="s">
        <v>156</v>
      </c>
      <c r="C9" t="s">
        <v>157</v>
      </c>
    </row>
    <row r="10" spans="2:21" hidden="1" x14ac:dyDescent="0.2">
      <c r="C10" t="s">
        <v>158</v>
      </c>
      <c r="F10" s="90"/>
    </row>
    <row r="11" spans="2:21" hidden="1" x14ac:dyDescent="0.2">
      <c r="C11" t="s">
        <v>159</v>
      </c>
      <c r="F11" s="90"/>
    </row>
    <row r="12" spans="2:21" hidden="1" x14ac:dyDescent="0.2">
      <c r="C12" t="s">
        <v>160</v>
      </c>
      <c r="F12" s="90"/>
    </row>
    <row r="13" spans="2:21" hidden="1" x14ac:dyDescent="0.2">
      <c r="C13" t="s">
        <v>161</v>
      </c>
      <c r="F13" s="90"/>
    </row>
    <row r="14" spans="2:21" hidden="1" x14ac:dyDescent="0.2">
      <c r="C14" t="s">
        <v>162</v>
      </c>
      <c r="F14" s="90"/>
    </row>
    <row r="15" spans="2:21" hidden="1" x14ac:dyDescent="0.2">
      <c r="C15" t="s">
        <v>163</v>
      </c>
      <c r="F15" s="90"/>
    </row>
    <row r="16" spans="2:21" hidden="1" x14ac:dyDescent="0.2">
      <c r="C16" t="s">
        <v>164</v>
      </c>
      <c r="E16" t="s">
        <v>165</v>
      </c>
      <c r="F16" t="s">
        <v>33</v>
      </c>
    </row>
    <row r="20" spans="3:24" x14ac:dyDescent="0.2">
      <c r="C20" t="s">
        <v>166</v>
      </c>
      <c r="F20" s="90">
        <v>1985</v>
      </c>
    </row>
    <row r="21" spans="3:24" x14ac:dyDescent="0.2">
      <c r="C21" t="s">
        <v>167</v>
      </c>
      <c r="F21" s="90">
        <v>2000</v>
      </c>
    </row>
    <row r="24" spans="3:24" x14ac:dyDescent="0.2">
      <c r="C24" s="255" t="s">
        <v>564</v>
      </c>
      <c r="D24" s="256"/>
      <c r="E24" s="256"/>
      <c r="F24" s="256"/>
      <c r="G24" s="256"/>
      <c r="H24" s="256"/>
      <c r="I24" s="256"/>
      <c r="J24" s="256"/>
      <c r="K24" s="256"/>
      <c r="L24" s="256"/>
      <c r="M24" s="256"/>
      <c r="N24" s="257">
        <v>1</v>
      </c>
      <c r="P24" s="90">
        <v>1</v>
      </c>
      <c r="X24" s="90">
        <v>1</v>
      </c>
    </row>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776"/>
  <sheetViews>
    <sheetView workbookViewId="0">
      <selection activeCell="D36" sqref="D36"/>
    </sheetView>
  </sheetViews>
  <sheetFormatPr defaultRowHeight="12.75" x14ac:dyDescent="0.2"/>
  <cols>
    <col min="1" max="1" width="10.5703125" style="435" customWidth="1"/>
    <col min="2" max="2" width="7.42578125" style="435" customWidth="1"/>
    <col min="3" max="3" width="9.140625" style="435"/>
    <col min="4" max="8" width="13.7109375" style="435" customWidth="1"/>
    <col min="9" max="9" width="2.85546875" style="435" customWidth="1"/>
    <col min="10" max="10" width="3.85546875" style="435" customWidth="1"/>
    <col min="11" max="11" width="14.85546875" style="435" customWidth="1"/>
    <col min="12" max="12" width="5.5703125" style="435" customWidth="1"/>
    <col min="13" max="15" width="14.42578125" style="435" customWidth="1"/>
    <col min="16" max="16" width="3.140625" style="435" customWidth="1"/>
    <col min="17" max="17" width="12.140625" style="435" customWidth="1"/>
    <col min="18" max="18" width="2.85546875" style="435" customWidth="1"/>
    <col min="19" max="19" width="11.5703125" style="435" customWidth="1"/>
    <col min="20" max="20" width="12" style="435" customWidth="1"/>
    <col min="21" max="21" width="2.85546875" style="435" customWidth="1"/>
    <col min="22" max="22" width="4.7109375" style="435" customWidth="1"/>
    <col min="23" max="23" width="12.85546875" style="435" customWidth="1"/>
    <col min="24" max="24" width="4" style="435" customWidth="1"/>
    <col min="25" max="25" width="9.140625" style="435" hidden="1" customWidth="1"/>
    <col min="26" max="26" width="14.5703125" style="435" customWidth="1"/>
    <col min="27" max="27" width="15.5703125" style="435" customWidth="1"/>
    <col min="28" max="28" width="9.140625" style="435"/>
    <col min="29" max="29" width="11.85546875" style="435" customWidth="1"/>
    <col min="30" max="30" width="11.5703125" style="435" customWidth="1"/>
    <col min="31" max="31" width="10.5703125" style="435" bestFit="1" customWidth="1"/>
    <col min="32" max="32" width="10.5703125" style="435" customWidth="1"/>
    <col min="33" max="33" width="10.42578125" style="435" customWidth="1"/>
    <col min="34" max="34" width="10.7109375" style="435" customWidth="1"/>
    <col min="35" max="35" width="10.5703125" style="435" bestFit="1" customWidth="1"/>
    <col min="36" max="36" width="5.7109375" style="435" hidden="1" customWidth="1"/>
    <col min="37" max="37" width="9.5703125" style="435" hidden="1" customWidth="1"/>
    <col min="38" max="39" width="9.5703125" style="435" customWidth="1"/>
    <col min="40" max="40" width="11.5703125" style="435" customWidth="1"/>
    <col min="41" max="42" width="9.5703125" style="435" customWidth="1"/>
    <col min="43" max="44" width="10.140625" style="435" customWidth="1"/>
    <col min="45" max="45" width="10.85546875" style="435" customWidth="1"/>
    <col min="46" max="46" width="6.42578125" style="435" customWidth="1"/>
    <col min="47" max="47" width="9.140625" style="435"/>
    <col min="48" max="48" width="10.28515625" style="435" hidden="1" customWidth="1"/>
    <col min="49" max="49" width="9.85546875" style="435" hidden="1" customWidth="1"/>
    <col min="50" max="50" width="9.42578125" style="435" hidden="1" customWidth="1"/>
    <col min="51" max="51" width="10.5703125" style="435" hidden="1" customWidth="1"/>
    <col min="52" max="52" width="0" style="435" hidden="1" customWidth="1"/>
    <col min="53" max="53" width="11.140625" style="435" hidden="1" customWidth="1"/>
    <col min="54" max="54" width="0" style="435" hidden="1" customWidth="1"/>
    <col min="55" max="56" width="10.7109375" style="435" hidden="1" customWidth="1"/>
    <col min="57" max="57" width="9.5703125" style="435" hidden="1" customWidth="1"/>
    <col min="58" max="58" width="0" style="435" hidden="1" customWidth="1"/>
    <col min="59" max="59" width="11.42578125" style="435" hidden="1" customWidth="1"/>
    <col min="60" max="61" width="0" style="435" hidden="1" customWidth="1"/>
    <col min="62" max="62" width="10.28515625" style="435" hidden="1" customWidth="1"/>
    <col min="63" max="64" width="0" style="435" hidden="1" customWidth="1"/>
    <col min="65" max="65" width="11.7109375" style="435" hidden="1" customWidth="1"/>
    <col min="66" max="68" width="10.85546875" style="435" hidden="1" customWidth="1"/>
    <col min="69" max="69" width="7.140625" style="435" hidden="1" customWidth="1"/>
    <col min="70" max="70" width="12.85546875" style="435" hidden="1" customWidth="1"/>
    <col min="71" max="74" width="11" style="435" hidden="1" customWidth="1"/>
    <col min="75" max="75" width="0" style="435" hidden="1" customWidth="1"/>
    <col min="76" max="76" width="11.140625" style="435" hidden="1" customWidth="1"/>
    <col min="77" max="77" width="8.42578125" style="435" hidden="1" customWidth="1"/>
    <col min="78" max="78" width="0" style="435" hidden="1" customWidth="1"/>
    <col min="79" max="79" width="10.7109375" style="435" hidden="1" customWidth="1"/>
    <col min="80" max="85" width="0" style="435" hidden="1" customWidth="1"/>
    <col min="86" max="89" width="9.5703125" style="435" hidden="1" customWidth="1"/>
    <col min="90" max="118" width="0" style="435" hidden="1" customWidth="1"/>
    <col min="119" max="119" width="9.140625" style="435"/>
    <col min="120" max="120" width="14" style="435" customWidth="1"/>
    <col min="121" max="121" width="12" style="435" customWidth="1"/>
    <col min="122" max="122" width="10.5703125" style="435" customWidth="1"/>
    <col min="123" max="123" width="10.85546875" style="435" customWidth="1"/>
    <col min="124" max="133" width="9.140625" style="435"/>
    <col min="134" max="134" width="11.7109375" style="435" customWidth="1"/>
    <col min="135" max="162" width="9.140625" style="435"/>
    <col min="163" max="163" width="11" style="435" customWidth="1"/>
    <col min="164" max="164" width="11.140625" style="435" customWidth="1"/>
    <col min="165" max="16384" width="9.140625" style="435"/>
  </cols>
  <sheetData>
    <row r="1" spans="1:169" ht="15.75" x14ac:dyDescent="0.25">
      <c r="A1" s="434"/>
      <c r="B1" s="434"/>
      <c r="D1" s="52" t="s">
        <v>1501</v>
      </c>
      <c r="E1" s="52"/>
      <c r="F1" s="52"/>
      <c r="G1" s="52"/>
      <c r="H1" s="52"/>
      <c r="I1" s="51"/>
      <c r="J1" s="51"/>
      <c r="K1" s="51"/>
      <c r="Q1" s="436"/>
      <c r="R1" s="437"/>
      <c r="S1" s="437"/>
      <c r="T1" s="437"/>
      <c r="U1" s="437"/>
      <c r="V1" s="437"/>
      <c r="W1" s="437"/>
      <c r="X1" s="437"/>
      <c r="Y1" s="437"/>
      <c r="Z1" s="437"/>
      <c r="AA1" s="438"/>
      <c r="AB1" s="433"/>
      <c r="AT1" s="439"/>
    </row>
    <row r="2" spans="1:169" ht="12.75" customHeight="1" x14ac:dyDescent="0.2">
      <c r="A2" s="434"/>
      <c r="B2" s="434"/>
      <c r="AB2" s="440"/>
      <c r="AT2" s="439"/>
      <c r="AV2" s="441" t="s">
        <v>848</v>
      </c>
    </row>
    <row r="3" spans="1:169" ht="39" customHeight="1" x14ac:dyDescent="0.2">
      <c r="A3" s="434"/>
      <c r="B3" s="434"/>
      <c r="D3" s="442" t="s">
        <v>302</v>
      </c>
      <c r="E3" s="442"/>
      <c r="F3" s="442"/>
      <c r="G3" s="442"/>
      <c r="H3" s="442"/>
      <c r="I3" s="443"/>
      <c r="J3" s="443"/>
      <c r="K3" s="442" t="s">
        <v>129</v>
      </c>
      <c r="L3" s="443"/>
      <c r="M3" s="442" t="s">
        <v>849</v>
      </c>
      <c r="N3" s="442" t="s">
        <v>884</v>
      </c>
      <c r="O3" s="442" t="s">
        <v>885</v>
      </c>
      <c r="P3" s="443"/>
      <c r="Q3" s="442" t="s">
        <v>850</v>
      </c>
      <c r="R3" s="443"/>
      <c r="S3" s="443" t="s">
        <v>886</v>
      </c>
      <c r="T3" s="443" t="s">
        <v>887</v>
      </c>
      <c r="U3" s="443"/>
      <c r="V3" s="443"/>
      <c r="W3" s="444" t="s">
        <v>851</v>
      </c>
      <c r="X3" s="445"/>
      <c r="Y3" s="445"/>
      <c r="Z3" s="444" t="s">
        <v>852</v>
      </c>
      <c r="AA3" s="443"/>
      <c r="AB3" s="443"/>
      <c r="AC3" s="442" t="s">
        <v>40</v>
      </c>
      <c r="AD3" s="447" t="s">
        <v>888</v>
      </c>
      <c r="AE3" s="464"/>
      <c r="AF3" s="464"/>
      <c r="AG3" s="464"/>
      <c r="AH3" s="443"/>
      <c r="AI3" s="443"/>
      <c r="AJ3" s="443"/>
      <c r="AK3" s="443"/>
      <c r="AL3" s="443"/>
      <c r="AM3" s="443"/>
      <c r="AN3" s="452" t="s">
        <v>889</v>
      </c>
      <c r="AO3" s="452"/>
      <c r="AP3" s="452"/>
      <c r="AQ3" s="452"/>
      <c r="AR3" s="452"/>
      <c r="AS3" s="443"/>
      <c r="AT3" s="446"/>
      <c r="AU3" s="443"/>
      <c r="AV3" s="447" t="s">
        <v>96</v>
      </c>
      <c r="AW3" s="443"/>
      <c r="AX3" s="443"/>
      <c r="AY3" s="443"/>
      <c r="AZ3" s="443"/>
      <c r="BA3" s="447" t="s">
        <v>97</v>
      </c>
      <c r="BB3" s="443"/>
      <c r="BC3" s="443"/>
      <c r="BD3" s="443"/>
      <c r="BE3" s="443"/>
      <c r="BF3" s="443"/>
      <c r="BG3" s="447" t="s">
        <v>311</v>
      </c>
      <c r="BH3" s="442"/>
      <c r="BI3" s="442"/>
      <c r="BJ3" s="442"/>
      <c r="BK3" s="443"/>
      <c r="BL3" s="443"/>
      <c r="BM3" s="442" t="s">
        <v>99</v>
      </c>
      <c r="BN3" s="443"/>
      <c r="BO3" s="443"/>
      <c r="BP3" s="443"/>
      <c r="BQ3" s="443"/>
      <c r="BR3" s="442" t="s">
        <v>853</v>
      </c>
      <c r="BS3" s="443"/>
      <c r="BT3" s="443"/>
      <c r="BU3" s="443"/>
      <c r="BV3" s="443"/>
      <c r="BW3" s="443"/>
      <c r="BX3" s="442" t="s">
        <v>100</v>
      </c>
      <c r="BY3" s="443"/>
      <c r="BZ3" s="443"/>
      <c r="CA3" s="443"/>
      <c r="CB3" s="443"/>
      <c r="CC3" s="442" t="s">
        <v>332</v>
      </c>
      <c r="CD3" s="442"/>
      <c r="CE3" s="442"/>
      <c r="CF3" s="443"/>
      <c r="CG3" s="443"/>
      <c r="CH3" s="442" t="s">
        <v>287</v>
      </c>
      <c r="CI3" s="442"/>
      <c r="CJ3" s="442"/>
      <c r="CK3" s="443"/>
      <c r="CL3" s="443"/>
      <c r="CM3" s="442" t="s">
        <v>284</v>
      </c>
      <c r="CN3" s="443"/>
      <c r="CO3" s="443"/>
      <c r="CP3" s="443"/>
      <c r="CQ3" s="443"/>
      <c r="CR3" s="443"/>
      <c r="CS3" s="442" t="s">
        <v>101</v>
      </c>
      <c r="CT3" s="443"/>
      <c r="CU3" s="443"/>
      <c r="CV3" s="443"/>
      <c r="CW3" s="442" t="s">
        <v>308</v>
      </c>
      <c r="CX3" s="443"/>
      <c r="CY3" s="443"/>
      <c r="CZ3" s="443"/>
      <c r="DA3" s="442" t="s">
        <v>309</v>
      </c>
      <c r="DB3" s="443"/>
      <c r="DC3" s="443"/>
      <c r="DD3" s="443"/>
      <c r="DE3" s="442" t="s">
        <v>310</v>
      </c>
      <c r="DF3" s="443"/>
      <c r="DG3" s="443"/>
      <c r="DH3" s="443"/>
      <c r="DI3" s="442" t="s">
        <v>335</v>
      </c>
      <c r="DJ3" s="443"/>
      <c r="DK3" s="443"/>
      <c r="DL3" s="443"/>
      <c r="DM3" s="445"/>
      <c r="DN3" s="445"/>
    </row>
    <row r="4" spans="1:169" ht="31.5" customHeight="1" x14ac:dyDescent="0.2">
      <c r="A4" s="434"/>
      <c r="B4" s="434"/>
      <c r="Q4" s="448" t="s">
        <v>854</v>
      </c>
      <c r="AC4" s="449" t="s">
        <v>103</v>
      </c>
      <c r="AD4" s="449" t="s">
        <v>104</v>
      </c>
      <c r="AE4" s="450" t="s">
        <v>105</v>
      </c>
      <c r="AF4" s="450" t="s">
        <v>106</v>
      </c>
      <c r="AG4" s="450" t="s">
        <v>107</v>
      </c>
      <c r="AH4" s="450" t="s">
        <v>108</v>
      </c>
      <c r="AI4" s="450" t="s">
        <v>109</v>
      </c>
      <c r="AJ4" s="450" t="s">
        <v>108</v>
      </c>
      <c r="AK4" s="451" t="s">
        <v>109</v>
      </c>
      <c r="AL4" s="450" t="s">
        <v>110</v>
      </c>
      <c r="AN4" s="450" t="s">
        <v>340</v>
      </c>
      <c r="AO4" s="450" t="s">
        <v>341</v>
      </c>
      <c r="AP4" s="450" t="s">
        <v>890</v>
      </c>
      <c r="AQ4" s="450" t="s">
        <v>891</v>
      </c>
      <c r="AR4" s="450" t="s">
        <v>892</v>
      </c>
      <c r="AT4" s="439"/>
      <c r="BG4" s="452"/>
      <c r="BH4" s="452"/>
      <c r="BI4" s="452"/>
      <c r="BJ4" s="452"/>
      <c r="CW4" s="453" t="s">
        <v>334</v>
      </c>
      <c r="DA4" s="453" t="s">
        <v>288</v>
      </c>
      <c r="DE4" s="453" t="s">
        <v>289</v>
      </c>
      <c r="DI4" s="453" t="s">
        <v>307</v>
      </c>
    </row>
    <row r="5" spans="1:169" ht="50.25" customHeight="1" x14ac:dyDescent="0.2">
      <c r="A5" s="434"/>
      <c r="B5" s="434"/>
      <c r="D5" s="454" t="s">
        <v>855</v>
      </c>
      <c r="E5" s="455" t="s">
        <v>856</v>
      </c>
      <c r="F5" s="455" t="s">
        <v>857</v>
      </c>
      <c r="G5" s="455" t="s">
        <v>858</v>
      </c>
      <c r="H5" s="455" t="s">
        <v>859</v>
      </c>
      <c r="K5" s="435" t="s">
        <v>855</v>
      </c>
      <c r="M5" s="454" t="str">
        <f>D5</f>
        <v>Total - U.S.</v>
      </c>
      <c r="N5" s="454"/>
      <c r="O5" s="454"/>
      <c r="Q5" s="454" t="str">
        <f>M5</f>
        <v>Total - U.S.</v>
      </c>
      <c r="W5" s="454" t="s">
        <v>855</v>
      </c>
      <c r="Z5" s="454" t="str">
        <f>Z12</f>
        <v>Total - U.S.</v>
      </c>
      <c r="AA5" s="456"/>
      <c r="AC5" s="457" t="s">
        <v>129</v>
      </c>
      <c r="AD5" s="457" t="s">
        <v>860</v>
      </c>
      <c r="AE5" s="457" t="s">
        <v>292</v>
      </c>
      <c r="AF5" s="457" t="s">
        <v>861</v>
      </c>
      <c r="AG5" s="457" t="s">
        <v>338</v>
      </c>
      <c r="AH5" s="458" t="s">
        <v>862</v>
      </c>
      <c r="AI5" s="459" t="s">
        <v>115</v>
      </c>
      <c r="AJ5" s="460"/>
      <c r="AK5" s="461" t="s">
        <v>116</v>
      </c>
      <c r="AL5" s="459" t="s">
        <v>116</v>
      </c>
      <c r="AM5" s="548"/>
      <c r="AN5" s="549" t="s">
        <v>893</v>
      </c>
      <c r="AO5" s="549" t="s">
        <v>894</v>
      </c>
      <c r="AP5" s="549" t="s">
        <v>895</v>
      </c>
      <c r="AQ5" s="550" t="s">
        <v>861</v>
      </c>
      <c r="AR5" s="550" t="s">
        <v>896</v>
      </c>
      <c r="AT5" s="439"/>
      <c r="AV5" s="462" t="str">
        <f>D5</f>
        <v>Total - U.S.</v>
      </c>
      <c r="AW5" s="462" t="e">
        <f>#REF!</f>
        <v>#REF!</v>
      </c>
      <c r="AX5" s="462" t="e">
        <f>#REF!</f>
        <v>#REF!</v>
      </c>
      <c r="AY5" s="462" t="e">
        <f>#REF!</f>
        <v>#REF!</v>
      </c>
      <c r="BA5" s="462" t="str">
        <f>D5</f>
        <v>Total - U.S.</v>
      </c>
      <c r="BB5" s="462" t="e">
        <f>#REF!</f>
        <v>#REF!</v>
      </c>
      <c r="BC5" s="462" t="e">
        <f>#REF!</f>
        <v>#REF!</v>
      </c>
      <c r="BD5" s="462" t="e">
        <f>#REF!</f>
        <v>#REF!</v>
      </c>
      <c r="BE5" s="462" t="s">
        <v>32</v>
      </c>
      <c r="BF5" s="443"/>
      <c r="BG5" s="462" t="str">
        <f>D5</f>
        <v>Total - U.S.</v>
      </c>
      <c r="BH5" s="462" t="e">
        <f>#REF!</f>
        <v>#REF!</v>
      </c>
      <c r="BI5" s="462" t="e">
        <f>#REF!</f>
        <v>#REF!</v>
      </c>
      <c r="BJ5" s="462" t="e">
        <f>#REF!</f>
        <v>#REF!</v>
      </c>
      <c r="BK5" s="443"/>
      <c r="BL5" s="443"/>
      <c r="BM5" s="462" t="str">
        <f>D5</f>
        <v>Total - U.S.</v>
      </c>
      <c r="BN5" s="462" t="e">
        <f>#REF!</f>
        <v>#REF!</v>
      </c>
      <c r="BO5" s="462" t="e">
        <f>#REF!</f>
        <v>#REF!</v>
      </c>
      <c r="BP5" s="462" t="e">
        <f>#REF!</f>
        <v>#REF!</v>
      </c>
      <c r="BQ5" s="443"/>
      <c r="BR5" s="462" t="str">
        <f>D5</f>
        <v>Total - U.S.</v>
      </c>
      <c r="BS5" s="462" t="e">
        <f>#REF!</f>
        <v>#REF!</v>
      </c>
      <c r="BT5" s="462" t="e">
        <f>#REF!</f>
        <v>#REF!</v>
      </c>
      <c r="BU5" s="462" t="e">
        <f>#REF!</f>
        <v>#REF!</v>
      </c>
      <c r="BV5" s="463"/>
      <c r="BW5" s="443"/>
      <c r="BX5" s="462" t="str">
        <f>D5</f>
        <v>Total - U.S.</v>
      </c>
      <c r="BY5" s="462" t="e">
        <f>#REF!</f>
        <v>#REF!</v>
      </c>
      <c r="BZ5" s="462" t="e">
        <f>#REF!</f>
        <v>#REF!</v>
      </c>
      <c r="CA5" s="462" t="e">
        <f>#REF!</f>
        <v>#REF!</v>
      </c>
      <c r="CB5" s="443"/>
      <c r="CC5" s="462" t="str">
        <f>D5</f>
        <v>Total - U.S.</v>
      </c>
      <c r="CD5" s="462" t="e">
        <f>#REF!</f>
        <v>#REF!</v>
      </c>
      <c r="CE5" s="462" t="e">
        <f>#REF!</f>
        <v>#REF!</v>
      </c>
      <c r="CF5" s="462" t="e">
        <f>#REF!</f>
        <v>#REF!</v>
      </c>
      <c r="CG5" s="443"/>
      <c r="CH5" s="462" t="str">
        <f>D5</f>
        <v>Total - U.S.</v>
      </c>
      <c r="CI5" s="462" t="e">
        <f>#REF!</f>
        <v>#REF!</v>
      </c>
      <c r="CJ5" s="462" t="e">
        <f>#REF!</f>
        <v>#REF!</v>
      </c>
      <c r="CK5" s="462" t="e">
        <f>#REF!</f>
        <v>#REF!</v>
      </c>
      <c r="CL5" s="464"/>
      <c r="CM5" s="462" t="s">
        <v>124</v>
      </c>
      <c r="CN5" s="462" t="s">
        <v>124</v>
      </c>
      <c r="CO5" s="462" t="s">
        <v>125</v>
      </c>
      <c r="CP5" s="462" t="s">
        <v>126</v>
      </c>
      <c r="CQ5" s="443"/>
      <c r="CS5" s="465" t="s">
        <v>36</v>
      </c>
      <c r="CT5" s="465" t="s">
        <v>37</v>
      </c>
      <c r="CU5" s="465" t="s">
        <v>37</v>
      </c>
      <c r="CV5" s="438"/>
      <c r="CW5" s="465" t="s">
        <v>36</v>
      </c>
      <c r="CX5" s="465" t="s">
        <v>37</v>
      </c>
      <c r="CY5" s="465" t="s">
        <v>37</v>
      </c>
      <c r="DA5" s="465" t="s">
        <v>36</v>
      </c>
      <c r="DB5" s="465" t="s">
        <v>37</v>
      </c>
      <c r="DC5" s="465" t="s">
        <v>37</v>
      </c>
      <c r="DE5" s="465" t="s">
        <v>36</v>
      </c>
      <c r="DF5" s="465" t="s">
        <v>37</v>
      </c>
      <c r="DG5" s="465" t="s">
        <v>37</v>
      </c>
      <c r="DI5" s="465" t="s">
        <v>36</v>
      </c>
      <c r="DJ5" s="465" t="s">
        <v>37</v>
      </c>
      <c r="DK5" s="465" t="s">
        <v>37</v>
      </c>
    </row>
    <row r="6" spans="1:169" ht="25.5" x14ac:dyDescent="0.2">
      <c r="A6" s="466" t="s">
        <v>306</v>
      </c>
      <c r="B6" s="434"/>
      <c r="D6" s="454"/>
      <c r="E6" s="454"/>
      <c r="F6" s="454"/>
      <c r="G6" s="454"/>
      <c r="H6" s="454"/>
      <c r="M6" s="454"/>
      <c r="N6" s="454"/>
      <c r="O6" s="454"/>
      <c r="Q6" s="454"/>
      <c r="W6" s="454"/>
      <c r="Z6" s="454"/>
      <c r="AA6" s="456"/>
      <c r="AC6" s="467"/>
      <c r="AD6" s="468"/>
      <c r="AE6" s="467"/>
      <c r="AF6" s="467"/>
      <c r="AG6" s="467"/>
      <c r="AH6" s="469" t="s">
        <v>863</v>
      </c>
      <c r="AI6" s="470" t="s">
        <v>118</v>
      </c>
      <c r="AJ6" s="471"/>
      <c r="AK6" s="472" t="s">
        <v>343</v>
      </c>
      <c r="AL6" s="470" t="s">
        <v>877</v>
      </c>
      <c r="AM6" s="489"/>
      <c r="AN6" s="472"/>
      <c r="AO6" s="472"/>
      <c r="AP6" s="472"/>
      <c r="AQ6" s="472"/>
      <c r="AR6" s="472"/>
      <c r="AT6" s="439"/>
      <c r="CS6" s="435" t="s">
        <v>38</v>
      </c>
      <c r="CT6" s="435" t="s">
        <v>38</v>
      </c>
      <c r="CU6" s="435" t="s">
        <v>1532</v>
      </c>
      <c r="CW6" s="435" t="s">
        <v>38</v>
      </c>
      <c r="CX6" s="435" t="s">
        <v>38</v>
      </c>
      <c r="CY6" s="435" t="s">
        <v>1532</v>
      </c>
      <c r="DA6" s="435" t="s">
        <v>38</v>
      </c>
      <c r="DB6" s="435" t="s">
        <v>38</v>
      </c>
      <c r="DC6" s="435" t="s">
        <v>1532</v>
      </c>
      <c r="DE6" s="435" t="s">
        <v>38</v>
      </c>
      <c r="DF6" s="435" t="s">
        <v>38</v>
      </c>
      <c r="DG6" s="435" t="s">
        <v>1532</v>
      </c>
      <c r="DI6" s="435" t="s">
        <v>38</v>
      </c>
      <c r="DJ6" s="435" t="s">
        <v>38</v>
      </c>
      <c r="DK6" s="435" t="s">
        <v>1532</v>
      </c>
    </row>
    <row r="7" spans="1:169" ht="27.75" customHeight="1" thickBot="1" x14ac:dyDescent="0.25">
      <c r="A7" s="434"/>
      <c r="B7" s="434"/>
      <c r="D7" s="473" t="str">
        <f>D14</f>
        <v xml:space="preserve"> (TBtu)</v>
      </c>
      <c r="E7" s="473"/>
      <c r="F7" s="473"/>
      <c r="G7" s="473"/>
      <c r="H7" s="473"/>
      <c r="M7" s="473" t="str">
        <f>M14</f>
        <v>Index</v>
      </c>
      <c r="N7" s="473"/>
      <c r="O7" s="473"/>
      <c r="Q7" s="473" t="str">
        <f>Q14</f>
        <v>kBtu/SF</v>
      </c>
      <c r="R7" s="474"/>
      <c r="S7" s="474"/>
      <c r="T7" s="474"/>
      <c r="U7" s="474"/>
      <c r="W7" s="473" t="str">
        <f>W14</f>
        <v xml:space="preserve">  Actual/    normal</v>
      </c>
      <c r="Z7" s="473" t="str">
        <f>Z14</f>
        <v xml:space="preserve">  Actual/    normal</v>
      </c>
      <c r="AA7" s="463"/>
      <c r="AC7" s="475"/>
      <c r="AD7" s="476" t="s">
        <v>864</v>
      </c>
      <c r="AE7" s="475"/>
      <c r="AF7" s="475"/>
      <c r="AG7" s="476" t="s">
        <v>865</v>
      </c>
      <c r="AH7" s="477" t="s">
        <v>866</v>
      </c>
      <c r="AI7" s="475"/>
      <c r="AJ7" s="478"/>
      <c r="AK7" s="478"/>
      <c r="AL7" s="475"/>
      <c r="AM7" s="543"/>
      <c r="AN7" s="551"/>
      <c r="AO7" s="551"/>
      <c r="AP7" s="551"/>
      <c r="AQ7" s="551"/>
      <c r="AR7" s="551"/>
      <c r="AT7" s="439"/>
    </row>
    <row r="8" spans="1:169" ht="6" customHeight="1" x14ac:dyDescent="0.2">
      <c r="A8" s="434"/>
      <c r="B8" s="434"/>
      <c r="AA8" s="438"/>
      <c r="AB8"/>
      <c r="AC8"/>
      <c r="AD8"/>
      <c r="AE8"/>
      <c r="AF8"/>
      <c r="AG8"/>
      <c r="AH8"/>
      <c r="AI8"/>
      <c r="AJ8"/>
      <c r="AK8"/>
      <c r="AL8"/>
      <c r="AM8" s="13"/>
      <c r="AN8"/>
      <c r="AO8"/>
      <c r="AP8"/>
      <c r="AQ8"/>
      <c r="AR8"/>
      <c r="AS8"/>
      <c r="AT8" s="439"/>
    </row>
    <row r="9" spans="1:169" ht="6.75" customHeight="1" x14ac:dyDescent="0.2">
      <c r="A9" s="434"/>
      <c r="B9" s="434"/>
      <c r="AB9"/>
      <c r="AC9"/>
      <c r="AD9"/>
      <c r="AE9"/>
      <c r="AF9"/>
      <c r="AG9"/>
      <c r="AH9"/>
      <c r="AI9"/>
      <c r="AJ9"/>
      <c r="AK9"/>
      <c r="AL9"/>
      <c r="AM9" s="13"/>
      <c r="AN9"/>
      <c r="AO9"/>
      <c r="AP9"/>
      <c r="AQ9"/>
      <c r="AR9"/>
      <c r="AS9"/>
      <c r="AT9" s="439"/>
    </row>
    <row r="10" spans="1:169" ht="51" x14ac:dyDescent="0.2">
      <c r="A10" s="434"/>
      <c r="B10" s="434"/>
      <c r="D10" s="444" t="s">
        <v>302</v>
      </c>
      <c r="E10" s="444"/>
      <c r="F10" s="444"/>
      <c r="G10" s="444"/>
      <c r="H10" s="444"/>
      <c r="I10" s="445"/>
      <c r="J10" s="445"/>
      <c r="K10" s="442" t="s">
        <v>129</v>
      </c>
      <c r="L10" s="445"/>
      <c r="N10" s="442"/>
      <c r="O10" s="442"/>
      <c r="P10" s="445"/>
      <c r="Q10" s="442" t="s">
        <v>150</v>
      </c>
      <c r="R10" s="445"/>
      <c r="S10" s="445"/>
      <c r="T10" s="445"/>
      <c r="U10" s="445"/>
      <c r="V10" s="445"/>
      <c r="W10" s="442" t="s">
        <v>1520</v>
      </c>
      <c r="X10" s="443"/>
      <c r="Y10" s="443"/>
      <c r="Z10" s="442" t="s">
        <v>1520</v>
      </c>
      <c r="AA10" s="444"/>
      <c r="AB10" s="445"/>
      <c r="AC10" s="444" t="s">
        <v>40</v>
      </c>
      <c r="AD10" s="444"/>
      <c r="AE10" s="445"/>
      <c r="AF10" s="445"/>
      <c r="AG10" s="445"/>
      <c r="AH10" s="445"/>
      <c r="AI10" s="445"/>
      <c r="AJ10" s="445"/>
      <c r="AK10" s="445"/>
      <c r="AL10" s="445"/>
      <c r="AM10" s="484"/>
      <c r="AN10" s="445"/>
      <c r="AO10" s="445"/>
      <c r="AP10" s="445"/>
      <c r="AQ10" s="445"/>
      <c r="AR10" s="445"/>
      <c r="AS10" s="445"/>
      <c r="AT10" s="479"/>
      <c r="AU10" s="445"/>
      <c r="AV10" s="447" t="s">
        <v>96</v>
      </c>
      <c r="AW10" s="445"/>
      <c r="AX10" s="445"/>
      <c r="AY10" s="445"/>
      <c r="AZ10" s="445"/>
      <c r="BA10" s="447" t="s">
        <v>97</v>
      </c>
      <c r="BB10" s="445"/>
      <c r="BC10" s="445"/>
      <c r="BD10" s="445"/>
      <c r="BE10" s="445"/>
      <c r="BF10" s="445"/>
      <c r="BG10" s="444" t="s">
        <v>98</v>
      </c>
      <c r="BH10" s="444"/>
      <c r="BI10" s="444"/>
      <c r="BJ10" s="444"/>
      <c r="BK10" s="445"/>
      <c r="BL10" s="445"/>
      <c r="BM10" s="444" t="s">
        <v>99</v>
      </c>
      <c r="BN10" s="445"/>
      <c r="BO10" s="445"/>
      <c r="BP10" s="445"/>
      <c r="BQ10" s="445"/>
      <c r="BR10" s="442" t="s">
        <v>853</v>
      </c>
      <c r="BS10" s="445"/>
      <c r="BT10" s="445"/>
      <c r="BU10" s="445"/>
      <c r="BV10" s="445"/>
      <c r="BW10" s="445"/>
      <c r="BX10" s="444" t="s">
        <v>100</v>
      </c>
      <c r="BY10" s="445"/>
      <c r="BZ10" s="445"/>
      <c r="CA10" s="445"/>
      <c r="CB10" s="445"/>
      <c r="CC10" s="445"/>
      <c r="CD10" s="445"/>
      <c r="CE10" s="445"/>
      <c r="CF10" s="445"/>
      <c r="CG10" s="445"/>
      <c r="CH10" s="444" t="s">
        <v>287</v>
      </c>
      <c r="CI10" s="444"/>
      <c r="CJ10" s="444"/>
      <c r="CK10" s="445"/>
      <c r="CL10" s="445"/>
      <c r="CM10" s="444" t="s">
        <v>284</v>
      </c>
      <c r="CN10" s="445"/>
      <c r="CO10" s="445"/>
      <c r="CP10" s="445"/>
      <c r="CQ10" s="445"/>
      <c r="CR10" s="445"/>
      <c r="CS10" s="444" t="s">
        <v>101</v>
      </c>
      <c r="CT10" s="445"/>
      <c r="CU10" s="445"/>
      <c r="CV10" s="445"/>
      <c r="CW10" s="445"/>
      <c r="CX10" s="445"/>
      <c r="CY10" s="445"/>
      <c r="CZ10" s="445"/>
      <c r="DA10" s="480" t="s">
        <v>102</v>
      </c>
      <c r="DB10" s="481"/>
      <c r="DC10" s="481"/>
      <c r="DD10" s="481"/>
      <c r="DE10" s="480" t="s">
        <v>102</v>
      </c>
      <c r="DF10" s="481"/>
      <c r="DG10" s="481"/>
      <c r="DH10" s="481"/>
      <c r="DI10" s="480" t="s">
        <v>102</v>
      </c>
      <c r="DJ10" s="481"/>
      <c r="DK10" s="481"/>
      <c r="DL10" s="445"/>
      <c r="ES10" s="435" t="s">
        <v>897</v>
      </c>
      <c r="EW10" s="435" t="s">
        <v>867</v>
      </c>
      <c r="FA10" s="435" t="s">
        <v>868</v>
      </c>
      <c r="FG10" s="435" t="s">
        <v>898</v>
      </c>
      <c r="FK10" s="435" t="s">
        <v>895</v>
      </c>
    </row>
    <row r="11" spans="1:169" ht="24" customHeight="1" x14ac:dyDescent="0.2">
      <c r="A11" s="482"/>
      <c r="B11" s="434"/>
      <c r="W11" s="665" t="s">
        <v>752</v>
      </c>
      <c r="Z11" s="665" t="s">
        <v>254</v>
      </c>
      <c r="AA11" s="438"/>
      <c r="AC11" s="449" t="s">
        <v>103</v>
      </c>
      <c r="AD11" s="449" t="s">
        <v>104</v>
      </c>
      <c r="AE11" s="450" t="s">
        <v>105</v>
      </c>
      <c r="AF11" s="450" t="s">
        <v>106</v>
      </c>
      <c r="AG11" s="450" t="s">
        <v>107</v>
      </c>
      <c r="AH11" s="450" t="s">
        <v>108</v>
      </c>
      <c r="AI11" s="450" t="s">
        <v>109</v>
      </c>
      <c r="AJ11" s="450" t="s">
        <v>108</v>
      </c>
      <c r="AK11" s="451" t="s">
        <v>109</v>
      </c>
      <c r="AL11" s="450" t="s">
        <v>110</v>
      </c>
      <c r="AM11" s="438"/>
      <c r="AN11" s="450" t="s">
        <v>340</v>
      </c>
      <c r="AO11" s="450" t="s">
        <v>341</v>
      </c>
      <c r="AP11" s="450" t="s">
        <v>890</v>
      </c>
      <c r="AQ11" s="450" t="s">
        <v>891</v>
      </c>
      <c r="AR11" s="450" t="s">
        <v>892</v>
      </c>
      <c r="AT11" s="439"/>
      <c r="BG11" s="452" t="s">
        <v>111</v>
      </c>
      <c r="BH11" s="452"/>
      <c r="BI11" s="452"/>
      <c r="BJ11" s="452"/>
      <c r="DA11" s="453" t="s">
        <v>288</v>
      </c>
      <c r="DE11" s="453" t="s">
        <v>289</v>
      </c>
      <c r="DI11" s="453" t="s">
        <v>293</v>
      </c>
      <c r="DO11" s="435" t="s">
        <v>869</v>
      </c>
      <c r="DQ11" s="453"/>
      <c r="DR11" s="435" t="s">
        <v>870</v>
      </c>
      <c r="DV11" s="435" t="s">
        <v>870</v>
      </c>
      <c r="DY11" s="435" t="s">
        <v>99</v>
      </c>
      <c r="EB11" s="435" t="s">
        <v>899</v>
      </c>
      <c r="EE11" s="435" t="s">
        <v>900</v>
      </c>
      <c r="EH11" s="435" t="s">
        <v>901</v>
      </c>
      <c r="EK11" s="435" t="s">
        <v>871</v>
      </c>
      <c r="EN11" s="435" t="s">
        <v>872</v>
      </c>
    </row>
    <row r="12" spans="1:169" ht="65.25" customHeight="1" x14ac:dyDescent="0.2">
      <c r="A12" s="434"/>
      <c r="B12" s="434"/>
      <c r="D12" s="454" t="s">
        <v>855</v>
      </c>
      <c r="E12" s="454"/>
      <c r="F12" s="454"/>
      <c r="G12" s="454"/>
      <c r="H12" s="454"/>
      <c r="I12" s="445"/>
      <c r="J12" s="445"/>
      <c r="K12" s="454" t="s">
        <v>855</v>
      </c>
      <c r="L12" s="445"/>
      <c r="M12" s="462" t="str">
        <f>D12</f>
        <v>Total - U.S.</v>
      </c>
      <c r="N12" s="462"/>
      <c r="O12" s="462"/>
      <c r="P12" s="445"/>
      <c r="Q12" s="462" t="str">
        <f>D12</f>
        <v>Total - U.S.</v>
      </c>
      <c r="R12" s="445"/>
      <c r="S12" s="445"/>
      <c r="T12" s="445"/>
      <c r="U12" s="445"/>
      <c r="V12" s="445"/>
      <c r="W12" s="462" t="str">
        <f>D12</f>
        <v>Total - U.S.</v>
      </c>
      <c r="X12" s="445"/>
      <c r="Y12" s="445"/>
      <c r="Z12" s="483" t="str">
        <f>D12</f>
        <v>Total - U.S.</v>
      </c>
      <c r="AA12" s="484"/>
      <c r="AB12" s="445"/>
      <c r="AC12" s="457" t="str">
        <f>AC5</f>
        <v>Activity (Floorspace)</v>
      </c>
      <c r="AD12" s="457" t="str">
        <f t="shared" ref="AD12:AK12" si="0">AD5</f>
        <v>Index of  Aggregate Intensity (Btu/SF)</v>
      </c>
      <c r="AE12" s="666" t="s">
        <v>1521</v>
      </c>
      <c r="AF12" s="457" t="s">
        <v>861</v>
      </c>
      <c r="AG12" s="457" t="str">
        <f t="shared" si="0"/>
        <v>Component Intensity Index (Btu/SF)</v>
      </c>
      <c r="AH12" s="457" t="str">
        <f t="shared" si="0"/>
        <v>Actual: Activity x Structure x Intensity</v>
      </c>
      <c r="AI12" s="485" t="str">
        <f t="shared" si="0"/>
        <v>Actual Energy Use</v>
      </c>
      <c r="AJ12" s="485">
        <f t="shared" si="0"/>
        <v>0</v>
      </c>
      <c r="AK12" s="485" t="str">
        <f t="shared" si="0"/>
        <v>Total Structure</v>
      </c>
      <c r="AL12" s="486" t="s">
        <v>116</v>
      </c>
      <c r="AM12" s="548"/>
      <c r="AN12" s="549" t="s">
        <v>893</v>
      </c>
      <c r="AO12" s="549" t="s">
        <v>902</v>
      </c>
      <c r="AP12" s="549" t="s">
        <v>895</v>
      </c>
      <c r="AQ12" s="550" t="s">
        <v>861</v>
      </c>
      <c r="AR12" s="550" t="s">
        <v>896</v>
      </c>
      <c r="AT12" s="439"/>
      <c r="AV12" s="462" t="str">
        <f>Q12</f>
        <v>Total - U.S.</v>
      </c>
      <c r="AW12" s="462" t="e">
        <f>#REF!</f>
        <v>#REF!</v>
      </c>
      <c r="AX12" s="462" t="e">
        <f>#REF!</f>
        <v>#REF!</v>
      </c>
      <c r="AY12" s="462" t="e">
        <f>#REF!</f>
        <v>#REF!</v>
      </c>
      <c r="AZ12" s="464"/>
      <c r="BA12" s="462" t="str">
        <f>D12</f>
        <v>Total - U.S.</v>
      </c>
      <c r="BB12" s="462" t="e">
        <f>#REF!</f>
        <v>#REF!</v>
      </c>
      <c r="BC12" s="462" t="e">
        <f>#REF!</f>
        <v>#REF!</v>
      </c>
      <c r="BD12" s="462" t="e">
        <f>#REF!</f>
        <v>#REF!</v>
      </c>
      <c r="BE12" s="462" t="s">
        <v>32</v>
      </c>
      <c r="BF12" s="443"/>
      <c r="BG12" s="462" t="str">
        <f>D12</f>
        <v>Total - U.S.</v>
      </c>
      <c r="BH12" s="462" t="e">
        <f>#REF!</f>
        <v>#REF!</v>
      </c>
      <c r="BI12" s="462" t="e">
        <f>#REF!</f>
        <v>#REF!</v>
      </c>
      <c r="BJ12" s="462" t="e">
        <f>#REF!</f>
        <v>#REF!</v>
      </c>
      <c r="BK12" s="443"/>
      <c r="BL12" s="443"/>
      <c r="BM12" s="462" t="str">
        <f>D12</f>
        <v>Total - U.S.</v>
      </c>
      <c r="BN12" s="462" t="e">
        <f>#REF!</f>
        <v>#REF!</v>
      </c>
      <c r="BO12" s="462" t="e">
        <f>#REF!</f>
        <v>#REF!</v>
      </c>
      <c r="BP12" s="462" t="e">
        <f>#REF!</f>
        <v>#REF!</v>
      </c>
      <c r="BQ12" s="443"/>
      <c r="BR12" s="462" t="str">
        <f>D12</f>
        <v>Total - U.S.</v>
      </c>
      <c r="BS12" s="462" t="e">
        <f>#REF!</f>
        <v>#REF!</v>
      </c>
      <c r="BT12" s="462" t="e">
        <f>#REF!</f>
        <v>#REF!</v>
      </c>
      <c r="BU12" s="462" t="e">
        <f>#REF!</f>
        <v>#REF!</v>
      </c>
      <c r="BV12" s="462"/>
      <c r="BW12" s="443"/>
      <c r="BX12" s="462" t="str">
        <f>D12</f>
        <v>Total - U.S.</v>
      </c>
      <c r="BY12" s="462" t="e">
        <f>#REF!</f>
        <v>#REF!</v>
      </c>
      <c r="BZ12" s="462" t="e">
        <f>#REF!</f>
        <v>#REF!</v>
      </c>
      <c r="CA12" s="462" t="e">
        <f>#REF!</f>
        <v>#REF!</v>
      </c>
      <c r="CB12" s="443"/>
      <c r="CC12" s="443"/>
      <c r="CD12" s="443"/>
      <c r="CE12" s="443"/>
      <c r="CF12" s="443"/>
      <c r="CG12" s="443"/>
      <c r="CH12" s="462" t="str">
        <f>D12</f>
        <v>Total - U.S.</v>
      </c>
      <c r="CI12" s="462" t="e">
        <f>#REF!</f>
        <v>#REF!</v>
      </c>
      <c r="CJ12" s="462" t="e">
        <f>#REF!</f>
        <v>#REF!</v>
      </c>
      <c r="CK12" s="462" t="e">
        <f>#REF!</f>
        <v>#REF!</v>
      </c>
      <c r="CL12" s="443"/>
      <c r="CM12" s="462" t="s">
        <v>124</v>
      </c>
      <c r="CN12" s="462" t="s">
        <v>124</v>
      </c>
      <c r="CO12" s="462" t="s">
        <v>125</v>
      </c>
      <c r="CP12" s="462" t="s">
        <v>126</v>
      </c>
      <c r="CQ12" s="443"/>
      <c r="CR12" s="443"/>
      <c r="CS12" s="487" t="s">
        <v>36</v>
      </c>
      <c r="CT12" s="487" t="s">
        <v>37</v>
      </c>
      <c r="CU12" s="487" t="s">
        <v>37</v>
      </c>
      <c r="CV12" s="487"/>
      <c r="CW12" s="487"/>
      <c r="CX12" s="487"/>
      <c r="CY12" s="487"/>
      <c r="CZ12" s="464"/>
      <c r="DA12" s="487" t="s">
        <v>36</v>
      </c>
      <c r="DB12" s="487" t="s">
        <v>37</v>
      </c>
      <c r="DC12" s="487" t="s">
        <v>37</v>
      </c>
      <c r="DD12" s="464"/>
      <c r="DE12" s="487" t="s">
        <v>36</v>
      </c>
      <c r="DF12" s="487" t="s">
        <v>37</v>
      </c>
      <c r="DG12" s="487" t="s">
        <v>37</v>
      </c>
      <c r="DH12" s="464"/>
      <c r="DI12" s="487" t="s">
        <v>36</v>
      </c>
      <c r="DJ12" s="487" t="s">
        <v>37</v>
      </c>
      <c r="DK12" s="487" t="s">
        <v>37</v>
      </c>
      <c r="DO12" s="435" t="s">
        <v>79</v>
      </c>
      <c r="DP12" s="445" t="s">
        <v>857</v>
      </c>
      <c r="DQ12" s="488"/>
      <c r="DR12" s="435" t="s">
        <v>79</v>
      </c>
      <c r="DS12" s="445" t="s">
        <v>857</v>
      </c>
      <c r="DT12" s="488" t="s">
        <v>873</v>
      </c>
      <c r="DU12" s="489"/>
      <c r="DV12" s="435" t="s">
        <v>79</v>
      </c>
      <c r="DW12" s="445" t="s">
        <v>857</v>
      </c>
      <c r="DY12" s="435" t="s">
        <v>79</v>
      </c>
      <c r="DZ12" s="445" t="s">
        <v>874</v>
      </c>
      <c r="EA12" s="445"/>
      <c r="EB12" s="445"/>
      <c r="EC12" s="445"/>
      <c r="ED12" s="445"/>
      <c r="EE12" s="445" t="s">
        <v>79</v>
      </c>
      <c r="EF12" s="445" t="s">
        <v>34</v>
      </c>
      <c r="EG12" s="445"/>
      <c r="EH12" s="445" t="s">
        <v>79</v>
      </c>
      <c r="EI12" s="445" t="s">
        <v>34</v>
      </c>
      <c r="EK12" s="435" t="s">
        <v>79</v>
      </c>
      <c r="EL12" s="445" t="s">
        <v>874</v>
      </c>
      <c r="ES12" s="487" t="s">
        <v>36</v>
      </c>
      <c r="ET12" s="487" t="s">
        <v>37</v>
      </c>
      <c r="EU12" s="487" t="s">
        <v>37</v>
      </c>
      <c r="EW12" s="487" t="s">
        <v>36</v>
      </c>
      <c r="EX12" s="487" t="s">
        <v>37</v>
      </c>
      <c r="EY12" s="487" t="s">
        <v>37</v>
      </c>
      <c r="FA12" s="487" t="s">
        <v>36</v>
      </c>
      <c r="FB12" s="487" t="s">
        <v>37</v>
      </c>
      <c r="FC12" s="487" t="s">
        <v>37</v>
      </c>
      <c r="FG12" s="487" t="s">
        <v>36</v>
      </c>
      <c r="FH12" s="487" t="s">
        <v>37</v>
      </c>
      <c r="FI12" s="487" t="s">
        <v>37</v>
      </c>
      <c r="FK12" s="487" t="s">
        <v>36</v>
      </c>
      <c r="FL12" s="487" t="s">
        <v>37</v>
      </c>
      <c r="FM12" s="487" t="s">
        <v>37</v>
      </c>
    </row>
    <row r="13" spans="1:169" ht="36.75" customHeight="1" x14ac:dyDescent="0.2">
      <c r="A13" s="490" t="s">
        <v>306</v>
      </c>
      <c r="B13" s="434"/>
      <c r="D13" s="455" t="s">
        <v>79</v>
      </c>
      <c r="E13" s="455" t="s">
        <v>856</v>
      </c>
      <c r="F13" s="455" t="s">
        <v>857</v>
      </c>
      <c r="G13" s="455" t="s">
        <v>858</v>
      </c>
      <c r="H13" s="455" t="s">
        <v>859</v>
      </c>
      <c r="I13" s="445"/>
      <c r="J13" s="445"/>
      <c r="K13" s="455" t="s">
        <v>148</v>
      </c>
      <c r="L13" s="445"/>
      <c r="M13" s="455" t="s">
        <v>875</v>
      </c>
      <c r="N13" s="455" t="s">
        <v>856</v>
      </c>
      <c r="O13" s="455"/>
      <c r="P13" s="445"/>
      <c r="Q13" s="455" t="s">
        <v>148</v>
      </c>
      <c r="R13" s="445"/>
      <c r="S13" s="445"/>
      <c r="T13" s="445"/>
      <c r="U13" s="445"/>
      <c r="V13" s="445"/>
      <c r="W13" s="491"/>
      <c r="X13" s="445"/>
      <c r="Y13" s="445"/>
      <c r="Z13" s="455" t="s">
        <v>148</v>
      </c>
      <c r="AA13" s="456"/>
      <c r="AB13" s="445"/>
      <c r="AC13" s="467"/>
      <c r="AD13" s="468"/>
      <c r="AE13" s="467"/>
      <c r="AF13" s="467"/>
      <c r="AG13" s="467"/>
      <c r="AH13" s="469" t="s">
        <v>876</v>
      </c>
      <c r="AI13" s="470" t="s">
        <v>118</v>
      </c>
      <c r="AJ13" s="471"/>
      <c r="AK13" s="472" t="s">
        <v>343</v>
      </c>
      <c r="AL13" s="492" t="s">
        <v>877</v>
      </c>
      <c r="AM13" s="552"/>
      <c r="AN13" s="553" t="s">
        <v>1456</v>
      </c>
      <c r="AO13" s="553" t="s">
        <v>1456</v>
      </c>
      <c r="AP13" s="553"/>
      <c r="AQ13" s="553" t="s">
        <v>903</v>
      </c>
      <c r="AR13" s="553"/>
      <c r="AT13" s="439"/>
      <c r="CS13" s="435" t="s">
        <v>38</v>
      </c>
      <c r="CT13" s="435" t="s">
        <v>38</v>
      </c>
      <c r="CU13" s="435" t="s">
        <v>1532</v>
      </c>
      <c r="DA13" s="435" t="s">
        <v>38</v>
      </c>
      <c r="DB13" s="435" t="s">
        <v>38</v>
      </c>
      <c r="DC13" s="435" t="s">
        <v>1532</v>
      </c>
      <c r="DE13" s="435" t="s">
        <v>38</v>
      </c>
      <c r="DF13" s="435" t="s">
        <v>38</v>
      </c>
      <c r="DG13" s="435" t="s">
        <v>1532</v>
      </c>
      <c r="DI13" s="435" t="s">
        <v>38</v>
      </c>
      <c r="DJ13" s="435" t="s">
        <v>38</v>
      </c>
      <c r="DK13" s="435" t="s">
        <v>1532</v>
      </c>
      <c r="DQ13" s="493"/>
      <c r="DR13" s="493"/>
      <c r="DS13" s="493"/>
      <c r="DT13" s="493"/>
      <c r="DU13" s="494"/>
      <c r="ES13" s="435" t="s">
        <v>38</v>
      </c>
      <c r="ET13" s="435" t="s">
        <v>38</v>
      </c>
      <c r="EU13" s="435" t="s">
        <v>1532</v>
      </c>
      <c r="EW13" s="435" t="s">
        <v>38</v>
      </c>
      <c r="EX13" s="435" t="s">
        <v>38</v>
      </c>
      <c r="EY13" s="435" t="s">
        <v>1532</v>
      </c>
      <c r="FA13" s="435" t="s">
        <v>38</v>
      </c>
      <c r="FB13" s="435" t="s">
        <v>38</v>
      </c>
      <c r="FC13" s="435" t="s">
        <v>1532</v>
      </c>
      <c r="FG13" s="435" t="s">
        <v>38</v>
      </c>
      <c r="FH13" s="435" t="s">
        <v>38</v>
      </c>
      <c r="FI13" s="435" t="s">
        <v>1532</v>
      </c>
      <c r="FK13" s="435" t="s">
        <v>38</v>
      </c>
      <c r="FL13" s="435" t="s">
        <v>38</v>
      </c>
      <c r="FM13" s="435" t="s">
        <v>1532</v>
      </c>
    </row>
    <row r="14" spans="1:169" ht="27.75" customHeight="1" thickBot="1" x14ac:dyDescent="0.25">
      <c r="A14" s="482"/>
      <c r="B14" s="434"/>
      <c r="D14" s="473" t="s">
        <v>119</v>
      </c>
      <c r="E14" s="473"/>
      <c r="F14" s="473"/>
      <c r="G14" s="473"/>
      <c r="H14" s="473"/>
      <c r="I14" s="445"/>
      <c r="J14" s="445"/>
      <c r="K14" s="473" t="s">
        <v>130</v>
      </c>
      <c r="L14" s="445"/>
      <c r="M14" s="455" t="s">
        <v>878</v>
      </c>
      <c r="N14" s="455"/>
      <c r="O14" s="455"/>
      <c r="P14" s="445"/>
      <c r="Q14" s="455" t="s">
        <v>879</v>
      </c>
      <c r="R14" s="445"/>
      <c r="S14" s="445"/>
      <c r="T14" s="445"/>
      <c r="U14" s="445"/>
      <c r="V14" s="445"/>
      <c r="W14" s="455" t="s">
        <v>279</v>
      </c>
      <c r="X14" s="445"/>
      <c r="Y14" s="445"/>
      <c r="Z14" s="455" t="s">
        <v>279</v>
      </c>
      <c r="AA14" s="484"/>
      <c r="AB14" s="445"/>
      <c r="AC14" s="475"/>
      <c r="AD14" s="476" t="s">
        <v>864</v>
      </c>
      <c r="AE14" s="475"/>
      <c r="AF14" s="475"/>
      <c r="AG14" s="476" t="s">
        <v>880</v>
      </c>
      <c r="AH14" s="477" t="s">
        <v>881</v>
      </c>
      <c r="AI14" s="475"/>
      <c r="AJ14" s="478"/>
      <c r="AK14" s="478"/>
      <c r="AL14" s="495"/>
      <c r="AM14" s="543"/>
      <c r="AN14" s="551"/>
      <c r="AO14" s="551"/>
      <c r="AP14" s="551"/>
      <c r="AQ14" s="551"/>
      <c r="AR14" s="551"/>
      <c r="AT14" s="439"/>
      <c r="CS14" s="496"/>
      <c r="CT14" s="496"/>
      <c r="CU14" s="496"/>
      <c r="CV14" s="497"/>
      <c r="CW14" s="497"/>
      <c r="CX14" s="497"/>
      <c r="CY14" s="497"/>
      <c r="DA14" s="496"/>
      <c r="DB14" s="496"/>
      <c r="DC14" s="496"/>
      <c r="DE14" s="496"/>
      <c r="DF14" s="496"/>
      <c r="DG14" s="496"/>
      <c r="DQ14" s="493"/>
      <c r="DR14" s="493"/>
      <c r="DS14" s="493"/>
      <c r="DT14" s="493"/>
      <c r="DU14" s="494"/>
      <c r="ES14" s="496"/>
      <c r="ET14" s="496"/>
      <c r="EU14" s="496"/>
      <c r="EW14" s="496"/>
      <c r="EX14" s="496"/>
      <c r="EY14" s="496"/>
      <c r="FA14" s="496"/>
      <c r="FB14" s="496"/>
      <c r="FC14" s="496"/>
      <c r="FG14" s="496"/>
      <c r="FH14" s="496"/>
      <c r="FI14" s="496"/>
      <c r="FK14" s="496"/>
      <c r="FL14" s="496"/>
      <c r="FM14" s="496"/>
    </row>
    <row r="15" spans="1:169" hidden="1" x14ac:dyDescent="0.2">
      <c r="A15" s="482" t="s">
        <v>148</v>
      </c>
      <c r="B15" s="434">
        <v>1949</v>
      </c>
      <c r="D15" s="498"/>
      <c r="E15" s="498"/>
      <c r="F15" s="498"/>
      <c r="G15" s="498"/>
      <c r="H15" s="499"/>
      <c r="K15" s="500"/>
      <c r="M15" s="499"/>
      <c r="N15" s="499"/>
      <c r="O15" s="544"/>
      <c r="Q15" s="501"/>
      <c r="S15" s="494"/>
      <c r="T15" s="494"/>
      <c r="W15" s="494"/>
      <c r="Z15" s="502"/>
      <c r="AA15" s="503"/>
      <c r="AB15" s="464"/>
      <c r="AC15" s="504"/>
      <c r="AD15" s="504"/>
      <c r="AE15" s="504"/>
      <c r="AF15" s="505"/>
      <c r="AG15" s="504"/>
      <c r="AH15" s="504"/>
      <c r="AI15" s="504"/>
      <c r="AJ15" s="504"/>
      <c r="AK15" s="504"/>
      <c r="AL15" s="504"/>
      <c r="AM15" s="503"/>
      <c r="AN15" s="504"/>
      <c r="AO15" s="504"/>
      <c r="AP15" s="504"/>
      <c r="AQ15" s="504"/>
      <c r="AR15" s="504"/>
      <c r="AT15" s="439"/>
      <c r="AV15" s="493"/>
      <c r="AW15" s="493"/>
      <c r="AX15" s="493"/>
      <c r="AY15" s="493"/>
      <c r="BA15" s="493"/>
      <c r="BB15" s="493"/>
      <c r="BC15" s="493"/>
      <c r="BD15" s="493"/>
      <c r="BE15" s="493"/>
      <c r="BF15" s="493"/>
      <c r="BG15" s="493"/>
      <c r="BH15" s="493"/>
      <c r="BI15" s="493"/>
      <c r="BJ15" s="493"/>
      <c r="BR15" s="493"/>
      <c r="BS15" s="493"/>
      <c r="BT15" s="493"/>
      <c r="BU15" s="493"/>
      <c r="BV15" s="493"/>
      <c r="BX15" s="493"/>
      <c r="BY15" s="493"/>
      <c r="BZ15" s="493"/>
      <c r="CA15" s="493"/>
      <c r="CS15" s="493"/>
      <c r="CT15" s="493"/>
      <c r="CU15" s="493"/>
      <c r="CV15" s="493"/>
      <c r="CW15" s="493"/>
      <c r="CX15" s="493"/>
      <c r="CY15" s="493"/>
      <c r="CZ15" s="493"/>
      <c r="DA15" s="493"/>
      <c r="DB15" s="493"/>
      <c r="DC15" s="493"/>
      <c r="DD15" s="493"/>
      <c r="DE15" s="493"/>
      <c r="DF15" s="493"/>
      <c r="DG15" s="493"/>
      <c r="DI15" s="493"/>
      <c r="DJ15" s="493"/>
      <c r="DK15" s="493"/>
      <c r="DO15" s="494"/>
      <c r="DP15" s="494"/>
      <c r="DQ15" s="493"/>
      <c r="DR15" s="493"/>
      <c r="DS15" s="493"/>
      <c r="DT15" s="493"/>
      <c r="DU15" s="494"/>
      <c r="EE15" s="494"/>
      <c r="EF15" s="494"/>
      <c r="EG15" s="494"/>
      <c r="EH15" s="494"/>
      <c r="EI15" s="494"/>
      <c r="ES15" s="493"/>
      <c r="ET15" s="493"/>
      <c r="EU15" s="493"/>
      <c r="EW15" s="493"/>
      <c r="EX15" s="493"/>
      <c r="EY15" s="493"/>
      <c r="FA15" s="493"/>
      <c r="FB15" s="493"/>
      <c r="FC15" s="493"/>
      <c r="FG15" s="493"/>
      <c r="FH15" s="493"/>
      <c r="FI15" s="493"/>
      <c r="FK15" s="493"/>
      <c r="FL15" s="493"/>
      <c r="FM15" s="493"/>
    </row>
    <row r="16" spans="1:169" hidden="1" x14ac:dyDescent="0.2">
      <c r="A16" s="482" t="s">
        <v>148</v>
      </c>
      <c r="B16" s="434">
        <f t="shared" ref="B16:B78" si="1">B15+1</f>
        <v>1950</v>
      </c>
      <c r="D16" s="498"/>
      <c r="E16" s="498"/>
      <c r="F16" s="498"/>
      <c r="G16" s="498"/>
      <c r="H16" s="499"/>
      <c r="K16" s="500"/>
      <c r="M16" s="499"/>
      <c r="N16" s="499"/>
      <c r="O16" s="544"/>
      <c r="Q16" s="501"/>
      <c r="S16" s="494"/>
      <c r="T16" s="494"/>
      <c r="W16" s="494"/>
      <c r="Z16" s="502"/>
      <c r="AA16" s="493"/>
      <c r="AB16" s="464"/>
      <c r="AC16" s="504"/>
      <c r="AD16" s="504"/>
      <c r="AE16" s="504"/>
      <c r="AF16" s="505"/>
      <c r="AG16" s="504"/>
      <c r="AH16" s="504"/>
      <c r="AI16" s="504"/>
      <c r="AJ16" s="504"/>
      <c r="AK16" s="504"/>
      <c r="AL16" s="504"/>
      <c r="AM16" s="503"/>
      <c r="AN16" s="504"/>
      <c r="AO16" s="504"/>
      <c r="AP16" s="504"/>
      <c r="AQ16" s="504"/>
      <c r="AR16" s="504"/>
      <c r="AT16" s="439"/>
      <c r="AV16" s="493"/>
      <c r="AW16" s="493"/>
      <c r="AX16" s="493"/>
      <c r="AY16" s="493"/>
      <c r="BA16" s="493"/>
      <c r="BB16" s="493"/>
      <c r="BC16" s="493"/>
      <c r="BD16" s="493"/>
      <c r="BE16" s="493"/>
      <c r="BF16" s="493"/>
      <c r="BG16" s="493"/>
      <c r="BH16" s="493"/>
      <c r="BI16" s="493"/>
      <c r="BJ16" s="493"/>
      <c r="BM16" s="493"/>
      <c r="BN16" s="493"/>
      <c r="BO16" s="493"/>
      <c r="BP16" s="493"/>
      <c r="BR16" s="493"/>
      <c r="BS16" s="493"/>
      <c r="BT16" s="493"/>
      <c r="BU16" s="493"/>
      <c r="BV16" s="493"/>
      <c r="BX16" s="493"/>
      <c r="BY16" s="493"/>
      <c r="BZ16" s="493"/>
      <c r="CA16" s="493"/>
      <c r="CC16" s="493"/>
      <c r="CD16" s="493"/>
      <c r="CE16" s="493"/>
      <c r="CF16" s="493"/>
      <c r="CH16" s="493"/>
      <c r="CI16" s="493"/>
      <c r="CJ16" s="493"/>
      <c r="CK16" s="493"/>
      <c r="CM16" s="493"/>
      <c r="CN16" s="493"/>
      <c r="CO16" s="493"/>
      <c r="CP16" s="493"/>
      <c r="CS16" s="493"/>
      <c r="CT16" s="493"/>
      <c r="CU16" s="493"/>
      <c r="CV16" s="493"/>
      <c r="CW16" s="493"/>
      <c r="CX16" s="493"/>
      <c r="CY16" s="493"/>
      <c r="CZ16" s="493"/>
      <c r="DA16" s="493"/>
      <c r="DB16" s="493"/>
      <c r="DC16" s="493"/>
      <c r="DD16" s="493"/>
      <c r="DE16" s="493"/>
      <c r="DF16" s="493"/>
      <c r="DG16" s="493"/>
      <c r="DI16" s="493"/>
      <c r="DJ16" s="493"/>
      <c r="DK16" s="493"/>
      <c r="DO16" s="494"/>
      <c r="DP16" s="494"/>
      <c r="DQ16" s="493"/>
      <c r="DR16" s="493"/>
      <c r="DS16" s="493"/>
      <c r="DT16" s="493"/>
      <c r="DU16" s="494"/>
      <c r="DV16" s="493"/>
      <c r="DW16" s="493"/>
      <c r="DY16" s="493"/>
      <c r="DZ16" s="493"/>
      <c r="EA16" s="493"/>
      <c r="EB16" s="493"/>
      <c r="EC16" s="493"/>
      <c r="ED16" s="493"/>
      <c r="EE16" s="494"/>
      <c r="EF16" s="494"/>
      <c r="EG16" s="494"/>
      <c r="EH16" s="494"/>
      <c r="EI16" s="494"/>
      <c r="EK16" s="493"/>
      <c r="EL16" s="493"/>
      <c r="EM16" s="493"/>
      <c r="EN16" s="493"/>
      <c r="EO16" s="493"/>
      <c r="ES16" s="493"/>
      <c r="ET16" s="493"/>
      <c r="EU16" s="493"/>
      <c r="EW16" s="493"/>
      <c r="EX16" s="493"/>
      <c r="EY16" s="493"/>
      <c r="FA16" s="493"/>
      <c r="FB16" s="493"/>
      <c r="FC16" s="493"/>
      <c r="FE16" s="493"/>
      <c r="FG16" s="493"/>
      <c r="FH16" s="493"/>
      <c r="FI16" s="493"/>
      <c r="FK16" s="493"/>
      <c r="FL16" s="493"/>
      <c r="FM16" s="493"/>
    </row>
    <row r="17" spans="1:169" hidden="1" x14ac:dyDescent="0.2">
      <c r="A17" s="482" t="s">
        <v>148</v>
      </c>
      <c r="B17" s="434">
        <f t="shared" si="1"/>
        <v>1951</v>
      </c>
      <c r="D17" s="498"/>
      <c r="E17" s="498"/>
      <c r="F17" s="498"/>
      <c r="G17" s="498"/>
      <c r="H17" s="499"/>
      <c r="K17" s="500"/>
      <c r="M17" s="499"/>
      <c r="N17" s="499"/>
      <c r="O17" s="544"/>
      <c r="Q17" s="501"/>
      <c r="S17" s="494"/>
      <c r="T17" s="494"/>
      <c r="W17" s="494"/>
      <c r="Z17" s="502"/>
      <c r="AA17" s="493"/>
      <c r="AB17" s="464"/>
      <c r="AC17" s="504"/>
      <c r="AD17" s="504"/>
      <c r="AE17" s="504"/>
      <c r="AF17" s="505"/>
      <c r="AG17" s="504"/>
      <c r="AH17" s="504"/>
      <c r="AI17" s="504"/>
      <c r="AJ17" s="504"/>
      <c r="AK17" s="504"/>
      <c r="AL17" s="504"/>
      <c r="AM17" s="503"/>
      <c r="AN17" s="504"/>
      <c r="AO17" s="504"/>
      <c r="AP17" s="504"/>
      <c r="AQ17" s="504"/>
      <c r="AR17" s="504"/>
      <c r="AT17" s="439"/>
      <c r="AV17" s="493"/>
      <c r="AW17" s="493"/>
      <c r="AX17" s="493"/>
      <c r="AY17" s="493"/>
      <c r="BA17" s="493"/>
      <c r="BB17" s="493"/>
      <c r="BC17" s="493"/>
      <c r="BD17" s="493"/>
      <c r="BE17" s="493"/>
      <c r="BF17" s="493"/>
      <c r="BG17" s="493"/>
      <c r="BH17" s="493"/>
      <c r="BI17" s="493"/>
      <c r="BJ17" s="493"/>
      <c r="BM17" s="493"/>
      <c r="BN17" s="493"/>
      <c r="BO17" s="493"/>
      <c r="BP17" s="493"/>
      <c r="BR17" s="493"/>
      <c r="BS17" s="493"/>
      <c r="BT17" s="493"/>
      <c r="BU17" s="493"/>
      <c r="BV17" s="493"/>
      <c r="BX17" s="493"/>
      <c r="BY17" s="493"/>
      <c r="BZ17" s="493"/>
      <c r="CA17" s="493"/>
      <c r="CC17" s="493"/>
      <c r="CD17" s="493"/>
      <c r="CE17" s="493"/>
      <c r="CF17" s="493"/>
      <c r="CH17" s="493"/>
      <c r="CI17" s="493"/>
      <c r="CJ17" s="493"/>
      <c r="CK17" s="493"/>
      <c r="CM17" s="493"/>
      <c r="CN17" s="493"/>
      <c r="CO17" s="493"/>
      <c r="CP17" s="493"/>
      <c r="CS17" s="493"/>
      <c r="CT17" s="493"/>
      <c r="CU17" s="493"/>
      <c r="CV17" s="493"/>
      <c r="CW17" s="493"/>
      <c r="CX17" s="493"/>
      <c r="CY17" s="493"/>
      <c r="CZ17" s="493"/>
      <c r="DA17" s="493"/>
      <c r="DB17" s="493"/>
      <c r="DC17" s="493"/>
      <c r="DD17" s="493"/>
      <c r="DE17" s="493"/>
      <c r="DF17" s="493"/>
      <c r="DG17" s="493"/>
      <c r="DI17" s="493"/>
      <c r="DJ17" s="493"/>
      <c r="DK17" s="493"/>
      <c r="DO17" s="494"/>
      <c r="DP17" s="494"/>
      <c r="DQ17" s="493"/>
      <c r="DR17" s="493"/>
      <c r="DS17" s="493"/>
      <c r="DT17" s="493"/>
      <c r="DU17" s="494"/>
      <c r="DV17" s="493"/>
      <c r="DW17" s="493"/>
      <c r="DY17" s="493"/>
      <c r="DZ17" s="493"/>
      <c r="EA17" s="493"/>
      <c r="EB17" s="493"/>
      <c r="EC17" s="493"/>
      <c r="ED17" s="493"/>
      <c r="EE17" s="494"/>
      <c r="EF17" s="494"/>
      <c r="EG17" s="494"/>
      <c r="EH17" s="494"/>
      <c r="EI17" s="494"/>
      <c r="EK17" s="493"/>
      <c r="EL17" s="493"/>
      <c r="EN17" s="493"/>
      <c r="EO17" s="493"/>
      <c r="ES17" s="493"/>
      <c r="ET17" s="493"/>
      <c r="EU17" s="493"/>
      <c r="EW17" s="493"/>
      <c r="EX17" s="493"/>
      <c r="EY17" s="493"/>
      <c r="FA17" s="493"/>
      <c r="FB17" s="493"/>
      <c r="FC17" s="493"/>
      <c r="FE17" s="493"/>
      <c r="FG17" s="493"/>
      <c r="FH17" s="493"/>
      <c r="FI17" s="493"/>
      <c r="FK17" s="493"/>
      <c r="FL17" s="493"/>
      <c r="FM17" s="493"/>
    </row>
    <row r="18" spans="1:169" hidden="1" x14ac:dyDescent="0.2">
      <c r="A18" s="482" t="s">
        <v>148</v>
      </c>
      <c r="B18" s="434">
        <f t="shared" si="1"/>
        <v>1952</v>
      </c>
      <c r="D18" s="498"/>
      <c r="E18" s="498"/>
      <c r="F18" s="498"/>
      <c r="G18" s="498"/>
      <c r="H18" s="499"/>
      <c r="K18" s="500"/>
      <c r="M18" s="499"/>
      <c r="N18" s="499"/>
      <c r="O18" s="544"/>
      <c r="Q18" s="501"/>
      <c r="S18" s="494"/>
      <c r="T18" s="494"/>
      <c r="W18" s="494"/>
      <c r="Z18" s="502"/>
      <c r="AA18" s="493"/>
      <c r="AB18" s="464"/>
      <c r="AC18" s="504"/>
      <c r="AD18" s="504"/>
      <c r="AE18" s="504"/>
      <c r="AF18" s="505"/>
      <c r="AG18" s="504"/>
      <c r="AH18" s="504"/>
      <c r="AI18" s="504"/>
      <c r="AJ18" s="504"/>
      <c r="AK18" s="504"/>
      <c r="AL18" s="504"/>
      <c r="AM18" s="503"/>
      <c r="AN18" s="504"/>
      <c r="AO18" s="504"/>
      <c r="AP18" s="504"/>
      <c r="AQ18" s="504"/>
      <c r="AR18" s="504"/>
      <c r="AT18" s="439"/>
      <c r="AV18" s="493"/>
      <c r="AW18" s="493"/>
      <c r="AX18" s="493"/>
      <c r="AY18" s="493"/>
      <c r="BA18" s="493"/>
      <c r="BB18" s="493"/>
      <c r="BC18" s="493"/>
      <c r="BD18" s="493"/>
      <c r="BE18" s="493"/>
      <c r="BF18" s="493"/>
      <c r="BG18" s="493"/>
      <c r="BH18" s="493"/>
      <c r="BI18" s="493"/>
      <c r="BJ18" s="493"/>
      <c r="BM18" s="493"/>
      <c r="BN18" s="493"/>
      <c r="BO18" s="493"/>
      <c r="BP18" s="493"/>
      <c r="BR18" s="493"/>
      <c r="BS18" s="493"/>
      <c r="BT18" s="493"/>
      <c r="BU18" s="493"/>
      <c r="BV18" s="493"/>
      <c r="BX18" s="493"/>
      <c r="BY18" s="493"/>
      <c r="BZ18" s="493"/>
      <c r="CA18" s="493"/>
      <c r="CC18" s="493"/>
      <c r="CD18" s="493"/>
      <c r="CE18" s="493"/>
      <c r="CF18" s="493"/>
      <c r="CH18" s="493"/>
      <c r="CI18" s="493"/>
      <c r="CJ18" s="493"/>
      <c r="CK18" s="493"/>
      <c r="CM18" s="493"/>
      <c r="CN18" s="493"/>
      <c r="CO18" s="493"/>
      <c r="CP18" s="493"/>
      <c r="CS18" s="493"/>
      <c r="CT18" s="493"/>
      <c r="CU18" s="493"/>
      <c r="CV18" s="493"/>
      <c r="CW18" s="493"/>
      <c r="CX18" s="493"/>
      <c r="CY18" s="493"/>
      <c r="CZ18" s="493"/>
      <c r="DA18" s="493"/>
      <c r="DB18" s="493"/>
      <c r="DC18" s="493"/>
      <c r="DD18" s="493"/>
      <c r="DE18" s="493"/>
      <c r="DF18" s="493"/>
      <c r="DG18" s="493"/>
      <c r="DI18" s="493"/>
      <c r="DJ18" s="493"/>
      <c r="DK18" s="493"/>
      <c r="DO18" s="494"/>
      <c r="DP18" s="494"/>
      <c r="DQ18" s="493"/>
      <c r="DR18" s="493"/>
      <c r="DS18" s="493"/>
      <c r="DT18" s="493"/>
      <c r="DU18" s="494"/>
      <c r="DV18" s="493"/>
      <c r="DW18" s="493"/>
      <c r="DY18" s="493"/>
      <c r="DZ18" s="493"/>
      <c r="EA18" s="493"/>
      <c r="EB18" s="493"/>
      <c r="EC18" s="493"/>
      <c r="ED18" s="493"/>
      <c r="EE18" s="494"/>
      <c r="EF18" s="494"/>
      <c r="EG18" s="494"/>
      <c r="EH18" s="494"/>
      <c r="EI18" s="494"/>
      <c r="EK18" s="493"/>
      <c r="EL18" s="493"/>
      <c r="EN18" s="493"/>
      <c r="EO18" s="493"/>
      <c r="ES18" s="493"/>
      <c r="ET18" s="493"/>
      <c r="EU18" s="493"/>
      <c r="EW18" s="493"/>
      <c r="EX18" s="493"/>
      <c r="EY18" s="493"/>
      <c r="FA18" s="493"/>
      <c r="FB18" s="493"/>
      <c r="FC18" s="493"/>
      <c r="FE18" s="493"/>
      <c r="FG18" s="493"/>
      <c r="FH18" s="493"/>
      <c r="FI18" s="493"/>
      <c r="FK18" s="493"/>
      <c r="FL18" s="493"/>
      <c r="FM18" s="493"/>
    </row>
    <row r="19" spans="1:169" hidden="1" x14ac:dyDescent="0.2">
      <c r="A19" s="482" t="s">
        <v>148</v>
      </c>
      <c r="B19" s="434">
        <f t="shared" si="1"/>
        <v>1953</v>
      </c>
      <c r="D19" s="498"/>
      <c r="E19" s="498"/>
      <c r="F19" s="498"/>
      <c r="G19" s="498"/>
      <c r="H19" s="499"/>
      <c r="K19" s="500"/>
      <c r="M19" s="499"/>
      <c r="N19" s="499"/>
      <c r="O19" s="544"/>
      <c r="Q19" s="501"/>
      <c r="S19" s="494"/>
      <c r="T19" s="494"/>
      <c r="W19" s="494"/>
      <c r="Z19" s="502"/>
      <c r="AA19" s="493"/>
      <c r="AB19" s="464"/>
      <c r="AC19" s="504"/>
      <c r="AD19" s="504"/>
      <c r="AE19" s="504"/>
      <c r="AF19" s="505"/>
      <c r="AG19" s="504"/>
      <c r="AH19" s="504"/>
      <c r="AI19" s="504"/>
      <c r="AJ19" s="504"/>
      <c r="AK19" s="504"/>
      <c r="AL19" s="504"/>
      <c r="AM19" s="503"/>
      <c r="AN19" s="504"/>
      <c r="AO19" s="504"/>
      <c r="AP19" s="504"/>
      <c r="AQ19" s="504"/>
      <c r="AR19" s="504"/>
      <c r="AT19" s="439"/>
      <c r="AV19" s="493"/>
      <c r="AW19" s="493"/>
      <c r="AX19" s="493"/>
      <c r="AY19" s="493"/>
      <c r="BA19" s="493"/>
      <c r="BB19" s="493"/>
      <c r="BC19" s="493"/>
      <c r="BD19" s="493"/>
      <c r="BE19" s="493"/>
      <c r="BF19" s="493"/>
      <c r="BG19" s="493"/>
      <c r="BH19" s="493"/>
      <c r="BI19" s="493"/>
      <c r="BJ19" s="493"/>
      <c r="BM19" s="493"/>
      <c r="BN19" s="493"/>
      <c r="BO19" s="493"/>
      <c r="BP19" s="493"/>
      <c r="BR19" s="493"/>
      <c r="BS19" s="493"/>
      <c r="BT19" s="493"/>
      <c r="BU19" s="493"/>
      <c r="BV19" s="493"/>
      <c r="BX19" s="493"/>
      <c r="BY19" s="493"/>
      <c r="BZ19" s="493"/>
      <c r="CA19" s="493"/>
      <c r="CC19" s="493"/>
      <c r="CD19" s="493"/>
      <c r="CE19" s="493"/>
      <c r="CF19" s="493"/>
      <c r="CH19" s="493"/>
      <c r="CI19" s="493"/>
      <c r="CJ19" s="493"/>
      <c r="CK19" s="493"/>
      <c r="CM19" s="493"/>
      <c r="CN19" s="493"/>
      <c r="CO19" s="493"/>
      <c r="CP19" s="493"/>
      <c r="CS19" s="493"/>
      <c r="CT19" s="493"/>
      <c r="CU19" s="493"/>
      <c r="CV19" s="493"/>
      <c r="CW19" s="493"/>
      <c r="CX19" s="493"/>
      <c r="CY19" s="493"/>
      <c r="CZ19" s="493"/>
      <c r="DA19" s="493"/>
      <c r="DB19" s="493"/>
      <c r="DC19" s="493"/>
      <c r="DD19" s="493"/>
      <c r="DE19" s="493"/>
      <c r="DF19" s="493"/>
      <c r="DG19" s="493"/>
      <c r="DI19" s="493"/>
      <c r="DJ19" s="493"/>
      <c r="DK19" s="493"/>
      <c r="DO19" s="494"/>
      <c r="DP19" s="494"/>
      <c r="DQ19" s="493"/>
      <c r="DR19" s="493"/>
      <c r="DS19" s="493"/>
      <c r="DT19" s="493"/>
      <c r="DU19" s="494"/>
      <c r="DV19" s="493"/>
      <c r="DW19" s="493"/>
      <c r="DY19" s="493"/>
      <c r="DZ19" s="493"/>
      <c r="EA19" s="493"/>
      <c r="EB19" s="493"/>
      <c r="EC19" s="493"/>
      <c r="ED19" s="493"/>
      <c r="EE19" s="494"/>
      <c r="EF19" s="494"/>
      <c r="EG19" s="494"/>
      <c r="EH19" s="494"/>
      <c r="EI19" s="494"/>
      <c r="EK19" s="493"/>
      <c r="EL19" s="493"/>
      <c r="EN19" s="493"/>
      <c r="EO19" s="493"/>
      <c r="ES19" s="493"/>
      <c r="ET19" s="493"/>
      <c r="EU19" s="493"/>
      <c r="EW19" s="493"/>
      <c r="EX19" s="493"/>
      <c r="EY19" s="493"/>
      <c r="FA19" s="493"/>
      <c r="FB19" s="493"/>
      <c r="FC19" s="493"/>
      <c r="FE19" s="493"/>
      <c r="FG19" s="493"/>
      <c r="FH19" s="493"/>
      <c r="FI19" s="493"/>
      <c r="FK19" s="493"/>
      <c r="FL19" s="493"/>
      <c r="FM19" s="493"/>
    </row>
    <row r="20" spans="1:169" hidden="1" x14ac:dyDescent="0.2">
      <c r="A20" s="482" t="s">
        <v>148</v>
      </c>
      <c r="B20" s="434">
        <f t="shared" si="1"/>
        <v>1954</v>
      </c>
      <c r="D20" s="498"/>
      <c r="E20" s="498"/>
      <c r="F20" s="498"/>
      <c r="G20" s="498"/>
      <c r="H20" s="499"/>
      <c r="K20" s="500"/>
      <c r="M20" s="499"/>
      <c r="N20" s="499"/>
      <c r="O20" s="544"/>
      <c r="Q20" s="501"/>
      <c r="S20" s="494"/>
      <c r="T20" s="494"/>
      <c r="W20" s="494"/>
      <c r="Z20" s="502"/>
      <c r="AA20" s="493"/>
      <c r="AB20" s="464"/>
      <c r="AC20" s="504"/>
      <c r="AD20" s="504"/>
      <c r="AE20" s="504"/>
      <c r="AF20" s="505"/>
      <c r="AG20" s="504"/>
      <c r="AH20" s="504"/>
      <c r="AI20" s="504"/>
      <c r="AJ20" s="504"/>
      <c r="AK20" s="504"/>
      <c r="AL20" s="504"/>
      <c r="AM20" s="503"/>
      <c r="AN20" s="504"/>
      <c r="AO20" s="504"/>
      <c r="AP20" s="504"/>
      <c r="AQ20" s="504"/>
      <c r="AR20" s="504"/>
      <c r="AT20" s="439"/>
      <c r="AV20" s="493"/>
      <c r="AW20" s="493"/>
      <c r="AX20" s="493"/>
      <c r="AY20" s="493"/>
      <c r="BA20" s="493"/>
      <c r="BB20" s="493"/>
      <c r="BC20" s="493"/>
      <c r="BD20" s="493"/>
      <c r="BE20" s="493"/>
      <c r="BF20" s="493"/>
      <c r="BG20" s="493"/>
      <c r="BH20" s="493"/>
      <c r="BI20" s="493"/>
      <c r="BJ20" s="493"/>
      <c r="BM20" s="493"/>
      <c r="BN20" s="493"/>
      <c r="BO20" s="493"/>
      <c r="BP20" s="493"/>
      <c r="BR20" s="493"/>
      <c r="BS20" s="493"/>
      <c r="BT20" s="493"/>
      <c r="BU20" s="493"/>
      <c r="BV20" s="493"/>
      <c r="BX20" s="493"/>
      <c r="BY20" s="493"/>
      <c r="BZ20" s="493"/>
      <c r="CA20" s="493"/>
      <c r="CC20" s="493"/>
      <c r="CD20" s="493"/>
      <c r="CE20" s="493"/>
      <c r="CF20" s="493"/>
      <c r="CH20" s="493"/>
      <c r="CI20" s="493"/>
      <c r="CJ20" s="493"/>
      <c r="CK20" s="493"/>
      <c r="CM20" s="493"/>
      <c r="CN20" s="493"/>
      <c r="CO20" s="493"/>
      <c r="CP20" s="493"/>
      <c r="CS20" s="493"/>
      <c r="CT20" s="493"/>
      <c r="CU20" s="493"/>
      <c r="CV20" s="493"/>
      <c r="CW20" s="493"/>
      <c r="CX20" s="493"/>
      <c r="CY20" s="493"/>
      <c r="CZ20" s="493"/>
      <c r="DA20" s="493"/>
      <c r="DB20" s="493"/>
      <c r="DC20" s="493"/>
      <c r="DD20" s="493"/>
      <c r="DE20" s="493"/>
      <c r="DF20" s="493"/>
      <c r="DG20" s="493"/>
      <c r="DI20" s="493"/>
      <c r="DJ20" s="493"/>
      <c r="DK20" s="493"/>
      <c r="DO20" s="494"/>
      <c r="DP20" s="494"/>
      <c r="DQ20" s="493"/>
      <c r="DR20" s="493"/>
      <c r="DS20" s="493"/>
      <c r="DT20" s="493"/>
      <c r="DU20" s="494"/>
      <c r="DV20" s="493"/>
      <c r="DW20" s="493"/>
      <c r="DY20" s="493"/>
      <c r="DZ20" s="493"/>
      <c r="EA20" s="493"/>
      <c r="EB20" s="493"/>
      <c r="EC20" s="493"/>
      <c r="ED20" s="493"/>
      <c r="EE20" s="494"/>
      <c r="EF20" s="494"/>
      <c r="EG20" s="494"/>
      <c r="EH20" s="494"/>
      <c r="EI20" s="494"/>
      <c r="EK20" s="493"/>
      <c r="EL20" s="493"/>
      <c r="EN20" s="493"/>
      <c r="EO20" s="493"/>
      <c r="ES20" s="493"/>
      <c r="ET20" s="493"/>
      <c r="EU20" s="493"/>
      <c r="EW20" s="493"/>
      <c r="EX20" s="493"/>
      <c r="EY20" s="493"/>
      <c r="FA20" s="493"/>
      <c r="FB20" s="493"/>
      <c r="FC20" s="493"/>
      <c r="FE20" s="493"/>
      <c r="FG20" s="493"/>
      <c r="FH20" s="493"/>
      <c r="FI20" s="493"/>
      <c r="FK20" s="493"/>
      <c r="FL20" s="493"/>
      <c r="FM20" s="493"/>
    </row>
    <row r="21" spans="1:169" hidden="1" x14ac:dyDescent="0.2">
      <c r="A21" s="482" t="s">
        <v>148</v>
      </c>
      <c r="B21" s="434">
        <f t="shared" si="1"/>
        <v>1955</v>
      </c>
      <c r="D21" s="498"/>
      <c r="E21" s="498"/>
      <c r="F21" s="498"/>
      <c r="G21" s="498"/>
      <c r="H21" s="499"/>
      <c r="K21" s="500"/>
      <c r="M21" s="499"/>
      <c r="N21" s="499"/>
      <c r="O21" s="544"/>
      <c r="Q21" s="501"/>
      <c r="S21" s="494"/>
      <c r="T21" s="494"/>
      <c r="W21" s="494"/>
      <c r="Z21" s="502"/>
      <c r="AA21" s="493"/>
      <c r="AB21" s="464"/>
      <c r="AC21" s="504"/>
      <c r="AD21" s="504"/>
      <c r="AE21" s="504"/>
      <c r="AF21" s="505"/>
      <c r="AG21" s="504"/>
      <c r="AH21" s="504"/>
      <c r="AI21" s="504"/>
      <c r="AJ21" s="504"/>
      <c r="AK21" s="504"/>
      <c r="AL21" s="504"/>
      <c r="AM21" s="503"/>
      <c r="AN21" s="504"/>
      <c r="AO21" s="504"/>
      <c r="AP21" s="504"/>
      <c r="AQ21" s="504"/>
      <c r="AR21" s="504"/>
      <c r="AT21" s="439"/>
      <c r="AV21" s="493"/>
      <c r="AW21" s="493"/>
      <c r="AX21" s="493"/>
      <c r="AY21" s="493"/>
      <c r="BA21" s="493"/>
      <c r="BB21" s="493"/>
      <c r="BC21" s="493"/>
      <c r="BD21" s="493"/>
      <c r="BE21" s="493"/>
      <c r="BF21" s="493"/>
      <c r="BG21" s="493"/>
      <c r="BH21" s="493"/>
      <c r="BI21" s="493"/>
      <c r="BJ21" s="493"/>
      <c r="BM21" s="493"/>
      <c r="BN21" s="493"/>
      <c r="BO21" s="493"/>
      <c r="BP21" s="493"/>
      <c r="BR21" s="493"/>
      <c r="BS21" s="493"/>
      <c r="BT21" s="493"/>
      <c r="BU21" s="493"/>
      <c r="BV21" s="493"/>
      <c r="BX21" s="493"/>
      <c r="BY21" s="493"/>
      <c r="BZ21" s="493"/>
      <c r="CA21" s="493"/>
      <c r="CC21" s="493"/>
      <c r="CD21" s="493"/>
      <c r="CE21" s="493"/>
      <c r="CF21" s="493"/>
      <c r="CH21" s="493"/>
      <c r="CI21" s="493"/>
      <c r="CJ21" s="493"/>
      <c r="CK21" s="493"/>
      <c r="CM21" s="493"/>
      <c r="CN21" s="493"/>
      <c r="CO21" s="493"/>
      <c r="CP21" s="493"/>
      <c r="CS21" s="493"/>
      <c r="CT21" s="493"/>
      <c r="CU21" s="493"/>
      <c r="CV21" s="493"/>
      <c r="CW21" s="493"/>
      <c r="CX21" s="493"/>
      <c r="CY21" s="493"/>
      <c r="CZ21" s="493"/>
      <c r="DA21" s="493"/>
      <c r="DB21" s="493"/>
      <c r="DC21" s="493"/>
      <c r="DD21" s="493"/>
      <c r="DE21" s="493"/>
      <c r="DF21" s="493"/>
      <c r="DG21" s="493"/>
      <c r="DI21" s="493"/>
      <c r="DJ21" s="493"/>
      <c r="DK21" s="493"/>
      <c r="DO21" s="494"/>
      <c r="DP21" s="494"/>
      <c r="DQ21" s="493"/>
      <c r="DR21" s="493"/>
      <c r="DS21" s="493"/>
      <c r="DT21" s="493"/>
      <c r="DU21" s="494"/>
      <c r="DV21" s="493"/>
      <c r="DW21" s="493"/>
      <c r="DY21" s="493"/>
      <c r="DZ21" s="493"/>
      <c r="EA21" s="493"/>
      <c r="EB21" s="493"/>
      <c r="EC21" s="493"/>
      <c r="ED21" s="493"/>
      <c r="EE21" s="494"/>
      <c r="EF21" s="494"/>
      <c r="EG21" s="494"/>
      <c r="EH21" s="494"/>
      <c r="EI21" s="494"/>
      <c r="EK21" s="493"/>
      <c r="EL21" s="493"/>
      <c r="EN21" s="493"/>
      <c r="EO21" s="493"/>
      <c r="ES21" s="493"/>
      <c r="ET21" s="493"/>
      <c r="EU21" s="493"/>
      <c r="EW21" s="493"/>
      <c r="EX21" s="493"/>
      <c r="EY21" s="493"/>
      <c r="FA21" s="493"/>
      <c r="FB21" s="493"/>
      <c r="FC21" s="493"/>
      <c r="FE21" s="493"/>
      <c r="FG21" s="493"/>
      <c r="FH21" s="493"/>
      <c r="FI21" s="493"/>
      <c r="FK21" s="493"/>
      <c r="FL21" s="493"/>
      <c r="FM21" s="493"/>
    </row>
    <row r="22" spans="1:169" hidden="1" x14ac:dyDescent="0.2">
      <c r="A22" s="482" t="s">
        <v>148</v>
      </c>
      <c r="B22" s="434">
        <f t="shared" si="1"/>
        <v>1956</v>
      </c>
      <c r="D22" s="498"/>
      <c r="E22" s="498"/>
      <c r="F22" s="498"/>
      <c r="G22" s="498"/>
      <c r="H22" s="499"/>
      <c r="K22" s="500"/>
      <c r="M22" s="499"/>
      <c r="N22" s="499"/>
      <c r="O22" s="544"/>
      <c r="Q22" s="501"/>
      <c r="S22" s="494"/>
      <c r="T22" s="494"/>
      <c r="W22" s="494"/>
      <c r="Z22" s="502"/>
      <c r="AA22" s="493"/>
      <c r="AB22" s="464"/>
      <c r="AC22" s="504"/>
      <c r="AD22" s="504"/>
      <c r="AE22" s="504"/>
      <c r="AF22" s="505"/>
      <c r="AG22" s="504"/>
      <c r="AH22" s="504"/>
      <c r="AI22" s="504"/>
      <c r="AJ22" s="504"/>
      <c r="AK22" s="504"/>
      <c r="AL22" s="504"/>
      <c r="AM22" s="503"/>
      <c r="AN22" s="504"/>
      <c r="AO22" s="504"/>
      <c r="AP22" s="504"/>
      <c r="AQ22" s="504"/>
      <c r="AR22" s="504"/>
      <c r="AT22" s="439"/>
      <c r="AV22" s="493"/>
      <c r="AW22" s="493"/>
      <c r="AX22" s="493"/>
      <c r="AY22" s="493"/>
      <c r="BA22" s="493"/>
      <c r="BB22" s="493"/>
      <c r="BC22" s="493"/>
      <c r="BD22" s="493"/>
      <c r="BE22" s="493"/>
      <c r="BF22" s="493"/>
      <c r="BG22" s="493"/>
      <c r="BH22" s="493"/>
      <c r="BI22" s="493"/>
      <c r="BJ22" s="493"/>
      <c r="BM22" s="493"/>
      <c r="BN22" s="493"/>
      <c r="BO22" s="493"/>
      <c r="BP22" s="493"/>
      <c r="BR22" s="493"/>
      <c r="BS22" s="493"/>
      <c r="BT22" s="493"/>
      <c r="BU22" s="493"/>
      <c r="BV22" s="493"/>
      <c r="BX22" s="493"/>
      <c r="BY22" s="493"/>
      <c r="BZ22" s="493"/>
      <c r="CA22" s="493"/>
      <c r="CC22" s="493"/>
      <c r="CD22" s="493"/>
      <c r="CE22" s="493"/>
      <c r="CF22" s="493"/>
      <c r="CH22" s="493"/>
      <c r="CI22" s="493"/>
      <c r="CJ22" s="493"/>
      <c r="CK22" s="493"/>
      <c r="CM22" s="493"/>
      <c r="CN22" s="493"/>
      <c r="CO22" s="493"/>
      <c r="CP22" s="493"/>
      <c r="CS22" s="493"/>
      <c r="CT22" s="493"/>
      <c r="CU22" s="493"/>
      <c r="CV22" s="493"/>
      <c r="CW22" s="493"/>
      <c r="CX22" s="493"/>
      <c r="CY22" s="493"/>
      <c r="CZ22" s="493"/>
      <c r="DA22" s="493"/>
      <c r="DB22" s="493"/>
      <c r="DC22" s="493"/>
      <c r="DD22" s="493"/>
      <c r="DE22" s="493"/>
      <c r="DF22" s="493"/>
      <c r="DG22" s="493"/>
      <c r="DI22" s="493"/>
      <c r="DJ22" s="493"/>
      <c r="DK22" s="493"/>
      <c r="DO22" s="494"/>
      <c r="DP22" s="494"/>
      <c r="DQ22" s="493"/>
      <c r="DR22" s="493"/>
      <c r="DS22" s="493"/>
      <c r="DT22" s="493"/>
      <c r="DU22" s="494"/>
      <c r="DV22" s="493"/>
      <c r="DW22" s="493"/>
      <c r="DY22" s="493"/>
      <c r="DZ22" s="493"/>
      <c r="EA22" s="493"/>
      <c r="EB22" s="493"/>
      <c r="EC22" s="493"/>
      <c r="ED22" s="493"/>
      <c r="EE22" s="494"/>
      <c r="EF22" s="494"/>
      <c r="EG22" s="494"/>
      <c r="EH22" s="494"/>
      <c r="EI22" s="494"/>
      <c r="EK22" s="493"/>
      <c r="EL22" s="493"/>
      <c r="EN22" s="493"/>
      <c r="EO22" s="493"/>
      <c r="ES22" s="493"/>
      <c r="ET22" s="493"/>
      <c r="EU22" s="493"/>
      <c r="EW22" s="493"/>
      <c r="EX22" s="493"/>
      <c r="EY22" s="493"/>
      <c r="FA22" s="493"/>
      <c r="FB22" s="493"/>
      <c r="FC22" s="493"/>
      <c r="FE22" s="493"/>
      <c r="FG22" s="493"/>
      <c r="FH22" s="493"/>
      <c r="FI22" s="493"/>
      <c r="FK22" s="493"/>
      <c r="FL22" s="493"/>
      <c r="FM22" s="493"/>
    </row>
    <row r="23" spans="1:169" hidden="1" x14ac:dyDescent="0.2">
      <c r="A23" s="482" t="s">
        <v>148</v>
      </c>
      <c r="B23" s="434">
        <f t="shared" si="1"/>
        <v>1957</v>
      </c>
      <c r="D23" s="498"/>
      <c r="E23" s="498"/>
      <c r="F23" s="498"/>
      <c r="G23" s="498"/>
      <c r="H23" s="499"/>
      <c r="K23" s="500"/>
      <c r="M23" s="499"/>
      <c r="N23" s="499"/>
      <c r="O23" s="544"/>
      <c r="Q23" s="501"/>
      <c r="S23" s="494"/>
      <c r="T23" s="494"/>
      <c r="W23" s="494"/>
      <c r="Z23" s="502"/>
      <c r="AA23" s="493"/>
      <c r="AB23" s="464"/>
      <c r="AC23" s="504"/>
      <c r="AD23" s="504"/>
      <c r="AE23" s="504"/>
      <c r="AF23" s="505"/>
      <c r="AG23" s="504"/>
      <c r="AH23" s="504"/>
      <c r="AI23" s="504"/>
      <c r="AJ23" s="504"/>
      <c r="AK23" s="504"/>
      <c r="AL23" s="504"/>
      <c r="AM23" s="503"/>
      <c r="AN23" s="504"/>
      <c r="AO23" s="504"/>
      <c r="AP23" s="504"/>
      <c r="AQ23" s="504"/>
      <c r="AR23" s="504"/>
      <c r="AT23" s="439"/>
      <c r="AV23" s="493"/>
      <c r="AW23" s="493"/>
      <c r="AX23" s="493"/>
      <c r="AY23" s="493"/>
      <c r="BA23" s="493"/>
      <c r="BB23" s="493"/>
      <c r="BC23" s="493"/>
      <c r="BD23" s="493"/>
      <c r="BE23" s="493"/>
      <c r="BF23" s="493"/>
      <c r="BG23" s="493"/>
      <c r="BH23" s="493"/>
      <c r="BI23" s="493"/>
      <c r="BJ23" s="493"/>
      <c r="BM23" s="493"/>
      <c r="BN23" s="493"/>
      <c r="BO23" s="493"/>
      <c r="BP23" s="493"/>
      <c r="BR23" s="493"/>
      <c r="BS23" s="493"/>
      <c r="BT23" s="493"/>
      <c r="BU23" s="493"/>
      <c r="BV23" s="493"/>
      <c r="BX23" s="493"/>
      <c r="BY23" s="493"/>
      <c r="BZ23" s="493"/>
      <c r="CA23" s="493"/>
      <c r="CC23" s="493"/>
      <c r="CD23" s="493"/>
      <c r="CE23" s="493"/>
      <c r="CF23" s="493"/>
      <c r="CH23" s="493"/>
      <c r="CI23" s="493"/>
      <c r="CJ23" s="493"/>
      <c r="CK23" s="493"/>
      <c r="CM23" s="493"/>
      <c r="CN23" s="493"/>
      <c r="CO23" s="493"/>
      <c r="CP23" s="493"/>
      <c r="CS23" s="493"/>
      <c r="CT23" s="493"/>
      <c r="CU23" s="493"/>
      <c r="CV23" s="493"/>
      <c r="CW23" s="493"/>
      <c r="CX23" s="493"/>
      <c r="CY23" s="493"/>
      <c r="CZ23" s="493"/>
      <c r="DA23" s="493"/>
      <c r="DB23" s="493"/>
      <c r="DC23" s="493"/>
      <c r="DD23" s="493"/>
      <c r="DE23" s="493"/>
      <c r="DF23" s="493"/>
      <c r="DG23" s="493"/>
      <c r="DI23" s="493"/>
      <c r="DJ23" s="493"/>
      <c r="DK23" s="493"/>
      <c r="DO23" s="494"/>
      <c r="DP23" s="494"/>
      <c r="DQ23" s="493"/>
      <c r="DR23" s="493"/>
      <c r="DS23" s="493"/>
      <c r="DT23" s="493"/>
      <c r="DU23" s="494"/>
      <c r="DV23" s="493"/>
      <c r="DW23" s="493"/>
      <c r="DY23" s="493"/>
      <c r="DZ23" s="493"/>
      <c r="EA23" s="493"/>
      <c r="EB23" s="493"/>
      <c r="EC23" s="493"/>
      <c r="ED23" s="493"/>
      <c r="EE23" s="494"/>
      <c r="EF23" s="494"/>
      <c r="EG23" s="494"/>
      <c r="EH23" s="494"/>
      <c r="EI23" s="494"/>
      <c r="EK23" s="493"/>
      <c r="EL23" s="493"/>
      <c r="EN23" s="493"/>
      <c r="EO23" s="493"/>
      <c r="ES23" s="493"/>
      <c r="ET23" s="493"/>
      <c r="EU23" s="493"/>
      <c r="EW23" s="493"/>
      <c r="EX23" s="493"/>
      <c r="EY23" s="493"/>
      <c r="FA23" s="493"/>
      <c r="FB23" s="493"/>
      <c r="FC23" s="493"/>
      <c r="FE23" s="493"/>
      <c r="FG23" s="493"/>
      <c r="FH23" s="493"/>
      <c r="FI23" s="493"/>
      <c r="FK23" s="493"/>
      <c r="FL23" s="493"/>
      <c r="FM23" s="493"/>
    </row>
    <row r="24" spans="1:169" hidden="1" x14ac:dyDescent="0.2">
      <c r="A24" s="482" t="s">
        <v>148</v>
      </c>
      <c r="B24" s="434">
        <f t="shared" si="1"/>
        <v>1958</v>
      </c>
      <c r="D24" s="498"/>
      <c r="E24" s="498"/>
      <c r="F24" s="498"/>
      <c r="G24" s="498"/>
      <c r="H24" s="499"/>
      <c r="K24" s="500"/>
      <c r="M24" s="499"/>
      <c r="N24" s="499"/>
      <c r="O24" s="544"/>
      <c r="Q24" s="501"/>
      <c r="S24" s="494"/>
      <c r="T24" s="494"/>
      <c r="W24" s="494"/>
      <c r="Z24" s="502"/>
      <c r="AA24" s="493"/>
      <c r="AB24" s="464"/>
      <c r="AC24" s="504"/>
      <c r="AD24" s="504"/>
      <c r="AE24" s="504"/>
      <c r="AF24" s="505"/>
      <c r="AG24" s="504"/>
      <c r="AH24" s="504"/>
      <c r="AI24" s="504"/>
      <c r="AJ24" s="504"/>
      <c r="AK24" s="504"/>
      <c r="AL24" s="504"/>
      <c r="AM24" s="503"/>
      <c r="AN24" s="504"/>
      <c r="AO24" s="504"/>
      <c r="AP24" s="504"/>
      <c r="AQ24" s="504"/>
      <c r="AR24" s="504"/>
      <c r="AT24" s="439"/>
      <c r="AV24" s="493"/>
      <c r="AW24" s="493"/>
      <c r="AX24" s="493"/>
      <c r="AY24" s="493"/>
      <c r="BA24" s="493"/>
      <c r="BB24" s="493"/>
      <c r="BC24" s="493"/>
      <c r="BD24" s="493"/>
      <c r="BE24" s="493"/>
      <c r="BF24" s="493"/>
      <c r="BG24" s="493"/>
      <c r="BH24" s="493"/>
      <c r="BI24" s="493"/>
      <c r="BJ24" s="493"/>
      <c r="BM24" s="493"/>
      <c r="BN24" s="493"/>
      <c r="BO24" s="493"/>
      <c r="BP24" s="493"/>
      <c r="BR24" s="493"/>
      <c r="BS24" s="493"/>
      <c r="BT24" s="493"/>
      <c r="BU24" s="493"/>
      <c r="BV24" s="493"/>
      <c r="BX24" s="493"/>
      <c r="BY24" s="493"/>
      <c r="BZ24" s="493"/>
      <c r="CA24" s="493"/>
      <c r="CC24" s="493"/>
      <c r="CD24" s="493"/>
      <c r="CE24" s="493"/>
      <c r="CF24" s="493"/>
      <c r="CH24" s="493"/>
      <c r="CI24" s="493"/>
      <c r="CJ24" s="493"/>
      <c r="CK24" s="493"/>
      <c r="CM24" s="493"/>
      <c r="CN24" s="493"/>
      <c r="CO24" s="493"/>
      <c r="CP24" s="493"/>
      <c r="CS24" s="493"/>
      <c r="CT24" s="493"/>
      <c r="CU24" s="493"/>
      <c r="CV24" s="493"/>
      <c r="CW24" s="493"/>
      <c r="CX24" s="493"/>
      <c r="CY24" s="493"/>
      <c r="CZ24" s="493"/>
      <c r="DA24" s="493"/>
      <c r="DB24" s="493"/>
      <c r="DC24" s="493"/>
      <c r="DD24" s="493"/>
      <c r="DE24" s="493"/>
      <c r="DF24" s="493"/>
      <c r="DG24" s="493"/>
      <c r="DI24" s="493"/>
      <c r="DJ24" s="493"/>
      <c r="DK24" s="493"/>
      <c r="DO24" s="494"/>
      <c r="DP24" s="494"/>
      <c r="DQ24" s="493"/>
      <c r="DR24" s="493"/>
      <c r="DS24" s="493"/>
      <c r="DT24" s="493"/>
      <c r="DU24" s="494"/>
      <c r="DV24" s="493"/>
      <c r="DW24" s="493"/>
      <c r="DY24" s="493"/>
      <c r="DZ24" s="493"/>
      <c r="EA24" s="493"/>
      <c r="EB24" s="493"/>
      <c r="EC24" s="493"/>
      <c r="ED24" s="493"/>
      <c r="EE24" s="494"/>
      <c r="EF24" s="494"/>
      <c r="EG24" s="494"/>
      <c r="EH24" s="494"/>
      <c r="EI24" s="494"/>
      <c r="EK24" s="493"/>
      <c r="EL24" s="493"/>
      <c r="EN24" s="493"/>
      <c r="EO24" s="493"/>
      <c r="ES24" s="493"/>
      <c r="ET24" s="493"/>
      <c r="EU24" s="493"/>
      <c r="EW24" s="493"/>
      <c r="EX24" s="493"/>
      <c r="EY24" s="493"/>
      <c r="FA24" s="493"/>
      <c r="FB24" s="493"/>
      <c r="FC24" s="493"/>
      <c r="FE24" s="493"/>
      <c r="FG24" s="493"/>
      <c r="FH24" s="493"/>
      <c r="FI24" s="493"/>
      <c r="FK24" s="493"/>
      <c r="FL24" s="493"/>
      <c r="FM24" s="493"/>
    </row>
    <row r="25" spans="1:169" hidden="1" x14ac:dyDescent="0.2">
      <c r="A25" s="482" t="s">
        <v>148</v>
      </c>
      <c r="B25" s="434">
        <f t="shared" si="1"/>
        <v>1959</v>
      </c>
      <c r="D25" s="498"/>
      <c r="E25" s="498"/>
      <c r="F25" s="498"/>
      <c r="G25" s="498"/>
      <c r="H25" s="499"/>
      <c r="K25" s="500"/>
      <c r="M25" s="499"/>
      <c r="N25" s="499"/>
      <c r="O25" s="544"/>
      <c r="Q25" s="501"/>
      <c r="S25" s="494"/>
      <c r="T25" s="494"/>
      <c r="W25" s="494"/>
      <c r="Z25" s="502"/>
      <c r="AA25" s="493"/>
      <c r="AB25" s="464"/>
      <c r="AC25" s="504"/>
      <c r="AD25" s="504"/>
      <c r="AE25" s="504"/>
      <c r="AF25" s="505"/>
      <c r="AG25" s="504"/>
      <c r="AH25" s="504"/>
      <c r="AI25" s="504"/>
      <c r="AJ25" s="504"/>
      <c r="AK25" s="504"/>
      <c r="AL25" s="504"/>
      <c r="AM25" s="503"/>
      <c r="AN25" s="504"/>
      <c r="AO25" s="504"/>
      <c r="AP25" s="504"/>
      <c r="AQ25" s="504"/>
      <c r="AR25" s="504"/>
      <c r="AT25" s="439"/>
      <c r="AV25" s="493"/>
      <c r="AW25" s="493"/>
      <c r="AX25" s="493"/>
      <c r="AY25" s="493"/>
      <c r="BA25" s="493"/>
      <c r="BB25" s="493"/>
      <c r="BC25" s="493"/>
      <c r="BD25" s="493"/>
      <c r="BE25" s="493"/>
      <c r="BF25" s="493"/>
      <c r="BG25" s="493"/>
      <c r="BH25" s="493"/>
      <c r="BI25" s="493"/>
      <c r="BJ25" s="493"/>
      <c r="BM25" s="493"/>
      <c r="BN25" s="493"/>
      <c r="BO25" s="493"/>
      <c r="BP25" s="493"/>
      <c r="BR25" s="493"/>
      <c r="BS25" s="493"/>
      <c r="BT25" s="493"/>
      <c r="BU25" s="493"/>
      <c r="BV25" s="493"/>
      <c r="BX25" s="493"/>
      <c r="BY25" s="493"/>
      <c r="BZ25" s="493"/>
      <c r="CA25" s="493"/>
      <c r="CC25" s="493"/>
      <c r="CD25" s="493"/>
      <c r="CE25" s="493"/>
      <c r="CF25" s="493"/>
      <c r="CH25" s="493"/>
      <c r="CI25" s="493"/>
      <c r="CJ25" s="493"/>
      <c r="CK25" s="493"/>
      <c r="CM25" s="493"/>
      <c r="CN25" s="493"/>
      <c r="CO25" s="493"/>
      <c r="CP25" s="493"/>
      <c r="CS25" s="493"/>
      <c r="CT25" s="493"/>
      <c r="CU25" s="493"/>
      <c r="CV25" s="493"/>
      <c r="CW25" s="493"/>
      <c r="CX25" s="493"/>
      <c r="CY25" s="493"/>
      <c r="CZ25" s="493"/>
      <c r="DA25" s="493"/>
      <c r="DB25" s="493"/>
      <c r="DC25" s="493"/>
      <c r="DD25" s="493"/>
      <c r="DE25" s="493"/>
      <c r="DF25" s="493"/>
      <c r="DG25" s="493"/>
      <c r="DI25" s="493"/>
      <c r="DJ25" s="493"/>
      <c r="DK25" s="493"/>
      <c r="DO25" s="494"/>
      <c r="DP25" s="494"/>
      <c r="DQ25" s="493"/>
      <c r="DR25" s="493"/>
      <c r="DS25" s="493"/>
      <c r="DT25" s="493"/>
      <c r="DU25" s="494"/>
      <c r="DV25" s="493"/>
      <c r="DW25" s="493"/>
      <c r="DY25" s="493"/>
      <c r="DZ25" s="493"/>
      <c r="EA25" s="493"/>
      <c r="EB25" s="493"/>
      <c r="EC25" s="493"/>
      <c r="ED25" s="493"/>
      <c r="EE25" s="494"/>
      <c r="EF25" s="494"/>
      <c r="EG25" s="494"/>
      <c r="EH25" s="494"/>
      <c r="EI25" s="494"/>
      <c r="EK25" s="493"/>
      <c r="EL25" s="493"/>
      <c r="EN25" s="493"/>
      <c r="EO25" s="493"/>
      <c r="ES25" s="493"/>
      <c r="ET25" s="493"/>
      <c r="EU25" s="493"/>
      <c r="EW25" s="493"/>
      <c r="EX25" s="493"/>
      <c r="EY25" s="493"/>
      <c r="FA25" s="493"/>
      <c r="FB25" s="493"/>
      <c r="FC25" s="493"/>
      <c r="FE25" s="493"/>
      <c r="FG25" s="493"/>
      <c r="FH25" s="493"/>
      <c r="FI25" s="493"/>
      <c r="FK25" s="493"/>
      <c r="FL25" s="493"/>
      <c r="FM25" s="493"/>
    </row>
    <row r="26" spans="1:169" hidden="1" x14ac:dyDescent="0.2">
      <c r="A26" s="482" t="s">
        <v>148</v>
      </c>
      <c r="B26" s="434">
        <f t="shared" si="1"/>
        <v>1960</v>
      </c>
      <c r="D26" s="498"/>
      <c r="E26" s="498"/>
      <c r="F26" s="498"/>
      <c r="G26" s="498"/>
      <c r="H26" s="499"/>
      <c r="K26" s="500"/>
      <c r="M26" s="499"/>
      <c r="N26" s="499"/>
      <c r="O26" s="544"/>
      <c r="Q26" s="501"/>
      <c r="S26" s="494"/>
      <c r="T26" s="494"/>
      <c r="W26" s="494"/>
      <c r="Z26" s="502"/>
      <c r="AA26" s="493"/>
      <c r="AB26" s="464"/>
      <c r="AC26" s="504"/>
      <c r="AD26" s="504"/>
      <c r="AE26" s="504"/>
      <c r="AF26" s="505"/>
      <c r="AG26" s="504"/>
      <c r="AH26" s="504"/>
      <c r="AI26" s="504"/>
      <c r="AJ26" s="504"/>
      <c r="AK26" s="504"/>
      <c r="AL26" s="504"/>
      <c r="AM26" s="503"/>
      <c r="AN26" s="504"/>
      <c r="AO26" s="504"/>
      <c r="AP26" s="504"/>
      <c r="AQ26" s="504"/>
      <c r="AR26" s="504"/>
      <c r="AT26" s="439"/>
      <c r="AV26" s="493"/>
      <c r="AW26" s="493"/>
      <c r="AX26" s="493"/>
      <c r="AY26" s="493"/>
      <c r="BA26" s="493"/>
      <c r="BB26" s="493"/>
      <c r="BC26" s="493"/>
      <c r="BD26" s="493"/>
      <c r="BE26" s="493"/>
      <c r="BF26" s="493"/>
      <c r="BG26" s="493"/>
      <c r="BH26" s="493"/>
      <c r="BI26" s="493"/>
      <c r="BJ26" s="493"/>
      <c r="BM26" s="493"/>
      <c r="BN26" s="493"/>
      <c r="BO26" s="493"/>
      <c r="BP26" s="493"/>
      <c r="BR26" s="493"/>
      <c r="BS26" s="493"/>
      <c r="BT26" s="493"/>
      <c r="BU26" s="493"/>
      <c r="BV26" s="493"/>
      <c r="BX26" s="493"/>
      <c r="BY26" s="493"/>
      <c r="BZ26" s="493"/>
      <c r="CA26" s="493"/>
      <c r="CC26" s="493"/>
      <c r="CD26" s="493"/>
      <c r="CE26" s="493"/>
      <c r="CF26" s="493"/>
      <c r="CH26" s="493"/>
      <c r="CI26" s="493"/>
      <c r="CJ26" s="493"/>
      <c r="CK26" s="493"/>
      <c r="CM26" s="493"/>
      <c r="CN26" s="493"/>
      <c r="CO26" s="493"/>
      <c r="CP26" s="493"/>
      <c r="CS26" s="493"/>
      <c r="CT26" s="493"/>
      <c r="CU26" s="493"/>
      <c r="CV26" s="493"/>
      <c r="CW26" s="493"/>
      <c r="CX26" s="493"/>
      <c r="CY26" s="493"/>
      <c r="CZ26" s="493"/>
      <c r="DA26" s="493"/>
      <c r="DB26" s="493"/>
      <c r="DC26" s="493"/>
      <c r="DD26" s="493"/>
      <c r="DE26" s="493"/>
      <c r="DF26" s="493"/>
      <c r="DG26" s="493"/>
      <c r="DI26" s="493"/>
      <c r="DJ26" s="493"/>
      <c r="DK26" s="493"/>
      <c r="DO26" s="494"/>
      <c r="DP26" s="494"/>
      <c r="DQ26" s="493"/>
      <c r="DR26" s="493"/>
      <c r="DS26" s="493"/>
      <c r="DT26" s="493"/>
      <c r="DU26" s="494"/>
      <c r="DV26" s="493"/>
      <c r="DW26" s="493"/>
      <c r="DY26" s="493"/>
      <c r="DZ26" s="493"/>
      <c r="EA26" s="493"/>
      <c r="EB26" s="493"/>
      <c r="EC26" s="493"/>
      <c r="ED26" s="493"/>
      <c r="EE26" s="494"/>
      <c r="EF26" s="494"/>
      <c r="EG26" s="494"/>
      <c r="EH26" s="494"/>
      <c r="EI26" s="494"/>
      <c r="EK26" s="493"/>
      <c r="EL26" s="493"/>
      <c r="EN26" s="493"/>
      <c r="EO26" s="493"/>
      <c r="ES26" s="493"/>
      <c r="ET26" s="493"/>
      <c r="EU26" s="493"/>
      <c r="EW26" s="493"/>
      <c r="EX26" s="493"/>
      <c r="EY26" s="493"/>
      <c r="FA26" s="493"/>
      <c r="FB26" s="493"/>
      <c r="FC26" s="493"/>
      <c r="FE26" s="493"/>
      <c r="FG26" s="493"/>
      <c r="FH26" s="493"/>
      <c r="FI26" s="493"/>
      <c r="FK26" s="493"/>
      <c r="FL26" s="493"/>
      <c r="FM26" s="493"/>
    </row>
    <row r="27" spans="1:169" hidden="1" x14ac:dyDescent="0.2">
      <c r="A27" s="482" t="s">
        <v>148</v>
      </c>
      <c r="B27" s="434">
        <f t="shared" si="1"/>
        <v>1961</v>
      </c>
      <c r="D27" s="498"/>
      <c r="E27" s="498"/>
      <c r="F27" s="498"/>
      <c r="G27" s="498"/>
      <c r="H27" s="499"/>
      <c r="K27" s="500"/>
      <c r="M27" s="499"/>
      <c r="N27" s="499"/>
      <c r="O27" s="544"/>
      <c r="Q27" s="501"/>
      <c r="S27" s="494"/>
      <c r="T27" s="494"/>
      <c r="W27" s="494"/>
      <c r="Z27" s="502"/>
      <c r="AA27" s="493"/>
      <c r="AB27" s="464"/>
      <c r="AC27" s="504"/>
      <c r="AD27" s="504"/>
      <c r="AE27" s="504"/>
      <c r="AF27" s="505"/>
      <c r="AG27" s="504"/>
      <c r="AH27" s="504"/>
      <c r="AI27" s="504"/>
      <c r="AJ27" s="504"/>
      <c r="AK27" s="504"/>
      <c r="AL27" s="504"/>
      <c r="AM27" s="503"/>
      <c r="AN27" s="504"/>
      <c r="AO27" s="504"/>
      <c r="AP27" s="504"/>
      <c r="AQ27" s="504"/>
      <c r="AR27" s="504"/>
      <c r="AT27" s="439"/>
      <c r="AV27" s="493"/>
      <c r="AW27" s="493"/>
      <c r="AX27" s="493"/>
      <c r="AY27" s="493"/>
      <c r="BA27" s="493"/>
      <c r="BB27" s="493"/>
      <c r="BC27" s="493"/>
      <c r="BD27" s="493"/>
      <c r="BE27" s="493"/>
      <c r="BF27" s="493"/>
      <c r="BG27" s="493"/>
      <c r="BH27" s="493"/>
      <c r="BI27" s="493"/>
      <c r="BJ27" s="493"/>
      <c r="BM27" s="493"/>
      <c r="BN27" s="493"/>
      <c r="BO27" s="493"/>
      <c r="BP27" s="493"/>
      <c r="BR27" s="493"/>
      <c r="BS27" s="493"/>
      <c r="BT27" s="493"/>
      <c r="BU27" s="493"/>
      <c r="BV27" s="493"/>
      <c r="BX27" s="493"/>
      <c r="BY27" s="493"/>
      <c r="BZ27" s="493"/>
      <c r="CA27" s="493"/>
      <c r="CC27" s="493"/>
      <c r="CD27" s="493"/>
      <c r="CE27" s="493"/>
      <c r="CF27" s="493"/>
      <c r="CH27" s="493"/>
      <c r="CI27" s="493"/>
      <c r="CJ27" s="493"/>
      <c r="CK27" s="493"/>
      <c r="CM27" s="493"/>
      <c r="CN27" s="493"/>
      <c r="CO27" s="493"/>
      <c r="CP27" s="493"/>
      <c r="CS27" s="493"/>
      <c r="CT27" s="493"/>
      <c r="CU27" s="493"/>
      <c r="CV27" s="493"/>
      <c r="CW27" s="493"/>
      <c r="CX27" s="493"/>
      <c r="CY27" s="493"/>
      <c r="CZ27" s="493"/>
      <c r="DA27" s="493"/>
      <c r="DB27" s="493"/>
      <c r="DC27" s="493"/>
      <c r="DD27" s="493"/>
      <c r="DE27" s="493"/>
      <c r="DF27" s="493"/>
      <c r="DG27" s="493"/>
      <c r="DI27" s="493"/>
      <c r="DJ27" s="493"/>
      <c r="DK27" s="493"/>
      <c r="DO27" s="494"/>
      <c r="DP27" s="494"/>
      <c r="DQ27" s="493"/>
      <c r="DR27" s="493"/>
      <c r="DS27" s="493"/>
      <c r="DT27" s="493"/>
      <c r="DU27" s="494"/>
      <c r="DV27" s="493"/>
      <c r="DW27" s="493"/>
      <c r="DY27" s="493"/>
      <c r="DZ27" s="493"/>
      <c r="EA27" s="493"/>
      <c r="EB27" s="493"/>
      <c r="EC27" s="493"/>
      <c r="ED27" s="493"/>
      <c r="EE27" s="494"/>
      <c r="EF27" s="494"/>
      <c r="EG27" s="494"/>
      <c r="EH27" s="494"/>
      <c r="EI27" s="494"/>
      <c r="EK27" s="493"/>
      <c r="EL27" s="493"/>
      <c r="EN27" s="493"/>
      <c r="EO27" s="493"/>
      <c r="ES27" s="493"/>
      <c r="ET27" s="493"/>
      <c r="EU27" s="493"/>
      <c r="EW27" s="493"/>
      <c r="EX27" s="493"/>
      <c r="EY27" s="493"/>
      <c r="FA27" s="493"/>
      <c r="FB27" s="493"/>
      <c r="FC27" s="493"/>
      <c r="FE27" s="493"/>
      <c r="FG27" s="493"/>
      <c r="FH27" s="493"/>
      <c r="FI27" s="493"/>
      <c r="FK27" s="493"/>
      <c r="FL27" s="493"/>
      <c r="FM27" s="493"/>
    </row>
    <row r="28" spans="1:169" hidden="1" x14ac:dyDescent="0.2">
      <c r="A28" s="482" t="s">
        <v>148</v>
      </c>
      <c r="B28" s="434">
        <f t="shared" si="1"/>
        <v>1962</v>
      </c>
      <c r="D28" s="498"/>
      <c r="E28" s="498"/>
      <c r="F28" s="498"/>
      <c r="G28" s="498"/>
      <c r="H28" s="499"/>
      <c r="K28" s="500"/>
      <c r="M28" s="499"/>
      <c r="N28" s="499"/>
      <c r="O28" s="544"/>
      <c r="Q28" s="501"/>
      <c r="S28" s="494"/>
      <c r="T28" s="494"/>
      <c r="W28" s="494"/>
      <c r="Z28" s="502"/>
      <c r="AA28" s="493"/>
      <c r="AB28" s="464"/>
      <c r="AC28" s="504"/>
      <c r="AD28" s="504"/>
      <c r="AE28" s="504"/>
      <c r="AF28" s="505"/>
      <c r="AG28" s="504"/>
      <c r="AH28" s="504"/>
      <c r="AI28" s="504"/>
      <c r="AJ28" s="504"/>
      <c r="AK28" s="504"/>
      <c r="AL28" s="504"/>
      <c r="AM28" s="503"/>
      <c r="AN28" s="504"/>
      <c r="AO28" s="504"/>
      <c r="AP28" s="504"/>
      <c r="AQ28" s="504"/>
      <c r="AR28" s="504"/>
      <c r="AT28" s="439"/>
      <c r="AV28" s="493"/>
      <c r="AW28" s="493"/>
      <c r="AX28" s="493"/>
      <c r="AY28" s="493"/>
      <c r="BA28" s="493"/>
      <c r="BB28" s="493"/>
      <c r="BC28" s="493"/>
      <c r="BD28" s="493"/>
      <c r="BE28" s="493"/>
      <c r="BF28" s="493"/>
      <c r="BG28" s="493"/>
      <c r="BH28" s="493"/>
      <c r="BI28" s="493"/>
      <c r="BJ28" s="493"/>
      <c r="BM28" s="493"/>
      <c r="BN28" s="493"/>
      <c r="BO28" s="493"/>
      <c r="BP28" s="493"/>
      <c r="BR28" s="493"/>
      <c r="BS28" s="493"/>
      <c r="BT28" s="493"/>
      <c r="BU28" s="493"/>
      <c r="BV28" s="493"/>
      <c r="BX28" s="493"/>
      <c r="BY28" s="493"/>
      <c r="BZ28" s="493"/>
      <c r="CA28" s="493"/>
      <c r="CC28" s="493"/>
      <c r="CD28" s="493"/>
      <c r="CE28" s="493"/>
      <c r="CF28" s="493"/>
      <c r="CH28" s="493"/>
      <c r="CI28" s="493"/>
      <c r="CJ28" s="493"/>
      <c r="CK28" s="493"/>
      <c r="CM28" s="493"/>
      <c r="CN28" s="493"/>
      <c r="CO28" s="493"/>
      <c r="CP28" s="493"/>
      <c r="CS28" s="493"/>
      <c r="CT28" s="493"/>
      <c r="CU28" s="493"/>
      <c r="CV28" s="493"/>
      <c r="CW28" s="493"/>
      <c r="CX28" s="493"/>
      <c r="CY28" s="493"/>
      <c r="CZ28" s="493"/>
      <c r="DA28" s="493"/>
      <c r="DB28" s="493"/>
      <c r="DC28" s="493"/>
      <c r="DD28" s="493"/>
      <c r="DE28" s="493"/>
      <c r="DF28" s="493"/>
      <c r="DG28" s="493"/>
      <c r="DI28" s="493"/>
      <c r="DJ28" s="493"/>
      <c r="DK28" s="493"/>
      <c r="DO28" s="494"/>
      <c r="DP28" s="494"/>
      <c r="DQ28" s="493"/>
      <c r="DR28" s="493"/>
      <c r="DS28" s="493"/>
      <c r="DT28" s="493"/>
      <c r="DU28" s="494"/>
      <c r="DV28" s="493"/>
      <c r="DW28" s="493"/>
      <c r="DY28" s="493"/>
      <c r="DZ28" s="493"/>
      <c r="EA28" s="493"/>
      <c r="EB28" s="493"/>
      <c r="EC28" s="493"/>
      <c r="ED28" s="493"/>
      <c r="EE28" s="494"/>
      <c r="EF28" s="494"/>
      <c r="EG28" s="494"/>
      <c r="EH28" s="494"/>
      <c r="EI28" s="494"/>
      <c r="EK28" s="493"/>
      <c r="EL28" s="493"/>
      <c r="EN28" s="493"/>
      <c r="EO28" s="493"/>
      <c r="ES28" s="493"/>
      <c r="ET28" s="493"/>
      <c r="EU28" s="493"/>
      <c r="EW28" s="493"/>
      <c r="EX28" s="493"/>
      <c r="EY28" s="493"/>
      <c r="FA28" s="493"/>
      <c r="FB28" s="493"/>
      <c r="FC28" s="493"/>
      <c r="FE28" s="493"/>
      <c r="FG28" s="493"/>
      <c r="FH28" s="493"/>
      <c r="FI28" s="493"/>
      <c r="FK28" s="493"/>
      <c r="FL28" s="493"/>
      <c r="FM28" s="493"/>
    </row>
    <row r="29" spans="1:169" hidden="1" x14ac:dyDescent="0.2">
      <c r="A29" s="482" t="s">
        <v>148</v>
      </c>
      <c r="B29" s="434">
        <f t="shared" si="1"/>
        <v>1963</v>
      </c>
      <c r="D29" s="498"/>
      <c r="E29" s="498"/>
      <c r="F29" s="498"/>
      <c r="G29" s="498"/>
      <c r="H29" s="499"/>
      <c r="K29" s="500"/>
      <c r="M29" s="499"/>
      <c r="N29" s="499"/>
      <c r="O29" s="544"/>
      <c r="Q29" s="501"/>
      <c r="S29" s="494"/>
      <c r="T29" s="494"/>
      <c r="W29" s="494"/>
      <c r="Z29" s="502"/>
      <c r="AA29" s="493"/>
      <c r="AB29" s="464"/>
      <c r="AC29" s="504"/>
      <c r="AD29" s="504"/>
      <c r="AE29" s="504"/>
      <c r="AF29" s="505"/>
      <c r="AG29" s="504"/>
      <c r="AH29" s="504"/>
      <c r="AI29" s="504"/>
      <c r="AJ29" s="504"/>
      <c r="AK29" s="504"/>
      <c r="AL29" s="504"/>
      <c r="AM29" s="503"/>
      <c r="AN29" s="504"/>
      <c r="AO29" s="504"/>
      <c r="AP29" s="504"/>
      <c r="AQ29" s="504"/>
      <c r="AR29" s="504"/>
      <c r="AT29" s="439"/>
      <c r="AV29" s="493"/>
      <c r="AW29" s="493"/>
      <c r="AX29" s="493"/>
      <c r="AY29" s="493"/>
      <c r="BA29" s="493"/>
      <c r="BB29" s="493"/>
      <c r="BC29" s="493"/>
      <c r="BD29" s="493"/>
      <c r="BE29" s="493"/>
      <c r="BF29" s="493"/>
      <c r="BG29" s="493"/>
      <c r="BH29" s="493"/>
      <c r="BI29" s="493"/>
      <c r="BJ29" s="493"/>
      <c r="BM29" s="493"/>
      <c r="BN29" s="493"/>
      <c r="BO29" s="493"/>
      <c r="BP29" s="493"/>
      <c r="BR29" s="493"/>
      <c r="BS29" s="493"/>
      <c r="BT29" s="493"/>
      <c r="BU29" s="493"/>
      <c r="BV29" s="493"/>
      <c r="BX29" s="493"/>
      <c r="BY29" s="493"/>
      <c r="BZ29" s="493"/>
      <c r="CA29" s="493"/>
      <c r="CC29" s="493"/>
      <c r="CD29" s="493"/>
      <c r="CE29" s="493"/>
      <c r="CF29" s="493"/>
      <c r="CH29" s="493"/>
      <c r="CI29" s="493"/>
      <c r="CJ29" s="493"/>
      <c r="CK29" s="493"/>
      <c r="CM29" s="493"/>
      <c r="CN29" s="493"/>
      <c r="CO29" s="493"/>
      <c r="CP29" s="493"/>
      <c r="CS29" s="493"/>
      <c r="CT29" s="493"/>
      <c r="CU29" s="493"/>
      <c r="CV29" s="493"/>
      <c r="CW29" s="493"/>
      <c r="CX29" s="493"/>
      <c r="CY29" s="493"/>
      <c r="CZ29" s="493"/>
      <c r="DA29" s="493"/>
      <c r="DB29" s="493"/>
      <c r="DC29" s="493"/>
      <c r="DD29" s="493"/>
      <c r="DE29" s="493"/>
      <c r="DF29" s="493"/>
      <c r="DG29" s="493"/>
      <c r="DI29" s="493"/>
      <c r="DJ29" s="493"/>
      <c r="DK29" s="493"/>
      <c r="DO29" s="494"/>
      <c r="DP29" s="494"/>
      <c r="DQ29" s="493"/>
      <c r="DR29" s="493"/>
      <c r="DS29" s="493"/>
      <c r="DT29" s="493"/>
      <c r="DU29" s="494"/>
      <c r="DV29" s="493"/>
      <c r="DW29" s="493"/>
      <c r="DY29" s="493"/>
      <c r="DZ29" s="493"/>
      <c r="EA29" s="493"/>
      <c r="EB29" s="493"/>
      <c r="EC29" s="493"/>
      <c r="ED29" s="493"/>
      <c r="EE29" s="494"/>
      <c r="EF29" s="494"/>
      <c r="EG29" s="494"/>
      <c r="EH29" s="494"/>
      <c r="EI29" s="494"/>
      <c r="EK29" s="493"/>
      <c r="EL29" s="493"/>
      <c r="EN29" s="493"/>
      <c r="EO29" s="493"/>
      <c r="ES29" s="493"/>
      <c r="ET29" s="493"/>
      <c r="EU29" s="493"/>
      <c r="EW29" s="493"/>
      <c r="EX29" s="493"/>
      <c r="EY29" s="493"/>
      <c r="FA29" s="493"/>
      <c r="FB29" s="493"/>
      <c r="FC29" s="493"/>
      <c r="FE29" s="493"/>
      <c r="FG29" s="493"/>
      <c r="FH29" s="493"/>
      <c r="FI29" s="493"/>
      <c r="FK29" s="493"/>
      <c r="FL29" s="493"/>
      <c r="FM29" s="493"/>
    </row>
    <row r="30" spans="1:169" hidden="1" x14ac:dyDescent="0.2">
      <c r="A30" s="482" t="s">
        <v>148</v>
      </c>
      <c r="B30" s="434">
        <f t="shared" si="1"/>
        <v>1964</v>
      </c>
      <c r="D30" s="498"/>
      <c r="E30" s="498"/>
      <c r="F30" s="498"/>
      <c r="G30" s="498"/>
      <c r="H30" s="499"/>
      <c r="K30" s="500"/>
      <c r="M30" s="499"/>
      <c r="N30" s="499"/>
      <c r="O30" s="544"/>
      <c r="Q30" s="501"/>
      <c r="S30" s="494"/>
      <c r="T30" s="494"/>
      <c r="W30" s="494"/>
      <c r="Z30" s="502"/>
      <c r="AA30" s="493"/>
      <c r="AB30" s="464"/>
      <c r="AC30" s="504"/>
      <c r="AD30" s="504"/>
      <c r="AE30" s="504"/>
      <c r="AF30" s="505"/>
      <c r="AG30" s="504"/>
      <c r="AH30" s="504"/>
      <c r="AI30" s="504"/>
      <c r="AJ30" s="504"/>
      <c r="AK30" s="504"/>
      <c r="AL30" s="504"/>
      <c r="AM30" s="503"/>
      <c r="AN30" s="504"/>
      <c r="AO30" s="504"/>
      <c r="AP30" s="504"/>
      <c r="AQ30" s="504"/>
      <c r="AR30" s="504"/>
      <c r="AT30" s="439"/>
      <c r="AV30" s="493"/>
      <c r="AW30" s="493"/>
      <c r="AX30" s="493"/>
      <c r="AY30" s="493"/>
      <c r="BA30" s="493"/>
      <c r="BB30" s="493"/>
      <c r="BC30" s="493"/>
      <c r="BD30" s="493"/>
      <c r="BE30" s="493"/>
      <c r="BF30" s="493"/>
      <c r="BG30" s="493"/>
      <c r="BH30" s="493"/>
      <c r="BI30" s="493"/>
      <c r="BJ30" s="493"/>
      <c r="BM30" s="493"/>
      <c r="BN30" s="493"/>
      <c r="BO30" s="493"/>
      <c r="BP30" s="493"/>
      <c r="BR30" s="493"/>
      <c r="BS30" s="493"/>
      <c r="BT30" s="493"/>
      <c r="BU30" s="493"/>
      <c r="BV30" s="493"/>
      <c r="BX30" s="493"/>
      <c r="BY30" s="493"/>
      <c r="BZ30" s="493"/>
      <c r="CA30" s="493"/>
      <c r="CC30" s="493"/>
      <c r="CD30" s="493"/>
      <c r="CE30" s="493"/>
      <c r="CF30" s="493"/>
      <c r="CH30" s="493"/>
      <c r="CI30" s="493"/>
      <c r="CJ30" s="493"/>
      <c r="CK30" s="493"/>
      <c r="CM30" s="493"/>
      <c r="CN30" s="493"/>
      <c r="CO30" s="493"/>
      <c r="CP30" s="493"/>
      <c r="CS30" s="493"/>
      <c r="CT30" s="493"/>
      <c r="CU30" s="493"/>
      <c r="CV30" s="493"/>
      <c r="CW30" s="493"/>
      <c r="CX30" s="493"/>
      <c r="CY30" s="493"/>
      <c r="CZ30" s="493"/>
      <c r="DA30" s="493"/>
      <c r="DB30" s="493"/>
      <c r="DC30" s="493"/>
      <c r="DD30" s="493"/>
      <c r="DE30" s="493"/>
      <c r="DF30" s="493"/>
      <c r="DG30" s="493"/>
      <c r="DI30" s="493"/>
      <c r="DJ30" s="493"/>
      <c r="DK30" s="493"/>
      <c r="DO30" s="494"/>
      <c r="DP30" s="494"/>
      <c r="DQ30" s="493"/>
      <c r="DR30" s="493"/>
      <c r="DS30" s="493"/>
      <c r="DT30" s="493"/>
      <c r="DU30" s="494"/>
      <c r="DV30" s="493"/>
      <c r="DW30" s="493"/>
      <c r="DY30" s="493"/>
      <c r="DZ30" s="493"/>
      <c r="EA30" s="493"/>
      <c r="EB30" s="493"/>
      <c r="EC30" s="493"/>
      <c r="ED30" s="493"/>
      <c r="EE30" s="494"/>
      <c r="EF30" s="494"/>
      <c r="EG30" s="494"/>
      <c r="EH30" s="494"/>
      <c r="EI30" s="494"/>
      <c r="EK30" s="493"/>
      <c r="EL30" s="493"/>
      <c r="EN30" s="493"/>
      <c r="EO30" s="493"/>
      <c r="ES30" s="493"/>
      <c r="ET30" s="493"/>
      <c r="EU30" s="493"/>
      <c r="EW30" s="493"/>
      <c r="EX30" s="493"/>
      <c r="EY30" s="493"/>
      <c r="FA30" s="493"/>
      <c r="FB30" s="493"/>
      <c r="FC30" s="493"/>
      <c r="FE30" s="493"/>
      <c r="FG30" s="493"/>
      <c r="FH30" s="493"/>
      <c r="FI30" s="493"/>
      <c r="FK30" s="493"/>
      <c r="FL30" s="493"/>
      <c r="FM30" s="493"/>
    </row>
    <row r="31" spans="1:169" hidden="1" x14ac:dyDescent="0.2">
      <c r="A31" s="482" t="s">
        <v>148</v>
      </c>
      <c r="B31" s="434">
        <f t="shared" si="1"/>
        <v>1965</v>
      </c>
      <c r="D31" s="498"/>
      <c r="E31" s="498"/>
      <c r="F31" s="498"/>
      <c r="G31" s="498"/>
      <c r="H31" s="499"/>
      <c r="K31" s="500"/>
      <c r="M31" s="499"/>
      <c r="N31" s="499"/>
      <c r="O31" s="544"/>
      <c r="Q31" s="501"/>
      <c r="S31" s="494"/>
      <c r="T31" s="494"/>
      <c r="W31" s="494"/>
      <c r="Z31" s="502"/>
      <c r="AA31" s="493"/>
      <c r="AB31" s="464"/>
      <c r="AC31" s="504"/>
      <c r="AD31" s="504"/>
      <c r="AE31" s="504"/>
      <c r="AF31" s="505"/>
      <c r="AG31" s="504"/>
      <c r="AH31" s="504"/>
      <c r="AI31" s="504"/>
      <c r="AJ31" s="504"/>
      <c r="AK31" s="504"/>
      <c r="AL31" s="504"/>
      <c r="AM31" s="503"/>
      <c r="AN31" s="504"/>
      <c r="AO31" s="504"/>
      <c r="AP31" s="504"/>
      <c r="AQ31" s="504"/>
      <c r="AR31" s="504"/>
      <c r="AT31" s="439"/>
      <c r="AV31" s="493"/>
      <c r="AW31" s="493"/>
      <c r="AX31" s="493"/>
      <c r="AY31" s="493"/>
      <c r="BA31" s="493"/>
      <c r="BB31" s="493"/>
      <c r="BC31" s="493"/>
      <c r="BD31" s="493"/>
      <c r="BE31" s="493"/>
      <c r="BF31" s="493"/>
      <c r="BG31" s="493"/>
      <c r="BH31" s="493"/>
      <c r="BI31" s="493"/>
      <c r="BJ31" s="493"/>
      <c r="BM31" s="493"/>
      <c r="BN31" s="493"/>
      <c r="BO31" s="493"/>
      <c r="BP31" s="493"/>
      <c r="BR31" s="493"/>
      <c r="BS31" s="493"/>
      <c r="BT31" s="493"/>
      <c r="BU31" s="493"/>
      <c r="BV31" s="493"/>
      <c r="BX31" s="493"/>
      <c r="BY31" s="493"/>
      <c r="BZ31" s="493"/>
      <c r="CA31" s="493"/>
      <c r="CC31" s="493"/>
      <c r="CD31" s="493"/>
      <c r="CE31" s="493"/>
      <c r="CF31" s="493"/>
      <c r="CH31" s="493"/>
      <c r="CI31" s="493"/>
      <c r="CJ31" s="493"/>
      <c r="CK31" s="493"/>
      <c r="CM31" s="493"/>
      <c r="CN31" s="493"/>
      <c r="CO31" s="493"/>
      <c r="CP31" s="493"/>
      <c r="CS31" s="493"/>
      <c r="CT31" s="493"/>
      <c r="CU31" s="493"/>
      <c r="CV31" s="493"/>
      <c r="CW31" s="493"/>
      <c r="CX31" s="493"/>
      <c r="CY31" s="493"/>
      <c r="CZ31" s="493"/>
      <c r="DA31" s="493"/>
      <c r="DB31" s="493"/>
      <c r="DC31" s="493"/>
      <c r="DD31" s="493"/>
      <c r="DE31" s="493"/>
      <c r="DF31" s="493"/>
      <c r="DG31" s="493"/>
      <c r="DI31" s="493"/>
      <c r="DJ31" s="493"/>
      <c r="DK31" s="493"/>
      <c r="DO31" s="494"/>
      <c r="DP31" s="494"/>
      <c r="DQ31" s="493"/>
      <c r="DR31" s="493"/>
      <c r="DS31" s="493"/>
      <c r="DT31" s="493"/>
      <c r="DU31" s="494"/>
      <c r="DV31" s="493"/>
      <c r="DW31" s="493"/>
      <c r="DY31" s="493"/>
      <c r="DZ31" s="493"/>
      <c r="EA31" s="493"/>
      <c r="EB31" s="493"/>
      <c r="EC31" s="493"/>
      <c r="ED31" s="493"/>
      <c r="EE31" s="494"/>
      <c r="EF31" s="494"/>
      <c r="EG31" s="494"/>
      <c r="EH31" s="494"/>
      <c r="EI31" s="494"/>
      <c r="EK31" s="493"/>
      <c r="EL31" s="493"/>
      <c r="EN31" s="493"/>
      <c r="EO31" s="493"/>
      <c r="ES31" s="493"/>
      <c r="ET31" s="493"/>
      <c r="EU31" s="493"/>
      <c r="EW31" s="493"/>
      <c r="EX31" s="493"/>
      <c r="EY31" s="493"/>
      <c r="FA31" s="493"/>
      <c r="FB31" s="493"/>
      <c r="FC31" s="493"/>
      <c r="FE31" s="493"/>
      <c r="FG31" s="493"/>
      <c r="FH31" s="493"/>
      <c r="FI31" s="493"/>
      <c r="FK31" s="493"/>
      <c r="FL31" s="493"/>
      <c r="FM31" s="493"/>
    </row>
    <row r="32" spans="1:169" hidden="1" x14ac:dyDescent="0.2">
      <c r="A32" s="482" t="s">
        <v>148</v>
      </c>
      <c r="B32" s="434">
        <f t="shared" si="1"/>
        <v>1966</v>
      </c>
      <c r="D32" s="498"/>
      <c r="E32" s="498"/>
      <c r="F32" s="498"/>
      <c r="G32" s="498"/>
      <c r="H32" s="499"/>
      <c r="K32" s="500"/>
      <c r="M32" s="499"/>
      <c r="N32" s="499"/>
      <c r="O32" s="544"/>
      <c r="Q32" s="501"/>
      <c r="S32" s="494"/>
      <c r="T32" s="494"/>
      <c r="W32" s="494"/>
      <c r="Z32" s="502"/>
      <c r="AA32" s="493"/>
      <c r="AB32" s="464"/>
      <c r="AC32" s="504"/>
      <c r="AD32" s="504"/>
      <c r="AE32" s="504"/>
      <c r="AF32" s="505"/>
      <c r="AG32" s="504"/>
      <c r="AH32" s="504"/>
      <c r="AI32" s="504"/>
      <c r="AJ32" s="504"/>
      <c r="AK32" s="504"/>
      <c r="AL32" s="504"/>
      <c r="AM32" s="503"/>
      <c r="AN32" s="504"/>
      <c r="AO32" s="504"/>
      <c r="AP32" s="504"/>
      <c r="AQ32" s="504"/>
      <c r="AR32" s="504"/>
      <c r="AT32" s="439"/>
      <c r="AV32" s="493"/>
      <c r="AW32" s="493"/>
      <c r="AX32" s="493"/>
      <c r="AY32" s="493"/>
      <c r="BA32" s="493"/>
      <c r="BB32" s="493"/>
      <c r="BC32" s="493"/>
      <c r="BD32" s="493"/>
      <c r="BE32" s="493"/>
      <c r="BF32" s="493"/>
      <c r="BG32" s="493"/>
      <c r="BH32" s="493"/>
      <c r="BI32" s="493"/>
      <c r="BJ32" s="493"/>
      <c r="BM32" s="493"/>
      <c r="BN32" s="493"/>
      <c r="BO32" s="493"/>
      <c r="BP32" s="493"/>
      <c r="BR32" s="493"/>
      <c r="BS32" s="493"/>
      <c r="BT32" s="493"/>
      <c r="BU32" s="493"/>
      <c r="BV32" s="493"/>
      <c r="BX32" s="493"/>
      <c r="BY32" s="493"/>
      <c r="BZ32" s="493"/>
      <c r="CA32" s="493"/>
      <c r="CC32" s="493"/>
      <c r="CD32" s="493"/>
      <c r="CE32" s="493"/>
      <c r="CF32" s="493"/>
      <c r="CH32" s="493"/>
      <c r="CI32" s="493"/>
      <c r="CJ32" s="493"/>
      <c r="CK32" s="493"/>
      <c r="CM32" s="493"/>
      <c r="CN32" s="493"/>
      <c r="CO32" s="493"/>
      <c r="CP32" s="493"/>
      <c r="CS32" s="493"/>
      <c r="CT32" s="493"/>
      <c r="CU32" s="493"/>
      <c r="CV32" s="493"/>
      <c r="CW32" s="493"/>
      <c r="CX32" s="493"/>
      <c r="CY32" s="493"/>
      <c r="CZ32" s="493"/>
      <c r="DA32" s="493"/>
      <c r="DB32" s="493"/>
      <c r="DC32" s="493"/>
      <c r="DD32" s="493"/>
      <c r="DE32" s="493"/>
      <c r="DF32" s="493"/>
      <c r="DG32" s="493"/>
      <c r="DI32" s="493"/>
      <c r="DJ32" s="493"/>
      <c r="DK32" s="493"/>
      <c r="DO32" s="494"/>
      <c r="DP32" s="494"/>
      <c r="DQ32" s="493"/>
      <c r="DR32" s="493"/>
      <c r="DS32" s="493"/>
      <c r="DT32" s="493"/>
      <c r="DU32" s="494"/>
      <c r="DV32" s="493"/>
      <c r="DW32" s="493"/>
      <c r="DY32" s="493"/>
      <c r="DZ32" s="493"/>
      <c r="EA32" s="493"/>
      <c r="EB32" s="493"/>
      <c r="EC32" s="493"/>
      <c r="ED32" s="493"/>
      <c r="EE32" s="494"/>
      <c r="EF32" s="494"/>
      <c r="EG32" s="494"/>
      <c r="EH32" s="494"/>
      <c r="EI32" s="494"/>
      <c r="EK32" s="493"/>
      <c r="EL32" s="493"/>
      <c r="EN32" s="493"/>
      <c r="EO32" s="493"/>
      <c r="ES32" s="493"/>
      <c r="ET32" s="493"/>
      <c r="EU32" s="493"/>
      <c r="EW32" s="493"/>
      <c r="EX32" s="493"/>
      <c r="EY32" s="493"/>
      <c r="FA32" s="493"/>
      <c r="FB32" s="493"/>
      <c r="FC32" s="493"/>
      <c r="FE32" s="493"/>
      <c r="FG32" s="493"/>
      <c r="FH32" s="493"/>
      <c r="FI32" s="493"/>
      <c r="FK32" s="493"/>
      <c r="FL32" s="493"/>
      <c r="FM32" s="493"/>
    </row>
    <row r="33" spans="1:169" hidden="1" x14ac:dyDescent="0.2">
      <c r="A33" s="482" t="s">
        <v>148</v>
      </c>
      <c r="B33" s="434">
        <f t="shared" si="1"/>
        <v>1967</v>
      </c>
      <c r="D33" s="498"/>
      <c r="E33" s="498"/>
      <c r="F33" s="498"/>
      <c r="G33" s="498"/>
      <c r="H33" s="499"/>
      <c r="K33" s="500"/>
      <c r="M33" s="499"/>
      <c r="N33" s="499"/>
      <c r="O33" s="544"/>
      <c r="Q33" s="501"/>
      <c r="S33" s="494"/>
      <c r="T33" s="494"/>
      <c r="W33" s="494"/>
      <c r="Z33" s="502"/>
      <c r="AA33" s="493"/>
      <c r="AB33" s="464"/>
      <c r="AC33" s="504"/>
      <c r="AD33" s="504"/>
      <c r="AE33" s="504"/>
      <c r="AF33" s="505"/>
      <c r="AG33" s="504"/>
      <c r="AH33" s="504"/>
      <c r="AI33" s="504"/>
      <c r="AJ33" s="504"/>
      <c r="AK33" s="504"/>
      <c r="AL33" s="504"/>
      <c r="AM33" s="503"/>
      <c r="AN33" s="504"/>
      <c r="AO33" s="504"/>
      <c r="AP33" s="504"/>
      <c r="AQ33" s="504"/>
      <c r="AR33" s="504"/>
      <c r="AT33" s="439"/>
      <c r="AV33" s="493"/>
      <c r="AW33" s="493"/>
      <c r="AX33" s="493"/>
      <c r="AY33" s="493"/>
      <c r="BA33" s="493"/>
      <c r="BB33" s="493"/>
      <c r="BC33" s="493"/>
      <c r="BD33" s="493"/>
      <c r="BE33" s="493"/>
      <c r="BF33" s="493"/>
      <c r="BG33" s="493"/>
      <c r="BH33" s="493"/>
      <c r="BI33" s="493"/>
      <c r="BJ33" s="493"/>
      <c r="BM33" s="493"/>
      <c r="BN33" s="493"/>
      <c r="BO33" s="493"/>
      <c r="BP33" s="493"/>
      <c r="BR33" s="493"/>
      <c r="BS33" s="493"/>
      <c r="BT33" s="493"/>
      <c r="BU33" s="493"/>
      <c r="BV33" s="493"/>
      <c r="BX33" s="493"/>
      <c r="BY33" s="493"/>
      <c r="BZ33" s="493"/>
      <c r="CA33" s="493"/>
      <c r="CC33" s="493"/>
      <c r="CD33" s="493"/>
      <c r="CE33" s="493"/>
      <c r="CF33" s="493"/>
      <c r="CH33" s="493"/>
      <c r="CI33" s="493"/>
      <c r="CJ33" s="493"/>
      <c r="CK33" s="493"/>
      <c r="CM33" s="493"/>
      <c r="CN33" s="493"/>
      <c r="CO33" s="493"/>
      <c r="CP33" s="493"/>
      <c r="CS33" s="493"/>
      <c r="CT33" s="493"/>
      <c r="CU33" s="493"/>
      <c r="CV33" s="493"/>
      <c r="CW33" s="493"/>
      <c r="CX33" s="493"/>
      <c r="CY33" s="493"/>
      <c r="CZ33" s="493"/>
      <c r="DA33" s="493"/>
      <c r="DB33" s="493"/>
      <c r="DC33" s="493"/>
      <c r="DD33" s="493"/>
      <c r="DE33" s="493"/>
      <c r="DF33" s="493"/>
      <c r="DG33" s="493"/>
      <c r="DI33" s="493"/>
      <c r="DJ33" s="493"/>
      <c r="DK33" s="493"/>
      <c r="DO33" s="494"/>
      <c r="DP33" s="494"/>
      <c r="DQ33" s="493"/>
      <c r="DR33" s="493"/>
      <c r="DS33" s="493"/>
      <c r="DT33" s="493"/>
      <c r="DU33" s="494"/>
      <c r="DV33" s="493"/>
      <c r="DW33" s="493"/>
      <c r="DY33" s="493"/>
      <c r="DZ33" s="493"/>
      <c r="EA33" s="493"/>
      <c r="EB33" s="493"/>
      <c r="EC33" s="493"/>
      <c r="ED33" s="493"/>
      <c r="EE33" s="494"/>
      <c r="EF33" s="494"/>
      <c r="EG33" s="494"/>
      <c r="EH33" s="494"/>
      <c r="EI33" s="494"/>
      <c r="EK33" s="493"/>
      <c r="EL33" s="493"/>
      <c r="EN33" s="493"/>
      <c r="EO33" s="493"/>
      <c r="ES33" s="493"/>
      <c r="ET33" s="493"/>
      <c r="EU33" s="493"/>
      <c r="EW33" s="493"/>
      <c r="EX33" s="493"/>
      <c r="EY33" s="493"/>
      <c r="FA33" s="493"/>
      <c r="FB33" s="493"/>
      <c r="FC33" s="493"/>
      <c r="FE33" s="493"/>
      <c r="FG33" s="493"/>
      <c r="FH33" s="493"/>
      <c r="FI33" s="493"/>
      <c r="FK33" s="493"/>
      <c r="FL33" s="493"/>
      <c r="FM33" s="493"/>
    </row>
    <row r="34" spans="1:169" hidden="1" x14ac:dyDescent="0.2">
      <c r="A34" s="482" t="s">
        <v>148</v>
      </c>
      <c r="B34" s="434">
        <f t="shared" si="1"/>
        <v>1968</v>
      </c>
      <c r="D34" s="498"/>
      <c r="E34" s="498"/>
      <c r="F34" s="498"/>
      <c r="G34" s="498"/>
      <c r="H34" s="499"/>
      <c r="K34" s="500"/>
      <c r="M34" s="499"/>
      <c r="N34" s="499"/>
      <c r="O34" s="544"/>
      <c r="Q34" s="501"/>
      <c r="S34" s="494"/>
      <c r="T34" s="494"/>
      <c r="W34" s="494"/>
      <c r="Z34" s="502"/>
      <c r="AA34" s="493"/>
      <c r="AB34" s="464"/>
      <c r="AC34" s="504"/>
      <c r="AD34" s="504"/>
      <c r="AE34" s="504"/>
      <c r="AF34" s="505"/>
      <c r="AG34" s="504"/>
      <c r="AH34" s="504"/>
      <c r="AI34" s="504"/>
      <c r="AJ34" s="504"/>
      <c r="AK34" s="504"/>
      <c r="AL34" s="504"/>
      <c r="AM34" s="503"/>
      <c r="AN34" s="504"/>
      <c r="AO34" s="504"/>
      <c r="AP34" s="504"/>
      <c r="AQ34" s="504"/>
      <c r="AR34" s="504"/>
      <c r="AT34" s="439"/>
      <c r="AV34" s="493"/>
      <c r="AW34" s="493"/>
      <c r="AX34" s="493"/>
      <c r="AY34" s="493"/>
      <c r="BA34" s="493"/>
      <c r="BB34" s="493"/>
      <c r="BC34" s="493"/>
      <c r="BD34" s="493"/>
      <c r="BE34" s="493"/>
      <c r="BF34" s="493"/>
      <c r="BG34" s="493"/>
      <c r="BH34" s="493"/>
      <c r="BI34" s="493"/>
      <c r="BJ34" s="493"/>
      <c r="BM34" s="493"/>
      <c r="BN34" s="493"/>
      <c r="BO34" s="493"/>
      <c r="BP34" s="493"/>
      <c r="BR34" s="493"/>
      <c r="BS34" s="493"/>
      <c r="BT34" s="493"/>
      <c r="BU34" s="493"/>
      <c r="BV34" s="493"/>
      <c r="BX34" s="493"/>
      <c r="BY34" s="493"/>
      <c r="BZ34" s="493"/>
      <c r="CA34" s="493"/>
      <c r="CC34" s="493"/>
      <c r="CD34" s="493"/>
      <c r="CE34" s="493"/>
      <c r="CF34" s="493"/>
      <c r="CH34" s="493"/>
      <c r="CI34" s="493"/>
      <c r="CJ34" s="493"/>
      <c r="CK34" s="493"/>
      <c r="CM34" s="493"/>
      <c r="CN34" s="493"/>
      <c r="CO34" s="493"/>
      <c r="CP34" s="493"/>
      <c r="CS34" s="493"/>
      <c r="CT34" s="493"/>
      <c r="CU34" s="493"/>
      <c r="CV34" s="493"/>
      <c r="CW34" s="493"/>
      <c r="CX34" s="493"/>
      <c r="CY34" s="493"/>
      <c r="CZ34" s="493"/>
      <c r="DA34" s="493"/>
      <c r="DB34" s="493"/>
      <c r="DC34" s="493"/>
      <c r="DD34" s="493"/>
      <c r="DE34" s="493"/>
      <c r="DF34" s="493"/>
      <c r="DG34" s="493"/>
      <c r="DI34" s="493"/>
      <c r="DJ34" s="493"/>
      <c r="DK34" s="493"/>
      <c r="DO34" s="494"/>
      <c r="DP34" s="494"/>
      <c r="DQ34" s="493"/>
      <c r="DR34" s="493"/>
      <c r="DS34" s="493"/>
      <c r="DT34" s="493"/>
      <c r="DU34" s="494"/>
      <c r="DV34" s="493"/>
      <c r="DW34" s="493"/>
      <c r="DY34" s="493"/>
      <c r="DZ34" s="493"/>
      <c r="EA34" s="493"/>
      <c r="EB34" s="493"/>
      <c r="EC34" s="493"/>
      <c r="ED34" s="493"/>
      <c r="EE34" s="494"/>
      <c r="EF34" s="494"/>
      <c r="EG34" s="494"/>
      <c r="EH34" s="494"/>
      <c r="EI34" s="494"/>
      <c r="EK34" s="493"/>
      <c r="EL34" s="493"/>
      <c r="EN34" s="493"/>
      <c r="EO34" s="493"/>
      <c r="ES34" s="493"/>
      <c r="ET34" s="493"/>
      <c r="EU34" s="493"/>
      <c r="EW34" s="493"/>
      <c r="EX34" s="493"/>
      <c r="EY34" s="493"/>
      <c r="FA34" s="493"/>
      <c r="FB34" s="493"/>
      <c r="FC34" s="493"/>
      <c r="FE34" s="493"/>
      <c r="FG34" s="493"/>
      <c r="FH34" s="493"/>
      <c r="FI34" s="493"/>
      <c r="FK34" s="493"/>
      <c r="FL34" s="493"/>
      <c r="FM34" s="493"/>
    </row>
    <row r="35" spans="1:169" hidden="1" x14ac:dyDescent="0.2">
      <c r="A35" s="482" t="s">
        <v>148</v>
      </c>
      <c r="B35" s="434">
        <f t="shared" si="1"/>
        <v>1969</v>
      </c>
      <c r="D35" s="498"/>
      <c r="E35" s="498"/>
      <c r="F35" s="498"/>
      <c r="G35" s="498"/>
      <c r="H35" s="499"/>
      <c r="K35" s="500"/>
      <c r="M35" s="499"/>
      <c r="N35" s="499"/>
      <c r="O35" s="544"/>
      <c r="Q35" s="501"/>
      <c r="S35" s="494"/>
      <c r="T35" s="494"/>
      <c r="W35" s="494"/>
      <c r="Z35" s="502"/>
      <c r="AA35" s="493"/>
      <c r="AB35" s="464"/>
      <c r="AC35" s="504"/>
      <c r="AD35" s="504"/>
      <c r="AE35" s="504"/>
      <c r="AF35" s="505"/>
      <c r="AG35" s="504"/>
      <c r="AH35" s="504"/>
      <c r="AI35" s="504"/>
      <c r="AJ35" s="504"/>
      <c r="AK35" s="504"/>
      <c r="AL35" s="504"/>
      <c r="AM35" s="503"/>
      <c r="AN35" s="504"/>
      <c r="AO35" s="504"/>
      <c r="AP35" s="504"/>
      <c r="AQ35" s="504"/>
      <c r="AR35" s="504"/>
      <c r="AT35" s="439"/>
      <c r="AV35" s="493"/>
      <c r="AW35" s="493"/>
      <c r="AX35" s="493"/>
      <c r="AY35" s="493"/>
      <c r="BA35" s="493"/>
      <c r="BB35" s="493"/>
      <c r="BC35" s="493"/>
      <c r="BD35" s="493"/>
      <c r="BE35" s="493"/>
      <c r="BF35" s="493"/>
      <c r="BG35" s="493"/>
      <c r="BH35" s="493"/>
      <c r="BI35" s="493"/>
      <c r="BJ35" s="493"/>
      <c r="BM35" s="493"/>
      <c r="BN35" s="493"/>
      <c r="BO35" s="493"/>
      <c r="BP35" s="493"/>
      <c r="BR35" s="493"/>
      <c r="BS35" s="493"/>
      <c r="BT35" s="493"/>
      <c r="BU35" s="493"/>
      <c r="BV35" s="493"/>
      <c r="BX35" s="493"/>
      <c r="BY35" s="493"/>
      <c r="BZ35" s="493"/>
      <c r="CA35" s="493"/>
      <c r="CC35" s="493"/>
      <c r="CD35" s="493"/>
      <c r="CE35" s="493"/>
      <c r="CF35" s="493"/>
      <c r="CH35" s="493"/>
      <c r="CI35" s="493"/>
      <c r="CJ35" s="493"/>
      <c r="CK35" s="493"/>
      <c r="CM35" s="493"/>
      <c r="CN35" s="493"/>
      <c r="CO35" s="493"/>
      <c r="CP35" s="493"/>
      <c r="CS35" s="493"/>
      <c r="CT35" s="493"/>
      <c r="CU35" s="493"/>
      <c r="CV35" s="493"/>
      <c r="CW35" s="493"/>
      <c r="CX35" s="493"/>
      <c r="CY35" s="493"/>
      <c r="CZ35" s="493"/>
      <c r="DA35" s="493"/>
      <c r="DB35" s="493"/>
      <c r="DC35" s="493"/>
      <c r="DD35" s="493"/>
      <c r="DE35" s="493"/>
      <c r="DF35" s="493"/>
      <c r="DG35" s="493"/>
      <c r="DI35" s="493"/>
      <c r="DJ35" s="493"/>
      <c r="DK35" s="493"/>
      <c r="DO35" s="494"/>
      <c r="DP35" s="494"/>
      <c r="DQ35" s="493"/>
      <c r="DR35" s="493"/>
      <c r="DS35" s="493"/>
      <c r="DT35" s="493"/>
      <c r="DU35" s="494"/>
      <c r="DV35" s="493"/>
      <c r="DW35" s="493"/>
      <c r="DY35" s="493"/>
      <c r="DZ35" s="493"/>
      <c r="EA35" s="493"/>
      <c r="EB35" s="493"/>
      <c r="EC35" s="493"/>
      <c r="ED35" s="493"/>
      <c r="EE35" s="494"/>
      <c r="EF35" s="494"/>
      <c r="EG35" s="494"/>
      <c r="EH35" s="494"/>
      <c r="EI35" s="494"/>
      <c r="EK35" s="493"/>
      <c r="EL35" s="493"/>
      <c r="EN35" s="493"/>
      <c r="EO35" s="493"/>
      <c r="ES35" s="493"/>
      <c r="ET35" s="493"/>
      <c r="EU35" s="493"/>
      <c r="EW35" s="493"/>
      <c r="EX35" s="493"/>
      <c r="EY35" s="493"/>
      <c r="FA35" s="493"/>
      <c r="FB35" s="493"/>
      <c r="FC35" s="493"/>
      <c r="FE35" s="493"/>
      <c r="FG35" s="493"/>
      <c r="FH35" s="493"/>
      <c r="FI35" s="493"/>
      <c r="FK35" s="493"/>
      <c r="FL35" s="493"/>
      <c r="FM35" s="493"/>
    </row>
    <row r="36" spans="1:169" x14ac:dyDescent="0.2">
      <c r="A36" s="482" t="s">
        <v>148</v>
      </c>
      <c r="B36" s="434">
        <f t="shared" si="1"/>
        <v>1970</v>
      </c>
      <c r="D36" s="498">
        <f>National!H261</f>
        <v>8322.4060000000009</v>
      </c>
      <c r="E36" s="498">
        <f>National!H184</f>
        <v>1590.9830000000002</v>
      </c>
      <c r="F36" s="498">
        <f>Conversion_Factors!$O32*E36</f>
        <v>5443.3520000000008</v>
      </c>
      <c r="G36" s="498">
        <f t="shared" ref="G36:G76" si="2">D36+F36</f>
        <v>13765.758000000002</v>
      </c>
      <c r="H36" s="499">
        <f t="shared" ref="H36:H77" si="3">F36/E36</f>
        <v>3.4213765954758788</v>
      </c>
      <c r="K36" s="494">
        <f>National!N184*0.001</f>
        <v>63.442999999999998</v>
      </c>
      <c r="M36" s="499">
        <f>National!CQ261</f>
        <v>1.5915902261855785</v>
      </c>
      <c r="N36" s="499">
        <f>National!CQ184</f>
        <v>0.83686880971490818</v>
      </c>
      <c r="O36" s="544">
        <f>National!Z110</f>
        <v>156.25662405623947</v>
      </c>
      <c r="Q36" s="501">
        <f t="shared" ref="Q36:Q76" si="4">G36/K36</f>
        <v>216.97835852655143</v>
      </c>
      <c r="S36" s="494">
        <f>National!CQ261</f>
        <v>1.5915902261855785</v>
      </c>
      <c r="T36" s="494">
        <f>National!CQ184</f>
        <v>0.83686880971490818</v>
      </c>
      <c r="W36" s="494">
        <f>National!CU261</f>
        <v>1.0073864006607307</v>
      </c>
      <c r="Z36" s="502">
        <f>National!CU184</f>
        <v>0.96647619518685479</v>
      </c>
      <c r="AA36" s="493">
        <f>AG36*AL36</f>
        <v>1.1817781260386062</v>
      </c>
      <c r="AB36" s="464">
        <f t="shared" ref="AB36:AB76" si="5">B36</f>
        <v>1970</v>
      </c>
      <c r="AC36" s="504">
        <f t="shared" ref="AC36:AC77" si="6">K36/K$80</f>
        <v>0.72614558604301649</v>
      </c>
      <c r="AD36" s="504">
        <f t="shared" ref="AD36:AD77" si="7">Q36/Q$80</f>
        <v>1.1817781260386062</v>
      </c>
      <c r="AE36" s="504">
        <f t="shared" ref="AE36:AE76" si="8">EY36</f>
        <v>0.98954868053757905</v>
      </c>
      <c r="AF36" s="505">
        <f t="shared" ref="AF36:AF76" si="9">FC36</f>
        <v>1.0216528738775184</v>
      </c>
      <c r="AG36" s="504">
        <f t="shared" ref="AG36:AG76" si="10">EU36</f>
        <v>1.1689486188370768</v>
      </c>
      <c r="AH36" s="504">
        <f t="shared" ref="AH36:AH76" si="11">AC36*AE36*AF36*AG36</f>
        <v>0.85814296990512151</v>
      </c>
      <c r="AI36" s="504">
        <f t="shared" ref="AI36:AI73" si="12">AC36*AD36</f>
        <v>0.85814296990512151</v>
      </c>
      <c r="AJ36" s="504"/>
      <c r="AK36" s="504"/>
      <c r="AL36" s="504">
        <f t="shared" ref="AL36:AL76" si="13">AE36*AF36</f>
        <v>1.0109752533129239</v>
      </c>
      <c r="AM36" s="503"/>
      <c r="AN36" s="504">
        <f>National!CQ110</f>
        <v>1.3922186215458177</v>
      </c>
      <c r="AO36" s="504">
        <f>National!CU110</f>
        <v>0.99481178230061584</v>
      </c>
      <c r="AP36" s="504">
        <f t="shared" ref="AP36:AP76" si="14">FM36</f>
        <v>0.83518796501371828</v>
      </c>
      <c r="AQ36" s="504">
        <f t="shared" ref="AQ36:AQ76" si="15">FC36</f>
        <v>1.0216528738775184</v>
      </c>
      <c r="AR36" s="504">
        <f t="shared" ref="AR36:AR76" si="16">AN36*AO36*AP36*AQ36</f>
        <v>1.1817781260386051</v>
      </c>
      <c r="AT36" s="439"/>
      <c r="AV36" s="493" t="e">
        <f>D36/#REF!</f>
        <v>#REF!</v>
      </c>
      <c r="AW36" s="493" t="e">
        <f>#REF!/#REF!</f>
        <v>#REF!</v>
      </c>
      <c r="AX36" s="493" t="e">
        <f>#REF!/#REF!</f>
        <v>#REF!</v>
      </c>
      <c r="AY36" s="493" t="e">
        <f>#REF!/#REF!</f>
        <v>#REF!</v>
      </c>
      <c r="BA36" s="493" t="e">
        <f t="shared" ref="BA36:BD47" si="17">(AV36-AV35)/LN(AV36/AV35)</f>
        <v>#REF!</v>
      </c>
      <c r="BB36" s="493" t="e">
        <f t="shared" si="17"/>
        <v>#REF!</v>
      </c>
      <c r="BC36" s="493" t="e">
        <f t="shared" si="17"/>
        <v>#REF!</v>
      </c>
      <c r="BD36" s="493" t="e">
        <f t="shared" si="17"/>
        <v>#REF!</v>
      </c>
      <c r="BE36" s="493" t="e">
        <f t="shared" ref="BE36:BE76" si="18">SUM(BA36:BD36)</f>
        <v>#REF!</v>
      </c>
      <c r="BF36" s="493"/>
      <c r="BG36" s="493" t="e">
        <f t="shared" ref="BG36:BJ47" si="19">BA36/$BE36</f>
        <v>#REF!</v>
      </c>
      <c r="BH36" s="493" t="e">
        <f t="shared" si="19"/>
        <v>#REF!</v>
      </c>
      <c r="BI36" s="493" t="e">
        <f t="shared" si="19"/>
        <v>#REF!</v>
      </c>
      <c r="BJ36" s="493" t="e">
        <f t="shared" si="19"/>
        <v>#REF!</v>
      </c>
      <c r="BM36" s="493" t="e">
        <f>LN(#REF!/#REF!)</f>
        <v>#REF!</v>
      </c>
      <c r="BN36" s="493" t="e">
        <f>LN(#REF!/#REF!)</f>
        <v>#REF!</v>
      </c>
      <c r="BO36" s="493" t="e">
        <f>LN(#REF!/#REF!)</f>
        <v>#REF!</v>
      </c>
      <c r="BP36" s="493" t="e">
        <f>LN(#REF!/#REF!)</f>
        <v>#REF!</v>
      </c>
      <c r="BR36" s="493" t="e">
        <f>M36/#REF!</f>
        <v>#REF!</v>
      </c>
      <c r="BS36" s="493" t="e">
        <f>#REF!/#REF!</f>
        <v>#REF!</v>
      </c>
      <c r="BT36" s="493" t="e">
        <f>#REF!/#REF!</f>
        <v>#REF!</v>
      </c>
      <c r="BU36" s="493" t="e">
        <f>#REF!/#REF!</f>
        <v>#REF!</v>
      </c>
      <c r="BV36" s="493"/>
      <c r="BX36" s="493" t="e">
        <f t="shared" ref="BX36:CA47" si="20">LN(BR36/BR35)</f>
        <v>#REF!</v>
      </c>
      <c r="BY36" s="493" t="e">
        <f t="shared" si="20"/>
        <v>#REF!</v>
      </c>
      <c r="BZ36" s="493" t="e">
        <f t="shared" si="20"/>
        <v>#REF!</v>
      </c>
      <c r="CA36" s="493" t="e">
        <f t="shared" si="20"/>
        <v>#REF!</v>
      </c>
      <c r="CC36" s="493" t="e">
        <f>LN(#REF!/#REF!)</f>
        <v>#REF!</v>
      </c>
      <c r="CD36" s="493" t="e">
        <f>LN(#REF!/#REF!)</f>
        <v>#REF!</v>
      </c>
      <c r="CE36" s="493" t="e">
        <f>LN(#REF!/#REF!)</f>
        <v>#REF!</v>
      </c>
      <c r="CF36" s="493" t="e">
        <f>LN(#REF!/#REF!)</f>
        <v>#REF!</v>
      </c>
      <c r="CH36" s="493" t="e">
        <f>LN(#REF!/#REF!)</f>
        <v>#REF!</v>
      </c>
      <c r="CI36" s="493" t="e">
        <f>LN(#REF!/#REF!)</f>
        <v>#REF!</v>
      </c>
      <c r="CJ36" s="493" t="e">
        <f>LN(#REF!/#REF!)</f>
        <v>#REF!</v>
      </c>
      <c r="CK36" s="493" t="e">
        <f>LN(#REF!/#REF!)</f>
        <v>#REF!</v>
      </c>
      <c r="CM36" s="493" t="e">
        <f>LN(#REF!/#REF!)</f>
        <v>#REF!</v>
      </c>
      <c r="CN36" s="493" t="e">
        <f>LN(#REF!/#REF!)</f>
        <v>#REF!</v>
      </c>
      <c r="CO36" s="493" t="e">
        <f>LN(#REF!/#REF!)</f>
        <v>#REF!</v>
      </c>
      <c r="CP36" s="493" t="e">
        <f>LN(#REF!/#REF!)</f>
        <v>#REF!</v>
      </c>
      <c r="CS36" s="493" t="e">
        <f t="shared" ref="CS36:CS76" si="21">EXP(SUMPRODUCT($BG36:$BJ36,BM36:BP36))</f>
        <v>#REF!</v>
      </c>
      <c r="CT36" s="493">
        <f t="shared" ref="CT36:CT76" si="22">IF(ISERR(CS36),CT35,CS36*CT35)</f>
        <v>0</v>
      </c>
      <c r="CU36" s="493" t="e">
        <f t="shared" ref="CU36:CU67" si="23">CT36/CT$80</f>
        <v>#DIV/0!</v>
      </c>
      <c r="CV36" s="493"/>
      <c r="CW36" s="493" t="e">
        <f t="shared" ref="CW36:CW67" si="24">EXP(SUMPRODUCT($BG36:$BJ36,BX36:CA36))</f>
        <v>#REF!</v>
      </c>
      <c r="CX36" s="493">
        <f t="shared" ref="CX36:CX67" si="25">IF(ISERR(CW36),CX35,CW36*CX35)</f>
        <v>0</v>
      </c>
      <c r="CY36" s="493" t="e">
        <f t="shared" ref="CY36:CY67" si="26">CX36/CX$80</f>
        <v>#DIV/0!</v>
      </c>
      <c r="CZ36" s="493"/>
      <c r="DA36" s="493" t="e">
        <f t="shared" ref="DA36:DA67" si="27">EXP(SUMPRODUCT($BG36:$BJ36,CC36:CF36))</f>
        <v>#REF!</v>
      </c>
      <c r="DB36" s="493">
        <f t="shared" ref="DB36:DB76" si="28">IF(ISERR(DA36),DB35,DA36*DB35)</f>
        <v>0</v>
      </c>
      <c r="DC36" s="493" t="e">
        <f t="shared" ref="DC36:DC67" si="29">DB36/DB$80</f>
        <v>#DIV/0!</v>
      </c>
      <c r="DD36" s="493"/>
      <c r="DE36" s="493" t="e">
        <f t="shared" ref="DE36:DE67" si="30">EXP(SUMPRODUCT($BG36:$BJ36,CH36:CK36))</f>
        <v>#REF!</v>
      </c>
      <c r="DF36" s="493">
        <f t="shared" ref="DF36:DF76" si="31">IF(ISERR(DE36),DF35,DE36*DF35)</f>
        <v>0</v>
      </c>
      <c r="DG36" s="493" t="e">
        <f t="shared" ref="DG36:DG67" si="32">DF36/DF$80</f>
        <v>#DIV/0!</v>
      </c>
      <c r="DI36" s="493" t="e">
        <f t="shared" ref="DI36:DI67" si="33">EXP(SUMPRODUCT($BG36:$BJ36,CM36:CP36))</f>
        <v>#REF!</v>
      </c>
      <c r="DJ36" s="493">
        <f t="shared" ref="DJ36:DJ67" si="34">IF(ISERR(DI36),DJ35,DI36*DJ35)</f>
        <v>0</v>
      </c>
      <c r="DK36" s="493" t="e">
        <f t="shared" ref="DK36:DK67" si="35">DJ36/DJ$80</f>
        <v>#DIV/0!</v>
      </c>
      <c r="DO36" s="494">
        <f t="shared" ref="DO36:DO76" si="36">D36/G36</f>
        <v>0.60457302823426073</v>
      </c>
      <c r="DP36" s="494">
        <f t="shared" ref="DP36:DP76" si="37">F36/G36</f>
        <v>0.39542697176573932</v>
      </c>
      <c r="DQ36" s="493"/>
      <c r="DR36" s="493" t="e">
        <f t="shared" ref="DR36:DS76" si="38">(DO36-DO35)/LN(DO36/DO35)</f>
        <v>#DIV/0!</v>
      </c>
      <c r="DS36" s="493" t="e">
        <f t="shared" si="38"/>
        <v>#DIV/0!</v>
      </c>
      <c r="DT36" s="493" t="e">
        <f t="shared" ref="DT36:DT76" si="39">SUM(DR36:DS36)</f>
        <v>#DIV/0!</v>
      </c>
      <c r="DU36" s="494"/>
      <c r="DV36" s="493" t="e">
        <f t="shared" ref="DV36:DV76" si="40">DR36/DT36</f>
        <v>#DIV/0!</v>
      </c>
      <c r="DW36" s="493" t="e">
        <f t="shared" ref="DW36:DW76" si="41">DS36/DT36</f>
        <v>#DIV/0!</v>
      </c>
      <c r="DY36" s="493" t="e">
        <f t="shared" ref="DY36:DZ47" si="42">LN(M36/M35)</f>
        <v>#DIV/0!</v>
      </c>
      <c r="DZ36" s="493" t="e">
        <f t="shared" si="42"/>
        <v>#DIV/0!</v>
      </c>
      <c r="EA36" s="493"/>
      <c r="EB36" s="493" t="e">
        <f t="shared" ref="EB36:EB76" si="43">LN(O36/O35)</f>
        <v>#DIV/0!</v>
      </c>
      <c r="EC36" s="493" t="e">
        <f t="shared" ref="EC36:EC76" si="44">EB36</f>
        <v>#DIV/0!</v>
      </c>
      <c r="ED36" s="493"/>
      <c r="EE36" s="494">
        <f t="shared" ref="EE36:EE76" si="45">D36/(D36+E36)</f>
        <v>0.83951169473930665</v>
      </c>
      <c r="EF36" s="494">
        <f t="shared" ref="EF36:EF76" si="46">E36/(D36+E36)</f>
        <v>0.16048830526069338</v>
      </c>
      <c r="EG36" s="494"/>
      <c r="EH36" s="494" t="e">
        <f t="shared" ref="EH36:EI76" si="47">LN(EE36/EE35)</f>
        <v>#DIV/0!</v>
      </c>
      <c r="EI36" s="494" t="e">
        <f t="shared" si="47"/>
        <v>#DIV/0!</v>
      </c>
      <c r="EK36" s="493" t="e">
        <f t="shared" ref="EK36:EK76" si="48">LN(W36/W35)</f>
        <v>#DIV/0!</v>
      </c>
      <c r="EL36" s="493" t="e">
        <f t="shared" ref="EL36:EL76" si="49">LN(Z36/Z35)</f>
        <v>#DIV/0!</v>
      </c>
      <c r="EN36" s="493">
        <v>0</v>
      </c>
      <c r="EO36" s="493" t="e">
        <f t="shared" ref="EO36:EO76" si="50">LN(H36/H35)</f>
        <v>#DIV/0!</v>
      </c>
      <c r="ES36" s="493" t="e">
        <f t="shared" ref="ES36:ES76" si="51">EXP(SUMPRODUCT($DV36:$DW36,DY36:DZ36))</f>
        <v>#DIV/0!</v>
      </c>
      <c r="ET36" s="493">
        <v>1</v>
      </c>
      <c r="EU36" s="493">
        <f t="shared" ref="EU36:EU77" si="52">ET36/ET$80</f>
        <v>1.1689486188370768</v>
      </c>
      <c r="EW36" s="493" t="e">
        <f t="shared" ref="EW36:EW76" si="53">EXP(SUMPRODUCT($DV36:$DW36,EK36:EL36))</f>
        <v>#DIV/0!</v>
      </c>
      <c r="EX36" s="493">
        <v>1</v>
      </c>
      <c r="EY36" s="493">
        <f t="shared" ref="EY36:EY77" si="54">EX36/EX$80</f>
        <v>0.98954868053757905</v>
      </c>
      <c r="FA36" s="493" t="e">
        <f t="shared" ref="FA36:FA75" si="55">EXP(SUMPRODUCT($DV36:$DW36,EN36:EO36))</f>
        <v>#DIV/0!</v>
      </c>
      <c r="FB36" s="493">
        <v>1</v>
      </c>
      <c r="FC36" s="493">
        <f t="shared" ref="FC36:FC75" si="56">FB36/FB$80</f>
        <v>1.0216528738775184</v>
      </c>
      <c r="FE36" s="493">
        <f t="shared" ref="FE36:FE76" si="57">EU36*EY36</f>
        <v>1.1567315633864548</v>
      </c>
      <c r="FG36" s="493" t="e">
        <f t="shared" ref="FG36:FG76" si="58">EXP(SUMPRODUCT($DV36:$DW36,EB36:EC36))</f>
        <v>#DIV/0!</v>
      </c>
      <c r="FH36" s="493">
        <v>1</v>
      </c>
      <c r="FI36" s="493">
        <f t="shared" ref="FI36:FI77" si="59">FH36/FH$80</f>
        <v>1.3849954882521016</v>
      </c>
      <c r="FK36" s="493" t="e">
        <f t="shared" ref="FK36:FK76" si="60">EXP(SUMPRODUCT($DV36:$DW36,EH36:EI36))</f>
        <v>#DIV/0!</v>
      </c>
      <c r="FL36" s="493">
        <v>1</v>
      </c>
      <c r="FM36" s="493">
        <f t="shared" ref="FM36:FM77" si="61">FL36/FL$80</f>
        <v>0.83518796501371828</v>
      </c>
    </row>
    <row r="37" spans="1:169" x14ac:dyDescent="0.2">
      <c r="A37" s="482" t="s">
        <v>148</v>
      </c>
      <c r="B37" s="434">
        <f t="shared" si="1"/>
        <v>1971</v>
      </c>
      <c r="D37" s="498">
        <f>National!H262</f>
        <v>8427.4510000000009</v>
      </c>
      <c r="E37" s="498">
        <f>National!H185</f>
        <v>1704.4029999999998</v>
      </c>
      <c r="F37" s="498">
        <f>Conversion_Factors!$O33*E37</f>
        <v>5818.7489999999998</v>
      </c>
      <c r="G37" s="498">
        <f t="shared" si="2"/>
        <v>14246.2</v>
      </c>
      <c r="H37" s="499">
        <f t="shared" si="3"/>
        <v>3.4139513952979432</v>
      </c>
      <c r="K37" s="494">
        <f>National!N185*0.001</f>
        <v>65.211200000000005</v>
      </c>
      <c r="M37" s="499">
        <f>National!CQ262</f>
        <v>1.5940523548996197</v>
      </c>
      <c r="N37" s="499">
        <f>National!CQ185</f>
        <v>0.87855914160418158</v>
      </c>
      <c r="O37" s="544">
        <f>National!Z111</f>
        <v>155.36984444389921</v>
      </c>
      <c r="Q37" s="501">
        <f t="shared" si="4"/>
        <v>218.46247270407537</v>
      </c>
      <c r="S37" s="494">
        <f>National!CQ262</f>
        <v>1.5940523548996197</v>
      </c>
      <c r="T37" s="494">
        <f>National!CQ185</f>
        <v>0.87855914160418158</v>
      </c>
      <c r="W37" s="494">
        <f>National!CU262</f>
        <v>0.99090865687247986</v>
      </c>
      <c r="Z37" s="502">
        <f>National!CU185</f>
        <v>0.95950183866733163</v>
      </c>
      <c r="AA37" s="493">
        <f t="shared" ref="AA37:AA77" si="62">AG37*AL37</f>
        <v>1.1898613915008944</v>
      </c>
      <c r="AB37" s="464">
        <f t="shared" si="5"/>
        <v>1971</v>
      </c>
      <c r="AC37" s="504">
        <f t="shared" si="6"/>
        <v>0.74638376244137827</v>
      </c>
      <c r="AD37" s="504">
        <f t="shared" si="7"/>
        <v>1.189861391500894</v>
      </c>
      <c r="AE37" s="504">
        <f t="shared" si="8"/>
        <v>0.97698809646475382</v>
      </c>
      <c r="AF37" s="505">
        <f t="shared" si="9"/>
        <v>1.0207611392051448</v>
      </c>
      <c r="AG37" s="504">
        <f t="shared" si="10"/>
        <v>1.1931168318503487</v>
      </c>
      <c r="AH37" s="504">
        <f t="shared" si="11"/>
        <v>0.88809322217217135</v>
      </c>
      <c r="AI37" s="504">
        <f t="shared" si="12"/>
        <v>0.88809322217217102</v>
      </c>
      <c r="AJ37" s="504"/>
      <c r="AK37" s="504"/>
      <c r="AL37" s="504">
        <f t="shared" si="13"/>
        <v>0.99727148233722795</v>
      </c>
      <c r="AM37" s="503"/>
      <c r="AN37" s="504">
        <f>National!CQ111</f>
        <v>1.4042397686205408</v>
      </c>
      <c r="AO37" s="504">
        <f>National!CU111</f>
        <v>0.98069821362911713</v>
      </c>
      <c r="AP37" s="504">
        <f t="shared" si="14"/>
        <v>0.84643885766166338</v>
      </c>
      <c r="AQ37" s="504">
        <f t="shared" si="15"/>
        <v>1.0207611392051448</v>
      </c>
      <c r="AR37" s="504">
        <f t="shared" si="16"/>
        <v>1.1898613915008933</v>
      </c>
      <c r="AT37" s="439"/>
      <c r="AV37" s="493" t="e">
        <f>D37/#REF!</f>
        <v>#REF!</v>
      </c>
      <c r="AW37" s="493" t="e">
        <f>#REF!/#REF!</f>
        <v>#REF!</v>
      </c>
      <c r="AX37" s="493" t="e">
        <f>#REF!/#REF!</f>
        <v>#REF!</v>
      </c>
      <c r="AY37" s="493" t="e">
        <f>#REF!/#REF!</f>
        <v>#REF!</v>
      </c>
      <c r="BA37" s="493" t="e">
        <f t="shared" si="17"/>
        <v>#REF!</v>
      </c>
      <c r="BB37" s="493" t="e">
        <f t="shared" si="17"/>
        <v>#REF!</v>
      </c>
      <c r="BC37" s="493" t="e">
        <f t="shared" si="17"/>
        <v>#REF!</v>
      </c>
      <c r="BD37" s="493" t="e">
        <f t="shared" si="17"/>
        <v>#REF!</v>
      </c>
      <c r="BE37" s="493" t="e">
        <f t="shared" si="18"/>
        <v>#REF!</v>
      </c>
      <c r="BF37" s="493"/>
      <c r="BG37" s="493" t="e">
        <f t="shared" si="19"/>
        <v>#REF!</v>
      </c>
      <c r="BH37" s="493" t="e">
        <f t="shared" si="19"/>
        <v>#REF!</v>
      </c>
      <c r="BI37" s="493" t="e">
        <f t="shared" si="19"/>
        <v>#REF!</v>
      </c>
      <c r="BJ37" s="493" t="e">
        <f t="shared" si="19"/>
        <v>#REF!</v>
      </c>
      <c r="BM37" s="493" t="e">
        <f>LN(#REF!/#REF!)</f>
        <v>#REF!</v>
      </c>
      <c r="BN37" s="493" t="e">
        <f>LN(#REF!/#REF!)</f>
        <v>#REF!</v>
      </c>
      <c r="BO37" s="493" t="e">
        <f>LN(#REF!/#REF!)</f>
        <v>#REF!</v>
      </c>
      <c r="BP37" s="493" t="e">
        <f>LN(#REF!/#REF!)</f>
        <v>#REF!</v>
      </c>
      <c r="BR37" s="493" t="e">
        <f>M37/#REF!</f>
        <v>#REF!</v>
      </c>
      <c r="BS37" s="493" t="e">
        <f>#REF!/#REF!</f>
        <v>#REF!</v>
      </c>
      <c r="BT37" s="493" t="e">
        <f>#REF!/#REF!</f>
        <v>#REF!</v>
      </c>
      <c r="BU37" s="493" t="e">
        <f>#REF!/#REF!</f>
        <v>#REF!</v>
      </c>
      <c r="BV37" s="493"/>
      <c r="BX37" s="493" t="e">
        <f t="shared" si="20"/>
        <v>#REF!</v>
      </c>
      <c r="BY37" s="493" t="e">
        <f t="shared" si="20"/>
        <v>#REF!</v>
      </c>
      <c r="BZ37" s="493" t="e">
        <f t="shared" si="20"/>
        <v>#REF!</v>
      </c>
      <c r="CA37" s="493" t="e">
        <f t="shared" si="20"/>
        <v>#REF!</v>
      </c>
      <c r="CC37" s="493" t="e">
        <f>LN(#REF!/#REF!)</f>
        <v>#REF!</v>
      </c>
      <c r="CD37" s="493" t="e">
        <f>LN(#REF!/#REF!)</f>
        <v>#REF!</v>
      </c>
      <c r="CE37" s="493" t="e">
        <f>LN(#REF!/#REF!)</f>
        <v>#REF!</v>
      </c>
      <c r="CF37" s="493" t="e">
        <f>LN(#REF!/#REF!)</f>
        <v>#REF!</v>
      </c>
      <c r="CH37" s="493" t="e">
        <f>LN(#REF!/#REF!)</f>
        <v>#REF!</v>
      </c>
      <c r="CI37" s="493" t="e">
        <f>LN(#REF!/#REF!)</f>
        <v>#REF!</v>
      </c>
      <c r="CJ37" s="493" t="e">
        <f>LN(#REF!/#REF!)</f>
        <v>#REF!</v>
      </c>
      <c r="CK37" s="493" t="e">
        <f>LN(#REF!/#REF!)</f>
        <v>#REF!</v>
      </c>
      <c r="CM37" s="493" t="e">
        <f>LN(#REF!/#REF!)</f>
        <v>#REF!</v>
      </c>
      <c r="CN37" s="493" t="e">
        <f>LN(#REF!/#REF!)</f>
        <v>#REF!</v>
      </c>
      <c r="CO37" s="493" t="e">
        <f>LN(#REF!/#REF!)</f>
        <v>#REF!</v>
      </c>
      <c r="CP37" s="493" t="e">
        <f>LN(#REF!/#REF!)</f>
        <v>#REF!</v>
      </c>
      <c r="CS37" s="493" t="e">
        <f t="shared" si="21"/>
        <v>#REF!</v>
      </c>
      <c r="CT37" s="493">
        <f t="shared" si="22"/>
        <v>0</v>
      </c>
      <c r="CU37" s="493" t="e">
        <f t="shared" si="23"/>
        <v>#DIV/0!</v>
      </c>
      <c r="CV37" s="493"/>
      <c r="CW37" s="493" t="e">
        <f t="shared" si="24"/>
        <v>#REF!</v>
      </c>
      <c r="CX37" s="493">
        <f t="shared" si="25"/>
        <v>0</v>
      </c>
      <c r="CY37" s="493" t="e">
        <f t="shared" si="26"/>
        <v>#DIV/0!</v>
      </c>
      <c r="CZ37" s="493"/>
      <c r="DA37" s="493" t="e">
        <f t="shared" si="27"/>
        <v>#REF!</v>
      </c>
      <c r="DB37" s="493">
        <f t="shared" si="28"/>
        <v>0</v>
      </c>
      <c r="DC37" s="493" t="e">
        <f t="shared" si="29"/>
        <v>#DIV/0!</v>
      </c>
      <c r="DD37" s="493"/>
      <c r="DE37" s="493" t="e">
        <f t="shared" si="30"/>
        <v>#REF!</v>
      </c>
      <c r="DF37" s="493">
        <f t="shared" si="31"/>
        <v>0</v>
      </c>
      <c r="DG37" s="493" t="e">
        <f t="shared" si="32"/>
        <v>#DIV/0!</v>
      </c>
      <c r="DI37" s="493" t="e">
        <f t="shared" si="33"/>
        <v>#REF!</v>
      </c>
      <c r="DJ37" s="493">
        <f t="shared" si="34"/>
        <v>0</v>
      </c>
      <c r="DK37" s="493" t="e">
        <f t="shared" si="35"/>
        <v>#DIV/0!</v>
      </c>
      <c r="DO37" s="494">
        <f t="shared" si="36"/>
        <v>0.59155781892715253</v>
      </c>
      <c r="DP37" s="494">
        <f t="shared" si="37"/>
        <v>0.40844218107284747</v>
      </c>
      <c r="DQ37" s="493"/>
      <c r="DR37" s="493">
        <f t="shared" si="38"/>
        <v>0.59804181955467228</v>
      </c>
      <c r="DS37" s="493">
        <f t="shared" si="38"/>
        <v>0.40189945305878827</v>
      </c>
      <c r="DT37" s="493">
        <f t="shared" si="39"/>
        <v>0.99994127261346055</v>
      </c>
      <c r="DU37" s="494"/>
      <c r="DV37" s="493">
        <f t="shared" si="40"/>
        <v>0.59807694305048709</v>
      </c>
      <c r="DW37" s="493">
        <f t="shared" si="41"/>
        <v>0.40192305694951286</v>
      </c>
      <c r="DY37" s="493">
        <f t="shared" si="42"/>
        <v>1.5457661313980518E-3</v>
      </c>
      <c r="DZ37" s="493">
        <f t="shared" si="42"/>
        <v>4.8615906968667834E-2</v>
      </c>
      <c r="EA37" s="493"/>
      <c r="EB37" s="493">
        <f t="shared" si="43"/>
        <v>-5.6913137722273809E-3</v>
      </c>
      <c r="EC37" s="493">
        <f t="shared" si="44"/>
        <v>-5.6913137722273809E-3</v>
      </c>
      <c r="ED37" s="493"/>
      <c r="EE37" s="494">
        <f t="shared" si="45"/>
        <v>0.83177777729525115</v>
      </c>
      <c r="EF37" s="494">
        <f t="shared" si="46"/>
        <v>0.16822222270474876</v>
      </c>
      <c r="EG37" s="494"/>
      <c r="EH37" s="494">
        <f t="shared" si="47"/>
        <v>-9.25509647324811E-3</v>
      </c>
      <c r="EI37" s="494">
        <f t="shared" si="47"/>
        <v>4.706478403358838E-2</v>
      </c>
      <c r="EK37" s="493">
        <f t="shared" si="48"/>
        <v>-1.6492176376873283E-2</v>
      </c>
      <c r="EL37" s="493">
        <f t="shared" si="49"/>
        <v>-7.2424367073064787E-3</v>
      </c>
      <c r="EN37" s="493">
        <v>0</v>
      </c>
      <c r="EO37" s="493">
        <f t="shared" si="50"/>
        <v>-2.1725959920705761E-3</v>
      </c>
      <c r="ES37" s="493">
        <f t="shared" si="51"/>
        <v>1.0206751713666555</v>
      </c>
      <c r="ET37" s="493">
        <f t="shared" ref="ET37:ET76" si="63">IF(ISERR(ES37),ET36,ES37*ET36)</f>
        <v>1.0206751713666555</v>
      </c>
      <c r="EU37" s="493">
        <f t="shared" si="52"/>
        <v>1.1931168318503487</v>
      </c>
      <c r="EW37" s="493">
        <f t="shared" si="53"/>
        <v>0.98730675476622176</v>
      </c>
      <c r="EX37" s="493">
        <f t="shared" ref="EX37:EX72" si="64">IF(ISERR(EW37),EX36,EW37*EX36)</f>
        <v>0.98730675476622176</v>
      </c>
      <c r="EY37" s="493">
        <f t="shared" si="54"/>
        <v>0.97698809646475382</v>
      </c>
      <c r="FA37" s="493">
        <f t="shared" si="55"/>
        <v>0.99912716471986307</v>
      </c>
      <c r="FB37" s="493">
        <f t="shared" ref="FB37:FB72" si="65">IF(ISERR(FA37),FB36,FA37*FB36)</f>
        <v>0.99912716471986307</v>
      </c>
      <c r="FC37" s="493">
        <f t="shared" si="56"/>
        <v>1.0207611392051448</v>
      </c>
      <c r="FE37" s="493">
        <f t="shared" si="57"/>
        <v>1.1656609424095299</v>
      </c>
      <c r="FG37" s="493">
        <f t="shared" si="58"/>
        <v>0.99432485107305857</v>
      </c>
      <c r="FH37" s="493">
        <f t="shared" ref="FH37:FH72" si="66">IF(ISERR(FG37),FH36,FG37*FH36)</f>
        <v>0.99432485107305857</v>
      </c>
      <c r="FI37" s="493">
        <f t="shared" si="59"/>
        <v>1.3771354325931289</v>
      </c>
      <c r="FK37" s="493">
        <f t="shared" si="60"/>
        <v>1.0134710904841167</v>
      </c>
      <c r="FL37" s="493">
        <f t="shared" ref="FL37:FL72" si="67">IF(ISERR(FK37),FL36,FK37*FL36)</f>
        <v>1.0134710904841167</v>
      </c>
      <c r="FM37" s="493">
        <f t="shared" si="61"/>
        <v>0.84643885766166338</v>
      </c>
    </row>
    <row r="38" spans="1:169" x14ac:dyDescent="0.2">
      <c r="A38" s="482" t="s">
        <v>148</v>
      </c>
      <c r="B38" s="434">
        <f t="shared" si="1"/>
        <v>1972</v>
      </c>
      <c r="D38" s="498">
        <f>National!H263</f>
        <v>8627.3790000000008</v>
      </c>
      <c r="E38" s="498">
        <f>National!H186</f>
        <v>1837.7350000000001</v>
      </c>
      <c r="F38" s="498">
        <f>Conversion_Factors!$O34*E38</f>
        <v>6229.6670000000004</v>
      </c>
      <c r="G38" s="498">
        <f t="shared" si="2"/>
        <v>14857.046000000002</v>
      </c>
      <c r="H38" s="499">
        <f t="shared" si="3"/>
        <v>3.3898614326875203</v>
      </c>
      <c r="K38" s="494">
        <f>National!N186*0.001</f>
        <v>67.274100000000004</v>
      </c>
      <c r="M38" s="499">
        <f>National!CQ263</f>
        <v>1.5563509123093815</v>
      </c>
      <c r="N38" s="499">
        <f>National!CQ186</f>
        <v>0.9170152821671953</v>
      </c>
      <c r="O38" s="544">
        <f>National!Z112</f>
        <v>155.55933115418861</v>
      </c>
      <c r="Q38" s="501">
        <f t="shared" si="4"/>
        <v>220.84347468044911</v>
      </c>
      <c r="S38" s="494">
        <f>National!CQ263</f>
        <v>1.5563509123093815</v>
      </c>
      <c r="T38" s="494">
        <f>National!CQ186</f>
        <v>0.9170152821671953</v>
      </c>
      <c r="W38" s="494">
        <f>National!CU263</f>
        <v>1.0071301923648062</v>
      </c>
      <c r="Z38" s="502">
        <f>National!CU186</f>
        <v>0.96078260673888205</v>
      </c>
      <c r="AA38" s="493">
        <f t="shared" si="62"/>
        <v>1.2028295790788677</v>
      </c>
      <c r="AB38" s="464">
        <f t="shared" si="5"/>
        <v>1972</v>
      </c>
      <c r="AC38" s="504">
        <f t="shared" si="6"/>
        <v>0.76999496823946689</v>
      </c>
      <c r="AD38" s="504">
        <f t="shared" si="7"/>
        <v>1.2028295790788679</v>
      </c>
      <c r="AE38" s="504">
        <f t="shared" si="8"/>
        <v>0.98687565457239135</v>
      </c>
      <c r="AF38" s="505">
        <f t="shared" si="9"/>
        <v>1.0177739342496852</v>
      </c>
      <c r="AG38" s="504">
        <f t="shared" si="10"/>
        <v>1.197540858346108</v>
      </c>
      <c r="AH38" s="504">
        <f t="shared" si="11"/>
        <v>0.92617272354032409</v>
      </c>
      <c r="AI38" s="504">
        <f t="shared" si="12"/>
        <v>0.92617272354032421</v>
      </c>
      <c r="AJ38" s="504"/>
      <c r="AK38" s="504"/>
      <c r="AL38" s="504">
        <f t="shared" si="13"/>
        <v>1.0044163175693761</v>
      </c>
      <c r="AM38" s="503"/>
      <c r="AN38" s="504">
        <f>National!CQ112</f>
        <v>1.385726009907609</v>
      </c>
      <c r="AO38" s="504">
        <f>National!CU112</f>
        <v>0.99501269100918677</v>
      </c>
      <c r="AP38" s="504">
        <f t="shared" si="14"/>
        <v>0.85713017881109299</v>
      </c>
      <c r="AQ38" s="504">
        <f t="shared" si="15"/>
        <v>1.0177739342496852</v>
      </c>
      <c r="AR38" s="504">
        <f t="shared" si="16"/>
        <v>1.2028295790788668</v>
      </c>
      <c r="AT38" s="439"/>
      <c r="AV38" s="493" t="e">
        <f>D38/#REF!</f>
        <v>#REF!</v>
      </c>
      <c r="AW38" s="493" t="e">
        <f>#REF!/#REF!</f>
        <v>#REF!</v>
      </c>
      <c r="AX38" s="493" t="e">
        <f>#REF!/#REF!</f>
        <v>#REF!</v>
      </c>
      <c r="AY38" s="493" t="e">
        <f>#REF!/#REF!</f>
        <v>#REF!</v>
      </c>
      <c r="BA38" s="493" t="e">
        <f t="shared" si="17"/>
        <v>#REF!</v>
      </c>
      <c r="BB38" s="493" t="e">
        <f t="shared" si="17"/>
        <v>#REF!</v>
      </c>
      <c r="BC38" s="493" t="e">
        <f t="shared" si="17"/>
        <v>#REF!</v>
      </c>
      <c r="BD38" s="493" t="e">
        <f t="shared" si="17"/>
        <v>#REF!</v>
      </c>
      <c r="BE38" s="493" t="e">
        <f t="shared" si="18"/>
        <v>#REF!</v>
      </c>
      <c r="BF38" s="493"/>
      <c r="BG38" s="493" t="e">
        <f t="shared" si="19"/>
        <v>#REF!</v>
      </c>
      <c r="BH38" s="493" t="e">
        <f t="shared" si="19"/>
        <v>#REF!</v>
      </c>
      <c r="BI38" s="493" t="e">
        <f t="shared" si="19"/>
        <v>#REF!</v>
      </c>
      <c r="BJ38" s="493" t="e">
        <f t="shared" si="19"/>
        <v>#REF!</v>
      </c>
      <c r="BM38" s="493" t="e">
        <f>LN(#REF!/#REF!)</f>
        <v>#REF!</v>
      </c>
      <c r="BN38" s="493" t="e">
        <f>LN(#REF!/#REF!)</f>
        <v>#REF!</v>
      </c>
      <c r="BO38" s="493" t="e">
        <f>LN(#REF!/#REF!)</f>
        <v>#REF!</v>
      </c>
      <c r="BP38" s="493" t="e">
        <f>LN(#REF!/#REF!)</f>
        <v>#REF!</v>
      </c>
      <c r="BR38" s="493" t="e">
        <f>M38/#REF!</f>
        <v>#REF!</v>
      </c>
      <c r="BS38" s="493" t="e">
        <f>#REF!/#REF!</f>
        <v>#REF!</v>
      </c>
      <c r="BT38" s="493" t="e">
        <f>#REF!/#REF!</f>
        <v>#REF!</v>
      </c>
      <c r="BU38" s="493" t="e">
        <f>#REF!/#REF!</f>
        <v>#REF!</v>
      </c>
      <c r="BV38" s="493"/>
      <c r="BX38" s="493" t="e">
        <f t="shared" si="20"/>
        <v>#REF!</v>
      </c>
      <c r="BY38" s="493" t="e">
        <f t="shared" si="20"/>
        <v>#REF!</v>
      </c>
      <c r="BZ38" s="493" t="e">
        <f t="shared" si="20"/>
        <v>#REF!</v>
      </c>
      <c r="CA38" s="493" t="e">
        <f t="shared" si="20"/>
        <v>#REF!</v>
      </c>
      <c r="CC38" s="493" t="e">
        <f>LN(#REF!/#REF!)</f>
        <v>#REF!</v>
      </c>
      <c r="CD38" s="493" t="e">
        <f>LN(#REF!/#REF!)</f>
        <v>#REF!</v>
      </c>
      <c r="CE38" s="493" t="e">
        <f>LN(#REF!/#REF!)</f>
        <v>#REF!</v>
      </c>
      <c r="CF38" s="493" t="e">
        <f>LN(#REF!/#REF!)</f>
        <v>#REF!</v>
      </c>
      <c r="CH38" s="493" t="e">
        <f>LN(#REF!/#REF!)</f>
        <v>#REF!</v>
      </c>
      <c r="CI38" s="493" t="e">
        <f>LN(#REF!/#REF!)</f>
        <v>#REF!</v>
      </c>
      <c r="CJ38" s="493" t="e">
        <f>LN(#REF!/#REF!)</f>
        <v>#REF!</v>
      </c>
      <c r="CK38" s="493" t="e">
        <f>LN(#REF!/#REF!)</f>
        <v>#REF!</v>
      </c>
      <c r="CM38" s="493" t="e">
        <f>LN(#REF!/#REF!)</f>
        <v>#REF!</v>
      </c>
      <c r="CN38" s="493" t="e">
        <f>LN(#REF!/#REF!)</f>
        <v>#REF!</v>
      </c>
      <c r="CO38" s="493" t="e">
        <f>LN(#REF!/#REF!)</f>
        <v>#REF!</v>
      </c>
      <c r="CP38" s="493" t="e">
        <f>LN(#REF!/#REF!)</f>
        <v>#REF!</v>
      </c>
      <c r="CS38" s="493" t="e">
        <f t="shared" si="21"/>
        <v>#REF!</v>
      </c>
      <c r="CT38" s="493">
        <f t="shared" si="22"/>
        <v>0</v>
      </c>
      <c r="CU38" s="493" t="e">
        <f t="shared" si="23"/>
        <v>#DIV/0!</v>
      </c>
      <c r="CV38" s="493"/>
      <c r="CW38" s="493" t="e">
        <f t="shared" si="24"/>
        <v>#REF!</v>
      </c>
      <c r="CX38" s="493">
        <f t="shared" si="25"/>
        <v>0</v>
      </c>
      <c r="CY38" s="493" t="e">
        <f t="shared" si="26"/>
        <v>#DIV/0!</v>
      </c>
      <c r="CZ38" s="493"/>
      <c r="DA38" s="493" t="e">
        <f t="shared" si="27"/>
        <v>#REF!</v>
      </c>
      <c r="DB38" s="493">
        <f t="shared" si="28"/>
        <v>0</v>
      </c>
      <c r="DC38" s="493" t="e">
        <f t="shared" si="29"/>
        <v>#DIV/0!</v>
      </c>
      <c r="DD38" s="493"/>
      <c r="DE38" s="493" t="e">
        <f t="shared" si="30"/>
        <v>#REF!</v>
      </c>
      <c r="DF38" s="493">
        <f t="shared" si="31"/>
        <v>0</v>
      </c>
      <c r="DG38" s="493" t="e">
        <f t="shared" si="32"/>
        <v>#DIV/0!</v>
      </c>
      <c r="DI38" s="493" t="e">
        <f t="shared" si="33"/>
        <v>#REF!</v>
      </c>
      <c r="DJ38" s="493">
        <f t="shared" si="34"/>
        <v>0</v>
      </c>
      <c r="DK38" s="493" t="e">
        <f t="shared" si="35"/>
        <v>#DIV/0!</v>
      </c>
      <c r="DO38" s="494">
        <f t="shared" si="36"/>
        <v>0.58069275682393384</v>
      </c>
      <c r="DP38" s="494">
        <f t="shared" si="37"/>
        <v>0.41930724317606605</v>
      </c>
      <c r="DQ38" s="493"/>
      <c r="DR38" s="493">
        <f t="shared" si="38"/>
        <v>0.58610850359730871</v>
      </c>
      <c r="DS38" s="493">
        <f t="shared" si="38"/>
        <v>0.41385094184742716</v>
      </c>
      <c r="DT38" s="493">
        <f t="shared" si="39"/>
        <v>0.99995944544473581</v>
      </c>
      <c r="DU38" s="494"/>
      <c r="DV38" s="493">
        <f t="shared" si="40"/>
        <v>0.58613227393100398</v>
      </c>
      <c r="DW38" s="493">
        <f t="shared" si="41"/>
        <v>0.41386772606899608</v>
      </c>
      <c r="DY38" s="493">
        <f t="shared" si="42"/>
        <v>-2.3935502429923382E-2</v>
      </c>
      <c r="DZ38" s="493">
        <f t="shared" si="42"/>
        <v>4.2840911031092492E-2</v>
      </c>
      <c r="EA38" s="493"/>
      <c r="EB38" s="493">
        <f t="shared" si="43"/>
        <v>1.2188417724580645E-3</v>
      </c>
      <c r="EC38" s="493">
        <f t="shared" si="44"/>
        <v>1.2188417724580645E-3</v>
      </c>
      <c r="ED38" s="493"/>
      <c r="EE38" s="494">
        <f t="shared" si="45"/>
        <v>0.82439417286806427</v>
      </c>
      <c r="EF38" s="494">
        <f t="shared" si="46"/>
        <v>0.17560582713193568</v>
      </c>
      <c r="EG38" s="494"/>
      <c r="EH38" s="494">
        <f t="shared" si="47"/>
        <v>-8.9165298875462529E-3</v>
      </c>
      <c r="EI38" s="494">
        <f t="shared" si="47"/>
        <v>4.2956005243513569E-2</v>
      </c>
      <c r="EK38" s="493">
        <f t="shared" si="48"/>
        <v>1.6237814314835224E-2</v>
      </c>
      <c r="EL38" s="493">
        <f t="shared" si="49"/>
        <v>1.3339359848789467E-3</v>
      </c>
      <c r="EN38" s="493">
        <v>0</v>
      </c>
      <c r="EO38" s="493">
        <f t="shared" si="50"/>
        <v>-7.0813421492135018E-3</v>
      </c>
      <c r="ES38" s="493">
        <f t="shared" si="51"/>
        <v>1.0037079574922252</v>
      </c>
      <c r="ET38" s="493">
        <f t="shared" si="63"/>
        <v>1.0244597915154527</v>
      </c>
      <c r="EU38" s="493">
        <f t="shared" si="52"/>
        <v>1.197540858346108</v>
      </c>
      <c r="EW38" s="493">
        <f t="shared" si="53"/>
        <v>1.0101204489014921</v>
      </c>
      <c r="EX38" s="493">
        <f t="shared" si="64"/>
        <v>0.99729874232793125</v>
      </c>
      <c r="EY38" s="493">
        <f t="shared" si="54"/>
        <v>0.98687565457239135</v>
      </c>
      <c r="FA38" s="493">
        <f t="shared" si="55"/>
        <v>0.99707355145025833</v>
      </c>
      <c r="FB38" s="493">
        <f t="shared" si="65"/>
        <v>0.99620327047766111</v>
      </c>
      <c r="FC38" s="493">
        <f t="shared" si="56"/>
        <v>1.0177739342496852</v>
      </c>
      <c r="FE38" s="493">
        <f t="shared" si="57"/>
        <v>1.1818239184574988</v>
      </c>
      <c r="FG38" s="493">
        <f t="shared" si="58"/>
        <v>1.0012195848619634</v>
      </c>
      <c r="FH38" s="493">
        <f t="shared" si="66"/>
        <v>0.99553751460930129</v>
      </c>
      <c r="FI38" s="493">
        <f t="shared" si="59"/>
        <v>1.378814966119593</v>
      </c>
      <c r="FK38" s="493">
        <f t="shared" si="60"/>
        <v>1.0126309432189409</v>
      </c>
      <c r="FL38" s="493">
        <f t="shared" si="67"/>
        <v>1.0262721862820596</v>
      </c>
      <c r="FM38" s="493">
        <f t="shared" si="61"/>
        <v>0.85713017881109299</v>
      </c>
    </row>
    <row r="39" spans="1:169" x14ac:dyDescent="0.2">
      <c r="A39" s="482" t="s">
        <v>148</v>
      </c>
      <c r="B39" s="434">
        <f t="shared" si="1"/>
        <v>1973</v>
      </c>
      <c r="D39" s="498">
        <f>National!H264</f>
        <v>8225.3080000000009</v>
      </c>
      <c r="E39" s="498">
        <f>National!H187</f>
        <v>1976.3370000000002</v>
      </c>
      <c r="F39" s="498">
        <f>Conversion_Factors!$O35*E39</f>
        <v>6672.0430000000006</v>
      </c>
      <c r="G39" s="498">
        <f t="shared" si="2"/>
        <v>14897.351000000002</v>
      </c>
      <c r="H39" s="499">
        <f t="shared" si="3"/>
        <v>3.3759642206769391</v>
      </c>
      <c r="K39" s="494">
        <f>National!N187*0.001</f>
        <v>69.263556879208195</v>
      </c>
      <c r="M39" s="499">
        <f>National!CQ264</f>
        <v>1.5007306648933381</v>
      </c>
      <c r="N39" s="499">
        <f>National!CQ187</f>
        <v>0.94730214112609967</v>
      </c>
      <c r="O39" s="544">
        <f>National!Z113</f>
        <v>147.28733925390384</v>
      </c>
      <c r="Q39" s="501">
        <f t="shared" si="4"/>
        <v>215.08209614444371</v>
      </c>
      <c r="S39" s="494">
        <f>National!CQ264</f>
        <v>1.5007306648933381</v>
      </c>
      <c r="T39" s="494">
        <f>National!CQ187</f>
        <v>0.94730214112609967</v>
      </c>
      <c r="W39" s="494">
        <f>National!CU264</f>
        <v>0.96717883076233568</v>
      </c>
      <c r="Z39" s="502">
        <f>National!CU187</f>
        <v>0.97148121625090089</v>
      </c>
      <c r="AA39" s="493">
        <f t="shared" si="62"/>
        <v>1.1714500849398417</v>
      </c>
      <c r="AB39" s="464">
        <f t="shared" si="5"/>
        <v>1973</v>
      </c>
      <c r="AC39" s="504">
        <f t="shared" si="6"/>
        <v>0.79276557069300702</v>
      </c>
      <c r="AD39" s="504">
        <f t="shared" si="7"/>
        <v>1.1714500849398415</v>
      </c>
      <c r="AE39" s="504">
        <f t="shared" si="8"/>
        <v>0.96914772888832978</v>
      </c>
      <c r="AF39" s="505">
        <f t="shared" si="9"/>
        <v>1.015962835993611</v>
      </c>
      <c r="AG39" s="504">
        <f t="shared" si="10"/>
        <v>1.1897507414491368</v>
      </c>
      <c r="AH39" s="504">
        <f t="shared" si="11"/>
        <v>0.92868529512570508</v>
      </c>
      <c r="AI39" s="504">
        <f t="shared" si="12"/>
        <v>0.92868529512570497</v>
      </c>
      <c r="AJ39" s="504"/>
      <c r="AK39" s="504"/>
      <c r="AL39" s="504">
        <f t="shared" si="13"/>
        <v>0.9846180751381548</v>
      </c>
      <c r="AM39" s="503"/>
      <c r="AN39" s="504">
        <f>National!CQ113</f>
        <v>1.351306218458842</v>
      </c>
      <c r="AO39" s="504">
        <f>National!CU113</f>
        <v>0.96609884513623334</v>
      </c>
      <c r="AP39" s="504">
        <f t="shared" si="14"/>
        <v>0.88322352515638614</v>
      </c>
      <c r="AQ39" s="504">
        <f t="shared" si="15"/>
        <v>1.015962835993611</v>
      </c>
      <c r="AR39" s="504">
        <f t="shared" si="16"/>
        <v>1.1714500849398406</v>
      </c>
      <c r="AT39" s="439"/>
      <c r="AV39" s="493" t="e">
        <f>D39/#REF!</f>
        <v>#REF!</v>
      </c>
      <c r="AW39" s="493" t="e">
        <f>#REF!/#REF!</f>
        <v>#REF!</v>
      </c>
      <c r="AX39" s="493" t="e">
        <f>#REF!/#REF!</f>
        <v>#REF!</v>
      </c>
      <c r="AY39" s="493" t="e">
        <f>#REF!/#REF!</f>
        <v>#REF!</v>
      </c>
      <c r="BA39" s="493" t="e">
        <f t="shared" si="17"/>
        <v>#REF!</v>
      </c>
      <c r="BB39" s="493" t="e">
        <f t="shared" si="17"/>
        <v>#REF!</v>
      </c>
      <c r="BC39" s="493" t="e">
        <f t="shared" si="17"/>
        <v>#REF!</v>
      </c>
      <c r="BD39" s="493" t="e">
        <f t="shared" si="17"/>
        <v>#REF!</v>
      </c>
      <c r="BE39" s="493" t="e">
        <f t="shared" si="18"/>
        <v>#REF!</v>
      </c>
      <c r="BF39" s="493"/>
      <c r="BG39" s="493" t="e">
        <f t="shared" si="19"/>
        <v>#REF!</v>
      </c>
      <c r="BH39" s="493" t="e">
        <f t="shared" si="19"/>
        <v>#REF!</v>
      </c>
      <c r="BI39" s="493" t="e">
        <f t="shared" si="19"/>
        <v>#REF!</v>
      </c>
      <c r="BJ39" s="493" t="e">
        <f t="shared" si="19"/>
        <v>#REF!</v>
      </c>
      <c r="BM39" s="493" t="e">
        <f>LN(#REF!/#REF!)</f>
        <v>#REF!</v>
      </c>
      <c r="BN39" s="493" t="e">
        <f>LN(#REF!/#REF!)</f>
        <v>#REF!</v>
      </c>
      <c r="BO39" s="493" t="e">
        <f>LN(#REF!/#REF!)</f>
        <v>#REF!</v>
      </c>
      <c r="BP39" s="493" t="e">
        <f>LN(#REF!/#REF!)</f>
        <v>#REF!</v>
      </c>
      <c r="BR39" s="493" t="e">
        <f>M39/#REF!</f>
        <v>#REF!</v>
      </c>
      <c r="BS39" s="493" t="e">
        <f>#REF!/#REF!</f>
        <v>#REF!</v>
      </c>
      <c r="BT39" s="493" t="e">
        <f>#REF!/#REF!</f>
        <v>#REF!</v>
      </c>
      <c r="BU39" s="493" t="e">
        <f>#REF!/#REF!</f>
        <v>#REF!</v>
      </c>
      <c r="BV39" s="493"/>
      <c r="BX39" s="493" t="e">
        <f t="shared" si="20"/>
        <v>#REF!</v>
      </c>
      <c r="BY39" s="493" t="e">
        <f t="shared" si="20"/>
        <v>#REF!</v>
      </c>
      <c r="BZ39" s="493" t="e">
        <f t="shared" si="20"/>
        <v>#REF!</v>
      </c>
      <c r="CA39" s="493" t="e">
        <f t="shared" si="20"/>
        <v>#REF!</v>
      </c>
      <c r="CC39" s="493" t="e">
        <f>LN(#REF!/#REF!)</f>
        <v>#REF!</v>
      </c>
      <c r="CD39" s="493" t="e">
        <f>LN(#REF!/#REF!)</f>
        <v>#REF!</v>
      </c>
      <c r="CE39" s="493" t="e">
        <f>LN(#REF!/#REF!)</f>
        <v>#REF!</v>
      </c>
      <c r="CF39" s="493" t="e">
        <f>LN(#REF!/#REF!)</f>
        <v>#REF!</v>
      </c>
      <c r="CH39" s="493" t="e">
        <f>LN(#REF!/#REF!)</f>
        <v>#REF!</v>
      </c>
      <c r="CI39" s="493" t="e">
        <f>LN(#REF!/#REF!)</f>
        <v>#REF!</v>
      </c>
      <c r="CJ39" s="493" t="e">
        <f>LN(#REF!/#REF!)</f>
        <v>#REF!</v>
      </c>
      <c r="CK39" s="493" t="e">
        <f>LN(#REF!/#REF!)</f>
        <v>#REF!</v>
      </c>
      <c r="CM39" s="493" t="e">
        <f>LN(#REF!/#REF!)</f>
        <v>#REF!</v>
      </c>
      <c r="CN39" s="493" t="e">
        <f>LN(#REF!/#REF!)</f>
        <v>#REF!</v>
      </c>
      <c r="CO39" s="493" t="e">
        <f>LN(#REF!/#REF!)</f>
        <v>#REF!</v>
      </c>
      <c r="CP39" s="493" t="e">
        <f>LN(#REF!/#REF!)</f>
        <v>#REF!</v>
      </c>
      <c r="CS39" s="493" t="e">
        <f t="shared" si="21"/>
        <v>#REF!</v>
      </c>
      <c r="CT39" s="493">
        <f t="shared" si="22"/>
        <v>0</v>
      </c>
      <c r="CU39" s="493" t="e">
        <f t="shared" si="23"/>
        <v>#DIV/0!</v>
      </c>
      <c r="CV39" s="493"/>
      <c r="CW39" s="493" t="e">
        <f t="shared" si="24"/>
        <v>#REF!</v>
      </c>
      <c r="CX39" s="493">
        <f t="shared" si="25"/>
        <v>0</v>
      </c>
      <c r="CY39" s="493" t="e">
        <f t="shared" si="26"/>
        <v>#DIV/0!</v>
      </c>
      <c r="CZ39" s="493"/>
      <c r="DA39" s="493" t="e">
        <f t="shared" si="27"/>
        <v>#REF!</v>
      </c>
      <c r="DB39" s="493">
        <f t="shared" si="28"/>
        <v>0</v>
      </c>
      <c r="DC39" s="493" t="e">
        <f t="shared" si="29"/>
        <v>#DIV/0!</v>
      </c>
      <c r="DD39" s="493"/>
      <c r="DE39" s="493" t="e">
        <f t="shared" si="30"/>
        <v>#REF!</v>
      </c>
      <c r="DF39" s="493">
        <f t="shared" si="31"/>
        <v>0</v>
      </c>
      <c r="DG39" s="493" t="e">
        <f t="shared" si="32"/>
        <v>#DIV/0!</v>
      </c>
      <c r="DI39" s="493" t="e">
        <f t="shared" si="33"/>
        <v>#REF!</v>
      </c>
      <c r="DJ39" s="493">
        <f t="shared" si="34"/>
        <v>0</v>
      </c>
      <c r="DK39" s="493" t="e">
        <f t="shared" si="35"/>
        <v>#DIV/0!</v>
      </c>
      <c r="DO39" s="494">
        <f t="shared" si="36"/>
        <v>0.55213225492236839</v>
      </c>
      <c r="DP39" s="494">
        <f t="shared" si="37"/>
        <v>0.44786774507763155</v>
      </c>
      <c r="DQ39" s="493"/>
      <c r="DR39" s="493">
        <f t="shared" si="38"/>
        <v>0.56629247548163641</v>
      </c>
      <c r="DS39" s="493">
        <f t="shared" si="38"/>
        <v>0.43343067488365078</v>
      </c>
      <c r="DT39" s="493">
        <f t="shared" si="39"/>
        <v>0.99972315036528725</v>
      </c>
      <c r="DU39" s="494"/>
      <c r="DV39" s="493">
        <f t="shared" si="40"/>
        <v>0.56644929676252842</v>
      </c>
      <c r="DW39" s="493">
        <f t="shared" si="41"/>
        <v>0.43355070323747152</v>
      </c>
      <c r="DY39" s="493">
        <f t="shared" si="42"/>
        <v>-3.6391822942128692E-2</v>
      </c>
      <c r="DZ39" s="493">
        <f t="shared" si="42"/>
        <v>3.2493955607146491E-2</v>
      </c>
      <c r="EA39" s="493"/>
      <c r="EB39" s="493">
        <f t="shared" si="43"/>
        <v>-5.4641842015575884E-2</v>
      </c>
      <c r="EC39" s="493">
        <f t="shared" si="44"/>
        <v>-5.4641842015575884E-2</v>
      </c>
      <c r="ED39" s="493"/>
      <c r="EE39" s="494">
        <f t="shared" si="45"/>
        <v>0.80627271386134303</v>
      </c>
      <c r="EF39" s="494">
        <f t="shared" si="46"/>
        <v>0.19372728613865706</v>
      </c>
      <c r="EG39" s="494"/>
      <c r="EH39" s="494">
        <f t="shared" si="47"/>
        <v>-2.222674071621835E-2</v>
      </c>
      <c r="EI39" s="494">
        <f t="shared" si="47"/>
        <v>9.8209563755336918E-2</v>
      </c>
      <c r="EK39" s="493">
        <f t="shared" si="48"/>
        <v>-4.047675978966532E-2</v>
      </c>
      <c r="EL39" s="493">
        <f t="shared" si="49"/>
        <v>1.1073766132614554E-2</v>
      </c>
      <c r="EN39" s="493">
        <v>0</v>
      </c>
      <c r="EO39" s="493">
        <f t="shared" si="50"/>
        <v>-4.1080667066916944E-3</v>
      </c>
      <c r="ES39" s="493">
        <f t="shared" si="51"/>
        <v>0.99349490512772165</v>
      </c>
      <c r="ET39" s="493">
        <f t="shared" si="63"/>
        <v>1.0177955833788102</v>
      </c>
      <c r="EU39" s="493">
        <f t="shared" si="52"/>
        <v>1.1897507414491368</v>
      </c>
      <c r="EW39" s="493">
        <f t="shared" si="53"/>
        <v>0.98203631267837588</v>
      </c>
      <c r="EX39" s="493">
        <f t="shared" si="64"/>
        <v>0.97938357955450328</v>
      </c>
      <c r="EY39" s="493">
        <f t="shared" si="54"/>
        <v>0.96914772888832978</v>
      </c>
      <c r="FA39" s="493">
        <f t="shared" si="55"/>
        <v>0.99822052992798505</v>
      </c>
      <c r="FB39" s="493">
        <f t="shared" si="65"/>
        <v>0.9944305565722027</v>
      </c>
      <c r="FC39" s="493">
        <f t="shared" si="56"/>
        <v>1.015962835993611</v>
      </c>
      <c r="FE39" s="493">
        <f t="shared" si="57"/>
        <v>1.1530442290186373</v>
      </c>
      <c r="FG39" s="493">
        <f t="shared" si="58"/>
        <v>0.94682419987981514</v>
      </c>
      <c r="FH39" s="493">
        <f t="shared" si="66"/>
        <v>0.94259901072029151</v>
      </c>
      <c r="FI39" s="493">
        <f t="shared" si="59"/>
        <v>1.3054953770784981</v>
      </c>
      <c r="FK39" s="493">
        <f t="shared" si="60"/>
        <v>1.0304426876924186</v>
      </c>
      <c r="FL39" s="493">
        <f t="shared" si="67"/>
        <v>1.0575146699364601</v>
      </c>
      <c r="FM39" s="493">
        <f t="shared" si="61"/>
        <v>0.88322352515638614</v>
      </c>
    </row>
    <row r="40" spans="1:169" x14ac:dyDescent="0.2">
      <c r="A40" s="482" t="s">
        <v>148</v>
      </c>
      <c r="B40" s="434">
        <f t="shared" si="1"/>
        <v>1974</v>
      </c>
      <c r="D40" s="498">
        <f>National!H265</f>
        <v>7907.91</v>
      </c>
      <c r="E40" s="498">
        <f>National!H188</f>
        <v>1972.7629999999999</v>
      </c>
      <c r="F40" s="498">
        <f>Conversion_Factors!$O36*E40</f>
        <v>6746.4250000000002</v>
      </c>
      <c r="G40" s="498">
        <f t="shared" si="2"/>
        <v>14654.334999999999</v>
      </c>
      <c r="H40" s="499">
        <f t="shared" si="3"/>
        <v>3.4197848398413799</v>
      </c>
      <c r="K40" s="494">
        <f>National!N188*0.001</f>
        <v>70.809498826130167</v>
      </c>
      <c r="M40" s="499">
        <f>National!CQ265</f>
        <v>1.4025976418107127</v>
      </c>
      <c r="N40" s="499">
        <f>National!CQ188</f>
        <v>0.93639041702523917</v>
      </c>
      <c r="O40" s="544">
        <f>National!Z114</f>
        <v>139.5388071346415</v>
      </c>
      <c r="Q40" s="501">
        <f t="shared" si="4"/>
        <v>206.9543668990388</v>
      </c>
      <c r="S40" s="494">
        <f>National!CQ265</f>
        <v>1.4025976418107127</v>
      </c>
      <c r="T40" s="494">
        <f>National!CQ188</f>
        <v>0.93639041702523917</v>
      </c>
      <c r="W40" s="494">
        <f>National!CU265</f>
        <v>0.97319361917905611</v>
      </c>
      <c r="Z40" s="502">
        <f>National!CU188</f>
        <v>0.95960642773165095</v>
      </c>
      <c r="AA40" s="493">
        <f t="shared" si="62"/>
        <v>1.1271822017195505</v>
      </c>
      <c r="AB40" s="464">
        <f t="shared" si="5"/>
        <v>1974</v>
      </c>
      <c r="AC40" s="504">
        <f t="shared" si="6"/>
        <v>0.81045986196290498</v>
      </c>
      <c r="AD40" s="504">
        <f t="shared" si="7"/>
        <v>1.1271822017195505</v>
      </c>
      <c r="AE40" s="504">
        <f t="shared" si="8"/>
        <v>0.96701724894247287</v>
      </c>
      <c r="AF40" s="505">
        <f t="shared" si="9"/>
        <v>1.0219303382845615</v>
      </c>
      <c r="AG40" s="504">
        <f t="shared" si="10"/>
        <v>1.1406137679423798</v>
      </c>
      <c r="AH40" s="504">
        <f t="shared" si="11"/>
        <v>0.91353593161267022</v>
      </c>
      <c r="AI40" s="504">
        <f t="shared" si="12"/>
        <v>0.91353593161267022</v>
      </c>
      <c r="AJ40" s="504"/>
      <c r="AK40" s="504"/>
      <c r="AL40" s="504">
        <f t="shared" si="13"/>
        <v>0.98822426433878729</v>
      </c>
      <c r="AM40" s="503"/>
      <c r="AN40" s="504">
        <f>National!CQ114</f>
        <v>1.275427111403634</v>
      </c>
      <c r="AO40" s="504">
        <f>National!CU114</f>
        <v>0.96972654310560913</v>
      </c>
      <c r="AP40" s="504">
        <f t="shared" si="14"/>
        <v>0.89180089255342598</v>
      </c>
      <c r="AQ40" s="504">
        <f t="shared" si="15"/>
        <v>1.0219303382845615</v>
      </c>
      <c r="AR40" s="504">
        <f t="shared" si="16"/>
        <v>1.1271822017195501</v>
      </c>
      <c r="AT40" s="439"/>
      <c r="AV40" s="493" t="e">
        <f>D40/#REF!</f>
        <v>#REF!</v>
      </c>
      <c r="AW40" s="493" t="e">
        <f>#REF!/#REF!</f>
        <v>#REF!</v>
      </c>
      <c r="AX40" s="493" t="e">
        <f>#REF!/#REF!</f>
        <v>#REF!</v>
      </c>
      <c r="AY40" s="493" t="e">
        <f>#REF!/#REF!</f>
        <v>#REF!</v>
      </c>
      <c r="BA40" s="493" t="e">
        <f t="shared" si="17"/>
        <v>#REF!</v>
      </c>
      <c r="BB40" s="493" t="e">
        <f t="shared" si="17"/>
        <v>#REF!</v>
      </c>
      <c r="BC40" s="493" t="e">
        <f t="shared" si="17"/>
        <v>#REF!</v>
      </c>
      <c r="BD40" s="493" t="e">
        <f t="shared" si="17"/>
        <v>#REF!</v>
      </c>
      <c r="BE40" s="493" t="e">
        <f t="shared" si="18"/>
        <v>#REF!</v>
      </c>
      <c r="BF40" s="493"/>
      <c r="BG40" s="493" t="e">
        <f t="shared" si="19"/>
        <v>#REF!</v>
      </c>
      <c r="BH40" s="493" t="e">
        <f t="shared" si="19"/>
        <v>#REF!</v>
      </c>
      <c r="BI40" s="493" t="e">
        <f t="shared" si="19"/>
        <v>#REF!</v>
      </c>
      <c r="BJ40" s="493" t="e">
        <f t="shared" si="19"/>
        <v>#REF!</v>
      </c>
      <c r="BM40" s="493" t="e">
        <f>LN(#REF!/#REF!)</f>
        <v>#REF!</v>
      </c>
      <c r="BN40" s="493" t="e">
        <f>LN(#REF!/#REF!)</f>
        <v>#REF!</v>
      </c>
      <c r="BO40" s="493" t="e">
        <f>LN(#REF!/#REF!)</f>
        <v>#REF!</v>
      </c>
      <c r="BP40" s="493" t="e">
        <f>LN(#REF!/#REF!)</f>
        <v>#REF!</v>
      </c>
      <c r="BR40" s="493" t="e">
        <f>M40/#REF!</f>
        <v>#REF!</v>
      </c>
      <c r="BS40" s="493" t="e">
        <f>#REF!/#REF!</f>
        <v>#REF!</v>
      </c>
      <c r="BT40" s="493" t="e">
        <f>#REF!/#REF!</f>
        <v>#REF!</v>
      </c>
      <c r="BU40" s="493" t="e">
        <f>#REF!/#REF!</f>
        <v>#REF!</v>
      </c>
      <c r="BV40" s="493"/>
      <c r="BX40" s="493" t="e">
        <f t="shared" si="20"/>
        <v>#REF!</v>
      </c>
      <c r="BY40" s="493" t="e">
        <f t="shared" si="20"/>
        <v>#REF!</v>
      </c>
      <c r="BZ40" s="493" t="e">
        <f t="shared" si="20"/>
        <v>#REF!</v>
      </c>
      <c r="CA40" s="493" t="e">
        <f t="shared" si="20"/>
        <v>#REF!</v>
      </c>
      <c r="CC40" s="493" t="e">
        <f>LN(#REF!/#REF!)</f>
        <v>#REF!</v>
      </c>
      <c r="CD40" s="493" t="e">
        <f>LN(#REF!/#REF!)</f>
        <v>#REF!</v>
      </c>
      <c r="CE40" s="493" t="e">
        <f>LN(#REF!/#REF!)</f>
        <v>#REF!</v>
      </c>
      <c r="CF40" s="493" t="e">
        <f>LN(#REF!/#REF!)</f>
        <v>#REF!</v>
      </c>
      <c r="CH40" s="493" t="e">
        <f>LN(#REF!/#REF!)</f>
        <v>#REF!</v>
      </c>
      <c r="CI40" s="493" t="e">
        <f>LN(#REF!/#REF!)</f>
        <v>#REF!</v>
      </c>
      <c r="CJ40" s="493" t="e">
        <f>LN(#REF!/#REF!)</f>
        <v>#REF!</v>
      </c>
      <c r="CK40" s="493" t="e">
        <f>LN(#REF!/#REF!)</f>
        <v>#REF!</v>
      </c>
      <c r="CM40" s="493" t="e">
        <f>LN(#REF!/#REF!)</f>
        <v>#REF!</v>
      </c>
      <c r="CN40" s="493" t="e">
        <f>LN(#REF!/#REF!)</f>
        <v>#REF!</v>
      </c>
      <c r="CO40" s="493" t="e">
        <f>LN(#REF!/#REF!)</f>
        <v>#REF!</v>
      </c>
      <c r="CP40" s="493" t="e">
        <f>LN(#REF!/#REF!)</f>
        <v>#REF!</v>
      </c>
      <c r="CS40" s="493" t="e">
        <f t="shared" si="21"/>
        <v>#REF!</v>
      </c>
      <c r="CT40" s="493">
        <f t="shared" si="22"/>
        <v>0</v>
      </c>
      <c r="CU40" s="493" t="e">
        <f t="shared" si="23"/>
        <v>#DIV/0!</v>
      </c>
      <c r="CV40" s="493"/>
      <c r="CW40" s="493" t="e">
        <f t="shared" si="24"/>
        <v>#REF!</v>
      </c>
      <c r="CX40" s="493">
        <f t="shared" si="25"/>
        <v>0</v>
      </c>
      <c r="CY40" s="493" t="e">
        <f t="shared" si="26"/>
        <v>#DIV/0!</v>
      </c>
      <c r="CZ40" s="493"/>
      <c r="DA40" s="493" t="e">
        <f t="shared" si="27"/>
        <v>#REF!</v>
      </c>
      <c r="DB40" s="493">
        <f t="shared" si="28"/>
        <v>0</v>
      </c>
      <c r="DC40" s="493" t="e">
        <f t="shared" si="29"/>
        <v>#DIV/0!</v>
      </c>
      <c r="DD40" s="493"/>
      <c r="DE40" s="493" t="e">
        <f t="shared" si="30"/>
        <v>#REF!</v>
      </c>
      <c r="DF40" s="493">
        <f t="shared" si="31"/>
        <v>0</v>
      </c>
      <c r="DG40" s="493" t="e">
        <f t="shared" si="32"/>
        <v>#DIV/0!</v>
      </c>
      <c r="DI40" s="493" t="e">
        <f t="shared" si="33"/>
        <v>#REF!</v>
      </c>
      <c r="DJ40" s="493">
        <f t="shared" si="34"/>
        <v>0</v>
      </c>
      <c r="DK40" s="493" t="e">
        <f t="shared" si="35"/>
        <v>#DIV/0!</v>
      </c>
      <c r="DO40" s="494">
        <f t="shared" si="36"/>
        <v>0.53962939976464308</v>
      </c>
      <c r="DP40" s="494">
        <f t="shared" si="37"/>
        <v>0.46037060023535703</v>
      </c>
      <c r="DQ40" s="493"/>
      <c r="DR40" s="493">
        <f t="shared" si="38"/>
        <v>0.54585696272467188</v>
      </c>
      <c r="DS40" s="493">
        <f t="shared" si="38"/>
        <v>0.4540904853836179</v>
      </c>
      <c r="DT40" s="493">
        <f t="shared" si="39"/>
        <v>0.99994744810828973</v>
      </c>
      <c r="DU40" s="494"/>
      <c r="DV40" s="493">
        <f t="shared" si="40"/>
        <v>0.54588565004823941</v>
      </c>
      <c r="DW40" s="493">
        <f t="shared" si="41"/>
        <v>0.45411434995176064</v>
      </c>
      <c r="DY40" s="493">
        <f t="shared" si="42"/>
        <v>-6.7626123616775863E-2</v>
      </c>
      <c r="DZ40" s="493">
        <f t="shared" si="42"/>
        <v>-1.1585591402793383E-2</v>
      </c>
      <c r="EA40" s="493"/>
      <c r="EB40" s="493">
        <f t="shared" si="43"/>
        <v>-5.4042617742904038E-2</v>
      </c>
      <c r="EC40" s="493">
        <f t="shared" si="44"/>
        <v>-5.4042617742904038E-2</v>
      </c>
      <c r="ED40" s="493"/>
      <c r="EE40" s="494">
        <f t="shared" si="45"/>
        <v>0.80034123181690164</v>
      </c>
      <c r="EF40" s="494">
        <f t="shared" si="46"/>
        <v>0.19965876818309847</v>
      </c>
      <c r="EG40" s="494"/>
      <c r="EH40" s="494">
        <f t="shared" si="47"/>
        <v>-7.3838634474499799E-3</v>
      </c>
      <c r="EI40" s="494">
        <f t="shared" si="47"/>
        <v>3.0158321788053E-2</v>
      </c>
      <c r="EK40" s="493">
        <f t="shared" si="48"/>
        <v>6.1996424264213566E-3</v>
      </c>
      <c r="EL40" s="493">
        <f t="shared" si="49"/>
        <v>-1.2298704552057449E-2</v>
      </c>
      <c r="EN40" s="493">
        <v>0</v>
      </c>
      <c r="EO40" s="493">
        <f t="shared" si="50"/>
        <v>1.2896658231535598E-2</v>
      </c>
      <c r="ES40" s="493">
        <f t="shared" si="51"/>
        <v>0.95869977483946989</v>
      </c>
      <c r="ET40" s="493">
        <f t="shared" si="63"/>
        <v>0.97576039661787217</v>
      </c>
      <c r="EU40" s="493">
        <f t="shared" si="52"/>
        <v>1.1406137679423798</v>
      </c>
      <c r="EW40" s="493">
        <f t="shared" si="53"/>
        <v>0.99780169742718094</v>
      </c>
      <c r="EX40" s="493">
        <f t="shared" si="64"/>
        <v>0.97723059811179191</v>
      </c>
      <c r="EY40" s="493">
        <f t="shared" si="54"/>
        <v>0.96701724894247287</v>
      </c>
      <c r="FA40" s="493">
        <f t="shared" si="55"/>
        <v>1.0058737407309928</v>
      </c>
      <c r="FB40" s="493">
        <f t="shared" si="65"/>
        <v>1.0002715838364846</v>
      </c>
      <c r="FC40" s="493">
        <f t="shared" si="56"/>
        <v>1.0219303382845615</v>
      </c>
      <c r="FE40" s="493">
        <f t="shared" si="57"/>
        <v>1.1029931879815482</v>
      </c>
      <c r="FG40" s="493">
        <f t="shared" si="58"/>
        <v>0.94739172994424936</v>
      </c>
      <c r="FH40" s="493">
        <f t="shared" si="66"/>
        <v>0.89301050741003507</v>
      </c>
      <c r="FI40" s="493">
        <f t="shared" si="59"/>
        <v>1.2368155237246186</v>
      </c>
      <c r="FK40" s="493">
        <f t="shared" si="60"/>
        <v>1.0097114344814593</v>
      </c>
      <c r="FL40" s="493">
        <f t="shared" si="67"/>
        <v>1.0677846543667302</v>
      </c>
      <c r="FM40" s="493">
        <f t="shared" si="61"/>
        <v>0.89180089255342598</v>
      </c>
    </row>
    <row r="41" spans="1:169" x14ac:dyDescent="0.2">
      <c r="A41" s="482" t="s">
        <v>148</v>
      </c>
      <c r="B41" s="434">
        <f t="shared" si="1"/>
        <v>1975</v>
      </c>
      <c r="D41" s="498">
        <f>National!H266</f>
        <v>7989.628999999999</v>
      </c>
      <c r="E41" s="498">
        <f>National!H189</f>
        <v>2006.7350000000001</v>
      </c>
      <c r="F41" s="498">
        <f>Conversion_Factors!$O37*E41</f>
        <v>6823.7710000000006</v>
      </c>
      <c r="G41" s="498">
        <f t="shared" si="2"/>
        <v>14813.4</v>
      </c>
      <c r="H41" s="499">
        <f t="shared" si="3"/>
        <v>3.4004345366976705</v>
      </c>
      <c r="K41" s="494">
        <f>National!N189*0.001</f>
        <v>72.520665866179257</v>
      </c>
      <c r="M41" s="499">
        <f>National!CQ266</f>
        <v>1.3700225943276116</v>
      </c>
      <c r="N41" s="499">
        <f>National!CQ189</f>
        <v>0.91278520748351399</v>
      </c>
      <c r="O41" s="544">
        <f>National!Z115</f>
        <v>137.84159150504854</v>
      </c>
      <c r="Q41" s="501">
        <f t="shared" si="4"/>
        <v>204.26453374455815</v>
      </c>
      <c r="S41" s="494">
        <f>National!CQ266</f>
        <v>1.3700225943276116</v>
      </c>
      <c r="T41" s="494">
        <f>National!CQ189</f>
        <v>0.91278520748351399</v>
      </c>
      <c r="W41" s="494">
        <f>National!CU266</f>
        <v>0.98287719916647398</v>
      </c>
      <c r="Z41" s="502">
        <f>National!CU189</f>
        <v>0.97774671269879354</v>
      </c>
      <c r="AA41" s="493">
        <f t="shared" si="62"/>
        <v>1.1125319573069508</v>
      </c>
      <c r="AB41" s="464">
        <f t="shared" si="5"/>
        <v>1975</v>
      </c>
      <c r="AC41" s="504">
        <f t="shared" si="6"/>
        <v>0.8300452597706055</v>
      </c>
      <c r="AD41" s="504">
        <f t="shared" si="7"/>
        <v>1.1125319573069508</v>
      </c>
      <c r="AE41" s="504">
        <f t="shared" si="8"/>
        <v>0.98061708957093552</v>
      </c>
      <c r="AF41" s="505">
        <f t="shared" si="9"/>
        <v>1.0192633983807682</v>
      </c>
      <c r="AG41" s="504">
        <f t="shared" si="10"/>
        <v>1.11308058668464</v>
      </c>
      <c r="AH41" s="504">
        <f t="shared" si="11"/>
        <v>0.92345187750594815</v>
      </c>
      <c r="AI41" s="504">
        <f t="shared" si="12"/>
        <v>0.92345187750594815</v>
      </c>
      <c r="AJ41" s="504"/>
      <c r="AK41" s="504"/>
      <c r="AL41" s="504">
        <f t="shared" si="13"/>
        <v>0.99950710722632985</v>
      </c>
      <c r="AM41" s="503"/>
      <c r="AN41" s="504">
        <f>National!CQ115</f>
        <v>1.2458552701847438</v>
      </c>
      <c r="AO41" s="504">
        <f>National!CU115</f>
        <v>0.98066936054364484</v>
      </c>
      <c r="AP41" s="504">
        <f t="shared" si="14"/>
        <v>0.89337925893556713</v>
      </c>
      <c r="AQ41" s="504">
        <f t="shared" si="15"/>
        <v>1.0192633983807682</v>
      </c>
      <c r="AR41" s="504">
        <f t="shared" si="16"/>
        <v>1.1125319573069501</v>
      </c>
      <c r="AT41" s="439"/>
      <c r="AV41" s="493" t="e">
        <f>D41/#REF!</f>
        <v>#REF!</v>
      </c>
      <c r="AW41" s="493" t="e">
        <f>#REF!/#REF!</f>
        <v>#REF!</v>
      </c>
      <c r="AX41" s="493" t="e">
        <f>#REF!/#REF!</f>
        <v>#REF!</v>
      </c>
      <c r="AY41" s="493" t="e">
        <f>#REF!/#REF!</f>
        <v>#REF!</v>
      </c>
      <c r="BA41" s="493" t="e">
        <f t="shared" si="17"/>
        <v>#REF!</v>
      </c>
      <c r="BB41" s="493" t="e">
        <f t="shared" si="17"/>
        <v>#REF!</v>
      </c>
      <c r="BC41" s="493" t="e">
        <f t="shared" si="17"/>
        <v>#REF!</v>
      </c>
      <c r="BD41" s="493" t="e">
        <f t="shared" si="17"/>
        <v>#REF!</v>
      </c>
      <c r="BE41" s="493" t="e">
        <f t="shared" si="18"/>
        <v>#REF!</v>
      </c>
      <c r="BF41" s="493"/>
      <c r="BG41" s="493" t="e">
        <f t="shared" si="19"/>
        <v>#REF!</v>
      </c>
      <c r="BH41" s="493" t="e">
        <f t="shared" si="19"/>
        <v>#REF!</v>
      </c>
      <c r="BI41" s="493" t="e">
        <f t="shared" si="19"/>
        <v>#REF!</v>
      </c>
      <c r="BJ41" s="493" t="e">
        <f t="shared" si="19"/>
        <v>#REF!</v>
      </c>
      <c r="BM41" s="493" t="e">
        <f>LN(#REF!/#REF!)</f>
        <v>#REF!</v>
      </c>
      <c r="BN41" s="493" t="e">
        <f>LN(#REF!/#REF!)</f>
        <v>#REF!</v>
      </c>
      <c r="BO41" s="493" t="e">
        <f>LN(#REF!/#REF!)</f>
        <v>#REF!</v>
      </c>
      <c r="BP41" s="493" t="e">
        <f>LN(#REF!/#REF!)</f>
        <v>#REF!</v>
      </c>
      <c r="BR41" s="493" t="e">
        <f>M41/#REF!</f>
        <v>#REF!</v>
      </c>
      <c r="BS41" s="493" t="e">
        <f>#REF!/#REF!</f>
        <v>#REF!</v>
      </c>
      <c r="BT41" s="493" t="e">
        <f>#REF!/#REF!</f>
        <v>#REF!</v>
      </c>
      <c r="BU41" s="493" t="e">
        <f>#REF!/#REF!</f>
        <v>#REF!</v>
      </c>
      <c r="BV41" s="493"/>
      <c r="BX41" s="493" t="e">
        <f t="shared" si="20"/>
        <v>#REF!</v>
      </c>
      <c r="BY41" s="493" t="e">
        <f t="shared" si="20"/>
        <v>#REF!</v>
      </c>
      <c r="BZ41" s="493" t="e">
        <f t="shared" si="20"/>
        <v>#REF!</v>
      </c>
      <c r="CA41" s="493" t="e">
        <f t="shared" si="20"/>
        <v>#REF!</v>
      </c>
      <c r="CC41" s="493" t="e">
        <f>LN(#REF!/#REF!)</f>
        <v>#REF!</v>
      </c>
      <c r="CD41" s="493" t="e">
        <f>LN(#REF!/#REF!)</f>
        <v>#REF!</v>
      </c>
      <c r="CE41" s="493" t="e">
        <f>LN(#REF!/#REF!)</f>
        <v>#REF!</v>
      </c>
      <c r="CF41" s="493" t="e">
        <f>LN(#REF!/#REF!)</f>
        <v>#REF!</v>
      </c>
      <c r="CH41" s="493" t="e">
        <f>LN(#REF!/#REF!)</f>
        <v>#REF!</v>
      </c>
      <c r="CI41" s="493" t="e">
        <f>LN(#REF!/#REF!)</f>
        <v>#REF!</v>
      </c>
      <c r="CJ41" s="493" t="e">
        <f>LN(#REF!/#REF!)</f>
        <v>#REF!</v>
      </c>
      <c r="CK41" s="493" t="e">
        <f>LN(#REF!/#REF!)</f>
        <v>#REF!</v>
      </c>
      <c r="CM41" s="493" t="e">
        <f>LN(#REF!/#REF!)</f>
        <v>#REF!</v>
      </c>
      <c r="CN41" s="493" t="e">
        <f>LN(#REF!/#REF!)</f>
        <v>#REF!</v>
      </c>
      <c r="CO41" s="493" t="e">
        <f>LN(#REF!/#REF!)</f>
        <v>#REF!</v>
      </c>
      <c r="CP41" s="493" t="e">
        <f>LN(#REF!/#REF!)</f>
        <v>#REF!</v>
      </c>
      <c r="CS41" s="493" t="e">
        <f t="shared" si="21"/>
        <v>#REF!</v>
      </c>
      <c r="CT41" s="493">
        <f t="shared" si="22"/>
        <v>0</v>
      </c>
      <c r="CU41" s="493" t="e">
        <f t="shared" si="23"/>
        <v>#DIV/0!</v>
      </c>
      <c r="CV41" s="493"/>
      <c r="CW41" s="493" t="e">
        <f t="shared" si="24"/>
        <v>#REF!</v>
      </c>
      <c r="CX41" s="493">
        <f t="shared" si="25"/>
        <v>0</v>
      </c>
      <c r="CY41" s="493" t="e">
        <f t="shared" si="26"/>
        <v>#DIV/0!</v>
      </c>
      <c r="CZ41" s="493"/>
      <c r="DA41" s="493" t="e">
        <f t="shared" si="27"/>
        <v>#REF!</v>
      </c>
      <c r="DB41" s="493">
        <f t="shared" si="28"/>
        <v>0</v>
      </c>
      <c r="DC41" s="493" t="e">
        <f t="shared" si="29"/>
        <v>#DIV/0!</v>
      </c>
      <c r="DD41" s="493"/>
      <c r="DE41" s="493" t="e">
        <f t="shared" si="30"/>
        <v>#REF!</v>
      </c>
      <c r="DF41" s="493">
        <f t="shared" si="31"/>
        <v>0</v>
      </c>
      <c r="DG41" s="493" t="e">
        <f t="shared" si="32"/>
        <v>#DIV/0!</v>
      </c>
      <c r="DI41" s="493" t="e">
        <f t="shared" si="33"/>
        <v>#REF!</v>
      </c>
      <c r="DJ41" s="493">
        <f t="shared" si="34"/>
        <v>0</v>
      </c>
      <c r="DK41" s="493" t="e">
        <f t="shared" si="35"/>
        <v>#DIV/0!</v>
      </c>
      <c r="DO41" s="494">
        <f t="shared" si="36"/>
        <v>0.53935146556496139</v>
      </c>
      <c r="DP41" s="494">
        <f t="shared" si="37"/>
        <v>0.46064853443503861</v>
      </c>
      <c r="DQ41" s="493"/>
      <c r="DR41" s="493">
        <f t="shared" si="38"/>
        <v>0.53949042073268261</v>
      </c>
      <c r="DS41" s="493">
        <f t="shared" si="38"/>
        <v>0.46050955335654747</v>
      </c>
      <c r="DT41" s="493">
        <f t="shared" si="39"/>
        <v>0.99999997408923003</v>
      </c>
      <c r="DU41" s="494"/>
      <c r="DV41" s="493">
        <f t="shared" si="40"/>
        <v>0.53949043471129521</v>
      </c>
      <c r="DW41" s="493">
        <f t="shared" si="41"/>
        <v>0.4605095652887049</v>
      </c>
      <c r="DY41" s="493">
        <f t="shared" si="42"/>
        <v>-2.3498743906777537E-2</v>
      </c>
      <c r="DZ41" s="493">
        <f t="shared" si="42"/>
        <v>-2.5531908949463725E-2</v>
      </c>
      <c r="EA41" s="493"/>
      <c r="EB41" s="493">
        <f t="shared" si="43"/>
        <v>-1.2237611734593546E-2</v>
      </c>
      <c r="EC41" s="493">
        <f t="shared" si="44"/>
        <v>-1.2237611734593546E-2</v>
      </c>
      <c r="ED41" s="493"/>
      <c r="EE41" s="494">
        <f t="shared" si="45"/>
        <v>0.79925350857571809</v>
      </c>
      <c r="EF41" s="494">
        <f t="shared" si="46"/>
        <v>0.20074649142428189</v>
      </c>
      <c r="EG41" s="494"/>
      <c r="EH41" s="494">
        <f t="shared" si="47"/>
        <v>-1.3599987313919755E-3</v>
      </c>
      <c r="EI41" s="494">
        <f t="shared" si="47"/>
        <v>5.433125019103824E-3</v>
      </c>
      <c r="EK41" s="493">
        <f t="shared" si="48"/>
        <v>9.9011334407921505E-3</v>
      </c>
      <c r="EL41" s="493">
        <f t="shared" si="49"/>
        <v>1.8727422233973882E-2</v>
      </c>
      <c r="EN41" s="493">
        <v>0</v>
      </c>
      <c r="EO41" s="493">
        <f t="shared" si="50"/>
        <v>-5.6744084015250516E-3</v>
      </c>
      <c r="ES41" s="493">
        <f t="shared" si="51"/>
        <v>0.97586108283840156</v>
      </c>
      <c r="ET41" s="493">
        <f t="shared" si="63"/>
        <v>0.95220659723434486</v>
      </c>
      <c r="EU41" s="493">
        <f t="shared" si="52"/>
        <v>1.11308058668464</v>
      </c>
      <c r="EW41" s="493">
        <f t="shared" si="53"/>
        <v>1.0140637001494393</v>
      </c>
      <c r="EX41" s="493">
        <f t="shared" si="64"/>
        <v>0.99097407622049338</v>
      </c>
      <c r="EY41" s="493">
        <f t="shared" si="54"/>
        <v>0.98061708957093552</v>
      </c>
      <c r="FA41" s="493">
        <f t="shared" si="55"/>
        <v>0.99739029187814299</v>
      </c>
      <c r="FB41" s="493">
        <f t="shared" si="65"/>
        <v>0.99766116696008378</v>
      </c>
      <c r="FC41" s="493">
        <f t="shared" si="56"/>
        <v>1.0192633983807682</v>
      </c>
      <c r="FE41" s="493">
        <f t="shared" si="57"/>
        <v>1.0915058453726012</v>
      </c>
      <c r="FG41" s="493">
        <f t="shared" si="58"/>
        <v>0.98783696331906212</v>
      </c>
      <c r="FH41" s="493">
        <f t="shared" si="66"/>
        <v>0.88214878785194384</v>
      </c>
      <c r="FI41" s="493">
        <f t="shared" si="59"/>
        <v>1.2217720911420025</v>
      </c>
      <c r="FK41" s="493">
        <f t="shared" si="60"/>
        <v>1.0017698640978279</v>
      </c>
      <c r="FL41" s="493">
        <f t="shared" si="67"/>
        <v>1.0696744880907054</v>
      </c>
      <c r="FM41" s="493">
        <f t="shared" si="61"/>
        <v>0.89337925893556713</v>
      </c>
    </row>
    <row r="42" spans="1:169" x14ac:dyDescent="0.2">
      <c r="A42" s="482" t="s">
        <v>148</v>
      </c>
      <c r="B42" s="434">
        <f t="shared" si="1"/>
        <v>1976</v>
      </c>
      <c r="D42" s="498">
        <f>National!H267</f>
        <v>8391.135000000002</v>
      </c>
      <c r="E42" s="498">
        <f>National!H190</f>
        <v>2069.2150000000001</v>
      </c>
      <c r="F42" s="498">
        <f>Conversion_Factors!$O38*E42</f>
        <v>7019.1250000000009</v>
      </c>
      <c r="G42" s="498">
        <f t="shared" si="2"/>
        <v>15410.260000000002</v>
      </c>
      <c r="H42" s="499">
        <f t="shared" si="3"/>
        <v>3.3921680444033124</v>
      </c>
      <c r="K42" s="494">
        <f>National!N190*0.001</f>
        <v>74.047725476823757</v>
      </c>
      <c r="M42" s="499">
        <f>National!CQ267</f>
        <v>1.3731824955432037</v>
      </c>
      <c r="N42" s="499">
        <f>National!CQ190</f>
        <v>0.93083458475053571</v>
      </c>
      <c r="O42" s="544">
        <f>National!Z116</f>
        <v>141.26497380765588</v>
      </c>
      <c r="Q42" s="501">
        <f t="shared" si="4"/>
        <v>208.1125368911334</v>
      </c>
      <c r="S42" s="494">
        <f>National!CQ267</f>
        <v>1.3731824955432037</v>
      </c>
      <c r="T42" s="494">
        <f>National!CQ190</f>
        <v>0.93083458475053571</v>
      </c>
      <c r="W42" s="494">
        <f>National!CU267</f>
        <v>1.0086555592398285</v>
      </c>
      <c r="Z42" s="502">
        <f>National!CU190</f>
        <v>0.96825132433597982</v>
      </c>
      <c r="AA42" s="493">
        <f t="shared" si="62"/>
        <v>1.1334902039193375</v>
      </c>
      <c r="AB42" s="464">
        <f t="shared" si="5"/>
        <v>1976</v>
      </c>
      <c r="AC42" s="504">
        <f t="shared" si="6"/>
        <v>0.8475234306624938</v>
      </c>
      <c r="AD42" s="504">
        <f t="shared" si="7"/>
        <v>1.1334902039193377</v>
      </c>
      <c r="AE42" s="504">
        <f t="shared" si="8"/>
        <v>0.99003686040771577</v>
      </c>
      <c r="AF42" s="505">
        <f t="shared" si="9"/>
        <v>1.0181276368331829</v>
      </c>
      <c r="AG42" s="504">
        <f t="shared" si="10"/>
        <v>1.1245122230784348</v>
      </c>
      <c r="AH42" s="504">
        <f t="shared" si="11"/>
        <v>0.96065950624804664</v>
      </c>
      <c r="AI42" s="504">
        <f t="shared" si="12"/>
        <v>0.96065950624804686</v>
      </c>
      <c r="AJ42" s="504"/>
      <c r="AK42" s="504"/>
      <c r="AL42" s="504">
        <f t="shared" si="13"/>
        <v>1.0079838890646513</v>
      </c>
      <c r="AM42" s="503"/>
      <c r="AN42" s="504">
        <f>National!CQ116</f>
        <v>1.2523941785127481</v>
      </c>
      <c r="AO42" s="504">
        <f>National!CU116</f>
        <v>0.99977753659662338</v>
      </c>
      <c r="AP42" s="504">
        <f t="shared" si="14"/>
        <v>0.88914200932180909</v>
      </c>
      <c r="AQ42" s="504">
        <f t="shared" si="15"/>
        <v>1.0181276368331829</v>
      </c>
      <c r="AR42" s="504">
        <f t="shared" si="16"/>
        <v>1.1334902039193373</v>
      </c>
      <c r="AT42" s="439"/>
      <c r="AV42" s="493" t="e">
        <f>D42/#REF!</f>
        <v>#REF!</v>
      </c>
      <c r="AW42" s="493" t="e">
        <f>#REF!/#REF!</f>
        <v>#REF!</v>
      </c>
      <c r="AX42" s="493" t="e">
        <f>#REF!/#REF!</f>
        <v>#REF!</v>
      </c>
      <c r="AY42" s="493" t="e">
        <f>#REF!/#REF!</f>
        <v>#REF!</v>
      </c>
      <c r="BA42" s="493" t="e">
        <f t="shared" si="17"/>
        <v>#REF!</v>
      </c>
      <c r="BB42" s="493" t="e">
        <f t="shared" si="17"/>
        <v>#REF!</v>
      </c>
      <c r="BC42" s="493" t="e">
        <f t="shared" si="17"/>
        <v>#REF!</v>
      </c>
      <c r="BD42" s="493" t="e">
        <f t="shared" si="17"/>
        <v>#REF!</v>
      </c>
      <c r="BE42" s="493" t="e">
        <f t="shared" si="18"/>
        <v>#REF!</v>
      </c>
      <c r="BF42" s="493"/>
      <c r="BG42" s="493" t="e">
        <f t="shared" si="19"/>
        <v>#REF!</v>
      </c>
      <c r="BH42" s="493" t="e">
        <f t="shared" si="19"/>
        <v>#REF!</v>
      </c>
      <c r="BI42" s="493" t="e">
        <f t="shared" si="19"/>
        <v>#REF!</v>
      </c>
      <c r="BJ42" s="493" t="e">
        <f t="shared" si="19"/>
        <v>#REF!</v>
      </c>
      <c r="BM42" s="493" t="e">
        <f>LN(#REF!/#REF!)</f>
        <v>#REF!</v>
      </c>
      <c r="BN42" s="493" t="e">
        <f>LN(#REF!/#REF!)</f>
        <v>#REF!</v>
      </c>
      <c r="BO42" s="493" t="e">
        <f>LN(#REF!/#REF!)</f>
        <v>#REF!</v>
      </c>
      <c r="BP42" s="493" t="e">
        <f>LN(#REF!/#REF!)</f>
        <v>#REF!</v>
      </c>
      <c r="BR42" s="493" t="e">
        <f>M42/#REF!</f>
        <v>#REF!</v>
      </c>
      <c r="BS42" s="493" t="e">
        <f>#REF!/#REF!</f>
        <v>#REF!</v>
      </c>
      <c r="BT42" s="493" t="e">
        <f>#REF!/#REF!</f>
        <v>#REF!</v>
      </c>
      <c r="BU42" s="493" t="e">
        <f>#REF!/#REF!</f>
        <v>#REF!</v>
      </c>
      <c r="BV42" s="493"/>
      <c r="BX42" s="493" t="e">
        <f t="shared" si="20"/>
        <v>#REF!</v>
      </c>
      <c r="BY42" s="493" t="e">
        <f t="shared" si="20"/>
        <v>#REF!</v>
      </c>
      <c r="BZ42" s="493" t="e">
        <f t="shared" si="20"/>
        <v>#REF!</v>
      </c>
      <c r="CA42" s="493" t="e">
        <f t="shared" si="20"/>
        <v>#REF!</v>
      </c>
      <c r="CC42" s="493" t="e">
        <f>LN(#REF!/#REF!)</f>
        <v>#REF!</v>
      </c>
      <c r="CD42" s="493" t="e">
        <f>LN(#REF!/#REF!)</f>
        <v>#REF!</v>
      </c>
      <c r="CE42" s="493" t="e">
        <f>LN(#REF!/#REF!)</f>
        <v>#REF!</v>
      </c>
      <c r="CF42" s="493" t="e">
        <f>LN(#REF!/#REF!)</f>
        <v>#REF!</v>
      </c>
      <c r="CH42" s="493" t="e">
        <f>LN(#REF!/#REF!)</f>
        <v>#REF!</v>
      </c>
      <c r="CI42" s="493" t="e">
        <f>LN(#REF!/#REF!)</f>
        <v>#REF!</v>
      </c>
      <c r="CJ42" s="493" t="e">
        <f>LN(#REF!/#REF!)</f>
        <v>#REF!</v>
      </c>
      <c r="CK42" s="493" t="e">
        <f>LN(#REF!/#REF!)</f>
        <v>#REF!</v>
      </c>
      <c r="CM42" s="493" t="e">
        <f>LN(#REF!/#REF!)</f>
        <v>#REF!</v>
      </c>
      <c r="CN42" s="493" t="e">
        <f>LN(#REF!/#REF!)</f>
        <v>#REF!</v>
      </c>
      <c r="CO42" s="493" t="e">
        <f>LN(#REF!/#REF!)</f>
        <v>#REF!</v>
      </c>
      <c r="CP42" s="493" t="e">
        <f>LN(#REF!/#REF!)</f>
        <v>#REF!</v>
      </c>
      <c r="CS42" s="493" t="e">
        <f t="shared" si="21"/>
        <v>#REF!</v>
      </c>
      <c r="CT42" s="493">
        <f t="shared" si="22"/>
        <v>0</v>
      </c>
      <c r="CU42" s="493" t="e">
        <f t="shared" si="23"/>
        <v>#DIV/0!</v>
      </c>
      <c r="CV42" s="493"/>
      <c r="CW42" s="493" t="e">
        <f t="shared" si="24"/>
        <v>#REF!</v>
      </c>
      <c r="CX42" s="493">
        <f t="shared" si="25"/>
        <v>0</v>
      </c>
      <c r="CY42" s="493" t="e">
        <f t="shared" si="26"/>
        <v>#DIV/0!</v>
      </c>
      <c r="CZ42" s="493"/>
      <c r="DA42" s="493" t="e">
        <f t="shared" si="27"/>
        <v>#REF!</v>
      </c>
      <c r="DB42" s="493">
        <f t="shared" si="28"/>
        <v>0</v>
      </c>
      <c r="DC42" s="493" t="e">
        <f t="shared" si="29"/>
        <v>#DIV/0!</v>
      </c>
      <c r="DD42" s="493"/>
      <c r="DE42" s="493" t="e">
        <f t="shared" si="30"/>
        <v>#REF!</v>
      </c>
      <c r="DF42" s="493">
        <f t="shared" si="31"/>
        <v>0</v>
      </c>
      <c r="DG42" s="493" t="e">
        <f t="shared" si="32"/>
        <v>#DIV/0!</v>
      </c>
      <c r="DI42" s="493" t="e">
        <f t="shared" si="33"/>
        <v>#REF!</v>
      </c>
      <c r="DJ42" s="493">
        <f t="shared" si="34"/>
        <v>0</v>
      </c>
      <c r="DK42" s="493" t="e">
        <f t="shared" si="35"/>
        <v>#DIV/0!</v>
      </c>
      <c r="DO42" s="494">
        <f t="shared" si="36"/>
        <v>0.54451612107777547</v>
      </c>
      <c r="DP42" s="494">
        <f t="shared" si="37"/>
        <v>0.45548387892222453</v>
      </c>
      <c r="DQ42" s="493"/>
      <c r="DR42" s="493">
        <f t="shared" si="38"/>
        <v>0.54192969167827032</v>
      </c>
      <c r="DS42" s="493">
        <f t="shared" si="38"/>
        <v>0.45806135405175519</v>
      </c>
      <c r="DT42" s="493">
        <f t="shared" si="39"/>
        <v>0.99999104573002551</v>
      </c>
      <c r="DU42" s="494"/>
      <c r="DV42" s="493">
        <f t="shared" si="40"/>
        <v>0.54193454430648857</v>
      </c>
      <c r="DW42" s="493">
        <f t="shared" si="41"/>
        <v>0.45806545569351148</v>
      </c>
      <c r="DY42" s="493">
        <f t="shared" si="42"/>
        <v>2.3038034049006717E-3</v>
      </c>
      <c r="DZ42" s="493">
        <f t="shared" si="42"/>
        <v>1.9580993912106635E-2</v>
      </c>
      <c r="EA42" s="493"/>
      <c r="EB42" s="493">
        <f t="shared" si="43"/>
        <v>2.4532235480704427E-2</v>
      </c>
      <c r="EC42" s="493">
        <f t="shared" si="44"/>
        <v>2.4532235480704427E-2</v>
      </c>
      <c r="ED42" s="493"/>
      <c r="EE42" s="494">
        <f t="shared" si="45"/>
        <v>0.80218491733068209</v>
      </c>
      <c r="EF42" s="494">
        <f t="shared" si="46"/>
        <v>0.19781508266931791</v>
      </c>
      <c r="EG42" s="494"/>
      <c r="EH42" s="494">
        <f t="shared" si="47"/>
        <v>3.6609737616070961E-3</v>
      </c>
      <c r="EI42" s="494">
        <f t="shared" si="47"/>
        <v>-1.47102069340945E-2</v>
      </c>
      <c r="EK42" s="493">
        <f t="shared" si="48"/>
        <v>2.5889405837410378E-2</v>
      </c>
      <c r="EL42" s="493">
        <f t="shared" si="49"/>
        <v>-9.7589653654962163E-3</v>
      </c>
      <c r="EN42" s="493">
        <v>0</v>
      </c>
      <c r="EO42" s="493">
        <f t="shared" si="50"/>
        <v>-2.4339702718350563E-3</v>
      </c>
      <c r="ES42" s="493">
        <f t="shared" si="51"/>
        <v>1.0102702684159144</v>
      </c>
      <c r="ET42" s="493">
        <f t="shared" si="63"/>
        <v>0.96198601457534605</v>
      </c>
      <c r="EU42" s="493">
        <f t="shared" si="52"/>
        <v>1.1245122230784348</v>
      </c>
      <c r="EW42" s="493">
        <f t="shared" si="53"/>
        <v>1.0096059623444884</v>
      </c>
      <c r="EX42" s="493">
        <f t="shared" si="64"/>
        <v>1.0004933358810317</v>
      </c>
      <c r="EY42" s="493">
        <f t="shared" si="54"/>
        <v>0.99003686040771577</v>
      </c>
      <c r="FA42" s="493">
        <f t="shared" si="55"/>
        <v>0.99888570358811113</v>
      </c>
      <c r="FB42" s="493">
        <f t="shared" si="65"/>
        <v>0.99654947670145932</v>
      </c>
      <c r="FC42" s="493">
        <f t="shared" si="56"/>
        <v>1.0181276368331829</v>
      </c>
      <c r="FE42" s="493">
        <f t="shared" si="57"/>
        <v>1.1133085508266745</v>
      </c>
      <c r="FG42" s="493">
        <f t="shared" si="58"/>
        <v>1.0248356266438055</v>
      </c>
      <c r="FH42" s="493">
        <f t="shared" si="66"/>
        <v>0.90405750579132027</v>
      </c>
      <c r="FI42" s="493">
        <f t="shared" si="59"/>
        <v>1.2521155666414268</v>
      </c>
      <c r="FK42" s="493">
        <f t="shared" si="60"/>
        <v>0.99525705396518105</v>
      </c>
      <c r="FL42" s="493">
        <f t="shared" si="67"/>
        <v>1.0646010797188685</v>
      </c>
      <c r="FM42" s="493">
        <f t="shared" si="61"/>
        <v>0.88914200932180909</v>
      </c>
    </row>
    <row r="43" spans="1:169" x14ac:dyDescent="0.2">
      <c r="A43" s="482" t="s">
        <v>148</v>
      </c>
      <c r="B43" s="434">
        <f t="shared" si="1"/>
        <v>1977</v>
      </c>
      <c r="D43" s="498">
        <f>National!H268</f>
        <v>8193.6190000000006</v>
      </c>
      <c r="E43" s="498">
        <f>National!H191</f>
        <v>2201.5549999999998</v>
      </c>
      <c r="F43" s="498">
        <f>Conversion_Factors!$O39*E43</f>
        <v>7468.0940000000001</v>
      </c>
      <c r="G43" s="498">
        <f t="shared" si="2"/>
        <v>15661.713</v>
      </c>
      <c r="H43" s="499">
        <f t="shared" si="3"/>
        <v>3.3921905198825377</v>
      </c>
      <c r="K43" s="494">
        <f>National!N191*0.001</f>
        <v>75.365949993540298</v>
      </c>
      <c r="M43" s="499">
        <f>National!CQ268</f>
        <v>1.3393867832846396</v>
      </c>
      <c r="N43" s="499">
        <f>National!CQ191</f>
        <v>0.9373454861174757</v>
      </c>
      <c r="O43" s="544">
        <f>National!Z117</f>
        <v>137.92931689829402</v>
      </c>
      <c r="Q43" s="501">
        <f t="shared" si="4"/>
        <v>207.80887126537095</v>
      </c>
      <c r="S43" s="494">
        <f>National!CQ268</f>
        <v>1.3393867832846396</v>
      </c>
      <c r="T43" s="494">
        <f>National!CQ191</f>
        <v>0.9373454861174757</v>
      </c>
      <c r="W43" s="494">
        <f>National!CU268</f>
        <v>0.99210294400806998</v>
      </c>
      <c r="Z43" s="502">
        <f>National!CU191</f>
        <v>1.0051280313221429</v>
      </c>
      <c r="AA43" s="493">
        <f t="shared" si="62"/>
        <v>1.1318362813964056</v>
      </c>
      <c r="AB43" s="464">
        <f t="shared" si="5"/>
        <v>1977</v>
      </c>
      <c r="AC43" s="504">
        <f t="shared" si="6"/>
        <v>0.86261135075182438</v>
      </c>
      <c r="AD43" s="504">
        <f t="shared" si="7"/>
        <v>1.1318362813964056</v>
      </c>
      <c r="AE43" s="504">
        <f t="shared" si="8"/>
        <v>0.99857846200537981</v>
      </c>
      <c r="AF43" s="505">
        <f t="shared" si="9"/>
        <v>1.0181307813877361</v>
      </c>
      <c r="AG43" s="504">
        <f t="shared" si="10"/>
        <v>1.1132631886114239</v>
      </c>
      <c r="AH43" s="504">
        <f t="shared" si="11"/>
        <v>0.97633482352527556</v>
      </c>
      <c r="AI43" s="504">
        <f t="shared" si="12"/>
        <v>0.97633482352527545</v>
      </c>
      <c r="AJ43" s="504"/>
      <c r="AK43" s="504"/>
      <c r="AL43" s="504">
        <f t="shared" si="13"/>
        <v>1.016683469798501</v>
      </c>
      <c r="AM43" s="503"/>
      <c r="AN43" s="504">
        <f>National!CQ117</f>
        <v>1.2291416391922356</v>
      </c>
      <c r="AO43" s="504">
        <f>National!CU117</f>
        <v>0.99463691941485877</v>
      </c>
      <c r="AP43" s="504">
        <f t="shared" si="14"/>
        <v>0.90931328595144789</v>
      </c>
      <c r="AQ43" s="504">
        <f t="shared" si="15"/>
        <v>1.0181307813877361</v>
      </c>
      <c r="AR43" s="504">
        <f t="shared" si="16"/>
        <v>1.1318362813964051</v>
      </c>
      <c r="AT43" s="439"/>
      <c r="AV43" s="493" t="e">
        <f>D43/#REF!</f>
        <v>#REF!</v>
      </c>
      <c r="AW43" s="493" t="e">
        <f>#REF!/#REF!</f>
        <v>#REF!</v>
      </c>
      <c r="AX43" s="493" t="e">
        <f>#REF!/#REF!</f>
        <v>#REF!</v>
      </c>
      <c r="AY43" s="493" t="e">
        <f>#REF!/#REF!</f>
        <v>#REF!</v>
      </c>
      <c r="BA43" s="493" t="e">
        <f t="shared" si="17"/>
        <v>#REF!</v>
      </c>
      <c r="BB43" s="493" t="e">
        <f t="shared" si="17"/>
        <v>#REF!</v>
      </c>
      <c r="BC43" s="493" t="e">
        <f t="shared" si="17"/>
        <v>#REF!</v>
      </c>
      <c r="BD43" s="493" t="e">
        <f t="shared" si="17"/>
        <v>#REF!</v>
      </c>
      <c r="BE43" s="493" t="e">
        <f t="shared" si="18"/>
        <v>#REF!</v>
      </c>
      <c r="BF43" s="493"/>
      <c r="BG43" s="493" t="e">
        <f t="shared" si="19"/>
        <v>#REF!</v>
      </c>
      <c r="BH43" s="493" t="e">
        <f t="shared" si="19"/>
        <v>#REF!</v>
      </c>
      <c r="BI43" s="493" t="e">
        <f t="shared" si="19"/>
        <v>#REF!</v>
      </c>
      <c r="BJ43" s="493" t="e">
        <f t="shared" si="19"/>
        <v>#REF!</v>
      </c>
      <c r="BM43" s="493" t="e">
        <f>LN(#REF!/#REF!)</f>
        <v>#REF!</v>
      </c>
      <c r="BN43" s="493" t="e">
        <f>LN(#REF!/#REF!)</f>
        <v>#REF!</v>
      </c>
      <c r="BO43" s="493" t="e">
        <f>LN(#REF!/#REF!)</f>
        <v>#REF!</v>
      </c>
      <c r="BP43" s="493" t="e">
        <f>LN(#REF!/#REF!)</f>
        <v>#REF!</v>
      </c>
      <c r="BR43" s="493" t="e">
        <f>M43/#REF!</f>
        <v>#REF!</v>
      </c>
      <c r="BS43" s="493" t="e">
        <f>#REF!/#REF!</f>
        <v>#REF!</v>
      </c>
      <c r="BT43" s="493" t="e">
        <f>#REF!/#REF!</f>
        <v>#REF!</v>
      </c>
      <c r="BU43" s="493" t="e">
        <f>#REF!/#REF!</f>
        <v>#REF!</v>
      </c>
      <c r="BV43" s="493"/>
      <c r="BX43" s="493" t="e">
        <f t="shared" si="20"/>
        <v>#REF!</v>
      </c>
      <c r="BY43" s="493" t="e">
        <f t="shared" si="20"/>
        <v>#REF!</v>
      </c>
      <c r="BZ43" s="493" t="e">
        <f t="shared" si="20"/>
        <v>#REF!</v>
      </c>
      <c r="CA43" s="493" t="e">
        <f t="shared" si="20"/>
        <v>#REF!</v>
      </c>
      <c r="CC43" s="493" t="e">
        <f>LN(#REF!/#REF!)</f>
        <v>#REF!</v>
      </c>
      <c r="CD43" s="493" t="e">
        <f>LN(#REF!/#REF!)</f>
        <v>#REF!</v>
      </c>
      <c r="CE43" s="493" t="e">
        <f>LN(#REF!/#REF!)</f>
        <v>#REF!</v>
      </c>
      <c r="CF43" s="493" t="e">
        <f>LN(#REF!/#REF!)</f>
        <v>#REF!</v>
      </c>
      <c r="CH43" s="493" t="e">
        <f>LN(#REF!/#REF!)</f>
        <v>#REF!</v>
      </c>
      <c r="CI43" s="493" t="e">
        <f>LN(#REF!/#REF!)</f>
        <v>#REF!</v>
      </c>
      <c r="CJ43" s="493" t="e">
        <f>LN(#REF!/#REF!)</f>
        <v>#REF!</v>
      </c>
      <c r="CK43" s="493" t="e">
        <f>LN(#REF!/#REF!)</f>
        <v>#REF!</v>
      </c>
      <c r="CM43" s="493" t="e">
        <f>LN(#REF!/#REF!)</f>
        <v>#REF!</v>
      </c>
      <c r="CN43" s="493" t="e">
        <f>LN(#REF!/#REF!)</f>
        <v>#REF!</v>
      </c>
      <c r="CO43" s="493" t="e">
        <f>LN(#REF!/#REF!)</f>
        <v>#REF!</v>
      </c>
      <c r="CP43" s="493" t="e">
        <f>LN(#REF!/#REF!)</f>
        <v>#REF!</v>
      </c>
      <c r="CS43" s="493" t="e">
        <f t="shared" si="21"/>
        <v>#REF!</v>
      </c>
      <c r="CT43" s="493">
        <f t="shared" si="22"/>
        <v>0</v>
      </c>
      <c r="CU43" s="493" t="e">
        <f t="shared" si="23"/>
        <v>#DIV/0!</v>
      </c>
      <c r="CV43" s="493"/>
      <c r="CW43" s="493" t="e">
        <f t="shared" si="24"/>
        <v>#REF!</v>
      </c>
      <c r="CX43" s="493">
        <f t="shared" si="25"/>
        <v>0</v>
      </c>
      <c r="CY43" s="493" t="e">
        <f t="shared" si="26"/>
        <v>#DIV/0!</v>
      </c>
      <c r="CZ43" s="493"/>
      <c r="DA43" s="493" t="e">
        <f t="shared" si="27"/>
        <v>#REF!</v>
      </c>
      <c r="DB43" s="493">
        <f t="shared" si="28"/>
        <v>0</v>
      </c>
      <c r="DC43" s="493" t="e">
        <f t="shared" si="29"/>
        <v>#DIV/0!</v>
      </c>
      <c r="DD43" s="493"/>
      <c r="DE43" s="493" t="e">
        <f t="shared" si="30"/>
        <v>#REF!</v>
      </c>
      <c r="DF43" s="493">
        <f t="shared" si="31"/>
        <v>0</v>
      </c>
      <c r="DG43" s="493" t="e">
        <f t="shared" si="32"/>
        <v>#DIV/0!</v>
      </c>
      <c r="DI43" s="493" t="e">
        <f t="shared" si="33"/>
        <v>#REF!</v>
      </c>
      <c r="DJ43" s="493">
        <f t="shared" si="34"/>
        <v>0</v>
      </c>
      <c r="DK43" s="493" t="e">
        <f t="shared" si="35"/>
        <v>#DIV/0!</v>
      </c>
      <c r="DO43" s="494">
        <f t="shared" si="36"/>
        <v>0.52316237693795054</v>
      </c>
      <c r="DP43" s="494">
        <f t="shared" si="37"/>
        <v>0.47683762306204946</v>
      </c>
      <c r="DQ43" s="493"/>
      <c r="DR43" s="493">
        <f t="shared" si="38"/>
        <v>0.53376806168590829</v>
      </c>
      <c r="DS43" s="493">
        <f t="shared" si="38"/>
        <v>0.46607922578998529</v>
      </c>
      <c r="DT43" s="493">
        <f t="shared" si="39"/>
        <v>0.99984728747589358</v>
      </c>
      <c r="DU43" s="494"/>
      <c r="DV43" s="493">
        <f t="shared" si="40"/>
        <v>0.53384958720386333</v>
      </c>
      <c r="DW43" s="493">
        <f t="shared" si="41"/>
        <v>0.46615041279613662</v>
      </c>
      <c r="DY43" s="493">
        <f t="shared" si="42"/>
        <v>-2.4919150512511336E-2</v>
      </c>
      <c r="DZ43" s="493">
        <f t="shared" si="42"/>
        <v>6.9703427735137826E-3</v>
      </c>
      <c r="EA43" s="493"/>
      <c r="EB43" s="493">
        <f t="shared" si="43"/>
        <v>-2.3896016115054368E-2</v>
      </c>
      <c r="EC43" s="493">
        <f t="shared" si="44"/>
        <v>-2.3896016115054368E-2</v>
      </c>
      <c r="ED43" s="493"/>
      <c r="EE43" s="494">
        <f t="shared" si="45"/>
        <v>0.78821374226155327</v>
      </c>
      <c r="EF43" s="494">
        <f t="shared" si="46"/>
        <v>0.21178625773844667</v>
      </c>
      <c r="EG43" s="494"/>
      <c r="EH43" s="494">
        <f t="shared" si="47"/>
        <v>-1.7569851925035428E-2</v>
      </c>
      <c r="EI43" s="494">
        <f t="shared" si="47"/>
        <v>6.8244879461800911E-2</v>
      </c>
      <c r="EK43" s="493">
        <f t="shared" si="48"/>
        <v>-1.6546717527577859E-2</v>
      </c>
      <c r="EL43" s="493">
        <f t="shared" si="49"/>
        <v>3.7378520573232474E-2</v>
      </c>
      <c r="EN43" s="493">
        <v>0</v>
      </c>
      <c r="EO43" s="493">
        <f t="shared" si="50"/>
        <v>6.6256755188397327E-6</v>
      </c>
      <c r="ES43" s="493">
        <f t="shared" si="51"/>
        <v>0.98999652094824209</v>
      </c>
      <c r="ET43" s="493">
        <f t="shared" si="63"/>
        <v>0.95236280763045744</v>
      </c>
      <c r="EU43" s="493">
        <f t="shared" si="52"/>
        <v>1.1132631886114239</v>
      </c>
      <c r="EW43" s="493">
        <f t="shared" si="53"/>
        <v>1.0086275591740559</v>
      </c>
      <c r="EX43" s="493">
        <f t="shared" si="64"/>
        <v>1.0091251513395938</v>
      </c>
      <c r="EY43" s="493">
        <f t="shared" si="54"/>
        <v>0.99857846200537981</v>
      </c>
      <c r="FA43" s="493">
        <f t="shared" si="55"/>
        <v>1.0000030885661477</v>
      </c>
      <c r="FB43" s="493">
        <f t="shared" si="65"/>
        <v>0.99655255461043757</v>
      </c>
      <c r="FC43" s="493">
        <f t="shared" si="56"/>
        <v>1.0181307813877361</v>
      </c>
      <c r="FE43" s="493">
        <f t="shared" si="57"/>
        <v>1.1116806426908008</v>
      </c>
      <c r="FG43" s="493">
        <f t="shared" si="58"/>
        <v>0.97638723301712682</v>
      </c>
      <c r="FH43" s="493">
        <f t="shared" si="66"/>
        <v>0.88271020656795229</v>
      </c>
      <c r="FI43" s="493">
        <f t="shared" si="59"/>
        <v>1.2225496535306946</v>
      </c>
      <c r="FK43" s="493">
        <f t="shared" si="60"/>
        <v>1.0226862260675595</v>
      </c>
      <c r="FL43" s="493">
        <f t="shared" si="67"/>
        <v>1.0887528604851389</v>
      </c>
      <c r="FM43" s="493">
        <f t="shared" si="61"/>
        <v>0.90931328595144789</v>
      </c>
    </row>
    <row r="44" spans="1:169" x14ac:dyDescent="0.2">
      <c r="A44" s="482" t="s">
        <v>148</v>
      </c>
      <c r="B44" s="434">
        <f t="shared" si="1"/>
        <v>1978</v>
      </c>
      <c r="D44" s="498">
        <f>National!H269</f>
        <v>8259.9429999999993</v>
      </c>
      <c r="E44" s="498">
        <f>National!H192</f>
        <v>2301.2779999999993</v>
      </c>
      <c r="F44" s="498">
        <f>Conversion_Factors!$O40*E44</f>
        <v>7872.342999999998</v>
      </c>
      <c r="G44" s="498">
        <f t="shared" si="2"/>
        <v>16132.285999999996</v>
      </c>
      <c r="H44" s="499">
        <f t="shared" si="3"/>
        <v>3.420857019447455</v>
      </c>
      <c r="K44" s="494">
        <f>National!N192*0.001</f>
        <v>77.278879497356002</v>
      </c>
      <c r="M44" s="499">
        <f>National!CQ269</f>
        <v>1.2745186073792332</v>
      </c>
      <c r="N44" s="499">
        <f>National!CQ192</f>
        <v>0.95025158189127557</v>
      </c>
      <c r="O44" s="544">
        <f>National!Z118</f>
        <v>136.66374394521776</v>
      </c>
      <c r="Q44" s="501">
        <f t="shared" si="4"/>
        <v>208.75413961652927</v>
      </c>
      <c r="S44" s="494">
        <f>National!CQ269</f>
        <v>1.2745186073792332</v>
      </c>
      <c r="T44" s="494">
        <f>National!CQ192</f>
        <v>0.95025158189127557</v>
      </c>
      <c r="W44" s="494">
        <f>National!CU269</f>
        <v>1.0250197026506291</v>
      </c>
      <c r="Z44" s="502">
        <f>National!CU192</f>
        <v>1.0107328556863768</v>
      </c>
      <c r="AA44" s="493">
        <f t="shared" si="62"/>
        <v>1.1369847094157781</v>
      </c>
      <c r="AB44" s="464">
        <f t="shared" si="5"/>
        <v>1978</v>
      </c>
      <c r="AC44" s="504">
        <f t="shared" si="6"/>
        <v>0.88450604860040083</v>
      </c>
      <c r="AD44" s="504">
        <f t="shared" si="7"/>
        <v>1.1369847094157779</v>
      </c>
      <c r="AE44" s="504">
        <f t="shared" si="8"/>
        <v>1.0183200369573531</v>
      </c>
      <c r="AF44" s="505">
        <f t="shared" si="9"/>
        <v>1.0222723817471644</v>
      </c>
      <c r="AG44" s="504">
        <f t="shared" si="10"/>
        <v>1.0922038601375998</v>
      </c>
      <c r="AH44" s="504">
        <f t="shared" si="11"/>
        <v>1.005669852644425</v>
      </c>
      <c r="AI44" s="504">
        <f t="shared" si="12"/>
        <v>1.0056698526444248</v>
      </c>
      <c r="AJ44" s="504"/>
      <c r="AK44" s="504" t="e">
        <f>#REF!*#REF!*AE44</f>
        <v>#REF!</v>
      </c>
      <c r="AL44" s="504">
        <f t="shared" si="13"/>
        <v>1.0410004495612537</v>
      </c>
      <c r="AM44" s="503"/>
      <c r="AN44" s="504">
        <f>National!CQ118</f>
        <v>1.1856690501671243</v>
      </c>
      <c r="AO44" s="504">
        <f>National!CU118</f>
        <v>1.0216443844957506</v>
      </c>
      <c r="AP44" s="504">
        <f t="shared" si="14"/>
        <v>0.91817351364979927</v>
      </c>
      <c r="AQ44" s="504">
        <f t="shared" si="15"/>
        <v>1.0222723817471644</v>
      </c>
      <c r="AR44" s="504">
        <f t="shared" si="16"/>
        <v>1.1369847094157775</v>
      </c>
      <c r="AT44" s="439"/>
      <c r="AV44" s="493" t="e">
        <f>D44/#REF!</f>
        <v>#REF!</v>
      </c>
      <c r="AW44" s="493" t="e">
        <f>#REF!/#REF!</f>
        <v>#REF!</v>
      </c>
      <c r="AX44" s="493" t="e">
        <f>#REF!/#REF!</f>
        <v>#REF!</v>
      </c>
      <c r="AY44" s="493" t="e">
        <f>#REF!/#REF!</f>
        <v>#REF!</v>
      </c>
      <c r="BA44" s="493" t="e">
        <f t="shared" si="17"/>
        <v>#REF!</v>
      </c>
      <c r="BB44" s="493" t="e">
        <f t="shared" si="17"/>
        <v>#REF!</v>
      </c>
      <c r="BC44" s="493" t="e">
        <f t="shared" si="17"/>
        <v>#REF!</v>
      </c>
      <c r="BD44" s="493" t="e">
        <f t="shared" si="17"/>
        <v>#REF!</v>
      </c>
      <c r="BE44" s="493" t="e">
        <f t="shared" si="18"/>
        <v>#REF!</v>
      </c>
      <c r="BF44" s="493"/>
      <c r="BG44" s="493" t="e">
        <f t="shared" si="19"/>
        <v>#REF!</v>
      </c>
      <c r="BH44" s="493" t="e">
        <f t="shared" si="19"/>
        <v>#REF!</v>
      </c>
      <c r="BI44" s="493" t="e">
        <f t="shared" si="19"/>
        <v>#REF!</v>
      </c>
      <c r="BJ44" s="493" t="e">
        <f t="shared" si="19"/>
        <v>#REF!</v>
      </c>
      <c r="BM44" s="493" t="e">
        <f>LN(#REF!/#REF!)</f>
        <v>#REF!</v>
      </c>
      <c r="BN44" s="493" t="e">
        <f>LN(#REF!/#REF!)</f>
        <v>#REF!</v>
      </c>
      <c r="BO44" s="493" t="e">
        <f>LN(#REF!/#REF!)</f>
        <v>#REF!</v>
      </c>
      <c r="BP44" s="493" t="e">
        <f>LN(#REF!/#REF!)</f>
        <v>#REF!</v>
      </c>
      <c r="BR44" s="493" t="e">
        <f>M44/#REF!</f>
        <v>#REF!</v>
      </c>
      <c r="BS44" s="493" t="e">
        <f>#REF!/#REF!</f>
        <v>#REF!</v>
      </c>
      <c r="BT44" s="493" t="e">
        <f>#REF!/#REF!</f>
        <v>#REF!</v>
      </c>
      <c r="BU44" s="493" t="e">
        <f>#REF!/#REF!</f>
        <v>#REF!</v>
      </c>
      <c r="BV44" s="493"/>
      <c r="BX44" s="493" t="e">
        <f t="shared" si="20"/>
        <v>#REF!</v>
      </c>
      <c r="BY44" s="493" t="e">
        <f t="shared" si="20"/>
        <v>#REF!</v>
      </c>
      <c r="BZ44" s="493" t="e">
        <f t="shared" si="20"/>
        <v>#REF!</v>
      </c>
      <c r="CA44" s="493" t="e">
        <f t="shared" si="20"/>
        <v>#REF!</v>
      </c>
      <c r="CC44" s="493" t="e">
        <f>LN(#REF!/#REF!)</f>
        <v>#REF!</v>
      </c>
      <c r="CD44" s="493" t="e">
        <f>LN(#REF!/#REF!)</f>
        <v>#REF!</v>
      </c>
      <c r="CE44" s="493" t="e">
        <f>LN(#REF!/#REF!)</f>
        <v>#REF!</v>
      </c>
      <c r="CF44" s="493" t="e">
        <f>LN(#REF!/#REF!)</f>
        <v>#REF!</v>
      </c>
      <c r="CH44" s="493" t="e">
        <f>LN(#REF!/#REF!)</f>
        <v>#REF!</v>
      </c>
      <c r="CI44" s="493" t="e">
        <f>LN(#REF!/#REF!)</f>
        <v>#REF!</v>
      </c>
      <c r="CJ44" s="493" t="e">
        <f>LN(#REF!/#REF!)</f>
        <v>#REF!</v>
      </c>
      <c r="CK44" s="493" t="e">
        <f>LN(#REF!/#REF!)</f>
        <v>#REF!</v>
      </c>
      <c r="CM44" s="493" t="e">
        <f>LN(#REF!/#REF!)</f>
        <v>#REF!</v>
      </c>
      <c r="CN44" s="493" t="e">
        <f>LN(#REF!/#REF!)</f>
        <v>#REF!</v>
      </c>
      <c r="CO44" s="493" t="e">
        <f>LN(#REF!/#REF!)</f>
        <v>#REF!</v>
      </c>
      <c r="CP44" s="493" t="e">
        <f>LN(#REF!/#REF!)</f>
        <v>#REF!</v>
      </c>
      <c r="CS44" s="493" t="e">
        <f t="shared" si="21"/>
        <v>#REF!</v>
      </c>
      <c r="CT44" s="493">
        <f t="shared" si="22"/>
        <v>0</v>
      </c>
      <c r="CU44" s="493" t="e">
        <f t="shared" si="23"/>
        <v>#DIV/0!</v>
      </c>
      <c r="CV44" s="493"/>
      <c r="CW44" s="493" t="e">
        <f t="shared" si="24"/>
        <v>#REF!</v>
      </c>
      <c r="CX44" s="493">
        <f t="shared" si="25"/>
        <v>0</v>
      </c>
      <c r="CY44" s="493" t="e">
        <f t="shared" si="26"/>
        <v>#DIV/0!</v>
      </c>
      <c r="CZ44" s="493"/>
      <c r="DA44" s="493" t="e">
        <f t="shared" si="27"/>
        <v>#REF!</v>
      </c>
      <c r="DB44" s="493">
        <f t="shared" si="28"/>
        <v>0</v>
      </c>
      <c r="DC44" s="493" t="e">
        <f t="shared" si="29"/>
        <v>#DIV/0!</v>
      </c>
      <c r="DD44" s="493"/>
      <c r="DE44" s="493" t="e">
        <f t="shared" si="30"/>
        <v>#REF!</v>
      </c>
      <c r="DF44" s="493">
        <f t="shared" si="31"/>
        <v>0</v>
      </c>
      <c r="DG44" s="493" t="e">
        <f t="shared" si="32"/>
        <v>#DIV/0!</v>
      </c>
      <c r="DI44" s="493" t="e">
        <f t="shared" si="33"/>
        <v>#REF!</v>
      </c>
      <c r="DJ44" s="493">
        <f t="shared" si="34"/>
        <v>0</v>
      </c>
      <c r="DK44" s="493" t="e">
        <f t="shared" si="35"/>
        <v>#DIV/0!</v>
      </c>
      <c r="DO44" s="494">
        <f t="shared" si="36"/>
        <v>0.51201317655786671</v>
      </c>
      <c r="DP44" s="494">
        <f t="shared" si="37"/>
        <v>0.48798682344213334</v>
      </c>
      <c r="DQ44" s="493"/>
      <c r="DR44" s="493">
        <f t="shared" si="38"/>
        <v>0.51756776266847671</v>
      </c>
      <c r="DS44" s="493">
        <f t="shared" si="38"/>
        <v>0.48239074972630608</v>
      </c>
      <c r="DT44" s="493">
        <f t="shared" si="39"/>
        <v>0.99995851239478273</v>
      </c>
      <c r="DU44" s="494"/>
      <c r="DV44" s="493">
        <f t="shared" si="40"/>
        <v>0.51758923620637309</v>
      </c>
      <c r="DW44" s="493">
        <f t="shared" si="41"/>
        <v>0.48241076379362691</v>
      </c>
      <c r="DY44" s="493">
        <f t="shared" si="42"/>
        <v>-4.9643340330586115E-2</v>
      </c>
      <c r="DZ44" s="493">
        <f t="shared" si="42"/>
        <v>1.3674843125514835E-2</v>
      </c>
      <c r="EA44" s="493"/>
      <c r="EB44" s="493">
        <f t="shared" si="43"/>
        <v>-9.2178725157866584E-3</v>
      </c>
      <c r="EC44" s="493">
        <f t="shared" si="44"/>
        <v>-9.2178725157866584E-3</v>
      </c>
      <c r="ED44" s="493"/>
      <c r="EE44" s="494">
        <f t="shared" si="45"/>
        <v>0.78210114152520827</v>
      </c>
      <c r="EF44" s="494">
        <f t="shared" si="46"/>
        <v>0.21789885847479187</v>
      </c>
      <c r="EG44" s="494"/>
      <c r="EH44" s="494">
        <f t="shared" si="47"/>
        <v>-7.7852304312440272E-3</v>
      </c>
      <c r="EI44" s="494">
        <f t="shared" si="47"/>
        <v>2.8453455316310411E-2</v>
      </c>
      <c r="EK44" s="493">
        <f t="shared" si="48"/>
        <v>3.264023738355494E-2</v>
      </c>
      <c r="EL44" s="493">
        <f t="shared" si="49"/>
        <v>5.5607396750086942E-3</v>
      </c>
      <c r="EN44" s="493">
        <v>0</v>
      </c>
      <c r="EO44" s="493">
        <f t="shared" si="50"/>
        <v>8.4152263931481439E-3</v>
      </c>
      <c r="ES44" s="493">
        <f t="shared" si="51"/>
        <v>0.98108324366667388</v>
      </c>
      <c r="ET44" s="493">
        <f t="shared" si="63"/>
        <v>0.93434719245758979</v>
      </c>
      <c r="EU44" s="493">
        <f t="shared" si="52"/>
        <v>1.0922038601375998</v>
      </c>
      <c r="EW44" s="493">
        <f t="shared" si="53"/>
        <v>1.0197696783008192</v>
      </c>
      <c r="EX44" s="493">
        <f t="shared" si="64"/>
        <v>1.0290752309468432</v>
      </c>
      <c r="EY44" s="493">
        <f t="shared" si="54"/>
        <v>1.0183200369573531</v>
      </c>
      <c r="FA44" s="493">
        <f t="shared" si="55"/>
        <v>1.0040678471127089</v>
      </c>
      <c r="FB44" s="493">
        <f t="shared" si="65"/>
        <v>1.0006063780423724</v>
      </c>
      <c r="FC44" s="493">
        <f t="shared" si="56"/>
        <v>1.0222723817471644</v>
      </c>
      <c r="FE44" s="493">
        <f t="shared" si="57"/>
        <v>1.1122130752202843</v>
      </c>
      <c r="FG44" s="493">
        <f t="shared" si="58"/>
        <v>0.99082448183217309</v>
      </c>
      <c r="FH44" s="493">
        <f t="shared" si="66"/>
        <v>0.87461088303066181</v>
      </c>
      <c r="FI44" s="493">
        <f t="shared" si="59"/>
        <v>1.2113321269736532</v>
      </c>
      <c r="FK44" s="493">
        <f t="shared" si="60"/>
        <v>1.0097438669765839</v>
      </c>
      <c r="FL44" s="493">
        <f t="shared" si="67"/>
        <v>1.0993615235280814</v>
      </c>
      <c r="FM44" s="493">
        <f t="shared" si="61"/>
        <v>0.91817351364979927</v>
      </c>
    </row>
    <row r="45" spans="1:169" x14ac:dyDescent="0.2">
      <c r="A45" s="482" t="s">
        <v>148</v>
      </c>
      <c r="B45" s="434">
        <f t="shared" si="1"/>
        <v>1979</v>
      </c>
      <c r="D45" s="498">
        <f>National!H270</f>
        <v>7918.91</v>
      </c>
      <c r="E45" s="498">
        <f>National!H193</f>
        <v>2329.7780000000002</v>
      </c>
      <c r="F45" s="498">
        <f>Conversion_Factors!$O41*E45</f>
        <v>7893.8140000000012</v>
      </c>
      <c r="G45" s="498">
        <f t="shared" si="2"/>
        <v>15812.724000000002</v>
      </c>
      <c r="H45" s="499">
        <f t="shared" si="3"/>
        <v>3.3882258309590014</v>
      </c>
      <c r="K45" s="494">
        <f>National!N193*0.001</f>
        <v>78.688399457564273</v>
      </c>
      <c r="M45" s="499">
        <f>National!CQ270</f>
        <v>1.2201584586810486</v>
      </c>
      <c r="N45" s="499">
        <f>National!CQ193</f>
        <v>0.95988841539614267</v>
      </c>
      <c r="O45" s="544">
        <f>National!Z119</f>
        <v>130.24395045075224</v>
      </c>
      <c r="Q45" s="501">
        <f t="shared" si="4"/>
        <v>200.95368706193622</v>
      </c>
      <c r="S45" s="494">
        <f>National!CQ270</f>
        <v>1.2201584586810486</v>
      </c>
      <c r="T45" s="494">
        <f>National!CQ193</f>
        <v>0.95988841539614267</v>
      </c>
      <c r="W45" s="494">
        <f>National!CU270</f>
        <v>1.0080930489551567</v>
      </c>
      <c r="Z45" s="502">
        <f>National!CU193</f>
        <v>0.99483210732367078</v>
      </c>
      <c r="AA45" s="493">
        <f t="shared" si="62"/>
        <v>1.0944993469823074</v>
      </c>
      <c r="AB45" s="464">
        <f t="shared" si="5"/>
        <v>1979</v>
      </c>
      <c r="AC45" s="504">
        <f t="shared" si="6"/>
        <v>0.90063890325016149</v>
      </c>
      <c r="AD45" s="504">
        <f t="shared" si="7"/>
        <v>1.0944993469823074</v>
      </c>
      <c r="AE45" s="504">
        <f t="shared" si="8"/>
        <v>1.001896797031375</v>
      </c>
      <c r="AF45" s="505">
        <f t="shared" si="9"/>
        <v>1.0174474737593195</v>
      </c>
      <c r="AG45" s="504">
        <f t="shared" si="10"/>
        <v>1.0736939865908113</v>
      </c>
      <c r="AH45" s="504">
        <f t="shared" si="11"/>
        <v>0.98574869147416322</v>
      </c>
      <c r="AI45" s="504">
        <f t="shared" si="12"/>
        <v>0.98574869147416333</v>
      </c>
      <c r="AJ45" s="504"/>
      <c r="AK45" s="504" t="e">
        <f>#REF!*#REF!*AE45</f>
        <v>#REF!</v>
      </c>
      <c r="AL45" s="504">
        <f t="shared" si="13"/>
        <v>1.0193773651071263</v>
      </c>
      <c r="AM45" s="503"/>
      <c r="AN45" s="504">
        <f>National!CQ119</f>
        <v>1.1489451750533308</v>
      </c>
      <c r="AO45" s="504">
        <f>National!CU119</f>
        <v>1.0047735089519161</v>
      </c>
      <c r="AP45" s="504">
        <f t="shared" si="14"/>
        <v>0.93182858109953848</v>
      </c>
      <c r="AQ45" s="504">
        <f t="shared" si="15"/>
        <v>1.0174474737593195</v>
      </c>
      <c r="AR45" s="504">
        <f t="shared" si="16"/>
        <v>1.0944993469823066</v>
      </c>
      <c r="AT45" s="439"/>
      <c r="AV45" s="493" t="e">
        <f>D45/#REF!</f>
        <v>#REF!</v>
      </c>
      <c r="AW45" s="493" t="e">
        <f>#REF!/#REF!</f>
        <v>#REF!</v>
      </c>
      <c r="AX45" s="493" t="e">
        <f>#REF!/#REF!</f>
        <v>#REF!</v>
      </c>
      <c r="AY45" s="493" t="e">
        <f>#REF!/#REF!</f>
        <v>#REF!</v>
      </c>
      <c r="BA45" s="493" t="e">
        <f t="shared" si="17"/>
        <v>#REF!</v>
      </c>
      <c r="BB45" s="493" t="e">
        <f t="shared" si="17"/>
        <v>#REF!</v>
      </c>
      <c r="BC45" s="493" t="e">
        <f t="shared" si="17"/>
        <v>#REF!</v>
      </c>
      <c r="BD45" s="493" t="e">
        <f t="shared" si="17"/>
        <v>#REF!</v>
      </c>
      <c r="BE45" s="493" t="e">
        <f t="shared" si="18"/>
        <v>#REF!</v>
      </c>
      <c r="BF45" s="493"/>
      <c r="BG45" s="493" t="e">
        <f t="shared" si="19"/>
        <v>#REF!</v>
      </c>
      <c r="BH45" s="493" t="e">
        <f t="shared" si="19"/>
        <v>#REF!</v>
      </c>
      <c r="BI45" s="493" t="e">
        <f t="shared" si="19"/>
        <v>#REF!</v>
      </c>
      <c r="BJ45" s="493" t="e">
        <f t="shared" si="19"/>
        <v>#REF!</v>
      </c>
      <c r="BM45" s="493" t="e">
        <f>LN(#REF!/#REF!)</f>
        <v>#REF!</v>
      </c>
      <c r="BN45" s="493" t="e">
        <f>LN(#REF!/#REF!)</f>
        <v>#REF!</v>
      </c>
      <c r="BO45" s="493" t="e">
        <f>LN(#REF!/#REF!)</f>
        <v>#REF!</v>
      </c>
      <c r="BP45" s="493" t="e">
        <f>LN(#REF!/#REF!)</f>
        <v>#REF!</v>
      </c>
      <c r="BR45" s="493" t="e">
        <f>M45/#REF!</f>
        <v>#REF!</v>
      </c>
      <c r="BS45" s="493" t="e">
        <f>#REF!/#REF!</f>
        <v>#REF!</v>
      </c>
      <c r="BT45" s="493" t="e">
        <f>#REF!/#REF!</f>
        <v>#REF!</v>
      </c>
      <c r="BU45" s="493" t="e">
        <f>#REF!/#REF!</f>
        <v>#REF!</v>
      </c>
      <c r="BV45" s="493"/>
      <c r="BX45" s="493" t="e">
        <f t="shared" si="20"/>
        <v>#REF!</v>
      </c>
      <c r="BY45" s="493" t="e">
        <f t="shared" si="20"/>
        <v>#REF!</v>
      </c>
      <c r="BZ45" s="493" t="e">
        <f t="shared" si="20"/>
        <v>#REF!</v>
      </c>
      <c r="CA45" s="493" t="e">
        <f t="shared" si="20"/>
        <v>#REF!</v>
      </c>
      <c r="CC45" s="493" t="e">
        <f>LN(#REF!/#REF!)</f>
        <v>#REF!</v>
      </c>
      <c r="CD45" s="493" t="e">
        <f>LN(#REF!/#REF!)</f>
        <v>#REF!</v>
      </c>
      <c r="CE45" s="493" t="e">
        <f>LN(#REF!/#REF!)</f>
        <v>#REF!</v>
      </c>
      <c r="CF45" s="493" t="e">
        <f>LN(#REF!/#REF!)</f>
        <v>#REF!</v>
      </c>
      <c r="CH45" s="493" t="e">
        <f>LN(#REF!/#REF!)</f>
        <v>#REF!</v>
      </c>
      <c r="CI45" s="493" t="e">
        <f>LN(#REF!/#REF!)</f>
        <v>#REF!</v>
      </c>
      <c r="CJ45" s="493" t="e">
        <f>LN(#REF!/#REF!)</f>
        <v>#REF!</v>
      </c>
      <c r="CK45" s="493" t="e">
        <f>LN(#REF!/#REF!)</f>
        <v>#REF!</v>
      </c>
      <c r="CM45" s="493" t="e">
        <f>LN(#REF!/#REF!)</f>
        <v>#REF!</v>
      </c>
      <c r="CN45" s="493" t="e">
        <f>LN(#REF!/#REF!)</f>
        <v>#REF!</v>
      </c>
      <c r="CO45" s="493" t="e">
        <f>LN(#REF!/#REF!)</f>
        <v>#REF!</v>
      </c>
      <c r="CP45" s="493" t="e">
        <f>LN(#REF!/#REF!)</f>
        <v>#REF!</v>
      </c>
      <c r="CS45" s="493" t="e">
        <f t="shared" si="21"/>
        <v>#REF!</v>
      </c>
      <c r="CT45" s="493">
        <f t="shared" si="22"/>
        <v>0</v>
      </c>
      <c r="CU45" s="493" t="e">
        <f t="shared" si="23"/>
        <v>#DIV/0!</v>
      </c>
      <c r="CV45" s="493"/>
      <c r="CW45" s="493" t="e">
        <f t="shared" si="24"/>
        <v>#REF!</v>
      </c>
      <c r="CX45" s="493">
        <f t="shared" si="25"/>
        <v>0</v>
      </c>
      <c r="CY45" s="493" t="e">
        <f t="shared" si="26"/>
        <v>#DIV/0!</v>
      </c>
      <c r="CZ45" s="493"/>
      <c r="DA45" s="493" t="e">
        <f t="shared" si="27"/>
        <v>#REF!</v>
      </c>
      <c r="DB45" s="493">
        <f t="shared" si="28"/>
        <v>0</v>
      </c>
      <c r="DC45" s="493" t="e">
        <f t="shared" si="29"/>
        <v>#DIV/0!</v>
      </c>
      <c r="DD45" s="493"/>
      <c r="DE45" s="493" t="e">
        <f t="shared" si="30"/>
        <v>#REF!</v>
      </c>
      <c r="DF45" s="493">
        <f t="shared" si="31"/>
        <v>0</v>
      </c>
      <c r="DG45" s="493" t="e">
        <f t="shared" si="32"/>
        <v>#DIV/0!</v>
      </c>
      <c r="DI45" s="493" t="e">
        <f t="shared" si="33"/>
        <v>#REF!</v>
      </c>
      <c r="DJ45" s="493">
        <f t="shared" si="34"/>
        <v>0</v>
      </c>
      <c r="DK45" s="493" t="e">
        <f t="shared" si="35"/>
        <v>#DIV/0!</v>
      </c>
      <c r="DO45" s="494">
        <f t="shared" si="36"/>
        <v>0.5007935381658466</v>
      </c>
      <c r="DP45" s="494">
        <f t="shared" si="37"/>
        <v>0.49920646183415335</v>
      </c>
      <c r="DQ45" s="493"/>
      <c r="DR45" s="493">
        <f t="shared" si="38"/>
        <v>0.50638264192434124</v>
      </c>
      <c r="DS45" s="493">
        <f t="shared" si="38"/>
        <v>0.49357538968735565</v>
      </c>
      <c r="DT45" s="493">
        <f t="shared" si="39"/>
        <v>0.99995803161169694</v>
      </c>
      <c r="DU45" s="494"/>
      <c r="DV45" s="493">
        <f t="shared" si="40"/>
        <v>0.50640389487963977</v>
      </c>
      <c r="DW45" s="493">
        <f t="shared" si="41"/>
        <v>0.49359610512036023</v>
      </c>
      <c r="DY45" s="493">
        <f t="shared" si="42"/>
        <v>-4.3587810000036017E-2</v>
      </c>
      <c r="DZ45" s="493">
        <f t="shared" si="42"/>
        <v>1.0090271165238191E-2</v>
      </c>
      <c r="EA45" s="493"/>
      <c r="EB45" s="493">
        <f t="shared" si="43"/>
        <v>-4.811425115562986E-2</v>
      </c>
      <c r="EC45" s="493">
        <f t="shared" si="44"/>
        <v>-4.811425115562986E-2</v>
      </c>
      <c r="ED45" s="493"/>
      <c r="EE45" s="494">
        <f t="shared" si="45"/>
        <v>0.77267548782829565</v>
      </c>
      <c r="EF45" s="494">
        <f t="shared" si="46"/>
        <v>0.22732451217170435</v>
      </c>
      <c r="EG45" s="494"/>
      <c r="EH45" s="494">
        <f t="shared" si="47"/>
        <v>-1.2124917487997124E-2</v>
      </c>
      <c r="EI45" s="494">
        <f t="shared" si="47"/>
        <v>4.2347562479155415E-2</v>
      </c>
      <c r="EK45" s="493">
        <f t="shared" si="48"/>
        <v>-1.6651358643590942E-2</v>
      </c>
      <c r="EL45" s="493">
        <f t="shared" si="49"/>
        <v>-1.5856959841712648E-2</v>
      </c>
      <c r="EN45" s="493">
        <v>0</v>
      </c>
      <c r="EO45" s="493">
        <f t="shared" si="50"/>
        <v>-9.5846794680741927E-3</v>
      </c>
      <c r="ES45" s="493">
        <f t="shared" si="51"/>
        <v>0.98305273015199135</v>
      </c>
      <c r="ET45" s="493">
        <f t="shared" si="63"/>
        <v>0.91851255845528179</v>
      </c>
      <c r="EU45" s="493">
        <f t="shared" si="52"/>
        <v>1.0736939865908113</v>
      </c>
      <c r="EW45" s="493">
        <f t="shared" si="53"/>
        <v>0.98387222157088339</v>
      </c>
      <c r="EX45" s="493">
        <f t="shared" si="64"/>
        <v>1.0124785336352404</v>
      </c>
      <c r="EY45" s="493">
        <f t="shared" si="54"/>
        <v>1.001896797031375</v>
      </c>
      <c r="FA45" s="493">
        <f t="shared" si="55"/>
        <v>0.99528021291194568</v>
      </c>
      <c r="FB45" s="493">
        <f t="shared" si="65"/>
        <v>0.99588372897906319</v>
      </c>
      <c r="FC45" s="493">
        <f t="shared" si="56"/>
        <v>1.0174474737593195</v>
      </c>
      <c r="FE45" s="493">
        <f t="shared" si="57"/>
        <v>1.0757305661571819</v>
      </c>
      <c r="FG45" s="493">
        <f t="shared" si="58"/>
        <v>0.95302489666140766</v>
      </c>
      <c r="FH45" s="493">
        <f t="shared" si="66"/>
        <v>0.83352594641923894</v>
      </c>
      <c r="FI45" s="493">
        <f t="shared" si="59"/>
        <v>1.1544296751317089</v>
      </c>
      <c r="FK45" s="493">
        <f t="shared" si="60"/>
        <v>1.0148719901486369</v>
      </c>
      <c r="FL45" s="493">
        <f t="shared" si="67"/>
        <v>1.1157112172757815</v>
      </c>
      <c r="FM45" s="493">
        <f t="shared" si="61"/>
        <v>0.93182858109953848</v>
      </c>
    </row>
    <row r="46" spans="1:169" x14ac:dyDescent="0.2">
      <c r="A46" s="482" t="s">
        <v>148</v>
      </c>
      <c r="B46" s="434">
        <f t="shared" si="1"/>
        <v>1980</v>
      </c>
      <c r="D46" s="498">
        <f>National!H271</f>
        <v>7439.4049999999997</v>
      </c>
      <c r="E46" s="498">
        <f>National!H194</f>
        <v>2448.0930000000003</v>
      </c>
      <c r="F46" s="498">
        <f>Conversion_Factors!$O42*E46</f>
        <v>8313.9750000000022</v>
      </c>
      <c r="G46" s="498">
        <f t="shared" si="2"/>
        <v>15753.380000000001</v>
      </c>
      <c r="H46" s="499">
        <f t="shared" si="3"/>
        <v>3.3961025990434193</v>
      </c>
      <c r="K46" s="494">
        <f>National!N194*0.001</f>
        <v>80.226208855010157</v>
      </c>
      <c r="M46" s="499">
        <f>National!CQ271</f>
        <v>1.1245053308876778</v>
      </c>
      <c r="N46" s="499">
        <f>National!CQ194</f>
        <v>0.95682912950184629</v>
      </c>
      <c r="O46" s="544">
        <f>National!Z120</f>
        <v>123.24523545502826</v>
      </c>
      <c r="Q46" s="501">
        <f t="shared" si="4"/>
        <v>196.36201466867888</v>
      </c>
      <c r="S46" s="494">
        <f>National!CQ271</f>
        <v>1.1245053308876778</v>
      </c>
      <c r="T46" s="494">
        <f>National!CQ194</f>
        <v>0.95682912950184629</v>
      </c>
      <c r="W46" s="494">
        <f>National!CU271</f>
        <v>1.0079119019763969</v>
      </c>
      <c r="Z46" s="502">
        <f>National!CU194</f>
        <v>1.0285939589264583</v>
      </c>
      <c r="AA46" s="493">
        <f t="shared" si="62"/>
        <v>1.0694906869798271</v>
      </c>
      <c r="AB46" s="464">
        <f t="shared" si="5"/>
        <v>1980</v>
      </c>
      <c r="AC46" s="504">
        <f t="shared" si="6"/>
        <v>0.91824011230601943</v>
      </c>
      <c r="AD46" s="504">
        <f t="shared" si="7"/>
        <v>1.0694906869798269</v>
      </c>
      <c r="AE46" s="504">
        <f t="shared" si="8"/>
        <v>1.019125403251337</v>
      </c>
      <c r="AF46" s="505">
        <f t="shared" si="9"/>
        <v>1.0186613489114056</v>
      </c>
      <c r="AG46" s="504">
        <f t="shared" si="10"/>
        <v>1.0301952709076474</v>
      </c>
      <c r="AH46" s="504">
        <f t="shared" si="11"/>
        <v>0.98204924852259823</v>
      </c>
      <c r="AI46" s="504">
        <f t="shared" si="12"/>
        <v>0.98204924852259812</v>
      </c>
      <c r="AJ46" s="504"/>
      <c r="AK46" s="504" t="e">
        <f>#REF!*#REF!*AE46</f>
        <v>#REF!</v>
      </c>
      <c r="AL46" s="504">
        <f t="shared" si="13"/>
        <v>1.0381436579858871</v>
      </c>
      <c r="AM46" s="503"/>
      <c r="AN46" s="504">
        <f>National!CQ120</f>
        <v>1.078507228300625</v>
      </c>
      <c r="AO46" s="504">
        <f>National!CU120</f>
        <v>1.0128776782308277</v>
      </c>
      <c r="AP46" s="504">
        <f t="shared" si="14"/>
        <v>0.96109677217959677</v>
      </c>
      <c r="AQ46" s="504">
        <f t="shared" si="15"/>
        <v>1.0186613489114056</v>
      </c>
      <c r="AR46" s="504">
        <f t="shared" si="16"/>
        <v>1.0694906869798269</v>
      </c>
      <c r="AT46" s="439"/>
      <c r="AV46" s="493" t="e">
        <f>D46/#REF!</f>
        <v>#REF!</v>
      </c>
      <c r="AW46" s="493" t="e">
        <f>#REF!/#REF!</f>
        <v>#REF!</v>
      </c>
      <c r="AX46" s="493" t="e">
        <f>#REF!/#REF!</f>
        <v>#REF!</v>
      </c>
      <c r="AY46" s="493" t="e">
        <f>#REF!/#REF!</f>
        <v>#REF!</v>
      </c>
      <c r="BA46" s="493" t="e">
        <f t="shared" si="17"/>
        <v>#REF!</v>
      </c>
      <c r="BB46" s="493" t="e">
        <f t="shared" si="17"/>
        <v>#REF!</v>
      </c>
      <c r="BC46" s="493" t="e">
        <f t="shared" si="17"/>
        <v>#REF!</v>
      </c>
      <c r="BD46" s="493" t="e">
        <f t="shared" si="17"/>
        <v>#REF!</v>
      </c>
      <c r="BE46" s="493" t="e">
        <f t="shared" si="18"/>
        <v>#REF!</v>
      </c>
      <c r="BF46" s="493"/>
      <c r="BG46" s="493" t="e">
        <f t="shared" si="19"/>
        <v>#REF!</v>
      </c>
      <c r="BH46" s="493" t="e">
        <f t="shared" si="19"/>
        <v>#REF!</v>
      </c>
      <c r="BI46" s="493" t="e">
        <f t="shared" si="19"/>
        <v>#REF!</v>
      </c>
      <c r="BJ46" s="493" t="e">
        <f t="shared" si="19"/>
        <v>#REF!</v>
      </c>
      <c r="BM46" s="493" t="e">
        <f>LN(#REF!/#REF!)</f>
        <v>#REF!</v>
      </c>
      <c r="BN46" s="493" t="e">
        <f>LN(#REF!/#REF!)</f>
        <v>#REF!</v>
      </c>
      <c r="BO46" s="493" t="e">
        <f>LN(#REF!/#REF!)</f>
        <v>#REF!</v>
      </c>
      <c r="BP46" s="493" t="e">
        <f>LN(#REF!/#REF!)</f>
        <v>#REF!</v>
      </c>
      <c r="BR46" s="493" t="e">
        <f>M46/#REF!</f>
        <v>#REF!</v>
      </c>
      <c r="BS46" s="493" t="e">
        <f>#REF!/#REF!</f>
        <v>#REF!</v>
      </c>
      <c r="BT46" s="493" t="e">
        <f>#REF!/#REF!</f>
        <v>#REF!</v>
      </c>
      <c r="BU46" s="493" t="e">
        <f>#REF!/#REF!</f>
        <v>#REF!</v>
      </c>
      <c r="BV46" s="493"/>
      <c r="BX46" s="493" t="e">
        <f t="shared" si="20"/>
        <v>#REF!</v>
      </c>
      <c r="BY46" s="493" t="e">
        <f t="shared" si="20"/>
        <v>#REF!</v>
      </c>
      <c r="BZ46" s="493" t="e">
        <f t="shared" si="20"/>
        <v>#REF!</v>
      </c>
      <c r="CA46" s="493" t="e">
        <f t="shared" si="20"/>
        <v>#REF!</v>
      </c>
      <c r="CC46" s="493" t="e">
        <f>LN(#REF!/#REF!)</f>
        <v>#REF!</v>
      </c>
      <c r="CD46" s="493" t="e">
        <f>LN(#REF!/#REF!)</f>
        <v>#REF!</v>
      </c>
      <c r="CE46" s="493" t="e">
        <f>LN(#REF!/#REF!)</f>
        <v>#REF!</v>
      </c>
      <c r="CF46" s="493" t="e">
        <f>LN(#REF!/#REF!)</f>
        <v>#REF!</v>
      </c>
      <c r="CH46" s="493" t="e">
        <f>LN(#REF!/#REF!)</f>
        <v>#REF!</v>
      </c>
      <c r="CI46" s="493" t="e">
        <f>LN(#REF!/#REF!)</f>
        <v>#REF!</v>
      </c>
      <c r="CJ46" s="493" t="e">
        <f>LN(#REF!/#REF!)</f>
        <v>#REF!</v>
      </c>
      <c r="CK46" s="493" t="e">
        <f>LN(#REF!/#REF!)</f>
        <v>#REF!</v>
      </c>
      <c r="CM46" s="493" t="e">
        <f>LN(#REF!/#REF!)</f>
        <v>#REF!</v>
      </c>
      <c r="CN46" s="493" t="e">
        <f>LN(#REF!/#REF!)</f>
        <v>#REF!</v>
      </c>
      <c r="CO46" s="493" t="e">
        <f>LN(#REF!/#REF!)</f>
        <v>#REF!</v>
      </c>
      <c r="CP46" s="493" t="e">
        <f>LN(#REF!/#REF!)</f>
        <v>#REF!</v>
      </c>
      <c r="CS46" s="493" t="e">
        <f t="shared" si="21"/>
        <v>#REF!</v>
      </c>
      <c r="CT46" s="493">
        <f t="shared" si="22"/>
        <v>0</v>
      </c>
      <c r="CU46" s="493" t="e">
        <f t="shared" si="23"/>
        <v>#DIV/0!</v>
      </c>
      <c r="CV46" s="493"/>
      <c r="CW46" s="493" t="e">
        <f t="shared" si="24"/>
        <v>#REF!</v>
      </c>
      <c r="CX46" s="493">
        <f t="shared" si="25"/>
        <v>0</v>
      </c>
      <c r="CY46" s="493" t="e">
        <f t="shared" si="26"/>
        <v>#DIV/0!</v>
      </c>
      <c r="CZ46" s="493"/>
      <c r="DA46" s="493" t="e">
        <f t="shared" si="27"/>
        <v>#REF!</v>
      </c>
      <c r="DB46" s="493">
        <f t="shared" si="28"/>
        <v>0</v>
      </c>
      <c r="DC46" s="493" t="e">
        <f t="shared" si="29"/>
        <v>#DIV/0!</v>
      </c>
      <c r="DD46" s="493"/>
      <c r="DE46" s="493" t="e">
        <f t="shared" si="30"/>
        <v>#REF!</v>
      </c>
      <c r="DF46" s="493">
        <f t="shared" si="31"/>
        <v>0</v>
      </c>
      <c r="DG46" s="493" t="e">
        <f t="shared" si="32"/>
        <v>#DIV/0!</v>
      </c>
      <c r="DI46" s="493" t="e">
        <f t="shared" si="33"/>
        <v>#REF!</v>
      </c>
      <c r="DJ46" s="493">
        <f t="shared" si="34"/>
        <v>0</v>
      </c>
      <c r="DK46" s="493" t="e">
        <f t="shared" si="35"/>
        <v>#DIV/0!</v>
      </c>
      <c r="DO46" s="494">
        <f t="shared" si="36"/>
        <v>0.4722418300072746</v>
      </c>
      <c r="DP46" s="494">
        <f t="shared" si="37"/>
        <v>0.52775816999272551</v>
      </c>
      <c r="DQ46" s="493"/>
      <c r="DR46" s="493">
        <f t="shared" si="38"/>
        <v>0.48637802021933502</v>
      </c>
      <c r="DS46" s="493">
        <f t="shared" si="38"/>
        <v>0.51334998936078302</v>
      </c>
      <c r="DT46" s="493">
        <f t="shared" si="39"/>
        <v>0.99972800958011798</v>
      </c>
      <c r="DU46" s="494"/>
      <c r="DV46" s="493">
        <f t="shared" si="40"/>
        <v>0.48651034637272189</v>
      </c>
      <c r="DW46" s="493">
        <f t="shared" si="41"/>
        <v>0.51348965362727816</v>
      </c>
      <c r="DY46" s="493">
        <f t="shared" si="42"/>
        <v>-8.1637501395954076E-2</v>
      </c>
      <c r="DZ46" s="493">
        <f t="shared" si="42"/>
        <v>-3.1922162974355271E-3</v>
      </c>
      <c r="EA46" s="493"/>
      <c r="EB46" s="493">
        <f t="shared" si="43"/>
        <v>-5.5233079269352899E-2</v>
      </c>
      <c r="EC46" s="493">
        <f t="shared" si="44"/>
        <v>-5.5233079269352899E-2</v>
      </c>
      <c r="ED46" s="493"/>
      <c r="EE46" s="494">
        <f t="shared" si="45"/>
        <v>0.75240520908322817</v>
      </c>
      <c r="EF46" s="494">
        <f t="shared" si="46"/>
        <v>0.24759479091677192</v>
      </c>
      <c r="EG46" s="494"/>
      <c r="EH46" s="494">
        <f t="shared" si="47"/>
        <v>-2.6584130990077628E-2</v>
      </c>
      <c r="EI46" s="494">
        <f t="shared" si="47"/>
        <v>8.5414936629792895E-2</v>
      </c>
      <c r="EK46" s="493">
        <f t="shared" si="48"/>
        <v>-1.797088634764042E-4</v>
      </c>
      <c r="EL46" s="493">
        <f t="shared" si="49"/>
        <v>3.3374073657875515E-2</v>
      </c>
      <c r="EN46" s="493">
        <v>0</v>
      </c>
      <c r="EO46" s="493">
        <f t="shared" si="50"/>
        <v>2.3220490295901082E-3</v>
      </c>
      <c r="ES46" s="493">
        <f t="shared" si="51"/>
        <v>0.95948685917364507</v>
      </c>
      <c r="ET46" s="493">
        <f t="shared" si="63"/>
        <v>0.88130072982380736</v>
      </c>
      <c r="EU46" s="493">
        <f t="shared" si="52"/>
        <v>1.0301952709076474</v>
      </c>
      <c r="EW46" s="493">
        <f t="shared" si="53"/>
        <v>1.0171959889192286</v>
      </c>
      <c r="EX46" s="493">
        <f t="shared" si="64"/>
        <v>1.0298891032805888</v>
      </c>
      <c r="EY46" s="493">
        <f t="shared" si="54"/>
        <v>1.019125403251337</v>
      </c>
      <c r="FA46" s="493">
        <f t="shared" si="55"/>
        <v>1.0011930592815774</v>
      </c>
      <c r="FB46" s="493">
        <f t="shared" si="65"/>
        <v>0.99707187730529356</v>
      </c>
      <c r="FC46" s="493">
        <f t="shared" si="56"/>
        <v>1.0186613489114056</v>
      </c>
      <c r="FE46" s="493">
        <f t="shared" si="57"/>
        <v>1.0498981708913766</v>
      </c>
      <c r="FG46" s="493">
        <f t="shared" si="58"/>
        <v>0.9462645675940986</v>
      </c>
      <c r="FH46" s="493">
        <f t="shared" si="66"/>
        <v>0.7887360692668629</v>
      </c>
      <c r="FI46" s="493">
        <f t="shared" si="59"/>
        <v>1.0923958973563022</v>
      </c>
      <c r="FK46" s="493">
        <f t="shared" si="60"/>
        <v>1.0314094155016391</v>
      </c>
      <c r="FL46" s="493">
        <f t="shared" si="67"/>
        <v>1.1507550544790361</v>
      </c>
      <c r="FM46" s="493">
        <f t="shared" si="61"/>
        <v>0.96109677217959677</v>
      </c>
    </row>
    <row r="47" spans="1:169" x14ac:dyDescent="0.2">
      <c r="A47" s="482" t="s">
        <v>148</v>
      </c>
      <c r="B47" s="434">
        <f t="shared" si="1"/>
        <v>1981</v>
      </c>
      <c r="D47" s="498">
        <f>National!H272</f>
        <v>7045.2849999999989</v>
      </c>
      <c r="E47" s="498">
        <f>National!H195</f>
        <v>2464.3680000000004</v>
      </c>
      <c r="F47" s="498">
        <f>Conversion_Factors!$O43*E47</f>
        <v>8216.260000000002</v>
      </c>
      <c r="G47" s="498">
        <f t="shared" si="2"/>
        <v>15261.545000000002</v>
      </c>
      <c r="H47" s="499">
        <f t="shared" si="3"/>
        <v>3.3340231653714061</v>
      </c>
      <c r="K47" s="494">
        <f>National!N195*0.001</f>
        <v>83.391453556010404</v>
      </c>
      <c r="M47" s="499">
        <f>National!CQ272</f>
        <v>1.0469225922606604</v>
      </c>
      <c r="N47" s="499">
        <f>National!CQ195</f>
        <v>0.95584744507422104</v>
      </c>
      <c r="O47" s="544">
        <f>National!Z121</f>
        <v>114.03630221666278</v>
      </c>
      <c r="Q47" s="501">
        <f t="shared" si="4"/>
        <v>183.01090038860502</v>
      </c>
      <c r="S47" s="494">
        <f>National!CQ272</f>
        <v>1.0469225922606604</v>
      </c>
      <c r="T47" s="494">
        <f>National!CQ195</f>
        <v>0.95584744507422104</v>
      </c>
      <c r="W47" s="494">
        <f>National!CU272</f>
        <v>0.98633537673749405</v>
      </c>
      <c r="Z47" s="502">
        <f>National!CU195</f>
        <v>0.99715380024662537</v>
      </c>
      <c r="AA47" s="493">
        <f t="shared" si="62"/>
        <v>0.99677350485356364</v>
      </c>
      <c r="AB47" s="464">
        <f t="shared" si="5"/>
        <v>1981</v>
      </c>
      <c r="AC47" s="504">
        <f t="shared" si="6"/>
        <v>0.9544683560583227</v>
      </c>
      <c r="AD47" s="504">
        <f t="shared" si="7"/>
        <v>0.9967735048535632</v>
      </c>
      <c r="AE47" s="504">
        <f t="shared" si="8"/>
        <v>0.99232220388235348</v>
      </c>
      <c r="AF47" s="505">
        <f t="shared" si="9"/>
        <v>1.0086925739492052</v>
      </c>
      <c r="AG47" s="504">
        <f t="shared" si="10"/>
        <v>0.99582942070027036</v>
      </c>
      <c r="AH47" s="504">
        <f t="shared" si="11"/>
        <v>0.95138876854007337</v>
      </c>
      <c r="AI47" s="504">
        <f t="shared" si="12"/>
        <v>0.95138876854007304</v>
      </c>
      <c r="AJ47" s="504"/>
      <c r="AK47" s="504" t="e">
        <f>#REF!*#REF!*AE47</f>
        <v>#REF!</v>
      </c>
      <c r="AL47" s="504">
        <f t="shared" si="13"/>
        <v>1.0009480380210392</v>
      </c>
      <c r="AM47" s="503"/>
      <c r="AN47" s="504">
        <f>National!CQ121</f>
        <v>1.021822727874738</v>
      </c>
      <c r="AO47" s="504">
        <f>National!CU121</f>
        <v>0.98918492595960716</v>
      </c>
      <c r="AP47" s="504">
        <f t="shared" si="14"/>
        <v>0.97765272283512594</v>
      </c>
      <c r="AQ47" s="504">
        <f t="shared" si="15"/>
        <v>1.0086925739492052</v>
      </c>
      <c r="AR47" s="504">
        <f t="shared" si="16"/>
        <v>0.99677350485356331</v>
      </c>
      <c r="AT47" s="439"/>
      <c r="AV47" s="493" t="e">
        <f>D47/#REF!</f>
        <v>#REF!</v>
      </c>
      <c r="AW47" s="493" t="e">
        <f>#REF!/#REF!</f>
        <v>#REF!</v>
      </c>
      <c r="AX47" s="493" t="e">
        <f>#REF!/#REF!</f>
        <v>#REF!</v>
      </c>
      <c r="AY47" s="493" t="e">
        <f>#REF!/#REF!</f>
        <v>#REF!</v>
      </c>
      <c r="BA47" s="493" t="e">
        <f t="shared" si="17"/>
        <v>#REF!</v>
      </c>
      <c r="BB47" s="493" t="e">
        <f t="shared" si="17"/>
        <v>#REF!</v>
      </c>
      <c r="BC47" s="493" t="e">
        <f t="shared" si="17"/>
        <v>#REF!</v>
      </c>
      <c r="BD47" s="493" t="e">
        <f t="shared" si="17"/>
        <v>#REF!</v>
      </c>
      <c r="BE47" s="493" t="e">
        <f t="shared" si="18"/>
        <v>#REF!</v>
      </c>
      <c r="BF47" s="493"/>
      <c r="BG47" s="493" t="e">
        <f t="shared" si="19"/>
        <v>#REF!</v>
      </c>
      <c r="BH47" s="493" t="e">
        <f t="shared" si="19"/>
        <v>#REF!</v>
      </c>
      <c r="BI47" s="493" t="e">
        <f t="shared" si="19"/>
        <v>#REF!</v>
      </c>
      <c r="BJ47" s="493" t="e">
        <f t="shared" si="19"/>
        <v>#REF!</v>
      </c>
      <c r="BM47" s="493" t="e">
        <f>LN(#REF!/#REF!)</f>
        <v>#REF!</v>
      </c>
      <c r="BN47" s="493" t="e">
        <f>LN(#REF!/#REF!)</f>
        <v>#REF!</v>
      </c>
      <c r="BO47" s="493" t="e">
        <f>LN(#REF!/#REF!)</f>
        <v>#REF!</v>
      </c>
      <c r="BP47" s="493" t="e">
        <f>LN(#REF!/#REF!)</f>
        <v>#REF!</v>
      </c>
      <c r="BR47" s="493" t="e">
        <f>M47/#REF!</f>
        <v>#REF!</v>
      </c>
      <c r="BS47" s="493" t="e">
        <f>#REF!/#REF!</f>
        <v>#REF!</v>
      </c>
      <c r="BT47" s="493" t="e">
        <f>#REF!/#REF!</f>
        <v>#REF!</v>
      </c>
      <c r="BU47" s="493" t="e">
        <f>#REF!/#REF!</f>
        <v>#REF!</v>
      </c>
      <c r="BV47" s="493"/>
      <c r="BX47" s="493" t="e">
        <f t="shared" si="20"/>
        <v>#REF!</v>
      </c>
      <c r="BY47" s="493" t="e">
        <f t="shared" si="20"/>
        <v>#REF!</v>
      </c>
      <c r="BZ47" s="493" t="e">
        <f t="shared" si="20"/>
        <v>#REF!</v>
      </c>
      <c r="CA47" s="493" t="e">
        <f t="shared" si="20"/>
        <v>#REF!</v>
      </c>
      <c r="CC47" s="493" t="e">
        <f>LN(#REF!/#REF!)</f>
        <v>#REF!</v>
      </c>
      <c r="CD47" s="493" t="e">
        <f>LN(#REF!/#REF!)</f>
        <v>#REF!</v>
      </c>
      <c r="CE47" s="493" t="e">
        <f>LN(#REF!/#REF!)</f>
        <v>#REF!</v>
      </c>
      <c r="CF47" s="493" t="e">
        <f>LN(#REF!/#REF!)</f>
        <v>#REF!</v>
      </c>
      <c r="CH47" s="493" t="e">
        <f>LN(#REF!/#REF!)</f>
        <v>#REF!</v>
      </c>
      <c r="CI47" s="493" t="e">
        <f>LN(#REF!/#REF!)</f>
        <v>#REF!</v>
      </c>
      <c r="CJ47" s="493" t="e">
        <f>LN(#REF!/#REF!)</f>
        <v>#REF!</v>
      </c>
      <c r="CK47" s="493" t="e">
        <f>LN(#REF!/#REF!)</f>
        <v>#REF!</v>
      </c>
      <c r="CM47" s="493" t="e">
        <f>LN(#REF!/#REF!)</f>
        <v>#REF!</v>
      </c>
      <c r="CN47" s="493" t="e">
        <f>LN(#REF!/#REF!)</f>
        <v>#REF!</v>
      </c>
      <c r="CO47" s="493" t="e">
        <f>LN(#REF!/#REF!)</f>
        <v>#REF!</v>
      </c>
      <c r="CP47" s="493" t="e">
        <f>LN(#REF!/#REF!)</f>
        <v>#REF!</v>
      </c>
      <c r="CS47" s="493" t="e">
        <f t="shared" si="21"/>
        <v>#REF!</v>
      </c>
      <c r="CT47" s="493">
        <f t="shared" si="22"/>
        <v>0</v>
      </c>
      <c r="CU47" s="493" t="e">
        <f t="shared" si="23"/>
        <v>#DIV/0!</v>
      </c>
      <c r="CV47" s="493"/>
      <c r="CW47" s="493" t="e">
        <f t="shared" si="24"/>
        <v>#REF!</v>
      </c>
      <c r="CX47" s="493">
        <f t="shared" si="25"/>
        <v>0</v>
      </c>
      <c r="CY47" s="493" t="e">
        <f t="shared" si="26"/>
        <v>#DIV/0!</v>
      </c>
      <c r="CZ47" s="493"/>
      <c r="DA47" s="493" t="e">
        <f t="shared" si="27"/>
        <v>#REF!</v>
      </c>
      <c r="DB47" s="493">
        <f t="shared" si="28"/>
        <v>0</v>
      </c>
      <c r="DC47" s="493" t="e">
        <f t="shared" si="29"/>
        <v>#DIV/0!</v>
      </c>
      <c r="DD47" s="493"/>
      <c r="DE47" s="493" t="e">
        <f t="shared" si="30"/>
        <v>#REF!</v>
      </c>
      <c r="DF47" s="493">
        <f t="shared" si="31"/>
        <v>0</v>
      </c>
      <c r="DG47" s="493" t="e">
        <f t="shared" si="32"/>
        <v>#DIV/0!</v>
      </c>
      <c r="DI47" s="493" t="e">
        <f t="shared" si="33"/>
        <v>#REF!</v>
      </c>
      <c r="DJ47" s="493">
        <f t="shared" si="34"/>
        <v>0</v>
      </c>
      <c r="DK47" s="493" t="e">
        <f t="shared" si="35"/>
        <v>#DIV/0!</v>
      </c>
      <c r="DO47" s="494">
        <f t="shared" si="36"/>
        <v>0.4616364201658481</v>
      </c>
      <c r="DP47" s="494">
        <f t="shared" si="37"/>
        <v>0.53836357983415184</v>
      </c>
      <c r="DQ47" s="493"/>
      <c r="DR47" s="493">
        <f t="shared" si="38"/>
        <v>0.46691905134457085</v>
      </c>
      <c r="DS47" s="493">
        <f t="shared" si="38"/>
        <v>0.5330432912922296</v>
      </c>
      <c r="DT47" s="493">
        <f t="shared" si="39"/>
        <v>0.99996234263680051</v>
      </c>
      <c r="DU47" s="494"/>
      <c r="DV47" s="493">
        <f t="shared" si="40"/>
        <v>0.4669366349470242</v>
      </c>
      <c r="DW47" s="493">
        <f t="shared" si="41"/>
        <v>0.5330633650529758</v>
      </c>
      <c r="DY47" s="493">
        <f t="shared" si="42"/>
        <v>-7.1488236817910514E-2</v>
      </c>
      <c r="DZ47" s="493">
        <f t="shared" si="42"/>
        <v>-1.0265034108483573E-3</v>
      </c>
      <c r="EA47" s="493"/>
      <c r="EB47" s="493">
        <f t="shared" si="43"/>
        <v>-7.7659316409759482E-2</v>
      </c>
      <c r="EC47" s="493">
        <f t="shared" si="44"/>
        <v>-7.7659316409759482E-2</v>
      </c>
      <c r="ED47" s="493"/>
      <c r="EE47" s="494">
        <f t="shared" si="45"/>
        <v>0.74085615952548423</v>
      </c>
      <c r="EF47" s="494">
        <f t="shared" si="46"/>
        <v>0.25914384047451583</v>
      </c>
      <c r="EG47" s="494"/>
      <c r="EH47" s="494">
        <f t="shared" si="47"/>
        <v>-1.5468530939436013E-2</v>
      </c>
      <c r="EI47" s="494">
        <f t="shared" si="47"/>
        <v>4.5589773878395551E-2</v>
      </c>
      <c r="EK47" s="493">
        <f t="shared" si="48"/>
        <v>-2.1639610531284745E-2</v>
      </c>
      <c r="EL47" s="493">
        <f t="shared" si="49"/>
        <v>-3.1043039120515242E-2</v>
      </c>
      <c r="EN47" s="493">
        <v>0</v>
      </c>
      <c r="EO47" s="493">
        <f t="shared" si="50"/>
        <v>-1.8448747198950403E-2</v>
      </c>
      <c r="ES47" s="493">
        <f t="shared" si="51"/>
        <v>0.96664142111902807</v>
      </c>
      <c r="ET47" s="493">
        <f t="shared" si="63"/>
        <v>0.85190178991012178</v>
      </c>
      <c r="EU47" s="493">
        <f t="shared" si="52"/>
        <v>0.99582942070027036</v>
      </c>
      <c r="EW47" s="493">
        <f t="shared" si="53"/>
        <v>0.97369980251353483</v>
      </c>
      <c r="EX47" s="493">
        <f t="shared" si="64"/>
        <v>1.0028028164751508</v>
      </c>
      <c r="EY47" s="493">
        <f t="shared" si="54"/>
        <v>0.99232220388235348</v>
      </c>
      <c r="FA47" s="493">
        <f t="shared" si="55"/>
        <v>0.99021384783779864</v>
      </c>
      <c r="FB47" s="493">
        <f t="shared" si="65"/>
        <v>0.9873143801973322</v>
      </c>
      <c r="FC47" s="493">
        <f t="shared" si="56"/>
        <v>1.0086925739492052</v>
      </c>
      <c r="FE47" s="493">
        <f t="shared" si="57"/>
        <v>0.98818364544017967</v>
      </c>
      <c r="FG47" s="493">
        <f t="shared" si="58"/>
        <v>0.92527960042945601</v>
      </c>
      <c r="FH47" s="493">
        <f t="shared" si="66"/>
        <v>0.72980139501554264</v>
      </c>
      <c r="FI47" s="493">
        <f t="shared" si="59"/>
        <v>1.0107716394166162</v>
      </c>
      <c r="FK47" s="493">
        <f t="shared" si="60"/>
        <v>1.0172261016109576</v>
      </c>
      <c r="FL47" s="493">
        <f t="shared" si="67"/>
        <v>1.1705780779768151</v>
      </c>
      <c r="FM47" s="493">
        <f t="shared" si="61"/>
        <v>0.97765272283512594</v>
      </c>
    </row>
    <row r="48" spans="1:169" x14ac:dyDescent="0.2">
      <c r="A48" s="482" t="s">
        <v>148</v>
      </c>
      <c r="B48" s="434">
        <f t="shared" si="1"/>
        <v>1982</v>
      </c>
      <c r="D48" s="498">
        <f>National!H273</f>
        <v>7146.5870000000014</v>
      </c>
      <c r="E48" s="498">
        <f>National!H196</f>
        <v>2489.1210000000001</v>
      </c>
      <c r="F48" s="498">
        <f>Conversion_Factors!$O44*E48</f>
        <v>8384.35</v>
      </c>
      <c r="G48" s="498">
        <f t="shared" si="2"/>
        <v>15530.937000000002</v>
      </c>
      <c r="H48" s="499">
        <f t="shared" si="3"/>
        <v>3.3683979203903709</v>
      </c>
      <c r="K48" s="494">
        <f>National!N196*0.001</f>
        <v>84.072928486251058</v>
      </c>
      <c r="M48" s="499">
        <f>National!CQ273</f>
        <v>1.0377629905932706</v>
      </c>
      <c r="N48" s="499">
        <f>National!CQ196</f>
        <v>0.95217775477088751</v>
      </c>
      <c r="O48" s="544">
        <f>National!Z122</f>
        <v>114.61130441739978</v>
      </c>
      <c r="Q48" s="501">
        <f t="shared" si="4"/>
        <v>184.7317237502898</v>
      </c>
      <c r="S48" s="494">
        <f>National!CQ273</f>
        <v>1.0377629905932706</v>
      </c>
      <c r="T48" s="494">
        <f>National!CQ196</f>
        <v>0.95217775477088751</v>
      </c>
      <c r="W48" s="494">
        <f>National!CU273</f>
        <v>1.0011669187892094</v>
      </c>
      <c r="Z48" s="502">
        <f>National!CU196</f>
        <v>1.0028558630833497</v>
      </c>
      <c r="AA48" s="493">
        <f t="shared" si="62"/>
        <v>1.0061460128835129</v>
      </c>
      <c r="AB48" s="464">
        <f t="shared" si="5"/>
        <v>1982</v>
      </c>
      <c r="AC48" s="504">
        <f t="shared" si="6"/>
        <v>0.96226827114104618</v>
      </c>
      <c r="AD48" s="504">
        <f t="shared" si="7"/>
        <v>1.0061460128835122</v>
      </c>
      <c r="AE48" s="504">
        <f t="shared" si="8"/>
        <v>1.0022479913296489</v>
      </c>
      <c r="AF48" s="505">
        <f t="shared" si="9"/>
        <v>1.0142859761206739</v>
      </c>
      <c r="AG48" s="504">
        <f t="shared" si="10"/>
        <v>0.98974973737594474</v>
      </c>
      <c r="AH48" s="504">
        <f t="shared" si="11"/>
        <v>0.96818238433287473</v>
      </c>
      <c r="AI48" s="504">
        <f t="shared" si="12"/>
        <v>0.96818238433287407</v>
      </c>
      <c r="AJ48" s="504"/>
      <c r="AK48" s="504" t="e">
        <f>#REF!*#REF!*AE48</f>
        <v>#REF!</v>
      </c>
      <c r="AL48" s="504">
        <f t="shared" si="13"/>
        <v>1.0165660822007778</v>
      </c>
      <c r="AM48" s="503"/>
      <c r="AN48" s="504">
        <f>National!CQ122</f>
        <v>1.0139410731646288</v>
      </c>
      <c r="AO48" s="504">
        <f>National!CU122</f>
        <v>1.0019006559084465</v>
      </c>
      <c r="AP48" s="504">
        <f t="shared" si="14"/>
        <v>0.97647968561815934</v>
      </c>
      <c r="AQ48" s="504">
        <f t="shared" si="15"/>
        <v>1.0142859761206739</v>
      </c>
      <c r="AR48" s="504">
        <f t="shared" si="16"/>
        <v>1.0061460128835127</v>
      </c>
      <c r="AT48" s="439"/>
      <c r="AV48" s="493" t="e">
        <f>D48/#REF!</f>
        <v>#REF!</v>
      </c>
      <c r="AW48" s="493" t="e">
        <f>#REF!/#REF!</f>
        <v>#REF!</v>
      </c>
      <c r="AX48" s="493" t="e">
        <f>#REF!/#REF!</f>
        <v>#REF!</v>
      </c>
      <c r="AY48" s="493" t="e">
        <f>#REF!/#REF!</f>
        <v>#REF!</v>
      </c>
      <c r="BA48" s="493" t="e">
        <f t="shared" ref="BA48:BD76" si="68">(AV48-AV47)/LN(AV48/AV47)</f>
        <v>#REF!</v>
      </c>
      <c r="BB48" s="493" t="e">
        <f t="shared" si="68"/>
        <v>#REF!</v>
      </c>
      <c r="BC48" s="493" t="e">
        <f t="shared" si="68"/>
        <v>#REF!</v>
      </c>
      <c r="BD48" s="493" t="e">
        <f t="shared" si="68"/>
        <v>#REF!</v>
      </c>
      <c r="BE48" s="493" t="e">
        <f t="shared" si="18"/>
        <v>#REF!</v>
      </c>
      <c r="BF48" s="493"/>
      <c r="BG48" s="493" t="e">
        <f t="shared" ref="BG48:BJ76" si="69">BA48/$BE48</f>
        <v>#REF!</v>
      </c>
      <c r="BH48" s="493" t="e">
        <f t="shared" si="69"/>
        <v>#REF!</v>
      </c>
      <c r="BI48" s="493" t="e">
        <f t="shared" si="69"/>
        <v>#REF!</v>
      </c>
      <c r="BJ48" s="493" t="e">
        <f t="shared" si="69"/>
        <v>#REF!</v>
      </c>
      <c r="BM48" s="493" t="e">
        <f>LN(#REF!/#REF!)</f>
        <v>#REF!</v>
      </c>
      <c r="BN48" s="493" t="e">
        <f>LN(#REF!/#REF!)</f>
        <v>#REF!</v>
      </c>
      <c r="BO48" s="493" t="e">
        <f>LN(#REF!/#REF!)</f>
        <v>#REF!</v>
      </c>
      <c r="BP48" s="493" t="e">
        <f>LN(#REF!/#REF!)</f>
        <v>#REF!</v>
      </c>
      <c r="BR48" s="493" t="e">
        <f>M48/#REF!</f>
        <v>#REF!</v>
      </c>
      <c r="BS48" s="493" t="e">
        <f>#REF!/#REF!</f>
        <v>#REF!</v>
      </c>
      <c r="BT48" s="493" t="e">
        <f>#REF!/#REF!</f>
        <v>#REF!</v>
      </c>
      <c r="BU48" s="493" t="e">
        <f>#REF!/#REF!</f>
        <v>#REF!</v>
      </c>
      <c r="BV48" s="493"/>
      <c r="BX48" s="493" t="e">
        <f t="shared" ref="BX48:CA76" si="70">LN(BR48/BR47)</f>
        <v>#REF!</v>
      </c>
      <c r="BY48" s="493" t="e">
        <f t="shared" si="70"/>
        <v>#REF!</v>
      </c>
      <c r="BZ48" s="493" t="e">
        <f t="shared" si="70"/>
        <v>#REF!</v>
      </c>
      <c r="CA48" s="493" t="e">
        <f t="shared" si="70"/>
        <v>#REF!</v>
      </c>
      <c r="CC48" s="493" t="e">
        <f>LN(#REF!/#REF!)</f>
        <v>#REF!</v>
      </c>
      <c r="CD48" s="493" t="e">
        <f>LN(#REF!/#REF!)</f>
        <v>#REF!</v>
      </c>
      <c r="CE48" s="493" t="e">
        <f>LN(#REF!/#REF!)</f>
        <v>#REF!</v>
      </c>
      <c r="CF48" s="493" t="e">
        <f>LN(#REF!/#REF!)</f>
        <v>#REF!</v>
      </c>
      <c r="CH48" s="493" t="e">
        <f>LN(#REF!/#REF!)</f>
        <v>#REF!</v>
      </c>
      <c r="CI48" s="493" t="e">
        <f>LN(#REF!/#REF!)</f>
        <v>#REF!</v>
      </c>
      <c r="CJ48" s="493" t="e">
        <f>LN(#REF!/#REF!)</f>
        <v>#REF!</v>
      </c>
      <c r="CK48" s="493" t="e">
        <f>LN(#REF!/#REF!)</f>
        <v>#REF!</v>
      </c>
      <c r="CM48" s="493" t="e">
        <f>LN(#REF!/#REF!)</f>
        <v>#REF!</v>
      </c>
      <c r="CN48" s="493" t="e">
        <f>LN(#REF!/#REF!)</f>
        <v>#REF!</v>
      </c>
      <c r="CO48" s="493" t="e">
        <f>LN(#REF!/#REF!)</f>
        <v>#REF!</v>
      </c>
      <c r="CP48" s="493" t="e">
        <f>LN(#REF!/#REF!)</f>
        <v>#REF!</v>
      </c>
      <c r="CS48" s="493" t="e">
        <f t="shared" si="21"/>
        <v>#REF!</v>
      </c>
      <c r="CT48" s="493">
        <f t="shared" si="22"/>
        <v>0</v>
      </c>
      <c r="CU48" s="493" t="e">
        <f t="shared" si="23"/>
        <v>#DIV/0!</v>
      </c>
      <c r="CV48" s="493"/>
      <c r="CW48" s="493" t="e">
        <f t="shared" si="24"/>
        <v>#REF!</v>
      </c>
      <c r="CX48" s="493">
        <f t="shared" si="25"/>
        <v>0</v>
      </c>
      <c r="CY48" s="493" t="e">
        <f t="shared" si="26"/>
        <v>#DIV/0!</v>
      </c>
      <c r="CZ48" s="493"/>
      <c r="DA48" s="493" t="e">
        <f t="shared" si="27"/>
        <v>#REF!</v>
      </c>
      <c r="DB48" s="493">
        <f t="shared" si="28"/>
        <v>0</v>
      </c>
      <c r="DC48" s="493" t="e">
        <f t="shared" si="29"/>
        <v>#DIV/0!</v>
      </c>
      <c r="DD48" s="493"/>
      <c r="DE48" s="493" t="e">
        <f t="shared" si="30"/>
        <v>#REF!</v>
      </c>
      <c r="DF48" s="493">
        <f t="shared" si="31"/>
        <v>0</v>
      </c>
      <c r="DG48" s="493" t="e">
        <f t="shared" si="32"/>
        <v>#DIV/0!</v>
      </c>
      <c r="DI48" s="493" t="e">
        <f t="shared" si="33"/>
        <v>#REF!</v>
      </c>
      <c r="DJ48" s="493">
        <f t="shared" si="34"/>
        <v>0</v>
      </c>
      <c r="DK48" s="493" t="e">
        <f t="shared" si="35"/>
        <v>#DIV/0!</v>
      </c>
      <c r="DO48" s="494">
        <f t="shared" si="36"/>
        <v>0.46015169593437927</v>
      </c>
      <c r="DP48" s="494">
        <f t="shared" si="37"/>
        <v>0.53984830406562068</v>
      </c>
      <c r="DQ48" s="493"/>
      <c r="DR48" s="493">
        <f t="shared" si="38"/>
        <v>0.46089365947558675</v>
      </c>
      <c r="DS48" s="493">
        <f t="shared" si="38"/>
        <v>0.53910560119942552</v>
      </c>
      <c r="DT48" s="493">
        <f t="shared" si="39"/>
        <v>0.99999926067501232</v>
      </c>
      <c r="DU48" s="494"/>
      <c r="DV48" s="493">
        <f t="shared" si="40"/>
        <v>0.46089400022603777</v>
      </c>
      <c r="DW48" s="493">
        <f t="shared" si="41"/>
        <v>0.53910599977396212</v>
      </c>
      <c r="DY48" s="493">
        <f t="shared" ref="DY48:DZ76" si="71">LN(M48/M47)</f>
        <v>-8.787570351855312E-3</v>
      </c>
      <c r="DZ48" s="493">
        <f t="shared" si="71"/>
        <v>-3.8465894773665921E-3</v>
      </c>
      <c r="EA48" s="493"/>
      <c r="EB48" s="493">
        <f t="shared" si="43"/>
        <v>5.0296036013629834E-3</v>
      </c>
      <c r="EC48" s="493">
        <f t="shared" si="44"/>
        <v>5.0296036013629834E-3</v>
      </c>
      <c r="ED48" s="493"/>
      <c r="EE48" s="494">
        <f t="shared" si="45"/>
        <v>0.7416774148822276</v>
      </c>
      <c r="EF48" s="494">
        <f t="shared" si="46"/>
        <v>0.25832258511777229</v>
      </c>
      <c r="EG48" s="494"/>
      <c r="EH48" s="494">
        <f t="shared" si="47"/>
        <v>1.1079080500101331E-3</v>
      </c>
      <c r="EI48" s="494">
        <f t="shared" si="47"/>
        <v>-3.1741423429665879E-3</v>
      </c>
      <c r="EK48" s="493">
        <f t="shared" si="48"/>
        <v>1.4925082003228238E-2</v>
      </c>
      <c r="EL48" s="493">
        <f t="shared" si="49"/>
        <v>5.7020507357630661E-3</v>
      </c>
      <c r="EN48" s="493">
        <v>0</v>
      </c>
      <c r="EO48" s="493">
        <f t="shared" si="50"/>
        <v>1.0257504259301201E-2</v>
      </c>
      <c r="ES48" s="493">
        <f t="shared" si="51"/>
        <v>0.99389485468299332</v>
      </c>
      <c r="ET48" s="493">
        <f t="shared" si="63"/>
        <v>0.84670080568690242</v>
      </c>
      <c r="EU48" s="493">
        <f t="shared" si="52"/>
        <v>0.98974973737594474</v>
      </c>
      <c r="EW48" s="493">
        <f t="shared" si="53"/>
        <v>1.0100025852575523</v>
      </c>
      <c r="EX48" s="493">
        <f t="shared" si="64"/>
        <v>1.0128334371434571</v>
      </c>
      <c r="EY48" s="493">
        <f t="shared" si="54"/>
        <v>1.0022479913296489</v>
      </c>
      <c r="FA48" s="493">
        <f t="shared" si="55"/>
        <v>1.0055452001094543</v>
      </c>
      <c r="FB48" s="493">
        <f t="shared" si="65"/>
        <v>0.99278923600646818</v>
      </c>
      <c r="FC48" s="493">
        <f t="shared" si="56"/>
        <v>1.0142859761206739</v>
      </c>
      <c r="FE48" s="493">
        <f t="shared" si="57"/>
        <v>0.99197468620408813</v>
      </c>
      <c r="FG48" s="493">
        <f t="shared" si="58"/>
        <v>1.0050422732898208</v>
      </c>
      <c r="FH48" s="493">
        <f t="shared" si="66"/>
        <v>0.73348125309650347</v>
      </c>
      <c r="FI48" s="493">
        <f t="shared" si="59"/>
        <v>1.0158682262561551</v>
      </c>
      <c r="FK48" s="493">
        <f t="shared" si="60"/>
        <v>0.99880014938886996</v>
      </c>
      <c r="FL48" s="493">
        <f t="shared" si="67"/>
        <v>1.1691735591545793</v>
      </c>
      <c r="FM48" s="493">
        <f t="shared" si="61"/>
        <v>0.97647968561815934</v>
      </c>
    </row>
    <row r="49" spans="1:169" x14ac:dyDescent="0.2">
      <c r="A49" s="482" t="s">
        <v>148</v>
      </c>
      <c r="B49" s="434">
        <f t="shared" si="1"/>
        <v>1983</v>
      </c>
      <c r="D49" s="498">
        <f>National!H274</f>
        <v>6831.8230000000003</v>
      </c>
      <c r="E49" s="498">
        <f>National!H197</f>
        <v>2562.2350000000001</v>
      </c>
      <c r="F49" s="498">
        <f>Conversion_Factors!$O45*E49</f>
        <v>8593.1980000000003</v>
      </c>
      <c r="G49" s="498">
        <f t="shared" si="2"/>
        <v>15425.021000000001</v>
      </c>
      <c r="H49" s="499">
        <f t="shared" si="3"/>
        <v>3.3537899529122037</v>
      </c>
      <c r="K49" s="494">
        <f>National!N197*0.001</f>
        <v>84.941020785206049</v>
      </c>
      <c r="M49" s="499">
        <f>National!CQ274</f>
        <v>1.005877629666293</v>
      </c>
      <c r="N49" s="499">
        <f>National!CQ197</f>
        <v>0.95406963844914117</v>
      </c>
      <c r="O49" s="544">
        <f>National!Z123</f>
        <v>110.59506835637345</v>
      </c>
      <c r="Q49" s="501">
        <f t="shared" si="4"/>
        <v>181.59684045952196</v>
      </c>
      <c r="S49" s="494">
        <f>National!CQ274</f>
        <v>1.005877629666293</v>
      </c>
      <c r="T49" s="494">
        <f>National!CQ197</f>
        <v>0.95406963844914117</v>
      </c>
      <c r="W49" s="494">
        <f>National!CU274</f>
        <v>0.97731854611503155</v>
      </c>
      <c r="Z49" s="502">
        <f>National!CU197</f>
        <v>1.0197368732733145</v>
      </c>
      <c r="AA49" s="493">
        <f t="shared" si="62"/>
        <v>0.98907179162996783</v>
      </c>
      <c r="AB49" s="464">
        <f t="shared" si="5"/>
        <v>1983</v>
      </c>
      <c r="AC49" s="504">
        <f t="shared" si="6"/>
        <v>0.97220414099531072</v>
      </c>
      <c r="AD49" s="504">
        <f t="shared" si="7"/>
        <v>0.98907179162996728</v>
      </c>
      <c r="AE49" s="504">
        <f t="shared" si="8"/>
        <v>1.0005156982556738</v>
      </c>
      <c r="AF49" s="505">
        <f t="shared" si="9"/>
        <v>1.0118709908927979</v>
      </c>
      <c r="AG49" s="504">
        <f t="shared" si="10"/>
        <v>0.97696445577797386</v>
      </c>
      <c r="AH49" s="504">
        <f t="shared" si="11"/>
        <v>0.96157969156430567</v>
      </c>
      <c r="AI49" s="504">
        <f t="shared" si="12"/>
        <v>0.96157969156430534</v>
      </c>
      <c r="AJ49" s="504"/>
      <c r="AK49" s="504" t="e">
        <f>#REF!*#REF!*AE49</f>
        <v>#REF!</v>
      </c>
      <c r="AL49" s="504">
        <f t="shared" si="13"/>
        <v>1.0123928109977682</v>
      </c>
      <c r="AM49" s="503"/>
      <c r="AN49" s="504">
        <f>National!CQ123</f>
        <v>0.99119764017122525</v>
      </c>
      <c r="AO49" s="504">
        <f>National!CU123</f>
        <v>0.98897525095396865</v>
      </c>
      <c r="AP49" s="504">
        <f t="shared" si="14"/>
        <v>0.99714195020187313</v>
      </c>
      <c r="AQ49" s="504">
        <f t="shared" si="15"/>
        <v>1.0118709908927979</v>
      </c>
      <c r="AR49" s="504">
        <f t="shared" si="16"/>
        <v>0.98907179162996695</v>
      </c>
      <c r="AT49" s="439"/>
      <c r="AV49" s="493" t="e">
        <f>D49/#REF!</f>
        <v>#REF!</v>
      </c>
      <c r="AW49" s="493" t="e">
        <f>#REF!/#REF!</f>
        <v>#REF!</v>
      </c>
      <c r="AX49" s="493" t="e">
        <f>#REF!/#REF!</f>
        <v>#REF!</v>
      </c>
      <c r="AY49" s="493" t="e">
        <f>#REF!/#REF!</f>
        <v>#REF!</v>
      </c>
      <c r="BA49" s="493" t="e">
        <f t="shared" si="68"/>
        <v>#REF!</v>
      </c>
      <c r="BB49" s="493" t="e">
        <f t="shared" si="68"/>
        <v>#REF!</v>
      </c>
      <c r="BC49" s="493" t="e">
        <f t="shared" si="68"/>
        <v>#REF!</v>
      </c>
      <c r="BD49" s="493" t="e">
        <f t="shared" si="68"/>
        <v>#REF!</v>
      </c>
      <c r="BE49" s="493" t="e">
        <f t="shared" si="18"/>
        <v>#REF!</v>
      </c>
      <c r="BF49" s="493"/>
      <c r="BG49" s="493" t="e">
        <f t="shared" si="69"/>
        <v>#REF!</v>
      </c>
      <c r="BH49" s="493" t="e">
        <f t="shared" si="69"/>
        <v>#REF!</v>
      </c>
      <c r="BI49" s="493" t="e">
        <f t="shared" si="69"/>
        <v>#REF!</v>
      </c>
      <c r="BJ49" s="493" t="e">
        <f t="shared" si="69"/>
        <v>#REF!</v>
      </c>
      <c r="BM49" s="493" t="e">
        <f>LN(#REF!/#REF!)</f>
        <v>#REF!</v>
      </c>
      <c r="BN49" s="493" t="e">
        <f>LN(#REF!/#REF!)</f>
        <v>#REF!</v>
      </c>
      <c r="BO49" s="493" t="e">
        <f>LN(#REF!/#REF!)</f>
        <v>#REF!</v>
      </c>
      <c r="BP49" s="493" t="e">
        <f>LN(#REF!/#REF!)</f>
        <v>#REF!</v>
      </c>
      <c r="BR49" s="493" t="e">
        <f>M49/#REF!</f>
        <v>#REF!</v>
      </c>
      <c r="BS49" s="493" t="e">
        <f>#REF!/#REF!</f>
        <v>#REF!</v>
      </c>
      <c r="BT49" s="493" t="e">
        <f>#REF!/#REF!</f>
        <v>#REF!</v>
      </c>
      <c r="BU49" s="493" t="e">
        <f>#REF!/#REF!</f>
        <v>#REF!</v>
      </c>
      <c r="BV49" s="493"/>
      <c r="BX49" s="493" t="e">
        <f t="shared" si="70"/>
        <v>#REF!</v>
      </c>
      <c r="BY49" s="493" t="e">
        <f t="shared" si="70"/>
        <v>#REF!</v>
      </c>
      <c r="BZ49" s="493" t="e">
        <f t="shared" si="70"/>
        <v>#REF!</v>
      </c>
      <c r="CA49" s="493" t="e">
        <f t="shared" si="70"/>
        <v>#REF!</v>
      </c>
      <c r="CC49" s="493" t="e">
        <f>LN(#REF!/#REF!)</f>
        <v>#REF!</v>
      </c>
      <c r="CD49" s="493" t="e">
        <f>LN(#REF!/#REF!)</f>
        <v>#REF!</v>
      </c>
      <c r="CE49" s="493" t="e">
        <f>LN(#REF!/#REF!)</f>
        <v>#REF!</v>
      </c>
      <c r="CF49" s="493" t="e">
        <f>LN(#REF!/#REF!)</f>
        <v>#REF!</v>
      </c>
      <c r="CH49" s="493" t="e">
        <f>LN(#REF!/#REF!)</f>
        <v>#REF!</v>
      </c>
      <c r="CI49" s="493" t="e">
        <f>LN(#REF!/#REF!)</f>
        <v>#REF!</v>
      </c>
      <c r="CJ49" s="493" t="e">
        <f>LN(#REF!/#REF!)</f>
        <v>#REF!</v>
      </c>
      <c r="CK49" s="493" t="e">
        <f>LN(#REF!/#REF!)</f>
        <v>#REF!</v>
      </c>
      <c r="CM49" s="493" t="e">
        <f>LN(#REF!/#REF!)</f>
        <v>#REF!</v>
      </c>
      <c r="CN49" s="493" t="e">
        <f>LN(#REF!/#REF!)</f>
        <v>#REF!</v>
      </c>
      <c r="CO49" s="493" t="e">
        <f>LN(#REF!/#REF!)</f>
        <v>#REF!</v>
      </c>
      <c r="CP49" s="493" t="e">
        <f>LN(#REF!/#REF!)</f>
        <v>#REF!</v>
      </c>
      <c r="CS49" s="493" t="e">
        <f t="shared" si="21"/>
        <v>#REF!</v>
      </c>
      <c r="CT49" s="493">
        <f t="shared" si="22"/>
        <v>0</v>
      </c>
      <c r="CU49" s="493" t="e">
        <f t="shared" si="23"/>
        <v>#DIV/0!</v>
      </c>
      <c r="CV49" s="493"/>
      <c r="CW49" s="493" t="e">
        <f t="shared" si="24"/>
        <v>#REF!</v>
      </c>
      <c r="CX49" s="493">
        <f t="shared" si="25"/>
        <v>0</v>
      </c>
      <c r="CY49" s="493" t="e">
        <f t="shared" si="26"/>
        <v>#DIV/0!</v>
      </c>
      <c r="CZ49" s="493"/>
      <c r="DA49" s="493" t="e">
        <f t="shared" si="27"/>
        <v>#REF!</v>
      </c>
      <c r="DB49" s="493">
        <f t="shared" si="28"/>
        <v>0</v>
      </c>
      <c r="DC49" s="493" t="e">
        <f t="shared" si="29"/>
        <v>#DIV/0!</v>
      </c>
      <c r="DD49" s="493"/>
      <c r="DE49" s="493" t="e">
        <f t="shared" si="30"/>
        <v>#REF!</v>
      </c>
      <c r="DF49" s="493">
        <f t="shared" si="31"/>
        <v>0</v>
      </c>
      <c r="DG49" s="493" t="e">
        <f t="shared" si="32"/>
        <v>#DIV/0!</v>
      </c>
      <c r="DI49" s="493" t="e">
        <f t="shared" si="33"/>
        <v>#REF!</v>
      </c>
      <c r="DJ49" s="493">
        <f t="shared" si="34"/>
        <v>0</v>
      </c>
      <c r="DK49" s="493" t="e">
        <f t="shared" si="35"/>
        <v>#DIV/0!</v>
      </c>
      <c r="DO49" s="494">
        <f t="shared" si="36"/>
        <v>0.44290526411600994</v>
      </c>
      <c r="DP49" s="494">
        <f t="shared" si="37"/>
        <v>0.55709473588399006</v>
      </c>
      <c r="DQ49" s="493"/>
      <c r="DR49" s="493">
        <f t="shared" si="38"/>
        <v>0.45147357977004493</v>
      </c>
      <c r="DS49" s="493">
        <f t="shared" si="38"/>
        <v>0.54842632482662856</v>
      </c>
      <c r="DT49" s="493">
        <f t="shared" si="39"/>
        <v>0.99989990459667344</v>
      </c>
      <c r="DU49" s="494"/>
      <c r="DV49" s="493">
        <f t="shared" si="40"/>
        <v>0.45151877472391044</v>
      </c>
      <c r="DW49" s="493">
        <f t="shared" si="41"/>
        <v>0.54848122527608967</v>
      </c>
      <c r="DY49" s="493">
        <f t="shared" si="71"/>
        <v>-3.1207002122040799E-2</v>
      </c>
      <c r="DZ49" s="493">
        <f t="shared" si="71"/>
        <v>1.9849305039240598E-3</v>
      </c>
      <c r="EA49" s="493"/>
      <c r="EB49" s="493">
        <f t="shared" si="43"/>
        <v>-3.5670943613618923E-2</v>
      </c>
      <c r="EC49" s="493">
        <f t="shared" si="44"/>
        <v>-3.5670943613618923E-2</v>
      </c>
      <c r="ED49" s="493"/>
      <c r="EE49" s="494">
        <f t="shared" si="45"/>
        <v>0.72724939530924759</v>
      </c>
      <c r="EF49" s="494">
        <f t="shared" si="46"/>
        <v>0.27275060469075235</v>
      </c>
      <c r="EG49" s="494"/>
      <c r="EH49" s="494">
        <f t="shared" si="47"/>
        <v>-1.9644931904063294E-2</v>
      </c>
      <c r="EI49" s="494">
        <f t="shared" si="47"/>
        <v>5.4348707901433049E-2</v>
      </c>
      <c r="EK49" s="493">
        <f t="shared" si="48"/>
        <v>-2.4108873395641477E-2</v>
      </c>
      <c r="EL49" s="493">
        <f t="shared" si="49"/>
        <v>1.6692833783890269E-2</v>
      </c>
      <c r="EN49" s="493">
        <v>0</v>
      </c>
      <c r="EO49" s="493">
        <f t="shared" si="50"/>
        <v>-4.3462011916983274E-3</v>
      </c>
      <c r="ES49" s="493">
        <f t="shared" si="51"/>
        <v>0.98708230867343538</v>
      </c>
      <c r="ET49" s="493">
        <f t="shared" si="63"/>
        <v>0.83576338603308542</v>
      </c>
      <c r="EU49" s="493">
        <f t="shared" si="52"/>
        <v>0.97696445577797386</v>
      </c>
      <c r="EW49" s="493">
        <f t="shared" si="53"/>
        <v>0.99827159237138807</v>
      </c>
      <c r="EX49" s="493">
        <f t="shared" si="64"/>
        <v>1.0110828481041851</v>
      </c>
      <c r="EY49" s="493">
        <f t="shared" si="54"/>
        <v>1.0005156982556738</v>
      </c>
      <c r="FA49" s="493">
        <f t="shared" si="55"/>
        <v>0.99761902926321366</v>
      </c>
      <c r="FB49" s="493">
        <f t="shared" si="65"/>
        <v>0.99042543388774029</v>
      </c>
      <c r="FC49" s="493">
        <f t="shared" si="56"/>
        <v>1.0118709908927979</v>
      </c>
      <c r="FE49" s="493">
        <f t="shared" si="57"/>
        <v>0.97746827464367381</v>
      </c>
      <c r="FG49" s="493">
        <f t="shared" si="58"/>
        <v>0.96495776676269462</v>
      </c>
      <c r="FH49" s="493">
        <f t="shared" si="66"/>
        <v>0.70777843195030476</v>
      </c>
      <c r="FI49" s="493">
        <f t="shared" si="59"/>
        <v>0.98026993493331915</v>
      </c>
      <c r="FK49" s="493">
        <f t="shared" si="60"/>
        <v>1.0211599533385414</v>
      </c>
      <c r="FL49" s="493">
        <f t="shared" si="67"/>
        <v>1.1939132171109466</v>
      </c>
      <c r="FM49" s="493">
        <f t="shared" si="61"/>
        <v>0.99714195020187313</v>
      </c>
    </row>
    <row r="50" spans="1:169" x14ac:dyDescent="0.2">
      <c r="A50" s="482" t="s">
        <v>148</v>
      </c>
      <c r="B50" s="434">
        <f t="shared" si="1"/>
        <v>1984</v>
      </c>
      <c r="D50" s="498">
        <f>National!H275</f>
        <v>7210.8990000000003</v>
      </c>
      <c r="E50" s="498">
        <f>National!H198</f>
        <v>2661.6729999999993</v>
      </c>
      <c r="F50" s="498">
        <f>Conversion_Factors!$O46*E50</f>
        <v>8748.663999999997</v>
      </c>
      <c r="G50" s="498">
        <f t="shared" si="2"/>
        <v>15959.562999999998</v>
      </c>
      <c r="H50" s="499">
        <f t="shared" si="3"/>
        <v>3.2869041388630382</v>
      </c>
      <c r="K50" s="494">
        <f>National!N198*0.001</f>
        <v>86.136082150429772</v>
      </c>
      <c r="M50" s="499">
        <f>National!CQ275</f>
        <v>1.0356385897681537</v>
      </c>
      <c r="N50" s="499">
        <f>National!CQ198</f>
        <v>0.99256419637290338</v>
      </c>
      <c r="O50" s="544">
        <f>National!Z124</f>
        <v>114.61598616429227</v>
      </c>
      <c r="Q50" s="501">
        <f t="shared" si="4"/>
        <v>185.28313108237148</v>
      </c>
      <c r="S50" s="494">
        <f>National!CQ275</f>
        <v>1.0356385897681537</v>
      </c>
      <c r="T50" s="494">
        <f>National!CQ198</f>
        <v>0.99256419637290338</v>
      </c>
      <c r="W50" s="494">
        <f>National!CU275</f>
        <v>0.98800293217920099</v>
      </c>
      <c r="Z50" s="502">
        <f>National!CU198</f>
        <v>1.0041016829827063</v>
      </c>
      <c r="AA50" s="493">
        <f t="shared" si="62"/>
        <v>1.0091492668855089</v>
      </c>
      <c r="AB50" s="464">
        <f t="shared" si="5"/>
        <v>1984</v>
      </c>
      <c r="AC50" s="504">
        <f t="shared" si="6"/>
        <v>0.98588238028739561</v>
      </c>
      <c r="AD50" s="504">
        <f t="shared" si="7"/>
        <v>1.0091492668855087</v>
      </c>
      <c r="AE50" s="504">
        <f t="shared" si="8"/>
        <v>0.99684571660451804</v>
      </c>
      <c r="AF50" s="505">
        <f t="shared" si="9"/>
        <v>1.0006684536215826</v>
      </c>
      <c r="AG50" s="504">
        <f t="shared" si="10"/>
        <v>1.0116662300116339</v>
      </c>
      <c r="AH50" s="504">
        <f t="shared" si="11"/>
        <v>0.99490248130236558</v>
      </c>
      <c r="AI50" s="504">
        <f t="shared" si="12"/>
        <v>0.99490248130236558</v>
      </c>
      <c r="AJ50" s="504"/>
      <c r="AK50" s="504" t="e">
        <f>#REF!*#REF!*AE50</f>
        <v>#REF!</v>
      </c>
      <c r="AL50" s="504">
        <f t="shared" si="13"/>
        <v>0.99751206173394147</v>
      </c>
      <c r="AM50" s="503"/>
      <c r="AN50" s="504">
        <f>National!CQ124</f>
        <v>1.0234630442188719</v>
      </c>
      <c r="AO50" s="504">
        <f>National!CU124</f>
        <v>0.99261984016390159</v>
      </c>
      <c r="AP50" s="504">
        <f t="shared" si="14"/>
        <v>0.99268185432754341</v>
      </c>
      <c r="AQ50" s="504">
        <f t="shared" si="15"/>
        <v>1.0006684536215826</v>
      </c>
      <c r="AR50" s="504">
        <f t="shared" si="16"/>
        <v>1.0091492668855082</v>
      </c>
      <c r="AT50" s="439"/>
      <c r="AV50" s="493" t="e">
        <f>D50/#REF!</f>
        <v>#REF!</v>
      </c>
      <c r="AW50" s="493" t="e">
        <f>#REF!/#REF!</f>
        <v>#REF!</v>
      </c>
      <c r="AX50" s="493" t="e">
        <f>#REF!/#REF!</f>
        <v>#REF!</v>
      </c>
      <c r="AY50" s="493" t="e">
        <f>#REF!/#REF!</f>
        <v>#REF!</v>
      </c>
      <c r="BA50" s="493" t="e">
        <f t="shared" si="68"/>
        <v>#REF!</v>
      </c>
      <c r="BB50" s="493" t="e">
        <f t="shared" si="68"/>
        <v>#REF!</v>
      </c>
      <c r="BC50" s="493" t="e">
        <f t="shared" si="68"/>
        <v>#REF!</v>
      </c>
      <c r="BD50" s="493" t="e">
        <f t="shared" si="68"/>
        <v>#REF!</v>
      </c>
      <c r="BE50" s="493" t="e">
        <f t="shared" si="18"/>
        <v>#REF!</v>
      </c>
      <c r="BF50" s="493"/>
      <c r="BG50" s="493" t="e">
        <f t="shared" si="69"/>
        <v>#REF!</v>
      </c>
      <c r="BH50" s="493" t="e">
        <f t="shared" si="69"/>
        <v>#REF!</v>
      </c>
      <c r="BI50" s="493" t="e">
        <f t="shared" si="69"/>
        <v>#REF!</v>
      </c>
      <c r="BJ50" s="493" t="e">
        <f t="shared" si="69"/>
        <v>#REF!</v>
      </c>
      <c r="BM50" s="493" t="e">
        <f>LN(#REF!/#REF!)</f>
        <v>#REF!</v>
      </c>
      <c r="BN50" s="493" t="e">
        <f>LN(#REF!/#REF!)</f>
        <v>#REF!</v>
      </c>
      <c r="BO50" s="493" t="e">
        <f>LN(#REF!/#REF!)</f>
        <v>#REF!</v>
      </c>
      <c r="BP50" s="493" t="e">
        <f>LN(#REF!/#REF!)</f>
        <v>#REF!</v>
      </c>
      <c r="BR50" s="493" t="e">
        <f>M50/#REF!</f>
        <v>#REF!</v>
      </c>
      <c r="BS50" s="493" t="e">
        <f>#REF!/#REF!</f>
        <v>#REF!</v>
      </c>
      <c r="BT50" s="493" t="e">
        <f>#REF!/#REF!</f>
        <v>#REF!</v>
      </c>
      <c r="BU50" s="493" t="e">
        <f>#REF!/#REF!</f>
        <v>#REF!</v>
      </c>
      <c r="BV50" s="493"/>
      <c r="BX50" s="493" t="e">
        <f t="shared" si="70"/>
        <v>#REF!</v>
      </c>
      <c r="BY50" s="493" t="e">
        <f t="shared" si="70"/>
        <v>#REF!</v>
      </c>
      <c r="BZ50" s="493" t="e">
        <f t="shared" si="70"/>
        <v>#REF!</v>
      </c>
      <c r="CA50" s="493" t="e">
        <f t="shared" si="70"/>
        <v>#REF!</v>
      </c>
      <c r="CC50" s="493" t="e">
        <f>LN(#REF!/#REF!)</f>
        <v>#REF!</v>
      </c>
      <c r="CD50" s="493" t="e">
        <f>LN(#REF!/#REF!)</f>
        <v>#REF!</v>
      </c>
      <c r="CE50" s="493" t="e">
        <f>LN(#REF!/#REF!)</f>
        <v>#REF!</v>
      </c>
      <c r="CF50" s="493" t="e">
        <f>LN(#REF!/#REF!)</f>
        <v>#REF!</v>
      </c>
      <c r="CH50" s="493" t="e">
        <f>LN(#REF!/#REF!)</f>
        <v>#REF!</v>
      </c>
      <c r="CI50" s="493" t="e">
        <f>LN(#REF!/#REF!)</f>
        <v>#REF!</v>
      </c>
      <c r="CJ50" s="493" t="e">
        <f>LN(#REF!/#REF!)</f>
        <v>#REF!</v>
      </c>
      <c r="CK50" s="493" t="e">
        <f>LN(#REF!/#REF!)</f>
        <v>#REF!</v>
      </c>
      <c r="CM50" s="493" t="e">
        <f>LN(#REF!/#REF!)</f>
        <v>#REF!</v>
      </c>
      <c r="CN50" s="493" t="e">
        <f>LN(#REF!/#REF!)</f>
        <v>#REF!</v>
      </c>
      <c r="CO50" s="493" t="e">
        <f>LN(#REF!/#REF!)</f>
        <v>#REF!</v>
      </c>
      <c r="CP50" s="493" t="e">
        <f>LN(#REF!/#REF!)</f>
        <v>#REF!</v>
      </c>
      <c r="CS50" s="493" t="e">
        <f t="shared" si="21"/>
        <v>#REF!</v>
      </c>
      <c r="CT50" s="493">
        <f t="shared" si="22"/>
        <v>0</v>
      </c>
      <c r="CU50" s="493" t="e">
        <f t="shared" si="23"/>
        <v>#DIV/0!</v>
      </c>
      <c r="CV50" s="493"/>
      <c r="CW50" s="493" t="e">
        <f t="shared" si="24"/>
        <v>#REF!</v>
      </c>
      <c r="CX50" s="493">
        <f t="shared" si="25"/>
        <v>0</v>
      </c>
      <c r="CY50" s="493" t="e">
        <f t="shared" si="26"/>
        <v>#DIV/0!</v>
      </c>
      <c r="CZ50" s="493"/>
      <c r="DA50" s="493" t="e">
        <f t="shared" si="27"/>
        <v>#REF!</v>
      </c>
      <c r="DB50" s="493">
        <f t="shared" si="28"/>
        <v>0</v>
      </c>
      <c r="DC50" s="493" t="e">
        <f t="shared" si="29"/>
        <v>#DIV/0!</v>
      </c>
      <c r="DD50" s="493"/>
      <c r="DE50" s="493" t="e">
        <f t="shared" si="30"/>
        <v>#REF!</v>
      </c>
      <c r="DF50" s="493">
        <f t="shared" si="31"/>
        <v>0</v>
      </c>
      <c r="DG50" s="493" t="e">
        <f t="shared" si="32"/>
        <v>#DIV/0!</v>
      </c>
      <c r="DI50" s="493" t="e">
        <f t="shared" si="33"/>
        <v>#REF!</v>
      </c>
      <c r="DJ50" s="493">
        <f t="shared" si="34"/>
        <v>0</v>
      </c>
      <c r="DK50" s="493" t="e">
        <f t="shared" si="35"/>
        <v>#DIV/0!</v>
      </c>
      <c r="DO50" s="494">
        <f t="shared" si="36"/>
        <v>0.45182308563210666</v>
      </c>
      <c r="DP50" s="494">
        <f t="shared" si="37"/>
        <v>0.54817691436789329</v>
      </c>
      <c r="DQ50" s="493"/>
      <c r="DR50" s="493">
        <f t="shared" si="38"/>
        <v>0.44734936038734679</v>
      </c>
      <c r="DS50" s="493">
        <f t="shared" si="38"/>
        <v>0.55262383276171057</v>
      </c>
      <c r="DT50" s="493">
        <f t="shared" si="39"/>
        <v>0.99997319314905742</v>
      </c>
      <c r="DU50" s="494"/>
      <c r="DV50" s="493">
        <f t="shared" si="40"/>
        <v>0.44736135273644706</v>
      </c>
      <c r="DW50" s="493">
        <f t="shared" si="41"/>
        <v>0.55263864726355283</v>
      </c>
      <c r="DY50" s="493">
        <f t="shared" si="71"/>
        <v>2.9157807611303661E-2</v>
      </c>
      <c r="DZ50" s="493">
        <f t="shared" si="71"/>
        <v>3.9555026891508561E-2</v>
      </c>
      <c r="EA50" s="493"/>
      <c r="EB50" s="493">
        <f t="shared" si="43"/>
        <v>3.5711791689615878E-2</v>
      </c>
      <c r="EC50" s="493">
        <f t="shared" si="44"/>
        <v>3.5711791689615878E-2</v>
      </c>
      <c r="ED50" s="493"/>
      <c r="EE50" s="494">
        <f t="shared" si="45"/>
        <v>0.73039720551037768</v>
      </c>
      <c r="EF50" s="494">
        <f t="shared" si="46"/>
        <v>0.26960279448962227</v>
      </c>
      <c r="EG50" s="494"/>
      <c r="EH50" s="494">
        <f t="shared" si="47"/>
        <v>4.3190374026894343E-3</v>
      </c>
      <c r="EI50" s="494">
        <f t="shared" si="47"/>
        <v>-1.1608097423374203E-2</v>
      </c>
      <c r="EK50" s="493">
        <f t="shared" si="48"/>
        <v>1.0873021481001674E-2</v>
      </c>
      <c r="EL50" s="493">
        <f t="shared" si="49"/>
        <v>-1.5451332625266998E-2</v>
      </c>
      <c r="EN50" s="493">
        <v>0</v>
      </c>
      <c r="EO50" s="493">
        <f t="shared" si="50"/>
        <v>-2.0144905053782348E-2</v>
      </c>
      <c r="ES50" s="493">
        <f t="shared" si="51"/>
        <v>1.0355199966881359</v>
      </c>
      <c r="ET50" s="493">
        <f t="shared" si="63"/>
        <v>0.8654496987370458</v>
      </c>
      <c r="EU50" s="493">
        <f t="shared" si="52"/>
        <v>1.0116662300116339</v>
      </c>
      <c r="EW50" s="493">
        <f t="shared" si="53"/>
        <v>0.99633190997647114</v>
      </c>
      <c r="EX50" s="493">
        <f t="shared" si="64"/>
        <v>1.0073741051960929</v>
      </c>
      <c r="EY50" s="493">
        <f t="shared" si="54"/>
        <v>0.99684571660451804</v>
      </c>
      <c r="FA50" s="493">
        <f t="shared" si="55"/>
        <v>0.98892888780087373</v>
      </c>
      <c r="FB50" s="493">
        <f t="shared" si="65"/>
        <v>0.97946032278430084</v>
      </c>
      <c r="FC50" s="493">
        <f t="shared" si="56"/>
        <v>1.0006684536215826</v>
      </c>
      <c r="FE50" s="493">
        <f t="shared" si="57"/>
        <v>1.0084751480205383</v>
      </c>
      <c r="FG50" s="493">
        <f t="shared" si="58"/>
        <v>1.0363571167112271</v>
      </c>
      <c r="FH50" s="493">
        <f t="shared" si="66"/>
        <v>0.73351121500641125</v>
      </c>
      <c r="FI50" s="493">
        <f t="shared" si="59"/>
        <v>1.0159097233661967</v>
      </c>
      <c r="FK50" s="493">
        <f t="shared" si="60"/>
        <v>0.99552712041306979</v>
      </c>
      <c r="FL50" s="493">
        <f t="shared" si="67"/>
        <v>1.1885729870535648</v>
      </c>
      <c r="FM50" s="493">
        <f t="shared" si="61"/>
        <v>0.99268185432754341</v>
      </c>
    </row>
    <row r="51" spans="1:169" x14ac:dyDescent="0.2">
      <c r="A51" s="482" t="s">
        <v>148</v>
      </c>
      <c r="B51" s="434">
        <f t="shared" si="1"/>
        <v>1985</v>
      </c>
      <c r="C51" s="506"/>
      <c r="D51" s="498">
        <f>National!H276</f>
        <v>7148.2190000000001</v>
      </c>
      <c r="E51" s="498">
        <f>National!H199</f>
        <v>2708.902</v>
      </c>
      <c r="F51" s="498">
        <f>Conversion_Factors!$O47*E51</f>
        <v>8893.1149999999998</v>
      </c>
      <c r="G51" s="498">
        <f t="shared" si="2"/>
        <v>16041.333999999999</v>
      </c>
      <c r="H51" s="499">
        <f t="shared" si="3"/>
        <v>3.2829223796209681</v>
      </c>
      <c r="K51" s="494">
        <f>National!N199*0.001</f>
        <v>87.369531977354285</v>
      </c>
      <c r="M51" s="499">
        <f>National!CQ276</f>
        <v>1</v>
      </c>
      <c r="N51" s="499">
        <f>National!CQ199</f>
        <v>1</v>
      </c>
      <c r="O51" s="544">
        <f>National!Z125</f>
        <v>112.82103471213412</v>
      </c>
      <c r="Q51" s="501">
        <f t="shared" si="4"/>
        <v>183.603295530504</v>
      </c>
      <c r="S51" s="494">
        <f>National!CQ276</f>
        <v>1</v>
      </c>
      <c r="T51" s="494">
        <f>National!CQ199</f>
        <v>1</v>
      </c>
      <c r="W51" s="494">
        <f>National!CU276</f>
        <v>1</v>
      </c>
      <c r="Z51" s="502">
        <f>National!CU199</f>
        <v>1</v>
      </c>
      <c r="AA51" s="493">
        <f t="shared" si="62"/>
        <v>1</v>
      </c>
      <c r="AB51" s="464">
        <f t="shared" si="5"/>
        <v>1985</v>
      </c>
      <c r="AC51" s="504">
        <f t="shared" si="6"/>
        <v>1</v>
      </c>
      <c r="AD51" s="504">
        <f t="shared" si="7"/>
        <v>1</v>
      </c>
      <c r="AE51" s="504">
        <f t="shared" si="8"/>
        <v>1</v>
      </c>
      <c r="AF51" s="505">
        <f t="shared" si="9"/>
        <v>1</v>
      </c>
      <c r="AG51" s="504">
        <f t="shared" si="10"/>
        <v>1</v>
      </c>
      <c r="AH51" s="504">
        <f t="shared" si="11"/>
        <v>1</v>
      </c>
      <c r="AI51" s="504">
        <f t="shared" si="12"/>
        <v>1</v>
      </c>
      <c r="AJ51" s="504"/>
      <c r="AK51" s="504" t="e">
        <f>#REF!*#REF!*AE51</f>
        <v>#REF!</v>
      </c>
      <c r="AL51" s="504">
        <f t="shared" si="13"/>
        <v>1</v>
      </c>
      <c r="AM51" s="503"/>
      <c r="AN51" s="504">
        <f>National!CQ125</f>
        <v>1</v>
      </c>
      <c r="AO51" s="504">
        <f>National!CU125</f>
        <v>1</v>
      </c>
      <c r="AP51" s="504">
        <f t="shared" si="14"/>
        <v>1</v>
      </c>
      <c r="AQ51" s="504">
        <f t="shared" si="15"/>
        <v>1</v>
      </c>
      <c r="AR51" s="504">
        <f t="shared" si="16"/>
        <v>1</v>
      </c>
      <c r="AT51" s="439"/>
      <c r="AV51" s="493" t="e">
        <f>D51/#REF!</f>
        <v>#REF!</v>
      </c>
      <c r="AW51" s="493" t="e">
        <f>#REF!/#REF!</f>
        <v>#REF!</v>
      </c>
      <c r="AX51" s="493" t="e">
        <f>#REF!/#REF!</f>
        <v>#REF!</v>
      </c>
      <c r="AY51" s="493" t="e">
        <f>#REF!/#REF!</f>
        <v>#REF!</v>
      </c>
      <c r="BA51" s="493" t="e">
        <f t="shared" si="68"/>
        <v>#REF!</v>
      </c>
      <c r="BB51" s="493" t="e">
        <f t="shared" si="68"/>
        <v>#REF!</v>
      </c>
      <c r="BC51" s="493" t="e">
        <f t="shared" si="68"/>
        <v>#REF!</v>
      </c>
      <c r="BD51" s="493" t="e">
        <f t="shared" si="68"/>
        <v>#REF!</v>
      </c>
      <c r="BE51" s="493" t="e">
        <f t="shared" si="18"/>
        <v>#REF!</v>
      </c>
      <c r="BF51" s="493"/>
      <c r="BG51" s="493" t="e">
        <f t="shared" si="69"/>
        <v>#REF!</v>
      </c>
      <c r="BH51" s="493" t="e">
        <f t="shared" si="69"/>
        <v>#REF!</v>
      </c>
      <c r="BI51" s="493" t="e">
        <f t="shared" si="69"/>
        <v>#REF!</v>
      </c>
      <c r="BJ51" s="493" t="e">
        <f t="shared" si="69"/>
        <v>#REF!</v>
      </c>
      <c r="BM51" s="493" t="e">
        <f>LN(#REF!/#REF!)</f>
        <v>#REF!</v>
      </c>
      <c r="BN51" s="493" t="e">
        <f>LN(#REF!/#REF!)</f>
        <v>#REF!</v>
      </c>
      <c r="BO51" s="493" t="e">
        <f>LN(#REF!/#REF!)</f>
        <v>#REF!</v>
      </c>
      <c r="BP51" s="493" t="e">
        <f>LN(#REF!/#REF!)</f>
        <v>#REF!</v>
      </c>
      <c r="BR51" s="493" t="e">
        <f>M51/#REF!</f>
        <v>#REF!</v>
      </c>
      <c r="BS51" s="493" t="e">
        <f>#REF!/#REF!</f>
        <v>#REF!</v>
      </c>
      <c r="BT51" s="493" t="e">
        <f>#REF!/#REF!</f>
        <v>#REF!</v>
      </c>
      <c r="BU51" s="493" t="e">
        <f>#REF!/#REF!</f>
        <v>#REF!</v>
      </c>
      <c r="BV51" s="493"/>
      <c r="BX51" s="493" t="e">
        <f t="shared" si="70"/>
        <v>#REF!</v>
      </c>
      <c r="BY51" s="493" t="e">
        <f t="shared" si="70"/>
        <v>#REF!</v>
      </c>
      <c r="BZ51" s="493" t="e">
        <f t="shared" si="70"/>
        <v>#REF!</v>
      </c>
      <c r="CA51" s="493" t="e">
        <f t="shared" si="70"/>
        <v>#REF!</v>
      </c>
      <c r="CC51" s="493" t="e">
        <f>LN(#REF!/#REF!)</f>
        <v>#REF!</v>
      </c>
      <c r="CD51" s="493" t="e">
        <f>LN(#REF!/#REF!)</f>
        <v>#REF!</v>
      </c>
      <c r="CE51" s="493" t="e">
        <f>LN(#REF!/#REF!)</f>
        <v>#REF!</v>
      </c>
      <c r="CF51" s="493" t="e">
        <f>LN(#REF!/#REF!)</f>
        <v>#REF!</v>
      </c>
      <c r="CH51" s="493" t="e">
        <f>LN(#REF!/#REF!)</f>
        <v>#REF!</v>
      </c>
      <c r="CI51" s="493" t="e">
        <f>LN(#REF!/#REF!)</f>
        <v>#REF!</v>
      </c>
      <c r="CJ51" s="493" t="e">
        <f>LN(#REF!/#REF!)</f>
        <v>#REF!</v>
      </c>
      <c r="CK51" s="493" t="e">
        <f>LN(#REF!/#REF!)</f>
        <v>#REF!</v>
      </c>
      <c r="CM51" s="493" t="e">
        <f>LN(#REF!/#REF!)</f>
        <v>#REF!</v>
      </c>
      <c r="CN51" s="493" t="e">
        <f>LN(#REF!/#REF!)</f>
        <v>#REF!</v>
      </c>
      <c r="CO51" s="493" t="e">
        <f>LN(#REF!/#REF!)</f>
        <v>#REF!</v>
      </c>
      <c r="CP51" s="493" t="e">
        <f>LN(#REF!/#REF!)</f>
        <v>#REF!</v>
      </c>
      <c r="CS51" s="493" t="e">
        <f t="shared" si="21"/>
        <v>#REF!</v>
      </c>
      <c r="CT51" s="493">
        <f t="shared" si="22"/>
        <v>0</v>
      </c>
      <c r="CU51" s="493" t="e">
        <f t="shared" si="23"/>
        <v>#DIV/0!</v>
      </c>
      <c r="CV51" s="493"/>
      <c r="CW51" s="493" t="e">
        <f t="shared" si="24"/>
        <v>#REF!</v>
      </c>
      <c r="CX51" s="493">
        <f t="shared" si="25"/>
        <v>0</v>
      </c>
      <c r="CY51" s="493" t="e">
        <f t="shared" si="26"/>
        <v>#DIV/0!</v>
      </c>
      <c r="CZ51" s="493"/>
      <c r="DA51" s="493" t="e">
        <f t="shared" si="27"/>
        <v>#REF!</v>
      </c>
      <c r="DB51" s="493">
        <f t="shared" si="28"/>
        <v>0</v>
      </c>
      <c r="DC51" s="493" t="e">
        <f t="shared" si="29"/>
        <v>#DIV/0!</v>
      </c>
      <c r="DD51" s="493"/>
      <c r="DE51" s="493" t="e">
        <f t="shared" si="30"/>
        <v>#REF!</v>
      </c>
      <c r="DF51" s="493">
        <f t="shared" si="31"/>
        <v>0</v>
      </c>
      <c r="DG51" s="493" t="e">
        <f t="shared" si="32"/>
        <v>#DIV/0!</v>
      </c>
      <c r="DI51" s="493" t="e">
        <f t="shared" si="33"/>
        <v>#REF!</v>
      </c>
      <c r="DJ51" s="493">
        <f t="shared" si="34"/>
        <v>0</v>
      </c>
      <c r="DK51" s="493" t="e">
        <f t="shared" si="35"/>
        <v>#DIV/0!</v>
      </c>
      <c r="DO51" s="494">
        <f t="shared" si="36"/>
        <v>0.44561250329928925</v>
      </c>
      <c r="DP51" s="494">
        <f t="shared" si="37"/>
        <v>0.55438749670071086</v>
      </c>
      <c r="DQ51" s="493"/>
      <c r="DR51" s="493">
        <f t="shared" si="38"/>
        <v>0.44871063112421072</v>
      </c>
      <c r="DS51" s="493">
        <f t="shared" si="38"/>
        <v>0.55127637493627846</v>
      </c>
      <c r="DT51" s="493">
        <f t="shared" si="39"/>
        <v>0.99998700606048918</v>
      </c>
      <c r="DU51" s="494"/>
      <c r="DV51" s="493">
        <f t="shared" si="40"/>
        <v>0.44871646171877183</v>
      </c>
      <c r="DW51" s="493">
        <f t="shared" si="41"/>
        <v>0.55128353828122822</v>
      </c>
      <c r="DY51" s="493">
        <f t="shared" si="71"/>
        <v>-3.5018231399284235E-2</v>
      </c>
      <c r="DZ51" s="493">
        <f t="shared" si="71"/>
        <v>7.4635870285149272E-3</v>
      </c>
      <c r="EA51" s="493"/>
      <c r="EB51" s="493">
        <f t="shared" si="43"/>
        <v>-1.5784490253924113E-2</v>
      </c>
      <c r="EC51" s="493">
        <f t="shared" si="44"/>
        <v>-1.5784490253924113E-2</v>
      </c>
      <c r="ED51" s="493"/>
      <c r="EE51" s="494">
        <f t="shared" si="45"/>
        <v>0.72518324569618253</v>
      </c>
      <c r="EF51" s="494">
        <f t="shared" si="46"/>
        <v>0.27481675430381752</v>
      </c>
      <c r="EG51" s="494"/>
      <c r="EH51" s="494">
        <f t="shared" si="47"/>
        <v>-7.1641276994006547E-3</v>
      </c>
      <c r="EI51" s="494">
        <f t="shared" si="47"/>
        <v>1.9154783269938292E-2</v>
      </c>
      <c r="EK51" s="493">
        <f t="shared" si="48"/>
        <v>1.2069613445959552E-2</v>
      </c>
      <c r="EL51" s="493">
        <f t="shared" si="49"/>
        <v>-4.0932940125015084E-3</v>
      </c>
      <c r="EN51" s="493">
        <v>0</v>
      </c>
      <c r="EO51" s="493">
        <f t="shared" si="50"/>
        <v>-1.2121354250045123E-3</v>
      </c>
      <c r="ES51" s="493">
        <f t="shared" si="51"/>
        <v>0.98846830143623587</v>
      </c>
      <c r="ET51" s="493">
        <f t="shared" si="63"/>
        <v>0.85546959368910969</v>
      </c>
      <c r="EU51" s="493">
        <f t="shared" si="52"/>
        <v>1</v>
      </c>
      <c r="EW51" s="493">
        <f t="shared" si="53"/>
        <v>1.0031642643820813</v>
      </c>
      <c r="EX51" s="493">
        <f t="shared" si="64"/>
        <v>1.0105617031965959</v>
      </c>
      <c r="EY51" s="493">
        <f t="shared" si="54"/>
        <v>1</v>
      </c>
      <c r="FA51" s="493">
        <f t="shared" si="55"/>
        <v>0.99933199291017571</v>
      </c>
      <c r="FB51" s="493">
        <f t="shared" si="65"/>
        <v>0.97880603634447938</v>
      </c>
      <c r="FC51" s="493">
        <f t="shared" si="56"/>
        <v>1</v>
      </c>
      <c r="FE51" s="493">
        <f t="shared" si="57"/>
        <v>1</v>
      </c>
      <c r="FG51" s="493">
        <f t="shared" si="58"/>
        <v>0.98433943193940476</v>
      </c>
      <c r="FH51" s="493">
        <f t="shared" si="66"/>
        <v>0.72202401270059346</v>
      </c>
      <c r="FI51" s="493">
        <f t="shared" si="59"/>
        <v>1</v>
      </c>
      <c r="FK51" s="493">
        <f t="shared" si="60"/>
        <v>1.0073720957430152</v>
      </c>
      <c r="FL51" s="493">
        <f t="shared" si="67"/>
        <v>1.1973352609116854</v>
      </c>
      <c r="FM51" s="493">
        <f t="shared" si="61"/>
        <v>1</v>
      </c>
    </row>
    <row r="52" spans="1:169" x14ac:dyDescent="0.2">
      <c r="A52" s="482" t="s">
        <v>148</v>
      </c>
      <c r="B52" s="434">
        <f t="shared" si="1"/>
        <v>1986</v>
      </c>
      <c r="C52" s="506"/>
      <c r="D52" s="498">
        <f>National!H277</f>
        <v>6906.19</v>
      </c>
      <c r="E52" s="498">
        <f>National!H200</f>
        <v>2794.7290000000003</v>
      </c>
      <c r="F52" s="498">
        <f>Conversion_Factors!$O48*E52</f>
        <v>9068.9179999999997</v>
      </c>
      <c r="G52" s="498">
        <f t="shared" si="2"/>
        <v>15975.108</v>
      </c>
      <c r="H52" s="499">
        <f t="shared" si="3"/>
        <v>3.2450080132993211</v>
      </c>
      <c r="K52" s="494">
        <f>National!N200*0.001</f>
        <v>88.622319685179505</v>
      </c>
      <c r="M52" s="499">
        <f>National!CQ277</f>
        <v>0.9954252741567019</v>
      </c>
      <c r="N52" s="499">
        <f>National!CQ200</f>
        <v>0.99362833683402374</v>
      </c>
      <c r="O52" s="544">
        <f>National!Z126</f>
        <v>109.46360955638926</v>
      </c>
      <c r="Q52" s="501">
        <f t="shared" si="4"/>
        <v>180.26054899882689</v>
      </c>
      <c r="S52" s="494">
        <f>National!CQ277</f>
        <v>0.9954252741567019</v>
      </c>
      <c r="T52" s="494">
        <f>National!CQ200</f>
        <v>0.99362833683402374</v>
      </c>
      <c r="W52" s="494">
        <f>National!CU277</f>
        <v>0.95686111303368693</v>
      </c>
      <c r="Z52" s="502">
        <f>National!CU200</f>
        <v>1.0236213487310399</v>
      </c>
      <c r="AA52" s="493">
        <f t="shared" si="62"/>
        <v>0.98179364633941579</v>
      </c>
      <c r="AB52" s="464">
        <f t="shared" si="5"/>
        <v>1986</v>
      </c>
      <c r="AC52" s="504">
        <f t="shared" si="6"/>
        <v>1.0143389540892807</v>
      </c>
      <c r="AD52" s="504">
        <f t="shared" si="7"/>
        <v>0.98179364633941579</v>
      </c>
      <c r="AE52" s="504">
        <f t="shared" si="8"/>
        <v>0.99376155988002313</v>
      </c>
      <c r="AF52" s="505">
        <f t="shared" si="9"/>
        <v>0.99350397820705549</v>
      </c>
      <c r="AG52" s="504">
        <f t="shared" si="10"/>
        <v>0.99441670926930181</v>
      </c>
      <c r="AH52" s="504">
        <f t="shared" si="11"/>
        <v>0.99587154035942416</v>
      </c>
      <c r="AI52" s="504">
        <f t="shared" si="12"/>
        <v>0.99587154035942416</v>
      </c>
      <c r="AJ52" s="504"/>
      <c r="AK52" s="504" t="e">
        <f>#REF!*#REF!*AE52</f>
        <v>#REF!</v>
      </c>
      <c r="AL52" s="504">
        <f t="shared" si="13"/>
        <v>0.98730606313005198</v>
      </c>
      <c r="AM52" s="503"/>
      <c r="AN52" s="504">
        <f>National!CQ126</f>
        <v>0.99493557610872252</v>
      </c>
      <c r="AO52" s="504">
        <f>National!CU126</f>
        <v>0.97517986617413599</v>
      </c>
      <c r="AP52" s="504">
        <f t="shared" si="14"/>
        <v>1.0185231871082019</v>
      </c>
      <c r="AQ52" s="504">
        <f t="shared" si="15"/>
        <v>0.99350397820705549</v>
      </c>
      <c r="AR52" s="504">
        <f t="shared" si="16"/>
        <v>0.9817936463394159</v>
      </c>
      <c r="AT52" s="439"/>
      <c r="AV52" s="493" t="e">
        <f>D52/#REF!</f>
        <v>#REF!</v>
      </c>
      <c r="AW52" s="493" t="e">
        <f>#REF!/#REF!</f>
        <v>#REF!</v>
      </c>
      <c r="AX52" s="493" t="e">
        <f>#REF!/#REF!</f>
        <v>#REF!</v>
      </c>
      <c r="AY52" s="493" t="e">
        <f>#REF!/#REF!</f>
        <v>#REF!</v>
      </c>
      <c r="BA52" s="493" t="e">
        <f t="shared" si="68"/>
        <v>#REF!</v>
      </c>
      <c r="BB52" s="493" t="e">
        <f t="shared" si="68"/>
        <v>#REF!</v>
      </c>
      <c r="BC52" s="493" t="e">
        <f t="shared" si="68"/>
        <v>#REF!</v>
      </c>
      <c r="BD52" s="493" t="e">
        <f t="shared" si="68"/>
        <v>#REF!</v>
      </c>
      <c r="BE52" s="493" t="e">
        <f t="shared" si="18"/>
        <v>#REF!</v>
      </c>
      <c r="BF52" s="493"/>
      <c r="BG52" s="493" t="e">
        <f t="shared" si="69"/>
        <v>#REF!</v>
      </c>
      <c r="BH52" s="493" t="e">
        <f t="shared" si="69"/>
        <v>#REF!</v>
      </c>
      <c r="BI52" s="493" t="e">
        <f t="shared" si="69"/>
        <v>#REF!</v>
      </c>
      <c r="BJ52" s="493" t="e">
        <f t="shared" si="69"/>
        <v>#REF!</v>
      </c>
      <c r="BM52" s="493" t="e">
        <f>LN(#REF!/#REF!)</f>
        <v>#REF!</v>
      </c>
      <c r="BN52" s="493" t="e">
        <f>LN(#REF!/#REF!)</f>
        <v>#REF!</v>
      </c>
      <c r="BO52" s="493" t="e">
        <f>LN(#REF!/#REF!)</f>
        <v>#REF!</v>
      </c>
      <c r="BP52" s="493" t="e">
        <f>LN(#REF!/#REF!)</f>
        <v>#REF!</v>
      </c>
      <c r="BR52" s="493" t="e">
        <f>M52/#REF!</f>
        <v>#REF!</v>
      </c>
      <c r="BS52" s="493" t="e">
        <f>#REF!/#REF!</f>
        <v>#REF!</v>
      </c>
      <c r="BT52" s="493" t="e">
        <f>#REF!/#REF!</f>
        <v>#REF!</v>
      </c>
      <c r="BU52" s="493" t="e">
        <f>#REF!/#REF!</f>
        <v>#REF!</v>
      </c>
      <c r="BV52" s="493"/>
      <c r="BX52" s="493" t="e">
        <f t="shared" si="70"/>
        <v>#REF!</v>
      </c>
      <c r="BY52" s="493" t="e">
        <f t="shared" si="70"/>
        <v>#REF!</v>
      </c>
      <c r="BZ52" s="493" t="e">
        <f t="shared" si="70"/>
        <v>#REF!</v>
      </c>
      <c r="CA52" s="493" t="e">
        <f t="shared" si="70"/>
        <v>#REF!</v>
      </c>
      <c r="CC52" s="493" t="e">
        <f>LN(#REF!/#REF!)</f>
        <v>#REF!</v>
      </c>
      <c r="CD52" s="493" t="e">
        <f>LN(#REF!/#REF!)</f>
        <v>#REF!</v>
      </c>
      <c r="CE52" s="493" t="e">
        <f>LN(#REF!/#REF!)</f>
        <v>#REF!</v>
      </c>
      <c r="CF52" s="493" t="e">
        <f>LN(#REF!/#REF!)</f>
        <v>#REF!</v>
      </c>
      <c r="CH52" s="493" t="e">
        <f>LN(#REF!/#REF!)</f>
        <v>#REF!</v>
      </c>
      <c r="CI52" s="493" t="e">
        <f>LN(#REF!/#REF!)</f>
        <v>#REF!</v>
      </c>
      <c r="CJ52" s="493" t="e">
        <f>LN(#REF!/#REF!)</f>
        <v>#REF!</v>
      </c>
      <c r="CK52" s="493" t="e">
        <f>LN(#REF!/#REF!)</f>
        <v>#REF!</v>
      </c>
      <c r="CM52" s="493" t="e">
        <f>LN(#REF!/#REF!)</f>
        <v>#REF!</v>
      </c>
      <c r="CN52" s="493" t="e">
        <f>LN(#REF!/#REF!)</f>
        <v>#REF!</v>
      </c>
      <c r="CO52" s="493" t="e">
        <f>LN(#REF!/#REF!)</f>
        <v>#REF!</v>
      </c>
      <c r="CP52" s="493" t="e">
        <f>LN(#REF!/#REF!)</f>
        <v>#REF!</v>
      </c>
      <c r="CS52" s="493" t="e">
        <f t="shared" si="21"/>
        <v>#REF!</v>
      </c>
      <c r="CT52" s="493">
        <f t="shared" si="22"/>
        <v>0</v>
      </c>
      <c r="CU52" s="493" t="e">
        <f t="shared" si="23"/>
        <v>#DIV/0!</v>
      </c>
      <c r="CV52" s="493"/>
      <c r="CW52" s="493" t="e">
        <f t="shared" si="24"/>
        <v>#REF!</v>
      </c>
      <c r="CX52" s="493">
        <f t="shared" si="25"/>
        <v>0</v>
      </c>
      <c r="CY52" s="493" t="e">
        <f t="shared" si="26"/>
        <v>#DIV/0!</v>
      </c>
      <c r="CZ52" s="493"/>
      <c r="DA52" s="493" t="e">
        <f t="shared" si="27"/>
        <v>#REF!</v>
      </c>
      <c r="DB52" s="493">
        <f t="shared" si="28"/>
        <v>0</v>
      </c>
      <c r="DC52" s="493" t="e">
        <f t="shared" si="29"/>
        <v>#DIV/0!</v>
      </c>
      <c r="DD52" s="493"/>
      <c r="DE52" s="493" t="e">
        <f t="shared" si="30"/>
        <v>#REF!</v>
      </c>
      <c r="DF52" s="493">
        <f t="shared" si="31"/>
        <v>0</v>
      </c>
      <c r="DG52" s="493" t="e">
        <f t="shared" si="32"/>
        <v>#DIV/0!</v>
      </c>
      <c r="DI52" s="493" t="e">
        <f t="shared" si="33"/>
        <v>#REF!</v>
      </c>
      <c r="DJ52" s="493">
        <f t="shared" si="34"/>
        <v>0</v>
      </c>
      <c r="DK52" s="493" t="e">
        <f t="shared" si="35"/>
        <v>#DIV/0!</v>
      </c>
      <c r="DO52" s="494">
        <f t="shared" si="36"/>
        <v>0.43230944041192082</v>
      </c>
      <c r="DP52" s="494">
        <f t="shared" si="37"/>
        <v>0.56769055958807912</v>
      </c>
      <c r="DQ52" s="493"/>
      <c r="DR52" s="493">
        <f t="shared" si="38"/>
        <v>0.43892737313599689</v>
      </c>
      <c r="DS52" s="493">
        <f t="shared" si="38"/>
        <v>0.56101274088880337</v>
      </c>
      <c r="DT52" s="493">
        <f t="shared" si="39"/>
        <v>0.99994011402480032</v>
      </c>
      <c r="DU52" s="494"/>
      <c r="DV52" s="493">
        <f t="shared" si="40"/>
        <v>0.43895366030401167</v>
      </c>
      <c r="DW52" s="493">
        <f t="shared" si="41"/>
        <v>0.56104633969598827</v>
      </c>
      <c r="DY52" s="493">
        <f t="shared" si="71"/>
        <v>-4.5852219249327497E-3</v>
      </c>
      <c r="DZ52" s="493">
        <f t="shared" si="71"/>
        <v>-6.3920488516774976E-3</v>
      </c>
      <c r="EA52" s="493"/>
      <c r="EB52" s="493">
        <f t="shared" si="43"/>
        <v>-3.0210638420155755E-2</v>
      </c>
      <c r="EC52" s="493">
        <f t="shared" si="44"/>
        <v>-3.0210638420155755E-2</v>
      </c>
      <c r="ED52" s="493"/>
      <c r="EE52" s="494">
        <f t="shared" si="45"/>
        <v>0.71191090246192135</v>
      </c>
      <c r="EF52" s="494">
        <f t="shared" si="46"/>
        <v>0.28808909753807865</v>
      </c>
      <c r="EG52" s="494"/>
      <c r="EH52" s="494">
        <f t="shared" si="47"/>
        <v>-1.8471609012480281E-2</v>
      </c>
      <c r="EI52" s="494">
        <f t="shared" si="47"/>
        <v>4.7165271171713687E-2</v>
      </c>
      <c r="EK52" s="493">
        <f t="shared" si="48"/>
        <v>-4.4097025507702795E-2</v>
      </c>
      <c r="EL52" s="493">
        <f t="shared" si="49"/>
        <v>2.3346681603235792E-2</v>
      </c>
      <c r="EN52" s="493">
        <v>0</v>
      </c>
      <c r="EO52" s="493">
        <f t="shared" si="50"/>
        <v>-1.1616175532369787E-2</v>
      </c>
      <c r="ES52" s="493">
        <f t="shared" si="51"/>
        <v>0.99441670926930192</v>
      </c>
      <c r="ET52" s="493">
        <f t="shared" si="63"/>
        <v>0.85069325823627118</v>
      </c>
      <c r="EU52" s="493">
        <f t="shared" si="52"/>
        <v>0.99441670926930181</v>
      </c>
      <c r="EW52" s="493">
        <f t="shared" si="53"/>
        <v>0.99376155988002302</v>
      </c>
      <c r="EX52" s="493">
        <f t="shared" si="64"/>
        <v>1.004257374523662</v>
      </c>
      <c r="EY52" s="493">
        <f t="shared" si="54"/>
        <v>0.99376155988002313</v>
      </c>
      <c r="FA52" s="493">
        <f t="shared" si="55"/>
        <v>0.99350397820705549</v>
      </c>
      <c r="FB52" s="493">
        <f t="shared" si="65"/>
        <v>0.97244769100132</v>
      </c>
      <c r="FC52" s="493">
        <f t="shared" si="56"/>
        <v>0.99350397820705549</v>
      </c>
      <c r="FE52" s="493">
        <f t="shared" si="57"/>
        <v>0.98821310017422082</v>
      </c>
      <c r="FG52" s="493">
        <f t="shared" si="58"/>
        <v>0.9702411419615905</v>
      </c>
      <c r="FH52" s="493">
        <f t="shared" si="66"/>
        <v>0.7005374026063137</v>
      </c>
      <c r="FI52" s="493">
        <f t="shared" si="59"/>
        <v>0.9702411419615905</v>
      </c>
      <c r="FK52" s="493">
        <f t="shared" si="60"/>
        <v>1.0185231871082019</v>
      </c>
      <c r="FL52" s="493">
        <f t="shared" si="67"/>
        <v>1.2195137259808002</v>
      </c>
      <c r="FM52" s="493">
        <f t="shared" si="61"/>
        <v>1.0185231871082019</v>
      </c>
    </row>
    <row r="53" spans="1:169" x14ac:dyDescent="0.2">
      <c r="A53" s="482" t="s">
        <v>148</v>
      </c>
      <c r="B53" s="434">
        <f t="shared" si="1"/>
        <v>1987</v>
      </c>
      <c r="C53" s="506"/>
      <c r="D53" s="498">
        <f>National!H278</f>
        <v>6923.373999999998</v>
      </c>
      <c r="E53" s="498">
        <f>National!H201</f>
        <v>2901.6</v>
      </c>
      <c r="F53" s="498">
        <f>Conversion_Factors!$O49*E53</f>
        <v>9339.84</v>
      </c>
      <c r="G53" s="498">
        <f t="shared" si="2"/>
        <v>16263.213999999998</v>
      </c>
      <c r="H53" s="499">
        <f t="shared" si="3"/>
        <v>3.218858560794045</v>
      </c>
      <c r="K53" s="494">
        <f>National!N201*0.001</f>
        <v>89.856920411248083</v>
      </c>
      <c r="M53" s="499">
        <f>National!CQ278</f>
        <v>0.96868919455099389</v>
      </c>
      <c r="N53" s="499">
        <f>National!CQ201</f>
        <v>0.99483910093860073</v>
      </c>
      <c r="O53" s="544">
        <f>National!Z127</f>
        <v>109.34020390454123</v>
      </c>
      <c r="Q53" s="501">
        <f t="shared" si="4"/>
        <v>180.99011100723419</v>
      </c>
      <c r="S53" s="494">
        <f>National!CQ278</f>
        <v>0.96868919455099389</v>
      </c>
      <c r="T53" s="494">
        <f>National!CQ201</f>
        <v>0.99483910093860073</v>
      </c>
      <c r="W53" s="494">
        <f>National!CU278</f>
        <v>0.97217392135333702</v>
      </c>
      <c r="Z53" s="502">
        <f>National!CU201</f>
        <v>1.0468871795522374</v>
      </c>
      <c r="AA53" s="493">
        <f t="shared" si="62"/>
        <v>0.98576722429889307</v>
      </c>
      <c r="AB53" s="464">
        <f t="shared" si="5"/>
        <v>1987</v>
      </c>
      <c r="AC53" s="504">
        <f t="shared" si="6"/>
        <v>1.0284697465763983</v>
      </c>
      <c r="AD53" s="504">
        <f t="shared" si="7"/>
        <v>0.98576722429889252</v>
      </c>
      <c r="AE53" s="504">
        <f t="shared" si="8"/>
        <v>1.013475906639463</v>
      </c>
      <c r="AF53" s="505">
        <f t="shared" si="9"/>
        <v>0.98892466233001131</v>
      </c>
      <c r="AG53" s="504">
        <f t="shared" si="10"/>
        <v>0.98355293313592351</v>
      </c>
      <c r="AH53" s="504">
        <f t="shared" si="11"/>
        <v>1.0138317673580022</v>
      </c>
      <c r="AI53" s="504">
        <f t="shared" si="12"/>
        <v>1.0138317673580015</v>
      </c>
      <c r="AJ53" s="504"/>
      <c r="AK53" s="504" t="e">
        <f>#REF!*#REF!*AE53</f>
        <v>#REF!</v>
      </c>
      <c r="AL53" s="504">
        <f t="shared" si="13"/>
        <v>1.0022513187530331</v>
      </c>
      <c r="AM53" s="503"/>
      <c r="AN53" s="504">
        <f>National!CQ127</f>
        <v>0.97610162250775079</v>
      </c>
      <c r="AO53" s="504">
        <f>National!CU127</f>
        <v>0.9928754361747224</v>
      </c>
      <c r="AP53" s="504">
        <f t="shared" si="14"/>
        <v>1.0285404249167978</v>
      </c>
      <c r="AQ53" s="504">
        <f t="shared" si="15"/>
        <v>0.98892466233001131</v>
      </c>
      <c r="AR53" s="504">
        <f t="shared" si="16"/>
        <v>0.98576722429889241</v>
      </c>
      <c r="AT53" s="439"/>
      <c r="AV53" s="493" t="e">
        <f>D53/#REF!</f>
        <v>#REF!</v>
      </c>
      <c r="AW53" s="493" t="e">
        <f>#REF!/#REF!</f>
        <v>#REF!</v>
      </c>
      <c r="AX53" s="493" t="e">
        <f>#REF!/#REF!</f>
        <v>#REF!</v>
      </c>
      <c r="AY53" s="493" t="e">
        <f>#REF!/#REF!</f>
        <v>#REF!</v>
      </c>
      <c r="BA53" s="493" t="e">
        <f t="shared" si="68"/>
        <v>#REF!</v>
      </c>
      <c r="BB53" s="493" t="e">
        <f t="shared" si="68"/>
        <v>#REF!</v>
      </c>
      <c r="BC53" s="493" t="e">
        <f t="shared" si="68"/>
        <v>#REF!</v>
      </c>
      <c r="BD53" s="493" t="e">
        <f t="shared" si="68"/>
        <v>#REF!</v>
      </c>
      <c r="BE53" s="493" t="e">
        <f t="shared" si="18"/>
        <v>#REF!</v>
      </c>
      <c r="BF53" s="493"/>
      <c r="BG53" s="493" t="e">
        <f t="shared" si="69"/>
        <v>#REF!</v>
      </c>
      <c r="BH53" s="493" t="e">
        <f t="shared" si="69"/>
        <v>#REF!</v>
      </c>
      <c r="BI53" s="493" t="e">
        <f t="shared" si="69"/>
        <v>#REF!</v>
      </c>
      <c r="BJ53" s="493" t="e">
        <f t="shared" si="69"/>
        <v>#REF!</v>
      </c>
      <c r="BM53" s="493" t="e">
        <f>LN(#REF!/#REF!)</f>
        <v>#REF!</v>
      </c>
      <c r="BN53" s="493" t="e">
        <f>LN(#REF!/#REF!)</f>
        <v>#REF!</v>
      </c>
      <c r="BO53" s="493" t="e">
        <f>LN(#REF!/#REF!)</f>
        <v>#REF!</v>
      </c>
      <c r="BP53" s="493" t="e">
        <f>LN(#REF!/#REF!)</f>
        <v>#REF!</v>
      </c>
      <c r="BR53" s="493" t="e">
        <f>M53/#REF!</f>
        <v>#REF!</v>
      </c>
      <c r="BS53" s="493" t="e">
        <f>#REF!/#REF!</f>
        <v>#REF!</v>
      </c>
      <c r="BT53" s="493" t="e">
        <f>#REF!/#REF!</f>
        <v>#REF!</v>
      </c>
      <c r="BU53" s="493" t="e">
        <f>#REF!/#REF!</f>
        <v>#REF!</v>
      </c>
      <c r="BV53" s="493"/>
      <c r="BX53" s="493" t="e">
        <f t="shared" si="70"/>
        <v>#REF!</v>
      </c>
      <c r="BY53" s="493" t="e">
        <f t="shared" si="70"/>
        <v>#REF!</v>
      </c>
      <c r="BZ53" s="493" t="e">
        <f t="shared" si="70"/>
        <v>#REF!</v>
      </c>
      <c r="CA53" s="493" t="e">
        <f t="shared" si="70"/>
        <v>#REF!</v>
      </c>
      <c r="CC53" s="493" t="e">
        <f>LN(#REF!/#REF!)</f>
        <v>#REF!</v>
      </c>
      <c r="CD53" s="493" t="e">
        <f>LN(#REF!/#REF!)</f>
        <v>#REF!</v>
      </c>
      <c r="CE53" s="493" t="e">
        <f>LN(#REF!/#REF!)</f>
        <v>#REF!</v>
      </c>
      <c r="CF53" s="493" t="e">
        <f>LN(#REF!/#REF!)</f>
        <v>#REF!</v>
      </c>
      <c r="CH53" s="493" t="e">
        <f>LN(#REF!/#REF!)</f>
        <v>#REF!</v>
      </c>
      <c r="CI53" s="493" t="e">
        <f>LN(#REF!/#REF!)</f>
        <v>#REF!</v>
      </c>
      <c r="CJ53" s="493" t="e">
        <f>LN(#REF!/#REF!)</f>
        <v>#REF!</v>
      </c>
      <c r="CK53" s="493" t="e">
        <f>LN(#REF!/#REF!)</f>
        <v>#REF!</v>
      </c>
      <c r="CM53" s="493" t="e">
        <f>LN(#REF!/#REF!)</f>
        <v>#REF!</v>
      </c>
      <c r="CN53" s="493" t="e">
        <f>LN(#REF!/#REF!)</f>
        <v>#REF!</v>
      </c>
      <c r="CO53" s="493" t="e">
        <f>LN(#REF!/#REF!)</f>
        <v>#REF!</v>
      </c>
      <c r="CP53" s="493" t="e">
        <f>LN(#REF!/#REF!)</f>
        <v>#REF!</v>
      </c>
      <c r="CS53" s="493" t="e">
        <f t="shared" si="21"/>
        <v>#REF!</v>
      </c>
      <c r="CT53" s="493">
        <f t="shared" si="22"/>
        <v>0</v>
      </c>
      <c r="CU53" s="493" t="e">
        <f t="shared" si="23"/>
        <v>#DIV/0!</v>
      </c>
      <c r="CV53" s="493"/>
      <c r="CW53" s="493" t="e">
        <f t="shared" si="24"/>
        <v>#REF!</v>
      </c>
      <c r="CX53" s="493">
        <f t="shared" si="25"/>
        <v>0</v>
      </c>
      <c r="CY53" s="493" t="e">
        <f t="shared" si="26"/>
        <v>#DIV/0!</v>
      </c>
      <c r="CZ53" s="493"/>
      <c r="DA53" s="493" t="e">
        <f t="shared" si="27"/>
        <v>#REF!</v>
      </c>
      <c r="DB53" s="493">
        <f t="shared" si="28"/>
        <v>0</v>
      </c>
      <c r="DC53" s="493" t="e">
        <f t="shared" si="29"/>
        <v>#DIV/0!</v>
      </c>
      <c r="DD53" s="493"/>
      <c r="DE53" s="493" t="e">
        <f t="shared" si="30"/>
        <v>#REF!</v>
      </c>
      <c r="DF53" s="493">
        <f t="shared" si="31"/>
        <v>0</v>
      </c>
      <c r="DG53" s="493" t="e">
        <f t="shared" si="32"/>
        <v>#DIV/0!</v>
      </c>
      <c r="DI53" s="493" t="e">
        <f t="shared" si="33"/>
        <v>#REF!</v>
      </c>
      <c r="DJ53" s="493">
        <f t="shared" si="34"/>
        <v>0</v>
      </c>
      <c r="DK53" s="493" t="e">
        <f t="shared" si="35"/>
        <v>#DIV/0!</v>
      </c>
      <c r="DO53" s="494">
        <f t="shared" si="36"/>
        <v>0.42570761228377113</v>
      </c>
      <c r="DP53" s="494">
        <f t="shared" si="37"/>
        <v>0.57429238771622881</v>
      </c>
      <c r="DQ53" s="493"/>
      <c r="DR53" s="493">
        <f t="shared" si="38"/>
        <v>0.42900006015582987</v>
      </c>
      <c r="DS53" s="493">
        <f t="shared" si="38"/>
        <v>0.57098511271025887</v>
      </c>
      <c r="DT53" s="493">
        <f t="shared" si="39"/>
        <v>0.99998517286608868</v>
      </c>
      <c r="DU53" s="494"/>
      <c r="DV53" s="493">
        <f t="shared" si="40"/>
        <v>0.42900642109148418</v>
      </c>
      <c r="DW53" s="493">
        <f t="shared" si="41"/>
        <v>0.57099357890851588</v>
      </c>
      <c r="DY53" s="493">
        <f t="shared" si="71"/>
        <v>-2.7226245274675886E-2</v>
      </c>
      <c r="DZ53" s="493">
        <f t="shared" si="71"/>
        <v>1.2177863526534147E-3</v>
      </c>
      <c r="EA53" s="493"/>
      <c r="EB53" s="493">
        <f t="shared" si="43"/>
        <v>-1.1280028714406203E-3</v>
      </c>
      <c r="EC53" s="493">
        <f t="shared" si="44"/>
        <v>-1.1280028714406203E-3</v>
      </c>
      <c r="ED53" s="493"/>
      <c r="EE53" s="494">
        <f t="shared" si="45"/>
        <v>0.70467097419290869</v>
      </c>
      <c r="EF53" s="494">
        <f t="shared" si="46"/>
        <v>0.29532902580709125</v>
      </c>
      <c r="EG53" s="494"/>
      <c r="EH53" s="494">
        <f t="shared" si="47"/>
        <v>-1.0221775990075573E-2</v>
      </c>
      <c r="EI53" s="494">
        <f t="shared" si="47"/>
        <v>2.4820277783627359E-2</v>
      </c>
      <c r="EK53" s="493">
        <f t="shared" si="48"/>
        <v>1.5876466413159568E-2</v>
      </c>
      <c r="EL53" s="493">
        <f t="shared" si="49"/>
        <v>2.247448855953384E-2</v>
      </c>
      <c r="EN53" s="493">
        <v>0</v>
      </c>
      <c r="EO53" s="493">
        <f t="shared" si="50"/>
        <v>-8.091007096207135E-3</v>
      </c>
      <c r="ES53" s="493">
        <f t="shared" si="51"/>
        <v>0.98907522768662948</v>
      </c>
      <c r="ET53" s="493">
        <f t="shared" si="63"/>
        <v>0.84139962808152058</v>
      </c>
      <c r="EU53" s="493">
        <f t="shared" si="52"/>
        <v>0.98355293313592351</v>
      </c>
      <c r="EW53" s="493">
        <f t="shared" si="53"/>
        <v>1.0198381055932773</v>
      </c>
      <c r="EX53" s="493">
        <f t="shared" si="64"/>
        <v>1.0241799383622898</v>
      </c>
      <c r="EY53" s="493">
        <f t="shared" si="54"/>
        <v>1.013475906639463</v>
      </c>
      <c r="FA53" s="493">
        <f t="shared" si="55"/>
        <v>0.99539074228438595</v>
      </c>
      <c r="FB53" s="493">
        <f t="shared" si="65"/>
        <v>0.9679654289785411</v>
      </c>
      <c r="FC53" s="493">
        <f t="shared" si="56"/>
        <v>0.98892466233001131</v>
      </c>
      <c r="FE53" s="493">
        <f t="shared" si="57"/>
        <v>0.99680720063783312</v>
      </c>
      <c r="FG53" s="493">
        <f t="shared" si="58"/>
        <v>0.99887263308465579</v>
      </c>
      <c r="FH53" s="493">
        <f t="shared" si="66"/>
        <v>0.69974763991565414</v>
      </c>
      <c r="FI53" s="493">
        <f t="shared" si="59"/>
        <v>0.96914732419823713</v>
      </c>
      <c r="FK53" s="493">
        <f t="shared" si="60"/>
        <v>1.0098350611310449</v>
      </c>
      <c r="FL53" s="493">
        <f t="shared" si="67"/>
        <v>1.2315077180259697</v>
      </c>
      <c r="FM53" s="493">
        <f t="shared" si="61"/>
        <v>1.0285404249167978</v>
      </c>
    </row>
    <row r="54" spans="1:169" x14ac:dyDescent="0.2">
      <c r="A54" s="482" t="s">
        <v>148</v>
      </c>
      <c r="B54" s="434">
        <f t="shared" si="1"/>
        <v>1988</v>
      </c>
      <c r="C54" s="506"/>
      <c r="D54" s="498">
        <f>National!H279</f>
        <v>7356.7849999999999</v>
      </c>
      <c r="E54" s="498">
        <f>National!H202</f>
        <v>3046.4590000000003</v>
      </c>
      <c r="F54" s="498">
        <f>Conversion_Factors!$O50*E54</f>
        <v>9775.8280000000013</v>
      </c>
      <c r="G54" s="498">
        <f t="shared" si="2"/>
        <v>17132.613000000001</v>
      </c>
      <c r="H54" s="499">
        <f t="shared" si="3"/>
        <v>3.2089150059134228</v>
      </c>
      <c r="K54" s="494">
        <f>National!N202*0.001</f>
        <v>91.216809136547283</v>
      </c>
      <c r="M54" s="499">
        <f>National!CQ279</f>
        <v>0.96242498951951927</v>
      </c>
      <c r="N54" s="499">
        <f>National!CQ202</f>
        <v>1.0092734364679059</v>
      </c>
      <c r="O54" s="544">
        <f>National!Z128</f>
        <v>114.04963732536217</v>
      </c>
      <c r="Q54" s="501">
        <f t="shared" si="4"/>
        <v>187.82298089766857</v>
      </c>
      <c r="S54" s="494">
        <f>National!CQ279</f>
        <v>0.96242498951951927</v>
      </c>
      <c r="T54" s="494">
        <f>National!CQ202</f>
        <v>1.0092734364679059</v>
      </c>
      <c r="W54" s="494">
        <f>National!CU279</f>
        <v>1.0242558586929722</v>
      </c>
      <c r="Z54" s="502">
        <f>National!CU202</f>
        <v>1.0672799087218143</v>
      </c>
      <c r="AA54" s="493">
        <f t="shared" si="62"/>
        <v>1.022982623241987</v>
      </c>
      <c r="AB54" s="464">
        <f t="shared" si="5"/>
        <v>1988</v>
      </c>
      <c r="AC54" s="504">
        <f t="shared" si="6"/>
        <v>1.0440345400979165</v>
      </c>
      <c r="AD54" s="504">
        <f t="shared" si="7"/>
        <v>1.0229826232419859</v>
      </c>
      <c r="AE54" s="504">
        <f t="shared" si="8"/>
        <v>1.0478519800311006</v>
      </c>
      <c r="AF54" s="505">
        <f t="shared" si="9"/>
        <v>0.9871747173420149</v>
      </c>
      <c r="AG54" s="504">
        <f t="shared" si="10"/>
        <v>0.98894990766923974</v>
      </c>
      <c r="AH54" s="504">
        <f t="shared" si="11"/>
        <v>1.0680291925846082</v>
      </c>
      <c r="AI54" s="504">
        <f t="shared" si="12"/>
        <v>1.0680291925846068</v>
      </c>
      <c r="AJ54" s="504"/>
      <c r="AK54" s="504" t="e">
        <f>#REF!*#REF!*AE54</f>
        <v>#REF!</v>
      </c>
      <c r="AL54" s="504">
        <f t="shared" si="13"/>
        <v>1.0344129822034724</v>
      </c>
      <c r="AM54" s="503"/>
      <c r="AN54" s="504">
        <f>National!CQ128</f>
        <v>0.97569807886188253</v>
      </c>
      <c r="AO54" s="504">
        <f>National!CU128</f>
        <v>1.0360682862094006</v>
      </c>
      <c r="AP54" s="504">
        <f t="shared" si="14"/>
        <v>1.0251098404236982</v>
      </c>
      <c r="AQ54" s="504">
        <f t="shared" si="15"/>
        <v>0.9871747173420149</v>
      </c>
      <c r="AR54" s="504">
        <f t="shared" si="16"/>
        <v>1.0229826232419861</v>
      </c>
      <c r="AT54" s="439"/>
      <c r="AV54" s="493" t="e">
        <f>D54/#REF!</f>
        <v>#REF!</v>
      </c>
      <c r="AW54" s="493" t="e">
        <f>#REF!/#REF!</f>
        <v>#REF!</v>
      </c>
      <c r="AX54" s="493" t="e">
        <f>#REF!/#REF!</f>
        <v>#REF!</v>
      </c>
      <c r="AY54" s="493" t="e">
        <f>#REF!/#REF!</f>
        <v>#REF!</v>
      </c>
      <c r="BA54" s="493" t="e">
        <f t="shared" si="68"/>
        <v>#REF!</v>
      </c>
      <c r="BB54" s="493" t="e">
        <f t="shared" si="68"/>
        <v>#REF!</v>
      </c>
      <c r="BC54" s="493" t="e">
        <f t="shared" si="68"/>
        <v>#REF!</v>
      </c>
      <c r="BD54" s="493" t="e">
        <f t="shared" si="68"/>
        <v>#REF!</v>
      </c>
      <c r="BE54" s="493" t="e">
        <f t="shared" si="18"/>
        <v>#REF!</v>
      </c>
      <c r="BF54" s="493"/>
      <c r="BG54" s="493" t="e">
        <f t="shared" si="69"/>
        <v>#REF!</v>
      </c>
      <c r="BH54" s="493" t="e">
        <f t="shared" si="69"/>
        <v>#REF!</v>
      </c>
      <c r="BI54" s="493" t="e">
        <f t="shared" si="69"/>
        <v>#REF!</v>
      </c>
      <c r="BJ54" s="493" t="e">
        <f t="shared" si="69"/>
        <v>#REF!</v>
      </c>
      <c r="BM54" s="493" t="e">
        <f>LN(#REF!/#REF!)</f>
        <v>#REF!</v>
      </c>
      <c r="BN54" s="493" t="e">
        <f>LN(#REF!/#REF!)</f>
        <v>#REF!</v>
      </c>
      <c r="BO54" s="493" t="e">
        <f>LN(#REF!/#REF!)</f>
        <v>#REF!</v>
      </c>
      <c r="BP54" s="493" t="e">
        <f>LN(#REF!/#REF!)</f>
        <v>#REF!</v>
      </c>
      <c r="BR54" s="493" t="e">
        <f>M54/#REF!</f>
        <v>#REF!</v>
      </c>
      <c r="BS54" s="493" t="e">
        <f>#REF!/#REF!</f>
        <v>#REF!</v>
      </c>
      <c r="BT54" s="493" t="e">
        <f>#REF!/#REF!</f>
        <v>#REF!</v>
      </c>
      <c r="BU54" s="493" t="e">
        <f>#REF!/#REF!</f>
        <v>#REF!</v>
      </c>
      <c r="BV54" s="493"/>
      <c r="BX54" s="493" t="e">
        <f t="shared" si="70"/>
        <v>#REF!</v>
      </c>
      <c r="BY54" s="493" t="e">
        <f t="shared" si="70"/>
        <v>#REF!</v>
      </c>
      <c r="BZ54" s="493" t="e">
        <f t="shared" si="70"/>
        <v>#REF!</v>
      </c>
      <c r="CA54" s="493" t="e">
        <f t="shared" si="70"/>
        <v>#REF!</v>
      </c>
      <c r="CC54" s="493" t="e">
        <f>LN(#REF!/#REF!)</f>
        <v>#REF!</v>
      </c>
      <c r="CD54" s="493" t="e">
        <f>LN(#REF!/#REF!)</f>
        <v>#REF!</v>
      </c>
      <c r="CE54" s="493" t="e">
        <f>LN(#REF!/#REF!)</f>
        <v>#REF!</v>
      </c>
      <c r="CF54" s="493" t="e">
        <f>LN(#REF!/#REF!)</f>
        <v>#REF!</v>
      </c>
      <c r="CH54" s="493" t="e">
        <f>LN(#REF!/#REF!)</f>
        <v>#REF!</v>
      </c>
      <c r="CI54" s="493" t="e">
        <f>LN(#REF!/#REF!)</f>
        <v>#REF!</v>
      </c>
      <c r="CJ54" s="493" t="e">
        <f>LN(#REF!/#REF!)</f>
        <v>#REF!</v>
      </c>
      <c r="CK54" s="493" t="e">
        <f>LN(#REF!/#REF!)</f>
        <v>#REF!</v>
      </c>
      <c r="CM54" s="493" t="e">
        <f>LN(#REF!/#REF!)</f>
        <v>#REF!</v>
      </c>
      <c r="CN54" s="493" t="e">
        <f>LN(#REF!/#REF!)</f>
        <v>#REF!</v>
      </c>
      <c r="CO54" s="493" t="e">
        <f>LN(#REF!/#REF!)</f>
        <v>#REF!</v>
      </c>
      <c r="CP54" s="493" t="e">
        <f>LN(#REF!/#REF!)</f>
        <v>#REF!</v>
      </c>
      <c r="CS54" s="493" t="e">
        <f t="shared" si="21"/>
        <v>#REF!</v>
      </c>
      <c r="CT54" s="493">
        <f t="shared" si="22"/>
        <v>0</v>
      </c>
      <c r="CU54" s="493" t="e">
        <f t="shared" si="23"/>
        <v>#DIV/0!</v>
      </c>
      <c r="CV54" s="493"/>
      <c r="CW54" s="493" t="e">
        <f t="shared" si="24"/>
        <v>#REF!</v>
      </c>
      <c r="CX54" s="493">
        <f t="shared" si="25"/>
        <v>0</v>
      </c>
      <c r="CY54" s="493" t="e">
        <f t="shared" si="26"/>
        <v>#DIV/0!</v>
      </c>
      <c r="CZ54" s="493"/>
      <c r="DA54" s="493" t="e">
        <f t="shared" si="27"/>
        <v>#REF!</v>
      </c>
      <c r="DB54" s="493">
        <f t="shared" si="28"/>
        <v>0</v>
      </c>
      <c r="DC54" s="493" t="e">
        <f t="shared" si="29"/>
        <v>#DIV/0!</v>
      </c>
      <c r="DD54" s="493"/>
      <c r="DE54" s="493" t="e">
        <f t="shared" si="30"/>
        <v>#REF!</v>
      </c>
      <c r="DF54" s="493">
        <f t="shared" si="31"/>
        <v>0</v>
      </c>
      <c r="DG54" s="493" t="e">
        <f t="shared" si="32"/>
        <v>#DIV/0!</v>
      </c>
      <c r="DI54" s="493" t="e">
        <f t="shared" si="33"/>
        <v>#REF!</v>
      </c>
      <c r="DJ54" s="493">
        <f t="shared" si="34"/>
        <v>0</v>
      </c>
      <c r="DK54" s="493" t="e">
        <f t="shared" si="35"/>
        <v>#DIV/0!</v>
      </c>
      <c r="DO54" s="494">
        <f t="shared" si="36"/>
        <v>0.42940239180094708</v>
      </c>
      <c r="DP54" s="494">
        <f t="shared" si="37"/>
        <v>0.57059760819905292</v>
      </c>
      <c r="DR54" s="493">
        <f t="shared" si="38"/>
        <v>0.42755234128067143</v>
      </c>
      <c r="DS54" s="493">
        <f t="shared" si="38"/>
        <v>0.57244301065847625</v>
      </c>
      <c r="DT54" s="493">
        <f t="shared" si="39"/>
        <v>0.99999535193914768</v>
      </c>
      <c r="DV54" s="493">
        <f t="shared" si="40"/>
        <v>0.42755432857920833</v>
      </c>
      <c r="DW54" s="493">
        <f t="shared" si="41"/>
        <v>0.57244567142079161</v>
      </c>
      <c r="DY54" s="493">
        <f t="shared" si="71"/>
        <v>-6.487681624253781E-3</v>
      </c>
      <c r="DZ54" s="493">
        <f t="shared" si="71"/>
        <v>1.4404964647800096E-2</v>
      </c>
      <c r="EA54" s="493"/>
      <c r="EB54" s="493">
        <f t="shared" si="43"/>
        <v>4.216961043162578E-2</v>
      </c>
      <c r="EC54" s="493">
        <f t="shared" si="44"/>
        <v>4.216961043162578E-2</v>
      </c>
      <c r="ED54" s="493"/>
      <c r="EE54" s="494">
        <f t="shared" si="45"/>
        <v>0.70716259274510906</v>
      </c>
      <c r="EF54" s="494">
        <f t="shared" si="46"/>
        <v>0.29283740725489088</v>
      </c>
      <c r="EG54" s="494"/>
      <c r="EH54" s="494">
        <f t="shared" si="47"/>
        <v>3.5296244505230801E-3</v>
      </c>
      <c r="EI54" s="494">
        <f t="shared" si="47"/>
        <v>-8.4725455823082777E-3</v>
      </c>
      <c r="EK54" s="493">
        <f t="shared" si="48"/>
        <v>5.2186916506402968E-2</v>
      </c>
      <c r="EL54" s="493">
        <f t="shared" si="49"/>
        <v>1.9292100201517771E-2</v>
      </c>
      <c r="EN54" s="493">
        <v>0</v>
      </c>
      <c r="EO54" s="493">
        <f t="shared" si="50"/>
        <v>-3.0939368692558598E-3</v>
      </c>
      <c r="ES54" s="493">
        <f t="shared" si="51"/>
        <v>1.0054872232611911</v>
      </c>
      <c r="ET54" s="493">
        <f t="shared" si="63"/>
        <v>0.84601657569268707</v>
      </c>
      <c r="EU54" s="493">
        <f t="shared" si="52"/>
        <v>0.98894990766923974</v>
      </c>
      <c r="EW54" s="493">
        <f t="shared" si="53"/>
        <v>1.033918984325561</v>
      </c>
      <c r="EX54" s="493">
        <f t="shared" si="64"/>
        <v>1.0589190816381544</v>
      </c>
      <c r="EY54" s="493">
        <f t="shared" si="54"/>
        <v>1.0478519800311006</v>
      </c>
      <c r="FA54" s="493">
        <f t="shared" si="55"/>
        <v>0.99823045672268562</v>
      </c>
      <c r="FB54" s="493">
        <f t="shared" si="65"/>
        <v>0.96625257226101935</v>
      </c>
      <c r="FC54" s="493">
        <f t="shared" si="56"/>
        <v>0.9871747173420149</v>
      </c>
      <c r="FE54" s="493">
        <f t="shared" si="57"/>
        <v>1.0362731189027869</v>
      </c>
      <c r="FG54" s="493">
        <f t="shared" si="58"/>
        <v>1.0430713795351294</v>
      </c>
      <c r="FH54" s="493">
        <f t="shared" si="66"/>
        <v>0.72988673609327237</v>
      </c>
      <c r="FI54" s="493">
        <f t="shared" si="59"/>
        <v>1.0108898364242345</v>
      </c>
      <c r="FK54" s="493">
        <f t="shared" si="60"/>
        <v>0.99666460898376752</v>
      </c>
      <c r="FL54" s="493">
        <f t="shared" si="67"/>
        <v>1.227400158246845</v>
      </c>
      <c r="FM54" s="493">
        <f t="shared" si="61"/>
        <v>1.0251098404236982</v>
      </c>
    </row>
    <row r="55" spans="1:169" x14ac:dyDescent="0.2">
      <c r="A55" s="482" t="s">
        <v>148</v>
      </c>
      <c r="B55" s="434">
        <f t="shared" si="1"/>
        <v>1989</v>
      </c>
      <c r="C55" s="506"/>
      <c r="D55" s="498">
        <f>National!H280</f>
        <v>7566.942</v>
      </c>
      <c r="E55" s="498">
        <f>National!H203</f>
        <v>3089.6499999999996</v>
      </c>
      <c r="F55" s="498">
        <f>Conversion_Factors!$O51*E55</f>
        <v>10218.791999999999</v>
      </c>
      <c r="G55" s="498">
        <f t="shared" si="2"/>
        <v>17785.734</v>
      </c>
      <c r="H55" s="499">
        <f t="shared" si="3"/>
        <v>3.3074270548444002</v>
      </c>
      <c r="K55" s="494">
        <f>National!N203*0.001</f>
        <v>92.488022347736802</v>
      </c>
      <c r="M55" s="499">
        <f>National!CQ280</f>
        <v>0.95735519398929558</v>
      </c>
      <c r="N55" s="499">
        <f>National!CQ203</f>
        <v>1.0128778939301317</v>
      </c>
      <c r="O55" s="544">
        <f>National!Z129</f>
        <v>115.2213197935329</v>
      </c>
      <c r="Q55" s="501">
        <f t="shared" si="4"/>
        <v>192.30310637553836</v>
      </c>
      <c r="S55" s="494">
        <f>National!CQ280</f>
        <v>0.95735519398929558</v>
      </c>
      <c r="T55" s="494">
        <f>National!CQ203</f>
        <v>1.0128778939301317</v>
      </c>
      <c r="W55" s="494">
        <f>National!CU280</f>
        <v>1.0445373502544331</v>
      </c>
      <c r="Z55" s="502">
        <f>National!CU203</f>
        <v>1.0637349148646258</v>
      </c>
      <c r="AA55" s="493">
        <f t="shared" si="62"/>
        <v>1.0473837401441912</v>
      </c>
      <c r="AB55" s="464">
        <f t="shared" si="5"/>
        <v>1989</v>
      </c>
      <c r="AC55" s="504">
        <f t="shared" si="6"/>
        <v>1.0585843858212403</v>
      </c>
      <c r="AD55" s="504">
        <f t="shared" si="7"/>
        <v>1.0473837401441901</v>
      </c>
      <c r="AE55" s="504">
        <f t="shared" si="8"/>
        <v>1.0546597283863928</v>
      </c>
      <c r="AF55" s="505">
        <f t="shared" si="9"/>
        <v>1.0044148094363077</v>
      </c>
      <c r="AG55" s="504">
        <f t="shared" si="10"/>
        <v>0.98873602244130854</v>
      </c>
      <c r="AH55" s="504">
        <f t="shared" si="11"/>
        <v>1.108744073279692</v>
      </c>
      <c r="AI55" s="504">
        <f t="shared" si="12"/>
        <v>1.1087440732796909</v>
      </c>
      <c r="AJ55" s="504"/>
      <c r="AK55" s="504" t="e">
        <f>#REF!*#REF!*AE55</f>
        <v>#REF!</v>
      </c>
      <c r="AL55" s="504">
        <f t="shared" si="13"/>
        <v>1.0593158501073667</v>
      </c>
      <c r="AM55" s="503"/>
      <c r="AN55" s="504">
        <f>National!CQ129</f>
        <v>0.97307227957586262</v>
      </c>
      <c r="AO55" s="504">
        <f>National!CU129</f>
        <v>1.0495367889422236</v>
      </c>
      <c r="AP55" s="504">
        <f t="shared" si="14"/>
        <v>1.021056919909112</v>
      </c>
      <c r="AQ55" s="504">
        <f t="shared" si="15"/>
        <v>1.0044148094363077</v>
      </c>
      <c r="AR55" s="504">
        <f t="shared" si="16"/>
        <v>1.0473837401441901</v>
      </c>
      <c r="AT55" s="439"/>
      <c r="AV55" s="493" t="e">
        <f>D55/#REF!</f>
        <v>#REF!</v>
      </c>
      <c r="AW55" s="493" t="e">
        <f>#REF!/#REF!</f>
        <v>#REF!</v>
      </c>
      <c r="AX55" s="493" t="e">
        <f>#REF!/#REF!</f>
        <v>#REF!</v>
      </c>
      <c r="AY55" s="493" t="e">
        <f>#REF!/#REF!</f>
        <v>#REF!</v>
      </c>
      <c r="BA55" s="493" t="e">
        <f t="shared" si="68"/>
        <v>#REF!</v>
      </c>
      <c r="BB55" s="493" t="e">
        <f t="shared" si="68"/>
        <v>#REF!</v>
      </c>
      <c r="BC55" s="493" t="e">
        <f t="shared" si="68"/>
        <v>#REF!</v>
      </c>
      <c r="BD55" s="493" t="e">
        <f t="shared" si="68"/>
        <v>#REF!</v>
      </c>
      <c r="BE55" s="493" t="e">
        <f t="shared" si="18"/>
        <v>#REF!</v>
      </c>
      <c r="BF55" s="493"/>
      <c r="BG55" s="493" t="e">
        <f t="shared" si="69"/>
        <v>#REF!</v>
      </c>
      <c r="BH55" s="493" t="e">
        <f t="shared" si="69"/>
        <v>#REF!</v>
      </c>
      <c r="BI55" s="493" t="e">
        <f t="shared" si="69"/>
        <v>#REF!</v>
      </c>
      <c r="BJ55" s="493" t="e">
        <f t="shared" si="69"/>
        <v>#REF!</v>
      </c>
      <c r="BM55" s="493" t="e">
        <f>LN(#REF!/#REF!)</f>
        <v>#REF!</v>
      </c>
      <c r="BN55" s="493" t="e">
        <f>LN(#REF!/#REF!)</f>
        <v>#REF!</v>
      </c>
      <c r="BO55" s="493" t="e">
        <f>LN(#REF!/#REF!)</f>
        <v>#REF!</v>
      </c>
      <c r="BP55" s="493" t="e">
        <f>LN(#REF!/#REF!)</f>
        <v>#REF!</v>
      </c>
      <c r="BR55" s="493" t="e">
        <f>M55/#REF!</f>
        <v>#REF!</v>
      </c>
      <c r="BS55" s="493" t="e">
        <f>#REF!/#REF!</f>
        <v>#REF!</v>
      </c>
      <c r="BT55" s="493" t="e">
        <f>#REF!/#REF!</f>
        <v>#REF!</v>
      </c>
      <c r="BU55" s="493" t="e">
        <f>#REF!/#REF!</f>
        <v>#REF!</v>
      </c>
      <c r="BV55" s="493"/>
      <c r="BX55" s="493" t="e">
        <f t="shared" si="70"/>
        <v>#REF!</v>
      </c>
      <c r="BY55" s="493" t="e">
        <f t="shared" si="70"/>
        <v>#REF!</v>
      </c>
      <c r="BZ55" s="493" t="e">
        <f t="shared" si="70"/>
        <v>#REF!</v>
      </c>
      <c r="CA55" s="493" t="e">
        <f t="shared" si="70"/>
        <v>#REF!</v>
      </c>
      <c r="CC55" s="493" t="e">
        <f>LN(#REF!/#REF!)</f>
        <v>#REF!</v>
      </c>
      <c r="CD55" s="493" t="e">
        <f>LN(#REF!/#REF!)</f>
        <v>#REF!</v>
      </c>
      <c r="CE55" s="493" t="e">
        <f>LN(#REF!/#REF!)</f>
        <v>#REF!</v>
      </c>
      <c r="CF55" s="493" t="e">
        <f>LN(#REF!/#REF!)</f>
        <v>#REF!</v>
      </c>
      <c r="CH55" s="493" t="e">
        <f>LN(#REF!/#REF!)</f>
        <v>#REF!</v>
      </c>
      <c r="CI55" s="493" t="e">
        <f>LN(#REF!/#REF!)</f>
        <v>#REF!</v>
      </c>
      <c r="CJ55" s="493" t="e">
        <f>LN(#REF!/#REF!)</f>
        <v>#REF!</v>
      </c>
      <c r="CK55" s="493" t="e">
        <f>LN(#REF!/#REF!)</f>
        <v>#REF!</v>
      </c>
      <c r="CM55" s="493" t="e">
        <f>LN(#REF!/#REF!)</f>
        <v>#REF!</v>
      </c>
      <c r="CN55" s="493" t="e">
        <f>LN(#REF!/#REF!)</f>
        <v>#REF!</v>
      </c>
      <c r="CO55" s="493" t="e">
        <f>LN(#REF!/#REF!)</f>
        <v>#REF!</v>
      </c>
      <c r="CP55" s="493" t="e">
        <f>LN(#REF!/#REF!)</f>
        <v>#REF!</v>
      </c>
      <c r="CS55" s="493" t="e">
        <f t="shared" si="21"/>
        <v>#REF!</v>
      </c>
      <c r="CT55" s="493">
        <f t="shared" si="22"/>
        <v>0</v>
      </c>
      <c r="CU55" s="493" t="e">
        <f t="shared" si="23"/>
        <v>#DIV/0!</v>
      </c>
      <c r="CV55" s="493"/>
      <c r="CW55" s="493" t="e">
        <f t="shared" si="24"/>
        <v>#REF!</v>
      </c>
      <c r="CX55" s="493">
        <f t="shared" si="25"/>
        <v>0</v>
      </c>
      <c r="CY55" s="493" t="e">
        <f t="shared" si="26"/>
        <v>#DIV/0!</v>
      </c>
      <c r="CZ55" s="493"/>
      <c r="DA55" s="493" t="e">
        <f t="shared" si="27"/>
        <v>#REF!</v>
      </c>
      <c r="DB55" s="493">
        <f t="shared" si="28"/>
        <v>0</v>
      </c>
      <c r="DC55" s="493" t="e">
        <f t="shared" si="29"/>
        <v>#DIV/0!</v>
      </c>
      <c r="DD55" s="493"/>
      <c r="DE55" s="493" t="e">
        <f t="shared" si="30"/>
        <v>#REF!</v>
      </c>
      <c r="DF55" s="493">
        <f t="shared" si="31"/>
        <v>0</v>
      </c>
      <c r="DG55" s="493" t="e">
        <f t="shared" si="32"/>
        <v>#DIV/0!</v>
      </c>
      <c r="DI55" s="493" t="e">
        <f t="shared" si="33"/>
        <v>#REF!</v>
      </c>
      <c r="DJ55" s="493">
        <f t="shared" si="34"/>
        <v>0</v>
      </c>
      <c r="DK55" s="493" t="e">
        <f t="shared" si="35"/>
        <v>#DIV/0!</v>
      </c>
      <c r="DO55" s="494">
        <f t="shared" si="36"/>
        <v>0.42545008263364331</v>
      </c>
      <c r="DP55" s="494">
        <f t="shared" si="37"/>
        <v>0.57454991736635663</v>
      </c>
      <c r="DR55" s="493">
        <f t="shared" si="38"/>
        <v>0.42742319169437837</v>
      </c>
      <c r="DS55" s="493">
        <f t="shared" si="38"/>
        <v>0.57257148930598845</v>
      </c>
      <c r="DT55" s="493">
        <f t="shared" si="39"/>
        <v>0.99999468100036681</v>
      </c>
      <c r="DV55" s="493">
        <f t="shared" si="40"/>
        <v>0.4274254651702708</v>
      </c>
      <c r="DW55" s="493">
        <f t="shared" si="41"/>
        <v>0.5725745348297292</v>
      </c>
      <c r="DY55" s="493">
        <f t="shared" si="71"/>
        <v>-5.2816539719471815E-3</v>
      </c>
      <c r="DZ55" s="493">
        <f t="shared" si="71"/>
        <v>3.5649767902921209E-3</v>
      </c>
      <c r="EA55" s="493"/>
      <c r="EB55" s="493">
        <f t="shared" si="43"/>
        <v>1.0221030027491956E-2</v>
      </c>
      <c r="EC55" s="493">
        <f t="shared" si="44"/>
        <v>1.0221030027491956E-2</v>
      </c>
      <c r="ED55" s="493"/>
      <c r="EE55" s="494">
        <f t="shared" si="45"/>
        <v>0.71007147500814516</v>
      </c>
      <c r="EF55" s="494">
        <f t="shared" si="46"/>
        <v>0.28992852499185473</v>
      </c>
      <c r="EG55" s="494"/>
      <c r="EH55" s="494">
        <f t="shared" si="47"/>
        <v>4.1050189436781306E-3</v>
      </c>
      <c r="EI55" s="494">
        <f t="shared" si="47"/>
        <v>-9.9831038874263964E-3</v>
      </c>
      <c r="EK55" s="493">
        <f t="shared" si="48"/>
        <v>1.9607702943117283E-2</v>
      </c>
      <c r="EL55" s="493">
        <f t="shared" si="49"/>
        <v>-3.327050650226595E-3</v>
      </c>
      <c r="EN55" s="493">
        <v>0</v>
      </c>
      <c r="EO55" s="493">
        <f t="shared" si="50"/>
        <v>3.0237686677732956E-2</v>
      </c>
      <c r="ES55" s="493">
        <f t="shared" si="51"/>
        <v>0.99978372491238177</v>
      </c>
      <c r="ET55" s="493">
        <f t="shared" si="63"/>
        <v>0.84583360338365265</v>
      </c>
      <c r="EU55" s="493">
        <f t="shared" si="52"/>
        <v>0.98873602244130854</v>
      </c>
      <c r="EW55" s="493">
        <f t="shared" si="53"/>
        <v>1.0064968607064999</v>
      </c>
      <c r="EX55" s="493">
        <f t="shared" si="64"/>
        <v>1.0657987314110122</v>
      </c>
      <c r="EY55" s="493">
        <f t="shared" si="54"/>
        <v>1.0546597283863928</v>
      </c>
      <c r="FA55" s="493">
        <f t="shared" si="55"/>
        <v>1.0174640737768408</v>
      </c>
      <c r="FB55" s="493">
        <f t="shared" si="65"/>
        <v>0.98312727847004799</v>
      </c>
      <c r="FC55" s="493">
        <f t="shared" si="56"/>
        <v>1.0044148094363077</v>
      </c>
      <c r="FE55" s="493">
        <f t="shared" si="57"/>
        <v>1.0427800648737928</v>
      </c>
      <c r="FG55" s="493">
        <f t="shared" si="58"/>
        <v>1.0102734431748182</v>
      </c>
      <c r="FH55" s="493">
        <f t="shared" si="66"/>
        <v>0.73738518600058012</v>
      </c>
      <c r="FI55" s="493">
        <f t="shared" si="59"/>
        <v>1.0212751557147401</v>
      </c>
      <c r="FK55" s="493">
        <f t="shared" si="60"/>
        <v>0.99604635488338389</v>
      </c>
      <c r="FL55" s="493">
        <f t="shared" si="67"/>
        <v>1.2225474536050585</v>
      </c>
      <c r="FM55" s="493">
        <f t="shared" si="61"/>
        <v>1.021056919909112</v>
      </c>
    </row>
    <row r="56" spans="1:169" x14ac:dyDescent="0.2">
      <c r="A56" s="482" t="s">
        <v>148</v>
      </c>
      <c r="B56" s="434">
        <f t="shared" si="1"/>
        <v>1990</v>
      </c>
      <c r="D56" s="498">
        <f>National!H281</f>
        <v>6557.3040000000001</v>
      </c>
      <c r="E56" s="498">
        <f>National!H204</f>
        <v>3152.7520000000009</v>
      </c>
      <c r="F56" s="498">
        <f>Conversion_Factors!$O52*E56</f>
        <v>10387.993000000002</v>
      </c>
      <c r="G56" s="498">
        <f t="shared" si="2"/>
        <v>16945.297000000002</v>
      </c>
      <c r="H56" s="499">
        <f t="shared" si="3"/>
        <v>3.2948969662060317</v>
      </c>
      <c r="K56" s="494">
        <f>National!N204*0.001</f>
        <v>92.994096172260541</v>
      </c>
      <c r="M56" s="499">
        <f>National!CQ281</f>
        <v>0.90751825081642923</v>
      </c>
      <c r="N56" s="499">
        <f>National!CQ204</f>
        <v>1.0292275491292138</v>
      </c>
      <c r="O56" s="544">
        <f>National!Z130</f>
        <v>104.4158328289279</v>
      </c>
      <c r="Q56" s="501">
        <f t="shared" si="4"/>
        <v>182.21906225757436</v>
      </c>
      <c r="S56" s="494">
        <f>National!CQ281</f>
        <v>0.90751825081642923</v>
      </c>
      <c r="T56" s="494">
        <f>National!CQ204</f>
        <v>1.0292275491292138</v>
      </c>
      <c r="W56" s="494">
        <f>National!CU281</f>
        <v>0.94967877651009291</v>
      </c>
      <c r="Z56" s="502">
        <f>National!CU204</f>
        <v>1.0624041173867762</v>
      </c>
      <c r="AA56" s="493">
        <f t="shared" si="62"/>
        <v>0.99246073841469007</v>
      </c>
      <c r="AB56" s="464">
        <f t="shared" si="5"/>
        <v>1990</v>
      </c>
      <c r="AC56" s="504">
        <f t="shared" si="6"/>
        <v>1.0643767234138797</v>
      </c>
      <c r="AD56" s="504">
        <f t="shared" si="7"/>
        <v>0.99246073841468896</v>
      </c>
      <c r="AE56" s="504">
        <f t="shared" si="8"/>
        <v>1.0139062857129113</v>
      </c>
      <c r="AF56" s="505">
        <f t="shared" si="9"/>
        <v>1.0021532133538964</v>
      </c>
      <c r="AG56" s="504">
        <f t="shared" si="10"/>
        <v>0.97674544890506709</v>
      </c>
      <c r="AH56" s="504">
        <f t="shared" si="11"/>
        <v>1.0563521088707475</v>
      </c>
      <c r="AI56" s="504">
        <f t="shared" si="12"/>
        <v>1.0563521088707462</v>
      </c>
      <c r="AJ56" s="504"/>
      <c r="AK56" s="504" t="e">
        <f>#REF!*#REF!*AE56</f>
        <v>#REF!</v>
      </c>
      <c r="AL56" s="504">
        <f t="shared" si="13"/>
        <v>1.0160894422669078</v>
      </c>
      <c r="AM56" s="503"/>
      <c r="AN56" s="504">
        <f>National!CQ130</f>
        <v>0.94168755268559634</v>
      </c>
      <c r="AO56" s="504">
        <f>National!CU130</f>
        <v>0.98280973230738033</v>
      </c>
      <c r="AP56" s="504">
        <f t="shared" si="14"/>
        <v>1.0700471963465266</v>
      </c>
      <c r="AQ56" s="504">
        <f t="shared" si="15"/>
        <v>1.0021532133538964</v>
      </c>
      <c r="AR56" s="504">
        <f t="shared" si="16"/>
        <v>0.99246073841468874</v>
      </c>
      <c r="AT56" s="439"/>
      <c r="AV56" s="493" t="e">
        <f>D56/#REF!</f>
        <v>#REF!</v>
      </c>
      <c r="AW56" s="493" t="e">
        <f>#REF!/#REF!</f>
        <v>#REF!</v>
      </c>
      <c r="AX56" s="493" t="e">
        <f>#REF!/#REF!</f>
        <v>#REF!</v>
      </c>
      <c r="AY56" s="493" t="e">
        <f>#REF!/#REF!</f>
        <v>#REF!</v>
      </c>
      <c r="BA56" s="493" t="e">
        <f t="shared" si="68"/>
        <v>#REF!</v>
      </c>
      <c r="BB56" s="493" t="e">
        <f t="shared" si="68"/>
        <v>#REF!</v>
      </c>
      <c r="BC56" s="493" t="e">
        <f t="shared" si="68"/>
        <v>#REF!</v>
      </c>
      <c r="BD56" s="493" t="e">
        <f t="shared" si="68"/>
        <v>#REF!</v>
      </c>
      <c r="BE56" s="493" t="e">
        <f t="shared" si="18"/>
        <v>#REF!</v>
      </c>
      <c r="BF56" s="493"/>
      <c r="BG56" s="493" t="e">
        <f t="shared" si="69"/>
        <v>#REF!</v>
      </c>
      <c r="BH56" s="493" t="e">
        <f t="shared" si="69"/>
        <v>#REF!</v>
      </c>
      <c r="BI56" s="493" t="e">
        <f t="shared" si="69"/>
        <v>#REF!</v>
      </c>
      <c r="BJ56" s="493" t="e">
        <f t="shared" si="69"/>
        <v>#REF!</v>
      </c>
      <c r="BM56" s="493" t="e">
        <f>LN(#REF!/#REF!)</f>
        <v>#REF!</v>
      </c>
      <c r="BN56" s="493" t="e">
        <f>LN(#REF!/#REF!)</f>
        <v>#REF!</v>
      </c>
      <c r="BO56" s="493" t="e">
        <f>LN(#REF!/#REF!)</f>
        <v>#REF!</v>
      </c>
      <c r="BP56" s="493" t="e">
        <f>LN(#REF!/#REF!)</f>
        <v>#REF!</v>
      </c>
      <c r="BR56" s="493" t="e">
        <f>M56/#REF!</f>
        <v>#REF!</v>
      </c>
      <c r="BS56" s="493" t="e">
        <f>#REF!/#REF!</f>
        <v>#REF!</v>
      </c>
      <c r="BT56" s="493" t="e">
        <f>#REF!/#REF!</f>
        <v>#REF!</v>
      </c>
      <c r="BU56" s="493" t="e">
        <f>#REF!/#REF!</f>
        <v>#REF!</v>
      </c>
      <c r="BV56" s="493"/>
      <c r="BX56" s="493" t="e">
        <f t="shared" si="70"/>
        <v>#REF!</v>
      </c>
      <c r="BY56" s="493" t="e">
        <f t="shared" si="70"/>
        <v>#REF!</v>
      </c>
      <c r="BZ56" s="493" t="e">
        <f t="shared" si="70"/>
        <v>#REF!</v>
      </c>
      <c r="CA56" s="493" t="e">
        <f t="shared" si="70"/>
        <v>#REF!</v>
      </c>
      <c r="CC56" s="493" t="e">
        <f>LN(#REF!/#REF!)</f>
        <v>#REF!</v>
      </c>
      <c r="CD56" s="493" t="e">
        <f>LN(#REF!/#REF!)</f>
        <v>#REF!</v>
      </c>
      <c r="CE56" s="493" t="e">
        <f>LN(#REF!/#REF!)</f>
        <v>#REF!</v>
      </c>
      <c r="CF56" s="493" t="e">
        <f>LN(#REF!/#REF!)</f>
        <v>#REF!</v>
      </c>
      <c r="CH56" s="493" t="e">
        <f>LN(#REF!/#REF!)</f>
        <v>#REF!</v>
      </c>
      <c r="CI56" s="493" t="e">
        <f>LN(#REF!/#REF!)</f>
        <v>#REF!</v>
      </c>
      <c r="CJ56" s="493" t="e">
        <f>LN(#REF!/#REF!)</f>
        <v>#REF!</v>
      </c>
      <c r="CK56" s="493" t="e">
        <f>LN(#REF!/#REF!)</f>
        <v>#REF!</v>
      </c>
      <c r="CM56" s="493" t="e">
        <f>LN(#REF!/#REF!)</f>
        <v>#REF!</v>
      </c>
      <c r="CN56" s="493" t="e">
        <f>LN(#REF!/#REF!)</f>
        <v>#REF!</v>
      </c>
      <c r="CO56" s="493" t="e">
        <f>LN(#REF!/#REF!)</f>
        <v>#REF!</v>
      </c>
      <c r="CP56" s="493" t="e">
        <f>LN(#REF!/#REF!)</f>
        <v>#REF!</v>
      </c>
      <c r="CS56" s="493" t="e">
        <f t="shared" si="21"/>
        <v>#REF!</v>
      </c>
      <c r="CT56" s="493">
        <f t="shared" si="22"/>
        <v>0</v>
      </c>
      <c r="CU56" s="493" t="e">
        <f t="shared" si="23"/>
        <v>#DIV/0!</v>
      </c>
      <c r="CV56" s="493"/>
      <c r="CW56" s="493" t="e">
        <f t="shared" si="24"/>
        <v>#REF!</v>
      </c>
      <c r="CX56" s="493">
        <f t="shared" si="25"/>
        <v>0</v>
      </c>
      <c r="CY56" s="493" t="e">
        <f t="shared" si="26"/>
        <v>#DIV/0!</v>
      </c>
      <c r="CZ56" s="493"/>
      <c r="DA56" s="493" t="e">
        <f t="shared" si="27"/>
        <v>#REF!</v>
      </c>
      <c r="DB56" s="493">
        <f t="shared" si="28"/>
        <v>0</v>
      </c>
      <c r="DC56" s="493" t="e">
        <f t="shared" si="29"/>
        <v>#DIV/0!</v>
      </c>
      <c r="DD56" s="493"/>
      <c r="DE56" s="493" t="e">
        <f t="shared" si="30"/>
        <v>#REF!</v>
      </c>
      <c r="DF56" s="493">
        <f t="shared" si="31"/>
        <v>0</v>
      </c>
      <c r="DG56" s="493" t="e">
        <f t="shared" si="32"/>
        <v>#DIV/0!</v>
      </c>
      <c r="DI56" s="493" t="e">
        <f t="shared" si="33"/>
        <v>#REF!</v>
      </c>
      <c r="DJ56" s="493">
        <f t="shared" si="34"/>
        <v>0</v>
      </c>
      <c r="DK56" s="493" t="e">
        <f t="shared" si="35"/>
        <v>#DIV/0!</v>
      </c>
      <c r="DO56" s="494">
        <f t="shared" si="36"/>
        <v>0.38696896253869134</v>
      </c>
      <c r="DP56" s="494">
        <f t="shared" si="37"/>
        <v>0.6130310374613086</v>
      </c>
      <c r="DR56" s="493">
        <f t="shared" si="38"/>
        <v>0.40590555720747867</v>
      </c>
      <c r="DS56" s="493">
        <f t="shared" si="38"/>
        <v>0.59358260226090875</v>
      </c>
      <c r="DT56" s="493">
        <f t="shared" si="39"/>
        <v>0.99948815946838743</v>
      </c>
      <c r="DV56" s="493">
        <f t="shared" si="40"/>
        <v>0.40611342251755506</v>
      </c>
      <c r="DW56" s="493">
        <f t="shared" si="41"/>
        <v>0.59388657748244489</v>
      </c>
      <c r="DY56" s="493">
        <f t="shared" si="71"/>
        <v>-5.3460799157062915E-2</v>
      </c>
      <c r="DZ56" s="493">
        <f t="shared" si="71"/>
        <v>1.6012889645837195E-2</v>
      </c>
      <c r="EA56" s="493"/>
      <c r="EB56" s="493">
        <f t="shared" si="43"/>
        <v>-9.8473479391566601E-2</v>
      </c>
      <c r="EC56" s="493">
        <f t="shared" si="44"/>
        <v>-9.8473479391566601E-2</v>
      </c>
      <c r="ED56" s="493"/>
      <c r="EE56" s="494">
        <f t="shared" si="45"/>
        <v>0.67531062642687123</v>
      </c>
      <c r="EF56" s="494">
        <f t="shared" si="46"/>
        <v>0.32468937357312877</v>
      </c>
      <c r="EG56" s="494"/>
      <c r="EH56" s="494">
        <f t="shared" si="47"/>
        <v>-5.0192861676234386E-2</v>
      </c>
      <c r="EI56" s="494">
        <f t="shared" si="47"/>
        <v>0.11323452460817762</v>
      </c>
      <c r="EK56" s="493">
        <f t="shared" si="48"/>
        <v>-9.5205541910737837E-2</v>
      </c>
      <c r="EL56" s="493">
        <f t="shared" si="49"/>
        <v>-1.2518444292263068E-3</v>
      </c>
      <c r="EN56" s="493">
        <v>0</v>
      </c>
      <c r="EO56" s="493">
        <f t="shared" si="50"/>
        <v>-3.7956645695978856E-3</v>
      </c>
      <c r="ES56" s="493">
        <f t="shared" si="51"/>
        <v>0.98787282625079709</v>
      </c>
      <c r="ET56" s="493">
        <f t="shared" si="63"/>
        <v>0.83557603231250477</v>
      </c>
      <c r="EU56" s="493">
        <f t="shared" si="52"/>
        <v>0.97674544890506709</v>
      </c>
      <c r="EW56" s="493">
        <f t="shared" si="53"/>
        <v>0.96135868131057456</v>
      </c>
      <c r="EX56" s="493">
        <f t="shared" si="64"/>
        <v>1.024614862971774</v>
      </c>
      <c r="EY56" s="493">
        <f t="shared" si="54"/>
        <v>1.0139062857129113</v>
      </c>
      <c r="FA56" s="493">
        <f t="shared" si="55"/>
        <v>0.99774834454732853</v>
      </c>
      <c r="FB56" s="493">
        <f t="shared" si="65"/>
        <v>0.98091361457281079</v>
      </c>
      <c r="FC56" s="493">
        <f t="shared" si="56"/>
        <v>1.0021532133538964</v>
      </c>
      <c r="FE56" s="493">
        <f t="shared" si="57"/>
        <v>0.99032835018632681</v>
      </c>
      <c r="FG56" s="493">
        <f t="shared" si="58"/>
        <v>0.9062197257940845</v>
      </c>
      <c r="FH56" s="493">
        <f t="shared" si="66"/>
        <v>0.66823300106206573</v>
      </c>
      <c r="FI56" s="493">
        <f t="shared" si="59"/>
        <v>0.92549969157212286</v>
      </c>
      <c r="FK56" s="493">
        <f t="shared" si="60"/>
        <v>1.0479799661333038</v>
      </c>
      <c r="FL56" s="493">
        <f t="shared" si="67"/>
        <v>1.2812052390253859</v>
      </c>
      <c r="FM56" s="493">
        <f t="shared" si="61"/>
        <v>1.0700471963465266</v>
      </c>
    </row>
    <row r="57" spans="1:169" x14ac:dyDescent="0.2">
      <c r="A57" s="482" t="s">
        <v>148</v>
      </c>
      <c r="B57" s="434">
        <f t="shared" si="1"/>
        <v>1991</v>
      </c>
      <c r="D57" s="498">
        <f>National!H282</f>
        <v>6746.759</v>
      </c>
      <c r="E57" s="498">
        <f>National!H205</f>
        <v>3259.8840000000005</v>
      </c>
      <c r="F57" s="498">
        <f>Conversion_Factors!$O53*E57</f>
        <v>10673.551000000001</v>
      </c>
      <c r="G57" s="498">
        <f t="shared" si="2"/>
        <v>17420.310000000001</v>
      </c>
      <c r="H57" s="499">
        <f t="shared" si="3"/>
        <v>3.2742119044726743</v>
      </c>
      <c r="K57" s="494">
        <f>National!N205*0.001</f>
        <v>93.368421497480242</v>
      </c>
      <c r="M57" s="499">
        <f>National!CQ282</f>
        <v>0.8994985635328776</v>
      </c>
      <c r="N57" s="499">
        <f>National!CQ205</f>
        <v>1.02761804331939</v>
      </c>
      <c r="O57" s="544">
        <f>National!Z131</f>
        <v>107.17374075205986</v>
      </c>
      <c r="Q57" s="501">
        <f t="shared" si="4"/>
        <v>186.57603631512745</v>
      </c>
      <c r="S57" s="494">
        <f>National!CQ282</f>
        <v>0.8994985635328776</v>
      </c>
      <c r="T57" s="494">
        <f>National!CQ205</f>
        <v>1.02761804331939</v>
      </c>
      <c r="W57" s="494">
        <f>National!CU282</f>
        <v>0.98187650052786846</v>
      </c>
      <c r="Z57" s="502">
        <f>National!CU205</f>
        <v>1.0958147049717319</v>
      </c>
      <c r="AA57" s="493">
        <f t="shared" si="62"/>
        <v>1.016191107986566</v>
      </c>
      <c r="AB57" s="464">
        <f t="shared" si="5"/>
        <v>1991</v>
      </c>
      <c r="AC57" s="504">
        <f t="shared" si="6"/>
        <v>1.0686611154295851</v>
      </c>
      <c r="AD57" s="504">
        <f t="shared" si="7"/>
        <v>1.0161911079865642</v>
      </c>
      <c r="AE57" s="504">
        <f t="shared" si="8"/>
        <v>1.046754907195403</v>
      </c>
      <c r="AF57" s="505">
        <f t="shared" si="9"/>
        <v>0.99829269298617396</v>
      </c>
      <c r="AG57" s="504">
        <f t="shared" si="10"/>
        <v>0.972461670209398</v>
      </c>
      <c r="AH57" s="504">
        <f t="shared" si="11"/>
        <v>1.0859639229505496</v>
      </c>
      <c r="AI57" s="504">
        <f t="shared" si="12"/>
        <v>1.0859639229505476</v>
      </c>
      <c r="AJ57" s="504"/>
      <c r="AK57" s="504" t="e">
        <f>#REF!*#REF!*AE57</f>
        <v>#REF!</v>
      </c>
      <c r="AL57" s="504">
        <f t="shared" si="13"/>
        <v>1.0449677752005915</v>
      </c>
      <c r="AM57" s="503"/>
      <c r="AN57" s="504">
        <f>National!CQ131</f>
        <v>0.93508533796058557</v>
      </c>
      <c r="AO57" s="504">
        <f>National!CU131</f>
        <v>1.0158908849110864</v>
      </c>
      <c r="AP57" s="504">
        <f t="shared" si="14"/>
        <v>1.0715666458756186</v>
      </c>
      <c r="AQ57" s="504">
        <f t="shared" si="15"/>
        <v>0.99829269298617396</v>
      </c>
      <c r="AR57" s="504">
        <f t="shared" si="16"/>
        <v>1.0161911079865638</v>
      </c>
      <c r="AT57" s="439"/>
      <c r="AV57" s="493" t="e">
        <f>D57/#REF!</f>
        <v>#REF!</v>
      </c>
      <c r="AW57" s="493" t="e">
        <f>#REF!/#REF!</f>
        <v>#REF!</v>
      </c>
      <c r="AX57" s="493" t="e">
        <f>#REF!/#REF!</f>
        <v>#REF!</v>
      </c>
      <c r="AY57" s="493" t="e">
        <f>#REF!/#REF!</f>
        <v>#REF!</v>
      </c>
      <c r="BA57" s="493" t="e">
        <f t="shared" si="68"/>
        <v>#REF!</v>
      </c>
      <c r="BB57" s="493" t="e">
        <f t="shared" si="68"/>
        <v>#REF!</v>
      </c>
      <c r="BC57" s="493" t="e">
        <f t="shared" si="68"/>
        <v>#REF!</v>
      </c>
      <c r="BD57" s="493" t="e">
        <f t="shared" si="68"/>
        <v>#REF!</v>
      </c>
      <c r="BE57" s="493" t="e">
        <f t="shared" si="18"/>
        <v>#REF!</v>
      </c>
      <c r="BF57" s="493"/>
      <c r="BG57" s="493" t="e">
        <f t="shared" si="69"/>
        <v>#REF!</v>
      </c>
      <c r="BH57" s="493" t="e">
        <f t="shared" si="69"/>
        <v>#REF!</v>
      </c>
      <c r="BI57" s="493" t="e">
        <f t="shared" si="69"/>
        <v>#REF!</v>
      </c>
      <c r="BJ57" s="493" t="e">
        <f t="shared" si="69"/>
        <v>#REF!</v>
      </c>
      <c r="BM57" s="493" t="e">
        <f>LN(#REF!/#REF!)</f>
        <v>#REF!</v>
      </c>
      <c r="BN57" s="493" t="e">
        <f>LN(#REF!/#REF!)</f>
        <v>#REF!</v>
      </c>
      <c r="BO57" s="493" t="e">
        <f>LN(#REF!/#REF!)</f>
        <v>#REF!</v>
      </c>
      <c r="BP57" s="493" t="e">
        <f>LN(#REF!/#REF!)</f>
        <v>#REF!</v>
      </c>
      <c r="BR57" s="493" t="e">
        <f>M57/#REF!</f>
        <v>#REF!</v>
      </c>
      <c r="BS57" s="493" t="e">
        <f>#REF!/#REF!</f>
        <v>#REF!</v>
      </c>
      <c r="BT57" s="493" t="e">
        <f>#REF!/#REF!</f>
        <v>#REF!</v>
      </c>
      <c r="BU57" s="493" t="e">
        <f>#REF!/#REF!</f>
        <v>#REF!</v>
      </c>
      <c r="BV57" s="493"/>
      <c r="BX57" s="493" t="e">
        <f t="shared" si="70"/>
        <v>#REF!</v>
      </c>
      <c r="BY57" s="493" t="e">
        <f t="shared" si="70"/>
        <v>#REF!</v>
      </c>
      <c r="BZ57" s="493" t="e">
        <f t="shared" si="70"/>
        <v>#REF!</v>
      </c>
      <c r="CA57" s="493" t="e">
        <f t="shared" si="70"/>
        <v>#REF!</v>
      </c>
      <c r="CC57" s="493" t="e">
        <f>LN(#REF!/#REF!)</f>
        <v>#REF!</v>
      </c>
      <c r="CD57" s="493" t="e">
        <f>LN(#REF!/#REF!)</f>
        <v>#REF!</v>
      </c>
      <c r="CE57" s="493" t="e">
        <f>LN(#REF!/#REF!)</f>
        <v>#REF!</v>
      </c>
      <c r="CF57" s="493" t="e">
        <f>LN(#REF!/#REF!)</f>
        <v>#REF!</v>
      </c>
      <c r="CH57" s="493" t="e">
        <f>LN(#REF!/#REF!)</f>
        <v>#REF!</v>
      </c>
      <c r="CI57" s="493" t="e">
        <f>LN(#REF!/#REF!)</f>
        <v>#REF!</v>
      </c>
      <c r="CJ57" s="493" t="e">
        <f>LN(#REF!/#REF!)</f>
        <v>#REF!</v>
      </c>
      <c r="CK57" s="493" t="e">
        <f>LN(#REF!/#REF!)</f>
        <v>#REF!</v>
      </c>
      <c r="CM57" s="493" t="e">
        <f>LN(#REF!/#REF!)</f>
        <v>#REF!</v>
      </c>
      <c r="CN57" s="493" t="e">
        <f>LN(#REF!/#REF!)</f>
        <v>#REF!</v>
      </c>
      <c r="CO57" s="493" t="e">
        <f>LN(#REF!/#REF!)</f>
        <v>#REF!</v>
      </c>
      <c r="CP57" s="493" t="e">
        <f>LN(#REF!/#REF!)</f>
        <v>#REF!</v>
      </c>
      <c r="CS57" s="493" t="e">
        <f t="shared" si="21"/>
        <v>#REF!</v>
      </c>
      <c r="CT57" s="493">
        <f t="shared" si="22"/>
        <v>0</v>
      </c>
      <c r="CU57" s="493" t="e">
        <f t="shared" si="23"/>
        <v>#DIV/0!</v>
      </c>
      <c r="CV57" s="493"/>
      <c r="CW57" s="493" t="e">
        <f t="shared" si="24"/>
        <v>#REF!</v>
      </c>
      <c r="CX57" s="493">
        <f t="shared" si="25"/>
        <v>0</v>
      </c>
      <c r="CY57" s="493" t="e">
        <f t="shared" si="26"/>
        <v>#DIV/0!</v>
      </c>
      <c r="CZ57" s="493"/>
      <c r="DA57" s="493" t="e">
        <f t="shared" si="27"/>
        <v>#REF!</v>
      </c>
      <c r="DB57" s="493">
        <f t="shared" si="28"/>
        <v>0</v>
      </c>
      <c r="DC57" s="493" t="e">
        <f t="shared" si="29"/>
        <v>#DIV/0!</v>
      </c>
      <c r="DD57" s="493"/>
      <c r="DE57" s="493" t="e">
        <f t="shared" si="30"/>
        <v>#REF!</v>
      </c>
      <c r="DF57" s="493">
        <f t="shared" si="31"/>
        <v>0</v>
      </c>
      <c r="DG57" s="493" t="e">
        <f t="shared" si="32"/>
        <v>#DIV/0!</v>
      </c>
      <c r="DI57" s="493" t="e">
        <f t="shared" si="33"/>
        <v>#REF!</v>
      </c>
      <c r="DJ57" s="493">
        <f t="shared" si="34"/>
        <v>0</v>
      </c>
      <c r="DK57" s="493" t="e">
        <f t="shared" si="35"/>
        <v>#DIV/0!</v>
      </c>
      <c r="DO57" s="494">
        <f t="shared" si="36"/>
        <v>0.38729270604254457</v>
      </c>
      <c r="DP57" s="494">
        <f t="shared" si="37"/>
        <v>0.61270729395745549</v>
      </c>
      <c r="DR57" s="493">
        <f t="shared" si="38"/>
        <v>0.38713081172937536</v>
      </c>
      <c r="DS57" s="493">
        <f t="shared" si="38"/>
        <v>0.61286915145817866</v>
      </c>
      <c r="DT57" s="493">
        <f t="shared" si="39"/>
        <v>0.99999996318755402</v>
      </c>
      <c r="DV57" s="493">
        <f t="shared" si="40"/>
        <v>0.387130825980608</v>
      </c>
      <c r="DW57" s="493">
        <f t="shared" si="41"/>
        <v>0.612869174019392</v>
      </c>
      <c r="DY57" s="493">
        <f t="shared" si="71"/>
        <v>-8.876220601733275E-3</v>
      </c>
      <c r="DZ57" s="493">
        <f t="shared" si="71"/>
        <v>-1.5650237861765896E-3</v>
      </c>
      <c r="EA57" s="493"/>
      <c r="EB57" s="493">
        <f t="shared" si="43"/>
        <v>2.6069943559563317E-2</v>
      </c>
      <c r="EC57" s="493">
        <f t="shared" si="44"/>
        <v>2.6069943559563317E-2</v>
      </c>
      <c r="ED57" s="493"/>
      <c r="EE57" s="494">
        <f t="shared" si="45"/>
        <v>0.67422801033273594</v>
      </c>
      <c r="EF57" s="494">
        <f t="shared" si="46"/>
        <v>0.32577198966726406</v>
      </c>
      <c r="EG57" s="494"/>
      <c r="EH57" s="494">
        <f t="shared" si="47"/>
        <v>-1.6044243519725118E-3</v>
      </c>
      <c r="EI57" s="494">
        <f t="shared" si="47"/>
        <v>3.3287667953697106E-3</v>
      </c>
      <c r="EK57" s="493">
        <f t="shared" si="48"/>
        <v>3.3341739809324318E-2</v>
      </c>
      <c r="EL57" s="493">
        <f t="shared" si="49"/>
        <v>3.0963734141110116E-2</v>
      </c>
      <c r="EN57" s="493">
        <v>0</v>
      </c>
      <c r="EO57" s="493">
        <f t="shared" si="50"/>
        <v>-6.2976974522318202E-3</v>
      </c>
      <c r="ES57" s="493">
        <f t="shared" si="51"/>
        <v>0.99561423224395751</v>
      </c>
      <c r="ET57" s="493">
        <f t="shared" si="63"/>
        <v>0.83191138989226665</v>
      </c>
      <c r="EU57" s="493">
        <f t="shared" si="52"/>
        <v>0.972461670209398</v>
      </c>
      <c r="EW57" s="493">
        <f t="shared" si="53"/>
        <v>1.0323980844633927</v>
      </c>
      <c r="EX57" s="493">
        <f t="shared" si="64"/>
        <v>1.057810421844781</v>
      </c>
      <c r="EY57" s="493">
        <f t="shared" si="54"/>
        <v>1.046754907195403</v>
      </c>
      <c r="FA57" s="493">
        <f t="shared" si="55"/>
        <v>0.99614777429610535</v>
      </c>
      <c r="FB57" s="493">
        <f t="shared" si="65"/>
        <v>0.9771349139334532</v>
      </c>
      <c r="FC57" s="493">
        <f t="shared" si="56"/>
        <v>0.99829269298617396</v>
      </c>
      <c r="FE57" s="493">
        <f t="shared" si="57"/>
        <v>1.0179290253511251</v>
      </c>
      <c r="FG57" s="493">
        <f t="shared" si="58"/>
        <v>1.0264127369232445</v>
      </c>
      <c r="FH57" s="493">
        <f t="shared" si="66"/>
        <v>0.68588286352254824</v>
      </c>
      <c r="FI57" s="493">
        <f t="shared" si="59"/>
        <v>0.94994467144816119</v>
      </c>
      <c r="FK57" s="493">
        <f t="shared" si="60"/>
        <v>1.0014199836551883</v>
      </c>
      <c r="FL57" s="493">
        <f t="shared" si="67"/>
        <v>1.2830245295237435</v>
      </c>
      <c r="FM57" s="493">
        <f t="shared" si="61"/>
        <v>1.0715666458756186</v>
      </c>
    </row>
    <row r="58" spans="1:169" x14ac:dyDescent="0.2">
      <c r="A58" s="482" t="s">
        <v>148</v>
      </c>
      <c r="B58" s="434">
        <f t="shared" si="1"/>
        <v>1992</v>
      </c>
      <c r="D58" s="498">
        <f>National!H283</f>
        <v>6950.1880000000001</v>
      </c>
      <c r="E58" s="498">
        <f>National!H206</f>
        <v>3193.4229999999998</v>
      </c>
      <c r="F58" s="498">
        <f>Conversion_Factors!$O54*E58</f>
        <v>10405.651999999998</v>
      </c>
      <c r="G58" s="498">
        <f t="shared" si="2"/>
        <v>17355.839999999997</v>
      </c>
      <c r="H58" s="499">
        <f t="shared" si="3"/>
        <v>3.2584634105785546</v>
      </c>
      <c r="K58" s="494">
        <f>National!N206*0.001</f>
        <v>94.874868138399322</v>
      </c>
      <c r="M58" s="499">
        <f>National!CQ283</f>
        <v>0.87131977475956612</v>
      </c>
      <c r="N58" s="499">
        <f>National!CQ206</f>
        <v>1.0183650221628171</v>
      </c>
      <c r="O58" s="544">
        <f>National!Z132</f>
        <v>106.91567955807794</v>
      </c>
      <c r="Q58" s="501">
        <f t="shared" si="4"/>
        <v>182.93400919073798</v>
      </c>
      <c r="S58" s="494">
        <f>National!CQ283</f>
        <v>0.87131977475956612</v>
      </c>
      <c r="T58" s="494">
        <f>National!CQ206</f>
        <v>1.0183650221628171</v>
      </c>
      <c r="W58" s="494">
        <f>National!CU283</f>
        <v>1.0276138670343793</v>
      </c>
      <c r="Z58" s="502">
        <f>National!CU206</f>
        <v>1.0660277372652667</v>
      </c>
      <c r="AA58" s="493">
        <f t="shared" si="62"/>
        <v>0.99635471499663553</v>
      </c>
      <c r="AB58" s="464">
        <f t="shared" si="5"/>
        <v>1992</v>
      </c>
      <c r="AC58" s="504">
        <f t="shared" si="6"/>
        <v>1.085903357740206</v>
      </c>
      <c r="AD58" s="504">
        <f t="shared" si="7"/>
        <v>0.99635471499663353</v>
      </c>
      <c r="AE58" s="504">
        <f t="shared" si="8"/>
        <v>1.0480407453177067</v>
      </c>
      <c r="AF58" s="505">
        <f t="shared" si="9"/>
        <v>0.99537945899737479</v>
      </c>
      <c r="AG58" s="504">
        <f t="shared" si="10"/>
        <v>0.95509624754516009</v>
      </c>
      <c r="AH58" s="504">
        <f t="shared" si="11"/>
        <v>1.0819449305151325</v>
      </c>
      <c r="AI58" s="504">
        <f t="shared" si="12"/>
        <v>1.0819449305151303</v>
      </c>
      <c r="AJ58" s="504"/>
      <c r="AK58" s="504" t="e">
        <f>#REF!*#REF!*AE58</f>
        <v>#REF!</v>
      </c>
      <c r="AL58" s="504">
        <f t="shared" si="13"/>
        <v>1.0431982300815443</v>
      </c>
      <c r="AM58" s="503"/>
      <c r="AN58" s="504">
        <f>National!CQ132</f>
        <v>0.91242599391343582</v>
      </c>
      <c r="AO58" s="504">
        <f>National!CU132</f>
        <v>1.038612805605801</v>
      </c>
      <c r="AP58" s="504">
        <f t="shared" si="14"/>
        <v>1.0562676618167299</v>
      </c>
      <c r="AQ58" s="504">
        <f t="shared" si="15"/>
        <v>0.99537945899737479</v>
      </c>
      <c r="AR58" s="504">
        <f t="shared" si="16"/>
        <v>0.9963547149966332</v>
      </c>
      <c r="AT58" s="439"/>
      <c r="AV58" s="493" t="e">
        <f>D58/#REF!</f>
        <v>#REF!</v>
      </c>
      <c r="AW58" s="493" t="e">
        <f>#REF!/#REF!</f>
        <v>#REF!</v>
      </c>
      <c r="AX58" s="493" t="e">
        <f>#REF!/#REF!</f>
        <v>#REF!</v>
      </c>
      <c r="AY58" s="493" t="e">
        <f>#REF!/#REF!</f>
        <v>#REF!</v>
      </c>
      <c r="BA58" s="493" t="e">
        <f t="shared" si="68"/>
        <v>#REF!</v>
      </c>
      <c r="BB58" s="493" t="e">
        <f t="shared" si="68"/>
        <v>#REF!</v>
      </c>
      <c r="BC58" s="493" t="e">
        <f t="shared" si="68"/>
        <v>#REF!</v>
      </c>
      <c r="BD58" s="493" t="e">
        <f t="shared" si="68"/>
        <v>#REF!</v>
      </c>
      <c r="BE58" s="493" t="e">
        <f t="shared" si="18"/>
        <v>#REF!</v>
      </c>
      <c r="BF58" s="493"/>
      <c r="BG58" s="493" t="e">
        <f t="shared" si="69"/>
        <v>#REF!</v>
      </c>
      <c r="BH58" s="493" t="e">
        <f t="shared" si="69"/>
        <v>#REF!</v>
      </c>
      <c r="BI58" s="493" t="e">
        <f t="shared" si="69"/>
        <v>#REF!</v>
      </c>
      <c r="BJ58" s="493" t="e">
        <f t="shared" si="69"/>
        <v>#REF!</v>
      </c>
      <c r="BM58" s="493" t="e">
        <f>LN(#REF!/#REF!)</f>
        <v>#REF!</v>
      </c>
      <c r="BN58" s="493" t="e">
        <f>LN(#REF!/#REF!)</f>
        <v>#REF!</v>
      </c>
      <c r="BO58" s="493" t="e">
        <f>LN(#REF!/#REF!)</f>
        <v>#REF!</v>
      </c>
      <c r="BP58" s="493" t="e">
        <f>LN(#REF!/#REF!)</f>
        <v>#REF!</v>
      </c>
      <c r="BR58" s="493" t="e">
        <f>M58/#REF!</f>
        <v>#REF!</v>
      </c>
      <c r="BS58" s="493" t="e">
        <f>#REF!/#REF!</f>
        <v>#REF!</v>
      </c>
      <c r="BT58" s="493" t="e">
        <f>#REF!/#REF!</f>
        <v>#REF!</v>
      </c>
      <c r="BU58" s="493" t="e">
        <f>#REF!/#REF!</f>
        <v>#REF!</v>
      </c>
      <c r="BV58" s="493"/>
      <c r="BX58" s="493" t="e">
        <f t="shared" si="70"/>
        <v>#REF!</v>
      </c>
      <c r="BY58" s="493" t="e">
        <f t="shared" si="70"/>
        <v>#REF!</v>
      </c>
      <c r="BZ58" s="493" t="e">
        <f t="shared" si="70"/>
        <v>#REF!</v>
      </c>
      <c r="CA58" s="493" t="e">
        <f t="shared" si="70"/>
        <v>#REF!</v>
      </c>
      <c r="CC58" s="493" t="e">
        <f>LN(#REF!/#REF!)</f>
        <v>#REF!</v>
      </c>
      <c r="CD58" s="493" t="e">
        <f>LN(#REF!/#REF!)</f>
        <v>#REF!</v>
      </c>
      <c r="CE58" s="493" t="e">
        <f>LN(#REF!/#REF!)</f>
        <v>#REF!</v>
      </c>
      <c r="CF58" s="493" t="e">
        <f>LN(#REF!/#REF!)</f>
        <v>#REF!</v>
      </c>
      <c r="CH58" s="493" t="e">
        <f>LN(#REF!/#REF!)</f>
        <v>#REF!</v>
      </c>
      <c r="CI58" s="493" t="e">
        <f>LN(#REF!/#REF!)</f>
        <v>#REF!</v>
      </c>
      <c r="CJ58" s="493" t="e">
        <f>LN(#REF!/#REF!)</f>
        <v>#REF!</v>
      </c>
      <c r="CK58" s="493" t="e">
        <f>LN(#REF!/#REF!)</f>
        <v>#REF!</v>
      </c>
      <c r="CM58" s="493" t="e">
        <f>LN(#REF!/#REF!)</f>
        <v>#REF!</v>
      </c>
      <c r="CN58" s="493" t="e">
        <f>LN(#REF!/#REF!)</f>
        <v>#REF!</v>
      </c>
      <c r="CO58" s="493" t="e">
        <f>LN(#REF!/#REF!)</f>
        <v>#REF!</v>
      </c>
      <c r="CP58" s="493" t="e">
        <f>LN(#REF!/#REF!)</f>
        <v>#REF!</v>
      </c>
      <c r="CS58" s="493" t="e">
        <f t="shared" si="21"/>
        <v>#REF!</v>
      </c>
      <c r="CT58" s="493">
        <f t="shared" si="22"/>
        <v>0</v>
      </c>
      <c r="CU58" s="493" t="e">
        <f t="shared" si="23"/>
        <v>#DIV/0!</v>
      </c>
      <c r="CV58" s="493"/>
      <c r="CW58" s="493" t="e">
        <f t="shared" si="24"/>
        <v>#REF!</v>
      </c>
      <c r="CX58" s="493">
        <f t="shared" si="25"/>
        <v>0</v>
      </c>
      <c r="CY58" s="493" t="e">
        <f t="shared" si="26"/>
        <v>#DIV/0!</v>
      </c>
      <c r="CZ58" s="493"/>
      <c r="DA58" s="493" t="e">
        <f t="shared" si="27"/>
        <v>#REF!</v>
      </c>
      <c r="DB58" s="493">
        <f t="shared" si="28"/>
        <v>0</v>
      </c>
      <c r="DC58" s="493" t="e">
        <f t="shared" si="29"/>
        <v>#DIV/0!</v>
      </c>
      <c r="DD58" s="493"/>
      <c r="DE58" s="493" t="e">
        <f t="shared" si="30"/>
        <v>#REF!</v>
      </c>
      <c r="DF58" s="493">
        <f t="shared" si="31"/>
        <v>0</v>
      </c>
      <c r="DG58" s="493" t="e">
        <f t="shared" si="32"/>
        <v>#DIV/0!</v>
      </c>
      <c r="DI58" s="493" t="e">
        <f t="shared" si="33"/>
        <v>#REF!</v>
      </c>
      <c r="DJ58" s="493">
        <f t="shared" si="34"/>
        <v>0</v>
      </c>
      <c r="DK58" s="493" t="e">
        <f t="shared" si="35"/>
        <v>#DIV/0!</v>
      </c>
      <c r="DO58" s="494">
        <f t="shared" si="36"/>
        <v>0.40045241255969183</v>
      </c>
      <c r="DP58" s="494">
        <f t="shared" si="37"/>
        <v>0.59954758744030834</v>
      </c>
      <c r="DR58" s="493">
        <f t="shared" si="38"/>
        <v>0.39383591657635336</v>
      </c>
      <c r="DS58" s="493">
        <f t="shared" si="38"/>
        <v>0.60610363061835837</v>
      </c>
      <c r="DT58" s="493">
        <f t="shared" si="39"/>
        <v>0.99993954719471168</v>
      </c>
      <c r="DV58" s="493">
        <f t="shared" si="40"/>
        <v>0.39385972650171047</v>
      </c>
      <c r="DW58" s="493">
        <f t="shared" si="41"/>
        <v>0.60614027349828958</v>
      </c>
      <c r="DY58" s="493">
        <f t="shared" si="71"/>
        <v>-3.1828411752245128E-2</v>
      </c>
      <c r="DZ58" s="493">
        <f t="shared" si="71"/>
        <v>-9.0451230006197755E-3</v>
      </c>
      <c r="EA58" s="493"/>
      <c r="EB58" s="493">
        <f t="shared" si="43"/>
        <v>-2.4107806783984693E-3</v>
      </c>
      <c r="EC58" s="493">
        <f t="shared" si="44"/>
        <v>-2.4107806783984693E-3</v>
      </c>
      <c r="ED58" s="493"/>
      <c r="EE58" s="494">
        <f t="shared" si="45"/>
        <v>0.6851788776206027</v>
      </c>
      <c r="EF58" s="494">
        <f t="shared" si="46"/>
        <v>0.31482112237939719</v>
      </c>
      <c r="EG58" s="494"/>
      <c r="EH58" s="494">
        <f t="shared" si="47"/>
        <v>1.6111591418994389E-2</v>
      </c>
      <c r="EI58" s="494">
        <f t="shared" si="47"/>
        <v>-3.4193106394370378E-2</v>
      </c>
      <c r="EK58" s="493">
        <f t="shared" si="48"/>
        <v>4.5529222492841602E-2</v>
      </c>
      <c r="EL58" s="493">
        <f t="shared" si="49"/>
        <v>-2.7558764072149165E-2</v>
      </c>
      <c r="EN58" s="493">
        <v>0</v>
      </c>
      <c r="EO58" s="493">
        <f t="shared" si="50"/>
        <v>-4.8214624614627364E-3</v>
      </c>
      <c r="ES58" s="493">
        <f t="shared" si="51"/>
        <v>0.98214282043579293</v>
      </c>
      <c r="ET58" s="493">
        <f t="shared" si="63"/>
        <v>0.81705579882145141</v>
      </c>
      <c r="EU58" s="493">
        <f t="shared" si="52"/>
        <v>0.95509624754516009</v>
      </c>
      <c r="EW58" s="493">
        <f t="shared" si="53"/>
        <v>1.0012284041980266</v>
      </c>
      <c r="EX58" s="493">
        <f t="shared" si="64"/>
        <v>1.0591098406076915</v>
      </c>
      <c r="EY58" s="493">
        <f t="shared" si="54"/>
        <v>1.0480407453177067</v>
      </c>
      <c r="FA58" s="493">
        <f t="shared" si="55"/>
        <v>0.99708178372007827</v>
      </c>
      <c r="FB58" s="493">
        <f t="shared" si="65"/>
        <v>0.97428342291993264</v>
      </c>
      <c r="FC58" s="493">
        <f t="shared" si="56"/>
        <v>0.99537945899737479</v>
      </c>
      <c r="FE58" s="493">
        <f t="shared" si="57"/>
        <v>1.0009797831273746</v>
      </c>
      <c r="FG58" s="493">
        <f t="shared" si="58"/>
        <v>0.9975921229195599</v>
      </c>
      <c r="FH58" s="493">
        <f t="shared" si="66"/>
        <v>0.68423134189560564</v>
      </c>
      <c r="FI58" s="493">
        <f t="shared" si="59"/>
        <v>0.94765732144609494</v>
      </c>
      <c r="FK58" s="493">
        <f t="shared" si="60"/>
        <v>0.9857227881086319</v>
      </c>
      <c r="FL58" s="493">
        <f t="shared" si="67"/>
        <v>1.2647065164539102</v>
      </c>
      <c r="FM58" s="493">
        <f t="shared" si="61"/>
        <v>1.0562676618167299</v>
      </c>
    </row>
    <row r="59" spans="1:169" x14ac:dyDescent="0.2">
      <c r="A59" s="482" t="s">
        <v>148</v>
      </c>
      <c r="B59" s="434">
        <f t="shared" si="1"/>
        <v>1993</v>
      </c>
      <c r="D59" s="498">
        <f>National!H284</f>
        <v>7146.1290000000008</v>
      </c>
      <c r="E59" s="498">
        <f>National!H207</f>
        <v>3394.1920000000005</v>
      </c>
      <c r="F59" s="498">
        <f>Conversion_Factors!$O55*E59</f>
        <v>11071.559000000001</v>
      </c>
      <c r="G59" s="498">
        <f t="shared" si="2"/>
        <v>18217.688000000002</v>
      </c>
      <c r="H59" s="499">
        <f t="shared" si="3"/>
        <v>3.2619129972612035</v>
      </c>
      <c r="K59" s="494">
        <f>National!N207*0.001</f>
        <v>96.475177517138818</v>
      </c>
      <c r="M59" s="499">
        <f>National!CQ284</f>
        <v>0.84330446319345731</v>
      </c>
      <c r="N59" s="499">
        <f>National!CQ207</f>
        <v>1.0140544085268519</v>
      </c>
      <c r="O59" s="544">
        <f>National!Z133</f>
        <v>109.25422757711446</v>
      </c>
      <c r="Q59" s="501">
        <f t="shared" si="4"/>
        <v>188.83290467917126</v>
      </c>
      <c r="S59" s="494">
        <f>National!CQ284</f>
        <v>0.84330446319345731</v>
      </c>
      <c r="T59" s="494">
        <f>National!CQ207</f>
        <v>1.0140544085268519</v>
      </c>
      <c r="W59" s="494">
        <f>National!CU284</f>
        <v>1.0735765736872342</v>
      </c>
      <c r="Z59" s="502">
        <f>National!CU207</f>
        <v>1.1189901848028239</v>
      </c>
      <c r="AA59" s="493">
        <f t="shared" si="62"/>
        <v>1.0284831987005307</v>
      </c>
      <c r="AB59" s="464">
        <f t="shared" si="5"/>
        <v>1993</v>
      </c>
      <c r="AC59" s="504">
        <f t="shared" si="6"/>
        <v>1.104219918931747</v>
      </c>
      <c r="AD59" s="504">
        <f t="shared" si="7"/>
        <v>1.028483198700529</v>
      </c>
      <c r="AE59" s="504">
        <f t="shared" si="8"/>
        <v>1.0980485739577797</v>
      </c>
      <c r="AF59" s="505">
        <f t="shared" si="9"/>
        <v>0.99601542642448604</v>
      </c>
      <c r="AG59" s="504">
        <f t="shared" si="10"/>
        <v>0.94039342570159457</v>
      </c>
      <c r="AH59" s="504">
        <f t="shared" si="11"/>
        <v>1.1356716342917639</v>
      </c>
      <c r="AI59" s="504">
        <f t="shared" si="12"/>
        <v>1.1356716342917619</v>
      </c>
      <c r="AJ59" s="504"/>
      <c r="AK59" s="504" t="e">
        <f>#REF!*#REF!*AE59</f>
        <v>#REF!</v>
      </c>
      <c r="AL59" s="504">
        <f t="shared" si="13"/>
        <v>1.0936733186253567</v>
      </c>
      <c r="AM59" s="503"/>
      <c r="AN59" s="504">
        <f>National!CQ133</f>
        <v>0.89127482675512071</v>
      </c>
      <c r="AO59" s="504">
        <f>National!CU133</f>
        <v>1.086517015572896</v>
      </c>
      <c r="AP59" s="504">
        <f t="shared" si="14"/>
        <v>1.066308728108885</v>
      </c>
      <c r="AQ59" s="504">
        <f t="shared" si="15"/>
        <v>0.99601542642448604</v>
      </c>
      <c r="AR59" s="504">
        <f t="shared" si="16"/>
        <v>1.0284831987005285</v>
      </c>
      <c r="AT59" s="439"/>
      <c r="AV59" s="493" t="e">
        <f>D59/#REF!</f>
        <v>#REF!</v>
      </c>
      <c r="AW59" s="493" t="e">
        <f>#REF!/#REF!</f>
        <v>#REF!</v>
      </c>
      <c r="AX59" s="493" t="e">
        <f>#REF!/#REF!</f>
        <v>#REF!</v>
      </c>
      <c r="AY59" s="493" t="e">
        <f>#REF!/#REF!</f>
        <v>#REF!</v>
      </c>
      <c r="BA59" s="493" t="e">
        <f t="shared" si="68"/>
        <v>#REF!</v>
      </c>
      <c r="BB59" s="493" t="e">
        <f t="shared" si="68"/>
        <v>#REF!</v>
      </c>
      <c r="BC59" s="493" t="e">
        <f t="shared" si="68"/>
        <v>#REF!</v>
      </c>
      <c r="BD59" s="493" t="e">
        <f t="shared" si="68"/>
        <v>#REF!</v>
      </c>
      <c r="BE59" s="493" t="e">
        <f t="shared" si="18"/>
        <v>#REF!</v>
      </c>
      <c r="BF59" s="493"/>
      <c r="BG59" s="493" t="e">
        <f t="shared" si="69"/>
        <v>#REF!</v>
      </c>
      <c r="BH59" s="493" t="e">
        <f t="shared" si="69"/>
        <v>#REF!</v>
      </c>
      <c r="BI59" s="493" t="e">
        <f t="shared" si="69"/>
        <v>#REF!</v>
      </c>
      <c r="BJ59" s="493" t="e">
        <f t="shared" si="69"/>
        <v>#REF!</v>
      </c>
      <c r="BM59" s="493" t="e">
        <f>LN(#REF!/#REF!)</f>
        <v>#REF!</v>
      </c>
      <c r="BN59" s="493" t="e">
        <f>LN(#REF!/#REF!)</f>
        <v>#REF!</v>
      </c>
      <c r="BO59" s="493" t="e">
        <f>LN(#REF!/#REF!)</f>
        <v>#REF!</v>
      </c>
      <c r="BP59" s="493" t="e">
        <f>LN(#REF!/#REF!)</f>
        <v>#REF!</v>
      </c>
      <c r="BR59" s="493" t="e">
        <f>M59/#REF!</f>
        <v>#REF!</v>
      </c>
      <c r="BS59" s="493" t="e">
        <f>#REF!/#REF!</f>
        <v>#REF!</v>
      </c>
      <c r="BT59" s="493" t="e">
        <f>#REF!/#REF!</f>
        <v>#REF!</v>
      </c>
      <c r="BU59" s="493" t="e">
        <f>#REF!/#REF!</f>
        <v>#REF!</v>
      </c>
      <c r="BV59" s="493"/>
      <c r="BX59" s="493" t="e">
        <f t="shared" si="70"/>
        <v>#REF!</v>
      </c>
      <c r="BY59" s="493" t="e">
        <f t="shared" si="70"/>
        <v>#REF!</v>
      </c>
      <c r="BZ59" s="493" t="e">
        <f t="shared" si="70"/>
        <v>#REF!</v>
      </c>
      <c r="CA59" s="493" t="e">
        <f t="shared" si="70"/>
        <v>#REF!</v>
      </c>
      <c r="CC59" s="493" t="e">
        <f>LN(#REF!/#REF!)</f>
        <v>#REF!</v>
      </c>
      <c r="CD59" s="493" t="e">
        <f>LN(#REF!/#REF!)</f>
        <v>#REF!</v>
      </c>
      <c r="CE59" s="493" t="e">
        <f>LN(#REF!/#REF!)</f>
        <v>#REF!</v>
      </c>
      <c r="CF59" s="493" t="e">
        <f>LN(#REF!/#REF!)</f>
        <v>#REF!</v>
      </c>
      <c r="CH59" s="493" t="e">
        <f>LN(#REF!/#REF!)</f>
        <v>#REF!</v>
      </c>
      <c r="CI59" s="493" t="e">
        <f>LN(#REF!/#REF!)</f>
        <v>#REF!</v>
      </c>
      <c r="CJ59" s="493" t="e">
        <f>LN(#REF!/#REF!)</f>
        <v>#REF!</v>
      </c>
      <c r="CK59" s="493" t="e">
        <f>LN(#REF!/#REF!)</f>
        <v>#REF!</v>
      </c>
      <c r="CM59" s="493" t="e">
        <f>LN(#REF!/#REF!)</f>
        <v>#REF!</v>
      </c>
      <c r="CN59" s="493" t="e">
        <f>LN(#REF!/#REF!)</f>
        <v>#REF!</v>
      </c>
      <c r="CO59" s="493" t="e">
        <f>LN(#REF!/#REF!)</f>
        <v>#REF!</v>
      </c>
      <c r="CP59" s="493" t="e">
        <f>LN(#REF!/#REF!)</f>
        <v>#REF!</v>
      </c>
      <c r="CS59" s="493" t="e">
        <f t="shared" si="21"/>
        <v>#REF!</v>
      </c>
      <c r="CT59" s="493">
        <f t="shared" si="22"/>
        <v>0</v>
      </c>
      <c r="CU59" s="493" t="e">
        <f t="shared" si="23"/>
        <v>#DIV/0!</v>
      </c>
      <c r="CV59" s="493"/>
      <c r="CW59" s="493" t="e">
        <f t="shared" si="24"/>
        <v>#REF!</v>
      </c>
      <c r="CX59" s="493">
        <f t="shared" si="25"/>
        <v>0</v>
      </c>
      <c r="CY59" s="493" t="e">
        <f t="shared" si="26"/>
        <v>#DIV/0!</v>
      </c>
      <c r="CZ59" s="493"/>
      <c r="DA59" s="493" t="e">
        <f t="shared" si="27"/>
        <v>#REF!</v>
      </c>
      <c r="DB59" s="493">
        <f t="shared" si="28"/>
        <v>0</v>
      </c>
      <c r="DC59" s="493" t="e">
        <f t="shared" si="29"/>
        <v>#DIV/0!</v>
      </c>
      <c r="DD59" s="493"/>
      <c r="DE59" s="493" t="e">
        <f t="shared" si="30"/>
        <v>#REF!</v>
      </c>
      <c r="DF59" s="493">
        <f t="shared" si="31"/>
        <v>0</v>
      </c>
      <c r="DG59" s="493" t="e">
        <f t="shared" si="32"/>
        <v>#DIV/0!</v>
      </c>
      <c r="DI59" s="493" t="e">
        <f t="shared" si="33"/>
        <v>#REF!</v>
      </c>
      <c r="DJ59" s="493">
        <f t="shared" si="34"/>
        <v>0</v>
      </c>
      <c r="DK59" s="493" t="e">
        <f t="shared" si="35"/>
        <v>#DIV/0!</v>
      </c>
      <c r="DO59" s="494">
        <f t="shared" si="36"/>
        <v>0.39226322242427253</v>
      </c>
      <c r="DP59" s="494">
        <f t="shared" si="37"/>
        <v>0.60773677757572753</v>
      </c>
      <c r="DR59" s="493">
        <f t="shared" si="38"/>
        <v>0.39634371728152712</v>
      </c>
      <c r="DS59" s="493">
        <f t="shared" si="38"/>
        <v>0.60363292431115789</v>
      </c>
      <c r="DT59" s="493">
        <f t="shared" si="39"/>
        <v>0.99997664159268496</v>
      </c>
      <c r="DV59" s="493">
        <f t="shared" si="40"/>
        <v>0.39635297545576836</v>
      </c>
      <c r="DW59" s="493">
        <f t="shared" si="41"/>
        <v>0.60364702454423169</v>
      </c>
      <c r="DY59" s="493">
        <f t="shared" si="71"/>
        <v>-3.2680985575246839E-2</v>
      </c>
      <c r="DZ59" s="493">
        <f t="shared" si="71"/>
        <v>-4.2418607443089739E-3</v>
      </c>
      <c r="EA59" s="493"/>
      <c r="EB59" s="493">
        <f t="shared" si="43"/>
        <v>2.1637047304362892E-2</v>
      </c>
      <c r="EC59" s="493">
        <f t="shared" si="44"/>
        <v>2.1637047304362892E-2</v>
      </c>
      <c r="ED59" s="493"/>
      <c r="EE59" s="494">
        <f t="shared" si="45"/>
        <v>0.67798020572618234</v>
      </c>
      <c r="EF59" s="494">
        <f t="shared" si="46"/>
        <v>0.32201979427381766</v>
      </c>
      <c r="EG59" s="494"/>
      <c r="EH59" s="494">
        <f t="shared" si="47"/>
        <v>-1.0561846964834814E-2</v>
      </c>
      <c r="EI59" s="494">
        <f t="shared" si="47"/>
        <v>2.2608404488337654E-2</v>
      </c>
      <c r="EK59" s="493">
        <f t="shared" si="48"/>
        <v>4.3756185914774579E-2</v>
      </c>
      <c r="EL59" s="493">
        <f t="shared" si="49"/>
        <v>4.8487312537009074E-2</v>
      </c>
      <c r="EN59" s="493">
        <v>0</v>
      </c>
      <c r="EO59" s="493">
        <f t="shared" si="50"/>
        <v>1.0580944377190898E-3</v>
      </c>
      <c r="ES59" s="493">
        <f t="shared" si="51"/>
        <v>0.98460592649028245</v>
      </c>
      <c r="ET59" s="493">
        <f t="shared" si="63"/>
        <v>0.80447798179285301</v>
      </c>
      <c r="EU59" s="493">
        <f t="shared" si="52"/>
        <v>0.94039342570159457</v>
      </c>
      <c r="EW59" s="493">
        <f t="shared" si="53"/>
        <v>1.0477155386023789</v>
      </c>
      <c r="EX59" s="493">
        <f t="shared" si="64"/>
        <v>1.1096458370913671</v>
      </c>
      <c r="EY59" s="493">
        <f t="shared" si="54"/>
        <v>1.0980485739577797</v>
      </c>
      <c r="FA59" s="493">
        <f t="shared" si="55"/>
        <v>1.0006389195812337</v>
      </c>
      <c r="FB59" s="493">
        <f t="shared" si="65"/>
        <v>0.97490591167650764</v>
      </c>
      <c r="FC59" s="493">
        <f t="shared" si="56"/>
        <v>0.99601542642448604</v>
      </c>
      <c r="FE59" s="493">
        <f t="shared" si="57"/>
        <v>1.032597660050907</v>
      </c>
      <c r="FG59" s="493">
        <f t="shared" si="58"/>
        <v>1.0218728256575893</v>
      </c>
      <c r="FH59" s="493">
        <f t="shared" si="66"/>
        <v>0.69919741474634656</v>
      </c>
      <c r="FI59" s="493">
        <f t="shared" si="59"/>
        <v>0.96838526482122333</v>
      </c>
      <c r="FK59" s="493">
        <f t="shared" si="60"/>
        <v>1.0095061759960398</v>
      </c>
      <c r="FL59" s="493">
        <f t="shared" si="67"/>
        <v>1.2767290391826593</v>
      </c>
      <c r="FM59" s="493">
        <f t="shared" si="61"/>
        <v>1.066308728108885</v>
      </c>
    </row>
    <row r="60" spans="1:169" x14ac:dyDescent="0.2">
      <c r="A60" s="482" t="s">
        <v>148</v>
      </c>
      <c r="B60" s="434">
        <f t="shared" si="1"/>
        <v>1994</v>
      </c>
      <c r="D60" s="498">
        <f>National!H285</f>
        <v>6978.3670000000002</v>
      </c>
      <c r="E60" s="498">
        <f>National!H208</f>
        <v>3440.9390000000008</v>
      </c>
      <c r="F60" s="498">
        <f>Conversion_Factors!$O56*E60</f>
        <v>11134.065000000002</v>
      </c>
      <c r="G60" s="498">
        <f t="shared" si="2"/>
        <v>18112.432000000001</v>
      </c>
      <c r="H60" s="499">
        <f t="shared" si="3"/>
        <v>3.2357635517514258</v>
      </c>
      <c r="K60" s="494">
        <f>National!N208*0.001</f>
        <v>97.774288654786105</v>
      </c>
      <c r="M60" s="499">
        <f>National!CQ285</f>
        <v>0.83189305833107785</v>
      </c>
      <c r="N60" s="499">
        <f>National!CQ208</f>
        <v>1.0167543987717536</v>
      </c>
      <c r="O60" s="544">
        <f>National!Z134</f>
        <v>106.56488677496475</v>
      </c>
      <c r="Q60" s="501">
        <f t="shared" si="4"/>
        <v>185.24739222547529</v>
      </c>
      <c r="S60" s="494">
        <f>National!CQ285</f>
        <v>0.83189305833107785</v>
      </c>
      <c r="T60" s="494">
        <f>National!CQ208</f>
        <v>1.0167543987717536</v>
      </c>
      <c r="W60" s="494">
        <f>National!CU285</f>
        <v>1.0486336748880203</v>
      </c>
      <c r="Z60" s="502">
        <f>National!CU208</f>
        <v>1.1163566509774099</v>
      </c>
      <c r="AA60" s="493">
        <f t="shared" si="62"/>
        <v>1.0089546142961172</v>
      </c>
      <c r="AB60" s="464">
        <f t="shared" si="5"/>
        <v>1994</v>
      </c>
      <c r="AC60" s="504">
        <f t="shared" si="6"/>
        <v>1.1190890742110038</v>
      </c>
      <c r="AD60" s="504">
        <f t="shared" si="7"/>
        <v>1.008954614296115</v>
      </c>
      <c r="AE60" s="504">
        <f t="shared" si="8"/>
        <v>1.0864932927257893</v>
      </c>
      <c r="AF60" s="505">
        <f t="shared" si="9"/>
        <v>0.99112731644480323</v>
      </c>
      <c r="AG60" s="504">
        <f t="shared" si="10"/>
        <v>0.93694723809939318</v>
      </c>
      <c r="AH60" s="504">
        <f t="shared" si="11"/>
        <v>1.1291100852335623</v>
      </c>
      <c r="AI60" s="504">
        <f t="shared" si="12"/>
        <v>1.1291100852335598</v>
      </c>
      <c r="AJ60" s="504"/>
      <c r="AK60" s="504" t="e">
        <f>#REF!*#REF!*AE60</f>
        <v>#REF!</v>
      </c>
      <c r="AL60" s="504">
        <f t="shared" si="13"/>
        <v>1.0768531815545896</v>
      </c>
      <c r="AM60" s="503"/>
      <c r="AN60" s="504">
        <f>National!CQ134</f>
        <v>0.88372374910436302</v>
      </c>
      <c r="AO60" s="504">
        <f>National!CU134</f>
        <v>1.0688272631780957</v>
      </c>
      <c r="AP60" s="504">
        <f t="shared" si="14"/>
        <v>1.0777502581771758</v>
      </c>
      <c r="AQ60" s="504">
        <f t="shared" si="15"/>
        <v>0.99112731644480323</v>
      </c>
      <c r="AR60" s="504">
        <f t="shared" si="16"/>
        <v>1.008954614296115</v>
      </c>
      <c r="AT60" s="439"/>
      <c r="AV60" s="493" t="e">
        <f>D60/#REF!</f>
        <v>#REF!</v>
      </c>
      <c r="AW60" s="493" t="e">
        <f>#REF!/#REF!</f>
        <v>#REF!</v>
      </c>
      <c r="AX60" s="493" t="e">
        <f>#REF!/#REF!</f>
        <v>#REF!</v>
      </c>
      <c r="AY60" s="493" t="e">
        <f>#REF!/#REF!</f>
        <v>#REF!</v>
      </c>
      <c r="BA60" s="493" t="e">
        <f t="shared" si="68"/>
        <v>#REF!</v>
      </c>
      <c r="BB60" s="493" t="e">
        <f t="shared" si="68"/>
        <v>#REF!</v>
      </c>
      <c r="BC60" s="493" t="e">
        <f t="shared" si="68"/>
        <v>#REF!</v>
      </c>
      <c r="BD60" s="493" t="e">
        <f t="shared" si="68"/>
        <v>#REF!</v>
      </c>
      <c r="BE60" s="493" t="e">
        <f t="shared" si="18"/>
        <v>#REF!</v>
      </c>
      <c r="BF60" s="493"/>
      <c r="BG60" s="493" t="e">
        <f t="shared" si="69"/>
        <v>#REF!</v>
      </c>
      <c r="BH60" s="493" t="e">
        <f t="shared" si="69"/>
        <v>#REF!</v>
      </c>
      <c r="BI60" s="493" t="e">
        <f t="shared" si="69"/>
        <v>#REF!</v>
      </c>
      <c r="BJ60" s="493" t="e">
        <f t="shared" si="69"/>
        <v>#REF!</v>
      </c>
      <c r="BM60" s="493" t="e">
        <f>LN(#REF!/#REF!)</f>
        <v>#REF!</v>
      </c>
      <c r="BN60" s="493" t="e">
        <f>LN(#REF!/#REF!)</f>
        <v>#REF!</v>
      </c>
      <c r="BO60" s="493" t="e">
        <f>LN(#REF!/#REF!)</f>
        <v>#REF!</v>
      </c>
      <c r="BP60" s="493" t="e">
        <f>LN(#REF!/#REF!)</f>
        <v>#REF!</v>
      </c>
      <c r="BR60" s="493" t="e">
        <f>M60/#REF!</f>
        <v>#REF!</v>
      </c>
      <c r="BS60" s="493" t="e">
        <f>#REF!/#REF!</f>
        <v>#REF!</v>
      </c>
      <c r="BT60" s="493" t="e">
        <f>#REF!/#REF!</f>
        <v>#REF!</v>
      </c>
      <c r="BU60" s="493" t="e">
        <f>#REF!/#REF!</f>
        <v>#REF!</v>
      </c>
      <c r="BV60" s="493"/>
      <c r="BX60" s="493" t="e">
        <f t="shared" si="70"/>
        <v>#REF!</v>
      </c>
      <c r="BY60" s="493" t="e">
        <f t="shared" si="70"/>
        <v>#REF!</v>
      </c>
      <c r="BZ60" s="493" t="e">
        <f t="shared" si="70"/>
        <v>#REF!</v>
      </c>
      <c r="CA60" s="493" t="e">
        <f t="shared" si="70"/>
        <v>#REF!</v>
      </c>
      <c r="CC60" s="493" t="e">
        <f>LN(#REF!/#REF!)</f>
        <v>#REF!</v>
      </c>
      <c r="CD60" s="493" t="e">
        <f>LN(#REF!/#REF!)</f>
        <v>#REF!</v>
      </c>
      <c r="CE60" s="493" t="e">
        <f>LN(#REF!/#REF!)</f>
        <v>#REF!</v>
      </c>
      <c r="CF60" s="493" t="e">
        <f>LN(#REF!/#REF!)</f>
        <v>#REF!</v>
      </c>
      <c r="CH60" s="493" t="e">
        <f>LN(#REF!/#REF!)</f>
        <v>#REF!</v>
      </c>
      <c r="CI60" s="493" t="e">
        <f>LN(#REF!/#REF!)</f>
        <v>#REF!</v>
      </c>
      <c r="CJ60" s="493" t="e">
        <f>LN(#REF!/#REF!)</f>
        <v>#REF!</v>
      </c>
      <c r="CK60" s="493" t="e">
        <f>LN(#REF!/#REF!)</f>
        <v>#REF!</v>
      </c>
      <c r="CM60" s="493" t="e">
        <f>LN(#REF!/#REF!)</f>
        <v>#REF!</v>
      </c>
      <c r="CN60" s="493" t="e">
        <f>LN(#REF!/#REF!)</f>
        <v>#REF!</v>
      </c>
      <c r="CO60" s="493" t="e">
        <f>LN(#REF!/#REF!)</f>
        <v>#REF!</v>
      </c>
      <c r="CP60" s="493" t="e">
        <f>LN(#REF!/#REF!)</f>
        <v>#REF!</v>
      </c>
      <c r="CS60" s="493" t="e">
        <f t="shared" si="21"/>
        <v>#REF!</v>
      </c>
      <c r="CT60" s="493">
        <f t="shared" si="22"/>
        <v>0</v>
      </c>
      <c r="CU60" s="493" t="e">
        <f t="shared" si="23"/>
        <v>#DIV/0!</v>
      </c>
      <c r="CV60" s="493"/>
      <c r="CW60" s="493" t="e">
        <f t="shared" si="24"/>
        <v>#REF!</v>
      </c>
      <c r="CX60" s="493">
        <f t="shared" si="25"/>
        <v>0</v>
      </c>
      <c r="CY60" s="493" t="e">
        <f t="shared" si="26"/>
        <v>#DIV/0!</v>
      </c>
      <c r="CZ60" s="493"/>
      <c r="DA60" s="493" t="e">
        <f t="shared" si="27"/>
        <v>#REF!</v>
      </c>
      <c r="DB60" s="493">
        <f t="shared" si="28"/>
        <v>0</v>
      </c>
      <c r="DC60" s="493" t="e">
        <f t="shared" si="29"/>
        <v>#DIV/0!</v>
      </c>
      <c r="DD60" s="493"/>
      <c r="DE60" s="493" t="e">
        <f t="shared" si="30"/>
        <v>#REF!</v>
      </c>
      <c r="DF60" s="493">
        <f t="shared" si="31"/>
        <v>0</v>
      </c>
      <c r="DG60" s="493" t="e">
        <f t="shared" si="32"/>
        <v>#DIV/0!</v>
      </c>
      <c r="DI60" s="493" t="e">
        <f t="shared" si="33"/>
        <v>#REF!</v>
      </c>
      <c r="DJ60" s="493">
        <f t="shared" si="34"/>
        <v>0</v>
      </c>
      <c r="DK60" s="493" t="e">
        <f t="shared" si="35"/>
        <v>#DIV/0!</v>
      </c>
      <c r="DO60" s="494">
        <f t="shared" si="36"/>
        <v>0.38528050788541263</v>
      </c>
      <c r="DP60" s="494">
        <f t="shared" si="37"/>
        <v>0.61471949211458743</v>
      </c>
      <c r="DR60" s="493">
        <f t="shared" si="38"/>
        <v>0.38876141357741717</v>
      </c>
      <c r="DS60" s="493">
        <f t="shared" si="38"/>
        <v>0.61122148720088187</v>
      </c>
      <c r="DT60" s="493">
        <f t="shared" si="39"/>
        <v>0.99998290077829899</v>
      </c>
      <c r="DV60" s="493">
        <f t="shared" si="40"/>
        <v>0.38876806120868607</v>
      </c>
      <c r="DW60" s="493">
        <f t="shared" si="41"/>
        <v>0.61123193879131399</v>
      </c>
      <c r="DY60" s="493">
        <f t="shared" si="71"/>
        <v>-1.3624162200008609E-2</v>
      </c>
      <c r="DZ60" s="493">
        <f t="shared" si="71"/>
        <v>2.6590310481641268E-3</v>
      </c>
      <c r="EA60" s="493"/>
      <c r="EB60" s="493">
        <f t="shared" si="43"/>
        <v>-2.4923464469802651E-2</v>
      </c>
      <c r="EC60" s="493">
        <f t="shared" si="44"/>
        <v>-2.4923464469802651E-2</v>
      </c>
      <c r="ED60" s="493"/>
      <c r="EE60" s="494">
        <f t="shared" si="45"/>
        <v>0.66975353252894199</v>
      </c>
      <c r="EF60" s="494">
        <f t="shared" si="46"/>
        <v>0.33024646747105812</v>
      </c>
      <c r="EG60" s="494"/>
      <c r="EH60" s="494">
        <f t="shared" si="47"/>
        <v>-1.2208309609959526E-2</v>
      </c>
      <c r="EI60" s="494">
        <f t="shared" si="47"/>
        <v>2.5226230260418949E-2</v>
      </c>
      <c r="EK60" s="493">
        <f t="shared" si="48"/>
        <v>-2.3507611879753833E-2</v>
      </c>
      <c r="EL60" s="493">
        <f t="shared" si="49"/>
        <v>-2.3562652575477446E-3</v>
      </c>
      <c r="EN60" s="493">
        <v>0</v>
      </c>
      <c r="EO60" s="493">
        <f t="shared" si="50"/>
        <v>-8.0489037847214766E-3</v>
      </c>
      <c r="ES60" s="493">
        <f t="shared" si="51"/>
        <v>0.9963353767603913</v>
      </c>
      <c r="ET60" s="493">
        <f t="shared" si="63"/>
        <v>0.80152987308502144</v>
      </c>
      <c r="EU60" s="493">
        <f t="shared" si="52"/>
        <v>0.93694723809939318</v>
      </c>
      <c r="EW60" s="493">
        <f t="shared" si="53"/>
        <v>0.98947652999507962</v>
      </c>
      <c r="EX60" s="493">
        <f t="shared" si="64"/>
        <v>1.0979685124086513</v>
      </c>
      <c r="EY60" s="493">
        <f t="shared" si="54"/>
        <v>1.0864932927257893</v>
      </c>
      <c r="FA60" s="493">
        <f t="shared" si="55"/>
        <v>0.99509233506831285</v>
      </c>
      <c r="FB60" s="493">
        <f t="shared" si="65"/>
        <v>0.97012140012207837</v>
      </c>
      <c r="FC60" s="493">
        <f t="shared" si="56"/>
        <v>0.99112731644480323</v>
      </c>
      <c r="FE60" s="493">
        <f t="shared" si="57"/>
        <v>1.0179868898329438</v>
      </c>
      <c r="FG60" s="493">
        <f t="shared" si="58"/>
        <v>0.97538456074615965</v>
      </c>
      <c r="FH60" s="493">
        <f t="shared" si="66"/>
        <v>0.68198636325721562</v>
      </c>
      <c r="FI60" s="493">
        <f t="shared" si="59"/>
        <v>0.94454803616070238</v>
      </c>
      <c r="FK60" s="493">
        <f t="shared" si="60"/>
        <v>1.010730035088977</v>
      </c>
      <c r="FL60" s="493">
        <f t="shared" si="67"/>
        <v>1.290428386572205</v>
      </c>
      <c r="FM60" s="493">
        <f t="shared" si="61"/>
        <v>1.0777502581771758</v>
      </c>
    </row>
    <row r="61" spans="1:169" x14ac:dyDescent="0.2">
      <c r="A61" s="482" t="s">
        <v>148</v>
      </c>
      <c r="B61" s="434">
        <f t="shared" si="1"/>
        <v>1995</v>
      </c>
      <c r="D61" s="498">
        <f>National!H286</f>
        <v>6936.3230000000003</v>
      </c>
      <c r="E61" s="498">
        <f>National!H209</f>
        <v>3557.0149999999999</v>
      </c>
      <c r="F61" s="498">
        <f>Conversion_Factors!$O57*E61</f>
        <v>11582.64</v>
      </c>
      <c r="G61" s="498">
        <f t="shared" si="2"/>
        <v>18518.963</v>
      </c>
      <c r="H61" s="499">
        <f t="shared" si="3"/>
        <v>3.2562808984499645</v>
      </c>
      <c r="K61" s="494">
        <f>National!N209*0.001</f>
        <v>99.129440087303408</v>
      </c>
      <c r="M61" s="499">
        <f>National!CQ286</f>
        <v>0.80463431343479619</v>
      </c>
      <c r="N61" s="499">
        <f>National!CQ209</f>
        <v>1.0128438638862685</v>
      </c>
      <c r="O61" s="544">
        <f>National!Z135</f>
        <v>105.85491041569998</v>
      </c>
      <c r="Q61" s="501">
        <f t="shared" si="4"/>
        <v>186.81597498876548</v>
      </c>
      <c r="S61" s="494">
        <f>National!CQ286</f>
        <v>0.80463431343479619</v>
      </c>
      <c r="T61" s="494">
        <f>National!CQ209</f>
        <v>1.0128438638862685</v>
      </c>
      <c r="W61" s="494">
        <f>National!CU286</f>
        <v>1.0628947601714096</v>
      </c>
      <c r="Z61" s="502">
        <f>National!CU209</f>
        <v>1.1426343021650112</v>
      </c>
      <c r="AA61" s="493">
        <f t="shared" si="62"/>
        <v>1.0174979400504722</v>
      </c>
      <c r="AB61" s="464">
        <f t="shared" si="5"/>
        <v>1995</v>
      </c>
      <c r="AC61" s="504">
        <f t="shared" si="6"/>
        <v>1.1345996463961514</v>
      </c>
      <c r="AD61" s="504">
        <f t="shared" si="7"/>
        <v>1.01749794005047</v>
      </c>
      <c r="AE61" s="504">
        <f t="shared" si="8"/>
        <v>1.1079530668777477</v>
      </c>
      <c r="AF61" s="505">
        <f t="shared" si="9"/>
        <v>0.99501964076416205</v>
      </c>
      <c r="AG61" s="504">
        <f t="shared" si="10"/>
        <v>0.92295498808032805</v>
      </c>
      <c r="AH61" s="504">
        <f t="shared" si="11"/>
        <v>1.1544528029900785</v>
      </c>
      <c r="AI61" s="504">
        <f t="shared" si="12"/>
        <v>1.1544528029900758</v>
      </c>
      <c r="AJ61" s="504"/>
      <c r="AK61" s="504" t="e">
        <f>#REF!*#REF!*AE61</f>
        <v>#REF!</v>
      </c>
      <c r="AL61" s="504">
        <f t="shared" si="13"/>
        <v>1.1024350625882482</v>
      </c>
      <c r="AM61" s="503"/>
      <c r="AN61" s="504">
        <f>National!CQ135</f>
        <v>0.8629253162795415</v>
      </c>
      <c r="AO61" s="504">
        <f>National!CU135</f>
        <v>1.0872958242097928</v>
      </c>
      <c r="AP61" s="504">
        <f t="shared" si="14"/>
        <v>1.0898857008799017</v>
      </c>
      <c r="AQ61" s="504">
        <f t="shared" si="15"/>
        <v>0.99501964076416205</v>
      </c>
      <c r="AR61" s="504">
        <f t="shared" si="16"/>
        <v>1.0174979400504702</v>
      </c>
      <c r="AT61" s="439"/>
      <c r="AV61" s="493" t="e">
        <f>D61/#REF!</f>
        <v>#REF!</v>
      </c>
      <c r="AW61" s="493" t="e">
        <f>#REF!/#REF!</f>
        <v>#REF!</v>
      </c>
      <c r="AX61" s="493" t="e">
        <f>#REF!/#REF!</f>
        <v>#REF!</v>
      </c>
      <c r="AY61" s="493" t="e">
        <f>#REF!/#REF!</f>
        <v>#REF!</v>
      </c>
      <c r="BA61" s="493" t="e">
        <f t="shared" si="68"/>
        <v>#REF!</v>
      </c>
      <c r="BB61" s="493" t="e">
        <f t="shared" si="68"/>
        <v>#REF!</v>
      </c>
      <c r="BC61" s="493" t="e">
        <f t="shared" si="68"/>
        <v>#REF!</v>
      </c>
      <c r="BD61" s="493" t="e">
        <f t="shared" si="68"/>
        <v>#REF!</v>
      </c>
      <c r="BE61" s="493" t="e">
        <f t="shared" si="18"/>
        <v>#REF!</v>
      </c>
      <c r="BF61" s="493"/>
      <c r="BG61" s="493" t="e">
        <f t="shared" si="69"/>
        <v>#REF!</v>
      </c>
      <c r="BH61" s="493" t="e">
        <f t="shared" si="69"/>
        <v>#REF!</v>
      </c>
      <c r="BI61" s="493" t="e">
        <f t="shared" si="69"/>
        <v>#REF!</v>
      </c>
      <c r="BJ61" s="493" t="e">
        <f t="shared" si="69"/>
        <v>#REF!</v>
      </c>
      <c r="BM61" s="493" t="e">
        <f>LN(#REF!/#REF!)</f>
        <v>#REF!</v>
      </c>
      <c r="BN61" s="493" t="e">
        <f>LN(#REF!/#REF!)</f>
        <v>#REF!</v>
      </c>
      <c r="BO61" s="493" t="e">
        <f>LN(#REF!/#REF!)</f>
        <v>#REF!</v>
      </c>
      <c r="BP61" s="493" t="e">
        <f>LN(#REF!/#REF!)</f>
        <v>#REF!</v>
      </c>
      <c r="BR61" s="493" t="e">
        <f>M61/#REF!</f>
        <v>#REF!</v>
      </c>
      <c r="BS61" s="493" t="e">
        <f>#REF!/#REF!</f>
        <v>#REF!</v>
      </c>
      <c r="BT61" s="493" t="e">
        <f>#REF!/#REF!</f>
        <v>#REF!</v>
      </c>
      <c r="BU61" s="493" t="e">
        <f>#REF!/#REF!</f>
        <v>#REF!</v>
      </c>
      <c r="BV61" s="493"/>
      <c r="BX61" s="493" t="e">
        <f t="shared" si="70"/>
        <v>#REF!</v>
      </c>
      <c r="BY61" s="493" t="e">
        <f t="shared" si="70"/>
        <v>#REF!</v>
      </c>
      <c r="BZ61" s="493" t="e">
        <f t="shared" si="70"/>
        <v>#REF!</v>
      </c>
      <c r="CA61" s="493" t="e">
        <f t="shared" si="70"/>
        <v>#REF!</v>
      </c>
      <c r="CC61" s="493" t="e">
        <f>LN(#REF!/#REF!)</f>
        <v>#REF!</v>
      </c>
      <c r="CD61" s="493" t="e">
        <f>LN(#REF!/#REF!)</f>
        <v>#REF!</v>
      </c>
      <c r="CE61" s="493" t="e">
        <f>LN(#REF!/#REF!)</f>
        <v>#REF!</v>
      </c>
      <c r="CF61" s="493" t="e">
        <f>LN(#REF!/#REF!)</f>
        <v>#REF!</v>
      </c>
      <c r="CH61" s="493" t="e">
        <f>LN(#REF!/#REF!)</f>
        <v>#REF!</v>
      </c>
      <c r="CI61" s="493" t="e">
        <f>LN(#REF!/#REF!)</f>
        <v>#REF!</v>
      </c>
      <c r="CJ61" s="493" t="e">
        <f>LN(#REF!/#REF!)</f>
        <v>#REF!</v>
      </c>
      <c r="CK61" s="493" t="e">
        <f>LN(#REF!/#REF!)</f>
        <v>#REF!</v>
      </c>
      <c r="CM61" s="493" t="e">
        <f>LN(#REF!/#REF!)</f>
        <v>#REF!</v>
      </c>
      <c r="CN61" s="493" t="e">
        <f>LN(#REF!/#REF!)</f>
        <v>#REF!</v>
      </c>
      <c r="CO61" s="493" t="e">
        <f>LN(#REF!/#REF!)</f>
        <v>#REF!</v>
      </c>
      <c r="CP61" s="493" t="e">
        <f>LN(#REF!/#REF!)</f>
        <v>#REF!</v>
      </c>
      <c r="CS61" s="493" t="e">
        <f t="shared" si="21"/>
        <v>#REF!</v>
      </c>
      <c r="CT61" s="493">
        <f t="shared" si="22"/>
        <v>0</v>
      </c>
      <c r="CU61" s="493" t="e">
        <f t="shared" si="23"/>
        <v>#DIV/0!</v>
      </c>
      <c r="CV61" s="493"/>
      <c r="CW61" s="493" t="e">
        <f t="shared" si="24"/>
        <v>#REF!</v>
      </c>
      <c r="CX61" s="493">
        <f t="shared" si="25"/>
        <v>0</v>
      </c>
      <c r="CY61" s="493" t="e">
        <f t="shared" si="26"/>
        <v>#DIV/0!</v>
      </c>
      <c r="CZ61" s="493"/>
      <c r="DA61" s="493" t="e">
        <f t="shared" si="27"/>
        <v>#REF!</v>
      </c>
      <c r="DB61" s="493">
        <f t="shared" si="28"/>
        <v>0</v>
      </c>
      <c r="DC61" s="493" t="e">
        <f t="shared" si="29"/>
        <v>#DIV/0!</v>
      </c>
      <c r="DD61" s="493"/>
      <c r="DE61" s="493" t="e">
        <f t="shared" si="30"/>
        <v>#REF!</v>
      </c>
      <c r="DF61" s="493">
        <f t="shared" si="31"/>
        <v>0</v>
      </c>
      <c r="DG61" s="493" t="e">
        <f t="shared" si="32"/>
        <v>#DIV/0!</v>
      </c>
      <c r="DI61" s="493" t="e">
        <f t="shared" si="33"/>
        <v>#REF!</v>
      </c>
      <c r="DJ61" s="493">
        <f t="shared" si="34"/>
        <v>0</v>
      </c>
      <c r="DK61" s="493" t="e">
        <f t="shared" si="35"/>
        <v>#DIV/0!</v>
      </c>
      <c r="DO61" s="494">
        <f t="shared" si="36"/>
        <v>0.37455245199204729</v>
      </c>
      <c r="DP61" s="494">
        <f t="shared" si="37"/>
        <v>0.62544754800795266</v>
      </c>
      <c r="DR61" s="493">
        <f t="shared" si="38"/>
        <v>0.37989123375347816</v>
      </c>
      <c r="DS61" s="493">
        <f t="shared" si="38"/>
        <v>0.62006805259113196</v>
      </c>
      <c r="DT61" s="493">
        <f t="shared" si="39"/>
        <v>0.99995928634461007</v>
      </c>
      <c r="DV61" s="493">
        <f t="shared" si="40"/>
        <v>0.37990670114398889</v>
      </c>
      <c r="DW61" s="493">
        <f t="shared" si="41"/>
        <v>0.62009329885601117</v>
      </c>
      <c r="DY61" s="493">
        <f t="shared" si="71"/>
        <v>-3.3315991717997026E-2</v>
      </c>
      <c r="DZ61" s="493">
        <f t="shared" si="71"/>
        <v>-3.8535111076633444E-3</v>
      </c>
      <c r="EA61" s="493"/>
      <c r="EB61" s="493">
        <f t="shared" si="43"/>
        <v>-6.6846782872643116E-3</v>
      </c>
      <c r="EC61" s="493">
        <f t="shared" si="44"/>
        <v>-6.6846782872643116E-3</v>
      </c>
      <c r="ED61" s="493"/>
      <c r="EE61" s="494">
        <f t="shared" si="45"/>
        <v>0.66102159293830054</v>
      </c>
      <c r="EF61" s="494">
        <f t="shared" si="46"/>
        <v>0.33897840706169952</v>
      </c>
      <c r="EG61" s="494"/>
      <c r="EH61" s="494">
        <f t="shared" si="47"/>
        <v>-1.3123276414385199E-2</v>
      </c>
      <c r="EI61" s="494">
        <f t="shared" si="47"/>
        <v>2.6097162553086875E-2</v>
      </c>
      <c r="EK61" s="493">
        <f t="shared" si="48"/>
        <v>1.3508037016347691E-2</v>
      </c>
      <c r="EL61" s="493">
        <f t="shared" si="49"/>
        <v>2.3265995373486153E-2</v>
      </c>
      <c r="EN61" s="493">
        <v>0</v>
      </c>
      <c r="EO61" s="493">
        <f t="shared" si="50"/>
        <v>6.3207869772173592E-3</v>
      </c>
      <c r="ES61" s="493">
        <f t="shared" si="51"/>
        <v>0.985066128112562</v>
      </c>
      <c r="ET61" s="493">
        <f t="shared" si="63"/>
        <v>0.78955992864641533</v>
      </c>
      <c r="EU61" s="493">
        <f t="shared" si="52"/>
        <v>0.92295498808032805</v>
      </c>
      <c r="EW61" s="493">
        <f t="shared" si="53"/>
        <v>1.0197514096917435</v>
      </c>
      <c r="EX61" s="493">
        <f t="shared" si="64"/>
        <v>1.1196549383258687</v>
      </c>
      <c r="EY61" s="493">
        <f t="shared" si="54"/>
        <v>1.1079530668777477</v>
      </c>
      <c r="FA61" s="493">
        <f t="shared" si="55"/>
        <v>1.0039271688457954</v>
      </c>
      <c r="FB61" s="493">
        <f t="shared" si="65"/>
        <v>0.97393123066127718</v>
      </c>
      <c r="FC61" s="493">
        <f t="shared" si="56"/>
        <v>0.99501964076416205</v>
      </c>
      <c r="FE61" s="493">
        <f t="shared" si="57"/>
        <v>1.0225908096337146</v>
      </c>
      <c r="FG61" s="493">
        <f t="shared" si="58"/>
        <v>0.99333761447366764</v>
      </c>
      <c r="FH61" s="493">
        <f t="shared" si="66"/>
        <v>0.67744270718149469</v>
      </c>
      <c r="FI61" s="493">
        <f t="shared" si="59"/>
        <v>0.93825509299565968</v>
      </c>
      <c r="FK61" s="493">
        <f t="shared" si="60"/>
        <v>1.0112599766139243</v>
      </c>
      <c r="FL61" s="493">
        <f t="shared" si="67"/>
        <v>1.3049585800269521</v>
      </c>
      <c r="FM61" s="493">
        <f t="shared" si="61"/>
        <v>1.0898857008799017</v>
      </c>
    </row>
    <row r="62" spans="1:169" x14ac:dyDescent="0.2">
      <c r="A62" s="482" t="s">
        <v>148</v>
      </c>
      <c r="B62" s="434">
        <f t="shared" si="1"/>
        <v>1996</v>
      </c>
      <c r="D62" s="498">
        <f>National!H287</f>
        <v>7466.523000000001</v>
      </c>
      <c r="E62" s="498">
        <f>National!H210</f>
        <v>3693.5300000000007</v>
      </c>
      <c r="F62" s="498">
        <f>Conversion_Factors!$O58*E62</f>
        <v>12037.866000000002</v>
      </c>
      <c r="G62" s="498">
        <f t="shared" si="2"/>
        <v>19504.389000000003</v>
      </c>
      <c r="H62" s="499">
        <f t="shared" si="3"/>
        <v>3.2591764517954367</v>
      </c>
      <c r="K62" s="494">
        <f>National!N210*0.001</f>
        <v>99.879977569490848</v>
      </c>
      <c r="M62" s="499">
        <f>National!CQ287</f>
        <v>0.82946817126407968</v>
      </c>
      <c r="N62" s="499">
        <f>National!CQ210</f>
        <v>1.0517383666460682</v>
      </c>
      <c r="O62" s="544">
        <f>National!Z136</f>
        <v>111.73463662659984</v>
      </c>
      <c r="Q62" s="501">
        <f t="shared" si="4"/>
        <v>195.27826772317755</v>
      </c>
      <c r="S62" s="494">
        <f>National!CQ287</f>
        <v>0.82946817126407968</v>
      </c>
      <c r="T62" s="494">
        <f>National!CQ210</f>
        <v>1.0517383666460682</v>
      </c>
      <c r="W62" s="494">
        <f>National!CU287</f>
        <v>1.1015454098932889</v>
      </c>
      <c r="Z62" s="502">
        <f>National!CU210</f>
        <v>1.1340238624228223</v>
      </c>
      <c r="AA62" s="493">
        <f t="shared" si="62"/>
        <v>1.0635880317885376</v>
      </c>
      <c r="AB62" s="464">
        <f t="shared" si="5"/>
        <v>1996</v>
      </c>
      <c r="AC62" s="504">
        <f t="shared" si="6"/>
        <v>1.1431900264199562</v>
      </c>
      <c r="AD62" s="504">
        <f t="shared" si="7"/>
        <v>1.0635880317885353</v>
      </c>
      <c r="AE62" s="504">
        <f t="shared" si="8"/>
        <v>1.1177749188326078</v>
      </c>
      <c r="AF62" s="505">
        <f t="shared" si="9"/>
        <v>0.99556929045051201</v>
      </c>
      <c r="AG62" s="504">
        <f t="shared" si="10"/>
        <v>0.95575722433618748</v>
      </c>
      <c r="AH62" s="504">
        <f t="shared" si="11"/>
        <v>1.2158832301602873</v>
      </c>
      <c r="AI62" s="504">
        <f t="shared" si="12"/>
        <v>1.2158832301602849</v>
      </c>
      <c r="AJ62" s="504"/>
      <c r="AK62" s="504" t="e">
        <f>#REF!*#REF!*AE62</f>
        <v>#REF!</v>
      </c>
      <c r="AL62" s="504">
        <f t="shared" si="13"/>
        <v>1.1128223828255581</v>
      </c>
      <c r="AM62" s="503"/>
      <c r="AN62" s="504">
        <f>National!CQ136</f>
        <v>0.89159645336930371</v>
      </c>
      <c r="AO62" s="504">
        <f>National!CU136</f>
        <v>1.1107834752205521</v>
      </c>
      <c r="AP62" s="504">
        <f t="shared" si="14"/>
        <v>1.0787087645167892</v>
      </c>
      <c r="AQ62" s="504">
        <f t="shared" si="15"/>
        <v>0.99556929045051201</v>
      </c>
      <c r="AR62" s="504">
        <f t="shared" si="16"/>
        <v>1.0635880317885351</v>
      </c>
      <c r="AT62" s="439"/>
      <c r="AV62" s="493" t="e">
        <f>D62/#REF!</f>
        <v>#REF!</v>
      </c>
      <c r="AW62" s="493" t="e">
        <f>#REF!/#REF!</f>
        <v>#REF!</v>
      </c>
      <c r="AX62" s="493" t="e">
        <f>#REF!/#REF!</f>
        <v>#REF!</v>
      </c>
      <c r="AY62" s="493" t="e">
        <f>#REF!/#REF!</f>
        <v>#REF!</v>
      </c>
      <c r="BA62" s="493" t="e">
        <f t="shared" si="68"/>
        <v>#REF!</v>
      </c>
      <c r="BB62" s="493" t="e">
        <f t="shared" si="68"/>
        <v>#REF!</v>
      </c>
      <c r="BC62" s="493" t="e">
        <f t="shared" si="68"/>
        <v>#REF!</v>
      </c>
      <c r="BD62" s="493" t="e">
        <f t="shared" si="68"/>
        <v>#REF!</v>
      </c>
      <c r="BE62" s="493" t="e">
        <f t="shared" si="18"/>
        <v>#REF!</v>
      </c>
      <c r="BF62" s="493"/>
      <c r="BG62" s="493" t="e">
        <f t="shared" si="69"/>
        <v>#REF!</v>
      </c>
      <c r="BH62" s="493" t="e">
        <f t="shared" si="69"/>
        <v>#REF!</v>
      </c>
      <c r="BI62" s="493" t="e">
        <f t="shared" si="69"/>
        <v>#REF!</v>
      </c>
      <c r="BJ62" s="493" t="e">
        <f t="shared" si="69"/>
        <v>#REF!</v>
      </c>
      <c r="BM62" s="493" t="e">
        <f>LN(#REF!/#REF!)</f>
        <v>#REF!</v>
      </c>
      <c r="BN62" s="493" t="e">
        <f>LN(#REF!/#REF!)</f>
        <v>#REF!</v>
      </c>
      <c r="BO62" s="493" t="e">
        <f>LN(#REF!/#REF!)</f>
        <v>#REF!</v>
      </c>
      <c r="BP62" s="493" t="e">
        <f>LN(#REF!/#REF!)</f>
        <v>#REF!</v>
      </c>
      <c r="BR62" s="493" t="e">
        <f>M62/#REF!</f>
        <v>#REF!</v>
      </c>
      <c r="BS62" s="493" t="e">
        <f>#REF!/#REF!</f>
        <v>#REF!</v>
      </c>
      <c r="BT62" s="493" t="e">
        <f>#REF!/#REF!</f>
        <v>#REF!</v>
      </c>
      <c r="BU62" s="493" t="e">
        <f>#REF!/#REF!</f>
        <v>#REF!</v>
      </c>
      <c r="BV62" s="493"/>
      <c r="BX62" s="493" t="e">
        <f t="shared" si="70"/>
        <v>#REF!</v>
      </c>
      <c r="BY62" s="493" t="e">
        <f t="shared" si="70"/>
        <v>#REF!</v>
      </c>
      <c r="BZ62" s="493" t="e">
        <f t="shared" si="70"/>
        <v>#REF!</v>
      </c>
      <c r="CA62" s="493" t="e">
        <f t="shared" si="70"/>
        <v>#REF!</v>
      </c>
      <c r="CC62" s="493" t="e">
        <f>LN(#REF!/#REF!)</f>
        <v>#REF!</v>
      </c>
      <c r="CD62" s="493" t="e">
        <f>LN(#REF!/#REF!)</f>
        <v>#REF!</v>
      </c>
      <c r="CE62" s="493" t="e">
        <f>LN(#REF!/#REF!)</f>
        <v>#REF!</v>
      </c>
      <c r="CF62" s="493" t="e">
        <f>LN(#REF!/#REF!)</f>
        <v>#REF!</v>
      </c>
      <c r="CH62" s="493" t="e">
        <f>LN(#REF!/#REF!)</f>
        <v>#REF!</v>
      </c>
      <c r="CI62" s="493" t="e">
        <f>LN(#REF!/#REF!)</f>
        <v>#REF!</v>
      </c>
      <c r="CJ62" s="493" t="e">
        <f>LN(#REF!/#REF!)</f>
        <v>#REF!</v>
      </c>
      <c r="CK62" s="493" t="e">
        <f>LN(#REF!/#REF!)</f>
        <v>#REF!</v>
      </c>
      <c r="CM62" s="493" t="e">
        <f>LN(#REF!/#REF!)</f>
        <v>#REF!</v>
      </c>
      <c r="CN62" s="493" t="e">
        <f>LN(#REF!/#REF!)</f>
        <v>#REF!</v>
      </c>
      <c r="CO62" s="493" t="e">
        <f>LN(#REF!/#REF!)</f>
        <v>#REF!</v>
      </c>
      <c r="CP62" s="493" t="e">
        <f>LN(#REF!/#REF!)</f>
        <v>#REF!</v>
      </c>
      <c r="CS62" s="493" t="e">
        <f t="shared" si="21"/>
        <v>#REF!</v>
      </c>
      <c r="CT62" s="493">
        <f t="shared" si="22"/>
        <v>0</v>
      </c>
      <c r="CU62" s="493" t="e">
        <f t="shared" si="23"/>
        <v>#DIV/0!</v>
      </c>
      <c r="CV62" s="493"/>
      <c r="CW62" s="493" t="e">
        <f t="shared" si="24"/>
        <v>#REF!</v>
      </c>
      <c r="CX62" s="493">
        <f t="shared" si="25"/>
        <v>0</v>
      </c>
      <c r="CY62" s="493" t="e">
        <f t="shared" si="26"/>
        <v>#DIV/0!</v>
      </c>
      <c r="CZ62" s="493"/>
      <c r="DA62" s="493" t="e">
        <f t="shared" si="27"/>
        <v>#REF!</v>
      </c>
      <c r="DB62" s="493">
        <f t="shared" si="28"/>
        <v>0</v>
      </c>
      <c r="DC62" s="493" t="e">
        <f t="shared" si="29"/>
        <v>#DIV/0!</v>
      </c>
      <c r="DD62" s="493"/>
      <c r="DE62" s="493" t="e">
        <f t="shared" si="30"/>
        <v>#REF!</v>
      </c>
      <c r="DF62" s="493">
        <f t="shared" si="31"/>
        <v>0</v>
      </c>
      <c r="DG62" s="493" t="e">
        <f t="shared" si="32"/>
        <v>#DIV/0!</v>
      </c>
      <c r="DI62" s="493" t="e">
        <f t="shared" si="33"/>
        <v>#REF!</v>
      </c>
      <c r="DJ62" s="493">
        <f t="shared" si="34"/>
        <v>0</v>
      </c>
      <c r="DK62" s="493" t="e">
        <f t="shared" si="35"/>
        <v>#DIV/0!</v>
      </c>
      <c r="DO62" s="494">
        <f t="shared" si="36"/>
        <v>0.38281245313554813</v>
      </c>
      <c r="DP62" s="494">
        <f t="shared" si="37"/>
        <v>0.61718754686445187</v>
      </c>
      <c r="DR62" s="493">
        <f t="shared" si="38"/>
        <v>0.37866743783253015</v>
      </c>
      <c r="DS62" s="493">
        <f t="shared" si="38"/>
        <v>0.62130839639592517</v>
      </c>
      <c r="DT62" s="493">
        <f t="shared" si="39"/>
        <v>0.99997583422845526</v>
      </c>
      <c r="DV62" s="493">
        <f t="shared" si="40"/>
        <v>0.37867658884446553</v>
      </c>
      <c r="DW62" s="493">
        <f t="shared" si="41"/>
        <v>0.62132341115553458</v>
      </c>
      <c r="DY62" s="493">
        <f t="shared" si="71"/>
        <v>3.0396832722623508E-2</v>
      </c>
      <c r="DZ62" s="493">
        <f t="shared" si="71"/>
        <v>3.7682301483238839E-2</v>
      </c>
      <c r="EA62" s="493"/>
      <c r="EB62" s="493">
        <f t="shared" si="43"/>
        <v>5.4057357363026762E-2</v>
      </c>
      <c r="EC62" s="493">
        <f t="shared" si="44"/>
        <v>5.4057357363026762E-2</v>
      </c>
      <c r="ED62" s="493"/>
      <c r="EE62" s="494">
        <f t="shared" si="45"/>
        <v>0.6690401022289052</v>
      </c>
      <c r="EF62" s="494">
        <f t="shared" si="46"/>
        <v>0.3309598977710948</v>
      </c>
      <c r="EG62" s="494"/>
      <c r="EH62" s="494">
        <f t="shared" si="47"/>
        <v>1.2057495476911081E-2</v>
      </c>
      <c r="EI62" s="494">
        <f t="shared" si="47"/>
        <v>-2.3939196101463108E-2</v>
      </c>
      <c r="EK62" s="493">
        <f t="shared" si="48"/>
        <v>3.5718020117314023E-2</v>
      </c>
      <c r="EL62" s="493">
        <f t="shared" si="49"/>
        <v>-7.5641402216754718E-3</v>
      </c>
      <c r="EN62" s="493">
        <v>0</v>
      </c>
      <c r="EO62" s="493">
        <f t="shared" si="50"/>
        <v>8.8882587374763576E-4</v>
      </c>
      <c r="ES62" s="493">
        <f t="shared" si="51"/>
        <v>1.0355404507039778</v>
      </c>
      <c r="ET62" s="493">
        <f t="shared" si="63"/>
        <v>0.81762124436830952</v>
      </c>
      <c r="EU62" s="493">
        <f t="shared" si="52"/>
        <v>0.95575722433618748</v>
      </c>
      <c r="EW62" s="493">
        <f t="shared" si="53"/>
        <v>1.0088648628254069</v>
      </c>
      <c r="EX62" s="493">
        <f t="shared" si="64"/>
        <v>1.1295805257659168</v>
      </c>
      <c r="EY62" s="493">
        <f t="shared" si="54"/>
        <v>1.1177749188326078</v>
      </c>
      <c r="FA62" s="493">
        <f t="shared" si="55"/>
        <v>1.0005524008409803</v>
      </c>
      <c r="FB62" s="493">
        <f t="shared" si="65"/>
        <v>0.97446923109215144</v>
      </c>
      <c r="FC62" s="493">
        <f t="shared" si="56"/>
        <v>0.99556929045051201</v>
      </c>
      <c r="FE62" s="493">
        <f t="shared" si="57"/>
        <v>1.0683214538560606</v>
      </c>
      <c r="FG62" s="493">
        <f t="shared" si="58"/>
        <v>1.0555451437048102</v>
      </c>
      <c r="FH62" s="493">
        <f t="shared" si="66"/>
        <v>0.71507135970366653</v>
      </c>
      <c r="FI62" s="493">
        <f t="shared" si="59"/>
        <v>0.99037060696787371</v>
      </c>
      <c r="FK62" s="493">
        <f t="shared" si="60"/>
        <v>0.98974485457136585</v>
      </c>
      <c r="FL62" s="493">
        <f t="shared" si="67"/>
        <v>1.2915760400104317</v>
      </c>
      <c r="FM62" s="493">
        <f t="shared" si="61"/>
        <v>1.0787087645167892</v>
      </c>
    </row>
    <row r="63" spans="1:169" x14ac:dyDescent="0.2">
      <c r="A63" s="482" t="s">
        <v>148</v>
      </c>
      <c r="B63" s="434">
        <f t="shared" si="1"/>
        <v>1997</v>
      </c>
      <c r="D63" s="498">
        <f>National!H288</f>
        <v>7032.9009999999998</v>
      </c>
      <c r="E63" s="498">
        <f>National!H211</f>
        <v>3670.9029999999998</v>
      </c>
      <c r="F63" s="498">
        <f>Conversion_Factors!$O59*E63</f>
        <v>11932.045999999998</v>
      </c>
      <c r="G63" s="498">
        <f t="shared" si="2"/>
        <v>18964.947</v>
      </c>
      <c r="H63" s="499">
        <f t="shared" si="3"/>
        <v>3.2504389247005436</v>
      </c>
      <c r="K63" s="494">
        <f>National!N211*0.001</f>
        <v>100.64796231334772</v>
      </c>
      <c r="M63" s="499">
        <f>National!CQ288</f>
        <v>0.78861616601810713</v>
      </c>
      <c r="N63" s="499">
        <f>National!CQ211</f>
        <v>1.0349540716998018</v>
      </c>
      <c r="O63" s="544">
        <f>National!Z137</f>
        <v>106.34893895492689</v>
      </c>
      <c r="Q63" s="501">
        <f t="shared" si="4"/>
        <v>188.42852417574389</v>
      </c>
      <c r="S63" s="494">
        <f>National!CQ288</f>
        <v>0.78861616601810713</v>
      </c>
      <c r="T63" s="494">
        <f>National!CQ211</f>
        <v>1.0349540716998018</v>
      </c>
      <c r="W63" s="494">
        <f>National!CU288</f>
        <v>1.0829938777611681</v>
      </c>
      <c r="Z63" s="502">
        <f>National!CU211</f>
        <v>1.136615463052068</v>
      </c>
      <c r="AA63" s="493">
        <f t="shared" si="62"/>
        <v>1.026280730045168</v>
      </c>
      <c r="AB63" s="464">
        <f t="shared" si="5"/>
        <v>1997</v>
      </c>
      <c r="AC63" s="504">
        <f t="shared" si="6"/>
        <v>1.1519801014778828</v>
      </c>
      <c r="AD63" s="504">
        <f t="shared" si="7"/>
        <v>1.0262807300451653</v>
      </c>
      <c r="AE63" s="504">
        <f t="shared" si="8"/>
        <v>1.1122249935186241</v>
      </c>
      <c r="AF63" s="505">
        <f t="shared" si="9"/>
        <v>0.99390514708759925</v>
      </c>
      <c r="AG63" s="504">
        <f t="shared" si="10"/>
        <v>0.92838600411712058</v>
      </c>
      <c r="AH63" s="504">
        <f t="shared" si="11"/>
        <v>1.1822549795422281</v>
      </c>
      <c r="AI63" s="504">
        <f t="shared" si="12"/>
        <v>1.182254979542225</v>
      </c>
      <c r="AJ63" s="504"/>
      <c r="AK63" s="504" t="e">
        <f>#REF!*#REF!*AE63</f>
        <v>#REF!</v>
      </c>
      <c r="AL63" s="504">
        <f t="shared" si="13"/>
        <v>1.1054461457776323</v>
      </c>
      <c r="AM63" s="503"/>
      <c r="AN63" s="504">
        <f>National!CQ137</f>
        <v>0.85762066527555103</v>
      </c>
      <c r="AO63" s="504">
        <f>National!CU137</f>
        <v>1.0991269219961439</v>
      </c>
      <c r="AP63" s="504">
        <f t="shared" si="14"/>
        <v>1.0954136589247752</v>
      </c>
      <c r="AQ63" s="504">
        <f t="shared" si="15"/>
        <v>0.99390514708759925</v>
      </c>
      <c r="AR63" s="504">
        <f t="shared" si="16"/>
        <v>1.0262807300451651</v>
      </c>
      <c r="AT63" s="439"/>
      <c r="AV63" s="493" t="e">
        <f>D63/#REF!</f>
        <v>#REF!</v>
      </c>
      <c r="AW63" s="493" t="e">
        <f>#REF!/#REF!</f>
        <v>#REF!</v>
      </c>
      <c r="AX63" s="493" t="e">
        <f>#REF!/#REF!</f>
        <v>#REF!</v>
      </c>
      <c r="AY63" s="493" t="e">
        <f>#REF!/#REF!</f>
        <v>#REF!</v>
      </c>
      <c r="BA63" s="493" t="e">
        <f t="shared" si="68"/>
        <v>#REF!</v>
      </c>
      <c r="BB63" s="493" t="e">
        <f t="shared" si="68"/>
        <v>#REF!</v>
      </c>
      <c r="BC63" s="493" t="e">
        <f t="shared" si="68"/>
        <v>#REF!</v>
      </c>
      <c r="BD63" s="493" t="e">
        <f t="shared" si="68"/>
        <v>#REF!</v>
      </c>
      <c r="BE63" s="493" t="e">
        <f t="shared" si="18"/>
        <v>#REF!</v>
      </c>
      <c r="BF63" s="493"/>
      <c r="BG63" s="493" t="e">
        <f t="shared" si="69"/>
        <v>#REF!</v>
      </c>
      <c r="BH63" s="493" t="e">
        <f t="shared" si="69"/>
        <v>#REF!</v>
      </c>
      <c r="BI63" s="493" t="e">
        <f t="shared" si="69"/>
        <v>#REF!</v>
      </c>
      <c r="BJ63" s="493" t="e">
        <f t="shared" si="69"/>
        <v>#REF!</v>
      </c>
      <c r="BM63" s="493" t="e">
        <f>LN(#REF!/#REF!)</f>
        <v>#REF!</v>
      </c>
      <c r="BN63" s="493" t="e">
        <f>LN(#REF!/#REF!)</f>
        <v>#REF!</v>
      </c>
      <c r="BO63" s="493" t="e">
        <f>LN(#REF!/#REF!)</f>
        <v>#REF!</v>
      </c>
      <c r="BP63" s="493" t="e">
        <f>LN(#REF!/#REF!)</f>
        <v>#REF!</v>
      </c>
      <c r="BR63" s="493" t="e">
        <f>M63/#REF!</f>
        <v>#REF!</v>
      </c>
      <c r="BS63" s="493" t="e">
        <f>#REF!/#REF!</f>
        <v>#REF!</v>
      </c>
      <c r="BT63" s="493" t="e">
        <f>#REF!/#REF!</f>
        <v>#REF!</v>
      </c>
      <c r="BU63" s="493" t="e">
        <f>#REF!/#REF!</f>
        <v>#REF!</v>
      </c>
      <c r="BV63" s="493"/>
      <c r="BX63" s="493" t="e">
        <f t="shared" si="70"/>
        <v>#REF!</v>
      </c>
      <c r="BY63" s="493" t="e">
        <f t="shared" si="70"/>
        <v>#REF!</v>
      </c>
      <c r="BZ63" s="493" t="e">
        <f t="shared" si="70"/>
        <v>#REF!</v>
      </c>
      <c r="CA63" s="493" t="e">
        <f t="shared" si="70"/>
        <v>#REF!</v>
      </c>
      <c r="CC63" s="493" t="e">
        <f>LN(#REF!/#REF!)</f>
        <v>#REF!</v>
      </c>
      <c r="CD63" s="493" t="e">
        <f>LN(#REF!/#REF!)</f>
        <v>#REF!</v>
      </c>
      <c r="CE63" s="493" t="e">
        <f>LN(#REF!/#REF!)</f>
        <v>#REF!</v>
      </c>
      <c r="CF63" s="493" t="e">
        <f>LN(#REF!/#REF!)</f>
        <v>#REF!</v>
      </c>
      <c r="CH63" s="493" t="e">
        <f>LN(#REF!/#REF!)</f>
        <v>#REF!</v>
      </c>
      <c r="CI63" s="493" t="e">
        <f>LN(#REF!/#REF!)</f>
        <v>#REF!</v>
      </c>
      <c r="CJ63" s="493" t="e">
        <f>LN(#REF!/#REF!)</f>
        <v>#REF!</v>
      </c>
      <c r="CK63" s="493" t="e">
        <f>LN(#REF!/#REF!)</f>
        <v>#REF!</v>
      </c>
      <c r="CM63" s="493" t="e">
        <f>LN(#REF!/#REF!)</f>
        <v>#REF!</v>
      </c>
      <c r="CN63" s="493" t="e">
        <f>LN(#REF!/#REF!)</f>
        <v>#REF!</v>
      </c>
      <c r="CO63" s="493" t="e">
        <f>LN(#REF!/#REF!)</f>
        <v>#REF!</v>
      </c>
      <c r="CP63" s="493" t="e">
        <f>LN(#REF!/#REF!)</f>
        <v>#REF!</v>
      </c>
      <c r="CS63" s="493" t="e">
        <f t="shared" si="21"/>
        <v>#REF!</v>
      </c>
      <c r="CT63" s="493">
        <f t="shared" si="22"/>
        <v>0</v>
      </c>
      <c r="CU63" s="493" t="e">
        <f t="shared" si="23"/>
        <v>#DIV/0!</v>
      </c>
      <c r="CV63" s="493"/>
      <c r="CW63" s="493" t="e">
        <f t="shared" si="24"/>
        <v>#REF!</v>
      </c>
      <c r="CX63" s="493">
        <f t="shared" si="25"/>
        <v>0</v>
      </c>
      <c r="CY63" s="493" t="e">
        <f t="shared" si="26"/>
        <v>#DIV/0!</v>
      </c>
      <c r="CZ63" s="493"/>
      <c r="DA63" s="493" t="e">
        <f t="shared" si="27"/>
        <v>#REF!</v>
      </c>
      <c r="DB63" s="493">
        <f t="shared" si="28"/>
        <v>0</v>
      </c>
      <c r="DC63" s="493" t="e">
        <f t="shared" si="29"/>
        <v>#DIV/0!</v>
      </c>
      <c r="DD63" s="493"/>
      <c r="DE63" s="493" t="e">
        <f t="shared" si="30"/>
        <v>#REF!</v>
      </c>
      <c r="DF63" s="493">
        <f t="shared" si="31"/>
        <v>0</v>
      </c>
      <c r="DG63" s="493" t="e">
        <f t="shared" si="32"/>
        <v>#DIV/0!</v>
      </c>
      <c r="DI63" s="493" t="e">
        <f t="shared" si="33"/>
        <v>#REF!</v>
      </c>
      <c r="DJ63" s="493">
        <f t="shared" si="34"/>
        <v>0</v>
      </c>
      <c r="DK63" s="493" t="e">
        <f t="shared" si="35"/>
        <v>#DIV/0!</v>
      </c>
      <c r="DO63" s="494">
        <f t="shared" si="36"/>
        <v>0.37083683914328891</v>
      </c>
      <c r="DP63" s="494">
        <f t="shared" si="37"/>
        <v>0.62916316085671098</v>
      </c>
      <c r="DR63" s="493">
        <f t="shared" si="38"/>
        <v>0.37679292825025912</v>
      </c>
      <c r="DS63" s="493">
        <f t="shared" si="38"/>
        <v>0.62315617535533852</v>
      </c>
      <c r="DT63" s="493">
        <f t="shared" si="39"/>
        <v>0.99994910360559763</v>
      </c>
      <c r="DV63" s="493">
        <f t="shared" si="40"/>
        <v>0.37681210662785364</v>
      </c>
      <c r="DW63" s="493">
        <f t="shared" si="41"/>
        <v>0.62318789337214642</v>
      </c>
      <c r="DY63" s="493">
        <f t="shared" si="71"/>
        <v>-5.0505017028704954E-2</v>
      </c>
      <c r="DZ63" s="493">
        <f t="shared" si="71"/>
        <v>-1.6087331914087979E-2</v>
      </c>
      <c r="EA63" s="493"/>
      <c r="EB63" s="493">
        <f t="shared" si="43"/>
        <v>-4.9401179511056457E-2</v>
      </c>
      <c r="EC63" s="493">
        <f t="shared" si="44"/>
        <v>-4.9401179511056457E-2</v>
      </c>
      <c r="ED63" s="493"/>
      <c r="EE63" s="494">
        <f t="shared" si="45"/>
        <v>0.65704687791368377</v>
      </c>
      <c r="EF63" s="494">
        <f t="shared" si="46"/>
        <v>0.34295312208631623</v>
      </c>
      <c r="EG63" s="494"/>
      <c r="EH63" s="494">
        <f t="shared" si="47"/>
        <v>-1.8088634466640711E-2</v>
      </c>
      <c r="EI63" s="494">
        <f t="shared" si="47"/>
        <v>3.559655425629344E-2</v>
      </c>
      <c r="EK63" s="493">
        <f t="shared" si="48"/>
        <v>-1.698479694899168E-2</v>
      </c>
      <c r="EL63" s="493">
        <f t="shared" si="49"/>
        <v>2.2827066593256221E-3</v>
      </c>
      <c r="EN63" s="493">
        <v>0</v>
      </c>
      <c r="EO63" s="493">
        <f t="shared" si="50"/>
        <v>-2.6845003389049894E-3</v>
      </c>
      <c r="ES63" s="493">
        <f t="shared" si="51"/>
        <v>0.97136174383816209</v>
      </c>
      <c r="ET63" s="493">
        <f t="shared" si="63"/>
        <v>0.79420599772872924</v>
      </c>
      <c r="EU63" s="493">
        <f t="shared" si="52"/>
        <v>0.92838600411712058</v>
      </c>
      <c r="EW63" s="493">
        <f t="shared" si="53"/>
        <v>0.99503484536960274</v>
      </c>
      <c r="EX63" s="493">
        <f t="shared" si="64"/>
        <v>1.1239719837880036</v>
      </c>
      <c r="EY63" s="493">
        <f t="shared" si="54"/>
        <v>1.1122249935186241</v>
      </c>
      <c r="FA63" s="493">
        <f t="shared" si="55"/>
        <v>0.99832845048669616</v>
      </c>
      <c r="FB63" s="493">
        <f t="shared" si="65"/>
        <v>0.97284035752318976</v>
      </c>
      <c r="FC63" s="493">
        <f t="shared" si="56"/>
        <v>0.99390514708759925</v>
      </c>
      <c r="FE63" s="493">
        <f t="shared" si="57"/>
        <v>1.0325741174119458</v>
      </c>
      <c r="FG63" s="493">
        <f t="shared" si="58"/>
        <v>0.95179921075260554</v>
      </c>
      <c r="FH63" s="493">
        <f t="shared" si="66"/>
        <v>0.68060435579774226</v>
      </c>
      <c r="FI63" s="493">
        <f t="shared" si="59"/>
        <v>0.94263396206460104</v>
      </c>
      <c r="FK63" s="493">
        <f t="shared" si="60"/>
        <v>1.0154860097159486</v>
      </c>
      <c r="FL63" s="493">
        <f t="shared" si="67"/>
        <v>1.3115773991149196</v>
      </c>
      <c r="FM63" s="493">
        <f t="shared" si="61"/>
        <v>1.0954136589247752</v>
      </c>
    </row>
    <row r="64" spans="1:169" x14ac:dyDescent="0.2">
      <c r="A64" s="482" t="s">
        <v>148</v>
      </c>
      <c r="B64" s="434">
        <f t="shared" si="1"/>
        <v>1998</v>
      </c>
      <c r="D64" s="498">
        <f>National!H289</f>
        <v>6413.375</v>
      </c>
      <c r="E64" s="498">
        <f>National!H212</f>
        <v>3855.9319999999998</v>
      </c>
      <c r="F64" s="498">
        <f>Conversion_Factors!$O60*E64</f>
        <v>12541.543</v>
      </c>
      <c r="G64" s="498">
        <f t="shared" si="2"/>
        <v>18954.917999999998</v>
      </c>
      <c r="H64" s="499">
        <f t="shared" si="3"/>
        <v>3.252532202331369</v>
      </c>
      <c r="K64" s="494">
        <f>National!N212*0.001</f>
        <v>101.79546469864803</v>
      </c>
      <c r="M64" s="499">
        <f>National!CQ289</f>
        <v>0.7833405450587474</v>
      </c>
      <c r="N64" s="499">
        <f>National!CQ212</f>
        <v>1.0400357719526439</v>
      </c>
      <c r="O64" s="544">
        <f>National!Z138</f>
        <v>100.88177337174028</v>
      </c>
      <c r="Q64" s="501">
        <f t="shared" si="4"/>
        <v>186.20591846712932</v>
      </c>
      <c r="S64" s="494">
        <f>National!CQ289</f>
        <v>0.7833405450587474</v>
      </c>
      <c r="T64" s="494">
        <f>National!CQ212</f>
        <v>1.0400357719526439</v>
      </c>
      <c r="W64" s="494">
        <f>National!CU289</f>
        <v>0.98303676200653967</v>
      </c>
      <c r="Z64" s="502">
        <f>National!CU212</f>
        <v>1.1746794616764218</v>
      </c>
      <c r="AA64" s="493">
        <f t="shared" si="62"/>
        <v>1.0141752517519131</v>
      </c>
      <c r="AB64" s="464">
        <f t="shared" si="5"/>
        <v>1998</v>
      </c>
      <c r="AC64" s="504">
        <f t="shared" si="6"/>
        <v>1.165113997921299</v>
      </c>
      <c r="AD64" s="504">
        <f t="shared" si="7"/>
        <v>1.0141752517519105</v>
      </c>
      <c r="AE64" s="504">
        <f t="shared" si="8"/>
        <v>1.0977897948651485</v>
      </c>
      <c r="AF64" s="505">
        <f t="shared" si="9"/>
        <v>0.99431827949015739</v>
      </c>
      <c r="AG64" s="504">
        <f t="shared" si="10"/>
        <v>0.92911269851827505</v>
      </c>
      <c r="AH64" s="504">
        <f t="shared" si="11"/>
        <v>1.1816297821615112</v>
      </c>
      <c r="AI64" s="504">
        <f t="shared" si="12"/>
        <v>1.1816297821615083</v>
      </c>
      <c r="AJ64" s="504"/>
      <c r="AK64" s="504" t="e">
        <f>#REF!*#REF!*AE64</f>
        <v>#REF!</v>
      </c>
      <c r="AL64" s="504">
        <f t="shared" si="13"/>
        <v>1.0915524600721673</v>
      </c>
      <c r="AM64" s="503"/>
      <c r="AN64" s="504">
        <f>National!CQ138</f>
        <v>0.85504968992054831</v>
      </c>
      <c r="AO64" s="504">
        <f>National!CU138</f>
        <v>1.0457581928855844</v>
      </c>
      <c r="AP64" s="504">
        <f t="shared" si="14"/>
        <v>1.1406829640806353</v>
      </c>
      <c r="AQ64" s="504">
        <f t="shared" si="15"/>
        <v>0.99431827949015739</v>
      </c>
      <c r="AR64" s="504">
        <f t="shared" si="16"/>
        <v>1.0141752517519098</v>
      </c>
      <c r="AT64" s="439"/>
      <c r="AV64" s="493" t="e">
        <f>D64/#REF!</f>
        <v>#REF!</v>
      </c>
      <c r="AW64" s="493" t="e">
        <f>#REF!/#REF!</f>
        <v>#REF!</v>
      </c>
      <c r="AX64" s="493" t="e">
        <f>#REF!/#REF!</f>
        <v>#REF!</v>
      </c>
      <c r="AY64" s="493" t="e">
        <f>#REF!/#REF!</f>
        <v>#REF!</v>
      </c>
      <c r="BA64" s="493" t="e">
        <f t="shared" si="68"/>
        <v>#REF!</v>
      </c>
      <c r="BB64" s="493" t="e">
        <f t="shared" si="68"/>
        <v>#REF!</v>
      </c>
      <c r="BC64" s="493" t="e">
        <f t="shared" si="68"/>
        <v>#REF!</v>
      </c>
      <c r="BD64" s="493" t="e">
        <f t="shared" si="68"/>
        <v>#REF!</v>
      </c>
      <c r="BE64" s="493" t="e">
        <f t="shared" si="18"/>
        <v>#REF!</v>
      </c>
      <c r="BF64" s="493"/>
      <c r="BG64" s="493" t="e">
        <f t="shared" si="69"/>
        <v>#REF!</v>
      </c>
      <c r="BH64" s="493" t="e">
        <f t="shared" si="69"/>
        <v>#REF!</v>
      </c>
      <c r="BI64" s="493" t="e">
        <f t="shared" si="69"/>
        <v>#REF!</v>
      </c>
      <c r="BJ64" s="493" t="e">
        <f t="shared" si="69"/>
        <v>#REF!</v>
      </c>
      <c r="BM64" s="493" t="e">
        <f>LN(#REF!/#REF!)</f>
        <v>#REF!</v>
      </c>
      <c r="BN64" s="493" t="e">
        <f>LN(#REF!/#REF!)</f>
        <v>#REF!</v>
      </c>
      <c r="BO64" s="493" t="e">
        <f>LN(#REF!/#REF!)</f>
        <v>#REF!</v>
      </c>
      <c r="BP64" s="493" t="e">
        <f>LN(#REF!/#REF!)</f>
        <v>#REF!</v>
      </c>
      <c r="BR64" s="493" t="e">
        <f>M64/#REF!</f>
        <v>#REF!</v>
      </c>
      <c r="BS64" s="493" t="e">
        <f>#REF!/#REF!</f>
        <v>#REF!</v>
      </c>
      <c r="BT64" s="493" t="e">
        <f>#REF!/#REF!</f>
        <v>#REF!</v>
      </c>
      <c r="BU64" s="493" t="e">
        <f>#REF!/#REF!</f>
        <v>#REF!</v>
      </c>
      <c r="BV64" s="493"/>
      <c r="BX64" s="493" t="e">
        <f t="shared" si="70"/>
        <v>#REF!</v>
      </c>
      <c r="BY64" s="493" t="e">
        <f t="shared" si="70"/>
        <v>#REF!</v>
      </c>
      <c r="BZ64" s="493" t="e">
        <f t="shared" si="70"/>
        <v>#REF!</v>
      </c>
      <c r="CA64" s="493" t="e">
        <f t="shared" si="70"/>
        <v>#REF!</v>
      </c>
      <c r="CC64" s="493" t="e">
        <f>LN(#REF!/#REF!)</f>
        <v>#REF!</v>
      </c>
      <c r="CD64" s="493" t="e">
        <f>LN(#REF!/#REF!)</f>
        <v>#REF!</v>
      </c>
      <c r="CE64" s="493" t="e">
        <f>LN(#REF!/#REF!)</f>
        <v>#REF!</v>
      </c>
      <c r="CF64" s="493" t="e">
        <f>LN(#REF!/#REF!)</f>
        <v>#REF!</v>
      </c>
      <c r="CH64" s="493" t="e">
        <f>LN(#REF!/#REF!)</f>
        <v>#REF!</v>
      </c>
      <c r="CI64" s="493" t="e">
        <f>LN(#REF!/#REF!)</f>
        <v>#REF!</v>
      </c>
      <c r="CJ64" s="493" t="e">
        <f>LN(#REF!/#REF!)</f>
        <v>#REF!</v>
      </c>
      <c r="CK64" s="493" t="e">
        <f>LN(#REF!/#REF!)</f>
        <v>#REF!</v>
      </c>
      <c r="CM64" s="493" t="e">
        <f>LN(#REF!/#REF!)</f>
        <v>#REF!</v>
      </c>
      <c r="CN64" s="493" t="e">
        <f>LN(#REF!/#REF!)</f>
        <v>#REF!</v>
      </c>
      <c r="CO64" s="493" t="e">
        <f>LN(#REF!/#REF!)</f>
        <v>#REF!</v>
      </c>
      <c r="CP64" s="493" t="e">
        <f>LN(#REF!/#REF!)</f>
        <v>#REF!</v>
      </c>
      <c r="CS64" s="493" t="e">
        <f t="shared" si="21"/>
        <v>#REF!</v>
      </c>
      <c r="CT64" s="493">
        <f t="shared" si="22"/>
        <v>0</v>
      </c>
      <c r="CU64" s="493" t="e">
        <f t="shared" si="23"/>
        <v>#DIV/0!</v>
      </c>
      <c r="CV64" s="493"/>
      <c r="CW64" s="493" t="e">
        <f t="shared" si="24"/>
        <v>#REF!</v>
      </c>
      <c r="CX64" s="493">
        <f t="shared" si="25"/>
        <v>0</v>
      </c>
      <c r="CY64" s="493" t="e">
        <f t="shared" si="26"/>
        <v>#DIV/0!</v>
      </c>
      <c r="CZ64" s="493"/>
      <c r="DA64" s="493" t="e">
        <f t="shared" si="27"/>
        <v>#REF!</v>
      </c>
      <c r="DB64" s="493">
        <f t="shared" si="28"/>
        <v>0</v>
      </c>
      <c r="DC64" s="493" t="e">
        <f t="shared" si="29"/>
        <v>#DIV/0!</v>
      </c>
      <c r="DD64" s="493"/>
      <c r="DE64" s="493" t="e">
        <f t="shared" si="30"/>
        <v>#REF!</v>
      </c>
      <c r="DF64" s="493">
        <f t="shared" si="31"/>
        <v>0</v>
      </c>
      <c r="DG64" s="493" t="e">
        <f t="shared" si="32"/>
        <v>#DIV/0!</v>
      </c>
      <c r="DI64" s="493" t="e">
        <f t="shared" si="33"/>
        <v>#REF!</v>
      </c>
      <c r="DJ64" s="493">
        <f t="shared" si="34"/>
        <v>0</v>
      </c>
      <c r="DK64" s="493" t="e">
        <f t="shared" si="35"/>
        <v>#DIV/0!</v>
      </c>
      <c r="DO64" s="494">
        <f t="shared" si="36"/>
        <v>0.338348865450117</v>
      </c>
      <c r="DP64" s="494">
        <f t="shared" si="37"/>
        <v>0.66165113454988311</v>
      </c>
      <c r="DR64" s="493">
        <f t="shared" si="38"/>
        <v>0.3543446663043347</v>
      </c>
      <c r="DS64" s="493">
        <f t="shared" si="38"/>
        <v>0.64527084526878409</v>
      </c>
      <c r="DT64" s="493">
        <f t="shared" si="39"/>
        <v>0.99961551157311879</v>
      </c>
      <c r="DV64" s="493">
        <f t="shared" si="40"/>
        <v>0.35448096013105485</v>
      </c>
      <c r="DW64" s="493">
        <f t="shared" si="41"/>
        <v>0.64551903986894521</v>
      </c>
      <c r="DY64" s="493">
        <f t="shared" si="71"/>
        <v>-6.7121959902609642E-3</v>
      </c>
      <c r="DZ64" s="493">
        <f t="shared" si="71"/>
        <v>4.898058106608239E-3</v>
      </c>
      <c r="EA64" s="493"/>
      <c r="EB64" s="493">
        <f t="shared" si="43"/>
        <v>-5.2776294155781105E-2</v>
      </c>
      <c r="EC64" s="493">
        <f t="shared" si="44"/>
        <v>-5.2776294155781105E-2</v>
      </c>
      <c r="ED64" s="493"/>
      <c r="EE64" s="494">
        <f t="shared" si="45"/>
        <v>0.62451877229885133</v>
      </c>
      <c r="EF64" s="494">
        <f t="shared" si="46"/>
        <v>0.37548122770114861</v>
      </c>
      <c r="EG64" s="494"/>
      <c r="EH64" s="494">
        <f t="shared" si="47"/>
        <v>-5.0773978566219104E-2</v>
      </c>
      <c r="EI64" s="494">
        <f t="shared" si="47"/>
        <v>9.061470962456103E-2</v>
      </c>
      <c r="EK64" s="493">
        <f t="shared" si="48"/>
        <v>-9.6838076731739511E-2</v>
      </c>
      <c r="EL64" s="493">
        <f t="shared" si="49"/>
        <v>3.2940357362172025E-2</v>
      </c>
      <c r="EN64" s="493">
        <v>0</v>
      </c>
      <c r="EO64" s="493">
        <f t="shared" si="50"/>
        <v>6.4379117244520037E-4</v>
      </c>
      <c r="ES64" s="493">
        <f t="shared" si="51"/>
        <v>1.0007827502762126</v>
      </c>
      <c r="ET64" s="493">
        <f t="shared" si="63"/>
        <v>0.79482766269282101</v>
      </c>
      <c r="EU64" s="493">
        <f t="shared" si="52"/>
        <v>0.92911269851827505</v>
      </c>
      <c r="EW64" s="493">
        <f t="shared" si="53"/>
        <v>0.98702133225058308</v>
      </c>
      <c r="EX64" s="493">
        <f t="shared" si="64"/>
        <v>1.109384324850766</v>
      </c>
      <c r="EY64" s="493">
        <f t="shared" si="54"/>
        <v>1.0977897948651485</v>
      </c>
      <c r="FA64" s="493">
        <f t="shared" si="55"/>
        <v>1.0004156658246199</v>
      </c>
      <c r="FB64" s="493">
        <f t="shared" si="65"/>
        <v>0.97324473401262324</v>
      </c>
      <c r="FC64" s="493">
        <f t="shared" si="56"/>
        <v>0.99431827949015739</v>
      </c>
      <c r="FE64" s="493">
        <f t="shared" si="57"/>
        <v>1.0199704387129818</v>
      </c>
      <c r="FG64" s="493">
        <f t="shared" si="58"/>
        <v>0.94859219436590969</v>
      </c>
      <c r="FH64" s="493">
        <f t="shared" si="66"/>
        <v>0.64561597936117665</v>
      </c>
      <c r="FI64" s="493">
        <f t="shared" si="59"/>
        <v>0.89417521855869153</v>
      </c>
      <c r="FK64" s="493">
        <f t="shared" si="60"/>
        <v>1.0413262193574391</v>
      </c>
      <c r="FL64" s="493">
        <f t="shared" si="67"/>
        <v>1.3657799344150021</v>
      </c>
      <c r="FM64" s="493">
        <f t="shared" si="61"/>
        <v>1.1406829640806353</v>
      </c>
    </row>
    <row r="65" spans="1:171" x14ac:dyDescent="0.2">
      <c r="A65" s="482" t="s">
        <v>148</v>
      </c>
      <c r="B65" s="434">
        <f t="shared" si="1"/>
        <v>1999</v>
      </c>
      <c r="D65" s="498">
        <f>National!H290</f>
        <v>6775.157000000002</v>
      </c>
      <c r="E65" s="498">
        <f>National!H213</f>
        <v>3906.4780000000005</v>
      </c>
      <c r="F65" s="498">
        <f>Conversion_Factors!$O61*E65</f>
        <v>12781.773000000001</v>
      </c>
      <c r="G65" s="498">
        <f t="shared" si="2"/>
        <v>19556.930000000004</v>
      </c>
      <c r="H65" s="499">
        <f t="shared" si="3"/>
        <v>3.2719429112361569</v>
      </c>
      <c r="K65" s="494">
        <f>National!N213*0.001</f>
        <v>103.01929739171632</v>
      </c>
      <c r="M65" s="499">
        <f>National!CQ290</f>
        <v>0.77936882046675171</v>
      </c>
      <c r="N65" s="499">
        <f>National!CQ213</f>
        <v>1.039998723974068</v>
      </c>
      <c r="O65" s="544">
        <f>National!Z139</f>
        <v>103.68576830207448</v>
      </c>
      <c r="Q65" s="501">
        <f t="shared" si="4"/>
        <v>189.8375401031667</v>
      </c>
      <c r="S65" s="494">
        <f>National!CQ290</f>
        <v>0.77936882046675171</v>
      </c>
      <c r="T65" s="494">
        <f>National!CQ213</f>
        <v>1.039998723974068</v>
      </c>
      <c r="W65" s="494">
        <f>National!CU290</f>
        <v>1.0313828659527866</v>
      </c>
      <c r="Z65" s="502">
        <f>National!CU213</f>
        <v>1.1759820918768817</v>
      </c>
      <c r="AA65" s="493">
        <f t="shared" si="62"/>
        <v>1.0339549709859506</v>
      </c>
      <c r="AB65" s="464">
        <f t="shared" si="5"/>
        <v>1999</v>
      </c>
      <c r="AC65" s="504">
        <f t="shared" si="6"/>
        <v>1.1791215434050668</v>
      </c>
      <c r="AD65" s="504">
        <f t="shared" si="7"/>
        <v>1.0339549709859481</v>
      </c>
      <c r="AE65" s="504">
        <f t="shared" si="8"/>
        <v>1.1167975728874628</v>
      </c>
      <c r="AF65" s="505">
        <f t="shared" si="9"/>
        <v>0.99821658123175894</v>
      </c>
      <c r="AG65" s="504">
        <f t="shared" si="10"/>
        <v>0.92747536822018151</v>
      </c>
      <c r="AH65" s="504">
        <f t="shared" si="11"/>
        <v>1.2191585812002952</v>
      </c>
      <c r="AI65" s="504">
        <f t="shared" si="12"/>
        <v>1.2191585812002923</v>
      </c>
      <c r="AJ65" s="504"/>
      <c r="AK65" s="504" t="e">
        <f>#REF!*#REF!*AE65</f>
        <v>#REF!</v>
      </c>
      <c r="AL65" s="504">
        <f t="shared" si="13"/>
        <v>1.1148058551356492</v>
      </c>
      <c r="AM65" s="503"/>
      <c r="AN65" s="504">
        <f>National!CQ139</f>
        <v>0.85185040179770877</v>
      </c>
      <c r="AO65" s="504">
        <f>National!CU139</f>
        <v>1.0788616088911072</v>
      </c>
      <c r="AP65" s="504">
        <f t="shared" si="14"/>
        <v>1.1270619141232587</v>
      </c>
      <c r="AQ65" s="504">
        <f t="shared" si="15"/>
        <v>0.99821658123175894</v>
      </c>
      <c r="AR65" s="504">
        <f t="shared" si="16"/>
        <v>1.0339549709859475</v>
      </c>
      <c r="AT65" s="439"/>
      <c r="AV65" s="493" t="e">
        <f>D65/#REF!</f>
        <v>#REF!</v>
      </c>
      <c r="AW65" s="493" t="e">
        <f>#REF!/#REF!</f>
        <v>#REF!</v>
      </c>
      <c r="AX65" s="493" t="e">
        <f>#REF!/#REF!</f>
        <v>#REF!</v>
      </c>
      <c r="AY65" s="493" t="e">
        <f>#REF!/#REF!</f>
        <v>#REF!</v>
      </c>
      <c r="BA65" s="493" t="e">
        <f t="shared" si="68"/>
        <v>#REF!</v>
      </c>
      <c r="BB65" s="493" t="e">
        <f t="shared" si="68"/>
        <v>#REF!</v>
      </c>
      <c r="BC65" s="493" t="e">
        <f t="shared" si="68"/>
        <v>#REF!</v>
      </c>
      <c r="BD65" s="493" t="e">
        <f t="shared" si="68"/>
        <v>#REF!</v>
      </c>
      <c r="BE65" s="493" t="e">
        <f t="shared" si="18"/>
        <v>#REF!</v>
      </c>
      <c r="BF65" s="493"/>
      <c r="BG65" s="493" t="e">
        <f t="shared" si="69"/>
        <v>#REF!</v>
      </c>
      <c r="BH65" s="493" t="e">
        <f t="shared" si="69"/>
        <v>#REF!</v>
      </c>
      <c r="BI65" s="493" t="e">
        <f t="shared" si="69"/>
        <v>#REF!</v>
      </c>
      <c r="BJ65" s="493" t="e">
        <f t="shared" si="69"/>
        <v>#REF!</v>
      </c>
      <c r="BM65" s="493" t="e">
        <f>LN(#REF!/#REF!)</f>
        <v>#REF!</v>
      </c>
      <c r="BN65" s="493" t="e">
        <f>LN(#REF!/#REF!)</f>
        <v>#REF!</v>
      </c>
      <c r="BO65" s="493" t="e">
        <f>LN(#REF!/#REF!)</f>
        <v>#REF!</v>
      </c>
      <c r="BP65" s="493" t="e">
        <f>LN(#REF!/#REF!)</f>
        <v>#REF!</v>
      </c>
      <c r="BR65" s="493" t="e">
        <f>M65/#REF!</f>
        <v>#REF!</v>
      </c>
      <c r="BS65" s="493" t="e">
        <f>#REF!/#REF!</f>
        <v>#REF!</v>
      </c>
      <c r="BT65" s="493" t="e">
        <f>#REF!/#REF!</f>
        <v>#REF!</v>
      </c>
      <c r="BU65" s="493" t="e">
        <f>#REF!/#REF!</f>
        <v>#REF!</v>
      </c>
      <c r="BV65" s="493"/>
      <c r="BX65" s="493" t="e">
        <f t="shared" si="70"/>
        <v>#REF!</v>
      </c>
      <c r="BY65" s="493" t="e">
        <f t="shared" si="70"/>
        <v>#REF!</v>
      </c>
      <c r="BZ65" s="493" t="e">
        <f t="shared" si="70"/>
        <v>#REF!</v>
      </c>
      <c r="CA65" s="493" t="e">
        <f t="shared" si="70"/>
        <v>#REF!</v>
      </c>
      <c r="CC65" s="493" t="e">
        <f>LN(#REF!/#REF!)</f>
        <v>#REF!</v>
      </c>
      <c r="CD65" s="493" t="e">
        <f>LN(#REF!/#REF!)</f>
        <v>#REF!</v>
      </c>
      <c r="CE65" s="493" t="e">
        <f>LN(#REF!/#REF!)</f>
        <v>#REF!</v>
      </c>
      <c r="CF65" s="493" t="e">
        <f>LN(#REF!/#REF!)</f>
        <v>#REF!</v>
      </c>
      <c r="CH65" s="493" t="e">
        <f>LN(#REF!/#REF!)</f>
        <v>#REF!</v>
      </c>
      <c r="CI65" s="493" t="e">
        <f>LN(#REF!/#REF!)</f>
        <v>#REF!</v>
      </c>
      <c r="CJ65" s="493" t="e">
        <f>LN(#REF!/#REF!)</f>
        <v>#REF!</v>
      </c>
      <c r="CK65" s="493" t="e">
        <f>LN(#REF!/#REF!)</f>
        <v>#REF!</v>
      </c>
      <c r="CM65" s="493" t="e">
        <f>LN(#REF!/#REF!)</f>
        <v>#REF!</v>
      </c>
      <c r="CN65" s="493" t="e">
        <f>LN(#REF!/#REF!)</f>
        <v>#REF!</v>
      </c>
      <c r="CO65" s="493" t="e">
        <f>LN(#REF!/#REF!)</f>
        <v>#REF!</v>
      </c>
      <c r="CP65" s="493" t="e">
        <f>LN(#REF!/#REF!)</f>
        <v>#REF!</v>
      </c>
      <c r="CS65" s="493" t="e">
        <f t="shared" si="21"/>
        <v>#REF!</v>
      </c>
      <c r="CT65" s="493">
        <f t="shared" si="22"/>
        <v>0</v>
      </c>
      <c r="CU65" s="493" t="e">
        <f t="shared" si="23"/>
        <v>#DIV/0!</v>
      </c>
      <c r="CV65" s="493"/>
      <c r="CW65" s="493" t="e">
        <f t="shared" si="24"/>
        <v>#REF!</v>
      </c>
      <c r="CX65" s="493">
        <f t="shared" si="25"/>
        <v>0</v>
      </c>
      <c r="CY65" s="493" t="e">
        <f t="shared" si="26"/>
        <v>#DIV/0!</v>
      </c>
      <c r="CZ65" s="493"/>
      <c r="DA65" s="493" t="e">
        <f t="shared" si="27"/>
        <v>#REF!</v>
      </c>
      <c r="DB65" s="493">
        <f t="shared" si="28"/>
        <v>0</v>
      </c>
      <c r="DC65" s="493" t="e">
        <f t="shared" si="29"/>
        <v>#DIV/0!</v>
      </c>
      <c r="DD65" s="493"/>
      <c r="DE65" s="493" t="e">
        <f t="shared" si="30"/>
        <v>#REF!</v>
      </c>
      <c r="DF65" s="493">
        <f t="shared" si="31"/>
        <v>0</v>
      </c>
      <c r="DG65" s="493" t="e">
        <f t="shared" si="32"/>
        <v>#DIV/0!</v>
      </c>
      <c r="DI65" s="493" t="e">
        <f t="shared" si="33"/>
        <v>#REF!</v>
      </c>
      <c r="DJ65" s="493">
        <f t="shared" si="34"/>
        <v>0</v>
      </c>
      <c r="DK65" s="493" t="e">
        <f t="shared" si="35"/>
        <v>#DIV/0!</v>
      </c>
      <c r="DO65" s="494">
        <f t="shared" si="36"/>
        <v>0.34643254334908397</v>
      </c>
      <c r="DP65" s="494">
        <f t="shared" si="37"/>
        <v>0.65356745665091598</v>
      </c>
      <c r="DR65" s="493">
        <f t="shared" si="38"/>
        <v>0.34237479950011934</v>
      </c>
      <c r="DS65" s="493">
        <f t="shared" si="38"/>
        <v>0.65760101478342015</v>
      </c>
      <c r="DT65" s="493">
        <f t="shared" si="39"/>
        <v>0.99997581428353954</v>
      </c>
      <c r="DV65" s="493">
        <f t="shared" si="40"/>
        <v>0.34238308028021985</v>
      </c>
      <c r="DW65" s="493">
        <f t="shared" si="41"/>
        <v>0.65761691971978009</v>
      </c>
      <c r="DY65" s="493">
        <f t="shared" si="71"/>
        <v>-5.0831373145776484E-3</v>
      </c>
      <c r="DZ65" s="493">
        <f t="shared" si="71"/>
        <v>-3.5622465543023238E-5</v>
      </c>
      <c r="EA65" s="493"/>
      <c r="EB65" s="493">
        <f t="shared" si="43"/>
        <v>2.7415596161772741E-2</v>
      </c>
      <c r="EC65" s="493">
        <f t="shared" si="44"/>
        <v>2.7415596161772741E-2</v>
      </c>
      <c r="ED65" s="493"/>
      <c r="EE65" s="494">
        <f t="shared" si="45"/>
        <v>0.63428089426384637</v>
      </c>
      <c r="EF65" s="494">
        <f t="shared" si="46"/>
        <v>0.36571910573615368</v>
      </c>
      <c r="EG65" s="494"/>
      <c r="EH65" s="494">
        <f t="shared" si="47"/>
        <v>1.5510518368717301E-2</v>
      </c>
      <c r="EI65" s="494">
        <f t="shared" si="47"/>
        <v>-2.6342909069241145E-2</v>
      </c>
      <c r="EK65" s="493">
        <f t="shared" si="48"/>
        <v>4.8009251845067567E-2</v>
      </c>
      <c r="EL65" s="493">
        <f t="shared" si="49"/>
        <v>1.1083095580742849E-3</v>
      </c>
      <c r="EN65" s="493">
        <v>0</v>
      </c>
      <c r="EO65" s="493">
        <f t="shared" si="50"/>
        <v>5.9501387729094524E-3</v>
      </c>
      <c r="ES65" s="493">
        <f t="shared" si="51"/>
        <v>0.9982377484446131</v>
      </c>
      <c r="ET65" s="493">
        <f t="shared" si="63"/>
        <v>0.7934269764079761</v>
      </c>
      <c r="EU65" s="493">
        <f t="shared" si="52"/>
        <v>0.92747536822018151</v>
      </c>
      <c r="EW65" s="493">
        <f t="shared" si="53"/>
        <v>1.0173145880124066</v>
      </c>
      <c r="EX65" s="493">
        <f t="shared" si="64"/>
        <v>1.1285928573829789</v>
      </c>
      <c r="EY65" s="493">
        <f t="shared" si="54"/>
        <v>1.1167975728874628</v>
      </c>
      <c r="FA65" s="493">
        <f t="shared" si="55"/>
        <v>1.0039205773664348</v>
      </c>
      <c r="FB65" s="493">
        <f t="shared" si="65"/>
        <v>0.97706041528879495</v>
      </c>
      <c r="FC65" s="493">
        <f t="shared" si="56"/>
        <v>0.99821658123175894</v>
      </c>
      <c r="FE65" s="493">
        <f t="shared" si="57"/>
        <v>1.0358022401412046</v>
      </c>
      <c r="FG65" s="493">
        <f t="shared" si="58"/>
        <v>1.0277948616149097</v>
      </c>
      <c r="FH65" s="493">
        <f t="shared" si="66"/>
        <v>0.66356078616389502</v>
      </c>
      <c r="FI65" s="493">
        <f t="shared" si="59"/>
        <v>0.9190286950180121</v>
      </c>
      <c r="FK65" s="493">
        <f t="shared" si="60"/>
        <v>0.98805886439414414</v>
      </c>
      <c r="FL65" s="493">
        <f t="shared" si="67"/>
        <v>1.3494709710103956</v>
      </c>
      <c r="FM65" s="493">
        <f t="shared" si="61"/>
        <v>1.1270619141232587</v>
      </c>
      <c r="FN65" s="493">
        <v>1.1040763091590675</v>
      </c>
    </row>
    <row r="66" spans="1:171" x14ac:dyDescent="0.2">
      <c r="A66" s="482" t="s">
        <v>148</v>
      </c>
      <c r="B66" s="434">
        <f t="shared" si="1"/>
        <v>2000</v>
      </c>
      <c r="D66" s="498">
        <f>National!H291</f>
        <v>7159.3669999999993</v>
      </c>
      <c r="E66" s="498">
        <f>National!H214</f>
        <v>4068.6270000000004</v>
      </c>
      <c r="F66" s="498">
        <f>Conversion_Factors!$O62*E66</f>
        <v>13265.516000000001</v>
      </c>
      <c r="G66" s="498">
        <f t="shared" si="2"/>
        <v>20424.883000000002</v>
      </c>
      <c r="H66" s="499">
        <f t="shared" si="3"/>
        <v>3.260440438506651</v>
      </c>
      <c r="K66" s="494">
        <f>National!N214*0.001</f>
        <v>104.1622934020332</v>
      </c>
      <c r="M66" s="499">
        <f>National!CQ291</f>
        <v>0.76969446873249636</v>
      </c>
      <c r="N66" s="499">
        <f>National!CQ214</f>
        <v>1.0622679869659686</v>
      </c>
      <c r="O66" s="544">
        <f>National!Z140</f>
        <v>107.79326792146873</v>
      </c>
      <c r="Q66" s="501">
        <f t="shared" si="4"/>
        <v>196.08710919186922</v>
      </c>
      <c r="S66" s="494">
        <f>National!CQ291</f>
        <v>0.76969446873249636</v>
      </c>
      <c r="T66" s="494">
        <f>National!CQ214</f>
        <v>1.0622679869659686</v>
      </c>
      <c r="W66" s="494">
        <f>National!CU291</f>
        <v>1.0914601559768384</v>
      </c>
      <c r="Z66" s="502">
        <f>National!CU214</f>
        <v>1.1859597920164655</v>
      </c>
      <c r="AA66" s="493">
        <f t="shared" si="62"/>
        <v>1.0679934073366977</v>
      </c>
      <c r="AB66" s="464">
        <f t="shared" si="5"/>
        <v>2000</v>
      </c>
      <c r="AC66" s="504">
        <f t="shared" si="6"/>
        <v>1.1922038615135482</v>
      </c>
      <c r="AD66" s="504">
        <f t="shared" si="7"/>
        <v>1.0679934073366955</v>
      </c>
      <c r="AE66" s="504">
        <f t="shared" si="8"/>
        <v>1.1453372220311842</v>
      </c>
      <c r="AF66" s="505">
        <f t="shared" si="9"/>
        <v>0.99592883680742528</v>
      </c>
      <c r="AG66" s="504">
        <f t="shared" si="10"/>
        <v>0.9362824640955536</v>
      </c>
      <c r="AH66" s="504">
        <f t="shared" si="11"/>
        <v>1.273265864297823</v>
      </c>
      <c r="AI66" s="504">
        <f t="shared" si="12"/>
        <v>1.2732658642978201</v>
      </c>
      <c r="AJ66" s="504"/>
      <c r="AK66" s="504" t="e">
        <f>#REF!*#REF!*AE66</f>
        <v>#REF!</v>
      </c>
      <c r="AL66" s="504">
        <f t="shared" si="13"/>
        <v>1.140674367289765</v>
      </c>
      <c r="AM66" s="503"/>
      <c r="AN66" s="504">
        <f>National!CQ140</f>
        <v>0.8513467536884195</v>
      </c>
      <c r="AO66" s="504">
        <f>National!CU140</f>
        <v>1.122264113246604</v>
      </c>
      <c r="AP66" s="504">
        <f t="shared" si="14"/>
        <v>1.1223768603379647</v>
      </c>
      <c r="AQ66" s="504">
        <f t="shared" si="15"/>
        <v>0.99592883680742528</v>
      </c>
      <c r="AR66" s="504">
        <f t="shared" si="16"/>
        <v>1.0679934073366948</v>
      </c>
      <c r="AS66" s="493"/>
      <c r="AT66" s="439"/>
      <c r="AV66" s="493" t="e">
        <f>D66/#REF!</f>
        <v>#REF!</v>
      </c>
      <c r="AW66" s="493" t="e">
        <f>#REF!/#REF!</f>
        <v>#REF!</v>
      </c>
      <c r="AX66" s="493" t="e">
        <f>#REF!/#REF!</f>
        <v>#REF!</v>
      </c>
      <c r="AY66" s="493" t="e">
        <f>#REF!/#REF!</f>
        <v>#REF!</v>
      </c>
      <c r="BA66" s="493" t="e">
        <f t="shared" si="68"/>
        <v>#REF!</v>
      </c>
      <c r="BB66" s="493" t="e">
        <f t="shared" si="68"/>
        <v>#REF!</v>
      </c>
      <c r="BC66" s="493" t="e">
        <f t="shared" si="68"/>
        <v>#REF!</v>
      </c>
      <c r="BD66" s="493" t="e">
        <f t="shared" si="68"/>
        <v>#REF!</v>
      </c>
      <c r="BE66" s="493" t="e">
        <f t="shared" si="18"/>
        <v>#REF!</v>
      </c>
      <c r="BF66" s="493"/>
      <c r="BG66" s="493" t="e">
        <f t="shared" si="69"/>
        <v>#REF!</v>
      </c>
      <c r="BH66" s="493" t="e">
        <f t="shared" si="69"/>
        <v>#REF!</v>
      </c>
      <c r="BI66" s="493" t="e">
        <f t="shared" si="69"/>
        <v>#REF!</v>
      </c>
      <c r="BJ66" s="493" t="e">
        <f t="shared" si="69"/>
        <v>#REF!</v>
      </c>
      <c r="BM66" s="493" t="e">
        <f>LN(#REF!/#REF!)</f>
        <v>#REF!</v>
      </c>
      <c r="BN66" s="493" t="e">
        <f>LN(#REF!/#REF!)</f>
        <v>#REF!</v>
      </c>
      <c r="BO66" s="493" t="e">
        <f>LN(#REF!/#REF!)</f>
        <v>#REF!</v>
      </c>
      <c r="BP66" s="493" t="e">
        <f>LN(#REF!/#REF!)</f>
        <v>#REF!</v>
      </c>
      <c r="BR66" s="493" t="e">
        <f>M66/#REF!</f>
        <v>#REF!</v>
      </c>
      <c r="BS66" s="493" t="e">
        <f>#REF!/#REF!</f>
        <v>#REF!</v>
      </c>
      <c r="BT66" s="493" t="e">
        <f>#REF!/#REF!</f>
        <v>#REF!</v>
      </c>
      <c r="BU66" s="493" t="e">
        <f>#REF!/#REF!</f>
        <v>#REF!</v>
      </c>
      <c r="BV66" s="493"/>
      <c r="BX66" s="493" t="e">
        <f t="shared" si="70"/>
        <v>#REF!</v>
      </c>
      <c r="BY66" s="493" t="e">
        <f t="shared" si="70"/>
        <v>#REF!</v>
      </c>
      <c r="BZ66" s="493" t="e">
        <f t="shared" si="70"/>
        <v>#REF!</v>
      </c>
      <c r="CA66" s="493" t="e">
        <f t="shared" si="70"/>
        <v>#REF!</v>
      </c>
      <c r="CC66" s="493" t="e">
        <f>LN(#REF!/#REF!)</f>
        <v>#REF!</v>
      </c>
      <c r="CD66" s="493" t="e">
        <f>LN(#REF!/#REF!)</f>
        <v>#REF!</v>
      </c>
      <c r="CE66" s="493" t="e">
        <f>LN(#REF!/#REF!)</f>
        <v>#REF!</v>
      </c>
      <c r="CF66" s="493" t="e">
        <f>LN(#REF!/#REF!)</f>
        <v>#REF!</v>
      </c>
      <c r="CH66" s="493" t="e">
        <f>LN(#REF!/#REF!)</f>
        <v>#REF!</v>
      </c>
      <c r="CI66" s="493" t="e">
        <f>LN(#REF!/#REF!)</f>
        <v>#REF!</v>
      </c>
      <c r="CJ66" s="493" t="e">
        <f>LN(#REF!/#REF!)</f>
        <v>#REF!</v>
      </c>
      <c r="CK66" s="493" t="e">
        <f>LN(#REF!/#REF!)</f>
        <v>#REF!</v>
      </c>
      <c r="CM66" s="493" t="e">
        <f>LN(#REF!/#REF!)</f>
        <v>#REF!</v>
      </c>
      <c r="CN66" s="493" t="e">
        <f>LN(#REF!/#REF!)</f>
        <v>#REF!</v>
      </c>
      <c r="CO66" s="493" t="e">
        <f>LN(#REF!/#REF!)</f>
        <v>#REF!</v>
      </c>
      <c r="CP66" s="493" t="e">
        <f>LN(#REF!/#REF!)</f>
        <v>#REF!</v>
      </c>
      <c r="CS66" s="493" t="e">
        <f t="shared" si="21"/>
        <v>#REF!</v>
      </c>
      <c r="CT66" s="493">
        <f t="shared" si="22"/>
        <v>0</v>
      </c>
      <c r="CU66" s="493" t="e">
        <f t="shared" si="23"/>
        <v>#DIV/0!</v>
      </c>
      <c r="CV66" s="493"/>
      <c r="CW66" s="493" t="e">
        <f t="shared" si="24"/>
        <v>#REF!</v>
      </c>
      <c r="CX66" s="493">
        <f t="shared" si="25"/>
        <v>0</v>
      </c>
      <c r="CY66" s="493" t="e">
        <f t="shared" si="26"/>
        <v>#DIV/0!</v>
      </c>
      <c r="CZ66" s="493"/>
      <c r="DA66" s="493" t="e">
        <f t="shared" si="27"/>
        <v>#REF!</v>
      </c>
      <c r="DB66" s="493">
        <f t="shared" si="28"/>
        <v>0</v>
      </c>
      <c r="DC66" s="493" t="e">
        <f t="shared" si="29"/>
        <v>#DIV/0!</v>
      </c>
      <c r="DD66" s="493"/>
      <c r="DE66" s="493" t="e">
        <f t="shared" si="30"/>
        <v>#REF!</v>
      </c>
      <c r="DF66" s="493">
        <f t="shared" si="31"/>
        <v>0</v>
      </c>
      <c r="DG66" s="493" t="e">
        <f t="shared" si="32"/>
        <v>#DIV/0!</v>
      </c>
      <c r="DI66" s="493" t="e">
        <f t="shared" si="33"/>
        <v>#REF!</v>
      </c>
      <c r="DJ66" s="493">
        <f t="shared" si="34"/>
        <v>0</v>
      </c>
      <c r="DK66" s="493" t="e">
        <f t="shared" si="35"/>
        <v>#DIV/0!</v>
      </c>
      <c r="DO66" s="494">
        <f t="shared" si="36"/>
        <v>0.35052181204660993</v>
      </c>
      <c r="DP66" s="494">
        <f t="shared" si="37"/>
        <v>0.64947818795338996</v>
      </c>
      <c r="DR66" s="493">
        <f t="shared" si="38"/>
        <v>0.3484731788056501</v>
      </c>
      <c r="DS66" s="493">
        <f t="shared" si="38"/>
        <v>0.65152068344609382</v>
      </c>
      <c r="DT66" s="493">
        <f t="shared" si="39"/>
        <v>0.99999386225174391</v>
      </c>
      <c r="DV66" s="493">
        <f t="shared" si="40"/>
        <v>0.34847531765942336</v>
      </c>
      <c r="DW66" s="493">
        <f t="shared" si="41"/>
        <v>0.6515246823405767</v>
      </c>
      <c r="DY66" s="493">
        <f t="shared" si="71"/>
        <v>-1.2490745320796734E-2</v>
      </c>
      <c r="DZ66" s="493">
        <f t="shared" si="71"/>
        <v>2.1186746558264101E-2</v>
      </c>
      <c r="EA66" s="493"/>
      <c r="EB66" s="493">
        <f t="shared" si="43"/>
        <v>3.8850340130813635E-2</v>
      </c>
      <c r="EC66" s="493">
        <f t="shared" si="44"/>
        <v>3.8850340130813635E-2</v>
      </c>
      <c r="ED66" s="493"/>
      <c r="EE66" s="494">
        <f t="shared" si="45"/>
        <v>0.63763544939550199</v>
      </c>
      <c r="EF66" s="494">
        <f t="shared" si="46"/>
        <v>0.36236455060449807</v>
      </c>
      <c r="EG66" s="494"/>
      <c r="EH66" s="494">
        <f t="shared" si="47"/>
        <v>5.27481689559891E-3</v>
      </c>
      <c r="EI66" s="494">
        <f t="shared" si="47"/>
        <v>-9.2148171147065291E-3</v>
      </c>
      <c r="EK66" s="493">
        <f t="shared" si="48"/>
        <v>5.6615902347209292E-2</v>
      </c>
      <c r="EL66" s="493">
        <f t="shared" si="49"/>
        <v>8.4487764578430932E-3</v>
      </c>
      <c r="EN66" s="493">
        <v>0</v>
      </c>
      <c r="EO66" s="493">
        <f t="shared" si="50"/>
        <v>-3.5216808327661869E-3</v>
      </c>
      <c r="ES66" s="493">
        <f t="shared" si="51"/>
        <v>1.0094957733403451</v>
      </c>
      <c r="ET66" s="493">
        <f t="shared" si="63"/>
        <v>0.80096117913806164</v>
      </c>
      <c r="EU66" s="493">
        <f t="shared" si="52"/>
        <v>0.9362824640955536</v>
      </c>
      <c r="EW66" s="493">
        <f t="shared" si="53"/>
        <v>1.0255548989687833</v>
      </c>
      <c r="EX66" s="493">
        <f t="shared" si="64"/>
        <v>1.1574339338302913</v>
      </c>
      <c r="EY66" s="493">
        <f t="shared" si="54"/>
        <v>1.1453372220311842</v>
      </c>
      <c r="FA66" s="493">
        <f t="shared" si="55"/>
        <v>0.99770816827996323</v>
      </c>
      <c r="FB66" s="493">
        <f t="shared" si="65"/>
        <v>0.97482115723664375</v>
      </c>
      <c r="FC66" s="493">
        <f t="shared" si="56"/>
        <v>0.99592883680742528</v>
      </c>
      <c r="FE66" s="493">
        <f t="shared" si="57"/>
        <v>1.0723591564637134</v>
      </c>
      <c r="FG66" s="493">
        <f t="shared" si="58"/>
        <v>1.0396148833794394</v>
      </c>
      <c r="FH66" s="493">
        <f t="shared" si="66"/>
        <v>0.68984766932294683</v>
      </c>
      <c r="FI66" s="493">
        <f t="shared" si="59"/>
        <v>0.95543590959350899</v>
      </c>
      <c r="FK66" s="493">
        <f t="shared" si="60"/>
        <v>0.99584312651631146</v>
      </c>
      <c r="FL66" s="493">
        <f t="shared" si="67"/>
        <v>1.3438613909139951</v>
      </c>
      <c r="FM66" s="493">
        <f t="shared" si="61"/>
        <v>1.1223768603379647</v>
      </c>
      <c r="FN66" s="493">
        <v>1.1030715510281153</v>
      </c>
    </row>
    <row r="67" spans="1:171" x14ac:dyDescent="0.2">
      <c r="A67" s="482" t="s">
        <v>148</v>
      </c>
      <c r="B67" s="434">
        <f t="shared" si="1"/>
        <v>2001</v>
      </c>
      <c r="D67" s="498">
        <f>National!H292</f>
        <v>6868.1890000000003</v>
      </c>
      <c r="E67" s="498">
        <f>National!H215</f>
        <v>4099.8819999999996</v>
      </c>
      <c r="F67" s="498">
        <f>Conversion_Factors!$O63*E67</f>
        <v>13173.886999999999</v>
      </c>
      <c r="G67" s="498">
        <f t="shared" si="2"/>
        <v>20042.076000000001</v>
      </c>
      <c r="H67" s="499">
        <f t="shared" si="3"/>
        <v>3.213235649221124</v>
      </c>
      <c r="K67" s="494">
        <f>National!N215*0.001</f>
        <v>105.24354316416201</v>
      </c>
      <c r="M67" s="499">
        <f>National!CQ292</f>
        <v>0.75803379341279908</v>
      </c>
      <c r="N67" s="499">
        <f>National!CQ215</f>
        <v>1.0530809707872644</v>
      </c>
      <c r="O67" s="544">
        <f>National!Z141</f>
        <v>104.21609412077352</v>
      </c>
      <c r="Q67" s="501">
        <f t="shared" si="4"/>
        <v>190.43520768526176</v>
      </c>
      <c r="S67" s="494">
        <f>National!CQ292</f>
        <v>0.75803379341279908</v>
      </c>
      <c r="T67" s="494">
        <f>National!CQ215</f>
        <v>1.0530809707872644</v>
      </c>
      <c r="W67" s="494">
        <f>National!CU292</f>
        <v>1.052253477247574</v>
      </c>
      <c r="Z67" s="502">
        <f>National!CU215</f>
        <v>1.1931109921711511</v>
      </c>
      <c r="AA67" s="493">
        <f t="shared" si="62"/>
        <v>1.0372101826114726</v>
      </c>
      <c r="AB67" s="464">
        <f t="shared" si="5"/>
        <v>2001</v>
      </c>
      <c r="AC67" s="504">
        <f t="shared" si="6"/>
        <v>1.2045794544423172</v>
      </c>
      <c r="AD67" s="504">
        <f t="shared" si="7"/>
        <v>1.0372101826114701</v>
      </c>
      <c r="AE67" s="504">
        <f t="shared" si="8"/>
        <v>1.1353577909898935</v>
      </c>
      <c r="AF67" s="505">
        <f t="shared" si="9"/>
        <v>0.98648357882020787</v>
      </c>
      <c r="AG67" s="504">
        <f t="shared" si="10"/>
        <v>0.92607074940062939</v>
      </c>
      <c r="AH67" s="504">
        <f t="shared" si="11"/>
        <v>1.2494020759121436</v>
      </c>
      <c r="AI67" s="504">
        <f t="shared" si="12"/>
        <v>1.2494020759121409</v>
      </c>
      <c r="AJ67" s="504"/>
      <c r="AK67" s="504" t="e">
        <f>#REF!*#REF!*AE67</f>
        <v>#REF!</v>
      </c>
      <c r="AL67" s="504">
        <f t="shared" si="13"/>
        <v>1.1200118168971158</v>
      </c>
      <c r="AM67" s="503"/>
      <c r="AN67" s="504">
        <f>National!CQ141</f>
        <v>0.84037553472234472</v>
      </c>
      <c r="AO67" s="504">
        <f>National!CU141</f>
        <v>1.0991863164961455</v>
      </c>
      <c r="AP67" s="504">
        <f t="shared" si="14"/>
        <v>1.1382356859815004</v>
      </c>
      <c r="AQ67" s="504">
        <f t="shared" si="15"/>
        <v>0.98648357882020787</v>
      </c>
      <c r="AR67" s="504">
        <f t="shared" si="16"/>
        <v>1.0372101826114692</v>
      </c>
      <c r="AT67" s="439"/>
      <c r="AV67" s="493" t="e">
        <f>D67/#REF!</f>
        <v>#REF!</v>
      </c>
      <c r="AW67" s="493" t="e">
        <f>#REF!/#REF!</f>
        <v>#REF!</v>
      </c>
      <c r="AX67" s="493" t="e">
        <f>#REF!/#REF!</f>
        <v>#REF!</v>
      </c>
      <c r="AY67" s="493" t="e">
        <f>#REF!/#REF!</f>
        <v>#REF!</v>
      </c>
      <c r="BA67" s="493" t="e">
        <f t="shared" si="68"/>
        <v>#REF!</v>
      </c>
      <c r="BB67" s="493" t="e">
        <f t="shared" si="68"/>
        <v>#REF!</v>
      </c>
      <c r="BC67" s="493" t="e">
        <f t="shared" si="68"/>
        <v>#REF!</v>
      </c>
      <c r="BD67" s="493" t="e">
        <f t="shared" si="68"/>
        <v>#REF!</v>
      </c>
      <c r="BE67" s="493" t="e">
        <f t="shared" si="18"/>
        <v>#REF!</v>
      </c>
      <c r="BF67" s="493"/>
      <c r="BG67" s="493" t="e">
        <f t="shared" si="69"/>
        <v>#REF!</v>
      </c>
      <c r="BH67" s="493" t="e">
        <f t="shared" si="69"/>
        <v>#REF!</v>
      </c>
      <c r="BI67" s="493" t="e">
        <f t="shared" si="69"/>
        <v>#REF!</v>
      </c>
      <c r="BJ67" s="493" t="e">
        <f t="shared" si="69"/>
        <v>#REF!</v>
      </c>
      <c r="BM67" s="493" t="e">
        <f>LN(#REF!/#REF!)</f>
        <v>#REF!</v>
      </c>
      <c r="BN67" s="493" t="e">
        <f>LN(#REF!/#REF!)</f>
        <v>#REF!</v>
      </c>
      <c r="BO67" s="493" t="e">
        <f>LN(#REF!/#REF!)</f>
        <v>#REF!</v>
      </c>
      <c r="BP67" s="493" t="e">
        <f>LN(#REF!/#REF!)</f>
        <v>#REF!</v>
      </c>
      <c r="BR67" s="493" t="e">
        <f>M67/#REF!</f>
        <v>#REF!</v>
      </c>
      <c r="BS67" s="493" t="e">
        <f>#REF!/#REF!</f>
        <v>#REF!</v>
      </c>
      <c r="BT67" s="493" t="e">
        <f>#REF!/#REF!</f>
        <v>#REF!</v>
      </c>
      <c r="BU67" s="493" t="e">
        <f>#REF!/#REF!</f>
        <v>#REF!</v>
      </c>
      <c r="BV67" s="493"/>
      <c r="BX67" s="493" t="e">
        <f t="shared" si="70"/>
        <v>#REF!</v>
      </c>
      <c r="BY67" s="493" t="e">
        <f t="shared" si="70"/>
        <v>#REF!</v>
      </c>
      <c r="BZ67" s="493" t="e">
        <f t="shared" si="70"/>
        <v>#REF!</v>
      </c>
      <c r="CA67" s="493" t="e">
        <f t="shared" si="70"/>
        <v>#REF!</v>
      </c>
      <c r="CC67" s="493" t="e">
        <f>LN(#REF!/#REF!)</f>
        <v>#REF!</v>
      </c>
      <c r="CD67" s="493" t="e">
        <f>LN(#REF!/#REF!)</f>
        <v>#REF!</v>
      </c>
      <c r="CE67" s="493" t="e">
        <f>LN(#REF!/#REF!)</f>
        <v>#REF!</v>
      </c>
      <c r="CF67" s="493" t="e">
        <f>LN(#REF!/#REF!)</f>
        <v>#REF!</v>
      </c>
      <c r="CH67" s="493" t="e">
        <f>LN(#REF!/#REF!)</f>
        <v>#REF!</v>
      </c>
      <c r="CI67" s="493" t="e">
        <f>LN(#REF!/#REF!)</f>
        <v>#REF!</v>
      </c>
      <c r="CJ67" s="493" t="e">
        <f>LN(#REF!/#REF!)</f>
        <v>#REF!</v>
      </c>
      <c r="CK67" s="493" t="e">
        <f>LN(#REF!/#REF!)</f>
        <v>#REF!</v>
      </c>
      <c r="CM67" s="493" t="e">
        <f>LN(#REF!/#REF!)</f>
        <v>#REF!</v>
      </c>
      <c r="CN67" s="493" t="e">
        <f>LN(#REF!/#REF!)</f>
        <v>#REF!</v>
      </c>
      <c r="CO67" s="493" t="e">
        <f>LN(#REF!/#REF!)</f>
        <v>#REF!</v>
      </c>
      <c r="CP67" s="493" t="e">
        <f>LN(#REF!/#REF!)</f>
        <v>#REF!</v>
      </c>
      <c r="CS67" s="493" t="e">
        <f t="shared" si="21"/>
        <v>#REF!</v>
      </c>
      <c r="CT67" s="493">
        <f t="shared" si="22"/>
        <v>0</v>
      </c>
      <c r="CU67" s="493" t="e">
        <f t="shared" si="23"/>
        <v>#DIV/0!</v>
      </c>
      <c r="CV67" s="493"/>
      <c r="CW67" s="493" t="e">
        <f t="shared" si="24"/>
        <v>#REF!</v>
      </c>
      <c r="CX67" s="493">
        <f t="shared" si="25"/>
        <v>0</v>
      </c>
      <c r="CY67" s="493" t="e">
        <f t="shared" si="26"/>
        <v>#DIV/0!</v>
      </c>
      <c r="CZ67" s="493"/>
      <c r="DA67" s="493" t="e">
        <f t="shared" si="27"/>
        <v>#REF!</v>
      </c>
      <c r="DB67" s="493">
        <f t="shared" si="28"/>
        <v>0</v>
      </c>
      <c r="DC67" s="493" t="e">
        <f t="shared" si="29"/>
        <v>#DIV/0!</v>
      </c>
      <c r="DD67" s="493"/>
      <c r="DE67" s="493" t="e">
        <f t="shared" si="30"/>
        <v>#REF!</v>
      </c>
      <c r="DF67" s="493">
        <f t="shared" si="31"/>
        <v>0</v>
      </c>
      <c r="DG67" s="493" t="e">
        <f t="shared" si="32"/>
        <v>#DIV/0!</v>
      </c>
      <c r="DI67" s="493" t="e">
        <f t="shared" si="33"/>
        <v>#REF!</v>
      </c>
      <c r="DJ67" s="493">
        <f t="shared" si="34"/>
        <v>0</v>
      </c>
      <c r="DK67" s="493" t="e">
        <f t="shared" si="35"/>
        <v>#DIV/0!</v>
      </c>
      <c r="DO67" s="494">
        <f t="shared" si="36"/>
        <v>0.3426885019296404</v>
      </c>
      <c r="DP67" s="494">
        <f t="shared" si="37"/>
        <v>0.65731149807035949</v>
      </c>
      <c r="DR67" s="493">
        <f t="shared" si="38"/>
        <v>0.34659040368846977</v>
      </c>
      <c r="DS67" s="493">
        <f t="shared" si="38"/>
        <v>0.65338701704773083</v>
      </c>
      <c r="DT67" s="493">
        <f t="shared" si="39"/>
        <v>0.99997742073620066</v>
      </c>
      <c r="DV67" s="493">
        <f t="shared" si="40"/>
        <v>0.3465982296213288</v>
      </c>
      <c r="DW67" s="493">
        <f t="shared" si="41"/>
        <v>0.6534017703786712</v>
      </c>
      <c r="DY67" s="493">
        <f t="shared" si="71"/>
        <v>-1.5265675262923006E-2</v>
      </c>
      <c r="DZ67" s="493">
        <f t="shared" si="71"/>
        <v>-8.6861072327032978E-3</v>
      </c>
      <c r="EA67" s="493"/>
      <c r="EB67" s="493">
        <f t="shared" si="43"/>
        <v>-3.3748635290192557E-2</v>
      </c>
      <c r="EC67" s="493">
        <f t="shared" si="44"/>
        <v>-3.3748635290192557E-2</v>
      </c>
      <c r="ED67" s="493"/>
      <c r="EE67" s="494">
        <f t="shared" si="45"/>
        <v>0.62619844455784435</v>
      </c>
      <c r="EF67" s="494">
        <f t="shared" si="46"/>
        <v>0.37380155544215565</v>
      </c>
      <c r="EG67" s="494"/>
      <c r="EH67" s="494">
        <f t="shared" si="47"/>
        <v>-1.8099399153174208E-2</v>
      </c>
      <c r="EI67" s="494">
        <f t="shared" si="47"/>
        <v>3.1074305210238511E-2</v>
      </c>
      <c r="EK67" s="493">
        <f t="shared" si="48"/>
        <v>-3.6582359180443703E-2</v>
      </c>
      <c r="EL67" s="493">
        <f t="shared" si="49"/>
        <v>6.0117771527496162E-3</v>
      </c>
      <c r="EN67" s="493">
        <v>0</v>
      </c>
      <c r="EO67" s="493">
        <f t="shared" si="50"/>
        <v>-1.4583870217026311E-2</v>
      </c>
      <c r="ES67" s="493">
        <f t="shared" si="51"/>
        <v>0.98909333979165281</v>
      </c>
      <c r="ET67" s="493">
        <f t="shared" si="63"/>
        <v>0.79222536771712571</v>
      </c>
      <c r="EU67" s="493">
        <f t="shared" si="52"/>
        <v>0.92607074940062939</v>
      </c>
      <c r="EW67" s="493">
        <f t="shared" si="53"/>
        <v>0.99128690585678092</v>
      </c>
      <c r="EX67" s="493">
        <f t="shared" si="64"/>
        <v>1.1473491030002716</v>
      </c>
      <c r="EY67" s="493">
        <f t="shared" si="54"/>
        <v>1.1353577909898935</v>
      </c>
      <c r="FA67" s="493">
        <f t="shared" si="55"/>
        <v>0.99051613163697994</v>
      </c>
      <c r="FB67" s="493">
        <f t="shared" si="65"/>
        <v>0.9655760817039245</v>
      </c>
      <c r="FC67" s="493">
        <f t="shared" si="56"/>
        <v>0.98648357882020787</v>
      </c>
      <c r="FE67" s="493">
        <f t="shared" si="57"/>
        <v>1.0514216403398537</v>
      </c>
      <c r="FG67" s="493">
        <f t="shared" si="58"/>
        <v>0.96681449714186873</v>
      </c>
      <c r="FH67" s="493">
        <f t="shared" si="66"/>
        <v>0.66695472752095497</v>
      </c>
      <c r="FI67" s="493">
        <f t="shared" si="59"/>
        <v>0.92372928848493241</v>
      </c>
      <c r="FK67" s="493">
        <f t="shared" si="60"/>
        <v>1.0141296797928998</v>
      </c>
      <c r="FL67" s="493">
        <f t="shared" si="67"/>
        <v>1.3628497220536508</v>
      </c>
      <c r="FM67" s="493">
        <f t="shared" si="61"/>
        <v>1.1382356859815004</v>
      </c>
      <c r="FN67" s="493">
        <v>1.1216983018912612</v>
      </c>
    </row>
    <row r="68" spans="1:171" x14ac:dyDescent="0.2">
      <c r="A68" s="482" t="s">
        <v>148</v>
      </c>
      <c r="B68" s="434">
        <f t="shared" si="1"/>
        <v>2002</v>
      </c>
      <c r="D68" s="498">
        <f>National!H293</f>
        <v>6911.7279999999992</v>
      </c>
      <c r="E68" s="498">
        <f>National!H216</f>
        <v>4316.7939999999999</v>
      </c>
      <c r="F68" s="498">
        <f>Conversion_Factors!$O64*E68</f>
        <v>13879.066999999999</v>
      </c>
      <c r="G68" s="498">
        <f t="shared" si="2"/>
        <v>20790.794999999998</v>
      </c>
      <c r="H68" s="499">
        <f t="shared" si="3"/>
        <v>3.215133036230128</v>
      </c>
      <c r="K68" s="494">
        <f>National!N216*0.001</f>
        <v>106.02555208487564</v>
      </c>
      <c r="M68" s="499">
        <f>National!CQ293</f>
        <v>0.73692509959061825</v>
      </c>
      <c r="N68" s="499">
        <f>National!CQ216</f>
        <v>1.0575572712072381</v>
      </c>
      <c r="O68" s="544">
        <f>National!Z142</f>
        <v>105.90392390516709</v>
      </c>
      <c r="Q68" s="501">
        <f t="shared" si="4"/>
        <v>196.09230596938121</v>
      </c>
      <c r="S68" s="494">
        <f>National!CQ293</f>
        <v>0.73692509959061825</v>
      </c>
      <c r="T68" s="494">
        <f>National!CQ216</f>
        <v>1.0575572712072381</v>
      </c>
      <c r="W68" s="494">
        <f>National!CU293</f>
        <v>1.0812220831539778</v>
      </c>
      <c r="Z68" s="502">
        <f>National!CU216</f>
        <v>1.2416911955478533</v>
      </c>
      <c r="AA68" s="493">
        <f t="shared" si="62"/>
        <v>1.0680217117170574</v>
      </c>
      <c r="AB68" s="464">
        <f t="shared" si="5"/>
        <v>2002</v>
      </c>
      <c r="AC68" s="504">
        <f t="shared" si="6"/>
        <v>1.2135300451461375</v>
      </c>
      <c r="AD68" s="504">
        <f t="shared" si="7"/>
        <v>1.0680217117170552</v>
      </c>
      <c r="AE68" s="504">
        <f t="shared" si="8"/>
        <v>1.1765111861807676</v>
      </c>
      <c r="AF68" s="505">
        <f t="shared" si="9"/>
        <v>0.98686942256185417</v>
      </c>
      <c r="AG68" s="504">
        <f t="shared" si="10"/>
        <v>0.91986549391147843</v>
      </c>
      <c r="AH68" s="504">
        <f t="shared" si="11"/>
        <v>1.296076436037056</v>
      </c>
      <c r="AI68" s="504">
        <f t="shared" si="12"/>
        <v>1.2960764360370529</v>
      </c>
      <c r="AJ68" s="504"/>
      <c r="AK68" s="504"/>
      <c r="AL68" s="504">
        <f t="shared" si="13"/>
        <v>1.1610629149437761</v>
      </c>
      <c r="AM68" s="503"/>
      <c r="AN68" s="504">
        <f>National!CQ142</f>
        <v>0.82690573400277301</v>
      </c>
      <c r="AO68" s="504">
        <f>National!CU142</f>
        <v>1.1351832381058609</v>
      </c>
      <c r="AP68" s="504">
        <f t="shared" si="14"/>
        <v>1.1529179885799259</v>
      </c>
      <c r="AQ68" s="504">
        <f t="shared" si="15"/>
        <v>0.98686942256185417</v>
      </c>
      <c r="AR68" s="504">
        <f t="shared" si="16"/>
        <v>1.0680217117170543</v>
      </c>
      <c r="AT68" s="439"/>
      <c r="AV68" s="493" t="e">
        <f>D68/#REF!</f>
        <v>#REF!</v>
      </c>
      <c r="AW68" s="493" t="e">
        <f>#REF!/#REF!</f>
        <v>#REF!</v>
      </c>
      <c r="AX68" s="493" t="e">
        <f>#REF!/#REF!</f>
        <v>#REF!</v>
      </c>
      <c r="AY68" s="493" t="e">
        <f>#REF!/#REF!</f>
        <v>#REF!</v>
      </c>
      <c r="BA68" s="493" t="e">
        <f t="shared" si="68"/>
        <v>#REF!</v>
      </c>
      <c r="BB68" s="493" t="e">
        <f t="shared" si="68"/>
        <v>#REF!</v>
      </c>
      <c r="BC68" s="493" t="e">
        <f t="shared" si="68"/>
        <v>#REF!</v>
      </c>
      <c r="BD68" s="493" t="e">
        <f t="shared" si="68"/>
        <v>#REF!</v>
      </c>
      <c r="BE68" s="493" t="e">
        <f t="shared" si="18"/>
        <v>#REF!</v>
      </c>
      <c r="BF68" s="493"/>
      <c r="BG68" s="493" t="e">
        <f t="shared" si="69"/>
        <v>#REF!</v>
      </c>
      <c r="BH68" s="493" t="e">
        <f t="shared" si="69"/>
        <v>#REF!</v>
      </c>
      <c r="BI68" s="493" t="e">
        <f t="shared" si="69"/>
        <v>#REF!</v>
      </c>
      <c r="BJ68" s="493" t="e">
        <f t="shared" si="69"/>
        <v>#REF!</v>
      </c>
      <c r="BM68" s="493">
        <f t="shared" ref="BM68:BM76" si="72">LN(Z68/Z67)</f>
        <v>3.991014279669805E-2</v>
      </c>
      <c r="BN68" s="493" t="e">
        <f>LN(#REF!/#REF!)</f>
        <v>#REF!</v>
      </c>
      <c r="BO68" s="493" t="e">
        <f>LN(#REF!/#REF!)</f>
        <v>#REF!</v>
      </c>
      <c r="BP68" s="493" t="e">
        <f>LN(#REF!/#REF!)</f>
        <v>#REF!</v>
      </c>
      <c r="BR68" s="493" t="e">
        <f>M68/#REF!</f>
        <v>#REF!</v>
      </c>
      <c r="BS68" s="493" t="e">
        <f>#REF!/#REF!</f>
        <v>#REF!</v>
      </c>
      <c r="BT68" s="493" t="e">
        <f>#REF!/#REF!</f>
        <v>#REF!</v>
      </c>
      <c r="BU68" s="493" t="e">
        <f>#REF!/#REF!</f>
        <v>#REF!</v>
      </c>
      <c r="BV68" s="493"/>
      <c r="BX68" s="493" t="e">
        <f t="shared" si="70"/>
        <v>#REF!</v>
      </c>
      <c r="BY68" s="493" t="e">
        <f t="shared" si="70"/>
        <v>#REF!</v>
      </c>
      <c r="BZ68" s="493" t="e">
        <f t="shared" si="70"/>
        <v>#REF!</v>
      </c>
      <c r="CA68" s="493" t="e">
        <f t="shared" si="70"/>
        <v>#REF!</v>
      </c>
      <c r="CS68" s="493" t="e">
        <f t="shared" si="21"/>
        <v>#REF!</v>
      </c>
      <c r="CT68" s="493">
        <f t="shared" si="22"/>
        <v>0</v>
      </c>
      <c r="CU68" s="493" t="e">
        <f>CT68/#REF!</f>
        <v>#REF!</v>
      </c>
      <c r="CV68" s="493"/>
      <c r="CW68" s="493"/>
      <c r="CX68" s="493"/>
      <c r="CY68" s="493"/>
      <c r="CZ68" s="493"/>
      <c r="DA68" s="493" t="e">
        <f t="shared" ref="DA68:DA76" si="73">EXP(SUMPRODUCT($BG68:$BJ68,BX68:CA68))</f>
        <v>#REF!</v>
      </c>
      <c r="DB68" s="493">
        <f t="shared" si="28"/>
        <v>0</v>
      </c>
      <c r="DC68" s="493" t="e">
        <f>DB68/#REF!</f>
        <v>#REF!</v>
      </c>
      <c r="DD68" s="493"/>
      <c r="DE68" s="493" t="e">
        <f>EXP(SUMPRODUCT($BG68:$BI68,#REF!))</f>
        <v>#REF!</v>
      </c>
      <c r="DF68" s="493">
        <f t="shared" si="31"/>
        <v>0</v>
      </c>
      <c r="DG68" s="493" t="e">
        <f>DF68/#REF!</f>
        <v>#REF!</v>
      </c>
      <c r="DO68" s="494">
        <f t="shared" si="36"/>
        <v>0.33244173683594108</v>
      </c>
      <c r="DP68" s="494">
        <f t="shared" si="37"/>
        <v>0.66755826316405886</v>
      </c>
      <c r="DR68" s="493">
        <f t="shared" si="38"/>
        <v>0.33753919780515684</v>
      </c>
      <c r="DS68" s="493">
        <f t="shared" si="38"/>
        <v>0.66242167203967306</v>
      </c>
      <c r="DT68" s="493">
        <f t="shared" si="39"/>
        <v>0.9999608698448299</v>
      </c>
      <c r="DV68" s="493">
        <f t="shared" si="40"/>
        <v>0.33755240628319272</v>
      </c>
      <c r="DW68" s="493">
        <f t="shared" si="41"/>
        <v>0.66244759371680728</v>
      </c>
      <c r="DY68" s="493">
        <f t="shared" si="71"/>
        <v>-2.8241708740605612E-2</v>
      </c>
      <c r="DZ68" s="493">
        <f t="shared" si="71"/>
        <v>4.241662111736615E-3</v>
      </c>
      <c r="EA68" s="493"/>
      <c r="EB68" s="493">
        <f t="shared" si="43"/>
        <v>1.6065733323227908E-2</v>
      </c>
      <c r="EC68" s="493">
        <f t="shared" si="44"/>
        <v>1.6065733323227908E-2</v>
      </c>
      <c r="ED68" s="493"/>
      <c r="EE68" s="494">
        <f t="shared" si="45"/>
        <v>0.61555100484284575</v>
      </c>
      <c r="EF68" s="494">
        <f t="shared" si="46"/>
        <v>0.38444899515715425</v>
      </c>
      <c r="EG68" s="494"/>
      <c r="EH68" s="494">
        <f t="shared" si="47"/>
        <v>-1.7149515427732718E-2</v>
      </c>
      <c r="EI68" s="494">
        <f t="shared" si="47"/>
        <v>2.8086071585207487E-2</v>
      </c>
      <c r="EK68" s="493">
        <f t="shared" si="48"/>
        <v>2.7157926636100851E-2</v>
      </c>
      <c r="EL68" s="493">
        <f t="shared" si="49"/>
        <v>3.991014279669805E-2</v>
      </c>
      <c r="EN68" s="493">
        <v>0</v>
      </c>
      <c r="EO68" s="493">
        <f t="shared" si="50"/>
        <v>5.903168150257213E-4</v>
      </c>
      <c r="ES68" s="493">
        <f t="shared" si="51"/>
        <v>0.99329937211258734</v>
      </c>
      <c r="ET68" s="493">
        <f t="shared" si="63"/>
        <v>0.78691696032508462</v>
      </c>
      <c r="EU68" s="493">
        <f t="shared" si="52"/>
        <v>0.91986549391147843</v>
      </c>
      <c r="EW68" s="493">
        <f t="shared" si="53"/>
        <v>1.0362470716433743</v>
      </c>
      <c r="EX68" s="493">
        <f t="shared" si="64"/>
        <v>1.1889371481366837</v>
      </c>
      <c r="EY68" s="493">
        <f t="shared" si="54"/>
        <v>1.1765111861807676</v>
      </c>
      <c r="FA68" s="493">
        <f t="shared" si="55"/>
        <v>1.0003911304252096</v>
      </c>
      <c r="FB68" s="493">
        <f t="shared" si="65"/>
        <v>0.96595374788733357</v>
      </c>
      <c r="FC68" s="493">
        <f t="shared" si="56"/>
        <v>0.98686942256185417</v>
      </c>
      <c r="FE68" s="493">
        <f t="shared" si="57"/>
        <v>1.0822320433685511</v>
      </c>
      <c r="FG68" s="493">
        <f t="shared" si="58"/>
        <v>1.0161954811167417</v>
      </c>
      <c r="FH68" s="493">
        <f t="shared" si="66"/>
        <v>0.67775638021624218</v>
      </c>
      <c r="FI68" s="493">
        <f t="shared" si="59"/>
        <v>0.93868952873357125</v>
      </c>
      <c r="FK68" s="493">
        <f t="shared" si="60"/>
        <v>1.0128991761365882</v>
      </c>
      <c r="FL68" s="493">
        <f t="shared" si="67"/>
        <v>1.3804293606661211</v>
      </c>
      <c r="FM68" s="493">
        <f t="shared" si="61"/>
        <v>1.1529179885799259</v>
      </c>
      <c r="FN68" s="493">
        <v>1.1229778008828715</v>
      </c>
    </row>
    <row r="69" spans="1:171" x14ac:dyDescent="0.2">
      <c r="A69" s="482" t="s">
        <v>148</v>
      </c>
      <c r="B69" s="434">
        <f t="shared" si="1"/>
        <v>2003</v>
      </c>
      <c r="D69" s="498">
        <f>National!H294</f>
        <v>7238.0349999999999</v>
      </c>
      <c r="E69" s="498">
        <f>National!H217</f>
        <v>4353.110999999999</v>
      </c>
      <c r="F69" s="498">
        <f>Conversion_Factors!$O65*E69</f>
        <v>13899.363999999998</v>
      </c>
      <c r="G69" s="498">
        <f t="shared" si="2"/>
        <v>21137.398999999998</v>
      </c>
      <c r="H69" s="499">
        <f t="shared" si="3"/>
        <v>3.1929725660567811</v>
      </c>
      <c r="K69" s="494">
        <f>National!N217*0.001</f>
        <v>106.82740178307158</v>
      </c>
      <c r="M69" s="499">
        <f>National!CQ294</f>
        <v>0.72953968379026912</v>
      </c>
      <c r="N69" s="499">
        <f>National!CQ217</f>
        <v>1.0658362098406378</v>
      </c>
      <c r="O69" s="544">
        <f>National!Z143</f>
        <v>108.50349073861679</v>
      </c>
      <c r="Q69" s="501">
        <f t="shared" si="4"/>
        <v>197.86495456402216</v>
      </c>
      <c r="S69" s="494">
        <f>National!CQ294</f>
        <v>0.72953968379026912</v>
      </c>
      <c r="T69" s="494">
        <f>National!CQ217</f>
        <v>1.0658362098406378</v>
      </c>
      <c r="W69" s="494">
        <f>National!CU294</f>
        <v>1.1351447691609333</v>
      </c>
      <c r="Z69" s="502">
        <f>National!CU217</f>
        <v>1.2330858681652732</v>
      </c>
      <c r="AA69" s="493">
        <f t="shared" si="62"/>
        <v>1.0776764871910984</v>
      </c>
      <c r="AB69" s="464">
        <f t="shared" si="5"/>
        <v>2003</v>
      </c>
      <c r="AC69" s="504">
        <f t="shared" si="6"/>
        <v>1.2227077261986554</v>
      </c>
      <c r="AD69" s="504">
        <f t="shared" si="7"/>
        <v>1.0776764871910958</v>
      </c>
      <c r="AE69" s="504">
        <f t="shared" si="8"/>
        <v>1.1904928031200002</v>
      </c>
      <c r="AF69" s="505">
        <f t="shared" si="9"/>
        <v>0.98235728291048907</v>
      </c>
      <c r="AG69" s="504">
        <f t="shared" si="10"/>
        <v>0.92149326194106929</v>
      </c>
      <c r="AH69" s="504">
        <f t="shared" si="11"/>
        <v>1.3176833672311825</v>
      </c>
      <c r="AI69" s="504">
        <f t="shared" si="12"/>
        <v>1.3176833672311792</v>
      </c>
      <c r="AJ69" s="504"/>
      <c r="AK69" s="504"/>
      <c r="AL69" s="504">
        <f t="shared" si="13"/>
        <v>1.1694892753974551</v>
      </c>
      <c r="AM69" s="503"/>
      <c r="AN69" s="504">
        <f>National!CQ143</f>
        <v>0.82429608972973334</v>
      </c>
      <c r="AO69" s="504">
        <f>National!CU143</f>
        <v>1.1667300733851971</v>
      </c>
      <c r="AP69" s="504">
        <f t="shared" si="14"/>
        <v>1.1406838855780013</v>
      </c>
      <c r="AQ69" s="504">
        <f t="shared" si="15"/>
        <v>0.98235728291048907</v>
      </c>
      <c r="AR69" s="504">
        <f t="shared" si="16"/>
        <v>1.0776764871910949</v>
      </c>
      <c r="AT69" s="439"/>
      <c r="AV69" s="493" t="e">
        <f>D69/#REF!</f>
        <v>#REF!</v>
      </c>
      <c r="AW69" s="493" t="e">
        <f>#REF!/#REF!</f>
        <v>#REF!</v>
      </c>
      <c r="AX69" s="493" t="e">
        <f>#REF!/#REF!</f>
        <v>#REF!</v>
      </c>
      <c r="AY69" s="493" t="e">
        <f>#REF!/#REF!</f>
        <v>#REF!</v>
      </c>
      <c r="BA69" s="493" t="e">
        <f t="shared" si="68"/>
        <v>#REF!</v>
      </c>
      <c r="BB69" s="493" t="e">
        <f t="shared" si="68"/>
        <v>#REF!</v>
      </c>
      <c r="BC69" s="493" t="e">
        <f t="shared" si="68"/>
        <v>#REF!</v>
      </c>
      <c r="BD69" s="493" t="e">
        <f t="shared" si="68"/>
        <v>#REF!</v>
      </c>
      <c r="BE69" s="493" t="e">
        <f t="shared" si="18"/>
        <v>#REF!</v>
      </c>
      <c r="BF69" s="493"/>
      <c r="BG69" s="493" t="e">
        <f t="shared" si="69"/>
        <v>#REF!</v>
      </c>
      <c r="BH69" s="493" t="e">
        <f t="shared" si="69"/>
        <v>#REF!</v>
      </c>
      <c r="BI69" s="493" t="e">
        <f t="shared" si="69"/>
        <v>#REF!</v>
      </c>
      <c r="BJ69" s="493" t="e">
        <f t="shared" si="69"/>
        <v>#REF!</v>
      </c>
      <c r="BM69" s="493">
        <f t="shared" si="72"/>
        <v>-6.9544543558124469E-3</v>
      </c>
      <c r="BN69" s="493" t="e">
        <f>LN(#REF!/#REF!)</f>
        <v>#REF!</v>
      </c>
      <c r="BO69" s="493" t="e">
        <f>LN(#REF!/#REF!)</f>
        <v>#REF!</v>
      </c>
      <c r="BP69" s="493" t="e">
        <f>LN(#REF!/#REF!)</f>
        <v>#REF!</v>
      </c>
      <c r="BR69" s="493" t="e">
        <f>M69/#REF!</f>
        <v>#REF!</v>
      </c>
      <c r="BS69" s="493" t="e">
        <f>#REF!/#REF!</f>
        <v>#REF!</v>
      </c>
      <c r="BT69" s="493" t="e">
        <f>#REF!/#REF!</f>
        <v>#REF!</v>
      </c>
      <c r="BU69" s="493" t="e">
        <f>#REF!/#REF!</f>
        <v>#REF!</v>
      </c>
      <c r="BV69" s="493"/>
      <c r="BX69" s="493" t="e">
        <f t="shared" si="70"/>
        <v>#REF!</v>
      </c>
      <c r="BY69" s="493" t="e">
        <f t="shared" si="70"/>
        <v>#REF!</v>
      </c>
      <c r="BZ69" s="493" t="e">
        <f t="shared" si="70"/>
        <v>#REF!</v>
      </c>
      <c r="CA69" s="493" t="e">
        <f t="shared" si="70"/>
        <v>#REF!</v>
      </c>
      <c r="CS69" s="493" t="e">
        <f t="shared" si="21"/>
        <v>#REF!</v>
      </c>
      <c r="CT69" s="493">
        <f t="shared" si="22"/>
        <v>0</v>
      </c>
      <c r="CU69" s="493" t="e">
        <f>CT69/#REF!</f>
        <v>#REF!</v>
      </c>
      <c r="CV69" s="493"/>
      <c r="CW69" s="493"/>
      <c r="CX69" s="493"/>
      <c r="CY69" s="493"/>
      <c r="CZ69" s="493"/>
      <c r="DA69" s="493" t="e">
        <f t="shared" si="73"/>
        <v>#REF!</v>
      </c>
      <c r="DB69" s="493">
        <f t="shared" si="28"/>
        <v>0</v>
      </c>
      <c r="DC69" s="493" t="e">
        <f>DB69/#REF!</f>
        <v>#REF!</v>
      </c>
      <c r="DD69" s="493"/>
      <c r="DE69" s="493" t="e">
        <f>EXP(SUMPRODUCT($BG69:$BI69,#REF!))</f>
        <v>#REF!</v>
      </c>
      <c r="DF69" s="493">
        <f t="shared" si="31"/>
        <v>0</v>
      </c>
      <c r="DG69" s="493" t="e">
        <f>DF69/#REF!</f>
        <v>#REF!</v>
      </c>
      <c r="DO69" s="494">
        <f t="shared" si="36"/>
        <v>0.34242789285474529</v>
      </c>
      <c r="DP69" s="494">
        <f t="shared" si="37"/>
        <v>0.65757210714525471</v>
      </c>
      <c r="DR69" s="493">
        <f t="shared" si="38"/>
        <v>0.33741018561055447</v>
      </c>
      <c r="DS69" s="493">
        <f t="shared" si="38"/>
        <v>0.66255264238596623</v>
      </c>
      <c r="DT69" s="493">
        <f t="shared" si="39"/>
        <v>0.9999628279965207</v>
      </c>
      <c r="DV69" s="493">
        <f t="shared" si="40"/>
        <v>0.33742272828938441</v>
      </c>
      <c r="DW69" s="493">
        <f t="shared" si="41"/>
        <v>0.66257727171061553</v>
      </c>
      <c r="DY69" s="493">
        <f t="shared" si="71"/>
        <v>-1.0072493147639899E-2</v>
      </c>
      <c r="DZ69" s="493">
        <f t="shared" si="71"/>
        <v>7.7978769913566188E-3</v>
      </c>
      <c r="EA69" s="493"/>
      <c r="EB69" s="493">
        <f t="shared" si="43"/>
        <v>2.4250040319343639E-2</v>
      </c>
      <c r="EC69" s="493">
        <f t="shared" si="44"/>
        <v>2.4250040319343639E-2</v>
      </c>
      <c r="ED69" s="493"/>
      <c r="EE69" s="494">
        <f t="shared" si="45"/>
        <v>0.62444515839935077</v>
      </c>
      <c r="EF69" s="494">
        <f t="shared" si="46"/>
        <v>0.37555484160064928</v>
      </c>
      <c r="EG69" s="494"/>
      <c r="EH69" s="494">
        <f t="shared" si="47"/>
        <v>1.4345699371819783E-2</v>
      </c>
      <c r="EI69" s="494">
        <f t="shared" si="47"/>
        <v>-2.3406617683799372E-2</v>
      </c>
      <c r="EK69" s="493">
        <f t="shared" si="48"/>
        <v>4.8668232838803178E-2</v>
      </c>
      <c r="EL69" s="493">
        <f t="shared" si="49"/>
        <v>-6.9544543558124469E-3</v>
      </c>
      <c r="EN69" s="493">
        <v>0</v>
      </c>
      <c r="EO69" s="493">
        <f t="shared" si="50"/>
        <v>-6.9164148936175108E-3</v>
      </c>
      <c r="ES69" s="493">
        <f t="shared" si="51"/>
        <v>1.0017695717910553</v>
      </c>
      <c r="ET69" s="493">
        <f t="shared" si="63"/>
        <v>0.7883094663799789</v>
      </c>
      <c r="EU69" s="493">
        <f t="shared" si="52"/>
        <v>0.92149326194106929</v>
      </c>
      <c r="EW69" s="493">
        <f t="shared" si="53"/>
        <v>1.0118839643034931</v>
      </c>
      <c r="EX69" s="493">
        <f t="shared" si="64"/>
        <v>1.203066434764237</v>
      </c>
      <c r="EY69" s="493">
        <f t="shared" si="54"/>
        <v>1.1904928031200002</v>
      </c>
      <c r="FA69" s="493">
        <f t="shared" si="55"/>
        <v>0.9954278250514117</v>
      </c>
      <c r="FB69" s="493">
        <f t="shared" si="65"/>
        <v>0.96153723835974814</v>
      </c>
      <c r="FC69" s="493">
        <f t="shared" si="56"/>
        <v>0.98235728291048907</v>
      </c>
      <c r="FE69" s="493">
        <f t="shared" si="57"/>
        <v>1.0970310964644161</v>
      </c>
      <c r="FG69" s="493">
        <f t="shared" si="58"/>
        <v>1.0245464637908743</v>
      </c>
      <c r="FH69" s="493">
        <f t="shared" si="66"/>
        <v>0.69439290266225417</v>
      </c>
      <c r="FI69" s="493">
        <f t="shared" si="59"/>
        <v>0.96173103726150277</v>
      </c>
      <c r="FK69" s="493">
        <f t="shared" si="60"/>
        <v>0.98938857479620601</v>
      </c>
      <c r="FL69" s="493">
        <f t="shared" si="67"/>
        <v>1.3657810377562913</v>
      </c>
      <c r="FM69" s="493">
        <f t="shared" si="61"/>
        <v>1.1406838855780013</v>
      </c>
      <c r="FN69" s="493">
        <v>1.1137225782205935</v>
      </c>
    </row>
    <row r="70" spans="1:171" x14ac:dyDescent="0.2">
      <c r="A70" s="482" t="s">
        <v>148</v>
      </c>
      <c r="B70" s="434">
        <f t="shared" si="1"/>
        <v>2004</v>
      </c>
      <c r="D70" s="498">
        <f>National!H295</f>
        <v>6993.482</v>
      </c>
      <c r="E70" s="498">
        <f>National!H218</f>
        <v>4408.2410000000009</v>
      </c>
      <c r="F70" s="498">
        <f>Conversion_Factors!$O66*E70</f>
        <v>14099.310000000003</v>
      </c>
      <c r="G70" s="498">
        <f t="shared" si="2"/>
        <v>21092.792000000001</v>
      </c>
      <c r="H70" s="499">
        <f t="shared" si="3"/>
        <v>3.1983981819505787</v>
      </c>
      <c r="K70" s="494">
        <f>National!N218*0.001</f>
        <v>108.03673358737525</v>
      </c>
      <c r="M70" s="499">
        <f>National!CQ295</f>
        <v>0.71498951387084153</v>
      </c>
      <c r="N70" s="499">
        <f>National!CQ218</f>
        <v>1.0638676982619564</v>
      </c>
      <c r="O70" s="544">
        <f>National!Z144</f>
        <v>105.53561387320916</v>
      </c>
      <c r="Q70" s="501">
        <f t="shared" si="4"/>
        <v>195.23722441072414</v>
      </c>
      <c r="S70" s="494">
        <f>National!CQ295</f>
        <v>0.71498951387084153</v>
      </c>
      <c r="T70" s="494">
        <f>National!CQ218</f>
        <v>1.0638676982619564</v>
      </c>
      <c r="W70" s="494">
        <f>National!CU295</f>
        <v>1.1065842984297911</v>
      </c>
      <c r="Z70" s="502">
        <f>National!CU218</f>
        <v>1.2370093350344165</v>
      </c>
      <c r="AA70" s="493">
        <f t="shared" si="62"/>
        <v>1.0633644883475841</v>
      </c>
      <c r="AB70" s="464">
        <f t="shared" si="5"/>
        <v>2004</v>
      </c>
      <c r="AC70" s="504">
        <f t="shared" si="6"/>
        <v>1.2365492997647944</v>
      </c>
      <c r="AD70" s="504">
        <f t="shared" si="7"/>
        <v>1.0633644883475812</v>
      </c>
      <c r="AE70" s="504">
        <f t="shared" si="8"/>
        <v>1.1828025699999258</v>
      </c>
      <c r="AF70" s="505">
        <f t="shared" si="9"/>
        <v>0.98346371981811054</v>
      </c>
      <c r="AG70" s="504">
        <f t="shared" si="10"/>
        <v>0.91413755226030091</v>
      </c>
      <c r="AH70" s="504">
        <f t="shared" si="11"/>
        <v>1.3149026134609538</v>
      </c>
      <c r="AI70" s="504">
        <f t="shared" si="12"/>
        <v>1.3149026134609505</v>
      </c>
      <c r="AJ70" s="504"/>
      <c r="AK70" s="504"/>
      <c r="AL70" s="504">
        <f t="shared" si="13"/>
        <v>1.1632434153025482</v>
      </c>
      <c r="AM70" s="503"/>
      <c r="AN70" s="504">
        <f>National!CQ144</f>
        <v>0.81332356109844051</v>
      </c>
      <c r="AO70" s="504">
        <f>National!CU144</f>
        <v>1.150126496248578</v>
      </c>
      <c r="AP70" s="504">
        <f t="shared" si="14"/>
        <v>1.1558855835471131</v>
      </c>
      <c r="AQ70" s="504">
        <f t="shared" si="15"/>
        <v>0.98346371981811054</v>
      </c>
      <c r="AR70" s="504">
        <f t="shared" si="16"/>
        <v>1.063364488347581</v>
      </c>
      <c r="AT70" s="439"/>
      <c r="AV70" s="493" t="e">
        <f>D70/#REF!</f>
        <v>#REF!</v>
      </c>
      <c r="AW70" s="493" t="e">
        <f>#REF!/#REF!</f>
        <v>#REF!</v>
      </c>
      <c r="AX70" s="493" t="e">
        <f>#REF!/#REF!</f>
        <v>#REF!</v>
      </c>
      <c r="AY70" s="493" t="e">
        <f>#REF!/#REF!</f>
        <v>#REF!</v>
      </c>
      <c r="BA70" s="493" t="e">
        <f t="shared" si="68"/>
        <v>#REF!</v>
      </c>
      <c r="BB70" s="493" t="e">
        <f t="shared" si="68"/>
        <v>#REF!</v>
      </c>
      <c r="BC70" s="493" t="e">
        <f t="shared" si="68"/>
        <v>#REF!</v>
      </c>
      <c r="BD70" s="493" t="e">
        <f t="shared" si="68"/>
        <v>#REF!</v>
      </c>
      <c r="BE70" s="493" t="e">
        <f t="shared" si="18"/>
        <v>#REF!</v>
      </c>
      <c r="BF70" s="493"/>
      <c r="BG70" s="493" t="e">
        <f t="shared" si="69"/>
        <v>#REF!</v>
      </c>
      <c r="BH70" s="493" t="e">
        <f t="shared" si="69"/>
        <v>#REF!</v>
      </c>
      <c r="BI70" s="493" t="e">
        <f t="shared" si="69"/>
        <v>#REF!</v>
      </c>
      <c r="BJ70" s="493" t="e">
        <f t="shared" si="69"/>
        <v>#REF!</v>
      </c>
      <c r="BM70" s="493">
        <f t="shared" si="72"/>
        <v>3.1767764770087898E-3</v>
      </c>
      <c r="BN70" s="493" t="e">
        <f>LN(#REF!/#REF!)</f>
        <v>#REF!</v>
      </c>
      <c r="BO70" s="493" t="e">
        <f>LN(#REF!/#REF!)</f>
        <v>#REF!</v>
      </c>
      <c r="BP70" s="493" t="e">
        <f>LN(#REF!/#REF!)</f>
        <v>#REF!</v>
      </c>
      <c r="BR70" s="493" t="e">
        <f>M70/#REF!</f>
        <v>#REF!</v>
      </c>
      <c r="BS70" s="493" t="e">
        <f>#REF!/#REF!</f>
        <v>#REF!</v>
      </c>
      <c r="BT70" s="493" t="e">
        <f>#REF!/#REF!</f>
        <v>#REF!</v>
      </c>
      <c r="BU70" s="493" t="e">
        <f>#REF!/#REF!</f>
        <v>#REF!</v>
      </c>
      <c r="BV70" s="493"/>
      <c r="BX70" s="493" t="e">
        <f t="shared" si="70"/>
        <v>#REF!</v>
      </c>
      <c r="BY70" s="493" t="e">
        <f t="shared" si="70"/>
        <v>#REF!</v>
      </c>
      <c r="BZ70" s="493" t="e">
        <f t="shared" si="70"/>
        <v>#REF!</v>
      </c>
      <c r="CA70" s="493" t="e">
        <f t="shared" si="70"/>
        <v>#REF!</v>
      </c>
      <c r="CS70" s="493" t="e">
        <f t="shared" si="21"/>
        <v>#REF!</v>
      </c>
      <c r="CT70" s="493">
        <f t="shared" si="22"/>
        <v>0</v>
      </c>
      <c r="CU70" s="493" t="e">
        <f>CT70/#REF!</f>
        <v>#REF!</v>
      </c>
      <c r="CV70" s="493"/>
      <c r="CW70" s="493"/>
      <c r="CX70" s="493"/>
      <c r="CY70" s="493"/>
      <c r="CZ70" s="493"/>
      <c r="DA70" s="493" t="e">
        <f t="shared" si="73"/>
        <v>#REF!</v>
      </c>
      <c r="DB70" s="493">
        <f t="shared" si="28"/>
        <v>0</v>
      </c>
      <c r="DC70" s="493" t="e">
        <f>DB70/#REF!</f>
        <v>#REF!</v>
      </c>
      <c r="DD70" s="493"/>
      <c r="DE70" s="493" t="e">
        <f>EXP(SUMPRODUCT($BG70:$BI70,#REF!))</f>
        <v>#REF!</v>
      </c>
      <c r="DF70" s="493">
        <f t="shared" si="31"/>
        <v>0</v>
      </c>
      <c r="DG70" s="493" t="e">
        <f>DF70/#REF!</f>
        <v>#REF!</v>
      </c>
      <c r="DO70" s="494">
        <f t="shared" si="36"/>
        <v>0.33155790850258227</v>
      </c>
      <c r="DP70" s="494">
        <f t="shared" si="37"/>
        <v>0.66844209149741785</v>
      </c>
      <c r="DR70" s="493">
        <f t="shared" si="38"/>
        <v>0.33696368029144463</v>
      </c>
      <c r="DS70" s="493">
        <f t="shared" si="38"/>
        <v>0.66299224796236</v>
      </c>
      <c r="DT70" s="493">
        <f t="shared" si="39"/>
        <v>0.99995592825380464</v>
      </c>
      <c r="DV70" s="493">
        <f t="shared" si="40"/>
        <v>0.33697853152375923</v>
      </c>
      <c r="DW70" s="493">
        <f t="shared" si="41"/>
        <v>0.66302146847624077</v>
      </c>
      <c r="DY70" s="493">
        <f t="shared" si="71"/>
        <v>-2.0145888427593191E-2</v>
      </c>
      <c r="DZ70" s="493">
        <f t="shared" si="71"/>
        <v>-1.848625183804968E-3</v>
      </c>
      <c r="EA70" s="493"/>
      <c r="EB70" s="493">
        <f t="shared" si="43"/>
        <v>-2.7733876959796684E-2</v>
      </c>
      <c r="EC70" s="493">
        <f t="shared" si="44"/>
        <v>-2.7733876959796684E-2</v>
      </c>
      <c r="ED70" s="493"/>
      <c r="EE70" s="494">
        <f t="shared" si="45"/>
        <v>0.61337062828135702</v>
      </c>
      <c r="EF70" s="494">
        <f t="shared" si="46"/>
        <v>0.38662937171864287</v>
      </c>
      <c r="EG70" s="494"/>
      <c r="EH70" s="494">
        <f t="shared" si="47"/>
        <v>-1.7894141828294231E-2</v>
      </c>
      <c r="EI70" s="494">
        <f t="shared" si="47"/>
        <v>2.9062028252999878E-2</v>
      </c>
      <c r="EK70" s="493">
        <f t="shared" si="48"/>
        <v>-2.5482130360498033E-2</v>
      </c>
      <c r="EL70" s="493">
        <f t="shared" si="49"/>
        <v>3.1767764770087898E-3</v>
      </c>
      <c r="EN70" s="493">
        <v>0</v>
      </c>
      <c r="EO70" s="493">
        <f t="shared" si="50"/>
        <v>1.6977945454877477E-3</v>
      </c>
      <c r="ES70" s="493">
        <f t="shared" si="51"/>
        <v>0.99201761967822311</v>
      </c>
      <c r="ET70" s="493">
        <f t="shared" si="63"/>
        <v>0.78201688040807693</v>
      </c>
      <c r="EU70" s="493">
        <f t="shared" si="52"/>
        <v>0.91413755226030091</v>
      </c>
      <c r="EW70" s="493">
        <f t="shared" si="53"/>
        <v>0.99354029432188085</v>
      </c>
      <c r="EX70" s="493">
        <f t="shared" si="64"/>
        <v>1.1952949796844359</v>
      </c>
      <c r="EY70" s="493">
        <f t="shared" si="54"/>
        <v>1.1828025699999258</v>
      </c>
      <c r="FA70" s="493">
        <f t="shared" si="55"/>
        <v>1.0011263080417578</v>
      </c>
      <c r="FB70" s="493">
        <f t="shared" si="65"/>
        <v>0.96262022548376236</v>
      </c>
      <c r="FC70" s="493">
        <f t="shared" si="56"/>
        <v>0.98346371981811054</v>
      </c>
      <c r="FE70" s="493">
        <f t="shared" si="57"/>
        <v>1.0812442461469254</v>
      </c>
      <c r="FG70" s="493">
        <f t="shared" si="58"/>
        <v>0.97264717618572105</v>
      </c>
      <c r="FH70" s="493">
        <f t="shared" si="66"/>
        <v>0.67539929593784775</v>
      </c>
      <c r="FI70" s="493">
        <f t="shared" si="59"/>
        <v>0.93542497764256505</v>
      </c>
      <c r="FK70" s="493">
        <f t="shared" si="60"/>
        <v>1.0133268280207262</v>
      </c>
      <c r="FL70" s="493">
        <f t="shared" si="67"/>
        <v>1.3839825667604384</v>
      </c>
      <c r="FM70" s="493">
        <f t="shared" si="61"/>
        <v>1.1558855835471131</v>
      </c>
      <c r="FN70" s="493">
        <v>1.1240348906805826</v>
      </c>
    </row>
    <row r="71" spans="1:171" x14ac:dyDescent="0.2">
      <c r="A71" s="482" t="s">
        <v>148</v>
      </c>
      <c r="B71" s="434">
        <f t="shared" si="1"/>
        <v>2005</v>
      </c>
      <c r="D71" s="498">
        <f>National!H296</f>
        <v>6909.4709999999986</v>
      </c>
      <c r="E71" s="498">
        <f>National!H219</f>
        <v>4637.683</v>
      </c>
      <c r="F71" s="498">
        <f>Conversion_Factors!$O67*E71</f>
        <v>14716.606</v>
      </c>
      <c r="G71" s="498">
        <f t="shared" si="2"/>
        <v>21626.076999999997</v>
      </c>
      <c r="H71" s="499">
        <f t="shared" si="3"/>
        <v>3.1732669093596955</v>
      </c>
      <c r="K71" s="494">
        <f>National!N219*0.001</f>
        <v>109.33909219907041</v>
      </c>
      <c r="M71" s="499">
        <f>National!CQ296</f>
        <v>0.68985529014029612</v>
      </c>
      <c r="N71" s="499">
        <f>National!CQ219</f>
        <v>1.067100114393758</v>
      </c>
      <c r="O71" s="544">
        <f>National!Z145</f>
        <v>105.60865073743653</v>
      </c>
      <c r="Q71" s="501">
        <f t="shared" si="4"/>
        <v>197.78906670110308</v>
      </c>
      <c r="S71" s="494">
        <f>National!CQ296</f>
        <v>0.68985529014029612</v>
      </c>
      <c r="T71" s="494">
        <f>National!CQ219</f>
        <v>1.067100114393758</v>
      </c>
      <c r="W71" s="494">
        <f>National!CU296</f>
        <v>1.1196273411347033</v>
      </c>
      <c r="Z71" s="502">
        <f>National!CU219</f>
        <v>1.2819974021826774</v>
      </c>
      <c r="AA71" s="493">
        <f t="shared" si="62"/>
        <v>1.077263162023379</v>
      </c>
      <c r="AB71" s="464">
        <f t="shared" si="5"/>
        <v>2005</v>
      </c>
      <c r="AC71" s="504">
        <f t="shared" si="6"/>
        <v>1.2514556244551076</v>
      </c>
      <c r="AD71" s="504">
        <f t="shared" si="7"/>
        <v>1.0772631620233759</v>
      </c>
      <c r="AE71" s="504">
        <f t="shared" si="8"/>
        <v>1.2162782660740854</v>
      </c>
      <c r="AF71" s="505">
        <f t="shared" si="9"/>
        <v>0.97824488100233997</v>
      </c>
      <c r="AG71" s="504">
        <f t="shared" si="10"/>
        <v>0.90540164394452716</v>
      </c>
      <c r="AH71" s="504">
        <f t="shared" si="11"/>
        <v>1.3481470431324514</v>
      </c>
      <c r="AI71" s="504">
        <f t="shared" si="12"/>
        <v>1.3481470431324476</v>
      </c>
      <c r="AJ71" s="504"/>
      <c r="AK71" s="504"/>
      <c r="AL71" s="504">
        <f t="shared" si="13"/>
        <v>1.1898179876613761</v>
      </c>
      <c r="AM71" s="503"/>
      <c r="AN71" s="504">
        <f>National!CQ145</f>
        <v>0.79643303382595609</v>
      </c>
      <c r="AO71" s="504">
        <f>National!CU145</f>
        <v>1.1753308904790343</v>
      </c>
      <c r="AP71" s="504">
        <f t="shared" si="14"/>
        <v>1.1764265286748452</v>
      </c>
      <c r="AQ71" s="504">
        <f t="shared" si="15"/>
        <v>0.97824488100233997</v>
      </c>
      <c r="AR71" s="504">
        <f t="shared" si="16"/>
        <v>1.0772631620233755</v>
      </c>
      <c r="AT71" s="439"/>
      <c r="AV71" s="493" t="e">
        <f>D71/#REF!</f>
        <v>#REF!</v>
      </c>
      <c r="AW71" s="493" t="e">
        <f>#REF!/#REF!</f>
        <v>#REF!</v>
      </c>
      <c r="AX71" s="493" t="e">
        <f>#REF!/#REF!</f>
        <v>#REF!</v>
      </c>
      <c r="AY71" s="493" t="e">
        <f>#REF!/#REF!</f>
        <v>#REF!</v>
      </c>
      <c r="BA71" s="493" t="e">
        <f t="shared" si="68"/>
        <v>#REF!</v>
      </c>
      <c r="BB71" s="493" t="e">
        <f t="shared" si="68"/>
        <v>#REF!</v>
      </c>
      <c r="BC71" s="493" t="e">
        <f t="shared" si="68"/>
        <v>#REF!</v>
      </c>
      <c r="BD71" s="493" t="e">
        <f t="shared" si="68"/>
        <v>#REF!</v>
      </c>
      <c r="BE71" s="493" t="e">
        <f t="shared" si="18"/>
        <v>#REF!</v>
      </c>
      <c r="BF71" s="493"/>
      <c r="BG71" s="493" t="e">
        <f t="shared" si="69"/>
        <v>#REF!</v>
      </c>
      <c r="BH71" s="493" t="e">
        <f t="shared" si="69"/>
        <v>#REF!</v>
      </c>
      <c r="BI71" s="493" t="e">
        <f t="shared" si="69"/>
        <v>#REF!</v>
      </c>
      <c r="BJ71" s="493" t="e">
        <f t="shared" si="69"/>
        <v>#REF!</v>
      </c>
      <c r="BM71" s="493">
        <f t="shared" si="72"/>
        <v>3.5722692224732303E-2</v>
      </c>
      <c r="BN71" s="493" t="e">
        <f>LN(#REF!/#REF!)</f>
        <v>#REF!</v>
      </c>
      <c r="BO71" s="493" t="e">
        <f>LN(#REF!/#REF!)</f>
        <v>#REF!</v>
      </c>
      <c r="BP71" s="493" t="e">
        <f>LN(#REF!/#REF!)</f>
        <v>#REF!</v>
      </c>
      <c r="BR71" s="493" t="e">
        <f>M71/#REF!</f>
        <v>#REF!</v>
      </c>
      <c r="BS71" s="493" t="e">
        <f>#REF!/#REF!</f>
        <v>#REF!</v>
      </c>
      <c r="BT71" s="493" t="e">
        <f>#REF!/#REF!</f>
        <v>#REF!</v>
      </c>
      <c r="BU71" s="493" t="e">
        <f>#REF!/#REF!</f>
        <v>#REF!</v>
      </c>
      <c r="BV71" s="493"/>
      <c r="BX71" s="493" t="e">
        <f t="shared" si="70"/>
        <v>#REF!</v>
      </c>
      <c r="BY71" s="493" t="e">
        <f t="shared" si="70"/>
        <v>#REF!</v>
      </c>
      <c r="BZ71" s="493" t="e">
        <f t="shared" si="70"/>
        <v>#REF!</v>
      </c>
      <c r="CA71" s="493" t="e">
        <f t="shared" si="70"/>
        <v>#REF!</v>
      </c>
      <c r="CS71" s="493" t="e">
        <f t="shared" si="21"/>
        <v>#REF!</v>
      </c>
      <c r="CT71" s="493">
        <f t="shared" si="22"/>
        <v>0</v>
      </c>
      <c r="CU71" s="493" t="e">
        <f>CT71/#REF!</f>
        <v>#REF!</v>
      </c>
      <c r="CV71" s="493"/>
      <c r="CW71" s="493"/>
      <c r="CX71" s="493"/>
      <c r="CY71" s="493"/>
      <c r="CZ71" s="493"/>
      <c r="DA71" s="493" t="e">
        <f t="shared" si="73"/>
        <v>#REF!</v>
      </c>
      <c r="DB71" s="493">
        <f t="shared" si="28"/>
        <v>0</v>
      </c>
      <c r="DC71" s="493" t="e">
        <f>DB71/#REF!</f>
        <v>#REF!</v>
      </c>
      <c r="DD71" s="493"/>
      <c r="DE71" s="493" t="e">
        <f>EXP(SUMPRODUCT($BG71:$BI71,#REF!))</f>
        <v>#REF!</v>
      </c>
      <c r="DF71" s="493">
        <f t="shared" si="31"/>
        <v>0</v>
      </c>
      <c r="DG71" s="493" t="e">
        <f>DF71/#REF!</f>
        <v>#REF!</v>
      </c>
      <c r="DO71" s="494">
        <f t="shared" si="36"/>
        <v>0.31949719775805846</v>
      </c>
      <c r="DP71" s="494">
        <f t="shared" si="37"/>
        <v>0.6805028022419416</v>
      </c>
      <c r="DR71" s="493">
        <f t="shared" si="38"/>
        <v>0.32549031254036842</v>
      </c>
      <c r="DS71" s="493">
        <f t="shared" si="38"/>
        <v>0.6744544743237243</v>
      </c>
      <c r="DT71" s="493">
        <f t="shared" si="39"/>
        <v>0.99994478686409272</v>
      </c>
      <c r="DV71" s="493">
        <f t="shared" si="40"/>
        <v>0.32550828487354011</v>
      </c>
      <c r="DW71" s="493">
        <f t="shared" si="41"/>
        <v>0.67449171512645989</v>
      </c>
      <c r="DY71" s="493">
        <f t="shared" si="71"/>
        <v>-3.5786025509848031E-2</v>
      </c>
      <c r="DZ71" s="493">
        <f t="shared" si="71"/>
        <v>3.0337563916080349E-3</v>
      </c>
      <c r="EA71" s="493"/>
      <c r="EB71" s="493">
        <f t="shared" si="43"/>
        <v>6.918195696682403E-4</v>
      </c>
      <c r="EC71" s="493">
        <f t="shared" si="44"/>
        <v>6.918195696682403E-4</v>
      </c>
      <c r="ED71" s="493"/>
      <c r="EE71" s="494">
        <f t="shared" si="45"/>
        <v>0.59837003992498927</v>
      </c>
      <c r="EF71" s="494">
        <f t="shared" si="46"/>
        <v>0.40162996007501073</v>
      </c>
      <c r="EG71" s="494"/>
      <c r="EH71" s="494">
        <f t="shared" si="47"/>
        <v>-2.4760008630122586E-2</v>
      </c>
      <c r="EI71" s="494">
        <f t="shared" si="47"/>
        <v>3.8064629046672009E-2</v>
      </c>
      <c r="EK71" s="493">
        <f t="shared" si="48"/>
        <v>1.1717836449394082E-2</v>
      </c>
      <c r="EL71" s="493">
        <f t="shared" si="49"/>
        <v>3.5722692224732303E-2</v>
      </c>
      <c r="EN71" s="493">
        <v>0</v>
      </c>
      <c r="EO71" s="493">
        <f t="shared" si="50"/>
        <v>-7.8884883475577438E-3</v>
      </c>
      <c r="ES71" s="493">
        <f t="shared" si="51"/>
        <v>0.99044355163599462</v>
      </c>
      <c r="ET71" s="493">
        <f t="shared" si="63"/>
        <v>0.77454357647067662</v>
      </c>
      <c r="EU71" s="493">
        <f t="shared" si="52"/>
        <v>0.90540164394452716</v>
      </c>
      <c r="EW71" s="493">
        <f t="shared" si="53"/>
        <v>1.028302014996604</v>
      </c>
      <c r="EX71" s="493">
        <f t="shared" si="64"/>
        <v>1.2291242361248302</v>
      </c>
      <c r="EY71" s="493">
        <f t="shared" si="54"/>
        <v>1.2162782660740854</v>
      </c>
      <c r="FA71" s="493">
        <f t="shared" si="55"/>
        <v>0.99469340992392097</v>
      </c>
      <c r="FB71" s="493">
        <f t="shared" si="65"/>
        <v>0.95751199454817726</v>
      </c>
      <c r="FC71" s="493">
        <f t="shared" si="56"/>
        <v>0.97824488100233997</v>
      </c>
      <c r="FE71" s="493">
        <f t="shared" si="57"/>
        <v>1.1012203415974759</v>
      </c>
      <c r="FG71" s="493">
        <f t="shared" si="58"/>
        <v>1.0006920589320221</v>
      </c>
      <c r="FH71" s="493">
        <f t="shared" si="66"/>
        <v>0.67586671205328297</v>
      </c>
      <c r="FI71" s="493">
        <f t="shared" si="59"/>
        <v>0.93607234685357921</v>
      </c>
      <c r="FK71" s="493">
        <f t="shared" si="60"/>
        <v>1.0177707425545504</v>
      </c>
      <c r="FL71" s="493">
        <f t="shared" si="67"/>
        <v>1.408576964654324</v>
      </c>
      <c r="FM71" s="493">
        <f t="shared" si="61"/>
        <v>1.1764265286748452</v>
      </c>
      <c r="FN71" s="493">
        <v>1.1478692385116795</v>
      </c>
    </row>
    <row r="72" spans="1:171" x14ac:dyDescent="0.2">
      <c r="A72" s="482" t="s">
        <v>148</v>
      </c>
      <c r="B72" s="434">
        <f t="shared" si="1"/>
        <v>2006</v>
      </c>
      <c r="D72" s="498">
        <f>National!H297</f>
        <v>6167.987000000001</v>
      </c>
      <c r="E72" s="498">
        <f>National!H220</f>
        <v>4611.3860000000004</v>
      </c>
      <c r="F72" s="498">
        <f>Conversion_Factors!$O68*E72</f>
        <v>14520.017</v>
      </c>
      <c r="G72" s="498">
        <f t="shared" si="2"/>
        <v>20688.004000000001</v>
      </c>
      <c r="H72" s="499">
        <f t="shared" si="3"/>
        <v>3.1487316394680467</v>
      </c>
      <c r="K72" s="494">
        <f>National!N220*0.001</f>
        <v>110.08878873733053</v>
      </c>
      <c r="M72" s="499">
        <f>National!CQ297</f>
        <v>0.65012420649863611</v>
      </c>
      <c r="N72" s="499">
        <f>National!CQ220</f>
        <v>1.0562139534189157</v>
      </c>
      <c r="O72" s="544">
        <f>National!Z146</f>
        <v>97.91526570175418</v>
      </c>
      <c r="Q72" s="501">
        <f t="shared" si="4"/>
        <v>187.92107931499848</v>
      </c>
      <c r="S72" s="494">
        <f>National!CQ297</f>
        <v>0.65012420649863611</v>
      </c>
      <c r="T72" s="494">
        <f>National!CQ220</f>
        <v>1.0562139534189157</v>
      </c>
      <c r="W72" s="494">
        <f>National!CU297</f>
        <v>1.0533341857912735</v>
      </c>
      <c r="Z72" s="502">
        <f>National!CU220</f>
        <v>1.2790961691213232</v>
      </c>
      <c r="AA72" s="493">
        <f t="shared" si="62"/>
        <v>1.0235169187569273</v>
      </c>
      <c r="AB72" s="464">
        <f t="shared" si="5"/>
        <v>2006</v>
      </c>
      <c r="AC72" s="504">
        <f t="shared" si="6"/>
        <v>1.2600363793394813</v>
      </c>
      <c r="AD72" s="504">
        <f t="shared" si="7"/>
        <v>1.0235169187569246</v>
      </c>
      <c r="AE72" s="504">
        <f t="shared" si="8"/>
        <v>1.1917045740736338</v>
      </c>
      <c r="AF72" s="505">
        <f t="shared" si="9"/>
        <v>0.97301025705695043</v>
      </c>
      <c r="AG72" s="504">
        <f t="shared" si="10"/>
        <v>0.88269161528972417</v>
      </c>
      <c r="AH72" s="504">
        <f t="shared" si="11"/>
        <v>1.2896685525031806</v>
      </c>
      <c r="AI72" s="504">
        <f t="shared" si="12"/>
        <v>1.2896685525031775</v>
      </c>
      <c r="AJ72" s="504"/>
      <c r="AK72" s="504"/>
      <c r="AL72" s="504">
        <f t="shared" si="13"/>
        <v>1.1595407739553301</v>
      </c>
      <c r="AM72" s="503"/>
      <c r="AN72" s="504">
        <f>National!CQ146</f>
        <v>0.76532342198781611</v>
      </c>
      <c r="AO72" s="504">
        <f>National!CU146</f>
        <v>1.1340059248150895</v>
      </c>
      <c r="AP72" s="504">
        <f t="shared" si="14"/>
        <v>1.212040911098643</v>
      </c>
      <c r="AQ72" s="504">
        <f t="shared" si="15"/>
        <v>0.97301025705695043</v>
      </c>
      <c r="AR72" s="504">
        <f t="shared" si="16"/>
        <v>1.0235169187569244</v>
      </c>
      <c r="AT72" s="439"/>
      <c r="AV72" s="493" t="e">
        <f>D72/#REF!</f>
        <v>#REF!</v>
      </c>
      <c r="AW72" s="493" t="e">
        <f>#REF!/#REF!</f>
        <v>#REF!</v>
      </c>
      <c r="AX72" s="493" t="e">
        <f>#REF!/#REF!</f>
        <v>#REF!</v>
      </c>
      <c r="AY72" s="493" t="e">
        <f>#REF!/#REF!</f>
        <v>#REF!</v>
      </c>
      <c r="BA72" s="493" t="e">
        <f t="shared" si="68"/>
        <v>#REF!</v>
      </c>
      <c r="BB72" s="493" t="e">
        <f t="shared" si="68"/>
        <v>#REF!</v>
      </c>
      <c r="BC72" s="493" t="e">
        <f t="shared" si="68"/>
        <v>#REF!</v>
      </c>
      <c r="BD72" s="493" t="e">
        <f t="shared" si="68"/>
        <v>#REF!</v>
      </c>
      <c r="BE72" s="493" t="e">
        <f t="shared" si="18"/>
        <v>#REF!</v>
      </c>
      <c r="BF72" s="493"/>
      <c r="BG72" s="493" t="e">
        <f t="shared" si="69"/>
        <v>#REF!</v>
      </c>
      <c r="BH72" s="493" t="e">
        <f t="shared" si="69"/>
        <v>#REF!</v>
      </c>
      <c r="BI72" s="493" t="e">
        <f t="shared" si="69"/>
        <v>#REF!</v>
      </c>
      <c r="BJ72" s="493" t="e">
        <f t="shared" si="69"/>
        <v>#REF!</v>
      </c>
      <c r="BM72" s="493">
        <f t="shared" si="72"/>
        <v>-2.2656214789444043E-3</v>
      </c>
      <c r="BN72" s="493" t="e">
        <f>LN(#REF!/#REF!)</f>
        <v>#REF!</v>
      </c>
      <c r="BO72" s="493" t="e">
        <f>LN(#REF!/#REF!)</f>
        <v>#REF!</v>
      </c>
      <c r="BP72" s="493" t="e">
        <f>LN(#REF!/#REF!)</f>
        <v>#REF!</v>
      </c>
      <c r="BR72" s="493" t="e">
        <f>M72/#REF!</f>
        <v>#REF!</v>
      </c>
      <c r="BS72" s="493" t="e">
        <f>#REF!/#REF!</f>
        <v>#REF!</v>
      </c>
      <c r="BT72" s="493" t="e">
        <f>#REF!/#REF!</f>
        <v>#REF!</v>
      </c>
      <c r="BU72" s="493" t="e">
        <f>#REF!/#REF!</f>
        <v>#REF!</v>
      </c>
      <c r="BV72" s="493"/>
      <c r="BX72" s="493" t="e">
        <f t="shared" si="70"/>
        <v>#REF!</v>
      </c>
      <c r="BY72" s="493" t="e">
        <f t="shared" si="70"/>
        <v>#REF!</v>
      </c>
      <c r="BZ72" s="493" t="e">
        <f t="shared" si="70"/>
        <v>#REF!</v>
      </c>
      <c r="CA72" s="493" t="e">
        <f t="shared" si="70"/>
        <v>#REF!</v>
      </c>
      <c r="CS72" s="493" t="e">
        <f t="shared" si="21"/>
        <v>#REF!</v>
      </c>
      <c r="CT72" s="493">
        <f t="shared" si="22"/>
        <v>0</v>
      </c>
      <c r="CU72" s="493" t="e">
        <f>CT72/#REF!</f>
        <v>#REF!</v>
      </c>
      <c r="CV72" s="493"/>
      <c r="CW72" s="493"/>
      <c r="CX72" s="493"/>
      <c r="CY72" s="493"/>
      <c r="CZ72" s="493"/>
      <c r="DA72" s="493" t="e">
        <f t="shared" si="73"/>
        <v>#REF!</v>
      </c>
      <c r="DB72" s="493">
        <f t="shared" si="28"/>
        <v>0</v>
      </c>
      <c r="DC72" s="493" t="e">
        <f>DB72/#REF!</f>
        <v>#REF!</v>
      </c>
      <c r="DD72" s="493"/>
      <c r="DE72" s="493" t="e">
        <f>EXP(SUMPRODUCT($BG72:$BI72,#REF!))</f>
        <v>#REF!</v>
      </c>
      <c r="DF72" s="493">
        <f t="shared" si="31"/>
        <v>0</v>
      </c>
      <c r="DG72" s="493" t="e">
        <f>DF72/#REF!</f>
        <v>#REF!</v>
      </c>
      <c r="DO72" s="494">
        <f t="shared" si="36"/>
        <v>0.29814316547889302</v>
      </c>
      <c r="DP72" s="494">
        <f t="shared" si="37"/>
        <v>0.70185683452110703</v>
      </c>
      <c r="DR72" s="493">
        <f t="shared" si="38"/>
        <v>0.3086970948505503</v>
      </c>
      <c r="DS72" s="493">
        <f t="shared" si="38"/>
        <v>0.69112483706519767</v>
      </c>
      <c r="DT72" s="493">
        <f t="shared" si="39"/>
        <v>0.99982193191574797</v>
      </c>
      <c r="DV72" s="493">
        <f t="shared" si="40"/>
        <v>0.30875207374083019</v>
      </c>
      <c r="DW72" s="493">
        <f t="shared" si="41"/>
        <v>0.69124792625916986</v>
      </c>
      <c r="DY72" s="493">
        <f t="shared" si="71"/>
        <v>-5.931841960582588E-2</v>
      </c>
      <c r="DZ72" s="493">
        <f t="shared" si="71"/>
        <v>-1.0254023674736549E-2</v>
      </c>
      <c r="EA72" s="493"/>
      <c r="EB72" s="493">
        <f t="shared" si="43"/>
        <v>-7.5637818817864147E-2</v>
      </c>
      <c r="EC72" s="493">
        <f t="shared" si="44"/>
        <v>-7.5637818817864147E-2</v>
      </c>
      <c r="ED72" s="493"/>
      <c r="EE72" s="494">
        <f t="shared" si="45"/>
        <v>0.5722027617005182</v>
      </c>
      <c r="EF72" s="494">
        <f t="shared" si="46"/>
        <v>0.4277972382994818</v>
      </c>
      <c r="EG72" s="494"/>
      <c r="EH72" s="494">
        <f t="shared" si="47"/>
        <v>-4.4715951372054759E-2</v>
      </c>
      <c r="EI72" s="494">
        <f t="shared" si="47"/>
        <v>6.3118173664183541E-2</v>
      </c>
      <c r="EK72" s="493">
        <f t="shared" si="48"/>
        <v>-6.1035350584093366E-2</v>
      </c>
      <c r="EL72" s="493">
        <f t="shared" si="49"/>
        <v>-2.2656214789444043E-3</v>
      </c>
      <c r="EN72" s="493">
        <v>0</v>
      </c>
      <c r="EO72" s="493">
        <f t="shared" si="50"/>
        <v>-7.7619103781536095E-3</v>
      </c>
      <c r="ES72" s="493">
        <f t="shared" si="51"/>
        <v>0.97491717757893259</v>
      </c>
      <c r="ET72" s="493">
        <f t="shared" si="63"/>
        <v>0.75511583748468425</v>
      </c>
      <c r="EU72" s="493">
        <f t="shared" si="52"/>
        <v>0.88269161528972417</v>
      </c>
      <c r="EW72" s="493">
        <f t="shared" si="53"/>
        <v>0.9797959951387023</v>
      </c>
      <c r="EX72" s="493">
        <f t="shared" si="64"/>
        <v>1.2042910040830253</v>
      </c>
      <c r="EY72" s="493">
        <f t="shared" si="54"/>
        <v>1.1917045740736338</v>
      </c>
      <c r="FA72" s="493">
        <f t="shared" si="55"/>
        <v>0.99464896362143396</v>
      </c>
      <c r="FB72" s="493">
        <f t="shared" si="65"/>
        <v>0.95238831303243665</v>
      </c>
      <c r="FC72" s="493">
        <f t="shared" si="56"/>
        <v>0.97301025705695043</v>
      </c>
      <c r="FE72" s="493">
        <f t="shared" si="57"/>
        <v>1.0519076354372086</v>
      </c>
      <c r="FG72" s="493">
        <f t="shared" si="58"/>
        <v>0.92715194274369062</v>
      </c>
      <c r="FH72" s="493">
        <f t="shared" si="66"/>
        <v>0.62663113511599189</v>
      </c>
      <c r="FI72" s="493">
        <f t="shared" si="59"/>
        <v>0.86788129493394184</v>
      </c>
      <c r="FK72" s="493">
        <f t="shared" si="60"/>
        <v>1.0302733588164785</v>
      </c>
      <c r="FL72" s="493">
        <f t="shared" si="67"/>
        <v>1.4512193205259305</v>
      </c>
      <c r="FM72" s="493">
        <f t="shared" si="61"/>
        <v>1.212040911098643</v>
      </c>
      <c r="FN72" s="493">
        <v>1.1740753196393783</v>
      </c>
    </row>
    <row r="73" spans="1:171" x14ac:dyDescent="0.2">
      <c r="A73" s="482" t="s">
        <v>148</v>
      </c>
      <c r="B73" s="434">
        <f t="shared" si="1"/>
        <v>2007</v>
      </c>
      <c r="D73" s="498">
        <f>National!H298</f>
        <v>6608.4819999999991</v>
      </c>
      <c r="E73" s="498">
        <f>National!H221</f>
        <v>4750.3260000000009</v>
      </c>
      <c r="F73" s="498">
        <f>Conversion_Factors!$O69*E73</f>
        <v>14933.624000000003</v>
      </c>
      <c r="G73" s="498">
        <f t="shared" si="2"/>
        <v>21542.106000000003</v>
      </c>
      <c r="H73" s="499">
        <f t="shared" si="3"/>
        <v>3.143705084661558</v>
      </c>
      <c r="K73" s="494">
        <f>National!N221*0.001</f>
        <v>110.63642701516767</v>
      </c>
      <c r="M73" s="499">
        <f>National!CQ298</f>
        <v>0.66021258589246545</v>
      </c>
      <c r="N73" s="499">
        <f>National!CQ221</f>
        <v>1.0484133270692515</v>
      </c>
      <c r="O73" s="544">
        <f>National!Z147</f>
        <v>102.66788531089104</v>
      </c>
      <c r="Q73" s="501">
        <f t="shared" si="4"/>
        <v>194.71078903376639</v>
      </c>
      <c r="S73" s="494">
        <f>National!CQ298</f>
        <v>0.66021258589246545</v>
      </c>
      <c r="T73" s="494">
        <f>National!CQ221</f>
        <v>1.0484133270692515</v>
      </c>
      <c r="W73" s="494">
        <f>National!CU298</f>
        <v>1.1058136082856902</v>
      </c>
      <c r="Z73" s="502">
        <f>National!CU221</f>
        <v>1.3208681116689058</v>
      </c>
      <c r="AA73" s="493">
        <f t="shared" si="62"/>
        <v>1.06049724473174</v>
      </c>
      <c r="AB73" s="464">
        <f t="shared" si="5"/>
        <v>2007</v>
      </c>
      <c r="AC73" s="504">
        <f t="shared" si="6"/>
        <v>1.2663044486016479</v>
      </c>
      <c r="AD73" s="504">
        <f t="shared" si="7"/>
        <v>1.0604972447317373</v>
      </c>
      <c r="AE73" s="504">
        <f t="shared" si="8"/>
        <v>1.2367736335590089</v>
      </c>
      <c r="AF73" s="505">
        <f t="shared" si="9"/>
        <v>0.97192649129924247</v>
      </c>
      <c r="AG73" s="504">
        <f t="shared" si="10"/>
        <v>0.88223829846822654</v>
      </c>
      <c r="AH73" s="504">
        <f t="shared" si="11"/>
        <v>1.3429123787335928</v>
      </c>
      <c r="AI73" s="504">
        <f t="shared" si="12"/>
        <v>1.3429123787335895</v>
      </c>
      <c r="AJ73" s="504"/>
      <c r="AK73" s="504"/>
      <c r="AL73" s="504">
        <f t="shared" si="13"/>
        <v>1.2020530581964226</v>
      </c>
      <c r="AM73" s="503"/>
      <c r="AN73" s="504">
        <f>National!CQ147</f>
        <v>0.7700849524391874</v>
      </c>
      <c r="AO73" s="504">
        <f>National!CU147</f>
        <v>1.181696368921398</v>
      </c>
      <c r="AP73" s="504">
        <f t="shared" si="14"/>
        <v>1.1990342439095703</v>
      </c>
      <c r="AQ73" s="504">
        <f t="shared" si="15"/>
        <v>0.97192649129924247</v>
      </c>
      <c r="AR73" s="504">
        <f t="shared" si="16"/>
        <v>1.0604972447317367</v>
      </c>
      <c r="AT73" s="439"/>
      <c r="AV73" s="493" t="e">
        <f>D73/#REF!</f>
        <v>#REF!</v>
      </c>
      <c r="AW73" s="493" t="e">
        <f>#REF!/#REF!</f>
        <v>#REF!</v>
      </c>
      <c r="AX73" s="493" t="e">
        <f>#REF!/#REF!</f>
        <v>#REF!</v>
      </c>
      <c r="AY73" s="493" t="e">
        <f>#REF!/#REF!</f>
        <v>#REF!</v>
      </c>
      <c r="BA73" s="493" t="e">
        <f t="shared" si="68"/>
        <v>#REF!</v>
      </c>
      <c r="BB73" s="493" t="e">
        <f t="shared" si="68"/>
        <v>#REF!</v>
      </c>
      <c r="BC73" s="493" t="e">
        <f t="shared" si="68"/>
        <v>#REF!</v>
      </c>
      <c r="BD73" s="493" t="e">
        <f t="shared" si="68"/>
        <v>#REF!</v>
      </c>
      <c r="BE73" s="493" t="e">
        <f t="shared" si="18"/>
        <v>#REF!</v>
      </c>
      <c r="BF73" s="493"/>
      <c r="BG73" s="493" t="e">
        <f t="shared" si="69"/>
        <v>#REF!</v>
      </c>
      <c r="BH73" s="493" t="e">
        <f t="shared" si="69"/>
        <v>#REF!</v>
      </c>
      <c r="BI73" s="493" t="e">
        <f t="shared" si="69"/>
        <v>#REF!</v>
      </c>
      <c r="BJ73" s="493" t="e">
        <f t="shared" si="69"/>
        <v>#REF!</v>
      </c>
      <c r="BM73" s="493">
        <f t="shared" si="72"/>
        <v>3.2135470150795375E-2</v>
      </c>
      <c r="BN73" s="493" t="e">
        <f>LN(#REF!/#REF!)</f>
        <v>#REF!</v>
      </c>
      <c r="BO73" s="493" t="e">
        <f>LN(#REF!/#REF!)</f>
        <v>#REF!</v>
      </c>
      <c r="BP73" s="493" t="e">
        <f>LN(#REF!/#REF!)</f>
        <v>#REF!</v>
      </c>
      <c r="BR73" s="493" t="e">
        <f>M73/#REF!</f>
        <v>#REF!</v>
      </c>
      <c r="BS73" s="493" t="e">
        <f>#REF!/#REF!</f>
        <v>#REF!</v>
      </c>
      <c r="BT73" s="493" t="e">
        <f>#REF!/#REF!</f>
        <v>#REF!</v>
      </c>
      <c r="BU73" s="493" t="e">
        <f>#REF!/#REF!</f>
        <v>#REF!</v>
      </c>
      <c r="BV73" s="493"/>
      <c r="BX73" s="493" t="e">
        <f t="shared" si="70"/>
        <v>#REF!</v>
      </c>
      <c r="BY73" s="493" t="e">
        <f t="shared" si="70"/>
        <v>#REF!</v>
      </c>
      <c r="BZ73" s="493" t="e">
        <f t="shared" si="70"/>
        <v>#REF!</v>
      </c>
      <c r="CA73" s="493" t="e">
        <f t="shared" si="70"/>
        <v>#REF!</v>
      </c>
      <c r="CS73" s="493" t="e">
        <f t="shared" si="21"/>
        <v>#REF!</v>
      </c>
      <c r="CT73" s="493">
        <f t="shared" si="22"/>
        <v>0</v>
      </c>
      <c r="CU73" s="493" t="e">
        <f>CT73/#REF!</f>
        <v>#REF!</v>
      </c>
      <c r="CV73" s="493"/>
      <c r="CW73" s="493"/>
      <c r="CX73" s="493"/>
      <c r="CY73" s="493"/>
      <c r="CZ73" s="493"/>
      <c r="DA73" s="493" t="e">
        <f t="shared" si="73"/>
        <v>#REF!</v>
      </c>
      <c r="DB73" s="493">
        <f t="shared" si="28"/>
        <v>0</v>
      </c>
      <c r="DC73" s="493" t="e">
        <f>DB73/#REF!</f>
        <v>#REF!</v>
      </c>
      <c r="DD73" s="493"/>
      <c r="DE73" s="493" t="e">
        <f>EXP(SUMPRODUCT($BG73:$BI73,#REF!))</f>
        <v>#REF!</v>
      </c>
      <c r="DF73" s="493">
        <f t="shared" si="31"/>
        <v>0</v>
      </c>
      <c r="DG73" s="493" t="e">
        <f>DF73/#REF!</f>
        <v>#REF!</v>
      </c>
      <c r="DO73" s="494">
        <f t="shared" si="36"/>
        <v>0.30677047081654868</v>
      </c>
      <c r="DP73" s="494">
        <f t="shared" si="37"/>
        <v>0.69322952918345127</v>
      </c>
      <c r="DR73" s="493">
        <f t="shared" si="38"/>
        <v>0.30243630986615949</v>
      </c>
      <c r="DS73" s="493">
        <f t="shared" si="38"/>
        <v>0.69753428979149512</v>
      </c>
      <c r="DT73" s="493">
        <f t="shared" si="39"/>
        <v>0.99997059965765467</v>
      </c>
      <c r="DV73" s="493">
        <f t="shared" si="40"/>
        <v>0.30244520185863483</v>
      </c>
      <c r="DW73" s="493">
        <f t="shared" si="41"/>
        <v>0.69755479814136512</v>
      </c>
      <c r="DY73" s="493">
        <f t="shared" si="71"/>
        <v>1.5398451438642886E-2</v>
      </c>
      <c r="DZ73" s="493">
        <f t="shared" si="71"/>
        <v>-7.4128679626234411E-3</v>
      </c>
      <c r="EA73" s="493"/>
      <c r="EB73" s="493">
        <f t="shared" si="43"/>
        <v>4.7396895185157502E-2</v>
      </c>
      <c r="EC73" s="493">
        <f t="shared" si="44"/>
        <v>4.7396895185157502E-2</v>
      </c>
      <c r="ED73" s="493"/>
      <c r="EE73" s="494">
        <f t="shared" si="45"/>
        <v>0.58179361778102057</v>
      </c>
      <c r="EF73" s="494">
        <f t="shared" si="46"/>
        <v>0.41820638221897938</v>
      </c>
      <c r="EG73" s="494"/>
      <c r="EH73" s="494">
        <f t="shared" si="47"/>
        <v>1.6622369154708095E-2</v>
      </c>
      <c r="EI73" s="494">
        <f t="shared" si="47"/>
        <v>-2.2674292996985694E-2</v>
      </c>
      <c r="EK73" s="493">
        <f t="shared" si="48"/>
        <v>4.8620812901222582E-2</v>
      </c>
      <c r="EL73" s="493">
        <f t="shared" si="49"/>
        <v>3.2135470150795375E-2</v>
      </c>
      <c r="EN73" s="493">
        <v>0</v>
      </c>
      <c r="EO73" s="493">
        <f t="shared" si="50"/>
        <v>-1.5976500348100593E-3</v>
      </c>
      <c r="ES73" s="493">
        <f t="shared" si="51"/>
        <v>0.99948643805645665</v>
      </c>
      <c r="ET73" s="493">
        <f>IF(ISERR(ES73),ET72,ES73*ET72)</f>
        <v>0.7547280387275852</v>
      </c>
      <c r="EU73" s="493">
        <f t="shared" si="52"/>
        <v>0.88223829846822654</v>
      </c>
      <c r="EW73" s="493">
        <f t="shared" si="53"/>
        <v>1.0378189867404086</v>
      </c>
      <c r="EX73" s="493">
        <f t="shared" ref="EX73:EX78" si="74">IF(ISERR(EW73),EX72,EW73*EX72)</f>
        <v>1.2498360695980346</v>
      </c>
      <c r="EY73" s="493">
        <f t="shared" si="54"/>
        <v>1.2367736335590089</v>
      </c>
      <c r="FA73" s="493">
        <f t="shared" si="55"/>
        <v>0.99888617231951293</v>
      </c>
      <c r="FB73" s="493">
        <f t="shared" ref="FB73:FB78" si="75">IF(ISERR(FA73),FB72,FA73*FB72)</f>
        <v>0.9513275165668087</v>
      </c>
      <c r="FC73" s="493">
        <f t="shared" si="56"/>
        <v>0.97192649129924247</v>
      </c>
      <c r="FE73" s="493">
        <f t="shared" si="57"/>
        <v>1.0911290660614659</v>
      </c>
      <c r="FG73" s="493">
        <f t="shared" si="58"/>
        <v>1.0485380862225624</v>
      </c>
      <c r="FH73" s="493">
        <f t="shared" ref="FH73:FH78" si="76">IF(ISERR(FG73),FH72,FG73*FH72)</f>
        <v>0.65704661118199403</v>
      </c>
      <c r="FI73" s="493">
        <f t="shared" si="59"/>
        <v>0.91000659205839451</v>
      </c>
      <c r="FK73" s="493">
        <f t="shared" si="60"/>
        <v>0.98926878864403778</v>
      </c>
      <c r="FL73" s="493">
        <f t="shared" ref="FL73:FL78" si="77">IF(ISERR(FK73),FL72,FK73*FL72)</f>
        <v>1.4356459792735108</v>
      </c>
      <c r="FM73" s="493">
        <f t="shared" si="61"/>
        <v>1.1990342439095703</v>
      </c>
      <c r="FN73" s="493">
        <v>1.1684082199248096</v>
      </c>
    </row>
    <row r="74" spans="1:171" x14ac:dyDescent="0.2">
      <c r="A74" s="482" t="s">
        <v>148</v>
      </c>
      <c r="B74" s="434">
        <f t="shared" si="1"/>
        <v>2008</v>
      </c>
      <c r="D74" s="498">
        <f>National!H299</f>
        <v>6916.3390000000009</v>
      </c>
      <c r="E74" s="498">
        <f>National!H222</f>
        <v>4708.4960000000001</v>
      </c>
      <c r="F74" s="498">
        <f>Conversion_Factors!$O70*E74</f>
        <v>14778.715999999999</v>
      </c>
      <c r="G74" s="498">
        <f t="shared" si="2"/>
        <v>21695.055</v>
      </c>
      <c r="H74" s="499">
        <f t="shared" si="3"/>
        <v>3.1387338971934984</v>
      </c>
      <c r="K74" s="494">
        <f>National!N222*0.001</f>
        <v>111.15238122754356</v>
      </c>
      <c r="M74" s="499">
        <f>National!CQ299</f>
        <v>0.65008230634707076</v>
      </c>
      <c r="N74" s="499">
        <f>National!CQ222</f>
        <v>1.0491881868986808</v>
      </c>
      <c r="O74" s="544">
        <f>National!Z148</f>
        <v>104.58466900679738</v>
      </c>
      <c r="Q74" s="501">
        <f t="shared" si="4"/>
        <v>195.18299797453162</v>
      </c>
      <c r="S74" s="494">
        <f>National!CQ299</f>
        <v>0.65008230634707076</v>
      </c>
      <c r="T74" s="494">
        <f>National!CQ222</f>
        <v>1.0491881868986808</v>
      </c>
      <c r="W74" s="494">
        <f>National!CU299</f>
        <v>1.1699069331852276</v>
      </c>
      <c r="Z74" s="502">
        <f>National!CU222</f>
        <v>1.3021972026974598</v>
      </c>
      <c r="AA74" s="493">
        <f t="shared" si="62"/>
        <v>1.0630691426892402</v>
      </c>
      <c r="AB74" s="464">
        <f t="shared" si="5"/>
        <v>2008</v>
      </c>
      <c r="AC74" s="504">
        <f t="shared" si="6"/>
        <v>1.2722098735329572</v>
      </c>
      <c r="AD74" s="504">
        <f t="shared" si="7"/>
        <v>1.0630691426892376</v>
      </c>
      <c r="AE74" s="504">
        <f t="shared" si="8"/>
        <v>1.246505973419094</v>
      </c>
      <c r="AF74" s="505">
        <f t="shared" si="9"/>
        <v>0.97087000073314345</v>
      </c>
      <c r="AG74" s="504">
        <f t="shared" si="10"/>
        <v>0.87842778924278875</v>
      </c>
      <c r="AH74" s="504">
        <f t="shared" si="11"/>
        <v>1.3524470595774676</v>
      </c>
      <c r="AI74" s="504">
        <f>AC74*AD74</f>
        <v>1.3524470595774643</v>
      </c>
      <c r="AJ74" s="504"/>
      <c r="AK74" s="504"/>
      <c r="AL74" s="504">
        <f t="shared" si="13"/>
        <v>1.2101952553272635</v>
      </c>
      <c r="AM74" s="503"/>
      <c r="AN74" s="504">
        <f>National!CQ148</f>
        <v>0.76327267935227661</v>
      </c>
      <c r="AO74" s="504">
        <f>National!CU148</f>
        <v>1.2145019888853754</v>
      </c>
      <c r="AP74" s="504">
        <f t="shared" si="14"/>
        <v>1.1811974004902281</v>
      </c>
      <c r="AQ74" s="504">
        <f t="shared" si="15"/>
        <v>0.97087000073314345</v>
      </c>
      <c r="AR74" s="504">
        <f t="shared" si="16"/>
        <v>1.0630691426892376</v>
      </c>
      <c r="AT74" s="439"/>
      <c r="AV74" s="493" t="e">
        <f>D74/#REF!</f>
        <v>#REF!</v>
      </c>
      <c r="AW74" s="493" t="e">
        <f>#REF!/#REF!</f>
        <v>#REF!</v>
      </c>
      <c r="AX74" s="493" t="e">
        <f>#REF!/#REF!</f>
        <v>#REF!</v>
      </c>
      <c r="AY74" s="493" t="e">
        <f>#REF!/#REF!</f>
        <v>#REF!</v>
      </c>
      <c r="BA74" s="493" t="e">
        <f t="shared" si="68"/>
        <v>#REF!</v>
      </c>
      <c r="BB74" s="493" t="e">
        <f t="shared" si="68"/>
        <v>#REF!</v>
      </c>
      <c r="BC74" s="493" t="e">
        <f t="shared" si="68"/>
        <v>#REF!</v>
      </c>
      <c r="BD74" s="493" t="e">
        <f t="shared" si="68"/>
        <v>#REF!</v>
      </c>
      <c r="BE74" s="493" t="e">
        <f t="shared" si="18"/>
        <v>#REF!</v>
      </c>
      <c r="BF74" s="493"/>
      <c r="BG74" s="493" t="e">
        <f t="shared" si="69"/>
        <v>#REF!</v>
      </c>
      <c r="BH74" s="493" t="e">
        <f t="shared" si="69"/>
        <v>#REF!</v>
      </c>
      <c r="BI74" s="493" t="e">
        <f t="shared" si="69"/>
        <v>#REF!</v>
      </c>
      <c r="BJ74" s="493" t="e">
        <f t="shared" si="69"/>
        <v>#REF!</v>
      </c>
      <c r="BM74" s="493">
        <f t="shared" si="72"/>
        <v>-1.4236187107269956E-2</v>
      </c>
      <c r="BN74" s="493" t="e">
        <f>LN(#REF!/#REF!)</f>
        <v>#REF!</v>
      </c>
      <c r="BO74" s="493" t="e">
        <f>LN(#REF!/#REF!)</f>
        <v>#REF!</v>
      </c>
      <c r="BP74" s="493" t="e">
        <f>LN(#REF!/#REF!)</f>
        <v>#REF!</v>
      </c>
      <c r="BR74" s="493" t="e">
        <f>M74/#REF!</f>
        <v>#REF!</v>
      </c>
      <c r="BS74" s="493" t="e">
        <f>#REF!/#REF!</f>
        <v>#REF!</v>
      </c>
      <c r="BT74" s="493" t="e">
        <f>#REF!/#REF!</f>
        <v>#REF!</v>
      </c>
      <c r="BU74" s="493" t="e">
        <f>#REF!/#REF!</f>
        <v>#REF!</v>
      </c>
      <c r="BV74" s="493"/>
      <c r="BX74" s="493" t="e">
        <f t="shared" si="70"/>
        <v>#REF!</v>
      </c>
      <c r="BY74" s="493" t="e">
        <f t="shared" si="70"/>
        <v>#REF!</v>
      </c>
      <c r="BZ74" s="493" t="e">
        <f t="shared" si="70"/>
        <v>#REF!</v>
      </c>
      <c r="CA74" s="493" t="e">
        <f t="shared" si="70"/>
        <v>#REF!</v>
      </c>
      <c r="CS74" s="493" t="e">
        <f t="shared" si="21"/>
        <v>#REF!</v>
      </c>
      <c r="CT74" s="493">
        <f t="shared" si="22"/>
        <v>0</v>
      </c>
      <c r="CU74" s="493" t="e">
        <f>CT74/#REF!</f>
        <v>#REF!</v>
      </c>
      <c r="CV74" s="493"/>
      <c r="CW74" s="493"/>
      <c r="CX74" s="493"/>
      <c r="CY74" s="493"/>
      <c r="CZ74" s="493"/>
      <c r="DA74" s="493" t="e">
        <f t="shared" si="73"/>
        <v>#REF!</v>
      </c>
      <c r="DB74" s="493">
        <f t="shared" si="28"/>
        <v>0</v>
      </c>
      <c r="DC74" s="493" t="e">
        <f>DB74/#REF!</f>
        <v>#REF!</v>
      </c>
      <c r="DD74" s="493"/>
      <c r="DE74" s="493" t="e">
        <f>EXP(SUMPRODUCT($BG74:$BI74,#REF!))</f>
        <v>#REF!</v>
      </c>
      <c r="DF74" s="493">
        <f t="shared" si="31"/>
        <v>0</v>
      </c>
      <c r="DG74" s="493" t="e">
        <f>DF74/#REF!</f>
        <v>#REF!</v>
      </c>
      <c r="DO74" s="494">
        <f t="shared" si="36"/>
        <v>0.31879794727416</v>
      </c>
      <c r="DP74" s="494">
        <f t="shared" si="37"/>
        <v>0.68120205272584</v>
      </c>
      <c r="DR74" s="493">
        <f t="shared" si="38"/>
        <v>0.31274566424661987</v>
      </c>
      <c r="DS74" s="493">
        <f t="shared" si="38"/>
        <v>0.68719824877623636</v>
      </c>
      <c r="DT74" s="493">
        <f t="shared" si="39"/>
        <v>0.99994391302285623</v>
      </c>
      <c r="DV74" s="493">
        <f t="shared" si="40"/>
        <v>0.31276320618941683</v>
      </c>
      <c r="DW74" s="493">
        <f t="shared" si="41"/>
        <v>0.68723679381058322</v>
      </c>
      <c r="DY74" s="493">
        <f t="shared" si="71"/>
        <v>-1.5462902971789105E-2</v>
      </c>
      <c r="DZ74" s="493">
        <f t="shared" si="71"/>
        <v>7.3880559249673878E-4</v>
      </c>
      <c r="EA74" s="493"/>
      <c r="EB74" s="493">
        <f t="shared" si="43"/>
        <v>1.8497608929772258E-2</v>
      </c>
      <c r="EC74" s="493">
        <f t="shared" si="44"/>
        <v>1.8497608929772258E-2</v>
      </c>
      <c r="ED74" s="493"/>
      <c r="EE74" s="494">
        <f t="shared" si="45"/>
        <v>0.59496233709983848</v>
      </c>
      <c r="EF74" s="494">
        <f t="shared" si="46"/>
        <v>0.40503766290016158</v>
      </c>
      <c r="EG74" s="494"/>
      <c r="EH74" s="494">
        <f t="shared" si="47"/>
        <v>2.2382328331039834E-2</v>
      </c>
      <c r="EI74" s="494">
        <f t="shared" si="47"/>
        <v>-3.1994990444544909E-2</v>
      </c>
      <c r="EK74" s="493">
        <f t="shared" si="48"/>
        <v>5.6342840232601145E-2</v>
      </c>
      <c r="EL74" s="493">
        <f t="shared" si="49"/>
        <v>-1.4236187107269956E-2</v>
      </c>
      <c r="EN74" s="493">
        <v>0</v>
      </c>
      <c r="EO74" s="493">
        <f t="shared" si="50"/>
        <v>-1.5825664268136334E-3</v>
      </c>
      <c r="ES74" s="493">
        <f t="shared" si="51"/>
        <v>0.99568086169909675</v>
      </c>
      <c r="ET74" s="493">
        <f t="shared" si="63"/>
        <v>0.75146826394875132</v>
      </c>
      <c r="EU74" s="493">
        <f t="shared" si="52"/>
        <v>0.87842778924278875</v>
      </c>
      <c r="EW74" s="493">
        <f t="shared" si="53"/>
        <v>1.0078691359485719</v>
      </c>
      <c r="EX74" s="493">
        <f t="shared" si="74"/>
        <v>1.2596711995431302</v>
      </c>
      <c r="EY74" s="493">
        <f t="shared" si="54"/>
        <v>1.246505973419094</v>
      </c>
      <c r="FA74" s="493">
        <f t="shared" si="55"/>
        <v>0.9989129933430595</v>
      </c>
      <c r="FB74" s="493">
        <f t="shared" si="75"/>
        <v>0.95029341722336991</v>
      </c>
      <c r="FC74" s="493">
        <f t="shared" si="56"/>
        <v>0.97087000073314345</v>
      </c>
      <c r="FE74" s="493">
        <f t="shared" si="57"/>
        <v>1.094965486508465</v>
      </c>
      <c r="FG74" s="493">
        <f t="shared" si="58"/>
        <v>1.0186697494557533</v>
      </c>
      <c r="FH74" s="493">
        <f t="shared" si="76"/>
        <v>0.66931350679351365</v>
      </c>
      <c r="FI74" s="493">
        <f t="shared" si="59"/>
        <v>0.9269961871352087</v>
      </c>
      <c r="FK74" s="493">
        <f t="shared" si="60"/>
        <v>0.98512399165416376</v>
      </c>
      <c r="FL74" s="493">
        <f t="shared" si="77"/>
        <v>1.4142892977041719</v>
      </c>
      <c r="FM74" s="493">
        <f t="shared" si="61"/>
        <v>1.1811974004902281</v>
      </c>
      <c r="FN74" s="493">
        <v>1.15793507561614</v>
      </c>
    </row>
    <row r="75" spans="1:171" x14ac:dyDescent="0.2">
      <c r="A75" s="482" t="s">
        <v>148</v>
      </c>
      <c r="B75" s="434">
        <f t="shared" si="1"/>
        <v>2009</v>
      </c>
      <c r="C75" s="494"/>
      <c r="D75" s="498">
        <f>National!H300</f>
        <v>6666.3539999999994</v>
      </c>
      <c r="E75" s="498">
        <f>National!H223</f>
        <v>4655.5870000000014</v>
      </c>
      <c r="F75" s="498">
        <f>Conversion_Factors!$O71*E75</f>
        <v>14444.276000000003</v>
      </c>
      <c r="G75" s="498">
        <f t="shared" si="2"/>
        <v>21110.630000000005</v>
      </c>
      <c r="H75" s="499">
        <f t="shared" si="3"/>
        <v>3.1025681616517957</v>
      </c>
      <c r="K75" s="494">
        <f>National!N223*0.001</f>
        <v>111.37623530673655</v>
      </c>
      <c r="M75" s="499">
        <f>National!CQ300</f>
        <v>0.62641705525202196</v>
      </c>
      <c r="N75" s="499">
        <f>National!CQ223</f>
        <v>1.0353738170824511</v>
      </c>
      <c r="O75" s="544">
        <f>National!Z149</f>
        <v>101.65490841756973</v>
      </c>
      <c r="Q75" s="501">
        <f t="shared" si="4"/>
        <v>189.54339713368941</v>
      </c>
      <c r="S75" s="494">
        <f>National!CQ300</f>
        <v>0.62641705525202196</v>
      </c>
      <c r="T75" s="494">
        <f>National!CQ223</f>
        <v>1.0353738170824511</v>
      </c>
      <c r="W75" s="494">
        <f>National!CU300</f>
        <v>1.1678697895462915</v>
      </c>
      <c r="Z75" s="502">
        <f>National!CU223</f>
        <v>1.3021213209941103</v>
      </c>
      <c r="AA75" s="493">
        <f t="shared" si="62"/>
        <v>1.032352913851696</v>
      </c>
      <c r="AB75" s="464">
        <f t="shared" si="5"/>
        <v>2009</v>
      </c>
      <c r="AC75" s="504">
        <f t="shared" si="6"/>
        <v>1.2747720261979276</v>
      </c>
      <c r="AD75" s="504">
        <f t="shared" si="7"/>
        <v>1.0323529138516934</v>
      </c>
      <c r="AE75" s="504">
        <f t="shared" si="8"/>
        <v>1.2457673181368722</v>
      </c>
      <c r="AF75" s="505">
        <f t="shared" si="9"/>
        <v>0.96321864822137127</v>
      </c>
      <c r="AG75" s="504">
        <f t="shared" si="10"/>
        <v>0.86033258603144858</v>
      </c>
      <c r="AH75" s="504">
        <f t="shared" si="11"/>
        <v>1.3160146157420609</v>
      </c>
      <c r="AI75" s="504">
        <f>AC75*AD75</f>
        <v>1.3160146157420578</v>
      </c>
      <c r="AJ75" s="504"/>
      <c r="AK75" s="504"/>
      <c r="AL75" s="504">
        <f t="shared" si="13"/>
        <v>1.1999463121741611</v>
      </c>
      <c r="AM75" s="503"/>
      <c r="AN75" s="504">
        <f>National!CQ149</f>
        <v>0.74276663714057289</v>
      </c>
      <c r="AO75" s="504">
        <f>National!CU149</f>
        <v>1.213070067651018</v>
      </c>
      <c r="AP75" s="504">
        <f t="shared" si="14"/>
        <v>1.1895016008638883</v>
      </c>
      <c r="AQ75" s="504">
        <f t="shared" si="15"/>
        <v>0.96321864822137127</v>
      </c>
      <c r="AR75" s="504">
        <f t="shared" si="16"/>
        <v>1.0323529138516934</v>
      </c>
      <c r="AT75" s="439"/>
      <c r="AV75" s="493" t="e">
        <f>D75/#REF!</f>
        <v>#REF!</v>
      </c>
      <c r="AW75" s="493" t="e">
        <f>#REF!/#REF!</f>
        <v>#REF!</v>
      </c>
      <c r="AX75" s="493" t="e">
        <f>#REF!/#REF!</f>
        <v>#REF!</v>
      </c>
      <c r="AY75" s="493" t="e">
        <f>#REF!/#REF!</f>
        <v>#REF!</v>
      </c>
      <c r="BA75" s="493" t="e">
        <f t="shared" si="68"/>
        <v>#REF!</v>
      </c>
      <c r="BB75" s="493" t="e">
        <f t="shared" si="68"/>
        <v>#REF!</v>
      </c>
      <c r="BC75" s="493" t="e">
        <f t="shared" si="68"/>
        <v>#REF!</v>
      </c>
      <c r="BD75" s="493" t="e">
        <f t="shared" si="68"/>
        <v>#REF!</v>
      </c>
      <c r="BE75" s="493" t="e">
        <f t="shared" si="18"/>
        <v>#REF!</v>
      </c>
      <c r="BF75" s="493"/>
      <c r="BG75" s="493" t="e">
        <f t="shared" si="69"/>
        <v>#REF!</v>
      </c>
      <c r="BH75" s="493" t="e">
        <f t="shared" si="69"/>
        <v>#REF!</v>
      </c>
      <c r="BI75" s="493" t="e">
        <f t="shared" si="69"/>
        <v>#REF!</v>
      </c>
      <c r="BJ75" s="493" t="e">
        <f t="shared" si="69"/>
        <v>#REF!</v>
      </c>
      <c r="BM75" s="493">
        <f t="shared" si="72"/>
        <v>-5.8273750065997786E-5</v>
      </c>
      <c r="BN75" s="493" t="e">
        <f>LN(#REF!/#REF!)</f>
        <v>#REF!</v>
      </c>
      <c r="BO75" s="493" t="e">
        <f>LN(#REF!/#REF!)</f>
        <v>#REF!</v>
      </c>
      <c r="BP75" s="493" t="e">
        <f>LN(#REF!/#REF!)</f>
        <v>#REF!</v>
      </c>
      <c r="BR75" s="493" t="e">
        <f>M75/#REF!</f>
        <v>#REF!</v>
      </c>
      <c r="BS75" s="493" t="e">
        <f>#REF!/#REF!</f>
        <v>#REF!</v>
      </c>
      <c r="BT75" s="493" t="e">
        <f>#REF!/#REF!</f>
        <v>#REF!</v>
      </c>
      <c r="BU75" s="493" t="e">
        <f>#REF!/#REF!</f>
        <v>#REF!</v>
      </c>
      <c r="BV75" s="493"/>
      <c r="BX75" s="493" t="e">
        <f t="shared" si="70"/>
        <v>#REF!</v>
      </c>
      <c r="BY75" s="493" t="e">
        <f t="shared" si="70"/>
        <v>#REF!</v>
      </c>
      <c r="BZ75" s="493" t="e">
        <f t="shared" si="70"/>
        <v>#REF!</v>
      </c>
      <c r="CA75" s="493" t="e">
        <f t="shared" si="70"/>
        <v>#REF!</v>
      </c>
      <c r="CS75" s="493" t="e">
        <f t="shared" si="21"/>
        <v>#REF!</v>
      </c>
      <c r="CT75" s="493">
        <f t="shared" si="22"/>
        <v>0</v>
      </c>
      <c r="CU75" s="493" t="e">
        <f>CT75/#REF!</f>
        <v>#REF!</v>
      </c>
      <c r="CV75" s="493"/>
      <c r="CW75" s="493"/>
      <c r="CX75" s="493"/>
      <c r="CY75" s="493"/>
      <c r="CZ75" s="493"/>
      <c r="DA75" s="493" t="e">
        <f t="shared" si="73"/>
        <v>#REF!</v>
      </c>
      <c r="DB75" s="493">
        <f t="shared" si="28"/>
        <v>0</v>
      </c>
      <c r="DC75" s="493" t="e">
        <f>DB75/#REF!</f>
        <v>#REF!</v>
      </c>
      <c r="DD75" s="493"/>
      <c r="DE75" s="493" t="e">
        <f>EXP(SUMPRODUCT($BG75:$BI75,#REF!))</f>
        <v>#REF!</v>
      </c>
      <c r="DF75" s="493">
        <f t="shared" si="31"/>
        <v>0</v>
      </c>
      <c r="DG75" s="493" t="e">
        <f>DF75/#REF!</f>
        <v>#REF!</v>
      </c>
      <c r="DO75" s="494">
        <f t="shared" si="36"/>
        <v>0.31578185966027533</v>
      </c>
      <c r="DP75" s="494">
        <f t="shared" si="37"/>
        <v>0.68421814033972461</v>
      </c>
      <c r="DR75" s="493">
        <f t="shared" si="38"/>
        <v>0.31728751426436741</v>
      </c>
      <c r="DS75" s="493">
        <f t="shared" si="38"/>
        <v>0.68270898615466069</v>
      </c>
      <c r="DT75" s="493">
        <f t="shared" si="39"/>
        <v>0.9999965004190281</v>
      </c>
      <c r="DV75" s="493">
        <f t="shared" si="40"/>
        <v>0.31728862464160079</v>
      </c>
      <c r="DW75" s="493">
        <f t="shared" si="41"/>
        <v>0.68271137535839921</v>
      </c>
      <c r="DY75" s="493">
        <f t="shared" si="71"/>
        <v>-3.7082608302972705E-2</v>
      </c>
      <c r="DZ75" s="493">
        <f t="shared" si="71"/>
        <v>-1.3254172362028893E-2</v>
      </c>
      <c r="EA75" s="493"/>
      <c r="EB75" s="493">
        <f t="shared" si="43"/>
        <v>-2.8413146734459521E-2</v>
      </c>
      <c r="EC75" s="493">
        <f t="shared" si="44"/>
        <v>-2.8413146734459521E-2</v>
      </c>
      <c r="ED75" s="493"/>
      <c r="EE75" s="494">
        <f t="shared" si="45"/>
        <v>0.58879957067432154</v>
      </c>
      <c r="EF75" s="494">
        <f t="shared" si="46"/>
        <v>0.41120042932567846</v>
      </c>
      <c r="EG75" s="494"/>
      <c r="EH75" s="494">
        <f t="shared" si="47"/>
        <v>-1.0412266289561198E-2</v>
      </c>
      <c r="EI75" s="494">
        <f t="shared" si="47"/>
        <v>1.5100700622364514E-2</v>
      </c>
      <c r="EK75" s="493">
        <f t="shared" si="48"/>
        <v>-1.7428047210475519E-3</v>
      </c>
      <c r="EL75" s="493">
        <f t="shared" si="49"/>
        <v>-5.8273750065997786E-5</v>
      </c>
      <c r="EN75" s="493">
        <v>0</v>
      </c>
      <c r="EO75" s="493">
        <f t="shared" si="50"/>
        <v>-1.1589293384614648E-2</v>
      </c>
      <c r="ES75" s="493">
        <f t="shared" si="51"/>
        <v>0.97940046588583196</v>
      </c>
      <c r="ET75" s="493">
        <f t="shared" si="63"/>
        <v>0.73598836780982435</v>
      </c>
      <c r="EU75" s="493">
        <f t="shared" si="52"/>
        <v>0.86033258603144858</v>
      </c>
      <c r="EW75" s="493">
        <f t="shared" si="53"/>
        <v>0.99940741938027333</v>
      </c>
      <c r="EX75" s="493">
        <f t="shared" si="74"/>
        <v>1.2589247428030532</v>
      </c>
      <c r="EY75" s="493">
        <f t="shared" si="54"/>
        <v>1.2457673181368722</v>
      </c>
      <c r="FA75" s="493">
        <f t="shared" si="55"/>
        <v>0.99211907618322304</v>
      </c>
      <c r="FB75" s="493">
        <f t="shared" si="75"/>
        <v>0.94280422719864787</v>
      </c>
      <c r="FC75" s="493">
        <f t="shared" si="56"/>
        <v>0.96321864822137127</v>
      </c>
      <c r="FE75" s="493">
        <f t="shared" si="57"/>
        <v>1.0717742184061576</v>
      </c>
      <c r="FG75" s="493">
        <f t="shared" si="58"/>
        <v>0.97198671070004306</v>
      </c>
      <c r="FH75" s="493">
        <f t="shared" si="76"/>
        <v>0.65056383389533823</v>
      </c>
      <c r="FI75" s="493">
        <f t="shared" si="59"/>
        <v>0.90102797476503305</v>
      </c>
      <c r="FK75" s="493">
        <f t="shared" si="60"/>
        <v>1.0070303239494209</v>
      </c>
      <c r="FL75" s="493">
        <f t="shared" si="77"/>
        <v>1.4242322096252313</v>
      </c>
      <c r="FM75" s="493">
        <f t="shared" si="61"/>
        <v>1.1895016008638883</v>
      </c>
      <c r="FN75" s="493">
        <v>1.1539278199592919</v>
      </c>
      <c r="FO75" s="493">
        <f>FI75*FM75</f>
        <v>1.0717742184061541</v>
      </c>
    </row>
    <row r="76" spans="1:171" x14ac:dyDescent="0.2">
      <c r="A76" s="482" t="s">
        <v>148</v>
      </c>
      <c r="B76" s="434">
        <f t="shared" si="1"/>
        <v>2010</v>
      </c>
      <c r="C76" s="493">
        <f>G76/G$51</f>
        <v>1.3622950560096809</v>
      </c>
      <c r="D76" s="498">
        <f>National!H301</f>
        <v>6594.3040000000001</v>
      </c>
      <c r="E76" s="498">
        <f>National!H224</f>
        <v>4932.7569999999987</v>
      </c>
      <c r="F76" s="498">
        <f>Conversion_Factors!$O72*E76</f>
        <v>15258.725999999997</v>
      </c>
      <c r="G76" s="498">
        <f t="shared" si="2"/>
        <v>21853.03</v>
      </c>
      <c r="H76" s="499">
        <f t="shared" si="3"/>
        <v>3.0933463781005228</v>
      </c>
      <c r="K76" s="494">
        <f>National!N224*0.001</f>
        <v>112.42582734920859</v>
      </c>
      <c r="M76" s="499">
        <f>National!CQ301</f>
        <v>0.62490919336694184</v>
      </c>
      <c r="N76" s="499">
        <f>National!CQ224</f>
        <v>1.039901619320132</v>
      </c>
      <c r="O76" s="544">
        <f>National!Z150</f>
        <v>102.53036399007779</v>
      </c>
      <c r="Q76" s="501">
        <f t="shared" si="4"/>
        <v>194.37731093694131</v>
      </c>
      <c r="S76" s="494">
        <f>National!CQ301</f>
        <v>0.62490919336694184</v>
      </c>
      <c r="T76" s="494">
        <f>National!CQ224</f>
        <v>1.039901619320132</v>
      </c>
      <c r="W76" s="494">
        <f>National!CU301</f>
        <v>1.1472237204897033</v>
      </c>
      <c r="Z76" s="502">
        <f>National!CU224</f>
        <v>1.3608118743929687</v>
      </c>
      <c r="AA76" s="493">
        <f t="shared" si="62"/>
        <v>1.0586809478299795</v>
      </c>
      <c r="AB76" s="464">
        <f t="shared" si="5"/>
        <v>2010</v>
      </c>
      <c r="AC76" s="504">
        <f t="shared" si="6"/>
        <v>1.2867852763403695</v>
      </c>
      <c r="AD76" s="504">
        <f t="shared" si="7"/>
        <v>1.0586809478299768</v>
      </c>
      <c r="AE76" s="504">
        <f t="shared" si="8"/>
        <v>1.2772639195524009</v>
      </c>
      <c r="AF76" s="505">
        <f t="shared" si="9"/>
        <v>0.9612386747816426</v>
      </c>
      <c r="AG76" s="504">
        <f t="shared" si="10"/>
        <v>0.86228973711589785</v>
      </c>
      <c r="AH76" s="582">
        <f t="shared" si="11"/>
        <v>1.3622950560096845</v>
      </c>
      <c r="AI76" s="582">
        <f>AC76*AD76</f>
        <v>1.3622950560096811</v>
      </c>
      <c r="AJ76" s="504"/>
      <c r="AK76" s="504"/>
      <c r="AL76" s="504">
        <f t="shared" si="13"/>
        <v>1.2277554773769563</v>
      </c>
      <c r="AM76" s="503"/>
      <c r="AN76" s="504">
        <f>National!CQ150</f>
        <v>0.74306702431566551</v>
      </c>
      <c r="AO76" s="504">
        <f>National!CU150</f>
        <v>1.2230224582419436</v>
      </c>
      <c r="AP76" s="504">
        <f t="shared" si="14"/>
        <v>1.2119129907345529</v>
      </c>
      <c r="AQ76" s="504">
        <f t="shared" si="15"/>
        <v>0.9612386747816426</v>
      </c>
      <c r="AR76" s="504">
        <f t="shared" si="16"/>
        <v>1.0586809478299766</v>
      </c>
      <c r="AS76" s="494">
        <f>AN76*AO76*AP76*AQ76/AO76*AO76</f>
        <v>1.0586809478299766</v>
      </c>
      <c r="AT76" s="439"/>
      <c r="AV76" s="493" t="e">
        <f>D76/#REF!</f>
        <v>#REF!</v>
      </c>
      <c r="AW76" s="493" t="e">
        <f>#REF!/#REF!</f>
        <v>#REF!</v>
      </c>
      <c r="AX76" s="493" t="e">
        <f>#REF!/#REF!</f>
        <v>#REF!</v>
      </c>
      <c r="AY76" s="493" t="e">
        <f>#REF!/#REF!</f>
        <v>#REF!</v>
      </c>
      <c r="BA76" s="493" t="e">
        <f t="shared" si="68"/>
        <v>#REF!</v>
      </c>
      <c r="BB76" s="493" t="e">
        <f t="shared" si="68"/>
        <v>#REF!</v>
      </c>
      <c r="BC76" s="493" t="e">
        <f t="shared" si="68"/>
        <v>#REF!</v>
      </c>
      <c r="BD76" s="493" t="e">
        <f t="shared" si="68"/>
        <v>#REF!</v>
      </c>
      <c r="BE76" s="493" t="e">
        <f t="shared" si="18"/>
        <v>#REF!</v>
      </c>
      <c r="BF76" s="493"/>
      <c r="BG76" s="493" t="e">
        <f t="shared" si="69"/>
        <v>#REF!</v>
      </c>
      <c r="BH76" s="493" t="e">
        <f t="shared" si="69"/>
        <v>#REF!</v>
      </c>
      <c r="BI76" s="493" t="e">
        <f t="shared" si="69"/>
        <v>#REF!</v>
      </c>
      <c r="BJ76" s="493" t="e">
        <f t="shared" si="69"/>
        <v>#REF!</v>
      </c>
      <c r="BM76" s="493">
        <f t="shared" si="72"/>
        <v>4.4086768167406636E-2</v>
      </c>
      <c r="BN76" s="493" t="e">
        <f>LN(#REF!/#REF!)</f>
        <v>#REF!</v>
      </c>
      <c r="BO76" s="493" t="e">
        <f>LN(#REF!/#REF!)</f>
        <v>#REF!</v>
      </c>
      <c r="BP76" s="493" t="e">
        <f>LN(#REF!/#REF!)</f>
        <v>#REF!</v>
      </c>
      <c r="BR76" s="493" t="e">
        <f>M76/#REF!</f>
        <v>#REF!</v>
      </c>
      <c r="BS76" s="493" t="e">
        <f>#REF!/#REF!</f>
        <v>#REF!</v>
      </c>
      <c r="BT76" s="493" t="e">
        <f>#REF!/#REF!</f>
        <v>#REF!</v>
      </c>
      <c r="BU76" s="493" t="e">
        <f>#REF!/#REF!</f>
        <v>#REF!</v>
      </c>
      <c r="BV76" s="493"/>
      <c r="BX76" s="493" t="e">
        <f t="shared" si="70"/>
        <v>#REF!</v>
      </c>
      <c r="BY76" s="493" t="e">
        <f t="shared" si="70"/>
        <v>#REF!</v>
      </c>
      <c r="BZ76" s="493" t="e">
        <f t="shared" si="70"/>
        <v>#REF!</v>
      </c>
      <c r="CA76" s="493" t="e">
        <f t="shared" si="70"/>
        <v>#REF!</v>
      </c>
      <c r="CS76" s="493" t="e">
        <f t="shared" si="21"/>
        <v>#REF!</v>
      </c>
      <c r="CT76" s="493">
        <f t="shared" si="22"/>
        <v>0</v>
      </c>
      <c r="CU76" s="493" t="e">
        <f>CT76/#REF!</f>
        <v>#REF!</v>
      </c>
      <c r="CV76" s="493"/>
      <c r="CW76" s="493"/>
      <c r="CX76" s="493"/>
      <c r="CY76" s="493"/>
      <c r="CZ76" s="493"/>
      <c r="DA76" s="493" t="e">
        <f t="shared" si="73"/>
        <v>#REF!</v>
      </c>
      <c r="DB76" s="493">
        <f t="shared" si="28"/>
        <v>0</v>
      </c>
      <c r="DC76" s="493" t="e">
        <f>DB76/#REF!</f>
        <v>#REF!</v>
      </c>
      <c r="DD76" s="493"/>
      <c r="DE76" s="493" t="e">
        <f>EXP(SUMPRODUCT($BG76:$BI76,#REF!))</f>
        <v>#REF!</v>
      </c>
      <c r="DF76" s="493">
        <f t="shared" si="31"/>
        <v>0</v>
      </c>
      <c r="DG76" s="493" t="e">
        <f>DF76/#REF!</f>
        <v>#REF!</v>
      </c>
      <c r="DO76" s="494">
        <f t="shared" si="36"/>
        <v>0.30175696459484108</v>
      </c>
      <c r="DP76" s="494">
        <f t="shared" si="37"/>
        <v>0.69824303540515886</v>
      </c>
      <c r="DR76" s="493">
        <f t="shared" si="38"/>
        <v>0.30871631836901525</v>
      </c>
      <c r="DS76" s="493">
        <f t="shared" si="38"/>
        <v>0.69120687375497913</v>
      </c>
      <c r="DT76" s="493">
        <f t="shared" si="39"/>
        <v>0.99992319212399439</v>
      </c>
      <c r="DV76" s="493">
        <f t="shared" si="40"/>
        <v>0.3087400320351138</v>
      </c>
      <c r="DW76" s="493">
        <f t="shared" si="41"/>
        <v>0.6912599679648862</v>
      </c>
      <c r="DY76" s="493">
        <f t="shared" si="71"/>
        <v>-2.4100231519572821E-3</v>
      </c>
      <c r="DZ76" s="493">
        <f t="shared" si="71"/>
        <v>4.3635744370736206E-3</v>
      </c>
      <c r="EA76" s="493"/>
      <c r="EB76" s="493">
        <f t="shared" si="43"/>
        <v>8.575162417752474E-3</v>
      </c>
      <c r="EC76" s="493">
        <f t="shared" si="44"/>
        <v>8.575162417752474E-3</v>
      </c>
      <c r="ED76" s="493"/>
      <c r="EE76" s="494">
        <f t="shared" si="45"/>
        <v>0.57207158008446402</v>
      </c>
      <c r="EF76" s="494">
        <f t="shared" si="46"/>
        <v>0.4279284199155361</v>
      </c>
      <c r="EG76" s="494"/>
      <c r="EH76" s="494">
        <f t="shared" si="47"/>
        <v>-2.8821714702490241E-2</v>
      </c>
      <c r="EI76" s="494">
        <f t="shared" si="47"/>
        <v>3.9875180186727942E-2</v>
      </c>
      <c r="EK76" s="493">
        <f t="shared" si="48"/>
        <v>-1.7836529132780936E-2</v>
      </c>
      <c r="EL76" s="493">
        <f t="shared" si="49"/>
        <v>4.4086768167406636E-2</v>
      </c>
      <c r="EN76" s="493">
        <v>0</v>
      </c>
      <c r="EO76" s="493">
        <f t="shared" si="50"/>
        <v>-2.9767325877644545E-3</v>
      </c>
      <c r="ES76" s="493">
        <f t="shared" si="51"/>
        <v>1.0022748773163146</v>
      </c>
      <c r="ET76" s="493">
        <f t="shared" si="63"/>
        <v>0.73766265105282636</v>
      </c>
      <c r="EU76" s="493">
        <f t="shared" si="52"/>
        <v>0.86228973711589785</v>
      </c>
      <c r="EW76" s="493">
        <f t="shared" si="53"/>
        <v>1.0252828926854767</v>
      </c>
      <c r="EX76" s="493">
        <f t="shared" si="74"/>
        <v>1.2907540019744341</v>
      </c>
      <c r="EY76" s="493">
        <f t="shared" si="54"/>
        <v>1.2772639195524009</v>
      </c>
      <c r="FA76" s="493">
        <f>EXP(SUMPRODUCT($DV76:$DW76,EN76:EO76))</f>
        <v>0.99794441953196722</v>
      </c>
      <c r="FB76" s="493">
        <f t="shared" si="75"/>
        <v>0.94086621724403963</v>
      </c>
      <c r="FC76" s="493">
        <f>FB76/FB$80</f>
        <v>0.9612386747816426</v>
      </c>
      <c r="FE76" s="493">
        <f t="shared" si="57"/>
        <v>1.1013715694184611</v>
      </c>
      <c r="FG76" s="493">
        <f t="shared" si="58"/>
        <v>1.008612034442173</v>
      </c>
      <c r="FH76" s="493">
        <f t="shared" si="76"/>
        <v>0.65616651203967702</v>
      </c>
      <c r="FI76" s="493">
        <f t="shared" si="59"/>
        <v>0.9087876587170709</v>
      </c>
      <c r="FK76" s="493">
        <f t="shared" si="60"/>
        <v>1.0188409917686432</v>
      </c>
      <c r="FL76" s="493">
        <f t="shared" si="77"/>
        <v>1.4510661569634169</v>
      </c>
      <c r="FM76" s="493">
        <f t="shared" si="61"/>
        <v>1.2119129907345529</v>
      </c>
      <c r="FN76" s="493">
        <v>1.1509597163987177</v>
      </c>
      <c r="FO76" s="493">
        <f>FI76*FM76</f>
        <v>1.1013715694184576</v>
      </c>
    </row>
    <row r="77" spans="1:171" x14ac:dyDescent="0.2">
      <c r="A77" s="482" t="s">
        <v>148</v>
      </c>
      <c r="B77" s="434">
        <f t="shared" si="1"/>
        <v>2011</v>
      </c>
      <c r="C77" s="493">
        <f t="shared" ref="C77:C78" si="78">G77/G$51</f>
        <v>1.3347670461820695</v>
      </c>
      <c r="D77" s="498">
        <f>National!H302</f>
        <v>6499.619999999999</v>
      </c>
      <c r="E77" s="498">
        <f>National!H225</f>
        <v>4854.5969999999998</v>
      </c>
      <c r="F77" s="498">
        <f>Conversion_Factors!$O73*E77</f>
        <v>14911.824000000001</v>
      </c>
      <c r="G77" s="498">
        <f>D77+F77</f>
        <v>21411.444</v>
      </c>
      <c r="H77" s="499">
        <f t="shared" si="3"/>
        <v>3.0716914297932458</v>
      </c>
      <c r="K77" s="494">
        <f>National!N225*0.001</f>
        <v>113.47693807079584</v>
      </c>
      <c r="M77" s="499">
        <f>National!CQ302</f>
        <v>0.61472017189546257</v>
      </c>
      <c r="N77" s="499">
        <f>National!CQ225</f>
        <v>1.0281080208020685</v>
      </c>
      <c r="O77" s="544">
        <f>National!Z151</f>
        <v>100.05748474563478</v>
      </c>
      <c r="Q77" s="501">
        <f>G77/K77</f>
        <v>188.68542246568072</v>
      </c>
      <c r="S77" s="494">
        <f>National!CQ302</f>
        <v>0.61472017189546257</v>
      </c>
      <c r="T77" s="494">
        <f>National!CQ225</f>
        <v>1.0281080208020685</v>
      </c>
      <c r="W77" s="494">
        <f>National!CU302</f>
        <v>1.1388461363056444</v>
      </c>
      <c r="Z77" s="502">
        <f>National!CU225</f>
        <v>1.3420649754719738</v>
      </c>
      <c r="AA77" s="493">
        <f t="shared" si="62"/>
        <v>1.0276799330888524</v>
      </c>
      <c r="AB77" s="464">
        <f>B77</f>
        <v>2011</v>
      </c>
      <c r="AC77" s="504">
        <f t="shared" si="6"/>
        <v>1.2988159087335898</v>
      </c>
      <c r="AD77" s="582">
        <f t="shared" si="7"/>
        <v>1.02767993308885</v>
      </c>
      <c r="AE77" s="504">
        <f>EY77</f>
        <v>1.2621648790597395</v>
      </c>
      <c r="AF77" s="505">
        <f>FC77</f>
        <v>0.95654116748516294</v>
      </c>
      <c r="AG77" s="504">
        <f>EU77</f>
        <v>0.85121274811448366</v>
      </c>
      <c r="AH77" s="582">
        <f>AC77*AE77*AF77*AG77</f>
        <v>1.3347670461820726</v>
      </c>
      <c r="AI77" s="582">
        <f>AC77*AD77</f>
        <v>1.3347670461820693</v>
      </c>
      <c r="AJ77" s="504"/>
      <c r="AK77" s="504"/>
      <c r="AL77" s="504">
        <f>AE77*AF77</f>
        <v>1.2073126669745726</v>
      </c>
      <c r="AM77" s="503"/>
      <c r="AN77" s="504">
        <f>National!CQ151</f>
        <v>0.7325501317497396</v>
      </c>
      <c r="AO77" s="504">
        <f>National!CU151</f>
        <v>1.2106598842554721</v>
      </c>
      <c r="AP77" s="504">
        <f>FM77</f>
        <v>1.2114199113514539</v>
      </c>
      <c r="AQ77" s="504">
        <f>FC77</f>
        <v>0.95654116748516294</v>
      </c>
      <c r="AR77" s="504">
        <f>AN77*AO77*AP77*AQ77</f>
        <v>1.0276799330888495</v>
      </c>
      <c r="AS77" s="494"/>
      <c r="AT77" s="439"/>
      <c r="AV77" s="493"/>
      <c r="AW77" s="493"/>
      <c r="AX77" s="493"/>
      <c r="AY77" s="493"/>
      <c r="BA77" s="493"/>
      <c r="BB77" s="493"/>
      <c r="BC77" s="493"/>
      <c r="BD77" s="493"/>
      <c r="BE77" s="493"/>
      <c r="BF77" s="493"/>
      <c r="BG77" s="493"/>
      <c r="BH77" s="493"/>
      <c r="BI77" s="493"/>
      <c r="BJ77" s="493"/>
      <c r="BM77" s="493"/>
      <c r="BN77" s="493"/>
      <c r="BO77" s="493"/>
      <c r="BP77" s="493"/>
      <c r="BR77" s="493"/>
      <c r="BS77" s="493"/>
      <c r="BT77" s="493"/>
      <c r="BU77" s="493"/>
      <c r="BV77" s="493"/>
      <c r="BX77" s="493"/>
      <c r="BY77" s="493"/>
      <c r="BZ77" s="493"/>
      <c r="CA77" s="493"/>
      <c r="CS77" s="493"/>
      <c r="CT77" s="493"/>
      <c r="CU77" s="493"/>
      <c r="CV77" s="493"/>
      <c r="CW77" s="493"/>
      <c r="CX77" s="493"/>
      <c r="CY77" s="493"/>
      <c r="CZ77" s="493"/>
      <c r="DA77" s="493"/>
      <c r="DB77" s="493"/>
      <c r="DC77" s="493"/>
      <c r="DD77" s="493"/>
      <c r="DE77" s="493"/>
      <c r="DF77" s="493"/>
      <c r="DG77" s="493"/>
      <c r="DO77" s="494">
        <f>D77/G77</f>
        <v>0.3035582280204922</v>
      </c>
      <c r="DP77" s="494">
        <f>F77/G77</f>
        <v>0.69644177197950785</v>
      </c>
      <c r="DR77" s="493">
        <f>(DO77-DO76)/LN(DO77/DO76)</f>
        <v>0.30265670295556668</v>
      </c>
      <c r="DS77" s="493">
        <f>(DP77-DP76)/LN(DP77/DP76)</f>
        <v>0.69734201596418055</v>
      </c>
      <c r="DT77" s="493">
        <f>SUM(DR77:DS77)</f>
        <v>0.99999871891974723</v>
      </c>
      <c r="DV77" s="493">
        <f>DR77/DT77</f>
        <v>0.30265709068358893</v>
      </c>
      <c r="DW77" s="493">
        <f>DS77/DT77</f>
        <v>0.69734290931641107</v>
      </c>
      <c r="DY77" s="493">
        <f>LN(M77/M76)</f>
        <v>-1.6439189355522757E-2</v>
      </c>
      <c r="DZ77" s="493">
        <f>LN(N77/N76)</f>
        <v>-1.1405871757317904E-2</v>
      </c>
      <c r="EA77" s="493"/>
      <c r="EB77" s="493">
        <f>LN(O77/O76)</f>
        <v>-2.4414120476427409E-2</v>
      </c>
      <c r="EC77" s="493">
        <f>EB77</f>
        <v>-2.4414120476427409E-2</v>
      </c>
      <c r="ED77" s="493"/>
      <c r="EE77" s="494">
        <f>D77/(D77+E77)</f>
        <v>0.57244105868330675</v>
      </c>
      <c r="EF77" s="494">
        <f>E77/(D77+E77)</f>
        <v>0.4275589413166932</v>
      </c>
      <c r="EG77" s="494"/>
      <c r="EH77" s="494">
        <f>LN(EE77/EE76)</f>
        <v>6.456523050298044E-4</v>
      </c>
      <c r="EI77" s="494">
        <f>LN(EF77/EF76)</f>
        <v>-8.6378510907229584E-4</v>
      </c>
      <c r="EK77" s="493">
        <f>LN(W77/W76)</f>
        <v>-7.3292788158747174E-3</v>
      </c>
      <c r="EL77" s="493">
        <f>LN(Z77/Z76)</f>
        <v>-1.3872033828181815E-2</v>
      </c>
      <c r="EN77" s="493">
        <v>0</v>
      </c>
      <c r="EO77" s="493">
        <f>LN(H77/H76)</f>
        <v>-7.0251109699255463E-3</v>
      </c>
      <c r="ES77" s="493">
        <f>EXP(SUMPRODUCT($DV77:$DW77,DY77:DZ77))</f>
        <v>0.98715398255989517</v>
      </c>
      <c r="ET77" s="493">
        <f>IF(ISERR(ES77),ET76,ES77*ET76)</f>
        <v>0.72818662377248777</v>
      </c>
      <c r="EU77" s="493">
        <f t="shared" si="52"/>
        <v>0.85121274811448366</v>
      </c>
      <c r="EW77" s="493">
        <f>EXP(SUMPRODUCT($DV77:$DW77,EK77:EL77))</f>
        <v>0.98817860564169657</v>
      </c>
      <c r="EX77" s="493">
        <f t="shared" si="74"/>
        <v>1.2754954898975359</v>
      </c>
      <c r="EY77" s="493">
        <f t="shared" si="54"/>
        <v>1.2621648790597395</v>
      </c>
      <c r="FA77" s="493">
        <f>EXP(SUMPRODUCT($DV77:$DW77,EN77:EO77))</f>
        <v>0.99511306877290728</v>
      </c>
      <c r="FB77" s="493">
        <f t="shared" si="75"/>
        <v>0.93626826874647318</v>
      </c>
      <c r="FC77" s="493">
        <f>FB77/FB$80</f>
        <v>0.95654116748516294</v>
      </c>
      <c r="FE77" s="493">
        <f>EU77*EY77</f>
        <v>1.0743708352780257</v>
      </c>
      <c r="FG77" s="493">
        <f>EXP(SUMPRODUCT($DV77:$DW77,EB77:EC77))</f>
        <v>0.97588149355753462</v>
      </c>
      <c r="FH77" s="493">
        <f t="shared" si="76"/>
        <v>0.64034075579171801</v>
      </c>
      <c r="FI77" s="493">
        <f t="shared" si="59"/>
        <v>0.8868690577154702</v>
      </c>
      <c r="FK77" s="493">
        <f>EXP(SUMPRODUCT($DV77:$DW77,EH77:EI77))</f>
        <v>0.99959313961739105</v>
      </c>
      <c r="FL77" s="493">
        <f t="shared" si="77"/>
        <v>1.4504757756316038</v>
      </c>
      <c r="FM77" s="493">
        <f t="shared" si="61"/>
        <v>1.2114199113514539</v>
      </c>
      <c r="FN77" s="493">
        <v>1.1509597163987177</v>
      </c>
      <c r="FO77" s="493">
        <f>FI77*FM77</f>
        <v>1.0743708352780224</v>
      </c>
    </row>
    <row r="78" spans="1:171" x14ac:dyDescent="0.2">
      <c r="A78" s="482" t="s">
        <v>148</v>
      </c>
      <c r="B78" s="434">
        <f t="shared" si="1"/>
        <v>2012</v>
      </c>
      <c r="C78" s="493">
        <f t="shared" si="78"/>
        <v>1.2449649137659</v>
      </c>
      <c r="D78" s="498">
        <f>National!H303</f>
        <v>5783.1879999999992</v>
      </c>
      <c r="E78" s="498">
        <f>National!H226</f>
        <v>4689.8440000000001</v>
      </c>
      <c r="F78" s="498">
        <f>Conversion_Factors!$O74*E78</f>
        <v>14187.71</v>
      </c>
      <c r="G78" s="498">
        <f>D78+F78</f>
        <v>19970.897999999997</v>
      </c>
      <c r="H78" s="499">
        <f>F78/E78</f>
        <v>3.0251987059697507</v>
      </c>
      <c r="K78" s="494">
        <f>National!N226*0.001</f>
        <v>114.32004148498193</v>
      </c>
      <c r="M78" s="499">
        <f>National!CQ303</f>
        <v>0.6270887604409684</v>
      </c>
      <c r="N78" s="499">
        <f>National!CQ226</f>
        <v>0.99975247413476487</v>
      </c>
      <c r="O78" s="544">
        <f>National!Z152</f>
        <v>91.611513291620241</v>
      </c>
      <c r="Q78" s="501">
        <f>G78/K78</f>
        <v>174.69288622173522</v>
      </c>
      <c r="S78" s="494">
        <f>National!CQ303</f>
        <v>0.6270887604409684</v>
      </c>
      <c r="T78" s="494">
        <f>National!CQ226</f>
        <v>0.99975247413476487</v>
      </c>
      <c r="W78" s="494">
        <f>National!CU303</f>
        <v>0.98600264544566163</v>
      </c>
      <c r="Z78" s="502">
        <f>National!CU226</f>
        <v>1.3234582676948303</v>
      </c>
      <c r="AA78" s="493">
        <f>AG78*AL78</f>
        <v>0.95146922998836903</v>
      </c>
      <c r="AB78" s="464">
        <f>B78</f>
        <v>2012</v>
      </c>
      <c r="AC78" s="662">
        <f>K78/K$80</f>
        <v>1.3084657648688456</v>
      </c>
      <c r="AD78" s="663">
        <f>Q78/Q$80</f>
        <v>0.95146922998836703</v>
      </c>
      <c r="AE78" s="662">
        <f>EY78</f>
        <v>1.197543769387212</v>
      </c>
      <c r="AF78" s="662">
        <f>FC78</f>
        <v>0.94633337497610348</v>
      </c>
      <c r="AG78" s="662">
        <f>EU78</f>
        <v>0.83957441504328256</v>
      </c>
      <c r="AH78" s="663">
        <f>AC78*AE78*AF78*AG78</f>
        <v>1.2449649137659029</v>
      </c>
      <c r="AI78" s="663">
        <f>AC78*AD78</f>
        <v>1.2449649137659002</v>
      </c>
      <c r="AJ78" s="662"/>
      <c r="AK78" s="662"/>
      <c r="AL78" s="662">
        <f>AE78*AF78</f>
        <v>1.1332756369658048</v>
      </c>
      <c r="AM78" s="503"/>
      <c r="AN78" s="662">
        <f>National!CQ152</f>
        <v>0.73290734062845742</v>
      </c>
      <c r="AO78" s="662">
        <f>National!CU152</f>
        <v>1.1079263902754546</v>
      </c>
      <c r="AP78" s="662">
        <f>FM78</f>
        <v>1.2381994660402635</v>
      </c>
      <c r="AQ78" s="662">
        <f>FC78</f>
        <v>0.94633337497610348</v>
      </c>
      <c r="AR78" s="662">
        <f>AN78*AO78*AP78*AQ78</f>
        <v>0.9514692299883668</v>
      </c>
      <c r="AS78" s="494"/>
      <c r="AT78" s="439"/>
      <c r="AV78" s="493"/>
      <c r="AW78" s="493"/>
      <c r="AX78" s="493"/>
      <c r="AY78" s="493"/>
      <c r="BA78" s="493"/>
      <c r="BB78" s="493"/>
      <c r="BC78" s="493"/>
      <c r="BD78" s="493"/>
      <c r="BE78" s="493"/>
      <c r="BF78" s="493"/>
      <c r="BG78" s="493"/>
      <c r="BH78" s="493"/>
      <c r="BI78" s="493"/>
      <c r="BJ78" s="493"/>
      <c r="BM78" s="493"/>
      <c r="BN78" s="493"/>
      <c r="BO78" s="493"/>
      <c r="BP78" s="493"/>
      <c r="BR78" s="493"/>
      <c r="BS78" s="493"/>
      <c r="BT78" s="493"/>
      <c r="BU78" s="493"/>
      <c r="BV78" s="493"/>
      <c r="BX78" s="493"/>
      <c r="BY78" s="493"/>
      <c r="BZ78" s="493"/>
      <c r="CA78" s="493"/>
      <c r="CS78" s="493"/>
      <c r="CT78" s="493"/>
      <c r="CU78" s="493"/>
      <c r="CV78" s="493"/>
      <c r="CW78" s="493"/>
      <c r="CX78" s="493"/>
      <c r="CY78" s="493"/>
      <c r="CZ78" s="493"/>
      <c r="DA78" s="493"/>
      <c r="DB78" s="493"/>
      <c r="DC78" s="493"/>
      <c r="DD78" s="493"/>
      <c r="DE78" s="493"/>
      <c r="DF78" s="493"/>
      <c r="DG78" s="493"/>
      <c r="DO78" s="494">
        <f>D78/G78</f>
        <v>0.28958076897693835</v>
      </c>
      <c r="DP78" s="494">
        <f>F78/G78</f>
        <v>0.7104192310230617</v>
      </c>
      <c r="DR78" s="493">
        <f>(DO78-DO77)/LN(DO78/DO77)</f>
        <v>0.29651459335223457</v>
      </c>
      <c r="DS78" s="493">
        <f>(DP78-DP77)/LN(DP78/DP77)</f>
        <v>0.70340735606098614</v>
      </c>
      <c r="DT78" s="493">
        <f>SUM(DR78:DS78)</f>
        <v>0.99992194941322077</v>
      </c>
      <c r="DV78" s="493">
        <f>DR78/DT78</f>
        <v>0.29653773829671082</v>
      </c>
      <c r="DW78" s="493">
        <f>DS78/DT78</f>
        <v>0.70346226170328918</v>
      </c>
      <c r="DY78" s="493">
        <f>LN(M78/M77)</f>
        <v>1.992093510314737E-2</v>
      </c>
      <c r="DZ78" s="493">
        <f>LN(N78/N77)</f>
        <v>-2.7967796618656175E-2</v>
      </c>
      <c r="EA78" s="493"/>
      <c r="EB78" s="493">
        <f>LN(O78/O77)</f>
        <v>-8.8187913544741189E-2</v>
      </c>
      <c r="EC78" s="493">
        <f>EB78</f>
        <v>-8.8187913544741189E-2</v>
      </c>
      <c r="ED78" s="493"/>
      <c r="EE78" s="494">
        <f>D78/(D78+E78)</f>
        <v>0.55219806451465059</v>
      </c>
      <c r="EF78" s="494">
        <f>E78/(D78+E78)</f>
        <v>0.44780193548534947</v>
      </c>
      <c r="EG78" s="494"/>
      <c r="EH78" s="494">
        <f>LN(EE78/EE77)</f>
        <v>-3.6002981417458127E-2</v>
      </c>
      <c r="EI78" s="494">
        <f>LN(EF78/EF77)</f>
        <v>4.6258873066646146E-2</v>
      </c>
      <c r="EK78" s="493">
        <f>LN(W78/W77)</f>
        <v>-0.14411183006534728</v>
      </c>
      <c r="EL78" s="493">
        <f>LN(Z78/Z77)</f>
        <v>-1.3961243859439554E-2</v>
      </c>
      <c r="EN78" s="493">
        <v>0</v>
      </c>
      <c r="EO78" s="493">
        <f>LN(H78/H77)</f>
        <v>-1.5251586960208783E-2</v>
      </c>
      <c r="ES78" s="493">
        <f>EXP(SUMPRODUCT($DV78:$DW78,DY78:DZ78))</f>
        <v>0.98632735106824809</v>
      </c>
      <c r="ET78" s="493">
        <f>IF(ISERR(ES78),ET77,ES78*ET77)</f>
        <v>0.71823038370884884</v>
      </c>
      <c r="EU78" s="493">
        <f>ET78/ET$80</f>
        <v>0.83957441504328256</v>
      </c>
      <c r="EW78" s="493">
        <f>EXP(SUMPRODUCT($DV78:$DW78,EK78:EL78))</f>
        <v>0.94880137235266149</v>
      </c>
      <c r="EX78" s="493">
        <f t="shared" si="74"/>
        <v>1.2101918712444124</v>
      </c>
      <c r="EY78" s="493">
        <f>EX78/EX$80</f>
        <v>1.197543769387212</v>
      </c>
      <c r="FA78" s="493">
        <f>EXP(SUMPRODUCT($DV78:$DW78,EN78:EO78))</f>
        <v>0.98932843367745815</v>
      </c>
      <c r="FB78" s="493">
        <f t="shared" si="75"/>
        <v>0.92627681982085375</v>
      </c>
      <c r="FC78" s="493">
        <f>FB78/FB$80</f>
        <v>0.94633337497610348</v>
      </c>
      <c r="FE78" s="493">
        <f>EU78*EY78</f>
        <v>1.0054271096719962</v>
      </c>
      <c r="FG78" s="493">
        <f>EXP(SUMPRODUCT($DV78:$DW78,EB78:EC78))</f>
        <v>0.91558880901827777</v>
      </c>
      <c r="FH78" s="493">
        <f t="shared" si="76"/>
        <v>0.58628882996120291</v>
      </c>
      <c r="FI78" s="493">
        <f>FH78/FH$80</f>
        <v>0.81200738430886954</v>
      </c>
      <c r="FK78" s="493">
        <f>EXP(SUMPRODUCT($DV78:$DW78,EH78:EI78))</f>
        <v>1.0221059225111584</v>
      </c>
      <c r="FL78" s="493">
        <f t="shared" si="77"/>
        <v>1.4825398807320285</v>
      </c>
      <c r="FM78" s="493">
        <f>FL78/FL$80</f>
        <v>1.2381994660402635</v>
      </c>
      <c r="FN78" s="493">
        <v>1.1509597163987177</v>
      </c>
      <c r="FO78" s="493">
        <f>FI78*FM78</f>
        <v>1.0054271096719933</v>
      </c>
    </row>
    <row r="79" spans="1:171" hidden="1" x14ac:dyDescent="0.2">
      <c r="A79" s="482"/>
      <c r="B79" s="434"/>
      <c r="D79" s="498"/>
      <c r="E79" s="498"/>
      <c r="F79" s="498"/>
      <c r="G79" s="498"/>
      <c r="H79" s="498"/>
      <c r="M79" s="507"/>
      <c r="N79" s="507"/>
      <c r="O79" s="507"/>
      <c r="Z79" s="493"/>
      <c r="AA79" s="493"/>
      <c r="AC79" s="503"/>
      <c r="AD79" s="503"/>
      <c r="AE79" s="503"/>
      <c r="AF79" s="503"/>
      <c r="AG79" s="503"/>
      <c r="AH79" s="503"/>
      <c r="AI79" s="503"/>
      <c r="AJ79" s="503"/>
      <c r="AK79" s="503"/>
      <c r="AL79" s="503"/>
      <c r="AM79" s="503"/>
      <c r="AN79" s="503"/>
      <c r="AO79" s="503"/>
      <c r="AP79" s="503"/>
      <c r="AQ79" s="503"/>
      <c r="AR79" s="503"/>
      <c r="AT79" s="439"/>
      <c r="AV79" s="493"/>
      <c r="AW79" s="493"/>
      <c r="AX79" s="493"/>
      <c r="AY79" s="493"/>
      <c r="BA79" s="493"/>
      <c r="BB79" s="493"/>
      <c r="BC79" s="493"/>
      <c r="BD79" s="493"/>
      <c r="BE79" s="493"/>
      <c r="BF79" s="493"/>
      <c r="BG79" s="493"/>
      <c r="BH79" s="493"/>
      <c r="BI79" s="493"/>
      <c r="BJ79" s="493"/>
      <c r="BM79" s="493"/>
      <c r="BN79" s="493"/>
      <c r="BO79" s="493"/>
      <c r="BP79" s="493"/>
      <c r="BR79" s="493"/>
      <c r="BS79" s="493"/>
      <c r="BT79" s="493"/>
      <c r="BU79" s="493"/>
      <c r="BV79" s="493"/>
      <c r="BX79" s="493"/>
      <c r="BY79" s="493"/>
      <c r="BZ79" s="493"/>
      <c r="CA79" s="493"/>
      <c r="CS79" s="493"/>
      <c r="CT79" s="493"/>
      <c r="CU79" s="493"/>
      <c r="CV79" s="493"/>
      <c r="CW79" s="493"/>
      <c r="CX79" s="493"/>
      <c r="CY79" s="493"/>
      <c r="CZ79" s="493"/>
      <c r="DA79" s="493"/>
      <c r="DB79" s="493"/>
      <c r="DC79" s="493"/>
      <c r="DD79" s="493"/>
      <c r="DE79" s="493"/>
      <c r="DF79" s="493"/>
      <c r="DG79" s="493"/>
    </row>
    <row r="80" spans="1:171" hidden="1" x14ac:dyDescent="0.2">
      <c r="A80" s="18" t="s">
        <v>168</v>
      </c>
      <c r="B80" s="91">
        <v>1985</v>
      </c>
      <c r="D80" s="500">
        <v>7148.2190000000001</v>
      </c>
      <c r="E80" s="500"/>
      <c r="F80" s="500"/>
      <c r="G80" s="500"/>
      <c r="H80" s="508">
        <f>H76/H51</f>
        <v>0.94225388857889081</v>
      </c>
      <c r="K80" s="500">
        <v>87.369531977354285</v>
      </c>
      <c r="M80" s="500">
        <v>1</v>
      </c>
      <c r="N80" s="500"/>
      <c r="O80" s="500"/>
      <c r="Q80" s="500">
        <v>183.603295530504</v>
      </c>
      <c r="W80" s="494">
        <v>1</v>
      </c>
      <c r="Z80" s="493"/>
      <c r="AA80" s="493"/>
      <c r="AC80" s="503"/>
      <c r="AD80" s="503"/>
      <c r="AE80" s="503"/>
      <c r="AF80" s="503"/>
      <c r="AG80" s="503"/>
      <c r="AH80" s="503"/>
      <c r="AI80" s="503"/>
      <c r="AJ80" s="503"/>
      <c r="AK80" s="503"/>
      <c r="AL80" s="503"/>
      <c r="AM80" s="503"/>
      <c r="AN80" s="503"/>
      <c r="AO80" s="503"/>
      <c r="AP80" s="503"/>
      <c r="AQ80" s="503"/>
      <c r="AR80" s="503"/>
      <c r="AT80" s="439"/>
      <c r="AV80" s="493"/>
      <c r="AW80" s="493"/>
      <c r="AX80" s="493"/>
      <c r="AY80" s="493"/>
      <c r="BA80" s="493"/>
      <c r="BB80" s="493"/>
      <c r="BC80" s="493"/>
      <c r="BD80" s="493"/>
      <c r="BE80" s="493"/>
      <c r="BF80" s="493"/>
      <c r="BG80" s="493"/>
      <c r="BH80" s="493"/>
      <c r="BI80" s="493"/>
      <c r="BJ80" s="493"/>
      <c r="BM80" s="493"/>
      <c r="BN80" s="493"/>
      <c r="BO80" s="493"/>
      <c r="BP80" s="493"/>
      <c r="BR80" s="493"/>
      <c r="BS80" s="493"/>
      <c r="BT80" s="493"/>
      <c r="BU80" s="493"/>
      <c r="BV80" s="493"/>
      <c r="BX80" s="493"/>
      <c r="BY80" s="493"/>
      <c r="BZ80" s="493"/>
      <c r="CA80" s="493"/>
      <c r="CS80" s="493"/>
      <c r="CT80" s="493">
        <v>0</v>
      </c>
      <c r="CX80" s="493">
        <v>0</v>
      </c>
      <c r="DB80" s="493">
        <v>0</v>
      </c>
      <c r="DF80" s="493">
        <v>0</v>
      </c>
      <c r="DJ80" s="493">
        <v>0</v>
      </c>
      <c r="ET80" s="494">
        <f>ET51</f>
        <v>0.85546959368910969</v>
      </c>
      <c r="EX80" s="494">
        <f>EX51</f>
        <v>1.0105617031965959</v>
      </c>
      <c r="FB80" s="494">
        <f>FB51</f>
        <v>0.97880603634447938</v>
      </c>
      <c r="FC80" s="493">
        <f>EU76*FC76</f>
        <v>0.82886624418309662</v>
      </c>
      <c r="FH80" s="494">
        <f>FH51</f>
        <v>0.72202401270059346</v>
      </c>
      <c r="FI80" s="493"/>
      <c r="FL80" s="494">
        <f>FL51</f>
        <v>1.1973352609116854</v>
      </c>
      <c r="FO80" s="493">
        <f>FI80*FM76</f>
        <v>0</v>
      </c>
    </row>
    <row r="81" spans="1:173" hidden="1" x14ac:dyDescent="0.2">
      <c r="A81" s="18" t="s">
        <v>169</v>
      </c>
      <c r="B81" s="91">
        <v>1996</v>
      </c>
      <c r="D81" s="501"/>
      <c r="E81" s="501"/>
      <c r="F81" s="501"/>
      <c r="G81" s="501"/>
      <c r="H81" s="501"/>
      <c r="M81" s="507"/>
      <c r="N81" s="507"/>
      <c r="O81" s="507"/>
      <c r="Z81" s="493"/>
      <c r="AA81" s="493"/>
      <c r="AC81" s="503"/>
      <c r="AD81" s="503"/>
      <c r="AE81" s="503"/>
      <c r="AF81" s="503"/>
      <c r="AG81" s="503"/>
      <c r="AH81" s="503"/>
      <c r="AI81" s="503"/>
      <c r="AJ81" s="503"/>
      <c r="AK81" s="503"/>
      <c r="AL81" s="503"/>
      <c r="AM81" s="503"/>
      <c r="AN81" s="503"/>
      <c r="AO81" s="503"/>
      <c r="AP81" s="503"/>
      <c r="AQ81" s="503"/>
      <c r="AR81" s="503"/>
      <c r="AT81" s="439"/>
      <c r="AV81" s="493"/>
      <c r="AW81" s="493"/>
      <c r="AX81" s="493"/>
      <c r="AY81" s="493"/>
      <c r="BA81" s="493"/>
      <c r="BB81" s="493"/>
      <c r="BC81" s="493"/>
      <c r="BD81" s="493"/>
      <c r="BE81" s="493"/>
      <c r="BF81" s="493"/>
      <c r="BG81" s="493"/>
      <c r="BH81" s="493"/>
      <c r="BI81" s="493"/>
      <c r="BJ81" s="493"/>
      <c r="BM81" s="493"/>
      <c r="BN81" s="493"/>
      <c r="BO81" s="493"/>
      <c r="BP81" s="493"/>
      <c r="BR81" s="493"/>
      <c r="BS81" s="493"/>
      <c r="BT81" s="493"/>
      <c r="BU81" s="493"/>
      <c r="BV81" s="493"/>
      <c r="BX81" s="493"/>
      <c r="BY81" s="493"/>
      <c r="BZ81" s="493"/>
      <c r="CA81" s="493"/>
      <c r="CS81" s="493"/>
      <c r="CT81" s="493"/>
      <c r="CU81" s="493"/>
      <c r="CV81" s="493"/>
      <c r="CW81" s="493"/>
      <c r="CX81" s="493"/>
      <c r="CY81" s="493"/>
      <c r="CZ81" s="493"/>
      <c r="DA81" s="493"/>
      <c r="DB81" s="493"/>
      <c r="DC81" s="493"/>
      <c r="DD81" s="493"/>
      <c r="DE81" s="493"/>
      <c r="DF81" s="493"/>
      <c r="DG81" s="493"/>
      <c r="FC81" s="493">
        <f>FC80*EY76</f>
        <v>1.0586809478299795</v>
      </c>
    </row>
    <row r="82" spans="1:173" x14ac:dyDescent="0.2">
      <c r="A82" s="509"/>
      <c r="B82" s="438"/>
      <c r="D82" s="498"/>
      <c r="E82" s="498"/>
      <c r="F82" s="498"/>
      <c r="G82" s="498"/>
      <c r="H82" s="498"/>
      <c r="M82" s="507"/>
      <c r="N82" s="507"/>
      <c r="O82" s="507"/>
      <c r="Z82" s="493"/>
      <c r="AA82" s="493"/>
      <c r="AC82" s="503"/>
      <c r="AD82" s="503"/>
      <c r="AE82" s="503"/>
      <c r="AF82" s="503"/>
      <c r="AG82" s="503"/>
      <c r="AH82" s="503"/>
      <c r="AI82" s="503"/>
      <c r="AJ82" s="504"/>
      <c r="AK82" s="504"/>
      <c r="AL82" s="503"/>
      <c r="AM82" s="503"/>
      <c r="AN82" s="503"/>
      <c r="AO82" s="503"/>
      <c r="AP82" s="503"/>
      <c r="AQ82" s="503"/>
      <c r="AR82" s="503"/>
      <c r="AS82" s="438"/>
      <c r="AT82" s="439"/>
      <c r="AV82" s="493"/>
      <c r="AW82" s="493"/>
      <c r="AX82" s="493"/>
      <c r="AY82" s="493"/>
      <c r="BA82" s="493"/>
      <c r="BB82" s="493"/>
      <c r="BC82" s="493"/>
      <c r="BD82" s="493"/>
      <c r="BE82" s="493"/>
      <c r="BF82" s="493"/>
      <c r="BG82" s="493"/>
      <c r="BH82" s="493"/>
      <c r="BI82" s="493"/>
      <c r="BJ82" s="493"/>
      <c r="BM82" s="493"/>
      <c r="BN82" s="493"/>
      <c r="BO82" s="493"/>
      <c r="BP82" s="493"/>
      <c r="BR82" s="493"/>
      <c r="BS82" s="493"/>
      <c r="BT82" s="493"/>
      <c r="BU82" s="493"/>
      <c r="BV82" s="493"/>
      <c r="BX82" s="493"/>
      <c r="BY82" s="493"/>
      <c r="BZ82" s="493"/>
      <c r="CA82" s="493"/>
      <c r="CS82" s="493"/>
      <c r="CT82" s="493"/>
      <c r="CU82" s="493"/>
      <c r="CV82" s="493"/>
      <c r="CW82" s="493"/>
      <c r="CX82" s="493"/>
      <c r="CY82" s="493"/>
      <c r="CZ82" s="493"/>
      <c r="DA82" s="493"/>
      <c r="DB82" s="493"/>
      <c r="DC82" s="493"/>
      <c r="DD82" s="493"/>
      <c r="DE82" s="493"/>
      <c r="DF82" s="493"/>
      <c r="DG82" s="493"/>
      <c r="EU82" s="493">
        <f>EU76*EY76</f>
        <v>1.1013715694184611</v>
      </c>
    </row>
    <row r="83" spans="1:173" x14ac:dyDescent="0.2">
      <c r="A83" s="438"/>
      <c r="B83" s="438"/>
      <c r="D83" s="464"/>
      <c r="E83" s="464"/>
      <c r="F83" s="464"/>
      <c r="G83" s="464"/>
      <c r="H83" s="464"/>
      <c r="M83" s="507"/>
      <c r="N83" s="507"/>
      <c r="O83" s="554"/>
      <c r="Q83" s="500"/>
      <c r="AC83" s="664" t="s">
        <v>1519</v>
      </c>
      <c r="AD83" s="662"/>
      <c r="AE83" s="493"/>
      <c r="AF83" s="493"/>
      <c r="AG83" s="493"/>
      <c r="AH83" s="493"/>
      <c r="AI83" s="493"/>
      <c r="AT83" s="439"/>
    </row>
    <row r="84" spans="1:173" x14ac:dyDescent="0.2">
      <c r="A84" s="438"/>
      <c r="B84" s="438"/>
      <c r="C84" s="438"/>
      <c r="D84" s="510"/>
      <c r="E84" s="510"/>
      <c r="F84" s="510"/>
      <c r="G84" s="510"/>
      <c r="H84" s="510"/>
      <c r="I84" s="484"/>
      <c r="J84" s="484"/>
      <c r="K84" s="484"/>
      <c r="L84" s="484"/>
      <c r="M84" s="511"/>
      <c r="N84" s="511"/>
      <c r="O84" s="511"/>
      <c r="P84" s="484"/>
      <c r="Q84" s="511"/>
      <c r="R84" s="484"/>
      <c r="S84" s="484"/>
      <c r="T84" s="484"/>
      <c r="U84" s="484"/>
      <c r="V84" s="484"/>
      <c r="W84" s="484"/>
      <c r="X84" s="484"/>
      <c r="Y84" s="484"/>
      <c r="Z84" s="484"/>
      <c r="AA84" s="484"/>
      <c r="AB84" s="484"/>
      <c r="AC84" s="484"/>
      <c r="AD84" s="484"/>
      <c r="AE84" s="484"/>
      <c r="AF84" s="484"/>
      <c r="AG84" s="484"/>
      <c r="AH84" s="484"/>
      <c r="AI84" s="484"/>
      <c r="AJ84" s="484"/>
      <c r="AK84" s="484"/>
      <c r="AL84" s="484"/>
      <c r="AM84" s="484"/>
      <c r="AN84" s="484"/>
      <c r="AO84" s="484"/>
      <c r="AP84" s="484"/>
      <c r="AQ84" s="484"/>
      <c r="AR84" s="484"/>
      <c r="AS84" s="484"/>
      <c r="AT84" s="439"/>
    </row>
    <row r="85" spans="1:173" x14ac:dyDescent="0.2">
      <c r="A85" s="438"/>
      <c r="B85" s="438"/>
      <c r="C85" s="438"/>
      <c r="D85" s="512"/>
      <c r="E85" s="512"/>
      <c r="F85" s="512"/>
      <c r="G85" s="512"/>
      <c r="H85" s="512"/>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38"/>
      <c r="AS85" s="438"/>
      <c r="AT85" s="439"/>
      <c r="DP85" s="453"/>
    </row>
    <row r="86" spans="1:173" x14ac:dyDescent="0.2">
      <c r="A86" s="438"/>
      <c r="B86" s="438"/>
      <c r="C86" s="438"/>
      <c r="D86" s="456"/>
      <c r="E86" s="456"/>
      <c r="F86" s="456"/>
      <c r="G86" s="456"/>
      <c r="H86" s="456"/>
      <c r="I86" s="438"/>
      <c r="J86" s="438"/>
      <c r="K86" s="438"/>
      <c r="L86" s="438"/>
      <c r="M86" s="456"/>
      <c r="N86" s="456"/>
      <c r="O86" s="456"/>
      <c r="P86" s="438"/>
      <c r="Q86" s="463"/>
      <c r="R86" s="438"/>
      <c r="S86" s="438"/>
      <c r="T86" s="438"/>
      <c r="U86" s="438"/>
      <c r="V86" s="438"/>
      <c r="W86" s="456"/>
      <c r="X86" s="438"/>
      <c r="Y86" s="438"/>
      <c r="Z86" s="456"/>
      <c r="AA86" s="484"/>
      <c r="AB86" s="438"/>
      <c r="AC86" s="438"/>
      <c r="AD86" s="438"/>
      <c r="AE86" s="438"/>
      <c r="AF86" s="438"/>
      <c r="AG86" s="438"/>
      <c r="AH86" s="438"/>
      <c r="AI86" s="438"/>
      <c r="AJ86" s="438"/>
      <c r="AK86" s="438"/>
      <c r="AL86" s="438"/>
      <c r="AM86" s="438"/>
      <c r="AN86" s="438"/>
      <c r="AO86" s="438"/>
      <c r="AP86" s="438"/>
      <c r="AQ86" s="438"/>
      <c r="AR86" s="438"/>
      <c r="AS86" s="438"/>
      <c r="AT86" s="439"/>
      <c r="DQ86" s="488"/>
      <c r="DT86" s="445"/>
      <c r="DU86" s="488"/>
      <c r="DV86" s="445"/>
      <c r="DY86" s="445"/>
      <c r="EL86" s="445"/>
      <c r="ES86" s="487"/>
      <c r="ET86" s="487"/>
      <c r="EU86" s="487"/>
      <c r="EW86" s="487"/>
      <c r="EX86" s="487"/>
      <c r="EY86" s="487"/>
      <c r="FA86" s="487"/>
      <c r="FB86" s="487"/>
      <c r="FC86" s="487"/>
      <c r="FF86" s="487"/>
      <c r="FG86" s="487"/>
      <c r="FH86" s="487"/>
    </row>
    <row r="87" spans="1:173" ht="23.25" customHeight="1" x14ac:dyDescent="0.2">
      <c r="A87" s="513"/>
      <c r="B87" s="438"/>
      <c r="C87" s="438"/>
      <c r="D87" s="463"/>
      <c r="E87" s="463"/>
      <c r="F87" s="463"/>
      <c r="G87" s="463"/>
      <c r="H87" s="463"/>
      <c r="I87" s="438"/>
      <c r="J87" s="438"/>
      <c r="K87" s="438"/>
      <c r="L87" s="438"/>
      <c r="M87" s="463"/>
      <c r="N87" s="463"/>
      <c r="O87" s="463"/>
      <c r="P87" s="438"/>
      <c r="Q87" s="463"/>
      <c r="R87" s="438"/>
      <c r="S87" s="438"/>
      <c r="T87" s="438"/>
      <c r="U87" s="438"/>
      <c r="V87" s="438"/>
      <c r="W87" s="463"/>
      <c r="X87" s="438"/>
      <c r="Y87" s="438"/>
      <c r="Z87" s="463"/>
      <c r="AA87" s="463"/>
      <c r="AB87" s="438"/>
      <c r="AC87" s="438"/>
      <c r="AD87" s="438"/>
      <c r="AE87" s="438"/>
      <c r="AF87" s="438"/>
      <c r="AG87" s="438"/>
      <c r="AH87" s="438"/>
      <c r="AI87" s="438"/>
      <c r="AJ87" s="438"/>
      <c r="AK87" s="438"/>
      <c r="AL87" s="438"/>
      <c r="AM87" s="438"/>
      <c r="AN87" s="438"/>
      <c r="AO87" s="438"/>
      <c r="AP87" s="438"/>
      <c r="AQ87" s="438"/>
      <c r="AR87" s="438"/>
      <c r="AS87" s="438"/>
      <c r="AT87" s="439"/>
      <c r="DQ87" s="493"/>
      <c r="DS87" s="493"/>
      <c r="DT87" s="493"/>
      <c r="DU87" s="493"/>
      <c r="EL87" s="508"/>
    </row>
    <row r="88" spans="1:173" ht="13.5" thickBot="1" x14ac:dyDescent="0.25">
      <c r="A88" s="438"/>
      <c r="B88" s="438"/>
      <c r="C88" s="438"/>
      <c r="D88" s="463"/>
      <c r="E88" s="463"/>
      <c r="F88" s="463"/>
      <c r="G88" s="463"/>
      <c r="H88" s="463"/>
      <c r="I88" s="438"/>
      <c r="J88" s="438"/>
      <c r="K88" s="438"/>
      <c r="L88" s="438"/>
      <c r="M88" s="456"/>
      <c r="N88" s="456"/>
      <c r="O88" s="456"/>
      <c r="P88" s="438"/>
      <c r="Q88" s="456"/>
      <c r="R88" s="438"/>
      <c r="S88" s="438"/>
      <c r="T88" s="438"/>
      <c r="U88" s="438"/>
      <c r="V88" s="438"/>
      <c r="W88" s="456"/>
      <c r="X88" s="438"/>
      <c r="Y88" s="438"/>
      <c r="Z88" s="463"/>
      <c r="AA88" s="484"/>
      <c r="AB88" s="438"/>
      <c r="AC88" s="438"/>
      <c r="AD88" s="438"/>
      <c r="AE88" s="438"/>
      <c r="AF88" s="438"/>
      <c r="AG88" s="438"/>
      <c r="AH88" s="438"/>
      <c r="AI88" s="438"/>
      <c r="AJ88" s="438"/>
      <c r="AK88" s="438"/>
      <c r="AL88" s="438"/>
      <c r="AM88" s="438"/>
      <c r="AN88" s="438"/>
      <c r="AO88" s="438"/>
      <c r="AP88" s="438"/>
      <c r="AQ88" s="438"/>
      <c r="AR88" s="438"/>
      <c r="AS88" s="438"/>
      <c r="AT88" s="439"/>
      <c r="DQ88" s="493"/>
      <c r="DS88" s="493"/>
      <c r="DT88" s="493"/>
      <c r="DU88" s="493"/>
      <c r="DX88" s="493"/>
      <c r="DY88" s="493"/>
      <c r="DZ88" s="493"/>
      <c r="EA88" s="493"/>
      <c r="EB88" s="493"/>
      <c r="EC88" s="493"/>
      <c r="ED88" s="493"/>
      <c r="EE88" s="493"/>
      <c r="EF88" s="493"/>
      <c r="EG88" s="493"/>
      <c r="EH88" s="493"/>
      <c r="EI88" s="493"/>
      <c r="EJ88" s="493"/>
      <c r="EK88" s="493"/>
      <c r="EL88" s="493"/>
      <c r="EM88" s="493"/>
      <c r="ES88" s="496"/>
      <c r="ET88" s="496"/>
      <c r="EU88" s="496"/>
      <c r="EW88" s="496"/>
      <c r="EX88" s="496"/>
      <c r="EY88" s="496"/>
      <c r="FA88" s="496"/>
      <c r="FB88" s="496"/>
      <c r="FC88" s="496"/>
      <c r="FF88" s="496"/>
      <c r="FG88" s="496"/>
      <c r="FH88" s="496"/>
    </row>
    <row r="89" spans="1:173" x14ac:dyDescent="0.2">
      <c r="A89" s="438"/>
      <c r="B89" s="438"/>
      <c r="C89" s="438"/>
      <c r="D89" s="514"/>
      <c r="E89" s="514"/>
      <c r="F89" s="514"/>
      <c r="G89" s="514"/>
      <c r="H89" s="514"/>
      <c r="I89" s="438"/>
      <c r="J89" s="438"/>
      <c r="K89" s="438"/>
      <c r="L89" s="523"/>
      <c r="M89" s="514"/>
      <c r="N89" s="514"/>
      <c r="O89" s="514"/>
      <c r="P89" s="438"/>
      <c r="Q89" s="515"/>
      <c r="R89" s="438"/>
      <c r="S89" s="438"/>
      <c r="T89" s="438"/>
      <c r="U89" s="438"/>
      <c r="V89" s="438"/>
      <c r="W89" s="516"/>
      <c r="X89" s="438"/>
      <c r="Y89" s="438"/>
      <c r="Z89" s="503"/>
      <c r="AA89" s="503"/>
      <c r="AB89" s="438"/>
      <c r="AC89" s="503"/>
      <c r="AD89" s="503"/>
      <c r="AE89" s="503"/>
      <c r="AF89" s="503"/>
      <c r="AG89" s="503"/>
      <c r="AH89" s="503"/>
      <c r="AI89" s="503"/>
      <c r="AJ89" s="503"/>
      <c r="AK89" s="503"/>
      <c r="AL89" s="503"/>
      <c r="AM89" s="503"/>
      <c r="AN89" s="503"/>
      <c r="AO89" s="503"/>
      <c r="AP89" s="503"/>
      <c r="AQ89" s="503"/>
      <c r="AR89" s="503"/>
      <c r="AS89" s="438"/>
      <c r="AT89" s="439"/>
      <c r="AV89" s="493"/>
      <c r="AW89" s="493"/>
      <c r="AX89" s="493"/>
      <c r="AY89" s="493"/>
      <c r="BA89" s="493"/>
      <c r="BB89" s="493"/>
      <c r="BC89" s="493"/>
      <c r="BD89" s="493"/>
      <c r="BE89" s="493"/>
      <c r="BF89" s="493"/>
      <c r="BG89" s="493"/>
      <c r="BH89" s="493"/>
      <c r="BI89" s="493"/>
      <c r="BJ89" s="493"/>
      <c r="BR89" s="493"/>
      <c r="BS89" s="493"/>
      <c r="BT89" s="493"/>
      <c r="BU89" s="493"/>
      <c r="BV89" s="493"/>
      <c r="BX89" s="493"/>
      <c r="BY89" s="493"/>
      <c r="BZ89" s="493"/>
      <c r="CA89" s="493"/>
      <c r="CS89" s="493"/>
      <c r="CT89" s="493"/>
      <c r="CU89" s="493"/>
      <c r="CV89" s="493"/>
      <c r="CW89" s="493"/>
      <c r="CX89" s="493"/>
      <c r="CY89" s="493"/>
      <c r="CZ89" s="493"/>
      <c r="DA89" s="493"/>
      <c r="DB89" s="493"/>
      <c r="DC89" s="493"/>
      <c r="DD89" s="493"/>
      <c r="DE89" s="493"/>
      <c r="DF89" s="493"/>
      <c r="DG89" s="493"/>
      <c r="DI89" s="493"/>
      <c r="DJ89" s="493"/>
      <c r="DK89" s="493"/>
      <c r="DO89" s="494"/>
      <c r="DP89" s="494"/>
      <c r="DQ89" s="493"/>
      <c r="DS89" s="493"/>
      <c r="DT89" s="493"/>
      <c r="DU89" s="493"/>
      <c r="ES89" s="493"/>
      <c r="ET89" s="493"/>
      <c r="EU89" s="493"/>
      <c r="EW89" s="493"/>
      <c r="EX89" s="493"/>
      <c r="EY89" s="493"/>
      <c r="FA89" s="493"/>
      <c r="FB89" s="493"/>
      <c r="FC89" s="493"/>
      <c r="FF89" s="493"/>
      <c r="FG89" s="493"/>
      <c r="FH89" s="493"/>
      <c r="FJ89" s="500"/>
    </row>
    <row r="90" spans="1:173" x14ac:dyDescent="0.2">
      <c r="A90" s="438"/>
      <c r="B90" s="438"/>
      <c r="C90" s="438"/>
      <c r="D90" s="514"/>
      <c r="E90" s="514"/>
      <c r="F90" s="514"/>
      <c r="G90" s="514"/>
      <c r="H90" s="514"/>
      <c r="I90" s="438"/>
      <c r="J90" s="438"/>
      <c r="K90" s="438"/>
      <c r="L90" s="438"/>
      <c r="M90" s="514"/>
      <c r="N90" s="514"/>
      <c r="O90" s="514"/>
      <c r="P90" s="438"/>
      <c r="Q90" s="515"/>
      <c r="R90" s="438"/>
      <c r="S90" s="438"/>
      <c r="T90" s="438"/>
      <c r="U90" s="438"/>
      <c r="V90" s="438"/>
      <c r="W90" s="516"/>
      <c r="X90" s="438"/>
      <c r="Y90" s="438"/>
      <c r="Z90" s="503"/>
      <c r="AA90" s="503"/>
      <c r="AB90" s="438"/>
      <c r="AC90" s="503"/>
      <c r="AD90" s="503"/>
      <c r="AE90" s="503"/>
      <c r="AF90" s="503"/>
      <c r="AG90" s="503"/>
      <c r="AH90" s="503"/>
      <c r="AI90" s="503"/>
      <c r="AJ90" s="503"/>
      <c r="AK90" s="503"/>
      <c r="AL90" s="503"/>
      <c r="AM90" s="503"/>
      <c r="AN90" s="503"/>
      <c r="AO90" s="503"/>
      <c r="AP90" s="503"/>
      <c r="AQ90" s="503"/>
      <c r="AR90" s="503"/>
      <c r="AS90" s="438"/>
      <c r="AT90" s="439"/>
      <c r="AV90" s="493"/>
      <c r="AW90" s="493"/>
      <c r="AX90" s="493"/>
      <c r="AY90" s="493"/>
      <c r="BA90" s="493"/>
      <c r="BB90" s="493"/>
      <c r="BC90" s="493"/>
      <c r="BD90" s="493"/>
      <c r="BE90" s="493"/>
      <c r="BF90" s="493"/>
      <c r="BG90" s="493"/>
      <c r="BH90" s="493"/>
      <c r="BI90" s="493"/>
      <c r="BJ90" s="493"/>
      <c r="BM90" s="493"/>
      <c r="BN90" s="493"/>
      <c r="BO90" s="493"/>
      <c r="BP90" s="493"/>
      <c r="BR90" s="493"/>
      <c r="BS90" s="493"/>
      <c r="BT90" s="493"/>
      <c r="BU90" s="493"/>
      <c r="BV90" s="493"/>
      <c r="BX90" s="493"/>
      <c r="BY90" s="493"/>
      <c r="BZ90" s="493"/>
      <c r="CA90" s="493"/>
      <c r="CC90" s="493"/>
      <c r="CD90" s="493"/>
      <c r="CE90" s="493"/>
      <c r="CF90" s="493"/>
      <c r="CH90" s="493"/>
      <c r="CI90" s="493"/>
      <c r="CJ90" s="493"/>
      <c r="CK90" s="493"/>
      <c r="CM90" s="493"/>
      <c r="CN90" s="493"/>
      <c r="CO90" s="493"/>
      <c r="CP90" s="493"/>
      <c r="CS90" s="493"/>
      <c r="CT90" s="493"/>
      <c r="CU90" s="493"/>
      <c r="CV90" s="493"/>
      <c r="CW90" s="493"/>
      <c r="CX90" s="493"/>
      <c r="CY90" s="493"/>
      <c r="CZ90" s="493"/>
      <c r="DA90" s="493"/>
      <c r="DB90" s="493"/>
      <c r="DC90" s="493"/>
      <c r="DD90" s="493"/>
      <c r="DE90" s="493"/>
      <c r="DF90" s="493"/>
      <c r="DG90" s="493"/>
      <c r="DI90" s="493"/>
      <c r="DJ90" s="493"/>
      <c r="DK90" s="493"/>
      <c r="DO90" s="494"/>
      <c r="DP90" s="494"/>
      <c r="DQ90" s="493"/>
      <c r="DS90" s="493"/>
      <c r="DT90" s="493"/>
      <c r="DU90" s="493"/>
      <c r="DV90" s="493"/>
      <c r="DX90" s="493"/>
      <c r="DY90" s="493"/>
      <c r="DZ90" s="493"/>
      <c r="EA90" s="493"/>
      <c r="EB90" s="493"/>
      <c r="EC90" s="493"/>
      <c r="ED90" s="493"/>
      <c r="EE90" s="493"/>
      <c r="EF90" s="493"/>
      <c r="EG90" s="493"/>
      <c r="EH90" s="493"/>
      <c r="EI90" s="493"/>
      <c r="EJ90" s="493"/>
      <c r="EK90" s="493"/>
      <c r="EL90" s="493"/>
      <c r="EM90" s="493"/>
      <c r="EN90" s="494"/>
      <c r="EO90" s="493"/>
      <c r="EP90" s="494"/>
      <c r="ES90" s="493"/>
      <c r="ET90" s="493"/>
      <c r="EU90" s="493"/>
      <c r="EW90" s="493"/>
      <c r="EX90" s="493"/>
      <c r="EY90" s="493"/>
      <c r="FA90" s="493"/>
      <c r="FB90" s="493"/>
      <c r="FC90" s="493"/>
      <c r="FD90" s="494"/>
      <c r="FF90" s="493"/>
      <c r="FG90" s="493"/>
      <c r="FH90" s="493"/>
      <c r="FJ90" s="500"/>
      <c r="FK90" s="493"/>
      <c r="FL90" s="494"/>
      <c r="FM90" s="493"/>
      <c r="FN90" s="493"/>
    </row>
    <row r="91" spans="1:173" x14ac:dyDescent="0.2">
      <c r="A91" s="438"/>
      <c r="B91" s="438"/>
      <c r="C91" s="438"/>
      <c r="D91" s="514"/>
      <c r="E91" s="514"/>
      <c r="F91" s="514"/>
      <c r="G91" s="514"/>
      <c r="H91" s="514"/>
      <c r="I91" s="438"/>
      <c r="J91" s="438"/>
      <c r="K91" s="438"/>
      <c r="L91" s="438"/>
      <c r="M91" s="514"/>
      <c r="N91" s="514"/>
      <c r="O91" s="514"/>
      <c r="P91" s="438"/>
      <c r="Q91" s="515"/>
      <c r="R91" s="438"/>
      <c r="S91" s="438"/>
      <c r="T91" s="438"/>
      <c r="U91" s="438"/>
      <c r="V91" s="438"/>
      <c r="W91" s="516"/>
      <c r="X91" s="438"/>
      <c r="Y91" s="438"/>
      <c r="Z91" s="503"/>
      <c r="AA91" s="503"/>
      <c r="AB91" s="438"/>
      <c r="AC91" s="503"/>
      <c r="AD91" s="503"/>
      <c r="AE91" s="503"/>
      <c r="AF91" s="503"/>
      <c r="AG91" s="503"/>
      <c r="AH91" s="503"/>
      <c r="AI91" s="503"/>
      <c r="AJ91" s="503"/>
      <c r="AK91" s="503"/>
      <c r="AL91" s="503"/>
      <c r="AM91" s="503"/>
      <c r="AN91" s="503"/>
      <c r="AO91" s="503"/>
      <c r="AP91" s="503"/>
      <c r="AQ91" s="503"/>
      <c r="AR91" s="503"/>
      <c r="AS91" s="438"/>
      <c r="AT91" s="439"/>
      <c r="AV91" s="493"/>
      <c r="AW91" s="493"/>
      <c r="AX91" s="493"/>
      <c r="AY91" s="493"/>
      <c r="BA91" s="493"/>
      <c r="BB91" s="493"/>
      <c r="BC91" s="493"/>
      <c r="BD91" s="493"/>
      <c r="BE91" s="493"/>
      <c r="BF91" s="493"/>
      <c r="BG91" s="493"/>
      <c r="BH91" s="493"/>
      <c r="BI91" s="493"/>
      <c r="BJ91" s="493"/>
      <c r="BM91" s="493"/>
      <c r="BN91" s="493"/>
      <c r="BO91" s="493"/>
      <c r="BP91" s="493"/>
      <c r="BR91" s="493"/>
      <c r="BS91" s="493"/>
      <c r="BT91" s="493"/>
      <c r="BU91" s="493"/>
      <c r="BV91" s="493"/>
      <c r="BX91" s="493"/>
      <c r="BY91" s="493"/>
      <c r="BZ91" s="493"/>
      <c r="CA91" s="493"/>
      <c r="CC91" s="493"/>
      <c r="CD91" s="493"/>
      <c r="CE91" s="493"/>
      <c r="CF91" s="493"/>
      <c r="CH91" s="493"/>
      <c r="CI91" s="493"/>
      <c r="CJ91" s="493"/>
      <c r="CK91" s="493"/>
      <c r="CM91" s="493"/>
      <c r="CN91" s="493"/>
      <c r="CO91" s="493"/>
      <c r="CP91" s="493"/>
      <c r="CS91" s="493"/>
      <c r="CT91" s="493"/>
      <c r="CU91" s="493"/>
      <c r="CV91" s="493"/>
      <c r="CW91" s="493"/>
      <c r="CX91" s="493"/>
      <c r="CY91" s="493"/>
      <c r="CZ91" s="493"/>
      <c r="DA91" s="493"/>
      <c r="DB91" s="493"/>
      <c r="DC91" s="493"/>
      <c r="DD91" s="493"/>
      <c r="DE91" s="493"/>
      <c r="DF91" s="493"/>
      <c r="DG91" s="493"/>
      <c r="DI91" s="493"/>
      <c r="DJ91" s="493"/>
      <c r="DK91" s="493"/>
      <c r="DO91" s="494"/>
      <c r="DP91" s="494"/>
      <c r="DQ91" s="493"/>
      <c r="DS91" s="493"/>
      <c r="DT91" s="493"/>
      <c r="DU91" s="493"/>
      <c r="DV91" s="493"/>
      <c r="DX91" s="493"/>
      <c r="DY91" s="493"/>
      <c r="DZ91" s="493"/>
      <c r="EA91" s="493"/>
      <c r="EB91" s="493"/>
      <c r="EC91" s="493"/>
      <c r="ED91" s="493"/>
      <c r="EE91" s="493"/>
      <c r="EF91" s="493"/>
      <c r="EG91" s="493"/>
      <c r="EH91" s="493"/>
      <c r="EI91" s="493"/>
      <c r="EK91" s="493"/>
      <c r="EL91" s="493"/>
      <c r="EM91" s="493"/>
      <c r="EN91" s="494"/>
      <c r="EO91" s="493"/>
      <c r="EP91" s="494"/>
      <c r="ES91" s="493"/>
      <c r="ET91" s="493"/>
      <c r="EU91" s="493"/>
      <c r="EW91" s="493"/>
      <c r="EX91" s="493"/>
      <c r="EY91" s="493"/>
      <c r="FA91" s="493"/>
      <c r="FB91" s="493"/>
      <c r="FC91" s="493"/>
      <c r="FD91" s="494"/>
      <c r="FF91" s="493"/>
      <c r="FG91" s="493"/>
      <c r="FH91" s="493"/>
      <c r="FJ91" s="500"/>
      <c r="FK91" s="493"/>
      <c r="FL91" s="494"/>
      <c r="FM91" s="493"/>
      <c r="FN91" s="493"/>
      <c r="FP91" s="493"/>
      <c r="FQ91" s="493"/>
    </row>
    <row r="92" spans="1:173" x14ac:dyDescent="0.2">
      <c r="A92" s="438"/>
      <c r="B92" s="438"/>
      <c r="C92" s="438"/>
      <c r="D92" s="514"/>
      <c r="E92" s="514"/>
      <c r="F92" s="514"/>
      <c r="G92" s="514"/>
      <c r="H92" s="514"/>
      <c r="I92" s="438"/>
      <c r="J92" s="438"/>
      <c r="K92" s="438"/>
      <c r="L92" s="438"/>
      <c r="M92" s="514"/>
      <c r="N92" s="514"/>
      <c r="O92" s="514"/>
      <c r="P92" s="438"/>
      <c r="Q92" s="515"/>
      <c r="R92" s="438"/>
      <c r="S92" s="438"/>
      <c r="T92" s="438"/>
      <c r="U92" s="438"/>
      <c r="V92" s="438"/>
      <c r="W92" s="516"/>
      <c r="X92" s="438"/>
      <c r="Y92" s="438"/>
      <c r="Z92" s="503"/>
      <c r="AA92" s="503"/>
      <c r="AB92" s="438"/>
      <c r="AC92" s="503"/>
      <c r="AD92" s="503"/>
      <c r="AE92" s="503"/>
      <c r="AF92" s="503"/>
      <c r="AG92" s="503"/>
      <c r="AH92" s="503"/>
      <c r="AI92" s="503"/>
      <c r="AJ92" s="503"/>
      <c r="AK92" s="503"/>
      <c r="AL92" s="503"/>
      <c r="AM92" s="503"/>
      <c r="AN92" s="503"/>
      <c r="AO92" s="503"/>
      <c r="AP92" s="503"/>
      <c r="AQ92" s="503"/>
      <c r="AR92" s="503"/>
      <c r="AS92" s="438"/>
      <c r="AT92" s="439"/>
      <c r="AV92" s="493"/>
      <c r="AW92" s="493"/>
      <c r="AX92" s="493"/>
      <c r="AY92" s="493"/>
      <c r="BA92" s="493"/>
      <c r="BB92" s="493"/>
      <c r="BC92" s="493"/>
      <c r="BD92" s="493"/>
      <c r="BE92" s="493"/>
      <c r="BF92" s="493"/>
      <c r="BG92" s="493"/>
      <c r="BH92" s="493"/>
      <c r="BI92" s="493"/>
      <c r="BJ92" s="493"/>
      <c r="BM92" s="493"/>
      <c r="BN92" s="493"/>
      <c r="BO92" s="493"/>
      <c r="BP92" s="493"/>
      <c r="BR92" s="493"/>
      <c r="BS92" s="493"/>
      <c r="BT92" s="493"/>
      <c r="BU92" s="493"/>
      <c r="BV92" s="493"/>
      <c r="BX92" s="493"/>
      <c r="BY92" s="493"/>
      <c r="BZ92" s="493"/>
      <c r="CA92" s="493"/>
      <c r="CC92" s="493"/>
      <c r="CD92" s="493"/>
      <c r="CE92" s="493"/>
      <c r="CF92" s="493"/>
      <c r="CH92" s="493"/>
      <c r="CI92" s="493"/>
      <c r="CJ92" s="493"/>
      <c r="CK92" s="493"/>
      <c r="CM92" s="493"/>
      <c r="CN92" s="493"/>
      <c r="CO92" s="493"/>
      <c r="CP92" s="493"/>
      <c r="CS92" s="493"/>
      <c r="CT92" s="493"/>
      <c r="CU92" s="493"/>
      <c r="CV92" s="493"/>
      <c r="CW92" s="493"/>
      <c r="CX92" s="493"/>
      <c r="CY92" s="493"/>
      <c r="CZ92" s="493"/>
      <c r="DA92" s="493"/>
      <c r="DB92" s="493"/>
      <c r="DC92" s="493"/>
      <c r="DD92" s="493"/>
      <c r="DE92" s="493"/>
      <c r="DF92" s="493"/>
      <c r="DG92" s="493"/>
      <c r="DI92" s="493"/>
      <c r="DJ92" s="493"/>
      <c r="DK92" s="493"/>
      <c r="DO92" s="494"/>
      <c r="DP92" s="494"/>
      <c r="DQ92" s="493"/>
      <c r="DS92" s="493"/>
      <c r="DT92" s="493"/>
      <c r="DU92" s="493"/>
      <c r="DV92" s="493"/>
      <c r="DX92" s="493"/>
      <c r="DY92" s="493"/>
      <c r="DZ92" s="493"/>
      <c r="EA92" s="493"/>
      <c r="EB92" s="493"/>
      <c r="EC92" s="493"/>
      <c r="ED92" s="493"/>
      <c r="EE92" s="493"/>
      <c r="EF92" s="493"/>
      <c r="EG92" s="493"/>
      <c r="EH92" s="493"/>
      <c r="EI92" s="493"/>
      <c r="EK92" s="493"/>
      <c r="EL92" s="493"/>
      <c r="EM92" s="493"/>
      <c r="EN92" s="494"/>
      <c r="EO92" s="493"/>
      <c r="EP92" s="494"/>
      <c r="ES92" s="493"/>
      <c r="ET92" s="493"/>
      <c r="EU92" s="493"/>
      <c r="EW92" s="493"/>
      <c r="EX92" s="493"/>
      <c r="EY92" s="493"/>
      <c r="FA92" s="493"/>
      <c r="FB92" s="493"/>
      <c r="FC92" s="493"/>
      <c r="FD92" s="494"/>
      <c r="FF92" s="493"/>
      <c r="FG92" s="493"/>
      <c r="FH92" s="493"/>
      <c r="FJ92" s="500"/>
      <c r="FK92" s="493"/>
      <c r="FL92" s="494"/>
      <c r="FM92" s="493"/>
      <c r="FN92" s="493"/>
      <c r="FP92" s="493"/>
      <c r="FQ92" s="493"/>
    </row>
    <row r="93" spans="1:173" x14ac:dyDescent="0.2">
      <c r="A93" s="438"/>
      <c r="B93" s="438"/>
      <c r="C93" s="438"/>
      <c r="D93" s="514"/>
      <c r="E93" s="514"/>
      <c r="F93" s="514"/>
      <c r="G93" s="514"/>
      <c r="H93" s="514"/>
      <c r="I93" s="438"/>
      <c r="J93" s="438"/>
      <c r="K93" s="438"/>
      <c r="L93" s="438"/>
      <c r="M93" s="514"/>
      <c r="N93" s="514"/>
      <c r="O93" s="514"/>
      <c r="P93" s="438"/>
      <c r="Q93" s="515"/>
      <c r="R93" s="438"/>
      <c r="S93" s="438"/>
      <c r="T93" s="438"/>
      <c r="U93" s="438"/>
      <c r="V93" s="438"/>
      <c r="W93" s="516"/>
      <c r="X93" s="438"/>
      <c r="Y93" s="438"/>
      <c r="Z93" s="503"/>
      <c r="AA93" s="503"/>
      <c r="AB93" s="438"/>
      <c r="AC93" s="503"/>
      <c r="AD93" s="503"/>
      <c r="AE93" s="503"/>
      <c r="AF93" s="503"/>
      <c r="AG93" s="503"/>
      <c r="AH93" s="503"/>
      <c r="AI93" s="503"/>
      <c r="AJ93" s="503"/>
      <c r="AK93" s="503"/>
      <c r="AL93" s="503"/>
      <c r="AM93" s="503"/>
      <c r="AN93" s="503"/>
      <c r="AO93" s="503"/>
      <c r="AP93" s="503"/>
      <c r="AQ93" s="503"/>
      <c r="AR93" s="503"/>
      <c r="AS93" s="438"/>
      <c r="AT93" s="439"/>
      <c r="AV93" s="493"/>
      <c r="AW93" s="493"/>
      <c r="AX93" s="493"/>
      <c r="AY93" s="493"/>
      <c r="BA93" s="493"/>
      <c r="BB93" s="493"/>
      <c r="BC93" s="493"/>
      <c r="BD93" s="493"/>
      <c r="BE93" s="493"/>
      <c r="BF93" s="493"/>
      <c r="BG93" s="493"/>
      <c r="BH93" s="493"/>
      <c r="BI93" s="493"/>
      <c r="BJ93" s="493"/>
      <c r="BM93" s="493"/>
      <c r="BN93" s="493"/>
      <c r="BO93" s="493"/>
      <c r="BP93" s="493"/>
      <c r="BR93" s="493"/>
      <c r="BS93" s="493"/>
      <c r="BT93" s="493"/>
      <c r="BU93" s="493"/>
      <c r="BV93" s="493"/>
      <c r="BX93" s="493"/>
      <c r="BY93" s="493"/>
      <c r="BZ93" s="493"/>
      <c r="CA93" s="493"/>
      <c r="CC93" s="493"/>
      <c r="CD93" s="493"/>
      <c r="CE93" s="493"/>
      <c r="CF93" s="493"/>
      <c r="CH93" s="493"/>
      <c r="CI93" s="493"/>
      <c r="CJ93" s="493"/>
      <c r="CK93" s="493"/>
      <c r="CM93" s="493"/>
      <c r="CN93" s="493"/>
      <c r="CO93" s="493"/>
      <c r="CP93" s="493"/>
      <c r="CS93" s="493"/>
      <c r="CT93" s="493"/>
      <c r="CU93" s="493"/>
      <c r="CV93" s="493"/>
      <c r="CW93" s="493"/>
      <c r="CX93" s="493"/>
      <c r="CY93" s="493"/>
      <c r="CZ93" s="493"/>
      <c r="DA93" s="493"/>
      <c r="DB93" s="493"/>
      <c r="DC93" s="493"/>
      <c r="DD93" s="493"/>
      <c r="DE93" s="493"/>
      <c r="DF93" s="493"/>
      <c r="DG93" s="493"/>
      <c r="DI93" s="493"/>
      <c r="DJ93" s="493"/>
      <c r="DK93" s="493"/>
      <c r="DO93" s="494"/>
      <c r="DP93" s="494"/>
      <c r="DQ93" s="493"/>
      <c r="DS93" s="493"/>
      <c r="DT93" s="493"/>
      <c r="DU93" s="493"/>
      <c r="DV93" s="493"/>
      <c r="DX93" s="493"/>
      <c r="DY93" s="493"/>
      <c r="DZ93" s="493"/>
      <c r="EA93" s="493"/>
      <c r="EB93" s="493"/>
      <c r="EC93" s="493"/>
      <c r="ED93" s="493"/>
      <c r="EE93" s="493"/>
      <c r="EF93" s="493"/>
      <c r="EG93" s="493"/>
      <c r="EH93" s="493"/>
      <c r="EI93" s="493"/>
      <c r="EK93" s="493"/>
      <c r="EL93" s="493"/>
      <c r="EM93" s="493"/>
      <c r="EN93" s="494"/>
      <c r="EO93" s="493"/>
      <c r="EP93" s="494"/>
      <c r="ES93" s="493"/>
      <c r="ET93" s="493"/>
      <c r="EU93" s="493"/>
      <c r="EW93" s="493"/>
      <c r="EX93" s="493"/>
      <c r="EY93" s="493"/>
      <c r="FA93" s="493"/>
      <c r="FB93" s="493"/>
      <c r="FC93" s="493"/>
      <c r="FD93" s="494"/>
      <c r="FF93" s="493"/>
      <c r="FG93" s="493"/>
      <c r="FH93" s="493"/>
      <c r="FJ93" s="500"/>
      <c r="FK93" s="493"/>
      <c r="FL93" s="494"/>
      <c r="FM93" s="493"/>
      <c r="FN93" s="493"/>
      <c r="FP93" s="493"/>
      <c r="FQ93" s="493"/>
    </row>
    <row r="94" spans="1:173" x14ac:dyDescent="0.2">
      <c r="A94" s="438"/>
      <c r="B94" s="438"/>
      <c r="C94" s="438"/>
      <c r="D94" s="514"/>
      <c r="E94" s="514"/>
      <c r="F94" s="514"/>
      <c r="G94" s="514"/>
      <c r="H94" s="514"/>
      <c r="I94" s="438"/>
      <c r="J94" s="438"/>
      <c r="K94" s="438"/>
      <c r="L94" s="438"/>
      <c r="M94" s="514"/>
      <c r="N94" s="514"/>
      <c r="O94" s="514"/>
      <c r="P94" s="438"/>
      <c r="Q94" s="515"/>
      <c r="R94" s="438"/>
      <c r="S94" s="438"/>
      <c r="T94" s="438"/>
      <c r="U94" s="438"/>
      <c r="V94" s="438"/>
      <c r="W94" s="516"/>
      <c r="X94" s="438"/>
      <c r="Y94" s="438"/>
      <c r="Z94" s="503"/>
      <c r="AA94" s="503"/>
      <c r="AB94" s="438"/>
      <c r="AC94" s="503"/>
      <c r="AD94" s="503"/>
      <c r="AE94" s="503"/>
      <c r="AF94" s="503"/>
      <c r="AG94" s="503"/>
      <c r="AH94" s="503"/>
      <c r="AI94" s="503"/>
      <c r="AJ94" s="503"/>
      <c r="AK94" s="503"/>
      <c r="AL94" s="503"/>
      <c r="AM94" s="503"/>
      <c r="AN94" s="503"/>
      <c r="AO94" s="503"/>
      <c r="AP94" s="503"/>
      <c r="AQ94" s="503"/>
      <c r="AR94" s="503"/>
      <c r="AS94" s="438"/>
      <c r="AT94" s="439"/>
      <c r="AV94" s="493"/>
      <c r="AW94" s="493"/>
      <c r="AX94" s="493"/>
      <c r="AY94" s="493"/>
      <c r="BA94" s="493"/>
      <c r="BB94" s="493"/>
      <c r="BC94" s="493"/>
      <c r="BD94" s="493"/>
      <c r="BE94" s="493"/>
      <c r="BF94" s="493"/>
      <c r="BG94" s="493"/>
      <c r="BH94" s="493"/>
      <c r="BI94" s="493"/>
      <c r="BJ94" s="493"/>
      <c r="BM94" s="493"/>
      <c r="BN94" s="493"/>
      <c r="BO94" s="493"/>
      <c r="BP94" s="493"/>
      <c r="BR94" s="493"/>
      <c r="BS94" s="493"/>
      <c r="BT94" s="493"/>
      <c r="BU94" s="493"/>
      <c r="BV94" s="493"/>
      <c r="BX94" s="493"/>
      <c r="BY94" s="493"/>
      <c r="BZ94" s="493"/>
      <c r="CA94" s="493"/>
      <c r="CC94" s="493"/>
      <c r="CD94" s="493"/>
      <c r="CE94" s="493"/>
      <c r="CF94" s="493"/>
      <c r="CH94" s="493"/>
      <c r="CI94" s="493"/>
      <c r="CJ94" s="493"/>
      <c r="CK94" s="493"/>
      <c r="CM94" s="493"/>
      <c r="CN94" s="493"/>
      <c r="CO94" s="493"/>
      <c r="CP94" s="493"/>
      <c r="CS94" s="493"/>
      <c r="CT94" s="493"/>
      <c r="CU94" s="493"/>
      <c r="CV94" s="493"/>
      <c r="CW94" s="493"/>
      <c r="CX94" s="493"/>
      <c r="CY94" s="493"/>
      <c r="CZ94" s="493"/>
      <c r="DA94" s="493"/>
      <c r="DB94" s="493"/>
      <c r="DC94" s="493"/>
      <c r="DD94" s="493"/>
      <c r="DE94" s="493"/>
      <c r="DF94" s="493"/>
      <c r="DG94" s="493"/>
      <c r="DI94" s="493"/>
      <c r="DJ94" s="493"/>
      <c r="DK94" s="493"/>
      <c r="DO94" s="494"/>
      <c r="DP94" s="494"/>
      <c r="DQ94" s="493"/>
      <c r="DS94" s="493"/>
      <c r="DT94" s="493"/>
      <c r="DU94" s="493"/>
      <c r="DV94" s="493"/>
      <c r="DX94" s="493"/>
      <c r="DY94" s="493"/>
      <c r="DZ94" s="493"/>
      <c r="EA94" s="493"/>
      <c r="EB94" s="493"/>
      <c r="EC94" s="493"/>
      <c r="ED94" s="493"/>
      <c r="EE94" s="493"/>
      <c r="EF94" s="493"/>
      <c r="EG94" s="493"/>
      <c r="EH94" s="493"/>
      <c r="EI94" s="493"/>
      <c r="EK94" s="493"/>
      <c r="EL94" s="493"/>
      <c r="EM94" s="493"/>
      <c r="EN94" s="494"/>
      <c r="EO94" s="493"/>
      <c r="EP94" s="494"/>
      <c r="ES94" s="493"/>
      <c r="ET94" s="493"/>
      <c r="EU94" s="493"/>
      <c r="EW94" s="493"/>
      <c r="EX94" s="493"/>
      <c r="EY94" s="493"/>
      <c r="FA94" s="493"/>
      <c r="FB94" s="493"/>
      <c r="FC94" s="493"/>
      <c r="FD94" s="494"/>
      <c r="FF94" s="493"/>
      <c r="FG94" s="493"/>
      <c r="FH94" s="493"/>
      <c r="FJ94" s="500"/>
      <c r="FK94" s="493"/>
      <c r="FL94" s="494"/>
      <c r="FM94" s="493"/>
      <c r="FN94" s="493"/>
      <c r="FP94" s="493"/>
      <c r="FQ94" s="493"/>
    </row>
    <row r="95" spans="1:173" x14ac:dyDescent="0.2">
      <c r="A95" s="438"/>
      <c r="B95" s="438"/>
      <c r="C95" s="438"/>
      <c r="D95" s="514"/>
      <c r="E95" s="514"/>
      <c r="F95" s="514"/>
      <c r="G95" s="514"/>
      <c r="H95" s="514"/>
      <c r="I95" s="438"/>
      <c r="J95" s="438"/>
      <c r="K95" s="438"/>
      <c r="L95" s="438"/>
      <c r="M95" s="514"/>
      <c r="N95" s="514"/>
      <c r="O95" s="514"/>
      <c r="P95" s="438"/>
      <c r="Q95" s="515"/>
      <c r="R95" s="438"/>
      <c r="S95" s="438"/>
      <c r="T95" s="438"/>
      <c r="U95" s="438"/>
      <c r="V95" s="438"/>
      <c r="W95" s="516"/>
      <c r="X95" s="438"/>
      <c r="Y95" s="438"/>
      <c r="Z95" s="503"/>
      <c r="AA95" s="503"/>
      <c r="AB95" s="438"/>
      <c r="AC95" s="503"/>
      <c r="AD95" s="503"/>
      <c r="AE95" s="503"/>
      <c r="AF95" s="503"/>
      <c r="AG95" s="503"/>
      <c r="AH95" s="503"/>
      <c r="AI95" s="503"/>
      <c r="AJ95" s="503"/>
      <c r="AK95" s="503"/>
      <c r="AL95" s="503"/>
      <c r="AM95" s="503"/>
      <c r="AN95" s="503"/>
      <c r="AO95" s="503"/>
      <c r="AP95" s="503"/>
      <c r="AQ95" s="503"/>
      <c r="AR95" s="503"/>
      <c r="AS95" s="438"/>
      <c r="AT95" s="439"/>
      <c r="AV95" s="493"/>
      <c r="AW95" s="493"/>
      <c r="AX95" s="493"/>
      <c r="AY95" s="493"/>
      <c r="BA95" s="493"/>
      <c r="BB95" s="493"/>
      <c r="BC95" s="493"/>
      <c r="BD95" s="493"/>
      <c r="BE95" s="493"/>
      <c r="BF95" s="493"/>
      <c r="BG95" s="493"/>
      <c r="BH95" s="493"/>
      <c r="BI95" s="493"/>
      <c r="BJ95" s="493"/>
      <c r="BM95" s="493"/>
      <c r="BN95" s="493"/>
      <c r="BO95" s="493"/>
      <c r="BP95" s="493"/>
      <c r="BR95" s="493"/>
      <c r="BS95" s="493"/>
      <c r="BT95" s="493"/>
      <c r="BU95" s="493"/>
      <c r="BV95" s="493"/>
      <c r="BX95" s="493"/>
      <c r="BY95" s="493"/>
      <c r="BZ95" s="493"/>
      <c r="CA95" s="493"/>
      <c r="CC95" s="493"/>
      <c r="CD95" s="493"/>
      <c r="CE95" s="493"/>
      <c r="CF95" s="493"/>
      <c r="CH95" s="493"/>
      <c r="CI95" s="493"/>
      <c r="CJ95" s="493"/>
      <c r="CK95" s="493"/>
      <c r="CM95" s="493"/>
      <c r="CN95" s="493"/>
      <c r="CO95" s="493"/>
      <c r="CP95" s="493"/>
      <c r="CS95" s="493"/>
      <c r="CT95" s="493"/>
      <c r="CU95" s="493"/>
      <c r="CV95" s="493"/>
      <c r="CW95" s="493"/>
      <c r="CX95" s="493"/>
      <c r="CY95" s="493"/>
      <c r="CZ95" s="493"/>
      <c r="DA95" s="493"/>
      <c r="DB95" s="493"/>
      <c r="DC95" s="493"/>
      <c r="DD95" s="493"/>
      <c r="DE95" s="493"/>
      <c r="DF95" s="493"/>
      <c r="DG95" s="493"/>
      <c r="DI95" s="493"/>
      <c r="DJ95" s="493"/>
      <c r="DK95" s="493"/>
      <c r="DO95" s="494"/>
      <c r="DP95" s="494"/>
      <c r="DQ95" s="493"/>
      <c r="DS95" s="493"/>
      <c r="DT95" s="493"/>
      <c r="DU95" s="493"/>
      <c r="DV95" s="493"/>
      <c r="DX95" s="493"/>
      <c r="DY95" s="493"/>
      <c r="DZ95" s="493"/>
      <c r="EA95" s="493"/>
      <c r="EB95" s="493"/>
      <c r="EC95" s="493"/>
      <c r="ED95" s="493"/>
      <c r="EE95" s="493"/>
      <c r="EF95" s="493"/>
      <c r="EG95" s="493"/>
      <c r="EH95" s="493"/>
      <c r="EI95" s="493"/>
      <c r="EK95" s="493"/>
      <c r="EL95" s="493"/>
      <c r="EM95" s="493"/>
      <c r="EN95" s="494"/>
      <c r="EO95" s="493"/>
      <c r="EP95" s="494"/>
      <c r="ES95" s="493"/>
      <c r="ET95" s="493"/>
      <c r="EU95" s="493"/>
      <c r="EW95" s="493"/>
      <c r="EX95" s="493"/>
      <c r="EY95" s="493"/>
      <c r="FA95" s="493"/>
      <c r="FB95" s="493"/>
      <c r="FC95" s="493"/>
      <c r="FD95" s="494"/>
      <c r="FF95" s="493"/>
      <c r="FG95" s="493"/>
      <c r="FH95" s="493"/>
      <c r="FJ95" s="500"/>
      <c r="FK95" s="493"/>
      <c r="FL95" s="494"/>
      <c r="FM95" s="493"/>
      <c r="FN95" s="493"/>
      <c r="FP95" s="493"/>
      <c r="FQ95" s="493"/>
    </row>
    <row r="96" spans="1:173" x14ac:dyDescent="0.2">
      <c r="A96" s="438"/>
      <c r="B96" s="438"/>
      <c r="C96" s="438"/>
      <c r="D96" s="514"/>
      <c r="E96" s="514"/>
      <c r="F96" s="514"/>
      <c r="G96" s="514"/>
      <c r="H96" s="514"/>
      <c r="I96" s="438"/>
      <c r="J96" s="438"/>
      <c r="K96" s="438"/>
      <c r="L96" s="438"/>
      <c r="M96" s="514"/>
      <c r="N96" s="514"/>
      <c r="O96" s="514"/>
      <c r="P96" s="438"/>
      <c r="Q96" s="515"/>
      <c r="R96" s="438"/>
      <c r="S96" s="438"/>
      <c r="T96" s="438"/>
      <c r="U96" s="438"/>
      <c r="V96" s="438"/>
      <c r="W96" s="516"/>
      <c r="X96" s="438"/>
      <c r="Y96" s="438"/>
      <c r="Z96" s="503"/>
      <c r="AA96" s="503"/>
      <c r="AB96" s="438"/>
      <c r="AC96" s="503"/>
      <c r="AD96" s="503"/>
      <c r="AE96" s="503"/>
      <c r="AF96" s="503"/>
      <c r="AG96" s="503"/>
      <c r="AH96" s="503"/>
      <c r="AI96" s="503"/>
      <c r="AJ96" s="503"/>
      <c r="AK96" s="503"/>
      <c r="AL96" s="503"/>
      <c r="AM96" s="503"/>
      <c r="AN96" s="503"/>
      <c r="AO96" s="503"/>
      <c r="AP96" s="503"/>
      <c r="AQ96" s="503"/>
      <c r="AR96" s="503"/>
      <c r="AS96" s="438"/>
      <c r="AT96" s="439"/>
      <c r="AV96" s="493"/>
      <c r="AW96" s="493"/>
      <c r="AX96" s="493"/>
      <c r="AY96" s="493"/>
      <c r="BA96" s="493"/>
      <c r="BB96" s="493"/>
      <c r="BC96" s="493"/>
      <c r="BD96" s="493"/>
      <c r="BE96" s="493"/>
      <c r="BF96" s="493"/>
      <c r="BG96" s="493"/>
      <c r="BH96" s="493"/>
      <c r="BI96" s="493"/>
      <c r="BJ96" s="493"/>
      <c r="BM96" s="493"/>
      <c r="BN96" s="493"/>
      <c r="BO96" s="493"/>
      <c r="BP96" s="493"/>
      <c r="BR96" s="493"/>
      <c r="BS96" s="493"/>
      <c r="BT96" s="493"/>
      <c r="BU96" s="493"/>
      <c r="BV96" s="493"/>
      <c r="BX96" s="493"/>
      <c r="BY96" s="493"/>
      <c r="BZ96" s="493"/>
      <c r="CA96" s="493"/>
      <c r="CC96" s="493"/>
      <c r="CD96" s="493"/>
      <c r="CE96" s="493"/>
      <c r="CF96" s="493"/>
      <c r="CH96" s="493"/>
      <c r="CI96" s="493"/>
      <c r="CJ96" s="493"/>
      <c r="CK96" s="493"/>
      <c r="CM96" s="493"/>
      <c r="CN96" s="493"/>
      <c r="CO96" s="493"/>
      <c r="CP96" s="493"/>
      <c r="CS96" s="493"/>
      <c r="CT96" s="493"/>
      <c r="CU96" s="493"/>
      <c r="CV96" s="493"/>
      <c r="CW96" s="493"/>
      <c r="CX96" s="493"/>
      <c r="CY96" s="493"/>
      <c r="CZ96" s="493"/>
      <c r="DA96" s="493"/>
      <c r="DB96" s="493"/>
      <c r="DC96" s="493"/>
      <c r="DD96" s="493"/>
      <c r="DE96" s="493"/>
      <c r="DF96" s="493"/>
      <c r="DG96" s="493"/>
      <c r="DI96" s="493"/>
      <c r="DJ96" s="493"/>
      <c r="DK96" s="493"/>
      <c r="DO96" s="494"/>
      <c r="DP96" s="494"/>
      <c r="DQ96" s="493"/>
      <c r="DS96" s="493"/>
      <c r="DT96" s="493"/>
      <c r="DU96" s="493"/>
      <c r="DV96" s="493"/>
      <c r="DX96" s="493"/>
      <c r="DY96" s="493"/>
      <c r="DZ96" s="493"/>
      <c r="EA96" s="493"/>
      <c r="EB96" s="493"/>
      <c r="EC96" s="493"/>
      <c r="ED96" s="493"/>
      <c r="EE96" s="493"/>
      <c r="EF96" s="493"/>
      <c r="EG96" s="493"/>
      <c r="EH96" s="493"/>
      <c r="EI96" s="493"/>
      <c r="EK96" s="493"/>
      <c r="EL96" s="493"/>
      <c r="EM96" s="493"/>
      <c r="EN96" s="494"/>
      <c r="EO96" s="493"/>
      <c r="EP96" s="494"/>
      <c r="ES96" s="493"/>
      <c r="ET96" s="493"/>
      <c r="EU96" s="493"/>
      <c r="EW96" s="493"/>
      <c r="EX96" s="493"/>
      <c r="EY96" s="493"/>
      <c r="FA96" s="493"/>
      <c r="FB96" s="493"/>
      <c r="FC96" s="493"/>
      <c r="FD96" s="494"/>
      <c r="FF96" s="493"/>
      <c r="FG96" s="493"/>
      <c r="FH96" s="493"/>
      <c r="FJ96" s="500"/>
      <c r="FK96" s="493"/>
      <c r="FL96" s="494"/>
      <c r="FM96" s="493"/>
      <c r="FN96" s="493"/>
      <c r="FP96" s="493"/>
      <c r="FQ96" s="493"/>
    </row>
    <row r="97" spans="1:173" x14ac:dyDescent="0.2">
      <c r="A97" s="438"/>
      <c r="B97" s="438"/>
      <c r="C97" s="438"/>
      <c r="D97" s="514"/>
      <c r="E97" s="514"/>
      <c r="F97" s="514"/>
      <c r="G97" s="514"/>
      <c r="H97" s="514"/>
      <c r="I97" s="438"/>
      <c r="J97" s="438"/>
      <c r="K97" s="438"/>
      <c r="L97" s="438"/>
      <c r="M97" s="514"/>
      <c r="N97" s="514"/>
      <c r="O97" s="514"/>
      <c r="P97" s="438"/>
      <c r="Q97" s="515"/>
      <c r="R97" s="438"/>
      <c r="S97" s="438"/>
      <c r="T97" s="438"/>
      <c r="U97" s="438"/>
      <c r="V97" s="438"/>
      <c r="W97" s="516"/>
      <c r="X97" s="438"/>
      <c r="Y97" s="438"/>
      <c r="Z97" s="503"/>
      <c r="AA97" s="503"/>
      <c r="AB97" s="438"/>
      <c r="AC97" s="503"/>
      <c r="AD97" s="503"/>
      <c r="AE97" s="503"/>
      <c r="AF97" s="503"/>
      <c r="AG97" s="503"/>
      <c r="AH97" s="503"/>
      <c r="AI97" s="503"/>
      <c r="AJ97" s="503"/>
      <c r="AK97" s="503"/>
      <c r="AL97" s="503"/>
      <c r="AM97" s="503"/>
      <c r="AN97" s="503"/>
      <c r="AO97" s="503"/>
      <c r="AP97" s="503"/>
      <c r="AQ97" s="503"/>
      <c r="AR97" s="503"/>
      <c r="AS97" s="438"/>
      <c r="AT97" s="439"/>
      <c r="AV97" s="493"/>
      <c r="AW97" s="493"/>
      <c r="AX97" s="493"/>
      <c r="AY97" s="493"/>
      <c r="BA97" s="493"/>
      <c r="BB97" s="493"/>
      <c r="BC97" s="493"/>
      <c r="BD97" s="493"/>
      <c r="BE97" s="493"/>
      <c r="BF97" s="493"/>
      <c r="BG97" s="493"/>
      <c r="BH97" s="493"/>
      <c r="BI97" s="493"/>
      <c r="BJ97" s="493"/>
      <c r="BM97" s="493"/>
      <c r="BN97" s="493"/>
      <c r="BO97" s="493"/>
      <c r="BP97" s="493"/>
      <c r="BR97" s="493"/>
      <c r="BS97" s="493"/>
      <c r="BT97" s="493"/>
      <c r="BU97" s="493"/>
      <c r="BV97" s="493"/>
      <c r="BX97" s="493"/>
      <c r="BY97" s="493"/>
      <c r="BZ97" s="493"/>
      <c r="CA97" s="493"/>
      <c r="CC97" s="493"/>
      <c r="CD97" s="493"/>
      <c r="CE97" s="493"/>
      <c r="CF97" s="493"/>
      <c r="CH97" s="493"/>
      <c r="CI97" s="493"/>
      <c r="CJ97" s="493"/>
      <c r="CK97" s="493"/>
      <c r="CM97" s="493"/>
      <c r="CN97" s="493"/>
      <c r="CO97" s="493"/>
      <c r="CP97" s="493"/>
      <c r="CS97" s="493"/>
      <c r="CT97" s="493"/>
      <c r="CU97" s="493"/>
      <c r="CV97" s="493"/>
      <c r="CW97" s="493"/>
      <c r="CX97" s="493"/>
      <c r="CY97" s="493"/>
      <c r="CZ97" s="493"/>
      <c r="DA97" s="493"/>
      <c r="DB97" s="493"/>
      <c r="DC97" s="493"/>
      <c r="DD97" s="493"/>
      <c r="DE97" s="493"/>
      <c r="DF97" s="493"/>
      <c r="DG97" s="493"/>
      <c r="DI97" s="493"/>
      <c r="DJ97" s="493"/>
      <c r="DK97" s="493"/>
      <c r="DO97" s="494"/>
      <c r="DP97" s="494"/>
      <c r="DQ97" s="493"/>
      <c r="DS97" s="493"/>
      <c r="DT97" s="493"/>
      <c r="DU97" s="493"/>
      <c r="DV97" s="493"/>
      <c r="DX97" s="493"/>
      <c r="DY97" s="493"/>
      <c r="DZ97" s="493"/>
      <c r="EA97" s="493"/>
      <c r="EB97" s="493"/>
      <c r="EC97" s="493"/>
      <c r="ED97" s="493"/>
      <c r="EE97" s="493"/>
      <c r="EF97" s="493"/>
      <c r="EG97" s="493"/>
      <c r="EH97" s="493"/>
      <c r="EI97" s="493"/>
      <c r="EK97" s="493"/>
      <c r="EL97" s="493"/>
      <c r="EM97" s="493"/>
      <c r="EN97" s="494"/>
      <c r="EO97" s="493"/>
      <c r="EP97" s="494"/>
      <c r="ES97" s="493"/>
      <c r="ET97" s="493"/>
      <c r="EU97" s="493"/>
      <c r="EW97" s="493"/>
      <c r="EX97" s="493"/>
      <c r="EY97" s="493"/>
      <c r="FA97" s="493"/>
      <c r="FB97" s="493"/>
      <c r="FC97" s="493"/>
      <c r="FD97" s="494"/>
      <c r="FF97" s="493"/>
      <c r="FG97" s="493"/>
      <c r="FH97" s="493"/>
      <c r="FJ97" s="500"/>
      <c r="FK97" s="493"/>
      <c r="FL97" s="494"/>
      <c r="FM97" s="493"/>
      <c r="FN97" s="493"/>
      <c r="FP97" s="493"/>
      <c r="FQ97" s="493"/>
    </row>
    <row r="98" spans="1:173" x14ac:dyDescent="0.2">
      <c r="A98" s="438"/>
      <c r="B98" s="438"/>
      <c r="C98" s="438"/>
      <c r="D98" s="514"/>
      <c r="E98" s="514"/>
      <c r="F98" s="514"/>
      <c r="G98" s="514"/>
      <c r="H98" s="514"/>
      <c r="I98" s="438"/>
      <c r="J98" s="438"/>
      <c r="K98" s="438"/>
      <c r="L98" s="438"/>
      <c r="M98" s="514"/>
      <c r="N98" s="514"/>
      <c r="O98" s="514"/>
      <c r="P98" s="438"/>
      <c r="Q98" s="515"/>
      <c r="R98" s="438"/>
      <c r="S98" s="438"/>
      <c r="T98" s="438"/>
      <c r="U98" s="438"/>
      <c r="V98" s="438"/>
      <c r="W98" s="516"/>
      <c r="X98" s="438"/>
      <c r="Y98" s="438"/>
      <c r="Z98" s="503"/>
      <c r="AA98" s="503"/>
      <c r="AB98" s="438"/>
      <c r="AC98" s="503"/>
      <c r="AD98" s="503"/>
      <c r="AE98" s="503"/>
      <c r="AF98" s="503"/>
      <c r="AG98" s="503"/>
      <c r="AH98" s="503"/>
      <c r="AI98" s="503"/>
      <c r="AJ98" s="503"/>
      <c r="AK98" s="503"/>
      <c r="AL98" s="503"/>
      <c r="AM98" s="503"/>
      <c r="AN98" s="503"/>
      <c r="AO98" s="503"/>
      <c r="AP98" s="503"/>
      <c r="AQ98" s="503"/>
      <c r="AR98" s="503"/>
      <c r="AS98" s="438"/>
      <c r="AT98" s="439"/>
      <c r="AV98" s="493"/>
      <c r="AW98" s="493"/>
      <c r="AX98" s="493"/>
      <c r="AY98" s="493"/>
      <c r="BA98" s="493"/>
      <c r="BB98" s="493"/>
      <c r="BC98" s="493"/>
      <c r="BD98" s="493"/>
      <c r="BE98" s="493"/>
      <c r="BF98" s="493"/>
      <c r="BG98" s="493"/>
      <c r="BH98" s="493"/>
      <c r="BI98" s="493"/>
      <c r="BJ98" s="493"/>
      <c r="BM98" s="493"/>
      <c r="BN98" s="493"/>
      <c r="BO98" s="493"/>
      <c r="BP98" s="493"/>
      <c r="BR98" s="493"/>
      <c r="BS98" s="493"/>
      <c r="BT98" s="493"/>
      <c r="BU98" s="493"/>
      <c r="BV98" s="493"/>
      <c r="BX98" s="493"/>
      <c r="BY98" s="493"/>
      <c r="BZ98" s="493"/>
      <c r="CA98" s="493"/>
      <c r="CC98" s="493"/>
      <c r="CD98" s="493"/>
      <c r="CE98" s="493"/>
      <c r="CF98" s="493"/>
      <c r="CH98" s="493"/>
      <c r="CI98" s="493"/>
      <c r="CJ98" s="493"/>
      <c r="CK98" s="493"/>
      <c r="CM98" s="493"/>
      <c r="CN98" s="493"/>
      <c r="CO98" s="493"/>
      <c r="CP98" s="493"/>
      <c r="CS98" s="493"/>
      <c r="CT98" s="493"/>
      <c r="CU98" s="493"/>
      <c r="CV98" s="493"/>
      <c r="CW98" s="493"/>
      <c r="CX98" s="493"/>
      <c r="CY98" s="493"/>
      <c r="CZ98" s="493"/>
      <c r="DA98" s="493"/>
      <c r="DB98" s="493"/>
      <c r="DC98" s="493"/>
      <c r="DD98" s="493"/>
      <c r="DE98" s="493"/>
      <c r="DF98" s="493"/>
      <c r="DG98" s="493"/>
      <c r="DI98" s="493"/>
      <c r="DJ98" s="493"/>
      <c r="DK98" s="493"/>
      <c r="DO98" s="494"/>
      <c r="DP98" s="494"/>
      <c r="DQ98" s="493"/>
      <c r="DS98" s="493"/>
      <c r="DT98" s="493"/>
      <c r="DU98" s="493"/>
      <c r="DV98" s="493"/>
      <c r="DX98" s="493"/>
      <c r="DY98" s="493"/>
      <c r="DZ98" s="493"/>
      <c r="EA98" s="493"/>
      <c r="EB98" s="493"/>
      <c r="EC98" s="493"/>
      <c r="ED98" s="493"/>
      <c r="EE98" s="493"/>
      <c r="EF98" s="493"/>
      <c r="EG98" s="493"/>
      <c r="EH98" s="493"/>
      <c r="EI98" s="493"/>
      <c r="EK98" s="493"/>
      <c r="EL98" s="493"/>
      <c r="EM98" s="493"/>
      <c r="EN98" s="494"/>
      <c r="EO98" s="493"/>
      <c r="EP98" s="494"/>
      <c r="ES98" s="493"/>
      <c r="ET98" s="493"/>
      <c r="EU98" s="493"/>
      <c r="EW98" s="493"/>
      <c r="EX98" s="493"/>
      <c r="EY98" s="493"/>
      <c r="FA98" s="493"/>
      <c r="FB98" s="493"/>
      <c r="FC98" s="493"/>
      <c r="FD98" s="494"/>
      <c r="FF98" s="493"/>
      <c r="FG98" s="493"/>
      <c r="FH98" s="493"/>
      <c r="FJ98" s="500"/>
      <c r="FK98" s="493"/>
      <c r="FL98" s="494"/>
      <c r="FM98" s="493"/>
      <c r="FN98" s="493"/>
      <c r="FP98" s="493"/>
      <c r="FQ98" s="493"/>
    </row>
    <row r="99" spans="1:173" x14ac:dyDescent="0.2">
      <c r="A99" s="438"/>
      <c r="B99" s="438"/>
      <c r="C99" s="438"/>
      <c r="D99" s="514"/>
      <c r="E99" s="514"/>
      <c r="F99" s="514"/>
      <c r="G99" s="514"/>
      <c r="H99" s="514"/>
      <c r="I99" s="438"/>
      <c r="J99" s="438"/>
      <c r="K99" s="438"/>
      <c r="L99" s="438"/>
      <c r="M99" s="514"/>
      <c r="N99" s="514"/>
      <c r="O99" s="514"/>
      <c r="P99" s="438"/>
      <c r="Q99" s="515"/>
      <c r="R99" s="438"/>
      <c r="S99" s="438"/>
      <c r="T99" s="438"/>
      <c r="U99" s="438"/>
      <c r="V99" s="438"/>
      <c r="W99" s="516"/>
      <c r="X99" s="438"/>
      <c r="Y99" s="438"/>
      <c r="Z99" s="503"/>
      <c r="AA99" s="503"/>
      <c r="AB99" s="438"/>
      <c r="AC99" s="503"/>
      <c r="AD99" s="503"/>
      <c r="AE99" s="503"/>
      <c r="AF99" s="503"/>
      <c r="AG99" s="503"/>
      <c r="AH99" s="503"/>
      <c r="AI99" s="503"/>
      <c r="AJ99" s="503"/>
      <c r="AK99" s="503"/>
      <c r="AL99" s="503"/>
      <c r="AM99" s="503"/>
      <c r="AN99" s="503"/>
      <c r="AO99" s="503"/>
      <c r="AP99" s="503"/>
      <c r="AQ99" s="503"/>
      <c r="AR99" s="503"/>
      <c r="AS99" s="438"/>
      <c r="AT99" s="439"/>
      <c r="AV99" s="493"/>
      <c r="AW99" s="493"/>
      <c r="AX99" s="493"/>
      <c r="AY99" s="493"/>
      <c r="BA99" s="493"/>
      <c r="BB99" s="493"/>
      <c r="BC99" s="493"/>
      <c r="BD99" s="493"/>
      <c r="BE99" s="493"/>
      <c r="BF99" s="493"/>
      <c r="BG99" s="493"/>
      <c r="BH99" s="493"/>
      <c r="BI99" s="493"/>
      <c r="BJ99" s="493"/>
      <c r="BM99" s="493"/>
      <c r="BN99" s="493"/>
      <c r="BO99" s="493"/>
      <c r="BP99" s="493"/>
      <c r="BR99" s="493"/>
      <c r="BS99" s="493"/>
      <c r="BT99" s="493"/>
      <c r="BU99" s="493"/>
      <c r="BV99" s="493"/>
      <c r="BX99" s="493"/>
      <c r="BY99" s="493"/>
      <c r="BZ99" s="493"/>
      <c r="CA99" s="493"/>
      <c r="CC99" s="493"/>
      <c r="CD99" s="493"/>
      <c r="CE99" s="493"/>
      <c r="CF99" s="493"/>
      <c r="CH99" s="493"/>
      <c r="CI99" s="493"/>
      <c r="CJ99" s="493"/>
      <c r="CK99" s="493"/>
      <c r="CM99" s="493"/>
      <c r="CN99" s="493"/>
      <c r="CO99" s="493"/>
      <c r="CP99" s="493"/>
      <c r="CS99" s="493"/>
      <c r="CT99" s="493"/>
      <c r="CU99" s="493"/>
      <c r="CV99" s="493"/>
      <c r="CW99" s="493"/>
      <c r="CX99" s="493"/>
      <c r="CY99" s="493"/>
      <c r="CZ99" s="493"/>
      <c r="DA99" s="493"/>
      <c r="DB99" s="493"/>
      <c r="DC99" s="493"/>
      <c r="DD99" s="493"/>
      <c r="DE99" s="493"/>
      <c r="DF99" s="493"/>
      <c r="DG99" s="493"/>
      <c r="DI99" s="493"/>
      <c r="DJ99" s="493"/>
      <c r="DK99" s="493"/>
      <c r="DO99" s="494"/>
      <c r="DP99" s="494"/>
      <c r="DQ99" s="493"/>
      <c r="DS99" s="493"/>
      <c r="DT99" s="493"/>
      <c r="DU99" s="493"/>
      <c r="DV99" s="493"/>
      <c r="DX99" s="493"/>
      <c r="DY99" s="493"/>
      <c r="DZ99" s="493"/>
      <c r="EA99" s="493"/>
      <c r="EB99" s="493"/>
      <c r="EC99" s="493"/>
      <c r="ED99" s="493"/>
      <c r="EE99" s="493"/>
      <c r="EF99" s="493"/>
      <c r="EG99" s="493"/>
      <c r="EH99" s="493"/>
      <c r="EI99" s="493"/>
      <c r="EK99" s="493"/>
      <c r="EL99" s="493"/>
      <c r="EM99" s="493"/>
      <c r="EN99" s="494"/>
      <c r="EO99" s="493"/>
      <c r="EP99" s="494"/>
      <c r="ES99" s="493"/>
      <c r="ET99" s="493"/>
      <c r="EU99" s="493"/>
      <c r="EW99" s="493"/>
      <c r="EX99" s="493"/>
      <c r="EY99" s="493"/>
      <c r="FA99" s="493"/>
      <c r="FB99" s="493"/>
      <c r="FC99" s="493"/>
      <c r="FD99" s="494"/>
      <c r="FF99" s="493"/>
      <c r="FG99" s="493"/>
      <c r="FH99" s="493"/>
      <c r="FJ99" s="500"/>
      <c r="FK99" s="493"/>
      <c r="FL99" s="494"/>
      <c r="FM99" s="493"/>
      <c r="FN99" s="493"/>
      <c r="FP99" s="493"/>
      <c r="FQ99" s="493"/>
    </row>
    <row r="100" spans="1:173" ht="51" x14ac:dyDescent="0.2">
      <c r="A100" s="438"/>
      <c r="B100" s="438"/>
      <c r="C100" s="438"/>
      <c r="D100" s="514"/>
      <c r="E100" s="514"/>
      <c r="F100" s="514"/>
      <c r="G100" s="514"/>
      <c r="H100" s="514"/>
      <c r="I100" s="438"/>
      <c r="J100" s="438"/>
      <c r="K100" s="438"/>
      <c r="L100" s="438"/>
      <c r="M100" s="514"/>
      <c r="N100" s="514"/>
      <c r="O100" s="514"/>
      <c r="P100" s="438"/>
      <c r="Q100" s="515"/>
      <c r="R100" s="438"/>
      <c r="S100" s="438"/>
      <c r="T100" s="438"/>
      <c r="U100" s="438"/>
      <c r="V100" s="438"/>
      <c r="W100" s="516"/>
      <c r="X100" s="438"/>
      <c r="Y100" s="438"/>
      <c r="Z100" s="503"/>
      <c r="AA100" s="503"/>
      <c r="AB100" s="438"/>
      <c r="AC100" s="503"/>
      <c r="AD100" s="503"/>
      <c r="AE100" s="503"/>
      <c r="AF100" s="503"/>
      <c r="AG100" s="503"/>
      <c r="AH100" s="503"/>
      <c r="AI100" s="503"/>
      <c r="AJ100" s="503"/>
      <c r="AK100" s="503"/>
      <c r="AL100" s="503"/>
      <c r="AM100" s="503"/>
      <c r="AN100" s="628" t="s">
        <v>1490</v>
      </c>
      <c r="AO100" s="555" t="str">
        <f>AO5</f>
        <v>Structure Weather - Delivered</v>
      </c>
      <c r="AP100" s="555" t="str">
        <f>AP5</f>
        <v>Electrification Effect</v>
      </c>
      <c r="AQ100" s="555" t="str">
        <f>AQ5</f>
        <v>Structure:  Electric Generation Efficiency</v>
      </c>
      <c r="AR100" s="503" t="str">
        <f>AR5</f>
        <v>Aggregate Source Energy Intensity</v>
      </c>
      <c r="AS100" s="438"/>
      <c r="AT100" s="439"/>
      <c r="AV100" s="493"/>
      <c r="AW100" s="493"/>
      <c r="AX100" s="493"/>
      <c r="AY100" s="493"/>
      <c r="BA100" s="493"/>
      <c r="BB100" s="493"/>
      <c r="BC100" s="493"/>
      <c r="BD100" s="493"/>
      <c r="BE100" s="493"/>
      <c r="BF100" s="493"/>
      <c r="BG100" s="493"/>
      <c r="BH100" s="493"/>
      <c r="BI100" s="493"/>
      <c r="BJ100" s="493"/>
      <c r="BM100" s="493"/>
      <c r="BN100" s="493"/>
      <c r="BO100" s="493"/>
      <c r="BP100" s="493"/>
      <c r="BR100" s="493"/>
      <c r="BS100" s="493"/>
      <c r="BT100" s="493"/>
      <c r="BU100" s="493"/>
      <c r="BV100" s="493"/>
      <c r="BX100" s="493"/>
      <c r="BY100" s="493"/>
      <c r="BZ100" s="493"/>
      <c r="CA100" s="493"/>
      <c r="CC100" s="493"/>
      <c r="CD100" s="493"/>
      <c r="CE100" s="493"/>
      <c r="CF100" s="493"/>
      <c r="CH100" s="493"/>
      <c r="CI100" s="493"/>
      <c r="CJ100" s="493"/>
      <c r="CK100" s="493"/>
      <c r="CM100" s="493"/>
      <c r="CN100" s="493"/>
      <c r="CO100" s="493"/>
      <c r="CP100" s="493"/>
      <c r="CS100" s="493"/>
      <c r="CT100" s="493"/>
      <c r="CU100" s="493"/>
      <c r="CV100" s="493"/>
      <c r="CW100" s="493"/>
      <c r="CX100" s="493"/>
      <c r="CY100" s="493"/>
      <c r="CZ100" s="493"/>
      <c r="DA100" s="493"/>
      <c r="DB100" s="493"/>
      <c r="DC100" s="493"/>
      <c r="DD100" s="493"/>
      <c r="DE100" s="493"/>
      <c r="DF100" s="493"/>
      <c r="DG100" s="493"/>
      <c r="DI100" s="493"/>
      <c r="DJ100" s="493"/>
      <c r="DK100" s="493"/>
      <c r="DO100" s="494"/>
      <c r="DP100" s="494"/>
      <c r="DQ100" s="493"/>
      <c r="DS100" s="493"/>
      <c r="DT100" s="493"/>
      <c r="DU100" s="493"/>
      <c r="DV100" s="493"/>
      <c r="DX100" s="493"/>
      <c r="DY100" s="493"/>
      <c r="DZ100" s="493"/>
      <c r="EA100" s="493"/>
      <c r="EB100" s="493"/>
      <c r="EC100" s="493"/>
      <c r="ED100" s="493"/>
      <c r="EE100" s="493"/>
      <c r="EF100" s="493"/>
      <c r="EG100" s="493"/>
      <c r="EH100" s="493"/>
      <c r="EI100" s="493"/>
      <c r="EK100" s="493"/>
      <c r="EL100" s="493"/>
      <c r="EM100" s="493"/>
      <c r="EN100" s="494"/>
      <c r="EO100" s="493"/>
      <c r="EP100" s="494"/>
      <c r="ES100" s="493"/>
      <c r="ET100" s="493"/>
      <c r="EU100" s="493"/>
      <c r="EW100" s="493"/>
      <c r="EX100" s="493"/>
      <c r="EY100" s="493"/>
      <c r="FA100" s="493"/>
      <c r="FB100" s="493"/>
      <c r="FC100" s="493"/>
      <c r="FD100" s="494"/>
      <c r="FF100" s="493"/>
      <c r="FG100" s="493"/>
      <c r="FH100" s="493"/>
      <c r="FJ100" s="500"/>
      <c r="FK100" s="493"/>
      <c r="FL100" s="494"/>
      <c r="FM100" s="493"/>
      <c r="FN100" s="493"/>
      <c r="FP100" s="493"/>
      <c r="FQ100" s="493"/>
    </row>
    <row r="101" spans="1:173" x14ac:dyDescent="0.2">
      <c r="A101" s="438"/>
      <c r="B101" s="438"/>
      <c r="C101" s="438"/>
      <c r="D101" s="514"/>
      <c r="E101" s="514"/>
      <c r="F101" s="514"/>
      <c r="G101" s="514"/>
      <c r="H101" s="514"/>
      <c r="I101" s="438"/>
      <c r="J101" s="438"/>
      <c r="K101" s="438"/>
      <c r="L101" s="438"/>
      <c r="M101" s="514"/>
      <c r="N101" s="514"/>
      <c r="O101" s="514"/>
      <c r="P101" s="438"/>
      <c r="Q101" s="515"/>
      <c r="R101" s="438"/>
      <c r="S101" s="438"/>
      <c r="T101" s="438"/>
      <c r="U101" s="438"/>
      <c r="V101" s="438"/>
      <c r="W101" s="516"/>
      <c r="X101" s="438"/>
      <c r="Y101" s="438"/>
      <c r="Z101" s="503"/>
      <c r="AA101" s="503"/>
      <c r="AB101" s="438"/>
      <c r="AC101" s="503"/>
      <c r="AD101" s="503"/>
      <c r="AE101" s="503"/>
      <c r="AF101" s="503"/>
      <c r="AG101" s="503"/>
      <c r="AH101" s="503"/>
      <c r="AI101" s="503"/>
      <c r="AJ101" s="503"/>
      <c r="AK101" s="503"/>
      <c r="AL101" s="503"/>
      <c r="AM101" s="522">
        <f>1970</f>
        <v>1970</v>
      </c>
      <c r="AN101" s="503">
        <f t="shared" ref="AN101:AQ120" si="79">AN36</f>
        <v>1.3922186215458177</v>
      </c>
      <c r="AO101" s="503">
        <f t="shared" si="79"/>
        <v>0.99481178230061584</v>
      </c>
      <c r="AP101" s="503">
        <f t="shared" si="79"/>
        <v>0.83518796501371828</v>
      </c>
      <c r="AQ101" s="503">
        <f t="shared" si="79"/>
        <v>1.0216528738775184</v>
      </c>
      <c r="AR101" s="503"/>
      <c r="AS101" s="438"/>
      <c r="AT101" s="439"/>
      <c r="AV101" s="493"/>
      <c r="AW101" s="493"/>
      <c r="AX101" s="493"/>
      <c r="AY101" s="493"/>
      <c r="BA101" s="493"/>
      <c r="BB101" s="493"/>
      <c r="BC101" s="493"/>
      <c r="BD101" s="493"/>
      <c r="BE101" s="493"/>
      <c r="BF101" s="493"/>
      <c r="BG101" s="493"/>
      <c r="BH101" s="493"/>
      <c r="BI101" s="493"/>
      <c r="BJ101" s="493"/>
      <c r="BM101" s="493"/>
      <c r="BN101" s="493"/>
      <c r="BO101" s="493"/>
      <c r="BP101" s="493"/>
      <c r="BR101" s="493"/>
      <c r="BS101" s="493"/>
      <c r="BT101" s="493"/>
      <c r="BU101" s="493"/>
      <c r="BV101" s="493"/>
      <c r="BX101" s="493"/>
      <c r="BY101" s="493"/>
      <c r="BZ101" s="493"/>
      <c r="CA101" s="493"/>
      <c r="CC101" s="493"/>
      <c r="CD101" s="493"/>
      <c r="CE101" s="493"/>
      <c r="CF101" s="493"/>
      <c r="CH101" s="493"/>
      <c r="CI101" s="493"/>
      <c r="CJ101" s="493"/>
      <c r="CK101" s="493"/>
      <c r="CM101" s="493"/>
      <c r="CN101" s="493"/>
      <c r="CO101" s="493"/>
      <c r="CP101" s="493"/>
      <c r="CS101" s="493"/>
      <c r="CT101" s="493"/>
      <c r="CU101" s="493"/>
      <c r="CV101" s="493"/>
      <c r="CW101" s="493"/>
      <c r="CX101" s="493"/>
      <c r="CY101" s="493"/>
      <c r="CZ101" s="493"/>
      <c r="DA101" s="493"/>
      <c r="DB101" s="493"/>
      <c r="DC101" s="493"/>
      <c r="DD101" s="493"/>
      <c r="DE101" s="493"/>
      <c r="DF101" s="493"/>
      <c r="DG101" s="493"/>
      <c r="DI101" s="493"/>
      <c r="DJ101" s="493"/>
      <c r="DK101" s="493"/>
      <c r="DO101" s="494"/>
      <c r="DP101" s="494"/>
      <c r="DQ101" s="493"/>
      <c r="DS101" s="493"/>
      <c r="DT101" s="493"/>
      <c r="DU101" s="493"/>
      <c r="DV101" s="493"/>
      <c r="DX101" s="493"/>
      <c r="DY101" s="493"/>
      <c r="DZ101" s="493"/>
      <c r="EA101" s="493"/>
      <c r="EB101" s="493"/>
      <c r="EC101" s="493"/>
      <c r="ED101" s="493"/>
      <c r="EE101" s="493"/>
      <c r="EF101" s="493"/>
      <c r="EG101" s="493"/>
      <c r="EH101" s="493"/>
      <c r="EI101" s="493"/>
      <c r="EK101" s="493"/>
      <c r="EL101" s="493"/>
      <c r="EM101" s="493"/>
      <c r="EN101" s="494"/>
      <c r="EO101" s="493"/>
      <c r="EP101" s="494"/>
      <c r="ES101" s="493"/>
      <c r="ET101" s="493"/>
      <c r="EU101" s="493"/>
      <c r="EW101" s="493"/>
      <c r="EX101" s="493"/>
      <c r="EY101" s="493"/>
      <c r="FA101" s="493"/>
      <c r="FB101" s="493"/>
      <c r="FC101" s="493"/>
      <c r="FD101" s="494"/>
      <c r="FF101" s="493"/>
      <c r="FG101" s="493"/>
      <c r="FH101" s="493"/>
      <c r="FJ101" s="500"/>
      <c r="FK101" s="493"/>
      <c r="FL101" s="494"/>
      <c r="FM101" s="493"/>
      <c r="FN101" s="493"/>
      <c r="FP101" s="493"/>
      <c r="FQ101" s="493"/>
    </row>
    <row r="102" spans="1:173" x14ac:dyDescent="0.2">
      <c r="A102" s="438"/>
      <c r="B102" s="438"/>
      <c r="C102" s="438"/>
      <c r="D102" s="514"/>
      <c r="E102" s="514"/>
      <c r="F102" s="514"/>
      <c r="G102" s="514"/>
      <c r="H102" s="514"/>
      <c r="I102" s="438"/>
      <c r="J102" s="438"/>
      <c r="K102" s="438"/>
      <c r="L102" s="438"/>
      <c r="M102" s="514"/>
      <c r="N102" s="514"/>
      <c r="O102" s="514"/>
      <c r="P102" s="438"/>
      <c r="Q102" s="515"/>
      <c r="R102" s="438"/>
      <c r="S102" s="438"/>
      <c r="T102" s="438"/>
      <c r="U102" s="438"/>
      <c r="V102" s="438"/>
      <c r="W102" s="516"/>
      <c r="X102" s="438"/>
      <c r="Y102" s="438"/>
      <c r="Z102" s="503"/>
      <c r="AA102" s="503"/>
      <c r="AB102" s="438"/>
      <c r="AC102" s="503"/>
      <c r="AD102" s="503"/>
      <c r="AE102" s="503"/>
      <c r="AF102" s="503"/>
      <c r="AG102" s="503"/>
      <c r="AH102" s="503"/>
      <c r="AI102" s="503"/>
      <c r="AJ102" s="503"/>
      <c r="AK102" s="503"/>
      <c r="AL102" s="503"/>
      <c r="AM102" s="522">
        <f t="shared" ref="AM102:AM142" si="80">AM101+1</f>
        <v>1971</v>
      </c>
      <c r="AN102" s="503">
        <f t="shared" si="79"/>
        <v>1.4042397686205408</v>
      </c>
      <c r="AO102" s="503">
        <f t="shared" si="79"/>
        <v>0.98069821362911713</v>
      </c>
      <c r="AP102" s="503">
        <f t="shared" si="79"/>
        <v>0.84643885766166338</v>
      </c>
      <c r="AQ102" s="503">
        <f t="shared" si="79"/>
        <v>1.0207611392051448</v>
      </c>
      <c r="AR102" s="503"/>
      <c r="AS102" s="438"/>
      <c r="AT102" s="439"/>
      <c r="AV102" s="493"/>
      <c r="AW102" s="493"/>
      <c r="AX102" s="493"/>
      <c r="AY102" s="493"/>
      <c r="BA102" s="493"/>
      <c r="BB102" s="493"/>
      <c r="BC102" s="493"/>
      <c r="BD102" s="493"/>
      <c r="BE102" s="493"/>
      <c r="BF102" s="493"/>
      <c r="BG102" s="493"/>
      <c r="BH102" s="493"/>
      <c r="BI102" s="493"/>
      <c r="BJ102" s="493"/>
      <c r="BM102" s="493"/>
      <c r="BN102" s="493"/>
      <c r="BO102" s="493"/>
      <c r="BP102" s="493"/>
      <c r="BR102" s="493"/>
      <c r="BS102" s="493"/>
      <c r="BT102" s="493"/>
      <c r="BU102" s="493"/>
      <c r="BV102" s="493"/>
      <c r="BX102" s="493"/>
      <c r="BY102" s="493"/>
      <c r="BZ102" s="493"/>
      <c r="CA102" s="493"/>
      <c r="CC102" s="493"/>
      <c r="CD102" s="493"/>
      <c r="CE102" s="493"/>
      <c r="CF102" s="493"/>
      <c r="CH102" s="493"/>
      <c r="CI102" s="493"/>
      <c r="CJ102" s="493"/>
      <c r="CK102" s="493"/>
      <c r="CM102" s="493"/>
      <c r="CN102" s="493"/>
      <c r="CO102" s="493"/>
      <c r="CP102" s="493"/>
      <c r="CS102" s="493"/>
      <c r="CT102" s="493"/>
      <c r="CU102" s="493"/>
      <c r="CV102" s="493"/>
      <c r="CW102" s="493"/>
      <c r="CX102" s="493"/>
      <c r="CY102" s="493"/>
      <c r="CZ102" s="493"/>
      <c r="DA102" s="493"/>
      <c r="DB102" s="493"/>
      <c r="DC102" s="493"/>
      <c r="DD102" s="493"/>
      <c r="DE102" s="493"/>
      <c r="DF102" s="493"/>
      <c r="DG102" s="493"/>
      <c r="DI102" s="493"/>
      <c r="DJ102" s="493"/>
      <c r="DK102" s="493"/>
      <c r="DO102" s="494"/>
      <c r="DP102" s="494"/>
      <c r="DQ102" s="493"/>
      <c r="DS102" s="493"/>
      <c r="DT102" s="493"/>
      <c r="DU102" s="493"/>
      <c r="DV102" s="493"/>
      <c r="DX102" s="493"/>
      <c r="DY102" s="493"/>
      <c r="DZ102" s="493"/>
      <c r="EA102" s="493"/>
      <c r="EB102" s="493"/>
      <c r="EC102" s="493"/>
      <c r="ED102" s="493"/>
      <c r="EE102" s="493"/>
      <c r="EF102" s="493"/>
      <c r="EG102" s="493"/>
      <c r="EH102" s="493"/>
      <c r="EI102" s="493"/>
      <c r="EK102" s="493"/>
      <c r="EL102" s="493"/>
      <c r="EM102" s="493"/>
      <c r="EN102" s="494"/>
      <c r="EO102" s="493"/>
      <c r="EP102" s="494"/>
      <c r="ES102" s="493"/>
      <c r="ET102" s="493"/>
      <c r="EU102" s="493"/>
      <c r="EW102" s="493"/>
      <c r="EX102" s="493"/>
      <c r="EY102" s="493"/>
      <c r="FA102" s="493"/>
      <c r="FB102" s="493"/>
      <c r="FC102" s="493"/>
      <c r="FD102" s="494"/>
      <c r="FF102" s="493"/>
      <c r="FG102" s="493"/>
      <c r="FH102" s="493"/>
      <c r="FJ102" s="500"/>
      <c r="FK102" s="493"/>
      <c r="FL102" s="494"/>
      <c r="FM102" s="493"/>
      <c r="FN102" s="493"/>
      <c r="FP102" s="493"/>
      <c r="FQ102" s="493"/>
    </row>
    <row r="103" spans="1:173" x14ac:dyDescent="0.2">
      <c r="A103" s="438"/>
      <c r="B103" s="438"/>
      <c r="C103" s="438"/>
      <c r="D103" s="514"/>
      <c r="E103" s="514"/>
      <c r="F103" s="514"/>
      <c r="G103" s="514"/>
      <c r="H103" s="514"/>
      <c r="I103" s="438"/>
      <c r="J103" s="438"/>
      <c r="K103" s="438"/>
      <c r="L103" s="438"/>
      <c r="M103" s="514"/>
      <c r="N103" s="514"/>
      <c r="O103" s="514"/>
      <c r="P103" s="438"/>
      <c r="Q103" s="515"/>
      <c r="R103" s="438"/>
      <c r="S103" s="438"/>
      <c r="T103" s="438"/>
      <c r="U103" s="438"/>
      <c r="V103" s="438"/>
      <c r="W103" s="516"/>
      <c r="X103" s="438"/>
      <c r="Y103" s="438"/>
      <c r="Z103" s="503"/>
      <c r="AA103" s="503"/>
      <c r="AB103" s="438"/>
      <c r="AC103" s="503"/>
      <c r="AD103" s="503"/>
      <c r="AE103" s="503"/>
      <c r="AF103" s="503"/>
      <c r="AG103" s="503"/>
      <c r="AH103" s="503"/>
      <c r="AI103" s="503"/>
      <c r="AJ103" s="503"/>
      <c r="AK103" s="503"/>
      <c r="AL103" s="503"/>
      <c r="AM103" s="522">
        <f t="shared" si="80"/>
        <v>1972</v>
      </c>
      <c r="AN103" s="503">
        <f t="shared" si="79"/>
        <v>1.385726009907609</v>
      </c>
      <c r="AO103" s="503">
        <f t="shared" si="79"/>
        <v>0.99501269100918677</v>
      </c>
      <c r="AP103" s="503">
        <f t="shared" si="79"/>
        <v>0.85713017881109299</v>
      </c>
      <c r="AQ103" s="503">
        <f t="shared" si="79"/>
        <v>1.0177739342496852</v>
      </c>
      <c r="AR103" s="503"/>
      <c r="AS103" s="438"/>
      <c r="AT103" s="439"/>
      <c r="AV103" s="493"/>
      <c r="AW103" s="493"/>
      <c r="AX103" s="493"/>
      <c r="AY103" s="493"/>
      <c r="BA103" s="493"/>
      <c r="BB103" s="493"/>
      <c r="BC103" s="493"/>
      <c r="BD103" s="493"/>
      <c r="BE103" s="493"/>
      <c r="BF103" s="493"/>
      <c r="BG103" s="493"/>
      <c r="BH103" s="493"/>
      <c r="BI103" s="493"/>
      <c r="BJ103" s="493"/>
      <c r="BM103" s="493"/>
      <c r="BN103" s="493"/>
      <c r="BO103" s="493"/>
      <c r="BP103" s="493"/>
      <c r="BR103" s="493"/>
      <c r="BS103" s="493"/>
      <c r="BT103" s="493"/>
      <c r="BU103" s="493"/>
      <c r="BV103" s="493"/>
      <c r="BX103" s="493"/>
      <c r="BY103" s="493"/>
      <c r="BZ103" s="493"/>
      <c r="CA103" s="493"/>
      <c r="CC103" s="493"/>
      <c r="CD103" s="493"/>
      <c r="CE103" s="493"/>
      <c r="CF103" s="493"/>
      <c r="CH103" s="493"/>
      <c r="CI103" s="493"/>
      <c r="CJ103" s="493"/>
      <c r="CK103" s="493"/>
      <c r="CM103" s="493"/>
      <c r="CN103" s="493"/>
      <c r="CO103" s="493"/>
      <c r="CP103" s="493"/>
      <c r="CS103" s="493"/>
      <c r="CT103" s="493"/>
      <c r="CU103" s="493"/>
      <c r="CV103" s="493"/>
      <c r="CW103" s="493"/>
      <c r="CX103" s="493"/>
      <c r="CY103" s="493"/>
      <c r="CZ103" s="493"/>
      <c r="DA103" s="493"/>
      <c r="DB103" s="493"/>
      <c r="DC103" s="493"/>
      <c r="DD103" s="493"/>
      <c r="DE103" s="493"/>
      <c r="DF103" s="493"/>
      <c r="DG103" s="493"/>
      <c r="DI103" s="493"/>
      <c r="DJ103" s="493"/>
      <c r="DK103" s="493"/>
      <c r="DO103" s="494"/>
      <c r="DP103" s="494"/>
      <c r="DQ103" s="493"/>
      <c r="DS103" s="493"/>
      <c r="DT103" s="493"/>
      <c r="DU103" s="493"/>
      <c r="DV103" s="493"/>
      <c r="DX103" s="493"/>
      <c r="DY103" s="493"/>
      <c r="DZ103" s="493"/>
      <c r="EA103" s="493"/>
      <c r="EB103" s="493"/>
      <c r="EC103" s="493"/>
      <c r="ED103" s="493"/>
      <c r="EE103" s="493"/>
      <c r="EF103" s="493"/>
      <c r="EG103" s="493"/>
      <c r="EH103" s="493"/>
      <c r="EI103" s="493"/>
      <c r="EK103" s="493"/>
      <c r="EL103" s="493"/>
      <c r="EM103" s="493"/>
      <c r="EN103" s="494"/>
      <c r="EO103" s="493"/>
      <c r="EP103" s="494"/>
      <c r="ES103" s="493"/>
      <c r="ET103" s="493"/>
      <c r="EU103" s="493"/>
      <c r="EW103" s="493"/>
      <c r="EX103" s="493"/>
      <c r="EY103" s="493"/>
      <c r="FA103" s="493"/>
      <c r="FB103" s="493"/>
      <c r="FC103" s="493"/>
      <c r="FD103" s="494"/>
      <c r="FF103" s="493"/>
      <c r="FG103" s="493"/>
      <c r="FH103" s="493"/>
      <c r="FJ103" s="500"/>
      <c r="FK103" s="493"/>
      <c r="FL103" s="494"/>
      <c r="FM103" s="493"/>
      <c r="FN103" s="493"/>
      <c r="FP103" s="493"/>
      <c r="FQ103" s="493"/>
    </row>
    <row r="104" spans="1:173" x14ac:dyDescent="0.2">
      <c r="A104" s="438"/>
      <c r="B104" s="438"/>
      <c r="C104" s="438"/>
      <c r="D104" s="514"/>
      <c r="E104" s="514"/>
      <c r="F104" s="514"/>
      <c r="G104" s="514"/>
      <c r="H104" s="514"/>
      <c r="I104" s="438"/>
      <c r="J104" s="438"/>
      <c r="K104" s="438"/>
      <c r="L104" s="438"/>
      <c r="M104" s="514"/>
      <c r="N104" s="514"/>
      <c r="O104" s="514"/>
      <c r="P104" s="438"/>
      <c r="Q104" s="515"/>
      <c r="R104" s="438"/>
      <c r="S104" s="438"/>
      <c r="T104" s="438"/>
      <c r="U104" s="438"/>
      <c r="V104" s="438"/>
      <c r="W104" s="516"/>
      <c r="X104" s="438"/>
      <c r="Y104" s="438"/>
      <c r="Z104" s="503"/>
      <c r="AA104" s="503"/>
      <c r="AB104" s="438"/>
      <c r="AC104" s="503"/>
      <c r="AD104" s="503"/>
      <c r="AE104" s="503"/>
      <c r="AF104" s="503"/>
      <c r="AG104" s="503"/>
      <c r="AH104" s="503"/>
      <c r="AI104" s="503"/>
      <c r="AJ104" s="503"/>
      <c r="AK104" s="503"/>
      <c r="AL104" s="503"/>
      <c r="AM104" s="522">
        <f t="shared" si="80"/>
        <v>1973</v>
      </c>
      <c r="AN104" s="503">
        <f t="shared" si="79"/>
        <v>1.351306218458842</v>
      </c>
      <c r="AO104" s="503">
        <f t="shared" si="79"/>
        <v>0.96609884513623334</v>
      </c>
      <c r="AP104" s="503">
        <f t="shared" si="79"/>
        <v>0.88322352515638614</v>
      </c>
      <c r="AQ104" s="503">
        <f t="shared" si="79"/>
        <v>1.015962835993611</v>
      </c>
      <c r="AR104" s="503"/>
      <c r="AS104" s="438"/>
      <c r="AT104" s="439"/>
      <c r="AV104" s="493"/>
      <c r="AW104" s="493"/>
      <c r="AX104" s="493"/>
      <c r="AY104" s="493"/>
      <c r="BA104" s="493"/>
      <c r="BB104" s="493"/>
      <c r="BC104" s="493"/>
      <c r="BD104" s="493"/>
      <c r="BE104" s="493"/>
      <c r="BF104" s="493"/>
      <c r="BG104" s="493"/>
      <c r="BH104" s="493"/>
      <c r="BI104" s="493"/>
      <c r="BJ104" s="493"/>
      <c r="BM104" s="493"/>
      <c r="BN104" s="493"/>
      <c r="BO104" s="493"/>
      <c r="BP104" s="493"/>
      <c r="BR104" s="493"/>
      <c r="BS104" s="493"/>
      <c r="BT104" s="493"/>
      <c r="BU104" s="493"/>
      <c r="BV104" s="493"/>
      <c r="BX104" s="493"/>
      <c r="BY104" s="493"/>
      <c r="BZ104" s="493"/>
      <c r="CA104" s="493"/>
      <c r="CC104" s="493"/>
      <c r="CD104" s="493"/>
      <c r="CE104" s="493"/>
      <c r="CF104" s="493"/>
      <c r="CH104" s="493"/>
      <c r="CI104" s="493"/>
      <c r="CJ104" s="493"/>
      <c r="CK104" s="493"/>
      <c r="CM104" s="493"/>
      <c r="CN104" s="493"/>
      <c r="CO104" s="493"/>
      <c r="CP104" s="493"/>
      <c r="CS104" s="493"/>
      <c r="CT104" s="493"/>
      <c r="CU104" s="493"/>
      <c r="CV104" s="493"/>
      <c r="CW104" s="493"/>
      <c r="CX104" s="493"/>
      <c r="CY104" s="493"/>
      <c r="CZ104" s="493"/>
      <c r="DA104" s="493"/>
      <c r="DB104" s="493"/>
      <c r="DC104" s="493"/>
      <c r="DD104" s="493"/>
      <c r="DE104" s="493"/>
      <c r="DF104" s="493"/>
      <c r="DG104" s="493"/>
      <c r="DI104" s="493"/>
      <c r="DJ104" s="493"/>
      <c r="DK104" s="493"/>
      <c r="DO104" s="494"/>
      <c r="DP104" s="494"/>
      <c r="DQ104" s="493"/>
      <c r="DS104" s="493"/>
      <c r="DT104" s="493"/>
      <c r="DU104" s="493"/>
      <c r="DV104" s="493"/>
      <c r="DX104" s="493"/>
      <c r="DY104" s="493"/>
      <c r="DZ104" s="493"/>
      <c r="EA104" s="493"/>
      <c r="EB104" s="493"/>
      <c r="EC104" s="493"/>
      <c r="ED104" s="493"/>
      <c r="EE104" s="493"/>
      <c r="EF104" s="493"/>
      <c r="EG104" s="493"/>
      <c r="EH104" s="493"/>
      <c r="EI104" s="493"/>
      <c r="EK104" s="493"/>
      <c r="EL104" s="493"/>
      <c r="EM104" s="493"/>
      <c r="EN104" s="494"/>
      <c r="EO104" s="493"/>
      <c r="EP104" s="494"/>
      <c r="ES104" s="493"/>
      <c r="ET104" s="493"/>
      <c r="EU104" s="493"/>
      <c r="EW104" s="493"/>
      <c r="EX104" s="493"/>
      <c r="EY104" s="493"/>
      <c r="FA104" s="493"/>
      <c r="FB104" s="493"/>
      <c r="FC104" s="493"/>
      <c r="FD104" s="494"/>
      <c r="FF104" s="493"/>
      <c r="FG104" s="493"/>
      <c r="FH104" s="493"/>
      <c r="FJ104" s="500"/>
      <c r="FK104" s="493"/>
      <c r="FL104" s="494"/>
      <c r="FM104" s="493"/>
      <c r="FN104" s="493"/>
      <c r="FP104" s="493"/>
      <c r="FQ104" s="493"/>
    </row>
    <row r="105" spans="1:173" x14ac:dyDescent="0.2">
      <c r="A105" s="438"/>
      <c r="B105" s="438"/>
      <c r="C105" s="438"/>
      <c r="D105" s="514"/>
      <c r="E105" s="514"/>
      <c r="F105" s="514"/>
      <c r="G105" s="514"/>
      <c r="H105" s="514"/>
      <c r="I105" s="438"/>
      <c r="J105" s="438"/>
      <c r="K105" s="438"/>
      <c r="L105" s="438"/>
      <c r="M105" s="514"/>
      <c r="N105" s="514"/>
      <c r="O105" s="514"/>
      <c r="P105" s="438"/>
      <c r="Q105" s="515"/>
      <c r="R105" s="438"/>
      <c r="S105" s="438"/>
      <c r="T105" s="438"/>
      <c r="U105" s="438"/>
      <c r="V105" s="438"/>
      <c r="W105" s="516"/>
      <c r="X105" s="438"/>
      <c r="Y105" s="438"/>
      <c r="Z105" s="503"/>
      <c r="AA105" s="503"/>
      <c r="AB105" s="438"/>
      <c r="AC105" s="503"/>
      <c r="AD105" s="503"/>
      <c r="AE105" s="503"/>
      <c r="AF105" s="503"/>
      <c r="AG105" s="503"/>
      <c r="AH105" s="503"/>
      <c r="AI105" s="503"/>
      <c r="AJ105" s="503"/>
      <c r="AK105" s="503"/>
      <c r="AL105" s="503"/>
      <c r="AM105" s="522">
        <f t="shared" si="80"/>
        <v>1974</v>
      </c>
      <c r="AN105" s="503">
        <f t="shared" si="79"/>
        <v>1.275427111403634</v>
      </c>
      <c r="AO105" s="503">
        <f t="shared" si="79"/>
        <v>0.96972654310560913</v>
      </c>
      <c r="AP105" s="503">
        <f t="shared" si="79"/>
        <v>0.89180089255342598</v>
      </c>
      <c r="AQ105" s="503">
        <f t="shared" si="79"/>
        <v>1.0219303382845615</v>
      </c>
      <c r="AR105" s="503"/>
      <c r="AS105" s="438"/>
      <c r="AT105" s="439"/>
      <c r="AV105" s="493"/>
      <c r="AW105" s="493"/>
      <c r="AX105" s="493"/>
      <c r="AY105" s="493"/>
      <c r="BA105" s="493"/>
      <c r="BB105" s="493"/>
      <c r="BC105" s="493"/>
      <c r="BD105" s="493"/>
      <c r="BE105" s="493"/>
      <c r="BF105" s="493"/>
      <c r="BG105" s="493"/>
      <c r="BH105" s="493"/>
      <c r="BI105" s="493"/>
      <c r="BJ105" s="493"/>
      <c r="BM105" s="493"/>
      <c r="BN105" s="493"/>
      <c r="BO105" s="493"/>
      <c r="BP105" s="493"/>
      <c r="BR105" s="493"/>
      <c r="BS105" s="493"/>
      <c r="BT105" s="493"/>
      <c r="BU105" s="493"/>
      <c r="BV105" s="493"/>
      <c r="BX105" s="493"/>
      <c r="BY105" s="493"/>
      <c r="BZ105" s="493"/>
      <c r="CA105" s="493"/>
      <c r="CC105" s="493"/>
      <c r="CD105" s="493"/>
      <c r="CE105" s="493"/>
      <c r="CF105" s="493"/>
      <c r="CH105" s="493"/>
      <c r="CI105" s="493"/>
      <c r="CJ105" s="493"/>
      <c r="CK105" s="493"/>
      <c r="CM105" s="493"/>
      <c r="CN105" s="493"/>
      <c r="CO105" s="493"/>
      <c r="CP105" s="493"/>
      <c r="CS105" s="493"/>
      <c r="CT105" s="493"/>
      <c r="CU105" s="493"/>
      <c r="CV105" s="493"/>
      <c r="CW105" s="493"/>
      <c r="CX105" s="493"/>
      <c r="CY105" s="493"/>
      <c r="CZ105" s="493"/>
      <c r="DA105" s="493"/>
      <c r="DB105" s="493"/>
      <c r="DC105" s="493"/>
      <c r="DD105" s="493"/>
      <c r="DE105" s="493"/>
      <c r="DF105" s="493"/>
      <c r="DG105" s="493"/>
      <c r="DI105" s="493"/>
      <c r="DJ105" s="493"/>
      <c r="DK105" s="493"/>
      <c r="DO105" s="494"/>
      <c r="DP105" s="494"/>
      <c r="DQ105" s="493"/>
      <c r="DS105" s="493"/>
      <c r="DT105" s="493"/>
      <c r="DU105" s="493"/>
      <c r="DV105" s="493"/>
      <c r="DX105" s="493"/>
      <c r="DY105" s="493"/>
      <c r="DZ105" s="493"/>
      <c r="EA105" s="493"/>
      <c r="EB105" s="493"/>
      <c r="EC105" s="493"/>
      <c r="ED105" s="493"/>
      <c r="EE105" s="493"/>
      <c r="EF105" s="493"/>
      <c r="EG105" s="493"/>
      <c r="EH105" s="493"/>
      <c r="EI105" s="493"/>
      <c r="EK105" s="493"/>
      <c r="EL105" s="493"/>
      <c r="EM105" s="493"/>
      <c r="EN105" s="494"/>
      <c r="EO105" s="493"/>
      <c r="EP105" s="494"/>
      <c r="ES105" s="493"/>
      <c r="ET105" s="493"/>
      <c r="EU105" s="493"/>
      <c r="EW105" s="493"/>
      <c r="EX105" s="493"/>
      <c r="EY105" s="493"/>
      <c r="FA105" s="493"/>
      <c r="FB105" s="493"/>
      <c r="FC105" s="493"/>
      <c r="FD105" s="494"/>
      <c r="FF105" s="493"/>
      <c r="FG105" s="493"/>
      <c r="FH105" s="493"/>
      <c r="FJ105" s="500"/>
      <c r="FK105" s="493"/>
      <c r="FL105" s="494"/>
      <c r="FM105" s="493"/>
      <c r="FN105" s="493"/>
      <c r="FP105" s="493"/>
      <c r="FQ105" s="493"/>
    </row>
    <row r="106" spans="1:173" x14ac:dyDescent="0.2">
      <c r="A106" s="438"/>
      <c r="B106" s="438"/>
      <c r="C106" s="438"/>
      <c r="D106" s="514"/>
      <c r="E106" s="514"/>
      <c r="F106" s="514"/>
      <c r="G106" s="514"/>
      <c r="H106" s="514"/>
      <c r="I106" s="438"/>
      <c r="J106" s="438"/>
      <c r="K106" s="438"/>
      <c r="L106" s="438"/>
      <c r="M106" s="514"/>
      <c r="N106" s="514"/>
      <c r="O106" s="514"/>
      <c r="P106" s="438"/>
      <c r="Q106" s="515"/>
      <c r="R106" s="438"/>
      <c r="S106" s="438"/>
      <c r="T106" s="438"/>
      <c r="U106" s="438"/>
      <c r="V106" s="438"/>
      <c r="W106" s="516"/>
      <c r="X106" s="438"/>
      <c r="Y106" s="438"/>
      <c r="Z106" s="503"/>
      <c r="AA106" s="503"/>
      <c r="AB106" s="438"/>
      <c r="AC106" s="503"/>
      <c r="AD106" s="503"/>
      <c r="AE106" s="503"/>
      <c r="AF106" s="503"/>
      <c r="AG106" s="503"/>
      <c r="AH106" s="503"/>
      <c r="AI106" s="503"/>
      <c r="AJ106" s="503"/>
      <c r="AK106" s="503"/>
      <c r="AL106" s="503"/>
      <c r="AM106" s="522">
        <f t="shared" si="80"/>
        <v>1975</v>
      </c>
      <c r="AN106" s="503">
        <f t="shared" si="79"/>
        <v>1.2458552701847438</v>
      </c>
      <c r="AO106" s="503">
        <f t="shared" si="79"/>
        <v>0.98066936054364484</v>
      </c>
      <c r="AP106" s="503">
        <f t="shared" si="79"/>
        <v>0.89337925893556713</v>
      </c>
      <c r="AQ106" s="503">
        <f t="shared" si="79"/>
        <v>1.0192633983807682</v>
      </c>
      <c r="AR106" s="503"/>
      <c r="AS106" s="438"/>
      <c r="AT106" s="439"/>
      <c r="AV106" s="493"/>
      <c r="AW106" s="493"/>
      <c r="AX106" s="493"/>
      <c r="AY106" s="493"/>
      <c r="BA106" s="493"/>
      <c r="BB106" s="493"/>
      <c r="BC106" s="493"/>
      <c r="BD106" s="493"/>
      <c r="BE106" s="493"/>
      <c r="BF106" s="493"/>
      <c r="BG106" s="493"/>
      <c r="BH106" s="493"/>
      <c r="BI106" s="493"/>
      <c r="BJ106" s="493"/>
      <c r="BM106" s="493"/>
      <c r="BN106" s="493"/>
      <c r="BO106" s="493"/>
      <c r="BP106" s="493"/>
      <c r="BR106" s="493"/>
      <c r="BS106" s="493"/>
      <c r="BT106" s="493"/>
      <c r="BU106" s="493"/>
      <c r="BV106" s="493"/>
      <c r="BX106" s="493"/>
      <c r="BY106" s="493"/>
      <c r="BZ106" s="493"/>
      <c r="CA106" s="493"/>
      <c r="CC106" s="493"/>
      <c r="CD106" s="493"/>
      <c r="CE106" s="493"/>
      <c r="CF106" s="493"/>
      <c r="CH106" s="493"/>
      <c r="CI106" s="493"/>
      <c r="CJ106" s="493"/>
      <c r="CK106" s="493"/>
      <c r="CM106" s="493"/>
      <c r="CN106" s="493"/>
      <c r="CO106" s="493"/>
      <c r="CP106" s="493"/>
      <c r="CS106" s="493"/>
      <c r="CT106" s="493"/>
      <c r="CU106" s="493"/>
      <c r="CV106" s="493"/>
      <c r="CW106" s="493"/>
      <c r="CX106" s="493"/>
      <c r="CY106" s="493"/>
      <c r="CZ106" s="493"/>
      <c r="DA106" s="493"/>
      <c r="DB106" s="493"/>
      <c r="DC106" s="493"/>
      <c r="DD106" s="493"/>
      <c r="DE106" s="493"/>
      <c r="DF106" s="493"/>
      <c r="DG106" s="493"/>
      <c r="DI106" s="493"/>
      <c r="DJ106" s="493"/>
      <c r="DK106" s="493"/>
      <c r="DO106" s="494"/>
      <c r="DP106" s="494"/>
      <c r="DQ106" s="493"/>
      <c r="DS106" s="493"/>
      <c r="DT106" s="493"/>
      <c r="DU106" s="493"/>
      <c r="DV106" s="493"/>
      <c r="DX106" s="493"/>
      <c r="DY106" s="493"/>
      <c r="DZ106" s="493"/>
      <c r="EA106" s="493"/>
      <c r="EB106" s="493"/>
      <c r="EC106" s="493"/>
      <c r="ED106" s="493"/>
      <c r="EE106" s="493"/>
      <c r="EF106" s="493"/>
      <c r="EG106" s="493"/>
      <c r="EH106" s="493"/>
      <c r="EI106" s="493"/>
      <c r="EK106" s="493"/>
      <c r="EL106" s="493"/>
      <c r="EM106" s="493"/>
      <c r="EN106" s="494"/>
      <c r="EO106" s="493"/>
      <c r="EP106" s="494"/>
      <c r="ES106" s="493"/>
      <c r="ET106" s="493"/>
      <c r="EU106" s="493"/>
      <c r="EW106" s="493"/>
      <c r="EX106" s="493"/>
      <c r="EY106" s="493"/>
      <c r="FA106" s="493"/>
      <c r="FB106" s="493"/>
      <c r="FC106" s="493"/>
      <c r="FD106" s="494"/>
      <c r="FF106" s="493"/>
      <c r="FG106" s="493"/>
      <c r="FH106" s="493"/>
      <c r="FJ106" s="500"/>
      <c r="FK106" s="493"/>
      <c r="FL106" s="494"/>
      <c r="FM106" s="493"/>
      <c r="FN106" s="493"/>
      <c r="FP106" s="493"/>
      <c r="FQ106" s="493"/>
    </row>
    <row r="107" spans="1:173" x14ac:dyDescent="0.2">
      <c r="A107" s="438"/>
      <c r="B107" s="438"/>
      <c r="C107" s="438"/>
      <c r="D107" s="514"/>
      <c r="E107" s="514"/>
      <c r="F107" s="514"/>
      <c r="G107" s="514"/>
      <c r="H107" s="514"/>
      <c r="I107" s="438"/>
      <c r="J107" s="438"/>
      <c r="K107" s="438"/>
      <c r="L107" s="438"/>
      <c r="M107" s="514"/>
      <c r="N107" s="514"/>
      <c r="O107" s="514"/>
      <c r="P107" s="438"/>
      <c r="Q107" s="515"/>
      <c r="R107" s="438"/>
      <c r="S107" s="438"/>
      <c r="T107" s="438"/>
      <c r="U107" s="438"/>
      <c r="V107" s="438"/>
      <c r="W107" s="516"/>
      <c r="X107" s="438"/>
      <c r="Y107" s="438"/>
      <c r="Z107" s="503"/>
      <c r="AA107" s="503"/>
      <c r="AB107" s="438"/>
      <c r="AC107" s="503"/>
      <c r="AD107" s="503"/>
      <c r="AE107" s="503"/>
      <c r="AF107" s="503"/>
      <c r="AG107" s="503"/>
      <c r="AH107" s="503"/>
      <c r="AI107" s="503"/>
      <c r="AJ107" s="503"/>
      <c r="AK107" s="503"/>
      <c r="AL107" s="503"/>
      <c r="AM107" s="522">
        <f t="shared" si="80"/>
        <v>1976</v>
      </c>
      <c r="AN107" s="503">
        <f t="shared" si="79"/>
        <v>1.2523941785127481</v>
      </c>
      <c r="AO107" s="503">
        <f t="shared" si="79"/>
        <v>0.99977753659662338</v>
      </c>
      <c r="AP107" s="503">
        <f t="shared" si="79"/>
        <v>0.88914200932180909</v>
      </c>
      <c r="AQ107" s="503">
        <f t="shared" si="79"/>
        <v>1.0181276368331829</v>
      </c>
      <c r="AR107" s="503"/>
      <c r="AS107" s="438"/>
      <c r="AT107" s="439"/>
      <c r="AV107" s="493"/>
      <c r="AW107" s="493"/>
      <c r="AX107" s="493"/>
      <c r="AY107" s="493"/>
      <c r="BA107" s="493"/>
      <c r="BB107" s="493"/>
      <c r="BC107" s="493"/>
      <c r="BD107" s="493"/>
      <c r="BE107" s="493"/>
      <c r="BF107" s="493"/>
      <c r="BG107" s="493"/>
      <c r="BH107" s="493"/>
      <c r="BI107" s="493"/>
      <c r="BJ107" s="493"/>
      <c r="BM107" s="493"/>
      <c r="BN107" s="493"/>
      <c r="BO107" s="493"/>
      <c r="BP107" s="493"/>
      <c r="BR107" s="493"/>
      <c r="BS107" s="493"/>
      <c r="BT107" s="493"/>
      <c r="BU107" s="493"/>
      <c r="BV107" s="493"/>
      <c r="BX107" s="493"/>
      <c r="BY107" s="493"/>
      <c r="BZ107" s="493"/>
      <c r="CA107" s="493"/>
      <c r="CC107" s="493"/>
      <c r="CD107" s="493"/>
      <c r="CE107" s="493"/>
      <c r="CF107" s="493"/>
      <c r="CH107" s="493"/>
      <c r="CI107" s="493"/>
      <c r="CJ107" s="493"/>
      <c r="CK107" s="493"/>
      <c r="CM107" s="493"/>
      <c r="CN107" s="493"/>
      <c r="CO107" s="493"/>
      <c r="CP107" s="493"/>
      <c r="CS107" s="493"/>
      <c r="CT107" s="493"/>
      <c r="CU107" s="493"/>
      <c r="CV107" s="493"/>
      <c r="CW107" s="493"/>
      <c r="CX107" s="493"/>
      <c r="CY107" s="493"/>
      <c r="CZ107" s="493"/>
      <c r="DA107" s="493"/>
      <c r="DB107" s="493"/>
      <c r="DC107" s="493"/>
      <c r="DD107" s="493"/>
      <c r="DE107" s="493"/>
      <c r="DF107" s="493"/>
      <c r="DG107" s="493"/>
      <c r="DI107" s="493"/>
      <c r="DJ107" s="493"/>
      <c r="DK107" s="493"/>
      <c r="DO107" s="494"/>
      <c r="DP107" s="494"/>
      <c r="DQ107" s="493"/>
      <c r="DS107" s="493"/>
      <c r="DT107" s="493"/>
      <c r="DU107" s="493"/>
      <c r="DV107" s="493"/>
      <c r="DX107" s="493"/>
      <c r="DY107" s="493"/>
      <c r="DZ107" s="493"/>
      <c r="EA107" s="493"/>
      <c r="EB107" s="493"/>
      <c r="EC107" s="493"/>
      <c r="ED107" s="493"/>
      <c r="EE107" s="493"/>
      <c r="EF107" s="493"/>
      <c r="EG107" s="493"/>
      <c r="EH107" s="493"/>
      <c r="EI107" s="493"/>
      <c r="EK107" s="493"/>
      <c r="EL107" s="493"/>
      <c r="EM107" s="493"/>
      <c r="EN107" s="494"/>
      <c r="EO107" s="493"/>
      <c r="EP107" s="494"/>
      <c r="ES107" s="493"/>
      <c r="ET107" s="493"/>
      <c r="EU107" s="493"/>
      <c r="EW107" s="493"/>
      <c r="EX107" s="493"/>
      <c r="EY107" s="493"/>
      <c r="FA107" s="493"/>
      <c r="FB107" s="493"/>
      <c r="FC107" s="493"/>
      <c r="FD107" s="494"/>
      <c r="FF107" s="493"/>
      <c r="FG107" s="493"/>
      <c r="FH107" s="493"/>
      <c r="FJ107" s="500"/>
      <c r="FK107" s="493"/>
      <c r="FL107" s="494"/>
      <c r="FM107" s="493"/>
      <c r="FN107" s="493"/>
      <c r="FP107" s="493"/>
      <c r="FQ107" s="493"/>
    </row>
    <row r="108" spans="1:173" x14ac:dyDescent="0.2">
      <c r="A108" s="438"/>
      <c r="B108" s="438"/>
      <c r="C108" s="438"/>
      <c r="D108" s="514"/>
      <c r="E108" s="514"/>
      <c r="F108" s="514"/>
      <c r="G108" s="514"/>
      <c r="H108" s="514"/>
      <c r="I108" s="438"/>
      <c r="J108" s="438"/>
      <c r="K108" s="438"/>
      <c r="L108" s="438"/>
      <c r="M108" s="514"/>
      <c r="N108" s="514"/>
      <c r="O108" s="514"/>
      <c r="P108" s="438"/>
      <c r="Q108" s="515"/>
      <c r="R108" s="438"/>
      <c r="S108" s="438"/>
      <c r="T108" s="438"/>
      <c r="U108" s="438"/>
      <c r="V108" s="438"/>
      <c r="W108" s="516"/>
      <c r="X108" s="438"/>
      <c r="Y108" s="438"/>
      <c r="Z108" s="503"/>
      <c r="AA108" s="503"/>
      <c r="AB108" s="438"/>
      <c r="AC108" s="503"/>
      <c r="AD108" s="503"/>
      <c r="AE108" s="503"/>
      <c r="AF108" s="503"/>
      <c r="AG108" s="503"/>
      <c r="AH108" s="503"/>
      <c r="AI108" s="503"/>
      <c r="AJ108" s="503"/>
      <c r="AK108" s="503"/>
      <c r="AL108" s="503"/>
      <c r="AM108" s="522">
        <f t="shared" si="80"/>
        <v>1977</v>
      </c>
      <c r="AN108" s="503">
        <f t="shared" si="79"/>
        <v>1.2291416391922356</v>
      </c>
      <c r="AO108" s="503">
        <f t="shared" si="79"/>
        <v>0.99463691941485877</v>
      </c>
      <c r="AP108" s="503">
        <f t="shared" si="79"/>
        <v>0.90931328595144789</v>
      </c>
      <c r="AQ108" s="503">
        <f t="shared" si="79"/>
        <v>1.0181307813877361</v>
      </c>
      <c r="AR108" s="503"/>
      <c r="AS108" s="438"/>
      <c r="AT108" s="439"/>
      <c r="AV108" s="493"/>
      <c r="AW108" s="493"/>
      <c r="AX108" s="493"/>
      <c r="AY108" s="493"/>
      <c r="BA108" s="493"/>
      <c r="BB108" s="493"/>
      <c r="BC108" s="493"/>
      <c r="BD108" s="493"/>
      <c r="BE108" s="493"/>
      <c r="BF108" s="493"/>
      <c r="BG108" s="493"/>
      <c r="BH108" s="493"/>
      <c r="BI108" s="493"/>
      <c r="BJ108" s="493"/>
      <c r="BM108" s="493"/>
      <c r="BN108" s="493"/>
      <c r="BO108" s="493"/>
      <c r="BP108" s="493"/>
      <c r="BR108" s="493"/>
      <c r="BS108" s="493"/>
      <c r="BT108" s="493"/>
      <c r="BU108" s="493"/>
      <c r="BV108" s="493"/>
      <c r="BX108" s="493"/>
      <c r="BY108" s="493"/>
      <c r="BZ108" s="493"/>
      <c r="CA108" s="493"/>
      <c r="CC108" s="493"/>
      <c r="CD108" s="493"/>
      <c r="CE108" s="493"/>
      <c r="CF108" s="493"/>
      <c r="CH108" s="493"/>
      <c r="CI108" s="493"/>
      <c r="CJ108" s="493"/>
      <c r="CK108" s="493"/>
      <c r="CM108" s="493"/>
      <c r="CN108" s="493"/>
      <c r="CO108" s="493"/>
      <c r="CP108" s="493"/>
      <c r="CS108" s="493"/>
      <c r="CT108" s="493"/>
      <c r="CU108" s="493"/>
      <c r="CV108" s="493"/>
      <c r="CW108" s="493"/>
      <c r="CX108" s="493"/>
      <c r="CY108" s="493"/>
      <c r="CZ108" s="493"/>
      <c r="DA108" s="493"/>
      <c r="DB108" s="493"/>
      <c r="DC108" s="493"/>
      <c r="DD108" s="493"/>
      <c r="DE108" s="493"/>
      <c r="DF108" s="493"/>
      <c r="DG108" s="493"/>
      <c r="DI108" s="493"/>
      <c r="DJ108" s="493"/>
      <c r="DK108" s="493"/>
      <c r="DO108" s="494"/>
      <c r="DP108" s="494"/>
      <c r="DQ108" s="493"/>
      <c r="DS108" s="493"/>
      <c r="DT108" s="493"/>
      <c r="DU108" s="493"/>
      <c r="DV108" s="493"/>
      <c r="DX108" s="493"/>
      <c r="DY108" s="493"/>
      <c r="DZ108" s="493"/>
      <c r="EA108" s="493"/>
      <c r="EB108" s="493"/>
      <c r="EC108" s="493"/>
      <c r="ED108" s="493"/>
      <c r="EE108" s="493"/>
      <c r="EF108" s="493"/>
      <c r="EG108" s="493"/>
      <c r="EH108" s="493"/>
      <c r="EI108" s="493"/>
      <c r="EK108" s="493"/>
      <c r="EL108" s="493"/>
      <c r="EM108" s="493"/>
      <c r="EN108" s="494"/>
      <c r="EO108" s="493"/>
      <c r="EP108" s="494"/>
      <c r="ES108" s="493"/>
      <c r="ET108" s="493"/>
      <c r="EU108" s="493"/>
      <c r="EW108" s="493"/>
      <c r="EX108" s="493"/>
      <c r="EY108" s="493"/>
      <c r="FA108" s="493"/>
      <c r="FB108" s="493"/>
      <c r="FC108" s="493"/>
      <c r="FD108" s="494"/>
      <c r="FF108" s="493"/>
      <c r="FG108" s="493"/>
      <c r="FH108" s="493"/>
      <c r="FJ108" s="500"/>
      <c r="FK108" s="493"/>
      <c r="FL108" s="494"/>
      <c r="FM108" s="493"/>
      <c r="FN108" s="493"/>
      <c r="FP108" s="493"/>
      <c r="FQ108" s="493"/>
    </row>
    <row r="109" spans="1:173" x14ac:dyDescent="0.2">
      <c r="A109" s="438"/>
      <c r="B109" s="438"/>
      <c r="C109" s="438"/>
      <c r="D109" s="514"/>
      <c r="E109" s="514"/>
      <c r="F109" s="514"/>
      <c r="G109" s="514"/>
      <c r="H109" s="514"/>
      <c r="I109" s="438"/>
      <c r="J109" s="438"/>
      <c r="K109" s="438"/>
      <c r="L109" s="438"/>
      <c r="M109" s="514"/>
      <c r="N109" s="514"/>
      <c r="O109" s="514"/>
      <c r="P109" s="438"/>
      <c r="Q109" s="515"/>
      <c r="R109" s="438"/>
      <c r="S109" s="438"/>
      <c r="T109" s="438"/>
      <c r="U109" s="438"/>
      <c r="V109" s="438"/>
      <c r="W109" s="516"/>
      <c r="X109" s="438"/>
      <c r="Y109" s="438"/>
      <c r="Z109" s="503"/>
      <c r="AA109" s="503"/>
      <c r="AB109" s="438"/>
      <c r="AC109" s="503"/>
      <c r="AD109" s="503"/>
      <c r="AE109" s="503"/>
      <c r="AF109" s="503"/>
      <c r="AG109" s="503"/>
      <c r="AH109" s="503"/>
      <c r="AI109" s="503"/>
      <c r="AJ109" s="503"/>
      <c r="AK109" s="503"/>
      <c r="AL109" s="503"/>
      <c r="AM109" s="522">
        <f t="shared" si="80"/>
        <v>1978</v>
      </c>
      <c r="AN109" s="503">
        <f t="shared" si="79"/>
        <v>1.1856690501671243</v>
      </c>
      <c r="AO109" s="503">
        <f t="shared" si="79"/>
        <v>1.0216443844957506</v>
      </c>
      <c r="AP109" s="503">
        <f t="shared" si="79"/>
        <v>0.91817351364979927</v>
      </c>
      <c r="AQ109" s="503">
        <f t="shared" si="79"/>
        <v>1.0222723817471644</v>
      </c>
      <c r="AR109" s="503"/>
      <c r="AS109" s="438"/>
      <c r="AT109" s="439"/>
      <c r="AV109" s="493"/>
      <c r="AW109" s="493"/>
      <c r="AX109" s="493"/>
      <c r="AY109" s="493"/>
      <c r="BA109" s="493"/>
      <c r="BB109" s="493"/>
      <c r="BC109" s="493"/>
      <c r="BD109" s="493"/>
      <c r="BE109" s="493"/>
      <c r="BF109" s="493"/>
      <c r="BG109" s="493"/>
      <c r="BH109" s="493"/>
      <c r="BI109" s="493"/>
      <c r="BJ109" s="493"/>
      <c r="BM109" s="493"/>
      <c r="BN109" s="493"/>
      <c r="BO109" s="493"/>
      <c r="BP109" s="493"/>
      <c r="BR109" s="493"/>
      <c r="BS109" s="493"/>
      <c r="BT109" s="493"/>
      <c r="BU109" s="493"/>
      <c r="BV109" s="493"/>
      <c r="BX109" s="493"/>
      <c r="BY109" s="493"/>
      <c r="BZ109" s="493"/>
      <c r="CA109" s="493"/>
      <c r="CC109" s="493"/>
      <c r="CD109" s="493"/>
      <c r="CE109" s="493"/>
      <c r="CF109" s="493"/>
      <c r="CH109" s="493"/>
      <c r="CI109" s="493"/>
      <c r="CJ109" s="493"/>
      <c r="CK109" s="493"/>
      <c r="CM109" s="493"/>
      <c r="CN109" s="493"/>
      <c r="CO109" s="493"/>
      <c r="CP109" s="493"/>
      <c r="CS109" s="493"/>
      <c r="CT109" s="493"/>
      <c r="CU109" s="493"/>
      <c r="CV109" s="493"/>
      <c r="CW109" s="493"/>
      <c r="CX109" s="493"/>
      <c r="CY109" s="493"/>
      <c r="CZ109" s="493"/>
      <c r="DA109" s="493"/>
      <c r="DB109" s="493"/>
      <c r="DC109" s="493"/>
      <c r="DD109" s="493"/>
      <c r="DE109" s="493"/>
      <c r="DF109" s="493"/>
      <c r="DG109" s="493"/>
      <c r="DI109" s="493"/>
      <c r="DJ109" s="493"/>
      <c r="DK109" s="493"/>
      <c r="DO109" s="494"/>
      <c r="DP109" s="494"/>
      <c r="DQ109" s="493"/>
      <c r="DS109" s="493"/>
      <c r="DT109" s="493"/>
      <c r="DU109" s="493"/>
      <c r="DV109" s="493"/>
      <c r="DX109" s="493"/>
      <c r="DY109" s="493"/>
      <c r="DZ109" s="493"/>
      <c r="EA109" s="493"/>
      <c r="EB109" s="493"/>
      <c r="EC109" s="493"/>
      <c r="ED109" s="493"/>
      <c r="EE109" s="493"/>
      <c r="EF109" s="493"/>
      <c r="EG109" s="493"/>
      <c r="EH109" s="493"/>
      <c r="EI109" s="493"/>
      <c r="EK109" s="493"/>
      <c r="EL109" s="493"/>
      <c r="EM109" s="493"/>
      <c r="EN109" s="494"/>
      <c r="EO109" s="493"/>
      <c r="EP109" s="494"/>
      <c r="ES109" s="493"/>
      <c r="ET109" s="493"/>
      <c r="EU109" s="493"/>
      <c r="EW109" s="493"/>
      <c r="EX109" s="493"/>
      <c r="EY109" s="493"/>
      <c r="FA109" s="493"/>
      <c r="FB109" s="493"/>
      <c r="FC109" s="493"/>
      <c r="FD109" s="494"/>
      <c r="FF109" s="493"/>
      <c r="FG109" s="493"/>
      <c r="FH109" s="493"/>
      <c r="FJ109" s="500"/>
      <c r="FK109" s="493"/>
      <c r="FL109" s="494"/>
      <c r="FM109" s="493"/>
      <c r="FN109" s="493"/>
      <c r="FP109" s="493"/>
      <c r="FQ109" s="493"/>
    </row>
    <row r="110" spans="1:173" x14ac:dyDescent="0.2">
      <c r="A110" s="438"/>
      <c r="B110" s="438"/>
      <c r="C110" s="438"/>
      <c r="D110" s="514"/>
      <c r="E110" s="514"/>
      <c r="F110" s="514"/>
      <c r="G110" s="514"/>
      <c r="H110" s="514"/>
      <c r="I110" s="438"/>
      <c r="J110" s="438"/>
      <c r="K110" s="438"/>
      <c r="L110" s="438"/>
      <c r="M110" s="514"/>
      <c r="N110" s="514"/>
      <c r="O110" s="514"/>
      <c r="P110" s="438"/>
      <c r="Q110" s="515"/>
      <c r="R110" s="438"/>
      <c r="S110" s="438"/>
      <c r="T110" s="438"/>
      <c r="U110" s="438"/>
      <c r="V110" s="438"/>
      <c r="W110" s="516"/>
      <c r="X110" s="438"/>
      <c r="Y110" s="438"/>
      <c r="Z110" s="503"/>
      <c r="AA110" s="503"/>
      <c r="AB110" s="438"/>
      <c r="AC110" s="503"/>
      <c r="AD110" s="503"/>
      <c r="AE110" s="503"/>
      <c r="AF110" s="503"/>
      <c r="AG110" s="503"/>
      <c r="AH110" s="503"/>
      <c r="AI110" s="503"/>
      <c r="AJ110" s="503"/>
      <c r="AK110" s="503"/>
      <c r="AL110" s="503"/>
      <c r="AM110" s="522">
        <f t="shared" si="80"/>
        <v>1979</v>
      </c>
      <c r="AN110" s="503">
        <f t="shared" si="79"/>
        <v>1.1489451750533308</v>
      </c>
      <c r="AO110" s="503">
        <f t="shared" si="79"/>
        <v>1.0047735089519161</v>
      </c>
      <c r="AP110" s="503">
        <f t="shared" si="79"/>
        <v>0.93182858109953848</v>
      </c>
      <c r="AQ110" s="503">
        <f t="shared" si="79"/>
        <v>1.0174474737593195</v>
      </c>
      <c r="AR110" s="503"/>
      <c r="AS110" s="438"/>
      <c r="AT110" s="439"/>
      <c r="AV110" s="493"/>
      <c r="AW110" s="493"/>
      <c r="AX110" s="493"/>
      <c r="AY110" s="493"/>
      <c r="BA110" s="493"/>
      <c r="BB110" s="493"/>
      <c r="BC110" s="493"/>
      <c r="BD110" s="493"/>
      <c r="BE110" s="493"/>
      <c r="BF110" s="493"/>
      <c r="BG110" s="493"/>
      <c r="BH110" s="493"/>
      <c r="BI110" s="493"/>
      <c r="BJ110" s="493"/>
      <c r="BM110" s="493"/>
      <c r="BN110" s="493"/>
      <c r="BO110" s="493"/>
      <c r="BP110" s="493"/>
      <c r="BR110" s="493"/>
      <c r="BS110" s="493"/>
      <c r="BT110" s="493"/>
      <c r="BU110" s="493"/>
      <c r="BV110" s="493"/>
      <c r="BX110" s="493"/>
      <c r="BY110" s="493"/>
      <c r="BZ110" s="493"/>
      <c r="CA110" s="493"/>
      <c r="CC110" s="493"/>
      <c r="CD110" s="493"/>
      <c r="CE110" s="493"/>
      <c r="CF110" s="493"/>
      <c r="CH110" s="493"/>
      <c r="CI110" s="493"/>
      <c r="CJ110" s="493"/>
      <c r="CK110" s="493"/>
      <c r="CM110" s="493"/>
      <c r="CN110" s="493"/>
      <c r="CO110" s="493"/>
      <c r="CP110" s="493"/>
      <c r="CS110" s="493"/>
      <c r="CT110" s="493"/>
      <c r="CU110" s="493"/>
      <c r="CV110" s="493"/>
      <c r="CW110" s="493"/>
      <c r="CX110" s="493"/>
      <c r="CY110" s="493"/>
      <c r="CZ110" s="493"/>
      <c r="DA110" s="493"/>
      <c r="DB110" s="493"/>
      <c r="DC110" s="493"/>
      <c r="DD110" s="493"/>
      <c r="DE110" s="493"/>
      <c r="DF110" s="493"/>
      <c r="DG110" s="493"/>
      <c r="DI110" s="493"/>
      <c r="DJ110" s="493"/>
      <c r="DK110" s="493"/>
      <c r="DO110" s="494"/>
      <c r="DP110" s="494"/>
      <c r="DQ110" s="493"/>
      <c r="DS110" s="493"/>
      <c r="DT110" s="493"/>
      <c r="DU110" s="493"/>
      <c r="DV110" s="493"/>
      <c r="DX110" s="493"/>
      <c r="DY110" s="493"/>
      <c r="DZ110" s="493"/>
      <c r="EA110" s="493"/>
      <c r="EB110" s="493"/>
      <c r="EC110" s="493"/>
      <c r="ED110" s="493"/>
      <c r="EE110" s="493"/>
      <c r="EF110" s="493"/>
      <c r="EG110" s="493"/>
      <c r="EH110" s="493"/>
      <c r="EI110" s="493"/>
      <c r="EK110" s="493"/>
      <c r="EL110" s="493"/>
      <c r="EM110" s="493"/>
      <c r="EN110" s="494"/>
      <c r="EO110" s="493"/>
      <c r="EP110" s="494"/>
      <c r="ES110" s="493"/>
      <c r="ET110" s="493"/>
      <c r="EU110" s="493"/>
      <c r="EW110" s="493"/>
      <c r="EX110" s="493"/>
      <c r="EY110" s="493"/>
      <c r="FA110" s="493"/>
      <c r="FB110" s="493"/>
      <c r="FC110" s="493"/>
      <c r="FD110" s="494"/>
      <c r="FF110" s="493"/>
      <c r="FG110" s="493"/>
      <c r="FH110" s="493"/>
      <c r="FJ110" s="500"/>
      <c r="FK110" s="493"/>
      <c r="FL110" s="494"/>
      <c r="FM110" s="493"/>
      <c r="FN110" s="493"/>
      <c r="FP110" s="493"/>
      <c r="FQ110" s="493"/>
    </row>
    <row r="111" spans="1:173" x14ac:dyDescent="0.2">
      <c r="A111" s="438"/>
      <c r="B111" s="438"/>
      <c r="C111" s="438"/>
      <c r="D111" s="514"/>
      <c r="E111" s="514"/>
      <c r="F111" s="514"/>
      <c r="G111" s="514"/>
      <c r="H111" s="514"/>
      <c r="I111" s="438"/>
      <c r="J111" s="438"/>
      <c r="K111" s="438"/>
      <c r="L111" s="438"/>
      <c r="M111" s="514"/>
      <c r="N111" s="514"/>
      <c r="O111" s="514"/>
      <c r="P111" s="438"/>
      <c r="Q111" s="515"/>
      <c r="R111" s="438"/>
      <c r="S111" s="438"/>
      <c r="T111" s="438"/>
      <c r="U111" s="438"/>
      <c r="V111" s="438"/>
      <c r="W111" s="516"/>
      <c r="X111" s="438"/>
      <c r="Y111" s="438"/>
      <c r="Z111" s="503"/>
      <c r="AA111" s="503"/>
      <c r="AB111" s="438"/>
      <c r="AC111" s="503"/>
      <c r="AD111" s="503"/>
      <c r="AE111" s="503"/>
      <c r="AF111" s="503"/>
      <c r="AG111" s="503"/>
      <c r="AH111" s="503"/>
      <c r="AI111" s="503"/>
      <c r="AJ111" s="503"/>
      <c r="AK111" s="503"/>
      <c r="AL111" s="503"/>
      <c r="AM111" s="522">
        <f t="shared" si="80"/>
        <v>1980</v>
      </c>
      <c r="AN111" s="503">
        <f t="shared" si="79"/>
        <v>1.078507228300625</v>
      </c>
      <c r="AO111" s="503">
        <f t="shared" si="79"/>
        <v>1.0128776782308277</v>
      </c>
      <c r="AP111" s="503">
        <f t="shared" si="79"/>
        <v>0.96109677217959677</v>
      </c>
      <c r="AQ111" s="503">
        <f t="shared" si="79"/>
        <v>1.0186613489114056</v>
      </c>
      <c r="AR111" s="503"/>
      <c r="AS111" s="438"/>
      <c r="AT111" s="439"/>
      <c r="AV111" s="493"/>
      <c r="AW111" s="493"/>
      <c r="AX111" s="493"/>
      <c r="AY111" s="493"/>
      <c r="BA111" s="493"/>
      <c r="BB111" s="493"/>
      <c r="BC111" s="493"/>
      <c r="BD111" s="493"/>
      <c r="BE111" s="493"/>
      <c r="BF111" s="493"/>
      <c r="BG111" s="493"/>
      <c r="BH111" s="493"/>
      <c r="BI111" s="493"/>
      <c r="BJ111" s="493"/>
      <c r="BM111" s="493"/>
      <c r="BN111" s="493"/>
      <c r="BO111" s="493"/>
      <c r="BP111" s="493"/>
      <c r="BR111" s="493"/>
      <c r="BS111" s="493"/>
      <c r="BT111" s="493"/>
      <c r="BU111" s="493"/>
      <c r="BV111" s="493"/>
      <c r="BX111" s="493"/>
      <c r="BY111" s="493"/>
      <c r="BZ111" s="493"/>
      <c r="CA111" s="493"/>
      <c r="CC111" s="493"/>
      <c r="CD111" s="493"/>
      <c r="CE111" s="493"/>
      <c r="CF111" s="493"/>
      <c r="CH111" s="493"/>
      <c r="CI111" s="493"/>
      <c r="CJ111" s="493"/>
      <c r="CK111" s="493"/>
      <c r="CM111" s="493"/>
      <c r="CN111" s="493"/>
      <c r="CO111" s="493"/>
      <c r="CP111" s="493"/>
      <c r="CS111" s="493"/>
      <c r="CT111" s="493"/>
      <c r="CU111" s="493"/>
      <c r="CV111" s="493"/>
      <c r="CW111" s="493"/>
      <c r="CX111" s="493"/>
      <c r="CY111" s="493"/>
      <c r="CZ111" s="493"/>
      <c r="DA111" s="493"/>
      <c r="DB111" s="493"/>
      <c r="DC111" s="493"/>
      <c r="DD111" s="493"/>
      <c r="DE111" s="493"/>
      <c r="DF111" s="493"/>
      <c r="DG111" s="493"/>
      <c r="DI111" s="493"/>
      <c r="DJ111" s="493"/>
      <c r="DK111" s="493"/>
      <c r="DO111" s="494"/>
      <c r="DP111" s="494"/>
      <c r="DQ111" s="493"/>
      <c r="DS111" s="493"/>
      <c r="DT111" s="493"/>
      <c r="DU111" s="493"/>
      <c r="DV111" s="493"/>
      <c r="DX111" s="493"/>
      <c r="DY111" s="493"/>
      <c r="DZ111" s="493"/>
      <c r="EA111" s="493"/>
      <c r="EB111" s="493"/>
      <c r="EC111" s="493"/>
      <c r="ED111" s="493"/>
      <c r="EE111" s="493"/>
      <c r="EF111" s="493"/>
      <c r="EG111" s="493"/>
      <c r="EH111" s="493"/>
      <c r="EI111" s="493"/>
      <c r="EK111" s="493"/>
      <c r="EL111" s="493"/>
      <c r="EM111" s="493"/>
      <c r="EN111" s="494"/>
      <c r="EO111" s="493"/>
      <c r="EP111" s="494"/>
      <c r="ES111" s="493"/>
      <c r="ET111" s="493"/>
      <c r="EU111" s="493"/>
      <c r="EW111" s="493"/>
      <c r="EX111" s="493"/>
      <c r="EY111" s="493"/>
      <c r="FA111" s="493"/>
      <c r="FB111" s="493"/>
      <c r="FC111" s="493"/>
      <c r="FD111" s="494"/>
      <c r="FF111" s="493"/>
      <c r="FG111" s="493"/>
      <c r="FH111" s="493"/>
      <c r="FJ111" s="500"/>
      <c r="FK111" s="493"/>
      <c r="FL111" s="494"/>
      <c r="FM111" s="493"/>
      <c r="FN111" s="493"/>
      <c r="FP111" s="493"/>
      <c r="FQ111" s="493"/>
    </row>
    <row r="112" spans="1:173" x14ac:dyDescent="0.2">
      <c r="A112" s="438"/>
      <c r="B112" s="438"/>
      <c r="C112" s="438"/>
      <c r="D112" s="514"/>
      <c r="E112" s="514"/>
      <c r="F112" s="514"/>
      <c r="G112" s="514"/>
      <c r="H112" s="514"/>
      <c r="I112" s="438"/>
      <c r="J112" s="438"/>
      <c r="K112" s="438"/>
      <c r="L112" s="438"/>
      <c r="M112" s="514"/>
      <c r="N112" s="514"/>
      <c r="O112" s="514"/>
      <c r="P112" s="438"/>
      <c r="Q112" s="515"/>
      <c r="R112" s="438"/>
      <c r="S112" s="438"/>
      <c r="T112" s="438"/>
      <c r="U112" s="438"/>
      <c r="V112" s="438"/>
      <c r="W112" s="516"/>
      <c r="X112" s="438"/>
      <c r="Y112" s="438"/>
      <c r="Z112" s="503"/>
      <c r="AA112" s="503"/>
      <c r="AB112" s="438"/>
      <c r="AC112" s="503"/>
      <c r="AD112" s="503"/>
      <c r="AE112" s="503"/>
      <c r="AF112" s="503"/>
      <c r="AG112" s="503"/>
      <c r="AH112" s="503"/>
      <c r="AI112" s="503"/>
      <c r="AJ112" s="503"/>
      <c r="AK112" s="503"/>
      <c r="AL112" s="503"/>
      <c r="AM112" s="522">
        <f t="shared" si="80"/>
        <v>1981</v>
      </c>
      <c r="AN112" s="503">
        <f t="shared" si="79"/>
        <v>1.021822727874738</v>
      </c>
      <c r="AO112" s="503">
        <f t="shared" si="79"/>
        <v>0.98918492595960716</v>
      </c>
      <c r="AP112" s="503">
        <f t="shared" si="79"/>
        <v>0.97765272283512594</v>
      </c>
      <c r="AQ112" s="503">
        <f t="shared" si="79"/>
        <v>1.0086925739492052</v>
      </c>
      <c r="AR112" s="503"/>
      <c r="AS112" s="438"/>
      <c r="AT112" s="439"/>
      <c r="AV112" s="493"/>
      <c r="AW112" s="493"/>
      <c r="AX112" s="493"/>
      <c r="AY112" s="493"/>
      <c r="BA112" s="493"/>
      <c r="BB112" s="493"/>
      <c r="BC112" s="493"/>
      <c r="BD112" s="493"/>
      <c r="BE112" s="493"/>
      <c r="BF112" s="493"/>
      <c r="BG112" s="493"/>
      <c r="BH112" s="493"/>
      <c r="BI112" s="493"/>
      <c r="BJ112" s="493"/>
      <c r="BM112" s="493"/>
      <c r="BN112" s="493"/>
      <c r="BO112" s="493"/>
      <c r="BP112" s="493"/>
      <c r="BR112" s="493"/>
      <c r="BS112" s="493"/>
      <c r="BT112" s="493"/>
      <c r="BU112" s="493"/>
      <c r="BV112" s="493"/>
      <c r="BX112" s="493"/>
      <c r="BY112" s="493"/>
      <c r="BZ112" s="493"/>
      <c r="CA112" s="493"/>
      <c r="CC112" s="493"/>
      <c r="CD112" s="493"/>
      <c r="CE112" s="493"/>
      <c r="CF112" s="493"/>
      <c r="CH112" s="493"/>
      <c r="CI112" s="493"/>
      <c r="CJ112" s="493"/>
      <c r="CK112" s="493"/>
      <c r="CM112" s="493"/>
      <c r="CN112" s="493"/>
      <c r="CO112" s="493"/>
      <c r="CP112" s="493"/>
      <c r="CS112" s="493"/>
      <c r="CT112" s="493"/>
      <c r="CU112" s="493"/>
      <c r="CV112" s="493"/>
      <c r="CW112" s="493"/>
      <c r="CX112" s="493"/>
      <c r="CY112" s="493"/>
      <c r="CZ112" s="493"/>
      <c r="DA112" s="493"/>
      <c r="DB112" s="493"/>
      <c r="DC112" s="493"/>
      <c r="DD112" s="493"/>
      <c r="DE112" s="493"/>
      <c r="DF112" s="493"/>
      <c r="DG112" s="493"/>
      <c r="DI112" s="493"/>
      <c r="DJ112" s="493"/>
      <c r="DK112" s="493"/>
      <c r="DO112" s="494"/>
      <c r="DP112" s="494"/>
      <c r="DQ112" s="493"/>
      <c r="DS112" s="493"/>
      <c r="DT112" s="493"/>
      <c r="DU112" s="493"/>
      <c r="DV112" s="493"/>
      <c r="DX112" s="493"/>
      <c r="DY112" s="493"/>
      <c r="DZ112" s="493"/>
      <c r="EA112" s="493"/>
      <c r="EB112" s="493"/>
      <c r="EC112" s="493"/>
      <c r="ED112" s="493"/>
      <c r="EE112" s="493"/>
      <c r="EF112" s="493"/>
      <c r="EG112" s="493"/>
      <c r="EH112" s="493"/>
      <c r="EI112" s="493"/>
      <c r="EK112" s="493"/>
      <c r="EL112" s="493"/>
      <c r="EM112" s="493"/>
      <c r="EN112" s="494"/>
      <c r="EO112" s="493"/>
      <c r="EP112" s="494"/>
      <c r="ES112" s="493"/>
      <c r="ET112" s="493"/>
      <c r="EU112" s="493"/>
      <c r="EW112" s="493"/>
      <c r="EX112" s="493"/>
      <c r="EY112" s="493"/>
      <c r="FA112" s="493"/>
      <c r="FB112" s="493"/>
      <c r="FC112" s="493"/>
      <c r="FD112" s="494"/>
      <c r="FF112" s="493"/>
      <c r="FG112" s="493"/>
      <c r="FH112" s="493"/>
      <c r="FJ112" s="500"/>
      <c r="FK112" s="493"/>
      <c r="FL112" s="494"/>
      <c r="FM112" s="493"/>
      <c r="FN112" s="493"/>
      <c r="FP112" s="493"/>
      <c r="FQ112" s="493"/>
    </row>
    <row r="113" spans="1:173" x14ac:dyDescent="0.2">
      <c r="A113" s="438"/>
      <c r="B113" s="438"/>
      <c r="C113" s="438"/>
      <c r="D113" s="514"/>
      <c r="E113" s="514"/>
      <c r="F113" s="514"/>
      <c r="G113" s="514"/>
      <c r="H113" s="514"/>
      <c r="I113" s="438"/>
      <c r="J113" s="438"/>
      <c r="K113" s="438"/>
      <c r="L113" s="438"/>
      <c r="M113" s="514"/>
      <c r="N113" s="514"/>
      <c r="O113" s="514"/>
      <c r="P113" s="438"/>
      <c r="Q113" s="515"/>
      <c r="R113" s="438"/>
      <c r="S113" s="438"/>
      <c r="T113" s="438"/>
      <c r="U113" s="438"/>
      <c r="V113" s="438"/>
      <c r="W113" s="516"/>
      <c r="X113" s="438"/>
      <c r="Y113" s="438"/>
      <c r="Z113" s="503"/>
      <c r="AA113" s="503"/>
      <c r="AB113" s="438"/>
      <c r="AC113" s="503"/>
      <c r="AD113" s="503"/>
      <c r="AE113" s="503"/>
      <c r="AF113" s="503"/>
      <c r="AG113" s="503"/>
      <c r="AH113" s="503"/>
      <c r="AI113" s="503"/>
      <c r="AJ113" s="503"/>
      <c r="AK113" s="503"/>
      <c r="AL113" s="503"/>
      <c r="AM113" s="522">
        <f t="shared" si="80"/>
        <v>1982</v>
      </c>
      <c r="AN113" s="503">
        <f t="shared" si="79"/>
        <v>1.0139410731646288</v>
      </c>
      <c r="AO113" s="503">
        <f t="shared" si="79"/>
        <v>1.0019006559084465</v>
      </c>
      <c r="AP113" s="503">
        <f t="shared" si="79"/>
        <v>0.97647968561815934</v>
      </c>
      <c r="AQ113" s="503">
        <f t="shared" si="79"/>
        <v>1.0142859761206739</v>
      </c>
      <c r="AR113" s="503"/>
      <c r="AS113" s="438"/>
      <c r="AT113" s="439"/>
      <c r="AV113" s="493"/>
      <c r="AW113" s="493"/>
      <c r="AX113" s="493"/>
      <c r="AY113" s="493"/>
      <c r="BA113" s="493"/>
      <c r="BB113" s="493"/>
      <c r="BC113" s="493"/>
      <c r="BD113" s="493"/>
      <c r="BE113" s="493"/>
      <c r="BF113" s="493"/>
      <c r="BG113" s="493"/>
      <c r="BH113" s="493"/>
      <c r="BI113" s="493"/>
      <c r="BJ113" s="493"/>
      <c r="BM113" s="493"/>
      <c r="BN113" s="493"/>
      <c r="BO113" s="493"/>
      <c r="BP113" s="493"/>
      <c r="BR113" s="493"/>
      <c r="BS113" s="493"/>
      <c r="BT113" s="493"/>
      <c r="BU113" s="493"/>
      <c r="BV113" s="493"/>
      <c r="BX113" s="493"/>
      <c r="BY113" s="493"/>
      <c r="BZ113" s="493"/>
      <c r="CA113" s="493"/>
      <c r="CC113" s="493"/>
      <c r="CD113" s="493"/>
      <c r="CE113" s="493"/>
      <c r="CF113" s="493"/>
      <c r="CH113" s="493"/>
      <c r="CI113" s="493"/>
      <c r="CJ113" s="493"/>
      <c r="CK113" s="493"/>
      <c r="CM113" s="493"/>
      <c r="CN113" s="493"/>
      <c r="CO113" s="493"/>
      <c r="CP113" s="493"/>
      <c r="CS113" s="493"/>
      <c r="CT113" s="493"/>
      <c r="CU113" s="493"/>
      <c r="CV113" s="493"/>
      <c r="CW113" s="493"/>
      <c r="CX113" s="493"/>
      <c r="CY113" s="493"/>
      <c r="CZ113" s="493"/>
      <c r="DA113" s="493"/>
      <c r="DB113" s="493"/>
      <c r="DC113" s="493"/>
      <c r="DD113" s="493"/>
      <c r="DE113" s="493"/>
      <c r="DF113" s="493"/>
      <c r="DG113" s="493"/>
      <c r="DI113" s="493"/>
      <c r="DJ113" s="493"/>
      <c r="DK113" s="493"/>
      <c r="DO113" s="494"/>
      <c r="DP113" s="494"/>
      <c r="DQ113" s="493"/>
      <c r="DS113" s="493"/>
      <c r="DT113" s="493"/>
      <c r="DU113" s="493"/>
      <c r="DV113" s="493"/>
      <c r="DX113" s="493"/>
      <c r="DY113" s="493"/>
      <c r="DZ113" s="493"/>
      <c r="EA113" s="493"/>
      <c r="EB113" s="493"/>
      <c r="EC113" s="493"/>
      <c r="ED113" s="493"/>
      <c r="EE113" s="493"/>
      <c r="EF113" s="493"/>
      <c r="EG113" s="493"/>
      <c r="EH113" s="493"/>
      <c r="EI113" s="493"/>
      <c r="EK113" s="493"/>
      <c r="EL113" s="493"/>
      <c r="EM113" s="493"/>
      <c r="EN113" s="494"/>
      <c r="EO113" s="493"/>
      <c r="EP113" s="494"/>
      <c r="ES113" s="493"/>
      <c r="ET113" s="493"/>
      <c r="EU113" s="493"/>
      <c r="EW113" s="493"/>
      <c r="EX113" s="493"/>
      <c r="EY113" s="493"/>
      <c r="FA113" s="493"/>
      <c r="FB113" s="493"/>
      <c r="FC113" s="493"/>
      <c r="FD113" s="494"/>
      <c r="FF113" s="493"/>
      <c r="FG113" s="493"/>
      <c r="FH113" s="493"/>
      <c r="FJ113" s="500"/>
      <c r="FK113" s="493"/>
      <c r="FL113" s="494"/>
      <c r="FM113" s="493"/>
      <c r="FN113" s="493"/>
      <c r="FP113" s="493"/>
      <c r="FQ113" s="493"/>
    </row>
    <row r="114" spans="1:173" x14ac:dyDescent="0.2">
      <c r="A114" s="438"/>
      <c r="B114" s="438"/>
      <c r="C114" s="438"/>
      <c r="D114" s="514"/>
      <c r="E114" s="514"/>
      <c r="F114" s="514"/>
      <c r="G114" s="514"/>
      <c r="H114" s="514"/>
      <c r="I114" s="438"/>
      <c r="J114" s="438"/>
      <c r="K114" s="438"/>
      <c r="L114" s="438"/>
      <c r="M114" s="514"/>
      <c r="N114" s="514"/>
      <c r="O114" s="514"/>
      <c r="P114" s="438"/>
      <c r="Q114" s="515"/>
      <c r="R114" s="438"/>
      <c r="S114" s="438"/>
      <c r="T114" s="438"/>
      <c r="U114" s="438"/>
      <c r="V114" s="438"/>
      <c r="W114" s="516"/>
      <c r="X114" s="438"/>
      <c r="Y114" s="438"/>
      <c r="Z114" s="503"/>
      <c r="AA114" s="503"/>
      <c r="AB114" s="438"/>
      <c r="AC114" s="503"/>
      <c r="AD114" s="503"/>
      <c r="AE114" s="503"/>
      <c r="AF114" s="503"/>
      <c r="AG114" s="503"/>
      <c r="AH114" s="503"/>
      <c r="AI114" s="503"/>
      <c r="AJ114" s="503"/>
      <c r="AK114" s="503"/>
      <c r="AL114" s="503"/>
      <c r="AM114" s="522">
        <f t="shared" si="80"/>
        <v>1983</v>
      </c>
      <c r="AN114" s="503">
        <f t="shared" si="79"/>
        <v>0.99119764017122525</v>
      </c>
      <c r="AO114" s="503">
        <f t="shared" si="79"/>
        <v>0.98897525095396865</v>
      </c>
      <c r="AP114" s="503">
        <f t="shared" si="79"/>
        <v>0.99714195020187313</v>
      </c>
      <c r="AQ114" s="503">
        <f t="shared" si="79"/>
        <v>1.0118709908927979</v>
      </c>
      <c r="AR114" s="503"/>
      <c r="AS114" s="438"/>
      <c r="AT114" s="439"/>
      <c r="AV114" s="493"/>
      <c r="AW114" s="493"/>
      <c r="AX114" s="493"/>
      <c r="AY114" s="493"/>
      <c r="BA114" s="493"/>
      <c r="BB114" s="493"/>
      <c r="BC114" s="493"/>
      <c r="BD114" s="493"/>
      <c r="BE114" s="493"/>
      <c r="BF114" s="493"/>
      <c r="BG114" s="493"/>
      <c r="BH114" s="493"/>
      <c r="BI114" s="493"/>
      <c r="BJ114" s="493"/>
      <c r="BM114" s="493"/>
      <c r="BN114" s="493"/>
      <c r="BO114" s="493"/>
      <c r="BP114" s="493"/>
      <c r="BR114" s="493"/>
      <c r="BS114" s="493"/>
      <c r="BT114" s="493"/>
      <c r="BU114" s="493"/>
      <c r="BV114" s="493"/>
      <c r="BX114" s="493"/>
      <c r="BY114" s="493"/>
      <c r="BZ114" s="493"/>
      <c r="CA114" s="493"/>
      <c r="CC114" s="493"/>
      <c r="CD114" s="493"/>
      <c r="CE114" s="493"/>
      <c r="CF114" s="493"/>
      <c r="CH114" s="493"/>
      <c r="CI114" s="493"/>
      <c r="CJ114" s="493"/>
      <c r="CK114" s="493"/>
      <c r="CM114" s="493"/>
      <c r="CN114" s="493"/>
      <c r="CO114" s="493"/>
      <c r="CP114" s="493"/>
      <c r="CS114" s="493"/>
      <c r="CT114" s="493"/>
      <c r="CU114" s="493"/>
      <c r="CV114" s="493"/>
      <c r="CW114" s="493"/>
      <c r="CX114" s="493"/>
      <c r="CY114" s="493"/>
      <c r="CZ114" s="493"/>
      <c r="DA114" s="493"/>
      <c r="DB114" s="493"/>
      <c r="DC114" s="493"/>
      <c r="DD114" s="493"/>
      <c r="DE114" s="493"/>
      <c r="DF114" s="493"/>
      <c r="DG114" s="493"/>
      <c r="DI114" s="493"/>
      <c r="DJ114" s="493"/>
      <c r="DK114" s="493"/>
      <c r="DO114" s="494"/>
      <c r="DP114" s="494"/>
      <c r="DQ114" s="493"/>
      <c r="DS114" s="493"/>
      <c r="DT114" s="493"/>
      <c r="DU114" s="493"/>
      <c r="DV114" s="493"/>
      <c r="DX114" s="493"/>
      <c r="DY114" s="493"/>
      <c r="DZ114" s="493"/>
      <c r="EA114" s="493"/>
      <c r="EB114" s="493"/>
      <c r="EC114" s="493"/>
      <c r="ED114" s="493"/>
      <c r="EE114" s="493"/>
      <c r="EF114" s="493"/>
      <c r="EG114" s="493"/>
      <c r="EH114" s="493"/>
      <c r="EI114" s="493"/>
      <c r="EK114" s="493"/>
      <c r="EL114" s="493"/>
      <c r="EM114" s="493"/>
      <c r="EN114" s="494"/>
      <c r="EO114" s="493"/>
      <c r="EP114" s="494"/>
      <c r="ES114" s="493"/>
      <c r="ET114" s="493"/>
      <c r="EU114" s="493"/>
      <c r="EW114" s="493"/>
      <c r="EX114" s="493"/>
      <c r="EY114" s="493"/>
      <c r="FA114" s="493"/>
      <c r="FB114" s="493"/>
      <c r="FC114" s="493"/>
      <c r="FD114" s="494"/>
      <c r="FF114" s="493"/>
      <c r="FG114" s="493"/>
      <c r="FH114" s="493"/>
      <c r="FJ114" s="500"/>
      <c r="FK114" s="493"/>
      <c r="FL114" s="494"/>
      <c r="FM114" s="493"/>
      <c r="FN114" s="493"/>
      <c r="FP114" s="493"/>
      <c r="FQ114" s="493"/>
    </row>
    <row r="115" spans="1:173" x14ac:dyDescent="0.2">
      <c r="A115" s="438"/>
      <c r="B115" s="438"/>
      <c r="C115" s="438"/>
      <c r="D115" s="514"/>
      <c r="E115" s="514"/>
      <c r="F115" s="514"/>
      <c r="G115" s="514"/>
      <c r="H115" s="514"/>
      <c r="I115" s="438"/>
      <c r="J115" s="438"/>
      <c r="K115" s="438"/>
      <c r="L115" s="438"/>
      <c r="M115" s="514"/>
      <c r="N115" s="514"/>
      <c r="O115" s="514"/>
      <c r="P115" s="438"/>
      <c r="Q115" s="515"/>
      <c r="R115" s="438"/>
      <c r="S115" s="438"/>
      <c r="T115" s="438"/>
      <c r="U115" s="438"/>
      <c r="V115" s="438"/>
      <c r="W115" s="516"/>
      <c r="X115" s="438"/>
      <c r="Y115" s="438"/>
      <c r="Z115" s="503"/>
      <c r="AA115" s="503"/>
      <c r="AB115" s="438"/>
      <c r="AC115" s="503"/>
      <c r="AD115" s="503"/>
      <c r="AE115" s="503"/>
      <c r="AF115" s="503"/>
      <c r="AG115" s="503"/>
      <c r="AH115" s="503"/>
      <c r="AI115" s="503"/>
      <c r="AJ115" s="503"/>
      <c r="AK115" s="503"/>
      <c r="AL115" s="503"/>
      <c r="AM115" s="522">
        <f t="shared" si="80"/>
        <v>1984</v>
      </c>
      <c r="AN115" s="503">
        <f t="shared" si="79"/>
        <v>1.0234630442188719</v>
      </c>
      <c r="AO115" s="503">
        <f t="shared" si="79"/>
        <v>0.99261984016390159</v>
      </c>
      <c r="AP115" s="503">
        <f t="shared" si="79"/>
        <v>0.99268185432754341</v>
      </c>
      <c r="AQ115" s="503">
        <f t="shared" si="79"/>
        <v>1.0006684536215826</v>
      </c>
      <c r="AR115" s="503"/>
      <c r="AS115" s="438"/>
      <c r="AT115" s="439"/>
      <c r="AV115" s="493"/>
      <c r="AW115" s="493"/>
      <c r="AX115" s="493"/>
      <c r="AY115" s="493"/>
      <c r="BA115" s="493"/>
      <c r="BB115" s="493"/>
      <c r="BC115" s="493"/>
      <c r="BD115" s="493"/>
      <c r="BE115" s="493"/>
      <c r="BF115" s="493"/>
      <c r="BG115" s="493"/>
      <c r="BH115" s="493"/>
      <c r="BI115" s="493"/>
      <c r="BJ115" s="493"/>
      <c r="BM115" s="493"/>
      <c r="BN115" s="493"/>
      <c r="BO115" s="493"/>
      <c r="BP115" s="493"/>
      <c r="BR115" s="493"/>
      <c r="BS115" s="493"/>
      <c r="BT115" s="493"/>
      <c r="BU115" s="493"/>
      <c r="BV115" s="493"/>
      <c r="BX115" s="493"/>
      <c r="BY115" s="493"/>
      <c r="BZ115" s="493"/>
      <c r="CA115" s="493"/>
      <c r="CC115" s="493"/>
      <c r="CD115" s="493"/>
      <c r="CE115" s="493"/>
      <c r="CF115" s="493"/>
      <c r="CH115" s="493"/>
      <c r="CI115" s="493"/>
      <c r="CJ115" s="493"/>
      <c r="CK115" s="493"/>
      <c r="CM115" s="493"/>
      <c r="CN115" s="493"/>
      <c r="CO115" s="493"/>
      <c r="CP115" s="493"/>
      <c r="CS115" s="493"/>
      <c r="CT115" s="493"/>
      <c r="CU115" s="493"/>
      <c r="CV115" s="493"/>
      <c r="CW115" s="493"/>
      <c r="CX115" s="493"/>
      <c r="CY115" s="493"/>
      <c r="CZ115" s="493"/>
      <c r="DA115" s="493"/>
      <c r="DB115" s="493"/>
      <c r="DC115" s="493"/>
      <c r="DD115" s="493"/>
      <c r="DE115" s="493"/>
      <c r="DF115" s="493"/>
      <c r="DG115" s="493"/>
      <c r="DI115" s="493"/>
      <c r="DJ115" s="493"/>
      <c r="DK115" s="493"/>
      <c r="DO115" s="494"/>
      <c r="DP115" s="494"/>
      <c r="DQ115" s="493"/>
      <c r="DS115" s="493"/>
      <c r="DT115" s="493"/>
      <c r="DU115" s="493"/>
      <c r="DV115" s="493"/>
      <c r="DX115" s="493"/>
      <c r="DY115" s="493"/>
      <c r="DZ115" s="493"/>
      <c r="EA115" s="493"/>
      <c r="EB115" s="493"/>
      <c r="EC115" s="493"/>
      <c r="ED115" s="493"/>
      <c r="EE115" s="493"/>
      <c r="EF115" s="493"/>
      <c r="EG115" s="493"/>
      <c r="EH115" s="493"/>
      <c r="EI115" s="493"/>
      <c r="EK115" s="493"/>
      <c r="EL115" s="493"/>
      <c r="EM115" s="493"/>
      <c r="EN115" s="494"/>
      <c r="EO115" s="493"/>
      <c r="EP115" s="494"/>
      <c r="ES115" s="493"/>
      <c r="ET115" s="493"/>
      <c r="EU115" s="493"/>
      <c r="EW115" s="493"/>
      <c r="EX115" s="493"/>
      <c r="EY115" s="493"/>
      <c r="FA115" s="493"/>
      <c r="FB115" s="493"/>
      <c r="FC115" s="493"/>
      <c r="FD115" s="494"/>
      <c r="FF115" s="493"/>
      <c r="FG115" s="493"/>
      <c r="FH115" s="493"/>
      <c r="FJ115" s="500"/>
      <c r="FK115" s="493"/>
      <c r="FL115" s="494"/>
      <c r="FM115" s="493"/>
      <c r="FN115" s="493"/>
      <c r="FP115" s="493"/>
      <c r="FQ115" s="493"/>
    </row>
    <row r="116" spans="1:173" x14ac:dyDescent="0.2">
      <c r="A116" s="438"/>
      <c r="B116" s="438"/>
      <c r="C116" s="438"/>
      <c r="D116" s="514"/>
      <c r="E116" s="514"/>
      <c r="F116" s="514"/>
      <c r="G116" s="514"/>
      <c r="H116" s="514"/>
      <c r="I116" s="438"/>
      <c r="J116" s="438"/>
      <c r="K116" s="438"/>
      <c r="L116" s="438"/>
      <c r="M116" s="514"/>
      <c r="N116" s="514"/>
      <c r="O116" s="514"/>
      <c r="P116" s="438"/>
      <c r="Q116" s="515"/>
      <c r="R116" s="438"/>
      <c r="S116" s="438"/>
      <c r="T116" s="438"/>
      <c r="U116" s="438"/>
      <c r="V116" s="438"/>
      <c r="W116" s="516"/>
      <c r="X116" s="438"/>
      <c r="Y116" s="438"/>
      <c r="Z116" s="503"/>
      <c r="AA116" s="503"/>
      <c r="AB116" s="438"/>
      <c r="AC116" s="503"/>
      <c r="AD116" s="503"/>
      <c r="AE116" s="503"/>
      <c r="AF116" s="503"/>
      <c r="AG116" s="503"/>
      <c r="AH116" s="503"/>
      <c r="AI116" s="503"/>
      <c r="AJ116" s="503"/>
      <c r="AK116" s="503"/>
      <c r="AL116" s="503"/>
      <c r="AM116" s="522">
        <f t="shared" si="80"/>
        <v>1985</v>
      </c>
      <c r="AN116" s="503">
        <f t="shared" si="79"/>
        <v>1</v>
      </c>
      <c r="AO116" s="503">
        <f t="shared" si="79"/>
        <v>1</v>
      </c>
      <c r="AP116" s="503">
        <f t="shared" si="79"/>
        <v>1</v>
      </c>
      <c r="AQ116" s="503">
        <f t="shared" si="79"/>
        <v>1</v>
      </c>
      <c r="AR116" s="503"/>
      <c r="AS116" s="438"/>
      <c r="AT116" s="439"/>
      <c r="AV116" s="493"/>
      <c r="AW116" s="493"/>
      <c r="AX116" s="493"/>
      <c r="AY116" s="493"/>
      <c r="BA116" s="493"/>
      <c r="BB116" s="493"/>
      <c r="BC116" s="493"/>
      <c r="BD116" s="493"/>
      <c r="BE116" s="493"/>
      <c r="BF116" s="493"/>
      <c r="BG116" s="493"/>
      <c r="BH116" s="493"/>
      <c r="BI116" s="493"/>
      <c r="BJ116" s="493"/>
      <c r="BM116" s="493"/>
      <c r="BN116" s="493"/>
      <c r="BO116" s="493"/>
      <c r="BP116" s="493"/>
      <c r="BR116" s="493"/>
      <c r="BS116" s="493"/>
      <c r="BT116" s="493"/>
      <c r="BU116" s="493"/>
      <c r="BV116" s="493"/>
      <c r="BX116" s="493"/>
      <c r="BY116" s="493"/>
      <c r="BZ116" s="493"/>
      <c r="CA116" s="493"/>
      <c r="CC116" s="493"/>
      <c r="CD116" s="493"/>
      <c r="CE116" s="493"/>
      <c r="CF116" s="493"/>
      <c r="CH116" s="493"/>
      <c r="CI116" s="493"/>
      <c r="CJ116" s="493"/>
      <c r="CK116" s="493"/>
      <c r="CM116" s="493"/>
      <c r="CN116" s="493"/>
      <c r="CO116" s="493"/>
      <c r="CP116" s="493"/>
      <c r="CS116" s="493"/>
      <c r="CT116" s="493"/>
      <c r="CU116" s="493"/>
      <c r="CV116" s="493"/>
      <c r="CW116" s="493"/>
      <c r="CX116" s="493"/>
      <c r="CY116" s="493"/>
      <c r="CZ116" s="493"/>
      <c r="DA116" s="493"/>
      <c r="DB116" s="493"/>
      <c r="DC116" s="493"/>
      <c r="DD116" s="493"/>
      <c r="DE116" s="493"/>
      <c r="DF116" s="493"/>
      <c r="DG116" s="493"/>
      <c r="DI116" s="493"/>
      <c r="DJ116" s="493"/>
      <c r="DK116" s="493"/>
      <c r="DO116" s="494"/>
      <c r="DP116" s="494"/>
      <c r="DQ116" s="493"/>
      <c r="DS116" s="493"/>
      <c r="DT116" s="493"/>
      <c r="DU116" s="493"/>
      <c r="DV116" s="493"/>
      <c r="DX116" s="493"/>
      <c r="DY116" s="493"/>
      <c r="DZ116" s="493"/>
      <c r="EA116" s="493"/>
      <c r="EB116" s="493"/>
      <c r="EC116" s="493"/>
      <c r="ED116" s="493"/>
      <c r="EE116" s="493"/>
      <c r="EF116" s="493"/>
      <c r="EG116" s="493"/>
      <c r="EH116" s="493"/>
      <c r="EI116" s="493"/>
      <c r="EK116" s="493"/>
      <c r="EL116" s="493"/>
      <c r="EM116" s="493"/>
      <c r="EN116" s="494"/>
      <c r="EO116" s="493"/>
      <c r="EP116" s="494"/>
      <c r="ES116" s="493"/>
      <c r="ET116" s="493"/>
      <c r="EU116" s="493"/>
      <c r="EW116" s="493"/>
      <c r="EX116" s="493"/>
      <c r="EY116" s="493"/>
      <c r="FA116" s="493"/>
      <c r="FB116" s="493"/>
      <c r="FC116" s="493"/>
      <c r="FD116" s="494"/>
      <c r="FF116" s="493"/>
      <c r="FG116" s="493"/>
      <c r="FH116" s="493"/>
      <c r="FJ116" s="500"/>
      <c r="FK116" s="493"/>
      <c r="FL116" s="494"/>
      <c r="FM116" s="493"/>
      <c r="FN116" s="493"/>
      <c r="FP116" s="493"/>
      <c r="FQ116" s="493"/>
    </row>
    <row r="117" spans="1:173" x14ac:dyDescent="0.2">
      <c r="A117" s="438"/>
      <c r="B117" s="438"/>
      <c r="C117" s="438"/>
      <c r="D117" s="514"/>
      <c r="E117" s="514"/>
      <c r="F117" s="514"/>
      <c r="G117" s="514"/>
      <c r="H117" s="514"/>
      <c r="I117" s="438"/>
      <c r="J117" s="438"/>
      <c r="K117" s="438"/>
      <c r="L117" s="438"/>
      <c r="M117" s="514"/>
      <c r="N117" s="514"/>
      <c r="O117" s="514"/>
      <c r="P117" s="438"/>
      <c r="Q117" s="515"/>
      <c r="R117" s="517"/>
      <c r="S117" s="517"/>
      <c r="T117" s="517"/>
      <c r="U117" s="517"/>
      <c r="V117" s="438"/>
      <c r="W117" s="516"/>
      <c r="X117" s="438"/>
      <c r="Y117" s="438"/>
      <c r="Z117" s="503"/>
      <c r="AA117" s="503"/>
      <c r="AB117" s="438"/>
      <c r="AC117" s="503"/>
      <c r="AD117" s="503"/>
      <c r="AE117" s="503"/>
      <c r="AF117" s="503"/>
      <c r="AG117" s="503"/>
      <c r="AH117" s="503"/>
      <c r="AI117" s="503"/>
      <c r="AJ117" s="503"/>
      <c r="AK117" s="503"/>
      <c r="AL117" s="503"/>
      <c r="AM117" s="522">
        <f t="shared" si="80"/>
        <v>1986</v>
      </c>
      <c r="AN117" s="503">
        <f t="shared" si="79"/>
        <v>0.99493557610872252</v>
      </c>
      <c r="AO117" s="503">
        <f t="shared" si="79"/>
        <v>0.97517986617413599</v>
      </c>
      <c r="AP117" s="503">
        <f t="shared" si="79"/>
        <v>1.0185231871082019</v>
      </c>
      <c r="AQ117" s="503">
        <f t="shared" si="79"/>
        <v>0.99350397820705549</v>
      </c>
      <c r="AR117" s="503"/>
      <c r="AS117" s="438"/>
      <c r="AT117" s="439"/>
      <c r="AV117" s="493"/>
      <c r="AW117" s="493"/>
      <c r="AX117" s="493"/>
      <c r="AY117" s="493"/>
      <c r="BA117" s="493"/>
      <c r="BB117" s="493"/>
      <c r="BC117" s="493"/>
      <c r="BD117" s="493"/>
      <c r="BE117" s="493"/>
      <c r="BF117" s="493"/>
      <c r="BG117" s="493"/>
      <c r="BH117" s="493"/>
      <c r="BI117" s="493"/>
      <c r="BJ117" s="493"/>
      <c r="BM117" s="493"/>
      <c r="BN117" s="493"/>
      <c r="BO117" s="493"/>
      <c r="BP117" s="493"/>
      <c r="BR117" s="493"/>
      <c r="BS117" s="493"/>
      <c r="BT117" s="493"/>
      <c r="BU117" s="493"/>
      <c r="BV117" s="493"/>
      <c r="BX117" s="493"/>
      <c r="BY117" s="493"/>
      <c r="BZ117" s="493"/>
      <c r="CA117" s="493"/>
      <c r="CC117" s="493"/>
      <c r="CD117" s="493"/>
      <c r="CE117" s="493"/>
      <c r="CF117" s="493"/>
      <c r="CH117" s="493"/>
      <c r="CI117" s="493"/>
      <c r="CJ117" s="493"/>
      <c r="CK117" s="493"/>
      <c r="CM117" s="493"/>
      <c r="CN117" s="493"/>
      <c r="CO117" s="493"/>
      <c r="CP117" s="493"/>
      <c r="CS117" s="493"/>
      <c r="CT117" s="493"/>
      <c r="CU117" s="493"/>
      <c r="CV117" s="493"/>
      <c r="CW117" s="493"/>
      <c r="CX117" s="493"/>
      <c r="CY117" s="493"/>
      <c r="CZ117" s="493"/>
      <c r="DA117" s="493"/>
      <c r="DB117" s="493"/>
      <c r="DC117" s="493"/>
      <c r="DD117" s="493"/>
      <c r="DE117" s="493"/>
      <c r="DF117" s="493"/>
      <c r="DG117" s="493"/>
      <c r="DI117" s="493"/>
      <c r="DJ117" s="493"/>
      <c r="DK117" s="493"/>
      <c r="DO117" s="494"/>
      <c r="DP117" s="494"/>
      <c r="DQ117" s="493"/>
      <c r="DS117" s="493"/>
      <c r="DT117" s="493"/>
      <c r="DU117" s="493"/>
      <c r="DV117" s="493"/>
      <c r="DX117" s="493"/>
      <c r="DY117" s="493"/>
      <c r="DZ117" s="493"/>
      <c r="EA117" s="493"/>
      <c r="EB117" s="493"/>
      <c r="EC117" s="493"/>
      <c r="ED117" s="493"/>
      <c r="EE117" s="493"/>
      <c r="EF117" s="493"/>
      <c r="EG117" s="493"/>
      <c r="EH117" s="493"/>
      <c r="EI117" s="493"/>
      <c r="EK117" s="493"/>
      <c r="EL117" s="493"/>
      <c r="EM117" s="493"/>
      <c r="EN117" s="494"/>
      <c r="EO117" s="493"/>
      <c r="EP117" s="494"/>
      <c r="ES117" s="493"/>
      <c r="ET117" s="493"/>
      <c r="EU117" s="493"/>
      <c r="EW117" s="493"/>
      <c r="EX117" s="493"/>
      <c r="EY117" s="493"/>
      <c r="FA117" s="493"/>
      <c r="FB117" s="493"/>
      <c r="FC117" s="493"/>
      <c r="FD117" s="494"/>
      <c r="FF117" s="493"/>
      <c r="FG117" s="493"/>
      <c r="FH117" s="493"/>
      <c r="FJ117" s="500"/>
      <c r="FK117" s="493"/>
      <c r="FL117" s="494"/>
      <c r="FM117" s="493"/>
      <c r="FN117" s="493"/>
      <c r="FP117" s="493"/>
      <c r="FQ117" s="493"/>
    </row>
    <row r="118" spans="1:173" x14ac:dyDescent="0.2">
      <c r="A118" s="438"/>
      <c r="B118" s="438"/>
      <c r="C118" s="438"/>
      <c r="D118" s="514"/>
      <c r="E118" s="514"/>
      <c r="F118" s="514"/>
      <c r="G118" s="514"/>
      <c r="H118" s="514"/>
      <c r="I118" s="438"/>
      <c r="J118" s="438"/>
      <c r="K118" s="438"/>
      <c r="L118" s="438"/>
      <c r="M118" s="514"/>
      <c r="N118" s="514"/>
      <c r="O118" s="514"/>
      <c r="P118" s="438"/>
      <c r="Q118" s="515"/>
      <c r="R118" s="517"/>
      <c r="S118" s="517"/>
      <c r="T118" s="517"/>
      <c r="U118" s="517"/>
      <c r="V118" s="438"/>
      <c r="W118" s="516"/>
      <c r="X118" s="438"/>
      <c r="Y118" s="438"/>
      <c r="Z118" s="503"/>
      <c r="AA118" s="503"/>
      <c r="AB118" s="438"/>
      <c r="AC118" s="503"/>
      <c r="AD118" s="503"/>
      <c r="AE118" s="503"/>
      <c r="AF118" s="503"/>
      <c r="AG118" s="503"/>
      <c r="AH118" s="503"/>
      <c r="AI118" s="503"/>
      <c r="AJ118" s="503"/>
      <c r="AK118" s="503"/>
      <c r="AL118" s="503"/>
      <c r="AM118" s="522">
        <f t="shared" si="80"/>
        <v>1987</v>
      </c>
      <c r="AN118" s="503">
        <f t="shared" si="79"/>
        <v>0.97610162250775079</v>
      </c>
      <c r="AO118" s="503">
        <f t="shared" si="79"/>
        <v>0.9928754361747224</v>
      </c>
      <c r="AP118" s="503">
        <f t="shared" si="79"/>
        <v>1.0285404249167978</v>
      </c>
      <c r="AQ118" s="503">
        <f t="shared" si="79"/>
        <v>0.98892466233001131</v>
      </c>
      <c r="AR118" s="503"/>
      <c r="AS118" s="438"/>
      <c r="AT118" s="439"/>
      <c r="AV118" s="493"/>
      <c r="AW118" s="493"/>
      <c r="AX118" s="493"/>
      <c r="AY118" s="493"/>
      <c r="BA118" s="493"/>
      <c r="BB118" s="493"/>
      <c r="BC118" s="493"/>
      <c r="BD118" s="493"/>
      <c r="BE118" s="493"/>
      <c r="BF118" s="493"/>
      <c r="BG118" s="493"/>
      <c r="BH118" s="493"/>
      <c r="BI118" s="493"/>
      <c r="BJ118" s="493"/>
      <c r="BM118" s="493"/>
      <c r="BN118" s="493"/>
      <c r="BO118" s="493"/>
      <c r="BP118" s="493"/>
      <c r="BR118" s="493"/>
      <c r="BS118" s="493"/>
      <c r="BT118" s="493"/>
      <c r="BU118" s="493"/>
      <c r="BV118" s="493"/>
      <c r="BX118" s="493"/>
      <c r="BY118" s="493"/>
      <c r="BZ118" s="493"/>
      <c r="CA118" s="493"/>
      <c r="CC118" s="493"/>
      <c r="CD118" s="493"/>
      <c r="CE118" s="493"/>
      <c r="CF118" s="493"/>
      <c r="CH118" s="493"/>
      <c r="CI118" s="493"/>
      <c r="CJ118" s="493"/>
      <c r="CK118" s="493"/>
      <c r="CM118" s="493"/>
      <c r="CN118" s="493"/>
      <c r="CO118" s="493"/>
      <c r="CP118" s="493"/>
      <c r="CS118" s="493"/>
      <c r="CT118" s="493"/>
      <c r="CU118" s="493"/>
      <c r="CV118" s="493"/>
      <c r="CW118" s="493"/>
      <c r="CX118" s="493"/>
      <c r="CY118" s="493"/>
      <c r="CZ118" s="493"/>
      <c r="DA118" s="493"/>
      <c r="DB118" s="493"/>
      <c r="DC118" s="493"/>
      <c r="DD118" s="493"/>
      <c r="DE118" s="493"/>
      <c r="DF118" s="493"/>
      <c r="DG118" s="493"/>
      <c r="DI118" s="493"/>
      <c r="DJ118" s="493"/>
      <c r="DK118" s="493"/>
      <c r="DO118" s="494"/>
      <c r="DP118" s="494"/>
      <c r="DQ118" s="493"/>
      <c r="DS118" s="493"/>
      <c r="DT118" s="493"/>
      <c r="DU118" s="493"/>
      <c r="DV118" s="493"/>
      <c r="DX118" s="493"/>
      <c r="DY118" s="493"/>
      <c r="DZ118" s="493"/>
      <c r="EA118" s="493"/>
      <c r="EB118" s="493"/>
      <c r="EC118" s="493"/>
      <c r="ED118" s="493"/>
      <c r="EE118" s="493"/>
      <c r="EF118" s="493"/>
      <c r="EG118" s="493"/>
      <c r="EH118" s="493"/>
      <c r="EI118" s="493"/>
      <c r="EK118" s="493"/>
      <c r="EL118" s="493"/>
      <c r="EM118" s="493"/>
      <c r="EN118" s="494"/>
      <c r="EO118" s="493"/>
      <c r="EP118" s="494"/>
      <c r="ES118" s="493"/>
      <c r="ET118" s="493"/>
      <c r="EU118" s="493"/>
      <c r="EW118" s="493"/>
      <c r="EX118" s="493"/>
      <c r="EY118" s="493"/>
      <c r="FA118" s="493"/>
      <c r="FB118" s="493"/>
      <c r="FC118" s="493"/>
      <c r="FD118" s="494"/>
      <c r="FF118" s="493"/>
      <c r="FG118" s="493"/>
      <c r="FH118" s="493"/>
      <c r="FJ118" s="500"/>
      <c r="FK118" s="493"/>
      <c r="FL118" s="494"/>
      <c r="FM118" s="493"/>
      <c r="FN118" s="493"/>
      <c r="FP118" s="493"/>
      <c r="FQ118" s="493"/>
    </row>
    <row r="119" spans="1:173" x14ac:dyDescent="0.2">
      <c r="A119" s="438"/>
      <c r="B119" s="438"/>
      <c r="C119" s="438"/>
      <c r="D119" s="514"/>
      <c r="E119" s="514"/>
      <c r="F119" s="514"/>
      <c r="G119" s="514"/>
      <c r="H119" s="514"/>
      <c r="I119" s="438"/>
      <c r="J119" s="438"/>
      <c r="K119" s="438"/>
      <c r="L119" s="438"/>
      <c r="M119" s="514"/>
      <c r="N119" s="514"/>
      <c r="O119" s="514"/>
      <c r="P119" s="438"/>
      <c r="Q119" s="515"/>
      <c r="R119" s="517"/>
      <c r="S119" s="517"/>
      <c r="T119" s="517"/>
      <c r="U119" s="517"/>
      <c r="V119" s="438"/>
      <c r="W119" s="516"/>
      <c r="X119" s="438"/>
      <c r="Y119" s="438"/>
      <c r="Z119" s="503"/>
      <c r="AA119" s="503"/>
      <c r="AB119" s="438"/>
      <c r="AC119" s="503"/>
      <c r="AD119" s="503"/>
      <c r="AE119" s="503"/>
      <c r="AF119" s="503"/>
      <c r="AG119" s="503"/>
      <c r="AH119" s="503"/>
      <c r="AI119" s="503"/>
      <c r="AJ119" s="503"/>
      <c r="AK119" s="503"/>
      <c r="AL119" s="503"/>
      <c r="AM119" s="522">
        <f t="shared" si="80"/>
        <v>1988</v>
      </c>
      <c r="AN119" s="503">
        <f t="shared" si="79"/>
        <v>0.97569807886188253</v>
      </c>
      <c r="AO119" s="503">
        <f t="shared" si="79"/>
        <v>1.0360682862094006</v>
      </c>
      <c r="AP119" s="503">
        <f t="shared" si="79"/>
        <v>1.0251098404236982</v>
      </c>
      <c r="AQ119" s="503">
        <f t="shared" si="79"/>
        <v>0.9871747173420149</v>
      </c>
      <c r="AR119" s="503"/>
      <c r="AS119" s="438"/>
      <c r="AT119" s="439"/>
      <c r="AV119" s="493"/>
      <c r="AW119" s="493"/>
      <c r="AX119" s="493"/>
      <c r="AY119" s="493"/>
      <c r="BA119" s="493"/>
      <c r="BB119" s="493"/>
      <c r="BC119" s="493"/>
      <c r="BD119" s="493"/>
      <c r="BE119" s="493"/>
      <c r="BF119" s="493"/>
      <c r="BG119" s="493"/>
      <c r="BH119" s="493"/>
      <c r="BI119" s="493"/>
      <c r="BJ119" s="493"/>
      <c r="BM119" s="493"/>
      <c r="BN119" s="493"/>
      <c r="BO119" s="493"/>
      <c r="BP119" s="493"/>
      <c r="BR119" s="493"/>
      <c r="BS119" s="493"/>
      <c r="BT119" s="493"/>
      <c r="BU119" s="493"/>
      <c r="BV119" s="493"/>
      <c r="BX119" s="493"/>
      <c r="BY119" s="493"/>
      <c r="BZ119" s="493"/>
      <c r="CA119" s="493"/>
      <c r="CC119" s="493"/>
      <c r="CD119" s="493"/>
      <c r="CE119" s="493"/>
      <c r="CF119" s="493"/>
      <c r="CH119" s="493"/>
      <c r="CI119" s="493"/>
      <c r="CJ119" s="493"/>
      <c r="CK119" s="493"/>
      <c r="CM119" s="493"/>
      <c r="CN119" s="493"/>
      <c r="CO119" s="493"/>
      <c r="CP119" s="493"/>
      <c r="CS119" s="493"/>
      <c r="CT119" s="493"/>
      <c r="CU119" s="493"/>
      <c r="CV119" s="493"/>
      <c r="CW119" s="493"/>
      <c r="CX119" s="493"/>
      <c r="CY119" s="493"/>
      <c r="CZ119" s="493"/>
      <c r="DA119" s="493"/>
      <c r="DB119" s="493"/>
      <c r="DC119" s="493"/>
      <c r="DD119" s="493"/>
      <c r="DE119" s="493"/>
      <c r="DF119" s="493"/>
      <c r="DG119" s="493"/>
      <c r="DI119" s="493"/>
      <c r="DJ119" s="493"/>
      <c r="DK119" s="493"/>
      <c r="DO119" s="494"/>
      <c r="DP119" s="494"/>
      <c r="DQ119" s="493"/>
      <c r="DS119" s="493"/>
      <c r="DT119" s="493"/>
      <c r="DU119" s="493"/>
      <c r="DV119" s="493"/>
      <c r="DX119" s="493"/>
      <c r="DY119" s="493"/>
      <c r="DZ119" s="493"/>
      <c r="EA119" s="493"/>
      <c r="EB119" s="493"/>
      <c r="EC119" s="493"/>
      <c r="ED119" s="493"/>
      <c r="EE119" s="493"/>
      <c r="EF119" s="493"/>
      <c r="EG119" s="493"/>
      <c r="EH119" s="493"/>
      <c r="EI119" s="493"/>
      <c r="EK119" s="493"/>
      <c r="EL119" s="493"/>
      <c r="EM119" s="493"/>
      <c r="EN119" s="494"/>
      <c r="EO119" s="493"/>
      <c r="EP119" s="494"/>
      <c r="ES119" s="493"/>
      <c r="ET119" s="493"/>
      <c r="EU119" s="493"/>
      <c r="EW119" s="493"/>
      <c r="EX119" s="493"/>
      <c r="EY119" s="493"/>
      <c r="FA119" s="493"/>
      <c r="FB119" s="493"/>
      <c r="FC119" s="493"/>
      <c r="FD119" s="494"/>
      <c r="FF119" s="493"/>
      <c r="FG119" s="493"/>
      <c r="FH119" s="493"/>
      <c r="FJ119" s="500"/>
      <c r="FK119" s="493"/>
      <c r="FL119" s="494"/>
      <c r="FM119" s="493"/>
      <c r="FN119" s="493"/>
      <c r="FP119" s="493"/>
      <c r="FQ119" s="493"/>
    </row>
    <row r="120" spans="1:173" x14ac:dyDescent="0.2">
      <c r="A120" s="438"/>
      <c r="B120" s="438"/>
      <c r="C120" s="438"/>
      <c r="D120" s="514"/>
      <c r="E120" s="514"/>
      <c r="F120" s="514"/>
      <c r="G120" s="514"/>
      <c r="H120" s="514"/>
      <c r="I120" s="438"/>
      <c r="J120" s="438"/>
      <c r="K120" s="438"/>
      <c r="L120" s="438"/>
      <c r="M120" s="514"/>
      <c r="N120" s="514"/>
      <c r="O120" s="514"/>
      <c r="P120" s="438"/>
      <c r="Q120" s="515"/>
      <c r="R120" s="517"/>
      <c r="S120" s="517"/>
      <c r="T120" s="517"/>
      <c r="U120" s="517"/>
      <c r="V120" s="438"/>
      <c r="W120" s="516"/>
      <c r="X120" s="438"/>
      <c r="Y120" s="438"/>
      <c r="Z120" s="503"/>
      <c r="AA120" s="503"/>
      <c r="AB120" s="438"/>
      <c r="AC120" s="503"/>
      <c r="AD120" s="503"/>
      <c r="AE120" s="503"/>
      <c r="AF120" s="503"/>
      <c r="AG120" s="503"/>
      <c r="AH120" s="503"/>
      <c r="AI120" s="503"/>
      <c r="AJ120" s="503"/>
      <c r="AK120" s="503"/>
      <c r="AL120" s="503"/>
      <c r="AM120" s="522">
        <f t="shared" si="80"/>
        <v>1989</v>
      </c>
      <c r="AN120" s="503">
        <f t="shared" si="79"/>
        <v>0.97307227957586262</v>
      </c>
      <c r="AO120" s="503">
        <f t="shared" si="79"/>
        <v>1.0495367889422236</v>
      </c>
      <c r="AP120" s="503">
        <f t="shared" si="79"/>
        <v>1.021056919909112</v>
      </c>
      <c r="AQ120" s="503">
        <f t="shared" si="79"/>
        <v>1.0044148094363077</v>
      </c>
      <c r="AR120" s="503"/>
      <c r="AS120" s="438"/>
      <c r="AT120" s="439"/>
      <c r="AV120" s="493"/>
      <c r="AW120" s="493"/>
      <c r="AX120" s="493"/>
      <c r="AY120" s="493"/>
      <c r="BA120" s="493"/>
      <c r="BB120" s="493"/>
      <c r="BC120" s="493"/>
      <c r="BD120" s="493"/>
      <c r="BE120" s="493"/>
      <c r="BF120" s="493"/>
      <c r="BG120" s="493"/>
      <c r="BH120" s="493"/>
      <c r="BI120" s="493"/>
      <c r="BJ120" s="493"/>
      <c r="BM120" s="493"/>
      <c r="BN120" s="493"/>
      <c r="BO120" s="493"/>
      <c r="BP120" s="493"/>
      <c r="BR120" s="493"/>
      <c r="BS120" s="493"/>
      <c r="BT120" s="493"/>
      <c r="BU120" s="493"/>
      <c r="BV120" s="493"/>
      <c r="BX120" s="493"/>
      <c r="BY120" s="493"/>
      <c r="BZ120" s="493"/>
      <c r="CA120" s="493"/>
      <c r="CC120" s="493"/>
      <c r="CD120" s="493"/>
      <c r="CE120" s="493"/>
      <c r="CF120" s="493"/>
      <c r="CH120" s="493"/>
      <c r="CI120" s="493"/>
      <c r="CJ120" s="493"/>
      <c r="CK120" s="493"/>
      <c r="CM120" s="493"/>
      <c r="CN120" s="493"/>
      <c r="CO120" s="493"/>
      <c r="CP120" s="493"/>
      <c r="CS120" s="493"/>
      <c r="CT120" s="493"/>
      <c r="CU120" s="493"/>
      <c r="CV120" s="493"/>
      <c r="CW120" s="493"/>
      <c r="CX120" s="493"/>
      <c r="CY120" s="493"/>
      <c r="CZ120" s="493"/>
      <c r="DA120" s="493"/>
      <c r="DB120" s="493"/>
      <c r="DC120" s="493"/>
      <c r="DD120" s="493"/>
      <c r="DE120" s="493"/>
      <c r="DF120" s="493"/>
      <c r="DG120" s="493"/>
      <c r="DI120" s="493"/>
      <c r="DJ120" s="493"/>
      <c r="DK120" s="493"/>
      <c r="DO120" s="494"/>
      <c r="DP120" s="494"/>
      <c r="DQ120" s="493"/>
      <c r="DS120" s="493"/>
      <c r="DT120" s="493"/>
      <c r="DU120" s="493"/>
      <c r="DV120" s="493"/>
      <c r="DX120" s="493"/>
      <c r="DY120" s="493"/>
      <c r="DZ120" s="493"/>
      <c r="EA120" s="493"/>
      <c r="EB120" s="493"/>
      <c r="EC120" s="493"/>
      <c r="ED120" s="493"/>
      <c r="EE120" s="493"/>
      <c r="EF120" s="493"/>
      <c r="EG120" s="493"/>
      <c r="EH120" s="493"/>
      <c r="EI120" s="493"/>
      <c r="EK120" s="493"/>
      <c r="EL120" s="493"/>
      <c r="EM120" s="493"/>
      <c r="EN120" s="494"/>
      <c r="EO120" s="493"/>
      <c r="EP120" s="494"/>
      <c r="ES120" s="493"/>
      <c r="ET120" s="493"/>
      <c r="EU120" s="493"/>
      <c r="EW120" s="493"/>
      <c r="EX120" s="493"/>
      <c r="EY120" s="493"/>
      <c r="FA120" s="493"/>
      <c r="FB120" s="493"/>
      <c r="FC120" s="493"/>
      <c r="FD120" s="494"/>
      <c r="FF120" s="493"/>
      <c r="FG120" s="493"/>
      <c r="FH120" s="493"/>
      <c r="FJ120" s="500"/>
      <c r="FK120" s="493"/>
      <c r="FL120" s="494"/>
      <c r="FM120" s="493"/>
      <c r="FN120" s="493"/>
      <c r="FP120" s="493"/>
      <c r="FQ120" s="493"/>
    </row>
    <row r="121" spans="1:173" x14ac:dyDescent="0.2">
      <c r="A121" s="438"/>
      <c r="B121" s="438"/>
      <c r="C121" s="438"/>
      <c r="D121" s="514"/>
      <c r="E121" s="514"/>
      <c r="F121" s="514"/>
      <c r="G121" s="514"/>
      <c r="H121" s="514"/>
      <c r="I121" s="438"/>
      <c r="J121" s="438"/>
      <c r="K121" s="438"/>
      <c r="L121" s="438"/>
      <c r="M121" s="514"/>
      <c r="N121" s="514"/>
      <c r="O121" s="514"/>
      <c r="P121" s="438"/>
      <c r="Q121" s="515"/>
      <c r="R121" s="517"/>
      <c r="S121" s="517"/>
      <c r="T121" s="517"/>
      <c r="U121" s="517"/>
      <c r="V121" s="438"/>
      <c r="W121" s="516"/>
      <c r="X121" s="438"/>
      <c r="Y121" s="438"/>
      <c r="Z121" s="503"/>
      <c r="AA121" s="503"/>
      <c r="AB121" s="438"/>
      <c r="AC121" s="503"/>
      <c r="AD121" s="503"/>
      <c r="AE121" s="503"/>
      <c r="AF121" s="503"/>
      <c r="AG121" s="503"/>
      <c r="AH121" s="503"/>
      <c r="AI121" s="503"/>
      <c r="AJ121" s="503"/>
      <c r="AK121" s="503"/>
      <c r="AL121" s="503"/>
      <c r="AM121" s="522">
        <f t="shared" si="80"/>
        <v>1990</v>
      </c>
      <c r="AN121" s="503">
        <f t="shared" ref="AN121:AQ140" si="81">AN56</f>
        <v>0.94168755268559634</v>
      </c>
      <c r="AO121" s="503">
        <f t="shared" si="81"/>
        <v>0.98280973230738033</v>
      </c>
      <c r="AP121" s="503">
        <f t="shared" si="81"/>
        <v>1.0700471963465266</v>
      </c>
      <c r="AQ121" s="503">
        <f t="shared" si="81"/>
        <v>1.0021532133538964</v>
      </c>
      <c r="AR121" s="503"/>
      <c r="AS121" s="438"/>
      <c r="AT121" s="439"/>
      <c r="AV121" s="493"/>
      <c r="AW121" s="493"/>
      <c r="AX121" s="493"/>
      <c r="AY121" s="493"/>
      <c r="BA121" s="493"/>
      <c r="BB121" s="493"/>
      <c r="BC121" s="493"/>
      <c r="BD121" s="493"/>
      <c r="BE121" s="493"/>
      <c r="BF121" s="493"/>
      <c r="BG121" s="493"/>
      <c r="BH121" s="493"/>
      <c r="BI121" s="493"/>
      <c r="BJ121" s="493"/>
      <c r="BM121" s="493"/>
      <c r="BN121" s="493"/>
      <c r="BO121" s="493"/>
      <c r="BP121" s="493"/>
      <c r="BR121" s="493"/>
      <c r="BS121" s="493"/>
      <c r="BT121" s="493"/>
      <c r="BU121" s="493"/>
      <c r="BV121" s="493"/>
      <c r="BX121" s="493"/>
      <c r="BY121" s="493"/>
      <c r="BZ121" s="493"/>
      <c r="CA121" s="493"/>
      <c r="CC121" s="493"/>
      <c r="CD121" s="493"/>
      <c r="CE121" s="493"/>
      <c r="CF121" s="493"/>
      <c r="CH121" s="493"/>
      <c r="CI121" s="493"/>
      <c r="CJ121" s="493"/>
      <c r="CK121" s="493"/>
      <c r="CM121" s="493"/>
      <c r="CN121" s="493"/>
      <c r="CO121" s="493"/>
      <c r="CP121" s="493"/>
      <c r="CS121" s="493"/>
      <c r="CT121" s="493"/>
      <c r="CU121" s="493"/>
      <c r="CV121" s="493"/>
      <c r="CW121" s="493"/>
      <c r="CX121" s="493"/>
      <c r="CY121" s="493"/>
      <c r="CZ121" s="493"/>
      <c r="DA121" s="493"/>
      <c r="DB121" s="493"/>
      <c r="DC121" s="493"/>
      <c r="DD121" s="493"/>
      <c r="DE121" s="493"/>
      <c r="DF121" s="493"/>
      <c r="DG121" s="493"/>
      <c r="DI121" s="493"/>
      <c r="DJ121" s="493"/>
      <c r="DK121" s="493"/>
      <c r="DO121" s="494"/>
      <c r="DP121" s="494"/>
      <c r="DQ121" s="493"/>
      <c r="DS121" s="493"/>
      <c r="DT121" s="493"/>
      <c r="DU121" s="493"/>
      <c r="DV121" s="493"/>
      <c r="DX121" s="493"/>
      <c r="DY121" s="493"/>
      <c r="DZ121" s="493"/>
      <c r="EA121" s="493"/>
      <c r="EB121" s="493"/>
      <c r="EC121" s="493"/>
      <c r="ED121" s="493"/>
      <c r="EE121" s="493"/>
      <c r="EF121" s="493"/>
      <c r="EG121" s="493"/>
      <c r="EH121" s="493"/>
      <c r="EI121" s="493"/>
      <c r="EK121" s="493"/>
      <c r="EL121" s="493"/>
      <c r="EM121" s="493"/>
      <c r="EN121" s="494"/>
      <c r="EO121" s="493"/>
      <c r="EP121" s="494"/>
      <c r="ES121" s="493"/>
      <c r="ET121" s="493"/>
      <c r="EU121" s="493"/>
      <c r="EW121" s="493"/>
      <c r="EX121" s="493"/>
      <c r="EY121" s="493"/>
      <c r="FA121" s="493"/>
      <c r="FB121" s="493"/>
      <c r="FC121" s="493"/>
      <c r="FD121" s="494"/>
      <c r="FF121" s="493"/>
      <c r="FG121" s="493"/>
      <c r="FH121" s="493"/>
      <c r="FJ121" s="500"/>
      <c r="FK121" s="493"/>
      <c r="FL121" s="494"/>
      <c r="FM121" s="493"/>
      <c r="FN121" s="493"/>
      <c r="FP121" s="493"/>
      <c r="FQ121" s="493"/>
    </row>
    <row r="122" spans="1:173" x14ac:dyDescent="0.2">
      <c r="A122" s="438"/>
      <c r="B122" s="438"/>
      <c r="C122" s="438"/>
      <c r="D122" s="514"/>
      <c r="E122" s="514"/>
      <c r="F122" s="514"/>
      <c r="G122" s="514"/>
      <c r="H122" s="514"/>
      <c r="I122" s="438"/>
      <c r="J122" s="438"/>
      <c r="K122" s="438"/>
      <c r="L122" s="438"/>
      <c r="M122" s="514"/>
      <c r="N122" s="514"/>
      <c r="O122" s="514"/>
      <c r="P122" s="438"/>
      <c r="Q122" s="515"/>
      <c r="R122" s="518"/>
      <c r="S122" s="518"/>
      <c r="T122" s="518"/>
      <c r="U122" s="518"/>
      <c r="V122" s="438"/>
      <c r="W122" s="516"/>
      <c r="X122" s="438"/>
      <c r="Y122" s="438"/>
      <c r="Z122" s="503"/>
      <c r="AA122" s="503"/>
      <c r="AB122" s="438"/>
      <c r="AC122" s="503"/>
      <c r="AD122" s="503"/>
      <c r="AE122" s="503"/>
      <c r="AF122" s="503"/>
      <c r="AG122" s="503"/>
      <c r="AH122" s="503"/>
      <c r="AI122" s="503"/>
      <c r="AJ122" s="503"/>
      <c r="AK122" s="503"/>
      <c r="AL122" s="503"/>
      <c r="AM122" s="522">
        <f t="shared" si="80"/>
        <v>1991</v>
      </c>
      <c r="AN122" s="503">
        <f t="shared" si="81"/>
        <v>0.93508533796058557</v>
      </c>
      <c r="AO122" s="503">
        <f t="shared" si="81"/>
        <v>1.0158908849110864</v>
      </c>
      <c r="AP122" s="503">
        <f t="shared" si="81"/>
        <v>1.0715666458756186</v>
      </c>
      <c r="AQ122" s="503">
        <f t="shared" si="81"/>
        <v>0.99829269298617396</v>
      </c>
      <c r="AR122" s="503"/>
      <c r="AS122" s="438"/>
      <c r="AT122" s="439"/>
      <c r="AV122" s="493"/>
      <c r="AW122" s="493"/>
      <c r="AX122" s="493"/>
      <c r="AY122" s="493"/>
      <c r="BA122" s="493"/>
      <c r="BB122" s="493"/>
      <c r="BC122" s="493"/>
      <c r="BD122" s="493"/>
      <c r="BE122" s="493"/>
      <c r="BF122" s="493"/>
      <c r="BG122" s="493"/>
      <c r="BH122" s="493"/>
      <c r="BI122" s="493"/>
      <c r="BJ122" s="493"/>
      <c r="BM122" s="493"/>
      <c r="BN122" s="493"/>
      <c r="BO122" s="493"/>
      <c r="BP122" s="493"/>
      <c r="BR122" s="493"/>
      <c r="BS122" s="493"/>
      <c r="BT122" s="493"/>
      <c r="BU122" s="493"/>
      <c r="BV122" s="493"/>
      <c r="BX122" s="493"/>
      <c r="BY122" s="493"/>
      <c r="BZ122" s="493"/>
      <c r="CA122" s="493"/>
      <c r="CC122" s="493"/>
      <c r="CD122" s="493"/>
      <c r="CE122" s="493"/>
      <c r="CF122" s="493"/>
      <c r="CH122" s="493"/>
      <c r="CI122" s="493"/>
      <c r="CJ122" s="493"/>
      <c r="CK122" s="493"/>
      <c r="CM122" s="493"/>
      <c r="CN122" s="493"/>
      <c r="CO122" s="493"/>
      <c r="CP122" s="493"/>
      <c r="CS122" s="493"/>
      <c r="CT122" s="493"/>
      <c r="CU122" s="493"/>
      <c r="CV122" s="493"/>
      <c r="CW122" s="493"/>
      <c r="CX122" s="493"/>
      <c r="CY122" s="493"/>
      <c r="CZ122" s="493"/>
      <c r="DA122" s="493"/>
      <c r="DB122" s="493"/>
      <c r="DC122" s="493"/>
      <c r="DD122" s="493"/>
      <c r="DE122" s="493"/>
      <c r="DF122" s="493"/>
      <c r="DG122" s="493"/>
      <c r="DI122" s="493"/>
      <c r="DJ122" s="493"/>
      <c r="DK122" s="493"/>
      <c r="DO122" s="494"/>
      <c r="DP122" s="494"/>
      <c r="DQ122" s="493"/>
      <c r="DS122" s="493"/>
      <c r="DT122" s="493"/>
      <c r="DU122" s="493"/>
      <c r="DV122" s="493"/>
      <c r="DX122" s="493"/>
      <c r="DY122" s="493"/>
      <c r="DZ122" s="493"/>
      <c r="EA122" s="493"/>
      <c r="EB122" s="493"/>
      <c r="EC122" s="493"/>
      <c r="ED122" s="493"/>
      <c r="EE122" s="493"/>
      <c r="EF122" s="493"/>
      <c r="EG122" s="493"/>
      <c r="EH122" s="493"/>
      <c r="EI122" s="493"/>
      <c r="EK122" s="493"/>
      <c r="EL122" s="493"/>
      <c r="EM122" s="493"/>
      <c r="EN122" s="494"/>
      <c r="EO122" s="493"/>
      <c r="EP122" s="494"/>
      <c r="ES122" s="493"/>
      <c r="ET122" s="493"/>
      <c r="EU122" s="493"/>
      <c r="EW122" s="493"/>
      <c r="EX122" s="493"/>
      <c r="EY122" s="493"/>
      <c r="FA122" s="493"/>
      <c r="FB122" s="493"/>
      <c r="FC122" s="493"/>
      <c r="FD122" s="494"/>
      <c r="FF122" s="493"/>
      <c r="FG122" s="493"/>
      <c r="FH122" s="493"/>
      <c r="FJ122" s="500"/>
      <c r="FK122" s="493"/>
      <c r="FL122" s="494"/>
      <c r="FM122" s="493"/>
      <c r="FN122" s="493"/>
      <c r="FP122" s="493"/>
      <c r="FQ122" s="493"/>
    </row>
    <row r="123" spans="1:173" x14ac:dyDescent="0.2">
      <c r="A123" s="438"/>
      <c r="B123" s="438"/>
      <c r="C123" s="438"/>
      <c r="D123" s="514"/>
      <c r="E123" s="514"/>
      <c r="F123" s="514"/>
      <c r="G123" s="514"/>
      <c r="H123" s="514"/>
      <c r="I123" s="438"/>
      <c r="J123" s="438"/>
      <c r="K123" s="438"/>
      <c r="L123" s="438"/>
      <c r="M123" s="514"/>
      <c r="N123" s="514"/>
      <c r="O123" s="514"/>
      <c r="P123" s="438"/>
      <c r="Q123" s="515"/>
      <c r="R123" s="517"/>
      <c r="S123" s="517"/>
      <c r="T123" s="517"/>
      <c r="U123" s="517"/>
      <c r="V123" s="438"/>
      <c r="W123" s="516"/>
      <c r="X123" s="438"/>
      <c r="Y123" s="438"/>
      <c r="Z123" s="503"/>
      <c r="AA123" s="503"/>
      <c r="AB123" s="438"/>
      <c r="AC123" s="503"/>
      <c r="AD123" s="503"/>
      <c r="AE123" s="503"/>
      <c r="AF123" s="503"/>
      <c r="AG123" s="503"/>
      <c r="AH123" s="503"/>
      <c r="AI123" s="503"/>
      <c r="AJ123" s="503"/>
      <c r="AK123" s="503"/>
      <c r="AL123" s="503"/>
      <c r="AM123" s="522">
        <f t="shared" si="80"/>
        <v>1992</v>
      </c>
      <c r="AN123" s="503">
        <f t="shared" si="81"/>
        <v>0.91242599391343582</v>
      </c>
      <c r="AO123" s="503">
        <f t="shared" si="81"/>
        <v>1.038612805605801</v>
      </c>
      <c r="AP123" s="503">
        <f t="shared" si="81"/>
        <v>1.0562676618167299</v>
      </c>
      <c r="AQ123" s="503">
        <f t="shared" si="81"/>
        <v>0.99537945899737479</v>
      </c>
      <c r="AR123" s="503"/>
      <c r="AS123" s="438"/>
      <c r="AT123" s="439"/>
      <c r="AV123" s="493"/>
      <c r="AW123" s="493"/>
      <c r="AX123" s="493"/>
      <c r="AY123" s="493"/>
      <c r="BA123" s="493"/>
      <c r="BB123" s="493"/>
      <c r="BC123" s="493"/>
      <c r="BD123" s="493"/>
      <c r="BE123" s="493"/>
      <c r="BF123" s="493"/>
      <c r="BG123" s="493"/>
      <c r="BH123" s="493"/>
      <c r="BI123" s="493"/>
      <c r="BJ123" s="493"/>
      <c r="BM123" s="493"/>
      <c r="BN123" s="493"/>
      <c r="BO123" s="493"/>
      <c r="BP123" s="493"/>
      <c r="BR123" s="493"/>
      <c r="BS123" s="493"/>
      <c r="BT123" s="493"/>
      <c r="BU123" s="493"/>
      <c r="BV123" s="493"/>
      <c r="BX123" s="493"/>
      <c r="BY123" s="493"/>
      <c r="BZ123" s="493"/>
      <c r="CA123" s="493"/>
      <c r="CC123" s="493"/>
      <c r="CD123" s="493"/>
      <c r="CE123" s="493"/>
      <c r="CF123" s="493"/>
      <c r="CH123" s="493"/>
      <c r="CI123" s="493"/>
      <c r="CJ123" s="493"/>
      <c r="CK123" s="493"/>
      <c r="CM123" s="493"/>
      <c r="CN123" s="493"/>
      <c r="CO123" s="493"/>
      <c r="CP123" s="493"/>
      <c r="CS123" s="493"/>
      <c r="CT123" s="493"/>
      <c r="CU123" s="493"/>
      <c r="CV123" s="493"/>
      <c r="CW123" s="493"/>
      <c r="CX123" s="493"/>
      <c r="CY123" s="493"/>
      <c r="CZ123" s="493"/>
      <c r="DA123" s="493"/>
      <c r="DB123" s="493"/>
      <c r="DC123" s="493"/>
      <c r="DD123" s="493"/>
      <c r="DE123" s="493"/>
      <c r="DF123" s="493"/>
      <c r="DG123" s="493"/>
      <c r="DI123" s="493"/>
      <c r="DJ123" s="493"/>
      <c r="DK123" s="493"/>
      <c r="DO123" s="494"/>
      <c r="DP123" s="494"/>
      <c r="DQ123" s="493"/>
      <c r="DS123" s="493"/>
      <c r="DT123" s="493"/>
      <c r="DU123" s="493"/>
      <c r="DV123" s="493"/>
      <c r="DX123" s="493"/>
      <c r="DY123" s="493"/>
      <c r="DZ123" s="493"/>
      <c r="EA123" s="493"/>
      <c r="EB123" s="493"/>
      <c r="EC123" s="493"/>
      <c r="ED123" s="493"/>
      <c r="EE123" s="493"/>
      <c r="EF123" s="493"/>
      <c r="EG123" s="493"/>
      <c r="EH123" s="493"/>
      <c r="EI123" s="493"/>
      <c r="EK123" s="493"/>
      <c r="EL123" s="493"/>
      <c r="EM123" s="493"/>
      <c r="EN123" s="494"/>
      <c r="EO123" s="493"/>
      <c r="EP123" s="494"/>
      <c r="ES123" s="493"/>
      <c r="ET123" s="493"/>
      <c r="EU123" s="493"/>
      <c r="EW123" s="493"/>
      <c r="EX123" s="493"/>
      <c r="EY123" s="493"/>
      <c r="FA123" s="493"/>
      <c r="FB123" s="493"/>
      <c r="FC123" s="493"/>
      <c r="FD123" s="494"/>
      <c r="FF123" s="493"/>
      <c r="FG123" s="493"/>
      <c r="FH123" s="493"/>
      <c r="FJ123" s="500"/>
      <c r="FK123" s="493"/>
      <c r="FL123" s="494"/>
      <c r="FM123" s="493"/>
      <c r="FN123" s="493"/>
      <c r="FP123" s="493"/>
      <c r="FQ123" s="493"/>
    </row>
    <row r="124" spans="1:173" x14ac:dyDescent="0.2">
      <c r="A124" s="438"/>
      <c r="B124" s="438"/>
      <c r="C124" s="438"/>
      <c r="D124" s="514"/>
      <c r="E124" s="514"/>
      <c r="F124" s="514"/>
      <c r="G124" s="514"/>
      <c r="H124" s="514"/>
      <c r="I124" s="438"/>
      <c r="J124" s="438"/>
      <c r="K124" s="438"/>
      <c r="L124" s="438"/>
      <c r="M124" s="514"/>
      <c r="N124" s="514"/>
      <c r="O124" s="514"/>
      <c r="P124" s="438"/>
      <c r="Q124" s="515"/>
      <c r="R124" s="518"/>
      <c r="S124" s="518"/>
      <c r="T124" s="518"/>
      <c r="U124" s="518"/>
      <c r="V124" s="438"/>
      <c r="W124" s="516"/>
      <c r="X124" s="438"/>
      <c r="Y124" s="438"/>
      <c r="Z124" s="503"/>
      <c r="AA124" s="503"/>
      <c r="AB124" s="438"/>
      <c r="AC124" s="503"/>
      <c r="AD124" s="503"/>
      <c r="AE124" s="503"/>
      <c r="AF124" s="503"/>
      <c r="AG124" s="503"/>
      <c r="AH124" s="503"/>
      <c r="AI124" s="503"/>
      <c r="AJ124" s="503"/>
      <c r="AK124" s="503"/>
      <c r="AL124" s="503"/>
      <c r="AM124" s="522">
        <f t="shared" si="80"/>
        <v>1993</v>
      </c>
      <c r="AN124" s="503">
        <f t="shared" si="81"/>
        <v>0.89127482675512071</v>
      </c>
      <c r="AO124" s="503">
        <f t="shared" si="81"/>
        <v>1.086517015572896</v>
      </c>
      <c r="AP124" s="503">
        <f t="shared" si="81"/>
        <v>1.066308728108885</v>
      </c>
      <c r="AQ124" s="503">
        <f t="shared" si="81"/>
        <v>0.99601542642448604</v>
      </c>
      <c r="AR124" s="503"/>
      <c r="AS124" s="438"/>
      <c r="AT124" s="439"/>
      <c r="AV124" s="493"/>
      <c r="AW124" s="493"/>
      <c r="AX124" s="493"/>
      <c r="AY124" s="493"/>
      <c r="BA124" s="493"/>
      <c r="BB124" s="493"/>
      <c r="BC124" s="493"/>
      <c r="BD124" s="493"/>
      <c r="BE124" s="493"/>
      <c r="BF124" s="493"/>
      <c r="BG124" s="493"/>
      <c r="BH124" s="493"/>
      <c r="BI124" s="493"/>
      <c r="BJ124" s="493"/>
      <c r="BM124" s="493"/>
      <c r="BN124" s="493"/>
      <c r="BO124" s="493"/>
      <c r="BP124" s="493"/>
      <c r="BR124" s="493"/>
      <c r="BS124" s="493"/>
      <c r="BT124" s="493"/>
      <c r="BU124" s="493"/>
      <c r="BV124" s="493"/>
      <c r="BX124" s="493"/>
      <c r="BY124" s="493"/>
      <c r="BZ124" s="493"/>
      <c r="CA124" s="493"/>
      <c r="CC124" s="493"/>
      <c r="CD124" s="493"/>
      <c r="CE124" s="493"/>
      <c r="CF124" s="493"/>
      <c r="CH124" s="493"/>
      <c r="CI124" s="493"/>
      <c r="CJ124" s="493"/>
      <c r="CK124" s="493"/>
      <c r="CM124" s="493"/>
      <c r="CN124" s="493"/>
      <c r="CO124" s="493"/>
      <c r="CP124" s="493"/>
      <c r="CS124" s="493"/>
      <c r="CT124" s="493"/>
      <c r="CU124" s="493"/>
      <c r="CV124" s="493"/>
      <c r="CW124" s="493"/>
      <c r="CX124" s="493"/>
      <c r="CY124" s="493"/>
      <c r="CZ124" s="493"/>
      <c r="DA124" s="493"/>
      <c r="DB124" s="493"/>
      <c r="DC124" s="493"/>
      <c r="DD124" s="493"/>
      <c r="DE124" s="493"/>
      <c r="DF124" s="493"/>
      <c r="DG124" s="493"/>
      <c r="DI124" s="493"/>
      <c r="DJ124" s="493"/>
      <c r="DK124" s="493"/>
      <c r="DO124" s="494"/>
      <c r="DP124" s="494"/>
      <c r="DQ124" s="493"/>
      <c r="DS124" s="493"/>
      <c r="DT124" s="493"/>
      <c r="DU124" s="493"/>
      <c r="DV124" s="493"/>
      <c r="DX124" s="493"/>
      <c r="DY124" s="493"/>
      <c r="DZ124" s="493"/>
      <c r="EA124" s="493"/>
      <c r="EB124" s="493"/>
      <c r="EC124" s="493"/>
      <c r="ED124" s="493"/>
      <c r="EE124" s="493"/>
      <c r="EF124" s="493"/>
      <c r="EG124" s="493"/>
      <c r="EH124" s="493"/>
      <c r="EI124" s="493"/>
      <c r="EK124" s="493"/>
      <c r="EL124" s="493"/>
      <c r="EM124" s="493"/>
      <c r="EN124" s="494"/>
      <c r="EO124" s="493"/>
      <c r="EP124" s="494"/>
      <c r="ES124" s="493"/>
      <c r="ET124" s="493"/>
      <c r="EU124" s="493"/>
      <c r="EW124" s="493"/>
      <c r="EX124" s="493"/>
      <c r="EY124" s="493"/>
      <c r="FA124" s="493"/>
      <c r="FB124" s="493"/>
      <c r="FC124" s="493"/>
      <c r="FD124" s="494"/>
      <c r="FF124" s="493"/>
      <c r="FG124" s="493"/>
      <c r="FH124" s="493"/>
      <c r="FJ124" s="500"/>
      <c r="FK124" s="493"/>
      <c r="FL124" s="494"/>
      <c r="FM124" s="493"/>
      <c r="FN124" s="493"/>
      <c r="FP124" s="493"/>
      <c r="FQ124" s="493"/>
    </row>
    <row r="125" spans="1:173" x14ac:dyDescent="0.2">
      <c r="A125" s="438"/>
      <c r="B125" s="438"/>
      <c r="C125" s="438"/>
      <c r="D125" s="514"/>
      <c r="E125" s="514"/>
      <c r="F125" s="514"/>
      <c r="G125" s="514"/>
      <c r="H125" s="514"/>
      <c r="I125" s="438"/>
      <c r="J125" s="438"/>
      <c r="K125" s="438"/>
      <c r="L125" s="438"/>
      <c r="M125" s="514"/>
      <c r="N125" s="514"/>
      <c r="O125" s="514"/>
      <c r="P125" s="438"/>
      <c r="Q125" s="515"/>
      <c r="R125" s="518"/>
      <c r="S125" s="518"/>
      <c r="T125" s="518"/>
      <c r="U125" s="518"/>
      <c r="V125" s="438"/>
      <c r="W125" s="516"/>
      <c r="X125" s="438"/>
      <c r="Y125" s="438"/>
      <c r="Z125" s="503"/>
      <c r="AA125" s="503"/>
      <c r="AB125" s="438"/>
      <c r="AC125" s="503"/>
      <c r="AD125" s="503"/>
      <c r="AE125" s="503"/>
      <c r="AF125" s="503"/>
      <c r="AG125" s="503"/>
      <c r="AH125" s="503"/>
      <c r="AI125" s="503"/>
      <c r="AJ125" s="503"/>
      <c r="AK125" s="503"/>
      <c r="AL125" s="503"/>
      <c r="AM125" s="522">
        <f t="shared" si="80"/>
        <v>1994</v>
      </c>
      <c r="AN125" s="503">
        <f t="shared" si="81"/>
        <v>0.88372374910436302</v>
      </c>
      <c r="AO125" s="503">
        <f t="shared" si="81"/>
        <v>1.0688272631780957</v>
      </c>
      <c r="AP125" s="503">
        <f t="shared" si="81"/>
        <v>1.0777502581771758</v>
      </c>
      <c r="AQ125" s="503">
        <f t="shared" si="81"/>
        <v>0.99112731644480323</v>
      </c>
      <c r="AR125" s="503"/>
      <c r="AS125" s="438"/>
      <c r="AT125" s="439"/>
      <c r="AV125" s="493"/>
      <c r="AW125" s="493"/>
      <c r="AX125" s="493"/>
      <c r="AY125" s="493"/>
      <c r="BA125" s="493"/>
      <c r="BB125" s="493"/>
      <c r="BC125" s="493"/>
      <c r="BD125" s="493"/>
      <c r="BE125" s="493"/>
      <c r="BF125" s="493"/>
      <c r="BG125" s="493"/>
      <c r="BH125" s="493"/>
      <c r="BI125" s="493"/>
      <c r="BJ125" s="493"/>
      <c r="BM125" s="493"/>
      <c r="BN125" s="493"/>
      <c r="BO125" s="493"/>
      <c r="BP125" s="493"/>
      <c r="BR125" s="493"/>
      <c r="BS125" s="493"/>
      <c r="BT125" s="493"/>
      <c r="BU125" s="493"/>
      <c r="BV125" s="493"/>
      <c r="BX125" s="493"/>
      <c r="BY125" s="493"/>
      <c r="BZ125" s="493"/>
      <c r="CA125" s="493"/>
      <c r="CC125" s="493"/>
      <c r="CD125" s="493"/>
      <c r="CE125" s="493"/>
      <c r="CF125" s="493"/>
      <c r="CH125" s="493"/>
      <c r="CI125" s="493"/>
      <c r="CJ125" s="493"/>
      <c r="CK125" s="493"/>
      <c r="CM125" s="493"/>
      <c r="CN125" s="493"/>
      <c r="CO125" s="493"/>
      <c r="CP125" s="493"/>
      <c r="CS125" s="493"/>
      <c r="CT125" s="493"/>
      <c r="CU125" s="493"/>
      <c r="CV125" s="493"/>
      <c r="CW125" s="493"/>
      <c r="CX125" s="493"/>
      <c r="CY125" s="493"/>
      <c r="CZ125" s="493"/>
      <c r="DA125" s="493"/>
      <c r="DB125" s="493"/>
      <c r="DC125" s="493"/>
      <c r="DD125" s="493"/>
      <c r="DE125" s="493"/>
      <c r="DF125" s="493"/>
      <c r="DG125" s="493"/>
      <c r="DI125" s="493"/>
      <c r="DJ125" s="493"/>
      <c r="DK125" s="493"/>
      <c r="DO125" s="494"/>
      <c r="DP125" s="494"/>
      <c r="DQ125" s="493"/>
      <c r="DS125" s="493"/>
      <c r="DT125" s="493"/>
      <c r="DU125" s="493"/>
      <c r="DV125" s="493"/>
      <c r="DX125" s="493"/>
      <c r="DY125" s="493"/>
      <c r="DZ125" s="493"/>
      <c r="EA125" s="493"/>
      <c r="EB125" s="493"/>
      <c r="EC125" s="493"/>
      <c r="ED125" s="493"/>
      <c r="EE125" s="493"/>
      <c r="EF125" s="493"/>
      <c r="EG125" s="493"/>
      <c r="EH125" s="493"/>
      <c r="EI125" s="493"/>
      <c r="EK125" s="493"/>
      <c r="EL125" s="493"/>
      <c r="EM125" s="493"/>
      <c r="EN125" s="494"/>
      <c r="EO125" s="493"/>
      <c r="EP125" s="494"/>
      <c r="ES125" s="493"/>
      <c r="ET125" s="493"/>
      <c r="EU125" s="493"/>
      <c r="EW125" s="493"/>
      <c r="EX125" s="493"/>
      <c r="EY125" s="493"/>
      <c r="FA125" s="493"/>
      <c r="FB125" s="493"/>
      <c r="FC125" s="493"/>
      <c r="FD125" s="494"/>
      <c r="FF125" s="493"/>
      <c r="FG125" s="493"/>
      <c r="FH125" s="493"/>
      <c r="FJ125" s="500"/>
      <c r="FK125" s="493"/>
      <c r="FL125" s="494"/>
      <c r="FM125" s="493"/>
      <c r="FN125" s="493"/>
      <c r="FP125" s="493"/>
      <c r="FQ125" s="493"/>
    </row>
    <row r="126" spans="1:173" x14ac:dyDescent="0.2">
      <c r="A126" s="438"/>
      <c r="B126" s="438"/>
      <c r="C126" s="438"/>
      <c r="D126" s="514"/>
      <c r="E126" s="514"/>
      <c r="F126" s="514"/>
      <c r="G126" s="514"/>
      <c r="H126" s="514"/>
      <c r="I126" s="438"/>
      <c r="J126" s="438"/>
      <c r="K126" s="438"/>
      <c r="L126" s="438"/>
      <c r="M126" s="514"/>
      <c r="N126" s="514"/>
      <c r="O126" s="514"/>
      <c r="P126" s="438"/>
      <c r="Q126" s="515"/>
      <c r="R126" s="517"/>
      <c r="S126" s="517"/>
      <c r="T126" s="517"/>
      <c r="U126" s="517"/>
      <c r="V126" s="438"/>
      <c r="W126" s="516"/>
      <c r="X126" s="438"/>
      <c r="Y126" s="438"/>
      <c r="Z126" s="503"/>
      <c r="AA126" s="503"/>
      <c r="AB126" s="438"/>
      <c r="AC126" s="503"/>
      <c r="AD126" s="503"/>
      <c r="AE126" s="503"/>
      <c r="AF126" s="503"/>
      <c r="AG126" s="503"/>
      <c r="AH126" s="503"/>
      <c r="AI126" s="503"/>
      <c r="AJ126" s="503"/>
      <c r="AK126" s="503"/>
      <c r="AL126" s="503"/>
      <c r="AM126" s="522">
        <f t="shared" si="80"/>
        <v>1995</v>
      </c>
      <c r="AN126" s="503">
        <f t="shared" si="81"/>
        <v>0.8629253162795415</v>
      </c>
      <c r="AO126" s="503">
        <f t="shared" si="81"/>
        <v>1.0872958242097928</v>
      </c>
      <c r="AP126" s="503">
        <f t="shared" si="81"/>
        <v>1.0898857008799017</v>
      </c>
      <c r="AQ126" s="503">
        <f t="shared" si="81"/>
        <v>0.99501964076416205</v>
      </c>
      <c r="AR126" s="503"/>
      <c r="AS126" s="438"/>
      <c r="AT126" s="439"/>
      <c r="AV126" s="493"/>
      <c r="AW126" s="493"/>
      <c r="AX126" s="493"/>
      <c r="AY126" s="493"/>
      <c r="BA126" s="493"/>
      <c r="BB126" s="493"/>
      <c r="BC126" s="493"/>
      <c r="BD126" s="493"/>
      <c r="BE126" s="493"/>
      <c r="BF126" s="493"/>
      <c r="BG126" s="493"/>
      <c r="BH126" s="493"/>
      <c r="BI126" s="493"/>
      <c r="BJ126" s="493"/>
      <c r="BM126" s="493"/>
      <c r="BN126" s="493"/>
      <c r="BO126" s="493"/>
      <c r="BP126" s="493"/>
      <c r="BR126" s="493"/>
      <c r="BS126" s="493"/>
      <c r="BT126" s="493"/>
      <c r="BU126" s="493"/>
      <c r="BV126" s="493"/>
      <c r="BX126" s="493"/>
      <c r="BY126" s="493"/>
      <c r="BZ126" s="493"/>
      <c r="CA126" s="493"/>
      <c r="CC126" s="493"/>
      <c r="CD126" s="493"/>
      <c r="CE126" s="493"/>
      <c r="CF126" s="493"/>
      <c r="CH126" s="493"/>
      <c r="CI126" s="493"/>
      <c r="CJ126" s="493"/>
      <c r="CK126" s="493"/>
      <c r="CM126" s="493"/>
      <c r="CN126" s="493"/>
      <c r="CO126" s="493"/>
      <c r="CP126" s="493"/>
      <c r="CS126" s="493"/>
      <c r="CT126" s="493"/>
      <c r="CU126" s="493"/>
      <c r="CV126" s="493"/>
      <c r="CW126" s="493"/>
      <c r="CX126" s="493"/>
      <c r="CY126" s="493"/>
      <c r="CZ126" s="493"/>
      <c r="DA126" s="493"/>
      <c r="DB126" s="493"/>
      <c r="DC126" s="493"/>
      <c r="DD126" s="493"/>
      <c r="DE126" s="493"/>
      <c r="DF126" s="493"/>
      <c r="DG126" s="493"/>
      <c r="DI126" s="493"/>
      <c r="DJ126" s="493"/>
      <c r="DK126" s="493"/>
      <c r="DO126" s="494"/>
      <c r="DP126" s="494"/>
      <c r="DQ126" s="493"/>
      <c r="DS126" s="493"/>
      <c r="DT126" s="493"/>
      <c r="DU126" s="493"/>
      <c r="DV126" s="493"/>
      <c r="DX126" s="493"/>
      <c r="DY126" s="493"/>
      <c r="DZ126" s="493"/>
      <c r="EA126" s="493"/>
      <c r="EB126" s="493"/>
      <c r="EC126" s="493"/>
      <c r="ED126" s="493"/>
      <c r="EE126" s="493"/>
      <c r="EF126" s="493"/>
      <c r="EG126" s="493"/>
      <c r="EH126" s="493"/>
      <c r="EI126" s="493"/>
      <c r="EK126" s="493"/>
      <c r="EL126" s="493"/>
      <c r="EM126" s="493"/>
      <c r="EN126" s="494"/>
      <c r="EO126" s="493"/>
      <c r="EP126" s="494"/>
      <c r="ES126" s="493"/>
      <c r="ET126" s="493"/>
      <c r="EU126" s="493"/>
      <c r="EW126" s="493"/>
      <c r="EX126" s="493"/>
      <c r="EY126" s="493"/>
      <c r="FA126" s="493"/>
      <c r="FB126" s="493"/>
      <c r="FC126" s="493"/>
      <c r="FD126" s="494"/>
      <c r="FF126" s="493"/>
      <c r="FG126" s="493"/>
      <c r="FH126" s="493"/>
      <c r="FJ126" s="500"/>
      <c r="FK126" s="493"/>
      <c r="FL126" s="494"/>
      <c r="FM126" s="493"/>
      <c r="FN126" s="493"/>
      <c r="FP126" s="493"/>
      <c r="FQ126" s="493"/>
    </row>
    <row r="127" spans="1:173" x14ac:dyDescent="0.2">
      <c r="A127" s="438"/>
      <c r="B127" s="438"/>
      <c r="C127" s="438"/>
      <c r="D127" s="514"/>
      <c r="E127" s="514"/>
      <c r="F127" s="514"/>
      <c r="G127" s="514"/>
      <c r="H127" s="514"/>
      <c r="I127" s="438"/>
      <c r="J127" s="438"/>
      <c r="K127" s="438"/>
      <c r="L127" s="438"/>
      <c r="M127" s="514"/>
      <c r="N127" s="514"/>
      <c r="O127" s="514"/>
      <c r="P127" s="438"/>
      <c r="Q127" s="515"/>
      <c r="R127" s="518"/>
      <c r="S127" s="518"/>
      <c r="T127" s="518"/>
      <c r="U127" s="518"/>
      <c r="V127" s="438"/>
      <c r="W127" s="516"/>
      <c r="X127" s="438"/>
      <c r="Y127" s="438"/>
      <c r="Z127" s="503"/>
      <c r="AA127" s="503"/>
      <c r="AB127" s="438"/>
      <c r="AC127" s="503"/>
      <c r="AD127" s="503"/>
      <c r="AE127" s="503"/>
      <c r="AF127" s="503"/>
      <c r="AG127" s="503"/>
      <c r="AH127" s="503"/>
      <c r="AI127" s="503"/>
      <c r="AJ127" s="503"/>
      <c r="AK127" s="503"/>
      <c r="AL127" s="503"/>
      <c r="AM127" s="522">
        <f t="shared" si="80"/>
        <v>1996</v>
      </c>
      <c r="AN127" s="503">
        <f t="shared" si="81"/>
        <v>0.89159645336930371</v>
      </c>
      <c r="AO127" s="503">
        <f t="shared" si="81"/>
        <v>1.1107834752205521</v>
      </c>
      <c r="AP127" s="503">
        <f t="shared" si="81"/>
        <v>1.0787087645167892</v>
      </c>
      <c r="AQ127" s="503">
        <f t="shared" si="81"/>
        <v>0.99556929045051201</v>
      </c>
      <c r="AR127" s="503"/>
      <c r="AS127" s="438"/>
      <c r="AT127" s="439"/>
      <c r="AV127" s="493"/>
      <c r="AW127" s="493"/>
      <c r="AX127" s="493"/>
      <c r="AY127" s="493"/>
      <c r="BA127" s="493"/>
      <c r="BB127" s="493"/>
      <c r="BC127" s="493"/>
      <c r="BD127" s="493"/>
      <c r="BE127" s="493"/>
      <c r="BF127" s="493"/>
      <c r="BG127" s="493"/>
      <c r="BH127" s="493"/>
      <c r="BI127" s="493"/>
      <c r="BJ127" s="493"/>
      <c r="BM127" s="493"/>
      <c r="BN127" s="493"/>
      <c r="BO127" s="493"/>
      <c r="BP127" s="493"/>
      <c r="BR127" s="493"/>
      <c r="BS127" s="493"/>
      <c r="BT127" s="493"/>
      <c r="BU127" s="493"/>
      <c r="BV127" s="493"/>
      <c r="BX127" s="493"/>
      <c r="BY127" s="493"/>
      <c r="BZ127" s="493"/>
      <c r="CA127" s="493"/>
      <c r="CC127" s="493"/>
      <c r="CD127" s="493"/>
      <c r="CE127" s="493"/>
      <c r="CF127" s="493"/>
      <c r="CH127" s="493"/>
      <c r="CI127" s="493"/>
      <c r="CJ127" s="493"/>
      <c r="CK127" s="493"/>
      <c r="CM127" s="493"/>
      <c r="CN127" s="493"/>
      <c r="CO127" s="493"/>
      <c r="CP127" s="493"/>
      <c r="CS127" s="493"/>
      <c r="CT127" s="493"/>
      <c r="CU127" s="493"/>
      <c r="CV127" s="493"/>
      <c r="CW127" s="493"/>
      <c r="CX127" s="493"/>
      <c r="CY127" s="493"/>
      <c r="CZ127" s="493"/>
      <c r="DA127" s="493"/>
      <c r="DB127" s="493"/>
      <c r="DC127" s="493"/>
      <c r="DD127" s="493"/>
      <c r="DE127" s="493"/>
      <c r="DF127" s="493"/>
      <c r="DG127" s="493"/>
      <c r="DI127" s="493"/>
      <c r="DJ127" s="493"/>
      <c r="DK127" s="493"/>
      <c r="DO127" s="494"/>
      <c r="DP127" s="494"/>
      <c r="DQ127" s="493"/>
      <c r="DS127" s="493"/>
      <c r="DT127" s="493"/>
      <c r="DU127" s="493"/>
      <c r="DV127" s="493"/>
      <c r="DX127" s="493"/>
      <c r="DY127" s="493"/>
      <c r="DZ127" s="493"/>
      <c r="EA127" s="493"/>
      <c r="EB127" s="493"/>
      <c r="EC127" s="493"/>
      <c r="ED127" s="493"/>
      <c r="EE127" s="493"/>
      <c r="EF127" s="493"/>
      <c r="EG127" s="493"/>
      <c r="EH127" s="493"/>
      <c r="EI127" s="493"/>
      <c r="EK127" s="493"/>
      <c r="EL127" s="493"/>
      <c r="EM127" s="493"/>
      <c r="EN127" s="494"/>
      <c r="EO127" s="493"/>
      <c r="EP127" s="494"/>
      <c r="ES127" s="493"/>
      <c r="ET127" s="493"/>
      <c r="EU127" s="493"/>
      <c r="EW127" s="493"/>
      <c r="EX127" s="493"/>
      <c r="EY127" s="493"/>
      <c r="FA127" s="493"/>
      <c r="FB127" s="493"/>
      <c r="FC127" s="493"/>
      <c r="FD127" s="494"/>
      <c r="FF127" s="493"/>
      <c r="FG127" s="493"/>
      <c r="FH127" s="493"/>
      <c r="FJ127" s="500"/>
      <c r="FK127" s="493"/>
      <c r="FL127" s="494"/>
      <c r="FM127" s="493"/>
      <c r="FN127" s="493"/>
      <c r="FP127" s="493"/>
      <c r="FQ127" s="493"/>
    </row>
    <row r="128" spans="1:173" x14ac:dyDescent="0.2">
      <c r="A128" s="438"/>
      <c r="B128" s="438"/>
      <c r="C128" s="438"/>
      <c r="D128" s="514"/>
      <c r="E128" s="514"/>
      <c r="F128" s="514"/>
      <c r="G128" s="514"/>
      <c r="H128" s="514"/>
      <c r="I128" s="438"/>
      <c r="J128" s="438"/>
      <c r="K128" s="438"/>
      <c r="L128" s="438"/>
      <c r="M128" s="514"/>
      <c r="N128" s="514"/>
      <c r="O128" s="514"/>
      <c r="P128" s="438"/>
      <c r="Q128" s="515"/>
      <c r="R128" s="518"/>
      <c r="S128" s="518"/>
      <c r="T128" s="518"/>
      <c r="U128" s="518"/>
      <c r="V128" s="438"/>
      <c r="W128" s="516"/>
      <c r="X128" s="438"/>
      <c r="Y128" s="438"/>
      <c r="Z128" s="503"/>
      <c r="AA128" s="503"/>
      <c r="AB128" s="438"/>
      <c r="AC128" s="503"/>
      <c r="AD128" s="503"/>
      <c r="AE128" s="503"/>
      <c r="AF128" s="503"/>
      <c r="AG128" s="503"/>
      <c r="AH128" s="503"/>
      <c r="AI128" s="503"/>
      <c r="AJ128" s="503"/>
      <c r="AK128" s="503"/>
      <c r="AL128" s="503"/>
      <c r="AM128" s="522">
        <f t="shared" si="80"/>
        <v>1997</v>
      </c>
      <c r="AN128" s="503">
        <f t="shared" si="81"/>
        <v>0.85762066527555103</v>
      </c>
      <c r="AO128" s="503">
        <f t="shared" si="81"/>
        <v>1.0991269219961439</v>
      </c>
      <c r="AP128" s="503">
        <f t="shared" si="81"/>
        <v>1.0954136589247752</v>
      </c>
      <c r="AQ128" s="503">
        <f t="shared" si="81"/>
        <v>0.99390514708759925</v>
      </c>
      <c r="AR128" s="503"/>
      <c r="AS128" s="438"/>
      <c r="AT128" s="439"/>
      <c r="AV128" s="493"/>
      <c r="AW128" s="493"/>
      <c r="AX128" s="493"/>
      <c r="AY128" s="493"/>
      <c r="BA128" s="493"/>
      <c r="BB128" s="493"/>
      <c r="BC128" s="493"/>
      <c r="BD128" s="493"/>
      <c r="BE128" s="493"/>
      <c r="BF128" s="493"/>
      <c r="BG128" s="493"/>
      <c r="BH128" s="493"/>
      <c r="BI128" s="493"/>
      <c r="BJ128" s="493"/>
      <c r="BM128" s="493"/>
      <c r="BN128" s="493"/>
      <c r="BO128" s="493"/>
      <c r="BP128" s="493"/>
      <c r="BR128" s="493"/>
      <c r="BS128" s="493"/>
      <c r="BT128" s="493"/>
      <c r="BU128" s="493"/>
      <c r="BV128" s="493"/>
      <c r="BX128" s="493"/>
      <c r="BY128" s="493"/>
      <c r="BZ128" s="493"/>
      <c r="CA128" s="493"/>
      <c r="CC128" s="493"/>
      <c r="CD128" s="493"/>
      <c r="CE128" s="493"/>
      <c r="CF128" s="493"/>
      <c r="CH128" s="493"/>
      <c r="CI128" s="493"/>
      <c r="CJ128" s="493"/>
      <c r="CK128" s="493"/>
      <c r="CM128" s="493"/>
      <c r="CN128" s="493"/>
      <c r="CO128" s="493"/>
      <c r="CP128" s="493"/>
      <c r="CS128" s="493"/>
      <c r="CT128" s="493"/>
      <c r="CU128" s="493"/>
      <c r="CV128" s="493"/>
      <c r="CW128" s="493"/>
      <c r="CX128" s="493"/>
      <c r="CY128" s="493"/>
      <c r="CZ128" s="493"/>
      <c r="DA128" s="493"/>
      <c r="DB128" s="493"/>
      <c r="DC128" s="493"/>
      <c r="DD128" s="493"/>
      <c r="DE128" s="493"/>
      <c r="DF128" s="493"/>
      <c r="DG128" s="493"/>
      <c r="DI128" s="493"/>
      <c r="DJ128" s="493"/>
      <c r="DK128" s="493"/>
      <c r="DO128" s="494"/>
      <c r="DP128" s="494"/>
      <c r="DQ128" s="493"/>
      <c r="DS128" s="493"/>
      <c r="DT128" s="493"/>
      <c r="DU128" s="493"/>
      <c r="DV128" s="493"/>
      <c r="DX128" s="493"/>
      <c r="DY128" s="493"/>
      <c r="DZ128" s="493"/>
      <c r="EA128" s="493"/>
      <c r="EB128" s="493"/>
      <c r="EC128" s="493"/>
      <c r="ED128" s="493"/>
      <c r="EE128" s="493"/>
      <c r="EF128" s="493"/>
      <c r="EG128" s="493"/>
      <c r="EH128" s="493"/>
      <c r="EI128" s="493"/>
      <c r="EK128" s="493"/>
      <c r="EL128" s="493"/>
      <c r="EM128" s="493"/>
      <c r="EN128" s="494"/>
      <c r="EO128" s="493"/>
      <c r="EP128" s="494"/>
      <c r="ES128" s="493"/>
      <c r="ET128" s="493"/>
      <c r="EU128" s="493"/>
      <c r="EW128" s="493"/>
      <c r="EX128" s="493"/>
      <c r="EY128" s="493"/>
      <c r="FA128" s="493"/>
      <c r="FB128" s="493"/>
      <c r="FC128" s="493"/>
      <c r="FD128" s="494"/>
      <c r="FF128" s="493"/>
      <c r="FG128" s="493"/>
      <c r="FH128" s="493"/>
      <c r="FJ128" s="500"/>
      <c r="FK128" s="493"/>
      <c r="FL128" s="494"/>
      <c r="FM128" s="493"/>
      <c r="FN128" s="493"/>
      <c r="FP128" s="493"/>
      <c r="FQ128" s="493"/>
    </row>
    <row r="129" spans="1:173" x14ac:dyDescent="0.2">
      <c r="A129" s="438"/>
      <c r="B129" s="438"/>
      <c r="C129" s="438"/>
      <c r="D129" s="514"/>
      <c r="E129" s="514"/>
      <c r="F129" s="514"/>
      <c r="G129" s="514"/>
      <c r="H129" s="514"/>
      <c r="I129" s="438"/>
      <c r="J129" s="438"/>
      <c r="K129" s="438"/>
      <c r="L129" s="438"/>
      <c r="M129" s="514"/>
      <c r="N129" s="514"/>
      <c r="O129" s="514"/>
      <c r="P129" s="438"/>
      <c r="Q129" s="515"/>
      <c r="R129" s="517"/>
      <c r="S129" s="517"/>
      <c r="T129" s="517"/>
      <c r="U129" s="517"/>
      <c r="V129" s="438"/>
      <c r="W129" s="516"/>
      <c r="X129" s="438"/>
      <c r="Y129" s="438"/>
      <c r="Z129" s="503"/>
      <c r="AA129" s="503"/>
      <c r="AB129" s="438"/>
      <c r="AC129" s="503"/>
      <c r="AD129" s="503"/>
      <c r="AE129" s="503"/>
      <c r="AF129" s="503"/>
      <c r="AG129" s="503"/>
      <c r="AH129" s="503"/>
      <c r="AI129" s="503"/>
      <c r="AJ129" s="503"/>
      <c r="AK129" s="503"/>
      <c r="AL129" s="503"/>
      <c r="AM129" s="522">
        <f t="shared" si="80"/>
        <v>1998</v>
      </c>
      <c r="AN129" s="503">
        <f t="shared" si="81"/>
        <v>0.85504968992054831</v>
      </c>
      <c r="AO129" s="503">
        <f t="shared" si="81"/>
        <v>1.0457581928855844</v>
      </c>
      <c r="AP129" s="503">
        <f t="shared" si="81"/>
        <v>1.1406829640806353</v>
      </c>
      <c r="AQ129" s="503">
        <f t="shared" si="81"/>
        <v>0.99431827949015739</v>
      </c>
      <c r="AR129" s="503"/>
      <c r="AS129" s="438"/>
      <c r="AT129" s="439"/>
      <c r="AV129" s="493"/>
      <c r="AW129" s="493"/>
      <c r="AX129" s="493"/>
      <c r="AY129" s="493"/>
      <c r="BA129" s="493"/>
      <c r="BB129" s="493"/>
      <c r="BC129" s="493"/>
      <c r="BD129" s="493"/>
      <c r="BE129" s="493"/>
      <c r="BF129" s="493"/>
      <c r="BG129" s="493"/>
      <c r="BH129" s="493"/>
      <c r="BI129" s="493"/>
      <c r="BJ129" s="493"/>
      <c r="BM129" s="493"/>
      <c r="BN129" s="493"/>
      <c r="BO129" s="493"/>
      <c r="BP129" s="493"/>
      <c r="BR129" s="493"/>
      <c r="BS129" s="493"/>
      <c r="BT129" s="493"/>
      <c r="BU129" s="493"/>
      <c r="BV129" s="493"/>
      <c r="BX129" s="493"/>
      <c r="BY129" s="493"/>
      <c r="BZ129" s="493"/>
      <c r="CA129" s="493"/>
      <c r="CC129" s="493"/>
      <c r="CD129" s="493"/>
      <c r="CE129" s="493"/>
      <c r="CF129" s="493"/>
      <c r="CH129" s="493"/>
      <c r="CI129" s="493"/>
      <c r="CJ129" s="493"/>
      <c r="CK129" s="493"/>
      <c r="CM129" s="493"/>
      <c r="CN129" s="493"/>
      <c r="CO129" s="493"/>
      <c r="CP129" s="493"/>
      <c r="CS129" s="493"/>
      <c r="CT129" s="493"/>
      <c r="CU129" s="493"/>
      <c r="CV129" s="493"/>
      <c r="CW129" s="493"/>
      <c r="CX129" s="493"/>
      <c r="CY129" s="493"/>
      <c r="CZ129" s="493"/>
      <c r="DA129" s="493"/>
      <c r="DB129" s="493"/>
      <c r="DC129" s="493"/>
      <c r="DD129" s="493"/>
      <c r="DE129" s="493"/>
      <c r="DF129" s="493"/>
      <c r="DG129" s="493"/>
      <c r="DI129" s="493"/>
      <c r="DJ129" s="493"/>
      <c r="DK129" s="493"/>
      <c r="DO129" s="494"/>
      <c r="DP129" s="494"/>
      <c r="DQ129" s="493"/>
      <c r="DS129" s="493"/>
      <c r="DT129" s="493"/>
      <c r="DU129" s="493"/>
      <c r="DV129" s="493"/>
      <c r="DX129" s="493"/>
      <c r="DY129" s="493"/>
      <c r="DZ129" s="493"/>
      <c r="EA129" s="493"/>
      <c r="EB129" s="493"/>
      <c r="EC129" s="493"/>
      <c r="ED129" s="493"/>
      <c r="EE129" s="493"/>
      <c r="EF129" s="493"/>
      <c r="EG129" s="493"/>
      <c r="EH129" s="493"/>
      <c r="EI129" s="493"/>
      <c r="EK129" s="493"/>
      <c r="EL129" s="493"/>
      <c r="EM129" s="493"/>
      <c r="EN129" s="494"/>
      <c r="EO129" s="493"/>
      <c r="EP129" s="494"/>
      <c r="ES129" s="493"/>
      <c r="ET129" s="493"/>
      <c r="EU129" s="493"/>
      <c r="EW129" s="493"/>
      <c r="EX129" s="493"/>
      <c r="EY129" s="493"/>
      <c r="FA129" s="493"/>
      <c r="FB129" s="493"/>
      <c r="FC129" s="493"/>
      <c r="FD129" s="494"/>
      <c r="FF129" s="493"/>
      <c r="FG129" s="493"/>
      <c r="FH129" s="493"/>
      <c r="FJ129" s="500"/>
      <c r="FK129" s="493"/>
      <c r="FL129" s="494"/>
      <c r="FM129" s="493"/>
      <c r="FN129" s="493"/>
      <c r="FP129" s="493"/>
      <c r="FQ129" s="493"/>
    </row>
    <row r="130" spans="1:173" x14ac:dyDescent="0.2">
      <c r="A130" s="438"/>
      <c r="B130" s="438"/>
      <c r="C130" s="438"/>
      <c r="D130" s="514"/>
      <c r="E130" s="514"/>
      <c r="F130" s="514"/>
      <c r="G130" s="514"/>
      <c r="H130" s="514"/>
      <c r="I130" s="438"/>
      <c r="J130" s="438"/>
      <c r="K130" s="438"/>
      <c r="L130" s="438"/>
      <c r="M130" s="514"/>
      <c r="N130" s="514"/>
      <c r="O130" s="514"/>
      <c r="P130" s="438"/>
      <c r="Q130" s="515"/>
      <c r="R130" s="518"/>
      <c r="S130" s="518"/>
      <c r="T130" s="518"/>
      <c r="U130" s="518"/>
      <c r="V130" s="438"/>
      <c r="W130" s="516"/>
      <c r="X130" s="438"/>
      <c r="Y130" s="438"/>
      <c r="Z130" s="503"/>
      <c r="AA130" s="503"/>
      <c r="AB130" s="438"/>
      <c r="AC130" s="503"/>
      <c r="AD130" s="503"/>
      <c r="AE130" s="503"/>
      <c r="AF130" s="503"/>
      <c r="AG130" s="503"/>
      <c r="AH130" s="503"/>
      <c r="AI130" s="503"/>
      <c r="AJ130" s="503"/>
      <c r="AK130" s="503"/>
      <c r="AL130" s="503"/>
      <c r="AM130" s="522">
        <f t="shared" si="80"/>
        <v>1999</v>
      </c>
      <c r="AN130" s="503">
        <f t="shared" si="81"/>
        <v>0.85185040179770877</v>
      </c>
      <c r="AO130" s="503">
        <f t="shared" si="81"/>
        <v>1.0788616088911072</v>
      </c>
      <c r="AP130" s="503">
        <f t="shared" si="81"/>
        <v>1.1270619141232587</v>
      </c>
      <c r="AQ130" s="503">
        <f t="shared" si="81"/>
        <v>0.99821658123175894</v>
      </c>
      <c r="AR130" s="503"/>
      <c r="AS130" s="438"/>
      <c r="AT130" s="439"/>
      <c r="AV130" s="493"/>
      <c r="AW130" s="493"/>
      <c r="AX130" s="493"/>
      <c r="AY130" s="493"/>
      <c r="BA130" s="493"/>
      <c r="BB130" s="493"/>
      <c r="BC130" s="493"/>
      <c r="BD130" s="493"/>
      <c r="BE130" s="493"/>
      <c r="BF130" s="493"/>
      <c r="BG130" s="493"/>
      <c r="BH130" s="493"/>
      <c r="BI130" s="493"/>
      <c r="BJ130" s="493"/>
      <c r="BM130" s="493"/>
      <c r="BN130" s="493"/>
      <c r="BO130" s="493"/>
      <c r="BP130" s="493"/>
      <c r="BR130" s="493"/>
      <c r="BS130" s="493"/>
      <c r="BT130" s="493"/>
      <c r="BU130" s="493"/>
      <c r="BV130" s="493"/>
      <c r="BX130" s="493"/>
      <c r="BY130" s="493"/>
      <c r="BZ130" s="493"/>
      <c r="CA130" s="493"/>
      <c r="CC130" s="493"/>
      <c r="CD130" s="493"/>
      <c r="CE130" s="493"/>
      <c r="CF130" s="493"/>
      <c r="CH130" s="493"/>
      <c r="CI130" s="493"/>
      <c r="CJ130" s="493"/>
      <c r="CK130" s="493"/>
      <c r="CM130" s="493"/>
      <c r="CN130" s="493"/>
      <c r="CO130" s="493"/>
      <c r="CP130" s="493"/>
      <c r="CS130" s="493"/>
      <c r="CT130" s="493"/>
      <c r="CU130" s="493"/>
      <c r="CV130" s="493"/>
      <c r="CW130" s="493"/>
      <c r="CX130" s="493"/>
      <c r="CY130" s="493"/>
      <c r="CZ130" s="493"/>
      <c r="DA130" s="493"/>
      <c r="DB130" s="493"/>
      <c r="DC130" s="493"/>
      <c r="DD130" s="493"/>
      <c r="DE130" s="493"/>
      <c r="DF130" s="493"/>
      <c r="DG130" s="493"/>
      <c r="DI130" s="493"/>
      <c r="DJ130" s="493"/>
      <c r="DK130" s="493"/>
      <c r="DO130" s="494"/>
      <c r="DP130" s="494"/>
      <c r="DQ130" s="493"/>
      <c r="DS130" s="493"/>
      <c r="DT130" s="493"/>
      <c r="DU130" s="493"/>
      <c r="DV130" s="493"/>
      <c r="DX130" s="493"/>
      <c r="DY130" s="493"/>
      <c r="DZ130" s="493"/>
      <c r="EA130" s="493"/>
      <c r="EB130" s="493"/>
      <c r="EC130" s="493"/>
      <c r="ED130" s="493"/>
      <c r="EE130" s="493"/>
      <c r="EF130" s="493"/>
      <c r="EG130" s="493"/>
      <c r="EH130" s="493"/>
      <c r="EI130" s="493"/>
      <c r="EK130" s="493"/>
      <c r="EL130" s="493"/>
      <c r="EM130" s="493"/>
      <c r="EN130" s="494"/>
      <c r="EO130" s="493"/>
      <c r="EP130" s="494"/>
      <c r="ES130" s="493"/>
      <c r="ET130" s="493"/>
      <c r="EU130" s="493"/>
      <c r="EW130" s="493"/>
      <c r="EX130" s="493"/>
      <c r="EY130" s="493"/>
      <c r="FA130" s="493"/>
      <c r="FB130" s="493"/>
      <c r="FC130" s="493"/>
      <c r="FD130" s="494"/>
      <c r="FF130" s="493"/>
      <c r="FG130" s="493"/>
      <c r="FH130" s="493"/>
      <c r="FJ130" s="500"/>
      <c r="FK130" s="493"/>
      <c r="FL130" s="494"/>
      <c r="FM130" s="493"/>
      <c r="FN130" s="493"/>
      <c r="FP130" s="493"/>
      <c r="FQ130" s="493"/>
    </row>
    <row r="131" spans="1:173" x14ac:dyDescent="0.2">
      <c r="A131" s="438"/>
      <c r="B131" s="438"/>
      <c r="C131" s="438"/>
      <c r="D131" s="514"/>
      <c r="E131" s="514"/>
      <c r="F131" s="514"/>
      <c r="G131" s="514"/>
      <c r="H131" s="514"/>
      <c r="I131" s="438"/>
      <c r="J131" s="438"/>
      <c r="K131" s="438"/>
      <c r="L131" s="438"/>
      <c r="M131" s="514"/>
      <c r="N131" s="514"/>
      <c r="O131" s="514"/>
      <c r="P131" s="438"/>
      <c r="Q131" s="515"/>
      <c r="R131" s="518"/>
      <c r="S131" s="518"/>
      <c r="T131" s="518"/>
      <c r="U131" s="518"/>
      <c r="V131" s="438"/>
      <c r="W131" s="516"/>
      <c r="X131" s="438"/>
      <c r="Y131" s="438"/>
      <c r="Z131" s="503"/>
      <c r="AA131" s="503"/>
      <c r="AB131" s="438"/>
      <c r="AC131" s="503"/>
      <c r="AD131" s="503"/>
      <c r="AE131" s="503"/>
      <c r="AF131" s="503"/>
      <c r="AG131" s="503"/>
      <c r="AH131" s="503"/>
      <c r="AI131" s="503"/>
      <c r="AJ131" s="503"/>
      <c r="AK131" s="503"/>
      <c r="AL131" s="503"/>
      <c r="AM131" s="522">
        <f t="shared" si="80"/>
        <v>2000</v>
      </c>
      <c r="AN131" s="503">
        <f t="shared" si="81"/>
        <v>0.8513467536884195</v>
      </c>
      <c r="AO131" s="503">
        <f t="shared" si="81"/>
        <v>1.122264113246604</v>
      </c>
      <c r="AP131" s="503">
        <f t="shared" si="81"/>
        <v>1.1223768603379647</v>
      </c>
      <c r="AQ131" s="503">
        <f t="shared" si="81"/>
        <v>0.99592883680742528</v>
      </c>
      <c r="AR131" s="503"/>
      <c r="AS131" s="438"/>
      <c r="AT131" s="439"/>
      <c r="AV131" s="493"/>
      <c r="AW131" s="493"/>
      <c r="AX131" s="493"/>
      <c r="AY131" s="493"/>
      <c r="BA131" s="493"/>
      <c r="BB131" s="493"/>
      <c r="BC131" s="493"/>
      <c r="BD131" s="493"/>
      <c r="BE131" s="493"/>
      <c r="BF131" s="493"/>
      <c r="BG131" s="493"/>
      <c r="BH131" s="493"/>
      <c r="BI131" s="493"/>
      <c r="BJ131" s="493"/>
      <c r="BM131" s="493"/>
      <c r="BN131" s="493"/>
      <c r="BO131" s="493"/>
      <c r="BP131" s="493"/>
      <c r="BR131" s="493"/>
      <c r="BS131" s="493"/>
      <c r="BT131" s="493"/>
      <c r="BU131" s="493"/>
      <c r="BV131" s="493"/>
      <c r="BX131" s="493"/>
      <c r="BY131" s="493"/>
      <c r="BZ131" s="493"/>
      <c r="CA131" s="493"/>
      <c r="CC131" s="493"/>
      <c r="CD131" s="493"/>
      <c r="CE131" s="493"/>
      <c r="CF131" s="493"/>
      <c r="CH131" s="493"/>
      <c r="CI131" s="493"/>
      <c r="CJ131" s="493"/>
      <c r="CK131" s="493"/>
      <c r="CM131" s="493"/>
      <c r="CN131" s="493"/>
      <c r="CO131" s="493"/>
      <c r="CP131" s="493"/>
      <c r="CS131" s="493"/>
      <c r="CT131" s="493"/>
      <c r="CU131" s="493"/>
      <c r="CV131" s="493"/>
      <c r="CW131" s="493"/>
      <c r="CX131" s="493"/>
      <c r="CY131" s="493"/>
      <c r="CZ131" s="493"/>
      <c r="DA131" s="493"/>
      <c r="DB131" s="493"/>
      <c r="DC131" s="493"/>
      <c r="DD131" s="493"/>
      <c r="DE131" s="493"/>
      <c r="DF131" s="493"/>
      <c r="DG131" s="493"/>
      <c r="DI131" s="493"/>
      <c r="DJ131" s="493"/>
      <c r="DK131" s="493"/>
      <c r="DO131" s="494"/>
      <c r="DP131" s="494"/>
      <c r="DQ131" s="493"/>
      <c r="DS131" s="493"/>
      <c r="DT131" s="493"/>
      <c r="DU131" s="493"/>
      <c r="DV131" s="493"/>
      <c r="DX131" s="493"/>
      <c r="DY131" s="493"/>
      <c r="DZ131" s="493"/>
      <c r="EA131" s="493"/>
      <c r="EB131" s="493"/>
      <c r="EC131" s="493"/>
      <c r="ED131" s="493"/>
      <c r="EE131" s="493"/>
      <c r="EF131" s="493"/>
      <c r="EG131" s="493"/>
      <c r="EH131" s="493"/>
      <c r="EI131" s="493"/>
      <c r="EK131" s="493"/>
      <c r="EL131" s="493"/>
      <c r="EM131" s="493"/>
      <c r="EN131" s="494"/>
      <c r="EO131" s="493"/>
      <c r="EP131" s="494"/>
      <c r="ES131" s="493"/>
      <c r="ET131" s="493"/>
      <c r="EU131" s="493"/>
      <c r="EW131" s="493"/>
      <c r="EX131" s="493"/>
      <c r="EY131" s="493"/>
      <c r="FA131" s="493"/>
      <c r="FB131" s="493"/>
      <c r="FC131" s="493"/>
      <c r="FD131" s="494"/>
      <c r="FF131" s="493"/>
      <c r="FG131" s="493"/>
      <c r="FH131" s="493"/>
      <c r="FJ131" s="500"/>
      <c r="FK131" s="493"/>
      <c r="FL131" s="494"/>
      <c r="FM131" s="493"/>
      <c r="FN131" s="493"/>
      <c r="FP131" s="493"/>
      <c r="FQ131" s="493"/>
    </row>
    <row r="132" spans="1:173" x14ac:dyDescent="0.2">
      <c r="A132" s="438"/>
      <c r="B132" s="438"/>
      <c r="C132" s="438"/>
      <c r="D132" s="514"/>
      <c r="E132" s="514"/>
      <c r="F132" s="514"/>
      <c r="G132" s="514"/>
      <c r="H132" s="514"/>
      <c r="I132" s="438"/>
      <c r="J132" s="438"/>
      <c r="K132" s="438"/>
      <c r="L132" s="438"/>
      <c r="M132" s="514"/>
      <c r="N132" s="514"/>
      <c r="O132" s="514"/>
      <c r="P132" s="438"/>
      <c r="Q132" s="515"/>
      <c r="R132" s="517"/>
      <c r="S132" s="517"/>
      <c r="T132" s="517"/>
      <c r="U132" s="517"/>
      <c r="V132" s="438"/>
      <c r="W132" s="516"/>
      <c r="X132" s="438"/>
      <c r="Y132" s="438"/>
      <c r="Z132" s="503"/>
      <c r="AA132" s="503"/>
      <c r="AB132" s="438"/>
      <c r="AC132" s="503"/>
      <c r="AD132" s="503"/>
      <c r="AE132" s="503"/>
      <c r="AF132" s="503"/>
      <c r="AG132" s="503"/>
      <c r="AH132" s="503"/>
      <c r="AI132" s="503"/>
      <c r="AJ132" s="503"/>
      <c r="AK132" s="503"/>
      <c r="AL132" s="503"/>
      <c r="AM132" s="522">
        <f t="shared" si="80"/>
        <v>2001</v>
      </c>
      <c r="AN132" s="503">
        <f t="shared" si="81"/>
        <v>0.84037553472234472</v>
      </c>
      <c r="AO132" s="503">
        <f t="shared" si="81"/>
        <v>1.0991863164961455</v>
      </c>
      <c r="AP132" s="503">
        <f t="shared" si="81"/>
        <v>1.1382356859815004</v>
      </c>
      <c r="AQ132" s="503">
        <f t="shared" si="81"/>
        <v>0.98648357882020787</v>
      </c>
      <c r="AR132" s="503"/>
      <c r="AS132" s="438"/>
      <c r="AT132" s="439"/>
      <c r="AV132" s="493"/>
      <c r="AW132" s="493"/>
      <c r="AX132" s="493"/>
      <c r="AY132" s="493"/>
      <c r="BA132" s="493"/>
      <c r="BB132" s="493"/>
      <c r="BC132" s="493"/>
      <c r="BD132" s="493"/>
      <c r="BE132" s="493"/>
      <c r="BF132" s="493"/>
      <c r="BG132" s="493"/>
      <c r="BH132" s="493"/>
      <c r="BI132" s="493"/>
      <c r="BJ132" s="493"/>
      <c r="BM132" s="493"/>
      <c r="BN132" s="493"/>
      <c r="BO132" s="493"/>
      <c r="BP132" s="493"/>
      <c r="BR132" s="493"/>
      <c r="BS132" s="493"/>
      <c r="BT132" s="493"/>
      <c r="BU132" s="493"/>
      <c r="BV132" s="493"/>
      <c r="BX132" s="493"/>
      <c r="BY132" s="493"/>
      <c r="BZ132" s="493"/>
      <c r="CA132" s="493"/>
      <c r="CC132" s="493"/>
      <c r="CD132" s="493"/>
      <c r="CE132" s="493"/>
      <c r="CF132" s="493"/>
      <c r="CH132" s="493"/>
      <c r="CI132" s="493"/>
      <c r="CJ132" s="493"/>
      <c r="CK132" s="493"/>
      <c r="CM132" s="493"/>
      <c r="CN132" s="493"/>
      <c r="CO132" s="493"/>
      <c r="CP132" s="493"/>
      <c r="CS132" s="493"/>
      <c r="CT132" s="493"/>
      <c r="CU132" s="493"/>
      <c r="CV132" s="493"/>
      <c r="CW132" s="493"/>
      <c r="CX132" s="493"/>
      <c r="CY132" s="493"/>
      <c r="CZ132" s="493"/>
      <c r="DA132" s="493"/>
      <c r="DB132" s="493"/>
      <c r="DC132" s="493"/>
      <c r="DD132" s="493"/>
      <c r="DE132" s="493"/>
      <c r="DF132" s="493"/>
      <c r="DG132" s="493"/>
      <c r="DI132" s="493"/>
      <c r="DJ132" s="493"/>
      <c r="DK132" s="493"/>
      <c r="DO132" s="494"/>
      <c r="DP132" s="494"/>
      <c r="DQ132" s="493"/>
      <c r="DS132" s="493"/>
      <c r="DT132" s="493"/>
      <c r="DU132" s="493"/>
      <c r="DV132" s="493"/>
      <c r="DX132" s="493"/>
      <c r="DY132" s="493"/>
      <c r="DZ132" s="493"/>
      <c r="EA132" s="493"/>
      <c r="EB132" s="493"/>
      <c r="EC132" s="493"/>
      <c r="ED132" s="493"/>
      <c r="EE132" s="493"/>
      <c r="EF132" s="493"/>
      <c r="EG132" s="493"/>
      <c r="EH132" s="493"/>
      <c r="EI132" s="493"/>
      <c r="EK132" s="493"/>
      <c r="EL132" s="493"/>
      <c r="EM132" s="493"/>
      <c r="EN132" s="494"/>
      <c r="EO132" s="493"/>
      <c r="EP132" s="494"/>
      <c r="ES132" s="493"/>
      <c r="ET132" s="493"/>
      <c r="EU132" s="493"/>
      <c r="EW132" s="493"/>
      <c r="EX132" s="493"/>
      <c r="EY132" s="493"/>
      <c r="FA132" s="493"/>
      <c r="FB132" s="493"/>
      <c r="FC132" s="493"/>
      <c r="FD132" s="494"/>
      <c r="FF132" s="493"/>
      <c r="FG132" s="493"/>
      <c r="FH132" s="493"/>
      <c r="FJ132" s="500"/>
      <c r="FK132" s="493"/>
      <c r="FL132" s="494"/>
      <c r="FM132" s="493"/>
      <c r="FN132" s="493"/>
      <c r="FP132" s="493"/>
      <c r="FQ132" s="493"/>
    </row>
    <row r="133" spans="1:173" x14ac:dyDescent="0.2">
      <c r="A133" s="438"/>
      <c r="B133" s="438"/>
      <c r="C133" s="438"/>
      <c r="D133" s="514"/>
      <c r="E133" s="514"/>
      <c r="F133" s="514"/>
      <c r="G133" s="514"/>
      <c r="H133" s="514"/>
      <c r="I133" s="438"/>
      <c r="J133" s="438"/>
      <c r="K133" s="438"/>
      <c r="L133" s="438"/>
      <c r="M133" s="514"/>
      <c r="N133" s="514"/>
      <c r="O133" s="514"/>
      <c r="P133" s="438"/>
      <c r="Q133" s="515"/>
      <c r="R133" s="518"/>
      <c r="S133" s="518"/>
      <c r="T133" s="518"/>
      <c r="U133" s="518"/>
      <c r="V133" s="438"/>
      <c r="W133" s="516"/>
      <c r="X133" s="438"/>
      <c r="Y133" s="438"/>
      <c r="Z133" s="503"/>
      <c r="AA133" s="503"/>
      <c r="AB133" s="438"/>
      <c r="AC133" s="503"/>
      <c r="AD133" s="503"/>
      <c r="AE133" s="503"/>
      <c r="AF133" s="503"/>
      <c r="AG133" s="503"/>
      <c r="AH133" s="503"/>
      <c r="AI133" s="503"/>
      <c r="AJ133" s="503"/>
      <c r="AK133" s="503"/>
      <c r="AL133" s="503"/>
      <c r="AM133" s="522">
        <f t="shared" si="80"/>
        <v>2002</v>
      </c>
      <c r="AN133" s="503">
        <f t="shared" si="81"/>
        <v>0.82690573400277301</v>
      </c>
      <c r="AO133" s="503">
        <f t="shared" si="81"/>
        <v>1.1351832381058609</v>
      </c>
      <c r="AP133" s="503">
        <f t="shared" si="81"/>
        <v>1.1529179885799259</v>
      </c>
      <c r="AQ133" s="503">
        <f t="shared" si="81"/>
        <v>0.98686942256185417</v>
      </c>
      <c r="AR133" s="503"/>
      <c r="AS133" s="438"/>
      <c r="AT133" s="439"/>
      <c r="AV133" s="493"/>
      <c r="AW133" s="493"/>
      <c r="AX133" s="493"/>
      <c r="AY133" s="493"/>
      <c r="BA133" s="493"/>
      <c r="BB133" s="493"/>
      <c r="BC133" s="493"/>
      <c r="BD133" s="493"/>
      <c r="BE133" s="493"/>
      <c r="BF133" s="493"/>
      <c r="BG133" s="493"/>
      <c r="BH133" s="493"/>
      <c r="BI133" s="493"/>
      <c r="BJ133" s="493"/>
      <c r="BM133" s="493"/>
      <c r="BN133" s="493"/>
      <c r="BO133" s="493"/>
      <c r="BP133" s="493"/>
      <c r="BR133" s="493"/>
      <c r="BS133" s="493"/>
      <c r="BT133" s="493"/>
      <c r="BU133" s="493"/>
      <c r="BV133" s="493"/>
      <c r="BX133" s="493"/>
      <c r="BY133" s="493"/>
      <c r="BZ133" s="493"/>
      <c r="CA133" s="493"/>
      <c r="CC133" s="493"/>
      <c r="CD133" s="493"/>
      <c r="CE133" s="493"/>
      <c r="CF133" s="493"/>
      <c r="CH133" s="493"/>
      <c r="CI133" s="493"/>
      <c r="CJ133" s="493"/>
      <c r="CK133" s="493"/>
      <c r="CM133" s="493"/>
      <c r="CN133" s="493"/>
      <c r="CO133" s="493"/>
      <c r="CP133" s="493"/>
      <c r="CS133" s="493"/>
      <c r="CT133" s="493"/>
      <c r="CU133" s="493"/>
      <c r="CV133" s="493"/>
      <c r="CW133" s="493"/>
      <c r="CX133" s="493"/>
      <c r="CY133" s="493"/>
      <c r="CZ133" s="493"/>
      <c r="DA133" s="493"/>
      <c r="DB133" s="493"/>
      <c r="DC133" s="493"/>
      <c r="DD133" s="493"/>
      <c r="DE133" s="493"/>
      <c r="DF133" s="493"/>
      <c r="DG133" s="493"/>
      <c r="DI133" s="493"/>
      <c r="DJ133" s="493"/>
      <c r="DK133" s="493"/>
      <c r="DO133" s="494"/>
      <c r="DP133" s="494"/>
      <c r="DQ133" s="493"/>
      <c r="DS133" s="493"/>
      <c r="DT133" s="493"/>
      <c r="DU133" s="493"/>
      <c r="DV133" s="493"/>
      <c r="DX133" s="493"/>
      <c r="DY133" s="493"/>
      <c r="DZ133" s="493"/>
      <c r="EA133" s="493"/>
      <c r="EB133" s="493"/>
      <c r="EC133" s="493"/>
      <c r="ED133" s="493"/>
      <c r="EE133" s="493"/>
      <c r="EF133" s="493"/>
      <c r="EG133" s="493"/>
      <c r="EH133" s="493"/>
      <c r="EI133" s="493"/>
      <c r="EK133" s="493"/>
      <c r="EL133" s="493"/>
      <c r="EM133" s="493"/>
      <c r="EN133" s="494"/>
      <c r="EO133" s="493"/>
      <c r="EP133" s="494"/>
      <c r="ES133" s="493"/>
      <c r="ET133" s="493"/>
      <c r="EU133" s="493"/>
      <c r="EW133" s="493"/>
      <c r="EX133" s="493"/>
      <c r="EY133" s="493"/>
      <c r="FA133" s="493"/>
      <c r="FB133" s="493"/>
      <c r="FC133" s="493"/>
      <c r="FD133" s="494"/>
      <c r="FF133" s="493"/>
      <c r="FG133" s="493"/>
      <c r="FH133" s="493"/>
      <c r="FJ133" s="500"/>
      <c r="FK133" s="493"/>
      <c r="FL133" s="494"/>
      <c r="FM133" s="493"/>
      <c r="FN133" s="493"/>
      <c r="FP133" s="493"/>
      <c r="FQ133" s="493"/>
    </row>
    <row r="134" spans="1:173" x14ac:dyDescent="0.2">
      <c r="A134" s="438"/>
      <c r="B134" s="438"/>
      <c r="C134" s="438"/>
      <c r="D134" s="514"/>
      <c r="E134" s="514"/>
      <c r="F134" s="514"/>
      <c r="G134" s="514"/>
      <c r="H134" s="514"/>
      <c r="I134" s="438"/>
      <c r="J134" s="438"/>
      <c r="K134" s="438"/>
      <c r="L134" s="438"/>
      <c r="M134" s="514"/>
      <c r="N134" s="514"/>
      <c r="O134" s="514"/>
      <c r="P134" s="438"/>
      <c r="Q134" s="515"/>
      <c r="R134" s="518"/>
      <c r="S134" s="518"/>
      <c r="T134" s="518"/>
      <c r="U134" s="518"/>
      <c r="V134" s="438"/>
      <c r="W134" s="516"/>
      <c r="X134" s="438"/>
      <c r="Y134" s="438"/>
      <c r="Z134" s="503"/>
      <c r="AA134" s="503"/>
      <c r="AB134" s="438"/>
      <c r="AC134" s="503"/>
      <c r="AD134" s="503"/>
      <c r="AE134" s="503"/>
      <c r="AF134" s="503"/>
      <c r="AG134" s="503"/>
      <c r="AH134" s="503"/>
      <c r="AI134" s="503"/>
      <c r="AJ134" s="503"/>
      <c r="AK134" s="503"/>
      <c r="AL134" s="503"/>
      <c r="AM134" s="522">
        <f t="shared" si="80"/>
        <v>2003</v>
      </c>
      <c r="AN134" s="503">
        <f t="shared" si="81"/>
        <v>0.82429608972973334</v>
      </c>
      <c r="AO134" s="503">
        <f t="shared" si="81"/>
        <v>1.1667300733851971</v>
      </c>
      <c r="AP134" s="503">
        <f t="shared" si="81"/>
        <v>1.1406838855780013</v>
      </c>
      <c r="AQ134" s="503">
        <f t="shared" si="81"/>
        <v>0.98235728291048907</v>
      </c>
      <c r="AR134" s="503"/>
      <c r="AS134" s="438"/>
      <c r="AT134" s="439"/>
      <c r="AV134" s="493"/>
      <c r="AW134" s="493"/>
      <c r="AX134" s="493"/>
      <c r="AY134" s="493"/>
      <c r="BA134" s="493"/>
      <c r="BB134" s="493"/>
      <c r="BC134" s="493"/>
      <c r="BD134" s="493"/>
      <c r="BE134" s="493"/>
      <c r="BF134" s="493"/>
      <c r="BG134" s="493"/>
      <c r="BH134" s="493"/>
      <c r="BI134" s="493"/>
      <c r="BJ134" s="493"/>
      <c r="BM134" s="493"/>
      <c r="BN134" s="493"/>
      <c r="BO134" s="493"/>
      <c r="BP134" s="493"/>
      <c r="BR134" s="493"/>
      <c r="BS134" s="493"/>
      <c r="BT134" s="493"/>
      <c r="BU134" s="493"/>
      <c r="BV134" s="493"/>
      <c r="BX134" s="493"/>
      <c r="BY134" s="493"/>
      <c r="BZ134" s="493"/>
      <c r="CA134" s="493"/>
      <c r="CC134" s="493"/>
      <c r="CD134" s="493"/>
      <c r="CE134" s="493"/>
      <c r="CF134" s="493"/>
      <c r="CH134" s="493"/>
      <c r="CI134" s="493"/>
      <c r="CJ134" s="493"/>
      <c r="CK134" s="493"/>
      <c r="CM134" s="493"/>
      <c r="CN134" s="493"/>
      <c r="CO134" s="493"/>
      <c r="CP134" s="493"/>
      <c r="CS134" s="493"/>
      <c r="CT134" s="493"/>
      <c r="CU134" s="493"/>
      <c r="CV134" s="493"/>
      <c r="CW134" s="493"/>
      <c r="CX134" s="493"/>
      <c r="CY134" s="493"/>
      <c r="CZ134" s="493"/>
      <c r="DA134" s="493"/>
      <c r="DB134" s="493"/>
      <c r="DC134" s="493"/>
      <c r="DD134" s="493"/>
      <c r="DE134" s="493"/>
      <c r="DF134" s="493"/>
      <c r="DG134" s="493"/>
      <c r="DI134" s="493"/>
      <c r="DJ134" s="493"/>
      <c r="DK134" s="493"/>
      <c r="DO134" s="494"/>
      <c r="DP134" s="494"/>
      <c r="DQ134" s="493"/>
      <c r="DS134" s="493"/>
      <c r="DT134" s="493"/>
      <c r="DU134" s="493"/>
      <c r="DV134" s="493"/>
      <c r="DX134" s="493"/>
      <c r="DY134" s="493"/>
      <c r="DZ134" s="493"/>
      <c r="EA134" s="493"/>
      <c r="EB134" s="493"/>
      <c r="EC134" s="493"/>
      <c r="ED134" s="493"/>
      <c r="EE134" s="493"/>
      <c r="EF134" s="493"/>
      <c r="EG134" s="493"/>
      <c r="EH134" s="493"/>
      <c r="EI134" s="493"/>
      <c r="EK134" s="493"/>
      <c r="EL134" s="493"/>
      <c r="EM134" s="493"/>
      <c r="EN134" s="494"/>
      <c r="EO134" s="493"/>
      <c r="EP134" s="494"/>
      <c r="ES134" s="493"/>
      <c r="ET134" s="493"/>
      <c r="EU134" s="493"/>
      <c r="EW134" s="493"/>
      <c r="EX134" s="493"/>
      <c r="EY134" s="493"/>
      <c r="FA134" s="493"/>
      <c r="FB134" s="493"/>
      <c r="FC134" s="493"/>
      <c r="FD134" s="494"/>
      <c r="FF134" s="493"/>
      <c r="FG134" s="493"/>
      <c r="FH134" s="493"/>
      <c r="FJ134" s="500"/>
      <c r="FK134" s="493"/>
      <c r="FL134" s="494"/>
      <c r="FM134" s="493"/>
      <c r="FN134" s="493"/>
      <c r="FP134" s="493"/>
      <c r="FQ134" s="493"/>
    </row>
    <row r="135" spans="1:173" x14ac:dyDescent="0.2">
      <c r="A135" s="438"/>
      <c r="B135" s="438"/>
      <c r="C135" s="438"/>
      <c r="D135" s="514"/>
      <c r="E135" s="514"/>
      <c r="F135" s="514"/>
      <c r="G135" s="514"/>
      <c r="H135" s="514"/>
      <c r="I135" s="438"/>
      <c r="J135" s="438"/>
      <c r="K135" s="438"/>
      <c r="L135" s="438"/>
      <c r="M135" s="514"/>
      <c r="N135" s="514"/>
      <c r="O135" s="514"/>
      <c r="P135" s="438"/>
      <c r="Q135" s="515"/>
      <c r="R135" s="518"/>
      <c r="S135" s="518"/>
      <c r="T135" s="518"/>
      <c r="U135" s="518"/>
      <c r="V135" s="438"/>
      <c r="W135" s="516"/>
      <c r="X135" s="438"/>
      <c r="Y135" s="438"/>
      <c r="Z135" s="503"/>
      <c r="AA135" s="503"/>
      <c r="AB135" s="438"/>
      <c r="AC135" s="503"/>
      <c r="AD135" s="503"/>
      <c r="AE135" s="503"/>
      <c r="AF135" s="503"/>
      <c r="AG135" s="503"/>
      <c r="AH135" s="503"/>
      <c r="AI135" s="503"/>
      <c r="AJ135" s="503"/>
      <c r="AK135" s="503"/>
      <c r="AL135" s="503"/>
      <c r="AM135" s="522">
        <f t="shared" si="80"/>
        <v>2004</v>
      </c>
      <c r="AN135" s="503">
        <f t="shared" si="81"/>
        <v>0.81332356109844051</v>
      </c>
      <c r="AO135" s="503">
        <f t="shared" si="81"/>
        <v>1.150126496248578</v>
      </c>
      <c r="AP135" s="503">
        <f t="shared" si="81"/>
        <v>1.1558855835471131</v>
      </c>
      <c r="AQ135" s="503">
        <f t="shared" si="81"/>
        <v>0.98346371981811054</v>
      </c>
      <c r="AR135" s="503"/>
      <c r="AS135" s="438"/>
      <c r="AT135" s="439"/>
      <c r="AV135" s="493"/>
      <c r="AW135" s="493"/>
      <c r="AX135" s="493"/>
      <c r="AY135" s="493"/>
      <c r="BA135" s="493"/>
      <c r="BB135" s="493"/>
      <c r="BC135" s="493"/>
      <c r="BD135" s="493"/>
      <c r="BE135" s="493"/>
      <c r="BF135" s="493"/>
      <c r="BG135" s="493"/>
      <c r="BH135" s="493"/>
      <c r="BI135" s="493"/>
      <c r="BJ135" s="493"/>
      <c r="BM135" s="493"/>
      <c r="BN135" s="493"/>
      <c r="BO135" s="493"/>
      <c r="BP135" s="493"/>
      <c r="BR135" s="493"/>
      <c r="BS135" s="493"/>
      <c r="BT135" s="493"/>
      <c r="BU135" s="493"/>
      <c r="BV135" s="493"/>
      <c r="BX135" s="493"/>
      <c r="BY135" s="493"/>
      <c r="BZ135" s="493"/>
      <c r="CA135" s="493"/>
      <c r="CC135" s="493"/>
      <c r="CD135" s="493"/>
      <c r="CE135" s="493"/>
      <c r="CF135" s="493"/>
      <c r="CH135" s="493"/>
      <c r="CI135" s="493"/>
      <c r="CJ135" s="493"/>
      <c r="CK135" s="493"/>
      <c r="CM135" s="493"/>
      <c r="CN135" s="493"/>
      <c r="CO135" s="493"/>
      <c r="CP135" s="493"/>
      <c r="CS135" s="493"/>
      <c r="CT135" s="493"/>
      <c r="CU135" s="493"/>
      <c r="CV135" s="493"/>
      <c r="CW135" s="493"/>
      <c r="CX135" s="493"/>
      <c r="CY135" s="493"/>
      <c r="CZ135" s="493"/>
      <c r="DA135" s="493"/>
      <c r="DB135" s="493"/>
      <c r="DC135" s="493"/>
      <c r="DD135" s="493"/>
      <c r="DE135" s="493"/>
      <c r="DF135" s="493"/>
      <c r="DG135" s="493"/>
      <c r="DI135" s="493"/>
      <c r="DJ135" s="493"/>
      <c r="DK135" s="493"/>
      <c r="DO135" s="494"/>
      <c r="DP135" s="494"/>
      <c r="DQ135" s="493"/>
      <c r="DS135" s="493"/>
      <c r="DT135" s="493"/>
      <c r="DU135" s="493"/>
      <c r="DV135" s="493"/>
      <c r="DX135" s="493"/>
      <c r="DY135" s="493"/>
      <c r="DZ135" s="493"/>
      <c r="EA135" s="493"/>
      <c r="EB135" s="493"/>
      <c r="EC135" s="493"/>
      <c r="ED135" s="493"/>
      <c r="EE135" s="493"/>
      <c r="EF135" s="493"/>
      <c r="EG135" s="493"/>
      <c r="EH135" s="493"/>
      <c r="EI135" s="493"/>
      <c r="EK135" s="493"/>
      <c r="EL135" s="493"/>
      <c r="EM135" s="493"/>
      <c r="EN135" s="494"/>
      <c r="EO135" s="493"/>
      <c r="EP135" s="494"/>
      <c r="ES135" s="493"/>
      <c r="ET135" s="493"/>
      <c r="EU135" s="493"/>
      <c r="EW135" s="493"/>
      <c r="EX135" s="493"/>
      <c r="EY135" s="493"/>
      <c r="FA135" s="493"/>
      <c r="FB135" s="493"/>
      <c r="FC135" s="493"/>
      <c r="FD135" s="494"/>
      <c r="FF135" s="493"/>
      <c r="FG135" s="493"/>
      <c r="FH135" s="493"/>
      <c r="FJ135" s="500"/>
      <c r="FK135" s="493"/>
      <c r="FL135" s="494"/>
      <c r="FM135" s="493"/>
      <c r="FN135" s="493"/>
      <c r="FP135" s="493"/>
      <c r="FQ135" s="493"/>
    </row>
    <row r="136" spans="1:173" x14ac:dyDescent="0.2">
      <c r="A136" s="438"/>
      <c r="B136" s="438"/>
      <c r="C136" s="438"/>
      <c r="D136" s="514"/>
      <c r="E136" s="514"/>
      <c r="F136" s="514"/>
      <c r="G136" s="514"/>
      <c r="H136" s="514"/>
      <c r="I136" s="438"/>
      <c r="J136" s="438"/>
      <c r="K136" s="438"/>
      <c r="L136" s="438"/>
      <c r="M136" s="514"/>
      <c r="N136" s="514"/>
      <c r="O136" s="514"/>
      <c r="P136" s="438"/>
      <c r="Q136" s="515"/>
      <c r="R136" s="517"/>
      <c r="S136" s="517"/>
      <c r="T136" s="517"/>
      <c r="U136" s="517"/>
      <c r="V136" s="438"/>
      <c r="W136" s="516"/>
      <c r="X136" s="438"/>
      <c r="Y136" s="438"/>
      <c r="Z136" s="503"/>
      <c r="AA136" s="503"/>
      <c r="AB136" s="438"/>
      <c r="AC136" s="503"/>
      <c r="AD136" s="503"/>
      <c r="AE136" s="503"/>
      <c r="AF136" s="503"/>
      <c r="AG136" s="503"/>
      <c r="AH136" s="503"/>
      <c r="AI136" s="503"/>
      <c r="AJ136" s="503"/>
      <c r="AK136" s="503"/>
      <c r="AL136" s="503"/>
      <c r="AM136" s="522">
        <f t="shared" si="80"/>
        <v>2005</v>
      </c>
      <c r="AN136" s="503">
        <f t="shared" si="81"/>
        <v>0.79643303382595609</v>
      </c>
      <c r="AO136" s="503">
        <f t="shared" si="81"/>
        <v>1.1753308904790343</v>
      </c>
      <c r="AP136" s="503">
        <f t="shared" si="81"/>
        <v>1.1764265286748452</v>
      </c>
      <c r="AQ136" s="503">
        <f t="shared" si="81"/>
        <v>0.97824488100233997</v>
      </c>
      <c r="AR136" s="503"/>
      <c r="AS136" s="438"/>
      <c r="AT136" s="439"/>
      <c r="AV136" s="493"/>
      <c r="AW136" s="493"/>
      <c r="AX136" s="493"/>
      <c r="AY136" s="493"/>
      <c r="BA136" s="493"/>
      <c r="BB136" s="493"/>
      <c r="BC136" s="493"/>
      <c r="BD136" s="493"/>
      <c r="BE136" s="493"/>
      <c r="BF136" s="493"/>
      <c r="BG136" s="493"/>
      <c r="BH136" s="493"/>
      <c r="BI136" s="493"/>
      <c r="BJ136" s="493"/>
      <c r="BM136" s="493"/>
      <c r="BN136" s="493"/>
      <c r="BO136" s="493"/>
      <c r="BP136" s="493"/>
      <c r="BR136" s="493"/>
      <c r="BS136" s="493"/>
      <c r="BT136" s="493"/>
      <c r="BU136" s="493"/>
      <c r="BV136" s="493"/>
      <c r="BX136" s="493"/>
      <c r="BY136" s="493"/>
      <c r="BZ136" s="493"/>
      <c r="CA136" s="493"/>
      <c r="CC136" s="493"/>
      <c r="CD136" s="493"/>
      <c r="CE136" s="493"/>
      <c r="CF136" s="493"/>
      <c r="CH136" s="493"/>
      <c r="CI136" s="493"/>
      <c r="CJ136" s="493"/>
      <c r="CK136" s="493"/>
      <c r="CM136" s="493"/>
      <c r="CN136" s="493"/>
      <c r="CO136" s="493"/>
      <c r="CP136" s="493"/>
      <c r="CS136" s="493"/>
      <c r="CT136" s="493"/>
      <c r="CU136" s="493"/>
      <c r="CV136" s="493"/>
      <c r="CW136" s="493"/>
      <c r="CX136" s="493"/>
      <c r="CY136" s="493"/>
      <c r="CZ136" s="493"/>
      <c r="DA136" s="493"/>
      <c r="DB136" s="493"/>
      <c r="DC136" s="493"/>
      <c r="DD136" s="493"/>
      <c r="DE136" s="493"/>
      <c r="DF136" s="493"/>
      <c r="DG136" s="493"/>
      <c r="DI136" s="493"/>
      <c r="DJ136" s="493"/>
      <c r="DK136" s="493"/>
      <c r="DO136" s="494"/>
      <c r="DP136" s="494"/>
      <c r="DQ136" s="493"/>
      <c r="DS136" s="493"/>
      <c r="DT136" s="493"/>
      <c r="DU136" s="493"/>
      <c r="DV136" s="493"/>
      <c r="DX136" s="493"/>
      <c r="DY136" s="493"/>
      <c r="DZ136" s="493"/>
      <c r="EA136" s="493"/>
      <c r="EB136" s="493"/>
      <c r="EC136" s="493"/>
      <c r="ED136" s="493"/>
      <c r="EE136" s="493"/>
      <c r="EF136" s="493"/>
      <c r="EG136" s="493"/>
      <c r="EH136" s="493"/>
      <c r="EI136" s="493"/>
      <c r="EK136" s="493"/>
      <c r="EL136" s="493"/>
      <c r="EM136" s="493"/>
      <c r="EN136" s="494"/>
      <c r="EO136" s="493"/>
      <c r="EP136" s="494"/>
      <c r="ES136" s="493"/>
      <c r="ET136" s="493"/>
      <c r="EU136" s="493"/>
      <c r="EW136" s="493"/>
      <c r="EX136" s="493"/>
      <c r="EY136" s="493"/>
      <c r="FA136" s="493"/>
      <c r="FB136" s="493"/>
      <c r="FC136" s="493"/>
      <c r="FD136" s="494"/>
      <c r="FF136" s="493"/>
      <c r="FG136" s="493"/>
      <c r="FH136" s="493"/>
      <c r="FJ136" s="500"/>
      <c r="FK136" s="493"/>
      <c r="FL136" s="494"/>
      <c r="FM136" s="493"/>
      <c r="FN136" s="493"/>
      <c r="FP136" s="493"/>
      <c r="FQ136" s="493"/>
    </row>
    <row r="137" spans="1:173" x14ac:dyDescent="0.2">
      <c r="A137" s="438"/>
      <c r="B137" s="438"/>
      <c r="C137" s="438"/>
      <c r="D137" s="514"/>
      <c r="E137" s="514"/>
      <c r="F137" s="514"/>
      <c r="G137" s="514"/>
      <c r="H137" s="514"/>
      <c r="I137" s="438"/>
      <c r="J137" s="438"/>
      <c r="K137" s="438"/>
      <c r="L137" s="438"/>
      <c r="M137" s="514"/>
      <c r="N137" s="514"/>
      <c r="O137" s="514"/>
      <c r="P137" s="438"/>
      <c r="Q137" s="515"/>
      <c r="R137" s="518"/>
      <c r="S137" s="518"/>
      <c r="T137" s="518"/>
      <c r="U137" s="518"/>
      <c r="V137" s="438"/>
      <c r="W137" s="516"/>
      <c r="X137" s="438"/>
      <c r="Y137" s="438"/>
      <c r="Z137" s="503"/>
      <c r="AA137" s="503"/>
      <c r="AB137" s="438"/>
      <c r="AC137" s="503"/>
      <c r="AD137" s="503"/>
      <c r="AE137" s="503"/>
      <c r="AF137" s="503"/>
      <c r="AG137" s="503"/>
      <c r="AH137" s="503"/>
      <c r="AI137" s="503"/>
      <c r="AJ137" s="503"/>
      <c r="AK137" s="503"/>
      <c r="AL137" s="503"/>
      <c r="AM137" s="522">
        <f t="shared" si="80"/>
        <v>2006</v>
      </c>
      <c r="AN137" s="503">
        <f t="shared" si="81"/>
        <v>0.76532342198781611</v>
      </c>
      <c r="AO137" s="503">
        <f t="shared" si="81"/>
        <v>1.1340059248150895</v>
      </c>
      <c r="AP137" s="503">
        <f t="shared" si="81"/>
        <v>1.212040911098643</v>
      </c>
      <c r="AQ137" s="503">
        <f t="shared" si="81"/>
        <v>0.97301025705695043</v>
      </c>
      <c r="AR137" s="503"/>
      <c r="AS137" s="438"/>
      <c r="AT137" s="439"/>
      <c r="AV137" s="493"/>
      <c r="AW137" s="493"/>
      <c r="AX137" s="493"/>
      <c r="AY137" s="493"/>
      <c r="BA137" s="493"/>
      <c r="BB137" s="493"/>
      <c r="BC137" s="493"/>
      <c r="BD137" s="493"/>
      <c r="BE137" s="493"/>
      <c r="BF137" s="493"/>
      <c r="BG137" s="493"/>
      <c r="BH137" s="493"/>
      <c r="BI137" s="493"/>
      <c r="BJ137" s="493"/>
      <c r="BM137" s="493"/>
      <c r="BN137" s="493"/>
      <c r="BO137" s="493"/>
      <c r="BP137" s="493"/>
      <c r="BR137" s="493"/>
      <c r="BS137" s="493"/>
      <c r="BT137" s="493"/>
      <c r="BU137" s="493"/>
      <c r="BV137" s="493"/>
      <c r="BX137" s="493"/>
      <c r="BY137" s="493"/>
      <c r="BZ137" s="493"/>
      <c r="CA137" s="493"/>
      <c r="CC137" s="493"/>
      <c r="CD137" s="493"/>
      <c r="CE137" s="493"/>
      <c r="CF137" s="493"/>
      <c r="CH137" s="493"/>
      <c r="CI137" s="493"/>
      <c r="CJ137" s="493"/>
      <c r="CK137" s="493"/>
      <c r="CM137" s="493"/>
      <c r="CN137" s="493"/>
      <c r="CO137" s="493"/>
      <c r="CP137" s="493"/>
      <c r="CS137" s="493"/>
      <c r="CT137" s="493"/>
      <c r="CU137" s="493"/>
      <c r="CV137" s="493"/>
      <c r="CW137" s="493"/>
      <c r="CX137" s="493"/>
      <c r="CY137" s="493"/>
      <c r="CZ137" s="493"/>
      <c r="DA137" s="493"/>
      <c r="DB137" s="493"/>
      <c r="DC137" s="493"/>
      <c r="DD137" s="493"/>
      <c r="DE137" s="493"/>
      <c r="DF137" s="493"/>
      <c r="DG137" s="493"/>
      <c r="DI137" s="493"/>
      <c r="DJ137" s="493"/>
      <c r="DK137" s="493"/>
      <c r="DO137" s="494"/>
      <c r="DP137" s="494"/>
      <c r="DQ137" s="493"/>
      <c r="DS137" s="493"/>
      <c r="DT137" s="493"/>
      <c r="DU137" s="493"/>
      <c r="DV137" s="493"/>
      <c r="DX137" s="493"/>
      <c r="DY137" s="493"/>
      <c r="DZ137" s="493"/>
      <c r="EA137" s="493"/>
      <c r="EB137" s="493"/>
      <c r="EC137" s="493"/>
      <c r="ED137" s="493"/>
      <c r="EE137" s="493"/>
      <c r="EF137" s="493"/>
      <c r="EG137" s="493"/>
      <c r="EH137" s="493"/>
      <c r="EI137" s="493"/>
      <c r="EK137" s="493"/>
      <c r="EL137" s="493"/>
      <c r="EM137" s="493"/>
      <c r="EN137" s="494"/>
      <c r="EO137" s="493"/>
      <c r="EP137" s="494"/>
      <c r="ES137" s="493"/>
      <c r="ET137" s="493"/>
      <c r="EU137" s="493"/>
      <c r="EW137" s="493"/>
      <c r="EX137" s="493"/>
      <c r="EY137" s="493"/>
      <c r="FA137" s="493"/>
      <c r="FB137" s="493"/>
      <c r="FC137" s="493"/>
      <c r="FD137" s="494"/>
      <c r="FF137" s="493"/>
      <c r="FG137" s="493"/>
      <c r="FH137" s="493"/>
      <c r="FJ137" s="500"/>
      <c r="FK137" s="493"/>
      <c r="FL137" s="494"/>
      <c r="FM137" s="493"/>
      <c r="FN137" s="493"/>
      <c r="FP137" s="493"/>
      <c r="FQ137" s="493"/>
    </row>
    <row r="138" spans="1:173" x14ac:dyDescent="0.2">
      <c r="A138" s="438"/>
      <c r="B138" s="438"/>
      <c r="C138" s="438"/>
      <c r="D138" s="514"/>
      <c r="E138" s="514"/>
      <c r="F138" s="514"/>
      <c r="G138" s="514"/>
      <c r="H138" s="514"/>
      <c r="I138" s="438"/>
      <c r="J138" s="438"/>
      <c r="K138" s="438"/>
      <c r="L138" s="438"/>
      <c r="M138" s="514"/>
      <c r="N138" s="514"/>
      <c r="O138" s="514"/>
      <c r="P138" s="438"/>
      <c r="Q138" s="515"/>
      <c r="R138" s="518"/>
      <c r="S138" s="518"/>
      <c r="T138" s="518"/>
      <c r="U138" s="518"/>
      <c r="V138" s="438"/>
      <c r="W138" s="516"/>
      <c r="X138" s="438"/>
      <c r="Y138" s="438"/>
      <c r="Z138" s="503"/>
      <c r="AA138" s="503"/>
      <c r="AB138" s="438"/>
      <c r="AC138" s="503"/>
      <c r="AD138" s="503"/>
      <c r="AE138" s="503"/>
      <c r="AF138" s="503"/>
      <c r="AG138" s="503"/>
      <c r="AH138" s="503"/>
      <c r="AI138" s="503"/>
      <c r="AJ138" s="503"/>
      <c r="AK138" s="503"/>
      <c r="AL138" s="503"/>
      <c r="AM138" s="522">
        <f t="shared" si="80"/>
        <v>2007</v>
      </c>
      <c r="AN138" s="503">
        <f t="shared" si="81"/>
        <v>0.7700849524391874</v>
      </c>
      <c r="AO138" s="503">
        <f t="shared" si="81"/>
        <v>1.181696368921398</v>
      </c>
      <c r="AP138" s="503">
        <f t="shared" si="81"/>
        <v>1.1990342439095703</v>
      </c>
      <c r="AQ138" s="503">
        <f t="shared" si="81"/>
        <v>0.97192649129924247</v>
      </c>
      <c r="AR138" s="503"/>
      <c r="AS138" s="438"/>
      <c r="AT138" s="439"/>
      <c r="AV138" s="493"/>
      <c r="AW138" s="493"/>
      <c r="AX138" s="493"/>
      <c r="AY138" s="493"/>
      <c r="BA138" s="493"/>
      <c r="BB138" s="493"/>
      <c r="BC138" s="493"/>
      <c r="BD138" s="493"/>
      <c r="BE138" s="493"/>
      <c r="BF138" s="493"/>
      <c r="BG138" s="493"/>
      <c r="BH138" s="493"/>
      <c r="BI138" s="493"/>
      <c r="BJ138" s="493"/>
      <c r="BM138" s="493"/>
      <c r="BN138" s="493"/>
      <c r="BO138" s="493"/>
      <c r="BP138" s="493"/>
      <c r="BR138" s="493"/>
      <c r="BS138" s="493"/>
      <c r="BT138" s="493"/>
      <c r="BU138" s="493"/>
      <c r="BV138" s="493"/>
      <c r="BX138" s="493"/>
      <c r="BY138" s="493"/>
      <c r="BZ138" s="493"/>
      <c r="CA138" s="493"/>
      <c r="CC138" s="493"/>
      <c r="CD138" s="493"/>
      <c r="CE138" s="493"/>
      <c r="CF138" s="493"/>
      <c r="CH138" s="493"/>
      <c r="CI138" s="493"/>
      <c r="CJ138" s="493"/>
      <c r="CK138" s="493"/>
      <c r="CM138" s="493"/>
      <c r="CN138" s="493"/>
      <c r="CO138" s="493"/>
      <c r="CP138" s="493"/>
      <c r="CS138" s="493"/>
      <c r="CT138" s="493"/>
      <c r="CU138" s="493"/>
      <c r="CV138" s="493"/>
      <c r="CW138" s="493"/>
      <c r="CX138" s="493"/>
      <c r="CY138" s="493"/>
      <c r="CZ138" s="493"/>
      <c r="DA138" s="493"/>
      <c r="DB138" s="493"/>
      <c r="DC138" s="493"/>
      <c r="DD138" s="493"/>
      <c r="DE138" s="493"/>
      <c r="DF138" s="493"/>
      <c r="DG138" s="493"/>
      <c r="DI138" s="493"/>
      <c r="DJ138" s="493"/>
      <c r="DK138" s="493"/>
      <c r="DO138" s="494"/>
      <c r="DP138" s="494"/>
      <c r="DQ138" s="493"/>
      <c r="DS138" s="493"/>
      <c r="DT138" s="493"/>
      <c r="DU138" s="493"/>
      <c r="DV138" s="493"/>
      <c r="DX138" s="493"/>
      <c r="DY138" s="493"/>
      <c r="DZ138" s="493"/>
      <c r="EA138" s="493"/>
      <c r="EB138" s="493"/>
      <c r="EC138" s="493"/>
      <c r="ED138" s="493"/>
      <c r="EE138" s="493"/>
      <c r="EF138" s="493"/>
      <c r="EG138" s="493"/>
      <c r="EH138" s="493"/>
      <c r="EI138" s="493"/>
      <c r="EK138" s="493"/>
      <c r="EL138" s="493"/>
      <c r="EM138" s="493"/>
      <c r="EN138" s="494"/>
      <c r="EO138" s="493"/>
      <c r="EP138" s="494"/>
      <c r="ES138" s="493"/>
      <c r="ET138" s="493"/>
      <c r="EU138" s="493"/>
      <c r="EW138" s="493"/>
      <c r="EX138" s="493"/>
      <c r="EY138" s="493"/>
      <c r="FA138" s="493"/>
      <c r="FB138" s="493"/>
      <c r="FC138" s="493"/>
      <c r="FD138" s="494"/>
      <c r="FF138" s="493"/>
      <c r="FG138" s="493"/>
      <c r="FH138" s="493"/>
      <c r="FJ138" s="500"/>
      <c r="FK138" s="493"/>
      <c r="FL138" s="494"/>
      <c r="FM138" s="493"/>
      <c r="FN138" s="493"/>
      <c r="FP138" s="493"/>
      <c r="FQ138" s="493"/>
    </row>
    <row r="139" spans="1:173" x14ac:dyDescent="0.2">
      <c r="A139" s="438"/>
      <c r="B139" s="438"/>
      <c r="C139" s="438"/>
      <c r="D139" s="514"/>
      <c r="E139" s="514"/>
      <c r="F139" s="514"/>
      <c r="G139" s="514"/>
      <c r="H139" s="514"/>
      <c r="I139" s="438"/>
      <c r="J139" s="438"/>
      <c r="K139" s="438"/>
      <c r="L139" s="438"/>
      <c r="M139" s="514"/>
      <c r="N139" s="514"/>
      <c r="O139" s="514"/>
      <c r="P139" s="438"/>
      <c r="Q139" s="515"/>
      <c r="R139" s="518"/>
      <c r="S139" s="518"/>
      <c r="T139" s="518"/>
      <c r="U139" s="518"/>
      <c r="V139" s="438"/>
      <c r="W139" s="516"/>
      <c r="X139" s="438"/>
      <c r="Y139" s="438"/>
      <c r="Z139" s="503"/>
      <c r="AA139" s="503"/>
      <c r="AB139" s="438"/>
      <c r="AC139" s="503"/>
      <c r="AD139" s="503"/>
      <c r="AE139" s="503"/>
      <c r="AF139" s="503"/>
      <c r="AG139" s="503"/>
      <c r="AH139" s="503"/>
      <c r="AI139" s="503"/>
      <c r="AJ139" s="503"/>
      <c r="AK139" s="503"/>
      <c r="AL139" s="503"/>
      <c r="AM139" s="522">
        <f t="shared" si="80"/>
        <v>2008</v>
      </c>
      <c r="AN139" s="503">
        <f t="shared" si="81"/>
        <v>0.76327267935227661</v>
      </c>
      <c r="AO139" s="503">
        <f t="shared" si="81"/>
        <v>1.2145019888853754</v>
      </c>
      <c r="AP139" s="503">
        <f t="shared" si="81"/>
        <v>1.1811974004902281</v>
      </c>
      <c r="AQ139" s="503">
        <f t="shared" si="81"/>
        <v>0.97087000073314345</v>
      </c>
      <c r="AR139" s="503"/>
      <c r="AS139" s="438"/>
      <c r="AT139" s="439"/>
      <c r="AV139" s="493"/>
      <c r="AW139" s="493"/>
      <c r="AX139" s="493"/>
      <c r="AY139" s="493"/>
      <c r="BA139" s="493"/>
      <c r="BB139" s="493"/>
      <c r="BC139" s="493"/>
      <c r="BD139" s="493"/>
      <c r="BE139" s="493"/>
      <c r="BF139" s="493"/>
      <c r="BG139" s="493"/>
      <c r="BH139" s="493"/>
      <c r="BI139" s="493"/>
      <c r="BJ139" s="493"/>
      <c r="BM139" s="493"/>
      <c r="BN139" s="493"/>
      <c r="BO139" s="493"/>
      <c r="BP139" s="493"/>
      <c r="BR139" s="493"/>
      <c r="BS139" s="493"/>
      <c r="BT139" s="493"/>
      <c r="BU139" s="493"/>
      <c r="BV139" s="493"/>
      <c r="BX139" s="493"/>
      <c r="BY139" s="493"/>
      <c r="BZ139" s="493"/>
      <c r="CA139" s="493"/>
      <c r="CC139" s="493"/>
      <c r="CD139" s="493"/>
      <c r="CE139" s="493"/>
      <c r="CF139" s="493"/>
      <c r="CH139" s="493"/>
      <c r="CI139" s="493"/>
      <c r="CJ139" s="493"/>
      <c r="CK139" s="493"/>
      <c r="CM139" s="493"/>
      <c r="CN139" s="493"/>
      <c r="CO139" s="493"/>
      <c r="CP139" s="493"/>
      <c r="CS139" s="493"/>
      <c r="CT139" s="493"/>
      <c r="CU139" s="493"/>
      <c r="CV139" s="493"/>
      <c r="CW139" s="493"/>
      <c r="CX139" s="493"/>
      <c r="CY139" s="493"/>
      <c r="CZ139" s="493"/>
      <c r="DA139" s="493"/>
      <c r="DB139" s="493"/>
      <c r="DC139" s="493"/>
      <c r="DD139" s="493"/>
      <c r="DE139" s="493"/>
      <c r="DF139" s="493"/>
      <c r="DG139" s="493"/>
      <c r="DI139" s="493"/>
      <c r="DJ139" s="493"/>
      <c r="DK139" s="493"/>
      <c r="DO139" s="494"/>
      <c r="DP139" s="494"/>
      <c r="DQ139" s="493"/>
      <c r="DS139" s="493"/>
      <c r="DT139" s="493"/>
      <c r="DU139" s="493"/>
      <c r="DV139" s="493"/>
      <c r="DX139" s="493"/>
      <c r="DY139" s="493"/>
      <c r="DZ139" s="493"/>
      <c r="EA139" s="493"/>
      <c r="EB139" s="493"/>
      <c r="EC139" s="493"/>
      <c r="ED139" s="493"/>
      <c r="EE139" s="493"/>
      <c r="EF139" s="493"/>
      <c r="EG139" s="493"/>
      <c r="EH139" s="493"/>
      <c r="EI139" s="493"/>
      <c r="EK139" s="493"/>
      <c r="EL139" s="493"/>
      <c r="EM139" s="493"/>
      <c r="EN139" s="494"/>
      <c r="EO139" s="493"/>
      <c r="EP139" s="494"/>
      <c r="ES139" s="493"/>
      <c r="ET139" s="493"/>
      <c r="EU139" s="493"/>
      <c r="EW139" s="493"/>
      <c r="EX139" s="493"/>
      <c r="EY139" s="493"/>
      <c r="FA139" s="493"/>
      <c r="FB139" s="493"/>
      <c r="FC139" s="493"/>
      <c r="FD139" s="494"/>
      <c r="FF139" s="493"/>
      <c r="FG139" s="493"/>
      <c r="FH139" s="493"/>
      <c r="FJ139" s="500"/>
      <c r="FK139" s="493"/>
      <c r="FL139" s="494"/>
      <c r="FM139" s="493"/>
      <c r="FN139" s="493"/>
      <c r="FP139" s="493"/>
      <c r="FQ139" s="493"/>
    </row>
    <row r="140" spans="1:173" x14ac:dyDescent="0.2">
      <c r="A140" s="438"/>
      <c r="B140" s="438"/>
      <c r="C140" s="438"/>
      <c r="D140" s="514"/>
      <c r="E140" s="514"/>
      <c r="F140" s="514"/>
      <c r="G140" s="514"/>
      <c r="H140" s="514"/>
      <c r="I140" s="438"/>
      <c r="J140" s="438"/>
      <c r="K140" s="438"/>
      <c r="L140" s="438"/>
      <c r="M140" s="514"/>
      <c r="N140" s="514"/>
      <c r="O140" s="514"/>
      <c r="P140" s="438"/>
      <c r="Q140" s="515"/>
      <c r="R140" s="518"/>
      <c r="S140" s="518"/>
      <c r="T140" s="518"/>
      <c r="U140" s="518"/>
      <c r="V140" s="438"/>
      <c r="W140" s="516"/>
      <c r="X140" s="438"/>
      <c r="Y140" s="438"/>
      <c r="Z140" s="503"/>
      <c r="AA140" s="503"/>
      <c r="AB140" s="438"/>
      <c r="AC140" s="503"/>
      <c r="AD140" s="503"/>
      <c r="AE140" s="503"/>
      <c r="AF140" s="503"/>
      <c r="AG140" s="503"/>
      <c r="AH140" s="503"/>
      <c r="AI140" s="503"/>
      <c r="AJ140" s="503"/>
      <c r="AK140" s="503"/>
      <c r="AL140" s="503"/>
      <c r="AM140" s="522">
        <f t="shared" si="80"/>
        <v>2009</v>
      </c>
      <c r="AN140" s="503">
        <f t="shared" si="81"/>
        <v>0.74276663714057289</v>
      </c>
      <c r="AO140" s="503">
        <f t="shared" si="81"/>
        <v>1.213070067651018</v>
      </c>
      <c r="AP140" s="503">
        <f t="shared" si="81"/>
        <v>1.1895016008638883</v>
      </c>
      <c r="AQ140" s="503">
        <f t="shared" si="81"/>
        <v>0.96321864822137127</v>
      </c>
      <c r="AR140" s="503"/>
      <c r="AS140" s="503"/>
      <c r="AT140" s="439"/>
      <c r="AV140" s="493"/>
      <c r="AW140" s="493"/>
      <c r="AX140" s="493"/>
      <c r="AY140" s="493"/>
      <c r="BA140" s="493"/>
      <c r="BB140" s="493"/>
      <c r="BC140" s="493"/>
      <c r="BD140" s="493"/>
      <c r="BE140" s="493"/>
      <c r="BF140" s="493"/>
      <c r="BG140" s="493"/>
      <c r="BH140" s="493"/>
      <c r="BI140" s="493"/>
      <c r="BJ140" s="493"/>
      <c r="BM140" s="493"/>
      <c r="BN140" s="493"/>
      <c r="BO140" s="493"/>
      <c r="BP140" s="493"/>
      <c r="BR140" s="493"/>
      <c r="BS140" s="493"/>
      <c r="BT140" s="493"/>
      <c r="BU140" s="493"/>
      <c r="BV140" s="493"/>
      <c r="BX140" s="493"/>
      <c r="BY140" s="493"/>
      <c r="BZ140" s="493"/>
      <c r="CA140" s="493"/>
      <c r="CC140" s="493"/>
      <c r="CD140" s="493"/>
      <c r="CE140" s="493"/>
      <c r="CF140" s="493"/>
      <c r="CH140" s="493"/>
      <c r="CI140" s="493"/>
      <c r="CJ140" s="493"/>
      <c r="CK140" s="493"/>
      <c r="CM140" s="493"/>
      <c r="CN140" s="493"/>
      <c r="CO140" s="493"/>
      <c r="CP140" s="493"/>
      <c r="CS140" s="493"/>
      <c r="CT140" s="493"/>
      <c r="CU140" s="493"/>
      <c r="CV140" s="493"/>
      <c r="CW140" s="493"/>
      <c r="CX140" s="493"/>
      <c r="CY140" s="493"/>
      <c r="CZ140" s="493"/>
      <c r="DA140" s="493"/>
      <c r="DB140" s="493"/>
      <c r="DC140" s="493"/>
      <c r="DD140" s="493"/>
      <c r="DE140" s="493"/>
      <c r="DF140" s="493"/>
      <c r="DG140" s="493"/>
      <c r="DI140" s="493"/>
      <c r="DJ140" s="493"/>
      <c r="DK140" s="493"/>
      <c r="DO140" s="494"/>
      <c r="DP140" s="494"/>
      <c r="DQ140" s="493"/>
      <c r="DS140" s="493"/>
      <c r="DT140" s="493"/>
      <c r="DU140" s="493"/>
      <c r="DV140" s="493"/>
      <c r="DX140" s="493"/>
      <c r="DY140" s="493"/>
      <c r="DZ140" s="493"/>
      <c r="EA140" s="493"/>
      <c r="EB140" s="493"/>
      <c r="EC140" s="493"/>
      <c r="ED140" s="493"/>
      <c r="EE140" s="493"/>
      <c r="EF140" s="493"/>
      <c r="EG140" s="493"/>
      <c r="EH140" s="493"/>
      <c r="EI140" s="493"/>
      <c r="EK140" s="493"/>
      <c r="EL140" s="493"/>
      <c r="EM140" s="493"/>
      <c r="EN140" s="494"/>
      <c r="EO140" s="493"/>
      <c r="EP140" s="494"/>
      <c r="ES140" s="493"/>
      <c r="ET140" s="493"/>
      <c r="EU140" s="493"/>
      <c r="EW140" s="493"/>
      <c r="EX140" s="493"/>
      <c r="EY140" s="493"/>
      <c r="FA140" s="493"/>
      <c r="FB140" s="493"/>
      <c r="FC140" s="493"/>
      <c r="FD140" s="494"/>
      <c r="FF140" s="493"/>
      <c r="FG140" s="493"/>
      <c r="FH140" s="493"/>
      <c r="FJ140" s="500"/>
      <c r="FK140" s="493"/>
      <c r="FL140" s="494"/>
      <c r="FM140" s="493"/>
      <c r="FN140" s="493"/>
      <c r="FP140" s="493"/>
      <c r="FQ140" s="493"/>
    </row>
    <row r="141" spans="1:173" x14ac:dyDescent="0.2">
      <c r="A141" s="438"/>
      <c r="B141" s="438"/>
      <c r="C141" s="438"/>
      <c r="D141" s="514"/>
      <c r="E141" s="514"/>
      <c r="F141" s="514"/>
      <c r="G141" s="514"/>
      <c r="H141" s="514"/>
      <c r="I141" s="438"/>
      <c r="J141" s="438"/>
      <c r="K141" s="438"/>
      <c r="L141" s="438"/>
      <c r="M141" s="514"/>
      <c r="N141" s="514"/>
      <c r="O141" s="514"/>
      <c r="P141" s="438"/>
      <c r="Q141" s="515"/>
      <c r="R141" s="518"/>
      <c r="S141" s="518"/>
      <c r="T141" s="518"/>
      <c r="U141" s="518"/>
      <c r="V141" s="438"/>
      <c r="W141" s="516"/>
      <c r="X141" s="438"/>
      <c r="Y141" s="438"/>
      <c r="Z141" s="503"/>
      <c r="AA141" s="503"/>
      <c r="AB141" s="438"/>
      <c r="AC141" s="503"/>
      <c r="AD141" s="503"/>
      <c r="AE141" s="503"/>
      <c r="AF141" s="503"/>
      <c r="AG141" s="503"/>
      <c r="AH141" s="503"/>
      <c r="AI141" s="503"/>
      <c r="AJ141" s="503"/>
      <c r="AK141" s="503"/>
      <c r="AL141" s="503"/>
      <c r="AM141" s="522">
        <f t="shared" si="80"/>
        <v>2010</v>
      </c>
      <c r="AN141" s="503">
        <f t="shared" ref="AN141:AQ142" si="82">AN76</f>
        <v>0.74306702431566551</v>
      </c>
      <c r="AO141" s="503">
        <f t="shared" si="82"/>
        <v>1.2230224582419436</v>
      </c>
      <c r="AP141" s="503">
        <f t="shared" si="82"/>
        <v>1.2119129907345529</v>
      </c>
      <c r="AQ141" s="503">
        <f t="shared" si="82"/>
        <v>0.9612386747816426</v>
      </c>
      <c r="AR141" s="503">
        <f>AN141*AO141*AP141*AQ141</f>
        <v>1.0586809478299766</v>
      </c>
      <c r="AS141" s="516">
        <f>AR141/AE76</f>
        <v>0.8288662441830944</v>
      </c>
      <c r="AT141" s="439"/>
      <c r="AV141" s="493"/>
      <c r="AW141" s="493"/>
      <c r="AX141" s="493"/>
      <c r="AY141" s="493"/>
      <c r="BA141" s="493"/>
      <c r="BB141" s="493"/>
      <c r="BC141" s="493"/>
      <c r="BD141" s="493"/>
      <c r="BE141" s="493"/>
      <c r="BF141" s="493"/>
      <c r="BG141" s="493"/>
      <c r="BH141" s="493"/>
      <c r="BI141" s="493"/>
      <c r="BJ141" s="493"/>
      <c r="BM141" s="493"/>
      <c r="BN141" s="493"/>
      <c r="BO141" s="493"/>
      <c r="BP141" s="493"/>
      <c r="BR141" s="493"/>
      <c r="BS141" s="493"/>
      <c r="BT141" s="493"/>
      <c r="BU141" s="493"/>
      <c r="BV141" s="493"/>
      <c r="BX141" s="493"/>
      <c r="BY141" s="493"/>
      <c r="BZ141" s="493"/>
      <c r="CA141" s="493"/>
      <c r="CS141" s="493"/>
      <c r="CT141" s="493"/>
      <c r="CU141" s="493"/>
      <c r="CV141" s="493"/>
      <c r="CW141" s="493"/>
      <c r="CX141" s="493"/>
      <c r="CY141" s="493"/>
      <c r="CZ141" s="493"/>
      <c r="DA141" s="493"/>
      <c r="DB141" s="493"/>
      <c r="DC141" s="493"/>
      <c r="DD141" s="493"/>
      <c r="DE141" s="493"/>
      <c r="DF141" s="493"/>
      <c r="DG141" s="493"/>
      <c r="DO141" s="494"/>
      <c r="DP141" s="494"/>
      <c r="DQ141" s="493"/>
      <c r="DS141" s="493"/>
      <c r="DT141" s="493"/>
      <c r="DU141" s="493"/>
      <c r="DV141" s="493"/>
      <c r="DX141" s="493"/>
      <c r="DY141" s="493"/>
      <c r="DZ141" s="493"/>
      <c r="EA141" s="493"/>
      <c r="EB141" s="493"/>
      <c r="EC141" s="493"/>
      <c r="ED141" s="493"/>
      <c r="EE141" s="493"/>
      <c r="EF141" s="493"/>
      <c r="EG141" s="493"/>
      <c r="EH141" s="493"/>
      <c r="EI141" s="493"/>
      <c r="EK141" s="493"/>
      <c r="EL141" s="493"/>
      <c r="EM141" s="493"/>
      <c r="EN141" s="494"/>
      <c r="EO141" s="493"/>
      <c r="EP141" s="494"/>
      <c r="ES141" s="493"/>
      <c r="ET141" s="493"/>
      <c r="EU141" s="493"/>
      <c r="EW141" s="493"/>
      <c r="EX141" s="493"/>
      <c r="EY141" s="493"/>
      <c r="FA141" s="493"/>
      <c r="FB141" s="493"/>
      <c r="FC141" s="493"/>
      <c r="FD141" s="494"/>
      <c r="FF141" s="493"/>
      <c r="FG141" s="493"/>
      <c r="FH141" s="493"/>
      <c r="FJ141" s="500"/>
      <c r="FK141" s="493"/>
      <c r="FL141" s="494"/>
      <c r="FM141" s="493"/>
      <c r="FN141" s="493"/>
      <c r="FP141" s="493"/>
      <c r="FQ141" s="493"/>
    </row>
    <row r="142" spans="1:173" x14ac:dyDescent="0.2">
      <c r="A142" s="438"/>
      <c r="B142" s="438"/>
      <c r="C142" s="438"/>
      <c r="D142" s="514"/>
      <c r="E142" s="514"/>
      <c r="F142" s="514"/>
      <c r="G142" s="514"/>
      <c r="H142" s="514"/>
      <c r="I142" s="438"/>
      <c r="J142" s="438"/>
      <c r="K142" s="438"/>
      <c r="L142" s="438"/>
      <c r="M142" s="514"/>
      <c r="N142" s="514"/>
      <c r="O142" s="514"/>
      <c r="P142" s="438"/>
      <c r="Q142" s="515"/>
      <c r="R142" s="438"/>
      <c r="S142" s="438"/>
      <c r="T142" s="438"/>
      <c r="U142" s="438"/>
      <c r="V142" s="438"/>
      <c r="W142" s="516"/>
      <c r="X142" s="438"/>
      <c r="Y142" s="438"/>
      <c r="Z142" s="503"/>
      <c r="AA142" s="503"/>
      <c r="AB142" s="438"/>
      <c r="AC142" s="503"/>
      <c r="AD142" s="503"/>
      <c r="AE142" s="503"/>
      <c r="AF142" s="503"/>
      <c r="AG142" s="503"/>
      <c r="AH142" s="503"/>
      <c r="AI142" s="503"/>
      <c r="AJ142" s="519"/>
      <c r="AK142" s="519"/>
      <c r="AL142" s="519"/>
      <c r="AM142" s="522">
        <f t="shared" si="80"/>
        <v>2011</v>
      </c>
      <c r="AN142" s="503">
        <f t="shared" si="82"/>
        <v>0.7325501317497396</v>
      </c>
      <c r="AO142" s="503">
        <f t="shared" si="82"/>
        <v>1.2106598842554721</v>
      </c>
      <c r="AP142" s="503">
        <f t="shared" si="82"/>
        <v>1.2114199113514539</v>
      </c>
      <c r="AQ142" s="503">
        <f t="shared" si="82"/>
        <v>0.95654116748516294</v>
      </c>
      <c r="AR142" s="519">
        <f>National!$CU$76</f>
        <v>1.2810745283718927</v>
      </c>
      <c r="AS142" s="503">
        <f>AR141/AR142</f>
        <v>0.82640074748457115</v>
      </c>
      <c r="AT142" s="439"/>
      <c r="AV142" s="493"/>
      <c r="AW142" s="493"/>
      <c r="AX142" s="493"/>
      <c r="AY142" s="493"/>
      <c r="BA142" s="493"/>
      <c r="BB142" s="493"/>
      <c r="BC142" s="493"/>
      <c r="BD142" s="493"/>
      <c r="BE142" s="493"/>
      <c r="BF142" s="493"/>
      <c r="BG142" s="493"/>
      <c r="BH142" s="493"/>
      <c r="BI142" s="493"/>
      <c r="BJ142" s="493"/>
      <c r="BM142" s="493"/>
      <c r="BN142" s="493"/>
      <c r="BO142" s="493"/>
      <c r="BP142" s="493"/>
      <c r="BR142" s="493"/>
      <c r="BS142" s="493"/>
      <c r="BT142" s="493"/>
      <c r="BU142" s="493"/>
      <c r="BV142" s="493"/>
      <c r="BX142" s="493"/>
      <c r="BY142" s="493"/>
      <c r="BZ142" s="493"/>
      <c r="CA142" s="493"/>
      <c r="CS142" s="493"/>
      <c r="CT142" s="493"/>
      <c r="CU142" s="493"/>
      <c r="CV142" s="493"/>
      <c r="CW142" s="493"/>
      <c r="CX142" s="493"/>
      <c r="CY142" s="493"/>
      <c r="CZ142" s="493"/>
      <c r="DA142" s="493"/>
      <c r="DB142" s="493"/>
      <c r="DC142" s="493"/>
      <c r="DD142" s="493"/>
      <c r="DE142" s="493"/>
      <c r="DF142" s="493"/>
      <c r="DG142" s="493"/>
      <c r="DO142" s="494"/>
      <c r="DP142" s="494"/>
      <c r="DQ142" s="493"/>
      <c r="DS142" s="493"/>
      <c r="DT142" s="493"/>
      <c r="DU142" s="493"/>
      <c r="DV142" s="493"/>
      <c r="DX142" s="493"/>
      <c r="DY142" s="493"/>
      <c r="DZ142" s="493"/>
      <c r="EA142" s="493"/>
      <c r="EB142" s="493"/>
      <c r="EC142" s="493"/>
      <c r="ED142" s="493"/>
      <c r="EE142" s="493"/>
      <c r="EF142" s="493"/>
      <c r="EG142" s="493"/>
      <c r="EH142" s="493"/>
      <c r="EI142" s="493"/>
      <c r="EK142" s="493"/>
      <c r="EL142" s="493"/>
      <c r="EM142" s="493"/>
      <c r="EN142" s="494"/>
      <c r="EO142" s="493"/>
      <c r="EP142" s="494"/>
      <c r="ES142" s="493"/>
      <c r="ET142" s="493"/>
      <c r="EU142" s="493"/>
      <c r="EW142" s="493"/>
      <c r="EX142" s="493"/>
      <c r="EY142" s="493"/>
      <c r="FA142" s="493"/>
      <c r="FB142" s="493"/>
      <c r="FC142" s="493"/>
      <c r="FD142" s="494"/>
      <c r="FF142" s="493"/>
      <c r="FG142" s="493"/>
      <c r="FH142" s="493"/>
      <c r="FJ142" s="500"/>
      <c r="FK142" s="493"/>
      <c r="FL142" s="494"/>
      <c r="FM142" s="493"/>
      <c r="FN142" s="493"/>
      <c r="FP142" s="493"/>
      <c r="FQ142" s="493"/>
    </row>
    <row r="143" spans="1:173" x14ac:dyDescent="0.2">
      <c r="A143" s="438"/>
      <c r="B143" s="438"/>
      <c r="C143" s="438"/>
      <c r="D143" s="514"/>
      <c r="E143" s="514"/>
      <c r="F143" s="514"/>
      <c r="G143" s="514"/>
      <c r="H143" s="514"/>
      <c r="I143" s="438"/>
      <c r="J143" s="438"/>
      <c r="K143" s="438"/>
      <c r="L143" s="438"/>
      <c r="M143" s="514"/>
      <c r="N143" s="514"/>
      <c r="O143" s="514"/>
      <c r="P143" s="438"/>
      <c r="Q143" s="515"/>
      <c r="R143" s="438"/>
      <c r="S143" s="438"/>
      <c r="T143" s="438"/>
      <c r="U143" s="438"/>
      <c r="V143" s="438"/>
      <c r="W143" s="516"/>
      <c r="X143" s="438"/>
      <c r="Y143" s="438"/>
      <c r="Z143" s="503"/>
      <c r="AA143" s="503"/>
      <c r="AB143" s="438"/>
      <c r="AC143" s="503"/>
      <c r="AD143" s="503"/>
      <c r="AE143" s="503"/>
      <c r="AF143" s="503"/>
      <c r="AG143" s="503"/>
      <c r="AH143" s="503"/>
      <c r="AI143" s="503"/>
      <c r="AJ143" s="503"/>
      <c r="AK143" s="503"/>
      <c r="AL143" s="503"/>
      <c r="AR143" s="503"/>
      <c r="AS143" s="438"/>
      <c r="AT143" s="439"/>
      <c r="AV143" s="493"/>
      <c r="AW143" s="493"/>
      <c r="AX143" s="493"/>
      <c r="AY143" s="493"/>
      <c r="BA143" s="493"/>
      <c r="BB143" s="493"/>
      <c r="BC143" s="493"/>
      <c r="BD143" s="493"/>
      <c r="BE143" s="493"/>
      <c r="BF143" s="493"/>
      <c r="BG143" s="493"/>
      <c r="BH143" s="493"/>
      <c r="BI143" s="493"/>
      <c r="BJ143" s="493"/>
      <c r="BM143" s="493"/>
      <c r="BN143" s="493"/>
      <c r="BO143" s="493"/>
      <c r="BP143" s="493"/>
      <c r="BR143" s="493"/>
      <c r="BS143" s="493"/>
      <c r="BT143" s="493"/>
      <c r="BU143" s="493"/>
      <c r="BV143" s="493"/>
      <c r="BX143" s="493"/>
      <c r="BY143" s="493"/>
      <c r="BZ143" s="493"/>
      <c r="CA143" s="493"/>
      <c r="CH143" s="520"/>
      <c r="CI143" s="520"/>
      <c r="CJ143" s="520"/>
      <c r="CK143" s="520"/>
      <c r="CS143" s="493"/>
      <c r="CT143" s="493"/>
      <c r="CU143" s="493"/>
      <c r="CV143" s="493"/>
      <c r="CW143" s="493"/>
      <c r="CX143" s="493"/>
      <c r="CY143" s="493"/>
      <c r="CZ143" s="493"/>
      <c r="DA143" s="493"/>
      <c r="DB143" s="493"/>
      <c r="DC143" s="493"/>
      <c r="DD143" s="493"/>
      <c r="DE143" s="493"/>
      <c r="DF143" s="493"/>
      <c r="DG143" s="493"/>
      <c r="DO143" s="494"/>
      <c r="DP143" s="494"/>
      <c r="DQ143" s="493"/>
      <c r="DS143" s="493"/>
      <c r="DT143" s="493"/>
      <c r="DU143" s="493"/>
      <c r="DV143" s="493"/>
      <c r="DX143" s="493"/>
      <c r="DY143" s="493"/>
      <c r="DZ143" s="493"/>
      <c r="EA143" s="493"/>
      <c r="EB143" s="493"/>
      <c r="EC143" s="493"/>
      <c r="ED143" s="493"/>
      <c r="EE143" s="493"/>
      <c r="EF143" s="493"/>
      <c r="EG143" s="493"/>
      <c r="EH143" s="493"/>
      <c r="EI143" s="493"/>
      <c r="EK143" s="493"/>
      <c r="EL143" s="493"/>
      <c r="EM143" s="493"/>
      <c r="EN143" s="494"/>
      <c r="EO143" s="493"/>
      <c r="EP143" s="494"/>
      <c r="ES143" s="493"/>
      <c r="ET143" s="493"/>
      <c r="EU143" s="493"/>
      <c r="EW143" s="493"/>
      <c r="EX143" s="493"/>
      <c r="EY143" s="493"/>
      <c r="FA143" s="493"/>
      <c r="FB143" s="493"/>
      <c r="FC143" s="493"/>
      <c r="FD143" s="494"/>
      <c r="FF143" s="493"/>
      <c r="FG143" s="493"/>
      <c r="FH143" s="493"/>
      <c r="FJ143" s="500"/>
      <c r="FK143" s="493"/>
      <c r="FL143" s="494"/>
      <c r="FM143" s="493"/>
      <c r="FN143" s="493"/>
      <c r="FP143" s="493"/>
      <c r="FQ143" s="493"/>
    </row>
    <row r="144" spans="1:173" x14ac:dyDescent="0.2">
      <c r="A144" s="438"/>
      <c r="B144" s="438"/>
      <c r="C144" s="438"/>
      <c r="D144" s="514"/>
      <c r="E144" s="514"/>
      <c r="F144" s="514"/>
      <c r="G144" s="514"/>
      <c r="H144" s="514"/>
      <c r="I144" s="438"/>
      <c r="J144" s="438"/>
      <c r="K144" s="438"/>
      <c r="L144" s="438"/>
      <c r="M144" s="514"/>
      <c r="N144" s="514"/>
      <c r="O144" s="514"/>
      <c r="P144" s="438"/>
      <c r="Q144" s="515"/>
      <c r="R144" s="438"/>
      <c r="S144" s="438"/>
      <c r="T144" s="438"/>
      <c r="U144" s="438"/>
      <c r="V144" s="438"/>
      <c r="W144" s="516"/>
      <c r="X144" s="438"/>
      <c r="Y144" s="438"/>
      <c r="Z144" s="503"/>
      <c r="AA144" s="503"/>
      <c r="AB144" s="438"/>
      <c r="AC144" s="503"/>
      <c r="AD144" s="503"/>
      <c r="AE144" s="503"/>
      <c r="AF144" s="503"/>
      <c r="AG144" s="503"/>
      <c r="AH144" s="503"/>
      <c r="AI144" s="503"/>
      <c r="AJ144" s="503"/>
      <c r="AK144" s="503"/>
      <c r="AL144" s="503"/>
      <c r="AR144" s="503"/>
      <c r="AS144" s="438"/>
      <c r="AT144" s="439"/>
      <c r="AV144" s="493"/>
      <c r="AW144" s="493"/>
      <c r="AX144" s="493"/>
      <c r="AY144" s="493"/>
      <c r="BA144" s="493"/>
      <c r="BB144" s="493"/>
      <c r="BC144" s="493"/>
      <c r="BD144" s="493"/>
      <c r="BE144" s="493"/>
      <c r="BF144" s="493"/>
      <c r="BG144" s="493"/>
      <c r="BH144" s="493"/>
      <c r="BI144" s="493"/>
      <c r="BJ144" s="493"/>
      <c r="BM144" s="493"/>
      <c r="BN144" s="493"/>
      <c r="BO144" s="493"/>
      <c r="BP144" s="493"/>
      <c r="BR144" s="493"/>
      <c r="BS144" s="493"/>
      <c r="BT144" s="493"/>
      <c r="BU144" s="493"/>
      <c r="BV144" s="493"/>
      <c r="BX144" s="493"/>
      <c r="BY144" s="493"/>
      <c r="BZ144" s="493"/>
      <c r="CA144" s="493"/>
      <c r="CS144" s="493"/>
      <c r="CT144" s="493"/>
      <c r="CU144" s="493"/>
      <c r="CV144" s="493"/>
      <c r="CW144" s="493"/>
      <c r="CX144" s="493"/>
      <c r="CY144" s="493"/>
      <c r="CZ144" s="493"/>
      <c r="DA144" s="493"/>
      <c r="DB144" s="493"/>
      <c r="DC144" s="493"/>
      <c r="DD144" s="493"/>
      <c r="DE144" s="493"/>
      <c r="DF144" s="493"/>
      <c r="DG144" s="493"/>
      <c r="DO144" s="494"/>
      <c r="DP144" s="494"/>
      <c r="DQ144" s="493"/>
      <c r="DS144" s="493"/>
      <c r="DT144" s="493"/>
      <c r="DU144" s="493"/>
      <c r="DV144" s="493"/>
      <c r="DX144" s="493"/>
      <c r="DY144" s="493"/>
      <c r="DZ144" s="493"/>
      <c r="EA144" s="493"/>
      <c r="EB144" s="493"/>
      <c r="EC144" s="493"/>
      <c r="ED144" s="493"/>
      <c r="EE144" s="493"/>
      <c r="EF144" s="493"/>
      <c r="EG144" s="493"/>
      <c r="EH144" s="493"/>
      <c r="EI144" s="493"/>
      <c r="EK144" s="493"/>
      <c r="EL144" s="493"/>
      <c r="EM144" s="493"/>
      <c r="EN144" s="494"/>
      <c r="EO144" s="493"/>
      <c r="EP144" s="494"/>
      <c r="ES144" s="493"/>
      <c r="ET144" s="493"/>
      <c r="EU144" s="493"/>
      <c r="EW144" s="493"/>
      <c r="EX144" s="493"/>
      <c r="EY144" s="493"/>
      <c r="FA144" s="493"/>
      <c r="FB144" s="493"/>
      <c r="FC144" s="493"/>
      <c r="FD144" s="494"/>
      <c r="FF144" s="493"/>
      <c r="FG144" s="493"/>
      <c r="FH144" s="493"/>
      <c r="FJ144" s="500"/>
      <c r="FK144" s="493"/>
      <c r="FL144" s="494"/>
      <c r="FM144" s="493"/>
      <c r="FN144" s="493"/>
      <c r="FP144" s="493"/>
      <c r="FQ144" s="493"/>
    </row>
    <row r="145" spans="1:173" x14ac:dyDescent="0.2">
      <c r="A145" s="438"/>
      <c r="B145" s="438"/>
      <c r="C145" s="438"/>
      <c r="D145" s="514"/>
      <c r="E145" s="514"/>
      <c r="F145" s="514"/>
      <c r="G145" s="514"/>
      <c r="H145" s="514"/>
      <c r="I145" s="438"/>
      <c r="J145" s="438"/>
      <c r="K145" s="438"/>
      <c r="L145" s="438"/>
      <c r="M145" s="514"/>
      <c r="N145" s="514"/>
      <c r="O145" s="514"/>
      <c r="P145" s="438"/>
      <c r="Q145" s="515"/>
      <c r="R145" s="438"/>
      <c r="S145" s="438"/>
      <c r="T145" s="438"/>
      <c r="U145" s="438"/>
      <c r="V145" s="438"/>
      <c r="W145" s="516"/>
      <c r="X145" s="438"/>
      <c r="Y145" s="438"/>
      <c r="Z145" s="503"/>
      <c r="AA145" s="503"/>
      <c r="AB145" s="438"/>
      <c r="AC145" s="503"/>
      <c r="AD145" s="503"/>
      <c r="AE145" s="503"/>
      <c r="AF145" s="503"/>
      <c r="AG145" s="503"/>
      <c r="AH145" s="503"/>
      <c r="AI145" s="503"/>
      <c r="AJ145" s="503"/>
      <c r="AK145" s="503"/>
      <c r="AL145" s="503"/>
      <c r="AR145" s="503"/>
      <c r="AS145" s="438"/>
      <c r="AT145" s="439"/>
      <c r="AV145" s="493"/>
      <c r="AW145" s="493"/>
      <c r="AX145" s="493"/>
      <c r="AY145" s="493"/>
      <c r="BA145" s="493"/>
      <c r="BB145" s="493"/>
      <c r="BC145" s="493"/>
      <c r="BD145" s="493"/>
      <c r="BE145" s="493"/>
      <c r="BF145" s="493"/>
      <c r="BG145" s="493"/>
      <c r="BH145" s="493"/>
      <c r="BI145" s="493"/>
      <c r="BJ145" s="493"/>
      <c r="BM145" s="493"/>
      <c r="BN145" s="493"/>
      <c r="BO145" s="493"/>
      <c r="BP145" s="493"/>
      <c r="BR145" s="493"/>
      <c r="BS145" s="493"/>
      <c r="BT145" s="493"/>
      <c r="BU145" s="493"/>
      <c r="BV145" s="493"/>
      <c r="BX145" s="493"/>
      <c r="BY145" s="493"/>
      <c r="BZ145" s="493"/>
      <c r="CA145" s="493"/>
      <c r="CS145" s="493"/>
      <c r="CT145" s="493"/>
      <c r="CU145" s="493"/>
      <c r="CV145" s="493"/>
      <c r="CW145" s="493"/>
      <c r="CX145" s="493"/>
      <c r="CY145" s="493"/>
      <c r="CZ145" s="493"/>
      <c r="DA145" s="493"/>
      <c r="DB145" s="493"/>
      <c r="DC145" s="493"/>
      <c r="DD145" s="493"/>
      <c r="DE145" s="493"/>
      <c r="DF145" s="493"/>
      <c r="DG145" s="493"/>
      <c r="DO145" s="494"/>
      <c r="DP145" s="494"/>
      <c r="DQ145" s="493"/>
      <c r="DS145" s="493"/>
      <c r="DT145" s="493"/>
      <c r="DU145" s="493"/>
      <c r="DV145" s="493"/>
      <c r="DX145" s="493"/>
      <c r="DY145" s="493"/>
      <c r="DZ145" s="493"/>
      <c r="EA145" s="493"/>
      <c r="EB145" s="493"/>
      <c r="EC145" s="493"/>
      <c r="ED145" s="493"/>
      <c r="EE145" s="493"/>
      <c r="EF145" s="493"/>
      <c r="EG145" s="493"/>
      <c r="EH145" s="493"/>
      <c r="EI145" s="493"/>
      <c r="EK145" s="493"/>
      <c r="EL145" s="493"/>
      <c r="EM145" s="493"/>
      <c r="EN145" s="494"/>
      <c r="EO145" s="493"/>
      <c r="EP145" s="494"/>
      <c r="ES145" s="493"/>
      <c r="ET145" s="493"/>
      <c r="EU145" s="493"/>
      <c r="EW145" s="493"/>
      <c r="EX145" s="493"/>
      <c r="EY145" s="493"/>
      <c r="FA145" s="493"/>
      <c r="FB145" s="493"/>
      <c r="FC145" s="493"/>
      <c r="FD145" s="494"/>
      <c r="FF145" s="493"/>
      <c r="FG145" s="493"/>
      <c r="FH145" s="493"/>
      <c r="FJ145" s="500"/>
      <c r="FK145" s="493"/>
      <c r="FL145" s="494"/>
      <c r="FM145" s="493"/>
      <c r="FN145" s="493"/>
      <c r="FP145" s="493"/>
      <c r="FQ145" s="493"/>
    </row>
    <row r="146" spans="1:173" x14ac:dyDescent="0.2">
      <c r="A146" s="438"/>
      <c r="B146" s="438"/>
      <c r="C146" s="438"/>
      <c r="D146" s="514"/>
      <c r="E146" s="514"/>
      <c r="F146" s="514"/>
      <c r="G146" s="514"/>
      <c r="H146" s="514"/>
      <c r="I146" s="438"/>
      <c r="J146" s="438"/>
      <c r="K146" s="438"/>
      <c r="L146" s="438"/>
      <c r="M146" s="514"/>
      <c r="N146" s="514"/>
      <c r="O146" s="514"/>
      <c r="P146" s="438"/>
      <c r="Q146" s="515"/>
      <c r="R146" s="438"/>
      <c r="S146" s="438"/>
      <c r="T146" s="438"/>
      <c r="U146" s="438"/>
      <c r="V146" s="438"/>
      <c r="W146" s="516"/>
      <c r="X146" s="438"/>
      <c r="Y146" s="438"/>
      <c r="Z146" s="503"/>
      <c r="AA146" s="503"/>
      <c r="AB146" s="438"/>
      <c r="AC146" s="503"/>
      <c r="AD146" s="503"/>
      <c r="AE146" s="503"/>
      <c r="AF146" s="503"/>
      <c r="AG146" s="503"/>
      <c r="AH146" s="503"/>
      <c r="AI146" s="503"/>
      <c r="AJ146" s="503"/>
      <c r="AK146" s="503"/>
      <c r="AL146" s="503"/>
      <c r="AR146" s="503"/>
      <c r="AS146" s="438"/>
      <c r="AT146" s="439"/>
      <c r="AV146" s="493"/>
      <c r="AW146" s="493"/>
      <c r="AX146" s="493"/>
      <c r="AY146" s="493"/>
      <c r="BA146" s="493"/>
      <c r="BB146" s="493"/>
      <c r="BC146" s="493"/>
      <c r="BD146" s="493"/>
      <c r="BE146" s="493"/>
      <c r="BF146" s="493"/>
      <c r="BG146" s="493"/>
      <c r="BH146" s="493"/>
      <c r="BI146" s="493"/>
      <c r="BJ146" s="493"/>
      <c r="BM146" s="493"/>
      <c r="BN146" s="493"/>
      <c r="BO146" s="493"/>
      <c r="BP146" s="493"/>
      <c r="BR146" s="493"/>
      <c r="BS146" s="493"/>
      <c r="BT146" s="493"/>
      <c r="BU146" s="493"/>
      <c r="BV146" s="493"/>
      <c r="BX146" s="493"/>
      <c r="BY146" s="493"/>
      <c r="BZ146" s="493"/>
      <c r="CA146" s="493"/>
      <c r="CS146" s="493"/>
      <c r="CT146" s="493"/>
      <c r="CU146" s="493"/>
      <c r="CV146" s="493"/>
      <c r="CW146" s="493"/>
      <c r="CX146" s="493"/>
      <c r="CY146" s="493"/>
      <c r="CZ146" s="493"/>
      <c r="DA146" s="493"/>
      <c r="DB146" s="493"/>
      <c r="DC146" s="493"/>
      <c r="DD146" s="493"/>
      <c r="DE146" s="493"/>
      <c r="DF146" s="493"/>
      <c r="DG146" s="493"/>
      <c r="DO146" s="494"/>
      <c r="DP146" s="494"/>
      <c r="DQ146" s="493"/>
      <c r="DS146" s="493"/>
      <c r="DT146" s="493"/>
      <c r="DU146" s="493"/>
      <c r="DV146" s="493"/>
      <c r="DX146" s="493"/>
      <c r="DY146" s="493"/>
      <c r="DZ146" s="493"/>
      <c r="EA146" s="493"/>
      <c r="EB146" s="493"/>
      <c r="EC146" s="493"/>
      <c r="ED146" s="493"/>
      <c r="EE146" s="493"/>
      <c r="EF146" s="493"/>
      <c r="EG146" s="493"/>
      <c r="EH146" s="493"/>
      <c r="EI146" s="493"/>
      <c r="EK146" s="493"/>
      <c r="EL146" s="493"/>
      <c r="EM146" s="493"/>
      <c r="EN146" s="494"/>
      <c r="EO146" s="493"/>
      <c r="EP146" s="494"/>
      <c r="ES146" s="493"/>
      <c r="ET146" s="493"/>
      <c r="EU146" s="493"/>
      <c r="EW146" s="493"/>
      <c r="EX146" s="493"/>
      <c r="EY146" s="493"/>
      <c r="FA146" s="493"/>
      <c r="FB146" s="493"/>
      <c r="FC146" s="493"/>
      <c r="FD146" s="494"/>
      <c r="FF146" s="493"/>
      <c r="FG146" s="493"/>
      <c r="FH146" s="493"/>
      <c r="FJ146" s="500"/>
      <c r="FK146" s="493"/>
      <c r="FL146" s="494"/>
      <c r="FM146" s="493"/>
      <c r="FN146" s="493"/>
      <c r="FP146" s="493"/>
      <c r="FQ146" s="493"/>
    </row>
    <row r="147" spans="1:173" x14ac:dyDescent="0.2">
      <c r="A147" s="438"/>
      <c r="B147" s="438"/>
      <c r="C147" s="438"/>
      <c r="D147" s="514"/>
      <c r="E147" s="514"/>
      <c r="F147" s="514"/>
      <c r="G147" s="514"/>
      <c r="H147" s="514"/>
      <c r="I147" s="438"/>
      <c r="J147" s="438"/>
      <c r="K147" s="438"/>
      <c r="L147" s="438"/>
      <c r="M147" s="514"/>
      <c r="N147" s="514"/>
      <c r="O147" s="514"/>
      <c r="P147" s="438"/>
      <c r="Q147" s="515"/>
      <c r="R147" s="438"/>
      <c r="S147" s="438"/>
      <c r="T147" s="438"/>
      <c r="U147" s="438"/>
      <c r="V147" s="438"/>
      <c r="W147" s="516"/>
      <c r="X147" s="438"/>
      <c r="Y147" s="438"/>
      <c r="Z147" s="503"/>
      <c r="AA147" s="503"/>
      <c r="AB147" s="438"/>
      <c r="AC147" s="503"/>
      <c r="AD147" s="503"/>
      <c r="AE147" s="503"/>
      <c r="AF147" s="503"/>
      <c r="AG147" s="503"/>
      <c r="AH147" s="503"/>
      <c r="AI147" s="503"/>
      <c r="AJ147" s="503"/>
      <c r="AK147" s="503"/>
      <c r="AL147" s="503"/>
      <c r="AR147" s="503"/>
      <c r="AS147" s="438"/>
      <c r="AT147" s="439"/>
      <c r="AV147" s="493"/>
      <c r="AW147" s="493"/>
      <c r="AX147" s="493"/>
      <c r="AY147" s="493"/>
      <c r="BA147" s="493"/>
      <c r="BB147" s="493"/>
      <c r="BC147" s="493"/>
      <c r="BD147" s="493"/>
      <c r="BE147" s="493"/>
      <c r="BF147" s="493"/>
      <c r="BG147" s="493"/>
      <c r="BH147" s="493"/>
      <c r="BI147" s="493"/>
      <c r="BJ147" s="493"/>
      <c r="BM147" s="493"/>
      <c r="BN147" s="493"/>
      <c r="BO147" s="493"/>
      <c r="BP147" s="493"/>
      <c r="BR147" s="493"/>
      <c r="BS147" s="493"/>
      <c r="BT147" s="493"/>
      <c r="BU147" s="493"/>
      <c r="BV147" s="493"/>
      <c r="BX147" s="493"/>
      <c r="BY147" s="493"/>
      <c r="BZ147" s="493"/>
      <c r="CA147" s="493"/>
      <c r="CS147" s="493"/>
      <c r="CT147" s="493"/>
      <c r="CU147" s="493"/>
      <c r="CV147" s="493"/>
      <c r="CW147" s="493"/>
      <c r="CX147" s="493"/>
      <c r="CY147" s="493"/>
      <c r="CZ147" s="493"/>
      <c r="DA147" s="493"/>
      <c r="DB147" s="493"/>
      <c r="DC147" s="493"/>
      <c r="DD147" s="493"/>
      <c r="DE147" s="493"/>
      <c r="DF147" s="493"/>
      <c r="DG147" s="493"/>
      <c r="DO147" s="494"/>
      <c r="DP147" s="494"/>
      <c r="DQ147" s="493"/>
      <c r="DS147" s="493"/>
      <c r="DT147" s="493"/>
      <c r="DU147" s="493"/>
      <c r="DV147" s="493"/>
      <c r="DX147" s="493"/>
      <c r="DY147" s="493"/>
      <c r="DZ147" s="493"/>
      <c r="EA147" s="493"/>
      <c r="EB147" s="493"/>
      <c r="EC147" s="493"/>
      <c r="ED147" s="493"/>
      <c r="EE147" s="493"/>
      <c r="EF147" s="493"/>
      <c r="EG147" s="493"/>
      <c r="EH147" s="493"/>
      <c r="EI147" s="493"/>
      <c r="EK147" s="493"/>
      <c r="EL147" s="493"/>
      <c r="EM147" s="493"/>
      <c r="EN147" s="494"/>
      <c r="EO147" s="493"/>
      <c r="EP147" s="494"/>
      <c r="ES147" s="493"/>
      <c r="ET147" s="493"/>
      <c r="EU147" s="493"/>
      <c r="EW147" s="493"/>
      <c r="EX147" s="493"/>
      <c r="EY147" s="493"/>
      <c r="FA147" s="493"/>
      <c r="FB147" s="493"/>
      <c r="FC147" s="493"/>
      <c r="FD147" s="494"/>
      <c r="FF147" s="493"/>
      <c r="FG147" s="493"/>
      <c r="FH147" s="493"/>
      <c r="FJ147" s="500"/>
      <c r="FK147" s="493"/>
      <c r="FL147" s="494"/>
      <c r="FM147" s="493"/>
      <c r="FN147" s="493"/>
      <c r="FP147" s="493"/>
      <c r="FQ147" s="493"/>
    </row>
    <row r="148" spans="1:173" x14ac:dyDescent="0.2">
      <c r="A148" s="438"/>
      <c r="B148" s="438"/>
      <c r="C148" s="438"/>
      <c r="D148" s="514"/>
      <c r="E148" s="514"/>
      <c r="F148" s="514"/>
      <c r="G148" s="514"/>
      <c r="H148" s="514"/>
      <c r="I148" s="438"/>
      <c r="J148" s="438"/>
      <c r="K148" s="438"/>
      <c r="L148" s="438"/>
      <c r="M148" s="514"/>
      <c r="N148" s="514"/>
      <c r="O148" s="514"/>
      <c r="P148" s="438"/>
      <c r="Q148" s="515"/>
      <c r="R148" s="438"/>
      <c r="S148" s="438"/>
      <c r="T148" s="438"/>
      <c r="U148" s="438"/>
      <c r="V148" s="438"/>
      <c r="W148" s="516"/>
      <c r="X148" s="438"/>
      <c r="Y148" s="438"/>
      <c r="Z148" s="503"/>
      <c r="AA148" s="503"/>
      <c r="AB148" s="438"/>
      <c r="AC148" s="503"/>
      <c r="AD148" s="503"/>
      <c r="AE148" s="503"/>
      <c r="AF148" s="503"/>
      <c r="AG148" s="503"/>
      <c r="AH148" s="503"/>
      <c r="AI148" s="503"/>
      <c r="AJ148" s="503"/>
      <c r="AK148" s="503"/>
      <c r="AL148" s="503"/>
      <c r="AR148" s="503"/>
      <c r="AS148" s="438"/>
      <c r="AT148" s="439"/>
      <c r="AV148" s="493"/>
      <c r="AW148" s="493"/>
      <c r="AX148" s="493"/>
      <c r="AY148" s="493"/>
      <c r="BA148" s="493"/>
      <c r="BB148" s="493"/>
      <c r="BC148" s="493"/>
      <c r="BD148" s="493"/>
      <c r="BE148" s="493"/>
      <c r="BF148" s="493"/>
      <c r="BG148" s="493"/>
      <c r="BH148" s="493"/>
      <c r="BI148" s="493"/>
      <c r="BJ148" s="493"/>
      <c r="BM148" s="493"/>
      <c r="BN148" s="493"/>
      <c r="BO148" s="493"/>
      <c r="BP148" s="493"/>
      <c r="BR148" s="493"/>
      <c r="BS148" s="493"/>
      <c r="BT148" s="493"/>
      <c r="BU148" s="493"/>
      <c r="BV148" s="493"/>
      <c r="BX148" s="493"/>
      <c r="BY148" s="493"/>
      <c r="BZ148" s="493"/>
      <c r="CA148" s="493"/>
      <c r="CS148" s="493"/>
      <c r="CT148" s="493"/>
      <c r="CU148" s="493"/>
      <c r="CV148" s="493"/>
      <c r="CW148" s="493"/>
      <c r="CX148" s="493"/>
      <c r="CY148" s="493"/>
      <c r="CZ148" s="493"/>
      <c r="DA148" s="493"/>
      <c r="DB148" s="493"/>
      <c r="DC148" s="493"/>
      <c r="DD148" s="493"/>
      <c r="DE148" s="493"/>
      <c r="DF148" s="493"/>
      <c r="DG148" s="493"/>
      <c r="DO148" s="494"/>
      <c r="DP148" s="494"/>
      <c r="DQ148" s="493"/>
      <c r="DS148" s="493"/>
      <c r="DT148" s="493"/>
      <c r="DU148" s="493"/>
      <c r="DV148" s="493"/>
      <c r="DX148" s="493"/>
      <c r="DY148" s="493"/>
      <c r="DZ148" s="493"/>
      <c r="EA148" s="493"/>
      <c r="EB148" s="493"/>
      <c r="EC148" s="493"/>
      <c r="ED148" s="493"/>
      <c r="EE148" s="493"/>
      <c r="EF148" s="493"/>
      <c r="EG148" s="493"/>
      <c r="EH148" s="493"/>
      <c r="EI148" s="493"/>
      <c r="EK148" s="493"/>
      <c r="EL148" s="493"/>
      <c r="EM148" s="493"/>
      <c r="EN148" s="494"/>
      <c r="EO148" s="493"/>
      <c r="EP148" s="494"/>
      <c r="ES148" s="493"/>
      <c r="ET148" s="493"/>
      <c r="EU148" s="493"/>
      <c r="EW148" s="493"/>
      <c r="EX148" s="493"/>
      <c r="EY148" s="493"/>
      <c r="FA148" s="493"/>
      <c r="FB148" s="493"/>
      <c r="FC148" s="493"/>
      <c r="FD148" s="494"/>
      <c r="FF148" s="493"/>
      <c r="FG148" s="493"/>
      <c r="FH148" s="493"/>
      <c r="FJ148" s="500"/>
      <c r="FK148" s="493"/>
      <c r="FL148" s="494"/>
      <c r="FM148" s="493"/>
      <c r="FN148" s="493"/>
      <c r="FP148" s="493"/>
      <c r="FQ148" s="493"/>
    </row>
    <row r="149" spans="1:173" x14ac:dyDescent="0.2">
      <c r="A149" s="438"/>
      <c r="B149" s="438"/>
      <c r="C149" s="438"/>
      <c r="D149" s="514"/>
      <c r="E149" s="514"/>
      <c r="F149" s="514"/>
      <c r="G149" s="514"/>
      <c r="H149" s="514"/>
      <c r="I149" s="438"/>
      <c r="J149" s="438"/>
      <c r="K149" s="438"/>
      <c r="L149" s="438"/>
      <c r="M149" s="514"/>
      <c r="N149" s="514"/>
      <c r="O149" s="514"/>
      <c r="P149" s="438"/>
      <c r="Q149" s="515"/>
      <c r="R149" s="438"/>
      <c r="S149" s="438"/>
      <c r="T149" s="438"/>
      <c r="U149" s="438"/>
      <c r="V149" s="438"/>
      <c r="W149" s="516"/>
      <c r="X149" s="438"/>
      <c r="Y149" s="438"/>
      <c r="Z149" s="503"/>
      <c r="AA149" s="503"/>
      <c r="AB149" s="438"/>
      <c r="AC149" s="503"/>
      <c r="AD149" s="503"/>
      <c r="AE149" s="503"/>
      <c r="AF149" s="503"/>
      <c r="AG149" s="503"/>
      <c r="AH149" s="503"/>
      <c r="AI149" s="503"/>
      <c r="AJ149" s="503"/>
      <c r="AK149" s="503"/>
      <c r="AL149" s="503"/>
      <c r="AR149" s="503"/>
      <c r="AS149" s="438"/>
      <c r="AT149" s="439"/>
      <c r="AV149" s="493"/>
      <c r="AW149" s="493"/>
      <c r="AX149" s="493"/>
      <c r="AY149" s="493"/>
      <c r="BA149" s="493"/>
      <c r="BB149" s="493"/>
      <c r="BC149" s="493"/>
      <c r="BD149" s="493"/>
      <c r="BE149" s="493"/>
      <c r="BF149" s="493"/>
      <c r="BG149" s="493"/>
      <c r="BH149" s="493"/>
      <c r="BI149" s="493"/>
      <c r="BJ149" s="493"/>
      <c r="BM149" s="493"/>
      <c r="BN149" s="493"/>
      <c r="BO149" s="493"/>
      <c r="BP149" s="493"/>
      <c r="BR149" s="493"/>
      <c r="BS149" s="493"/>
      <c r="BT149" s="493"/>
      <c r="BU149" s="493"/>
      <c r="BV149" s="493"/>
      <c r="BX149" s="493"/>
      <c r="BY149" s="493"/>
      <c r="BZ149" s="493"/>
      <c r="CA149" s="493"/>
      <c r="CS149" s="493"/>
      <c r="CT149" s="493"/>
      <c r="CU149" s="493"/>
      <c r="CV149" s="493"/>
      <c r="CW149" s="493"/>
      <c r="CX149" s="493"/>
      <c r="CY149" s="493"/>
      <c r="CZ149" s="493"/>
      <c r="DA149" s="493"/>
      <c r="DB149" s="493"/>
      <c r="DC149" s="493"/>
      <c r="DD149" s="493"/>
      <c r="DE149" s="493"/>
      <c r="DF149" s="493"/>
      <c r="DG149" s="493"/>
      <c r="DO149" s="494"/>
      <c r="DP149" s="494"/>
      <c r="DQ149" s="493"/>
      <c r="DS149" s="493"/>
      <c r="DT149" s="493"/>
      <c r="DU149" s="493"/>
      <c r="DV149" s="493"/>
      <c r="DX149" s="493"/>
      <c r="DY149" s="493"/>
      <c r="DZ149" s="493"/>
      <c r="EA149" s="493"/>
      <c r="EB149" s="493"/>
      <c r="EC149" s="493"/>
      <c r="ED149" s="493"/>
      <c r="EE149" s="493"/>
      <c r="EF149" s="493"/>
      <c r="EG149" s="493"/>
      <c r="EH149" s="493"/>
      <c r="EI149" s="493"/>
      <c r="EK149" s="493"/>
      <c r="EL149" s="493"/>
      <c r="EM149" s="493"/>
      <c r="EN149" s="494"/>
      <c r="EO149" s="493"/>
      <c r="EP149" s="494"/>
      <c r="ES149" s="493"/>
      <c r="ET149" s="493"/>
      <c r="EU149" s="493"/>
      <c r="EW149" s="493"/>
      <c r="EX149" s="493"/>
      <c r="EY149" s="493"/>
      <c r="FA149" s="493"/>
      <c r="FB149" s="493"/>
      <c r="FC149" s="493"/>
      <c r="FD149" s="494"/>
      <c r="FF149" s="493"/>
      <c r="FG149" s="493"/>
      <c r="FH149" s="493"/>
      <c r="FJ149" s="500"/>
      <c r="FK149" s="493"/>
      <c r="FL149" s="494"/>
      <c r="FM149" s="493"/>
      <c r="FN149" s="493"/>
      <c r="FP149" s="493"/>
      <c r="FQ149" s="493"/>
    </row>
    <row r="150" spans="1:173" x14ac:dyDescent="0.2">
      <c r="A150" s="438"/>
      <c r="B150" s="438"/>
      <c r="C150" s="438"/>
      <c r="D150" s="514"/>
      <c r="E150" s="514"/>
      <c r="F150" s="514"/>
      <c r="G150" s="514"/>
      <c r="H150" s="514"/>
      <c r="I150" s="438"/>
      <c r="J150" s="438"/>
      <c r="K150" s="438"/>
      <c r="L150" s="438"/>
      <c r="M150" s="514"/>
      <c r="N150" s="514"/>
      <c r="O150" s="514"/>
      <c r="P150" s="438"/>
      <c r="Q150" s="515"/>
      <c r="R150" s="438"/>
      <c r="S150" s="438"/>
      <c r="T150" s="438"/>
      <c r="U150" s="438"/>
      <c r="V150" s="438"/>
      <c r="W150" s="516"/>
      <c r="X150" s="438"/>
      <c r="Y150" s="438"/>
      <c r="Z150" s="503"/>
      <c r="AA150" s="503"/>
      <c r="AB150" s="438"/>
      <c r="AC150" s="503"/>
      <c r="AD150" s="503"/>
      <c r="AE150" s="503"/>
      <c r="AF150" s="503"/>
      <c r="AG150" s="503"/>
      <c r="AH150" s="503"/>
      <c r="AI150" s="503"/>
      <c r="AJ150" s="503"/>
      <c r="AK150" s="503"/>
      <c r="AL150" s="503"/>
      <c r="AR150" s="503"/>
      <c r="AS150" s="438"/>
      <c r="AT150" s="439"/>
      <c r="AV150" s="493"/>
      <c r="AW150" s="493"/>
      <c r="AX150" s="493"/>
      <c r="AY150" s="493"/>
      <c r="BA150" s="493"/>
      <c r="BB150" s="493"/>
      <c r="BC150" s="493"/>
      <c r="BD150" s="493"/>
      <c r="BE150" s="493"/>
      <c r="BF150" s="493"/>
      <c r="BG150" s="493"/>
      <c r="BH150" s="493"/>
      <c r="BI150" s="493"/>
      <c r="BJ150" s="493"/>
      <c r="BM150" s="493"/>
      <c r="BN150" s="493"/>
      <c r="BO150" s="493"/>
      <c r="BP150" s="493"/>
      <c r="BR150" s="493"/>
      <c r="BS150" s="493"/>
      <c r="BT150" s="493"/>
      <c r="BU150" s="493"/>
      <c r="BV150" s="493"/>
      <c r="BX150" s="493"/>
      <c r="BY150" s="493"/>
      <c r="BZ150" s="493"/>
      <c r="CA150" s="493"/>
      <c r="CS150" s="493"/>
      <c r="CT150" s="493"/>
      <c r="CU150" s="493"/>
      <c r="CV150" s="493"/>
      <c r="CW150" s="493"/>
      <c r="CX150" s="493"/>
      <c r="CY150" s="493"/>
      <c r="CZ150" s="493"/>
      <c r="DA150" s="493"/>
      <c r="DB150" s="493"/>
      <c r="DC150" s="493"/>
      <c r="DD150" s="493"/>
      <c r="DE150" s="493"/>
      <c r="DF150" s="493"/>
      <c r="DG150" s="493"/>
      <c r="DO150" s="494"/>
      <c r="DP150" s="494"/>
      <c r="DQ150" s="493"/>
      <c r="DS150" s="493"/>
      <c r="DT150" s="493"/>
      <c r="DU150" s="493"/>
      <c r="DV150" s="493"/>
      <c r="DX150" s="493"/>
      <c r="DY150" s="493"/>
      <c r="DZ150" s="493"/>
      <c r="EA150" s="493"/>
      <c r="EB150" s="493"/>
      <c r="EC150" s="493"/>
      <c r="ED150" s="493"/>
      <c r="EE150" s="493"/>
      <c r="EF150" s="493"/>
      <c r="EG150" s="493"/>
      <c r="EH150" s="493"/>
      <c r="EI150" s="493"/>
      <c r="EK150" s="493"/>
      <c r="EL150" s="493"/>
      <c r="EM150" s="493"/>
      <c r="EN150" s="494"/>
      <c r="EO150" s="493"/>
      <c r="EP150" s="494"/>
      <c r="ES150" s="493"/>
      <c r="ET150" s="493"/>
      <c r="EU150" s="493"/>
      <c r="EW150" s="493"/>
      <c r="EX150" s="493"/>
      <c r="EY150" s="493"/>
      <c r="FA150" s="493"/>
      <c r="FB150" s="493"/>
      <c r="FC150" s="493"/>
      <c r="FD150" s="494"/>
      <c r="FF150" s="493"/>
      <c r="FG150" s="493"/>
      <c r="FH150" s="493"/>
      <c r="FJ150" s="500"/>
      <c r="FK150" s="493"/>
      <c r="FL150" s="494"/>
      <c r="FM150" s="493"/>
      <c r="FN150" s="493"/>
      <c r="FP150" s="493"/>
      <c r="FQ150" s="493"/>
    </row>
    <row r="151" spans="1:173" x14ac:dyDescent="0.2">
      <c r="A151" s="438"/>
      <c r="B151" s="438"/>
      <c r="C151" s="438"/>
      <c r="D151" s="514"/>
      <c r="E151" s="514"/>
      <c r="F151" s="514"/>
      <c r="G151" s="514"/>
      <c r="H151" s="514"/>
      <c r="I151" s="438"/>
      <c r="J151" s="438"/>
      <c r="K151" s="438"/>
      <c r="L151" s="438"/>
      <c r="M151" s="521"/>
      <c r="N151" s="521"/>
      <c r="O151" s="521"/>
      <c r="P151" s="438"/>
      <c r="Q151" s="522"/>
      <c r="R151" s="438"/>
      <c r="S151" s="438"/>
      <c r="T151" s="438"/>
      <c r="U151" s="438"/>
      <c r="V151" s="438"/>
      <c r="W151" s="438"/>
      <c r="X151" s="438"/>
      <c r="Y151" s="438"/>
      <c r="Z151" s="503"/>
      <c r="AA151" s="503"/>
      <c r="AB151" s="438"/>
      <c r="AC151" s="503"/>
      <c r="AD151" s="503"/>
      <c r="AE151" s="503"/>
      <c r="AF151" s="503"/>
      <c r="AG151" s="503"/>
      <c r="AH151" s="503"/>
      <c r="AI151" s="503"/>
      <c r="AJ151" s="503"/>
      <c r="AK151" s="503"/>
      <c r="AL151" s="503"/>
      <c r="AR151" s="503"/>
      <c r="AS151" s="438"/>
      <c r="AT151" s="439"/>
      <c r="AV151" s="493"/>
      <c r="AW151" s="493"/>
      <c r="AX151" s="493"/>
      <c r="AY151" s="493"/>
      <c r="BA151" s="493"/>
      <c r="BB151" s="493"/>
      <c r="BC151" s="493"/>
      <c r="BD151" s="493"/>
      <c r="BE151" s="493"/>
      <c r="BF151" s="493"/>
      <c r="BG151" s="493"/>
      <c r="BH151" s="493"/>
      <c r="BI151" s="493"/>
      <c r="BJ151" s="493"/>
      <c r="BM151" s="493"/>
      <c r="BN151" s="493"/>
      <c r="BO151" s="493"/>
      <c r="BP151" s="493"/>
      <c r="BR151" s="493"/>
      <c r="BS151" s="493"/>
      <c r="BT151" s="493"/>
      <c r="BU151" s="493"/>
      <c r="BV151" s="493"/>
      <c r="BX151" s="493"/>
      <c r="BY151" s="493"/>
      <c r="BZ151" s="493"/>
      <c r="CA151" s="493"/>
      <c r="CS151" s="493"/>
      <c r="CT151" s="493"/>
      <c r="CU151" s="493"/>
      <c r="CV151" s="493"/>
      <c r="CW151" s="493"/>
      <c r="CX151" s="493"/>
      <c r="CY151" s="493"/>
      <c r="CZ151" s="493"/>
      <c r="DA151" s="493"/>
      <c r="DB151" s="493"/>
      <c r="DC151" s="493"/>
      <c r="DD151" s="493"/>
      <c r="DE151" s="493"/>
      <c r="DF151" s="493"/>
      <c r="DG151" s="493"/>
    </row>
    <row r="152" spans="1:173" x14ac:dyDescent="0.2">
      <c r="A152" s="13"/>
      <c r="B152" s="249"/>
      <c r="C152" s="438"/>
      <c r="D152" s="523"/>
      <c r="E152" s="523"/>
      <c r="F152" s="523"/>
      <c r="G152" s="523"/>
      <c r="H152" s="523"/>
      <c r="I152" s="438"/>
      <c r="J152" s="438"/>
      <c r="K152" s="438"/>
      <c r="L152" s="438"/>
      <c r="M152" s="523"/>
      <c r="N152" s="523"/>
      <c r="O152" s="523"/>
      <c r="P152" s="438"/>
      <c r="Q152" s="523"/>
      <c r="R152" s="438"/>
      <c r="S152" s="438"/>
      <c r="T152" s="438"/>
      <c r="U152" s="438"/>
      <c r="V152" s="438"/>
      <c r="W152" s="516"/>
      <c r="X152" s="438"/>
      <c r="Y152" s="438"/>
      <c r="Z152" s="503"/>
      <c r="AA152" s="503"/>
      <c r="AB152" s="438"/>
      <c r="AC152" s="503"/>
      <c r="AD152" s="503"/>
      <c r="AE152" s="503"/>
      <c r="AF152" s="503"/>
      <c r="AG152" s="503"/>
      <c r="AH152" s="503"/>
      <c r="AI152" s="503"/>
      <c r="AJ152" s="503"/>
      <c r="AK152" s="503"/>
      <c r="AL152" s="503"/>
      <c r="AM152" s="522"/>
      <c r="AN152" s="503"/>
      <c r="AO152" s="503"/>
      <c r="AP152" s="503"/>
      <c r="AQ152" s="503"/>
      <c r="AR152" s="503"/>
      <c r="AS152" s="438"/>
      <c r="AT152" s="439"/>
      <c r="AV152" s="493"/>
      <c r="AW152" s="493"/>
      <c r="AX152" s="493"/>
      <c r="AY152" s="493"/>
      <c r="BA152" s="493"/>
      <c r="BB152" s="493"/>
      <c r="BC152" s="493"/>
      <c r="BD152" s="493"/>
      <c r="BE152" s="493"/>
      <c r="BF152" s="493"/>
      <c r="BG152" s="493"/>
      <c r="BH152" s="493"/>
      <c r="BI152" s="493"/>
      <c r="BJ152" s="493"/>
      <c r="BM152" s="493"/>
      <c r="BN152" s="493"/>
      <c r="BO152" s="493"/>
      <c r="BP152" s="493"/>
      <c r="BR152" s="493"/>
      <c r="BS152" s="493"/>
      <c r="BT152" s="493"/>
      <c r="BU152" s="493"/>
      <c r="BV152" s="493"/>
      <c r="BX152" s="493"/>
      <c r="BY152" s="493"/>
      <c r="BZ152" s="493"/>
      <c r="CA152" s="493"/>
      <c r="CS152" s="493"/>
      <c r="CT152" s="500"/>
      <c r="CU152" s="493"/>
      <c r="CV152" s="493"/>
      <c r="CW152" s="493"/>
      <c r="CX152" s="500"/>
      <c r="CY152" s="493"/>
      <c r="CZ152" s="493"/>
      <c r="DA152" s="493"/>
      <c r="DB152" s="500"/>
      <c r="DC152" s="493"/>
      <c r="DD152" s="493"/>
      <c r="DE152" s="493"/>
      <c r="DF152" s="493"/>
      <c r="DG152" s="493"/>
      <c r="DJ152" s="500"/>
      <c r="ET152" s="494"/>
      <c r="EX152" s="494"/>
      <c r="FB152" s="494"/>
      <c r="FG152" s="494"/>
    </row>
    <row r="153" spans="1:173" x14ac:dyDescent="0.2">
      <c r="A153" s="13"/>
      <c r="B153" s="249"/>
      <c r="C153" s="438"/>
      <c r="D153" s="515"/>
      <c r="E153" s="515"/>
      <c r="F153" s="515"/>
      <c r="G153" s="515"/>
      <c r="H153" s="515"/>
      <c r="I153" s="438"/>
      <c r="J153" s="438"/>
      <c r="K153" s="438"/>
      <c r="L153" s="438"/>
      <c r="M153" s="521"/>
      <c r="N153" s="521"/>
      <c r="O153" s="521"/>
      <c r="P153" s="438"/>
      <c r="Q153" s="438"/>
      <c r="R153" s="438"/>
      <c r="S153" s="438"/>
      <c r="T153" s="438"/>
      <c r="U153" s="438"/>
      <c r="V153" s="438"/>
      <c r="W153" s="438"/>
      <c r="X153" s="438"/>
      <c r="Y153" s="438"/>
      <c r="Z153" s="503"/>
      <c r="AA153" s="503"/>
      <c r="AB153" s="438"/>
      <c r="AC153" s="503"/>
      <c r="AD153" s="503"/>
      <c r="AE153" s="503"/>
      <c r="AF153" s="503"/>
      <c r="AG153" s="503"/>
      <c r="AH153" s="503"/>
      <c r="AI153" s="503"/>
      <c r="AJ153" s="503"/>
      <c r="AK153" s="503"/>
      <c r="AL153" s="503"/>
      <c r="AM153" s="522"/>
      <c r="AN153" s="503"/>
      <c r="AO153" s="503"/>
      <c r="AP153" s="503"/>
      <c r="AQ153" s="503"/>
      <c r="AR153" s="503"/>
      <c r="AS153" s="438"/>
      <c r="AT153" s="439"/>
      <c r="AV153" s="493"/>
      <c r="AW153" s="493"/>
      <c r="AX153" s="493"/>
      <c r="AY153" s="493"/>
      <c r="BA153" s="493"/>
      <c r="BB153" s="493"/>
      <c r="BC153" s="493"/>
      <c r="BD153" s="493"/>
      <c r="BE153" s="493"/>
      <c r="BF153" s="493"/>
      <c r="BG153" s="493"/>
      <c r="BH153" s="493"/>
      <c r="BI153" s="493"/>
      <c r="BJ153" s="493"/>
      <c r="BM153" s="493"/>
      <c r="BN153" s="493"/>
      <c r="BO153" s="493"/>
      <c r="BP153" s="493"/>
      <c r="BR153" s="493"/>
      <c r="BS153" s="493"/>
      <c r="BT153" s="493"/>
      <c r="BU153" s="493"/>
      <c r="BV153" s="493"/>
      <c r="BX153" s="493"/>
      <c r="BY153" s="493"/>
      <c r="BZ153" s="493"/>
      <c r="CA153" s="493"/>
      <c r="CS153" s="493"/>
      <c r="CT153" s="493"/>
      <c r="CU153" s="493"/>
      <c r="CV153" s="493"/>
      <c r="CW153" s="493"/>
      <c r="CX153" s="493"/>
      <c r="CY153" s="493"/>
      <c r="CZ153" s="493"/>
      <c r="DA153" s="493"/>
      <c r="DB153" s="493"/>
      <c r="DC153" s="493"/>
      <c r="DD153" s="493"/>
      <c r="DE153" s="493"/>
      <c r="DF153" s="493"/>
      <c r="DG153" s="493"/>
    </row>
    <row r="154" spans="1:173" x14ac:dyDescent="0.2">
      <c r="A154" s="13"/>
      <c r="B154" s="249"/>
      <c r="C154" s="438"/>
      <c r="D154" s="514"/>
      <c r="E154" s="514"/>
      <c r="F154" s="514"/>
      <c r="G154" s="514"/>
      <c r="H154" s="514"/>
      <c r="I154" s="438"/>
      <c r="J154" s="438"/>
      <c r="K154" s="438"/>
      <c r="L154" s="438"/>
      <c r="M154" s="521"/>
      <c r="N154" s="521"/>
      <c r="O154" s="521"/>
      <c r="P154" s="438"/>
      <c r="Q154" s="522"/>
      <c r="R154" s="438"/>
      <c r="S154" s="438"/>
      <c r="T154" s="438"/>
      <c r="U154" s="438"/>
      <c r="V154" s="438"/>
      <c r="W154" s="438"/>
      <c r="X154" s="438"/>
      <c r="Y154" s="438"/>
      <c r="Z154" s="503"/>
      <c r="AA154" s="503"/>
      <c r="AB154" s="438"/>
      <c r="AC154" s="503"/>
      <c r="AD154" s="503"/>
      <c r="AE154" s="503"/>
      <c r="AF154" s="503"/>
      <c r="AG154" s="503"/>
      <c r="AH154" s="503"/>
      <c r="AI154" s="503"/>
      <c r="AJ154" s="503"/>
      <c r="AK154" s="503"/>
      <c r="AL154" s="503"/>
      <c r="AM154" s="503"/>
      <c r="AN154" s="503"/>
      <c r="AO154" s="503"/>
      <c r="AP154" s="503"/>
      <c r="AQ154" s="503"/>
      <c r="AR154" s="503"/>
      <c r="AS154" s="438"/>
      <c r="AT154" s="439"/>
      <c r="AV154" s="493"/>
      <c r="AW154" s="493"/>
      <c r="AX154" s="493"/>
      <c r="AY154" s="493"/>
      <c r="BA154" s="493"/>
      <c r="BB154" s="493"/>
      <c r="BC154" s="493"/>
      <c r="BD154" s="493"/>
      <c r="BE154" s="493"/>
      <c r="BF154" s="493"/>
      <c r="BG154" s="493"/>
      <c r="BH154" s="493"/>
      <c r="BI154" s="493"/>
      <c r="BJ154" s="493"/>
      <c r="BM154" s="493"/>
      <c r="BN154" s="493"/>
      <c r="BO154" s="493"/>
      <c r="BP154" s="493"/>
      <c r="BR154" s="493"/>
      <c r="BS154" s="493"/>
      <c r="BT154" s="493"/>
      <c r="BU154" s="493"/>
      <c r="BV154" s="493"/>
      <c r="BX154" s="493"/>
      <c r="BY154" s="493"/>
      <c r="BZ154" s="493"/>
      <c r="CA154" s="493"/>
      <c r="CS154" s="493"/>
      <c r="CT154" s="493"/>
      <c r="CU154" s="493"/>
      <c r="CV154" s="493"/>
      <c r="CW154" s="493"/>
      <c r="CX154" s="493"/>
      <c r="CY154" s="493"/>
      <c r="CZ154" s="493"/>
      <c r="DA154" s="493"/>
      <c r="DB154" s="493"/>
      <c r="DC154" s="493"/>
      <c r="DD154" s="493"/>
      <c r="DE154" s="493"/>
      <c r="DF154" s="493"/>
      <c r="DG154" s="493"/>
      <c r="FC154" s="494"/>
    </row>
    <row r="155" spans="1:173" x14ac:dyDescent="0.2">
      <c r="A155" s="13"/>
      <c r="B155" s="249"/>
      <c r="C155" s="438"/>
      <c r="D155" s="524"/>
      <c r="E155" s="524"/>
      <c r="F155" s="524"/>
      <c r="G155" s="524"/>
      <c r="H155" s="524"/>
      <c r="I155" s="438"/>
      <c r="J155" s="438"/>
      <c r="K155" s="438"/>
      <c r="L155" s="438"/>
      <c r="M155" s="521"/>
      <c r="N155" s="521"/>
      <c r="O155" s="521"/>
      <c r="P155" s="438"/>
      <c r="Q155" s="522"/>
      <c r="R155" s="438"/>
      <c r="S155" s="438"/>
      <c r="T155" s="438"/>
      <c r="U155" s="438"/>
      <c r="V155" s="438"/>
      <c r="W155" s="438"/>
      <c r="X155" s="438"/>
      <c r="Y155" s="438"/>
      <c r="Z155" s="503"/>
      <c r="AA155" s="503"/>
      <c r="AB155" s="438"/>
      <c r="AC155" s="503"/>
      <c r="AD155" s="503"/>
      <c r="AE155" s="503"/>
      <c r="AF155" s="503"/>
      <c r="AG155" s="503"/>
      <c r="AH155" s="503"/>
      <c r="AI155" s="503"/>
      <c r="AJ155" s="503"/>
      <c r="AK155" s="503"/>
      <c r="AL155" s="503"/>
      <c r="AM155" s="503"/>
      <c r="AN155" s="503"/>
      <c r="AO155" s="503"/>
      <c r="AP155" s="503"/>
      <c r="AQ155" s="503"/>
      <c r="AR155" s="503"/>
      <c r="AS155" s="438"/>
      <c r="AT155" s="439"/>
      <c r="AV155" s="493"/>
      <c r="AW155" s="493"/>
      <c r="AX155" s="493"/>
      <c r="AY155" s="493"/>
      <c r="BA155" s="493"/>
      <c r="BB155" s="493"/>
      <c r="BC155" s="493"/>
      <c r="BD155" s="493"/>
      <c r="BE155" s="493"/>
      <c r="BF155" s="493"/>
      <c r="BG155" s="493"/>
      <c r="BH155" s="493"/>
      <c r="BI155" s="493"/>
      <c r="BJ155" s="493"/>
      <c r="BM155" s="493"/>
      <c r="BN155" s="493"/>
      <c r="BO155" s="493"/>
      <c r="BP155" s="493"/>
      <c r="BR155" s="493"/>
      <c r="BS155" s="493"/>
      <c r="BT155" s="493"/>
      <c r="BU155" s="493"/>
      <c r="BV155" s="493"/>
      <c r="BX155" s="493"/>
      <c r="BY155" s="493"/>
      <c r="BZ155" s="493"/>
      <c r="CA155" s="493"/>
      <c r="CS155" s="493"/>
      <c r="CT155" s="493"/>
      <c r="CU155" s="493"/>
      <c r="CV155" s="493"/>
      <c r="CW155" s="493"/>
      <c r="CX155" s="493"/>
      <c r="CY155" s="493"/>
      <c r="CZ155" s="493"/>
      <c r="DA155" s="493"/>
      <c r="DB155" s="493"/>
      <c r="DC155" s="493"/>
      <c r="DD155" s="493"/>
      <c r="DE155" s="493"/>
      <c r="DF155" s="493"/>
      <c r="DG155" s="493"/>
    </row>
    <row r="156" spans="1:173" x14ac:dyDescent="0.2">
      <c r="A156" s="509"/>
      <c r="B156" s="438"/>
      <c r="C156" s="438"/>
      <c r="D156" s="511"/>
      <c r="E156" s="511"/>
      <c r="F156" s="511"/>
      <c r="G156" s="511"/>
      <c r="H156" s="511"/>
      <c r="I156" s="484"/>
      <c r="J156" s="484"/>
      <c r="K156" s="484"/>
      <c r="L156" s="484"/>
      <c r="M156" s="511"/>
      <c r="N156" s="511"/>
      <c r="O156" s="511"/>
      <c r="P156" s="484"/>
      <c r="Q156" s="511"/>
      <c r="R156" s="484"/>
      <c r="S156" s="484"/>
      <c r="T156" s="484"/>
      <c r="U156" s="484"/>
      <c r="V156" s="484"/>
      <c r="W156" s="525"/>
      <c r="X156" s="525"/>
      <c r="Y156" s="484"/>
      <c r="Z156" s="484"/>
      <c r="AA156" s="484"/>
      <c r="AB156" s="484"/>
      <c r="AC156" s="484"/>
      <c r="AD156" s="484"/>
      <c r="AE156" s="484"/>
      <c r="AF156" s="484"/>
      <c r="AG156" s="484"/>
      <c r="AH156" s="484"/>
      <c r="AI156" s="484"/>
      <c r="AJ156" s="484"/>
      <c r="AK156" s="484"/>
      <c r="AL156" s="484"/>
      <c r="AM156" s="484"/>
      <c r="AN156" s="484"/>
      <c r="AO156" s="484"/>
      <c r="AP156" s="484"/>
      <c r="AQ156" s="484"/>
      <c r="AR156" s="484"/>
      <c r="AS156" s="484"/>
      <c r="AT156" s="479"/>
      <c r="AU156" s="445"/>
      <c r="AV156" s="445"/>
      <c r="AW156" s="445"/>
      <c r="AX156" s="445"/>
      <c r="AY156" s="445"/>
      <c r="AZ156" s="445"/>
      <c r="BA156" s="445"/>
      <c r="BB156" s="445"/>
      <c r="BC156" s="445"/>
      <c r="BD156" s="445"/>
      <c r="BE156" s="445"/>
      <c r="BF156" s="445"/>
      <c r="BG156" s="445"/>
      <c r="BH156" s="445"/>
      <c r="BI156" s="445"/>
      <c r="BJ156" s="445"/>
      <c r="BK156" s="445"/>
      <c r="BL156" s="445"/>
      <c r="BM156" s="445"/>
      <c r="BN156" s="445"/>
      <c r="BO156" s="445"/>
      <c r="BP156" s="445"/>
      <c r="BQ156" s="445"/>
      <c r="BR156" s="445"/>
      <c r="BS156" s="445"/>
      <c r="BT156" s="445"/>
      <c r="BU156" s="445"/>
      <c r="BV156" s="445"/>
      <c r="BW156" s="445"/>
      <c r="BX156" s="445"/>
      <c r="BY156" s="445"/>
      <c r="BZ156" s="445"/>
      <c r="CA156" s="445"/>
      <c r="CB156" s="445"/>
      <c r="CC156" s="445"/>
      <c r="CD156" s="445"/>
      <c r="CE156" s="445"/>
      <c r="CF156" s="445"/>
      <c r="CG156" s="445"/>
      <c r="CH156" s="445"/>
      <c r="CI156" s="445"/>
      <c r="CJ156" s="445"/>
      <c r="CK156" s="445"/>
      <c r="CL156" s="445"/>
      <c r="CM156" s="445"/>
      <c r="CN156" s="445"/>
      <c r="CO156" s="445"/>
      <c r="CP156" s="445"/>
      <c r="CQ156" s="445"/>
      <c r="CR156" s="445"/>
      <c r="CS156" s="445"/>
      <c r="CT156" s="445"/>
      <c r="CU156" s="445"/>
      <c r="CV156" s="445"/>
      <c r="CW156" s="445"/>
      <c r="CX156" s="445"/>
      <c r="CY156" s="445"/>
      <c r="CZ156" s="445"/>
      <c r="DA156" s="445"/>
      <c r="DB156" s="445"/>
      <c r="DC156" s="445"/>
      <c r="DD156" s="445"/>
      <c r="DE156" s="445"/>
      <c r="DF156" s="445"/>
      <c r="DG156" s="445"/>
      <c r="DH156" s="445"/>
      <c r="DI156" s="445"/>
      <c r="DJ156" s="445"/>
      <c r="DK156" s="445"/>
    </row>
    <row r="157" spans="1:173" ht="24.75" customHeight="1" x14ac:dyDescent="0.2">
      <c r="A157" s="438"/>
      <c r="B157" s="438"/>
      <c r="C157" s="438"/>
      <c r="D157" s="512"/>
      <c r="E157" s="512"/>
      <c r="F157" s="512"/>
      <c r="G157" s="512"/>
      <c r="H157" s="512"/>
      <c r="I157" s="438"/>
      <c r="J157" s="438"/>
      <c r="K157" s="438"/>
      <c r="L157" s="438"/>
      <c r="M157" s="438"/>
      <c r="N157" s="438"/>
      <c r="O157" s="438"/>
      <c r="P157" s="438"/>
      <c r="Q157" s="438"/>
      <c r="R157" s="438"/>
      <c r="S157" s="438"/>
      <c r="T157" s="438"/>
      <c r="U157" s="438"/>
      <c r="V157" s="438"/>
      <c r="W157" s="438"/>
      <c r="X157" s="438"/>
      <c r="Y157" s="438"/>
      <c r="Z157" s="438"/>
      <c r="AA157" s="438"/>
      <c r="AB157" s="438"/>
      <c r="AC157" s="503"/>
      <c r="AD157" s="503"/>
      <c r="AE157" s="503"/>
      <c r="AF157" s="503"/>
      <c r="AG157" s="503"/>
      <c r="AH157" s="503"/>
      <c r="AI157" s="503"/>
      <c r="AJ157" s="438"/>
      <c r="AK157" s="438"/>
      <c r="AL157" s="438"/>
      <c r="AM157" s="438"/>
      <c r="AN157" s="438"/>
      <c r="AO157" s="438"/>
      <c r="AP157" s="438"/>
      <c r="AQ157" s="438"/>
      <c r="AR157" s="438"/>
      <c r="AS157" s="438"/>
      <c r="AT157" s="439"/>
      <c r="AV157"/>
      <c r="AW157"/>
      <c r="AX157"/>
      <c r="AY157"/>
      <c r="AZ157"/>
      <c r="BA157"/>
      <c r="BB157"/>
      <c r="BC157"/>
      <c r="BD157"/>
      <c r="BE157"/>
      <c r="BF157"/>
      <c r="BG157"/>
      <c r="BH157"/>
      <c r="BI157"/>
      <c r="BJ157"/>
      <c r="BK157"/>
      <c r="DP157" s="453"/>
    </row>
    <row r="158" spans="1:173" ht="49.5" customHeight="1" x14ac:dyDescent="0.2">
      <c r="A158" s="438"/>
      <c r="B158" s="438"/>
      <c r="C158" s="438"/>
      <c r="D158" s="456"/>
      <c r="E158" s="456"/>
      <c r="F158" s="456"/>
      <c r="G158" s="456"/>
      <c r="H158" s="456"/>
      <c r="I158" s="438"/>
      <c r="J158" s="438"/>
      <c r="K158" s="438"/>
      <c r="L158" s="438"/>
      <c r="M158" s="456"/>
      <c r="N158" s="456"/>
      <c r="O158" s="456"/>
      <c r="P158" s="438"/>
      <c r="Q158" s="484"/>
      <c r="R158" s="438"/>
      <c r="S158" s="438"/>
      <c r="T158" s="438"/>
      <c r="U158" s="438"/>
      <c r="V158" s="438"/>
      <c r="W158" s="463"/>
      <c r="X158" s="438"/>
      <c r="Y158" s="438"/>
      <c r="Z158" s="484"/>
      <c r="AA158" s="484"/>
      <c r="AB158" s="438"/>
      <c r="AC158" s="438"/>
      <c r="AD158" s="438"/>
      <c r="AE158" s="438"/>
      <c r="AF158" s="438"/>
      <c r="AG158" s="526"/>
      <c r="AH158" s="438"/>
      <c r="AI158" s="438"/>
      <c r="AJ158" s="438"/>
      <c r="AK158" s="438"/>
      <c r="AL158" s="438"/>
      <c r="AM158" s="438"/>
      <c r="AN158" s="438"/>
      <c r="AO158" s="438"/>
      <c r="AP158" s="438"/>
      <c r="AQ158" s="438"/>
      <c r="AR158" s="438"/>
      <c r="AS158" s="438"/>
      <c r="AT158" s="439"/>
      <c r="AV158"/>
      <c r="AW158"/>
      <c r="AX158"/>
      <c r="AY158"/>
      <c r="AZ158"/>
      <c r="BA158"/>
      <c r="BB158"/>
      <c r="BC158"/>
      <c r="BD158"/>
      <c r="BE158"/>
      <c r="BF158"/>
      <c r="BG158"/>
      <c r="BH158"/>
      <c r="BI158"/>
      <c r="BJ158"/>
      <c r="BK158"/>
      <c r="BM158" s="483"/>
      <c r="BN158" s="483"/>
      <c r="BO158" s="483"/>
      <c r="BP158" s="483"/>
      <c r="DQ158" s="488"/>
      <c r="DR158" s="488"/>
      <c r="DS158" s="488"/>
      <c r="DT158" s="488"/>
    </row>
    <row r="159" spans="1:173" x14ac:dyDescent="0.2">
      <c r="A159" s="513"/>
      <c r="B159" s="438"/>
      <c r="C159" s="438"/>
      <c r="D159" s="456"/>
      <c r="E159" s="456"/>
      <c r="F159" s="456"/>
      <c r="G159" s="456"/>
      <c r="H159" s="456"/>
      <c r="I159" s="438"/>
      <c r="J159" s="438"/>
      <c r="K159" s="438"/>
      <c r="L159" s="438"/>
      <c r="M159" s="456"/>
      <c r="N159" s="456"/>
      <c r="O159" s="456"/>
      <c r="P159" s="438"/>
      <c r="Q159" s="456"/>
      <c r="R159" s="438"/>
      <c r="S159" s="438"/>
      <c r="T159" s="438"/>
      <c r="U159" s="438"/>
      <c r="V159" s="438"/>
      <c r="W159" s="438"/>
      <c r="X159" s="438"/>
      <c r="Y159" s="438"/>
      <c r="Z159" s="456"/>
      <c r="AA159" s="456"/>
      <c r="AB159" s="438"/>
      <c r="AC159" s="438"/>
      <c r="AD159" s="438"/>
      <c r="AE159" s="438"/>
      <c r="AF159" s="438"/>
      <c r="AG159" s="438"/>
      <c r="AH159" s="438"/>
      <c r="AI159" s="438"/>
      <c r="AJ159" s="438"/>
      <c r="AK159" s="438"/>
      <c r="AL159" s="438"/>
      <c r="AM159" s="438"/>
      <c r="AN159" s="438"/>
      <c r="AO159" s="438"/>
      <c r="AP159" s="438"/>
      <c r="AQ159" s="438"/>
      <c r="AR159" s="438"/>
      <c r="AS159" s="438"/>
      <c r="AT159" s="439"/>
      <c r="AV159"/>
      <c r="AW159"/>
      <c r="AX159"/>
      <c r="AY159"/>
      <c r="AZ159"/>
      <c r="BA159"/>
      <c r="BB159"/>
      <c r="BC159"/>
      <c r="BD159"/>
      <c r="BE159"/>
      <c r="BF159"/>
      <c r="BG159"/>
      <c r="BH159"/>
      <c r="BI159"/>
      <c r="BJ159"/>
      <c r="BK159"/>
      <c r="DQ159" s="493"/>
      <c r="DR159" s="493"/>
      <c r="DS159" s="493"/>
      <c r="DT159" s="493"/>
    </row>
    <row r="160" spans="1:173" x14ac:dyDescent="0.2">
      <c r="A160" s="438"/>
      <c r="B160" s="438"/>
      <c r="C160" s="438"/>
      <c r="D160" s="463"/>
      <c r="E160" s="463"/>
      <c r="F160" s="463"/>
      <c r="G160" s="463"/>
      <c r="H160" s="463"/>
      <c r="I160" s="438"/>
      <c r="J160" s="438"/>
      <c r="K160" s="438"/>
      <c r="L160" s="438"/>
      <c r="M160" s="456"/>
      <c r="N160" s="456"/>
      <c r="O160" s="456"/>
      <c r="P160" s="438"/>
      <c r="Q160" s="513"/>
      <c r="R160" s="438"/>
      <c r="S160" s="438"/>
      <c r="T160" s="438"/>
      <c r="U160" s="438"/>
      <c r="V160" s="438"/>
      <c r="W160" s="456"/>
      <c r="X160" s="438"/>
      <c r="Y160" s="438"/>
      <c r="Z160" s="463"/>
      <c r="AA160" s="484"/>
      <c r="AB160" s="438"/>
      <c r="AC160" s="438"/>
      <c r="AD160" s="438"/>
      <c r="AE160" s="438"/>
      <c r="AF160" s="438"/>
      <c r="AG160" s="438"/>
      <c r="AH160" s="438"/>
      <c r="AI160" s="438"/>
      <c r="AJ160" s="438"/>
      <c r="AK160" s="438"/>
      <c r="AL160" s="438"/>
      <c r="AM160" s="438"/>
      <c r="AN160" s="438"/>
      <c r="AO160" s="438"/>
      <c r="AP160" s="438"/>
      <c r="AQ160" s="438"/>
      <c r="AR160" s="438"/>
      <c r="AS160" s="438"/>
      <c r="AT160" s="439"/>
      <c r="DQ160" s="493"/>
      <c r="DR160" s="493"/>
      <c r="DS160" s="493"/>
      <c r="DT160" s="493"/>
    </row>
    <row r="161" spans="1:124" x14ac:dyDescent="0.2">
      <c r="A161" s="509"/>
      <c r="B161" s="438"/>
      <c r="C161" s="438"/>
      <c r="D161" s="514"/>
      <c r="E161" s="514"/>
      <c r="F161" s="514"/>
      <c r="G161" s="514"/>
      <c r="H161" s="514"/>
      <c r="I161" s="438"/>
      <c r="J161" s="438"/>
      <c r="K161" s="438"/>
      <c r="L161" s="438"/>
      <c r="M161" s="524"/>
      <c r="N161" s="524"/>
      <c r="O161" s="524"/>
      <c r="P161" s="438"/>
      <c r="Q161" s="527"/>
      <c r="R161" s="438"/>
      <c r="S161" s="438"/>
      <c r="T161" s="438"/>
      <c r="U161" s="438"/>
      <c r="V161" s="438"/>
      <c r="W161" s="503"/>
      <c r="X161" s="438"/>
      <c r="Y161" s="438"/>
      <c r="Z161" s="503"/>
      <c r="AA161" s="503"/>
      <c r="AB161" s="438"/>
      <c r="AC161" s="503"/>
      <c r="AD161" s="503"/>
      <c r="AE161" s="503"/>
      <c r="AF161" s="503"/>
      <c r="AG161" s="503"/>
      <c r="AH161" s="503"/>
      <c r="AI161" s="503"/>
      <c r="AJ161" s="503"/>
      <c r="AK161" s="503"/>
      <c r="AL161" s="503"/>
      <c r="AM161" s="503"/>
      <c r="AN161" s="503"/>
      <c r="AO161" s="503"/>
      <c r="AP161" s="503"/>
      <c r="AQ161" s="503"/>
      <c r="AR161" s="503"/>
      <c r="AS161" s="438"/>
      <c r="AT161" s="439"/>
      <c r="AV161" s="493"/>
      <c r="AW161" s="493"/>
      <c r="AX161" s="493"/>
      <c r="AY161" s="493"/>
      <c r="BA161" s="493"/>
      <c r="BB161" s="493"/>
      <c r="BC161" s="493"/>
      <c r="BD161" s="493"/>
      <c r="BE161" s="493"/>
      <c r="BF161" s="493"/>
      <c r="BG161" s="493"/>
      <c r="BH161" s="493"/>
      <c r="BI161" s="493"/>
      <c r="BJ161" s="493"/>
      <c r="BR161" s="493"/>
      <c r="BS161" s="493"/>
      <c r="BT161" s="493"/>
      <c r="BU161" s="493"/>
      <c r="BV161" s="493"/>
      <c r="BX161" s="493"/>
      <c r="BY161" s="493"/>
      <c r="BZ161" s="493"/>
      <c r="CA161" s="493"/>
      <c r="CS161" s="493"/>
      <c r="CT161" s="493"/>
      <c r="CU161" s="493"/>
      <c r="CV161" s="493"/>
      <c r="CW161" s="493"/>
      <c r="CX161" s="493"/>
      <c r="CY161" s="493"/>
      <c r="CZ161" s="493"/>
      <c r="DA161" s="493"/>
      <c r="DB161" s="493"/>
      <c r="DC161" s="493"/>
      <c r="DD161" s="493"/>
      <c r="DE161" s="493"/>
      <c r="DF161" s="493"/>
      <c r="DG161" s="493"/>
      <c r="DI161" s="493"/>
      <c r="DJ161" s="493"/>
      <c r="DK161" s="493"/>
      <c r="DQ161" s="493"/>
      <c r="DR161" s="493"/>
      <c r="DS161" s="493"/>
      <c r="DT161" s="493"/>
    </row>
    <row r="162" spans="1:124" x14ac:dyDescent="0.2">
      <c r="A162" s="509"/>
      <c r="B162" s="438"/>
      <c r="C162" s="438"/>
      <c r="D162" s="514"/>
      <c r="E162" s="514"/>
      <c r="F162" s="514"/>
      <c r="G162" s="514"/>
      <c r="H162" s="514"/>
      <c r="I162" s="438"/>
      <c r="J162" s="438"/>
      <c r="K162" s="438"/>
      <c r="L162" s="438"/>
      <c r="M162" s="524"/>
      <c r="N162" s="524"/>
      <c r="O162" s="524"/>
      <c r="P162" s="438"/>
      <c r="Q162" s="527"/>
      <c r="R162" s="438"/>
      <c r="S162" s="438"/>
      <c r="T162" s="438"/>
      <c r="U162" s="438"/>
      <c r="V162" s="438"/>
      <c r="W162" s="503"/>
      <c r="X162" s="438"/>
      <c r="Y162" s="438"/>
      <c r="Z162" s="503"/>
      <c r="AA162" s="503"/>
      <c r="AB162" s="438"/>
      <c r="AC162" s="503"/>
      <c r="AD162" s="503"/>
      <c r="AE162" s="503"/>
      <c r="AF162" s="503"/>
      <c r="AG162" s="503"/>
      <c r="AH162" s="503"/>
      <c r="AI162" s="503"/>
      <c r="AJ162" s="503"/>
      <c r="AK162" s="503"/>
      <c r="AL162" s="503"/>
      <c r="AM162" s="503"/>
      <c r="AN162" s="503"/>
      <c r="AO162" s="503"/>
      <c r="AP162" s="503"/>
      <c r="AQ162" s="503"/>
      <c r="AR162" s="503"/>
      <c r="AS162" s="438"/>
      <c r="AT162" s="439"/>
      <c r="AV162" s="493"/>
      <c r="AW162" s="493"/>
      <c r="AX162" s="493"/>
      <c r="AY162" s="493"/>
      <c r="BA162" s="493"/>
      <c r="BB162" s="493"/>
      <c r="BC162" s="493"/>
      <c r="BD162" s="493"/>
      <c r="BE162" s="493"/>
      <c r="BF162" s="493"/>
      <c r="BG162" s="493"/>
      <c r="BH162" s="493"/>
      <c r="BI162" s="493"/>
      <c r="BJ162" s="493"/>
      <c r="BM162" s="493"/>
      <c r="BN162" s="493"/>
      <c r="BO162" s="493"/>
      <c r="BP162" s="493"/>
      <c r="BR162" s="493"/>
      <c r="BS162" s="493"/>
      <c r="BT162" s="493"/>
      <c r="BU162" s="493"/>
      <c r="BV162" s="493"/>
      <c r="BX162" s="493"/>
      <c r="BY162" s="493"/>
      <c r="BZ162" s="493"/>
      <c r="CA162" s="493"/>
      <c r="CC162" s="493"/>
      <c r="CD162" s="493"/>
      <c r="CE162" s="493"/>
      <c r="CF162" s="493"/>
      <c r="CH162" s="493"/>
      <c r="CI162" s="493"/>
      <c r="CJ162" s="493"/>
      <c r="CK162" s="493"/>
      <c r="CM162" s="493"/>
      <c r="CN162" s="493"/>
      <c r="CO162" s="493"/>
      <c r="CP162" s="493"/>
      <c r="CS162" s="493"/>
      <c r="CT162" s="493"/>
      <c r="CU162" s="493"/>
      <c r="CV162" s="493"/>
      <c r="CW162" s="493"/>
      <c r="CX162" s="493"/>
      <c r="CY162" s="493"/>
      <c r="CZ162" s="493"/>
      <c r="DA162" s="493"/>
      <c r="DB162" s="493"/>
      <c r="DC162" s="493"/>
      <c r="DD162" s="493"/>
      <c r="DE162" s="493"/>
      <c r="DF162" s="493"/>
      <c r="DG162" s="493"/>
      <c r="DI162" s="493"/>
      <c r="DJ162" s="493"/>
      <c r="DK162" s="493"/>
      <c r="DQ162" s="493"/>
      <c r="DR162" s="493"/>
      <c r="DS162" s="493"/>
      <c r="DT162" s="493"/>
    </row>
    <row r="163" spans="1:124" x14ac:dyDescent="0.2">
      <c r="A163" s="509"/>
      <c r="B163" s="438"/>
      <c r="C163" s="438"/>
      <c r="D163" s="514"/>
      <c r="E163" s="514"/>
      <c r="F163" s="514"/>
      <c r="G163" s="514"/>
      <c r="H163" s="514"/>
      <c r="I163" s="438"/>
      <c r="J163" s="438"/>
      <c r="K163" s="438"/>
      <c r="L163" s="438"/>
      <c r="M163" s="524"/>
      <c r="N163" s="524"/>
      <c r="O163" s="524"/>
      <c r="P163" s="438"/>
      <c r="Q163" s="527"/>
      <c r="R163" s="438"/>
      <c r="S163" s="438"/>
      <c r="T163" s="438"/>
      <c r="U163" s="438"/>
      <c r="V163" s="438"/>
      <c r="W163" s="503"/>
      <c r="X163" s="438"/>
      <c r="Y163" s="438"/>
      <c r="Z163" s="503"/>
      <c r="AA163" s="503"/>
      <c r="AB163" s="438"/>
      <c r="AC163" s="503"/>
      <c r="AD163" s="503"/>
      <c r="AE163" s="503"/>
      <c r="AF163" s="503"/>
      <c r="AG163" s="503"/>
      <c r="AH163" s="503"/>
      <c r="AI163" s="503"/>
      <c r="AJ163" s="503"/>
      <c r="AK163" s="503"/>
      <c r="AL163" s="503"/>
      <c r="AM163" s="503"/>
      <c r="AN163" s="503"/>
      <c r="AO163" s="503"/>
      <c r="AP163" s="503"/>
      <c r="AQ163" s="503"/>
      <c r="AR163" s="503"/>
      <c r="AS163" s="438"/>
      <c r="AT163" s="439"/>
      <c r="AV163" s="493"/>
      <c r="AW163" s="493"/>
      <c r="AX163" s="493"/>
      <c r="AY163" s="493"/>
      <c r="BA163" s="493"/>
      <c r="BB163" s="493"/>
      <c r="BC163" s="493"/>
      <c r="BD163" s="493"/>
      <c r="BE163" s="493"/>
      <c r="BF163" s="493"/>
      <c r="BG163" s="493"/>
      <c r="BH163" s="493"/>
      <c r="BI163" s="493"/>
      <c r="BJ163" s="493"/>
      <c r="BM163" s="493"/>
      <c r="BN163" s="493"/>
      <c r="BO163" s="493"/>
      <c r="BP163" s="493"/>
      <c r="BR163" s="493"/>
      <c r="BS163" s="493"/>
      <c r="BT163" s="493"/>
      <c r="BU163" s="493"/>
      <c r="BV163" s="493"/>
      <c r="BX163" s="493"/>
      <c r="BY163" s="493"/>
      <c r="BZ163" s="493"/>
      <c r="CA163" s="493"/>
      <c r="CC163" s="493"/>
      <c r="CD163" s="493"/>
      <c r="CE163" s="493"/>
      <c r="CF163" s="493"/>
      <c r="CH163" s="493"/>
      <c r="CI163" s="493"/>
      <c r="CJ163" s="493"/>
      <c r="CK163" s="493"/>
      <c r="CM163" s="493"/>
      <c r="CN163" s="493"/>
      <c r="CO163" s="493"/>
      <c r="CP163" s="493"/>
      <c r="CS163" s="493"/>
      <c r="CT163" s="493"/>
      <c r="CU163" s="493"/>
      <c r="CV163" s="493"/>
      <c r="CW163" s="493"/>
      <c r="CX163" s="493"/>
      <c r="CY163" s="493"/>
      <c r="CZ163" s="493"/>
      <c r="DA163" s="493"/>
      <c r="DB163" s="493"/>
      <c r="DC163" s="493"/>
      <c r="DD163" s="493"/>
      <c r="DE163" s="493"/>
      <c r="DF163" s="493"/>
      <c r="DG163" s="493"/>
      <c r="DI163" s="493"/>
      <c r="DJ163" s="493"/>
      <c r="DK163" s="493"/>
      <c r="DQ163" s="493"/>
      <c r="DR163" s="493"/>
      <c r="DS163" s="493"/>
      <c r="DT163" s="493"/>
    </row>
    <row r="164" spans="1:124" x14ac:dyDescent="0.2">
      <c r="A164" s="509"/>
      <c r="B164" s="438"/>
      <c r="C164" s="438"/>
      <c r="D164" s="514"/>
      <c r="E164" s="514"/>
      <c r="F164" s="514"/>
      <c r="G164" s="514"/>
      <c r="H164" s="514"/>
      <c r="I164" s="438"/>
      <c r="J164" s="438"/>
      <c r="K164" s="438"/>
      <c r="L164" s="438"/>
      <c r="M164" s="524"/>
      <c r="N164" s="524"/>
      <c r="O164" s="524"/>
      <c r="P164" s="438"/>
      <c r="Q164" s="527"/>
      <c r="R164" s="438"/>
      <c r="S164" s="438"/>
      <c r="T164" s="438"/>
      <c r="U164" s="438"/>
      <c r="V164" s="438"/>
      <c r="W164" s="503"/>
      <c r="X164" s="438"/>
      <c r="Y164" s="438"/>
      <c r="Z164" s="503"/>
      <c r="AA164" s="503"/>
      <c r="AB164" s="438"/>
      <c r="AC164" s="503"/>
      <c r="AD164" s="503"/>
      <c r="AE164" s="503"/>
      <c r="AF164" s="503"/>
      <c r="AG164" s="503"/>
      <c r="AH164" s="503"/>
      <c r="AI164" s="503"/>
      <c r="AJ164" s="503"/>
      <c r="AK164" s="503"/>
      <c r="AL164" s="503"/>
      <c r="AM164" s="503"/>
      <c r="AN164" s="503"/>
      <c r="AO164" s="503"/>
      <c r="AP164" s="503"/>
      <c r="AQ164" s="503"/>
      <c r="AR164" s="503"/>
      <c r="AS164" s="438"/>
      <c r="AT164" s="439"/>
      <c r="AV164" s="493"/>
      <c r="AW164" s="493"/>
      <c r="AX164" s="493"/>
      <c r="AY164" s="493"/>
      <c r="BA164" s="493"/>
      <c r="BB164" s="493"/>
      <c r="BC164" s="493"/>
      <c r="BD164" s="493"/>
      <c r="BE164" s="493"/>
      <c r="BF164" s="493"/>
      <c r="BG164" s="493"/>
      <c r="BH164" s="493"/>
      <c r="BI164" s="493"/>
      <c r="BJ164" s="493"/>
      <c r="BM164" s="493"/>
      <c r="BN164" s="493"/>
      <c r="BO164" s="493"/>
      <c r="BP164" s="493"/>
      <c r="BR164" s="493"/>
      <c r="BS164" s="493"/>
      <c r="BT164" s="493"/>
      <c r="BU164" s="493"/>
      <c r="BV164" s="493"/>
      <c r="BX164" s="493"/>
      <c r="BY164" s="493"/>
      <c r="BZ164" s="493"/>
      <c r="CA164" s="493"/>
      <c r="CC164" s="493"/>
      <c r="CD164" s="493"/>
      <c r="CE164" s="493"/>
      <c r="CF164" s="493"/>
      <c r="CH164" s="493"/>
      <c r="CI164" s="493"/>
      <c r="CJ164" s="493"/>
      <c r="CK164" s="493"/>
      <c r="CM164" s="493"/>
      <c r="CN164" s="493"/>
      <c r="CO164" s="493"/>
      <c r="CP164" s="493"/>
      <c r="CS164" s="493"/>
      <c r="CT164" s="493"/>
      <c r="CU164" s="493"/>
      <c r="CV164" s="493"/>
      <c r="CW164" s="493"/>
      <c r="CX164" s="493"/>
      <c r="CY164" s="493"/>
      <c r="CZ164" s="493"/>
      <c r="DA164" s="493"/>
      <c r="DB164" s="493"/>
      <c r="DC164" s="493"/>
      <c r="DD164" s="493"/>
      <c r="DE164" s="493"/>
      <c r="DF164" s="493"/>
      <c r="DG164" s="493"/>
      <c r="DI164" s="493"/>
      <c r="DJ164" s="493"/>
      <c r="DK164" s="493"/>
      <c r="DQ164" s="493"/>
      <c r="DR164" s="493"/>
      <c r="DS164" s="493"/>
      <c r="DT164" s="493"/>
    </row>
    <row r="165" spans="1:124" x14ac:dyDescent="0.2">
      <c r="A165" s="509"/>
      <c r="B165" s="438"/>
      <c r="C165" s="438"/>
      <c r="D165" s="514"/>
      <c r="E165" s="514"/>
      <c r="F165" s="514"/>
      <c r="G165" s="514"/>
      <c r="H165" s="514"/>
      <c r="I165" s="438"/>
      <c r="J165" s="438"/>
      <c r="K165" s="438"/>
      <c r="L165" s="438"/>
      <c r="M165" s="524"/>
      <c r="N165" s="524"/>
      <c r="O165" s="524"/>
      <c r="P165" s="438"/>
      <c r="Q165" s="527"/>
      <c r="R165" s="438"/>
      <c r="S165" s="438"/>
      <c r="T165" s="438"/>
      <c r="U165" s="438"/>
      <c r="V165" s="438"/>
      <c r="W165" s="503"/>
      <c r="X165" s="438"/>
      <c r="Y165" s="438"/>
      <c r="Z165" s="503"/>
      <c r="AA165" s="503"/>
      <c r="AB165" s="438"/>
      <c r="AC165" s="503"/>
      <c r="AD165" s="503"/>
      <c r="AE165" s="503"/>
      <c r="AF165" s="503"/>
      <c r="AG165" s="503"/>
      <c r="AH165" s="503"/>
      <c r="AI165" s="503"/>
      <c r="AJ165" s="503"/>
      <c r="AK165" s="503"/>
      <c r="AL165" s="503"/>
      <c r="AM165" s="503"/>
      <c r="AN165" s="503"/>
      <c r="AO165" s="503"/>
      <c r="AP165" s="503"/>
      <c r="AQ165" s="503"/>
      <c r="AR165" s="503"/>
      <c r="AS165" s="438"/>
      <c r="AT165" s="439"/>
      <c r="AV165" s="493"/>
      <c r="AW165" s="493"/>
      <c r="AX165" s="493"/>
      <c r="AY165" s="493"/>
      <c r="BA165" s="493"/>
      <c r="BB165" s="493"/>
      <c r="BC165" s="493"/>
      <c r="BD165" s="493"/>
      <c r="BE165" s="493"/>
      <c r="BF165" s="493"/>
      <c r="BG165" s="493"/>
      <c r="BH165" s="493"/>
      <c r="BI165" s="493"/>
      <c r="BJ165" s="493"/>
      <c r="BM165" s="493"/>
      <c r="BN165" s="493"/>
      <c r="BO165" s="493"/>
      <c r="BP165" s="493"/>
      <c r="BR165" s="493"/>
      <c r="BS165" s="493"/>
      <c r="BT165" s="493"/>
      <c r="BU165" s="493"/>
      <c r="BV165" s="493"/>
      <c r="BX165" s="493"/>
      <c r="BY165" s="493"/>
      <c r="BZ165" s="493"/>
      <c r="CA165" s="493"/>
      <c r="CC165" s="493"/>
      <c r="CD165" s="493"/>
      <c r="CE165" s="493"/>
      <c r="CF165" s="493"/>
      <c r="CH165" s="493"/>
      <c r="CI165" s="493"/>
      <c r="CJ165" s="493"/>
      <c r="CK165" s="493"/>
      <c r="CM165" s="493"/>
      <c r="CN165" s="493"/>
      <c r="CO165" s="493"/>
      <c r="CP165" s="493"/>
      <c r="CS165" s="493"/>
      <c r="CT165" s="493"/>
      <c r="CU165" s="493"/>
      <c r="CV165" s="493"/>
      <c r="CW165" s="493"/>
      <c r="CX165" s="493"/>
      <c r="CY165" s="493"/>
      <c r="CZ165" s="493"/>
      <c r="DA165" s="493"/>
      <c r="DB165" s="493"/>
      <c r="DC165" s="493"/>
      <c r="DD165" s="493"/>
      <c r="DE165" s="493"/>
      <c r="DF165" s="493"/>
      <c r="DG165" s="493"/>
      <c r="DI165" s="493"/>
      <c r="DJ165" s="493"/>
      <c r="DK165" s="493"/>
      <c r="DQ165" s="493"/>
      <c r="DR165" s="493"/>
      <c r="DS165" s="493"/>
      <c r="DT165" s="493"/>
    </row>
    <row r="166" spans="1:124" x14ac:dyDescent="0.2">
      <c r="A166" s="509"/>
      <c r="B166" s="438"/>
      <c r="C166" s="438"/>
      <c r="D166" s="514"/>
      <c r="E166" s="514"/>
      <c r="F166" s="514"/>
      <c r="G166" s="514"/>
      <c r="H166" s="514"/>
      <c r="I166" s="438"/>
      <c r="J166" s="438"/>
      <c r="K166" s="438"/>
      <c r="L166" s="438"/>
      <c r="M166" s="524"/>
      <c r="N166" s="524"/>
      <c r="O166" s="524"/>
      <c r="P166" s="438"/>
      <c r="Q166" s="527"/>
      <c r="R166" s="438"/>
      <c r="S166" s="438"/>
      <c r="T166" s="438"/>
      <c r="U166" s="438"/>
      <c r="V166" s="438"/>
      <c r="W166" s="503"/>
      <c r="X166" s="438"/>
      <c r="Y166" s="438"/>
      <c r="Z166" s="503"/>
      <c r="AA166" s="503"/>
      <c r="AB166" s="438"/>
      <c r="AC166" s="503"/>
      <c r="AD166" s="503"/>
      <c r="AE166" s="503"/>
      <c r="AF166" s="503"/>
      <c r="AG166" s="503"/>
      <c r="AH166" s="503"/>
      <c r="AI166" s="503"/>
      <c r="AJ166" s="503"/>
      <c r="AK166" s="503"/>
      <c r="AL166" s="503"/>
      <c r="AM166" s="503"/>
      <c r="AN166" s="503"/>
      <c r="AO166" s="503"/>
      <c r="AP166" s="503"/>
      <c r="AQ166" s="503"/>
      <c r="AR166" s="503"/>
      <c r="AS166" s="438"/>
      <c r="AT166" s="439"/>
      <c r="AV166" s="493"/>
      <c r="AW166" s="493"/>
      <c r="AX166" s="493"/>
      <c r="AY166" s="493"/>
      <c r="BA166" s="493"/>
      <c r="BB166" s="493"/>
      <c r="BC166" s="493"/>
      <c r="BD166" s="493"/>
      <c r="BE166" s="493"/>
      <c r="BF166" s="493"/>
      <c r="BG166" s="493"/>
      <c r="BH166" s="493"/>
      <c r="BI166" s="493"/>
      <c r="BJ166" s="493"/>
      <c r="BM166" s="493"/>
      <c r="BN166" s="493"/>
      <c r="BO166" s="493"/>
      <c r="BP166" s="493"/>
      <c r="BR166" s="493"/>
      <c r="BS166" s="493"/>
      <c r="BT166" s="493"/>
      <c r="BU166" s="493"/>
      <c r="BV166" s="493"/>
      <c r="BX166" s="493"/>
      <c r="BY166" s="493"/>
      <c r="BZ166" s="493"/>
      <c r="CA166" s="493"/>
      <c r="CC166" s="493"/>
      <c r="CD166" s="493"/>
      <c r="CE166" s="493"/>
      <c r="CF166" s="493"/>
      <c r="CH166" s="493"/>
      <c r="CI166" s="493"/>
      <c r="CJ166" s="493"/>
      <c r="CK166" s="493"/>
      <c r="CM166" s="493"/>
      <c r="CN166" s="493"/>
      <c r="CO166" s="493"/>
      <c r="CP166" s="493"/>
      <c r="CS166" s="493"/>
      <c r="CT166" s="493"/>
      <c r="CU166" s="493"/>
      <c r="CV166" s="493"/>
      <c r="CW166" s="493"/>
      <c r="CX166" s="493"/>
      <c r="CY166" s="493"/>
      <c r="CZ166" s="493"/>
      <c r="DA166" s="493"/>
      <c r="DB166" s="493"/>
      <c r="DC166" s="493"/>
      <c r="DD166" s="493"/>
      <c r="DE166" s="493"/>
      <c r="DF166" s="493"/>
      <c r="DG166" s="493"/>
      <c r="DI166" s="493"/>
      <c r="DJ166" s="493"/>
      <c r="DK166" s="493"/>
      <c r="DQ166" s="493"/>
      <c r="DR166" s="493"/>
      <c r="DS166" s="493"/>
      <c r="DT166" s="493"/>
    </row>
    <row r="167" spans="1:124" x14ac:dyDescent="0.2">
      <c r="A167" s="509"/>
      <c r="B167" s="438"/>
      <c r="C167" s="438"/>
      <c r="D167" s="514"/>
      <c r="E167" s="514"/>
      <c r="F167" s="514"/>
      <c r="G167" s="514"/>
      <c r="H167" s="514"/>
      <c r="I167" s="438"/>
      <c r="J167" s="438"/>
      <c r="K167" s="438"/>
      <c r="L167" s="438"/>
      <c r="M167" s="524"/>
      <c r="N167" s="524"/>
      <c r="O167" s="524"/>
      <c r="P167" s="438"/>
      <c r="Q167" s="527"/>
      <c r="R167" s="438"/>
      <c r="S167" s="438"/>
      <c r="T167" s="438"/>
      <c r="U167" s="438"/>
      <c r="V167" s="438"/>
      <c r="W167" s="503"/>
      <c r="X167" s="438"/>
      <c r="Y167" s="438"/>
      <c r="Z167" s="503"/>
      <c r="AA167" s="503"/>
      <c r="AB167" s="438"/>
      <c r="AC167" s="503"/>
      <c r="AD167" s="503"/>
      <c r="AE167" s="503"/>
      <c r="AF167" s="503"/>
      <c r="AG167" s="503"/>
      <c r="AH167" s="503"/>
      <c r="AI167" s="503"/>
      <c r="AJ167" s="503"/>
      <c r="AK167" s="503"/>
      <c r="AL167" s="503"/>
      <c r="AM167" s="503"/>
      <c r="AN167" s="503"/>
      <c r="AO167" s="503"/>
      <c r="AP167" s="503"/>
      <c r="AQ167" s="503"/>
      <c r="AR167" s="503"/>
      <c r="AS167" s="438"/>
      <c r="AT167" s="439"/>
      <c r="AV167" s="493"/>
      <c r="AW167" s="493"/>
      <c r="AX167" s="493"/>
      <c r="AY167" s="493"/>
      <c r="BA167" s="493"/>
      <c r="BB167" s="493"/>
      <c r="BC167" s="493"/>
      <c r="BD167" s="493"/>
      <c r="BE167" s="493"/>
      <c r="BF167" s="493"/>
      <c r="BG167" s="493"/>
      <c r="BH167" s="493"/>
      <c r="BI167" s="493"/>
      <c r="BJ167" s="493"/>
      <c r="BM167" s="493"/>
      <c r="BN167" s="493"/>
      <c r="BO167" s="493"/>
      <c r="BP167" s="493"/>
      <c r="BR167" s="493"/>
      <c r="BS167" s="493"/>
      <c r="BT167" s="493"/>
      <c r="BU167" s="493"/>
      <c r="BV167" s="493"/>
      <c r="BX167" s="493"/>
      <c r="BY167" s="493"/>
      <c r="BZ167" s="493"/>
      <c r="CA167" s="493"/>
      <c r="CC167" s="493"/>
      <c r="CD167" s="493"/>
      <c r="CE167" s="493"/>
      <c r="CF167" s="493"/>
      <c r="CH167" s="493"/>
      <c r="CI167" s="493"/>
      <c r="CJ167" s="493"/>
      <c r="CK167" s="493"/>
      <c r="CM167" s="493"/>
      <c r="CN167" s="493"/>
      <c r="CO167" s="493"/>
      <c r="CP167" s="493"/>
      <c r="CS167" s="493"/>
      <c r="CT167" s="493"/>
      <c r="CU167" s="493"/>
      <c r="CV167" s="493"/>
      <c r="CW167" s="493"/>
      <c r="CX167" s="493"/>
      <c r="CY167" s="493"/>
      <c r="CZ167" s="493"/>
      <c r="DA167" s="493"/>
      <c r="DB167" s="493"/>
      <c r="DC167" s="493"/>
      <c r="DD167" s="493"/>
      <c r="DE167" s="493"/>
      <c r="DF167" s="493"/>
      <c r="DG167" s="493"/>
      <c r="DI167" s="493"/>
      <c r="DJ167" s="493"/>
      <c r="DK167" s="493"/>
      <c r="DQ167" s="493"/>
      <c r="DR167" s="493"/>
      <c r="DS167" s="493"/>
      <c r="DT167" s="493"/>
    </row>
    <row r="168" spans="1:124" x14ac:dyDescent="0.2">
      <c r="A168" s="509"/>
      <c r="B168" s="438"/>
      <c r="C168" s="438"/>
      <c r="D168" s="514"/>
      <c r="E168" s="514"/>
      <c r="F168" s="514"/>
      <c r="G168" s="514"/>
      <c r="H168" s="514"/>
      <c r="I168" s="438"/>
      <c r="J168" s="438"/>
      <c r="K168" s="438"/>
      <c r="L168" s="438"/>
      <c r="M168" s="524"/>
      <c r="N168" s="524"/>
      <c r="O168" s="524"/>
      <c r="P168" s="438"/>
      <c r="Q168" s="527"/>
      <c r="R168" s="438"/>
      <c r="S168" s="438"/>
      <c r="T168" s="438"/>
      <c r="U168" s="438"/>
      <c r="V168" s="438"/>
      <c r="W168" s="503"/>
      <c r="X168" s="438"/>
      <c r="Y168" s="438"/>
      <c r="Z168" s="503"/>
      <c r="AA168" s="503"/>
      <c r="AB168" s="438"/>
      <c r="AC168" s="503"/>
      <c r="AD168" s="503"/>
      <c r="AE168" s="503"/>
      <c r="AF168" s="503"/>
      <c r="AG168" s="503"/>
      <c r="AH168" s="503"/>
      <c r="AI168" s="503"/>
      <c r="AJ168" s="503"/>
      <c r="AK168" s="503"/>
      <c r="AL168" s="503"/>
      <c r="AM168" s="503"/>
      <c r="AN168" s="503"/>
      <c r="AO168" s="503"/>
      <c r="AP168" s="503"/>
      <c r="AQ168" s="503"/>
      <c r="AR168" s="503"/>
      <c r="AS168" s="438"/>
      <c r="AT168" s="439"/>
      <c r="AV168" s="493"/>
      <c r="AW168" s="493"/>
      <c r="AX168" s="493"/>
      <c r="AY168" s="493"/>
      <c r="BA168" s="493"/>
      <c r="BB168" s="493"/>
      <c r="BC168" s="493"/>
      <c r="BD168" s="493"/>
      <c r="BE168" s="493"/>
      <c r="BF168" s="493"/>
      <c r="BG168" s="493"/>
      <c r="BH168" s="493"/>
      <c r="BI168" s="493"/>
      <c r="BJ168" s="493"/>
      <c r="BM168" s="493"/>
      <c r="BN168" s="493"/>
      <c r="BO168" s="493"/>
      <c r="BP168" s="493"/>
      <c r="BR168" s="493"/>
      <c r="BS168" s="493"/>
      <c r="BT168" s="493"/>
      <c r="BU168" s="493"/>
      <c r="BV168" s="493"/>
      <c r="BX168" s="493"/>
      <c r="BY168" s="493"/>
      <c r="BZ168" s="493"/>
      <c r="CA168" s="493"/>
      <c r="CC168" s="493"/>
      <c r="CD168" s="493"/>
      <c r="CE168" s="493"/>
      <c r="CF168" s="493"/>
      <c r="CH168" s="493"/>
      <c r="CI168" s="493"/>
      <c r="CJ168" s="493"/>
      <c r="CK168" s="493"/>
      <c r="CM168" s="493"/>
      <c r="CN168" s="493"/>
      <c r="CO168" s="493"/>
      <c r="CP168" s="493"/>
      <c r="CS168" s="493"/>
      <c r="CT168" s="493"/>
      <c r="CU168" s="493"/>
      <c r="CV168" s="493"/>
      <c r="CW168" s="493"/>
      <c r="CX168" s="493"/>
      <c r="CY168" s="493"/>
      <c r="CZ168" s="493"/>
      <c r="DA168" s="493"/>
      <c r="DB168" s="493"/>
      <c r="DC168" s="493"/>
      <c r="DD168" s="493"/>
      <c r="DE168" s="493"/>
      <c r="DF168" s="493"/>
      <c r="DG168" s="493"/>
      <c r="DI168" s="493"/>
      <c r="DJ168" s="493"/>
      <c r="DK168" s="493"/>
      <c r="DQ168" s="493"/>
      <c r="DR168" s="493"/>
      <c r="DS168" s="493"/>
      <c r="DT168" s="493"/>
    </row>
    <row r="169" spans="1:124" x14ac:dyDescent="0.2">
      <c r="A169" s="509"/>
      <c r="B169" s="438"/>
      <c r="C169" s="438"/>
      <c r="D169" s="514"/>
      <c r="E169" s="514"/>
      <c r="F169" s="514"/>
      <c r="G169" s="514"/>
      <c r="H169" s="514"/>
      <c r="I169" s="438"/>
      <c r="J169" s="438"/>
      <c r="K169" s="438"/>
      <c r="L169" s="438"/>
      <c r="M169" s="524"/>
      <c r="N169" s="524"/>
      <c r="O169" s="524"/>
      <c r="P169" s="438"/>
      <c r="Q169" s="527"/>
      <c r="R169" s="438"/>
      <c r="S169" s="438"/>
      <c r="T169" s="438"/>
      <c r="U169" s="438"/>
      <c r="V169" s="438"/>
      <c r="W169" s="503"/>
      <c r="X169" s="438"/>
      <c r="Y169" s="438"/>
      <c r="Z169" s="503"/>
      <c r="AA169" s="503"/>
      <c r="AB169" s="438"/>
      <c r="AC169" s="503"/>
      <c r="AD169" s="503"/>
      <c r="AE169" s="503"/>
      <c r="AF169" s="503"/>
      <c r="AG169" s="503"/>
      <c r="AH169" s="503"/>
      <c r="AI169" s="503"/>
      <c r="AJ169" s="503"/>
      <c r="AK169" s="503"/>
      <c r="AL169" s="503"/>
      <c r="AM169" s="503"/>
      <c r="AN169" s="503"/>
      <c r="AO169" s="503"/>
      <c r="AP169" s="503"/>
      <c r="AQ169" s="503"/>
      <c r="AR169" s="503"/>
      <c r="AS169" s="438"/>
      <c r="AT169" s="439"/>
      <c r="AV169" s="493"/>
      <c r="AW169" s="493"/>
      <c r="AX169" s="493"/>
      <c r="AY169" s="493"/>
      <c r="BA169" s="493"/>
      <c r="BB169" s="493"/>
      <c r="BC169" s="493"/>
      <c r="BD169" s="493"/>
      <c r="BE169" s="493"/>
      <c r="BF169" s="493"/>
      <c r="BG169" s="493"/>
      <c r="BH169" s="493"/>
      <c r="BI169" s="493"/>
      <c r="BJ169" s="493"/>
      <c r="BM169" s="493"/>
      <c r="BN169" s="493"/>
      <c r="BO169" s="493"/>
      <c r="BP169" s="493"/>
      <c r="BR169" s="493"/>
      <c r="BS169" s="493"/>
      <c r="BT169" s="493"/>
      <c r="BU169" s="493"/>
      <c r="BV169" s="493"/>
      <c r="BX169" s="493"/>
      <c r="BY169" s="493"/>
      <c r="BZ169" s="493"/>
      <c r="CA169" s="493"/>
      <c r="CC169" s="493"/>
      <c r="CD169" s="493"/>
      <c r="CE169" s="493"/>
      <c r="CF169" s="493"/>
      <c r="CH169" s="493"/>
      <c r="CI169" s="493"/>
      <c r="CJ169" s="493"/>
      <c r="CK169" s="493"/>
      <c r="CM169" s="493"/>
      <c r="CN169" s="493"/>
      <c r="CO169" s="493"/>
      <c r="CP169" s="493"/>
      <c r="CS169" s="493"/>
      <c r="CT169" s="493"/>
      <c r="CU169" s="493"/>
      <c r="CV169" s="493"/>
      <c r="CW169" s="493"/>
      <c r="CX169" s="493"/>
      <c r="CY169" s="493"/>
      <c r="CZ169" s="493"/>
      <c r="DA169" s="493"/>
      <c r="DB169" s="493"/>
      <c r="DC169" s="493"/>
      <c r="DD169" s="493"/>
      <c r="DE169" s="493"/>
      <c r="DF169" s="493"/>
      <c r="DG169" s="493"/>
      <c r="DI169" s="493"/>
      <c r="DJ169" s="493"/>
      <c r="DK169" s="493"/>
      <c r="DQ169" s="493"/>
      <c r="DR169" s="493"/>
      <c r="DS169" s="493"/>
      <c r="DT169" s="493"/>
    </row>
    <row r="170" spans="1:124" x14ac:dyDescent="0.2">
      <c r="A170" s="509"/>
      <c r="B170" s="438"/>
      <c r="C170" s="438"/>
      <c r="D170" s="514"/>
      <c r="E170" s="514"/>
      <c r="F170" s="514"/>
      <c r="G170" s="514"/>
      <c r="H170" s="514"/>
      <c r="I170" s="438"/>
      <c r="J170" s="438"/>
      <c r="K170" s="438"/>
      <c r="L170" s="438"/>
      <c r="M170" s="524"/>
      <c r="N170" s="524"/>
      <c r="O170" s="524"/>
      <c r="P170" s="438"/>
      <c r="Q170" s="527"/>
      <c r="R170" s="438"/>
      <c r="S170" s="438"/>
      <c r="T170" s="438"/>
      <c r="U170" s="438"/>
      <c r="V170" s="438"/>
      <c r="W170" s="503"/>
      <c r="X170" s="438"/>
      <c r="Y170" s="438"/>
      <c r="Z170" s="503"/>
      <c r="AA170" s="503"/>
      <c r="AB170" s="438"/>
      <c r="AC170" s="503"/>
      <c r="AD170" s="503"/>
      <c r="AE170" s="503"/>
      <c r="AF170" s="503"/>
      <c r="AG170" s="503"/>
      <c r="AH170" s="503"/>
      <c r="AI170" s="503"/>
      <c r="AJ170" s="503"/>
      <c r="AK170" s="503"/>
      <c r="AL170" s="503"/>
      <c r="AM170" s="503"/>
      <c r="AN170" s="503"/>
      <c r="AO170" s="503"/>
      <c r="AP170" s="503"/>
      <c r="AQ170" s="503"/>
      <c r="AR170" s="503"/>
      <c r="AS170" s="438"/>
      <c r="AT170" s="439"/>
      <c r="AV170" s="493"/>
      <c r="AW170" s="493"/>
      <c r="AX170" s="493"/>
      <c r="AY170" s="493"/>
      <c r="BA170" s="493"/>
      <c r="BB170" s="493"/>
      <c r="BC170" s="493"/>
      <c r="BD170" s="493"/>
      <c r="BE170" s="493"/>
      <c r="BF170" s="493"/>
      <c r="BG170" s="493"/>
      <c r="BH170" s="493"/>
      <c r="BI170" s="493"/>
      <c r="BJ170" s="493"/>
      <c r="BM170" s="493"/>
      <c r="BN170" s="493"/>
      <c r="BO170" s="493"/>
      <c r="BP170" s="493"/>
      <c r="BR170" s="493"/>
      <c r="BS170" s="493"/>
      <c r="BT170" s="493"/>
      <c r="BU170" s="493"/>
      <c r="BV170" s="493"/>
      <c r="BX170" s="493"/>
      <c r="BY170" s="493"/>
      <c r="BZ170" s="493"/>
      <c r="CA170" s="493"/>
      <c r="CC170" s="493"/>
      <c r="CD170" s="493"/>
      <c r="CE170" s="493"/>
      <c r="CF170" s="493"/>
      <c r="CH170" s="493"/>
      <c r="CI170" s="493"/>
      <c r="CJ170" s="493"/>
      <c r="CK170" s="493"/>
      <c r="CM170" s="493"/>
      <c r="CN170" s="493"/>
      <c r="CO170" s="493"/>
      <c r="CP170" s="493"/>
      <c r="CS170" s="493"/>
      <c r="CT170" s="493"/>
      <c r="CU170" s="493"/>
      <c r="CV170" s="493"/>
      <c r="CW170" s="493"/>
      <c r="CX170" s="493"/>
      <c r="CY170" s="493"/>
      <c r="CZ170" s="493"/>
      <c r="DA170" s="493"/>
      <c r="DB170" s="493"/>
      <c r="DC170" s="493"/>
      <c r="DD170" s="493"/>
      <c r="DE170" s="493"/>
      <c r="DF170" s="493"/>
      <c r="DG170" s="493"/>
      <c r="DI170" s="493"/>
      <c r="DJ170" s="493"/>
      <c r="DK170" s="493"/>
      <c r="DQ170" s="493"/>
      <c r="DR170" s="493"/>
      <c r="DS170" s="493"/>
      <c r="DT170" s="493"/>
    </row>
    <row r="171" spans="1:124" x14ac:dyDescent="0.2">
      <c r="A171" s="509"/>
      <c r="B171" s="438"/>
      <c r="C171" s="438"/>
      <c r="D171" s="514"/>
      <c r="E171" s="514"/>
      <c r="F171" s="514"/>
      <c r="G171" s="514"/>
      <c r="H171" s="514"/>
      <c r="I171" s="438"/>
      <c r="J171" s="438"/>
      <c r="K171" s="438"/>
      <c r="L171" s="438"/>
      <c r="M171" s="524"/>
      <c r="N171" s="524"/>
      <c r="O171" s="524"/>
      <c r="P171" s="438"/>
      <c r="Q171" s="527"/>
      <c r="R171" s="438"/>
      <c r="S171" s="438"/>
      <c r="T171" s="438"/>
      <c r="U171" s="438"/>
      <c r="V171" s="438"/>
      <c r="W171" s="503"/>
      <c r="X171" s="438"/>
      <c r="Y171" s="438"/>
      <c r="Z171" s="503"/>
      <c r="AA171" s="503"/>
      <c r="AB171" s="438"/>
      <c r="AC171" s="503"/>
      <c r="AD171" s="503"/>
      <c r="AE171" s="503"/>
      <c r="AF171" s="503"/>
      <c r="AG171" s="503"/>
      <c r="AH171" s="503"/>
      <c r="AI171" s="503"/>
      <c r="AJ171" s="503"/>
      <c r="AK171" s="503"/>
      <c r="AL171" s="503"/>
      <c r="AM171" s="503"/>
      <c r="AN171" s="503"/>
      <c r="AO171" s="503"/>
      <c r="AP171" s="503"/>
      <c r="AQ171" s="503"/>
      <c r="AR171" s="503"/>
      <c r="AS171" s="438"/>
      <c r="AT171" s="439"/>
      <c r="AV171" s="493"/>
      <c r="AW171" s="493"/>
      <c r="AX171" s="493"/>
      <c r="AY171" s="493"/>
      <c r="BA171" s="493"/>
      <c r="BB171" s="493"/>
      <c r="BC171" s="493"/>
      <c r="BD171" s="493"/>
      <c r="BE171" s="493"/>
      <c r="BF171" s="493"/>
      <c r="BG171" s="493"/>
      <c r="BH171" s="493"/>
      <c r="BI171" s="493"/>
      <c r="BJ171" s="493"/>
      <c r="BM171" s="493"/>
      <c r="BN171" s="493"/>
      <c r="BO171" s="493"/>
      <c r="BP171" s="493"/>
      <c r="BR171" s="493"/>
      <c r="BS171" s="493"/>
      <c r="BT171" s="493"/>
      <c r="BU171" s="493"/>
      <c r="BV171" s="493"/>
      <c r="BX171" s="493"/>
      <c r="BY171" s="493"/>
      <c r="BZ171" s="493"/>
      <c r="CA171" s="493"/>
      <c r="CC171" s="493"/>
      <c r="CD171" s="493"/>
      <c r="CE171" s="493"/>
      <c r="CF171" s="493"/>
      <c r="CH171" s="493"/>
      <c r="CI171" s="493"/>
      <c r="CJ171" s="493"/>
      <c r="CK171" s="493"/>
      <c r="CM171" s="493"/>
      <c r="CN171" s="493"/>
      <c r="CO171" s="493"/>
      <c r="CP171" s="493"/>
      <c r="CS171" s="493"/>
      <c r="CT171" s="493"/>
      <c r="CU171" s="493"/>
      <c r="CV171" s="493"/>
      <c r="CW171" s="493"/>
      <c r="CX171" s="493"/>
      <c r="CY171" s="493"/>
      <c r="CZ171" s="493"/>
      <c r="DA171" s="493"/>
      <c r="DB171" s="493"/>
      <c r="DC171" s="493"/>
      <c r="DD171" s="493"/>
      <c r="DE171" s="493"/>
      <c r="DF171" s="493"/>
      <c r="DG171" s="493"/>
      <c r="DI171" s="493"/>
      <c r="DJ171" s="493"/>
      <c r="DK171" s="493"/>
      <c r="DQ171" s="493"/>
      <c r="DR171" s="493"/>
      <c r="DS171" s="493"/>
      <c r="DT171" s="493"/>
    </row>
    <row r="172" spans="1:124" x14ac:dyDescent="0.2">
      <c r="A172" s="509"/>
      <c r="B172" s="438"/>
      <c r="C172" s="438"/>
      <c r="D172" s="514"/>
      <c r="E172" s="514"/>
      <c r="F172" s="514"/>
      <c r="G172" s="514"/>
      <c r="H172" s="514"/>
      <c r="I172" s="438"/>
      <c r="J172" s="438"/>
      <c r="K172" s="438"/>
      <c r="L172" s="438"/>
      <c r="M172" s="524"/>
      <c r="N172" s="524"/>
      <c r="O172" s="524"/>
      <c r="P172" s="438"/>
      <c r="Q172" s="527"/>
      <c r="R172" s="438"/>
      <c r="S172" s="438"/>
      <c r="T172" s="438"/>
      <c r="U172" s="438"/>
      <c r="V172" s="438"/>
      <c r="W172" s="503"/>
      <c r="X172" s="438"/>
      <c r="Y172" s="438"/>
      <c r="Z172" s="503"/>
      <c r="AA172" s="503"/>
      <c r="AB172" s="438"/>
      <c r="AC172" s="503"/>
      <c r="AD172" s="503"/>
      <c r="AE172" s="503"/>
      <c r="AF172" s="503"/>
      <c r="AG172" s="503"/>
      <c r="AH172" s="503"/>
      <c r="AI172" s="503"/>
      <c r="AJ172" s="503"/>
      <c r="AK172" s="503"/>
      <c r="AL172" s="503"/>
      <c r="AM172" s="503"/>
      <c r="AN172" s="503"/>
      <c r="AO172" s="503"/>
      <c r="AP172" s="503"/>
      <c r="AQ172" s="503"/>
      <c r="AR172" s="503"/>
      <c r="AS172" s="438"/>
      <c r="AT172" s="439"/>
      <c r="AV172" s="493"/>
      <c r="AW172" s="493"/>
      <c r="AX172" s="493"/>
      <c r="AY172" s="493"/>
      <c r="BA172" s="493"/>
      <c r="BB172" s="493"/>
      <c r="BC172" s="493"/>
      <c r="BD172" s="493"/>
      <c r="BE172" s="493"/>
      <c r="BF172" s="493"/>
      <c r="BG172" s="493"/>
      <c r="BH172" s="493"/>
      <c r="BI172" s="493"/>
      <c r="BJ172" s="493"/>
      <c r="BM172" s="493"/>
      <c r="BN172" s="493"/>
      <c r="BO172" s="493"/>
      <c r="BP172" s="493"/>
      <c r="BR172" s="493"/>
      <c r="BS172" s="493"/>
      <c r="BT172" s="493"/>
      <c r="BU172" s="493"/>
      <c r="BV172" s="493"/>
      <c r="BX172" s="493"/>
      <c r="BY172" s="493"/>
      <c r="BZ172" s="493"/>
      <c r="CA172" s="493"/>
      <c r="CC172" s="493"/>
      <c r="CD172" s="493"/>
      <c r="CE172" s="493"/>
      <c r="CF172" s="493"/>
      <c r="CH172" s="493"/>
      <c r="CI172" s="493"/>
      <c r="CJ172" s="493"/>
      <c r="CK172" s="493"/>
      <c r="CM172" s="493"/>
      <c r="CN172" s="493"/>
      <c r="CO172" s="493"/>
      <c r="CP172" s="493"/>
      <c r="CS172" s="493"/>
      <c r="CT172" s="493"/>
      <c r="CU172" s="493"/>
      <c r="CV172" s="493"/>
      <c r="CW172" s="493"/>
      <c r="CX172" s="493"/>
      <c r="CY172" s="493"/>
      <c r="CZ172" s="493"/>
      <c r="DA172" s="493"/>
      <c r="DB172" s="493"/>
      <c r="DC172" s="493"/>
      <c r="DD172" s="493"/>
      <c r="DE172" s="493"/>
      <c r="DF172" s="493"/>
      <c r="DG172" s="493"/>
      <c r="DI172" s="493"/>
      <c r="DJ172" s="493"/>
      <c r="DK172" s="493"/>
      <c r="DQ172" s="493"/>
      <c r="DR172" s="493"/>
      <c r="DS172" s="493"/>
      <c r="DT172" s="493"/>
    </row>
    <row r="173" spans="1:124" x14ac:dyDescent="0.2">
      <c r="A173" s="509"/>
      <c r="B173" s="438"/>
      <c r="C173" s="438"/>
      <c r="D173" s="514"/>
      <c r="E173" s="514"/>
      <c r="F173" s="514"/>
      <c r="G173" s="514"/>
      <c r="H173" s="514"/>
      <c r="I173" s="438"/>
      <c r="J173" s="438"/>
      <c r="K173" s="438"/>
      <c r="L173" s="438"/>
      <c r="M173" s="524"/>
      <c r="N173" s="524"/>
      <c r="O173" s="524"/>
      <c r="P173" s="438"/>
      <c r="Q173" s="527"/>
      <c r="R173" s="438"/>
      <c r="S173" s="438"/>
      <c r="T173" s="438"/>
      <c r="U173" s="438"/>
      <c r="V173" s="438"/>
      <c r="W173" s="503"/>
      <c r="X173" s="438"/>
      <c r="Y173" s="438"/>
      <c r="Z173" s="503"/>
      <c r="AA173" s="503"/>
      <c r="AB173" s="438"/>
      <c r="AC173" s="503"/>
      <c r="AD173" s="503"/>
      <c r="AE173" s="503"/>
      <c r="AF173" s="503"/>
      <c r="AG173" s="503"/>
      <c r="AH173" s="503"/>
      <c r="AI173" s="503"/>
      <c r="AJ173" s="503"/>
      <c r="AK173" s="503"/>
      <c r="AL173" s="503"/>
      <c r="AM173" s="503"/>
      <c r="AN173" s="503"/>
      <c r="AO173" s="503"/>
      <c r="AP173" s="503"/>
      <c r="AQ173" s="503"/>
      <c r="AR173" s="503"/>
      <c r="AS173" s="438"/>
      <c r="AT173" s="439"/>
      <c r="AV173" s="493"/>
      <c r="AW173" s="493"/>
      <c r="AX173" s="493"/>
      <c r="AY173" s="493"/>
      <c r="BA173" s="493"/>
      <c r="BB173" s="493"/>
      <c r="BC173" s="493"/>
      <c r="BD173" s="493"/>
      <c r="BE173" s="493"/>
      <c r="BF173" s="493"/>
      <c r="BG173" s="493"/>
      <c r="BH173" s="493"/>
      <c r="BI173" s="493"/>
      <c r="BJ173" s="493"/>
      <c r="BM173" s="493"/>
      <c r="BN173" s="493"/>
      <c r="BO173" s="493"/>
      <c r="BP173" s="493"/>
      <c r="BR173" s="493"/>
      <c r="BS173" s="493"/>
      <c r="BT173" s="493"/>
      <c r="BU173" s="493"/>
      <c r="BV173" s="493"/>
      <c r="BX173" s="493"/>
      <c r="BY173" s="493"/>
      <c r="BZ173" s="493"/>
      <c r="CA173" s="493"/>
      <c r="CC173" s="493"/>
      <c r="CD173" s="493"/>
      <c r="CE173" s="493"/>
      <c r="CF173" s="493"/>
      <c r="CH173" s="493"/>
      <c r="CI173" s="493"/>
      <c r="CJ173" s="493"/>
      <c r="CK173" s="493"/>
      <c r="CM173" s="493"/>
      <c r="CN173" s="493"/>
      <c r="CO173" s="493"/>
      <c r="CP173" s="493"/>
      <c r="CS173" s="493"/>
      <c r="CT173" s="493"/>
      <c r="CU173" s="493"/>
      <c r="CV173" s="493"/>
      <c r="CW173" s="493"/>
      <c r="CX173" s="493"/>
      <c r="CY173" s="493"/>
      <c r="CZ173" s="493"/>
      <c r="DA173" s="493"/>
      <c r="DB173" s="493"/>
      <c r="DC173" s="493"/>
      <c r="DD173" s="493"/>
      <c r="DE173" s="493"/>
      <c r="DF173" s="493"/>
      <c r="DG173" s="493"/>
      <c r="DI173" s="493"/>
      <c r="DJ173" s="493"/>
      <c r="DK173" s="493"/>
      <c r="DQ173" s="493"/>
      <c r="DR173" s="493"/>
      <c r="DS173" s="493"/>
      <c r="DT173" s="493"/>
    </row>
    <row r="174" spans="1:124" x14ac:dyDescent="0.2">
      <c r="A174" s="509"/>
      <c r="B174" s="438"/>
      <c r="C174" s="438"/>
      <c r="D174" s="514"/>
      <c r="E174" s="514"/>
      <c r="F174" s="514"/>
      <c r="G174" s="514"/>
      <c r="H174" s="514"/>
      <c r="I174" s="438"/>
      <c r="J174" s="438"/>
      <c r="K174" s="438"/>
      <c r="L174" s="438"/>
      <c r="M174" s="524"/>
      <c r="N174" s="524"/>
      <c r="O174" s="524"/>
      <c r="P174" s="438"/>
      <c r="Q174" s="527"/>
      <c r="R174" s="438"/>
      <c r="S174" s="438"/>
      <c r="T174" s="438"/>
      <c r="U174" s="438"/>
      <c r="V174" s="438"/>
      <c r="W174" s="503"/>
      <c r="X174" s="438"/>
      <c r="Y174" s="438"/>
      <c r="Z174" s="503"/>
      <c r="AA174" s="503"/>
      <c r="AB174" s="438"/>
      <c r="AC174" s="503"/>
      <c r="AD174" s="503"/>
      <c r="AE174" s="503"/>
      <c r="AF174" s="503"/>
      <c r="AG174" s="503"/>
      <c r="AH174" s="503"/>
      <c r="AI174" s="503"/>
      <c r="AJ174" s="503"/>
      <c r="AK174" s="503"/>
      <c r="AL174" s="503"/>
      <c r="AM174" s="503"/>
      <c r="AN174" s="503"/>
      <c r="AO174" s="503"/>
      <c r="AP174" s="503"/>
      <c r="AQ174" s="503"/>
      <c r="AR174" s="503"/>
      <c r="AS174" s="438"/>
      <c r="AT174" s="439"/>
      <c r="AV174" s="493"/>
      <c r="AW174" s="493"/>
      <c r="AX174" s="493"/>
      <c r="AY174" s="493"/>
      <c r="BA174" s="493"/>
      <c r="BB174" s="493"/>
      <c r="BC174" s="493"/>
      <c r="BD174" s="493"/>
      <c r="BE174" s="493"/>
      <c r="BF174" s="493"/>
      <c r="BG174" s="493"/>
      <c r="BH174" s="493"/>
      <c r="BI174" s="493"/>
      <c r="BJ174" s="493"/>
      <c r="BM174" s="493"/>
      <c r="BN174" s="493"/>
      <c r="BO174" s="493"/>
      <c r="BP174" s="493"/>
      <c r="BR174" s="493"/>
      <c r="BS174" s="493"/>
      <c r="BT174" s="493"/>
      <c r="BU174" s="493"/>
      <c r="BV174" s="493"/>
      <c r="BX174" s="493"/>
      <c r="BY174" s="493"/>
      <c r="BZ174" s="493"/>
      <c r="CA174" s="493"/>
      <c r="CC174" s="493"/>
      <c r="CD174" s="493"/>
      <c r="CE174" s="493"/>
      <c r="CF174" s="493"/>
      <c r="CH174" s="493"/>
      <c r="CI174" s="493"/>
      <c r="CJ174" s="493"/>
      <c r="CK174" s="493"/>
      <c r="CM174" s="493"/>
      <c r="CN174" s="493"/>
      <c r="CO174" s="493"/>
      <c r="CP174" s="493"/>
      <c r="CS174" s="493"/>
      <c r="CT174" s="493"/>
      <c r="CU174" s="493"/>
      <c r="CV174" s="493"/>
      <c r="CW174" s="493"/>
      <c r="CX174" s="493"/>
      <c r="CY174" s="493"/>
      <c r="CZ174" s="493"/>
      <c r="DA174" s="493"/>
      <c r="DB174" s="493"/>
      <c r="DC174" s="493"/>
      <c r="DD174" s="493"/>
      <c r="DE174" s="493"/>
      <c r="DF174" s="493"/>
      <c r="DG174" s="493"/>
      <c r="DI174" s="493"/>
      <c r="DJ174" s="493"/>
      <c r="DK174" s="493"/>
      <c r="DQ174" s="493"/>
      <c r="DR174" s="493"/>
      <c r="DS174" s="493"/>
      <c r="DT174" s="493"/>
    </row>
    <row r="175" spans="1:124" x14ac:dyDescent="0.2">
      <c r="A175" s="509"/>
      <c r="B175" s="438"/>
      <c r="C175" s="438"/>
      <c r="D175" s="514"/>
      <c r="E175" s="514"/>
      <c r="F175" s="514"/>
      <c r="G175" s="514"/>
      <c r="H175" s="514"/>
      <c r="I175" s="438"/>
      <c r="J175" s="438"/>
      <c r="K175" s="438"/>
      <c r="L175" s="438"/>
      <c r="M175" s="524"/>
      <c r="N175" s="524"/>
      <c r="O175" s="524"/>
      <c r="P175" s="438"/>
      <c r="Q175" s="527"/>
      <c r="R175" s="438"/>
      <c r="S175" s="438"/>
      <c r="T175" s="438"/>
      <c r="U175" s="438"/>
      <c r="V175" s="438"/>
      <c r="W175" s="503"/>
      <c r="X175" s="438"/>
      <c r="Y175" s="438"/>
      <c r="Z175" s="503"/>
      <c r="AA175" s="503"/>
      <c r="AB175" s="438"/>
      <c r="AC175" s="503"/>
      <c r="AD175" s="503"/>
      <c r="AE175" s="503"/>
      <c r="AF175" s="503"/>
      <c r="AG175" s="503"/>
      <c r="AH175" s="503"/>
      <c r="AI175" s="503"/>
      <c r="AJ175" s="503"/>
      <c r="AK175" s="503"/>
      <c r="AL175" s="503"/>
      <c r="AM175" s="503"/>
      <c r="AN175" s="503"/>
      <c r="AO175" s="503"/>
      <c r="AP175" s="503"/>
      <c r="AQ175" s="503"/>
      <c r="AR175" s="503"/>
      <c r="AS175" s="438"/>
      <c r="AT175" s="439"/>
      <c r="AV175" s="493"/>
      <c r="AW175" s="493"/>
      <c r="AX175" s="493"/>
      <c r="AY175" s="493"/>
      <c r="BA175" s="493"/>
      <c r="BB175" s="493"/>
      <c r="BC175" s="493"/>
      <c r="BD175" s="493"/>
      <c r="BE175" s="493"/>
      <c r="BF175" s="493"/>
      <c r="BG175" s="493"/>
      <c r="BH175" s="493"/>
      <c r="BI175" s="493"/>
      <c r="BJ175" s="493"/>
      <c r="BM175" s="493"/>
      <c r="BN175" s="493"/>
      <c r="BO175" s="493"/>
      <c r="BP175" s="493"/>
      <c r="BR175" s="493"/>
      <c r="BS175" s="493"/>
      <c r="BT175" s="493"/>
      <c r="BU175" s="493"/>
      <c r="BV175" s="493"/>
      <c r="BX175" s="493"/>
      <c r="BY175" s="493"/>
      <c r="BZ175" s="493"/>
      <c r="CA175" s="493"/>
      <c r="CC175" s="493"/>
      <c r="CD175" s="493"/>
      <c r="CE175" s="493"/>
      <c r="CF175" s="493"/>
      <c r="CH175" s="493"/>
      <c r="CI175" s="493"/>
      <c r="CJ175" s="493"/>
      <c r="CK175" s="493"/>
      <c r="CM175" s="493"/>
      <c r="CN175" s="493"/>
      <c r="CO175" s="493"/>
      <c r="CP175" s="493"/>
      <c r="CS175" s="493"/>
      <c r="CT175" s="493"/>
      <c r="CU175" s="493"/>
      <c r="CV175" s="493"/>
      <c r="CW175" s="493"/>
      <c r="CX175" s="493"/>
      <c r="CY175" s="493"/>
      <c r="CZ175" s="493"/>
      <c r="DA175" s="493"/>
      <c r="DB175" s="493"/>
      <c r="DC175" s="493"/>
      <c r="DD175" s="493"/>
      <c r="DE175" s="493"/>
      <c r="DF175" s="493"/>
      <c r="DG175" s="493"/>
      <c r="DI175" s="493"/>
      <c r="DJ175" s="493"/>
      <c r="DK175" s="493"/>
      <c r="DQ175" s="493"/>
      <c r="DR175" s="493"/>
      <c r="DS175" s="493"/>
      <c r="DT175" s="493"/>
    </row>
    <row r="176" spans="1:124" x14ac:dyDescent="0.2">
      <c r="A176" s="509"/>
      <c r="B176" s="438"/>
      <c r="C176" s="438"/>
      <c r="D176" s="514"/>
      <c r="E176" s="514"/>
      <c r="F176" s="514"/>
      <c r="G176" s="514"/>
      <c r="H176" s="514"/>
      <c r="I176" s="438"/>
      <c r="J176" s="438"/>
      <c r="K176" s="438"/>
      <c r="L176" s="438"/>
      <c r="M176" s="524"/>
      <c r="N176" s="524"/>
      <c r="O176" s="524"/>
      <c r="P176" s="438"/>
      <c r="Q176" s="527"/>
      <c r="R176" s="438"/>
      <c r="S176" s="438"/>
      <c r="T176" s="438"/>
      <c r="U176" s="438"/>
      <c r="V176" s="438"/>
      <c r="W176" s="503"/>
      <c r="X176" s="438"/>
      <c r="Y176" s="438"/>
      <c r="Z176" s="503"/>
      <c r="AA176" s="503"/>
      <c r="AB176" s="438"/>
      <c r="AC176" s="503"/>
      <c r="AD176" s="503"/>
      <c r="AE176" s="503"/>
      <c r="AF176" s="503"/>
      <c r="AG176" s="503"/>
      <c r="AH176" s="503"/>
      <c r="AI176" s="503"/>
      <c r="AJ176" s="503"/>
      <c r="AK176" s="503"/>
      <c r="AL176" s="503"/>
      <c r="AM176" s="503"/>
      <c r="AN176" s="503"/>
      <c r="AO176" s="503"/>
      <c r="AP176" s="503"/>
      <c r="AQ176" s="503"/>
      <c r="AR176" s="503"/>
      <c r="AS176" s="438"/>
      <c r="AT176" s="439"/>
      <c r="AV176" s="493"/>
      <c r="AW176" s="493"/>
      <c r="AX176" s="493"/>
      <c r="AY176" s="493"/>
      <c r="BA176" s="493"/>
      <c r="BB176" s="493"/>
      <c r="BC176" s="493"/>
      <c r="BD176" s="493"/>
      <c r="BE176" s="493"/>
      <c r="BF176" s="493"/>
      <c r="BG176" s="493"/>
      <c r="BH176" s="493"/>
      <c r="BI176" s="493"/>
      <c r="BJ176" s="493"/>
      <c r="BM176" s="493"/>
      <c r="BN176" s="493"/>
      <c r="BO176" s="493"/>
      <c r="BP176" s="493"/>
      <c r="BR176" s="493"/>
      <c r="BS176" s="493"/>
      <c r="BT176" s="493"/>
      <c r="BU176" s="493"/>
      <c r="BV176" s="493"/>
      <c r="BX176" s="493"/>
      <c r="BY176" s="493"/>
      <c r="BZ176" s="493"/>
      <c r="CA176" s="493"/>
      <c r="CC176" s="493"/>
      <c r="CD176" s="493"/>
      <c r="CE176" s="493"/>
      <c r="CF176" s="493"/>
      <c r="CH176" s="493"/>
      <c r="CI176" s="493"/>
      <c r="CJ176" s="493"/>
      <c r="CK176" s="493"/>
      <c r="CM176" s="493"/>
      <c r="CN176" s="493"/>
      <c r="CO176" s="493"/>
      <c r="CP176" s="493"/>
      <c r="CS176" s="493"/>
      <c r="CT176" s="493"/>
      <c r="CU176" s="493"/>
      <c r="CV176" s="493"/>
      <c r="CW176" s="493"/>
      <c r="CX176" s="493"/>
      <c r="CY176" s="493"/>
      <c r="CZ176" s="493"/>
      <c r="DA176" s="493"/>
      <c r="DB176" s="493"/>
      <c r="DC176" s="493"/>
      <c r="DD176" s="493"/>
      <c r="DE176" s="493"/>
      <c r="DF176" s="493"/>
      <c r="DG176" s="493"/>
      <c r="DI176" s="493"/>
      <c r="DJ176" s="493"/>
      <c r="DK176" s="493"/>
      <c r="DQ176" s="493"/>
      <c r="DR176" s="493"/>
      <c r="DS176" s="493"/>
      <c r="DT176" s="493"/>
    </row>
    <row r="177" spans="1:124" x14ac:dyDescent="0.2">
      <c r="A177" s="509"/>
      <c r="B177" s="438"/>
      <c r="C177" s="438"/>
      <c r="D177" s="514"/>
      <c r="E177" s="514"/>
      <c r="F177" s="514"/>
      <c r="G177" s="514"/>
      <c r="H177" s="514"/>
      <c r="I177" s="438"/>
      <c r="J177" s="438"/>
      <c r="K177" s="438"/>
      <c r="L177" s="438"/>
      <c r="M177" s="524"/>
      <c r="N177" s="524"/>
      <c r="O177" s="524"/>
      <c r="P177" s="438"/>
      <c r="Q177" s="527"/>
      <c r="R177" s="438"/>
      <c r="S177" s="438"/>
      <c r="T177" s="438"/>
      <c r="U177" s="438"/>
      <c r="V177" s="438"/>
      <c r="W177" s="503"/>
      <c r="X177" s="438"/>
      <c r="Y177" s="438"/>
      <c r="Z177" s="503"/>
      <c r="AA177" s="503"/>
      <c r="AB177" s="438"/>
      <c r="AC177" s="503"/>
      <c r="AD177" s="503"/>
      <c r="AE177" s="503"/>
      <c r="AF177" s="503"/>
      <c r="AG177" s="503"/>
      <c r="AH177" s="503"/>
      <c r="AI177" s="503"/>
      <c r="AJ177" s="503"/>
      <c r="AK177" s="503"/>
      <c r="AL177" s="503"/>
      <c r="AM177" s="503"/>
      <c r="AN177" s="503"/>
      <c r="AO177" s="503"/>
      <c r="AP177" s="503"/>
      <c r="AQ177" s="503"/>
      <c r="AR177" s="503"/>
      <c r="AS177" s="438"/>
      <c r="AT177" s="439"/>
      <c r="AV177" s="493"/>
      <c r="AW177" s="493"/>
      <c r="AX177" s="493"/>
      <c r="AY177" s="493"/>
      <c r="BA177" s="493"/>
      <c r="BB177" s="493"/>
      <c r="BC177" s="493"/>
      <c r="BD177" s="493"/>
      <c r="BE177" s="493"/>
      <c r="BF177" s="493"/>
      <c r="BG177" s="493"/>
      <c r="BH177" s="493"/>
      <c r="BI177" s="493"/>
      <c r="BJ177" s="493"/>
      <c r="BM177" s="493"/>
      <c r="BN177" s="493"/>
      <c r="BO177" s="493"/>
      <c r="BP177" s="493"/>
      <c r="BR177" s="493"/>
      <c r="BS177" s="493"/>
      <c r="BT177" s="493"/>
      <c r="BU177" s="493"/>
      <c r="BV177" s="493"/>
      <c r="BX177" s="493"/>
      <c r="BY177" s="493"/>
      <c r="BZ177" s="493"/>
      <c r="CA177" s="493"/>
      <c r="CC177" s="493"/>
      <c r="CD177" s="493"/>
      <c r="CE177" s="493"/>
      <c r="CF177" s="493"/>
      <c r="CH177" s="493"/>
      <c r="CI177" s="493"/>
      <c r="CJ177" s="493"/>
      <c r="CK177" s="493"/>
      <c r="CM177" s="493"/>
      <c r="CN177" s="493"/>
      <c r="CO177" s="493"/>
      <c r="CP177" s="493"/>
      <c r="CS177" s="493"/>
      <c r="CT177" s="493"/>
      <c r="CU177" s="493"/>
      <c r="CV177" s="493"/>
      <c r="CW177" s="493"/>
      <c r="CX177" s="493"/>
      <c r="CY177" s="493"/>
      <c r="CZ177" s="493"/>
      <c r="DA177" s="493"/>
      <c r="DB177" s="493"/>
      <c r="DC177" s="493"/>
      <c r="DD177" s="493"/>
      <c r="DE177" s="493"/>
      <c r="DF177" s="493"/>
      <c r="DG177" s="493"/>
      <c r="DI177" s="493"/>
      <c r="DJ177" s="493"/>
      <c r="DK177" s="493"/>
      <c r="DQ177" s="493"/>
      <c r="DR177" s="493"/>
      <c r="DS177" s="493"/>
      <c r="DT177" s="493"/>
    </row>
    <row r="178" spans="1:124" x14ac:dyDescent="0.2">
      <c r="A178" s="509"/>
      <c r="B178" s="438"/>
      <c r="C178" s="438"/>
      <c r="D178" s="514"/>
      <c r="E178" s="514"/>
      <c r="F178" s="514"/>
      <c r="G178" s="514"/>
      <c r="H178" s="514"/>
      <c r="I178" s="438"/>
      <c r="J178" s="438"/>
      <c r="K178" s="438"/>
      <c r="L178" s="438"/>
      <c r="M178" s="524"/>
      <c r="N178" s="524"/>
      <c r="O178" s="524"/>
      <c r="P178" s="438"/>
      <c r="Q178" s="527"/>
      <c r="R178" s="438"/>
      <c r="S178" s="438"/>
      <c r="T178" s="438"/>
      <c r="U178" s="438"/>
      <c r="V178" s="438"/>
      <c r="W178" s="503"/>
      <c r="X178" s="438"/>
      <c r="Y178" s="438"/>
      <c r="Z178" s="503"/>
      <c r="AA178" s="503"/>
      <c r="AB178" s="438"/>
      <c r="AC178" s="503"/>
      <c r="AD178" s="503"/>
      <c r="AE178" s="503"/>
      <c r="AF178" s="503"/>
      <c r="AG178" s="503"/>
      <c r="AH178" s="503"/>
      <c r="AI178" s="503"/>
      <c r="AJ178" s="503"/>
      <c r="AK178" s="503"/>
      <c r="AL178" s="503"/>
      <c r="AM178" s="503"/>
      <c r="AN178" s="503"/>
      <c r="AO178" s="503"/>
      <c r="AP178" s="503"/>
      <c r="AQ178" s="503"/>
      <c r="AR178" s="503"/>
      <c r="AS178" s="438"/>
      <c r="AT178" s="439"/>
      <c r="AV178" s="493"/>
      <c r="AW178" s="493"/>
      <c r="AX178" s="493"/>
      <c r="AY178" s="493"/>
      <c r="BA178" s="493"/>
      <c r="BB178" s="493"/>
      <c r="BC178" s="493"/>
      <c r="BD178" s="493"/>
      <c r="BE178" s="493"/>
      <c r="BF178" s="493"/>
      <c r="BG178" s="493"/>
      <c r="BH178" s="493"/>
      <c r="BI178" s="493"/>
      <c r="BJ178" s="493"/>
      <c r="BM178" s="493"/>
      <c r="BN178" s="493"/>
      <c r="BO178" s="493"/>
      <c r="BP178" s="493"/>
      <c r="BR178" s="493"/>
      <c r="BS178" s="493"/>
      <c r="BT178" s="493"/>
      <c r="BU178" s="493"/>
      <c r="BV178" s="493"/>
      <c r="BX178" s="493"/>
      <c r="BY178" s="493"/>
      <c r="BZ178" s="493"/>
      <c r="CA178" s="493"/>
      <c r="CC178" s="493"/>
      <c r="CD178" s="493"/>
      <c r="CE178" s="493"/>
      <c r="CF178" s="493"/>
      <c r="CH178" s="493"/>
      <c r="CI178" s="493"/>
      <c r="CJ178" s="493"/>
      <c r="CK178" s="493"/>
      <c r="CM178" s="493"/>
      <c r="CN178" s="493"/>
      <c r="CO178" s="493"/>
      <c r="CP178" s="493"/>
      <c r="CS178" s="493"/>
      <c r="CT178" s="493"/>
      <c r="CU178" s="493"/>
      <c r="CV178" s="493"/>
      <c r="CW178" s="493"/>
      <c r="CX178" s="493"/>
      <c r="CY178" s="493"/>
      <c r="CZ178" s="493"/>
      <c r="DA178" s="493"/>
      <c r="DB178" s="493"/>
      <c r="DC178" s="493"/>
      <c r="DD178" s="493"/>
      <c r="DE178" s="493"/>
      <c r="DF178" s="493"/>
      <c r="DG178" s="493"/>
      <c r="DI178" s="493"/>
      <c r="DJ178" s="493"/>
      <c r="DK178" s="493"/>
      <c r="DQ178" s="493"/>
      <c r="DR178" s="493"/>
      <c r="DS178" s="493"/>
      <c r="DT178" s="493"/>
    </row>
    <row r="179" spans="1:124" x14ac:dyDescent="0.2">
      <c r="A179" s="509"/>
      <c r="B179" s="438"/>
      <c r="C179" s="438"/>
      <c r="D179" s="514"/>
      <c r="E179" s="514"/>
      <c r="F179" s="514"/>
      <c r="G179" s="514"/>
      <c r="H179" s="514"/>
      <c r="I179" s="438"/>
      <c r="J179" s="438"/>
      <c r="K179" s="438"/>
      <c r="L179" s="438"/>
      <c r="M179" s="524"/>
      <c r="N179" s="524"/>
      <c r="O179" s="524"/>
      <c r="P179" s="438"/>
      <c r="Q179" s="527"/>
      <c r="R179" s="438"/>
      <c r="S179" s="438"/>
      <c r="T179" s="438"/>
      <c r="U179" s="438"/>
      <c r="V179" s="438"/>
      <c r="W179" s="503"/>
      <c r="X179" s="438"/>
      <c r="Y179" s="438"/>
      <c r="Z179" s="503"/>
      <c r="AA179" s="503"/>
      <c r="AB179" s="438"/>
      <c r="AC179" s="503"/>
      <c r="AD179" s="503"/>
      <c r="AE179" s="503"/>
      <c r="AF179" s="503"/>
      <c r="AG179" s="503"/>
      <c r="AH179" s="503"/>
      <c r="AI179" s="503"/>
      <c r="AJ179" s="503"/>
      <c r="AK179" s="503"/>
      <c r="AL179" s="503"/>
      <c r="AM179" s="503"/>
      <c r="AN179" s="503"/>
      <c r="AO179" s="503"/>
      <c r="AP179" s="503"/>
      <c r="AQ179" s="503"/>
      <c r="AR179" s="503"/>
      <c r="AS179" s="438"/>
      <c r="AT179" s="439"/>
      <c r="AV179" s="493"/>
      <c r="AW179" s="493"/>
      <c r="AX179" s="493"/>
      <c r="AY179" s="493"/>
      <c r="BA179" s="493"/>
      <c r="BB179" s="493"/>
      <c r="BC179" s="493"/>
      <c r="BD179" s="493"/>
      <c r="BE179" s="493"/>
      <c r="BF179" s="493"/>
      <c r="BG179" s="493"/>
      <c r="BH179" s="493"/>
      <c r="BI179" s="493"/>
      <c r="BJ179" s="493"/>
      <c r="BM179" s="493"/>
      <c r="BN179" s="493"/>
      <c r="BO179" s="493"/>
      <c r="BP179" s="493"/>
      <c r="BR179" s="493"/>
      <c r="BS179" s="493"/>
      <c r="BT179" s="493"/>
      <c r="BU179" s="493"/>
      <c r="BV179" s="493"/>
      <c r="BX179" s="493"/>
      <c r="BY179" s="493"/>
      <c r="BZ179" s="493"/>
      <c r="CA179" s="493"/>
      <c r="CC179" s="493"/>
      <c r="CD179" s="493"/>
      <c r="CE179" s="493"/>
      <c r="CF179" s="493"/>
      <c r="CH179" s="493"/>
      <c r="CI179" s="493"/>
      <c r="CJ179" s="493"/>
      <c r="CK179" s="493"/>
      <c r="CM179" s="493"/>
      <c r="CN179" s="493"/>
      <c r="CO179" s="493"/>
      <c r="CP179" s="493"/>
      <c r="CS179" s="493"/>
      <c r="CT179" s="493"/>
      <c r="CU179" s="493"/>
      <c r="CV179" s="493"/>
      <c r="CW179" s="493"/>
      <c r="CX179" s="493"/>
      <c r="CY179" s="493"/>
      <c r="CZ179" s="493"/>
      <c r="DA179" s="493"/>
      <c r="DB179" s="493"/>
      <c r="DC179" s="493"/>
      <c r="DD179" s="493"/>
      <c r="DE179" s="493"/>
      <c r="DF179" s="493"/>
      <c r="DG179" s="493"/>
      <c r="DI179" s="493"/>
      <c r="DJ179" s="493"/>
      <c r="DK179" s="493"/>
      <c r="DQ179" s="493"/>
      <c r="DR179" s="493"/>
      <c r="DS179" s="493"/>
      <c r="DT179" s="493"/>
    </row>
    <row r="180" spans="1:124" x14ac:dyDescent="0.2">
      <c r="A180" s="509"/>
      <c r="B180" s="438"/>
      <c r="C180" s="438"/>
      <c r="D180" s="514"/>
      <c r="E180" s="514"/>
      <c r="F180" s="514"/>
      <c r="G180" s="514"/>
      <c r="H180" s="514"/>
      <c r="I180" s="438"/>
      <c r="J180" s="438"/>
      <c r="K180" s="438"/>
      <c r="L180" s="438"/>
      <c r="M180" s="524"/>
      <c r="N180" s="524"/>
      <c r="O180" s="524"/>
      <c r="P180" s="438"/>
      <c r="Q180" s="527"/>
      <c r="R180" s="438"/>
      <c r="S180" s="438"/>
      <c r="T180" s="438"/>
      <c r="U180" s="438"/>
      <c r="V180" s="438"/>
      <c r="W180" s="503"/>
      <c r="X180" s="438"/>
      <c r="Y180" s="438"/>
      <c r="Z180" s="503"/>
      <c r="AA180" s="503"/>
      <c r="AB180" s="438"/>
      <c r="AC180" s="503"/>
      <c r="AD180" s="503"/>
      <c r="AE180" s="503"/>
      <c r="AF180" s="503"/>
      <c r="AG180" s="503"/>
      <c r="AH180" s="503"/>
      <c r="AI180" s="503"/>
      <c r="AJ180" s="503"/>
      <c r="AK180" s="503"/>
      <c r="AL180" s="503"/>
      <c r="AM180" s="503"/>
      <c r="AN180" s="503"/>
      <c r="AO180" s="503"/>
      <c r="AP180" s="503"/>
      <c r="AQ180" s="503"/>
      <c r="AR180" s="503"/>
      <c r="AS180" s="438"/>
      <c r="AT180" s="439"/>
      <c r="AV180" s="493"/>
      <c r="AW180" s="493"/>
      <c r="AX180" s="493"/>
      <c r="AY180" s="493"/>
      <c r="BA180" s="493"/>
      <c r="BB180" s="493"/>
      <c r="BC180" s="493"/>
      <c r="BD180" s="493"/>
      <c r="BE180" s="493"/>
      <c r="BF180" s="493"/>
      <c r="BG180" s="493"/>
      <c r="BH180" s="493"/>
      <c r="BI180" s="493"/>
      <c r="BJ180" s="493"/>
      <c r="BM180" s="493"/>
      <c r="BN180" s="493"/>
      <c r="BO180" s="493"/>
      <c r="BP180" s="493"/>
      <c r="BR180" s="493"/>
      <c r="BS180" s="493"/>
      <c r="BT180" s="493"/>
      <c r="BU180" s="493"/>
      <c r="BV180" s="493"/>
      <c r="BX180" s="493"/>
      <c r="BY180" s="493"/>
      <c r="BZ180" s="493"/>
      <c r="CA180" s="493"/>
      <c r="CC180" s="493"/>
      <c r="CD180" s="493"/>
      <c r="CE180" s="493"/>
      <c r="CF180" s="493"/>
      <c r="CH180" s="493"/>
      <c r="CI180" s="493"/>
      <c r="CJ180" s="493"/>
      <c r="CK180" s="493"/>
      <c r="CM180" s="493"/>
      <c r="CN180" s="493"/>
      <c r="CO180" s="493"/>
      <c r="CP180" s="493"/>
      <c r="CS180" s="493"/>
      <c r="CT180" s="493"/>
      <c r="CU180" s="493"/>
      <c r="CV180" s="493"/>
      <c r="CW180" s="493"/>
      <c r="CX180" s="493"/>
      <c r="CY180" s="493"/>
      <c r="CZ180" s="493"/>
      <c r="DA180" s="493"/>
      <c r="DB180" s="493"/>
      <c r="DC180" s="493"/>
      <c r="DD180" s="493"/>
      <c r="DE180" s="493"/>
      <c r="DF180" s="493"/>
      <c r="DG180" s="493"/>
      <c r="DI180" s="493"/>
      <c r="DJ180" s="493"/>
      <c r="DK180" s="493"/>
      <c r="DQ180" s="493"/>
      <c r="DR180" s="493"/>
      <c r="DS180" s="493"/>
      <c r="DT180" s="493"/>
    </row>
    <row r="181" spans="1:124" x14ac:dyDescent="0.2">
      <c r="A181" s="509"/>
      <c r="B181" s="438"/>
      <c r="C181" s="438"/>
      <c r="D181" s="514"/>
      <c r="E181" s="514"/>
      <c r="F181" s="514"/>
      <c r="G181" s="514"/>
      <c r="H181" s="514"/>
      <c r="I181" s="438"/>
      <c r="J181" s="438"/>
      <c r="K181" s="438"/>
      <c r="L181" s="438"/>
      <c r="M181" s="524"/>
      <c r="N181" s="524"/>
      <c r="O181" s="524"/>
      <c r="P181" s="438"/>
      <c r="Q181" s="527"/>
      <c r="R181" s="438"/>
      <c r="S181" s="438"/>
      <c r="T181" s="438"/>
      <c r="U181" s="438"/>
      <c r="V181" s="438"/>
      <c r="W181" s="503"/>
      <c r="X181" s="438"/>
      <c r="Y181" s="438"/>
      <c r="Z181" s="503"/>
      <c r="AA181" s="503"/>
      <c r="AB181" s="438"/>
      <c r="AC181" s="503"/>
      <c r="AD181" s="503"/>
      <c r="AE181" s="503"/>
      <c r="AF181" s="503"/>
      <c r="AG181" s="503"/>
      <c r="AH181" s="503"/>
      <c r="AI181" s="503"/>
      <c r="AJ181" s="503"/>
      <c r="AK181" s="503"/>
      <c r="AL181" s="503"/>
      <c r="AM181" s="503"/>
      <c r="AN181" s="503"/>
      <c r="AO181" s="503"/>
      <c r="AP181" s="503"/>
      <c r="AQ181" s="503"/>
      <c r="AR181" s="503"/>
      <c r="AS181" s="438"/>
      <c r="AT181" s="439"/>
      <c r="AV181" s="493"/>
      <c r="AW181" s="493"/>
      <c r="AX181" s="493"/>
      <c r="AY181" s="493"/>
      <c r="BA181" s="493"/>
      <c r="BB181" s="493"/>
      <c r="BC181" s="493"/>
      <c r="BD181" s="493"/>
      <c r="BE181" s="493"/>
      <c r="BF181" s="493"/>
      <c r="BG181" s="493"/>
      <c r="BH181" s="493"/>
      <c r="BI181" s="493"/>
      <c r="BJ181" s="493"/>
      <c r="BM181" s="493"/>
      <c r="BN181" s="493"/>
      <c r="BO181" s="493"/>
      <c r="BP181" s="493"/>
      <c r="BR181" s="493"/>
      <c r="BS181" s="493"/>
      <c r="BT181" s="493"/>
      <c r="BU181" s="493"/>
      <c r="BV181" s="493"/>
      <c r="BX181" s="493"/>
      <c r="BY181" s="493"/>
      <c r="BZ181" s="493"/>
      <c r="CA181" s="493"/>
      <c r="CC181" s="493"/>
      <c r="CD181" s="493"/>
      <c r="CE181" s="493"/>
      <c r="CF181" s="493"/>
      <c r="CH181" s="493"/>
      <c r="CI181" s="493"/>
      <c r="CJ181" s="493"/>
      <c r="CK181" s="493"/>
      <c r="CM181" s="493"/>
      <c r="CN181" s="493"/>
      <c r="CO181" s="493"/>
      <c r="CP181" s="493"/>
      <c r="CS181" s="493"/>
      <c r="CT181" s="493"/>
      <c r="CU181" s="493"/>
      <c r="CV181" s="493"/>
      <c r="CW181" s="493"/>
      <c r="CX181" s="493"/>
      <c r="CY181" s="493"/>
      <c r="CZ181" s="493"/>
      <c r="DA181" s="493"/>
      <c r="DB181" s="493"/>
      <c r="DC181" s="493"/>
      <c r="DD181" s="493"/>
      <c r="DE181" s="493"/>
      <c r="DF181" s="493"/>
      <c r="DG181" s="493"/>
      <c r="DI181" s="493"/>
      <c r="DJ181" s="493"/>
      <c r="DK181" s="493"/>
      <c r="DQ181" s="493"/>
      <c r="DR181" s="493"/>
      <c r="DS181" s="493"/>
      <c r="DT181" s="493"/>
    </row>
    <row r="182" spans="1:124" x14ac:dyDescent="0.2">
      <c r="A182" s="509"/>
      <c r="B182" s="438"/>
      <c r="C182" s="438"/>
      <c r="D182" s="514"/>
      <c r="E182" s="514"/>
      <c r="F182" s="514"/>
      <c r="G182" s="514"/>
      <c r="H182" s="514"/>
      <c r="I182" s="438"/>
      <c r="J182" s="438"/>
      <c r="K182" s="438"/>
      <c r="L182" s="438"/>
      <c r="M182" s="524"/>
      <c r="N182" s="524"/>
      <c r="O182" s="524"/>
      <c r="P182" s="438"/>
      <c r="Q182" s="527"/>
      <c r="R182" s="438"/>
      <c r="S182" s="438"/>
      <c r="T182" s="438"/>
      <c r="U182" s="438"/>
      <c r="V182" s="438"/>
      <c r="W182" s="503"/>
      <c r="X182" s="438"/>
      <c r="Y182" s="438"/>
      <c r="Z182" s="503"/>
      <c r="AA182" s="503"/>
      <c r="AB182" s="438"/>
      <c r="AC182" s="503"/>
      <c r="AD182" s="503"/>
      <c r="AE182" s="503"/>
      <c r="AF182" s="503"/>
      <c r="AG182" s="503"/>
      <c r="AH182" s="503"/>
      <c r="AI182" s="503"/>
      <c r="AJ182" s="503"/>
      <c r="AK182" s="503"/>
      <c r="AL182" s="503"/>
      <c r="AM182" s="503"/>
      <c r="AN182" s="503"/>
      <c r="AO182" s="503"/>
      <c r="AP182" s="503"/>
      <c r="AQ182" s="503"/>
      <c r="AR182" s="503"/>
      <c r="AS182" s="438"/>
      <c r="AT182" s="439"/>
      <c r="AV182" s="493"/>
      <c r="AW182" s="493"/>
      <c r="AX182" s="493"/>
      <c r="AY182" s="493"/>
      <c r="BA182" s="493"/>
      <c r="BB182" s="493"/>
      <c r="BC182" s="493"/>
      <c r="BD182" s="493"/>
      <c r="BE182" s="493"/>
      <c r="BF182" s="493"/>
      <c r="BG182" s="493"/>
      <c r="BH182" s="493"/>
      <c r="BI182" s="493"/>
      <c r="BJ182" s="493"/>
      <c r="BM182" s="493"/>
      <c r="BN182" s="493"/>
      <c r="BO182" s="493"/>
      <c r="BP182" s="493"/>
      <c r="BR182" s="493"/>
      <c r="BS182" s="493"/>
      <c r="BT182" s="493"/>
      <c r="BU182" s="493"/>
      <c r="BV182" s="493"/>
      <c r="BX182" s="493"/>
      <c r="BY182" s="493"/>
      <c r="BZ182" s="493"/>
      <c r="CA182" s="493"/>
      <c r="CC182" s="493"/>
      <c r="CD182" s="493"/>
      <c r="CE182" s="493"/>
      <c r="CF182" s="493"/>
      <c r="CH182" s="493"/>
      <c r="CI182" s="493"/>
      <c r="CJ182" s="493"/>
      <c r="CK182" s="493"/>
      <c r="CM182" s="493"/>
      <c r="CN182" s="493"/>
      <c r="CO182" s="493"/>
      <c r="CP182" s="493"/>
      <c r="CS182" s="493"/>
      <c r="CT182" s="493"/>
      <c r="CU182" s="493"/>
      <c r="CV182" s="493"/>
      <c r="CW182" s="493"/>
      <c r="CX182" s="493"/>
      <c r="CY182" s="493"/>
      <c r="CZ182" s="493"/>
      <c r="DA182" s="493"/>
      <c r="DB182" s="493"/>
      <c r="DC182" s="493"/>
      <c r="DD182" s="493"/>
      <c r="DE182" s="493"/>
      <c r="DF182" s="493"/>
      <c r="DG182" s="493"/>
      <c r="DI182" s="493"/>
      <c r="DJ182" s="493"/>
      <c r="DK182" s="493"/>
      <c r="DQ182" s="493"/>
      <c r="DR182" s="493"/>
      <c r="DS182" s="493"/>
      <c r="DT182" s="493"/>
    </row>
    <row r="183" spans="1:124" x14ac:dyDescent="0.2">
      <c r="A183" s="509"/>
      <c r="B183" s="438"/>
      <c r="C183" s="438"/>
      <c r="D183" s="514"/>
      <c r="E183" s="514"/>
      <c r="F183" s="514"/>
      <c r="G183" s="514"/>
      <c r="H183" s="514"/>
      <c r="I183" s="438"/>
      <c r="J183" s="438"/>
      <c r="K183" s="438"/>
      <c r="L183" s="438"/>
      <c r="M183" s="524"/>
      <c r="N183" s="524"/>
      <c r="O183" s="524"/>
      <c r="P183" s="438"/>
      <c r="Q183" s="527"/>
      <c r="R183" s="438"/>
      <c r="S183" s="438"/>
      <c r="T183" s="438"/>
      <c r="U183" s="438"/>
      <c r="V183" s="438"/>
      <c r="W183" s="503"/>
      <c r="X183" s="438"/>
      <c r="Y183" s="438"/>
      <c r="Z183" s="503"/>
      <c r="AA183" s="503"/>
      <c r="AB183" s="438"/>
      <c r="AC183" s="503"/>
      <c r="AD183" s="503"/>
      <c r="AE183" s="503"/>
      <c r="AF183" s="503"/>
      <c r="AG183" s="503"/>
      <c r="AH183" s="503"/>
      <c r="AI183" s="503"/>
      <c r="AJ183" s="503"/>
      <c r="AK183" s="503"/>
      <c r="AL183" s="503"/>
      <c r="AM183" s="503"/>
      <c r="AN183" s="503"/>
      <c r="AO183" s="503"/>
      <c r="AP183" s="503"/>
      <c r="AQ183" s="503"/>
      <c r="AR183" s="503"/>
      <c r="AS183" s="438"/>
      <c r="AT183" s="439"/>
      <c r="AV183" s="493"/>
      <c r="AW183" s="493"/>
      <c r="AX183" s="493"/>
      <c r="AY183" s="493"/>
      <c r="BA183" s="493"/>
      <c r="BB183" s="493"/>
      <c r="BC183" s="493"/>
      <c r="BD183" s="493"/>
      <c r="BE183" s="493"/>
      <c r="BF183" s="493"/>
      <c r="BG183" s="493"/>
      <c r="BH183" s="493"/>
      <c r="BI183" s="493"/>
      <c r="BJ183" s="493"/>
      <c r="BM183" s="493"/>
      <c r="BN183" s="493"/>
      <c r="BO183" s="493"/>
      <c r="BP183" s="493"/>
      <c r="BR183" s="493"/>
      <c r="BS183" s="493"/>
      <c r="BT183" s="493"/>
      <c r="BU183" s="493"/>
      <c r="BV183" s="493"/>
      <c r="BX183" s="493"/>
      <c r="BY183" s="493"/>
      <c r="BZ183" s="493"/>
      <c r="CA183" s="493"/>
      <c r="CC183" s="493"/>
      <c r="CD183" s="493"/>
      <c r="CE183" s="493"/>
      <c r="CF183" s="493"/>
      <c r="CH183" s="493"/>
      <c r="CI183" s="493"/>
      <c r="CJ183" s="493"/>
      <c r="CK183" s="493"/>
      <c r="CM183" s="493"/>
      <c r="CN183" s="493"/>
      <c r="CO183" s="493"/>
      <c r="CP183" s="493"/>
      <c r="CS183" s="493"/>
      <c r="CT183" s="493"/>
      <c r="CU183" s="493"/>
      <c r="CV183" s="493"/>
      <c r="CW183" s="493"/>
      <c r="CX183" s="493"/>
      <c r="CY183" s="493"/>
      <c r="CZ183" s="493"/>
      <c r="DA183" s="493"/>
      <c r="DB183" s="493"/>
      <c r="DC183" s="493"/>
      <c r="DD183" s="493"/>
      <c r="DE183" s="493"/>
      <c r="DF183" s="493"/>
      <c r="DG183" s="493"/>
      <c r="DI183" s="493"/>
      <c r="DJ183" s="493"/>
      <c r="DK183" s="493"/>
      <c r="DQ183" s="493"/>
      <c r="DR183" s="493"/>
      <c r="DS183" s="493"/>
      <c r="DT183" s="493"/>
    </row>
    <row r="184" spans="1:124" x14ac:dyDescent="0.2">
      <c r="A184" s="509"/>
      <c r="B184" s="438"/>
      <c r="C184" s="438"/>
      <c r="D184" s="514"/>
      <c r="E184" s="514"/>
      <c r="F184" s="514"/>
      <c r="G184" s="514"/>
      <c r="H184" s="514"/>
      <c r="I184" s="438"/>
      <c r="J184" s="438"/>
      <c r="K184" s="438"/>
      <c r="L184" s="438"/>
      <c r="M184" s="524"/>
      <c r="N184" s="524"/>
      <c r="O184" s="524"/>
      <c r="P184" s="438"/>
      <c r="Q184" s="527"/>
      <c r="R184" s="438"/>
      <c r="S184" s="438"/>
      <c r="T184" s="438"/>
      <c r="U184" s="438"/>
      <c r="V184" s="438"/>
      <c r="W184" s="503"/>
      <c r="X184" s="438"/>
      <c r="Y184" s="438"/>
      <c r="Z184" s="503"/>
      <c r="AA184" s="503"/>
      <c r="AB184" s="438"/>
      <c r="AC184" s="503"/>
      <c r="AD184" s="503"/>
      <c r="AE184" s="503"/>
      <c r="AF184" s="503"/>
      <c r="AG184" s="503"/>
      <c r="AH184" s="503"/>
      <c r="AI184" s="503"/>
      <c r="AJ184" s="503"/>
      <c r="AK184" s="503"/>
      <c r="AL184" s="503"/>
      <c r="AM184" s="503"/>
      <c r="AN184" s="503"/>
      <c r="AO184" s="503"/>
      <c r="AP184" s="503"/>
      <c r="AQ184" s="503"/>
      <c r="AR184" s="503"/>
      <c r="AS184" s="438"/>
      <c r="AT184" s="439"/>
      <c r="AV184" s="493"/>
      <c r="AW184" s="493"/>
      <c r="AX184" s="493"/>
      <c r="AY184" s="493"/>
      <c r="BA184" s="493"/>
      <c r="BB184" s="493"/>
      <c r="BC184" s="493"/>
      <c r="BD184" s="493"/>
      <c r="BE184" s="493"/>
      <c r="BF184" s="493"/>
      <c r="BG184" s="493"/>
      <c r="BH184" s="493"/>
      <c r="BI184" s="493"/>
      <c r="BJ184" s="493"/>
      <c r="BM184" s="493"/>
      <c r="BN184" s="493"/>
      <c r="BO184" s="493"/>
      <c r="BP184" s="493"/>
      <c r="BR184" s="493"/>
      <c r="BS184" s="493"/>
      <c r="BT184" s="493"/>
      <c r="BU184" s="493"/>
      <c r="BV184" s="493"/>
      <c r="BX184" s="493"/>
      <c r="BY184" s="493"/>
      <c r="BZ184" s="493"/>
      <c r="CA184" s="493"/>
      <c r="CC184" s="493"/>
      <c r="CD184" s="493"/>
      <c r="CE184" s="493"/>
      <c r="CF184" s="493"/>
      <c r="CH184" s="493"/>
      <c r="CI184" s="493"/>
      <c r="CJ184" s="493"/>
      <c r="CK184" s="493"/>
      <c r="CM184" s="493"/>
      <c r="CN184" s="493"/>
      <c r="CO184" s="493"/>
      <c r="CP184" s="493"/>
      <c r="CS184" s="493"/>
      <c r="CT184" s="493"/>
      <c r="CU184" s="493"/>
      <c r="CV184" s="493"/>
      <c r="CW184" s="493"/>
      <c r="CX184" s="493"/>
      <c r="CY184" s="493"/>
      <c r="CZ184" s="493"/>
      <c r="DA184" s="493"/>
      <c r="DB184" s="493"/>
      <c r="DC184" s="493"/>
      <c r="DD184" s="493"/>
      <c r="DE184" s="493"/>
      <c r="DF184" s="493"/>
      <c r="DG184" s="493"/>
      <c r="DI184" s="493"/>
      <c r="DJ184" s="493"/>
      <c r="DK184" s="493"/>
      <c r="DQ184" s="493"/>
      <c r="DR184" s="493"/>
      <c r="DS184" s="493"/>
      <c r="DT184" s="493"/>
    </row>
    <row r="185" spans="1:124" x14ac:dyDescent="0.2">
      <c r="A185" s="509"/>
      <c r="B185" s="438"/>
      <c r="C185" s="438"/>
      <c r="D185" s="514"/>
      <c r="E185" s="514"/>
      <c r="F185" s="514"/>
      <c r="G185" s="514"/>
      <c r="H185" s="514"/>
      <c r="I185" s="438"/>
      <c r="J185" s="438"/>
      <c r="K185" s="438"/>
      <c r="L185" s="438"/>
      <c r="M185" s="524"/>
      <c r="N185" s="524"/>
      <c r="O185" s="524"/>
      <c r="P185" s="438"/>
      <c r="Q185" s="527"/>
      <c r="R185" s="438"/>
      <c r="S185" s="438"/>
      <c r="T185" s="438"/>
      <c r="U185" s="438"/>
      <c r="V185" s="438"/>
      <c r="W185" s="503"/>
      <c r="X185" s="438"/>
      <c r="Y185" s="438"/>
      <c r="Z185" s="503"/>
      <c r="AA185" s="503"/>
      <c r="AB185" s="438"/>
      <c r="AC185" s="503"/>
      <c r="AD185" s="503"/>
      <c r="AE185" s="503"/>
      <c r="AF185" s="503"/>
      <c r="AG185" s="503"/>
      <c r="AH185" s="503"/>
      <c r="AI185" s="503"/>
      <c r="AJ185" s="503"/>
      <c r="AK185" s="503"/>
      <c r="AL185" s="503"/>
      <c r="AM185" s="503"/>
      <c r="AN185" s="503"/>
      <c r="AO185" s="503"/>
      <c r="AP185" s="503"/>
      <c r="AQ185" s="503"/>
      <c r="AR185" s="503"/>
      <c r="AS185" s="438"/>
      <c r="AT185" s="439"/>
      <c r="AV185" s="493"/>
      <c r="AW185" s="493"/>
      <c r="AX185" s="493"/>
      <c r="AY185" s="493"/>
      <c r="BA185" s="493"/>
      <c r="BB185" s="493"/>
      <c r="BC185" s="493"/>
      <c r="BD185" s="493"/>
      <c r="BE185" s="493"/>
      <c r="BF185" s="493"/>
      <c r="BG185" s="493"/>
      <c r="BH185" s="493"/>
      <c r="BI185" s="493"/>
      <c r="BJ185" s="493"/>
      <c r="BM185" s="493"/>
      <c r="BN185" s="493"/>
      <c r="BO185" s="493"/>
      <c r="BP185" s="493"/>
      <c r="BR185" s="493"/>
      <c r="BS185" s="493"/>
      <c r="BT185" s="493"/>
      <c r="BU185" s="493"/>
      <c r="BV185" s="493"/>
      <c r="BX185" s="493"/>
      <c r="BY185" s="493"/>
      <c r="BZ185" s="493"/>
      <c r="CA185" s="493"/>
      <c r="CC185" s="493"/>
      <c r="CD185" s="493"/>
      <c r="CE185" s="493"/>
      <c r="CF185" s="493"/>
      <c r="CH185" s="493"/>
      <c r="CI185" s="493"/>
      <c r="CJ185" s="493"/>
      <c r="CK185" s="493"/>
      <c r="CM185" s="493"/>
      <c r="CN185" s="493"/>
      <c r="CO185" s="493"/>
      <c r="CP185" s="493"/>
      <c r="CS185" s="493"/>
      <c r="CT185" s="493"/>
      <c r="CU185" s="493"/>
      <c r="CV185" s="493"/>
      <c r="CW185" s="493"/>
      <c r="CX185" s="493"/>
      <c r="CY185" s="493"/>
      <c r="CZ185" s="493"/>
      <c r="DA185" s="493"/>
      <c r="DB185" s="493"/>
      <c r="DC185" s="493"/>
      <c r="DD185" s="493"/>
      <c r="DE185" s="493"/>
      <c r="DF185" s="493"/>
      <c r="DG185" s="493"/>
      <c r="DI185" s="493"/>
      <c r="DJ185" s="493"/>
      <c r="DK185" s="493"/>
      <c r="DQ185" s="493"/>
      <c r="DR185" s="493"/>
      <c r="DS185" s="493"/>
      <c r="DT185" s="493"/>
    </row>
    <row r="186" spans="1:124" x14ac:dyDescent="0.2">
      <c r="A186" s="509"/>
      <c r="B186" s="438"/>
      <c r="C186" s="438"/>
      <c r="D186" s="514"/>
      <c r="E186" s="514"/>
      <c r="F186" s="514"/>
      <c r="G186" s="514"/>
      <c r="H186" s="514"/>
      <c r="I186" s="438"/>
      <c r="J186" s="438"/>
      <c r="K186" s="438"/>
      <c r="L186" s="438"/>
      <c r="M186" s="524"/>
      <c r="N186" s="524"/>
      <c r="O186" s="524"/>
      <c r="P186" s="438"/>
      <c r="Q186" s="527"/>
      <c r="R186" s="438"/>
      <c r="S186" s="438"/>
      <c r="T186" s="438"/>
      <c r="U186" s="438"/>
      <c r="V186" s="438"/>
      <c r="W186" s="503"/>
      <c r="X186" s="438"/>
      <c r="Y186" s="438"/>
      <c r="Z186" s="503"/>
      <c r="AA186" s="503"/>
      <c r="AB186" s="438"/>
      <c r="AC186" s="503"/>
      <c r="AD186" s="503"/>
      <c r="AE186" s="503"/>
      <c r="AF186" s="503"/>
      <c r="AG186" s="503"/>
      <c r="AH186" s="503"/>
      <c r="AI186" s="503"/>
      <c r="AJ186" s="503"/>
      <c r="AK186" s="503"/>
      <c r="AL186" s="503"/>
      <c r="AM186" s="503"/>
      <c r="AN186" s="503"/>
      <c r="AO186" s="503"/>
      <c r="AP186" s="503"/>
      <c r="AQ186" s="503"/>
      <c r="AR186" s="503"/>
      <c r="AS186" s="438"/>
      <c r="AT186" s="439"/>
      <c r="AV186" s="493"/>
      <c r="AW186" s="493"/>
      <c r="AX186" s="493"/>
      <c r="AY186" s="493"/>
      <c r="BA186" s="493"/>
      <c r="BB186" s="493"/>
      <c r="BC186" s="493"/>
      <c r="BD186" s="493"/>
      <c r="BE186" s="493"/>
      <c r="BF186" s="493"/>
      <c r="BG186" s="493"/>
      <c r="BH186" s="493"/>
      <c r="BI186" s="493"/>
      <c r="BJ186" s="493"/>
      <c r="BM186" s="493"/>
      <c r="BN186" s="493"/>
      <c r="BO186" s="493"/>
      <c r="BP186" s="493"/>
      <c r="BR186" s="493"/>
      <c r="BS186" s="493"/>
      <c r="BT186" s="493"/>
      <c r="BU186" s="493"/>
      <c r="BV186" s="493"/>
      <c r="BX186" s="493"/>
      <c r="BY186" s="493"/>
      <c r="BZ186" s="493"/>
      <c r="CA186" s="493"/>
      <c r="CC186" s="493"/>
      <c r="CD186" s="493"/>
      <c r="CE186" s="493"/>
      <c r="CF186" s="493"/>
      <c r="CH186" s="493"/>
      <c r="CI186" s="493"/>
      <c r="CJ186" s="493"/>
      <c r="CK186" s="493"/>
      <c r="CM186" s="493"/>
      <c r="CN186" s="493"/>
      <c r="CO186" s="493"/>
      <c r="CP186" s="493"/>
      <c r="CS186" s="493"/>
      <c r="CT186" s="493"/>
      <c r="CU186" s="493"/>
      <c r="CV186" s="493"/>
      <c r="CW186" s="493"/>
      <c r="CX186" s="493"/>
      <c r="CY186" s="493"/>
      <c r="CZ186" s="493"/>
      <c r="DA186" s="493"/>
      <c r="DB186" s="493"/>
      <c r="DC186" s="493"/>
      <c r="DD186" s="493"/>
      <c r="DE186" s="493"/>
      <c r="DF186" s="493"/>
      <c r="DG186" s="493"/>
      <c r="DI186" s="493"/>
      <c r="DJ186" s="493"/>
      <c r="DK186" s="493"/>
      <c r="DQ186" s="493"/>
      <c r="DR186" s="493"/>
      <c r="DS186" s="493"/>
      <c r="DT186" s="493"/>
    </row>
    <row r="187" spans="1:124" x14ac:dyDescent="0.2">
      <c r="A187" s="509"/>
      <c r="B187" s="438"/>
      <c r="C187" s="438"/>
      <c r="D187" s="514"/>
      <c r="E187" s="514"/>
      <c r="F187" s="514"/>
      <c r="G187" s="514"/>
      <c r="H187" s="514"/>
      <c r="I187" s="438"/>
      <c r="J187" s="438"/>
      <c r="K187" s="438"/>
      <c r="L187" s="438"/>
      <c r="M187" s="524"/>
      <c r="N187" s="524"/>
      <c r="O187" s="524"/>
      <c r="P187" s="438"/>
      <c r="Q187" s="527"/>
      <c r="R187" s="438"/>
      <c r="S187" s="438"/>
      <c r="T187" s="438"/>
      <c r="U187" s="438"/>
      <c r="V187" s="438"/>
      <c r="W187" s="503"/>
      <c r="X187" s="438"/>
      <c r="Y187" s="438"/>
      <c r="Z187" s="503"/>
      <c r="AA187" s="503"/>
      <c r="AB187" s="438"/>
      <c r="AC187" s="503"/>
      <c r="AD187" s="503"/>
      <c r="AE187" s="503"/>
      <c r="AF187" s="503"/>
      <c r="AG187" s="503"/>
      <c r="AH187" s="503"/>
      <c r="AI187" s="503"/>
      <c r="AJ187" s="503"/>
      <c r="AK187" s="503"/>
      <c r="AL187" s="503"/>
      <c r="AM187" s="503"/>
      <c r="AN187" s="503"/>
      <c r="AO187" s="503"/>
      <c r="AP187" s="503"/>
      <c r="AQ187" s="503"/>
      <c r="AR187" s="503"/>
      <c r="AS187" s="438"/>
      <c r="AT187" s="439"/>
      <c r="AV187" s="493"/>
      <c r="AW187" s="493"/>
      <c r="AX187" s="493"/>
      <c r="AY187" s="493"/>
      <c r="BA187" s="493"/>
      <c r="BB187" s="493"/>
      <c r="BC187" s="493"/>
      <c r="BD187" s="493"/>
      <c r="BE187" s="493"/>
      <c r="BF187" s="493"/>
      <c r="BG187" s="493"/>
      <c r="BH187" s="493"/>
      <c r="BI187" s="493"/>
      <c r="BJ187" s="493"/>
      <c r="BM187" s="493"/>
      <c r="BN187" s="493"/>
      <c r="BO187" s="493"/>
      <c r="BP187" s="493"/>
      <c r="BR187" s="493"/>
      <c r="BS187" s="493"/>
      <c r="BT187" s="493"/>
      <c r="BU187" s="493"/>
      <c r="BV187" s="493"/>
      <c r="BX187" s="493"/>
      <c r="BY187" s="493"/>
      <c r="BZ187" s="493"/>
      <c r="CA187" s="493"/>
      <c r="CC187" s="493"/>
      <c r="CD187" s="493"/>
      <c r="CE187" s="493"/>
      <c r="CF187" s="493"/>
      <c r="CH187" s="493"/>
      <c r="CI187" s="493"/>
      <c r="CJ187" s="493"/>
      <c r="CK187" s="493"/>
      <c r="CM187" s="493"/>
      <c r="CN187" s="493"/>
      <c r="CO187" s="493"/>
      <c r="CP187" s="493"/>
      <c r="CS187" s="493"/>
      <c r="CT187" s="493"/>
      <c r="CU187" s="493"/>
      <c r="CV187" s="493"/>
      <c r="CW187" s="493"/>
      <c r="CX187" s="493"/>
      <c r="CY187" s="493"/>
      <c r="CZ187" s="493"/>
      <c r="DA187" s="493"/>
      <c r="DB187" s="493"/>
      <c r="DC187" s="493"/>
      <c r="DD187" s="493"/>
      <c r="DE187" s="493"/>
      <c r="DF187" s="493"/>
      <c r="DG187" s="493"/>
      <c r="DI187" s="493"/>
      <c r="DJ187" s="493"/>
      <c r="DK187" s="493"/>
      <c r="DQ187" s="493"/>
      <c r="DR187" s="493"/>
      <c r="DS187" s="493"/>
      <c r="DT187" s="493"/>
    </row>
    <row r="188" spans="1:124" x14ac:dyDescent="0.2">
      <c r="A188" s="509"/>
      <c r="B188" s="438"/>
      <c r="C188" s="438"/>
      <c r="D188" s="514"/>
      <c r="E188" s="514"/>
      <c r="F188" s="514"/>
      <c r="G188" s="514"/>
      <c r="H188" s="514"/>
      <c r="I188" s="438"/>
      <c r="J188" s="438"/>
      <c r="K188" s="438"/>
      <c r="L188" s="438"/>
      <c r="M188" s="524"/>
      <c r="N188" s="524"/>
      <c r="O188" s="524"/>
      <c r="P188" s="438"/>
      <c r="Q188" s="527"/>
      <c r="R188" s="438"/>
      <c r="S188" s="438"/>
      <c r="T188" s="438"/>
      <c r="U188" s="438"/>
      <c r="V188" s="438"/>
      <c r="W188" s="503"/>
      <c r="X188" s="438"/>
      <c r="Y188" s="438"/>
      <c r="Z188" s="503"/>
      <c r="AA188" s="503"/>
      <c r="AB188" s="438"/>
      <c r="AC188" s="503"/>
      <c r="AD188" s="503"/>
      <c r="AE188" s="503"/>
      <c r="AF188" s="503"/>
      <c r="AG188" s="503"/>
      <c r="AH188" s="503"/>
      <c r="AI188" s="503"/>
      <c r="AJ188" s="503"/>
      <c r="AK188" s="503"/>
      <c r="AL188" s="503"/>
      <c r="AM188" s="503"/>
      <c r="AN188" s="503"/>
      <c r="AO188" s="503"/>
      <c r="AP188" s="503"/>
      <c r="AQ188" s="503"/>
      <c r="AR188" s="503"/>
      <c r="AS188" s="438"/>
      <c r="AT188" s="439"/>
      <c r="AV188" s="493"/>
      <c r="AW188" s="493"/>
      <c r="AX188" s="493"/>
      <c r="AY188" s="493"/>
      <c r="BA188" s="493"/>
      <c r="BB188" s="493"/>
      <c r="BC188" s="493"/>
      <c r="BD188" s="493"/>
      <c r="BE188" s="493"/>
      <c r="BF188" s="493"/>
      <c r="BG188" s="493"/>
      <c r="BH188" s="493"/>
      <c r="BI188" s="493"/>
      <c r="BJ188" s="493"/>
      <c r="BM188" s="493"/>
      <c r="BN188" s="493"/>
      <c r="BO188" s="493"/>
      <c r="BP188" s="493"/>
      <c r="BR188" s="493"/>
      <c r="BS188" s="493"/>
      <c r="BT188" s="493"/>
      <c r="BU188" s="493"/>
      <c r="BV188" s="493"/>
      <c r="BX188" s="493"/>
      <c r="BY188" s="493"/>
      <c r="BZ188" s="493"/>
      <c r="CA188" s="493"/>
      <c r="CC188" s="493"/>
      <c r="CD188" s="493"/>
      <c r="CE188" s="493"/>
      <c r="CF188" s="493"/>
      <c r="CH188" s="493"/>
      <c r="CI188" s="493"/>
      <c r="CJ188" s="493"/>
      <c r="CK188" s="493"/>
      <c r="CM188" s="493"/>
      <c r="CN188" s="493"/>
      <c r="CO188" s="493"/>
      <c r="CP188" s="493"/>
      <c r="CS188" s="493"/>
      <c r="CT188" s="493"/>
      <c r="CU188" s="493"/>
      <c r="CV188" s="493"/>
      <c r="CW188" s="493"/>
      <c r="CX188" s="493"/>
      <c r="CY188" s="493"/>
      <c r="CZ188" s="493"/>
      <c r="DA188" s="493"/>
      <c r="DB188" s="493"/>
      <c r="DC188" s="493"/>
      <c r="DD188" s="493"/>
      <c r="DE188" s="493"/>
      <c r="DF188" s="493"/>
      <c r="DG188" s="493"/>
      <c r="DI188" s="493"/>
      <c r="DJ188" s="493"/>
      <c r="DK188" s="493"/>
      <c r="DQ188" s="493"/>
      <c r="DR188" s="493"/>
      <c r="DS188" s="493"/>
      <c r="DT188" s="493"/>
    </row>
    <row r="189" spans="1:124" x14ac:dyDescent="0.2">
      <c r="A189" s="509"/>
      <c r="B189" s="438"/>
      <c r="C189" s="438"/>
      <c r="D189" s="514"/>
      <c r="E189" s="514"/>
      <c r="F189" s="514"/>
      <c r="G189" s="514"/>
      <c r="H189" s="514"/>
      <c r="I189" s="438"/>
      <c r="J189" s="438"/>
      <c r="K189" s="438"/>
      <c r="L189" s="438"/>
      <c r="M189" s="524"/>
      <c r="N189" s="524"/>
      <c r="O189" s="524"/>
      <c r="P189" s="438"/>
      <c r="Q189" s="527"/>
      <c r="R189" s="438"/>
      <c r="S189" s="438"/>
      <c r="T189" s="438"/>
      <c r="U189" s="438"/>
      <c r="V189" s="438"/>
      <c r="W189" s="503"/>
      <c r="X189" s="438"/>
      <c r="Y189" s="438"/>
      <c r="Z189" s="503"/>
      <c r="AA189" s="503"/>
      <c r="AB189" s="438"/>
      <c r="AC189" s="503"/>
      <c r="AD189" s="503"/>
      <c r="AE189" s="503"/>
      <c r="AF189" s="503"/>
      <c r="AG189" s="503"/>
      <c r="AH189" s="503"/>
      <c r="AI189" s="503"/>
      <c r="AJ189" s="503"/>
      <c r="AK189" s="503"/>
      <c r="AL189" s="503"/>
      <c r="AM189" s="503"/>
      <c r="AN189" s="503"/>
      <c r="AO189" s="503"/>
      <c r="AP189" s="503"/>
      <c r="AQ189" s="503"/>
      <c r="AR189" s="503"/>
      <c r="AS189" s="438"/>
      <c r="AT189" s="439"/>
      <c r="AV189" s="493"/>
      <c r="AW189" s="493"/>
      <c r="AX189" s="493"/>
      <c r="AY189" s="493"/>
      <c r="BA189" s="493"/>
      <c r="BB189" s="493"/>
      <c r="BC189" s="493"/>
      <c r="BD189" s="493"/>
      <c r="BE189" s="493"/>
      <c r="BF189" s="493"/>
      <c r="BG189" s="493"/>
      <c r="BH189" s="493"/>
      <c r="BI189" s="493"/>
      <c r="BJ189" s="493"/>
      <c r="BM189" s="493"/>
      <c r="BN189" s="493"/>
      <c r="BO189" s="493"/>
      <c r="BP189" s="493"/>
      <c r="BR189" s="493"/>
      <c r="BS189" s="493"/>
      <c r="BT189" s="493"/>
      <c r="BU189" s="493"/>
      <c r="BV189" s="493"/>
      <c r="BX189" s="493"/>
      <c r="BY189" s="493"/>
      <c r="BZ189" s="493"/>
      <c r="CA189" s="493"/>
      <c r="CC189" s="493"/>
      <c r="CD189" s="493"/>
      <c r="CE189" s="493"/>
      <c r="CF189" s="493"/>
      <c r="CH189" s="493"/>
      <c r="CI189" s="493"/>
      <c r="CJ189" s="493"/>
      <c r="CK189" s="493"/>
      <c r="CM189" s="493"/>
      <c r="CN189" s="493"/>
      <c r="CO189" s="493"/>
      <c r="CP189" s="493"/>
      <c r="CS189" s="493"/>
      <c r="CT189" s="493"/>
      <c r="CU189" s="493"/>
      <c r="CV189" s="493"/>
      <c r="CW189" s="493"/>
      <c r="CX189" s="493"/>
      <c r="CY189" s="493"/>
      <c r="CZ189" s="493"/>
      <c r="DA189" s="493"/>
      <c r="DB189" s="493"/>
      <c r="DC189" s="493"/>
      <c r="DD189" s="493"/>
      <c r="DE189" s="493"/>
      <c r="DF189" s="493"/>
      <c r="DG189" s="493"/>
      <c r="DI189" s="493"/>
      <c r="DJ189" s="493"/>
      <c r="DK189" s="493"/>
      <c r="DQ189" s="493"/>
      <c r="DR189" s="493"/>
      <c r="DS189" s="493"/>
      <c r="DT189" s="493"/>
    </row>
    <row r="190" spans="1:124" x14ac:dyDescent="0.2">
      <c r="A190" s="509"/>
      <c r="B190" s="438"/>
      <c r="C190" s="438"/>
      <c r="D190" s="514"/>
      <c r="E190" s="514"/>
      <c r="F190" s="514"/>
      <c r="G190" s="514"/>
      <c r="H190" s="514"/>
      <c r="I190" s="438"/>
      <c r="J190" s="438"/>
      <c r="K190" s="438"/>
      <c r="L190" s="438"/>
      <c r="M190" s="524"/>
      <c r="N190" s="524"/>
      <c r="O190" s="524"/>
      <c r="P190" s="438"/>
      <c r="Q190" s="527"/>
      <c r="R190" s="438"/>
      <c r="S190" s="438"/>
      <c r="T190" s="438"/>
      <c r="U190" s="438"/>
      <c r="V190" s="438"/>
      <c r="W190" s="503"/>
      <c r="X190" s="438"/>
      <c r="Y190" s="438"/>
      <c r="Z190" s="503"/>
      <c r="AA190" s="503"/>
      <c r="AB190" s="438"/>
      <c r="AC190" s="503"/>
      <c r="AD190" s="503"/>
      <c r="AE190" s="503"/>
      <c r="AF190" s="503"/>
      <c r="AG190" s="503"/>
      <c r="AH190" s="503"/>
      <c r="AI190" s="503"/>
      <c r="AJ190" s="503"/>
      <c r="AK190" s="503"/>
      <c r="AL190" s="503"/>
      <c r="AM190" s="503"/>
      <c r="AN190" s="503"/>
      <c r="AO190" s="503"/>
      <c r="AP190" s="503"/>
      <c r="AQ190" s="503"/>
      <c r="AR190" s="503"/>
      <c r="AS190" s="438"/>
      <c r="AT190" s="439"/>
      <c r="AV190" s="493"/>
      <c r="AW190" s="493"/>
      <c r="AX190" s="493"/>
      <c r="AY190" s="493"/>
      <c r="BA190" s="493"/>
      <c r="BB190" s="493"/>
      <c r="BC190" s="493"/>
      <c r="BD190" s="493"/>
      <c r="BE190" s="493"/>
      <c r="BF190" s="493"/>
      <c r="BG190" s="493"/>
      <c r="BH190" s="493"/>
      <c r="BI190" s="493"/>
      <c r="BJ190" s="493"/>
      <c r="BM190" s="493"/>
      <c r="BN190" s="493"/>
      <c r="BO190" s="493"/>
      <c r="BP190" s="493"/>
      <c r="BR190" s="493"/>
      <c r="BS190" s="493"/>
      <c r="BT190" s="493"/>
      <c r="BU190" s="493"/>
      <c r="BV190" s="493"/>
      <c r="BX190" s="493"/>
      <c r="BY190" s="493"/>
      <c r="BZ190" s="493"/>
      <c r="CA190" s="493"/>
      <c r="CC190" s="493"/>
      <c r="CD190" s="493"/>
      <c r="CE190" s="493"/>
      <c r="CF190" s="493"/>
      <c r="CH190" s="493"/>
      <c r="CI190" s="493"/>
      <c r="CJ190" s="493"/>
      <c r="CK190" s="493"/>
      <c r="CM190" s="493"/>
      <c r="CN190" s="493"/>
      <c r="CO190" s="493"/>
      <c r="CP190" s="493"/>
      <c r="CS190" s="493"/>
      <c r="CT190" s="493"/>
      <c r="CU190" s="493"/>
      <c r="CV190" s="493"/>
      <c r="CW190" s="493"/>
      <c r="CX190" s="493"/>
      <c r="CY190" s="493"/>
      <c r="CZ190" s="493"/>
      <c r="DA190" s="493"/>
      <c r="DB190" s="493"/>
      <c r="DC190" s="493"/>
      <c r="DD190" s="493"/>
      <c r="DE190" s="493"/>
      <c r="DF190" s="493"/>
      <c r="DG190" s="493"/>
      <c r="DI190" s="493"/>
      <c r="DJ190" s="493"/>
      <c r="DK190" s="493"/>
      <c r="DQ190" s="493"/>
      <c r="DR190" s="493"/>
      <c r="DS190" s="493"/>
      <c r="DT190" s="493"/>
    </row>
    <row r="191" spans="1:124" x14ac:dyDescent="0.2">
      <c r="A191" s="509"/>
      <c r="B191" s="438"/>
      <c r="C191" s="438"/>
      <c r="D191" s="514"/>
      <c r="E191" s="514"/>
      <c r="F191" s="514"/>
      <c r="G191" s="514"/>
      <c r="H191" s="514"/>
      <c r="I191" s="438"/>
      <c r="J191" s="438"/>
      <c r="K191" s="438"/>
      <c r="L191" s="438"/>
      <c r="M191" s="524"/>
      <c r="N191" s="524"/>
      <c r="O191" s="524"/>
      <c r="P191" s="438"/>
      <c r="Q191" s="527"/>
      <c r="R191" s="438"/>
      <c r="S191" s="438"/>
      <c r="T191" s="438"/>
      <c r="U191" s="438"/>
      <c r="V191" s="438"/>
      <c r="W191" s="503"/>
      <c r="X191" s="438"/>
      <c r="Y191" s="438"/>
      <c r="Z191" s="503"/>
      <c r="AA191" s="503"/>
      <c r="AB191" s="438"/>
      <c r="AC191" s="503"/>
      <c r="AD191" s="503"/>
      <c r="AE191" s="503"/>
      <c r="AF191" s="503"/>
      <c r="AG191" s="503"/>
      <c r="AH191" s="503"/>
      <c r="AI191" s="503"/>
      <c r="AJ191" s="503"/>
      <c r="AK191" s="503"/>
      <c r="AL191" s="503"/>
      <c r="AM191" s="503"/>
      <c r="AN191" s="503"/>
      <c r="AO191" s="503"/>
      <c r="AP191" s="503"/>
      <c r="AQ191" s="503"/>
      <c r="AR191" s="503"/>
      <c r="AS191" s="438"/>
      <c r="AT191" s="439"/>
      <c r="AV191" s="493"/>
      <c r="AW191" s="493"/>
      <c r="AX191" s="493"/>
      <c r="AY191" s="493"/>
      <c r="BA191" s="493"/>
      <c r="BB191" s="493"/>
      <c r="BC191" s="493"/>
      <c r="BD191" s="493"/>
      <c r="BE191" s="493"/>
      <c r="BF191" s="493"/>
      <c r="BG191" s="493"/>
      <c r="BH191" s="493"/>
      <c r="BI191" s="493"/>
      <c r="BJ191" s="493"/>
      <c r="BM191" s="493"/>
      <c r="BN191" s="493"/>
      <c r="BO191" s="493"/>
      <c r="BP191" s="493"/>
      <c r="BR191" s="493"/>
      <c r="BS191" s="493"/>
      <c r="BT191" s="493"/>
      <c r="BU191" s="493"/>
      <c r="BV191" s="493"/>
      <c r="BX191" s="493"/>
      <c r="BY191" s="493"/>
      <c r="BZ191" s="493"/>
      <c r="CA191" s="493"/>
      <c r="CC191" s="493"/>
      <c r="CD191" s="493"/>
      <c r="CE191" s="493"/>
      <c r="CF191" s="493"/>
      <c r="CH191" s="493"/>
      <c r="CI191" s="493"/>
      <c r="CJ191" s="493"/>
      <c r="CK191" s="493"/>
      <c r="CM191" s="493"/>
      <c r="CN191" s="493"/>
      <c r="CO191" s="493"/>
      <c r="CP191" s="493"/>
      <c r="CS191" s="493"/>
      <c r="CT191" s="493"/>
      <c r="CU191" s="493"/>
      <c r="CV191" s="493"/>
      <c r="CW191" s="493"/>
      <c r="CX191" s="493"/>
      <c r="CY191" s="493"/>
      <c r="CZ191" s="493"/>
      <c r="DA191" s="493"/>
      <c r="DB191" s="493"/>
      <c r="DC191" s="493"/>
      <c r="DD191" s="493"/>
      <c r="DE191" s="493"/>
      <c r="DF191" s="493"/>
      <c r="DG191" s="493"/>
      <c r="DI191" s="493"/>
      <c r="DJ191" s="493"/>
      <c r="DK191" s="493"/>
      <c r="DQ191" s="493"/>
      <c r="DR191" s="493"/>
      <c r="DS191" s="493"/>
      <c r="DT191" s="493"/>
    </row>
    <row r="192" spans="1:124" x14ac:dyDescent="0.2">
      <c r="A192" s="509"/>
      <c r="B192" s="438"/>
      <c r="C192" s="438"/>
      <c r="D192" s="514"/>
      <c r="E192" s="514"/>
      <c r="F192" s="514"/>
      <c r="G192" s="514"/>
      <c r="H192" s="514"/>
      <c r="I192" s="438"/>
      <c r="J192" s="438"/>
      <c r="K192" s="438"/>
      <c r="L192" s="438"/>
      <c r="M192" s="524"/>
      <c r="N192" s="524"/>
      <c r="O192" s="524"/>
      <c r="P192" s="438"/>
      <c r="Q192" s="527"/>
      <c r="R192" s="438"/>
      <c r="S192" s="438"/>
      <c r="T192" s="438"/>
      <c r="U192" s="438"/>
      <c r="V192" s="438"/>
      <c r="W192" s="503"/>
      <c r="X192" s="438"/>
      <c r="Y192" s="438"/>
      <c r="Z192" s="503"/>
      <c r="AA192" s="503"/>
      <c r="AB192" s="438"/>
      <c r="AC192" s="503"/>
      <c r="AD192" s="503"/>
      <c r="AE192" s="503"/>
      <c r="AF192" s="503"/>
      <c r="AG192" s="503"/>
      <c r="AH192" s="503"/>
      <c r="AI192" s="503"/>
      <c r="AJ192" s="503"/>
      <c r="AK192" s="503"/>
      <c r="AL192" s="503"/>
      <c r="AM192" s="503"/>
      <c r="AN192" s="503"/>
      <c r="AO192" s="503"/>
      <c r="AP192" s="503"/>
      <c r="AQ192" s="503"/>
      <c r="AR192" s="503"/>
      <c r="AS192" s="438"/>
      <c r="AT192" s="439"/>
      <c r="AV192" s="493"/>
      <c r="AW192" s="493"/>
      <c r="AX192" s="493"/>
      <c r="AY192" s="493"/>
      <c r="BA192" s="493"/>
      <c r="BB192" s="493"/>
      <c r="BC192" s="493"/>
      <c r="BD192" s="493"/>
      <c r="BE192" s="493"/>
      <c r="BF192" s="493"/>
      <c r="BG192" s="493"/>
      <c r="BH192" s="493"/>
      <c r="BI192" s="493"/>
      <c r="BJ192" s="493"/>
      <c r="BM192" s="493"/>
      <c r="BN192" s="493"/>
      <c r="BO192" s="493"/>
      <c r="BP192" s="493"/>
      <c r="BR192" s="493"/>
      <c r="BS192" s="493"/>
      <c r="BT192" s="493"/>
      <c r="BU192" s="493"/>
      <c r="BV192" s="493"/>
      <c r="BX192" s="493"/>
      <c r="BY192" s="493"/>
      <c r="BZ192" s="493"/>
      <c r="CA192" s="493"/>
      <c r="CC192" s="493"/>
      <c r="CD192" s="493"/>
      <c r="CE192" s="493"/>
      <c r="CF192" s="493"/>
      <c r="CH192" s="493"/>
      <c r="CI192" s="493"/>
      <c r="CJ192" s="493"/>
      <c r="CK192" s="493"/>
      <c r="CM192" s="493"/>
      <c r="CN192" s="493"/>
      <c r="CO192" s="493"/>
      <c r="CP192" s="493"/>
      <c r="CS192" s="493"/>
      <c r="CT192" s="493"/>
      <c r="CU192" s="493"/>
      <c r="CV192" s="493"/>
      <c r="CW192" s="493"/>
      <c r="CX192" s="493"/>
      <c r="CY192" s="493"/>
      <c r="CZ192" s="493"/>
      <c r="DA192" s="493"/>
      <c r="DB192" s="493"/>
      <c r="DC192" s="493"/>
      <c r="DD192" s="493"/>
      <c r="DE192" s="493"/>
      <c r="DF192" s="493"/>
      <c r="DG192" s="493"/>
      <c r="DI192" s="493"/>
      <c r="DJ192" s="493"/>
      <c r="DK192" s="493"/>
      <c r="DQ192" s="493"/>
      <c r="DR192" s="493"/>
      <c r="DS192" s="493"/>
      <c r="DT192" s="493"/>
    </row>
    <row r="193" spans="1:124" x14ac:dyDescent="0.2">
      <c r="A193" s="509"/>
      <c r="B193" s="438"/>
      <c r="C193" s="438"/>
      <c r="D193" s="514"/>
      <c r="E193" s="514"/>
      <c r="F193" s="514"/>
      <c r="G193" s="514"/>
      <c r="H193" s="514"/>
      <c r="I193" s="438"/>
      <c r="J193" s="438"/>
      <c r="K193" s="438"/>
      <c r="L193" s="438"/>
      <c r="M193" s="524"/>
      <c r="N193" s="524"/>
      <c r="O193" s="524"/>
      <c r="P193" s="438"/>
      <c r="Q193" s="527"/>
      <c r="R193" s="438"/>
      <c r="S193" s="438"/>
      <c r="T193" s="438"/>
      <c r="U193" s="438"/>
      <c r="V193" s="438"/>
      <c r="W193" s="503"/>
      <c r="X193" s="438"/>
      <c r="Y193" s="438"/>
      <c r="Z193" s="503"/>
      <c r="AA193" s="503"/>
      <c r="AB193" s="438"/>
      <c r="AC193" s="503"/>
      <c r="AD193" s="503"/>
      <c r="AE193" s="503"/>
      <c r="AF193" s="503"/>
      <c r="AG193" s="503"/>
      <c r="AH193" s="503"/>
      <c r="AI193" s="503"/>
      <c r="AJ193" s="503"/>
      <c r="AK193" s="503"/>
      <c r="AL193" s="503"/>
      <c r="AM193" s="503"/>
      <c r="AN193" s="503"/>
      <c r="AO193" s="503"/>
      <c r="AP193" s="503"/>
      <c r="AQ193" s="503"/>
      <c r="AR193" s="503"/>
      <c r="AS193" s="438"/>
      <c r="AT193" s="439"/>
      <c r="AV193" s="493"/>
      <c r="AW193" s="493"/>
      <c r="AX193" s="493"/>
      <c r="AY193" s="493"/>
      <c r="BA193" s="493"/>
      <c r="BB193" s="493"/>
      <c r="BC193" s="493"/>
      <c r="BD193" s="493"/>
      <c r="BE193" s="493"/>
      <c r="BF193" s="493"/>
      <c r="BG193" s="493"/>
      <c r="BH193" s="493"/>
      <c r="BI193" s="493"/>
      <c r="BJ193" s="493"/>
      <c r="BM193" s="493"/>
      <c r="BN193" s="493"/>
      <c r="BO193" s="493"/>
      <c r="BP193" s="493"/>
      <c r="BR193" s="493"/>
      <c r="BS193" s="493"/>
      <c r="BT193" s="493"/>
      <c r="BU193" s="493"/>
      <c r="BV193" s="493"/>
      <c r="BX193" s="493"/>
      <c r="BY193" s="493"/>
      <c r="BZ193" s="493"/>
      <c r="CA193" s="493"/>
      <c r="CC193" s="493"/>
      <c r="CD193" s="493"/>
      <c r="CE193" s="493"/>
      <c r="CF193" s="493"/>
      <c r="CH193" s="493"/>
      <c r="CI193" s="493"/>
      <c r="CJ193" s="493"/>
      <c r="CK193" s="493"/>
      <c r="CM193" s="493"/>
      <c r="CN193" s="493"/>
      <c r="CO193" s="493"/>
      <c r="CP193" s="493"/>
      <c r="CS193" s="493"/>
      <c r="CT193" s="493"/>
      <c r="CU193" s="493"/>
      <c r="CV193" s="493"/>
      <c r="CW193" s="493"/>
      <c r="CX193" s="493"/>
      <c r="CY193" s="493"/>
      <c r="CZ193" s="493"/>
      <c r="DA193" s="493"/>
      <c r="DB193" s="493"/>
      <c r="DC193" s="493"/>
      <c r="DD193" s="493"/>
      <c r="DE193" s="493"/>
      <c r="DF193" s="493"/>
      <c r="DG193" s="493"/>
      <c r="DI193" s="493"/>
      <c r="DJ193" s="493"/>
      <c r="DK193" s="493"/>
      <c r="DQ193" s="493"/>
      <c r="DR193" s="493"/>
      <c r="DS193" s="493"/>
      <c r="DT193" s="493"/>
    </row>
    <row r="194" spans="1:124" x14ac:dyDescent="0.2">
      <c r="A194" s="509"/>
      <c r="B194" s="438"/>
      <c r="C194" s="438"/>
      <c r="D194" s="514"/>
      <c r="E194" s="514"/>
      <c r="F194" s="514"/>
      <c r="G194" s="514"/>
      <c r="H194" s="514"/>
      <c r="I194" s="438"/>
      <c r="J194" s="438"/>
      <c r="K194" s="438"/>
      <c r="L194" s="438"/>
      <c r="M194" s="524"/>
      <c r="N194" s="524"/>
      <c r="O194" s="524"/>
      <c r="P194" s="438"/>
      <c r="Q194" s="527"/>
      <c r="R194" s="438"/>
      <c r="S194" s="438"/>
      <c r="T194" s="438"/>
      <c r="U194" s="438"/>
      <c r="V194" s="438"/>
      <c r="W194" s="503"/>
      <c r="X194" s="438"/>
      <c r="Y194" s="438"/>
      <c r="Z194" s="503"/>
      <c r="AA194" s="503"/>
      <c r="AB194" s="438"/>
      <c r="AC194" s="503"/>
      <c r="AD194" s="503"/>
      <c r="AE194" s="503"/>
      <c r="AF194" s="503"/>
      <c r="AG194" s="503"/>
      <c r="AH194" s="503"/>
      <c r="AI194" s="503"/>
      <c r="AJ194" s="503"/>
      <c r="AK194" s="503"/>
      <c r="AL194" s="503"/>
      <c r="AM194" s="503"/>
      <c r="AN194" s="503"/>
      <c r="AO194" s="503"/>
      <c r="AP194" s="503"/>
      <c r="AQ194" s="503"/>
      <c r="AR194" s="503"/>
      <c r="AS194" s="438"/>
      <c r="AT194" s="439"/>
      <c r="AV194" s="493"/>
      <c r="AW194" s="493"/>
      <c r="AX194" s="493"/>
      <c r="AY194" s="493"/>
      <c r="BA194" s="493"/>
      <c r="BB194" s="493"/>
      <c r="BC194" s="493"/>
      <c r="BD194" s="493"/>
      <c r="BE194" s="493"/>
      <c r="BF194" s="493"/>
      <c r="BG194" s="493"/>
      <c r="BH194" s="493"/>
      <c r="BI194" s="493"/>
      <c r="BJ194" s="493"/>
      <c r="BM194" s="493"/>
      <c r="BN194" s="493"/>
      <c r="BO194" s="493"/>
      <c r="BP194" s="493"/>
      <c r="BR194" s="493"/>
      <c r="BS194" s="493"/>
      <c r="BT194" s="493"/>
      <c r="BU194" s="493"/>
      <c r="BV194" s="493"/>
      <c r="BX194" s="493"/>
      <c r="BY194" s="493"/>
      <c r="BZ194" s="493"/>
      <c r="CA194" s="493"/>
      <c r="CC194" s="493"/>
      <c r="CD194" s="493"/>
      <c r="CE194" s="493"/>
      <c r="CF194" s="493"/>
      <c r="CH194" s="493"/>
      <c r="CI194" s="493"/>
      <c r="CJ194" s="493"/>
      <c r="CK194" s="493"/>
      <c r="CM194" s="493"/>
      <c r="CN194" s="493"/>
      <c r="CO194" s="493"/>
      <c r="CP194" s="493"/>
      <c r="CS194" s="493"/>
      <c r="CT194" s="493"/>
      <c r="CU194" s="493"/>
      <c r="CV194" s="493"/>
      <c r="CW194" s="493"/>
      <c r="CX194" s="493"/>
      <c r="CY194" s="493"/>
      <c r="CZ194" s="493"/>
      <c r="DA194" s="493"/>
      <c r="DB194" s="493"/>
      <c r="DC194" s="493"/>
      <c r="DD194" s="493"/>
      <c r="DE194" s="493"/>
      <c r="DF194" s="493"/>
      <c r="DG194" s="493"/>
      <c r="DI194" s="493"/>
      <c r="DJ194" s="493"/>
      <c r="DK194" s="493"/>
      <c r="DQ194" s="493"/>
      <c r="DR194" s="493"/>
      <c r="DS194" s="493"/>
      <c r="DT194" s="493"/>
    </row>
    <row r="195" spans="1:124" x14ac:dyDescent="0.2">
      <c r="A195" s="509"/>
      <c r="B195" s="438"/>
      <c r="C195" s="438"/>
      <c r="D195" s="514"/>
      <c r="E195" s="514"/>
      <c r="F195" s="514"/>
      <c r="G195" s="514"/>
      <c r="H195" s="514"/>
      <c r="I195" s="438"/>
      <c r="J195" s="438"/>
      <c r="K195" s="438"/>
      <c r="L195" s="438"/>
      <c r="M195" s="524"/>
      <c r="N195" s="524"/>
      <c r="O195" s="524"/>
      <c r="P195" s="438"/>
      <c r="Q195" s="527"/>
      <c r="R195" s="438"/>
      <c r="S195" s="438"/>
      <c r="T195" s="438"/>
      <c r="U195" s="438"/>
      <c r="V195" s="438"/>
      <c r="W195" s="503"/>
      <c r="X195" s="438"/>
      <c r="Y195" s="438"/>
      <c r="Z195" s="503"/>
      <c r="AA195" s="503"/>
      <c r="AB195" s="438"/>
      <c r="AC195" s="503"/>
      <c r="AD195" s="503"/>
      <c r="AE195" s="503"/>
      <c r="AF195" s="503"/>
      <c r="AG195" s="503"/>
      <c r="AH195" s="503"/>
      <c r="AI195" s="503"/>
      <c r="AJ195" s="503"/>
      <c r="AK195" s="503"/>
      <c r="AL195" s="503"/>
      <c r="AM195" s="503"/>
      <c r="AN195" s="503"/>
      <c r="AO195" s="503"/>
      <c r="AP195" s="503"/>
      <c r="AQ195" s="503"/>
      <c r="AR195" s="503"/>
      <c r="AS195" s="438"/>
      <c r="AT195" s="439"/>
      <c r="AV195" s="493"/>
      <c r="AW195" s="493"/>
      <c r="AX195" s="493"/>
      <c r="AY195" s="493"/>
      <c r="BA195" s="493"/>
      <c r="BB195" s="493"/>
      <c r="BC195" s="493"/>
      <c r="BD195" s="493"/>
      <c r="BE195" s="493"/>
      <c r="BF195" s="493"/>
      <c r="BG195" s="493"/>
      <c r="BH195" s="493"/>
      <c r="BI195" s="493"/>
      <c r="BJ195" s="493"/>
      <c r="BM195" s="493"/>
      <c r="BN195" s="493"/>
      <c r="BO195" s="493"/>
      <c r="BP195" s="493"/>
      <c r="BR195" s="493"/>
      <c r="BS195" s="493"/>
      <c r="BT195" s="493"/>
      <c r="BU195" s="493"/>
      <c r="BV195" s="493"/>
      <c r="BX195" s="493"/>
      <c r="BY195" s="493"/>
      <c r="BZ195" s="493"/>
      <c r="CA195" s="493"/>
      <c r="CC195" s="493"/>
      <c r="CD195" s="493"/>
      <c r="CE195" s="493"/>
      <c r="CF195" s="493"/>
      <c r="CH195" s="493"/>
      <c r="CI195" s="493"/>
      <c r="CJ195" s="493"/>
      <c r="CK195" s="493"/>
      <c r="CM195" s="493"/>
      <c r="CN195" s="493"/>
      <c r="CO195" s="493"/>
      <c r="CP195" s="493"/>
      <c r="CS195" s="493"/>
      <c r="CT195" s="493"/>
      <c r="CU195" s="493"/>
      <c r="CV195" s="493"/>
      <c r="CW195" s="493"/>
      <c r="CX195" s="493"/>
      <c r="CY195" s="493"/>
      <c r="CZ195" s="493"/>
      <c r="DA195" s="493"/>
      <c r="DB195" s="493"/>
      <c r="DC195" s="493"/>
      <c r="DD195" s="493"/>
      <c r="DE195" s="493"/>
      <c r="DF195" s="493"/>
      <c r="DG195" s="493"/>
      <c r="DI195" s="493"/>
      <c r="DJ195" s="493"/>
      <c r="DK195" s="493"/>
      <c r="DQ195" s="493"/>
      <c r="DR195" s="493"/>
      <c r="DS195" s="493"/>
      <c r="DT195" s="493"/>
    </row>
    <row r="196" spans="1:124" x14ac:dyDescent="0.2">
      <c r="A196" s="509"/>
      <c r="B196" s="438"/>
      <c r="C196" s="438"/>
      <c r="D196" s="514"/>
      <c r="E196" s="514"/>
      <c r="F196" s="514"/>
      <c r="G196" s="514"/>
      <c r="H196" s="514"/>
      <c r="I196" s="438"/>
      <c r="J196" s="438"/>
      <c r="K196" s="438"/>
      <c r="L196" s="438"/>
      <c r="M196" s="524"/>
      <c r="N196" s="524"/>
      <c r="O196" s="524"/>
      <c r="P196" s="438"/>
      <c r="Q196" s="527"/>
      <c r="R196" s="438"/>
      <c r="S196" s="438"/>
      <c r="T196" s="438"/>
      <c r="U196" s="438"/>
      <c r="V196" s="438"/>
      <c r="W196" s="503"/>
      <c r="X196" s="438"/>
      <c r="Y196" s="438"/>
      <c r="Z196" s="503"/>
      <c r="AA196" s="503"/>
      <c r="AB196" s="438"/>
      <c r="AC196" s="503"/>
      <c r="AD196" s="503"/>
      <c r="AE196" s="503"/>
      <c r="AF196" s="503"/>
      <c r="AG196" s="503"/>
      <c r="AH196" s="503"/>
      <c r="AI196" s="503"/>
      <c r="AJ196" s="503"/>
      <c r="AK196" s="503"/>
      <c r="AL196" s="503"/>
      <c r="AM196" s="503"/>
      <c r="AN196" s="503"/>
      <c r="AO196" s="503"/>
      <c r="AP196" s="503"/>
      <c r="AQ196" s="503"/>
      <c r="AR196" s="503"/>
      <c r="AS196" s="438"/>
      <c r="AT196" s="439"/>
      <c r="AV196" s="493"/>
      <c r="AW196" s="493"/>
      <c r="AX196" s="493"/>
      <c r="AY196" s="493"/>
      <c r="BA196" s="493"/>
      <c r="BB196" s="493"/>
      <c r="BC196" s="493"/>
      <c r="BD196" s="493"/>
      <c r="BE196" s="493"/>
      <c r="BF196" s="493"/>
      <c r="BG196" s="493"/>
      <c r="BH196" s="493"/>
      <c r="BI196" s="493"/>
      <c r="BJ196" s="493"/>
      <c r="BM196" s="493"/>
      <c r="BN196" s="493"/>
      <c r="BO196" s="493"/>
      <c r="BP196" s="493"/>
      <c r="BR196" s="493"/>
      <c r="BS196" s="493"/>
      <c r="BT196" s="493"/>
      <c r="BU196" s="493"/>
      <c r="BV196" s="493"/>
      <c r="BX196" s="493"/>
      <c r="BY196" s="493"/>
      <c r="BZ196" s="493"/>
      <c r="CA196" s="493"/>
      <c r="CC196" s="493"/>
      <c r="CD196" s="493"/>
      <c r="CE196" s="493"/>
      <c r="CF196" s="493"/>
      <c r="CH196" s="493"/>
      <c r="CI196" s="493"/>
      <c r="CJ196" s="493"/>
      <c r="CK196" s="493"/>
      <c r="CM196" s="493"/>
      <c r="CN196" s="493"/>
      <c r="CO196" s="493"/>
      <c r="CP196" s="493"/>
      <c r="CS196" s="493"/>
      <c r="CT196" s="493"/>
      <c r="CU196" s="493"/>
      <c r="CV196" s="493"/>
      <c r="CW196" s="493"/>
      <c r="CX196" s="493"/>
      <c r="CY196" s="493"/>
      <c r="CZ196" s="493"/>
      <c r="DA196" s="493"/>
      <c r="DB196" s="493"/>
      <c r="DC196" s="493"/>
      <c r="DD196" s="493"/>
      <c r="DE196" s="493"/>
      <c r="DF196" s="493"/>
      <c r="DG196" s="493"/>
      <c r="DI196" s="493"/>
      <c r="DJ196" s="493"/>
      <c r="DK196" s="493"/>
      <c r="DQ196" s="493"/>
      <c r="DR196" s="493"/>
      <c r="DS196" s="493"/>
      <c r="DT196" s="493"/>
    </row>
    <row r="197" spans="1:124" x14ac:dyDescent="0.2">
      <c r="A197" s="509"/>
      <c r="B197" s="438"/>
      <c r="C197" s="438"/>
      <c r="D197" s="514"/>
      <c r="E197" s="514"/>
      <c r="F197" s="514"/>
      <c r="G197" s="514"/>
      <c r="H197" s="514"/>
      <c r="I197" s="438"/>
      <c r="J197" s="438"/>
      <c r="K197" s="438"/>
      <c r="L197" s="438"/>
      <c r="M197" s="524"/>
      <c r="N197" s="524"/>
      <c r="O197" s="524"/>
      <c r="P197" s="438"/>
      <c r="Q197" s="527"/>
      <c r="R197" s="438"/>
      <c r="S197" s="438"/>
      <c r="T197" s="438"/>
      <c r="U197" s="438"/>
      <c r="V197" s="438"/>
      <c r="W197" s="503"/>
      <c r="X197" s="438"/>
      <c r="Y197" s="438"/>
      <c r="Z197" s="503"/>
      <c r="AA197" s="503"/>
      <c r="AB197" s="438"/>
      <c r="AC197" s="503"/>
      <c r="AD197" s="503"/>
      <c r="AE197" s="503"/>
      <c r="AF197" s="503"/>
      <c r="AG197" s="503"/>
      <c r="AH197" s="503"/>
      <c r="AI197" s="503"/>
      <c r="AJ197" s="503"/>
      <c r="AK197" s="503"/>
      <c r="AL197" s="503"/>
      <c r="AM197" s="503"/>
      <c r="AN197" s="503"/>
      <c r="AO197" s="503"/>
      <c r="AP197" s="503"/>
      <c r="AQ197" s="503"/>
      <c r="AR197" s="503"/>
      <c r="AS197" s="438"/>
      <c r="AT197" s="439"/>
      <c r="AV197" s="493"/>
      <c r="AW197" s="493"/>
      <c r="AX197" s="493"/>
      <c r="AY197" s="493"/>
      <c r="BA197" s="493"/>
      <c r="BB197" s="493"/>
      <c r="BC197" s="493"/>
      <c r="BD197" s="493"/>
      <c r="BE197" s="493"/>
      <c r="BF197" s="493"/>
      <c r="BG197" s="493"/>
      <c r="BH197" s="493"/>
      <c r="BI197" s="493"/>
      <c r="BJ197" s="493"/>
      <c r="BM197" s="493"/>
      <c r="BN197" s="493"/>
      <c r="BO197" s="493"/>
      <c r="BP197" s="493"/>
      <c r="BR197" s="493"/>
      <c r="BS197" s="493"/>
      <c r="BT197" s="493"/>
      <c r="BU197" s="493"/>
      <c r="BV197" s="493"/>
      <c r="BX197" s="493"/>
      <c r="BY197" s="493"/>
      <c r="BZ197" s="493"/>
      <c r="CA197" s="493"/>
      <c r="CC197" s="493"/>
      <c r="CD197" s="493"/>
      <c r="CE197" s="493"/>
      <c r="CF197" s="493"/>
      <c r="CH197" s="493"/>
      <c r="CI197" s="493"/>
      <c r="CJ197" s="493"/>
      <c r="CK197" s="493"/>
      <c r="CM197" s="493"/>
      <c r="CN197" s="493"/>
      <c r="CO197" s="493"/>
      <c r="CP197" s="493"/>
      <c r="CS197" s="493"/>
      <c r="CT197" s="493"/>
      <c r="CU197" s="493"/>
      <c r="CV197" s="493"/>
      <c r="CW197" s="493"/>
      <c r="CX197" s="493"/>
      <c r="CY197" s="493"/>
      <c r="CZ197" s="493"/>
      <c r="DA197" s="493"/>
      <c r="DB197" s="493"/>
      <c r="DC197" s="493"/>
      <c r="DD197" s="493"/>
      <c r="DE197" s="493"/>
      <c r="DF197" s="493"/>
      <c r="DG197" s="493"/>
      <c r="DI197" s="493"/>
      <c r="DJ197" s="493"/>
      <c r="DK197" s="493"/>
      <c r="DQ197" s="493"/>
      <c r="DR197" s="493"/>
      <c r="DS197" s="493"/>
      <c r="DT197" s="493"/>
    </row>
    <row r="198" spans="1:124" x14ac:dyDescent="0.2">
      <c r="A198" s="509"/>
      <c r="B198" s="438"/>
      <c r="C198" s="438"/>
      <c r="D198" s="514"/>
      <c r="E198" s="514"/>
      <c r="F198" s="514"/>
      <c r="G198" s="514"/>
      <c r="H198" s="514"/>
      <c r="I198" s="438"/>
      <c r="J198" s="438"/>
      <c r="K198" s="438"/>
      <c r="L198" s="438"/>
      <c r="M198" s="524"/>
      <c r="N198" s="524"/>
      <c r="O198" s="524"/>
      <c r="P198" s="438"/>
      <c r="Q198" s="527"/>
      <c r="R198" s="438"/>
      <c r="S198" s="438"/>
      <c r="T198" s="438"/>
      <c r="U198" s="438"/>
      <c r="V198" s="438"/>
      <c r="W198" s="503"/>
      <c r="X198" s="438"/>
      <c r="Y198" s="438"/>
      <c r="Z198" s="503"/>
      <c r="AA198" s="503"/>
      <c r="AB198" s="438"/>
      <c r="AC198" s="503"/>
      <c r="AD198" s="503"/>
      <c r="AE198" s="503"/>
      <c r="AF198" s="503"/>
      <c r="AG198" s="503"/>
      <c r="AH198" s="503"/>
      <c r="AI198" s="503"/>
      <c r="AJ198" s="503"/>
      <c r="AK198" s="503"/>
      <c r="AL198" s="503"/>
      <c r="AM198" s="503"/>
      <c r="AN198" s="503"/>
      <c r="AO198" s="503"/>
      <c r="AP198" s="503"/>
      <c r="AQ198" s="503"/>
      <c r="AR198" s="503"/>
      <c r="AS198" s="438"/>
      <c r="AT198" s="439"/>
      <c r="AV198" s="493"/>
      <c r="AW198" s="493"/>
      <c r="AX198" s="493"/>
      <c r="AY198" s="493"/>
      <c r="BA198" s="493"/>
      <c r="BB198" s="493"/>
      <c r="BC198" s="493"/>
      <c r="BD198" s="493"/>
      <c r="BE198" s="493"/>
      <c r="BF198" s="493"/>
      <c r="BG198" s="493"/>
      <c r="BH198" s="493"/>
      <c r="BI198" s="493"/>
      <c r="BJ198" s="493"/>
      <c r="BM198" s="493"/>
      <c r="BN198" s="493"/>
      <c r="BO198" s="493"/>
      <c r="BP198" s="493"/>
      <c r="BR198" s="493"/>
      <c r="BS198" s="493"/>
      <c r="BT198" s="493"/>
      <c r="BU198" s="493"/>
      <c r="BV198" s="493"/>
      <c r="BX198" s="493"/>
      <c r="BY198" s="493"/>
      <c r="BZ198" s="493"/>
      <c r="CA198" s="493"/>
      <c r="CC198" s="493"/>
      <c r="CD198" s="493"/>
      <c r="CE198" s="493"/>
      <c r="CF198" s="493"/>
      <c r="CH198" s="493"/>
      <c r="CI198" s="493"/>
      <c r="CJ198" s="493"/>
      <c r="CK198" s="493"/>
      <c r="CM198" s="493"/>
      <c r="CN198" s="493"/>
      <c r="CO198" s="493"/>
      <c r="CP198" s="493"/>
      <c r="CS198" s="493"/>
      <c r="CT198" s="493"/>
      <c r="CU198" s="493"/>
      <c r="CV198" s="493"/>
      <c r="CW198" s="493"/>
      <c r="CX198" s="493"/>
      <c r="CY198" s="493"/>
      <c r="CZ198" s="493"/>
      <c r="DA198" s="493"/>
      <c r="DB198" s="493"/>
      <c r="DC198" s="493"/>
      <c r="DD198" s="493"/>
      <c r="DE198" s="493"/>
      <c r="DF198" s="493"/>
      <c r="DG198" s="493"/>
      <c r="DI198" s="493"/>
      <c r="DJ198" s="493"/>
      <c r="DK198" s="493"/>
      <c r="DQ198" s="493"/>
      <c r="DR198" s="493"/>
      <c r="DS198" s="493"/>
      <c r="DT198" s="493"/>
    </row>
    <row r="199" spans="1:124" x14ac:dyDescent="0.2">
      <c r="A199" s="509"/>
      <c r="B199" s="438"/>
      <c r="C199" s="438"/>
      <c r="D199" s="514"/>
      <c r="E199" s="514"/>
      <c r="F199" s="514"/>
      <c r="G199" s="514"/>
      <c r="H199" s="514"/>
      <c r="I199" s="438"/>
      <c r="J199" s="438"/>
      <c r="K199" s="438"/>
      <c r="L199" s="438"/>
      <c r="M199" s="524"/>
      <c r="N199" s="524"/>
      <c r="O199" s="524"/>
      <c r="P199" s="438"/>
      <c r="Q199" s="527"/>
      <c r="R199" s="438"/>
      <c r="S199" s="438"/>
      <c r="T199" s="438"/>
      <c r="U199" s="438"/>
      <c r="V199" s="438"/>
      <c r="W199" s="503"/>
      <c r="X199" s="438"/>
      <c r="Y199" s="438"/>
      <c r="Z199" s="503"/>
      <c r="AA199" s="503"/>
      <c r="AB199" s="438"/>
      <c r="AC199" s="503"/>
      <c r="AD199" s="503"/>
      <c r="AE199" s="503"/>
      <c r="AF199" s="503"/>
      <c r="AG199" s="503"/>
      <c r="AH199" s="503"/>
      <c r="AI199" s="503"/>
      <c r="AJ199" s="503"/>
      <c r="AK199" s="503"/>
      <c r="AL199" s="503"/>
      <c r="AM199" s="503"/>
      <c r="AN199" s="503"/>
      <c r="AO199" s="503"/>
      <c r="AP199" s="503"/>
      <c r="AQ199" s="503"/>
      <c r="AR199" s="503"/>
      <c r="AS199" s="438"/>
      <c r="AT199" s="439"/>
      <c r="AV199" s="493"/>
      <c r="AW199" s="493"/>
      <c r="AX199" s="493"/>
      <c r="AY199" s="493"/>
      <c r="BA199" s="493"/>
      <c r="BB199" s="493"/>
      <c r="BC199" s="493"/>
      <c r="BD199" s="493"/>
      <c r="BE199" s="493"/>
      <c r="BF199" s="493"/>
      <c r="BG199" s="493"/>
      <c r="BH199" s="493"/>
      <c r="BI199" s="493"/>
      <c r="BJ199" s="493"/>
      <c r="BM199" s="493"/>
      <c r="BN199" s="493"/>
      <c r="BO199" s="493"/>
      <c r="BP199" s="493"/>
      <c r="BR199" s="493"/>
      <c r="BS199" s="493"/>
      <c r="BT199" s="493"/>
      <c r="BU199" s="493"/>
      <c r="BV199" s="493"/>
      <c r="BX199" s="493"/>
      <c r="BY199" s="493"/>
      <c r="BZ199" s="493"/>
      <c r="CA199" s="493"/>
      <c r="CC199" s="493"/>
      <c r="CD199" s="493"/>
      <c r="CE199" s="493"/>
      <c r="CF199" s="493"/>
      <c r="CH199" s="493"/>
      <c r="CI199" s="493"/>
      <c r="CJ199" s="493"/>
      <c r="CK199" s="493"/>
      <c r="CM199" s="493"/>
      <c r="CN199" s="493"/>
      <c r="CO199" s="493"/>
      <c r="CP199" s="493"/>
      <c r="CS199" s="493"/>
      <c r="CT199" s="493"/>
      <c r="CU199" s="493"/>
      <c r="CV199" s="493"/>
      <c r="CW199" s="493"/>
      <c r="CX199" s="493"/>
      <c r="CY199" s="493"/>
      <c r="CZ199" s="493"/>
      <c r="DA199" s="493"/>
      <c r="DB199" s="493"/>
      <c r="DC199" s="493"/>
      <c r="DD199" s="493"/>
      <c r="DE199" s="493"/>
      <c r="DF199" s="493"/>
      <c r="DG199" s="493"/>
      <c r="DI199" s="493"/>
      <c r="DJ199" s="493"/>
      <c r="DK199" s="493"/>
      <c r="DQ199" s="493"/>
      <c r="DR199" s="493"/>
      <c r="DS199" s="493"/>
      <c r="DT199" s="493"/>
    </row>
    <row r="200" spans="1:124" x14ac:dyDescent="0.2">
      <c r="A200" s="509"/>
      <c r="B200" s="438"/>
      <c r="C200" s="438"/>
      <c r="D200" s="514"/>
      <c r="E200" s="514"/>
      <c r="F200" s="514"/>
      <c r="G200" s="514"/>
      <c r="H200" s="514"/>
      <c r="I200" s="438"/>
      <c r="J200" s="438"/>
      <c r="K200" s="438"/>
      <c r="L200" s="438"/>
      <c r="M200" s="524"/>
      <c r="N200" s="524"/>
      <c r="O200" s="524"/>
      <c r="P200" s="438"/>
      <c r="Q200" s="527"/>
      <c r="R200" s="438"/>
      <c r="S200" s="438"/>
      <c r="T200" s="438"/>
      <c r="U200" s="438"/>
      <c r="V200" s="438"/>
      <c r="W200" s="503"/>
      <c r="X200" s="438"/>
      <c r="Y200" s="438"/>
      <c r="Z200" s="503"/>
      <c r="AA200" s="503"/>
      <c r="AB200" s="438"/>
      <c r="AC200" s="503"/>
      <c r="AD200" s="503"/>
      <c r="AE200" s="503"/>
      <c r="AF200" s="503"/>
      <c r="AG200" s="503"/>
      <c r="AH200" s="503"/>
      <c r="AI200" s="503"/>
      <c r="AJ200" s="503"/>
      <c r="AK200" s="503"/>
      <c r="AL200" s="503"/>
      <c r="AM200" s="503"/>
      <c r="AN200" s="503"/>
      <c r="AO200" s="503"/>
      <c r="AP200" s="503"/>
      <c r="AQ200" s="503"/>
      <c r="AR200" s="503"/>
      <c r="AS200" s="438"/>
      <c r="AT200" s="439"/>
      <c r="AV200" s="493"/>
      <c r="AW200" s="493"/>
      <c r="AX200" s="493"/>
      <c r="AY200" s="493"/>
      <c r="BA200" s="493"/>
      <c r="BB200" s="493"/>
      <c r="BC200" s="493"/>
      <c r="BD200" s="493"/>
      <c r="BE200" s="493"/>
      <c r="BF200" s="493"/>
      <c r="BG200" s="493"/>
      <c r="BH200" s="493"/>
      <c r="BI200" s="493"/>
      <c r="BJ200" s="493"/>
      <c r="BM200" s="493"/>
      <c r="BN200" s="493"/>
      <c r="BO200" s="493"/>
      <c r="BP200" s="493"/>
      <c r="BR200" s="493"/>
      <c r="BS200" s="493"/>
      <c r="BT200" s="493"/>
      <c r="BU200" s="493"/>
      <c r="BV200" s="493"/>
      <c r="BX200" s="493"/>
      <c r="BY200" s="493"/>
      <c r="BZ200" s="493"/>
      <c r="CA200" s="493"/>
      <c r="CC200" s="493"/>
      <c r="CD200" s="493"/>
      <c r="CE200" s="493"/>
      <c r="CF200" s="493"/>
      <c r="CH200" s="493"/>
      <c r="CI200" s="493"/>
      <c r="CJ200" s="493"/>
      <c r="CK200" s="493"/>
      <c r="CM200" s="493"/>
      <c r="CN200" s="493"/>
      <c r="CO200" s="493"/>
      <c r="CP200" s="493"/>
      <c r="CS200" s="493"/>
      <c r="CT200" s="493"/>
      <c r="CU200" s="493"/>
      <c r="CV200" s="493"/>
      <c r="CW200" s="493"/>
      <c r="CX200" s="493"/>
      <c r="CY200" s="493"/>
      <c r="CZ200" s="493"/>
      <c r="DA200" s="493"/>
      <c r="DB200" s="493"/>
      <c r="DC200" s="493"/>
      <c r="DD200" s="493"/>
      <c r="DE200" s="493"/>
      <c r="DF200" s="493"/>
      <c r="DG200" s="493"/>
      <c r="DI200" s="493"/>
      <c r="DJ200" s="493"/>
      <c r="DK200" s="493"/>
    </row>
    <row r="201" spans="1:124" x14ac:dyDescent="0.2">
      <c r="A201" s="509"/>
      <c r="B201" s="438"/>
      <c r="C201" s="438"/>
      <c r="D201" s="514"/>
      <c r="E201" s="514"/>
      <c r="F201" s="514"/>
      <c r="G201" s="514"/>
      <c r="H201" s="514"/>
      <c r="I201" s="438"/>
      <c r="J201" s="438"/>
      <c r="K201" s="438"/>
      <c r="L201" s="438"/>
      <c r="M201" s="524"/>
      <c r="N201" s="524"/>
      <c r="O201" s="524"/>
      <c r="P201" s="438"/>
      <c r="Q201" s="527"/>
      <c r="R201" s="438"/>
      <c r="S201" s="438"/>
      <c r="T201" s="438"/>
      <c r="U201" s="438"/>
      <c r="V201" s="438"/>
      <c r="W201" s="503"/>
      <c r="X201" s="438"/>
      <c r="Y201" s="438"/>
      <c r="Z201" s="503"/>
      <c r="AA201" s="503"/>
      <c r="AB201" s="438"/>
      <c r="AC201" s="503"/>
      <c r="AD201" s="503"/>
      <c r="AE201" s="503"/>
      <c r="AF201" s="503"/>
      <c r="AG201" s="503"/>
      <c r="AH201" s="503"/>
      <c r="AI201" s="503"/>
      <c r="AJ201" s="503"/>
      <c r="AK201" s="503"/>
      <c r="AL201" s="503"/>
      <c r="AM201" s="503"/>
      <c r="AN201" s="503"/>
      <c r="AO201" s="503"/>
      <c r="AP201" s="503"/>
      <c r="AQ201" s="503"/>
      <c r="AR201" s="503"/>
      <c r="AS201" s="438"/>
      <c r="AT201" s="439"/>
      <c r="AV201" s="493"/>
      <c r="AW201" s="493"/>
      <c r="AX201" s="493"/>
      <c r="AY201" s="493"/>
      <c r="BA201" s="493"/>
      <c r="BB201" s="493"/>
      <c r="BC201" s="493"/>
      <c r="BD201" s="493"/>
      <c r="BE201" s="493"/>
      <c r="BF201" s="493"/>
      <c r="BG201" s="493"/>
      <c r="BH201" s="493"/>
      <c r="BI201" s="493"/>
      <c r="BJ201" s="493"/>
      <c r="BM201" s="493"/>
      <c r="BN201" s="493"/>
      <c r="BO201" s="493"/>
      <c r="BP201" s="493"/>
      <c r="BR201" s="493"/>
      <c r="BS201" s="493"/>
      <c r="BT201" s="493"/>
      <c r="BU201" s="493"/>
      <c r="BV201" s="493"/>
      <c r="BX201" s="493"/>
      <c r="BY201" s="493"/>
      <c r="BZ201" s="493"/>
      <c r="CA201" s="493"/>
      <c r="CC201" s="493"/>
      <c r="CD201" s="493"/>
      <c r="CE201" s="493"/>
      <c r="CF201" s="493"/>
      <c r="CH201" s="493"/>
      <c r="CI201" s="493"/>
      <c r="CJ201" s="493"/>
      <c r="CK201" s="493"/>
      <c r="CM201" s="493"/>
      <c r="CN201" s="493"/>
      <c r="CO201" s="493"/>
      <c r="CP201" s="493"/>
      <c r="CS201" s="493"/>
      <c r="CT201" s="493"/>
      <c r="CU201" s="493"/>
      <c r="CV201" s="493"/>
      <c r="CW201" s="493"/>
      <c r="CX201" s="493"/>
      <c r="CY201" s="493"/>
      <c r="CZ201" s="493"/>
      <c r="DA201" s="493"/>
      <c r="DB201" s="493"/>
      <c r="DC201" s="493"/>
      <c r="DD201" s="493"/>
      <c r="DE201" s="493"/>
      <c r="DF201" s="493"/>
      <c r="DG201" s="493"/>
      <c r="DI201" s="493"/>
      <c r="DJ201" s="493"/>
      <c r="DK201" s="493"/>
    </row>
    <row r="202" spans="1:124" x14ac:dyDescent="0.2">
      <c r="A202" s="509"/>
      <c r="B202" s="438"/>
      <c r="C202" s="438"/>
      <c r="D202" s="514"/>
      <c r="E202" s="514"/>
      <c r="F202" s="514"/>
      <c r="G202" s="514"/>
      <c r="H202" s="514"/>
      <c r="I202" s="438"/>
      <c r="J202" s="438"/>
      <c r="K202" s="438"/>
      <c r="L202" s="438"/>
      <c r="M202" s="524"/>
      <c r="N202" s="524"/>
      <c r="O202" s="524"/>
      <c r="P202" s="438"/>
      <c r="Q202" s="527"/>
      <c r="R202" s="438"/>
      <c r="S202" s="438"/>
      <c r="T202" s="438"/>
      <c r="U202" s="438"/>
      <c r="V202" s="438"/>
      <c r="W202" s="503"/>
      <c r="X202" s="438"/>
      <c r="Y202" s="438"/>
      <c r="Z202" s="503"/>
      <c r="AA202" s="503"/>
      <c r="AB202" s="438"/>
      <c r="AC202" s="503"/>
      <c r="AD202" s="503"/>
      <c r="AE202" s="503"/>
      <c r="AF202" s="503"/>
      <c r="AG202" s="503"/>
      <c r="AH202" s="503"/>
      <c r="AI202" s="503"/>
      <c r="AJ202" s="503"/>
      <c r="AK202" s="503"/>
      <c r="AL202" s="503"/>
      <c r="AM202" s="503"/>
      <c r="AN202" s="503"/>
      <c r="AO202" s="503"/>
      <c r="AP202" s="503"/>
      <c r="AQ202" s="503"/>
      <c r="AR202" s="503"/>
      <c r="AS202" s="438"/>
      <c r="AT202" s="439"/>
      <c r="AV202" s="493"/>
      <c r="AW202" s="493"/>
      <c r="AX202" s="493"/>
      <c r="AY202" s="493"/>
      <c r="BA202" s="493"/>
      <c r="BB202" s="493"/>
      <c r="BC202" s="493"/>
      <c r="BD202" s="493"/>
      <c r="BE202" s="493"/>
      <c r="BF202" s="493"/>
      <c r="BG202" s="493"/>
      <c r="BH202" s="493"/>
      <c r="BI202" s="493"/>
      <c r="BJ202" s="493"/>
      <c r="BM202" s="493"/>
      <c r="BN202" s="493"/>
      <c r="BO202" s="493"/>
      <c r="BP202" s="493"/>
      <c r="BR202" s="493"/>
      <c r="BS202" s="493"/>
      <c r="BT202" s="493"/>
      <c r="BU202" s="493"/>
      <c r="BV202" s="493"/>
      <c r="BX202" s="493"/>
      <c r="BY202" s="493"/>
      <c r="BZ202" s="493"/>
      <c r="CA202" s="493"/>
      <c r="CC202" s="493"/>
      <c r="CD202" s="493"/>
      <c r="CE202" s="493"/>
      <c r="CF202" s="493"/>
      <c r="CH202" s="493"/>
      <c r="CI202" s="493"/>
      <c r="CJ202" s="493"/>
      <c r="CK202" s="493"/>
      <c r="CM202" s="493"/>
      <c r="CN202" s="493"/>
      <c r="CO202" s="493"/>
      <c r="CP202" s="493"/>
      <c r="CS202" s="493"/>
      <c r="CT202" s="493"/>
      <c r="CU202" s="493"/>
      <c r="CV202" s="493"/>
      <c r="CW202" s="493"/>
      <c r="CX202" s="493"/>
      <c r="CY202" s="493"/>
      <c r="CZ202" s="493"/>
      <c r="DA202" s="493"/>
      <c r="DB202" s="493"/>
      <c r="DC202" s="493"/>
      <c r="DD202" s="493"/>
      <c r="DE202" s="493"/>
      <c r="DF202" s="493"/>
      <c r="DG202" s="493"/>
      <c r="DI202" s="493"/>
      <c r="DJ202" s="493"/>
      <c r="DK202" s="493"/>
    </row>
    <row r="203" spans="1:124" x14ac:dyDescent="0.2">
      <c r="A203" s="509"/>
      <c r="B203" s="438"/>
      <c r="C203" s="438"/>
      <c r="D203" s="514"/>
      <c r="E203" s="514"/>
      <c r="F203" s="514"/>
      <c r="G203" s="514"/>
      <c r="H203" s="514"/>
      <c r="I203" s="438"/>
      <c r="J203" s="438"/>
      <c r="K203" s="438"/>
      <c r="L203" s="438"/>
      <c r="M203" s="524"/>
      <c r="N203" s="524"/>
      <c r="O203" s="524"/>
      <c r="P203" s="438"/>
      <c r="Q203" s="527"/>
      <c r="R203" s="438"/>
      <c r="S203" s="438"/>
      <c r="T203" s="438"/>
      <c r="U203" s="438"/>
      <c r="V203" s="438"/>
      <c r="W203" s="503"/>
      <c r="X203" s="438"/>
      <c r="Y203" s="438"/>
      <c r="Z203" s="503"/>
      <c r="AA203" s="503"/>
      <c r="AB203" s="438"/>
      <c r="AC203" s="503"/>
      <c r="AD203" s="503"/>
      <c r="AE203" s="503"/>
      <c r="AF203" s="503"/>
      <c r="AG203" s="503"/>
      <c r="AH203" s="503"/>
      <c r="AI203" s="503"/>
      <c r="AJ203" s="503"/>
      <c r="AK203" s="503"/>
      <c r="AL203" s="503"/>
      <c r="AM203" s="503"/>
      <c r="AN203" s="503"/>
      <c r="AO203" s="503"/>
      <c r="AP203" s="503"/>
      <c r="AQ203" s="503"/>
      <c r="AR203" s="503"/>
      <c r="AS203" s="438"/>
      <c r="AT203" s="439"/>
      <c r="AV203" s="493"/>
      <c r="AW203" s="493"/>
      <c r="AX203" s="493"/>
      <c r="AY203" s="493"/>
      <c r="BA203" s="493"/>
      <c r="BB203" s="493"/>
      <c r="BC203" s="493"/>
      <c r="BD203" s="493"/>
      <c r="BE203" s="493"/>
      <c r="BF203" s="493"/>
      <c r="BG203" s="493"/>
      <c r="BH203" s="493"/>
      <c r="BI203" s="493"/>
      <c r="BJ203" s="493"/>
      <c r="BM203" s="493"/>
      <c r="BN203" s="493"/>
      <c r="BO203" s="493"/>
      <c r="BP203" s="493"/>
      <c r="BR203" s="493"/>
      <c r="BS203" s="493"/>
      <c r="BT203" s="493"/>
      <c r="BU203" s="493"/>
      <c r="BV203" s="493"/>
      <c r="BX203" s="493"/>
      <c r="BY203" s="493"/>
      <c r="BZ203" s="493"/>
      <c r="CA203" s="493"/>
      <c r="CC203" s="493"/>
      <c r="CD203" s="493"/>
      <c r="CE203" s="493"/>
      <c r="CF203" s="493"/>
      <c r="CH203" s="493"/>
      <c r="CI203" s="493"/>
      <c r="CJ203" s="493"/>
      <c r="CK203" s="493"/>
      <c r="CM203" s="493"/>
      <c r="CN203" s="493"/>
      <c r="CO203" s="493"/>
      <c r="CP203" s="493"/>
      <c r="CS203" s="493"/>
      <c r="CT203" s="493"/>
      <c r="CU203" s="493"/>
      <c r="CV203" s="493"/>
      <c r="CW203" s="493"/>
      <c r="CX203" s="493"/>
      <c r="CY203" s="493"/>
      <c r="CZ203" s="493"/>
      <c r="DA203" s="493"/>
      <c r="DB203" s="493"/>
      <c r="DC203" s="493"/>
      <c r="DD203" s="493"/>
      <c r="DE203" s="493"/>
      <c r="DF203" s="493"/>
      <c r="DG203" s="493"/>
      <c r="DI203" s="493"/>
      <c r="DJ203" s="493"/>
      <c r="DK203" s="493"/>
    </row>
    <row r="204" spans="1:124" x14ac:dyDescent="0.2">
      <c r="A204" s="509"/>
      <c r="B204" s="438"/>
      <c r="C204" s="438"/>
      <c r="D204" s="514"/>
      <c r="E204" s="514"/>
      <c r="F204" s="514"/>
      <c r="G204" s="514"/>
      <c r="H204" s="514"/>
      <c r="I204" s="438"/>
      <c r="J204" s="438"/>
      <c r="K204" s="438"/>
      <c r="L204" s="438"/>
      <c r="M204" s="524"/>
      <c r="N204" s="524"/>
      <c r="O204" s="524"/>
      <c r="P204" s="438"/>
      <c r="Q204" s="527"/>
      <c r="R204" s="438"/>
      <c r="S204" s="438"/>
      <c r="T204" s="438"/>
      <c r="U204" s="438"/>
      <c r="V204" s="438"/>
      <c r="W204" s="503"/>
      <c r="X204" s="438"/>
      <c r="Y204" s="438"/>
      <c r="Z204" s="503"/>
      <c r="AA204" s="503"/>
      <c r="AB204" s="438"/>
      <c r="AC204" s="503"/>
      <c r="AD204" s="503"/>
      <c r="AE204" s="503"/>
      <c r="AF204" s="503"/>
      <c r="AG204" s="503"/>
      <c r="AH204" s="503"/>
      <c r="AI204" s="503"/>
      <c r="AJ204" s="503"/>
      <c r="AK204" s="503"/>
      <c r="AL204" s="503"/>
      <c r="AM204" s="503"/>
      <c r="AN204" s="503"/>
      <c r="AO204" s="503"/>
      <c r="AP204" s="503"/>
      <c r="AQ204" s="503"/>
      <c r="AR204" s="503"/>
      <c r="AS204" s="438"/>
      <c r="AT204" s="439"/>
      <c r="AV204" s="493"/>
      <c r="AW204" s="493"/>
      <c r="AX204" s="493"/>
      <c r="AY204" s="493"/>
      <c r="BA204" s="493"/>
      <c r="BB204" s="493"/>
      <c r="BC204" s="493"/>
      <c r="BD204" s="493"/>
      <c r="BE204" s="493"/>
      <c r="BF204" s="493"/>
      <c r="BG204" s="493"/>
      <c r="BH204" s="493"/>
      <c r="BI204" s="493"/>
      <c r="BJ204" s="493"/>
      <c r="BM204" s="493"/>
      <c r="BN204" s="493"/>
      <c r="BO204" s="493"/>
      <c r="BP204" s="493"/>
      <c r="BR204" s="493"/>
      <c r="BS204" s="493"/>
      <c r="BT204" s="493"/>
      <c r="BU204" s="493"/>
      <c r="BV204" s="493"/>
      <c r="BX204" s="493"/>
      <c r="BY204" s="493"/>
      <c r="BZ204" s="493"/>
      <c r="CA204" s="493"/>
      <c r="CC204" s="493"/>
      <c r="CD204" s="493"/>
      <c r="CE204" s="493"/>
      <c r="CF204" s="493"/>
      <c r="CH204" s="493"/>
      <c r="CI204" s="493"/>
      <c r="CJ204" s="493"/>
      <c r="CK204" s="493"/>
      <c r="CM204" s="493"/>
      <c r="CN204" s="493"/>
      <c r="CO204" s="493"/>
      <c r="CP204" s="493"/>
      <c r="CS204" s="493"/>
      <c r="CT204" s="493"/>
      <c r="CU204" s="493"/>
      <c r="CV204" s="493"/>
      <c r="CW204" s="493"/>
      <c r="CX204" s="493"/>
      <c r="CY204" s="493"/>
      <c r="CZ204" s="493"/>
      <c r="DA204" s="493"/>
      <c r="DB204" s="493"/>
      <c r="DC204" s="493"/>
      <c r="DD204" s="493"/>
      <c r="DE204" s="493"/>
      <c r="DF204" s="493"/>
      <c r="DG204" s="493"/>
      <c r="DI204" s="493"/>
      <c r="DJ204" s="493"/>
      <c r="DK204" s="493"/>
    </row>
    <row r="205" spans="1:124" x14ac:dyDescent="0.2">
      <c r="A205" s="509"/>
      <c r="B205" s="438"/>
      <c r="C205" s="438"/>
      <c r="D205" s="514"/>
      <c r="E205" s="514"/>
      <c r="F205" s="514"/>
      <c r="G205" s="514"/>
      <c r="H205" s="514"/>
      <c r="I205" s="438"/>
      <c r="J205" s="438"/>
      <c r="K205" s="438"/>
      <c r="L205" s="438"/>
      <c r="M205" s="524"/>
      <c r="N205" s="524"/>
      <c r="O205" s="524"/>
      <c r="P205" s="438"/>
      <c r="Q205" s="527"/>
      <c r="R205" s="438"/>
      <c r="S205" s="438"/>
      <c r="T205" s="438"/>
      <c r="U205" s="438"/>
      <c r="V205" s="438"/>
      <c r="W205" s="503"/>
      <c r="X205" s="438"/>
      <c r="Y205" s="438"/>
      <c r="Z205" s="503"/>
      <c r="AA205" s="503"/>
      <c r="AB205" s="438"/>
      <c r="AC205" s="503"/>
      <c r="AD205" s="503"/>
      <c r="AE205" s="503"/>
      <c r="AF205" s="503"/>
      <c r="AG205" s="503"/>
      <c r="AH205" s="503"/>
      <c r="AI205" s="503"/>
      <c r="AJ205" s="503"/>
      <c r="AK205" s="503"/>
      <c r="AL205" s="503"/>
      <c r="AM205" s="503"/>
      <c r="AN205" s="503"/>
      <c r="AO205" s="503"/>
      <c r="AP205" s="503"/>
      <c r="AQ205" s="503"/>
      <c r="AR205" s="503"/>
      <c r="AS205" s="438"/>
      <c r="AT205" s="439"/>
      <c r="AV205" s="493"/>
      <c r="AW205" s="493"/>
      <c r="AX205" s="493"/>
      <c r="AY205" s="493"/>
      <c r="BA205" s="493"/>
      <c r="BB205" s="493"/>
      <c r="BC205" s="493"/>
      <c r="BD205" s="493"/>
      <c r="BE205" s="493"/>
      <c r="BF205" s="493"/>
      <c r="BG205" s="493"/>
      <c r="BH205" s="493"/>
      <c r="BI205" s="493"/>
      <c r="BJ205" s="493"/>
      <c r="BM205" s="493"/>
      <c r="BN205" s="493"/>
      <c r="BO205" s="493"/>
      <c r="BP205" s="493"/>
      <c r="BR205" s="493"/>
      <c r="BS205" s="493"/>
      <c r="BT205" s="493"/>
      <c r="BU205" s="493"/>
      <c r="BV205" s="493"/>
      <c r="BX205" s="493"/>
      <c r="BY205" s="493"/>
      <c r="BZ205" s="493"/>
      <c r="CA205" s="493"/>
      <c r="CC205" s="493"/>
      <c r="CD205" s="493"/>
      <c r="CE205" s="493"/>
      <c r="CF205" s="493"/>
      <c r="CH205" s="493"/>
      <c r="CI205" s="493"/>
      <c r="CJ205" s="493"/>
      <c r="CK205" s="493"/>
      <c r="CM205" s="493"/>
      <c r="CN205" s="493"/>
      <c r="CO205" s="493"/>
      <c r="CP205" s="493"/>
      <c r="CS205" s="493"/>
      <c r="CT205" s="493"/>
      <c r="CU205" s="493"/>
      <c r="CV205" s="493"/>
      <c r="CW205" s="493"/>
      <c r="CX205" s="493"/>
      <c r="CY205" s="493"/>
      <c r="CZ205" s="493"/>
      <c r="DA205" s="493"/>
      <c r="DB205" s="493"/>
      <c r="DC205" s="493"/>
      <c r="DD205" s="493"/>
      <c r="DE205" s="493"/>
      <c r="DF205" s="493"/>
      <c r="DG205" s="493"/>
      <c r="DI205" s="493"/>
      <c r="DJ205" s="493"/>
      <c r="DK205" s="493"/>
    </row>
    <row r="206" spans="1:124" x14ac:dyDescent="0.2">
      <c r="A206" s="509"/>
      <c r="B206" s="438"/>
      <c r="C206" s="438"/>
      <c r="D206" s="514"/>
      <c r="E206" s="514"/>
      <c r="F206" s="514"/>
      <c r="G206" s="514"/>
      <c r="H206" s="514"/>
      <c r="I206" s="438"/>
      <c r="J206" s="438"/>
      <c r="K206" s="438"/>
      <c r="L206" s="438"/>
      <c r="M206" s="524"/>
      <c r="N206" s="524"/>
      <c r="O206" s="524"/>
      <c r="P206" s="438"/>
      <c r="Q206" s="527"/>
      <c r="R206" s="438"/>
      <c r="S206" s="438"/>
      <c r="T206" s="438"/>
      <c r="U206" s="438"/>
      <c r="V206" s="438"/>
      <c r="W206" s="503"/>
      <c r="X206" s="438"/>
      <c r="Y206" s="438"/>
      <c r="Z206" s="503"/>
      <c r="AA206" s="503"/>
      <c r="AB206" s="438"/>
      <c r="AC206" s="503"/>
      <c r="AD206" s="503"/>
      <c r="AE206" s="503"/>
      <c r="AF206" s="503"/>
      <c r="AG206" s="503"/>
      <c r="AH206" s="503"/>
      <c r="AI206" s="503"/>
      <c r="AJ206" s="503"/>
      <c r="AK206" s="503"/>
      <c r="AL206" s="503"/>
      <c r="AM206" s="503"/>
      <c r="AN206" s="503"/>
      <c r="AO206" s="503"/>
      <c r="AP206" s="503"/>
      <c r="AQ206" s="503"/>
      <c r="AR206" s="503"/>
      <c r="AS206" s="438"/>
      <c r="AT206" s="439"/>
      <c r="AV206" s="493"/>
      <c r="AW206" s="493"/>
      <c r="AX206" s="493"/>
      <c r="AY206" s="493"/>
      <c r="BA206" s="493"/>
      <c r="BB206" s="493"/>
      <c r="BC206" s="493"/>
      <c r="BD206" s="493"/>
      <c r="BE206" s="493"/>
      <c r="BF206" s="493"/>
      <c r="BG206" s="493"/>
      <c r="BH206" s="493"/>
      <c r="BI206" s="493"/>
      <c r="BJ206" s="493"/>
      <c r="BM206" s="493"/>
      <c r="BN206" s="493"/>
      <c r="BO206" s="493"/>
      <c r="BP206" s="493"/>
      <c r="BR206" s="493"/>
      <c r="BS206" s="493"/>
      <c r="BT206" s="493"/>
      <c r="BU206" s="493"/>
      <c r="BV206" s="493"/>
      <c r="BX206" s="493"/>
      <c r="BY206" s="493"/>
      <c r="BZ206" s="493"/>
      <c r="CA206" s="493"/>
      <c r="CC206" s="493"/>
      <c r="CD206" s="493"/>
      <c r="CE206" s="493"/>
      <c r="CF206" s="493"/>
      <c r="CH206" s="493"/>
      <c r="CI206" s="493"/>
      <c r="CJ206" s="493"/>
      <c r="CK206" s="493"/>
      <c r="CM206" s="493"/>
      <c r="CN206" s="493"/>
      <c r="CO206" s="493"/>
      <c r="CP206" s="493"/>
      <c r="CS206" s="493"/>
      <c r="CT206" s="493"/>
      <c r="CU206" s="493"/>
      <c r="CV206" s="493"/>
      <c r="CW206" s="493"/>
      <c r="CX206" s="493"/>
      <c r="CY206" s="493"/>
      <c r="CZ206" s="493"/>
      <c r="DA206" s="493"/>
      <c r="DB206" s="493"/>
      <c r="DC206" s="493"/>
      <c r="DD206" s="493"/>
      <c r="DE206" s="493"/>
      <c r="DF206" s="493"/>
      <c r="DG206" s="493"/>
      <c r="DI206" s="493"/>
      <c r="DJ206" s="493"/>
      <c r="DK206" s="493"/>
    </row>
    <row r="207" spans="1:124" x14ac:dyDescent="0.2">
      <c r="A207" s="509"/>
      <c r="B207" s="438"/>
      <c r="C207" s="438"/>
      <c r="D207" s="514"/>
      <c r="E207" s="514"/>
      <c r="F207" s="514"/>
      <c r="G207" s="514"/>
      <c r="H207" s="514"/>
      <c r="I207" s="438"/>
      <c r="J207" s="438"/>
      <c r="K207" s="438"/>
      <c r="L207" s="438"/>
      <c r="M207" s="524"/>
      <c r="N207" s="524"/>
      <c r="O207" s="524"/>
      <c r="P207" s="438"/>
      <c r="Q207" s="527"/>
      <c r="R207" s="438"/>
      <c r="S207" s="438"/>
      <c r="T207" s="438"/>
      <c r="U207" s="438"/>
      <c r="V207" s="438"/>
      <c r="W207" s="503"/>
      <c r="X207" s="438"/>
      <c r="Y207" s="438"/>
      <c r="Z207" s="503"/>
      <c r="AA207" s="503"/>
      <c r="AB207" s="438"/>
      <c r="AC207" s="503"/>
      <c r="AD207" s="503"/>
      <c r="AE207" s="503"/>
      <c r="AF207" s="503"/>
      <c r="AG207" s="503"/>
      <c r="AH207" s="503"/>
      <c r="AI207" s="503"/>
      <c r="AJ207" s="503"/>
      <c r="AK207" s="503"/>
      <c r="AL207" s="503"/>
      <c r="AM207" s="503"/>
      <c r="AN207" s="503"/>
      <c r="AO207" s="503"/>
      <c r="AP207" s="503"/>
      <c r="AQ207" s="503"/>
      <c r="AR207" s="503"/>
      <c r="AS207" s="438"/>
      <c r="AT207" s="439"/>
      <c r="AV207" s="493"/>
      <c r="AW207" s="493"/>
      <c r="AX207" s="493"/>
      <c r="AY207" s="493"/>
      <c r="BA207" s="493"/>
      <c r="BB207" s="493"/>
      <c r="BC207" s="493"/>
      <c r="BD207" s="493"/>
      <c r="BE207" s="493"/>
      <c r="BF207" s="493"/>
      <c r="BG207" s="493"/>
      <c r="BH207" s="493"/>
      <c r="BI207" s="493"/>
      <c r="BJ207" s="493"/>
      <c r="BM207" s="493"/>
      <c r="BN207" s="493"/>
      <c r="BO207" s="493"/>
      <c r="BP207" s="493"/>
      <c r="BR207" s="493"/>
      <c r="BS207" s="493"/>
      <c r="BT207" s="493"/>
      <c r="BU207" s="493"/>
      <c r="BV207" s="493"/>
      <c r="BX207" s="493"/>
      <c r="BY207" s="493"/>
      <c r="BZ207" s="493"/>
      <c r="CA207" s="493"/>
      <c r="CC207" s="493"/>
      <c r="CD207" s="493"/>
      <c r="CE207" s="493"/>
      <c r="CF207" s="493"/>
      <c r="CH207" s="493"/>
      <c r="CI207" s="493"/>
      <c r="CJ207" s="493"/>
      <c r="CK207" s="493"/>
      <c r="CM207" s="493"/>
      <c r="CN207" s="493"/>
      <c r="CO207" s="493"/>
      <c r="CP207" s="493"/>
      <c r="CS207" s="493"/>
      <c r="CT207" s="493"/>
      <c r="CU207" s="493"/>
      <c r="CV207" s="493"/>
      <c r="CW207" s="493"/>
      <c r="CX207" s="493"/>
      <c r="CY207" s="493"/>
      <c r="CZ207" s="493"/>
      <c r="DA207" s="493"/>
      <c r="DB207" s="493"/>
      <c r="DC207" s="493"/>
      <c r="DD207" s="493"/>
      <c r="DE207" s="493"/>
      <c r="DF207" s="493"/>
      <c r="DG207" s="493"/>
      <c r="DI207" s="493"/>
      <c r="DJ207" s="493"/>
      <c r="DK207" s="493"/>
    </row>
    <row r="208" spans="1:124" x14ac:dyDescent="0.2">
      <c r="A208" s="509"/>
      <c r="B208" s="438"/>
      <c r="C208" s="438"/>
      <c r="D208" s="514"/>
      <c r="E208" s="514"/>
      <c r="F208" s="514"/>
      <c r="G208" s="514"/>
      <c r="H208" s="514"/>
      <c r="I208" s="438"/>
      <c r="J208" s="438"/>
      <c r="K208" s="438"/>
      <c r="L208" s="438"/>
      <c r="M208" s="524"/>
      <c r="N208" s="524"/>
      <c r="O208" s="524"/>
      <c r="P208" s="438"/>
      <c r="Q208" s="527"/>
      <c r="R208" s="438"/>
      <c r="S208" s="438"/>
      <c r="T208" s="438"/>
      <c r="U208" s="438"/>
      <c r="V208" s="438"/>
      <c r="W208" s="503"/>
      <c r="X208" s="438"/>
      <c r="Y208" s="438"/>
      <c r="Z208" s="503"/>
      <c r="AA208" s="503"/>
      <c r="AB208" s="438"/>
      <c r="AC208" s="503"/>
      <c r="AD208" s="503"/>
      <c r="AE208" s="503"/>
      <c r="AF208" s="503"/>
      <c r="AG208" s="503"/>
      <c r="AH208" s="503"/>
      <c r="AI208" s="503"/>
      <c r="AJ208" s="503"/>
      <c r="AK208" s="503"/>
      <c r="AL208" s="503"/>
      <c r="AM208" s="503"/>
      <c r="AN208" s="503"/>
      <c r="AO208" s="503"/>
      <c r="AP208" s="503"/>
      <c r="AQ208" s="503"/>
      <c r="AR208" s="503"/>
      <c r="AS208" s="438"/>
      <c r="AT208" s="439"/>
      <c r="AV208" s="493"/>
      <c r="AW208" s="493"/>
      <c r="AX208" s="493"/>
      <c r="AY208" s="493"/>
      <c r="BA208" s="493"/>
      <c r="BB208" s="493"/>
      <c r="BC208" s="493"/>
      <c r="BD208" s="493"/>
      <c r="BE208" s="493"/>
      <c r="BF208" s="493"/>
      <c r="BG208" s="493"/>
      <c r="BH208" s="493"/>
      <c r="BI208" s="493"/>
      <c r="BJ208" s="493"/>
      <c r="BM208" s="493"/>
      <c r="BN208" s="493"/>
      <c r="BO208" s="493"/>
      <c r="BP208" s="493"/>
      <c r="BR208" s="493"/>
      <c r="BS208" s="493"/>
      <c r="BT208" s="493"/>
      <c r="BU208" s="493"/>
      <c r="BV208" s="493"/>
      <c r="BX208" s="493"/>
      <c r="BY208" s="493"/>
      <c r="BZ208" s="493"/>
      <c r="CA208" s="493"/>
      <c r="CC208" s="493"/>
      <c r="CD208" s="493"/>
      <c r="CE208" s="493"/>
      <c r="CF208" s="493"/>
      <c r="CH208" s="493"/>
      <c r="CI208" s="493"/>
      <c r="CJ208" s="493"/>
      <c r="CK208" s="493"/>
      <c r="CM208" s="493"/>
      <c r="CN208" s="493"/>
      <c r="CO208" s="493"/>
      <c r="CP208" s="493"/>
      <c r="CS208" s="493"/>
      <c r="CT208" s="493"/>
      <c r="CU208" s="493"/>
      <c r="CV208" s="493"/>
      <c r="CW208" s="493"/>
      <c r="CX208" s="493"/>
      <c r="CY208" s="493"/>
      <c r="CZ208" s="493"/>
      <c r="DA208" s="493"/>
      <c r="DB208" s="493"/>
      <c r="DC208" s="493"/>
      <c r="DD208" s="493"/>
      <c r="DE208" s="493"/>
      <c r="DF208" s="493"/>
      <c r="DG208" s="493"/>
      <c r="DI208" s="493"/>
      <c r="DJ208" s="493"/>
      <c r="DK208" s="493"/>
    </row>
    <row r="209" spans="1:115" x14ac:dyDescent="0.2">
      <c r="A209" s="509"/>
      <c r="B209" s="438"/>
      <c r="C209" s="438"/>
      <c r="D209" s="514"/>
      <c r="E209" s="514"/>
      <c r="F209" s="514"/>
      <c r="G209" s="514"/>
      <c r="H209" s="514"/>
      <c r="I209" s="438"/>
      <c r="J209" s="438"/>
      <c r="K209" s="438"/>
      <c r="L209" s="438"/>
      <c r="M209" s="524"/>
      <c r="N209" s="524"/>
      <c r="O209" s="524"/>
      <c r="P209" s="438"/>
      <c r="Q209" s="527"/>
      <c r="R209" s="438"/>
      <c r="S209" s="438"/>
      <c r="T209" s="438"/>
      <c r="U209" s="438"/>
      <c r="V209" s="438"/>
      <c r="W209" s="503"/>
      <c r="X209" s="438"/>
      <c r="Y209" s="438"/>
      <c r="Z209" s="503"/>
      <c r="AA209" s="503"/>
      <c r="AB209" s="438"/>
      <c r="AC209" s="503"/>
      <c r="AD209" s="503"/>
      <c r="AE209" s="503"/>
      <c r="AF209" s="503"/>
      <c r="AG209" s="503"/>
      <c r="AH209" s="503"/>
      <c r="AI209" s="503"/>
      <c r="AJ209" s="503"/>
      <c r="AK209" s="503"/>
      <c r="AL209" s="503"/>
      <c r="AM209" s="503"/>
      <c r="AN209" s="503"/>
      <c r="AO209" s="503"/>
      <c r="AP209" s="503"/>
      <c r="AQ209" s="503"/>
      <c r="AR209" s="503"/>
      <c r="AS209" s="438"/>
      <c r="AT209" s="439"/>
      <c r="AV209" s="493"/>
      <c r="AW209" s="493"/>
      <c r="AX209" s="493"/>
      <c r="AY209" s="493"/>
      <c r="BA209" s="493"/>
      <c r="BB209" s="493"/>
      <c r="BC209" s="493"/>
      <c r="BD209" s="493"/>
      <c r="BE209" s="493"/>
      <c r="BF209" s="493"/>
      <c r="BG209" s="493"/>
      <c r="BH209" s="493"/>
      <c r="BI209" s="493"/>
      <c r="BJ209" s="493"/>
      <c r="BM209" s="493"/>
      <c r="BN209" s="493"/>
      <c r="BO209" s="493"/>
      <c r="BP209" s="493"/>
      <c r="BR209" s="493"/>
      <c r="BS209" s="493"/>
      <c r="BT209" s="493"/>
      <c r="BU209" s="493"/>
      <c r="BV209" s="493"/>
      <c r="BX209" s="493"/>
      <c r="BY209" s="493"/>
      <c r="BZ209" s="493"/>
      <c r="CA209" s="493"/>
      <c r="CC209" s="493"/>
      <c r="CD209" s="493"/>
      <c r="CE209" s="493"/>
      <c r="CF209" s="493"/>
      <c r="CH209" s="493"/>
      <c r="CI209" s="493"/>
      <c r="CJ209" s="493"/>
      <c r="CK209" s="493"/>
      <c r="CM209" s="493"/>
      <c r="CN209" s="493"/>
      <c r="CO209" s="493"/>
      <c r="CP209" s="493"/>
      <c r="CS209" s="493"/>
      <c r="CT209" s="493"/>
      <c r="CU209" s="493"/>
      <c r="CV209" s="493"/>
      <c r="CW209" s="493"/>
      <c r="CX209" s="493"/>
      <c r="CY209" s="493"/>
      <c r="CZ209" s="493"/>
      <c r="DA209" s="493"/>
      <c r="DB209" s="493"/>
      <c r="DC209" s="493"/>
      <c r="DD209" s="493"/>
      <c r="DE209" s="493"/>
      <c r="DF209" s="493"/>
      <c r="DG209" s="493"/>
      <c r="DI209" s="493"/>
      <c r="DJ209" s="493"/>
      <c r="DK209" s="493"/>
    </row>
    <row r="210" spans="1:115" x14ac:dyDescent="0.2">
      <c r="A210" s="509"/>
      <c r="B210" s="438"/>
      <c r="C210" s="438"/>
      <c r="D210" s="514"/>
      <c r="E210" s="514"/>
      <c r="F210" s="514"/>
      <c r="G210" s="514"/>
      <c r="H210" s="514"/>
      <c r="I210" s="438"/>
      <c r="J210" s="438"/>
      <c r="K210" s="438"/>
      <c r="L210" s="438"/>
      <c r="M210" s="524"/>
      <c r="N210" s="524"/>
      <c r="O210" s="524"/>
      <c r="P210" s="438"/>
      <c r="Q210" s="527"/>
      <c r="R210" s="438"/>
      <c r="S210" s="438"/>
      <c r="T210" s="438"/>
      <c r="U210" s="438"/>
      <c r="V210" s="438"/>
      <c r="W210" s="503"/>
      <c r="X210" s="438"/>
      <c r="Y210" s="438"/>
      <c r="Z210" s="503"/>
      <c r="AA210" s="503"/>
      <c r="AB210" s="438"/>
      <c r="AC210" s="503"/>
      <c r="AD210" s="503"/>
      <c r="AE210" s="503"/>
      <c r="AF210" s="503"/>
      <c r="AG210" s="503"/>
      <c r="AH210" s="503"/>
      <c r="AI210" s="503"/>
      <c r="AJ210" s="503"/>
      <c r="AK210" s="503"/>
      <c r="AL210" s="503"/>
      <c r="AM210" s="503"/>
      <c r="AN210" s="503"/>
      <c r="AO210" s="503"/>
      <c r="AP210" s="503"/>
      <c r="AQ210" s="503"/>
      <c r="AR210" s="503"/>
      <c r="AS210" s="438"/>
      <c r="AT210" s="439"/>
      <c r="AV210" s="493"/>
      <c r="AW210" s="493"/>
      <c r="AX210" s="493"/>
      <c r="AY210" s="493"/>
      <c r="BA210" s="493"/>
      <c r="BB210" s="493"/>
      <c r="BC210" s="493"/>
      <c r="BD210" s="493"/>
      <c r="BE210" s="493"/>
      <c r="BF210" s="493"/>
      <c r="BG210" s="493"/>
      <c r="BH210" s="493"/>
      <c r="BI210" s="493"/>
      <c r="BJ210" s="493"/>
      <c r="BM210" s="493"/>
      <c r="BN210" s="493"/>
      <c r="BO210" s="493"/>
      <c r="BP210" s="493"/>
      <c r="BR210" s="493"/>
      <c r="BS210" s="493"/>
      <c r="BT210" s="493"/>
      <c r="BU210" s="493"/>
      <c r="BV210" s="493"/>
      <c r="BX210" s="493"/>
      <c r="BY210" s="493"/>
      <c r="BZ210" s="493"/>
      <c r="CA210" s="493"/>
      <c r="CC210" s="493"/>
      <c r="CD210" s="493"/>
      <c r="CE210" s="493"/>
      <c r="CF210" s="493"/>
      <c r="CH210" s="493"/>
      <c r="CI210" s="493"/>
      <c r="CJ210" s="493"/>
      <c r="CK210" s="493"/>
      <c r="CM210" s="493"/>
      <c r="CN210" s="493"/>
      <c r="CO210" s="493"/>
      <c r="CP210" s="493"/>
      <c r="CS210" s="493"/>
      <c r="CT210" s="493"/>
      <c r="CU210" s="493"/>
      <c r="CV210" s="493"/>
      <c r="CW210" s="493"/>
      <c r="CX210" s="493"/>
      <c r="CY210" s="493"/>
      <c r="CZ210" s="493"/>
      <c r="DA210" s="493"/>
      <c r="DB210" s="493"/>
      <c r="DC210" s="493"/>
      <c r="DD210" s="493"/>
      <c r="DE210" s="493"/>
      <c r="DF210" s="493"/>
      <c r="DG210" s="493"/>
      <c r="DI210" s="493"/>
      <c r="DJ210" s="493"/>
      <c r="DK210" s="493"/>
    </row>
    <row r="211" spans="1:115" x14ac:dyDescent="0.2">
      <c r="A211" s="509"/>
      <c r="B211" s="438"/>
      <c r="C211" s="438"/>
      <c r="D211" s="514"/>
      <c r="E211" s="514"/>
      <c r="F211" s="514"/>
      <c r="G211" s="514"/>
      <c r="H211" s="514"/>
      <c r="I211" s="438"/>
      <c r="J211" s="438"/>
      <c r="K211" s="438"/>
      <c r="L211" s="438"/>
      <c r="M211" s="524"/>
      <c r="N211" s="524"/>
      <c r="O211" s="524"/>
      <c r="P211" s="438"/>
      <c r="Q211" s="527"/>
      <c r="R211" s="438"/>
      <c r="S211" s="438"/>
      <c r="T211" s="438"/>
      <c r="U211" s="438"/>
      <c r="V211" s="438"/>
      <c r="W211" s="503"/>
      <c r="X211" s="438"/>
      <c r="Y211" s="438"/>
      <c r="Z211" s="503"/>
      <c r="AA211" s="503"/>
      <c r="AB211" s="438"/>
      <c r="AC211" s="503"/>
      <c r="AD211" s="503"/>
      <c r="AE211" s="503"/>
      <c r="AF211" s="503"/>
      <c r="AG211" s="503"/>
      <c r="AH211" s="503"/>
      <c r="AI211" s="503"/>
      <c r="AJ211" s="503"/>
      <c r="AK211" s="503"/>
      <c r="AL211" s="503"/>
      <c r="AM211" s="503"/>
      <c r="AN211" s="503"/>
      <c r="AO211" s="503"/>
      <c r="AP211" s="503"/>
      <c r="AQ211" s="503"/>
      <c r="AR211" s="503"/>
      <c r="AS211" s="438"/>
      <c r="AT211" s="439"/>
      <c r="AV211" s="493"/>
      <c r="AW211" s="493"/>
      <c r="AX211" s="493"/>
      <c r="AY211" s="493"/>
      <c r="BA211" s="493"/>
      <c r="BB211" s="493"/>
      <c r="BC211" s="493"/>
      <c r="BD211" s="493"/>
      <c r="BE211" s="493"/>
      <c r="BF211" s="493"/>
      <c r="BG211" s="493"/>
      <c r="BH211" s="493"/>
      <c r="BI211" s="493"/>
      <c r="BJ211" s="493"/>
      <c r="BM211" s="493"/>
      <c r="BN211" s="493"/>
      <c r="BO211" s="493"/>
      <c r="BP211" s="493"/>
      <c r="BR211" s="493"/>
      <c r="BS211" s="493"/>
      <c r="BT211" s="493"/>
      <c r="BU211" s="493"/>
      <c r="BV211" s="493"/>
      <c r="BX211" s="493"/>
      <c r="BY211" s="493"/>
      <c r="BZ211" s="493"/>
      <c r="CA211" s="493"/>
      <c r="CC211" s="493"/>
      <c r="CD211" s="493"/>
      <c r="CE211" s="493"/>
      <c r="CF211" s="493"/>
      <c r="CH211" s="493"/>
      <c r="CI211" s="493"/>
      <c r="CJ211" s="493"/>
      <c r="CK211" s="493"/>
      <c r="CM211" s="493"/>
      <c r="CN211" s="493"/>
      <c r="CO211" s="493"/>
      <c r="CP211" s="493"/>
      <c r="CS211" s="493"/>
      <c r="CT211" s="493"/>
      <c r="CU211" s="493"/>
      <c r="CV211" s="493"/>
      <c r="CW211" s="493"/>
      <c r="CX211" s="493"/>
      <c r="CY211" s="493"/>
      <c r="CZ211" s="493"/>
      <c r="DA211" s="493"/>
      <c r="DB211" s="493"/>
      <c r="DC211" s="493"/>
      <c r="DD211" s="493"/>
      <c r="DE211" s="493"/>
      <c r="DF211" s="493"/>
      <c r="DG211" s="493"/>
      <c r="DI211" s="493"/>
      <c r="DJ211" s="493"/>
      <c r="DK211" s="493"/>
    </row>
    <row r="212" spans="1:115" x14ac:dyDescent="0.2">
      <c r="A212" s="509"/>
      <c r="B212" s="438"/>
      <c r="C212" s="438"/>
      <c r="D212" s="514"/>
      <c r="E212" s="514"/>
      <c r="F212" s="514"/>
      <c r="G212" s="514"/>
      <c r="H212" s="514"/>
      <c r="I212" s="438"/>
      <c r="J212" s="438"/>
      <c r="K212" s="438"/>
      <c r="L212" s="438"/>
      <c r="M212" s="524"/>
      <c r="N212" s="524"/>
      <c r="O212" s="524"/>
      <c r="P212" s="438"/>
      <c r="Q212" s="527"/>
      <c r="R212" s="438"/>
      <c r="S212" s="438"/>
      <c r="T212" s="438"/>
      <c r="U212" s="438"/>
      <c r="V212" s="438"/>
      <c r="W212" s="503"/>
      <c r="X212" s="438"/>
      <c r="Y212" s="438"/>
      <c r="Z212" s="503"/>
      <c r="AA212" s="503"/>
      <c r="AB212" s="438"/>
      <c r="AC212" s="503"/>
      <c r="AD212" s="503"/>
      <c r="AE212" s="503"/>
      <c r="AF212" s="503"/>
      <c r="AG212" s="503"/>
      <c r="AH212" s="503"/>
      <c r="AI212" s="503"/>
      <c r="AJ212" s="503"/>
      <c r="AK212" s="503"/>
      <c r="AL212" s="503"/>
      <c r="AM212" s="503"/>
      <c r="AN212" s="503"/>
      <c r="AO212" s="503"/>
      <c r="AP212" s="503"/>
      <c r="AQ212" s="503"/>
      <c r="AR212" s="503"/>
      <c r="AS212" s="438"/>
      <c r="AT212" s="439"/>
      <c r="AV212" s="493"/>
      <c r="AW212" s="493"/>
      <c r="AX212" s="493"/>
      <c r="AY212" s="493"/>
      <c r="BA212" s="493"/>
      <c r="BB212" s="493"/>
      <c r="BC212" s="493"/>
      <c r="BD212" s="493"/>
      <c r="BE212" s="493"/>
      <c r="BF212" s="493"/>
      <c r="BG212" s="493"/>
      <c r="BH212" s="493"/>
      <c r="BI212" s="493"/>
      <c r="BJ212" s="493"/>
      <c r="BM212" s="493"/>
      <c r="BN212" s="493"/>
      <c r="BO212" s="493"/>
      <c r="BP212" s="493"/>
      <c r="BR212" s="493"/>
      <c r="BS212" s="493"/>
      <c r="BT212" s="493"/>
      <c r="BU212" s="493"/>
      <c r="BV212" s="493"/>
      <c r="BX212" s="493"/>
      <c r="BY212" s="493"/>
      <c r="BZ212" s="493"/>
      <c r="CA212" s="493"/>
      <c r="CC212" s="493"/>
      <c r="CD212" s="493"/>
      <c r="CE212" s="493"/>
      <c r="CF212" s="493"/>
      <c r="CH212" s="493"/>
      <c r="CI212" s="493"/>
      <c r="CJ212" s="493"/>
      <c r="CK212" s="493"/>
      <c r="CM212" s="493"/>
      <c r="CN212" s="493"/>
      <c r="CO212" s="493"/>
      <c r="CP212" s="493"/>
      <c r="CS212" s="493"/>
      <c r="CT212" s="493"/>
      <c r="CU212" s="493"/>
      <c r="CV212" s="493"/>
      <c r="CW212" s="493"/>
      <c r="CX212" s="493"/>
      <c r="CY212" s="493"/>
      <c r="CZ212" s="493"/>
      <c r="DA212" s="493"/>
      <c r="DB212" s="493"/>
      <c r="DC212" s="493"/>
      <c r="DD212" s="493"/>
      <c r="DE212" s="493"/>
      <c r="DF212" s="493"/>
      <c r="DG212" s="493"/>
      <c r="DI212" s="493"/>
      <c r="DJ212" s="493"/>
      <c r="DK212" s="493"/>
    </row>
    <row r="213" spans="1:115" x14ac:dyDescent="0.2">
      <c r="A213" s="509"/>
      <c r="B213" s="438"/>
      <c r="C213" s="438"/>
      <c r="D213" s="514"/>
      <c r="E213" s="514"/>
      <c r="F213" s="514"/>
      <c r="G213" s="514"/>
      <c r="H213" s="514"/>
      <c r="I213" s="438"/>
      <c r="J213" s="438"/>
      <c r="K213" s="438"/>
      <c r="L213" s="438"/>
      <c r="M213" s="524"/>
      <c r="N213" s="524"/>
      <c r="O213" s="524"/>
      <c r="P213" s="438"/>
      <c r="Q213" s="527"/>
      <c r="R213" s="438"/>
      <c r="S213" s="438"/>
      <c r="T213" s="438"/>
      <c r="U213" s="438"/>
      <c r="V213" s="438"/>
      <c r="W213" s="503"/>
      <c r="X213" s="438"/>
      <c r="Y213" s="438"/>
      <c r="Z213" s="503"/>
      <c r="AA213" s="503"/>
      <c r="AB213" s="438"/>
      <c r="AC213" s="503"/>
      <c r="AD213" s="503"/>
      <c r="AE213" s="503"/>
      <c r="AF213" s="503"/>
      <c r="AG213" s="503"/>
      <c r="AH213" s="503"/>
      <c r="AI213" s="503"/>
      <c r="AJ213" s="503"/>
      <c r="AK213" s="503"/>
      <c r="AL213" s="503"/>
      <c r="AM213" s="503"/>
      <c r="AN213" s="503"/>
      <c r="AO213" s="503"/>
      <c r="AP213" s="503"/>
      <c r="AQ213" s="503"/>
      <c r="AR213" s="503"/>
      <c r="AS213" s="438"/>
      <c r="AT213" s="439"/>
      <c r="AV213" s="493"/>
      <c r="AW213" s="493"/>
      <c r="AX213" s="493"/>
      <c r="AY213" s="493"/>
      <c r="BA213" s="493"/>
      <c r="BB213" s="493"/>
      <c r="BC213" s="493"/>
      <c r="BD213" s="493"/>
      <c r="BE213" s="493"/>
      <c r="BG213" s="493"/>
      <c r="BH213" s="493"/>
      <c r="BI213" s="493"/>
      <c r="BJ213" s="493"/>
      <c r="BM213" s="493"/>
      <c r="BN213" s="493"/>
      <c r="BO213" s="493"/>
      <c r="BP213" s="493"/>
      <c r="BR213" s="493"/>
      <c r="BS213" s="493"/>
      <c r="BT213" s="493"/>
      <c r="BU213" s="493"/>
      <c r="BV213" s="493"/>
      <c r="BX213" s="493"/>
      <c r="BY213" s="493"/>
      <c r="BZ213" s="493"/>
      <c r="CA213" s="493"/>
      <c r="CC213" s="493"/>
      <c r="CD213" s="493"/>
      <c r="CE213" s="493"/>
      <c r="CF213" s="493"/>
      <c r="CH213" s="493"/>
      <c r="CI213" s="493"/>
      <c r="CJ213" s="493"/>
      <c r="CK213" s="493"/>
      <c r="CM213" s="493"/>
      <c r="CN213" s="493"/>
      <c r="CO213" s="493"/>
      <c r="CP213" s="493"/>
      <c r="CS213" s="493"/>
      <c r="CT213" s="493"/>
      <c r="CU213" s="493"/>
      <c r="CV213" s="493"/>
      <c r="CW213" s="493"/>
      <c r="CX213" s="493"/>
      <c r="CY213" s="493"/>
      <c r="CZ213" s="493"/>
      <c r="DA213" s="493"/>
      <c r="DB213" s="493"/>
      <c r="DC213" s="493"/>
      <c r="DE213" s="493"/>
      <c r="DF213" s="493"/>
      <c r="DG213" s="493"/>
      <c r="DI213" s="493"/>
      <c r="DJ213" s="493"/>
      <c r="DK213" s="493"/>
    </row>
    <row r="214" spans="1:115" x14ac:dyDescent="0.2">
      <c r="A214" s="509"/>
      <c r="B214" s="438"/>
      <c r="C214" s="438"/>
      <c r="D214" s="514"/>
      <c r="E214" s="514"/>
      <c r="F214" s="514"/>
      <c r="G214" s="514"/>
      <c r="H214" s="514"/>
      <c r="I214" s="438"/>
      <c r="J214" s="438"/>
      <c r="K214" s="438"/>
      <c r="L214" s="438"/>
      <c r="M214" s="524"/>
      <c r="N214" s="524"/>
      <c r="O214" s="524"/>
      <c r="P214" s="438"/>
      <c r="Q214" s="527"/>
      <c r="R214" s="438"/>
      <c r="S214" s="438"/>
      <c r="T214" s="438"/>
      <c r="U214" s="438"/>
      <c r="V214" s="438"/>
      <c r="W214" s="503"/>
      <c r="X214" s="438"/>
      <c r="Y214" s="438"/>
      <c r="Z214" s="503"/>
      <c r="AA214" s="438"/>
      <c r="AB214" s="438"/>
      <c r="AC214" s="503"/>
      <c r="AD214" s="503"/>
      <c r="AE214" s="503"/>
      <c r="AF214" s="503"/>
      <c r="AG214" s="503"/>
      <c r="AH214" s="503"/>
      <c r="AI214" s="503"/>
      <c r="AJ214" s="438"/>
      <c r="AK214" s="438"/>
      <c r="AL214" s="438"/>
      <c r="AM214" s="438"/>
      <c r="AN214" s="438"/>
      <c r="AO214" s="438"/>
      <c r="AP214" s="438"/>
      <c r="AQ214" s="438"/>
      <c r="AR214" s="438"/>
      <c r="AS214" s="438"/>
      <c r="AT214" s="439"/>
    </row>
    <row r="215" spans="1:115" x14ac:dyDescent="0.2">
      <c r="A215" s="509"/>
      <c r="B215" s="438"/>
      <c r="C215" s="438"/>
      <c r="D215" s="514"/>
      <c r="E215" s="514"/>
      <c r="F215" s="514"/>
      <c r="G215" s="514"/>
      <c r="H215" s="514"/>
      <c r="I215" s="438"/>
      <c r="J215" s="438"/>
      <c r="K215" s="438"/>
      <c r="L215" s="438"/>
      <c r="M215" s="524"/>
      <c r="N215" s="524"/>
      <c r="O215" s="524"/>
      <c r="P215" s="438"/>
      <c r="Q215" s="527"/>
      <c r="R215" s="438"/>
      <c r="S215" s="438"/>
      <c r="T215" s="438"/>
      <c r="U215" s="438"/>
      <c r="V215" s="438"/>
      <c r="W215" s="503"/>
      <c r="X215" s="438"/>
      <c r="Y215" s="438"/>
      <c r="Z215" s="503"/>
      <c r="AA215" s="438"/>
      <c r="AB215" s="438"/>
      <c r="AC215" s="503"/>
      <c r="AD215" s="503"/>
      <c r="AE215" s="503"/>
      <c r="AF215" s="503"/>
      <c r="AG215" s="503"/>
      <c r="AH215" s="503"/>
      <c r="AI215" s="503"/>
      <c r="AJ215" s="438"/>
      <c r="AK215" s="438"/>
      <c r="AL215" s="438"/>
      <c r="AM215" s="438"/>
      <c r="AN215" s="438"/>
      <c r="AO215" s="438"/>
      <c r="AP215" s="438"/>
      <c r="AQ215" s="438"/>
      <c r="AR215" s="438"/>
      <c r="AS215" s="438"/>
      <c r="AT215" s="439"/>
    </row>
    <row r="216" spans="1:115" x14ac:dyDescent="0.2">
      <c r="A216" s="509"/>
      <c r="B216" s="438"/>
      <c r="C216" s="438"/>
      <c r="D216" s="514"/>
      <c r="E216" s="514"/>
      <c r="F216" s="514"/>
      <c r="G216" s="514"/>
      <c r="H216" s="514"/>
      <c r="I216" s="438"/>
      <c r="J216" s="438"/>
      <c r="K216" s="438"/>
      <c r="L216" s="438"/>
      <c r="M216" s="524"/>
      <c r="N216" s="524"/>
      <c r="O216" s="524"/>
      <c r="P216" s="438"/>
      <c r="Q216" s="527"/>
      <c r="R216" s="438"/>
      <c r="S216" s="438"/>
      <c r="T216" s="438"/>
      <c r="U216" s="438"/>
      <c r="V216" s="438"/>
      <c r="W216" s="503"/>
      <c r="X216" s="438"/>
      <c r="Y216" s="438"/>
      <c r="Z216" s="503"/>
      <c r="AA216" s="438"/>
      <c r="AB216" s="438"/>
      <c r="AC216" s="503"/>
      <c r="AD216" s="503"/>
      <c r="AE216" s="503"/>
      <c r="AF216" s="503"/>
      <c r="AG216" s="503"/>
      <c r="AH216" s="503"/>
      <c r="AI216" s="503"/>
      <c r="AJ216" s="438"/>
      <c r="AK216" s="438"/>
      <c r="AL216" s="438"/>
      <c r="AM216" s="438"/>
      <c r="AN216" s="438"/>
      <c r="AO216" s="438"/>
      <c r="AP216" s="438"/>
      <c r="AQ216" s="438"/>
      <c r="AR216" s="438"/>
      <c r="AS216" s="438"/>
      <c r="AT216" s="439"/>
    </row>
    <row r="217" spans="1:115" x14ac:dyDescent="0.2">
      <c r="A217" s="509"/>
      <c r="B217" s="438"/>
      <c r="C217" s="438"/>
      <c r="D217" s="514"/>
      <c r="E217" s="514"/>
      <c r="F217" s="514"/>
      <c r="G217" s="514"/>
      <c r="H217" s="514"/>
      <c r="I217" s="438"/>
      <c r="J217" s="438"/>
      <c r="K217" s="438"/>
      <c r="L217" s="438"/>
      <c r="M217" s="524"/>
      <c r="N217" s="524"/>
      <c r="O217" s="524"/>
      <c r="P217" s="438"/>
      <c r="Q217" s="527"/>
      <c r="R217" s="438"/>
      <c r="S217" s="438"/>
      <c r="T217" s="438"/>
      <c r="U217" s="438"/>
      <c r="V217" s="438"/>
      <c r="W217" s="503"/>
      <c r="X217" s="438"/>
      <c r="Y217" s="438"/>
      <c r="Z217" s="503"/>
      <c r="AA217" s="438"/>
      <c r="AB217" s="438"/>
      <c r="AC217" s="503"/>
      <c r="AD217" s="503"/>
      <c r="AE217" s="503"/>
      <c r="AF217" s="503"/>
      <c r="AG217" s="503"/>
      <c r="AH217" s="503"/>
      <c r="AI217" s="503"/>
      <c r="AJ217" s="438"/>
      <c r="AK217" s="438"/>
      <c r="AL217" s="438"/>
      <c r="AM217" s="438"/>
      <c r="AN217" s="438"/>
      <c r="AO217" s="438"/>
      <c r="AP217" s="438"/>
      <c r="AQ217" s="438"/>
      <c r="AR217" s="438"/>
      <c r="AS217" s="438"/>
      <c r="AT217" s="439"/>
    </row>
    <row r="218" spans="1:115" x14ac:dyDescent="0.2">
      <c r="A218" s="509"/>
      <c r="B218" s="438"/>
      <c r="C218" s="438"/>
      <c r="D218" s="514"/>
      <c r="E218" s="514"/>
      <c r="F218" s="514"/>
      <c r="G218" s="514"/>
      <c r="H218" s="514"/>
      <c r="I218" s="438"/>
      <c r="J218" s="438"/>
      <c r="K218" s="438"/>
      <c r="L218" s="438"/>
      <c r="M218" s="524"/>
      <c r="N218" s="524"/>
      <c r="O218" s="524"/>
      <c r="P218" s="438"/>
      <c r="Q218" s="527"/>
      <c r="R218" s="438"/>
      <c r="S218" s="438"/>
      <c r="T218" s="438"/>
      <c r="U218" s="438"/>
      <c r="V218" s="438"/>
      <c r="W218" s="503"/>
      <c r="X218" s="438"/>
      <c r="Y218" s="438"/>
      <c r="Z218" s="503"/>
      <c r="AA218" s="438"/>
      <c r="AB218" s="438"/>
      <c r="AC218" s="503"/>
      <c r="AD218" s="503"/>
      <c r="AE218" s="503"/>
      <c r="AF218" s="503"/>
      <c r="AG218" s="503"/>
      <c r="AH218" s="503"/>
      <c r="AI218" s="503"/>
      <c r="AJ218" s="438"/>
      <c r="AK218" s="438"/>
      <c r="AL218" s="438"/>
      <c r="AM218" s="438"/>
      <c r="AN218" s="438"/>
      <c r="AO218" s="438"/>
      <c r="AP218" s="438"/>
      <c r="AQ218" s="438"/>
      <c r="AR218" s="438"/>
      <c r="AS218" s="438"/>
      <c r="AT218" s="439"/>
    </row>
    <row r="219" spans="1:115" x14ac:dyDescent="0.2">
      <c r="A219" s="509"/>
      <c r="B219" s="438"/>
      <c r="C219" s="438"/>
      <c r="D219" s="514"/>
      <c r="E219" s="514"/>
      <c r="F219" s="514"/>
      <c r="G219" s="514"/>
      <c r="H219" s="514"/>
      <c r="I219" s="438"/>
      <c r="J219" s="438"/>
      <c r="K219" s="438"/>
      <c r="L219" s="438"/>
      <c r="M219" s="524"/>
      <c r="N219" s="524"/>
      <c r="O219" s="524"/>
      <c r="P219" s="438"/>
      <c r="Q219" s="527"/>
      <c r="R219" s="438"/>
      <c r="S219" s="438"/>
      <c r="T219" s="438"/>
      <c r="U219" s="438"/>
      <c r="V219" s="438"/>
      <c r="W219" s="503"/>
      <c r="X219" s="438"/>
      <c r="Y219" s="438"/>
      <c r="Z219" s="503"/>
      <c r="AA219" s="438"/>
      <c r="AB219" s="438"/>
      <c r="AC219" s="503"/>
      <c r="AD219" s="503"/>
      <c r="AE219" s="503"/>
      <c r="AF219" s="503"/>
      <c r="AG219" s="503"/>
      <c r="AH219" s="503"/>
      <c r="AI219" s="503"/>
      <c r="AJ219" s="438"/>
      <c r="AK219" s="438"/>
      <c r="AL219" s="438"/>
      <c r="AM219" s="438"/>
      <c r="AN219" s="438"/>
      <c r="AO219" s="438"/>
      <c r="AP219" s="438"/>
      <c r="AQ219" s="438"/>
      <c r="AR219" s="438"/>
      <c r="AS219" s="438"/>
      <c r="AT219" s="439"/>
    </row>
    <row r="220" spans="1:115" x14ac:dyDescent="0.2">
      <c r="A220" s="509"/>
      <c r="B220" s="438"/>
      <c r="C220" s="438"/>
      <c r="D220" s="514"/>
      <c r="E220" s="514"/>
      <c r="F220" s="514"/>
      <c r="G220" s="514"/>
      <c r="H220" s="514"/>
      <c r="I220" s="438"/>
      <c r="J220" s="438"/>
      <c r="K220" s="438"/>
      <c r="L220" s="438"/>
      <c r="M220" s="524"/>
      <c r="N220" s="524"/>
      <c r="O220" s="524"/>
      <c r="P220" s="438"/>
      <c r="Q220" s="527"/>
      <c r="R220" s="438"/>
      <c r="S220" s="438"/>
      <c r="T220" s="438"/>
      <c r="U220" s="438"/>
      <c r="V220" s="438"/>
      <c r="W220" s="503"/>
      <c r="X220" s="438"/>
      <c r="Y220" s="438"/>
      <c r="Z220" s="503"/>
      <c r="AA220" s="438"/>
      <c r="AB220" s="438"/>
      <c r="AC220" s="503"/>
      <c r="AD220" s="503"/>
      <c r="AE220" s="503"/>
      <c r="AF220" s="503"/>
      <c r="AG220" s="503"/>
      <c r="AH220" s="503"/>
      <c r="AI220" s="503"/>
      <c r="AJ220" s="438"/>
      <c r="AK220" s="438"/>
      <c r="AL220" s="438"/>
      <c r="AM220" s="438"/>
      <c r="AN220" s="438"/>
      <c r="AO220" s="438"/>
      <c r="AP220" s="438"/>
      <c r="AQ220" s="438"/>
      <c r="AR220" s="438"/>
      <c r="AS220" s="438"/>
      <c r="AT220" s="439"/>
    </row>
    <row r="221" spans="1:115" x14ac:dyDescent="0.2">
      <c r="A221" s="509"/>
      <c r="B221" s="438"/>
      <c r="C221" s="438"/>
      <c r="D221" s="514"/>
      <c r="E221" s="514"/>
      <c r="F221" s="514"/>
      <c r="G221" s="514"/>
      <c r="H221" s="514"/>
      <c r="I221" s="438"/>
      <c r="J221" s="438"/>
      <c r="K221" s="438"/>
      <c r="L221" s="438"/>
      <c r="M221" s="524"/>
      <c r="N221" s="524"/>
      <c r="O221" s="524"/>
      <c r="P221" s="438"/>
      <c r="Q221" s="527"/>
      <c r="R221" s="438"/>
      <c r="S221" s="438"/>
      <c r="T221" s="438"/>
      <c r="U221" s="438"/>
      <c r="V221" s="438"/>
      <c r="W221" s="503"/>
      <c r="X221" s="438"/>
      <c r="Y221" s="438"/>
      <c r="Z221" s="503"/>
      <c r="AA221" s="438"/>
      <c r="AB221" s="438"/>
      <c r="AC221" s="503"/>
      <c r="AD221" s="503"/>
      <c r="AE221" s="503"/>
      <c r="AF221" s="503"/>
      <c r="AG221" s="503"/>
      <c r="AH221" s="503"/>
      <c r="AI221" s="503"/>
      <c r="AJ221" s="438"/>
      <c r="AK221" s="438"/>
      <c r="AL221" s="438"/>
      <c r="AM221" s="438"/>
      <c r="AN221" s="438"/>
      <c r="AO221" s="438"/>
      <c r="AP221" s="438"/>
      <c r="AQ221" s="438"/>
      <c r="AR221" s="438"/>
      <c r="AS221" s="438"/>
      <c r="AT221" s="439"/>
    </row>
    <row r="222" spans="1:115" x14ac:dyDescent="0.2">
      <c r="A222" s="509"/>
      <c r="B222" s="438"/>
      <c r="C222" s="438"/>
      <c r="D222" s="514"/>
      <c r="E222" s="514"/>
      <c r="F222" s="514"/>
      <c r="G222" s="514"/>
      <c r="H222" s="514"/>
      <c r="I222" s="438"/>
      <c r="J222" s="438"/>
      <c r="K222" s="438"/>
      <c r="L222" s="438"/>
      <c r="M222" s="524"/>
      <c r="N222" s="524"/>
      <c r="O222" s="524"/>
      <c r="P222" s="438"/>
      <c r="Q222" s="527"/>
      <c r="R222" s="438"/>
      <c r="S222" s="438"/>
      <c r="T222" s="438"/>
      <c r="U222" s="438"/>
      <c r="V222" s="438"/>
      <c r="W222" s="503"/>
      <c r="X222" s="438"/>
      <c r="Y222" s="438"/>
      <c r="Z222" s="503"/>
      <c r="AA222" s="503"/>
      <c r="AB222" s="438"/>
      <c r="AC222" s="503"/>
      <c r="AD222" s="503"/>
      <c r="AE222" s="503"/>
      <c r="AF222" s="503"/>
      <c r="AG222" s="503"/>
      <c r="AH222" s="503"/>
      <c r="AI222" s="503"/>
      <c r="AJ222" s="438"/>
      <c r="AK222" s="438"/>
      <c r="AL222" s="438"/>
      <c r="AM222" s="438"/>
      <c r="AN222" s="438"/>
      <c r="AO222" s="438"/>
      <c r="AP222" s="438"/>
      <c r="AQ222" s="438"/>
      <c r="AR222" s="438"/>
      <c r="AS222" s="438"/>
      <c r="AT222" s="439"/>
    </row>
    <row r="223" spans="1:115" hidden="1" x14ac:dyDescent="0.2">
      <c r="A223" s="509"/>
      <c r="B223" s="438"/>
      <c r="C223" s="438"/>
      <c r="D223" s="515"/>
      <c r="E223" s="515"/>
      <c r="F223" s="515"/>
      <c r="G223" s="515"/>
      <c r="H223" s="515"/>
      <c r="I223" s="438"/>
      <c r="J223" s="438"/>
      <c r="K223" s="438"/>
      <c r="L223" s="438"/>
      <c r="M223" s="521"/>
      <c r="N223" s="521"/>
      <c r="O223" s="521"/>
      <c r="P223" s="438"/>
      <c r="Q223" s="438"/>
      <c r="R223" s="438"/>
      <c r="S223" s="438"/>
      <c r="T223" s="438"/>
      <c r="U223" s="438"/>
      <c r="V223" s="438"/>
      <c r="W223" s="438"/>
      <c r="X223" s="438"/>
      <c r="Y223" s="438"/>
      <c r="Z223" s="438"/>
      <c r="AA223" s="438"/>
      <c r="AB223" s="438"/>
      <c r="AC223" s="438"/>
      <c r="AD223" s="438"/>
      <c r="AE223" s="438"/>
      <c r="AF223" s="438"/>
      <c r="AG223" s="438"/>
      <c r="AH223" s="438"/>
      <c r="AI223" s="438"/>
      <c r="AJ223" s="438"/>
      <c r="AK223" s="438"/>
      <c r="AL223" s="438"/>
      <c r="AM223" s="438"/>
      <c r="AN223" s="438"/>
      <c r="AO223" s="438"/>
      <c r="AP223" s="438"/>
      <c r="AQ223" s="438"/>
      <c r="AR223" s="438"/>
      <c r="AS223" s="438"/>
      <c r="AT223" s="439"/>
    </row>
    <row r="224" spans="1:115" hidden="1" x14ac:dyDescent="0.2">
      <c r="A224" s="13"/>
      <c r="B224" s="249"/>
      <c r="C224" s="438"/>
      <c r="D224" s="523"/>
      <c r="E224" s="523"/>
      <c r="F224" s="523"/>
      <c r="G224" s="523"/>
      <c r="H224" s="523"/>
      <c r="I224" s="438"/>
      <c r="J224" s="438"/>
      <c r="K224" s="438"/>
      <c r="L224" s="438"/>
      <c r="M224" s="523"/>
      <c r="N224" s="523"/>
      <c r="O224" s="523"/>
      <c r="P224" s="438"/>
      <c r="Q224" s="523"/>
      <c r="R224" s="438"/>
      <c r="S224" s="438"/>
      <c r="T224" s="438"/>
      <c r="U224" s="438"/>
      <c r="V224" s="438"/>
      <c r="W224" s="523"/>
      <c r="X224" s="438"/>
      <c r="Y224" s="438"/>
      <c r="Z224" s="438"/>
      <c r="AA224" s="438"/>
      <c r="AB224" s="438"/>
      <c r="AC224" s="438"/>
      <c r="AD224" s="438"/>
      <c r="AE224" s="438"/>
      <c r="AF224" s="438"/>
      <c r="AG224" s="438"/>
      <c r="AH224" s="438"/>
      <c r="AI224" s="438"/>
      <c r="AJ224" s="438"/>
      <c r="AK224" s="438"/>
      <c r="AL224" s="438"/>
      <c r="AM224" s="438"/>
      <c r="AN224" s="438"/>
      <c r="AO224" s="438"/>
      <c r="AP224" s="438"/>
      <c r="AQ224" s="438"/>
      <c r="AR224" s="438"/>
      <c r="AS224" s="438"/>
      <c r="AT224" s="439"/>
      <c r="CT224" s="493"/>
      <c r="CX224" s="493"/>
      <c r="DB224" s="493"/>
      <c r="DF224" s="493"/>
      <c r="DJ224" s="494"/>
    </row>
    <row r="225" spans="1:125" hidden="1" x14ac:dyDescent="0.2">
      <c r="A225" s="13"/>
      <c r="B225" s="249"/>
      <c r="C225" s="438"/>
      <c r="D225" s="515"/>
      <c r="E225" s="515"/>
      <c r="F225" s="515"/>
      <c r="G225" s="515"/>
      <c r="H225" s="515"/>
      <c r="I225" s="438"/>
      <c r="J225" s="438"/>
      <c r="K225" s="438"/>
      <c r="L225" s="438"/>
      <c r="M225" s="521"/>
      <c r="N225" s="521"/>
      <c r="O225" s="521"/>
      <c r="P225" s="438"/>
      <c r="Q225" s="438"/>
      <c r="R225" s="438"/>
      <c r="S225" s="438"/>
      <c r="T225" s="438"/>
      <c r="U225" s="438"/>
      <c r="V225" s="438"/>
      <c r="W225" s="438"/>
      <c r="X225" s="438"/>
      <c r="Y225" s="438"/>
      <c r="Z225" s="438"/>
      <c r="AA225" s="438"/>
      <c r="AB225" s="438"/>
      <c r="AC225" s="438"/>
      <c r="AD225" s="438"/>
      <c r="AE225" s="438"/>
      <c r="AF225" s="438"/>
      <c r="AG225" s="438"/>
      <c r="AH225" s="438"/>
      <c r="AI225" s="438"/>
      <c r="AJ225" s="438"/>
      <c r="AK225" s="438"/>
      <c r="AL225" s="438"/>
      <c r="AM225" s="438"/>
      <c r="AN225" s="438"/>
      <c r="AO225" s="438"/>
      <c r="AP225" s="438"/>
      <c r="AQ225" s="438"/>
      <c r="AR225" s="438"/>
      <c r="AS225" s="438"/>
      <c r="AT225" s="439"/>
    </row>
    <row r="226" spans="1:125" x14ac:dyDescent="0.2">
      <c r="A226" s="509"/>
      <c r="B226" s="438"/>
      <c r="C226" s="438"/>
      <c r="D226" s="515"/>
      <c r="E226" s="515"/>
      <c r="F226" s="515"/>
      <c r="G226" s="515"/>
      <c r="H226" s="515"/>
      <c r="I226" s="438"/>
      <c r="J226" s="438"/>
      <c r="K226" s="438"/>
      <c r="L226" s="438"/>
      <c r="M226" s="521"/>
      <c r="N226" s="521"/>
      <c r="O226" s="521"/>
      <c r="P226" s="438"/>
      <c r="Q226" s="438"/>
      <c r="R226" s="438"/>
      <c r="S226" s="438"/>
      <c r="T226" s="438"/>
      <c r="U226" s="438"/>
      <c r="V226" s="438"/>
      <c r="W226" s="438"/>
      <c r="X226" s="438"/>
      <c r="Y226" s="438"/>
      <c r="Z226" s="438"/>
      <c r="AA226" s="438"/>
      <c r="AB226" s="438"/>
      <c r="AC226" s="438"/>
      <c r="AD226" s="438"/>
      <c r="AE226" s="438"/>
      <c r="AF226" s="438"/>
      <c r="AG226" s="438"/>
      <c r="AH226" s="438"/>
      <c r="AI226" s="438"/>
      <c r="AJ226" s="438"/>
      <c r="AK226" s="438"/>
      <c r="AL226" s="438"/>
      <c r="AM226" s="438"/>
      <c r="AN226" s="438"/>
      <c r="AO226" s="438"/>
      <c r="AP226" s="438"/>
      <c r="AQ226" s="438"/>
      <c r="AR226" s="438"/>
      <c r="AS226" s="438"/>
      <c r="AT226" s="439"/>
    </row>
    <row r="227" spans="1:125" x14ac:dyDescent="0.2">
      <c r="A227" s="509"/>
      <c r="B227" s="438"/>
      <c r="C227" s="438"/>
      <c r="D227" s="515"/>
      <c r="E227" s="515"/>
      <c r="F227" s="515"/>
      <c r="G227" s="515"/>
      <c r="H227" s="515"/>
      <c r="I227" s="438"/>
      <c r="J227" s="438"/>
      <c r="K227" s="438"/>
      <c r="L227" s="438"/>
      <c r="M227" s="521"/>
      <c r="N227" s="521"/>
      <c r="O227" s="521"/>
      <c r="P227" s="438"/>
      <c r="Q227" s="438"/>
      <c r="R227" s="438"/>
      <c r="S227" s="438"/>
      <c r="T227" s="438"/>
      <c r="U227" s="438"/>
      <c r="V227" s="438"/>
      <c r="W227" s="438"/>
      <c r="X227" s="438"/>
      <c r="Y227" s="438"/>
      <c r="Z227" s="438"/>
      <c r="AA227" s="438"/>
      <c r="AB227" s="438"/>
      <c r="AC227" s="438"/>
      <c r="AD227" s="438"/>
      <c r="AE227" s="438"/>
      <c r="AF227" s="438"/>
      <c r="AG227" s="438"/>
      <c r="AH227" s="438"/>
      <c r="AI227" s="438"/>
      <c r="AJ227" s="438"/>
      <c r="AK227" s="438"/>
      <c r="AL227" s="438"/>
      <c r="AM227" s="438"/>
      <c r="AN227" s="438"/>
      <c r="AO227" s="438"/>
      <c r="AP227" s="438"/>
      <c r="AQ227" s="438"/>
      <c r="AR227" s="438"/>
      <c r="AS227" s="438"/>
      <c r="AT227" s="439"/>
    </row>
    <row r="228" spans="1:125" x14ac:dyDescent="0.2">
      <c r="A228" s="509"/>
      <c r="B228" s="438"/>
      <c r="C228" s="438"/>
      <c r="D228" s="515"/>
      <c r="E228" s="515"/>
      <c r="F228" s="515"/>
      <c r="G228" s="515"/>
      <c r="H228" s="515"/>
      <c r="I228" s="438"/>
      <c r="J228" s="438"/>
      <c r="K228" s="438"/>
      <c r="L228" s="438"/>
      <c r="M228" s="521"/>
      <c r="N228" s="521"/>
      <c r="O228" s="521"/>
      <c r="P228" s="438"/>
      <c r="Q228" s="438"/>
      <c r="R228" s="438"/>
      <c r="S228" s="438"/>
      <c r="T228" s="438"/>
      <c r="U228" s="438"/>
      <c r="V228" s="438"/>
      <c r="W228" s="438"/>
      <c r="X228" s="438"/>
      <c r="Y228" s="438"/>
      <c r="Z228" s="438"/>
      <c r="AA228" s="438"/>
      <c r="AB228" s="438"/>
      <c r="AC228" s="438"/>
      <c r="AD228" s="438"/>
      <c r="AE228" s="438"/>
      <c r="AF228" s="438"/>
      <c r="AG228" s="438"/>
      <c r="AH228" s="438"/>
      <c r="AI228" s="438"/>
      <c r="AJ228" s="438"/>
      <c r="AK228" s="438"/>
      <c r="AL228" s="438"/>
      <c r="AM228" s="438"/>
      <c r="AN228" s="438"/>
      <c r="AO228" s="438"/>
      <c r="AP228" s="438"/>
      <c r="AQ228" s="438"/>
      <c r="AR228" s="438"/>
      <c r="AS228" s="438"/>
      <c r="AT228" s="439"/>
    </row>
    <row r="229" spans="1:125" x14ac:dyDescent="0.2">
      <c r="A229" s="438"/>
      <c r="B229" s="438"/>
      <c r="C229" s="438"/>
      <c r="D229" s="512"/>
      <c r="E229" s="512"/>
      <c r="F229" s="512"/>
      <c r="G229" s="512"/>
      <c r="H229" s="512"/>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438"/>
      <c r="AE229" s="438"/>
      <c r="AF229" s="438"/>
      <c r="AG229" s="438"/>
      <c r="AH229" s="438"/>
      <c r="AI229" s="438"/>
      <c r="AJ229" s="438"/>
      <c r="AK229" s="438"/>
      <c r="AL229" s="438"/>
      <c r="AM229" s="438"/>
      <c r="AN229" s="438"/>
      <c r="AO229" s="438"/>
      <c r="AP229" s="438"/>
      <c r="AQ229" s="438"/>
      <c r="AR229" s="438"/>
      <c r="AS229" s="438"/>
      <c r="AT229" s="439"/>
    </row>
    <row r="230" spans="1:125" x14ac:dyDescent="0.2">
      <c r="A230" s="438"/>
      <c r="B230" s="438"/>
      <c r="C230" s="438"/>
      <c r="D230" s="511"/>
      <c r="E230" s="511"/>
      <c r="F230" s="511"/>
      <c r="G230" s="511"/>
      <c r="H230" s="511"/>
      <c r="I230" s="438"/>
      <c r="J230" s="438"/>
      <c r="K230" s="438"/>
      <c r="L230" s="438"/>
      <c r="M230" s="511"/>
      <c r="N230" s="511"/>
      <c r="O230" s="511"/>
      <c r="P230" s="438"/>
      <c r="Q230" s="438"/>
      <c r="R230" s="438"/>
      <c r="S230" s="438"/>
      <c r="T230" s="438"/>
      <c r="U230" s="438"/>
      <c r="V230" s="438"/>
      <c r="W230" s="511"/>
      <c r="X230" s="438"/>
      <c r="Y230" s="438"/>
      <c r="Z230" s="511"/>
      <c r="AA230" s="438"/>
      <c r="AB230" s="438"/>
      <c r="AC230" s="528"/>
      <c r="AD230" s="528"/>
      <c r="AE230" s="528"/>
      <c r="AF230" s="528"/>
      <c r="AG230" s="438"/>
      <c r="AH230" s="438"/>
      <c r="AI230" s="438"/>
      <c r="AJ230" s="438"/>
      <c r="AK230" s="438"/>
      <c r="AL230" s="438"/>
      <c r="AM230" s="438"/>
      <c r="AN230" s="438"/>
      <c r="AO230" s="438"/>
      <c r="AP230" s="438"/>
      <c r="AQ230" s="438"/>
      <c r="AR230" s="438"/>
      <c r="AS230" s="438"/>
      <c r="AT230" s="439"/>
    </row>
    <row r="231" spans="1:125" x14ac:dyDescent="0.2">
      <c r="A231" s="438"/>
      <c r="B231" s="438"/>
      <c r="C231" s="438"/>
      <c r="D231" s="512"/>
      <c r="E231" s="512"/>
      <c r="F231" s="512"/>
      <c r="G231" s="512"/>
      <c r="H231" s="512"/>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438"/>
      <c r="AE231" s="438"/>
      <c r="AF231" s="438"/>
      <c r="AG231" s="438"/>
      <c r="AH231" s="438"/>
      <c r="AI231" s="438"/>
      <c r="AJ231" s="438"/>
      <c r="AK231" s="438"/>
      <c r="AL231" s="438"/>
      <c r="AM231" s="438"/>
      <c r="AN231" s="438"/>
      <c r="AO231" s="438"/>
      <c r="AP231" s="438"/>
      <c r="AQ231" s="438"/>
      <c r="AR231" s="438"/>
      <c r="AS231" s="438"/>
      <c r="AT231" s="439"/>
    </row>
    <row r="232" spans="1:125" x14ac:dyDescent="0.2">
      <c r="A232" s="438"/>
      <c r="B232" s="438"/>
      <c r="C232" s="438"/>
      <c r="D232" s="456"/>
      <c r="E232" s="456"/>
      <c r="F232" s="456"/>
      <c r="G232" s="456"/>
      <c r="H232" s="456"/>
      <c r="I232" s="438"/>
      <c r="J232" s="438"/>
      <c r="K232" s="438"/>
      <c r="L232" s="438"/>
      <c r="M232" s="456"/>
      <c r="N232" s="456"/>
      <c r="O232" s="456"/>
      <c r="P232" s="438"/>
      <c r="Q232" s="484"/>
      <c r="R232" s="438"/>
      <c r="S232" s="438"/>
      <c r="T232" s="438"/>
      <c r="U232" s="438"/>
      <c r="V232" s="438"/>
      <c r="W232" s="463"/>
      <c r="X232" s="438"/>
      <c r="Y232" s="438"/>
      <c r="Z232" s="463"/>
      <c r="AA232" s="438"/>
      <c r="AB232" s="438"/>
      <c r="AC232" s="438"/>
      <c r="AD232" s="438"/>
      <c r="AE232" s="438"/>
      <c r="AF232" s="438"/>
      <c r="AG232" s="438"/>
      <c r="AH232" s="438"/>
      <c r="AI232" s="438"/>
      <c r="AJ232" s="438"/>
      <c r="AK232" s="438"/>
      <c r="AL232" s="438"/>
      <c r="AM232" s="438"/>
      <c r="AN232" s="438"/>
      <c r="AO232" s="438"/>
      <c r="AP232" s="438"/>
      <c r="AQ232" s="438"/>
      <c r="AR232" s="438"/>
      <c r="AS232" s="438"/>
      <c r="AT232" s="439"/>
    </row>
    <row r="233" spans="1:125" x14ac:dyDescent="0.2">
      <c r="A233" s="513"/>
      <c r="B233" s="438"/>
      <c r="C233" s="438"/>
      <c r="D233" s="456"/>
      <c r="E233" s="456"/>
      <c r="F233" s="456"/>
      <c r="G233" s="456"/>
      <c r="H233" s="456"/>
      <c r="I233" s="438"/>
      <c r="J233" s="438"/>
      <c r="K233" s="438"/>
      <c r="L233" s="438"/>
      <c r="M233" s="456"/>
      <c r="N233" s="456"/>
      <c r="O233" s="456"/>
      <c r="P233" s="438"/>
      <c r="Q233" s="456"/>
      <c r="R233" s="438"/>
      <c r="S233" s="438"/>
      <c r="T233" s="438"/>
      <c r="U233" s="438"/>
      <c r="V233" s="438"/>
      <c r="W233" s="438"/>
      <c r="X233" s="438"/>
      <c r="Y233" s="438"/>
      <c r="Z233" s="456"/>
      <c r="AA233" s="438"/>
      <c r="AB233" s="438"/>
      <c r="AC233" s="438"/>
      <c r="AD233" s="438"/>
      <c r="AE233" s="438"/>
      <c r="AF233" s="438"/>
      <c r="AG233" s="438"/>
      <c r="AH233" s="438"/>
      <c r="AI233" s="438"/>
      <c r="AJ233" s="438"/>
      <c r="AK233" s="438"/>
      <c r="AL233" s="438"/>
      <c r="AM233" s="438"/>
      <c r="AN233" s="438"/>
      <c r="AO233" s="438"/>
      <c r="AP233" s="438"/>
      <c r="AQ233" s="438"/>
      <c r="AR233" s="438"/>
      <c r="AS233" s="438"/>
      <c r="AT233" s="439"/>
      <c r="DQ233" s="453"/>
    </row>
    <row r="234" spans="1:125" x14ac:dyDescent="0.2">
      <c r="A234" s="438"/>
      <c r="B234" s="438"/>
      <c r="C234" s="438"/>
      <c r="D234" s="463"/>
      <c r="E234" s="463"/>
      <c r="F234" s="463"/>
      <c r="G234" s="463"/>
      <c r="H234" s="463"/>
      <c r="I234" s="438"/>
      <c r="J234" s="438"/>
      <c r="K234" s="438"/>
      <c r="L234" s="438"/>
      <c r="M234" s="456"/>
      <c r="N234" s="456"/>
      <c r="O234" s="456"/>
      <c r="P234" s="438"/>
      <c r="Q234" s="456"/>
      <c r="R234" s="438"/>
      <c r="S234" s="438"/>
      <c r="T234" s="438"/>
      <c r="U234" s="438"/>
      <c r="V234" s="438"/>
      <c r="W234" s="456"/>
      <c r="X234" s="438"/>
      <c r="Y234" s="438"/>
      <c r="Z234" s="463"/>
      <c r="AA234" s="438"/>
      <c r="AB234" s="438"/>
      <c r="AC234" s="438"/>
      <c r="AD234" s="438"/>
      <c r="AE234" s="438"/>
      <c r="AF234" s="438"/>
      <c r="AG234" s="438"/>
      <c r="AH234" s="438"/>
      <c r="AI234" s="438"/>
      <c r="AJ234" s="438"/>
      <c r="AK234" s="438"/>
      <c r="AL234" s="438"/>
      <c r="AM234" s="438"/>
      <c r="AN234" s="438"/>
      <c r="AO234" s="438"/>
      <c r="AP234" s="438"/>
      <c r="AQ234" s="438"/>
      <c r="AR234" s="438"/>
      <c r="AS234" s="438"/>
      <c r="AT234" s="439"/>
      <c r="DQ234" s="488"/>
      <c r="DR234" s="488"/>
      <c r="DS234" s="488"/>
      <c r="DT234" s="488"/>
      <c r="DU234" s="472"/>
    </row>
    <row r="235" spans="1:125" x14ac:dyDescent="0.2">
      <c r="A235" s="509"/>
      <c r="B235" s="438"/>
      <c r="C235" s="438"/>
      <c r="D235" s="514"/>
      <c r="E235" s="514"/>
      <c r="F235" s="514"/>
      <c r="G235" s="514"/>
      <c r="H235" s="514"/>
      <c r="I235" s="438"/>
      <c r="J235" s="438"/>
      <c r="K235" s="438"/>
      <c r="L235" s="438"/>
      <c r="M235" s="524"/>
      <c r="N235" s="524"/>
      <c r="O235" s="524"/>
      <c r="P235" s="438"/>
      <c r="Q235" s="515"/>
      <c r="R235" s="438"/>
      <c r="S235" s="438"/>
      <c r="T235" s="438"/>
      <c r="U235" s="438"/>
      <c r="V235" s="438"/>
      <c r="W235" s="503"/>
      <c r="X235" s="438"/>
      <c r="Y235" s="438"/>
      <c r="Z235" s="503"/>
      <c r="AA235" s="503"/>
      <c r="AB235" s="438"/>
      <c r="AC235" s="503"/>
      <c r="AD235" s="503"/>
      <c r="AE235" s="503"/>
      <c r="AF235" s="503"/>
      <c r="AG235" s="503"/>
      <c r="AH235" s="503"/>
      <c r="AI235" s="503"/>
      <c r="AJ235" s="503"/>
      <c r="AK235" s="503"/>
      <c r="AL235" s="503"/>
      <c r="AM235" s="503"/>
      <c r="AN235" s="503"/>
      <c r="AO235" s="503"/>
      <c r="AP235" s="503"/>
      <c r="AQ235" s="503"/>
      <c r="AR235" s="503"/>
      <c r="AS235" s="438"/>
      <c r="AT235" s="439"/>
      <c r="AV235" s="493"/>
      <c r="AW235" s="493"/>
      <c r="AX235" s="493"/>
      <c r="AY235" s="493"/>
      <c r="BA235" s="493"/>
      <c r="BB235" s="493"/>
      <c r="BC235" s="493"/>
      <c r="BD235" s="493"/>
      <c r="BE235" s="493"/>
      <c r="BF235" s="493"/>
      <c r="BG235" s="493"/>
      <c r="BH235" s="493"/>
      <c r="BI235" s="493"/>
      <c r="BJ235" s="493"/>
      <c r="BR235" s="493"/>
      <c r="BS235" s="493"/>
      <c r="BT235" s="493"/>
      <c r="BU235" s="493"/>
      <c r="BV235" s="493"/>
      <c r="BX235" s="493"/>
      <c r="BY235" s="493"/>
      <c r="BZ235" s="493"/>
      <c r="CA235" s="493"/>
      <c r="CS235" s="493"/>
      <c r="CT235" s="493"/>
      <c r="CU235" s="493"/>
      <c r="CV235" s="493"/>
      <c r="CW235" s="493"/>
      <c r="CX235" s="493"/>
      <c r="CY235" s="493"/>
      <c r="CZ235" s="493"/>
      <c r="DA235" s="493"/>
      <c r="DB235" s="493"/>
      <c r="DC235" s="493"/>
      <c r="DD235" s="493"/>
      <c r="DE235" s="493"/>
      <c r="DF235" s="493"/>
      <c r="DG235" s="493"/>
      <c r="DI235" s="493"/>
      <c r="DJ235" s="493"/>
      <c r="DK235" s="493"/>
      <c r="DQ235" s="493"/>
      <c r="DR235" s="493"/>
      <c r="DS235" s="493"/>
      <c r="DT235" s="493"/>
      <c r="DU235" s="494"/>
    </row>
    <row r="236" spans="1:125" x14ac:dyDescent="0.2">
      <c r="A236" s="509"/>
      <c r="B236" s="438"/>
      <c r="C236" s="438"/>
      <c r="D236" s="514"/>
      <c r="E236" s="514"/>
      <c r="F236" s="514"/>
      <c r="G236" s="514"/>
      <c r="H236" s="514"/>
      <c r="I236" s="438"/>
      <c r="J236" s="438"/>
      <c r="K236" s="438"/>
      <c r="L236" s="438"/>
      <c r="M236" s="524"/>
      <c r="N236" s="524"/>
      <c r="O236" s="524"/>
      <c r="P236" s="438"/>
      <c r="Q236" s="515"/>
      <c r="R236" s="438"/>
      <c r="S236" s="438"/>
      <c r="T236" s="438"/>
      <c r="U236" s="438"/>
      <c r="V236" s="438"/>
      <c r="W236" s="503"/>
      <c r="X236" s="438"/>
      <c r="Y236" s="438"/>
      <c r="Z236" s="503"/>
      <c r="AA236" s="503"/>
      <c r="AB236" s="438"/>
      <c r="AC236" s="503"/>
      <c r="AD236" s="503"/>
      <c r="AE236" s="503"/>
      <c r="AF236" s="503"/>
      <c r="AG236" s="503"/>
      <c r="AH236" s="503"/>
      <c r="AI236" s="503"/>
      <c r="AJ236" s="503"/>
      <c r="AK236" s="503"/>
      <c r="AL236" s="503"/>
      <c r="AM236" s="503"/>
      <c r="AN236" s="503"/>
      <c r="AO236" s="503"/>
      <c r="AP236" s="503"/>
      <c r="AQ236" s="503"/>
      <c r="AR236" s="503"/>
      <c r="AS236" s="438"/>
      <c r="AT236" s="439"/>
      <c r="AV236" s="493"/>
      <c r="AW236" s="493"/>
      <c r="AX236" s="493"/>
      <c r="AY236" s="493"/>
      <c r="BA236" s="493"/>
      <c r="BB236" s="493"/>
      <c r="BC236" s="493"/>
      <c r="BD236" s="493"/>
      <c r="BE236" s="493"/>
      <c r="BF236" s="493"/>
      <c r="BG236" s="493"/>
      <c r="BH236" s="493"/>
      <c r="BI236" s="493"/>
      <c r="BJ236" s="493"/>
      <c r="BM236" s="493"/>
      <c r="BN236" s="493"/>
      <c r="BO236" s="493"/>
      <c r="BP236" s="493"/>
      <c r="BR236" s="493"/>
      <c r="BS236" s="493"/>
      <c r="BT236" s="493"/>
      <c r="BU236" s="493"/>
      <c r="BV236" s="493"/>
      <c r="BX236" s="493"/>
      <c r="BY236" s="493"/>
      <c r="BZ236" s="493"/>
      <c r="CA236" s="493"/>
      <c r="CC236" s="493"/>
      <c r="CD236" s="493"/>
      <c r="CE236" s="493"/>
      <c r="CF236" s="493"/>
      <c r="CH236" s="493"/>
      <c r="CI236" s="493"/>
      <c r="CJ236" s="493"/>
      <c r="CK236" s="493"/>
      <c r="CM236" s="493"/>
      <c r="CN236" s="493"/>
      <c r="CO236" s="493"/>
      <c r="CP236" s="493"/>
      <c r="CS236" s="493"/>
      <c r="CT236" s="493"/>
      <c r="CU236" s="493"/>
      <c r="CV236" s="493"/>
      <c r="CW236" s="493"/>
      <c r="CX236" s="493"/>
      <c r="CY236" s="493"/>
      <c r="CZ236" s="493"/>
      <c r="DA236" s="493"/>
      <c r="DB236" s="493"/>
      <c r="DC236" s="493"/>
      <c r="DD236" s="493"/>
      <c r="DE236" s="493"/>
      <c r="DF236" s="493"/>
      <c r="DG236" s="493"/>
      <c r="DI236" s="493"/>
      <c r="DJ236" s="493"/>
      <c r="DK236" s="493"/>
      <c r="DQ236" s="493"/>
      <c r="DR236" s="493"/>
      <c r="DS236" s="493"/>
      <c r="DT236" s="493"/>
      <c r="DU236" s="494"/>
    </row>
    <row r="237" spans="1:125" x14ac:dyDescent="0.2">
      <c r="A237" s="509"/>
      <c r="B237" s="438"/>
      <c r="C237" s="438"/>
      <c r="D237" s="514"/>
      <c r="E237" s="514"/>
      <c r="F237" s="514"/>
      <c r="G237" s="514"/>
      <c r="H237" s="514"/>
      <c r="I237" s="438"/>
      <c r="J237" s="438"/>
      <c r="K237" s="438"/>
      <c r="L237" s="438"/>
      <c r="M237" s="524"/>
      <c r="N237" s="524"/>
      <c r="O237" s="524"/>
      <c r="P237" s="438"/>
      <c r="Q237" s="515"/>
      <c r="R237" s="438"/>
      <c r="S237" s="438"/>
      <c r="T237" s="438"/>
      <c r="U237" s="438"/>
      <c r="V237" s="438"/>
      <c r="W237" s="503"/>
      <c r="X237" s="438"/>
      <c r="Y237" s="438"/>
      <c r="Z237" s="503"/>
      <c r="AA237" s="503"/>
      <c r="AB237" s="438"/>
      <c r="AC237" s="503"/>
      <c r="AD237" s="503"/>
      <c r="AE237" s="503"/>
      <c r="AF237" s="503"/>
      <c r="AG237" s="503"/>
      <c r="AH237" s="503"/>
      <c r="AI237" s="503"/>
      <c r="AJ237" s="503"/>
      <c r="AK237" s="503"/>
      <c r="AL237" s="503"/>
      <c r="AM237" s="503"/>
      <c r="AN237" s="503"/>
      <c r="AO237" s="503"/>
      <c r="AP237" s="503"/>
      <c r="AQ237" s="503"/>
      <c r="AR237" s="503"/>
      <c r="AS237" s="438"/>
      <c r="AT237" s="439"/>
      <c r="AV237" s="493"/>
      <c r="AW237" s="493"/>
      <c r="AX237" s="493"/>
      <c r="AY237" s="493"/>
      <c r="BA237" s="493"/>
      <c r="BB237" s="493"/>
      <c r="BC237" s="493"/>
      <c r="BD237" s="493"/>
      <c r="BE237" s="493"/>
      <c r="BF237" s="493"/>
      <c r="BG237" s="493"/>
      <c r="BH237" s="493"/>
      <c r="BI237" s="493"/>
      <c r="BJ237" s="493"/>
      <c r="BM237" s="493"/>
      <c r="BN237" s="493"/>
      <c r="BO237" s="493"/>
      <c r="BP237" s="493"/>
      <c r="BR237" s="493"/>
      <c r="BS237" s="493"/>
      <c r="BT237" s="493"/>
      <c r="BU237" s="493"/>
      <c r="BV237" s="493"/>
      <c r="BX237" s="493"/>
      <c r="BY237" s="493"/>
      <c r="BZ237" s="493"/>
      <c r="CA237" s="493"/>
      <c r="CC237" s="493"/>
      <c r="CD237" s="493"/>
      <c r="CE237" s="493"/>
      <c r="CF237" s="493"/>
      <c r="CH237" s="493"/>
      <c r="CI237" s="493"/>
      <c r="CJ237" s="493"/>
      <c r="CK237" s="493"/>
      <c r="CM237" s="493"/>
      <c r="CN237" s="493"/>
      <c r="CO237" s="493"/>
      <c r="CP237" s="493"/>
      <c r="CS237" s="493"/>
      <c r="CT237" s="493"/>
      <c r="CU237" s="493"/>
      <c r="CV237" s="493"/>
      <c r="CW237" s="493"/>
      <c r="CX237" s="493"/>
      <c r="CY237" s="493"/>
      <c r="CZ237" s="493"/>
      <c r="DA237" s="493"/>
      <c r="DB237" s="493"/>
      <c r="DC237" s="493"/>
      <c r="DD237" s="493"/>
      <c r="DE237" s="493"/>
      <c r="DF237" s="493"/>
      <c r="DG237" s="493"/>
      <c r="DI237" s="493"/>
      <c r="DJ237" s="493"/>
      <c r="DK237" s="493"/>
      <c r="DQ237" s="493"/>
      <c r="DR237" s="493"/>
      <c r="DS237" s="493"/>
      <c r="DT237" s="493"/>
      <c r="DU237" s="494"/>
    </row>
    <row r="238" spans="1:125" x14ac:dyDescent="0.2">
      <c r="A238" s="509"/>
      <c r="B238" s="438"/>
      <c r="C238" s="438"/>
      <c r="D238" s="514"/>
      <c r="E238" s="514"/>
      <c r="F238" s="514"/>
      <c r="G238" s="514"/>
      <c r="H238" s="514"/>
      <c r="I238" s="438"/>
      <c r="J238" s="438"/>
      <c r="K238" s="438"/>
      <c r="L238" s="438"/>
      <c r="M238" s="524"/>
      <c r="N238" s="524"/>
      <c r="O238" s="524"/>
      <c r="P238" s="438"/>
      <c r="Q238" s="515"/>
      <c r="R238" s="438"/>
      <c r="S238" s="438"/>
      <c r="T238" s="438"/>
      <c r="U238" s="438"/>
      <c r="V238" s="438"/>
      <c r="W238" s="503"/>
      <c r="X238" s="438"/>
      <c r="Y238" s="438"/>
      <c r="Z238" s="503"/>
      <c r="AA238" s="503"/>
      <c r="AB238" s="438"/>
      <c r="AC238" s="503"/>
      <c r="AD238" s="503"/>
      <c r="AE238" s="503"/>
      <c r="AF238" s="503"/>
      <c r="AG238" s="503"/>
      <c r="AH238" s="503"/>
      <c r="AI238" s="503"/>
      <c r="AJ238" s="503"/>
      <c r="AK238" s="503"/>
      <c r="AL238" s="503"/>
      <c r="AM238" s="503"/>
      <c r="AN238" s="503"/>
      <c r="AO238" s="503"/>
      <c r="AP238" s="503"/>
      <c r="AQ238" s="503"/>
      <c r="AR238" s="503"/>
      <c r="AS238" s="438"/>
      <c r="AT238" s="439"/>
      <c r="AV238" s="493"/>
      <c r="AW238" s="493"/>
      <c r="AX238" s="493"/>
      <c r="AY238" s="493"/>
      <c r="BA238" s="493"/>
      <c r="BB238" s="493"/>
      <c r="BC238" s="493"/>
      <c r="BD238" s="493"/>
      <c r="BE238" s="493"/>
      <c r="BF238" s="493"/>
      <c r="BG238" s="493"/>
      <c r="BH238" s="493"/>
      <c r="BI238" s="493"/>
      <c r="BJ238" s="493"/>
      <c r="BM238" s="493"/>
      <c r="BN238" s="493"/>
      <c r="BO238" s="493"/>
      <c r="BP238" s="493"/>
      <c r="BR238" s="493"/>
      <c r="BS238" s="493"/>
      <c r="BT238" s="493"/>
      <c r="BU238" s="493"/>
      <c r="BV238" s="493"/>
      <c r="BX238" s="493"/>
      <c r="BY238" s="493"/>
      <c r="BZ238" s="493"/>
      <c r="CA238" s="493"/>
      <c r="CC238" s="493"/>
      <c r="CD238" s="493"/>
      <c r="CE238" s="493"/>
      <c r="CF238" s="493"/>
      <c r="CH238" s="493"/>
      <c r="CI238" s="493"/>
      <c r="CJ238" s="493"/>
      <c r="CK238" s="493"/>
      <c r="CM238" s="493"/>
      <c r="CN238" s="493"/>
      <c r="CO238" s="493"/>
      <c r="CP238" s="493"/>
      <c r="CS238" s="493"/>
      <c r="CT238" s="493"/>
      <c r="CU238" s="493"/>
      <c r="CV238" s="493"/>
      <c r="CW238" s="493"/>
      <c r="CX238" s="493"/>
      <c r="CY238" s="493"/>
      <c r="CZ238" s="493"/>
      <c r="DA238" s="493"/>
      <c r="DB238" s="493"/>
      <c r="DC238" s="493"/>
      <c r="DD238" s="493"/>
      <c r="DE238" s="493"/>
      <c r="DF238" s="493"/>
      <c r="DG238" s="493"/>
      <c r="DI238" s="493"/>
      <c r="DJ238" s="493"/>
      <c r="DK238" s="493"/>
      <c r="DQ238" s="493"/>
      <c r="DR238" s="493"/>
      <c r="DS238" s="493"/>
      <c r="DT238" s="493"/>
      <c r="DU238" s="494"/>
    </row>
    <row r="239" spans="1:125" x14ac:dyDescent="0.2">
      <c r="A239" s="509"/>
      <c r="B239" s="438"/>
      <c r="C239" s="438"/>
      <c r="D239" s="514"/>
      <c r="E239" s="514"/>
      <c r="F239" s="514"/>
      <c r="G239" s="514"/>
      <c r="H239" s="514"/>
      <c r="I239" s="438"/>
      <c r="J239" s="438"/>
      <c r="K239" s="438"/>
      <c r="L239" s="438"/>
      <c r="M239" s="524"/>
      <c r="N239" s="524"/>
      <c r="O239" s="524"/>
      <c r="P239" s="438"/>
      <c r="Q239" s="515"/>
      <c r="R239" s="438"/>
      <c r="S239" s="438"/>
      <c r="T239" s="438"/>
      <c r="U239" s="438"/>
      <c r="V239" s="438"/>
      <c r="W239" s="503"/>
      <c r="X239" s="438"/>
      <c r="Y239" s="438"/>
      <c r="Z239" s="503"/>
      <c r="AA239" s="503"/>
      <c r="AB239" s="438"/>
      <c r="AC239" s="503"/>
      <c r="AD239" s="503"/>
      <c r="AE239" s="503"/>
      <c r="AF239" s="503"/>
      <c r="AG239" s="503"/>
      <c r="AH239" s="503"/>
      <c r="AI239" s="503"/>
      <c r="AJ239" s="503"/>
      <c r="AK239" s="503"/>
      <c r="AL239" s="503"/>
      <c r="AM239" s="503"/>
      <c r="AN239" s="503"/>
      <c r="AO239" s="503"/>
      <c r="AP239" s="503"/>
      <c r="AQ239" s="503"/>
      <c r="AR239" s="503"/>
      <c r="AS239" s="438"/>
      <c r="AT239" s="439"/>
      <c r="AV239" s="493"/>
      <c r="AW239" s="493"/>
      <c r="AX239" s="493"/>
      <c r="AY239" s="493"/>
      <c r="BA239" s="493"/>
      <c r="BB239" s="493"/>
      <c r="BC239" s="493"/>
      <c r="BD239" s="493"/>
      <c r="BE239" s="493"/>
      <c r="BF239" s="493"/>
      <c r="BG239" s="493"/>
      <c r="BH239" s="493"/>
      <c r="BI239" s="493"/>
      <c r="BJ239" s="493"/>
      <c r="BM239" s="493"/>
      <c r="BN239" s="493"/>
      <c r="BO239" s="493"/>
      <c r="BP239" s="493"/>
      <c r="BR239" s="493"/>
      <c r="BS239" s="493"/>
      <c r="BT239" s="493"/>
      <c r="BU239" s="493"/>
      <c r="BV239" s="493"/>
      <c r="BX239" s="493"/>
      <c r="BY239" s="493"/>
      <c r="BZ239" s="493"/>
      <c r="CA239" s="493"/>
      <c r="CC239" s="493"/>
      <c r="CD239" s="493"/>
      <c r="CE239" s="493"/>
      <c r="CF239" s="493"/>
      <c r="CH239" s="493"/>
      <c r="CI239" s="493"/>
      <c r="CJ239" s="493"/>
      <c r="CK239" s="493"/>
      <c r="CM239" s="493"/>
      <c r="CN239" s="493"/>
      <c r="CO239" s="493"/>
      <c r="CP239" s="493"/>
      <c r="CS239" s="493"/>
      <c r="CT239" s="493"/>
      <c r="CU239" s="493"/>
      <c r="CV239" s="493"/>
      <c r="CW239" s="493"/>
      <c r="CX239" s="493"/>
      <c r="CY239" s="493"/>
      <c r="CZ239" s="493"/>
      <c r="DA239" s="493"/>
      <c r="DB239" s="493"/>
      <c r="DC239" s="493"/>
      <c r="DD239" s="493"/>
      <c r="DE239" s="493"/>
      <c r="DF239" s="493"/>
      <c r="DG239" s="493"/>
      <c r="DI239" s="493"/>
      <c r="DJ239" s="493"/>
      <c r="DK239" s="493"/>
      <c r="DQ239" s="493"/>
      <c r="DR239" s="493"/>
      <c r="DS239" s="493"/>
      <c r="DT239" s="493"/>
      <c r="DU239" s="494"/>
    </row>
    <row r="240" spans="1:125" x14ac:dyDescent="0.2">
      <c r="A240" s="509"/>
      <c r="B240" s="438"/>
      <c r="C240" s="438"/>
      <c r="D240" s="514"/>
      <c r="E240" s="514"/>
      <c r="F240" s="514"/>
      <c r="G240" s="514"/>
      <c r="H240" s="514"/>
      <c r="I240" s="438"/>
      <c r="J240" s="438"/>
      <c r="K240" s="438"/>
      <c r="L240" s="438"/>
      <c r="M240" s="524"/>
      <c r="N240" s="524"/>
      <c r="O240" s="524"/>
      <c r="P240" s="438"/>
      <c r="Q240" s="515"/>
      <c r="R240" s="438"/>
      <c r="S240" s="438"/>
      <c r="T240" s="438"/>
      <c r="U240" s="438"/>
      <c r="V240" s="438"/>
      <c r="W240" s="503"/>
      <c r="X240" s="438"/>
      <c r="Y240" s="438"/>
      <c r="Z240" s="503"/>
      <c r="AA240" s="503"/>
      <c r="AB240" s="438"/>
      <c r="AC240" s="503"/>
      <c r="AD240" s="503"/>
      <c r="AE240" s="503"/>
      <c r="AF240" s="503"/>
      <c r="AG240" s="503"/>
      <c r="AH240" s="503"/>
      <c r="AI240" s="503"/>
      <c r="AJ240" s="503"/>
      <c r="AK240" s="503"/>
      <c r="AL240" s="503"/>
      <c r="AM240" s="503"/>
      <c r="AN240" s="503"/>
      <c r="AO240" s="503"/>
      <c r="AP240" s="503"/>
      <c r="AQ240" s="503"/>
      <c r="AR240" s="503"/>
      <c r="AS240" s="438"/>
      <c r="AT240" s="439"/>
      <c r="AV240" s="493"/>
      <c r="AW240" s="493"/>
      <c r="AX240" s="493"/>
      <c r="AY240" s="493"/>
      <c r="BA240" s="493"/>
      <c r="BB240" s="493"/>
      <c r="BC240" s="493"/>
      <c r="BD240" s="493"/>
      <c r="BE240" s="493"/>
      <c r="BF240" s="493"/>
      <c r="BG240" s="493"/>
      <c r="BH240" s="493"/>
      <c r="BI240" s="493"/>
      <c r="BJ240" s="493"/>
      <c r="BM240" s="493"/>
      <c r="BN240" s="493"/>
      <c r="BO240" s="493"/>
      <c r="BP240" s="493"/>
      <c r="BR240" s="493"/>
      <c r="BS240" s="493"/>
      <c r="BT240" s="493"/>
      <c r="BU240" s="493"/>
      <c r="BV240" s="493"/>
      <c r="BX240" s="493"/>
      <c r="BY240" s="493"/>
      <c r="BZ240" s="493"/>
      <c r="CA240" s="493"/>
      <c r="CC240" s="493"/>
      <c r="CD240" s="493"/>
      <c r="CE240" s="493"/>
      <c r="CF240" s="493"/>
      <c r="CH240" s="493"/>
      <c r="CI240" s="493"/>
      <c r="CJ240" s="493"/>
      <c r="CK240" s="493"/>
      <c r="CM240" s="493"/>
      <c r="CN240" s="493"/>
      <c r="CO240" s="493"/>
      <c r="CP240" s="493"/>
      <c r="CS240" s="493"/>
      <c r="CT240" s="493"/>
      <c r="CU240" s="493"/>
      <c r="CV240" s="493"/>
      <c r="CW240" s="493"/>
      <c r="CX240" s="493"/>
      <c r="CY240" s="493"/>
      <c r="CZ240" s="493"/>
      <c r="DA240" s="493"/>
      <c r="DB240" s="493"/>
      <c r="DC240" s="493"/>
      <c r="DD240" s="493"/>
      <c r="DE240" s="493"/>
      <c r="DF240" s="493"/>
      <c r="DG240" s="493"/>
      <c r="DI240" s="493"/>
      <c r="DJ240" s="493"/>
      <c r="DK240" s="493"/>
      <c r="DQ240" s="493"/>
      <c r="DR240" s="493"/>
      <c r="DS240" s="493"/>
      <c r="DT240" s="493"/>
      <c r="DU240" s="494"/>
    </row>
    <row r="241" spans="1:125" x14ac:dyDescent="0.2">
      <c r="A241" s="509"/>
      <c r="B241" s="438"/>
      <c r="C241" s="438"/>
      <c r="D241" s="514"/>
      <c r="E241" s="514"/>
      <c r="F241" s="514"/>
      <c r="G241" s="514"/>
      <c r="H241" s="514"/>
      <c r="I241" s="438"/>
      <c r="J241" s="438"/>
      <c r="K241" s="438"/>
      <c r="L241" s="438"/>
      <c r="M241" s="524"/>
      <c r="N241" s="524"/>
      <c r="O241" s="524"/>
      <c r="P241" s="438"/>
      <c r="Q241" s="515"/>
      <c r="R241" s="438"/>
      <c r="S241" s="438"/>
      <c r="T241" s="438"/>
      <c r="U241" s="438"/>
      <c r="V241" s="438"/>
      <c r="W241" s="503"/>
      <c r="X241" s="438"/>
      <c r="Y241" s="438"/>
      <c r="Z241" s="503"/>
      <c r="AA241" s="503"/>
      <c r="AB241" s="438"/>
      <c r="AC241" s="503"/>
      <c r="AD241" s="503"/>
      <c r="AE241" s="503"/>
      <c r="AF241" s="503"/>
      <c r="AG241" s="503"/>
      <c r="AH241" s="503"/>
      <c r="AI241" s="503"/>
      <c r="AJ241" s="503"/>
      <c r="AK241" s="503"/>
      <c r="AL241" s="503"/>
      <c r="AM241" s="503"/>
      <c r="AN241" s="503"/>
      <c r="AO241" s="503"/>
      <c r="AP241" s="503"/>
      <c r="AQ241" s="503"/>
      <c r="AR241" s="503"/>
      <c r="AS241" s="438"/>
      <c r="AT241" s="439"/>
      <c r="AV241" s="493"/>
      <c r="AW241" s="493"/>
      <c r="AX241" s="493"/>
      <c r="AY241" s="493"/>
      <c r="BA241" s="493"/>
      <c r="BB241" s="493"/>
      <c r="BC241" s="493"/>
      <c r="BD241" s="493"/>
      <c r="BE241" s="493"/>
      <c r="BF241" s="493"/>
      <c r="BG241" s="493"/>
      <c r="BH241" s="493"/>
      <c r="BI241" s="493"/>
      <c r="BJ241" s="493"/>
      <c r="BM241" s="493"/>
      <c r="BN241" s="493"/>
      <c r="BO241" s="493"/>
      <c r="BP241" s="493"/>
      <c r="BR241" s="493"/>
      <c r="BS241" s="493"/>
      <c r="BT241" s="493"/>
      <c r="BU241" s="493"/>
      <c r="BV241" s="493"/>
      <c r="BX241" s="493"/>
      <c r="BY241" s="493"/>
      <c r="BZ241" s="493"/>
      <c r="CA241" s="493"/>
      <c r="CC241" s="493"/>
      <c r="CD241" s="493"/>
      <c r="CE241" s="493"/>
      <c r="CF241" s="493"/>
      <c r="CH241" s="493"/>
      <c r="CI241" s="493"/>
      <c r="CJ241" s="493"/>
      <c r="CK241" s="493"/>
      <c r="CM241" s="493"/>
      <c r="CN241" s="493"/>
      <c r="CO241" s="493"/>
      <c r="CP241" s="493"/>
      <c r="CS241" s="493"/>
      <c r="CT241" s="493"/>
      <c r="CU241" s="493"/>
      <c r="CV241" s="493"/>
      <c r="CW241" s="493"/>
      <c r="CX241" s="493"/>
      <c r="CY241" s="493"/>
      <c r="CZ241" s="493"/>
      <c r="DA241" s="493"/>
      <c r="DB241" s="493"/>
      <c r="DC241" s="493"/>
      <c r="DD241" s="493"/>
      <c r="DE241" s="493"/>
      <c r="DF241" s="493"/>
      <c r="DG241" s="493"/>
      <c r="DI241" s="493"/>
      <c r="DJ241" s="493"/>
      <c r="DK241" s="493"/>
      <c r="DQ241" s="493"/>
      <c r="DR241" s="493"/>
      <c r="DS241" s="493"/>
      <c r="DT241" s="493"/>
      <c r="DU241" s="494"/>
    </row>
    <row r="242" spans="1:125" x14ac:dyDescent="0.2">
      <c r="A242" s="509"/>
      <c r="B242" s="438"/>
      <c r="C242" s="438"/>
      <c r="D242" s="514"/>
      <c r="E242" s="514"/>
      <c r="F242" s="514"/>
      <c r="G242" s="514"/>
      <c r="H242" s="514"/>
      <c r="I242" s="438"/>
      <c r="J242" s="438"/>
      <c r="K242" s="438"/>
      <c r="L242" s="438"/>
      <c r="M242" s="524"/>
      <c r="N242" s="524"/>
      <c r="O242" s="524"/>
      <c r="P242" s="438"/>
      <c r="Q242" s="515"/>
      <c r="R242" s="438"/>
      <c r="S242" s="438"/>
      <c r="T242" s="438"/>
      <c r="U242" s="438"/>
      <c r="V242" s="438"/>
      <c r="W242" s="503"/>
      <c r="X242" s="438"/>
      <c r="Y242" s="438"/>
      <c r="Z242" s="503"/>
      <c r="AA242" s="503"/>
      <c r="AB242" s="438"/>
      <c r="AC242" s="503"/>
      <c r="AD242" s="503"/>
      <c r="AE242" s="503"/>
      <c r="AF242" s="503"/>
      <c r="AG242" s="503"/>
      <c r="AH242" s="503"/>
      <c r="AI242" s="503"/>
      <c r="AJ242" s="503"/>
      <c r="AK242" s="503"/>
      <c r="AL242" s="503"/>
      <c r="AM242" s="503"/>
      <c r="AN242" s="503"/>
      <c r="AO242" s="503"/>
      <c r="AP242" s="503"/>
      <c r="AQ242" s="503"/>
      <c r="AR242" s="503"/>
      <c r="AS242" s="438"/>
      <c r="AT242" s="439"/>
      <c r="AV242" s="493"/>
      <c r="AW242" s="493"/>
      <c r="AX242" s="493"/>
      <c r="AY242" s="493"/>
      <c r="BA242" s="493"/>
      <c r="BB242" s="493"/>
      <c r="BC242" s="493"/>
      <c r="BD242" s="493"/>
      <c r="BE242" s="493"/>
      <c r="BF242" s="493"/>
      <c r="BG242" s="493"/>
      <c r="BH242" s="493"/>
      <c r="BI242" s="493"/>
      <c r="BJ242" s="493"/>
      <c r="BM242" s="493"/>
      <c r="BN242" s="493"/>
      <c r="BO242" s="493"/>
      <c r="BP242" s="493"/>
      <c r="BR242" s="493"/>
      <c r="BS242" s="493"/>
      <c r="BT242" s="493"/>
      <c r="BU242" s="493"/>
      <c r="BV242" s="493"/>
      <c r="BX242" s="493"/>
      <c r="BY242" s="493"/>
      <c r="BZ242" s="493"/>
      <c r="CA242" s="493"/>
      <c r="CC242" s="493"/>
      <c r="CD242" s="493"/>
      <c r="CE242" s="493"/>
      <c r="CF242" s="493"/>
      <c r="CH242" s="493"/>
      <c r="CI242" s="493"/>
      <c r="CJ242" s="493"/>
      <c r="CK242" s="493"/>
      <c r="CM242" s="493"/>
      <c r="CN242" s="493"/>
      <c r="CO242" s="493"/>
      <c r="CP242" s="493"/>
      <c r="CS242" s="493"/>
      <c r="CT242" s="493"/>
      <c r="CU242" s="493"/>
      <c r="CV242" s="493"/>
      <c r="CW242" s="493"/>
      <c r="CX242" s="493"/>
      <c r="CY242" s="493"/>
      <c r="CZ242" s="493"/>
      <c r="DA242" s="493"/>
      <c r="DB242" s="493"/>
      <c r="DC242" s="493"/>
      <c r="DD242" s="493"/>
      <c r="DE242" s="493"/>
      <c r="DF242" s="493"/>
      <c r="DG242" s="493"/>
      <c r="DI242" s="493"/>
      <c r="DJ242" s="493"/>
      <c r="DK242" s="493"/>
      <c r="DQ242" s="493"/>
      <c r="DR242" s="493"/>
      <c r="DS242" s="493"/>
      <c r="DT242" s="493"/>
      <c r="DU242" s="494"/>
    </row>
    <row r="243" spans="1:125" x14ac:dyDescent="0.2">
      <c r="A243" s="509"/>
      <c r="B243" s="438"/>
      <c r="C243" s="438"/>
      <c r="D243" s="514"/>
      <c r="E243" s="514"/>
      <c r="F243" s="514"/>
      <c r="G243" s="514"/>
      <c r="H243" s="514"/>
      <c r="I243" s="438"/>
      <c r="J243" s="438"/>
      <c r="K243" s="438"/>
      <c r="L243" s="438"/>
      <c r="M243" s="524"/>
      <c r="N243" s="524"/>
      <c r="O243" s="524"/>
      <c r="P243" s="438"/>
      <c r="Q243" s="515"/>
      <c r="R243" s="438"/>
      <c r="S243" s="438"/>
      <c r="T243" s="438"/>
      <c r="U243" s="438"/>
      <c r="V243" s="438"/>
      <c r="W243" s="503"/>
      <c r="X243" s="438"/>
      <c r="Y243" s="438"/>
      <c r="Z243" s="503"/>
      <c r="AA243" s="503"/>
      <c r="AB243" s="438"/>
      <c r="AC243" s="503"/>
      <c r="AD243" s="503"/>
      <c r="AE243" s="503"/>
      <c r="AF243" s="503"/>
      <c r="AG243" s="503"/>
      <c r="AH243" s="503"/>
      <c r="AI243" s="503"/>
      <c r="AJ243" s="503"/>
      <c r="AK243" s="503"/>
      <c r="AL243" s="503"/>
      <c r="AM243" s="503"/>
      <c r="AN243" s="503"/>
      <c r="AO243" s="503"/>
      <c r="AP243" s="503"/>
      <c r="AQ243" s="503"/>
      <c r="AR243" s="503"/>
      <c r="AS243" s="438"/>
      <c r="AT243" s="439"/>
      <c r="AV243" s="493"/>
      <c r="AW243" s="493"/>
      <c r="AX243" s="493"/>
      <c r="AY243" s="493"/>
      <c r="BA243" s="493"/>
      <c r="BB243" s="493"/>
      <c r="BC243" s="493"/>
      <c r="BD243" s="493"/>
      <c r="BE243" s="493"/>
      <c r="BF243" s="493"/>
      <c r="BG243" s="493"/>
      <c r="BH243" s="493"/>
      <c r="BI243" s="493"/>
      <c r="BJ243" s="493"/>
      <c r="BM243" s="493"/>
      <c r="BN243" s="493"/>
      <c r="BO243" s="493"/>
      <c r="BP243" s="493"/>
      <c r="BR243" s="493"/>
      <c r="BS243" s="493"/>
      <c r="BT243" s="493"/>
      <c r="BU243" s="493"/>
      <c r="BV243" s="493"/>
      <c r="BX243" s="493"/>
      <c r="BY243" s="493"/>
      <c r="BZ243" s="493"/>
      <c r="CA243" s="493"/>
      <c r="CC243" s="493"/>
      <c r="CD243" s="493"/>
      <c r="CE243" s="493"/>
      <c r="CF243" s="493"/>
      <c r="CH243" s="493"/>
      <c r="CI243" s="493"/>
      <c r="CJ243" s="493"/>
      <c r="CK243" s="493"/>
      <c r="CM243" s="493"/>
      <c r="CN243" s="493"/>
      <c r="CO243" s="493"/>
      <c r="CP243" s="493"/>
      <c r="CS243" s="493"/>
      <c r="CT243" s="493"/>
      <c r="CU243" s="493"/>
      <c r="CV243" s="493"/>
      <c r="CW243" s="493"/>
      <c r="CX243" s="493"/>
      <c r="CY243" s="493"/>
      <c r="CZ243" s="493"/>
      <c r="DA243" s="493"/>
      <c r="DB243" s="493"/>
      <c r="DC243" s="493"/>
      <c r="DD243" s="493"/>
      <c r="DE243" s="493"/>
      <c r="DF243" s="493"/>
      <c r="DG243" s="493"/>
      <c r="DI243" s="493"/>
      <c r="DJ243" s="493"/>
      <c r="DK243" s="493"/>
      <c r="DQ243" s="493"/>
      <c r="DR243" s="493"/>
      <c r="DS243" s="493"/>
      <c r="DT243" s="493"/>
      <c r="DU243" s="494"/>
    </row>
    <row r="244" spans="1:125" x14ac:dyDescent="0.2">
      <c r="A244" s="509"/>
      <c r="B244" s="438"/>
      <c r="C244" s="438"/>
      <c r="D244" s="514"/>
      <c r="E244" s="514"/>
      <c r="F244" s="514"/>
      <c r="G244" s="514"/>
      <c r="H244" s="514"/>
      <c r="I244" s="438"/>
      <c r="J244" s="438"/>
      <c r="K244" s="438"/>
      <c r="L244" s="438"/>
      <c r="M244" s="524"/>
      <c r="N244" s="524"/>
      <c r="O244" s="524"/>
      <c r="P244" s="438"/>
      <c r="Q244" s="515"/>
      <c r="R244" s="438"/>
      <c r="S244" s="438"/>
      <c r="T244" s="438"/>
      <c r="U244" s="438"/>
      <c r="V244" s="438"/>
      <c r="W244" s="503"/>
      <c r="X244" s="438"/>
      <c r="Y244" s="438"/>
      <c r="Z244" s="503"/>
      <c r="AA244" s="503"/>
      <c r="AB244" s="438"/>
      <c r="AC244" s="503"/>
      <c r="AD244" s="503"/>
      <c r="AE244" s="503"/>
      <c r="AF244" s="503"/>
      <c r="AG244" s="503"/>
      <c r="AH244" s="503"/>
      <c r="AI244" s="503"/>
      <c r="AJ244" s="503"/>
      <c r="AK244" s="503"/>
      <c r="AL244" s="503"/>
      <c r="AM244" s="503"/>
      <c r="AN244" s="503"/>
      <c r="AO244" s="503"/>
      <c r="AP244" s="503"/>
      <c r="AQ244" s="503"/>
      <c r="AR244" s="503"/>
      <c r="AS244" s="438"/>
      <c r="AT244" s="439"/>
      <c r="AV244" s="493"/>
      <c r="AW244" s="493"/>
      <c r="AX244" s="493"/>
      <c r="AY244" s="493"/>
      <c r="BA244" s="493"/>
      <c r="BB244" s="493"/>
      <c r="BC244" s="493"/>
      <c r="BD244" s="493"/>
      <c r="BE244" s="493"/>
      <c r="BF244" s="493"/>
      <c r="BG244" s="493"/>
      <c r="BH244" s="493"/>
      <c r="BI244" s="493"/>
      <c r="BJ244" s="493"/>
      <c r="BM244" s="493"/>
      <c r="BN244" s="493"/>
      <c r="BO244" s="493"/>
      <c r="BP244" s="493"/>
      <c r="BR244" s="493"/>
      <c r="BS244" s="493"/>
      <c r="BT244" s="493"/>
      <c r="BU244" s="493"/>
      <c r="BV244" s="493"/>
      <c r="BX244" s="493"/>
      <c r="BY244" s="493"/>
      <c r="BZ244" s="493"/>
      <c r="CA244" s="493"/>
      <c r="CC244" s="493"/>
      <c r="CD244" s="493"/>
      <c r="CE244" s="493"/>
      <c r="CF244" s="493"/>
      <c r="CH244" s="493"/>
      <c r="CI244" s="493"/>
      <c r="CJ244" s="493"/>
      <c r="CK244" s="493"/>
      <c r="CM244" s="493"/>
      <c r="CN244" s="493"/>
      <c r="CO244" s="493"/>
      <c r="CP244" s="493"/>
      <c r="CS244" s="493"/>
      <c r="CT244" s="493"/>
      <c r="CU244" s="493"/>
      <c r="CV244" s="493"/>
      <c r="CW244" s="493"/>
      <c r="CX244" s="493"/>
      <c r="CY244" s="493"/>
      <c r="CZ244" s="493"/>
      <c r="DA244" s="493"/>
      <c r="DB244" s="493"/>
      <c r="DC244" s="493"/>
      <c r="DD244" s="493"/>
      <c r="DE244" s="493"/>
      <c r="DF244" s="493"/>
      <c r="DG244" s="493"/>
      <c r="DI244" s="493"/>
      <c r="DJ244" s="493"/>
      <c r="DK244" s="493"/>
      <c r="DQ244" s="493"/>
      <c r="DR244" s="493"/>
      <c r="DS244" s="493"/>
      <c r="DT244" s="493"/>
      <c r="DU244" s="494"/>
    </row>
    <row r="245" spans="1:125" x14ac:dyDescent="0.2">
      <c r="A245" s="509"/>
      <c r="B245" s="438"/>
      <c r="C245" s="438"/>
      <c r="D245" s="514"/>
      <c r="E245" s="514"/>
      <c r="F245" s="514"/>
      <c r="G245" s="514"/>
      <c r="H245" s="514"/>
      <c r="I245" s="438"/>
      <c r="J245" s="438"/>
      <c r="K245" s="438"/>
      <c r="L245" s="438"/>
      <c r="M245" s="524"/>
      <c r="N245" s="524"/>
      <c r="O245" s="524"/>
      <c r="P245" s="438"/>
      <c r="Q245" s="515"/>
      <c r="R245" s="438"/>
      <c r="S245" s="438"/>
      <c r="T245" s="438"/>
      <c r="U245" s="438"/>
      <c r="V245" s="438"/>
      <c r="W245" s="503"/>
      <c r="X245" s="438"/>
      <c r="Y245" s="438"/>
      <c r="Z245" s="503"/>
      <c r="AA245" s="503"/>
      <c r="AB245" s="438"/>
      <c r="AC245" s="503"/>
      <c r="AD245" s="503"/>
      <c r="AE245" s="503"/>
      <c r="AF245" s="503"/>
      <c r="AG245" s="503"/>
      <c r="AH245" s="503"/>
      <c r="AI245" s="503"/>
      <c r="AJ245" s="503"/>
      <c r="AK245" s="503"/>
      <c r="AL245" s="503"/>
      <c r="AM245" s="503"/>
      <c r="AN245" s="503"/>
      <c r="AO245" s="503"/>
      <c r="AP245" s="503"/>
      <c r="AQ245" s="503"/>
      <c r="AR245" s="503"/>
      <c r="AS245" s="438"/>
      <c r="AT245" s="439"/>
      <c r="AV245" s="493"/>
      <c r="AW245" s="493"/>
      <c r="AX245" s="493"/>
      <c r="AY245" s="493"/>
      <c r="BA245" s="493"/>
      <c r="BB245" s="493"/>
      <c r="BC245" s="493"/>
      <c r="BD245" s="493"/>
      <c r="BE245" s="493"/>
      <c r="BF245" s="493"/>
      <c r="BG245" s="493"/>
      <c r="BH245" s="493"/>
      <c r="BI245" s="493"/>
      <c r="BJ245" s="493"/>
      <c r="BM245" s="493"/>
      <c r="BN245" s="493"/>
      <c r="BO245" s="493"/>
      <c r="BP245" s="493"/>
      <c r="BR245" s="493"/>
      <c r="BS245" s="493"/>
      <c r="BT245" s="493"/>
      <c r="BU245" s="493"/>
      <c r="BV245" s="493"/>
      <c r="BX245" s="493"/>
      <c r="BY245" s="493"/>
      <c r="BZ245" s="493"/>
      <c r="CA245" s="493"/>
      <c r="CC245" s="493"/>
      <c r="CD245" s="493"/>
      <c r="CE245" s="493"/>
      <c r="CF245" s="493"/>
      <c r="CH245" s="493"/>
      <c r="CI245" s="493"/>
      <c r="CJ245" s="493"/>
      <c r="CK245" s="493"/>
      <c r="CM245" s="493"/>
      <c r="CN245" s="493"/>
      <c r="CO245" s="493"/>
      <c r="CP245" s="493"/>
      <c r="CS245" s="493"/>
      <c r="CT245" s="493"/>
      <c r="CU245" s="493"/>
      <c r="CV245" s="493"/>
      <c r="CW245" s="493"/>
      <c r="CX245" s="493"/>
      <c r="CY245" s="493"/>
      <c r="CZ245" s="493"/>
      <c r="DA245" s="493"/>
      <c r="DB245" s="493"/>
      <c r="DC245" s="493"/>
      <c r="DD245" s="493"/>
      <c r="DE245" s="493"/>
      <c r="DF245" s="493"/>
      <c r="DG245" s="493"/>
      <c r="DI245" s="493"/>
      <c r="DJ245" s="493"/>
      <c r="DK245" s="493"/>
      <c r="DQ245" s="493"/>
      <c r="DR245" s="493"/>
      <c r="DS245" s="493"/>
      <c r="DT245" s="493"/>
      <c r="DU245" s="494"/>
    </row>
    <row r="246" spans="1:125" x14ac:dyDescent="0.2">
      <c r="A246" s="509"/>
      <c r="B246" s="438"/>
      <c r="C246" s="438"/>
      <c r="D246" s="514"/>
      <c r="E246" s="514"/>
      <c r="F246" s="514"/>
      <c r="G246" s="514"/>
      <c r="H246" s="514"/>
      <c r="I246" s="438"/>
      <c r="J246" s="438"/>
      <c r="K246" s="438"/>
      <c r="L246" s="438"/>
      <c r="M246" s="524"/>
      <c r="N246" s="524"/>
      <c r="O246" s="524"/>
      <c r="P246" s="438"/>
      <c r="Q246" s="515"/>
      <c r="R246" s="438"/>
      <c r="S246" s="438"/>
      <c r="T246" s="438"/>
      <c r="U246" s="438"/>
      <c r="V246" s="438"/>
      <c r="W246" s="503"/>
      <c r="X246" s="438"/>
      <c r="Y246" s="438"/>
      <c r="Z246" s="503"/>
      <c r="AA246" s="503"/>
      <c r="AB246" s="438"/>
      <c r="AC246" s="503"/>
      <c r="AD246" s="503"/>
      <c r="AE246" s="503"/>
      <c r="AF246" s="503"/>
      <c r="AG246" s="503"/>
      <c r="AH246" s="503"/>
      <c r="AI246" s="503"/>
      <c r="AJ246" s="503"/>
      <c r="AK246" s="503"/>
      <c r="AL246" s="503"/>
      <c r="AM246" s="503"/>
      <c r="AN246" s="503"/>
      <c r="AO246" s="503"/>
      <c r="AP246" s="503"/>
      <c r="AQ246" s="503"/>
      <c r="AR246" s="503"/>
      <c r="AS246" s="438"/>
      <c r="AT246" s="439"/>
      <c r="AV246" s="493"/>
      <c r="AW246" s="493"/>
      <c r="AX246" s="493"/>
      <c r="AY246" s="493"/>
      <c r="BA246" s="493"/>
      <c r="BB246" s="493"/>
      <c r="BC246" s="493"/>
      <c r="BD246" s="493"/>
      <c r="BE246" s="493"/>
      <c r="BF246" s="493"/>
      <c r="BG246" s="493"/>
      <c r="BH246" s="493"/>
      <c r="BI246" s="493"/>
      <c r="BJ246" s="493"/>
      <c r="BM246" s="493"/>
      <c r="BN246" s="493"/>
      <c r="BO246" s="493"/>
      <c r="BP246" s="493"/>
      <c r="BR246" s="493"/>
      <c r="BS246" s="493"/>
      <c r="BT246" s="493"/>
      <c r="BU246" s="493"/>
      <c r="BV246" s="493"/>
      <c r="BX246" s="493"/>
      <c r="BY246" s="493"/>
      <c r="BZ246" s="493"/>
      <c r="CA246" s="493"/>
      <c r="CC246" s="493"/>
      <c r="CD246" s="493"/>
      <c r="CE246" s="493"/>
      <c r="CF246" s="493"/>
      <c r="CH246" s="493"/>
      <c r="CI246" s="493"/>
      <c r="CJ246" s="493"/>
      <c r="CK246" s="493"/>
      <c r="CM246" s="493"/>
      <c r="CN246" s="493"/>
      <c r="CO246" s="493"/>
      <c r="CP246" s="493"/>
      <c r="CS246" s="493"/>
      <c r="CT246" s="493"/>
      <c r="CU246" s="493"/>
      <c r="CV246" s="493"/>
      <c r="CW246" s="493"/>
      <c r="CX246" s="493"/>
      <c r="CY246" s="493"/>
      <c r="CZ246" s="493"/>
      <c r="DA246" s="493"/>
      <c r="DB246" s="493"/>
      <c r="DC246" s="493"/>
      <c r="DD246" s="493"/>
      <c r="DE246" s="493"/>
      <c r="DF246" s="493"/>
      <c r="DG246" s="493"/>
      <c r="DI246" s="493"/>
      <c r="DJ246" s="493"/>
      <c r="DK246" s="493"/>
      <c r="DQ246" s="493"/>
      <c r="DR246" s="493"/>
      <c r="DS246" s="493"/>
      <c r="DT246" s="493"/>
      <c r="DU246" s="494"/>
    </row>
    <row r="247" spans="1:125" x14ac:dyDescent="0.2">
      <c r="A247" s="509"/>
      <c r="B247" s="438"/>
      <c r="C247" s="438"/>
      <c r="D247" s="514"/>
      <c r="E247" s="514"/>
      <c r="F247" s="514"/>
      <c r="G247" s="514"/>
      <c r="H247" s="514"/>
      <c r="I247" s="438"/>
      <c r="J247" s="438"/>
      <c r="K247" s="438"/>
      <c r="L247" s="438"/>
      <c r="M247" s="524"/>
      <c r="N247" s="524"/>
      <c r="O247" s="524"/>
      <c r="P247" s="438"/>
      <c r="Q247" s="515"/>
      <c r="R247" s="438"/>
      <c r="S247" s="438"/>
      <c r="T247" s="438"/>
      <c r="U247" s="438"/>
      <c r="V247" s="438"/>
      <c r="W247" s="503"/>
      <c r="X247" s="438"/>
      <c r="Y247" s="438"/>
      <c r="Z247" s="503"/>
      <c r="AA247" s="503"/>
      <c r="AB247" s="438"/>
      <c r="AC247" s="503"/>
      <c r="AD247" s="503"/>
      <c r="AE247" s="503"/>
      <c r="AF247" s="503"/>
      <c r="AG247" s="503"/>
      <c r="AH247" s="503"/>
      <c r="AI247" s="503"/>
      <c r="AJ247" s="503"/>
      <c r="AK247" s="503"/>
      <c r="AL247" s="503"/>
      <c r="AM247" s="503"/>
      <c r="AN247" s="503"/>
      <c r="AO247" s="503"/>
      <c r="AP247" s="503"/>
      <c r="AQ247" s="503"/>
      <c r="AR247" s="503"/>
      <c r="AS247" s="438"/>
      <c r="AT247" s="439"/>
      <c r="AV247" s="493"/>
      <c r="AW247" s="493"/>
      <c r="AX247" s="493"/>
      <c r="AY247" s="493"/>
      <c r="BA247" s="493"/>
      <c r="BB247" s="493"/>
      <c r="BC247" s="493"/>
      <c r="BD247" s="493"/>
      <c r="BE247" s="493"/>
      <c r="BF247" s="493"/>
      <c r="BG247" s="493"/>
      <c r="BH247" s="493"/>
      <c r="BI247" s="493"/>
      <c r="BJ247" s="493"/>
      <c r="BM247" s="493"/>
      <c r="BN247" s="493"/>
      <c r="BO247" s="493"/>
      <c r="BP247" s="493"/>
      <c r="BR247" s="493"/>
      <c r="BS247" s="493"/>
      <c r="BT247" s="493"/>
      <c r="BU247" s="493"/>
      <c r="BV247" s="493"/>
      <c r="BX247" s="493"/>
      <c r="BY247" s="493"/>
      <c r="BZ247" s="493"/>
      <c r="CA247" s="493"/>
      <c r="CC247" s="493"/>
      <c r="CD247" s="493"/>
      <c r="CE247" s="493"/>
      <c r="CF247" s="493"/>
      <c r="CH247" s="493"/>
      <c r="CI247" s="493"/>
      <c r="CJ247" s="493"/>
      <c r="CK247" s="493"/>
      <c r="CM247" s="493"/>
      <c r="CN247" s="493"/>
      <c r="CO247" s="493"/>
      <c r="CP247" s="493"/>
      <c r="CS247" s="493"/>
      <c r="CT247" s="493"/>
      <c r="CU247" s="493"/>
      <c r="CV247" s="493"/>
      <c r="CW247" s="493"/>
      <c r="CX247" s="493"/>
      <c r="CY247" s="493"/>
      <c r="CZ247" s="493"/>
      <c r="DA247" s="493"/>
      <c r="DB247" s="493"/>
      <c r="DC247" s="493"/>
      <c r="DD247" s="493"/>
      <c r="DE247" s="493"/>
      <c r="DF247" s="493"/>
      <c r="DG247" s="493"/>
      <c r="DI247" s="493"/>
      <c r="DJ247" s="493"/>
      <c r="DK247" s="493"/>
      <c r="DQ247" s="493"/>
      <c r="DR247" s="493"/>
      <c r="DS247" s="493"/>
      <c r="DT247" s="493"/>
      <c r="DU247" s="494"/>
    </row>
    <row r="248" spans="1:125" x14ac:dyDescent="0.2">
      <c r="A248" s="509"/>
      <c r="B248" s="438"/>
      <c r="C248" s="438"/>
      <c r="D248" s="514"/>
      <c r="E248" s="514"/>
      <c r="F248" s="514"/>
      <c r="G248" s="514"/>
      <c r="H248" s="514"/>
      <c r="I248" s="438"/>
      <c r="J248" s="438"/>
      <c r="K248" s="438"/>
      <c r="L248" s="438"/>
      <c r="M248" s="524"/>
      <c r="N248" s="524"/>
      <c r="O248" s="524"/>
      <c r="P248" s="438"/>
      <c r="Q248" s="515"/>
      <c r="R248" s="438"/>
      <c r="S248" s="438"/>
      <c r="T248" s="438"/>
      <c r="U248" s="438"/>
      <c r="V248" s="438"/>
      <c r="W248" s="503"/>
      <c r="X248" s="438"/>
      <c r="Y248" s="438"/>
      <c r="Z248" s="503"/>
      <c r="AA248" s="503"/>
      <c r="AB248" s="438"/>
      <c r="AC248" s="503"/>
      <c r="AD248" s="503"/>
      <c r="AE248" s="503"/>
      <c r="AF248" s="503"/>
      <c r="AG248" s="503"/>
      <c r="AH248" s="503"/>
      <c r="AI248" s="503"/>
      <c r="AJ248" s="503"/>
      <c r="AK248" s="503"/>
      <c r="AL248" s="503"/>
      <c r="AM248" s="503"/>
      <c r="AN248" s="503"/>
      <c r="AO248" s="503"/>
      <c r="AP248" s="503"/>
      <c r="AQ248" s="503"/>
      <c r="AR248" s="503"/>
      <c r="AS248" s="438"/>
      <c r="AT248" s="439"/>
      <c r="AV248" s="493"/>
      <c r="AW248" s="493"/>
      <c r="AX248" s="493"/>
      <c r="AY248" s="493"/>
      <c r="BA248" s="493"/>
      <c r="BB248" s="493"/>
      <c r="BC248" s="493"/>
      <c r="BD248" s="493"/>
      <c r="BE248" s="493"/>
      <c r="BF248" s="493"/>
      <c r="BG248" s="493"/>
      <c r="BH248" s="493"/>
      <c r="BI248" s="493"/>
      <c r="BJ248" s="493"/>
      <c r="BM248" s="493"/>
      <c r="BN248" s="493"/>
      <c r="BO248" s="493"/>
      <c r="BP248" s="493"/>
      <c r="BR248" s="493"/>
      <c r="BS248" s="493"/>
      <c r="BT248" s="493"/>
      <c r="BU248" s="493"/>
      <c r="BV248" s="493"/>
      <c r="BX248" s="493"/>
      <c r="BY248" s="493"/>
      <c r="BZ248" s="493"/>
      <c r="CA248" s="493"/>
      <c r="CC248" s="493"/>
      <c r="CD248" s="493"/>
      <c r="CE248" s="493"/>
      <c r="CF248" s="493"/>
      <c r="CH248" s="493"/>
      <c r="CI248" s="493"/>
      <c r="CJ248" s="493"/>
      <c r="CK248" s="493"/>
      <c r="CM248" s="493"/>
      <c r="CN248" s="493"/>
      <c r="CO248" s="493"/>
      <c r="CP248" s="493"/>
      <c r="CS248" s="493"/>
      <c r="CT248" s="493"/>
      <c r="CU248" s="493"/>
      <c r="CV248" s="493"/>
      <c r="CW248" s="493"/>
      <c r="CX248" s="493"/>
      <c r="CY248" s="493"/>
      <c r="CZ248" s="493"/>
      <c r="DA248" s="493"/>
      <c r="DB248" s="493"/>
      <c r="DC248" s="493"/>
      <c r="DD248" s="493"/>
      <c r="DE248" s="493"/>
      <c r="DF248" s="493"/>
      <c r="DG248" s="493"/>
      <c r="DI248" s="493"/>
      <c r="DJ248" s="493"/>
      <c r="DK248" s="493"/>
      <c r="DQ248" s="493"/>
      <c r="DR248" s="493"/>
      <c r="DS248" s="493"/>
      <c r="DT248" s="493"/>
      <c r="DU248" s="494"/>
    </row>
    <row r="249" spans="1:125" x14ac:dyDescent="0.2">
      <c r="A249" s="509"/>
      <c r="B249" s="438"/>
      <c r="C249" s="438"/>
      <c r="D249" s="514"/>
      <c r="E249" s="514"/>
      <c r="F249" s="514"/>
      <c r="G249" s="514"/>
      <c r="H249" s="514"/>
      <c r="I249" s="438"/>
      <c r="J249" s="438"/>
      <c r="K249" s="438"/>
      <c r="L249" s="438"/>
      <c r="M249" s="524"/>
      <c r="N249" s="524"/>
      <c r="O249" s="524"/>
      <c r="P249" s="438"/>
      <c r="Q249" s="515"/>
      <c r="R249" s="438"/>
      <c r="S249" s="438"/>
      <c r="T249" s="438"/>
      <c r="U249" s="438"/>
      <c r="V249" s="438"/>
      <c r="W249" s="503"/>
      <c r="X249" s="438"/>
      <c r="Y249" s="438"/>
      <c r="Z249" s="503"/>
      <c r="AA249" s="503"/>
      <c r="AB249" s="438"/>
      <c r="AC249" s="503"/>
      <c r="AD249" s="503"/>
      <c r="AE249" s="503"/>
      <c r="AF249" s="503"/>
      <c r="AG249" s="503"/>
      <c r="AH249" s="503"/>
      <c r="AI249" s="503"/>
      <c r="AJ249" s="503"/>
      <c r="AK249" s="503"/>
      <c r="AL249" s="503"/>
      <c r="AM249" s="503"/>
      <c r="AN249" s="503"/>
      <c r="AO249" s="503"/>
      <c r="AP249" s="503"/>
      <c r="AQ249" s="503"/>
      <c r="AR249" s="503"/>
      <c r="AS249" s="438"/>
      <c r="AT249" s="439"/>
      <c r="AV249" s="493"/>
      <c r="AW249" s="493"/>
      <c r="AX249" s="493"/>
      <c r="AY249" s="493"/>
      <c r="BA249" s="493"/>
      <c r="BB249" s="493"/>
      <c r="BC249" s="493"/>
      <c r="BD249" s="493"/>
      <c r="BE249" s="493"/>
      <c r="BF249" s="493"/>
      <c r="BG249" s="493"/>
      <c r="BH249" s="493"/>
      <c r="BI249" s="493"/>
      <c r="BJ249" s="493"/>
      <c r="BM249" s="493"/>
      <c r="BN249" s="493"/>
      <c r="BO249" s="493"/>
      <c r="BP249" s="493"/>
      <c r="BR249" s="493"/>
      <c r="BS249" s="493"/>
      <c r="BT249" s="493"/>
      <c r="BU249" s="493"/>
      <c r="BV249" s="493"/>
      <c r="BX249" s="493"/>
      <c r="BY249" s="493"/>
      <c r="BZ249" s="493"/>
      <c r="CA249" s="493"/>
      <c r="CC249" s="493"/>
      <c r="CD249" s="493"/>
      <c r="CE249" s="493"/>
      <c r="CF249" s="493"/>
      <c r="CH249" s="493"/>
      <c r="CI249" s="493"/>
      <c r="CJ249" s="493"/>
      <c r="CK249" s="493"/>
      <c r="CM249" s="493"/>
      <c r="CN249" s="493"/>
      <c r="CO249" s="493"/>
      <c r="CP249" s="493"/>
      <c r="CS249" s="493"/>
      <c r="CT249" s="493"/>
      <c r="CU249" s="493"/>
      <c r="CV249" s="493"/>
      <c r="CW249" s="493"/>
      <c r="CX249" s="493"/>
      <c r="CY249" s="493"/>
      <c r="CZ249" s="493"/>
      <c r="DA249" s="493"/>
      <c r="DB249" s="493"/>
      <c r="DC249" s="493"/>
      <c r="DD249" s="493"/>
      <c r="DE249" s="493"/>
      <c r="DF249" s="493"/>
      <c r="DG249" s="493"/>
      <c r="DI249" s="493"/>
      <c r="DJ249" s="493"/>
      <c r="DK249" s="493"/>
      <c r="DQ249" s="493"/>
      <c r="DR249" s="493"/>
      <c r="DS249" s="493"/>
      <c r="DT249" s="493"/>
      <c r="DU249" s="494"/>
    </row>
    <row r="250" spans="1:125" x14ac:dyDescent="0.2">
      <c r="A250" s="509"/>
      <c r="B250" s="438"/>
      <c r="C250" s="438"/>
      <c r="D250" s="514"/>
      <c r="E250" s="514"/>
      <c r="F250" s="514"/>
      <c r="G250" s="514"/>
      <c r="H250" s="514"/>
      <c r="I250" s="438"/>
      <c r="J250" s="438"/>
      <c r="K250" s="438"/>
      <c r="L250" s="438"/>
      <c r="M250" s="524"/>
      <c r="N250" s="524"/>
      <c r="O250" s="524"/>
      <c r="P250" s="438"/>
      <c r="Q250" s="515"/>
      <c r="R250" s="438"/>
      <c r="S250" s="438"/>
      <c r="T250" s="438"/>
      <c r="U250" s="438"/>
      <c r="V250" s="438"/>
      <c r="W250" s="503"/>
      <c r="X250" s="438"/>
      <c r="Y250" s="438"/>
      <c r="Z250" s="503"/>
      <c r="AA250" s="503"/>
      <c r="AB250" s="438"/>
      <c r="AC250" s="503"/>
      <c r="AD250" s="503"/>
      <c r="AE250" s="503"/>
      <c r="AF250" s="503"/>
      <c r="AG250" s="503"/>
      <c r="AH250" s="503"/>
      <c r="AI250" s="503"/>
      <c r="AJ250" s="503"/>
      <c r="AK250" s="503"/>
      <c r="AL250" s="503"/>
      <c r="AM250" s="503"/>
      <c r="AN250" s="503"/>
      <c r="AO250" s="503"/>
      <c r="AP250" s="503"/>
      <c r="AQ250" s="503"/>
      <c r="AR250" s="503"/>
      <c r="AS250" s="438"/>
      <c r="AT250" s="439"/>
      <c r="AV250" s="493"/>
      <c r="AW250" s="493"/>
      <c r="AX250" s="493"/>
      <c r="AY250" s="493"/>
      <c r="BA250" s="493"/>
      <c r="BB250" s="493"/>
      <c r="BC250" s="493"/>
      <c r="BD250" s="493"/>
      <c r="BE250" s="493"/>
      <c r="BF250" s="493"/>
      <c r="BG250" s="493"/>
      <c r="BH250" s="493"/>
      <c r="BI250" s="493"/>
      <c r="BJ250" s="493"/>
      <c r="BM250" s="493"/>
      <c r="BN250" s="493"/>
      <c r="BO250" s="493"/>
      <c r="BP250" s="493"/>
      <c r="BR250" s="493"/>
      <c r="BS250" s="493"/>
      <c r="BT250" s="493"/>
      <c r="BU250" s="493"/>
      <c r="BV250" s="493"/>
      <c r="BX250" s="493"/>
      <c r="BY250" s="493"/>
      <c r="BZ250" s="493"/>
      <c r="CA250" s="493"/>
      <c r="CC250" s="493"/>
      <c r="CD250" s="493"/>
      <c r="CE250" s="493"/>
      <c r="CF250" s="493"/>
      <c r="CH250" s="493"/>
      <c r="CI250" s="493"/>
      <c r="CJ250" s="493"/>
      <c r="CK250" s="493"/>
      <c r="CM250" s="493"/>
      <c r="CN250" s="493"/>
      <c r="CO250" s="493"/>
      <c r="CP250" s="493"/>
      <c r="CS250" s="493"/>
      <c r="CT250" s="493"/>
      <c r="CU250" s="493"/>
      <c r="CV250" s="493"/>
      <c r="CW250" s="493"/>
      <c r="CX250" s="493"/>
      <c r="CY250" s="493"/>
      <c r="CZ250" s="493"/>
      <c r="DA250" s="493"/>
      <c r="DB250" s="493"/>
      <c r="DC250" s="493"/>
      <c r="DD250" s="493"/>
      <c r="DE250" s="493"/>
      <c r="DF250" s="493"/>
      <c r="DG250" s="493"/>
      <c r="DI250" s="493"/>
      <c r="DJ250" s="493"/>
      <c r="DK250" s="493"/>
      <c r="DQ250" s="493"/>
      <c r="DR250" s="493"/>
      <c r="DS250" s="493"/>
      <c r="DT250" s="493"/>
      <c r="DU250" s="494"/>
    </row>
    <row r="251" spans="1:125" x14ac:dyDescent="0.2">
      <c r="A251" s="509"/>
      <c r="B251" s="438"/>
      <c r="C251" s="438"/>
      <c r="D251" s="514"/>
      <c r="E251" s="514"/>
      <c r="F251" s="514"/>
      <c r="G251" s="514"/>
      <c r="H251" s="514"/>
      <c r="I251" s="438"/>
      <c r="J251" s="438"/>
      <c r="K251" s="438"/>
      <c r="L251" s="438"/>
      <c r="M251" s="524"/>
      <c r="N251" s="524"/>
      <c r="O251" s="524"/>
      <c r="P251" s="438"/>
      <c r="Q251" s="515"/>
      <c r="R251" s="438"/>
      <c r="S251" s="438"/>
      <c r="T251" s="438"/>
      <c r="U251" s="438"/>
      <c r="V251" s="438"/>
      <c r="W251" s="503"/>
      <c r="X251" s="438"/>
      <c r="Y251" s="438"/>
      <c r="Z251" s="503"/>
      <c r="AA251" s="503"/>
      <c r="AB251" s="438"/>
      <c r="AC251" s="503"/>
      <c r="AD251" s="503"/>
      <c r="AE251" s="503"/>
      <c r="AF251" s="503"/>
      <c r="AG251" s="503"/>
      <c r="AH251" s="503"/>
      <c r="AI251" s="503"/>
      <c r="AJ251" s="503"/>
      <c r="AK251" s="503"/>
      <c r="AL251" s="503"/>
      <c r="AM251" s="503"/>
      <c r="AN251" s="503"/>
      <c r="AO251" s="503"/>
      <c r="AP251" s="503"/>
      <c r="AQ251" s="503"/>
      <c r="AR251" s="503"/>
      <c r="AS251" s="438"/>
      <c r="AT251" s="439"/>
      <c r="AV251" s="493"/>
      <c r="AW251" s="493"/>
      <c r="AX251" s="493"/>
      <c r="AY251" s="493"/>
      <c r="BA251" s="493"/>
      <c r="BB251" s="493"/>
      <c r="BC251" s="493"/>
      <c r="BD251" s="493"/>
      <c r="BE251" s="493"/>
      <c r="BF251" s="493"/>
      <c r="BG251" s="493"/>
      <c r="BH251" s="493"/>
      <c r="BI251" s="493"/>
      <c r="BJ251" s="493"/>
      <c r="BM251" s="493"/>
      <c r="BN251" s="493"/>
      <c r="BO251" s="493"/>
      <c r="BP251" s="493"/>
      <c r="BR251" s="493"/>
      <c r="BS251" s="493"/>
      <c r="BT251" s="493"/>
      <c r="BU251" s="493"/>
      <c r="BV251" s="493"/>
      <c r="BX251" s="493"/>
      <c r="BY251" s="493"/>
      <c r="BZ251" s="493"/>
      <c r="CA251" s="493"/>
      <c r="CC251" s="493"/>
      <c r="CD251" s="493"/>
      <c r="CE251" s="493"/>
      <c r="CF251" s="493"/>
      <c r="CH251" s="493"/>
      <c r="CI251" s="493"/>
      <c r="CJ251" s="493"/>
      <c r="CK251" s="493"/>
      <c r="CM251" s="493"/>
      <c r="CN251" s="493"/>
      <c r="CO251" s="493"/>
      <c r="CP251" s="493"/>
      <c r="CS251" s="493"/>
      <c r="CT251" s="493"/>
      <c r="CU251" s="493"/>
      <c r="CV251" s="493"/>
      <c r="CW251" s="493"/>
      <c r="CX251" s="493"/>
      <c r="CY251" s="493"/>
      <c r="CZ251" s="493"/>
      <c r="DA251" s="493"/>
      <c r="DB251" s="493"/>
      <c r="DC251" s="493"/>
      <c r="DD251" s="493"/>
      <c r="DE251" s="493"/>
      <c r="DF251" s="493"/>
      <c r="DG251" s="493"/>
      <c r="DI251" s="493"/>
      <c r="DJ251" s="493"/>
      <c r="DK251" s="493"/>
      <c r="DQ251" s="493"/>
      <c r="DR251" s="493"/>
      <c r="DS251" s="493"/>
      <c r="DT251" s="493"/>
      <c r="DU251" s="494"/>
    </row>
    <row r="252" spans="1:125" x14ac:dyDescent="0.2">
      <c r="A252" s="509"/>
      <c r="B252" s="438"/>
      <c r="C252" s="438"/>
      <c r="D252" s="514"/>
      <c r="E252" s="514"/>
      <c r="F252" s="514"/>
      <c r="G252" s="514"/>
      <c r="H252" s="514"/>
      <c r="I252" s="438"/>
      <c r="J252" s="438"/>
      <c r="K252" s="438"/>
      <c r="L252" s="438"/>
      <c r="M252" s="524"/>
      <c r="N252" s="524"/>
      <c r="O252" s="524"/>
      <c r="P252" s="438"/>
      <c r="Q252" s="515"/>
      <c r="R252" s="438"/>
      <c r="S252" s="438"/>
      <c r="T252" s="438"/>
      <c r="U252" s="438"/>
      <c r="V252" s="438"/>
      <c r="W252" s="503"/>
      <c r="X252" s="438"/>
      <c r="Y252" s="438"/>
      <c r="Z252" s="503"/>
      <c r="AA252" s="503"/>
      <c r="AB252" s="438"/>
      <c r="AC252" s="503"/>
      <c r="AD252" s="503"/>
      <c r="AE252" s="503"/>
      <c r="AF252" s="503"/>
      <c r="AG252" s="503"/>
      <c r="AH252" s="503"/>
      <c r="AI252" s="503"/>
      <c r="AJ252" s="503"/>
      <c r="AK252" s="503"/>
      <c r="AL252" s="503"/>
      <c r="AM252" s="503"/>
      <c r="AN252" s="503"/>
      <c r="AO252" s="503"/>
      <c r="AP252" s="503"/>
      <c r="AQ252" s="503"/>
      <c r="AR252" s="503"/>
      <c r="AS252" s="438"/>
      <c r="AT252" s="439"/>
      <c r="AV252" s="493"/>
      <c r="AW252" s="493"/>
      <c r="AX252" s="493"/>
      <c r="AY252" s="493"/>
      <c r="BA252" s="493"/>
      <c r="BB252" s="493"/>
      <c r="BC252" s="493"/>
      <c r="BD252" s="493"/>
      <c r="BE252" s="493"/>
      <c r="BF252" s="493"/>
      <c r="BG252" s="493"/>
      <c r="BH252" s="493"/>
      <c r="BI252" s="493"/>
      <c r="BJ252" s="493"/>
      <c r="BM252" s="493"/>
      <c r="BN252" s="493"/>
      <c r="BO252" s="493"/>
      <c r="BP252" s="493"/>
      <c r="BR252" s="493"/>
      <c r="BS252" s="493"/>
      <c r="BT252" s="493"/>
      <c r="BU252" s="493"/>
      <c r="BV252" s="493"/>
      <c r="BX252" s="493"/>
      <c r="BY252" s="493"/>
      <c r="BZ252" s="493"/>
      <c r="CA252" s="493"/>
      <c r="CC252" s="493"/>
      <c r="CD252" s="493"/>
      <c r="CE252" s="493"/>
      <c r="CF252" s="493"/>
      <c r="CH252" s="493"/>
      <c r="CI252" s="493"/>
      <c r="CJ252" s="493"/>
      <c r="CK252" s="493"/>
      <c r="CM252" s="493"/>
      <c r="CN252" s="493"/>
      <c r="CO252" s="493"/>
      <c r="CP252" s="493"/>
      <c r="CS252" s="493"/>
      <c r="CT252" s="493"/>
      <c r="CU252" s="493"/>
      <c r="CV252" s="493"/>
      <c r="CW252" s="493"/>
      <c r="CX252" s="493"/>
      <c r="CY252" s="493"/>
      <c r="CZ252" s="493"/>
      <c r="DA252" s="493"/>
      <c r="DB252" s="493"/>
      <c r="DC252" s="493"/>
      <c r="DD252" s="493"/>
      <c r="DE252" s="493"/>
      <c r="DF252" s="493"/>
      <c r="DG252" s="493"/>
      <c r="DI252" s="493"/>
      <c r="DJ252" s="493"/>
      <c r="DK252" s="493"/>
      <c r="DQ252" s="493"/>
      <c r="DR252" s="493"/>
      <c r="DS252" s="493"/>
      <c r="DT252" s="493"/>
      <c r="DU252" s="494"/>
    </row>
    <row r="253" spans="1:125" x14ac:dyDescent="0.2">
      <c r="A253" s="509"/>
      <c r="B253" s="438"/>
      <c r="C253" s="438"/>
      <c r="D253" s="514"/>
      <c r="E253" s="514"/>
      <c r="F253" s="514"/>
      <c r="G253" s="514"/>
      <c r="H253" s="514"/>
      <c r="I253" s="438"/>
      <c r="J253" s="438"/>
      <c r="K253" s="438"/>
      <c r="L253" s="438"/>
      <c r="M253" s="524"/>
      <c r="N253" s="524"/>
      <c r="O253" s="524"/>
      <c r="P253" s="438"/>
      <c r="Q253" s="515"/>
      <c r="R253" s="438"/>
      <c r="S253" s="438"/>
      <c r="T253" s="438"/>
      <c r="U253" s="438"/>
      <c r="V253" s="438"/>
      <c r="W253" s="503"/>
      <c r="X253" s="438"/>
      <c r="Y253" s="438"/>
      <c r="Z253" s="503"/>
      <c r="AA253" s="503"/>
      <c r="AB253" s="438"/>
      <c r="AC253" s="503"/>
      <c r="AD253" s="503"/>
      <c r="AE253" s="503"/>
      <c r="AF253" s="503"/>
      <c r="AG253" s="503"/>
      <c r="AH253" s="503"/>
      <c r="AI253" s="503"/>
      <c r="AJ253" s="503"/>
      <c r="AK253" s="503"/>
      <c r="AL253" s="503"/>
      <c r="AM253" s="503"/>
      <c r="AN253" s="503"/>
      <c r="AO253" s="503"/>
      <c r="AP253" s="503"/>
      <c r="AQ253" s="503"/>
      <c r="AR253" s="503"/>
      <c r="AS253" s="438"/>
      <c r="AT253" s="439"/>
      <c r="AV253" s="493"/>
      <c r="AW253" s="493"/>
      <c r="AX253" s="493"/>
      <c r="AY253" s="493"/>
      <c r="BA253" s="493"/>
      <c r="BB253" s="493"/>
      <c r="BC253" s="493"/>
      <c r="BD253" s="493"/>
      <c r="BE253" s="493"/>
      <c r="BF253" s="493"/>
      <c r="BG253" s="493"/>
      <c r="BH253" s="493"/>
      <c r="BI253" s="493"/>
      <c r="BJ253" s="493"/>
      <c r="BM253" s="493"/>
      <c r="BN253" s="493"/>
      <c r="BO253" s="493"/>
      <c r="BP253" s="493"/>
      <c r="BR253" s="493"/>
      <c r="BS253" s="493"/>
      <c r="BT253" s="493"/>
      <c r="BU253" s="493"/>
      <c r="BV253" s="493"/>
      <c r="BX253" s="493"/>
      <c r="BY253" s="493"/>
      <c r="BZ253" s="493"/>
      <c r="CA253" s="493"/>
      <c r="CC253" s="493"/>
      <c r="CD253" s="493"/>
      <c r="CE253" s="493"/>
      <c r="CF253" s="493"/>
      <c r="CH253" s="493"/>
      <c r="CI253" s="493"/>
      <c r="CJ253" s="493"/>
      <c r="CK253" s="493"/>
      <c r="CM253" s="493"/>
      <c r="CN253" s="493"/>
      <c r="CO253" s="493"/>
      <c r="CP253" s="493"/>
      <c r="CS253" s="493"/>
      <c r="CT253" s="493"/>
      <c r="CU253" s="493"/>
      <c r="CV253" s="493"/>
      <c r="CW253" s="493"/>
      <c r="CX253" s="493"/>
      <c r="CY253" s="493"/>
      <c r="CZ253" s="493"/>
      <c r="DA253" s="493"/>
      <c r="DB253" s="493"/>
      <c r="DC253" s="493"/>
      <c r="DD253" s="493"/>
      <c r="DE253" s="493"/>
      <c r="DF253" s="493"/>
      <c r="DG253" s="493"/>
      <c r="DI253" s="493"/>
      <c r="DJ253" s="493"/>
      <c r="DK253" s="493"/>
      <c r="DQ253" s="493"/>
      <c r="DR253" s="493"/>
      <c r="DS253" s="493"/>
      <c r="DT253" s="493"/>
      <c r="DU253" s="494"/>
    </row>
    <row r="254" spans="1:125" x14ac:dyDescent="0.2">
      <c r="A254" s="509"/>
      <c r="B254" s="438"/>
      <c r="C254" s="438"/>
      <c r="D254" s="514"/>
      <c r="E254" s="514"/>
      <c r="F254" s="514"/>
      <c r="G254" s="514"/>
      <c r="H254" s="514"/>
      <c r="I254" s="438"/>
      <c r="J254" s="438"/>
      <c r="K254" s="438"/>
      <c r="L254" s="438"/>
      <c r="M254" s="524"/>
      <c r="N254" s="524"/>
      <c r="O254" s="524"/>
      <c r="P254" s="438"/>
      <c r="Q254" s="515"/>
      <c r="R254" s="438"/>
      <c r="S254" s="438"/>
      <c r="T254" s="438"/>
      <c r="U254" s="438"/>
      <c r="V254" s="438"/>
      <c r="W254" s="503"/>
      <c r="X254" s="438"/>
      <c r="Y254" s="438"/>
      <c r="Z254" s="503"/>
      <c r="AA254" s="503"/>
      <c r="AB254" s="438"/>
      <c r="AC254" s="503"/>
      <c r="AD254" s="503"/>
      <c r="AE254" s="503"/>
      <c r="AF254" s="503"/>
      <c r="AG254" s="503"/>
      <c r="AH254" s="503"/>
      <c r="AI254" s="503"/>
      <c r="AJ254" s="503"/>
      <c r="AK254" s="503"/>
      <c r="AL254" s="503"/>
      <c r="AM254" s="503"/>
      <c r="AN254" s="503"/>
      <c r="AO254" s="503"/>
      <c r="AP254" s="503"/>
      <c r="AQ254" s="503"/>
      <c r="AR254" s="503"/>
      <c r="AS254" s="438"/>
      <c r="AT254" s="439"/>
      <c r="AV254" s="493"/>
      <c r="AW254" s="493"/>
      <c r="AX254" s="493"/>
      <c r="AY254" s="493"/>
      <c r="BA254" s="493"/>
      <c r="BB254" s="493"/>
      <c r="BC254" s="493"/>
      <c r="BD254" s="493"/>
      <c r="BE254" s="493"/>
      <c r="BF254" s="493"/>
      <c r="BG254" s="493"/>
      <c r="BH254" s="493"/>
      <c r="BI254" s="493"/>
      <c r="BJ254" s="493"/>
      <c r="BM254" s="493"/>
      <c r="BN254" s="493"/>
      <c r="BO254" s="493"/>
      <c r="BP254" s="493"/>
      <c r="BR254" s="493"/>
      <c r="BS254" s="493"/>
      <c r="BT254" s="493"/>
      <c r="BU254" s="493"/>
      <c r="BV254" s="493"/>
      <c r="BX254" s="493"/>
      <c r="BY254" s="493"/>
      <c r="BZ254" s="493"/>
      <c r="CA254" s="493"/>
      <c r="CC254" s="493"/>
      <c r="CD254" s="493"/>
      <c r="CE254" s="493"/>
      <c r="CF254" s="493"/>
      <c r="CH254" s="493"/>
      <c r="CI254" s="493"/>
      <c r="CJ254" s="493"/>
      <c r="CK254" s="493"/>
      <c r="CM254" s="493"/>
      <c r="CN254" s="493"/>
      <c r="CO254" s="493"/>
      <c r="CP254" s="493"/>
      <c r="CS254" s="493"/>
      <c r="CT254" s="493"/>
      <c r="CU254" s="493"/>
      <c r="CV254" s="493"/>
      <c r="CW254" s="493"/>
      <c r="CX254" s="493"/>
      <c r="CY254" s="493"/>
      <c r="CZ254" s="493"/>
      <c r="DA254" s="493"/>
      <c r="DB254" s="493"/>
      <c r="DC254" s="493"/>
      <c r="DD254" s="493"/>
      <c r="DE254" s="493"/>
      <c r="DF254" s="493"/>
      <c r="DG254" s="493"/>
      <c r="DI254" s="493"/>
      <c r="DJ254" s="493"/>
      <c r="DK254" s="493"/>
      <c r="DQ254" s="493"/>
      <c r="DR254" s="493"/>
      <c r="DS254" s="493"/>
      <c r="DT254" s="493"/>
      <c r="DU254" s="494"/>
    </row>
    <row r="255" spans="1:125" x14ac:dyDescent="0.2">
      <c r="A255" s="509"/>
      <c r="B255" s="438"/>
      <c r="C255" s="438"/>
      <c r="D255" s="514"/>
      <c r="E255" s="514"/>
      <c r="F255" s="514"/>
      <c r="G255" s="514"/>
      <c r="H255" s="514"/>
      <c r="I255" s="438"/>
      <c r="J255" s="438"/>
      <c r="K255" s="438"/>
      <c r="L255" s="438"/>
      <c r="M255" s="524"/>
      <c r="N255" s="524"/>
      <c r="O255" s="524"/>
      <c r="P255" s="438"/>
      <c r="Q255" s="515"/>
      <c r="R255" s="438"/>
      <c r="S255" s="438"/>
      <c r="T255" s="438"/>
      <c r="U255" s="438"/>
      <c r="V255" s="438"/>
      <c r="W255" s="503"/>
      <c r="X255" s="438"/>
      <c r="Y255" s="438"/>
      <c r="Z255" s="503"/>
      <c r="AA255" s="503"/>
      <c r="AB255" s="438"/>
      <c r="AC255" s="503"/>
      <c r="AD255" s="503"/>
      <c r="AE255" s="503"/>
      <c r="AF255" s="503"/>
      <c r="AG255" s="503"/>
      <c r="AH255" s="503"/>
      <c r="AI255" s="503"/>
      <c r="AJ255" s="503"/>
      <c r="AK255" s="503"/>
      <c r="AL255" s="503"/>
      <c r="AM255" s="503"/>
      <c r="AN255" s="503"/>
      <c r="AO255" s="503"/>
      <c r="AP255" s="503"/>
      <c r="AQ255" s="503"/>
      <c r="AR255" s="503"/>
      <c r="AS255" s="438"/>
      <c r="AT255" s="439"/>
      <c r="AV255" s="493"/>
      <c r="AW255" s="493"/>
      <c r="AX255" s="493"/>
      <c r="AY255" s="493"/>
      <c r="BA255" s="493"/>
      <c r="BB255" s="493"/>
      <c r="BC255" s="493"/>
      <c r="BD255" s="493"/>
      <c r="BE255" s="493"/>
      <c r="BF255" s="493"/>
      <c r="BG255" s="493"/>
      <c r="BH255" s="493"/>
      <c r="BI255" s="493"/>
      <c r="BJ255" s="493"/>
      <c r="BM255" s="493"/>
      <c r="BN255" s="493"/>
      <c r="BO255" s="493"/>
      <c r="BP255" s="493"/>
      <c r="BR255" s="493"/>
      <c r="BS255" s="493"/>
      <c r="BT255" s="493"/>
      <c r="BU255" s="493"/>
      <c r="BV255" s="493"/>
      <c r="BX255" s="493"/>
      <c r="BY255" s="493"/>
      <c r="BZ255" s="493"/>
      <c r="CA255" s="493"/>
      <c r="CC255" s="493"/>
      <c r="CD255" s="493"/>
      <c r="CE255" s="493"/>
      <c r="CF255" s="493"/>
      <c r="CH255" s="493"/>
      <c r="CI255" s="493"/>
      <c r="CJ255" s="493"/>
      <c r="CK255" s="493"/>
      <c r="CM255" s="493"/>
      <c r="CN255" s="493"/>
      <c r="CO255" s="493"/>
      <c r="CP255" s="493"/>
      <c r="CS255" s="493"/>
      <c r="CT255" s="493"/>
      <c r="CU255" s="493"/>
      <c r="CV255" s="493"/>
      <c r="CW255" s="493"/>
      <c r="CX255" s="493"/>
      <c r="CY255" s="493"/>
      <c r="CZ255" s="493"/>
      <c r="DA255" s="493"/>
      <c r="DB255" s="493"/>
      <c r="DC255" s="493"/>
      <c r="DD255" s="493"/>
      <c r="DE255" s="493"/>
      <c r="DF255" s="493"/>
      <c r="DG255" s="493"/>
      <c r="DI255" s="493"/>
      <c r="DJ255" s="493"/>
      <c r="DK255" s="493"/>
      <c r="DQ255" s="493"/>
      <c r="DR255" s="493"/>
      <c r="DS255" s="493"/>
      <c r="DT255" s="493"/>
      <c r="DU255" s="494"/>
    </row>
    <row r="256" spans="1:125" x14ac:dyDescent="0.2">
      <c r="A256" s="509"/>
      <c r="B256" s="438"/>
      <c r="C256" s="438"/>
      <c r="D256" s="514"/>
      <c r="E256" s="514"/>
      <c r="F256" s="514"/>
      <c r="G256" s="514"/>
      <c r="H256" s="514"/>
      <c r="I256" s="438"/>
      <c r="J256" s="438"/>
      <c r="K256" s="438"/>
      <c r="L256" s="438"/>
      <c r="M256" s="524"/>
      <c r="N256" s="524"/>
      <c r="O256" s="524"/>
      <c r="P256" s="438"/>
      <c r="Q256" s="515"/>
      <c r="R256" s="438"/>
      <c r="S256" s="438"/>
      <c r="T256" s="438"/>
      <c r="U256" s="438"/>
      <c r="V256" s="438"/>
      <c r="W256" s="503"/>
      <c r="X256" s="438"/>
      <c r="Y256" s="438"/>
      <c r="Z256" s="503"/>
      <c r="AA256" s="503"/>
      <c r="AB256" s="438"/>
      <c r="AC256" s="503"/>
      <c r="AD256" s="503"/>
      <c r="AE256" s="503"/>
      <c r="AF256" s="503"/>
      <c r="AG256" s="503"/>
      <c r="AH256" s="503"/>
      <c r="AI256" s="503"/>
      <c r="AJ256" s="503"/>
      <c r="AK256" s="503"/>
      <c r="AL256" s="503"/>
      <c r="AM256" s="503"/>
      <c r="AN256" s="503"/>
      <c r="AO256" s="503"/>
      <c r="AP256" s="503"/>
      <c r="AQ256" s="503"/>
      <c r="AR256" s="503"/>
      <c r="AS256" s="438"/>
      <c r="AT256" s="439"/>
      <c r="AV256" s="493"/>
      <c r="AW256" s="493"/>
      <c r="AX256" s="493"/>
      <c r="AY256" s="493"/>
      <c r="BA256" s="493"/>
      <c r="BB256" s="493"/>
      <c r="BC256" s="493"/>
      <c r="BD256" s="493"/>
      <c r="BE256" s="493"/>
      <c r="BF256" s="493"/>
      <c r="BG256" s="493"/>
      <c r="BH256" s="493"/>
      <c r="BI256" s="493"/>
      <c r="BJ256" s="493"/>
      <c r="BM256" s="493"/>
      <c r="BN256" s="493"/>
      <c r="BO256" s="493"/>
      <c r="BP256" s="493"/>
      <c r="BR256" s="493"/>
      <c r="BS256" s="493"/>
      <c r="BT256" s="493"/>
      <c r="BU256" s="493"/>
      <c r="BV256" s="493"/>
      <c r="BX256" s="493"/>
      <c r="BY256" s="493"/>
      <c r="BZ256" s="493"/>
      <c r="CA256" s="493"/>
      <c r="CC256" s="493"/>
      <c r="CD256" s="493"/>
      <c r="CE256" s="493"/>
      <c r="CF256" s="493"/>
      <c r="CH256" s="493"/>
      <c r="CI256" s="493"/>
      <c r="CJ256" s="493"/>
      <c r="CK256" s="493"/>
      <c r="CM256" s="493"/>
      <c r="CN256" s="493"/>
      <c r="CO256" s="493"/>
      <c r="CP256" s="493"/>
      <c r="CS256" s="493"/>
      <c r="CT256" s="493"/>
      <c r="CU256" s="493"/>
      <c r="CV256" s="493"/>
      <c r="CW256" s="493"/>
      <c r="CX256" s="493"/>
      <c r="CY256" s="493"/>
      <c r="CZ256" s="493"/>
      <c r="DA256" s="493"/>
      <c r="DB256" s="493"/>
      <c r="DC256" s="493"/>
      <c r="DD256" s="493"/>
      <c r="DE256" s="493"/>
      <c r="DF256" s="493"/>
      <c r="DG256" s="493"/>
      <c r="DI256" s="493"/>
      <c r="DJ256" s="493"/>
      <c r="DK256" s="493"/>
      <c r="DQ256" s="493"/>
      <c r="DR256" s="493"/>
      <c r="DS256" s="493"/>
      <c r="DT256" s="493"/>
      <c r="DU256" s="494"/>
    </row>
    <row r="257" spans="1:125" x14ac:dyDescent="0.2">
      <c r="A257" s="509"/>
      <c r="B257" s="438"/>
      <c r="C257" s="438"/>
      <c r="D257" s="514"/>
      <c r="E257" s="514"/>
      <c r="F257" s="514"/>
      <c r="G257" s="514"/>
      <c r="H257" s="514"/>
      <c r="I257" s="438"/>
      <c r="J257" s="438"/>
      <c r="K257" s="438"/>
      <c r="L257" s="438"/>
      <c r="M257" s="524"/>
      <c r="N257" s="524"/>
      <c r="O257" s="524"/>
      <c r="P257" s="438"/>
      <c r="Q257" s="515"/>
      <c r="R257" s="438"/>
      <c r="S257" s="438"/>
      <c r="T257" s="438"/>
      <c r="U257" s="438"/>
      <c r="V257" s="438"/>
      <c r="W257" s="503"/>
      <c r="X257" s="438"/>
      <c r="Y257" s="438"/>
      <c r="Z257" s="503"/>
      <c r="AA257" s="503"/>
      <c r="AB257" s="438"/>
      <c r="AC257" s="503"/>
      <c r="AD257" s="503"/>
      <c r="AE257" s="503"/>
      <c r="AF257" s="503"/>
      <c r="AG257" s="503"/>
      <c r="AH257" s="503"/>
      <c r="AI257" s="503"/>
      <c r="AJ257" s="503"/>
      <c r="AK257" s="503"/>
      <c r="AL257" s="503"/>
      <c r="AM257" s="503"/>
      <c r="AN257" s="503"/>
      <c r="AO257" s="503"/>
      <c r="AP257" s="503"/>
      <c r="AQ257" s="503"/>
      <c r="AR257" s="503"/>
      <c r="AS257" s="438"/>
      <c r="AT257" s="439"/>
      <c r="AV257" s="493"/>
      <c r="AW257" s="493"/>
      <c r="AX257" s="493"/>
      <c r="AY257" s="493"/>
      <c r="BA257" s="493"/>
      <c r="BB257" s="493"/>
      <c r="BC257" s="493"/>
      <c r="BD257" s="493"/>
      <c r="BE257" s="493"/>
      <c r="BF257" s="493"/>
      <c r="BG257" s="493"/>
      <c r="BH257" s="493"/>
      <c r="BI257" s="493"/>
      <c r="BJ257" s="493"/>
      <c r="BM257" s="493"/>
      <c r="BN257" s="493"/>
      <c r="BO257" s="493"/>
      <c r="BP257" s="493"/>
      <c r="BR257" s="493"/>
      <c r="BS257" s="493"/>
      <c r="BT257" s="493"/>
      <c r="BU257" s="493"/>
      <c r="BV257" s="493"/>
      <c r="BX257" s="493"/>
      <c r="BY257" s="493"/>
      <c r="BZ257" s="493"/>
      <c r="CA257" s="493"/>
      <c r="CC257" s="493"/>
      <c r="CD257" s="493"/>
      <c r="CE257" s="493"/>
      <c r="CF257" s="493"/>
      <c r="CH257" s="493"/>
      <c r="CI257" s="493"/>
      <c r="CJ257" s="493"/>
      <c r="CK257" s="493"/>
      <c r="CM257" s="493"/>
      <c r="CN257" s="493"/>
      <c r="CO257" s="493"/>
      <c r="CP257" s="493"/>
      <c r="CS257" s="493"/>
      <c r="CT257" s="493"/>
      <c r="CU257" s="493"/>
      <c r="CV257" s="493"/>
      <c r="CW257" s="493"/>
      <c r="CX257" s="493"/>
      <c r="CY257" s="493"/>
      <c r="CZ257" s="493"/>
      <c r="DA257" s="493"/>
      <c r="DB257" s="493"/>
      <c r="DC257" s="493"/>
      <c r="DD257" s="493"/>
      <c r="DE257" s="493"/>
      <c r="DF257" s="493"/>
      <c r="DG257" s="493"/>
      <c r="DI257" s="493"/>
      <c r="DJ257" s="493"/>
      <c r="DK257" s="493"/>
      <c r="DQ257" s="493"/>
      <c r="DR257" s="493"/>
      <c r="DS257" s="493"/>
      <c r="DT257" s="493"/>
      <c r="DU257" s="494"/>
    </row>
    <row r="258" spans="1:125" x14ac:dyDescent="0.2">
      <c r="A258" s="509"/>
      <c r="B258" s="438"/>
      <c r="C258" s="438"/>
      <c r="D258" s="514"/>
      <c r="E258" s="514"/>
      <c r="F258" s="514"/>
      <c r="G258" s="514"/>
      <c r="H258" s="514"/>
      <c r="I258" s="438"/>
      <c r="J258" s="438"/>
      <c r="K258" s="438"/>
      <c r="L258" s="438"/>
      <c r="M258" s="524"/>
      <c r="N258" s="524"/>
      <c r="O258" s="524"/>
      <c r="P258" s="438"/>
      <c r="Q258" s="515"/>
      <c r="R258" s="438"/>
      <c r="S258" s="438"/>
      <c r="T258" s="438"/>
      <c r="U258" s="438"/>
      <c r="V258" s="438"/>
      <c r="W258" s="503"/>
      <c r="X258" s="438"/>
      <c r="Y258" s="438"/>
      <c r="Z258" s="503"/>
      <c r="AA258" s="503"/>
      <c r="AB258" s="438"/>
      <c r="AC258" s="503"/>
      <c r="AD258" s="503"/>
      <c r="AE258" s="503"/>
      <c r="AF258" s="503"/>
      <c r="AG258" s="503"/>
      <c r="AH258" s="503"/>
      <c r="AI258" s="503"/>
      <c r="AJ258" s="503"/>
      <c r="AK258" s="503"/>
      <c r="AL258" s="503"/>
      <c r="AM258" s="503"/>
      <c r="AN258" s="503"/>
      <c r="AO258" s="503"/>
      <c r="AP258" s="503"/>
      <c r="AQ258" s="503"/>
      <c r="AR258" s="503"/>
      <c r="AS258" s="438"/>
      <c r="AT258" s="439"/>
      <c r="AV258" s="493"/>
      <c r="AW258" s="493"/>
      <c r="AX258" s="493"/>
      <c r="AY258" s="493"/>
      <c r="BA258" s="493"/>
      <c r="BB258" s="493"/>
      <c r="BC258" s="493"/>
      <c r="BD258" s="493"/>
      <c r="BE258" s="493"/>
      <c r="BF258" s="493"/>
      <c r="BG258" s="493"/>
      <c r="BH258" s="493"/>
      <c r="BI258" s="493"/>
      <c r="BJ258" s="493"/>
      <c r="BM258" s="493"/>
      <c r="BN258" s="493"/>
      <c r="BO258" s="493"/>
      <c r="BP258" s="493"/>
      <c r="BR258" s="493"/>
      <c r="BS258" s="493"/>
      <c r="BT258" s="493"/>
      <c r="BU258" s="493"/>
      <c r="BV258" s="493"/>
      <c r="BX258" s="493"/>
      <c r="BY258" s="493"/>
      <c r="BZ258" s="493"/>
      <c r="CA258" s="493"/>
      <c r="CC258" s="493"/>
      <c r="CD258" s="493"/>
      <c r="CE258" s="493"/>
      <c r="CF258" s="493"/>
      <c r="CH258" s="493"/>
      <c r="CI258" s="493"/>
      <c r="CJ258" s="493"/>
      <c r="CK258" s="493"/>
      <c r="CM258" s="493"/>
      <c r="CN258" s="493"/>
      <c r="CO258" s="493"/>
      <c r="CP258" s="493"/>
      <c r="CS258" s="493"/>
      <c r="CT258" s="493"/>
      <c r="CU258" s="493"/>
      <c r="CV258" s="493"/>
      <c r="CW258" s="493"/>
      <c r="CX258" s="493"/>
      <c r="CY258" s="493"/>
      <c r="CZ258" s="493"/>
      <c r="DA258" s="493"/>
      <c r="DB258" s="493"/>
      <c r="DC258" s="493"/>
      <c r="DD258" s="493"/>
      <c r="DE258" s="493"/>
      <c r="DF258" s="493"/>
      <c r="DG258" s="493"/>
      <c r="DI258" s="493"/>
      <c r="DJ258" s="493"/>
      <c r="DK258" s="493"/>
      <c r="DQ258" s="493"/>
      <c r="DR258" s="493"/>
      <c r="DS258" s="493"/>
      <c r="DT258" s="493"/>
      <c r="DU258" s="494"/>
    </row>
    <row r="259" spans="1:125" x14ac:dyDescent="0.2">
      <c r="A259" s="509"/>
      <c r="B259" s="438"/>
      <c r="C259" s="438"/>
      <c r="D259" s="514"/>
      <c r="E259" s="514"/>
      <c r="F259" s="514"/>
      <c r="G259" s="514"/>
      <c r="H259" s="514"/>
      <c r="I259" s="438"/>
      <c r="J259" s="438"/>
      <c r="K259" s="438"/>
      <c r="L259" s="438"/>
      <c r="M259" s="524"/>
      <c r="N259" s="524"/>
      <c r="O259" s="524"/>
      <c r="P259" s="438"/>
      <c r="Q259" s="515"/>
      <c r="R259" s="438"/>
      <c r="S259" s="438"/>
      <c r="T259" s="438"/>
      <c r="U259" s="438"/>
      <c r="V259" s="438"/>
      <c r="W259" s="503"/>
      <c r="X259" s="438"/>
      <c r="Y259" s="438"/>
      <c r="Z259" s="503"/>
      <c r="AA259" s="503"/>
      <c r="AB259" s="438"/>
      <c r="AC259" s="503"/>
      <c r="AD259" s="503"/>
      <c r="AE259" s="503"/>
      <c r="AF259" s="503"/>
      <c r="AG259" s="503"/>
      <c r="AH259" s="503"/>
      <c r="AI259" s="503"/>
      <c r="AJ259" s="503"/>
      <c r="AK259" s="503"/>
      <c r="AL259" s="503"/>
      <c r="AM259" s="503"/>
      <c r="AN259" s="503"/>
      <c r="AO259" s="503"/>
      <c r="AP259" s="503"/>
      <c r="AQ259" s="503"/>
      <c r="AR259" s="503"/>
      <c r="AS259" s="438"/>
      <c r="AT259" s="439"/>
      <c r="AV259" s="493"/>
      <c r="AW259" s="493"/>
      <c r="AX259" s="493"/>
      <c r="AY259" s="493"/>
      <c r="BA259" s="493"/>
      <c r="BB259" s="493"/>
      <c r="BC259" s="493"/>
      <c r="BD259" s="493"/>
      <c r="BE259" s="493"/>
      <c r="BF259" s="493"/>
      <c r="BG259" s="493"/>
      <c r="BH259" s="493"/>
      <c r="BI259" s="493"/>
      <c r="BJ259" s="493"/>
      <c r="BM259" s="493"/>
      <c r="BN259" s="493"/>
      <c r="BO259" s="493"/>
      <c r="BP259" s="493"/>
      <c r="BR259" s="493"/>
      <c r="BS259" s="493"/>
      <c r="BT259" s="493"/>
      <c r="BU259" s="493"/>
      <c r="BV259" s="493"/>
      <c r="BX259" s="493"/>
      <c r="BY259" s="493"/>
      <c r="BZ259" s="493"/>
      <c r="CA259" s="493"/>
      <c r="CC259" s="493"/>
      <c r="CD259" s="493"/>
      <c r="CE259" s="493"/>
      <c r="CF259" s="493"/>
      <c r="CH259" s="493"/>
      <c r="CI259" s="493"/>
      <c r="CJ259" s="493"/>
      <c r="CK259" s="493"/>
      <c r="CM259" s="493"/>
      <c r="CN259" s="493"/>
      <c r="CO259" s="493"/>
      <c r="CP259" s="493"/>
      <c r="CS259" s="493"/>
      <c r="CT259" s="493"/>
      <c r="CU259" s="493"/>
      <c r="CV259" s="493"/>
      <c r="CW259" s="493"/>
      <c r="CX259" s="493"/>
      <c r="CY259" s="493"/>
      <c r="CZ259" s="493"/>
      <c r="DA259" s="493"/>
      <c r="DB259" s="493"/>
      <c r="DC259" s="493"/>
      <c r="DD259" s="493"/>
      <c r="DE259" s="493"/>
      <c r="DF259" s="493"/>
      <c r="DG259" s="493"/>
      <c r="DI259" s="493"/>
      <c r="DJ259" s="493"/>
      <c r="DK259" s="493"/>
      <c r="DQ259" s="493"/>
      <c r="DR259" s="493"/>
      <c r="DS259" s="493"/>
      <c r="DT259" s="493"/>
      <c r="DU259" s="494"/>
    </row>
    <row r="260" spans="1:125" x14ac:dyDescent="0.2">
      <c r="A260" s="509"/>
      <c r="B260" s="438"/>
      <c r="C260" s="438"/>
      <c r="D260" s="514"/>
      <c r="E260" s="514"/>
      <c r="F260" s="514"/>
      <c r="G260" s="514"/>
      <c r="H260" s="514"/>
      <c r="I260" s="438"/>
      <c r="J260" s="438"/>
      <c r="K260" s="438"/>
      <c r="L260" s="438"/>
      <c r="M260" s="524"/>
      <c r="N260" s="524"/>
      <c r="O260" s="524"/>
      <c r="P260" s="438"/>
      <c r="Q260" s="515"/>
      <c r="R260" s="438"/>
      <c r="S260" s="438"/>
      <c r="T260" s="438"/>
      <c r="U260" s="438"/>
      <c r="V260" s="438"/>
      <c r="W260" s="503"/>
      <c r="X260" s="438"/>
      <c r="Y260" s="438"/>
      <c r="Z260" s="503"/>
      <c r="AA260" s="503"/>
      <c r="AB260" s="438"/>
      <c r="AC260" s="503"/>
      <c r="AD260" s="503"/>
      <c r="AE260" s="503"/>
      <c r="AF260" s="503"/>
      <c r="AG260" s="503"/>
      <c r="AH260" s="503"/>
      <c r="AI260" s="503"/>
      <c r="AJ260" s="503"/>
      <c r="AK260" s="503"/>
      <c r="AL260" s="503"/>
      <c r="AM260" s="503"/>
      <c r="AN260" s="503"/>
      <c r="AO260" s="503"/>
      <c r="AP260" s="503"/>
      <c r="AQ260" s="503"/>
      <c r="AR260" s="503"/>
      <c r="AS260" s="438"/>
      <c r="AT260" s="439"/>
      <c r="AV260" s="493"/>
      <c r="AW260" s="493"/>
      <c r="AX260" s="493"/>
      <c r="AY260" s="493"/>
      <c r="BA260" s="493"/>
      <c r="BB260" s="493"/>
      <c r="BC260" s="493"/>
      <c r="BD260" s="493"/>
      <c r="BE260" s="493"/>
      <c r="BF260" s="493"/>
      <c r="BG260" s="493"/>
      <c r="BH260" s="493"/>
      <c r="BI260" s="493"/>
      <c r="BJ260" s="493"/>
      <c r="BM260" s="493"/>
      <c r="BN260" s="493"/>
      <c r="BO260" s="493"/>
      <c r="BP260" s="493"/>
      <c r="BR260" s="493"/>
      <c r="BS260" s="493"/>
      <c r="BT260" s="493"/>
      <c r="BU260" s="493"/>
      <c r="BV260" s="493"/>
      <c r="BX260" s="493"/>
      <c r="BY260" s="493"/>
      <c r="BZ260" s="493"/>
      <c r="CA260" s="493"/>
      <c r="CC260" s="493"/>
      <c r="CD260" s="493"/>
      <c r="CE260" s="493"/>
      <c r="CF260" s="493"/>
      <c r="CH260" s="493"/>
      <c r="CI260" s="493"/>
      <c r="CJ260" s="493"/>
      <c r="CK260" s="493"/>
      <c r="CM260" s="493"/>
      <c r="CN260" s="493"/>
      <c r="CO260" s="493"/>
      <c r="CP260" s="493"/>
      <c r="CS260" s="493"/>
      <c r="CT260" s="493"/>
      <c r="CU260" s="493"/>
      <c r="CV260" s="493"/>
      <c r="CW260" s="493"/>
      <c r="CX260" s="493"/>
      <c r="CY260" s="493"/>
      <c r="CZ260" s="493"/>
      <c r="DA260" s="493"/>
      <c r="DB260" s="493"/>
      <c r="DC260" s="493"/>
      <c r="DD260" s="493"/>
      <c r="DE260" s="493"/>
      <c r="DF260" s="493"/>
      <c r="DG260" s="493"/>
      <c r="DI260" s="493"/>
      <c r="DJ260" s="493"/>
      <c r="DK260" s="493"/>
      <c r="DQ260" s="493"/>
      <c r="DR260" s="493"/>
      <c r="DS260" s="493"/>
      <c r="DT260" s="493"/>
      <c r="DU260" s="494"/>
    </row>
    <row r="261" spans="1:125" x14ac:dyDescent="0.2">
      <c r="A261" s="509"/>
      <c r="B261" s="438"/>
      <c r="C261" s="438"/>
      <c r="D261" s="514"/>
      <c r="E261" s="514"/>
      <c r="F261" s="514"/>
      <c r="G261" s="514"/>
      <c r="H261" s="514"/>
      <c r="I261" s="438"/>
      <c r="J261" s="438"/>
      <c r="K261" s="438"/>
      <c r="L261" s="438"/>
      <c r="M261" s="524"/>
      <c r="N261" s="524"/>
      <c r="O261" s="524"/>
      <c r="P261" s="438"/>
      <c r="Q261" s="515"/>
      <c r="R261" s="438"/>
      <c r="S261" s="438"/>
      <c r="T261" s="438"/>
      <c r="U261" s="438"/>
      <c r="V261" s="438"/>
      <c r="W261" s="503"/>
      <c r="X261" s="438"/>
      <c r="Y261" s="438"/>
      <c r="Z261" s="503"/>
      <c r="AA261" s="503"/>
      <c r="AB261" s="438"/>
      <c r="AC261" s="503"/>
      <c r="AD261" s="503"/>
      <c r="AE261" s="503"/>
      <c r="AF261" s="503"/>
      <c r="AG261" s="503"/>
      <c r="AH261" s="503"/>
      <c r="AI261" s="503"/>
      <c r="AJ261" s="503"/>
      <c r="AK261" s="503"/>
      <c r="AL261" s="503"/>
      <c r="AM261" s="503"/>
      <c r="AN261" s="503"/>
      <c r="AO261" s="503"/>
      <c r="AP261" s="503"/>
      <c r="AQ261" s="503"/>
      <c r="AR261" s="503"/>
      <c r="AS261" s="438"/>
      <c r="AT261" s="439"/>
      <c r="AV261" s="493"/>
      <c r="AW261" s="493"/>
      <c r="AX261" s="493"/>
      <c r="AY261" s="493"/>
      <c r="BA261" s="493"/>
      <c r="BB261" s="493"/>
      <c r="BC261" s="493"/>
      <c r="BD261" s="493"/>
      <c r="BE261" s="493"/>
      <c r="BF261" s="493"/>
      <c r="BG261" s="493"/>
      <c r="BH261" s="493"/>
      <c r="BI261" s="493"/>
      <c r="BJ261" s="493"/>
      <c r="BM261" s="493"/>
      <c r="BN261" s="493"/>
      <c r="BO261" s="493"/>
      <c r="BP261" s="493"/>
      <c r="BR261" s="493"/>
      <c r="BS261" s="493"/>
      <c r="BT261" s="493"/>
      <c r="BU261" s="493"/>
      <c r="BV261" s="493"/>
      <c r="BX261" s="493"/>
      <c r="BY261" s="493"/>
      <c r="BZ261" s="493"/>
      <c r="CA261" s="493"/>
      <c r="CC261" s="493"/>
      <c r="CD261" s="493"/>
      <c r="CE261" s="493"/>
      <c r="CF261" s="493"/>
      <c r="CH261" s="493"/>
      <c r="CI261" s="493"/>
      <c r="CJ261" s="493"/>
      <c r="CK261" s="493"/>
      <c r="CM261" s="493"/>
      <c r="CN261" s="493"/>
      <c r="CO261" s="493"/>
      <c r="CP261" s="493"/>
      <c r="CS261" s="493"/>
      <c r="CT261" s="493"/>
      <c r="CU261" s="493"/>
      <c r="CV261" s="493"/>
      <c r="CW261" s="493"/>
      <c r="CX261" s="493"/>
      <c r="CY261" s="493"/>
      <c r="CZ261" s="493"/>
      <c r="DA261" s="493"/>
      <c r="DB261" s="493"/>
      <c r="DC261" s="493"/>
      <c r="DD261" s="493"/>
      <c r="DE261" s="493"/>
      <c r="DF261" s="493"/>
      <c r="DG261" s="493"/>
      <c r="DI261" s="493"/>
      <c r="DJ261" s="493"/>
      <c r="DK261" s="493"/>
      <c r="DQ261" s="493"/>
      <c r="DR261" s="493"/>
      <c r="DS261" s="493"/>
      <c r="DT261" s="493"/>
      <c r="DU261" s="494"/>
    </row>
    <row r="262" spans="1:125" x14ac:dyDescent="0.2">
      <c r="A262" s="509"/>
      <c r="B262" s="438"/>
      <c r="C262" s="438"/>
      <c r="D262" s="514"/>
      <c r="E262" s="514"/>
      <c r="F262" s="514"/>
      <c r="G262" s="514"/>
      <c r="H262" s="514"/>
      <c r="I262" s="438"/>
      <c r="J262" s="438"/>
      <c r="K262" s="438"/>
      <c r="L262" s="438"/>
      <c r="M262" s="524"/>
      <c r="N262" s="524"/>
      <c r="O262" s="524"/>
      <c r="P262" s="438"/>
      <c r="Q262" s="515"/>
      <c r="R262" s="438"/>
      <c r="S262" s="438"/>
      <c r="T262" s="438"/>
      <c r="U262" s="438"/>
      <c r="V262" s="438"/>
      <c r="W262" s="503"/>
      <c r="X262" s="438"/>
      <c r="Y262" s="438"/>
      <c r="Z262" s="503"/>
      <c r="AA262" s="503"/>
      <c r="AB262" s="438"/>
      <c r="AC262" s="503"/>
      <c r="AD262" s="503"/>
      <c r="AE262" s="503"/>
      <c r="AF262" s="503"/>
      <c r="AG262" s="503"/>
      <c r="AH262" s="503"/>
      <c r="AI262" s="503"/>
      <c r="AJ262" s="503"/>
      <c r="AK262" s="503"/>
      <c r="AL262" s="503"/>
      <c r="AM262" s="503"/>
      <c r="AN262" s="503"/>
      <c r="AO262" s="503"/>
      <c r="AP262" s="503"/>
      <c r="AQ262" s="503"/>
      <c r="AR262" s="503"/>
      <c r="AS262" s="438"/>
      <c r="AT262" s="439"/>
      <c r="AV262" s="493"/>
      <c r="AW262" s="493"/>
      <c r="AX262" s="493"/>
      <c r="AY262" s="493"/>
      <c r="BA262" s="493"/>
      <c r="BB262" s="493"/>
      <c r="BC262" s="493"/>
      <c r="BD262" s="493"/>
      <c r="BE262" s="493"/>
      <c r="BF262" s="493"/>
      <c r="BG262" s="493"/>
      <c r="BH262" s="493"/>
      <c r="BI262" s="493"/>
      <c r="BJ262" s="493"/>
      <c r="BM262" s="493"/>
      <c r="BN262" s="493"/>
      <c r="BO262" s="493"/>
      <c r="BP262" s="493"/>
      <c r="BR262" s="493"/>
      <c r="BS262" s="493"/>
      <c r="BT262" s="493"/>
      <c r="BU262" s="493"/>
      <c r="BV262" s="493"/>
      <c r="BX262" s="493"/>
      <c r="BY262" s="493"/>
      <c r="BZ262" s="493"/>
      <c r="CA262" s="493"/>
      <c r="CC262" s="493"/>
      <c r="CD262" s="493"/>
      <c r="CE262" s="493"/>
      <c r="CF262" s="493"/>
      <c r="CH262" s="493"/>
      <c r="CI262" s="493"/>
      <c r="CJ262" s="493"/>
      <c r="CK262" s="493"/>
      <c r="CM262" s="493"/>
      <c r="CN262" s="493"/>
      <c r="CO262" s="493"/>
      <c r="CP262" s="493"/>
      <c r="CS262" s="493"/>
      <c r="CT262" s="493"/>
      <c r="CU262" s="493"/>
      <c r="CV262" s="493"/>
      <c r="CW262" s="493"/>
      <c r="CX262" s="493"/>
      <c r="CY262" s="493"/>
      <c r="CZ262" s="493"/>
      <c r="DA262" s="493"/>
      <c r="DB262" s="493"/>
      <c r="DC262" s="493"/>
      <c r="DD262" s="493"/>
      <c r="DE262" s="493"/>
      <c r="DF262" s="493"/>
      <c r="DG262" s="493"/>
      <c r="DI262" s="493"/>
      <c r="DJ262" s="493"/>
      <c r="DK262" s="493"/>
      <c r="DQ262" s="493"/>
      <c r="DR262" s="493"/>
      <c r="DS262" s="493"/>
      <c r="DT262" s="493"/>
      <c r="DU262" s="494"/>
    </row>
    <row r="263" spans="1:125" x14ac:dyDescent="0.2">
      <c r="A263" s="509"/>
      <c r="B263" s="438"/>
      <c r="C263" s="438"/>
      <c r="D263" s="514"/>
      <c r="E263" s="514"/>
      <c r="F263" s="514"/>
      <c r="G263" s="514"/>
      <c r="H263" s="514"/>
      <c r="I263" s="438"/>
      <c r="J263" s="438"/>
      <c r="K263" s="438"/>
      <c r="L263" s="438"/>
      <c r="M263" s="524"/>
      <c r="N263" s="524"/>
      <c r="O263" s="524"/>
      <c r="P263" s="438"/>
      <c r="Q263" s="515"/>
      <c r="R263" s="438"/>
      <c r="S263" s="438"/>
      <c r="T263" s="438"/>
      <c r="U263" s="438"/>
      <c r="V263" s="438"/>
      <c r="W263" s="503"/>
      <c r="X263" s="438"/>
      <c r="Y263" s="438"/>
      <c r="Z263" s="503"/>
      <c r="AA263" s="503"/>
      <c r="AB263" s="438"/>
      <c r="AC263" s="503"/>
      <c r="AD263" s="503"/>
      <c r="AE263" s="503"/>
      <c r="AF263" s="503"/>
      <c r="AG263" s="503"/>
      <c r="AH263" s="503"/>
      <c r="AI263" s="503"/>
      <c r="AJ263" s="503"/>
      <c r="AK263" s="503"/>
      <c r="AL263" s="503"/>
      <c r="AM263" s="503"/>
      <c r="AN263" s="503"/>
      <c r="AO263" s="503"/>
      <c r="AP263" s="503"/>
      <c r="AQ263" s="503"/>
      <c r="AR263" s="503"/>
      <c r="AS263" s="438"/>
      <c r="AT263" s="439"/>
      <c r="AV263" s="493"/>
      <c r="AW263" s="493"/>
      <c r="AX263" s="493"/>
      <c r="AY263" s="493"/>
      <c r="BA263" s="493"/>
      <c r="BB263" s="493"/>
      <c r="BC263" s="493"/>
      <c r="BD263" s="493"/>
      <c r="BE263" s="493"/>
      <c r="BF263" s="493"/>
      <c r="BG263" s="493"/>
      <c r="BH263" s="493"/>
      <c r="BI263" s="493"/>
      <c r="BJ263" s="493"/>
      <c r="BM263" s="493"/>
      <c r="BN263" s="493"/>
      <c r="BO263" s="493"/>
      <c r="BP263" s="493"/>
      <c r="BR263" s="493"/>
      <c r="BS263" s="493"/>
      <c r="BT263" s="493"/>
      <c r="BU263" s="493"/>
      <c r="BV263" s="493"/>
      <c r="BX263" s="493"/>
      <c r="BY263" s="493"/>
      <c r="BZ263" s="493"/>
      <c r="CA263" s="493"/>
      <c r="CC263" s="493"/>
      <c r="CD263" s="493"/>
      <c r="CE263" s="493"/>
      <c r="CF263" s="493"/>
      <c r="CH263" s="493"/>
      <c r="CI263" s="493"/>
      <c r="CJ263" s="493"/>
      <c r="CK263" s="493"/>
      <c r="CM263" s="493"/>
      <c r="CN263" s="493"/>
      <c r="CO263" s="493"/>
      <c r="CP263" s="493"/>
      <c r="CS263" s="493"/>
      <c r="CT263" s="493"/>
      <c r="CU263" s="493"/>
      <c r="CV263" s="493"/>
      <c r="CW263" s="493"/>
      <c r="CX263" s="493"/>
      <c r="CY263" s="493"/>
      <c r="CZ263" s="493"/>
      <c r="DA263" s="493"/>
      <c r="DB263" s="493"/>
      <c r="DC263" s="493"/>
      <c r="DD263" s="493"/>
      <c r="DE263" s="493"/>
      <c r="DF263" s="493"/>
      <c r="DG263" s="493"/>
      <c r="DI263" s="493"/>
      <c r="DJ263" s="493"/>
      <c r="DK263" s="493"/>
      <c r="DQ263" s="493"/>
      <c r="DR263" s="493"/>
      <c r="DS263" s="493"/>
      <c r="DT263" s="493"/>
      <c r="DU263" s="494"/>
    </row>
    <row r="264" spans="1:125" x14ac:dyDescent="0.2">
      <c r="A264" s="509"/>
      <c r="B264" s="438"/>
      <c r="C264" s="438"/>
      <c r="D264" s="514"/>
      <c r="E264" s="514"/>
      <c r="F264" s="514"/>
      <c r="G264" s="514"/>
      <c r="H264" s="514"/>
      <c r="I264" s="438"/>
      <c r="J264" s="438"/>
      <c r="K264" s="438"/>
      <c r="L264" s="438"/>
      <c r="M264" s="524"/>
      <c r="N264" s="524"/>
      <c r="O264" s="524"/>
      <c r="P264" s="438"/>
      <c r="Q264" s="515"/>
      <c r="R264" s="438"/>
      <c r="S264" s="438"/>
      <c r="T264" s="438"/>
      <c r="U264" s="438"/>
      <c r="V264" s="438"/>
      <c r="W264" s="503"/>
      <c r="X264" s="438"/>
      <c r="Y264" s="438"/>
      <c r="Z264" s="503"/>
      <c r="AA264" s="503"/>
      <c r="AB264" s="438"/>
      <c r="AC264" s="503"/>
      <c r="AD264" s="503"/>
      <c r="AE264" s="503"/>
      <c r="AF264" s="503"/>
      <c r="AG264" s="503"/>
      <c r="AH264" s="503"/>
      <c r="AI264" s="503"/>
      <c r="AJ264" s="503"/>
      <c r="AK264" s="503"/>
      <c r="AL264" s="503"/>
      <c r="AM264" s="503"/>
      <c r="AN264" s="503"/>
      <c r="AO264" s="503"/>
      <c r="AP264" s="503"/>
      <c r="AQ264" s="503"/>
      <c r="AR264" s="503"/>
      <c r="AS264" s="438"/>
      <c r="AT264" s="439"/>
      <c r="AV264" s="493"/>
      <c r="AW264" s="493"/>
      <c r="AX264" s="493"/>
      <c r="AY264" s="493"/>
      <c r="BA264" s="493"/>
      <c r="BB264" s="493"/>
      <c r="BC264" s="493"/>
      <c r="BD264" s="493"/>
      <c r="BE264" s="493"/>
      <c r="BF264" s="493"/>
      <c r="BG264" s="493"/>
      <c r="BH264" s="493"/>
      <c r="BI264" s="493"/>
      <c r="BJ264" s="493"/>
      <c r="BM264" s="493"/>
      <c r="BN264" s="493"/>
      <c r="BO264" s="493"/>
      <c r="BP264" s="493"/>
      <c r="BR264" s="493"/>
      <c r="BS264" s="493"/>
      <c r="BT264" s="493"/>
      <c r="BU264" s="493"/>
      <c r="BV264" s="493"/>
      <c r="BX264" s="493"/>
      <c r="BY264" s="493"/>
      <c r="BZ264" s="493"/>
      <c r="CA264" s="493"/>
      <c r="CC264" s="493"/>
      <c r="CD264" s="493"/>
      <c r="CE264" s="493"/>
      <c r="CF264" s="493"/>
      <c r="CH264" s="493"/>
      <c r="CI264" s="493"/>
      <c r="CJ264" s="493"/>
      <c r="CK264" s="493"/>
      <c r="CM264" s="493"/>
      <c r="CN264" s="493"/>
      <c r="CO264" s="493"/>
      <c r="CP264" s="493"/>
      <c r="CS264" s="493"/>
      <c r="CT264" s="493"/>
      <c r="CU264" s="493"/>
      <c r="CV264" s="493"/>
      <c r="CW264" s="493"/>
      <c r="CX264" s="493"/>
      <c r="CY264" s="493"/>
      <c r="CZ264" s="493"/>
      <c r="DA264" s="493"/>
      <c r="DB264" s="493"/>
      <c r="DC264" s="493"/>
      <c r="DD264" s="493"/>
      <c r="DE264" s="493"/>
      <c r="DF264" s="493"/>
      <c r="DG264" s="493"/>
      <c r="DI264" s="493"/>
      <c r="DJ264" s="493"/>
      <c r="DK264" s="493"/>
      <c r="DQ264" s="493"/>
      <c r="DR264" s="493"/>
      <c r="DS264" s="493"/>
      <c r="DT264" s="493"/>
      <c r="DU264" s="494"/>
    </row>
    <row r="265" spans="1:125" x14ac:dyDescent="0.2">
      <c r="A265" s="509"/>
      <c r="B265" s="438"/>
      <c r="C265" s="438"/>
      <c r="D265" s="514"/>
      <c r="E265" s="514"/>
      <c r="F265" s="514"/>
      <c r="G265" s="514"/>
      <c r="H265" s="514"/>
      <c r="I265" s="438"/>
      <c r="J265" s="438"/>
      <c r="K265" s="438"/>
      <c r="L265" s="438"/>
      <c r="M265" s="524"/>
      <c r="N265" s="524"/>
      <c r="O265" s="524"/>
      <c r="P265" s="438"/>
      <c r="Q265" s="515"/>
      <c r="R265" s="438"/>
      <c r="S265" s="438"/>
      <c r="T265" s="438"/>
      <c r="U265" s="438"/>
      <c r="V265" s="438"/>
      <c r="W265" s="503"/>
      <c r="X265" s="438"/>
      <c r="Y265" s="438"/>
      <c r="Z265" s="503"/>
      <c r="AA265" s="503"/>
      <c r="AB265" s="438"/>
      <c r="AC265" s="503"/>
      <c r="AD265" s="503"/>
      <c r="AE265" s="503"/>
      <c r="AF265" s="503"/>
      <c r="AG265" s="503"/>
      <c r="AH265" s="503"/>
      <c r="AI265" s="503"/>
      <c r="AJ265" s="503"/>
      <c r="AK265" s="503"/>
      <c r="AL265" s="503"/>
      <c r="AM265" s="503"/>
      <c r="AN265" s="503"/>
      <c r="AO265" s="503"/>
      <c r="AP265" s="503"/>
      <c r="AQ265" s="503"/>
      <c r="AR265" s="503"/>
      <c r="AS265" s="438"/>
      <c r="AT265" s="439"/>
      <c r="AV265" s="493"/>
      <c r="AW265" s="493"/>
      <c r="AX265" s="493"/>
      <c r="AY265" s="493"/>
      <c r="BA265" s="493"/>
      <c r="BB265" s="493"/>
      <c r="BC265" s="493"/>
      <c r="BD265" s="493"/>
      <c r="BE265" s="493"/>
      <c r="BF265" s="493"/>
      <c r="BG265" s="493"/>
      <c r="BH265" s="493"/>
      <c r="BI265" s="493"/>
      <c r="BJ265" s="493"/>
      <c r="BM265" s="493"/>
      <c r="BN265" s="493"/>
      <c r="BO265" s="493"/>
      <c r="BP265" s="493"/>
      <c r="BR265" s="493"/>
      <c r="BS265" s="493"/>
      <c r="BT265" s="493"/>
      <c r="BU265" s="493"/>
      <c r="BV265" s="493"/>
      <c r="BX265" s="493"/>
      <c r="BY265" s="493"/>
      <c r="BZ265" s="493"/>
      <c r="CA265" s="493"/>
      <c r="CC265" s="493"/>
      <c r="CD265" s="493"/>
      <c r="CE265" s="493"/>
      <c r="CF265" s="493"/>
      <c r="CH265" s="493"/>
      <c r="CI265" s="493"/>
      <c r="CJ265" s="493"/>
      <c r="CK265" s="493"/>
      <c r="CM265" s="493"/>
      <c r="CN265" s="493"/>
      <c r="CO265" s="493"/>
      <c r="CP265" s="493"/>
      <c r="CS265" s="493"/>
      <c r="CT265" s="493"/>
      <c r="CU265" s="493"/>
      <c r="CV265" s="493"/>
      <c r="CW265" s="493"/>
      <c r="CX265" s="493"/>
      <c r="CY265" s="493"/>
      <c r="CZ265" s="493"/>
      <c r="DA265" s="493"/>
      <c r="DB265" s="493"/>
      <c r="DC265" s="493"/>
      <c r="DD265" s="493"/>
      <c r="DE265" s="493"/>
      <c r="DF265" s="493"/>
      <c r="DG265" s="493"/>
      <c r="DI265" s="493"/>
      <c r="DJ265" s="493"/>
      <c r="DK265" s="493"/>
      <c r="DQ265" s="493"/>
      <c r="DR265" s="493"/>
      <c r="DS265" s="493"/>
      <c r="DT265" s="493"/>
      <c r="DU265" s="494"/>
    </row>
    <row r="266" spans="1:125" x14ac:dyDescent="0.2">
      <c r="A266" s="509"/>
      <c r="B266" s="438"/>
      <c r="C266" s="438"/>
      <c r="D266" s="514"/>
      <c r="E266" s="514"/>
      <c r="F266" s="514"/>
      <c r="G266" s="514"/>
      <c r="H266" s="514"/>
      <c r="I266" s="438"/>
      <c r="J266" s="438"/>
      <c r="K266" s="438"/>
      <c r="L266" s="438"/>
      <c r="M266" s="524"/>
      <c r="N266" s="524"/>
      <c r="O266" s="524"/>
      <c r="P266" s="438"/>
      <c r="Q266" s="515"/>
      <c r="R266" s="438"/>
      <c r="S266" s="438"/>
      <c r="T266" s="438"/>
      <c r="U266" s="438"/>
      <c r="V266" s="438"/>
      <c r="W266" s="503"/>
      <c r="X266" s="438"/>
      <c r="Y266" s="438"/>
      <c r="Z266" s="503"/>
      <c r="AA266" s="503"/>
      <c r="AB266" s="438"/>
      <c r="AC266" s="503"/>
      <c r="AD266" s="503"/>
      <c r="AE266" s="503"/>
      <c r="AF266" s="503"/>
      <c r="AG266" s="503"/>
      <c r="AH266" s="503"/>
      <c r="AI266" s="503"/>
      <c r="AJ266" s="503"/>
      <c r="AK266" s="503"/>
      <c r="AL266" s="503"/>
      <c r="AM266" s="503"/>
      <c r="AN266" s="503"/>
      <c r="AO266" s="503"/>
      <c r="AP266" s="503"/>
      <c r="AQ266" s="503"/>
      <c r="AR266" s="503"/>
      <c r="AS266" s="438"/>
      <c r="AT266" s="439"/>
      <c r="AV266" s="493"/>
      <c r="AW266" s="493"/>
      <c r="AX266" s="493"/>
      <c r="AY266" s="493"/>
      <c r="BA266" s="493"/>
      <c r="BB266" s="493"/>
      <c r="BC266" s="493"/>
      <c r="BD266" s="493"/>
      <c r="BE266" s="493"/>
      <c r="BF266" s="493"/>
      <c r="BG266" s="493"/>
      <c r="BH266" s="493"/>
      <c r="BI266" s="493"/>
      <c r="BJ266" s="493"/>
      <c r="BM266" s="493"/>
      <c r="BN266" s="493"/>
      <c r="BO266" s="493"/>
      <c r="BP266" s="493"/>
      <c r="BR266" s="493"/>
      <c r="BS266" s="493"/>
      <c r="BT266" s="493"/>
      <c r="BU266" s="493"/>
      <c r="BV266" s="493"/>
      <c r="BX266" s="493"/>
      <c r="BY266" s="493"/>
      <c r="BZ266" s="493"/>
      <c r="CA266" s="493"/>
      <c r="CC266" s="493"/>
      <c r="CD266" s="493"/>
      <c r="CE266" s="493"/>
      <c r="CF266" s="493"/>
      <c r="CH266" s="493"/>
      <c r="CI266" s="493"/>
      <c r="CJ266" s="493"/>
      <c r="CK266" s="493"/>
      <c r="CM266" s="493"/>
      <c r="CN266" s="493"/>
      <c r="CO266" s="493"/>
      <c r="CP266" s="493"/>
      <c r="CS266" s="493"/>
      <c r="CT266" s="493"/>
      <c r="CU266" s="493"/>
      <c r="CV266" s="493"/>
      <c r="CW266" s="493"/>
      <c r="CX266" s="493"/>
      <c r="CY266" s="493"/>
      <c r="CZ266" s="493"/>
      <c r="DA266" s="493"/>
      <c r="DB266" s="493"/>
      <c r="DC266" s="493"/>
      <c r="DD266" s="493"/>
      <c r="DE266" s="493"/>
      <c r="DF266" s="493"/>
      <c r="DG266" s="493"/>
      <c r="DI266" s="493"/>
      <c r="DJ266" s="493"/>
      <c r="DK266" s="493"/>
      <c r="DQ266" s="493"/>
      <c r="DR266" s="493"/>
      <c r="DS266" s="493"/>
      <c r="DT266" s="493"/>
      <c r="DU266" s="494"/>
    </row>
    <row r="267" spans="1:125" x14ac:dyDescent="0.2">
      <c r="A267" s="509"/>
      <c r="B267" s="438"/>
      <c r="C267" s="438"/>
      <c r="D267" s="514"/>
      <c r="E267" s="514"/>
      <c r="F267" s="514"/>
      <c r="G267" s="514"/>
      <c r="H267" s="514"/>
      <c r="I267" s="438"/>
      <c r="J267" s="438"/>
      <c r="K267" s="438"/>
      <c r="L267" s="438"/>
      <c r="M267" s="524"/>
      <c r="N267" s="524"/>
      <c r="O267" s="524"/>
      <c r="P267" s="438"/>
      <c r="Q267" s="515"/>
      <c r="R267" s="438"/>
      <c r="S267" s="438"/>
      <c r="T267" s="438"/>
      <c r="U267" s="438"/>
      <c r="V267" s="438"/>
      <c r="W267" s="503"/>
      <c r="X267" s="438"/>
      <c r="Y267" s="438"/>
      <c r="Z267" s="503"/>
      <c r="AA267" s="503"/>
      <c r="AB267" s="438"/>
      <c r="AC267" s="503"/>
      <c r="AD267" s="503"/>
      <c r="AE267" s="503"/>
      <c r="AF267" s="503"/>
      <c r="AG267" s="503"/>
      <c r="AH267" s="503"/>
      <c r="AI267" s="503"/>
      <c r="AJ267" s="503"/>
      <c r="AK267" s="503"/>
      <c r="AL267" s="503"/>
      <c r="AM267" s="503"/>
      <c r="AN267" s="503"/>
      <c r="AO267" s="503"/>
      <c r="AP267" s="503"/>
      <c r="AQ267" s="503"/>
      <c r="AR267" s="503"/>
      <c r="AS267" s="438"/>
      <c r="AT267" s="439"/>
      <c r="AV267" s="493"/>
      <c r="AW267" s="493"/>
      <c r="AX267" s="493"/>
      <c r="AY267" s="493"/>
      <c r="BA267" s="493"/>
      <c r="BB267" s="493"/>
      <c r="BC267" s="493"/>
      <c r="BD267" s="493"/>
      <c r="BE267" s="493"/>
      <c r="BF267" s="493"/>
      <c r="BG267" s="493"/>
      <c r="BH267" s="493"/>
      <c r="BI267" s="493"/>
      <c r="BJ267" s="493"/>
      <c r="BM267" s="493"/>
      <c r="BN267" s="493"/>
      <c r="BO267" s="493"/>
      <c r="BP267" s="493"/>
      <c r="BR267" s="493"/>
      <c r="BS267" s="493"/>
      <c r="BT267" s="493"/>
      <c r="BU267" s="493"/>
      <c r="BV267" s="493"/>
      <c r="BX267" s="493"/>
      <c r="BY267" s="493"/>
      <c r="BZ267" s="493"/>
      <c r="CA267" s="493"/>
      <c r="CC267" s="493"/>
      <c r="CD267" s="493"/>
      <c r="CE267" s="493"/>
      <c r="CF267" s="493"/>
      <c r="CH267" s="493"/>
      <c r="CI267" s="493"/>
      <c r="CJ267" s="493"/>
      <c r="CK267" s="493"/>
      <c r="CM267" s="493"/>
      <c r="CN267" s="493"/>
      <c r="CO267" s="493"/>
      <c r="CP267" s="493"/>
      <c r="CS267" s="493"/>
      <c r="CT267" s="493"/>
      <c r="CU267" s="493"/>
      <c r="CV267" s="493"/>
      <c r="CW267" s="493"/>
      <c r="CX267" s="493"/>
      <c r="CY267" s="493"/>
      <c r="CZ267" s="493"/>
      <c r="DA267" s="493"/>
      <c r="DB267" s="493"/>
      <c r="DC267" s="493"/>
      <c r="DD267" s="493"/>
      <c r="DE267" s="493"/>
      <c r="DF267" s="493"/>
      <c r="DG267" s="493"/>
      <c r="DI267" s="493"/>
      <c r="DJ267" s="493"/>
      <c r="DK267" s="493"/>
      <c r="DQ267" s="493"/>
      <c r="DR267" s="493"/>
      <c r="DS267" s="493"/>
      <c r="DT267" s="493"/>
      <c r="DU267" s="494"/>
    </row>
    <row r="268" spans="1:125" x14ac:dyDescent="0.2">
      <c r="A268" s="509"/>
      <c r="B268" s="438"/>
      <c r="C268" s="438"/>
      <c r="D268" s="514"/>
      <c r="E268" s="514"/>
      <c r="F268" s="514"/>
      <c r="G268" s="514"/>
      <c r="H268" s="514"/>
      <c r="I268" s="438"/>
      <c r="J268" s="438"/>
      <c r="K268" s="438"/>
      <c r="L268" s="438"/>
      <c r="M268" s="524"/>
      <c r="N268" s="524"/>
      <c r="O268" s="524"/>
      <c r="P268" s="438"/>
      <c r="Q268" s="515"/>
      <c r="R268" s="438"/>
      <c r="S268" s="438"/>
      <c r="T268" s="438"/>
      <c r="U268" s="438"/>
      <c r="V268" s="438"/>
      <c r="W268" s="503"/>
      <c r="X268" s="438"/>
      <c r="Y268" s="438"/>
      <c r="Z268" s="503"/>
      <c r="AA268" s="503"/>
      <c r="AB268" s="438"/>
      <c r="AC268" s="503"/>
      <c r="AD268" s="503"/>
      <c r="AE268" s="503"/>
      <c r="AF268" s="503"/>
      <c r="AG268" s="503"/>
      <c r="AH268" s="503"/>
      <c r="AI268" s="503"/>
      <c r="AJ268" s="503"/>
      <c r="AK268" s="503"/>
      <c r="AL268" s="503"/>
      <c r="AM268" s="503"/>
      <c r="AN268" s="503"/>
      <c r="AO268" s="503"/>
      <c r="AP268" s="503"/>
      <c r="AQ268" s="503"/>
      <c r="AR268" s="503"/>
      <c r="AS268" s="438"/>
      <c r="AT268" s="439"/>
      <c r="AV268" s="493"/>
      <c r="AW268" s="493"/>
      <c r="AX268" s="493"/>
      <c r="AY268" s="493"/>
      <c r="BA268" s="493"/>
      <c r="BB268" s="493"/>
      <c r="BC268" s="493"/>
      <c r="BD268" s="493"/>
      <c r="BE268" s="493"/>
      <c r="BF268" s="493"/>
      <c r="BG268" s="493"/>
      <c r="BH268" s="493"/>
      <c r="BI268" s="493"/>
      <c r="BJ268" s="493"/>
      <c r="BM268" s="493"/>
      <c r="BN268" s="493"/>
      <c r="BO268" s="493"/>
      <c r="BP268" s="493"/>
      <c r="BR268" s="493"/>
      <c r="BS268" s="493"/>
      <c r="BT268" s="493"/>
      <c r="BU268" s="493"/>
      <c r="BV268" s="493"/>
      <c r="BX268" s="493"/>
      <c r="BY268" s="493"/>
      <c r="BZ268" s="493"/>
      <c r="CA268" s="493"/>
      <c r="CC268" s="493"/>
      <c r="CD268" s="493"/>
      <c r="CE268" s="493"/>
      <c r="CF268" s="493"/>
      <c r="CH268" s="493"/>
      <c r="CI268" s="493"/>
      <c r="CJ268" s="493"/>
      <c r="CK268" s="493"/>
      <c r="CM268" s="493"/>
      <c r="CN268" s="493"/>
      <c r="CO268" s="493"/>
      <c r="CP268" s="493"/>
      <c r="CS268" s="493"/>
      <c r="CT268" s="493"/>
      <c r="CU268" s="493"/>
      <c r="CV268" s="493"/>
      <c r="CW268" s="493"/>
      <c r="CX268" s="493"/>
      <c r="CY268" s="493"/>
      <c r="CZ268" s="493"/>
      <c r="DA268" s="493"/>
      <c r="DB268" s="493"/>
      <c r="DC268" s="493"/>
      <c r="DD268" s="493"/>
      <c r="DE268" s="493"/>
      <c r="DF268" s="493"/>
      <c r="DG268" s="493"/>
      <c r="DI268" s="493"/>
      <c r="DJ268" s="493"/>
      <c r="DK268" s="493"/>
      <c r="DQ268" s="493"/>
      <c r="DR268" s="493"/>
      <c r="DS268" s="493"/>
      <c r="DT268" s="493"/>
      <c r="DU268" s="494"/>
    </row>
    <row r="269" spans="1:125" x14ac:dyDescent="0.2">
      <c r="A269" s="509"/>
      <c r="B269" s="438"/>
      <c r="C269" s="438"/>
      <c r="D269" s="514"/>
      <c r="E269" s="514"/>
      <c r="F269" s="514"/>
      <c r="G269" s="514"/>
      <c r="H269" s="514"/>
      <c r="I269" s="438"/>
      <c r="J269" s="438"/>
      <c r="K269" s="438"/>
      <c r="L269" s="438"/>
      <c r="M269" s="524"/>
      <c r="N269" s="524"/>
      <c r="O269" s="524"/>
      <c r="P269" s="438"/>
      <c r="Q269" s="515"/>
      <c r="R269" s="438"/>
      <c r="S269" s="438"/>
      <c r="T269" s="438"/>
      <c r="U269" s="438"/>
      <c r="V269" s="438"/>
      <c r="W269" s="503"/>
      <c r="X269" s="438"/>
      <c r="Y269" s="438"/>
      <c r="Z269" s="503"/>
      <c r="AA269" s="503"/>
      <c r="AB269" s="438"/>
      <c r="AC269" s="503"/>
      <c r="AD269" s="503"/>
      <c r="AE269" s="503"/>
      <c r="AF269" s="503"/>
      <c r="AG269" s="503"/>
      <c r="AH269" s="503"/>
      <c r="AI269" s="503"/>
      <c r="AJ269" s="503"/>
      <c r="AK269" s="503"/>
      <c r="AL269" s="503"/>
      <c r="AM269" s="503"/>
      <c r="AN269" s="503"/>
      <c r="AO269" s="503"/>
      <c r="AP269" s="503"/>
      <c r="AQ269" s="503"/>
      <c r="AR269" s="503"/>
      <c r="AS269" s="438"/>
      <c r="AT269" s="439"/>
      <c r="AV269" s="493"/>
      <c r="AW269" s="493"/>
      <c r="AX269" s="493"/>
      <c r="AY269" s="493"/>
      <c r="BA269" s="493"/>
      <c r="BB269" s="493"/>
      <c r="BC269" s="493"/>
      <c r="BD269" s="493"/>
      <c r="BE269" s="493"/>
      <c r="BF269" s="493"/>
      <c r="BG269" s="493"/>
      <c r="BH269" s="493"/>
      <c r="BI269" s="493"/>
      <c r="BJ269" s="493"/>
      <c r="BM269" s="493"/>
      <c r="BN269" s="493"/>
      <c r="BO269" s="493"/>
      <c r="BP269" s="493"/>
      <c r="BR269" s="493"/>
      <c r="BS269" s="493"/>
      <c r="BT269" s="493"/>
      <c r="BU269" s="493"/>
      <c r="BV269" s="493"/>
      <c r="BX269" s="493"/>
      <c r="BY269" s="493"/>
      <c r="BZ269" s="493"/>
      <c r="CA269" s="493"/>
      <c r="CC269" s="493"/>
      <c r="CD269" s="493"/>
      <c r="CE269" s="493"/>
      <c r="CF269" s="493"/>
      <c r="CH269" s="493"/>
      <c r="CI269" s="493"/>
      <c r="CJ269" s="493"/>
      <c r="CK269" s="493"/>
      <c r="CM269" s="493"/>
      <c r="CN269" s="493"/>
      <c r="CO269" s="493"/>
      <c r="CP269" s="493"/>
      <c r="CS269" s="493"/>
      <c r="CT269" s="493"/>
      <c r="CU269" s="493"/>
      <c r="CV269" s="493"/>
      <c r="CW269" s="493"/>
      <c r="CX269" s="493"/>
      <c r="CY269" s="493"/>
      <c r="CZ269" s="493"/>
      <c r="DA269" s="493"/>
      <c r="DB269" s="493"/>
      <c r="DC269" s="493"/>
      <c r="DD269" s="493"/>
      <c r="DE269" s="493"/>
      <c r="DF269" s="493"/>
      <c r="DG269" s="493"/>
      <c r="DI269" s="493"/>
      <c r="DJ269" s="493"/>
      <c r="DK269" s="493"/>
      <c r="DQ269" s="493"/>
      <c r="DR269" s="493"/>
      <c r="DS269" s="493"/>
      <c r="DT269" s="493"/>
      <c r="DU269" s="494"/>
    </row>
    <row r="270" spans="1:125" x14ac:dyDescent="0.2">
      <c r="A270" s="509"/>
      <c r="B270" s="438"/>
      <c r="C270" s="438"/>
      <c r="D270" s="514"/>
      <c r="E270" s="514"/>
      <c r="F270" s="514"/>
      <c r="G270" s="514"/>
      <c r="H270" s="514"/>
      <c r="I270" s="438"/>
      <c r="J270" s="438"/>
      <c r="K270" s="438"/>
      <c r="L270" s="438"/>
      <c r="M270" s="524"/>
      <c r="N270" s="524"/>
      <c r="O270" s="524"/>
      <c r="P270" s="438"/>
      <c r="Q270" s="515"/>
      <c r="R270" s="438"/>
      <c r="S270" s="438"/>
      <c r="T270" s="438"/>
      <c r="U270" s="438"/>
      <c r="V270" s="438"/>
      <c r="W270" s="503"/>
      <c r="X270" s="438"/>
      <c r="Y270" s="438"/>
      <c r="Z270" s="503"/>
      <c r="AA270" s="503"/>
      <c r="AB270" s="438"/>
      <c r="AC270" s="503"/>
      <c r="AD270" s="503"/>
      <c r="AE270" s="503"/>
      <c r="AF270" s="503"/>
      <c r="AG270" s="503"/>
      <c r="AH270" s="503"/>
      <c r="AI270" s="503"/>
      <c r="AJ270" s="503"/>
      <c r="AK270" s="503"/>
      <c r="AL270" s="503"/>
      <c r="AM270" s="503"/>
      <c r="AN270" s="503"/>
      <c r="AO270" s="503"/>
      <c r="AP270" s="503"/>
      <c r="AQ270" s="503"/>
      <c r="AR270" s="503"/>
      <c r="AS270" s="438"/>
      <c r="AT270" s="439"/>
      <c r="AV270" s="493"/>
      <c r="AW270" s="493"/>
      <c r="AX270" s="493"/>
      <c r="AY270" s="493"/>
      <c r="BA270" s="493"/>
      <c r="BB270" s="493"/>
      <c r="BC270" s="493"/>
      <c r="BD270" s="493"/>
      <c r="BE270" s="493"/>
      <c r="BF270" s="493"/>
      <c r="BG270" s="493"/>
      <c r="BH270" s="493"/>
      <c r="BI270" s="493"/>
      <c r="BJ270" s="493"/>
      <c r="BM270" s="493"/>
      <c r="BN270" s="493"/>
      <c r="BO270" s="493"/>
      <c r="BP270" s="493"/>
      <c r="BR270" s="493"/>
      <c r="BS270" s="493"/>
      <c r="BT270" s="493"/>
      <c r="BU270" s="493"/>
      <c r="BV270" s="493"/>
      <c r="BX270" s="493"/>
      <c r="BY270" s="493"/>
      <c r="BZ270" s="493"/>
      <c r="CA270" s="493"/>
      <c r="CC270" s="493"/>
      <c r="CD270" s="493"/>
      <c r="CE270" s="493"/>
      <c r="CF270" s="493"/>
      <c r="CH270" s="493"/>
      <c r="CI270" s="493"/>
      <c r="CJ270" s="493"/>
      <c r="CK270" s="493"/>
      <c r="CM270" s="493"/>
      <c r="CN270" s="493"/>
      <c r="CO270" s="493"/>
      <c r="CP270" s="493"/>
      <c r="CS270" s="493"/>
      <c r="CT270" s="493"/>
      <c r="CU270" s="493"/>
      <c r="CV270" s="493"/>
      <c r="CW270" s="493"/>
      <c r="CX270" s="493"/>
      <c r="CY270" s="493"/>
      <c r="CZ270" s="493"/>
      <c r="DA270" s="493"/>
      <c r="DB270" s="493"/>
      <c r="DC270" s="493"/>
      <c r="DD270" s="493"/>
      <c r="DE270" s="493"/>
      <c r="DF270" s="493"/>
      <c r="DG270" s="493"/>
      <c r="DI270" s="493"/>
      <c r="DJ270" s="493"/>
      <c r="DK270" s="493"/>
      <c r="DQ270" s="493"/>
      <c r="DR270" s="493"/>
      <c r="DS270" s="493"/>
      <c r="DT270" s="493"/>
      <c r="DU270" s="494"/>
    </row>
    <row r="271" spans="1:125" x14ac:dyDescent="0.2">
      <c r="A271" s="509"/>
      <c r="B271" s="438"/>
      <c r="C271" s="438"/>
      <c r="D271" s="514"/>
      <c r="E271" s="514"/>
      <c r="F271" s="514"/>
      <c r="G271" s="514"/>
      <c r="H271" s="514"/>
      <c r="I271" s="438"/>
      <c r="J271" s="438"/>
      <c r="K271" s="438"/>
      <c r="L271" s="438"/>
      <c r="M271" s="524"/>
      <c r="N271" s="524"/>
      <c r="O271" s="524"/>
      <c r="P271" s="438"/>
      <c r="Q271" s="515"/>
      <c r="R271" s="438"/>
      <c r="S271" s="438"/>
      <c r="T271" s="438"/>
      <c r="U271" s="438"/>
      <c r="V271" s="438"/>
      <c r="W271" s="503"/>
      <c r="X271" s="438"/>
      <c r="Y271" s="438"/>
      <c r="Z271" s="503"/>
      <c r="AA271" s="503"/>
      <c r="AB271" s="438"/>
      <c r="AC271" s="503"/>
      <c r="AD271" s="503"/>
      <c r="AE271" s="503"/>
      <c r="AF271" s="503"/>
      <c r="AG271" s="503"/>
      <c r="AH271" s="503"/>
      <c r="AI271" s="503"/>
      <c r="AJ271" s="503"/>
      <c r="AK271" s="503"/>
      <c r="AL271" s="503"/>
      <c r="AM271" s="503"/>
      <c r="AN271" s="503"/>
      <c r="AO271" s="503"/>
      <c r="AP271" s="503"/>
      <c r="AQ271" s="503"/>
      <c r="AR271" s="503"/>
      <c r="AS271" s="438"/>
      <c r="AT271" s="439"/>
      <c r="AV271" s="493"/>
      <c r="AW271" s="493"/>
      <c r="AX271" s="493"/>
      <c r="AY271" s="493"/>
      <c r="BA271" s="493"/>
      <c r="BB271" s="493"/>
      <c r="BC271" s="493"/>
      <c r="BD271" s="493"/>
      <c r="BE271" s="493"/>
      <c r="BF271" s="493"/>
      <c r="BG271" s="493"/>
      <c r="BH271" s="493"/>
      <c r="BI271" s="493"/>
      <c r="BJ271" s="493"/>
      <c r="BM271" s="493"/>
      <c r="BN271" s="493"/>
      <c r="BO271" s="493"/>
      <c r="BP271" s="493"/>
      <c r="BR271" s="493"/>
      <c r="BS271" s="493"/>
      <c r="BT271" s="493"/>
      <c r="BU271" s="493"/>
      <c r="BV271" s="493"/>
      <c r="BX271" s="493"/>
      <c r="BY271" s="493"/>
      <c r="BZ271" s="493"/>
      <c r="CA271" s="493"/>
      <c r="CC271" s="493"/>
      <c r="CD271" s="493"/>
      <c r="CE271" s="493"/>
      <c r="CF271" s="493"/>
      <c r="CH271" s="493"/>
      <c r="CI271" s="493"/>
      <c r="CJ271" s="493"/>
      <c r="CK271" s="493"/>
      <c r="CM271" s="493"/>
      <c r="CN271" s="493"/>
      <c r="CO271" s="493"/>
      <c r="CP271" s="493"/>
      <c r="CS271" s="493"/>
      <c r="CT271" s="493"/>
      <c r="CU271" s="493"/>
      <c r="CV271" s="493"/>
      <c r="CW271" s="493"/>
      <c r="CX271" s="493"/>
      <c r="CY271" s="493"/>
      <c r="CZ271" s="493"/>
      <c r="DA271" s="493"/>
      <c r="DB271" s="493"/>
      <c r="DC271" s="493"/>
      <c r="DD271" s="493"/>
      <c r="DE271" s="493"/>
      <c r="DF271" s="493"/>
      <c r="DG271" s="493"/>
      <c r="DI271" s="493"/>
      <c r="DJ271" s="493"/>
      <c r="DK271" s="493"/>
      <c r="DQ271" s="493"/>
      <c r="DR271" s="493"/>
      <c r="DS271" s="493"/>
      <c r="DT271" s="493"/>
      <c r="DU271" s="494"/>
    </row>
    <row r="272" spans="1:125" x14ac:dyDescent="0.2">
      <c r="A272" s="509"/>
      <c r="B272" s="438"/>
      <c r="C272" s="438"/>
      <c r="D272" s="514"/>
      <c r="E272" s="514"/>
      <c r="F272" s="514"/>
      <c r="G272" s="514"/>
      <c r="H272" s="514"/>
      <c r="I272" s="438"/>
      <c r="J272" s="438"/>
      <c r="K272" s="438"/>
      <c r="L272" s="438"/>
      <c r="M272" s="524"/>
      <c r="N272" s="524"/>
      <c r="O272" s="524"/>
      <c r="P272" s="438"/>
      <c r="Q272" s="515"/>
      <c r="R272" s="438"/>
      <c r="S272" s="438"/>
      <c r="T272" s="438"/>
      <c r="U272" s="438"/>
      <c r="V272" s="438"/>
      <c r="W272" s="503"/>
      <c r="X272" s="438"/>
      <c r="Y272" s="438"/>
      <c r="Z272" s="503"/>
      <c r="AA272" s="503"/>
      <c r="AB272" s="438"/>
      <c r="AC272" s="503"/>
      <c r="AD272" s="503"/>
      <c r="AE272" s="503"/>
      <c r="AF272" s="503"/>
      <c r="AG272" s="503"/>
      <c r="AH272" s="503"/>
      <c r="AI272" s="503"/>
      <c r="AJ272" s="503"/>
      <c r="AK272" s="503"/>
      <c r="AL272" s="503"/>
      <c r="AM272" s="503"/>
      <c r="AN272" s="503"/>
      <c r="AO272" s="503"/>
      <c r="AP272" s="503"/>
      <c r="AQ272" s="503"/>
      <c r="AR272" s="503"/>
      <c r="AS272" s="438"/>
      <c r="AT272" s="439"/>
      <c r="AV272" s="493"/>
      <c r="AW272" s="493"/>
      <c r="AX272" s="493"/>
      <c r="AY272" s="493"/>
      <c r="BA272" s="493"/>
      <c r="BB272" s="493"/>
      <c r="BC272" s="493"/>
      <c r="BD272" s="493"/>
      <c r="BE272" s="493"/>
      <c r="BF272" s="493"/>
      <c r="BG272" s="493"/>
      <c r="BH272" s="493"/>
      <c r="BI272" s="493"/>
      <c r="BJ272" s="493"/>
      <c r="BM272" s="493"/>
      <c r="BN272" s="493"/>
      <c r="BO272" s="493"/>
      <c r="BP272" s="493"/>
      <c r="BR272" s="493"/>
      <c r="BS272" s="493"/>
      <c r="BT272" s="493"/>
      <c r="BU272" s="493"/>
      <c r="BV272" s="493"/>
      <c r="BX272" s="493"/>
      <c r="BY272" s="493"/>
      <c r="BZ272" s="493"/>
      <c r="CA272" s="493"/>
      <c r="CC272" s="493"/>
      <c r="CD272" s="493"/>
      <c r="CE272" s="493"/>
      <c r="CF272" s="493"/>
      <c r="CH272" s="493"/>
      <c r="CI272" s="493"/>
      <c r="CJ272" s="493"/>
      <c r="CK272" s="493"/>
      <c r="CM272" s="493"/>
      <c r="CN272" s="493"/>
      <c r="CO272" s="493"/>
      <c r="CP272" s="493"/>
      <c r="CS272" s="493"/>
      <c r="CT272" s="493"/>
      <c r="CU272" s="493"/>
      <c r="CV272" s="493"/>
      <c r="CW272" s="493"/>
      <c r="CX272" s="493"/>
      <c r="CY272" s="493"/>
      <c r="CZ272" s="493"/>
      <c r="DA272" s="493"/>
      <c r="DB272" s="493"/>
      <c r="DC272" s="493"/>
      <c r="DD272" s="493"/>
      <c r="DE272" s="493"/>
      <c r="DF272" s="493"/>
      <c r="DG272" s="493"/>
      <c r="DI272" s="493"/>
      <c r="DJ272" s="493"/>
      <c r="DK272" s="493"/>
      <c r="DQ272" s="493"/>
      <c r="DR272" s="493"/>
      <c r="DS272" s="493"/>
      <c r="DT272" s="493"/>
      <c r="DU272" s="494"/>
    </row>
    <row r="273" spans="1:125" x14ac:dyDescent="0.2">
      <c r="A273" s="509"/>
      <c r="B273" s="438"/>
      <c r="C273" s="438"/>
      <c r="D273" s="514"/>
      <c r="E273" s="514"/>
      <c r="F273" s="514"/>
      <c r="G273" s="514"/>
      <c r="H273" s="514"/>
      <c r="I273" s="438"/>
      <c r="J273" s="438"/>
      <c r="K273" s="438"/>
      <c r="L273" s="438"/>
      <c r="M273" s="524"/>
      <c r="N273" s="524"/>
      <c r="O273" s="524"/>
      <c r="P273" s="438"/>
      <c r="Q273" s="515"/>
      <c r="R273" s="438"/>
      <c r="S273" s="438"/>
      <c r="T273" s="438"/>
      <c r="U273" s="438"/>
      <c r="V273" s="438"/>
      <c r="W273" s="503"/>
      <c r="X273" s="438"/>
      <c r="Y273" s="438"/>
      <c r="Z273" s="503"/>
      <c r="AA273" s="503"/>
      <c r="AB273" s="438"/>
      <c r="AC273" s="503"/>
      <c r="AD273" s="503"/>
      <c r="AE273" s="503"/>
      <c r="AF273" s="503"/>
      <c r="AG273" s="503"/>
      <c r="AH273" s="503"/>
      <c r="AI273" s="503"/>
      <c r="AJ273" s="503"/>
      <c r="AK273" s="503"/>
      <c r="AL273" s="503"/>
      <c r="AM273" s="503"/>
      <c r="AN273" s="503"/>
      <c r="AO273" s="503"/>
      <c r="AP273" s="503"/>
      <c r="AQ273" s="503"/>
      <c r="AR273" s="503"/>
      <c r="AS273" s="438"/>
      <c r="AT273" s="439"/>
      <c r="AV273" s="493"/>
      <c r="AW273" s="493"/>
      <c r="AX273" s="493"/>
      <c r="AY273" s="493"/>
      <c r="BA273" s="493"/>
      <c r="BB273" s="493"/>
      <c r="BC273" s="493"/>
      <c r="BD273" s="493"/>
      <c r="BE273" s="493"/>
      <c r="BF273" s="493"/>
      <c r="BG273" s="493"/>
      <c r="BH273" s="493"/>
      <c r="BI273" s="493"/>
      <c r="BJ273" s="493"/>
      <c r="BM273" s="493"/>
      <c r="BN273" s="493"/>
      <c r="BO273" s="493"/>
      <c r="BP273" s="493"/>
      <c r="BR273" s="493"/>
      <c r="BS273" s="493"/>
      <c r="BT273" s="493"/>
      <c r="BU273" s="493"/>
      <c r="BV273" s="493"/>
      <c r="BX273" s="493"/>
      <c r="BY273" s="493"/>
      <c r="BZ273" s="493"/>
      <c r="CA273" s="493"/>
      <c r="CC273" s="493"/>
      <c r="CD273" s="493"/>
      <c r="CE273" s="493"/>
      <c r="CF273" s="493"/>
      <c r="CH273" s="493"/>
      <c r="CI273" s="493"/>
      <c r="CJ273" s="493"/>
      <c r="CK273" s="493"/>
      <c r="CM273" s="493"/>
      <c r="CN273" s="493"/>
      <c r="CO273" s="493"/>
      <c r="CP273" s="493"/>
      <c r="CS273" s="493"/>
      <c r="CT273" s="493"/>
      <c r="CU273" s="493"/>
      <c r="CV273" s="493"/>
      <c r="CW273" s="493"/>
      <c r="CX273" s="493"/>
      <c r="CY273" s="493"/>
      <c r="CZ273" s="493"/>
      <c r="DA273" s="493"/>
      <c r="DB273" s="493"/>
      <c r="DC273" s="493"/>
      <c r="DD273" s="493"/>
      <c r="DE273" s="493"/>
      <c r="DF273" s="493"/>
      <c r="DG273" s="493"/>
      <c r="DI273" s="493"/>
      <c r="DJ273" s="493"/>
      <c r="DK273" s="493"/>
      <c r="DQ273" s="493"/>
      <c r="DR273" s="493"/>
      <c r="DS273" s="493"/>
      <c r="DT273" s="493"/>
      <c r="DU273" s="494"/>
    </row>
    <row r="274" spans="1:125" x14ac:dyDescent="0.2">
      <c r="A274" s="509"/>
      <c r="B274" s="438"/>
      <c r="C274" s="438"/>
      <c r="D274" s="514"/>
      <c r="E274" s="514"/>
      <c r="F274" s="514"/>
      <c r="G274" s="514"/>
      <c r="H274" s="514"/>
      <c r="I274" s="438"/>
      <c r="J274" s="438"/>
      <c r="K274" s="438"/>
      <c r="L274" s="438"/>
      <c r="M274" s="524"/>
      <c r="N274" s="524"/>
      <c r="O274" s="524"/>
      <c r="P274" s="438"/>
      <c r="Q274" s="515"/>
      <c r="R274" s="438"/>
      <c r="S274" s="438"/>
      <c r="T274" s="438"/>
      <c r="U274" s="438"/>
      <c r="V274" s="438"/>
      <c r="W274" s="503"/>
      <c r="X274" s="438"/>
      <c r="Y274" s="438"/>
      <c r="Z274" s="503"/>
      <c r="AA274" s="503"/>
      <c r="AB274" s="438"/>
      <c r="AC274" s="503"/>
      <c r="AD274" s="503"/>
      <c r="AE274" s="503"/>
      <c r="AF274" s="503"/>
      <c r="AG274" s="503"/>
      <c r="AH274" s="503"/>
      <c r="AI274" s="503"/>
      <c r="AJ274" s="503"/>
      <c r="AK274" s="503"/>
      <c r="AL274" s="503"/>
      <c r="AM274" s="503"/>
      <c r="AN274" s="503"/>
      <c r="AO274" s="503"/>
      <c r="AP274" s="503"/>
      <c r="AQ274" s="503"/>
      <c r="AR274" s="503"/>
      <c r="AS274" s="438"/>
      <c r="AT274" s="439"/>
      <c r="AV274" s="493"/>
      <c r="AW274" s="493"/>
      <c r="AX274" s="493"/>
      <c r="AY274" s="493"/>
      <c r="BA274" s="493"/>
      <c r="BB274" s="493"/>
      <c r="BC274" s="493"/>
      <c r="BD274" s="493"/>
      <c r="BE274" s="493"/>
      <c r="BF274" s="493"/>
      <c r="BG274" s="493"/>
      <c r="BH274" s="493"/>
      <c r="BI274" s="493"/>
      <c r="BJ274" s="493"/>
      <c r="BM274" s="493"/>
      <c r="BN274" s="493"/>
      <c r="BO274" s="493"/>
      <c r="BP274" s="493"/>
      <c r="BR274" s="493"/>
      <c r="BS274" s="493"/>
      <c r="BT274" s="493"/>
      <c r="BU274" s="493"/>
      <c r="BV274" s="493"/>
      <c r="BX274" s="493"/>
      <c r="BY274" s="493"/>
      <c r="BZ274" s="493"/>
      <c r="CA274" s="493"/>
      <c r="CC274" s="493"/>
      <c r="CD274" s="493"/>
      <c r="CE274" s="493"/>
      <c r="CF274" s="493"/>
      <c r="CH274" s="493"/>
      <c r="CI274" s="493"/>
      <c r="CJ274" s="493"/>
      <c r="CK274" s="493"/>
      <c r="CM274" s="493"/>
      <c r="CN274" s="493"/>
      <c r="CO274" s="493"/>
      <c r="CP274" s="493"/>
      <c r="CS274" s="493"/>
      <c r="CT274" s="493"/>
      <c r="CU274" s="493"/>
      <c r="CV274" s="493"/>
      <c r="CW274" s="493"/>
      <c r="CX274" s="493"/>
      <c r="CY274" s="493"/>
      <c r="CZ274" s="493"/>
      <c r="DA274" s="493"/>
      <c r="DB274" s="493"/>
      <c r="DC274" s="493"/>
      <c r="DD274" s="493"/>
      <c r="DE274" s="493"/>
      <c r="DF274" s="493"/>
      <c r="DG274" s="493"/>
      <c r="DI274" s="493"/>
      <c r="DJ274" s="493"/>
      <c r="DK274" s="493"/>
      <c r="DQ274" s="493"/>
      <c r="DR274" s="493"/>
      <c r="DS274" s="493"/>
      <c r="DT274" s="493"/>
      <c r="DU274" s="494"/>
    </row>
    <row r="275" spans="1:125" x14ac:dyDescent="0.2">
      <c r="A275" s="509"/>
      <c r="B275" s="438"/>
      <c r="C275" s="438"/>
      <c r="D275" s="514"/>
      <c r="E275" s="514"/>
      <c r="F275" s="514"/>
      <c r="G275" s="514"/>
      <c r="H275" s="514"/>
      <c r="I275" s="438"/>
      <c r="J275" s="438"/>
      <c r="K275" s="438"/>
      <c r="L275" s="438"/>
      <c r="M275" s="524"/>
      <c r="N275" s="524"/>
      <c r="O275" s="524"/>
      <c r="P275" s="438"/>
      <c r="Q275" s="515"/>
      <c r="R275" s="438"/>
      <c r="S275" s="438"/>
      <c r="T275" s="438"/>
      <c r="U275" s="438"/>
      <c r="V275" s="438"/>
      <c r="W275" s="503"/>
      <c r="X275" s="438"/>
      <c r="Y275" s="438"/>
      <c r="Z275" s="503"/>
      <c r="AA275" s="503"/>
      <c r="AB275" s="438"/>
      <c r="AC275" s="503"/>
      <c r="AD275" s="503"/>
      <c r="AE275" s="503"/>
      <c r="AF275" s="503"/>
      <c r="AG275" s="503"/>
      <c r="AH275" s="503"/>
      <c r="AI275" s="503"/>
      <c r="AJ275" s="503"/>
      <c r="AK275" s="503"/>
      <c r="AL275" s="503"/>
      <c r="AM275" s="503"/>
      <c r="AN275" s="503"/>
      <c r="AO275" s="503"/>
      <c r="AP275" s="503"/>
      <c r="AQ275" s="503"/>
      <c r="AR275" s="503"/>
      <c r="AS275" s="438"/>
      <c r="AT275" s="439"/>
      <c r="AV275" s="493"/>
      <c r="AW275" s="493"/>
      <c r="AX275" s="493"/>
      <c r="AY275" s="493"/>
      <c r="BA275" s="493"/>
      <c r="BB275" s="493"/>
      <c r="BC275" s="493"/>
      <c r="BD275" s="493"/>
      <c r="BE275" s="493"/>
      <c r="BF275" s="493"/>
      <c r="BG275" s="493"/>
      <c r="BH275" s="493"/>
      <c r="BI275" s="493"/>
      <c r="BJ275" s="493"/>
      <c r="BM275" s="493"/>
      <c r="BN275" s="493"/>
      <c r="BO275" s="493"/>
      <c r="BP275" s="493"/>
      <c r="BR275" s="493"/>
      <c r="BS275" s="493"/>
      <c r="BT275" s="493"/>
      <c r="BU275" s="493"/>
      <c r="BV275" s="493"/>
      <c r="BX275" s="493"/>
      <c r="BY275" s="493"/>
      <c r="BZ275" s="493"/>
      <c r="CA275" s="493"/>
      <c r="CC275" s="493"/>
      <c r="CD275" s="493"/>
      <c r="CE275" s="493"/>
      <c r="CF275" s="493"/>
      <c r="CH275" s="493"/>
      <c r="CI275" s="493"/>
      <c r="CJ275" s="493"/>
      <c r="CK275" s="493"/>
      <c r="CM275" s="493"/>
      <c r="CN275" s="493"/>
      <c r="CO275" s="493"/>
      <c r="CP275" s="493"/>
      <c r="CS275" s="493"/>
      <c r="CT275" s="493"/>
      <c r="CU275" s="493"/>
      <c r="CV275" s="493"/>
      <c r="CW275" s="493"/>
      <c r="CX275" s="493"/>
      <c r="CY275" s="493"/>
      <c r="CZ275" s="493"/>
      <c r="DA275" s="493"/>
      <c r="DB275" s="493"/>
      <c r="DC275" s="493"/>
      <c r="DD275" s="493"/>
      <c r="DE275" s="493"/>
      <c r="DF275" s="493"/>
      <c r="DG275" s="493"/>
      <c r="DI275" s="493"/>
      <c r="DJ275" s="493"/>
      <c r="DK275" s="493"/>
      <c r="DQ275" s="493"/>
      <c r="DR275" s="493"/>
      <c r="DS275" s="493"/>
      <c r="DT275" s="493"/>
      <c r="DU275" s="494"/>
    </row>
    <row r="276" spans="1:125" x14ac:dyDescent="0.2">
      <c r="A276" s="509"/>
      <c r="B276" s="438"/>
      <c r="C276" s="438"/>
      <c r="D276" s="514"/>
      <c r="E276" s="514"/>
      <c r="F276" s="514"/>
      <c r="G276" s="514"/>
      <c r="H276" s="514"/>
      <c r="I276" s="438"/>
      <c r="J276" s="438"/>
      <c r="K276" s="438"/>
      <c r="L276" s="438"/>
      <c r="M276" s="524"/>
      <c r="N276" s="524"/>
      <c r="O276" s="524"/>
      <c r="P276" s="438"/>
      <c r="Q276" s="515"/>
      <c r="R276" s="438"/>
      <c r="S276" s="438"/>
      <c r="T276" s="438"/>
      <c r="U276" s="438"/>
      <c r="V276" s="438"/>
      <c r="W276" s="503"/>
      <c r="X276" s="438"/>
      <c r="Y276" s="438"/>
      <c r="Z276" s="503"/>
      <c r="AA276" s="503"/>
      <c r="AB276" s="438"/>
      <c r="AC276" s="503"/>
      <c r="AD276" s="503"/>
      <c r="AE276" s="503"/>
      <c r="AF276" s="503"/>
      <c r="AG276" s="503"/>
      <c r="AH276" s="503"/>
      <c r="AI276" s="503"/>
      <c r="AJ276" s="503"/>
      <c r="AK276" s="503"/>
      <c r="AL276" s="503"/>
      <c r="AM276" s="503"/>
      <c r="AN276" s="503"/>
      <c r="AO276" s="503"/>
      <c r="AP276" s="503"/>
      <c r="AQ276" s="503"/>
      <c r="AR276" s="503"/>
      <c r="AS276" s="438"/>
      <c r="AT276" s="439"/>
      <c r="AV276" s="493"/>
      <c r="AW276" s="493"/>
      <c r="AX276" s="493"/>
      <c r="AY276" s="493"/>
      <c r="BA276" s="493"/>
      <c r="BB276" s="493"/>
      <c r="BC276" s="493"/>
      <c r="BD276" s="493"/>
      <c r="BE276" s="493"/>
      <c r="BF276" s="493"/>
      <c r="BG276" s="493"/>
      <c r="BH276" s="493"/>
      <c r="BI276" s="493"/>
      <c r="BJ276" s="493"/>
      <c r="BM276" s="493"/>
      <c r="BN276" s="493"/>
      <c r="BO276" s="493"/>
      <c r="BP276" s="493"/>
      <c r="BR276" s="493"/>
      <c r="BS276" s="493"/>
      <c r="BT276" s="493"/>
      <c r="BU276" s="493"/>
      <c r="BV276" s="493"/>
      <c r="BX276" s="493"/>
      <c r="BY276" s="493"/>
      <c r="BZ276" s="493"/>
      <c r="CA276" s="493"/>
      <c r="CC276" s="493"/>
      <c r="CD276" s="493"/>
      <c r="CE276" s="493"/>
      <c r="CF276" s="493"/>
      <c r="CH276" s="493"/>
      <c r="CI276" s="493"/>
      <c r="CJ276" s="493"/>
      <c r="CK276" s="493"/>
      <c r="CM276" s="493"/>
      <c r="CN276" s="493"/>
      <c r="CO276" s="493"/>
      <c r="CP276" s="493"/>
      <c r="CS276" s="493"/>
      <c r="CT276" s="493"/>
      <c r="CU276" s="493"/>
      <c r="CV276" s="493"/>
      <c r="CW276" s="493"/>
      <c r="CX276" s="493"/>
      <c r="CY276" s="493"/>
      <c r="CZ276" s="493"/>
      <c r="DA276" s="493"/>
      <c r="DB276" s="493"/>
      <c r="DC276" s="493"/>
      <c r="DD276" s="493"/>
      <c r="DE276" s="493"/>
      <c r="DF276" s="493"/>
      <c r="DG276" s="493"/>
      <c r="DI276" s="493"/>
      <c r="DJ276" s="493"/>
      <c r="DK276" s="493"/>
    </row>
    <row r="277" spans="1:125" x14ac:dyDescent="0.2">
      <c r="A277" s="509"/>
      <c r="B277" s="438"/>
      <c r="C277" s="438"/>
      <c r="D277" s="514"/>
      <c r="E277" s="514"/>
      <c r="F277" s="514"/>
      <c r="G277" s="514"/>
      <c r="H277" s="514"/>
      <c r="I277" s="438"/>
      <c r="J277" s="438"/>
      <c r="K277" s="438"/>
      <c r="L277" s="438"/>
      <c r="M277" s="524"/>
      <c r="N277" s="524"/>
      <c r="O277" s="524"/>
      <c r="P277" s="438"/>
      <c r="Q277" s="515"/>
      <c r="R277" s="438"/>
      <c r="S277" s="438"/>
      <c r="T277" s="438"/>
      <c r="U277" s="438"/>
      <c r="V277" s="438"/>
      <c r="W277" s="503"/>
      <c r="X277" s="438"/>
      <c r="Y277" s="438"/>
      <c r="Z277" s="503"/>
      <c r="AA277" s="503"/>
      <c r="AB277" s="438"/>
      <c r="AC277" s="503"/>
      <c r="AD277" s="503"/>
      <c r="AE277" s="503"/>
      <c r="AF277" s="503"/>
      <c r="AG277" s="503"/>
      <c r="AH277" s="503"/>
      <c r="AI277" s="503"/>
      <c r="AJ277" s="503"/>
      <c r="AK277" s="503"/>
      <c r="AL277" s="503"/>
      <c r="AM277" s="503"/>
      <c r="AN277" s="503"/>
      <c r="AO277" s="503"/>
      <c r="AP277" s="503"/>
      <c r="AQ277" s="503"/>
      <c r="AR277" s="503"/>
      <c r="AS277" s="438"/>
      <c r="AT277" s="439"/>
      <c r="AV277" s="493"/>
      <c r="AW277" s="493"/>
      <c r="AX277" s="493"/>
      <c r="AY277" s="493"/>
      <c r="BA277" s="493"/>
      <c r="BB277" s="493"/>
      <c r="BC277" s="493"/>
      <c r="BD277" s="493"/>
      <c r="BE277" s="493"/>
      <c r="BF277" s="493"/>
      <c r="BG277" s="493"/>
      <c r="BH277" s="493"/>
      <c r="BI277" s="493"/>
      <c r="BJ277" s="493"/>
      <c r="BM277" s="493"/>
      <c r="BN277" s="493"/>
      <c r="BO277" s="493"/>
      <c r="BP277" s="493"/>
      <c r="BR277" s="493"/>
      <c r="BS277" s="493"/>
      <c r="BT277" s="493"/>
      <c r="BU277" s="493"/>
      <c r="BV277" s="493"/>
      <c r="BX277" s="493"/>
      <c r="BY277" s="493"/>
      <c r="BZ277" s="493"/>
      <c r="CA277" s="493"/>
      <c r="CC277" s="493"/>
      <c r="CD277" s="493"/>
      <c r="CE277" s="493"/>
      <c r="CF277" s="493"/>
      <c r="CH277" s="493"/>
      <c r="CI277" s="493"/>
      <c r="CJ277" s="493"/>
      <c r="CK277" s="493"/>
      <c r="CM277" s="493"/>
      <c r="CN277" s="493"/>
      <c r="CO277" s="493"/>
      <c r="CP277" s="493"/>
      <c r="CS277" s="493"/>
      <c r="CT277" s="493"/>
      <c r="CU277" s="493"/>
      <c r="CV277" s="493"/>
      <c r="CW277" s="493"/>
      <c r="CX277" s="493"/>
      <c r="CY277" s="493"/>
      <c r="CZ277" s="493"/>
      <c r="DA277" s="493"/>
      <c r="DB277" s="493"/>
      <c r="DC277" s="493"/>
      <c r="DD277" s="493"/>
      <c r="DE277" s="493"/>
      <c r="DF277" s="493"/>
      <c r="DG277" s="493"/>
      <c r="DI277" s="493"/>
      <c r="DJ277" s="493"/>
      <c r="DK277" s="493"/>
    </row>
    <row r="278" spans="1:125" x14ac:dyDescent="0.2">
      <c r="A278" s="509"/>
      <c r="B278" s="438"/>
      <c r="C278" s="438"/>
      <c r="D278" s="514"/>
      <c r="E278" s="514"/>
      <c r="F278" s="514"/>
      <c r="G278" s="514"/>
      <c r="H278" s="514"/>
      <c r="I278" s="438"/>
      <c r="J278" s="438"/>
      <c r="K278" s="438"/>
      <c r="L278" s="438"/>
      <c r="M278" s="524"/>
      <c r="N278" s="524"/>
      <c r="O278" s="524"/>
      <c r="P278" s="438"/>
      <c r="Q278" s="515"/>
      <c r="R278" s="438"/>
      <c r="S278" s="438"/>
      <c r="T278" s="438"/>
      <c r="U278" s="438"/>
      <c r="V278" s="438"/>
      <c r="W278" s="503"/>
      <c r="X278" s="438"/>
      <c r="Y278" s="438"/>
      <c r="Z278" s="503"/>
      <c r="AA278" s="503"/>
      <c r="AB278" s="438"/>
      <c r="AC278" s="503"/>
      <c r="AD278" s="503"/>
      <c r="AE278" s="503"/>
      <c r="AF278" s="503"/>
      <c r="AG278" s="503"/>
      <c r="AH278" s="503"/>
      <c r="AI278" s="503"/>
      <c r="AJ278" s="503"/>
      <c r="AK278" s="503"/>
      <c r="AL278" s="503"/>
      <c r="AM278" s="503"/>
      <c r="AN278" s="503"/>
      <c r="AO278" s="503"/>
      <c r="AP278" s="503"/>
      <c r="AQ278" s="503"/>
      <c r="AR278" s="503"/>
      <c r="AS278" s="438"/>
      <c r="AT278" s="439"/>
      <c r="AV278" s="493"/>
      <c r="AW278" s="493"/>
      <c r="AX278" s="493"/>
      <c r="AY278" s="493"/>
      <c r="BA278" s="493"/>
      <c r="BB278" s="493"/>
      <c r="BC278" s="493"/>
      <c r="BD278" s="493"/>
      <c r="BE278" s="493"/>
      <c r="BF278" s="493"/>
      <c r="BG278" s="493"/>
      <c r="BH278" s="493"/>
      <c r="BI278" s="493"/>
      <c r="BJ278" s="493"/>
      <c r="BM278" s="493"/>
      <c r="BN278" s="493"/>
      <c r="BO278" s="493"/>
      <c r="BP278" s="493"/>
      <c r="BR278" s="493"/>
      <c r="BS278" s="493"/>
      <c r="BT278" s="493"/>
      <c r="BU278" s="493"/>
      <c r="BV278" s="493"/>
      <c r="BX278" s="493"/>
      <c r="BY278" s="493"/>
      <c r="BZ278" s="493"/>
      <c r="CA278" s="493"/>
      <c r="CC278" s="493"/>
      <c r="CD278" s="493"/>
      <c r="CE278" s="493"/>
      <c r="CF278" s="493"/>
      <c r="CH278" s="493"/>
      <c r="CI278" s="493"/>
      <c r="CJ278" s="493"/>
      <c r="CK278" s="493"/>
      <c r="CM278" s="493"/>
      <c r="CN278" s="493"/>
      <c r="CO278" s="493"/>
      <c r="CP278" s="493"/>
      <c r="CS278" s="493"/>
      <c r="CT278" s="493"/>
      <c r="CU278" s="493"/>
      <c r="CV278" s="493"/>
      <c r="CW278" s="493"/>
      <c r="CX278" s="493"/>
      <c r="CY278" s="493"/>
      <c r="CZ278" s="493"/>
      <c r="DA278" s="493"/>
      <c r="DB278" s="493"/>
      <c r="DC278" s="493"/>
      <c r="DD278" s="493"/>
      <c r="DE278" s="493"/>
      <c r="DF278" s="493"/>
      <c r="DG278" s="493"/>
      <c r="DI278" s="493"/>
      <c r="DJ278" s="493"/>
      <c r="DK278" s="493"/>
    </row>
    <row r="279" spans="1:125" x14ac:dyDescent="0.2">
      <c r="A279" s="509"/>
      <c r="B279" s="438"/>
      <c r="C279" s="438"/>
      <c r="D279" s="514"/>
      <c r="E279" s="514"/>
      <c r="F279" s="514"/>
      <c r="G279" s="514"/>
      <c r="H279" s="514"/>
      <c r="I279" s="438"/>
      <c r="J279" s="438"/>
      <c r="K279" s="438"/>
      <c r="L279" s="438"/>
      <c r="M279" s="524"/>
      <c r="N279" s="524"/>
      <c r="O279" s="524"/>
      <c r="P279" s="438"/>
      <c r="Q279" s="515"/>
      <c r="R279" s="438"/>
      <c r="S279" s="438"/>
      <c r="T279" s="438"/>
      <c r="U279" s="438"/>
      <c r="V279" s="438"/>
      <c r="W279" s="503"/>
      <c r="X279" s="438"/>
      <c r="Y279" s="438"/>
      <c r="Z279" s="503"/>
      <c r="AA279" s="503"/>
      <c r="AB279" s="438"/>
      <c r="AC279" s="503"/>
      <c r="AD279" s="503"/>
      <c r="AE279" s="503"/>
      <c r="AF279" s="503"/>
      <c r="AG279" s="503"/>
      <c r="AH279" s="503"/>
      <c r="AI279" s="503"/>
      <c r="AJ279" s="503"/>
      <c r="AK279" s="503"/>
      <c r="AL279" s="503"/>
      <c r="AM279" s="503"/>
      <c r="AN279" s="503"/>
      <c r="AO279" s="503"/>
      <c r="AP279" s="503"/>
      <c r="AQ279" s="503"/>
      <c r="AR279" s="503"/>
      <c r="AS279" s="438"/>
      <c r="AT279" s="439"/>
      <c r="AV279" s="493"/>
      <c r="AW279" s="493"/>
      <c r="AX279" s="493"/>
      <c r="AY279" s="493"/>
      <c r="BA279" s="493"/>
      <c r="BB279" s="493"/>
      <c r="BC279" s="493"/>
      <c r="BD279" s="493"/>
      <c r="BE279" s="493"/>
      <c r="BF279" s="493"/>
      <c r="BG279" s="493"/>
      <c r="BH279" s="493"/>
      <c r="BI279" s="493"/>
      <c r="BJ279" s="493"/>
      <c r="BM279" s="493"/>
      <c r="BN279" s="493"/>
      <c r="BO279" s="493"/>
      <c r="BP279" s="493"/>
      <c r="BR279" s="493"/>
      <c r="BS279" s="493"/>
      <c r="BT279" s="493"/>
      <c r="BU279" s="493"/>
      <c r="BV279" s="493"/>
      <c r="BX279" s="493"/>
      <c r="BY279" s="493"/>
      <c r="BZ279" s="493"/>
      <c r="CA279" s="493"/>
      <c r="CC279" s="493"/>
      <c r="CD279" s="493"/>
      <c r="CE279" s="493"/>
      <c r="CF279" s="493"/>
      <c r="CH279" s="493"/>
      <c r="CI279" s="493"/>
      <c r="CJ279" s="493"/>
      <c r="CK279" s="493"/>
      <c r="CM279" s="493"/>
      <c r="CN279" s="493"/>
      <c r="CO279" s="493"/>
      <c r="CP279" s="493"/>
      <c r="CS279" s="493"/>
      <c r="CT279" s="493"/>
      <c r="CU279" s="493"/>
      <c r="CV279" s="493"/>
      <c r="CW279" s="493"/>
      <c r="CX279" s="493"/>
      <c r="CY279" s="493"/>
      <c r="CZ279" s="493"/>
      <c r="DA279" s="493"/>
      <c r="DB279" s="493"/>
      <c r="DC279" s="493"/>
      <c r="DD279" s="493"/>
      <c r="DE279" s="493"/>
      <c r="DF279" s="493"/>
      <c r="DG279" s="493"/>
      <c r="DI279" s="493"/>
      <c r="DJ279" s="493"/>
      <c r="DK279" s="493"/>
    </row>
    <row r="280" spans="1:125" x14ac:dyDescent="0.2">
      <c r="A280" s="509"/>
      <c r="B280" s="438"/>
      <c r="C280" s="438"/>
      <c r="D280" s="514"/>
      <c r="E280" s="514"/>
      <c r="F280" s="514"/>
      <c r="G280" s="514"/>
      <c r="H280" s="514"/>
      <c r="I280" s="438"/>
      <c r="J280" s="438"/>
      <c r="K280" s="438"/>
      <c r="L280" s="438"/>
      <c r="M280" s="524"/>
      <c r="N280" s="524"/>
      <c r="O280" s="524"/>
      <c r="P280" s="438"/>
      <c r="Q280" s="515"/>
      <c r="R280" s="438"/>
      <c r="S280" s="438"/>
      <c r="T280" s="438"/>
      <c r="U280" s="438"/>
      <c r="V280" s="438"/>
      <c r="W280" s="503"/>
      <c r="X280" s="438"/>
      <c r="Y280" s="438"/>
      <c r="Z280" s="503"/>
      <c r="AA280" s="503"/>
      <c r="AB280" s="438"/>
      <c r="AC280" s="503"/>
      <c r="AD280" s="503"/>
      <c r="AE280" s="503"/>
      <c r="AF280" s="503"/>
      <c r="AG280" s="503"/>
      <c r="AH280" s="503"/>
      <c r="AI280" s="503"/>
      <c r="AJ280" s="503"/>
      <c r="AK280" s="503"/>
      <c r="AL280" s="503"/>
      <c r="AM280" s="503"/>
      <c r="AN280" s="503"/>
      <c r="AO280" s="503"/>
      <c r="AP280" s="503"/>
      <c r="AQ280" s="503"/>
      <c r="AR280" s="503"/>
      <c r="AS280" s="438"/>
      <c r="AT280" s="439"/>
      <c r="AV280" s="493"/>
      <c r="AW280" s="493"/>
      <c r="AX280" s="493"/>
      <c r="AY280" s="493"/>
      <c r="BA280" s="493"/>
      <c r="BB280" s="493"/>
      <c r="BC280" s="493"/>
      <c r="BD280" s="493"/>
      <c r="BE280" s="493"/>
      <c r="BF280" s="493"/>
      <c r="BG280" s="493"/>
      <c r="BH280" s="493"/>
      <c r="BI280" s="493"/>
      <c r="BJ280" s="493"/>
      <c r="BM280" s="493"/>
      <c r="BN280" s="493"/>
      <c r="BO280" s="493"/>
      <c r="BP280" s="493"/>
      <c r="BR280" s="493"/>
      <c r="BS280" s="493"/>
      <c r="BT280" s="493"/>
      <c r="BU280" s="493"/>
      <c r="BV280" s="493"/>
      <c r="BX280" s="493"/>
      <c r="BY280" s="493"/>
      <c r="BZ280" s="493"/>
      <c r="CA280" s="493"/>
      <c r="CC280" s="493"/>
      <c r="CD280" s="493"/>
      <c r="CE280" s="493"/>
      <c r="CF280" s="493"/>
      <c r="CH280" s="493"/>
      <c r="CI280" s="493"/>
      <c r="CJ280" s="493"/>
      <c r="CK280" s="493"/>
      <c r="CM280" s="493"/>
      <c r="CN280" s="493"/>
      <c r="CO280" s="493"/>
      <c r="CP280" s="493"/>
      <c r="CS280" s="493"/>
      <c r="CT280" s="493"/>
      <c r="CU280" s="493"/>
      <c r="CV280" s="493"/>
      <c r="CW280" s="493"/>
      <c r="CX280" s="493"/>
      <c r="CY280" s="493"/>
      <c r="CZ280" s="493"/>
      <c r="DA280" s="493"/>
      <c r="DB280" s="493"/>
      <c r="DC280" s="493"/>
      <c r="DD280" s="493"/>
      <c r="DE280" s="493"/>
      <c r="DF280" s="493"/>
      <c r="DG280" s="493"/>
      <c r="DI280" s="493"/>
      <c r="DJ280" s="493"/>
      <c r="DK280" s="493"/>
    </row>
    <row r="281" spans="1:125" x14ac:dyDescent="0.2">
      <c r="A281" s="509"/>
      <c r="B281" s="438"/>
      <c r="C281" s="438"/>
      <c r="D281" s="514"/>
      <c r="E281" s="514"/>
      <c r="F281" s="514"/>
      <c r="G281" s="514"/>
      <c r="H281" s="514"/>
      <c r="I281" s="438"/>
      <c r="J281" s="438"/>
      <c r="K281" s="438"/>
      <c r="L281" s="438"/>
      <c r="M281" s="524"/>
      <c r="N281" s="524"/>
      <c r="O281" s="524"/>
      <c r="P281" s="438"/>
      <c r="Q281" s="515"/>
      <c r="R281" s="438"/>
      <c r="S281" s="438"/>
      <c r="T281" s="438"/>
      <c r="U281" s="438"/>
      <c r="V281" s="438"/>
      <c r="W281" s="503"/>
      <c r="X281" s="438"/>
      <c r="Y281" s="438"/>
      <c r="Z281" s="503"/>
      <c r="AA281" s="503"/>
      <c r="AB281" s="438"/>
      <c r="AC281" s="503"/>
      <c r="AD281" s="503"/>
      <c r="AE281" s="503"/>
      <c r="AF281" s="503"/>
      <c r="AG281" s="503"/>
      <c r="AH281" s="503"/>
      <c r="AI281" s="503"/>
      <c r="AJ281" s="503"/>
      <c r="AK281" s="503"/>
      <c r="AL281" s="503"/>
      <c r="AM281" s="503"/>
      <c r="AN281" s="503"/>
      <c r="AO281" s="503"/>
      <c r="AP281" s="503"/>
      <c r="AQ281" s="503"/>
      <c r="AR281" s="503"/>
      <c r="AS281" s="438"/>
      <c r="AT281" s="439"/>
      <c r="AV281" s="493"/>
      <c r="AW281" s="493"/>
      <c r="AX281" s="493"/>
      <c r="AY281" s="493"/>
      <c r="BA281" s="493"/>
      <c r="BB281" s="493"/>
      <c r="BC281" s="493"/>
      <c r="BD281" s="493"/>
      <c r="BE281" s="493"/>
      <c r="BF281" s="493"/>
      <c r="BG281" s="493"/>
      <c r="BH281" s="493"/>
      <c r="BI281" s="493"/>
      <c r="BJ281" s="493"/>
      <c r="BM281" s="493"/>
      <c r="BN281" s="493"/>
      <c r="BO281" s="493"/>
      <c r="BP281" s="493"/>
      <c r="BR281" s="493"/>
      <c r="BS281" s="493"/>
      <c r="BT281" s="493"/>
      <c r="BU281" s="493"/>
      <c r="BV281" s="493"/>
      <c r="BX281" s="493"/>
      <c r="BY281" s="493"/>
      <c r="BZ281" s="493"/>
      <c r="CA281" s="493"/>
      <c r="CC281" s="493"/>
      <c r="CD281" s="493"/>
      <c r="CE281" s="493"/>
      <c r="CF281" s="493"/>
      <c r="CH281" s="493"/>
      <c r="CI281" s="493"/>
      <c r="CJ281" s="493"/>
      <c r="CK281" s="493"/>
      <c r="CM281" s="493"/>
      <c r="CN281" s="493"/>
      <c r="CO281" s="493"/>
      <c r="CP281" s="493"/>
      <c r="CS281" s="493"/>
      <c r="CT281" s="493"/>
      <c r="CU281" s="493"/>
      <c r="CV281" s="493"/>
      <c r="CW281" s="493"/>
      <c r="CX281" s="493"/>
      <c r="CY281" s="493"/>
      <c r="CZ281" s="493"/>
      <c r="DA281" s="493"/>
      <c r="DB281" s="493"/>
      <c r="DC281" s="493"/>
      <c r="DD281" s="493"/>
      <c r="DE281" s="493"/>
      <c r="DF281" s="493"/>
      <c r="DG281" s="493"/>
      <c r="DI281" s="493"/>
      <c r="DJ281" s="493"/>
      <c r="DK281" s="493"/>
    </row>
    <row r="282" spans="1:125" x14ac:dyDescent="0.2">
      <c r="A282" s="509"/>
      <c r="B282" s="438"/>
      <c r="C282" s="438"/>
      <c r="D282" s="514"/>
      <c r="E282" s="514"/>
      <c r="F282" s="514"/>
      <c r="G282" s="514"/>
      <c r="H282" s="514"/>
      <c r="I282" s="438"/>
      <c r="J282" s="438"/>
      <c r="K282" s="438"/>
      <c r="L282" s="438"/>
      <c r="M282" s="524"/>
      <c r="N282" s="524"/>
      <c r="O282" s="524"/>
      <c r="P282" s="438"/>
      <c r="Q282" s="515"/>
      <c r="R282" s="438"/>
      <c r="S282" s="438"/>
      <c r="T282" s="438"/>
      <c r="U282" s="438"/>
      <c r="V282" s="438"/>
      <c r="W282" s="503"/>
      <c r="X282" s="438"/>
      <c r="Y282" s="438"/>
      <c r="Z282" s="503"/>
      <c r="AA282" s="503"/>
      <c r="AB282" s="438"/>
      <c r="AC282" s="503"/>
      <c r="AD282" s="503"/>
      <c r="AE282" s="503"/>
      <c r="AF282" s="503"/>
      <c r="AG282" s="503"/>
      <c r="AH282" s="503"/>
      <c r="AI282" s="503"/>
      <c r="AJ282" s="503"/>
      <c r="AK282" s="503"/>
      <c r="AL282" s="503"/>
      <c r="AM282" s="503"/>
      <c r="AN282" s="503"/>
      <c r="AO282" s="503"/>
      <c r="AP282" s="503"/>
      <c r="AQ282" s="503"/>
      <c r="AR282" s="503"/>
      <c r="AS282" s="438"/>
      <c r="AT282" s="439"/>
      <c r="AV282" s="493"/>
      <c r="AW282" s="493"/>
      <c r="AX282" s="493"/>
      <c r="AY282" s="493"/>
      <c r="BA282" s="493"/>
      <c r="BB282" s="493"/>
      <c r="BC282" s="493"/>
      <c r="BD282" s="493"/>
      <c r="BE282" s="493"/>
      <c r="BF282" s="493"/>
      <c r="BG282" s="493"/>
      <c r="BH282" s="493"/>
      <c r="BI282" s="493"/>
      <c r="BJ282" s="493"/>
      <c r="BM282" s="493"/>
      <c r="BN282" s="493"/>
      <c r="BO282" s="493"/>
      <c r="BP282" s="493"/>
      <c r="BR282" s="493"/>
      <c r="BS282" s="493"/>
      <c r="BT282" s="493"/>
      <c r="BU282" s="493"/>
      <c r="BV282" s="493"/>
      <c r="BX282" s="493"/>
      <c r="BY282" s="493"/>
      <c r="BZ282" s="493"/>
      <c r="CA282" s="493"/>
      <c r="CC282" s="493"/>
      <c r="CD282" s="493"/>
      <c r="CE282" s="493"/>
      <c r="CF282" s="493"/>
      <c r="CH282" s="493"/>
      <c r="CI282" s="493"/>
      <c r="CJ282" s="493"/>
      <c r="CK282" s="493"/>
      <c r="CM282" s="493"/>
      <c r="CN282" s="493"/>
      <c r="CO282" s="493"/>
      <c r="CP282" s="493"/>
      <c r="CS282" s="493"/>
      <c r="CT282" s="493"/>
      <c r="CU282" s="493"/>
      <c r="CV282" s="493"/>
      <c r="CW282" s="493"/>
      <c r="CX282" s="493"/>
      <c r="CY282" s="493"/>
      <c r="CZ282" s="493"/>
      <c r="DA282" s="493"/>
      <c r="DB282" s="493"/>
      <c r="DC282" s="493"/>
      <c r="DD282" s="493"/>
      <c r="DE282" s="493"/>
      <c r="DF282" s="493"/>
      <c r="DG282" s="493"/>
      <c r="DI282" s="493"/>
      <c r="DJ282" s="493"/>
      <c r="DK282" s="493"/>
    </row>
    <row r="283" spans="1:125" x14ac:dyDescent="0.2">
      <c r="A283" s="509"/>
      <c r="B283" s="438"/>
      <c r="C283" s="438"/>
      <c r="D283" s="514"/>
      <c r="E283" s="514"/>
      <c r="F283" s="514"/>
      <c r="G283" s="514"/>
      <c r="H283" s="514"/>
      <c r="I283" s="438"/>
      <c r="J283" s="438"/>
      <c r="K283" s="438"/>
      <c r="L283" s="438"/>
      <c r="M283" s="524"/>
      <c r="N283" s="524"/>
      <c r="O283" s="524"/>
      <c r="P283" s="438"/>
      <c r="Q283" s="515"/>
      <c r="R283" s="438"/>
      <c r="S283" s="438"/>
      <c r="T283" s="438"/>
      <c r="U283" s="438"/>
      <c r="V283" s="438"/>
      <c r="W283" s="503"/>
      <c r="X283" s="438"/>
      <c r="Y283" s="438"/>
      <c r="Z283" s="503"/>
      <c r="AA283" s="503"/>
      <c r="AB283" s="438"/>
      <c r="AC283" s="503"/>
      <c r="AD283" s="503"/>
      <c r="AE283" s="503"/>
      <c r="AF283" s="503"/>
      <c r="AG283" s="503"/>
      <c r="AH283" s="503"/>
      <c r="AI283" s="503"/>
      <c r="AJ283" s="503"/>
      <c r="AK283" s="503"/>
      <c r="AL283" s="503"/>
      <c r="AM283" s="503"/>
      <c r="AN283" s="503"/>
      <c r="AO283" s="503"/>
      <c r="AP283" s="503"/>
      <c r="AQ283" s="503"/>
      <c r="AR283" s="503"/>
      <c r="AS283" s="438"/>
      <c r="AT283" s="439"/>
      <c r="AV283" s="493"/>
      <c r="AW283" s="493"/>
      <c r="AX283" s="493"/>
      <c r="AY283" s="493"/>
      <c r="BA283" s="493"/>
      <c r="BB283" s="493"/>
      <c r="BC283" s="493"/>
      <c r="BD283" s="493"/>
      <c r="BE283" s="493"/>
      <c r="BF283" s="493"/>
      <c r="BG283" s="493"/>
      <c r="BH283" s="493"/>
      <c r="BI283" s="493"/>
      <c r="BJ283" s="493"/>
      <c r="BM283" s="493"/>
      <c r="BN283" s="493"/>
      <c r="BO283" s="493"/>
      <c r="BP283" s="493"/>
      <c r="BR283" s="493"/>
      <c r="BS283" s="493"/>
      <c r="BT283" s="493"/>
      <c r="BU283" s="493"/>
      <c r="BV283" s="493"/>
      <c r="BX283" s="493"/>
      <c r="BY283" s="493"/>
      <c r="BZ283" s="493"/>
      <c r="CA283" s="493"/>
      <c r="CC283" s="493"/>
      <c r="CD283" s="493"/>
      <c r="CE283" s="493"/>
      <c r="CF283" s="493"/>
      <c r="CH283" s="493"/>
      <c r="CI283" s="493"/>
      <c r="CJ283" s="493"/>
      <c r="CK283" s="493"/>
      <c r="CM283" s="493"/>
      <c r="CN283" s="493"/>
      <c r="CO283" s="493"/>
      <c r="CP283" s="493"/>
      <c r="CS283" s="493"/>
      <c r="CT283" s="493"/>
      <c r="CU283" s="493"/>
      <c r="CV283" s="493"/>
      <c r="CW283" s="493"/>
      <c r="CX283" s="493"/>
      <c r="CY283" s="493"/>
      <c r="CZ283" s="493"/>
      <c r="DA283" s="493"/>
      <c r="DB283" s="493"/>
      <c r="DC283" s="493"/>
      <c r="DD283" s="493"/>
      <c r="DE283" s="493"/>
      <c r="DF283" s="493"/>
      <c r="DG283" s="493"/>
      <c r="DI283" s="493"/>
      <c r="DJ283" s="493"/>
      <c r="DK283" s="493"/>
    </row>
    <row r="284" spans="1:125" x14ac:dyDescent="0.2">
      <c r="A284" s="509"/>
      <c r="B284" s="438"/>
      <c r="C284" s="438"/>
      <c r="D284" s="514"/>
      <c r="E284" s="514"/>
      <c r="F284" s="514"/>
      <c r="G284" s="514"/>
      <c r="H284" s="514"/>
      <c r="I284" s="438"/>
      <c r="J284" s="438"/>
      <c r="K284" s="438"/>
      <c r="L284" s="438"/>
      <c r="M284" s="524"/>
      <c r="N284" s="524"/>
      <c r="O284" s="524"/>
      <c r="P284" s="438"/>
      <c r="Q284" s="515"/>
      <c r="R284" s="438"/>
      <c r="S284" s="438"/>
      <c r="T284" s="438"/>
      <c r="U284" s="438"/>
      <c r="V284" s="438"/>
      <c r="W284" s="503"/>
      <c r="X284" s="438"/>
      <c r="Y284" s="438"/>
      <c r="Z284" s="503"/>
      <c r="AA284" s="503"/>
      <c r="AB284" s="438"/>
      <c r="AC284" s="503"/>
      <c r="AD284" s="503"/>
      <c r="AE284" s="503"/>
      <c r="AF284" s="503"/>
      <c r="AG284" s="503"/>
      <c r="AH284" s="503"/>
      <c r="AI284" s="503"/>
      <c r="AJ284" s="503"/>
      <c r="AK284" s="503"/>
      <c r="AL284" s="503"/>
      <c r="AM284" s="503"/>
      <c r="AN284" s="503"/>
      <c r="AO284" s="503"/>
      <c r="AP284" s="503"/>
      <c r="AQ284" s="503"/>
      <c r="AR284" s="503"/>
      <c r="AS284" s="438"/>
      <c r="AT284" s="439"/>
      <c r="AV284" s="493"/>
      <c r="AW284" s="493"/>
      <c r="AX284" s="493"/>
      <c r="AY284" s="493"/>
      <c r="BA284" s="493"/>
      <c r="BB284" s="493"/>
      <c r="BC284" s="493"/>
      <c r="BD284" s="493"/>
      <c r="BE284" s="493"/>
      <c r="BF284" s="493"/>
      <c r="BG284" s="493"/>
      <c r="BH284" s="493"/>
      <c r="BI284" s="493"/>
      <c r="BJ284" s="493"/>
      <c r="BM284" s="493"/>
      <c r="BN284" s="493"/>
      <c r="BO284" s="493"/>
      <c r="BP284" s="493"/>
      <c r="BR284" s="493"/>
      <c r="BS284" s="493"/>
      <c r="BT284" s="493"/>
      <c r="BU284" s="493"/>
      <c r="BV284" s="493"/>
      <c r="BX284" s="493"/>
      <c r="BY284" s="493"/>
      <c r="BZ284" s="493"/>
      <c r="CA284" s="493"/>
      <c r="CC284" s="493"/>
      <c r="CD284" s="493"/>
      <c r="CE284" s="493"/>
      <c r="CF284" s="493"/>
      <c r="CH284" s="493"/>
      <c r="CI284" s="493"/>
      <c r="CJ284" s="493"/>
      <c r="CK284" s="493"/>
      <c r="CM284" s="493"/>
      <c r="CN284" s="493"/>
      <c r="CO284" s="493"/>
      <c r="CP284" s="493"/>
      <c r="CS284" s="493"/>
      <c r="CT284" s="493"/>
      <c r="CU284" s="493"/>
      <c r="CV284" s="493"/>
      <c r="CW284" s="493"/>
      <c r="CX284" s="493"/>
      <c r="CY284" s="493"/>
      <c r="CZ284" s="493"/>
      <c r="DA284" s="493"/>
      <c r="DB284" s="493"/>
      <c r="DC284" s="493"/>
      <c r="DD284" s="493"/>
      <c r="DE284" s="493"/>
      <c r="DF284" s="493"/>
      <c r="DG284" s="493"/>
      <c r="DI284" s="493"/>
      <c r="DJ284" s="493"/>
      <c r="DK284" s="493"/>
    </row>
    <row r="285" spans="1:125" x14ac:dyDescent="0.2">
      <c r="A285" s="509"/>
      <c r="B285" s="438"/>
      <c r="C285" s="438"/>
      <c r="D285" s="514"/>
      <c r="E285" s="514"/>
      <c r="F285" s="514"/>
      <c r="G285" s="514"/>
      <c r="H285" s="514"/>
      <c r="I285" s="438"/>
      <c r="J285" s="438"/>
      <c r="K285" s="438"/>
      <c r="L285" s="438"/>
      <c r="M285" s="524"/>
      <c r="N285" s="524"/>
      <c r="O285" s="524"/>
      <c r="P285" s="438"/>
      <c r="Q285" s="515"/>
      <c r="R285" s="438"/>
      <c r="S285" s="438"/>
      <c r="T285" s="438"/>
      <c r="U285" s="438"/>
      <c r="V285" s="438"/>
      <c r="W285" s="503"/>
      <c r="X285" s="438"/>
      <c r="Y285" s="438"/>
      <c r="Z285" s="503"/>
      <c r="AA285" s="503"/>
      <c r="AB285" s="438"/>
      <c r="AC285" s="503"/>
      <c r="AD285" s="503"/>
      <c r="AE285" s="503"/>
      <c r="AF285" s="503"/>
      <c r="AG285" s="503"/>
      <c r="AH285" s="503"/>
      <c r="AI285" s="503"/>
      <c r="AJ285" s="503"/>
      <c r="AK285" s="503"/>
      <c r="AL285" s="503"/>
      <c r="AM285" s="503"/>
      <c r="AN285" s="503"/>
      <c r="AO285" s="503"/>
      <c r="AP285" s="503"/>
      <c r="AQ285" s="503"/>
      <c r="AR285" s="503"/>
      <c r="AS285" s="438"/>
      <c r="AT285" s="439"/>
      <c r="AV285" s="493"/>
      <c r="AW285" s="493"/>
      <c r="AX285" s="493"/>
      <c r="AY285" s="493"/>
      <c r="BA285" s="493"/>
      <c r="BB285" s="493"/>
      <c r="BC285" s="493"/>
      <c r="BD285" s="493"/>
      <c r="BE285" s="493"/>
      <c r="BF285" s="493"/>
      <c r="BG285" s="493"/>
      <c r="BH285" s="493"/>
      <c r="BI285" s="493"/>
      <c r="BJ285" s="493"/>
      <c r="BM285" s="493"/>
      <c r="BN285" s="493"/>
      <c r="BO285" s="493"/>
      <c r="BP285" s="493"/>
      <c r="BR285" s="493"/>
      <c r="BS285" s="493"/>
      <c r="BT285" s="493"/>
      <c r="BU285" s="493"/>
      <c r="BV285" s="493"/>
      <c r="BX285" s="493"/>
      <c r="BY285" s="493"/>
      <c r="BZ285" s="493"/>
      <c r="CA285" s="493"/>
      <c r="CC285" s="493"/>
      <c r="CD285" s="493"/>
      <c r="CE285" s="493"/>
      <c r="CF285" s="493"/>
      <c r="CH285" s="493"/>
      <c r="CI285" s="493"/>
      <c r="CJ285" s="493"/>
      <c r="CK285" s="493"/>
      <c r="CM285" s="493"/>
      <c r="CN285" s="493"/>
      <c r="CO285" s="493"/>
      <c r="CP285" s="493"/>
      <c r="CS285" s="493"/>
      <c r="CT285" s="493"/>
      <c r="CU285" s="493"/>
      <c r="CV285" s="493"/>
      <c r="CW285" s="493"/>
      <c r="CX285" s="493"/>
      <c r="CY285" s="493"/>
      <c r="CZ285" s="493"/>
      <c r="DA285" s="493"/>
      <c r="DB285" s="493"/>
      <c r="DC285" s="493"/>
      <c r="DD285" s="493"/>
      <c r="DE285" s="493"/>
      <c r="DF285" s="493"/>
      <c r="DG285" s="493"/>
      <c r="DI285" s="493"/>
      <c r="DJ285" s="493"/>
      <c r="DK285" s="493"/>
    </row>
    <row r="286" spans="1:125" x14ac:dyDescent="0.2">
      <c r="A286" s="509"/>
      <c r="B286" s="438"/>
      <c r="C286" s="438"/>
      <c r="D286" s="514"/>
      <c r="E286" s="514"/>
      <c r="F286" s="514"/>
      <c r="G286" s="514"/>
      <c r="H286" s="514"/>
      <c r="I286" s="438"/>
      <c r="J286" s="438"/>
      <c r="K286" s="438"/>
      <c r="L286" s="438"/>
      <c r="M286" s="524"/>
      <c r="N286" s="524"/>
      <c r="O286" s="524"/>
      <c r="P286" s="438"/>
      <c r="Q286" s="515"/>
      <c r="R286" s="438"/>
      <c r="S286" s="438"/>
      <c r="T286" s="438"/>
      <c r="U286" s="438"/>
      <c r="V286" s="438"/>
      <c r="W286" s="503"/>
      <c r="X286" s="438"/>
      <c r="Y286" s="438"/>
      <c r="Z286" s="503"/>
      <c r="AA286" s="503"/>
      <c r="AB286" s="438"/>
      <c r="AC286" s="503"/>
      <c r="AD286" s="503"/>
      <c r="AE286" s="503"/>
      <c r="AF286" s="503"/>
      <c r="AG286" s="503"/>
      <c r="AH286" s="503"/>
      <c r="AI286" s="503"/>
      <c r="AJ286" s="503"/>
      <c r="AK286" s="503"/>
      <c r="AL286" s="503"/>
      <c r="AM286" s="503"/>
      <c r="AN286" s="503"/>
      <c r="AO286" s="503"/>
      <c r="AP286" s="503"/>
      <c r="AQ286" s="503"/>
      <c r="AR286" s="503"/>
      <c r="AS286" s="438"/>
      <c r="AT286" s="439"/>
      <c r="AV286" s="493"/>
      <c r="AW286" s="493"/>
      <c r="AX286" s="493"/>
      <c r="AY286" s="493"/>
      <c r="BA286" s="493"/>
      <c r="BB286" s="493"/>
      <c r="BC286" s="493"/>
      <c r="BD286" s="493"/>
      <c r="BE286" s="493"/>
      <c r="BF286" s="493"/>
      <c r="BG286" s="493"/>
      <c r="BH286" s="493"/>
      <c r="BI286" s="493"/>
      <c r="BJ286" s="493"/>
      <c r="BM286" s="493"/>
      <c r="BN286" s="493"/>
      <c r="BO286" s="493"/>
      <c r="BP286" s="493"/>
      <c r="BR286" s="493"/>
      <c r="BS286" s="493"/>
      <c r="BT286" s="493"/>
      <c r="BU286" s="493"/>
      <c r="BV286" s="493"/>
      <c r="BX286" s="493"/>
      <c r="BY286" s="493"/>
      <c r="BZ286" s="493"/>
      <c r="CA286" s="493"/>
      <c r="CC286" s="493"/>
      <c r="CD286" s="493"/>
      <c r="CE286" s="493"/>
      <c r="CF286" s="493"/>
      <c r="CH286" s="493"/>
      <c r="CI286" s="493"/>
      <c r="CJ286" s="493"/>
      <c r="CK286" s="493"/>
      <c r="CM286" s="493"/>
      <c r="CN286" s="493"/>
      <c r="CO286" s="493"/>
      <c r="CP286" s="493"/>
      <c r="CS286" s="493"/>
      <c r="CT286" s="493"/>
      <c r="CU286" s="493"/>
      <c r="CV286" s="493"/>
      <c r="CW286" s="493"/>
      <c r="CX286" s="493"/>
      <c r="CY286" s="493"/>
      <c r="CZ286" s="493"/>
      <c r="DA286" s="493"/>
      <c r="DB286" s="493"/>
      <c r="DC286" s="493"/>
      <c r="DD286" s="493"/>
      <c r="DE286" s="493"/>
      <c r="DF286" s="493"/>
      <c r="DG286" s="493"/>
      <c r="DI286" s="493"/>
      <c r="DJ286" s="493"/>
      <c r="DK286" s="493"/>
    </row>
    <row r="287" spans="1:125" x14ac:dyDescent="0.2">
      <c r="A287" s="509"/>
      <c r="B287" s="438"/>
      <c r="C287" s="438"/>
      <c r="D287" s="514"/>
      <c r="E287" s="514"/>
      <c r="F287" s="514"/>
      <c r="G287" s="514"/>
      <c r="H287" s="514"/>
      <c r="I287" s="438"/>
      <c r="J287" s="438"/>
      <c r="K287" s="438"/>
      <c r="L287" s="438"/>
      <c r="M287" s="524"/>
      <c r="N287" s="524"/>
      <c r="O287" s="524"/>
      <c r="P287" s="438"/>
      <c r="Q287" s="515"/>
      <c r="R287" s="438"/>
      <c r="S287" s="438"/>
      <c r="T287" s="438"/>
      <c r="U287" s="438"/>
      <c r="V287" s="438"/>
      <c r="W287" s="503"/>
      <c r="X287" s="438"/>
      <c r="Y287" s="438"/>
      <c r="Z287" s="503"/>
      <c r="AA287" s="503"/>
      <c r="AB287" s="438"/>
      <c r="AC287" s="503"/>
      <c r="AD287" s="503"/>
      <c r="AE287" s="503"/>
      <c r="AF287" s="503"/>
      <c r="AG287" s="503"/>
      <c r="AH287" s="503"/>
      <c r="AI287" s="503"/>
      <c r="AJ287" s="503"/>
      <c r="AK287" s="503"/>
      <c r="AL287" s="503"/>
      <c r="AM287" s="503"/>
      <c r="AN287" s="503"/>
      <c r="AO287" s="503"/>
      <c r="AP287" s="503"/>
      <c r="AQ287" s="503"/>
      <c r="AR287" s="503"/>
      <c r="AS287" s="438"/>
      <c r="AT287" s="439"/>
      <c r="AV287" s="493"/>
      <c r="AW287" s="493"/>
      <c r="AX287" s="493"/>
      <c r="AY287" s="493"/>
      <c r="BA287" s="493"/>
      <c r="BB287" s="493"/>
      <c r="BC287" s="493"/>
      <c r="BD287" s="493"/>
      <c r="BE287" s="493"/>
      <c r="BG287" s="493"/>
      <c r="BH287" s="493"/>
      <c r="BI287" s="493"/>
      <c r="BJ287" s="493"/>
      <c r="BM287" s="493"/>
      <c r="BN287" s="493"/>
      <c r="BO287" s="493"/>
      <c r="BP287" s="493"/>
      <c r="BR287" s="493"/>
      <c r="BS287" s="493"/>
      <c r="BT287" s="493"/>
      <c r="BU287" s="493"/>
      <c r="BV287" s="493"/>
      <c r="BW287" s="493"/>
      <c r="BX287" s="493"/>
      <c r="BY287" s="493"/>
      <c r="BZ287" s="493"/>
      <c r="CA287" s="493"/>
      <c r="CC287" s="493"/>
      <c r="CD287" s="493"/>
      <c r="CE287" s="493"/>
      <c r="CF287" s="493"/>
      <c r="CH287" s="493"/>
      <c r="CI287" s="493"/>
      <c r="CJ287" s="493"/>
      <c r="CK287" s="493"/>
      <c r="CM287" s="493"/>
      <c r="CN287" s="493"/>
      <c r="CO287" s="493"/>
      <c r="CP287" s="493"/>
      <c r="CS287" s="493"/>
      <c r="CT287" s="493"/>
      <c r="CU287" s="493"/>
      <c r="CV287" s="493"/>
      <c r="CW287" s="493"/>
      <c r="CX287" s="493"/>
      <c r="CY287" s="493"/>
      <c r="DA287" s="493"/>
      <c r="DB287" s="493"/>
      <c r="DC287" s="493"/>
      <c r="DE287" s="493"/>
      <c r="DF287" s="493"/>
      <c r="DG287" s="493"/>
      <c r="DI287" s="493"/>
      <c r="DJ287" s="493"/>
      <c r="DK287" s="493"/>
    </row>
    <row r="288" spans="1:125" x14ac:dyDescent="0.2">
      <c r="A288" s="509"/>
      <c r="B288" s="438"/>
      <c r="C288" s="438"/>
      <c r="D288" s="514"/>
      <c r="E288" s="514"/>
      <c r="F288" s="514"/>
      <c r="G288" s="514"/>
      <c r="H288" s="514"/>
      <c r="I288" s="438"/>
      <c r="J288" s="438"/>
      <c r="K288" s="438"/>
      <c r="L288" s="438"/>
      <c r="M288" s="524"/>
      <c r="N288" s="524"/>
      <c r="O288" s="524"/>
      <c r="P288" s="438"/>
      <c r="Q288" s="515"/>
      <c r="R288" s="438"/>
      <c r="S288" s="438"/>
      <c r="T288" s="438"/>
      <c r="U288" s="438"/>
      <c r="V288" s="438"/>
      <c r="W288" s="503"/>
      <c r="X288" s="438"/>
      <c r="Y288" s="438"/>
      <c r="Z288" s="503"/>
      <c r="AA288" s="438"/>
      <c r="AB288" s="438"/>
      <c r="AC288" s="503"/>
      <c r="AD288" s="503"/>
      <c r="AE288" s="503"/>
      <c r="AF288" s="503"/>
      <c r="AG288" s="503"/>
      <c r="AH288" s="503"/>
      <c r="AI288" s="503"/>
      <c r="AJ288" s="438"/>
      <c r="AK288" s="438"/>
      <c r="AL288" s="438"/>
      <c r="AM288" s="438"/>
      <c r="AN288" s="438"/>
      <c r="AO288" s="438"/>
      <c r="AP288" s="438"/>
      <c r="AQ288" s="438"/>
      <c r="AR288" s="438"/>
      <c r="AS288" s="438"/>
      <c r="AT288" s="439"/>
    </row>
    <row r="289" spans="1:114" x14ac:dyDescent="0.2">
      <c r="A289" s="509"/>
      <c r="B289" s="438"/>
      <c r="C289" s="438"/>
      <c r="D289" s="514"/>
      <c r="E289" s="514"/>
      <c r="F289" s="514"/>
      <c r="G289" s="514"/>
      <c r="H289" s="514"/>
      <c r="I289" s="438"/>
      <c r="J289" s="438"/>
      <c r="K289" s="438"/>
      <c r="L289" s="438"/>
      <c r="M289" s="524"/>
      <c r="N289" s="524"/>
      <c r="O289" s="524"/>
      <c r="P289" s="438"/>
      <c r="Q289" s="515"/>
      <c r="R289" s="438"/>
      <c r="S289" s="438"/>
      <c r="T289" s="438"/>
      <c r="U289" s="438"/>
      <c r="V289" s="438"/>
      <c r="W289" s="503"/>
      <c r="X289" s="438"/>
      <c r="Y289" s="438"/>
      <c r="Z289" s="503"/>
      <c r="AA289" s="438"/>
      <c r="AB289" s="438"/>
      <c r="AC289" s="503"/>
      <c r="AD289" s="503"/>
      <c r="AE289" s="503"/>
      <c r="AF289" s="503"/>
      <c r="AG289" s="503"/>
      <c r="AH289" s="503"/>
      <c r="AI289" s="503"/>
      <c r="AJ289" s="438"/>
      <c r="AK289" s="438"/>
      <c r="AL289" s="438"/>
      <c r="AM289" s="438"/>
      <c r="AN289" s="438"/>
      <c r="AO289" s="438"/>
      <c r="AP289" s="438"/>
      <c r="AQ289" s="438"/>
      <c r="AR289" s="438"/>
      <c r="AS289" s="438"/>
      <c r="AT289" s="439"/>
    </row>
    <row r="290" spans="1:114" x14ac:dyDescent="0.2">
      <c r="A290" s="509"/>
      <c r="B290" s="438"/>
      <c r="C290" s="438"/>
      <c r="D290" s="514"/>
      <c r="E290" s="514"/>
      <c r="F290" s="514"/>
      <c r="G290" s="514"/>
      <c r="H290" s="514"/>
      <c r="I290" s="438"/>
      <c r="J290" s="438"/>
      <c r="K290" s="438"/>
      <c r="L290" s="438"/>
      <c r="M290" s="524"/>
      <c r="N290" s="524"/>
      <c r="O290" s="524"/>
      <c r="P290" s="438"/>
      <c r="Q290" s="515"/>
      <c r="R290" s="438"/>
      <c r="S290" s="438"/>
      <c r="T290" s="438"/>
      <c r="U290" s="438"/>
      <c r="V290" s="438"/>
      <c r="W290" s="503"/>
      <c r="X290" s="438"/>
      <c r="Y290" s="438"/>
      <c r="Z290" s="503"/>
      <c r="AA290" s="438"/>
      <c r="AB290" s="438"/>
      <c r="AC290" s="503"/>
      <c r="AD290" s="503"/>
      <c r="AE290" s="503"/>
      <c r="AF290" s="503"/>
      <c r="AG290" s="503"/>
      <c r="AH290" s="503"/>
      <c r="AI290" s="503"/>
      <c r="AJ290" s="438"/>
      <c r="AK290" s="438"/>
      <c r="AL290" s="438"/>
      <c r="AM290" s="438"/>
      <c r="AN290" s="438"/>
      <c r="AO290" s="438"/>
      <c r="AP290" s="438"/>
      <c r="AQ290" s="438"/>
      <c r="AR290" s="438"/>
      <c r="AS290" s="438"/>
      <c r="AT290" s="439"/>
    </row>
    <row r="291" spans="1:114" x14ac:dyDescent="0.2">
      <c r="A291" s="509"/>
      <c r="B291" s="438"/>
      <c r="C291" s="438"/>
      <c r="D291" s="514"/>
      <c r="E291" s="514"/>
      <c r="F291" s="514"/>
      <c r="G291" s="514"/>
      <c r="H291" s="514"/>
      <c r="I291" s="438"/>
      <c r="J291" s="438"/>
      <c r="K291" s="438"/>
      <c r="L291" s="438"/>
      <c r="M291" s="524"/>
      <c r="N291" s="524"/>
      <c r="O291" s="524"/>
      <c r="P291" s="438"/>
      <c r="Q291" s="515"/>
      <c r="R291" s="438"/>
      <c r="S291" s="438"/>
      <c r="T291" s="438"/>
      <c r="U291" s="438"/>
      <c r="V291" s="438"/>
      <c r="W291" s="503"/>
      <c r="X291" s="438"/>
      <c r="Y291" s="438"/>
      <c r="Z291" s="503"/>
      <c r="AA291" s="438"/>
      <c r="AB291" s="438"/>
      <c r="AC291" s="503"/>
      <c r="AD291" s="503"/>
      <c r="AE291" s="503"/>
      <c r="AF291" s="503"/>
      <c r="AG291" s="503"/>
      <c r="AH291" s="503"/>
      <c r="AI291" s="503"/>
      <c r="AJ291" s="438"/>
      <c r="AK291" s="438"/>
      <c r="AL291" s="438"/>
      <c r="AM291" s="438"/>
      <c r="AN291" s="438"/>
      <c r="AO291" s="438"/>
      <c r="AP291" s="438"/>
      <c r="AQ291" s="438"/>
      <c r="AR291" s="438"/>
      <c r="AS291" s="438"/>
      <c r="AT291" s="439"/>
    </row>
    <row r="292" spans="1:114" x14ac:dyDescent="0.2">
      <c r="A292" s="509"/>
      <c r="B292" s="438"/>
      <c r="C292" s="438"/>
      <c r="D292" s="514"/>
      <c r="E292" s="514"/>
      <c r="F292" s="514"/>
      <c r="G292" s="514"/>
      <c r="H292" s="514"/>
      <c r="I292" s="438"/>
      <c r="J292" s="438"/>
      <c r="K292" s="438"/>
      <c r="L292" s="438"/>
      <c r="M292" s="524"/>
      <c r="N292" s="524"/>
      <c r="O292" s="524"/>
      <c r="P292" s="438"/>
      <c r="Q292" s="515"/>
      <c r="R292" s="438"/>
      <c r="S292" s="438"/>
      <c r="T292" s="438"/>
      <c r="U292" s="438"/>
      <c r="V292" s="438"/>
      <c r="W292" s="503"/>
      <c r="X292" s="438"/>
      <c r="Y292" s="438"/>
      <c r="Z292" s="503"/>
      <c r="AA292" s="438"/>
      <c r="AB292" s="438"/>
      <c r="AC292" s="503"/>
      <c r="AD292" s="503"/>
      <c r="AE292" s="503"/>
      <c r="AF292" s="503"/>
      <c r="AG292" s="503"/>
      <c r="AH292" s="503"/>
      <c r="AI292" s="503"/>
      <c r="AJ292" s="438"/>
      <c r="AK292" s="438"/>
      <c r="AL292" s="438"/>
      <c r="AM292" s="438"/>
      <c r="AN292" s="438"/>
      <c r="AO292" s="438"/>
      <c r="AP292" s="438"/>
      <c r="AQ292" s="438"/>
      <c r="AR292" s="438"/>
      <c r="AS292" s="438"/>
      <c r="AT292" s="439"/>
    </row>
    <row r="293" spans="1:114" x14ac:dyDescent="0.2">
      <c r="A293" s="509"/>
      <c r="B293" s="438"/>
      <c r="C293" s="438"/>
      <c r="D293" s="514"/>
      <c r="E293" s="514"/>
      <c r="F293" s="514"/>
      <c r="G293" s="514"/>
      <c r="H293" s="514"/>
      <c r="I293" s="438"/>
      <c r="J293" s="438"/>
      <c r="K293" s="438"/>
      <c r="L293" s="438"/>
      <c r="M293" s="524"/>
      <c r="N293" s="524"/>
      <c r="O293" s="524"/>
      <c r="P293" s="438"/>
      <c r="Q293" s="515"/>
      <c r="R293" s="438"/>
      <c r="S293" s="438"/>
      <c r="T293" s="438"/>
      <c r="U293" s="438"/>
      <c r="V293" s="438"/>
      <c r="W293" s="503"/>
      <c r="X293" s="438"/>
      <c r="Y293" s="438"/>
      <c r="Z293" s="503"/>
      <c r="AA293" s="438"/>
      <c r="AB293" s="438"/>
      <c r="AC293" s="503"/>
      <c r="AD293" s="503"/>
      <c r="AE293" s="503"/>
      <c r="AF293" s="503"/>
      <c r="AG293" s="503"/>
      <c r="AH293" s="503"/>
      <c r="AI293" s="503"/>
      <c r="AJ293" s="438"/>
      <c r="AK293" s="438"/>
      <c r="AL293" s="438"/>
      <c r="AM293" s="438"/>
      <c r="AN293" s="438"/>
      <c r="AO293" s="438"/>
      <c r="AP293" s="438"/>
      <c r="AQ293" s="438"/>
      <c r="AR293" s="438"/>
      <c r="AS293" s="438"/>
      <c r="AT293" s="439"/>
    </row>
    <row r="294" spans="1:114" x14ac:dyDescent="0.2">
      <c r="A294" s="509"/>
      <c r="B294" s="438"/>
      <c r="C294" s="438"/>
      <c r="D294" s="514"/>
      <c r="E294" s="514"/>
      <c r="F294" s="514"/>
      <c r="G294" s="514"/>
      <c r="H294" s="514"/>
      <c r="I294" s="438"/>
      <c r="J294" s="438"/>
      <c r="K294" s="438"/>
      <c r="L294" s="438"/>
      <c r="M294" s="524"/>
      <c r="N294" s="524"/>
      <c r="O294" s="524"/>
      <c r="P294" s="438"/>
      <c r="Q294" s="515"/>
      <c r="R294" s="438"/>
      <c r="S294" s="438"/>
      <c r="T294" s="438"/>
      <c r="U294" s="438"/>
      <c r="V294" s="438"/>
      <c r="W294" s="503"/>
      <c r="X294" s="438"/>
      <c r="Y294" s="438"/>
      <c r="Z294" s="503"/>
      <c r="AA294" s="438"/>
      <c r="AB294" s="438"/>
      <c r="AC294" s="503"/>
      <c r="AD294" s="503"/>
      <c r="AE294" s="503"/>
      <c r="AF294" s="503"/>
      <c r="AG294" s="503"/>
      <c r="AH294" s="503"/>
      <c r="AI294" s="503"/>
      <c r="AJ294" s="438"/>
      <c r="AK294" s="438"/>
      <c r="AL294" s="438"/>
      <c r="AM294" s="438"/>
      <c r="AN294" s="438"/>
      <c r="AO294" s="438"/>
      <c r="AP294" s="438"/>
      <c r="AQ294" s="438"/>
      <c r="AR294" s="438"/>
      <c r="AS294" s="438"/>
      <c r="AT294" s="439"/>
    </row>
    <row r="295" spans="1:114" x14ac:dyDescent="0.2">
      <c r="A295" s="509"/>
      <c r="B295" s="438"/>
      <c r="C295" s="438"/>
      <c r="D295" s="514"/>
      <c r="E295" s="514"/>
      <c r="F295" s="514"/>
      <c r="G295" s="514"/>
      <c r="H295" s="514"/>
      <c r="I295" s="438"/>
      <c r="J295" s="438"/>
      <c r="K295" s="438"/>
      <c r="L295" s="438"/>
      <c r="M295" s="524"/>
      <c r="N295" s="524"/>
      <c r="O295" s="524"/>
      <c r="P295" s="438"/>
      <c r="Q295" s="515"/>
      <c r="R295" s="438"/>
      <c r="S295" s="438"/>
      <c r="T295" s="438"/>
      <c r="U295" s="438"/>
      <c r="V295" s="438"/>
      <c r="W295" s="503"/>
      <c r="X295" s="438"/>
      <c r="Y295" s="438"/>
      <c r="Z295" s="503"/>
      <c r="AA295" s="438"/>
      <c r="AB295" s="438"/>
      <c r="AC295" s="503"/>
      <c r="AD295" s="503"/>
      <c r="AE295" s="503"/>
      <c r="AF295" s="503"/>
      <c r="AG295" s="503"/>
      <c r="AH295" s="503"/>
      <c r="AI295" s="503"/>
      <c r="AJ295" s="438"/>
      <c r="AK295" s="438"/>
      <c r="AL295" s="438"/>
      <c r="AM295" s="438"/>
      <c r="AN295" s="438"/>
      <c r="AO295" s="438"/>
      <c r="AP295" s="438"/>
      <c r="AQ295" s="438"/>
      <c r="AR295" s="438"/>
      <c r="AS295" s="438"/>
      <c r="AT295" s="439"/>
    </row>
    <row r="296" spans="1:114" x14ac:dyDescent="0.2">
      <c r="A296" s="509"/>
      <c r="B296" s="438"/>
      <c r="C296" s="438"/>
      <c r="D296" s="514"/>
      <c r="E296" s="514"/>
      <c r="F296" s="514"/>
      <c r="G296" s="514"/>
      <c r="H296" s="514"/>
      <c r="I296" s="438"/>
      <c r="J296" s="438"/>
      <c r="K296" s="438"/>
      <c r="L296" s="438"/>
      <c r="M296" s="524"/>
      <c r="N296" s="524"/>
      <c r="O296" s="524"/>
      <c r="P296" s="438"/>
      <c r="Q296" s="515"/>
      <c r="R296" s="438"/>
      <c r="S296" s="438"/>
      <c r="T296" s="438"/>
      <c r="U296" s="438"/>
      <c r="V296" s="438"/>
      <c r="W296" s="503"/>
      <c r="X296" s="438"/>
      <c r="Y296" s="438"/>
      <c r="Z296" s="503"/>
      <c r="AA296" s="438"/>
      <c r="AB296" s="438"/>
      <c r="AC296" s="503"/>
      <c r="AD296" s="503"/>
      <c r="AE296" s="503"/>
      <c r="AF296" s="503"/>
      <c r="AG296" s="503"/>
      <c r="AH296" s="503"/>
      <c r="AI296" s="503"/>
      <c r="AJ296" s="438"/>
      <c r="AK296" s="438"/>
      <c r="AL296" s="438"/>
      <c r="AM296" s="438"/>
      <c r="AN296" s="438"/>
      <c r="AO296" s="438"/>
      <c r="AP296" s="438"/>
      <c r="AQ296" s="438"/>
      <c r="AR296" s="438"/>
      <c r="AS296" s="438"/>
      <c r="AT296" s="439"/>
    </row>
    <row r="297" spans="1:114" hidden="1" x14ac:dyDescent="0.2">
      <c r="A297" s="438"/>
      <c r="B297" s="438"/>
      <c r="C297" s="438"/>
      <c r="D297" s="512"/>
      <c r="E297" s="512"/>
      <c r="F297" s="512"/>
      <c r="G297" s="512"/>
      <c r="H297" s="512"/>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438"/>
      <c r="AE297" s="438"/>
      <c r="AF297" s="438"/>
      <c r="AG297" s="438"/>
      <c r="AH297" s="438"/>
      <c r="AI297" s="438"/>
      <c r="AJ297" s="438"/>
      <c r="AK297" s="438"/>
      <c r="AL297" s="438"/>
      <c r="AM297" s="438"/>
      <c r="AN297" s="438"/>
      <c r="AO297" s="438"/>
      <c r="AP297" s="438"/>
      <c r="AQ297" s="438"/>
      <c r="AR297" s="438"/>
      <c r="AS297" s="438"/>
      <c r="AT297" s="439"/>
    </row>
    <row r="298" spans="1:114" hidden="1" x14ac:dyDescent="0.2">
      <c r="A298" s="13"/>
      <c r="B298" s="249"/>
      <c r="C298" s="438"/>
      <c r="D298" s="523"/>
      <c r="E298" s="523"/>
      <c r="F298" s="523"/>
      <c r="G298" s="523"/>
      <c r="H298" s="523"/>
      <c r="I298" s="438"/>
      <c r="J298" s="438"/>
      <c r="K298" s="438"/>
      <c r="L298" s="438"/>
      <c r="M298" s="523"/>
      <c r="N298" s="523"/>
      <c r="O298" s="523"/>
      <c r="P298" s="438"/>
      <c r="Q298" s="523"/>
      <c r="R298" s="438"/>
      <c r="S298" s="438"/>
      <c r="T298" s="438"/>
      <c r="U298" s="438"/>
      <c r="V298" s="438"/>
      <c r="W298" s="523"/>
      <c r="X298" s="438"/>
      <c r="Y298" s="438"/>
      <c r="Z298" s="438"/>
      <c r="AA298" s="438"/>
      <c r="AB298" s="438"/>
      <c r="AC298" s="438"/>
      <c r="AD298" s="438"/>
      <c r="AE298" s="438"/>
      <c r="AF298" s="438"/>
      <c r="AG298" s="438"/>
      <c r="AH298" s="438"/>
      <c r="AI298" s="438"/>
      <c r="AJ298" s="438"/>
      <c r="AK298" s="438"/>
      <c r="AL298" s="438"/>
      <c r="AM298" s="438"/>
      <c r="AN298" s="438"/>
      <c r="AO298" s="438"/>
      <c r="AP298" s="438"/>
      <c r="AQ298" s="438"/>
      <c r="AR298" s="438"/>
      <c r="AS298" s="438"/>
      <c r="AT298" s="439"/>
      <c r="CT298" s="493"/>
      <c r="CX298" s="493"/>
      <c r="DB298" s="493"/>
      <c r="DF298" s="493"/>
      <c r="DJ298" s="493"/>
    </row>
    <row r="299" spans="1:114" hidden="1" x14ac:dyDescent="0.2">
      <c r="A299" s="13"/>
      <c r="B299" s="249"/>
      <c r="C299" s="438"/>
      <c r="D299" s="515"/>
      <c r="E299" s="515"/>
      <c r="F299" s="515"/>
      <c r="G299" s="515"/>
      <c r="H299" s="515"/>
      <c r="I299" s="438"/>
      <c r="J299" s="438"/>
      <c r="K299" s="438"/>
      <c r="L299" s="438"/>
      <c r="M299" s="521"/>
      <c r="N299" s="521"/>
      <c r="O299" s="521"/>
      <c r="P299" s="438"/>
      <c r="Q299" s="438"/>
      <c r="R299" s="438"/>
      <c r="S299" s="438"/>
      <c r="T299" s="438"/>
      <c r="U299" s="438"/>
      <c r="V299" s="438"/>
      <c r="W299" s="438"/>
      <c r="X299" s="438"/>
      <c r="Y299" s="438"/>
      <c r="Z299" s="438"/>
      <c r="AA299" s="438"/>
      <c r="AB299" s="438"/>
      <c r="AC299" s="438"/>
      <c r="AD299" s="438"/>
      <c r="AE299" s="438"/>
      <c r="AF299" s="438"/>
      <c r="AG299" s="438"/>
      <c r="AH299" s="438"/>
      <c r="AI299" s="438"/>
      <c r="AJ299" s="438"/>
      <c r="AK299" s="438"/>
      <c r="AL299" s="438"/>
      <c r="AM299" s="438"/>
      <c r="AN299" s="438"/>
      <c r="AO299" s="438"/>
      <c r="AP299" s="438"/>
      <c r="AQ299" s="438"/>
      <c r="AR299" s="438"/>
      <c r="AS299" s="438"/>
      <c r="AT299" s="439"/>
    </row>
    <row r="300" spans="1:114" x14ac:dyDescent="0.2">
      <c r="A300" s="438"/>
      <c r="B300" s="438"/>
      <c r="C300" s="438"/>
      <c r="D300" s="512"/>
      <c r="E300" s="512"/>
      <c r="F300" s="512"/>
      <c r="G300" s="512"/>
      <c r="H300" s="512"/>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438"/>
      <c r="AE300" s="438"/>
      <c r="AF300" s="438"/>
      <c r="AG300" s="438"/>
      <c r="AH300" s="438"/>
      <c r="AI300" s="438"/>
      <c r="AJ300" s="438"/>
      <c r="AK300" s="438"/>
      <c r="AL300" s="438"/>
      <c r="AM300" s="438"/>
      <c r="AN300" s="438"/>
      <c r="AO300" s="438"/>
      <c r="AP300" s="438"/>
      <c r="AQ300" s="438"/>
      <c r="AR300" s="438"/>
      <c r="AS300" s="438"/>
      <c r="AT300" s="439"/>
    </row>
    <row r="301" spans="1:114" x14ac:dyDescent="0.2">
      <c r="A301" s="438"/>
      <c r="B301" s="438"/>
      <c r="C301" s="438"/>
      <c r="D301" s="512"/>
      <c r="E301" s="512"/>
      <c r="F301" s="512"/>
      <c r="G301" s="512"/>
      <c r="H301" s="512"/>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438"/>
      <c r="AE301" s="438"/>
      <c r="AF301" s="438"/>
      <c r="AG301" s="438"/>
      <c r="AH301" s="438"/>
      <c r="AI301" s="438"/>
      <c r="AJ301" s="438"/>
      <c r="AK301" s="438"/>
      <c r="AL301" s="438"/>
      <c r="AM301" s="438"/>
      <c r="AN301" s="438"/>
      <c r="AO301" s="438"/>
      <c r="AP301" s="438"/>
      <c r="AQ301" s="438"/>
      <c r="AR301" s="438"/>
      <c r="AS301" s="438"/>
      <c r="AT301" s="439"/>
    </row>
    <row r="302" spans="1:114" ht="51.75" customHeight="1" x14ac:dyDescent="0.2">
      <c r="A302" s="438"/>
      <c r="B302" s="438"/>
      <c r="C302" s="438"/>
      <c r="D302" s="525"/>
      <c r="E302" s="525"/>
      <c r="F302" s="525"/>
      <c r="G302" s="525"/>
      <c r="H302" s="525"/>
      <c r="I302" s="484"/>
      <c r="J302" s="484"/>
      <c r="K302" s="484"/>
      <c r="L302" s="484"/>
      <c r="M302" s="511"/>
      <c r="N302" s="511"/>
      <c r="O302" s="511"/>
      <c r="P302" s="484"/>
      <c r="Q302" s="511"/>
      <c r="R302" s="484"/>
      <c r="S302" s="484"/>
      <c r="T302" s="484"/>
      <c r="U302" s="484"/>
      <c r="V302" s="484"/>
      <c r="W302" s="525"/>
      <c r="X302" s="484"/>
      <c r="Y302" s="484"/>
      <c r="Z302" s="525"/>
      <c r="AA302" s="525"/>
      <c r="AB302" s="484"/>
      <c r="AC302" s="525"/>
      <c r="AD302" s="525"/>
      <c r="AE302" s="484"/>
      <c r="AF302" s="484"/>
      <c r="AG302" s="484"/>
      <c r="AH302" s="484"/>
      <c r="AI302" s="484"/>
      <c r="AJ302" s="484"/>
      <c r="AK302" s="484"/>
      <c r="AL302" s="484"/>
      <c r="AM302" s="484"/>
      <c r="AN302" s="484"/>
      <c r="AO302" s="484"/>
      <c r="AP302" s="484"/>
      <c r="AQ302" s="484"/>
      <c r="AR302" s="484"/>
      <c r="AS302" s="484"/>
      <c r="AT302" s="439"/>
    </row>
    <row r="303" spans="1:114" x14ac:dyDescent="0.2">
      <c r="A303" s="509"/>
      <c r="B303" s="438"/>
      <c r="C303" s="438"/>
      <c r="D303" s="438"/>
      <c r="E303" s="438"/>
      <c r="F303" s="438"/>
      <c r="G303" s="438"/>
      <c r="H303" s="438"/>
      <c r="I303" s="438"/>
      <c r="J303" s="438"/>
      <c r="K303" s="438"/>
      <c r="L303" s="438"/>
      <c r="M303" s="438"/>
      <c r="N303" s="438"/>
      <c r="O303" s="438"/>
      <c r="P303" s="438"/>
      <c r="Q303" s="438"/>
      <c r="R303" s="438"/>
      <c r="S303" s="438"/>
      <c r="T303" s="438"/>
      <c r="U303" s="438"/>
      <c r="V303" s="438"/>
      <c r="W303" s="438"/>
      <c r="X303" s="438"/>
      <c r="Y303" s="438"/>
      <c r="Z303" s="438"/>
      <c r="AA303" s="438"/>
      <c r="AB303" s="438"/>
      <c r="AC303" s="529"/>
      <c r="AD303" s="529"/>
      <c r="AE303" s="530"/>
      <c r="AF303" s="530"/>
      <c r="AG303" s="530"/>
      <c r="AH303" s="530"/>
      <c r="AI303" s="530"/>
      <c r="AJ303" s="438"/>
      <c r="AK303" s="530"/>
      <c r="AL303" s="531"/>
      <c r="AM303" s="531"/>
      <c r="AN303" s="531"/>
      <c r="AO303" s="531"/>
      <c r="AP303" s="531"/>
      <c r="AQ303" s="531"/>
      <c r="AR303" s="531"/>
      <c r="AS303" s="438"/>
      <c r="AT303" s="439"/>
    </row>
    <row r="304" spans="1:114" x14ac:dyDescent="0.2">
      <c r="A304" s="438"/>
      <c r="B304" s="438"/>
      <c r="C304" s="438"/>
      <c r="D304" s="456"/>
      <c r="E304" s="456"/>
      <c r="F304" s="456"/>
      <c r="G304" s="456"/>
      <c r="H304" s="456"/>
      <c r="I304" s="484"/>
      <c r="J304" s="484"/>
      <c r="K304" s="484"/>
      <c r="L304" s="484"/>
      <c r="M304" s="463"/>
      <c r="N304" s="463"/>
      <c r="O304" s="463"/>
      <c r="P304" s="484"/>
      <c r="Q304" s="463"/>
      <c r="R304" s="484"/>
      <c r="S304" s="484"/>
      <c r="T304" s="484"/>
      <c r="U304" s="484"/>
      <c r="V304" s="484"/>
      <c r="W304" s="463"/>
      <c r="X304" s="484"/>
      <c r="Y304" s="484"/>
      <c r="Z304" s="484"/>
      <c r="AA304" s="484"/>
      <c r="AB304" s="484"/>
      <c r="AC304" s="532"/>
      <c r="AD304" s="532"/>
      <c r="AE304" s="532"/>
      <c r="AF304" s="532"/>
      <c r="AG304" s="532"/>
      <c r="AH304" s="532"/>
      <c r="AI304" s="532"/>
      <c r="AJ304" s="532"/>
      <c r="AK304" s="532"/>
      <c r="AL304" s="489"/>
      <c r="AM304" s="489"/>
      <c r="AN304" s="489"/>
      <c r="AO304" s="489"/>
      <c r="AP304" s="489"/>
      <c r="AQ304" s="489"/>
      <c r="AR304" s="489"/>
      <c r="AS304" s="438"/>
      <c r="AT304" s="439"/>
    </row>
    <row r="305" spans="1:125" x14ac:dyDescent="0.2">
      <c r="A305" s="513"/>
      <c r="B305" s="438"/>
      <c r="C305" s="438"/>
      <c r="D305" s="456"/>
      <c r="E305" s="456"/>
      <c r="F305" s="456"/>
      <c r="G305" s="456"/>
      <c r="H305" s="456"/>
      <c r="I305" s="484"/>
      <c r="J305" s="484"/>
      <c r="K305" s="484"/>
      <c r="L305" s="484"/>
      <c r="M305" s="456"/>
      <c r="N305" s="456"/>
      <c r="O305" s="456"/>
      <c r="P305" s="484"/>
      <c r="Q305" s="456"/>
      <c r="R305" s="484"/>
      <c r="S305" s="484"/>
      <c r="T305" s="484"/>
      <c r="U305" s="484"/>
      <c r="V305" s="484"/>
      <c r="W305" s="438"/>
      <c r="X305" s="484"/>
      <c r="Y305" s="484"/>
      <c r="Z305" s="456"/>
      <c r="AA305" s="456"/>
      <c r="AB305" s="484"/>
      <c r="AC305" s="533"/>
      <c r="AD305" s="534"/>
      <c r="AE305" s="533"/>
      <c r="AF305" s="533"/>
      <c r="AG305" s="533"/>
      <c r="AH305" s="535"/>
      <c r="AI305" s="536"/>
      <c r="AJ305" s="537"/>
      <c r="AK305" s="535"/>
      <c r="AL305" s="538"/>
      <c r="AM305" s="538"/>
      <c r="AN305" s="538"/>
      <c r="AO305" s="538"/>
      <c r="AP305" s="538"/>
      <c r="AQ305" s="538"/>
      <c r="AR305" s="538"/>
      <c r="AS305" s="438"/>
      <c r="AT305" s="439"/>
      <c r="DQ305" s="453"/>
    </row>
    <row r="306" spans="1:125" ht="13.5" thickBot="1" x14ac:dyDescent="0.25">
      <c r="A306" s="509"/>
      <c r="B306" s="438"/>
      <c r="C306" s="438"/>
      <c r="D306" s="463"/>
      <c r="E306" s="463"/>
      <c r="F306" s="463"/>
      <c r="G306" s="463"/>
      <c r="H306" s="463"/>
      <c r="I306" s="484"/>
      <c r="J306" s="484"/>
      <c r="K306" s="484"/>
      <c r="L306" s="484"/>
      <c r="M306" s="456"/>
      <c r="N306" s="456"/>
      <c r="O306" s="456"/>
      <c r="P306" s="484"/>
      <c r="Q306" s="456"/>
      <c r="R306" s="484"/>
      <c r="S306" s="484"/>
      <c r="T306" s="484"/>
      <c r="U306" s="484"/>
      <c r="V306" s="484"/>
      <c r="W306" s="456"/>
      <c r="X306" s="484"/>
      <c r="Y306" s="484"/>
      <c r="Z306" s="463"/>
      <c r="AA306" s="484"/>
      <c r="AB306" s="484"/>
      <c r="AC306" s="539"/>
      <c r="AD306" s="540"/>
      <c r="AE306" s="539"/>
      <c r="AF306" s="539"/>
      <c r="AG306" s="540"/>
      <c r="AH306" s="541"/>
      <c r="AI306" s="539"/>
      <c r="AJ306" s="542"/>
      <c r="AK306" s="542"/>
      <c r="AL306" s="543"/>
      <c r="AM306" s="543"/>
      <c r="AN306" s="543"/>
      <c r="AO306" s="543"/>
      <c r="AP306" s="543"/>
      <c r="AQ306" s="543"/>
      <c r="AR306" s="543"/>
      <c r="AS306" s="438"/>
      <c r="AT306" s="439"/>
      <c r="DQ306" s="488"/>
      <c r="DR306" s="488"/>
      <c r="DS306" s="488"/>
      <c r="DT306" s="488"/>
      <c r="DU306" s="472"/>
    </row>
    <row r="307" spans="1:125" x14ac:dyDescent="0.2">
      <c r="A307" s="509"/>
      <c r="B307" s="438"/>
      <c r="C307" s="438"/>
      <c r="D307" s="514"/>
      <c r="E307" s="514"/>
      <c r="F307" s="514"/>
      <c r="G307" s="514"/>
      <c r="H307" s="514"/>
      <c r="I307" s="438"/>
      <c r="J307" s="438"/>
      <c r="K307" s="438"/>
      <c r="L307" s="438"/>
      <c r="M307" s="524"/>
      <c r="N307" s="524"/>
      <c r="O307" s="524"/>
      <c r="P307" s="438"/>
      <c r="Q307" s="515"/>
      <c r="R307" s="438"/>
      <c r="S307" s="438"/>
      <c r="T307" s="438"/>
      <c r="U307" s="438"/>
      <c r="V307" s="438"/>
      <c r="W307" s="516"/>
      <c r="X307" s="438"/>
      <c r="Y307" s="438"/>
      <c r="Z307" s="544"/>
      <c r="AA307" s="503"/>
      <c r="AB307" s="438"/>
      <c r="AC307" s="503"/>
      <c r="AD307" s="503"/>
      <c r="AE307" s="503"/>
      <c r="AF307" s="503"/>
      <c r="AG307" s="503"/>
      <c r="AH307" s="503"/>
      <c r="AI307" s="503"/>
      <c r="AJ307" s="503"/>
      <c r="AK307" s="503"/>
      <c r="AL307" s="503"/>
      <c r="AM307" s="503"/>
      <c r="AN307" s="503"/>
      <c r="AO307" s="503"/>
      <c r="AP307" s="503"/>
      <c r="AQ307" s="503"/>
      <c r="AR307" s="503"/>
      <c r="AS307" s="438"/>
      <c r="AT307" s="439"/>
      <c r="DQ307" s="493"/>
      <c r="DR307" s="493"/>
      <c r="DS307" s="493"/>
      <c r="DT307" s="493"/>
      <c r="DU307" s="494"/>
    </row>
    <row r="308" spans="1:125" x14ac:dyDescent="0.2">
      <c r="A308" s="509"/>
      <c r="B308" s="438"/>
      <c r="C308" s="438"/>
      <c r="D308" s="514"/>
      <c r="E308" s="514"/>
      <c r="F308" s="514"/>
      <c r="G308" s="514"/>
      <c r="H308" s="514"/>
      <c r="I308" s="438"/>
      <c r="J308" s="438"/>
      <c r="K308" s="438"/>
      <c r="L308" s="438"/>
      <c r="M308" s="524"/>
      <c r="N308" s="524"/>
      <c r="O308" s="524"/>
      <c r="P308" s="438"/>
      <c r="Q308" s="515"/>
      <c r="R308" s="438"/>
      <c r="S308" s="438"/>
      <c r="T308" s="438"/>
      <c r="U308" s="438"/>
      <c r="V308" s="438"/>
      <c r="W308" s="516"/>
      <c r="X308" s="438"/>
      <c r="Y308" s="438"/>
      <c r="Z308" s="544"/>
      <c r="AA308" s="503"/>
      <c r="AB308" s="438"/>
      <c r="AC308" s="503"/>
      <c r="AD308" s="503"/>
      <c r="AE308" s="503"/>
      <c r="AF308" s="503"/>
      <c r="AG308" s="503"/>
      <c r="AH308" s="503"/>
      <c r="AI308" s="503"/>
      <c r="AJ308" s="503"/>
      <c r="AK308" s="503"/>
      <c r="AL308" s="503"/>
      <c r="AM308" s="503"/>
      <c r="AN308" s="503"/>
      <c r="AO308" s="503"/>
      <c r="AP308" s="503"/>
      <c r="AQ308" s="503"/>
      <c r="AR308" s="503"/>
      <c r="AS308" s="438"/>
      <c r="AT308" s="439"/>
      <c r="DQ308" s="493"/>
      <c r="DR308" s="493"/>
      <c r="DS308" s="493"/>
      <c r="DT308" s="493"/>
      <c r="DU308" s="494"/>
    </row>
    <row r="309" spans="1:125" x14ac:dyDescent="0.2">
      <c r="A309" s="509"/>
      <c r="B309" s="438"/>
      <c r="C309" s="438"/>
      <c r="D309" s="514"/>
      <c r="E309" s="514"/>
      <c r="F309" s="514"/>
      <c r="G309" s="514"/>
      <c r="H309" s="514"/>
      <c r="I309" s="438"/>
      <c r="J309" s="438"/>
      <c r="K309" s="438"/>
      <c r="L309" s="438"/>
      <c r="M309" s="524"/>
      <c r="N309" s="524"/>
      <c r="O309" s="524"/>
      <c r="P309" s="438"/>
      <c r="Q309" s="515"/>
      <c r="R309" s="438"/>
      <c r="S309" s="438"/>
      <c r="T309" s="438"/>
      <c r="U309" s="438"/>
      <c r="V309" s="438"/>
      <c r="W309" s="516"/>
      <c r="X309" s="438"/>
      <c r="Y309" s="438"/>
      <c r="Z309" s="544"/>
      <c r="AA309" s="503"/>
      <c r="AB309" s="438"/>
      <c r="AC309" s="503"/>
      <c r="AD309" s="503"/>
      <c r="AE309" s="503"/>
      <c r="AF309" s="503"/>
      <c r="AG309" s="503"/>
      <c r="AH309" s="503"/>
      <c r="AI309" s="503"/>
      <c r="AJ309" s="503"/>
      <c r="AK309" s="503"/>
      <c r="AL309" s="503"/>
      <c r="AM309" s="503"/>
      <c r="AN309" s="503"/>
      <c r="AO309" s="503"/>
      <c r="AP309" s="503"/>
      <c r="AQ309" s="503"/>
      <c r="AR309" s="503"/>
      <c r="AS309" s="438"/>
      <c r="AT309" s="439"/>
      <c r="DQ309" s="493"/>
      <c r="DR309" s="493"/>
      <c r="DS309" s="493"/>
      <c r="DT309" s="493"/>
      <c r="DU309" s="494"/>
    </row>
    <row r="310" spans="1:125" x14ac:dyDescent="0.2">
      <c r="A310" s="509"/>
      <c r="B310" s="438"/>
      <c r="C310" s="438"/>
      <c r="D310" s="514"/>
      <c r="E310" s="514"/>
      <c r="F310" s="514"/>
      <c r="G310" s="514"/>
      <c r="H310" s="514"/>
      <c r="I310" s="438"/>
      <c r="J310" s="438"/>
      <c r="K310" s="438"/>
      <c r="L310" s="438"/>
      <c r="M310" s="524"/>
      <c r="N310" s="524"/>
      <c r="O310" s="524"/>
      <c r="P310" s="438"/>
      <c r="Q310" s="515"/>
      <c r="R310" s="438"/>
      <c r="S310" s="438"/>
      <c r="T310" s="438"/>
      <c r="U310" s="438"/>
      <c r="V310" s="438"/>
      <c r="W310" s="516"/>
      <c r="X310" s="438"/>
      <c r="Y310" s="438"/>
      <c r="Z310" s="544"/>
      <c r="AA310" s="503"/>
      <c r="AB310" s="438"/>
      <c r="AC310" s="503"/>
      <c r="AD310" s="503"/>
      <c r="AE310" s="503"/>
      <c r="AF310" s="503"/>
      <c r="AG310" s="503"/>
      <c r="AH310" s="503"/>
      <c r="AI310" s="503"/>
      <c r="AJ310" s="503"/>
      <c r="AK310" s="503"/>
      <c r="AL310" s="503"/>
      <c r="AM310" s="503"/>
      <c r="AN310" s="503"/>
      <c r="AO310" s="503"/>
      <c r="AP310" s="503"/>
      <c r="AQ310" s="503"/>
      <c r="AR310" s="503"/>
      <c r="AS310" s="438"/>
      <c r="AT310" s="439"/>
      <c r="DQ310" s="493"/>
      <c r="DR310" s="493"/>
      <c r="DS310" s="493"/>
      <c r="DT310" s="493"/>
      <c r="DU310" s="494"/>
    </row>
    <row r="311" spans="1:125" x14ac:dyDescent="0.2">
      <c r="A311" s="509"/>
      <c r="B311" s="438"/>
      <c r="C311" s="438"/>
      <c r="D311" s="514"/>
      <c r="E311" s="514"/>
      <c r="F311" s="514"/>
      <c r="G311" s="514"/>
      <c r="H311" s="514"/>
      <c r="I311" s="438"/>
      <c r="J311" s="438"/>
      <c r="K311" s="438"/>
      <c r="L311" s="438"/>
      <c r="M311" s="524"/>
      <c r="N311" s="524"/>
      <c r="O311" s="524"/>
      <c r="P311" s="438"/>
      <c r="Q311" s="515"/>
      <c r="R311" s="438"/>
      <c r="S311" s="438"/>
      <c r="T311" s="438"/>
      <c r="U311" s="438"/>
      <c r="V311" s="438"/>
      <c r="W311" s="516"/>
      <c r="X311" s="438"/>
      <c r="Y311" s="438"/>
      <c r="Z311" s="544"/>
      <c r="AA311" s="503"/>
      <c r="AB311" s="438"/>
      <c r="AC311" s="503"/>
      <c r="AD311" s="503"/>
      <c r="AE311" s="503"/>
      <c r="AF311" s="503"/>
      <c r="AG311" s="503"/>
      <c r="AH311" s="503"/>
      <c r="AI311" s="503"/>
      <c r="AJ311" s="503"/>
      <c r="AK311" s="503"/>
      <c r="AL311" s="503"/>
      <c r="AM311" s="503"/>
      <c r="AN311" s="503"/>
      <c r="AO311" s="503"/>
      <c r="AP311" s="503"/>
      <c r="AQ311" s="503"/>
      <c r="AR311" s="503"/>
      <c r="AS311" s="438"/>
      <c r="AT311" s="439"/>
      <c r="DQ311" s="493"/>
      <c r="DR311" s="493"/>
      <c r="DS311" s="493"/>
      <c r="DT311" s="493"/>
      <c r="DU311" s="494"/>
    </row>
    <row r="312" spans="1:125" x14ac:dyDescent="0.2">
      <c r="A312" s="509"/>
      <c r="B312" s="438"/>
      <c r="C312" s="438"/>
      <c r="D312" s="514"/>
      <c r="E312" s="514"/>
      <c r="F312" s="514"/>
      <c r="G312" s="514"/>
      <c r="H312" s="514"/>
      <c r="I312" s="438"/>
      <c r="J312" s="438"/>
      <c r="K312" s="438"/>
      <c r="L312" s="438"/>
      <c r="M312" s="524"/>
      <c r="N312" s="524"/>
      <c r="O312" s="524"/>
      <c r="P312" s="438"/>
      <c r="Q312" s="515"/>
      <c r="R312" s="438"/>
      <c r="S312" s="438"/>
      <c r="T312" s="438"/>
      <c r="U312" s="438"/>
      <c r="V312" s="438"/>
      <c r="W312" s="516"/>
      <c r="X312" s="438"/>
      <c r="Y312" s="438"/>
      <c r="Z312" s="544"/>
      <c r="AA312" s="503"/>
      <c r="AB312" s="438"/>
      <c r="AC312" s="503"/>
      <c r="AD312" s="503"/>
      <c r="AE312" s="503"/>
      <c r="AF312" s="503"/>
      <c r="AG312" s="503"/>
      <c r="AH312" s="503"/>
      <c r="AI312" s="503"/>
      <c r="AJ312" s="503"/>
      <c r="AK312" s="503"/>
      <c r="AL312" s="503"/>
      <c r="AM312" s="503"/>
      <c r="AN312" s="503"/>
      <c r="AO312" s="503"/>
      <c r="AP312" s="503"/>
      <c r="AQ312" s="503"/>
      <c r="AR312" s="503"/>
      <c r="AS312" s="438"/>
      <c r="AT312" s="439"/>
      <c r="DQ312" s="493"/>
      <c r="DR312" s="493"/>
      <c r="DS312" s="493"/>
      <c r="DT312" s="493"/>
      <c r="DU312" s="494"/>
    </row>
    <row r="313" spans="1:125" x14ac:dyDescent="0.2">
      <c r="A313" s="509"/>
      <c r="B313" s="438"/>
      <c r="C313" s="438"/>
      <c r="D313" s="514"/>
      <c r="E313" s="514"/>
      <c r="F313" s="514"/>
      <c r="G313" s="514"/>
      <c r="H313" s="514"/>
      <c r="I313" s="438"/>
      <c r="J313" s="438"/>
      <c r="K313" s="438"/>
      <c r="L313" s="438"/>
      <c r="M313" s="524"/>
      <c r="N313" s="524"/>
      <c r="O313" s="524"/>
      <c r="P313" s="438"/>
      <c r="Q313" s="515"/>
      <c r="R313" s="438"/>
      <c r="S313" s="438"/>
      <c r="T313" s="438"/>
      <c r="U313" s="438"/>
      <c r="V313" s="438"/>
      <c r="W313" s="516"/>
      <c r="X313" s="438"/>
      <c r="Y313" s="438"/>
      <c r="Z313" s="544"/>
      <c r="AA313" s="503"/>
      <c r="AB313" s="438"/>
      <c r="AC313" s="503"/>
      <c r="AD313" s="503"/>
      <c r="AE313" s="503"/>
      <c r="AF313" s="503"/>
      <c r="AG313" s="503"/>
      <c r="AH313" s="503"/>
      <c r="AI313" s="503"/>
      <c r="AJ313" s="503"/>
      <c r="AK313" s="503"/>
      <c r="AL313" s="503"/>
      <c r="AM313" s="503"/>
      <c r="AN313" s="503"/>
      <c r="AO313" s="503"/>
      <c r="AP313" s="503"/>
      <c r="AQ313" s="503"/>
      <c r="AR313" s="503"/>
      <c r="AS313" s="438"/>
      <c r="AT313" s="439"/>
      <c r="DQ313" s="493"/>
      <c r="DR313" s="493"/>
      <c r="DS313" s="493"/>
      <c r="DT313" s="493"/>
      <c r="DU313" s="494"/>
    </row>
    <row r="314" spans="1:125" x14ac:dyDescent="0.2">
      <c r="A314" s="509"/>
      <c r="B314" s="438"/>
      <c r="C314" s="438"/>
      <c r="D314" s="514"/>
      <c r="E314" s="514"/>
      <c r="F314" s="514"/>
      <c r="G314" s="514"/>
      <c r="H314" s="514"/>
      <c r="I314" s="438"/>
      <c r="J314" s="438"/>
      <c r="K314" s="438"/>
      <c r="L314" s="438"/>
      <c r="M314" s="524"/>
      <c r="N314" s="524"/>
      <c r="O314" s="524"/>
      <c r="P314" s="438"/>
      <c r="Q314" s="515"/>
      <c r="R314" s="438"/>
      <c r="S314" s="438"/>
      <c r="T314" s="438"/>
      <c r="U314" s="438"/>
      <c r="V314" s="438"/>
      <c r="W314" s="516"/>
      <c r="X314" s="438"/>
      <c r="Y314" s="438"/>
      <c r="Z314" s="544"/>
      <c r="AA314" s="503"/>
      <c r="AB314" s="438"/>
      <c r="AC314" s="503"/>
      <c r="AD314" s="503"/>
      <c r="AE314" s="503"/>
      <c r="AF314" s="503"/>
      <c r="AG314" s="503"/>
      <c r="AH314" s="503"/>
      <c r="AI314" s="503"/>
      <c r="AJ314" s="503"/>
      <c r="AK314" s="503"/>
      <c r="AL314" s="503"/>
      <c r="AM314" s="503"/>
      <c r="AN314" s="503"/>
      <c r="AO314" s="503"/>
      <c r="AP314" s="503"/>
      <c r="AQ314" s="503"/>
      <c r="AR314" s="503"/>
      <c r="AS314" s="438"/>
      <c r="AT314" s="439"/>
      <c r="DQ314" s="493"/>
      <c r="DR314" s="493"/>
      <c r="DS314" s="493"/>
      <c r="DT314" s="493"/>
      <c r="DU314" s="494"/>
    </row>
    <row r="315" spans="1:125" x14ac:dyDescent="0.2">
      <c r="A315" s="509"/>
      <c r="B315" s="438"/>
      <c r="C315" s="438"/>
      <c r="D315" s="514"/>
      <c r="E315" s="514"/>
      <c r="F315" s="514"/>
      <c r="G315" s="514"/>
      <c r="H315" s="514"/>
      <c r="I315" s="438"/>
      <c r="J315" s="438"/>
      <c r="K315" s="438"/>
      <c r="L315" s="438"/>
      <c r="M315" s="524"/>
      <c r="N315" s="524"/>
      <c r="O315" s="524"/>
      <c r="P315" s="438"/>
      <c r="Q315" s="515"/>
      <c r="R315" s="438"/>
      <c r="S315" s="438"/>
      <c r="T315" s="438"/>
      <c r="U315" s="438"/>
      <c r="V315" s="438"/>
      <c r="W315" s="516"/>
      <c r="X315" s="438"/>
      <c r="Y315" s="438"/>
      <c r="Z315" s="544"/>
      <c r="AA315" s="503"/>
      <c r="AB315" s="438"/>
      <c r="AC315" s="503"/>
      <c r="AD315" s="503"/>
      <c r="AE315" s="503"/>
      <c r="AF315" s="503"/>
      <c r="AG315" s="503"/>
      <c r="AH315" s="503"/>
      <c r="AI315" s="503"/>
      <c r="AJ315" s="503"/>
      <c r="AK315" s="503"/>
      <c r="AL315" s="503"/>
      <c r="AM315" s="503"/>
      <c r="AN315" s="503"/>
      <c r="AO315" s="503"/>
      <c r="AP315" s="503"/>
      <c r="AQ315" s="503"/>
      <c r="AR315" s="503"/>
      <c r="AS315" s="438"/>
      <c r="AT315" s="439"/>
      <c r="DQ315" s="493"/>
      <c r="DR315" s="493"/>
      <c r="DS315" s="493"/>
      <c r="DT315" s="493"/>
      <c r="DU315" s="494"/>
    </row>
    <row r="316" spans="1:125" x14ac:dyDescent="0.2">
      <c r="A316" s="509"/>
      <c r="B316" s="438"/>
      <c r="C316" s="438"/>
      <c r="D316" s="514"/>
      <c r="E316" s="514"/>
      <c r="F316" s="514"/>
      <c r="G316" s="514"/>
      <c r="H316" s="514"/>
      <c r="I316" s="438"/>
      <c r="J316" s="438"/>
      <c r="K316" s="438"/>
      <c r="L316" s="438"/>
      <c r="M316" s="524"/>
      <c r="N316" s="524"/>
      <c r="O316" s="524"/>
      <c r="P316" s="438"/>
      <c r="Q316" s="515"/>
      <c r="R316" s="438"/>
      <c r="S316" s="438"/>
      <c r="T316" s="438"/>
      <c r="U316" s="438"/>
      <c r="V316" s="438"/>
      <c r="W316" s="516"/>
      <c r="X316" s="438"/>
      <c r="Y316" s="438"/>
      <c r="Z316" s="544"/>
      <c r="AA316" s="503"/>
      <c r="AB316" s="438"/>
      <c r="AC316" s="503"/>
      <c r="AD316" s="503"/>
      <c r="AE316" s="503"/>
      <c r="AF316" s="503"/>
      <c r="AG316" s="503"/>
      <c r="AH316" s="503"/>
      <c r="AI316" s="503"/>
      <c r="AJ316" s="503"/>
      <c r="AK316" s="503"/>
      <c r="AL316" s="503"/>
      <c r="AM316" s="503"/>
      <c r="AN316" s="503"/>
      <c r="AO316" s="503"/>
      <c r="AP316" s="503"/>
      <c r="AQ316" s="503"/>
      <c r="AR316" s="503"/>
      <c r="AS316" s="438"/>
      <c r="AT316" s="439"/>
      <c r="DQ316" s="493"/>
      <c r="DR316" s="493"/>
      <c r="DS316" s="493"/>
      <c r="DT316" s="493"/>
      <c r="DU316" s="494"/>
    </row>
    <row r="317" spans="1:125" x14ac:dyDescent="0.2">
      <c r="A317" s="509"/>
      <c r="B317" s="438"/>
      <c r="C317" s="438"/>
      <c r="D317" s="514"/>
      <c r="E317" s="514"/>
      <c r="F317" s="514"/>
      <c r="G317" s="514"/>
      <c r="H317" s="514"/>
      <c r="I317" s="438"/>
      <c r="J317" s="438"/>
      <c r="K317" s="438"/>
      <c r="L317" s="438"/>
      <c r="M317" s="524"/>
      <c r="N317" s="524"/>
      <c r="O317" s="524"/>
      <c r="P317" s="438"/>
      <c r="Q317" s="515"/>
      <c r="R317" s="438"/>
      <c r="S317" s="438"/>
      <c r="T317" s="438"/>
      <c r="U317" s="438"/>
      <c r="V317" s="438"/>
      <c r="W317" s="516"/>
      <c r="X317" s="438"/>
      <c r="Y317" s="438"/>
      <c r="Z317" s="544"/>
      <c r="AA317" s="503"/>
      <c r="AB317" s="438"/>
      <c r="AC317" s="503"/>
      <c r="AD317" s="503"/>
      <c r="AE317" s="503"/>
      <c r="AF317" s="503"/>
      <c r="AG317" s="503"/>
      <c r="AH317" s="503"/>
      <c r="AI317" s="503"/>
      <c r="AJ317" s="503"/>
      <c r="AK317" s="503"/>
      <c r="AL317" s="503"/>
      <c r="AM317" s="503"/>
      <c r="AN317" s="503"/>
      <c r="AO317" s="503"/>
      <c r="AP317" s="503"/>
      <c r="AQ317" s="503"/>
      <c r="AR317" s="503"/>
      <c r="AS317" s="438"/>
      <c r="AT317" s="439"/>
      <c r="DQ317" s="493"/>
      <c r="DR317" s="493"/>
      <c r="DS317" s="493"/>
      <c r="DT317" s="493"/>
      <c r="DU317" s="494"/>
    </row>
    <row r="318" spans="1:125" x14ac:dyDescent="0.2">
      <c r="A318" s="509"/>
      <c r="B318" s="438"/>
      <c r="C318" s="438"/>
      <c r="D318" s="514"/>
      <c r="E318" s="514"/>
      <c r="F318" s="514"/>
      <c r="G318" s="514"/>
      <c r="H318" s="514"/>
      <c r="I318" s="438"/>
      <c r="J318" s="438"/>
      <c r="K318" s="438"/>
      <c r="L318" s="438"/>
      <c r="M318" s="524"/>
      <c r="N318" s="524"/>
      <c r="O318" s="524"/>
      <c r="P318" s="438"/>
      <c r="Q318" s="515"/>
      <c r="R318" s="438"/>
      <c r="S318" s="438"/>
      <c r="T318" s="438"/>
      <c r="U318" s="438"/>
      <c r="V318" s="438"/>
      <c r="W318" s="516"/>
      <c r="X318" s="438"/>
      <c r="Y318" s="438"/>
      <c r="Z318" s="544"/>
      <c r="AA318" s="503"/>
      <c r="AB318" s="438"/>
      <c r="AC318" s="503"/>
      <c r="AD318" s="503"/>
      <c r="AE318" s="503"/>
      <c r="AF318" s="503"/>
      <c r="AG318" s="503"/>
      <c r="AH318" s="503"/>
      <c r="AI318" s="503"/>
      <c r="AJ318" s="503"/>
      <c r="AK318" s="503"/>
      <c r="AL318" s="503"/>
      <c r="AM318" s="503"/>
      <c r="AN318" s="503"/>
      <c r="AO318" s="503"/>
      <c r="AP318" s="503"/>
      <c r="AQ318" s="503"/>
      <c r="AR318" s="503"/>
      <c r="AS318" s="438"/>
      <c r="AT318" s="439"/>
      <c r="DQ318" s="493"/>
      <c r="DR318" s="493"/>
      <c r="DS318" s="493"/>
      <c r="DT318" s="493"/>
      <c r="DU318" s="494"/>
    </row>
    <row r="319" spans="1:125" x14ac:dyDescent="0.2">
      <c r="A319" s="509"/>
      <c r="B319" s="438"/>
      <c r="C319" s="438"/>
      <c r="D319" s="514"/>
      <c r="E319" s="514"/>
      <c r="F319" s="514"/>
      <c r="G319" s="514"/>
      <c r="H319" s="514"/>
      <c r="I319" s="438"/>
      <c r="J319" s="438"/>
      <c r="K319" s="438"/>
      <c r="L319" s="438"/>
      <c r="M319" s="524"/>
      <c r="N319" s="524"/>
      <c r="O319" s="524"/>
      <c r="P319" s="438"/>
      <c r="Q319" s="515"/>
      <c r="R319" s="438"/>
      <c r="S319" s="438"/>
      <c r="T319" s="438"/>
      <c r="U319" s="438"/>
      <c r="V319" s="438"/>
      <c r="W319" s="516"/>
      <c r="X319" s="438"/>
      <c r="Y319" s="438"/>
      <c r="Z319" s="544"/>
      <c r="AA319" s="503"/>
      <c r="AB319" s="438"/>
      <c r="AC319" s="503"/>
      <c r="AD319" s="503"/>
      <c r="AE319" s="503"/>
      <c r="AF319" s="503"/>
      <c r="AG319" s="503"/>
      <c r="AH319" s="503"/>
      <c r="AI319" s="503"/>
      <c r="AJ319" s="503"/>
      <c r="AK319" s="503"/>
      <c r="AL319" s="503"/>
      <c r="AM319" s="503"/>
      <c r="AN319" s="503"/>
      <c r="AO319" s="503"/>
      <c r="AP319" s="503"/>
      <c r="AQ319" s="503"/>
      <c r="AR319" s="503"/>
      <c r="AS319" s="438"/>
      <c r="AT319" s="439"/>
      <c r="DQ319" s="493"/>
      <c r="DR319" s="493"/>
      <c r="DS319" s="493"/>
      <c r="DT319" s="493"/>
      <c r="DU319" s="494"/>
    </row>
    <row r="320" spans="1:125" x14ac:dyDescent="0.2">
      <c r="A320" s="509"/>
      <c r="B320" s="438"/>
      <c r="C320" s="438"/>
      <c r="D320" s="514"/>
      <c r="E320" s="514"/>
      <c r="F320" s="514"/>
      <c r="G320" s="514"/>
      <c r="H320" s="514"/>
      <c r="I320" s="438"/>
      <c r="J320" s="438"/>
      <c r="K320" s="438"/>
      <c r="L320" s="438"/>
      <c r="M320" s="524"/>
      <c r="N320" s="524"/>
      <c r="O320" s="524"/>
      <c r="P320" s="438"/>
      <c r="Q320" s="515"/>
      <c r="R320" s="438"/>
      <c r="S320" s="438"/>
      <c r="T320" s="438"/>
      <c r="U320" s="438"/>
      <c r="V320" s="438"/>
      <c r="W320" s="516"/>
      <c r="X320" s="438"/>
      <c r="Y320" s="438"/>
      <c r="Z320" s="544"/>
      <c r="AA320" s="503"/>
      <c r="AB320" s="438"/>
      <c r="AC320" s="503"/>
      <c r="AD320" s="503"/>
      <c r="AE320" s="503"/>
      <c r="AF320" s="503"/>
      <c r="AG320" s="503"/>
      <c r="AH320" s="503"/>
      <c r="AI320" s="503"/>
      <c r="AJ320" s="503"/>
      <c r="AK320" s="503"/>
      <c r="AL320" s="503"/>
      <c r="AM320" s="503"/>
      <c r="AN320" s="503"/>
      <c r="AO320" s="503"/>
      <c r="AP320" s="503"/>
      <c r="AQ320" s="503"/>
      <c r="AR320" s="503"/>
      <c r="AS320" s="438"/>
      <c r="AT320" s="439"/>
      <c r="DQ320" s="493"/>
      <c r="DR320" s="493"/>
      <c r="DS320" s="493"/>
      <c r="DT320" s="493"/>
      <c r="DU320" s="494"/>
    </row>
    <row r="321" spans="1:125" x14ac:dyDescent="0.2">
      <c r="A321" s="509"/>
      <c r="B321" s="438"/>
      <c r="C321" s="438"/>
      <c r="D321" s="514"/>
      <c r="E321" s="514"/>
      <c r="F321" s="514"/>
      <c r="G321" s="514"/>
      <c r="H321" s="514"/>
      <c r="I321" s="438"/>
      <c r="J321" s="438"/>
      <c r="K321" s="438"/>
      <c r="L321" s="438"/>
      <c r="M321" s="524"/>
      <c r="N321" s="524"/>
      <c r="O321" s="524"/>
      <c r="P321" s="438"/>
      <c r="Q321" s="515"/>
      <c r="R321" s="438"/>
      <c r="S321" s="438"/>
      <c r="T321" s="438"/>
      <c r="U321" s="438"/>
      <c r="V321" s="438"/>
      <c r="W321" s="516"/>
      <c r="X321" s="438"/>
      <c r="Y321" s="438"/>
      <c r="Z321" s="544"/>
      <c r="AA321" s="503"/>
      <c r="AB321" s="438"/>
      <c r="AC321" s="503"/>
      <c r="AD321" s="503"/>
      <c r="AE321" s="503"/>
      <c r="AF321" s="503"/>
      <c r="AG321" s="503"/>
      <c r="AH321" s="503"/>
      <c r="AI321" s="503"/>
      <c r="AJ321" s="503"/>
      <c r="AK321" s="503"/>
      <c r="AL321" s="503"/>
      <c r="AM321" s="503"/>
      <c r="AN321" s="503"/>
      <c r="AO321" s="503"/>
      <c r="AP321" s="503"/>
      <c r="AQ321" s="503"/>
      <c r="AR321" s="503"/>
      <c r="AS321" s="438"/>
      <c r="AT321" s="439"/>
      <c r="DQ321" s="493"/>
      <c r="DR321" s="493"/>
      <c r="DS321" s="493"/>
      <c r="DT321" s="493"/>
      <c r="DU321" s="494"/>
    </row>
    <row r="322" spans="1:125" x14ac:dyDescent="0.2">
      <c r="A322" s="509"/>
      <c r="B322" s="438"/>
      <c r="C322" s="438"/>
      <c r="D322" s="514"/>
      <c r="E322" s="514"/>
      <c r="F322" s="514"/>
      <c r="G322" s="514"/>
      <c r="H322" s="514"/>
      <c r="I322" s="438"/>
      <c r="J322" s="438"/>
      <c r="K322" s="438"/>
      <c r="L322" s="438"/>
      <c r="M322" s="524"/>
      <c r="N322" s="524"/>
      <c r="O322" s="524"/>
      <c r="P322" s="438"/>
      <c r="Q322" s="515"/>
      <c r="R322" s="438"/>
      <c r="S322" s="438"/>
      <c r="T322" s="438"/>
      <c r="U322" s="438"/>
      <c r="V322" s="438"/>
      <c r="W322" s="516"/>
      <c r="X322" s="438"/>
      <c r="Y322" s="438"/>
      <c r="Z322" s="544"/>
      <c r="AA322" s="503"/>
      <c r="AB322" s="438"/>
      <c r="AC322" s="503"/>
      <c r="AD322" s="503"/>
      <c r="AE322" s="503"/>
      <c r="AF322" s="503"/>
      <c r="AG322" s="503"/>
      <c r="AH322" s="503"/>
      <c r="AI322" s="503"/>
      <c r="AJ322" s="503"/>
      <c r="AK322" s="503"/>
      <c r="AL322" s="503"/>
      <c r="AM322" s="503"/>
      <c r="AN322" s="503"/>
      <c r="AO322" s="503"/>
      <c r="AP322" s="503"/>
      <c r="AQ322" s="503"/>
      <c r="AR322" s="503"/>
      <c r="AS322" s="438"/>
      <c r="AT322" s="439"/>
      <c r="DQ322" s="493"/>
      <c r="DR322" s="493"/>
      <c r="DS322" s="493"/>
      <c r="DT322" s="493"/>
      <c r="DU322" s="494"/>
    </row>
    <row r="323" spans="1:125" x14ac:dyDescent="0.2">
      <c r="A323" s="509"/>
      <c r="B323" s="438"/>
      <c r="C323" s="438"/>
      <c r="D323" s="514"/>
      <c r="E323" s="514"/>
      <c r="F323" s="514"/>
      <c r="G323" s="514"/>
      <c r="H323" s="514"/>
      <c r="I323" s="438"/>
      <c r="J323" s="438"/>
      <c r="K323" s="438"/>
      <c r="L323" s="438"/>
      <c r="M323" s="524"/>
      <c r="N323" s="524"/>
      <c r="O323" s="524"/>
      <c r="P323" s="438"/>
      <c r="Q323" s="515"/>
      <c r="R323" s="438"/>
      <c r="S323" s="438"/>
      <c r="T323" s="438"/>
      <c r="U323" s="438"/>
      <c r="V323" s="438"/>
      <c r="W323" s="516"/>
      <c r="X323" s="438"/>
      <c r="Y323" s="438"/>
      <c r="Z323" s="544"/>
      <c r="AA323" s="503"/>
      <c r="AB323" s="438"/>
      <c r="AC323" s="503"/>
      <c r="AD323" s="503"/>
      <c r="AE323" s="503"/>
      <c r="AF323" s="503"/>
      <c r="AG323" s="503"/>
      <c r="AH323" s="503"/>
      <c r="AI323" s="503"/>
      <c r="AJ323" s="503"/>
      <c r="AK323" s="503"/>
      <c r="AL323" s="503"/>
      <c r="AM323" s="503"/>
      <c r="AN323" s="503"/>
      <c r="AO323" s="503"/>
      <c r="AP323" s="503"/>
      <c r="AQ323" s="503"/>
      <c r="AR323" s="503"/>
      <c r="AS323" s="438"/>
      <c r="AT323" s="439"/>
      <c r="DQ323" s="493"/>
      <c r="DR323" s="493"/>
      <c r="DS323" s="493"/>
      <c r="DT323" s="493"/>
      <c r="DU323" s="494"/>
    </row>
    <row r="324" spans="1:125" x14ac:dyDescent="0.2">
      <c r="A324" s="509"/>
      <c r="B324" s="438"/>
      <c r="C324" s="438"/>
      <c r="D324" s="514"/>
      <c r="E324" s="514"/>
      <c r="F324" s="514"/>
      <c r="G324" s="514"/>
      <c r="H324" s="514"/>
      <c r="I324" s="438"/>
      <c r="J324" s="438"/>
      <c r="K324" s="438"/>
      <c r="L324" s="438"/>
      <c r="M324" s="524"/>
      <c r="N324" s="524"/>
      <c r="O324" s="524"/>
      <c r="P324" s="438"/>
      <c r="Q324" s="515"/>
      <c r="R324" s="438"/>
      <c r="S324" s="438"/>
      <c r="T324" s="438"/>
      <c r="U324" s="438"/>
      <c r="V324" s="438"/>
      <c r="W324" s="516"/>
      <c r="X324" s="438"/>
      <c r="Y324" s="438"/>
      <c r="Z324" s="544"/>
      <c r="AA324" s="503"/>
      <c r="AB324" s="438"/>
      <c r="AC324" s="503"/>
      <c r="AD324" s="503"/>
      <c r="AE324" s="503"/>
      <c r="AF324" s="503"/>
      <c r="AG324" s="503"/>
      <c r="AH324" s="503"/>
      <c r="AI324" s="503"/>
      <c r="AJ324" s="503"/>
      <c r="AK324" s="503"/>
      <c r="AL324" s="503"/>
      <c r="AM324" s="503"/>
      <c r="AN324" s="503"/>
      <c r="AO324" s="503"/>
      <c r="AP324" s="503"/>
      <c r="AQ324" s="503"/>
      <c r="AR324" s="503"/>
      <c r="AS324" s="438"/>
      <c r="AT324" s="439"/>
      <c r="DQ324" s="493"/>
      <c r="DR324" s="493"/>
      <c r="DS324" s="493"/>
      <c r="DT324" s="493"/>
      <c r="DU324" s="494"/>
    </row>
    <row r="325" spans="1:125" x14ac:dyDescent="0.2">
      <c r="A325" s="509"/>
      <c r="B325" s="438"/>
      <c r="C325" s="438"/>
      <c r="D325" s="514"/>
      <c r="E325" s="514"/>
      <c r="F325" s="514"/>
      <c r="G325" s="514"/>
      <c r="H325" s="514"/>
      <c r="I325" s="438"/>
      <c r="J325" s="438"/>
      <c r="K325" s="438"/>
      <c r="L325" s="438"/>
      <c r="M325" s="524"/>
      <c r="N325" s="524"/>
      <c r="O325" s="524"/>
      <c r="P325" s="438"/>
      <c r="Q325" s="515"/>
      <c r="R325" s="438"/>
      <c r="S325" s="438"/>
      <c r="T325" s="438"/>
      <c r="U325" s="438"/>
      <c r="V325" s="438"/>
      <c r="W325" s="516"/>
      <c r="X325" s="438"/>
      <c r="Y325" s="438"/>
      <c r="Z325" s="544"/>
      <c r="AA325" s="503"/>
      <c r="AB325" s="438"/>
      <c r="AC325" s="503"/>
      <c r="AD325" s="503"/>
      <c r="AE325" s="503"/>
      <c r="AF325" s="503"/>
      <c r="AG325" s="503"/>
      <c r="AH325" s="503"/>
      <c r="AI325" s="503"/>
      <c r="AJ325" s="503"/>
      <c r="AK325" s="503"/>
      <c r="AL325" s="503"/>
      <c r="AM325" s="503"/>
      <c r="AN325" s="503"/>
      <c r="AO325" s="503"/>
      <c r="AP325" s="503"/>
      <c r="AQ325" s="503"/>
      <c r="AR325" s="503"/>
      <c r="AS325" s="438"/>
      <c r="AT325" s="439"/>
      <c r="DQ325" s="493"/>
      <c r="DR325" s="493"/>
      <c r="DS325" s="493"/>
      <c r="DT325" s="493"/>
      <c r="DU325" s="494"/>
    </row>
    <row r="326" spans="1:125" x14ac:dyDescent="0.2">
      <c r="A326" s="509"/>
      <c r="B326" s="438"/>
      <c r="C326" s="438"/>
      <c r="D326" s="514"/>
      <c r="E326" s="514"/>
      <c r="F326" s="514"/>
      <c r="G326" s="514"/>
      <c r="H326" s="514"/>
      <c r="I326" s="438"/>
      <c r="J326" s="438"/>
      <c r="K326" s="438"/>
      <c r="L326" s="438"/>
      <c r="M326" s="524"/>
      <c r="N326" s="524"/>
      <c r="O326" s="524"/>
      <c r="P326" s="438"/>
      <c r="Q326" s="515"/>
      <c r="R326" s="438"/>
      <c r="S326" s="438"/>
      <c r="T326" s="438"/>
      <c r="U326" s="438"/>
      <c r="V326" s="438"/>
      <c r="W326" s="516"/>
      <c r="X326" s="438"/>
      <c r="Y326" s="438"/>
      <c r="Z326" s="544"/>
      <c r="AA326" s="503"/>
      <c r="AB326" s="438"/>
      <c r="AC326" s="503"/>
      <c r="AD326" s="503"/>
      <c r="AE326" s="503"/>
      <c r="AF326" s="503"/>
      <c r="AG326" s="503"/>
      <c r="AH326" s="503"/>
      <c r="AI326" s="503"/>
      <c r="AJ326" s="503"/>
      <c r="AK326" s="503"/>
      <c r="AL326" s="503"/>
      <c r="AM326" s="503"/>
      <c r="AN326" s="503"/>
      <c r="AO326" s="503"/>
      <c r="AP326" s="503"/>
      <c r="AQ326" s="503"/>
      <c r="AR326" s="503"/>
      <c r="AS326" s="438"/>
      <c r="AT326" s="439"/>
      <c r="DQ326" s="493"/>
      <c r="DR326" s="493"/>
      <c r="DS326" s="493"/>
      <c r="DT326" s="493"/>
      <c r="DU326" s="494"/>
    </row>
    <row r="327" spans="1:125" x14ac:dyDescent="0.2">
      <c r="A327" s="509"/>
      <c r="B327" s="438"/>
      <c r="C327" s="438"/>
      <c r="D327" s="514"/>
      <c r="E327" s="514"/>
      <c r="F327" s="514"/>
      <c r="G327" s="514"/>
      <c r="H327" s="514"/>
      <c r="I327" s="438"/>
      <c r="J327" s="438"/>
      <c r="K327" s="438"/>
      <c r="L327" s="438"/>
      <c r="M327" s="524"/>
      <c r="N327" s="524"/>
      <c r="O327" s="524"/>
      <c r="P327" s="438"/>
      <c r="Q327" s="515"/>
      <c r="R327" s="438"/>
      <c r="S327" s="438"/>
      <c r="T327" s="438"/>
      <c r="U327" s="438"/>
      <c r="V327" s="438"/>
      <c r="W327" s="516"/>
      <c r="X327" s="438"/>
      <c r="Y327" s="438"/>
      <c r="Z327" s="544"/>
      <c r="AA327" s="503"/>
      <c r="AB327" s="438"/>
      <c r="AC327" s="503"/>
      <c r="AD327" s="503"/>
      <c r="AE327" s="503"/>
      <c r="AF327" s="503"/>
      <c r="AG327" s="503"/>
      <c r="AH327" s="503"/>
      <c r="AI327" s="503"/>
      <c r="AJ327" s="503"/>
      <c r="AK327" s="503"/>
      <c r="AL327" s="503"/>
      <c r="AM327" s="503"/>
      <c r="AN327" s="503"/>
      <c r="AO327" s="503"/>
      <c r="AP327" s="503"/>
      <c r="AQ327" s="503"/>
      <c r="AR327" s="503"/>
      <c r="AS327" s="438"/>
      <c r="AT327" s="439"/>
      <c r="DQ327" s="493"/>
      <c r="DR327" s="493"/>
      <c r="DS327" s="493"/>
      <c r="DT327" s="493"/>
      <c r="DU327" s="494"/>
    </row>
    <row r="328" spans="1:125" x14ac:dyDescent="0.2">
      <c r="A328" s="509"/>
      <c r="B328" s="438"/>
      <c r="C328" s="438"/>
      <c r="D328" s="514"/>
      <c r="E328" s="514"/>
      <c r="F328" s="514"/>
      <c r="G328" s="514"/>
      <c r="H328" s="514"/>
      <c r="I328" s="438"/>
      <c r="J328" s="438"/>
      <c r="K328" s="438"/>
      <c r="L328" s="438"/>
      <c r="M328" s="524"/>
      <c r="N328" s="524"/>
      <c r="O328" s="524"/>
      <c r="P328" s="438"/>
      <c r="Q328" s="515"/>
      <c r="R328" s="438"/>
      <c r="S328" s="438"/>
      <c r="T328" s="438"/>
      <c r="U328" s="438"/>
      <c r="V328" s="438"/>
      <c r="W328" s="516"/>
      <c r="X328" s="438"/>
      <c r="Y328" s="438"/>
      <c r="Z328" s="544"/>
      <c r="AA328" s="503"/>
      <c r="AB328" s="438"/>
      <c r="AC328" s="503"/>
      <c r="AD328" s="503"/>
      <c r="AE328" s="503"/>
      <c r="AF328" s="503"/>
      <c r="AG328" s="503"/>
      <c r="AH328" s="503"/>
      <c r="AI328" s="503"/>
      <c r="AJ328" s="503"/>
      <c r="AK328" s="503"/>
      <c r="AL328" s="503"/>
      <c r="AM328" s="503"/>
      <c r="AN328" s="503"/>
      <c r="AO328" s="503"/>
      <c r="AP328" s="503"/>
      <c r="AQ328" s="503"/>
      <c r="AR328" s="503"/>
      <c r="AS328" s="438"/>
      <c r="AT328" s="439"/>
      <c r="DQ328" s="493"/>
      <c r="DR328" s="493"/>
      <c r="DS328" s="493"/>
      <c r="DT328" s="493"/>
      <c r="DU328" s="494"/>
    </row>
    <row r="329" spans="1:125" x14ac:dyDescent="0.2">
      <c r="A329" s="509"/>
      <c r="B329" s="438"/>
      <c r="C329" s="438"/>
      <c r="D329" s="514"/>
      <c r="E329" s="514"/>
      <c r="F329" s="514"/>
      <c r="G329" s="514"/>
      <c r="H329" s="514"/>
      <c r="I329" s="438"/>
      <c r="J329" s="438"/>
      <c r="K329" s="438"/>
      <c r="L329" s="438"/>
      <c r="M329" s="524"/>
      <c r="N329" s="524"/>
      <c r="O329" s="524"/>
      <c r="P329" s="438"/>
      <c r="Q329" s="515"/>
      <c r="R329" s="438"/>
      <c r="S329" s="438"/>
      <c r="T329" s="438"/>
      <c r="U329" s="438"/>
      <c r="V329" s="438"/>
      <c r="W329" s="516"/>
      <c r="X329" s="438"/>
      <c r="Y329" s="438"/>
      <c r="Z329" s="544"/>
      <c r="AA329" s="503"/>
      <c r="AB329" s="438"/>
      <c r="AC329" s="503"/>
      <c r="AD329" s="503"/>
      <c r="AE329" s="503"/>
      <c r="AF329" s="503"/>
      <c r="AG329" s="503"/>
      <c r="AH329" s="503"/>
      <c r="AI329" s="503"/>
      <c r="AJ329" s="503"/>
      <c r="AK329" s="503"/>
      <c r="AL329" s="503"/>
      <c r="AM329" s="503"/>
      <c r="AN329" s="503"/>
      <c r="AO329" s="503"/>
      <c r="AP329" s="503"/>
      <c r="AQ329" s="503"/>
      <c r="AR329" s="503"/>
      <c r="AS329" s="438"/>
      <c r="AT329" s="439"/>
      <c r="DQ329" s="493"/>
      <c r="DR329" s="493"/>
      <c r="DS329" s="493"/>
      <c r="DT329" s="493"/>
      <c r="DU329" s="494"/>
    </row>
    <row r="330" spans="1:125" x14ac:dyDescent="0.2">
      <c r="A330" s="509"/>
      <c r="B330" s="438"/>
      <c r="C330" s="438"/>
      <c r="D330" s="514"/>
      <c r="E330" s="514"/>
      <c r="F330" s="514"/>
      <c r="G330" s="514"/>
      <c r="H330" s="514"/>
      <c r="I330" s="438"/>
      <c r="J330" s="438"/>
      <c r="K330" s="438"/>
      <c r="L330" s="438"/>
      <c r="M330" s="524"/>
      <c r="N330" s="524"/>
      <c r="O330" s="524"/>
      <c r="P330" s="438"/>
      <c r="Q330" s="515"/>
      <c r="R330" s="438"/>
      <c r="S330" s="438"/>
      <c r="T330" s="438"/>
      <c r="U330" s="438"/>
      <c r="V330" s="438"/>
      <c r="W330" s="516"/>
      <c r="X330" s="438"/>
      <c r="Y330" s="438"/>
      <c r="Z330" s="544"/>
      <c r="AA330" s="503"/>
      <c r="AB330" s="438"/>
      <c r="AC330" s="503"/>
      <c r="AD330" s="503"/>
      <c r="AE330" s="503"/>
      <c r="AF330" s="503"/>
      <c r="AG330" s="503"/>
      <c r="AH330" s="503"/>
      <c r="AI330" s="503"/>
      <c r="AJ330" s="503"/>
      <c r="AK330" s="503"/>
      <c r="AL330" s="503"/>
      <c r="AM330" s="503"/>
      <c r="AN330" s="503"/>
      <c r="AO330" s="503"/>
      <c r="AP330" s="503"/>
      <c r="AQ330" s="503"/>
      <c r="AR330" s="503"/>
      <c r="AS330" s="438"/>
      <c r="AT330" s="439"/>
      <c r="DQ330" s="493"/>
      <c r="DR330" s="493"/>
      <c r="DS330" s="493"/>
      <c r="DT330" s="493"/>
      <c r="DU330" s="494"/>
    </row>
    <row r="331" spans="1:125" x14ac:dyDescent="0.2">
      <c r="A331" s="509"/>
      <c r="B331" s="438"/>
      <c r="C331" s="438"/>
      <c r="D331" s="514"/>
      <c r="E331" s="514"/>
      <c r="F331" s="514"/>
      <c r="G331" s="514"/>
      <c r="H331" s="514"/>
      <c r="I331" s="438"/>
      <c r="J331" s="438"/>
      <c r="K331" s="438"/>
      <c r="L331" s="438"/>
      <c r="M331" s="524"/>
      <c r="N331" s="524"/>
      <c r="O331" s="524"/>
      <c r="P331" s="438"/>
      <c r="Q331" s="515"/>
      <c r="R331" s="438"/>
      <c r="S331" s="438"/>
      <c r="T331" s="438"/>
      <c r="U331" s="438"/>
      <c r="V331" s="438"/>
      <c r="W331" s="516"/>
      <c r="X331" s="438"/>
      <c r="Y331" s="438"/>
      <c r="Z331" s="544"/>
      <c r="AA331" s="503"/>
      <c r="AB331" s="438"/>
      <c r="AC331" s="503"/>
      <c r="AD331" s="503"/>
      <c r="AE331" s="503"/>
      <c r="AF331" s="503"/>
      <c r="AG331" s="503"/>
      <c r="AH331" s="503"/>
      <c r="AI331" s="503"/>
      <c r="AJ331" s="503"/>
      <c r="AK331" s="503"/>
      <c r="AL331" s="503"/>
      <c r="AM331" s="503"/>
      <c r="AN331" s="503"/>
      <c r="AO331" s="503"/>
      <c r="AP331" s="503"/>
      <c r="AQ331" s="503"/>
      <c r="AR331" s="503"/>
      <c r="AS331" s="438"/>
      <c r="AT331" s="439"/>
      <c r="DQ331" s="493"/>
      <c r="DR331" s="493"/>
      <c r="DS331" s="493"/>
      <c r="DT331" s="493"/>
      <c r="DU331" s="494"/>
    </row>
    <row r="332" spans="1:125" x14ac:dyDescent="0.2">
      <c r="A332" s="509"/>
      <c r="B332" s="438"/>
      <c r="C332" s="438"/>
      <c r="D332" s="514"/>
      <c r="E332" s="514"/>
      <c r="F332" s="514"/>
      <c r="G332" s="514"/>
      <c r="H332" s="514"/>
      <c r="I332" s="438"/>
      <c r="J332" s="438"/>
      <c r="K332" s="438"/>
      <c r="L332" s="438"/>
      <c r="M332" s="524"/>
      <c r="N332" s="524"/>
      <c r="O332" s="524"/>
      <c r="P332" s="438"/>
      <c r="Q332" s="515"/>
      <c r="R332" s="438"/>
      <c r="S332" s="438"/>
      <c r="T332" s="438"/>
      <c r="U332" s="438"/>
      <c r="V332" s="438"/>
      <c r="W332" s="516"/>
      <c r="X332" s="438"/>
      <c r="Y332" s="438"/>
      <c r="Z332" s="544"/>
      <c r="AA332" s="503"/>
      <c r="AB332" s="438"/>
      <c r="AC332" s="503"/>
      <c r="AD332" s="503"/>
      <c r="AE332" s="503"/>
      <c r="AF332" s="503"/>
      <c r="AG332" s="503"/>
      <c r="AH332" s="503"/>
      <c r="AI332" s="503"/>
      <c r="AJ332" s="503"/>
      <c r="AK332" s="503"/>
      <c r="AL332" s="503"/>
      <c r="AM332" s="503"/>
      <c r="AN332" s="503"/>
      <c r="AO332" s="503"/>
      <c r="AP332" s="503"/>
      <c r="AQ332" s="503"/>
      <c r="AR332" s="503"/>
      <c r="AS332" s="438"/>
      <c r="AT332" s="439"/>
      <c r="DQ332" s="493"/>
      <c r="DR332" s="493"/>
      <c r="DS332" s="493"/>
      <c r="DT332" s="493"/>
      <c r="DU332" s="494"/>
    </row>
    <row r="333" spans="1:125" x14ac:dyDescent="0.2">
      <c r="A333" s="509"/>
      <c r="B333" s="438"/>
      <c r="C333" s="438"/>
      <c r="D333" s="514"/>
      <c r="E333" s="514"/>
      <c r="F333" s="514"/>
      <c r="G333" s="514"/>
      <c r="H333" s="514"/>
      <c r="I333" s="438"/>
      <c r="J333" s="438"/>
      <c r="K333" s="438"/>
      <c r="L333" s="438"/>
      <c r="M333" s="524"/>
      <c r="N333" s="524"/>
      <c r="O333" s="524"/>
      <c r="P333" s="438"/>
      <c r="Q333" s="515"/>
      <c r="R333" s="438"/>
      <c r="S333" s="438"/>
      <c r="T333" s="438"/>
      <c r="U333" s="438"/>
      <c r="V333" s="438"/>
      <c r="W333" s="516"/>
      <c r="X333" s="438"/>
      <c r="Y333" s="438"/>
      <c r="Z333" s="544"/>
      <c r="AA333" s="503"/>
      <c r="AB333" s="438"/>
      <c r="AC333" s="503"/>
      <c r="AD333" s="503"/>
      <c r="AE333" s="503"/>
      <c r="AF333" s="503"/>
      <c r="AG333" s="503"/>
      <c r="AH333" s="503"/>
      <c r="AI333" s="503"/>
      <c r="AJ333" s="503"/>
      <c r="AK333" s="503"/>
      <c r="AL333" s="503"/>
      <c r="AM333" s="503"/>
      <c r="AN333" s="503"/>
      <c r="AO333" s="503"/>
      <c r="AP333" s="503"/>
      <c r="AQ333" s="503"/>
      <c r="AR333" s="503"/>
      <c r="AS333" s="438"/>
      <c r="AT333" s="439"/>
      <c r="DQ333" s="493"/>
      <c r="DR333" s="493"/>
      <c r="DS333" s="493"/>
      <c r="DT333" s="493"/>
      <c r="DU333" s="494"/>
    </row>
    <row r="334" spans="1:125" x14ac:dyDescent="0.2">
      <c r="A334" s="509"/>
      <c r="B334" s="438"/>
      <c r="C334" s="438"/>
      <c r="D334" s="514"/>
      <c r="E334" s="514"/>
      <c r="F334" s="514"/>
      <c r="G334" s="514"/>
      <c r="H334" s="514"/>
      <c r="I334" s="438"/>
      <c r="J334" s="438"/>
      <c r="K334" s="438"/>
      <c r="L334" s="438"/>
      <c r="M334" s="524"/>
      <c r="N334" s="524"/>
      <c r="O334" s="524"/>
      <c r="P334" s="438"/>
      <c r="Q334" s="515"/>
      <c r="R334" s="438"/>
      <c r="S334" s="438"/>
      <c r="T334" s="438"/>
      <c r="U334" s="438"/>
      <c r="V334" s="438"/>
      <c r="W334" s="516"/>
      <c r="X334" s="438"/>
      <c r="Y334" s="438"/>
      <c r="Z334" s="544"/>
      <c r="AA334" s="503"/>
      <c r="AB334" s="438"/>
      <c r="AC334" s="503"/>
      <c r="AD334" s="503"/>
      <c r="AE334" s="503"/>
      <c r="AF334" s="503"/>
      <c r="AG334" s="503"/>
      <c r="AH334" s="503"/>
      <c r="AI334" s="503"/>
      <c r="AJ334" s="503"/>
      <c r="AK334" s="503"/>
      <c r="AL334" s="503"/>
      <c r="AM334" s="503"/>
      <c r="AN334" s="503"/>
      <c r="AO334" s="503"/>
      <c r="AP334" s="503"/>
      <c r="AQ334" s="503"/>
      <c r="AR334" s="503"/>
      <c r="AS334" s="438"/>
      <c r="AT334" s="439"/>
      <c r="DQ334" s="493"/>
      <c r="DR334" s="493"/>
      <c r="DS334" s="493"/>
      <c r="DT334" s="493"/>
      <c r="DU334" s="494"/>
    </row>
    <row r="335" spans="1:125" x14ac:dyDescent="0.2">
      <c r="A335" s="509"/>
      <c r="B335" s="438"/>
      <c r="C335" s="438"/>
      <c r="D335" s="514"/>
      <c r="E335" s="514"/>
      <c r="F335" s="514"/>
      <c r="G335" s="514"/>
      <c r="H335" s="514"/>
      <c r="I335" s="438"/>
      <c r="J335" s="438"/>
      <c r="K335" s="438"/>
      <c r="L335" s="438"/>
      <c r="M335" s="524"/>
      <c r="N335" s="524"/>
      <c r="O335" s="524"/>
      <c r="P335" s="438"/>
      <c r="Q335" s="515"/>
      <c r="R335" s="438"/>
      <c r="S335" s="438"/>
      <c r="T335" s="438"/>
      <c r="U335" s="438"/>
      <c r="V335" s="438"/>
      <c r="W335" s="516"/>
      <c r="X335" s="438"/>
      <c r="Y335" s="438"/>
      <c r="Z335" s="544"/>
      <c r="AA335" s="503"/>
      <c r="AB335" s="438"/>
      <c r="AC335" s="503"/>
      <c r="AD335" s="503"/>
      <c r="AE335" s="503"/>
      <c r="AF335" s="503"/>
      <c r="AG335" s="503"/>
      <c r="AH335" s="503"/>
      <c r="AI335" s="503"/>
      <c r="AJ335" s="503"/>
      <c r="AK335" s="503"/>
      <c r="AL335" s="503"/>
      <c r="AM335" s="503"/>
      <c r="AN335" s="503"/>
      <c r="AO335" s="503"/>
      <c r="AP335" s="503"/>
      <c r="AQ335" s="503"/>
      <c r="AR335" s="503"/>
      <c r="AS335" s="438"/>
      <c r="AT335" s="439"/>
      <c r="DQ335" s="493"/>
      <c r="DR335" s="493"/>
      <c r="DS335" s="493"/>
      <c r="DT335" s="493"/>
      <c r="DU335" s="494"/>
    </row>
    <row r="336" spans="1:125" x14ac:dyDescent="0.2">
      <c r="A336" s="509"/>
      <c r="B336" s="438"/>
      <c r="C336" s="438"/>
      <c r="D336" s="514"/>
      <c r="E336" s="514"/>
      <c r="F336" s="514"/>
      <c r="G336" s="514"/>
      <c r="H336" s="514"/>
      <c r="I336" s="438"/>
      <c r="J336" s="438"/>
      <c r="K336" s="438"/>
      <c r="L336" s="438"/>
      <c r="M336" s="524"/>
      <c r="N336" s="524"/>
      <c r="O336" s="524"/>
      <c r="P336" s="438"/>
      <c r="Q336" s="515"/>
      <c r="R336" s="438"/>
      <c r="S336" s="438"/>
      <c r="T336" s="438"/>
      <c r="U336" s="438"/>
      <c r="V336" s="438"/>
      <c r="W336" s="516"/>
      <c r="X336" s="438"/>
      <c r="Y336" s="438"/>
      <c r="Z336" s="544"/>
      <c r="AA336" s="503"/>
      <c r="AB336" s="438"/>
      <c r="AC336" s="503"/>
      <c r="AD336" s="503"/>
      <c r="AE336" s="503"/>
      <c r="AF336" s="503"/>
      <c r="AG336" s="503"/>
      <c r="AH336" s="503"/>
      <c r="AI336" s="503"/>
      <c r="AJ336" s="503"/>
      <c r="AK336" s="503"/>
      <c r="AL336" s="503"/>
      <c r="AM336" s="503"/>
      <c r="AN336" s="503"/>
      <c r="AO336" s="503"/>
      <c r="AP336" s="503"/>
      <c r="AQ336" s="503"/>
      <c r="AR336" s="503"/>
      <c r="AS336" s="438"/>
      <c r="AT336" s="439"/>
      <c r="DQ336" s="493"/>
      <c r="DR336" s="493"/>
      <c r="DS336" s="493"/>
      <c r="DT336" s="493"/>
      <c r="DU336" s="494"/>
    </row>
    <row r="337" spans="1:125" x14ac:dyDescent="0.2">
      <c r="A337" s="509"/>
      <c r="B337" s="438"/>
      <c r="C337" s="438"/>
      <c r="D337" s="514"/>
      <c r="E337" s="514"/>
      <c r="F337" s="514"/>
      <c r="G337" s="514"/>
      <c r="H337" s="514"/>
      <c r="I337" s="438"/>
      <c r="J337" s="438"/>
      <c r="K337" s="438"/>
      <c r="L337" s="438"/>
      <c r="M337" s="524"/>
      <c r="N337" s="524"/>
      <c r="O337" s="524"/>
      <c r="P337" s="438"/>
      <c r="Q337" s="515"/>
      <c r="R337" s="438"/>
      <c r="S337" s="438"/>
      <c r="T337" s="438"/>
      <c r="U337" s="438"/>
      <c r="V337" s="438"/>
      <c r="W337" s="516"/>
      <c r="X337" s="438"/>
      <c r="Y337" s="438"/>
      <c r="Z337" s="544"/>
      <c r="AA337" s="503"/>
      <c r="AB337" s="438"/>
      <c r="AC337" s="503"/>
      <c r="AD337" s="503"/>
      <c r="AE337" s="503"/>
      <c r="AF337" s="503"/>
      <c r="AG337" s="503"/>
      <c r="AH337" s="503"/>
      <c r="AI337" s="503"/>
      <c r="AJ337" s="503"/>
      <c r="AK337" s="503"/>
      <c r="AL337" s="503"/>
      <c r="AM337" s="503"/>
      <c r="AN337" s="503"/>
      <c r="AO337" s="503"/>
      <c r="AP337" s="503"/>
      <c r="AQ337" s="503"/>
      <c r="AR337" s="503"/>
      <c r="AS337" s="438"/>
      <c r="AT337" s="439"/>
      <c r="DQ337" s="493"/>
      <c r="DR337" s="493"/>
      <c r="DS337" s="493"/>
      <c r="DT337" s="493"/>
      <c r="DU337" s="494"/>
    </row>
    <row r="338" spans="1:125" x14ac:dyDescent="0.2">
      <c r="A338" s="509"/>
      <c r="B338" s="438"/>
      <c r="C338" s="438"/>
      <c r="D338" s="514"/>
      <c r="E338" s="514"/>
      <c r="F338" s="514"/>
      <c r="G338" s="514"/>
      <c r="H338" s="514"/>
      <c r="I338" s="438"/>
      <c r="J338" s="438"/>
      <c r="K338" s="438"/>
      <c r="L338" s="438"/>
      <c r="M338" s="524"/>
      <c r="N338" s="524"/>
      <c r="O338" s="524"/>
      <c r="P338" s="438"/>
      <c r="Q338" s="515"/>
      <c r="R338" s="438"/>
      <c r="S338" s="438"/>
      <c r="T338" s="438"/>
      <c r="U338" s="438"/>
      <c r="V338" s="438"/>
      <c r="W338" s="516"/>
      <c r="X338" s="438"/>
      <c r="Y338" s="438"/>
      <c r="Z338" s="544"/>
      <c r="AA338" s="503"/>
      <c r="AB338" s="438"/>
      <c r="AC338" s="503"/>
      <c r="AD338" s="503"/>
      <c r="AE338" s="503"/>
      <c r="AF338" s="503"/>
      <c r="AG338" s="503"/>
      <c r="AH338" s="503"/>
      <c r="AI338" s="503"/>
      <c r="AJ338" s="503"/>
      <c r="AK338" s="503"/>
      <c r="AL338" s="503"/>
      <c r="AM338" s="503"/>
      <c r="AN338" s="503"/>
      <c r="AO338" s="503"/>
      <c r="AP338" s="503"/>
      <c r="AQ338" s="503"/>
      <c r="AR338" s="503"/>
      <c r="AS338" s="438"/>
      <c r="AT338" s="439"/>
      <c r="DQ338" s="493"/>
      <c r="DR338" s="493"/>
      <c r="DS338" s="493"/>
      <c r="DT338" s="493"/>
      <c r="DU338" s="494"/>
    </row>
    <row r="339" spans="1:125" x14ac:dyDescent="0.2">
      <c r="A339" s="509"/>
      <c r="B339" s="438"/>
      <c r="C339" s="438"/>
      <c r="D339" s="514"/>
      <c r="E339" s="514"/>
      <c r="F339" s="514"/>
      <c r="G339" s="514"/>
      <c r="H339" s="514"/>
      <c r="I339" s="438"/>
      <c r="J339" s="438"/>
      <c r="K339" s="438"/>
      <c r="L339" s="438"/>
      <c r="M339" s="524"/>
      <c r="N339" s="524"/>
      <c r="O339" s="524"/>
      <c r="P339" s="438"/>
      <c r="Q339" s="515"/>
      <c r="R339" s="438"/>
      <c r="S339" s="438"/>
      <c r="T339" s="438"/>
      <c r="U339" s="438"/>
      <c r="V339" s="438"/>
      <c r="W339" s="516"/>
      <c r="X339" s="438"/>
      <c r="Y339" s="438"/>
      <c r="Z339" s="544"/>
      <c r="AA339" s="503"/>
      <c r="AB339" s="438"/>
      <c r="AC339" s="503"/>
      <c r="AD339" s="503"/>
      <c r="AE339" s="503"/>
      <c r="AF339" s="503"/>
      <c r="AG339" s="503"/>
      <c r="AH339" s="503"/>
      <c r="AI339" s="503"/>
      <c r="AJ339" s="503"/>
      <c r="AK339" s="503"/>
      <c r="AL339" s="503"/>
      <c r="AM339" s="503"/>
      <c r="AN339" s="503"/>
      <c r="AO339" s="503"/>
      <c r="AP339" s="503"/>
      <c r="AQ339" s="503"/>
      <c r="AR339" s="503"/>
      <c r="AS339" s="438"/>
      <c r="AT339" s="439"/>
      <c r="DQ339" s="493"/>
      <c r="DR339" s="493"/>
      <c r="DS339" s="493"/>
      <c r="DT339" s="493"/>
      <c r="DU339" s="494"/>
    </row>
    <row r="340" spans="1:125" x14ac:dyDescent="0.2">
      <c r="A340" s="509"/>
      <c r="B340" s="438"/>
      <c r="C340" s="438"/>
      <c r="D340" s="514"/>
      <c r="E340" s="514"/>
      <c r="F340" s="514"/>
      <c r="G340" s="514"/>
      <c r="H340" s="514"/>
      <c r="I340" s="438"/>
      <c r="J340" s="438"/>
      <c r="K340" s="438"/>
      <c r="L340" s="438"/>
      <c r="M340" s="524"/>
      <c r="N340" s="524"/>
      <c r="O340" s="524"/>
      <c r="P340" s="438"/>
      <c r="Q340" s="515"/>
      <c r="R340" s="438"/>
      <c r="S340" s="438"/>
      <c r="T340" s="438"/>
      <c r="U340" s="438"/>
      <c r="V340" s="438"/>
      <c r="W340" s="516"/>
      <c r="X340" s="438"/>
      <c r="Y340" s="438"/>
      <c r="Z340" s="544"/>
      <c r="AA340" s="503"/>
      <c r="AB340" s="438"/>
      <c r="AC340" s="503"/>
      <c r="AD340" s="503"/>
      <c r="AE340" s="503"/>
      <c r="AF340" s="503"/>
      <c r="AG340" s="503"/>
      <c r="AH340" s="503"/>
      <c r="AI340" s="503"/>
      <c r="AJ340" s="503"/>
      <c r="AK340" s="503"/>
      <c r="AL340" s="503"/>
      <c r="AM340" s="503"/>
      <c r="AN340" s="503"/>
      <c r="AO340" s="503"/>
      <c r="AP340" s="503"/>
      <c r="AQ340" s="503"/>
      <c r="AR340" s="503"/>
      <c r="AS340" s="438"/>
      <c r="AT340" s="439"/>
      <c r="DQ340" s="493"/>
      <c r="DR340" s="493"/>
      <c r="DS340" s="493"/>
      <c r="DT340" s="493"/>
      <c r="DU340" s="494"/>
    </row>
    <row r="341" spans="1:125" x14ac:dyDescent="0.2">
      <c r="A341" s="509"/>
      <c r="B341" s="438"/>
      <c r="C341" s="438"/>
      <c r="D341" s="514"/>
      <c r="E341" s="514"/>
      <c r="F341" s="514"/>
      <c r="G341" s="514"/>
      <c r="H341" s="514"/>
      <c r="I341" s="438"/>
      <c r="J341" s="438"/>
      <c r="K341" s="438"/>
      <c r="L341" s="438"/>
      <c r="M341" s="524"/>
      <c r="N341" s="524"/>
      <c r="O341" s="524"/>
      <c r="P341" s="438"/>
      <c r="Q341" s="515"/>
      <c r="R341" s="438"/>
      <c r="S341" s="438"/>
      <c r="T341" s="438"/>
      <c r="U341" s="438"/>
      <c r="V341" s="438"/>
      <c r="W341" s="516"/>
      <c r="X341" s="438"/>
      <c r="Y341" s="438"/>
      <c r="Z341" s="544"/>
      <c r="AA341" s="503"/>
      <c r="AB341" s="438"/>
      <c r="AC341" s="503"/>
      <c r="AD341" s="503"/>
      <c r="AE341" s="503"/>
      <c r="AF341" s="503"/>
      <c r="AG341" s="503"/>
      <c r="AH341" s="503"/>
      <c r="AI341" s="503"/>
      <c r="AJ341" s="503"/>
      <c r="AK341" s="503"/>
      <c r="AL341" s="503"/>
      <c r="AM341" s="503"/>
      <c r="AN341" s="503"/>
      <c r="AO341" s="503"/>
      <c r="AP341" s="503"/>
      <c r="AQ341" s="503"/>
      <c r="AR341" s="503"/>
      <c r="AS341" s="438"/>
      <c r="AT341" s="439"/>
      <c r="DQ341" s="493"/>
      <c r="DR341" s="493"/>
      <c r="DS341" s="493"/>
      <c r="DT341" s="493"/>
      <c r="DU341" s="494"/>
    </row>
    <row r="342" spans="1:125" x14ac:dyDescent="0.2">
      <c r="A342" s="509"/>
      <c r="B342" s="438"/>
      <c r="C342" s="438"/>
      <c r="D342" s="514"/>
      <c r="E342" s="514"/>
      <c r="F342" s="514"/>
      <c r="G342" s="514"/>
      <c r="H342" s="514"/>
      <c r="I342" s="438"/>
      <c r="J342" s="438"/>
      <c r="K342" s="438"/>
      <c r="L342" s="438"/>
      <c r="M342" s="524"/>
      <c r="N342" s="524"/>
      <c r="O342" s="524"/>
      <c r="P342" s="438"/>
      <c r="Q342" s="515"/>
      <c r="R342" s="438"/>
      <c r="S342" s="438"/>
      <c r="T342" s="438"/>
      <c r="U342" s="438"/>
      <c r="V342" s="438"/>
      <c r="W342" s="516"/>
      <c r="X342" s="438"/>
      <c r="Y342" s="438"/>
      <c r="Z342" s="544"/>
      <c r="AA342" s="503"/>
      <c r="AB342" s="438"/>
      <c r="AC342" s="503"/>
      <c r="AD342" s="503"/>
      <c r="AE342" s="503"/>
      <c r="AF342" s="503"/>
      <c r="AG342" s="503"/>
      <c r="AH342" s="503"/>
      <c r="AI342" s="503"/>
      <c r="AJ342" s="503"/>
      <c r="AK342" s="503"/>
      <c r="AL342" s="503"/>
      <c r="AM342" s="503"/>
      <c r="AN342" s="503"/>
      <c r="AO342" s="503"/>
      <c r="AP342" s="503"/>
      <c r="AQ342" s="503"/>
      <c r="AR342" s="503"/>
      <c r="AS342" s="438"/>
      <c r="AT342" s="439"/>
      <c r="DQ342" s="493"/>
      <c r="DR342" s="493"/>
      <c r="DS342" s="493"/>
      <c r="DT342" s="493"/>
      <c r="DU342" s="494"/>
    </row>
    <row r="343" spans="1:125" x14ac:dyDescent="0.2">
      <c r="A343" s="509"/>
      <c r="B343" s="438"/>
      <c r="C343" s="438"/>
      <c r="D343" s="514"/>
      <c r="E343" s="514"/>
      <c r="F343" s="514"/>
      <c r="G343" s="514"/>
      <c r="H343" s="514"/>
      <c r="I343" s="438"/>
      <c r="J343" s="438"/>
      <c r="K343" s="438"/>
      <c r="L343" s="438"/>
      <c r="M343" s="524"/>
      <c r="N343" s="524"/>
      <c r="O343" s="524"/>
      <c r="P343" s="438"/>
      <c r="Q343" s="515"/>
      <c r="R343" s="438"/>
      <c r="S343" s="438"/>
      <c r="T343" s="438"/>
      <c r="U343" s="438"/>
      <c r="V343" s="438"/>
      <c r="W343" s="516"/>
      <c r="X343" s="438"/>
      <c r="Y343" s="438"/>
      <c r="Z343" s="544"/>
      <c r="AA343" s="503"/>
      <c r="AB343" s="438"/>
      <c r="AC343" s="503"/>
      <c r="AD343" s="503"/>
      <c r="AE343" s="503"/>
      <c r="AF343" s="503"/>
      <c r="AG343" s="503"/>
      <c r="AH343" s="503"/>
      <c r="AI343" s="503"/>
      <c r="AJ343" s="503"/>
      <c r="AK343" s="503"/>
      <c r="AL343" s="503"/>
      <c r="AM343" s="503"/>
      <c r="AN343" s="503"/>
      <c r="AO343" s="503"/>
      <c r="AP343" s="503"/>
      <c r="AQ343" s="503"/>
      <c r="AR343" s="503"/>
      <c r="AS343" s="438"/>
      <c r="AT343" s="439"/>
      <c r="DQ343" s="493"/>
      <c r="DR343" s="493"/>
      <c r="DS343" s="493"/>
      <c r="DT343" s="493"/>
      <c r="DU343" s="494"/>
    </row>
    <row r="344" spans="1:125" x14ac:dyDescent="0.2">
      <c r="A344" s="509"/>
      <c r="B344" s="438"/>
      <c r="C344" s="438"/>
      <c r="D344" s="514"/>
      <c r="E344" s="514"/>
      <c r="F344" s="514"/>
      <c r="G344" s="514"/>
      <c r="H344" s="514"/>
      <c r="I344" s="438"/>
      <c r="J344" s="438"/>
      <c r="K344" s="438"/>
      <c r="L344" s="438"/>
      <c r="M344" s="524"/>
      <c r="N344" s="524"/>
      <c r="O344" s="524"/>
      <c r="P344" s="438"/>
      <c r="Q344" s="515"/>
      <c r="R344" s="438"/>
      <c r="S344" s="438"/>
      <c r="T344" s="438"/>
      <c r="U344" s="438"/>
      <c r="V344" s="438"/>
      <c r="W344" s="516"/>
      <c r="X344" s="438"/>
      <c r="Y344" s="438"/>
      <c r="Z344" s="544"/>
      <c r="AA344" s="503"/>
      <c r="AB344" s="438"/>
      <c r="AC344" s="503"/>
      <c r="AD344" s="503"/>
      <c r="AE344" s="503"/>
      <c r="AF344" s="503"/>
      <c r="AG344" s="503"/>
      <c r="AH344" s="503"/>
      <c r="AI344" s="503"/>
      <c r="AJ344" s="503"/>
      <c r="AK344" s="503"/>
      <c r="AL344" s="503"/>
      <c r="AM344" s="503"/>
      <c r="AN344" s="503"/>
      <c r="AO344" s="503"/>
      <c r="AP344" s="503"/>
      <c r="AQ344" s="503"/>
      <c r="AR344" s="503"/>
      <c r="AS344" s="438"/>
      <c r="AT344" s="439"/>
      <c r="DQ344" s="493"/>
      <c r="DR344" s="493"/>
      <c r="DS344" s="493"/>
      <c r="DT344" s="493"/>
      <c r="DU344" s="494"/>
    </row>
    <row r="345" spans="1:125" x14ac:dyDescent="0.2">
      <c r="A345" s="509"/>
      <c r="B345" s="438"/>
      <c r="C345" s="438"/>
      <c r="D345" s="514"/>
      <c r="E345" s="514"/>
      <c r="F345" s="514"/>
      <c r="G345" s="514"/>
      <c r="H345" s="514"/>
      <c r="I345" s="438"/>
      <c r="J345" s="438"/>
      <c r="K345" s="438"/>
      <c r="L345" s="438"/>
      <c r="M345" s="524"/>
      <c r="N345" s="524"/>
      <c r="O345" s="524"/>
      <c r="P345" s="438"/>
      <c r="Q345" s="515"/>
      <c r="R345" s="438"/>
      <c r="S345" s="438"/>
      <c r="T345" s="438"/>
      <c r="U345" s="438"/>
      <c r="V345" s="438"/>
      <c r="W345" s="516"/>
      <c r="X345" s="438"/>
      <c r="Y345" s="438"/>
      <c r="Z345" s="544"/>
      <c r="AA345" s="503"/>
      <c r="AB345" s="438"/>
      <c r="AC345" s="503"/>
      <c r="AD345" s="503"/>
      <c r="AE345" s="503"/>
      <c r="AF345" s="503"/>
      <c r="AG345" s="503"/>
      <c r="AH345" s="503"/>
      <c r="AI345" s="503"/>
      <c r="AJ345" s="503"/>
      <c r="AK345" s="503"/>
      <c r="AL345" s="503"/>
      <c r="AM345" s="503"/>
      <c r="AN345" s="503"/>
      <c r="AO345" s="503"/>
      <c r="AP345" s="503"/>
      <c r="AQ345" s="503"/>
      <c r="AR345" s="503"/>
      <c r="AS345" s="438"/>
      <c r="AT345" s="439"/>
      <c r="DQ345" s="493"/>
      <c r="DR345" s="493"/>
      <c r="DS345" s="493"/>
      <c r="DT345" s="493"/>
      <c r="DU345" s="494"/>
    </row>
    <row r="346" spans="1:125" x14ac:dyDescent="0.2">
      <c r="A346" s="509"/>
      <c r="B346" s="438"/>
      <c r="C346" s="438"/>
      <c r="D346" s="514"/>
      <c r="E346" s="514"/>
      <c r="F346" s="514"/>
      <c r="G346" s="514"/>
      <c r="H346" s="514"/>
      <c r="I346" s="438"/>
      <c r="J346" s="438"/>
      <c r="K346" s="438"/>
      <c r="L346" s="438"/>
      <c r="M346" s="524"/>
      <c r="N346" s="524"/>
      <c r="O346" s="524"/>
      <c r="P346" s="438"/>
      <c r="Q346" s="515"/>
      <c r="R346" s="438"/>
      <c r="S346" s="438"/>
      <c r="T346" s="438"/>
      <c r="U346" s="438"/>
      <c r="V346" s="438"/>
      <c r="W346" s="516"/>
      <c r="X346" s="438"/>
      <c r="Y346" s="438"/>
      <c r="Z346" s="544"/>
      <c r="AA346" s="503"/>
      <c r="AB346" s="438"/>
      <c r="AC346" s="503"/>
      <c r="AD346" s="503"/>
      <c r="AE346" s="503"/>
      <c r="AF346" s="503"/>
      <c r="AG346" s="503"/>
      <c r="AH346" s="503"/>
      <c r="AI346" s="503"/>
      <c r="AJ346" s="503"/>
      <c r="AK346" s="503"/>
      <c r="AL346" s="503"/>
      <c r="AM346" s="503"/>
      <c r="AN346" s="503"/>
      <c r="AO346" s="503"/>
      <c r="AP346" s="503"/>
      <c r="AQ346" s="503"/>
      <c r="AR346" s="503"/>
      <c r="AS346" s="438"/>
      <c r="AT346" s="439"/>
      <c r="DQ346" s="493"/>
      <c r="DR346" s="493"/>
      <c r="DS346" s="493"/>
      <c r="DT346" s="493"/>
      <c r="DU346" s="494"/>
    </row>
    <row r="347" spans="1:125" x14ac:dyDescent="0.2">
      <c r="A347" s="509"/>
      <c r="B347" s="438"/>
      <c r="C347" s="438"/>
      <c r="D347" s="514"/>
      <c r="E347" s="514"/>
      <c r="F347" s="514"/>
      <c r="G347" s="514"/>
      <c r="H347" s="514"/>
      <c r="I347" s="438"/>
      <c r="J347" s="438"/>
      <c r="K347" s="438"/>
      <c r="L347" s="438"/>
      <c r="M347" s="524"/>
      <c r="N347" s="524"/>
      <c r="O347" s="524"/>
      <c r="P347" s="438"/>
      <c r="Q347" s="515"/>
      <c r="R347" s="438"/>
      <c r="S347" s="438"/>
      <c r="T347" s="438"/>
      <c r="U347" s="438"/>
      <c r="V347" s="438"/>
      <c r="W347" s="516"/>
      <c r="X347" s="438"/>
      <c r="Y347" s="438"/>
      <c r="Z347" s="544"/>
      <c r="AA347" s="503"/>
      <c r="AB347" s="438"/>
      <c r="AC347" s="503"/>
      <c r="AD347" s="503"/>
      <c r="AE347" s="503"/>
      <c r="AF347" s="503"/>
      <c r="AG347" s="503"/>
      <c r="AH347" s="503"/>
      <c r="AI347" s="503"/>
      <c r="AJ347" s="503"/>
      <c r="AK347" s="503"/>
      <c r="AL347" s="503"/>
      <c r="AM347" s="503"/>
      <c r="AN347" s="503"/>
      <c r="AO347" s="503"/>
      <c r="AP347" s="503"/>
      <c r="AQ347" s="503"/>
      <c r="AR347" s="503"/>
      <c r="AS347" s="438"/>
      <c r="AT347" s="439"/>
      <c r="DQ347" s="493"/>
      <c r="DR347" s="493"/>
      <c r="DS347" s="493"/>
      <c r="DT347" s="493"/>
      <c r="DU347" s="494"/>
    </row>
    <row r="348" spans="1:125" x14ac:dyDescent="0.2">
      <c r="A348" s="509"/>
      <c r="B348" s="438"/>
      <c r="C348" s="438"/>
      <c r="D348" s="514"/>
      <c r="E348" s="514"/>
      <c r="F348" s="514"/>
      <c r="G348" s="514"/>
      <c r="H348" s="514"/>
      <c r="I348" s="438"/>
      <c r="J348" s="438"/>
      <c r="K348" s="438"/>
      <c r="L348" s="438"/>
      <c r="M348" s="524"/>
      <c r="N348" s="524"/>
      <c r="O348" s="524"/>
      <c r="P348" s="438"/>
      <c r="Q348" s="515"/>
      <c r="R348" s="438"/>
      <c r="S348" s="438"/>
      <c r="T348" s="438"/>
      <c r="U348" s="438"/>
      <c r="V348" s="438"/>
      <c r="W348" s="516"/>
      <c r="X348" s="438"/>
      <c r="Y348" s="438"/>
      <c r="Z348" s="544"/>
      <c r="AA348" s="503"/>
      <c r="AB348" s="438"/>
      <c r="AC348" s="503"/>
      <c r="AD348" s="503"/>
      <c r="AE348" s="503"/>
      <c r="AF348" s="503"/>
      <c r="AG348" s="503"/>
      <c r="AH348" s="503"/>
      <c r="AI348" s="503"/>
      <c r="AJ348" s="503"/>
      <c r="AK348" s="503"/>
      <c r="AL348" s="503"/>
      <c r="AM348" s="503"/>
      <c r="AN348" s="503"/>
      <c r="AO348" s="503"/>
      <c r="AP348" s="503"/>
      <c r="AQ348" s="503"/>
      <c r="AR348" s="503"/>
      <c r="AS348" s="438"/>
      <c r="AT348" s="439"/>
    </row>
    <row r="349" spans="1:125" x14ac:dyDescent="0.2">
      <c r="A349" s="509"/>
      <c r="B349" s="438"/>
      <c r="C349" s="438"/>
      <c r="D349" s="514"/>
      <c r="E349" s="514"/>
      <c r="F349" s="514"/>
      <c r="G349" s="514"/>
      <c r="H349" s="514"/>
      <c r="I349" s="438"/>
      <c r="J349" s="438"/>
      <c r="K349" s="438"/>
      <c r="L349" s="438"/>
      <c r="M349" s="524"/>
      <c r="N349" s="524"/>
      <c r="O349" s="524"/>
      <c r="P349" s="438"/>
      <c r="Q349" s="515"/>
      <c r="R349" s="438"/>
      <c r="S349" s="438"/>
      <c r="T349" s="438"/>
      <c r="U349" s="438"/>
      <c r="V349" s="438"/>
      <c r="W349" s="516"/>
      <c r="X349" s="438"/>
      <c r="Y349" s="438"/>
      <c r="Z349" s="544"/>
      <c r="AA349" s="503"/>
      <c r="AB349" s="438"/>
      <c r="AC349" s="503"/>
      <c r="AD349" s="503"/>
      <c r="AE349" s="503"/>
      <c r="AF349" s="503"/>
      <c r="AG349" s="503"/>
      <c r="AH349" s="503"/>
      <c r="AI349" s="503"/>
      <c r="AJ349" s="503"/>
      <c r="AK349" s="503"/>
      <c r="AL349" s="503"/>
      <c r="AM349" s="503"/>
      <c r="AN349" s="503"/>
      <c r="AO349" s="503"/>
      <c r="AP349" s="503"/>
      <c r="AQ349" s="503"/>
      <c r="AR349" s="503"/>
      <c r="AS349" s="438"/>
      <c r="AT349" s="439"/>
    </row>
    <row r="350" spans="1:125" x14ac:dyDescent="0.2">
      <c r="A350" s="509"/>
      <c r="B350" s="438"/>
      <c r="C350" s="438"/>
      <c r="D350" s="514"/>
      <c r="E350" s="514"/>
      <c r="F350" s="514"/>
      <c r="G350" s="514"/>
      <c r="H350" s="514"/>
      <c r="I350" s="438"/>
      <c r="J350" s="438"/>
      <c r="K350" s="438"/>
      <c r="L350" s="438"/>
      <c r="M350" s="524"/>
      <c r="N350" s="524"/>
      <c r="O350" s="524"/>
      <c r="P350" s="438"/>
      <c r="Q350" s="515"/>
      <c r="R350" s="438"/>
      <c r="S350" s="438"/>
      <c r="T350" s="438"/>
      <c r="U350" s="438"/>
      <c r="V350" s="438"/>
      <c r="W350" s="516"/>
      <c r="X350" s="438"/>
      <c r="Y350" s="438"/>
      <c r="Z350" s="544"/>
      <c r="AA350" s="503"/>
      <c r="AB350" s="438"/>
      <c r="AC350" s="503"/>
      <c r="AD350" s="503"/>
      <c r="AE350" s="503"/>
      <c r="AF350" s="503"/>
      <c r="AG350" s="503"/>
      <c r="AH350" s="503"/>
      <c r="AI350" s="503"/>
      <c r="AJ350" s="503"/>
      <c r="AK350" s="503"/>
      <c r="AL350" s="503"/>
      <c r="AM350" s="503"/>
      <c r="AN350" s="503"/>
      <c r="AO350" s="503"/>
      <c r="AP350" s="503"/>
      <c r="AQ350" s="503"/>
      <c r="AR350" s="503"/>
      <c r="AS350" s="438"/>
      <c r="AT350" s="439"/>
    </row>
    <row r="351" spans="1:125" x14ac:dyDescent="0.2">
      <c r="A351" s="509"/>
      <c r="B351" s="438"/>
      <c r="C351" s="438"/>
      <c r="D351" s="514"/>
      <c r="E351" s="514"/>
      <c r="F351" s="514"/>
      <c r="G351" s="514"/>
      <c r="H351" s="514"/>
      <c r="I351" s="438"/>
      <c r="J351" s="438"/>
      <c r="K351" s="438"/>
      <c r="L351" s="438"/>
      <c r="M351" s="524"/>
      <c r="N351" s="524"/>
      <c r="O351" s="524"/>
      <c r="P351" s="438"/>
      <c r="Q351" s="515"/>
      <c r="R351" s="438"/>
      <c r="S351" s="438"/>
      <c r="T351" s="438"/>
      <c r="U351" s="438"/>
      <c r="V351" s="438"/>
      <c r="W351" s="516"/>
      <c r="X351" s="438"/>
      <c r="Y351" s="438"/>
      <c r="Z351" s="544"/>
      <c r="AA351" s="503"/>
      <c r="AB351" s="438"/>
      <c r="AC351" s="503"/>
      <c r="AD351" s="503"/>
      <c r="AE351" s="503"/>
      <c r="AF351" s="503"/>
      <c r="AG351" s="503"/>
      <c r="AH351" s="503"/>
      <c r="AI351" s="503"/>
      <c r="AJ351" s="503"/>
      <c r="AK351" s="503"/>
      <c r="AL351" s="503"/>
      <c r="AM351" s="503"/>
      <c r="AN351" s="503"/>
      <c r="AO351" s="503"/>
      <c r="AP351" s="503"/>
      <c r="AQ351" s="503"/>
      <c r="AR351" s="503"/>
      <c r="AS351" s="438"/>
      <c r="AT351" s="439"/>
    </row>
    <row r="352" spans="1:125" x14ac:dyDescent="0.2">
      <c r="A352" s="509"/>
      <c r="B352" s="438"/>
      <c r="C352" s="438"/>
      <c r="D352" s="514"/>
      <c r="E352" s="514"/>
      <c r="F352" s="514"/>
      <c r="G352" s="514"/>
      <c r="H352" s="514"/>
      <c r="I352" s="438"/>
      <c r="J352" s="438"/>
      <c r="K352" s="438"/>
      <c r="L352" s="438"/>
      <c r="M352" s="524"/>
      <c r="N352" s="524"/>
      <c r="O352" s="524"/>
      <c r="P352" s="438"/>
      <c r="Q352" s="515"/>
      <c r="R352" s="438"/>
      <c r="S352" s="438"/>
      <c r="T352" s="438"/>
      <c r="U352" s="438"/>
      <c r="V352" s="438"/>
      <c r="W352" s="516"/>
      <c r="X352" s="438"/>
      <c r="Y352" s="438"/>
      <c r="Z352" s="544"/>
      <c r="AA352" s="503"/>
      <c r="AB352" s="438"/>
      <c r="AC352" s="503"/>
      <c r="AD352" s="503"/>
      <c r="AE352" s="503"/>
      <c r="AF352" s="503"/>
      <c r="AG352" s="503"/>
      <c r="AH352" s="503"/>
      <c r="AI352" s="503"/>
      <c r="AJ352" s="503"/>
      <c r="AK352" s="503"/>
      <c r="AL352" s="503"/>
      <c r="AM352" s="503"/>
      <c r="AN352" s="503"/>
      <c r="AO352" s="503"/>
      <c r="AP352" s="503"/>
      <c r="AQ352" s="503"/>
      <c r="AR352" s="503"/>
      <c r="AS352" s="438"/>
      <c r="AT352" s="439"/>
      <c r="DQ352" s="545"/>
      <c r="DR352" s="545"/>
      <c r="DS352" s="545"/>
    </row>
    <row r="353" spans="1:123" x14ac:dyDescent="0.2">
      <c r="A353" s="509"/>
      <c r="B353" s="438"/>
      <c r="C353" s="438"/>
      <c r="D353" s="514"/>
      <c r="E353" s="514"/>
      <c r="F353" s="514"/>
      <c r="G353" s="514"/>
      <c r="H353" s="514"/>
      <c r="I353" s="438"/>
      <c r="J353" s="438"/>
      <c r="K353" s="438"/>
      <c r="L353" s="438"/>
      <c r="M353" s="524"/>
      <c r="N353" s="524"/>
      <c r="O353" s="524"/>
      <c r="P353" s="438"/>
      <c r="Q353" s="515"/>
      <c r="R353" s="438"/>
      <c r="S353" s="438"/>
      <c r="T353" s="438"/>
      <c r="U353" s="438"/>
      <c r="V353" s="438"/>
      <c r="W353" s="516"/>
      <c r="X353" s="438"/>
      <c r="Y353" s="438"/>
      <c r="Z353" s="544"/>
      <c r="AA353" s="503"/>
      <c r="AB353" s="438"/>
      <c r="AC353" s="503"/>
      <c r="AD353" s="503"/>
      <c r="AE353" s="503"/>
      <c r="AF353" s="503"/>
      <c r="AG353" s="503"/>
      <c r="AH353" s="503"/>
      <c r="AI353" s="503"/>
      <c r="AJ353" s="503"/>
      <c r="AK353" s="503"/>
      <c r="AL353" s="503"/>
      <c r="AM353" s="503"/>
      <c r="AN353" s="503"/>
      <c r="AO353" s="503"/>
      <c r="AP353" s="503"/>
      <c r="AQ353" s="503"/>
      <c r="AR353" s="503"/>
      <c r="AS353" s="438"/>
      <c r="AT353" s="439"/>
      <c r="DQ353" s="504"/>
      <c r="DR353" s="504"/>
      <c r="DS353" s="504"/>
    </row>
    <row r="354" spans="1:123" x14ac:dyDescent="0.2">
      <c r="A354" s="509"/>
      <c r="B354" s="438"/>
      <c r="C354" s="438"/>
      <c r="D354" s="514"/>
      <c r="E354" s="514"/>
      <c r="F354" s="514"/>
      <c r="G354" s="514"/>
      <c r="H354" s="514"/>
      <c r="I354" s="438"/>
      <c r="J354" s="438"/>
      <c r="K354" s="438"/>
      <c r="L354" s="438"/>
      <c r="M354" s="524"/>
      <c r="N354" s="524"/>
      <c r="O354" s="524"/>
      <c r="P354" s="438"/>
      <c r="Q354" s="515"/>
      <c r="R354" s="438"/>
      <c r="S354" s="438"/>
      <c r="T354" s="438"/>
      <c r="U354" s="438"/>
      <c r="V354" s="438"/>
      <c r="W354" s="516"/>
      <c r="X354" s="438"/>
      <c r="Y354" s="438"/>
      <c r="Z354" s="544"/>
      <c r="AA354" s="503"/>
      <c r="AB354" s="438"/>
      <c r="AC354" s="503"/>
      <c r="AD354" s="503"/>
      <c r="AE354" s="503"/>
      <c r="AF354" s="503"/>
      <c r="AG354" s="503"/>
      <c r="AH354" s="503"/>
      <c r="AI354" s="503"/>
      <c r="AJ354" s="503"/>
      <c r="AK354" s="503"/>
      <c r="AL354" s="503"/>
      <c r="AM354" s="503"/>
      <c r="AN354" s="503"/>
      <c r="AO354" s="503"/>
      <c r="AP354" s="503"/>
      <c r="AQ354" s="503"/>
      <c r="AR354" s="503"/>
      <c r="AS354" s="438"/>
      <c r="AT354" s="439"/>
      <c r="DQ354" s="504"/>
      <c r="DR354" s="504"/>
      <c r="DS354" s="504"/>
    </row>
    <row r="355" spans="1:123" x14ac:dyDescent="0.2">
      <c r="A355" s="509"/>
      <c r="B355" s="438"/>
      <c r="C355" s="438"/>
      <c r="D355" s="514"/>
      <c r="E355" s="514"/>
      <c r="F355" s="514"/>
      <c r="G355" s="514"/>
      <c r="H355" s="514"/>
      <c r="I355" s="438"/>
      <c r="J355" s="438"/>
      <c r="K355" s="438"/>
      <c r="L355" s="438"/>
      <c r="M355" s="524"/>
      <c r="N355" s="524"/>
      <c r="O355" s="524"/>
      <c r="P355" s="438"/>
      <c r="Q355" s="515"/>
      <c r="R355" s="438"/>
      <c r="S355" s="438"/>
      <c r="T355" s="438"/>
      <c r="U355" s="438"/>
      <c r="V355" s="438"/>
      <c r="W355" s="516"/>
      <c r="X355" s="438"/>
      <c r="Y355" s="438"/>
      <c r="Z355" s="544"/>
      <c r="AA355" s="503"/>
      <c r="AB355" s="438"/>
      <c r="AC355" s="503"/>
      <c r="AD355" s="503"/>
      <c r="AE355" s="503"/>
      <c r="AF355" s="503"/>
      <c r="AG355" s="503"/>
      <c r="AH355" s="503"/>
      <c r="AI355" s="503"/>
      <c r="AJ355" s="503"/>
      <c r="AK355" s="503"/>
      <c r="AL355" s="503"/>
      <c r="AM355" s="503"/>
      <c r="AN355" s="503"/>
      <c r="AO355" s="503"/>
      <c r="AP355" s="503"/>
      <c r="AQ355" s="503"/>
      <c r="AR355" s="503"/>
      <c r="AS355" s="438"/>
      <c r="AT355" s="439"/>
      <c r="DQ355" s="504"/>
      <c r="DR355" s="504"/>
      <c r="DS355" s="504"/>
    </row>
    <row r="356" spans="1:123" x14ac:dyDescent="0.2">
      <c r="A356" s="509"/>
      <c r="B356" s="438"/>
      <c r="C356" s="438"/>
      <c r="D356" s="514"/>
      <c r="E356" s="514"/>
      <c r="F356" s="514"/>
      <c r="G356" s="514"/>
      <c r="H356" s="514"/>
      <c r="I356" s="438"/>
      <c r="J356" s="438"/>
      <c r="K356" s="438"/>
      <c r="L356" s="438"/>
      <c r="M356" s="524"/>
      <c r="N356" s="524"/>
      <c r="O356" s="524"/>
      <c r="P356" s="438"/>
      <c r="Q356" s="515"/>
      <c r="R356" s="438"/>
      <c r="S356" s="438"/>
      <c r="T356" s="438"/>
      <c r="U356" s="438"/>
      <c r="V356" s="438"/>
      <c r="W356" s="516"/>
      <c r="X356" s="438"/>
      <c r="Y356" s="438"/>
      <c r="Z356" s="544"/>
      <c r="AA356" s="503"/>
      <c r="AB356" s="438"/>
      <c r="AC356" s="503"/>
      <c r="AD356" s="503"/>
      <c r="AE356" s="503"/>
      <c r="AF356" s="503"/>
      <c r="AG356" s="503"/>
      <c r="AH356" s="503"/>
      <c r="AI356" s="503"/>
      <c r="AJ356" s="503"/>
      <c r="AK356" s="503"/>
      <c r="AL356" s="503"/>
      <c r="AM356" s="503"/>
      <c r="AN356" s="503"/>
      <c r="AO356" s="503"/>
      <c r="AP356" s="503"/>
      <c r="AQ356" s="503"/>
      <c r="AR356" s="503"/>
      <c r="AS356" s="438"/>
      <c r="AT356" s="439"/>
      <c r="DQ356" s="504"/>
      <c r="DR356" s="504"/>
      <c r="DS356" s="504"/>
    </row>
    <row r="357" spans="1:123" x14ac:dyDescent="0.2">
      <c r="A357" s="509"/>
      <c r="B357" s="438"/>
      <c r="C357" s="438"/>
      <c r="D357" s="514"/>
      <c r="E357" s="514"/>
      <c r="F357" s="514"/>
      <c r="G357" s="514"/>
      <c r="H357" s="514"/>
      <c r="I357" s="438"/>
      <c r="J357" s="438"/>
      <c r="K357" s="438"/>
      <c r="L357" s="438"/>
      <c r="M357" s="524"/>
      <c r="N357" s="524"/>
      <c r="O357" s="524"/>
      <c r="P357" s="438"/>
      <c r="Q357" s="515"/>
      <c r="R357" s="438"/>
      <c r="S357" s="438"/>
      <c r="T357" s="438"/>
      <c r="U357" s="438"/>
      <c r="V357" s="438"/>
      <c r="W357" s="516"/>
      <c r="X357" s="438"/>
      <c r="Y357" s="438"/>
      <c r="Z357" s="544"/>
      <c r="AA357" s="503"/>
      <c r="AB357" s="438"/>
      <c r="AC357" s="503"/>
      <c r="AD357" s="503"/>
      <c r="AE357" s="503"/>
      <c r="AF357" s="503"/>
      <c r="AG357" s="503"/>
      <c r="AH357" s="503"/>
      <c r="AI357" s="503"/>
      <c r="AJ357" s="503"/>
      <c r="AK357" s="503"/>
      <c r="AL357" s="503"/>
      <c r="AM357" s="503"/>
      <c r="AN357" s="503"/>
      <c r="AO357" s="503"/>
      <c r="AP357" s="503"/>
      <c r="AQ357" s="503"/>
      <c r="AR357" s="503"/>
      <c r="AS357" s="438"/>
      <c r="AT357" s="439"/>
      <c r="DQ357" s="504"/>
      <c r="DR357" s="504"/>
      <c r="DS357" s="504"/>
    </row>
    <row r="358" spans="1:123" x14ac:dyDescent="0.2">
      <c r="A358" s="509"/>
      <c r="B358" s="438"/>
      <c r="C358" s="438"/>
      <c r="D358" s="514"/>
      <c r="E358" s="514"/>
      <c r="F358" s="514"/>
      <c r="G358" s="514"/>
      <c r="H358" s="514"/>
      <c r="I358" s="438"/>
      <c r="J358" s="438"/>
      <c r="K358" s="438"/>
      <c r="L358" s="438"/>
      <c r="M358" s="524"/>
      <c r="N358" s="524"/>
      <c r="O358" s="524"/>
      <c r="P358" s="438"/>
      <c r="Q358" s="515"/>
      <c r="R358" s="438"/>
      <c r="S358" s="438"/>
      <c r="T358" s="438"/>
      <c r="U358" s="438"/>
      <c r="V358" s="438"/>
      <c r="W358" s="516"/>
      <c r="X358" s="438"/>
      <c r="Y358" s="438"/>
      <c r="Z358" s="544"/>
      <c r="AA358" s="503"/>
      <c r="AB358" s="438"/>
      <c r="AC358" s="503"/>
      <c r="AD358" s="503"/>
      <c r="AE358" s="503"/>
      <c r="AF358" s="503"/>
      <c r="AG358" s="503"/>
      <c r="AH358" s="503"/>
      <c r="AI358" s="503"/>
      <c r="AJ358" s="503"/>
      <c r="AK358" s="503"/>
      <c r="AL358" s="503"/>
      <c r="AM358" s="503"/>
      <c r="AN358" s="503"/>
      <c r="AO358" s="503"/>
      <c r="AP358" s="503"/>
      <c r="AQ358" s="503"/>
      <c r="AR358" s="503"/>
      <c r="AS358" s="503"/>
      <c r="AT358" s="439"/>
      <c r="DQ358" s="504"/>
      <c r="DR358" s="504"/>
      <c r="DS358" s="504"/>
    </row>
    <row r="359" spans="1:123" x14ac:dyDescent="0.2">
      <c r="A359" s="509"/>
      <c r="B359" s="438"/>
      <c r="C359" s="438"/>
      <c r="D359" s="514"/>
      <c r="E359" s="514"/>
      <c r="F359" s="514"/>
      <c r="G359" s="514"/>
      <c r="H359" s="514"/>
      <c r="I359" s="438"/>
      <c r="J359" s="438"/>
      <c r="K359" s="438"/>
      <c r="L359" s="438"/>
      <c r="M359" s="524"/>
      <c r="N359" s="524"/>
      <c r="O359" s="524"/>
      <c r="P359" s="438"/>
      <c r="Q359" s="515"/>
      <c r="R359" s="438"/>
      <c r="S359" s="438"/>
      <c r="T359" s="438"/>
      <c r="U359" s="438"/>
      <c r="V359" s="438"/>
      <c r="W359" s="516"/>
      <c r="X359" s="438"/>
      <c r="Y359" s="438"/>
      <c r="Z359" s="544"/>
      <c r="AA359" s="503"/>
      <c r="AB359" s="438"/>
      <c r="AC359" s="503"/>
      <c r="AD359" s="503"/>
      <c r="AE359" s="503"/>
      <c r="AF359" s="503"/>
      <c r="AG359" s="503"/>
      <c r="AH359" s="503"/>
      <c r="AI359" s="503"/>
      <c r="AJ359" s="503"/>
      <c r="AK359" s="503"/>
      <c r="AL359" s="503"/>
      <c r="AM359" s="503"/>
      <c r="AN359" s="503"/>
      <c r="AO359" s="503"/>
      <c r="AP359" s="503"/>
      <c r="AQ359" s="503"/>
      <c r="AR359" s="503"/>
      <c r="AS359" s="438"/>
      <c r="AT359" s="439"/>
      <c r="DQ359" s="504"/>
      <c r="DR359" s="504"/>
      <c r="DS359" s="504"/>
    </row>
    <row r="360" spans="1:123" x14ac:dyDescent="0.2">
      <c r="A360" s="509"/>
      <c r="B360" s="438"/>
      <c r="C360" s="438"/>
      <c r="D360" s="514"/>
      <c r="E360" s="514"/>
      <c r="F360" s="514"/>
      <c r="G360" s="514"/>
      <c r="H360" s="514"/>
      <c r="I360" s="438"/>
      <c r="J360" s="438"/>
      <c r="K360" s="438"/>
      <c r="L360" s="438"/>
      <c r="M360" s="524"/>
      <c r="N360" s="524"/>
      <c r="O360" s="524"/>
      <c r="P360" s="438"/>
      <c r="Q360" s="515"/>
      <c r="R360" s="438"/>
      <c r="S360" s="438"/>
      <c r="T360" s="438"/>
      <c r="U360" s="438"/>
      <c r="V360" s="438"/>
      <c r="W360" s="516"/>
      <c r="X360" s="438"/>
      <c r="Y360" s="438"/>
      <c r="Z360" s="544"/>
      <c r="AA360" s="503"/>
      <c r="AB360" s="438"/>
      <c r="AC360" s="503"/>
      <c r="AD360" s="503"/>
      <c r="AE360" s="503"/>
      <c r="AF360" s="503"/>
      <c r="AG360" s="503"/>
      <c r="AH360" s="503"/>
      <c r="AI360" s="503"/>
      <c r="AJ360" s="503"/>
      <c r="AK360" s="503"/>
      <c r="AL360" s="503"/>
      <c r="AM360" s="503"/>
      <c r="AN360" s="503"/>
      <c r="AO360" s="503"/>
      <c r="AP360" s="503"/>
      <c r="AQ360" s="503"/>
      <c r="AR360" s="503"/>
      <c r="AS360" s="438"/>
      <c r="AT360" s="439"/>
      <c r="DQ360" s="504"/>
      <c r="DR360" s="504"/>
      <c r="DS360" s="504"/>
    </row>
    <row r="361" spans="1:123" x14ac:dyDescent="0.2">
      <c r="A361" s="509"/>
      <c r="B361" s="438"/>
      <c r="C361" s="438"/>
      <c r="D361" s="514"/>
      <c r="E361" s="514"/>
      <c r="F361" s="514"/>
      <c r="G361" s="514"/>
      <c r="H361" s="514"/>
      <c r="I361" s="438"/>
      <c r="J361" s="438"/>
      <c r="K361" s="438"/>
      <c r="L361" s="438"/>
      <c r="M361" s="524"/>
      <c r="N361" s="524"/>
      <c r="O361" s="524"/>
      <c r="P361" s="438"/>
      <c r="Q361" s="515"/>
      <c r="R361" s="438"/>
      <c r="S361" s="438"/>
      <c r="T361" s="438"/>
      <c r="U361" s="438"/>
      <c r="V361" s="438"/>
      <c r="W361" s="516"/>
      <c r="X361" s="438"/>
      <c r="Y361" s="438"/>
      <c r="Z361" s="544"/>
      <c r="AA361" s="503"/>
      <c r="AB361" s="438"/>
      <c r="AC361" s="503"/>
      <c r="AD361" s="503"/>
      <c r="AE361" s="503"/>
      <c r="AF361" s="503"/>
      <c r="AG361" s="503"/>
      <c r="AH361" s="503"/>
      <c r="AI361" s="503"/>
      <c r="AJ361" s="503"/>
      <c r="AK361" s="503"/>
      <c r="AL361" s="503"/>
      <c r="AM361" s="503"/>
      <c r="AN361" s="503"/>
      <c r="AO361" s="503"/>
      <c r="AP361" s="503"/>
      <c r="AQ361" s="503"/>
      <c r="AR361" s="503"/>
      <c r="AS361" s="438"/>
      <c r="AT361" s="439"/>
      <c r="DQ361" s="504"/>
      <c r="DR361" s="504"/>
      <c r="DS361" s="504"/>
    </row>
    <row r="362" spans="1:123" x14ac:dyDescent="0.2">
      <c r="A362" s="509"/>
      <c r="B362" s="438"/>
      <c r="C362" s="438"/>
      <c r="D362" s="514"/>
      <c r="E362" s="514"/>
      <c r="F362" s="514"/>
      <c r="G362" s="514"/>
      <c r="H362" s="514"/>
      <c r="I362" s="438"/>
      <c r="J362" s="438"/>
      <c r="K362" s="438"/>
      <c r="L362" s="438"/>
      <c r="M362" s="524"/>
      <c r="N362" s="524"/>
      <c r="O362" s="524"/>
      <c r="P362" s="438"/>
      <c r="Q362" s="515"/>
      <c r="R362" s="438"/>
      <c r="S362" s="438"/>
      <c r="T362" s="438"/>
      <c r="U362" s="438"/>
      <c r="V362" s="438"/>
      <c r="W362" s="516"/>
      <c r="X362" s="438"/>
      <c r="Y362" s="438"/>
      <c r="Z362" s="544"/>
      <c r="AA362" s="503"/>
      <c r="AB362" s="438"/>
      <c r="AC362" s="503"/>
      <c r="AD362" s="503"/>
      <c r="AE362" s="503"/>
      <c r="AF362" s="503"/>
      <c r="AG362" s="503"/>
      <c r="AH362" s="503"/>
      <c r="AI362" s="503"/>
      <c r="AJ362" s="503"/>
      <c r="AK362" s="503"/>
      <c r="AL362" s="503"/>
      <c r="AM362" s="503"/>
      <c r="AN362" s="503"/>
      <c r="AO362" s="503"/>
      <c r="AP362" s="503"/>
      <c r="AQ362" s="503"/>
      <c r="AR362" s="503"/>
      <c r="AS362" s="438"/>
      <c r="AT362" s="439"/>
      <c r="DQ362" s="504"/>
      <c r="DR362" s="504"/>
      <c r="DS362" s="504"/>
    </row>
    <row r="363" spans="1:123" x14ac:dyDescent="0.2">
      <c r="A363" s="509"/>
      <c r="B363" s="438"/>
      <c r="C363" s="438"/>
      <c r="D363" s="514"/>
      <c r="E363" s="514"/>
      <c r="F363" s="514"/>
      <c r="G363" s="514"/>
      <c r="H363" s="514"/>
      <c r="I363" s="438"/>
      <c r="J363" s="438"/>
      <c r="K363" s="438"/>
      <c r="L363" s="438"/>
      <c r="M363" s="524"/>
      <c r="N363" s="524"/>
      <c r="O363" s="524"/>
      <c r="P363" s="438"/>
      <c r="Q363" s="515"/>
      <c r="R363" s="438"/>
      <c r="S363" s="438"/>
      <c r="T363" s="438"/>
      <c r="U363" s="438"/>
      <c r="V363" s="438"/>
      <c r="W363" s="516"/>
      <c r="X363" s="438"/>
      <c r="Y363" s="438"/>
      <c r="Z363" s="544"/>
      <c r="AA363" s="503"/>
      <c r="AB363" s="438"/>
      <c r="AC363" s="503"/>
      <c r="AD363" s="503"/>
      <c r="AE363" s="503"/>
      <c r="AF363" s="503"/>
      <c r="AG363" s="503"/>
      <c r="AH363" s="503"/>
      <c r="AI363" s="503"/>
      <c r="AJ363" s="503"/>
      <c r="AK363" s="503"/>
      <c r="AL363" s="503"/>
      <c r="AM363" s="503"/>
      <c r="AN363" s="503"/>
      <c r="AO363" s="503"/>
      <c r="AP363" s="503"/>
      <c r="AQ363" s="503"/>
      <c r="AR363" s="503"/>
      <c r="AS363" s="438"/>
      <c r="AT363" s="439"/>
      <c r="DQ363" s="504"/>
      <c r="DR363" s="504"/>
      <c r="DS363" s="504"/>
    </row>
    <row r="364" spans="1:123" x14ac:dyDescent="0.2">
      <c r="A364" s="509"/>
      <c r="B364" s="438"/>
      <c r="C364" s="438"/>
      <c r="D364" s="514"/>
      <c r="E364" s="514"/>
      <c r="F364" s="514"/>
      <c r="G364" s="514"/>
      <c r="H364" s="514"/>
      <c r="I364" s="438"/>
      <c r="J364" s="438"/>
      <c r="K364" s="438"/>
      <c r="L364" s="438"/>
      <c r="M364" s="524"/>
      <c r="N364" s="524"/>
      <c r="O364" s="524"/>
      <c r="P364" s="438"/>
      <c r="Q364" s="515"/>
      <c r="R364" s="438"/>
      <c r="S364" s="438"/>
      <c r="T364" s="438"/>
      <c r="U364" s="438"/>
      <c r="V364" s="438"/>
      <c r="W364" s="516"/>
      <c r="X364" s="438"/>
      <c r="Y364" s="438"/>
      <c r="Z364" s="544"/>
      <c r="AA364" s="503"/>
      <c r="AB364" s="438"/>
      <c r="AC364" s="503"/>
      <c r="AD364" s="503"/>
      <c r="AE364" s="503"/>
      <c r="AF364" s="503"/>
      <c r="AG364" s="503"/>
      <c r="AH364" s="503"/>
      <c r="AI364" s="503"/>
      <c r="AJ364" s="503"/>
      <c r="AK364" s="503"/>
      <c r="AL364" s="503"/>
      <c r="AM364" s="503"/>
      <c r="AN364" s="503"/>
      <c r="AO364" s="503"/>
      <c r="AP364" s="503"/>
      <c r="AQ364" s="503"/>
      <c r="AR364" s="503"/>
      <c r="AS364" s="438"/>
      <c r="AT364" s="439"/>
      <c r="DQ364" s="504"/>
      <c r="DR364" s="504"/>
      <c r="DS364" s="504"/>
    </row>
    <row r="365" spans="1:123" x14ac:dyDescent="0.2">
      <c r="A365" s="509"/>
      <c r="B365" s="438"/>
      <c r="C365" s="438"/>
      <c r="D365" s="514"/>
      <c r="E365" s="514"/>
      <c r="F365" s="514"/>
      <c r="G365" s="514"/>
      <c r="H365" s="514"/>
      <c r="I365" s="438"/>
      <c r="J365" s="438"/>
      <c r="K365" s="438"/>
      <c r="L365" s="438"/>
      <c r="M365" s="524"/>
      <c r="N365" s="524"/>
      <c r="O365" s="524"/>
      <c r="P365" s="438"/>
      <c r="Q365" s="515"/>
      <c r="R365" s="438"/>
      <c r="S365" s="438"/>
      <c r="T365" s="438"/>
      <c r="U365" s="438"/>
      <c r="V365" s="438"/>
      <c r="W365" s="516"/>
      <c r="X365" s="438"/>
      <c r="Y365" s="438"/>
      <c r="Z365" s="544"/>
      <c r="AA365" s="503"/>
      <c r="AB365" s="438"/>
      <c r="AC365" s="503"/>
      <c r="AD365" s="503"/>
      <c r="AE365" s="503"/>
      <c r="AF365" s="503"/>
      <c r="AG365" s="503"/>
      <c r="AH365" s="503"/>
      <c r="AI365" s="503"/>
      <c r="AJ365" s="503"/>
      <c r="AK365" s="503"/>
      <c r="AL365" s="503"/>
      <c r="AM365" s="503"/>
      <c r="AN365" s="503"/>
      <c r="AO365" s="503"/>
      <c r="AP365" s="503"/>
      <c r="AQ365" s="503"/>
      <c r="AR365" s="503"/>
      <c r="AS365" s="438"/>
      <c r="AT365" s="439"/>
      <c r="DQ365" s="504"/>
      <c r="DR365" s="504"/>
      <c r="DS365" s="504"/>
    </row>
    <row r="366" spans="1:123" x14ac:dyDescent="0.2">
      <c r="A366" s="509"/>
      <c r="B366" s="438"/>
      <c r="C366" s="438"/>
      <c r="D366" s="514"/>
      <c r="E366" s="514"/>
      <c r="F366" s="514"/>
      <c r="G366" s="514"/>
      <c r="H366" s="514"/>
      <c r="I366" s="438"/>
      <c r="J366" s="438"/>
      <c r="K366" s="438"/>
      <c r="L366" s="438"/>
      <c r="M366" s="524"/>
      <c r="N366" s="524"/>
      <c r="O366" s="524"/>
      <c r="P366" s="438"/>
      <c r="Q366" s="515"/>
      <c r="R366" s="438"/>
      <c r="S366" s="438"/>
      <c r="T366" s="438"/>
      <c r="U366" s="438"/>
      <c r="V366" s="438"/>
      <c r="W366" s="516"/>
      <c r="X366" s="438"/>
      <c r="Y366" s="438"/>
      <c r="Z366" s="544"/>
      <c r="AA366" s="503"/>
      <c r="AB366" s="438"/>
      <c r="AC366" s="503"/>
      <c r="AD366" s="503"/>
      <c r="AE366" s="503"/>
      <c r="AF366" s="503"/>
      <c r="AG366" s="503"/>
      <c r="AH366" s="503"/>
      <c r="AI366" s="503"/>
      <c r="AJ366" s="503"/>
      <c r="AK366" s="503"/>
      <c r="AL366" s="503"/>
      <c r="AM366" s="503"/>
      <c r="AN366" s="503"/>
      <c r="AO366" s="503"/>
      <c r="AP366" s="503"/>
      <c r="AQ366" s="503"/>
      <c r="AR366" s="503"/>
      <c r="AS366" s="438"/>
      <c r="AT366" s="439"/>
      <c r="DQ366" s="504"/>
      <c r="DR366" s="504"/>
      <c r="DS366" s="504"/>
    </row>
    <row r="367" spans="1:123" x14ac:dyDescent="0.2">
      <c r="A367" s="509"/>
      <c r="B367" s="438"/>
      <c r="C367" s="438"/>
      <c r="D367" s="514"/>
      <c r="E367" s="514"/>
      <c r="F367" s="514"/>
      <c r="G367" s="514"/>
      <c r="H367" s="514"/>
      <c r="I367" s="438"/>
      <c r="J367" s="438"/>
      <c r="K367" s="438"/>
      <c r="L367" s="438"/>
      <c r="M367" s="524"/>
      <c r="N367" s="524"/>
      <c r="O367" s="524"/>
      <c r="P367" s="438"/>
      <c r="Q367" s="515"/>
      <c r="R367" s="438"/>
      <c r="S367" s="438"/>
      <c r="T367" s="438"/>
      <c r="U367" s="438"/>
      <c r="V367" s="438"/>
      <c r="W367" s="516"/>
      <c r="X367" s="438"/>
      <c r="Y367" s="438"/>
      <c r="Z367" s="544"/>
      <c r="AA367" s="503"/>
      <c r="AB367" s="438"/>
      <c r="AC367" s="503"/>
      <c r="AD367" s="503"/>
      <c r="AE367" s="503"/>
      <c r="AF367" s="503"/>
      <c r="AG367" s="503"/>
      <c r="AH367" s="503"/>
      <c r="AI367" s="503"/>
      <c r="AJ367" s="503"/>
      <c r="AK367" s="503"/>
      <c r="AL367" s="503"/>
      <c r="AM367" s="503"/>
      <c r="AN367" s="503"/>
      <c r="AO367" s="503"/>
      <c r="AP367" s="503"/>
      <c r="AQ367" s="503"/>
      <c r="AR367" s="503"/>
      <c r="AS367" s="438"/>
      <c r="AT367" s="439"/>
      <c r="DQ367" s="504"/>
      <c r="DR367" s="504"/>
      <c r="DS367" s="504"/>
    </row>
    <row r="368" spans="1:123" x14ac:dyDescent="0.2">
      <c r="A368" s="509"/>
      <c r="B368" s="438"/>
      <c r="C368" s="438"/>
      <c r="D368" s="514"/>
      <c r="E368" s="514"/>
      <c r="F368" s="514"/>
      <c r="G368" s="514"/>
      <c r="H368" s="514"/>
      <c r="I368" s="438"/>
      <c r="J368" s="438"/>
      <c r="K368" s="438"/>
      <c r="L368" s="438"/>
      <c r="M368" s="524"/>
      <c r="N368" s="524"/>
      <c r="O368" s="524"/>
      <c r="P368" s="438"/>
      <c r="Q368" s="515"/>
      <c r="R368" s="438"/>
      <c r="S368" s="438"/>
      <c r="T368" s="438"/>
      <c r="U368" s="438"/>
      <c r="V368" s="438"/>
      <c r="W368" s="516"/>
      <c r="X368" s="438"/>
      <c r="Y368" s="438"/>
      <c r="Z368" s="544"/>
      <c r="AA368" s="503"/>
      <c r="AB368" s="438"/>
      <c r="AC368" s="503"/>
      <c r="AD368" s="503"/>
      <c r="AE368" s="503"/>
      <c r="AF368" s="503"/>
      <c r="AG368" s="503"/>
      <c r="AH368" s="503"/>
      <c r="AI368" s="503"/>
      <c r="AJ368" s="503"/>
      <c r="AK368" s="503"/>
      <c r="AL368" s="503"/>
      <c r="AM368" s="503"/>
      <c r="AN368" s="503"/>
      <c r="AO368" s="503"/>
      <c r="AP368" s="503"/>
      <c r="AQ368" s="503"/>
      <c r="AR368" s="503"/>
      <c r="AS368" s="438"/>
      <c r="AT368" s="439"/>
      <c r="DQ368" s="504"/>
      <c r="DR368" s="504"/>
      <c r="DS368" s="504"/>
    </row>
    <row r="369" spans="1:123" hidden="1" x14ac:dyDescent="0.2">
      <c r="A369" s="509"/>
      <c r="B369" s="438"/>
      <c r="C369" s="438"/>
      <c r="D369" s="514"/>
      <c r="E369" s="514"/>
      <c r="F369" s="514"/>
      <c r="G369" s="514"/>
      <c r="H369" s="514"/>
      <c r="I369" s="438"/>
      <c r="J369" s="438"/>
      <c r="K369" s="438"/>
      <c r="L369" s="438"/>
      <c r="M369" s="521"/>
      <c r="N369" s="521"/>
      <c r="O369" s="521"/>
      <c r="P369" s="438"/>
      <c r="Q369" s="438"/>
      <c r="R369" s="438"/>
      <c r="S369" s="438"/>
      <c r="T369" s="438"/>
      <c r="U369" s="438"/>
      <c r="V369" s="438"/>
      <c r="W369" s="438"/>
      <c r="X369" s="438"/>
      <c r="Y369" s="438"/>
      <c r="Z369" s="503"/>
      <c r="AA369" s="503"/>
      <c r="AB369" s="438"/>
      <c r="AC369" s="503"/>
      <c r="AD369" s="503"/>
      <c r="AE369" s="503"/>
      <c r="AF369" s="503"/>
      <c r="AG369" s="503"/>
      <c r="AH369" s="503"/>
      <c r="AI369" s="503"/>
      <c r="AJ369" s="503"/>
      <c r="AK369" s="503"/>
      <c r="AL369" s="503"/>
      <c r="AM369" s="503"/>
      <c r="AN369" s="503"/>
      <c r="AO369" s="503"/>
      <c r="AP369" s="503"/>
      <c r="AQ369" s="503"/>
      <c r="AR369" s="503"/>
      <c r="AS369" s="438"/>
      <c r="AT369" s="439"/>
      <c r="DQ369" s="504"/>
      <c r="DR369" s="504"/>
      <c r="DS369" s="504"/>
    </row>
    <row r="370" spans="1:123" hidden="1" x14ac:dyDescent="0.2">
      <c r="A370" s="13"/>
      <c r="B370" s="249"/>
      <c r="C370" s="438"/>
      <c r="D370" s="523"/>
      <c r="E370" s="523"/>
      <c r="F370" s="523"/>
      <c r="G370" s="523"/>
      <c r="H370" s="523"/>
      <c r="I370" s="438"/>
      <c r="J370" s="438"/>
      <c r="K370" s="438"/>
      <c r="L370" s="438"/>
      <c r="M370" s="523"/>
      <c r="N370" s="523"/>
      <c r="O370" s="523"/>
      <c r="P370" s="438"/>
      <c r="Q370" s="523"/>
      <c r="R370" s="438"/>
      <c r="S370" s="438"/>
      <c r="T370" s="438"/>
      <c r="U370" s="438"/>
      <c r="V370" s="438"/>
      <c r="W370" s="516"/>
      <c r="X370" s="438"/>
      <c r="Y370" s="438"/>
      <c r="Z370" s="503"/>
      <c r="AA370" s="503"/>
      <c r="AB370" s="438"/>
      <c r="AC370" s="503"/>
      <c r="AD370" s="503"/>
      <c r="AE370" s="503"/>
      <c r="AF370" s="503"/>
      <c r="AG370" s="503"/>
      <c r="AH370" s="503"/>
      <c r="AI370" s="503"/>
      <c r="AJ370" s="503"/>
      <c r="AK370" s="503"/>
      <c r="AL370" s="503"/>
      <c r="AM370" s="503"/>
      <c r="AN370" s="503"/>
      <c r="AO370" s="503"/>
      <c r="AP370" s="503"/>
      <c r="AQ370" s="503"/>
      <c r="AR370" s="503"/>
      <c r="AS370" s="438"/>
      <c r="AT370" s="439"/>
      <c r="DQ370" s="504"/>
      <c r="DR370" s="504"/>
      <c r="DS370" s="504"/>
    </row>
    <row r="371" spans="1:123" hidden="1" x14ac:dyDescent="0.2">
      <c r="A371" s="13"/>
      <c r="B371" s="249"/>
      <c r="C371" s="438"/>
      <c r="D371" s="515"/>
      <c r="E371" s="515"/>
      <c r="F371" s="515"/>
      <c r="G371" s="515"/>
      <c r="H371" s="515"/>
      <c r="I371" s="438"/>
      <c r="J371" s="438"/>
      <c r="K371" s="438"/>
      <c r="L371" s="438"/>
      <c r="M371" s="521"/>
      <c r="N371" s="521"/>
      <c r="O371" s="521"/>
      <c r="P371" s="438"/>
      <c r="Q371" s="438"/>
      <c r="R371" s="438"/>
      <c r="S371" s="438"/>
      <c r="T371" s="438"/>
      <c r="U371" s="438"/>
      <c r="V371" s="438"/>
      <c r="W371" s="438"/>
      <c r="X371" s="438"/>
      <c r="Y371" s="438"/>
      <c r="Z371" s="503"/>
      <c r="AA371" s="503"/>
      <c r="AB371" s="438"/>
      <c r="AC371" s="503"/>
      <c r="AD371" s="503"/>
      <c r="AE371" s="503"/>
      <c r="AF371" s="503"/>
      <c r="AG371" s="503"/>
      <c r="AH371" s="503"/>
      <c r="AI371" s="503"/>
      <c r="AJ371" s="503"/>
      <c r="AK371" s="503"/>
      <c r="AL371" s="503"/>
      <c r="AM371" s="503"/>
      <c r="AN371" s="503"/>
      <c r="AO371" s="503"/>
      <c r="AP371" s="503"/>
      <c r="AQ371" s="503"/>
      <c r="AR371" s="503"/>
      <c r="AS371" s="438"/>
      <c r="AT371" s="439"/>
      <c r="DQ371" s="504"/>
      <c r="DR371" s="504"/>
      <c r="DS371" s="504"/>
    </row>
    <row r="372" spans="1:123" x14ac:dyDescent="0.2">
      <c r="A372" s="438"/>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438"/>
      <c r="AF372" s="438"/>
      <c r="AG372" s="438"/>
      <c r="AH372" s="438"/>
      <c r="AI372" s="438"/>
      <c r="AJ372" s="438"/>
      <c r="AK372" s="438"/>
      <c r="AL372" s="438"/>
      <c r="AM372" s="438"/>
      <c r="AN372" s="438"/>
      <c r="AO372" s="438"/>
      <c r="AP372" s="438"/>
      <c r="AQ372" s="438"/>
      <c r="AR372" s="438"/>
      <c r="AS372" s="438"/>
      <c r="AT372" s="439"/>
      <c r="DQ372" s="504"/>
      <c r="DR372" s="504"/>
      <c r="DS372" s="504"/>
    </row>
    <row r="373" spans="1:123" x14ac:dyDescent="0.2">
      <c r="A373" s="438"/>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438"/>
      <c r="AF373" s="438"/>
      <c r="AG373" s="438"/>
      <c r="AH373" s="438"/>
      <c r="AI373" s="438"/>
      <c r="AJ373" s="438"/>
      <c r="AK373" s="438"/>
      <c r="AL373" s="438"/>
      <c r="AM373" s="438"/>
      <c r="AN373" s="438"/>
      <c r="AO373" s="438"/>
      <c r="AP373" s="438"/>
      <c r="AQ373" s="438"/>
      <c r="AR373" s="438"/>
      <c r="AS373" s="438"/>
      <c r="AT373" s="439"/>
      <c r="DQ373" s="504"/>
      <c r="DR373" s="504"/>
      <c r="DS373" s="504"/>
    </row>
    <row r="374" spans="1:123" x14ac:dyDescent="0.2">
      <c r="A374" s="438"/>
      <c r="B374" s="438"/>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438"/>
      <c r="AE374" s="438"/>
      <c r="AF374" s="438"/>
      <c r="AG374" s="438"/>
      <c r="AH374" s="438"/>
      <c r="AI374" s="438"/>
      <c r="AJ374" s="438"/>
      <c r="AK374" s="438"/>
      <c r="AL374" s="438"/>
      <c r="AM374" s="438"/>
      <c r="AN374" s="438"/>
      <c r="AO374" s="438"/>
      <c r="AP374" s="438"/>
      <c r="AQ374" s="438"/>
      <c r="AR374" s="438"/>
      <c r="AS374" s="438"/>
      <c r="AT374" s="439"/>
      <c r="DQ374" s="504"/>
      <c r="DR374" s="504"/>
      <c r="DS374" s="504"/>
    </row>
    <row r="375" spans="1:123" x14ac:dyDescent="0.2">
      <c r="A375" s="438"/>
      <c r="B375" s="438"/>
      <c r="C375" s="438"/>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38"/>
      <c r="AC375" s="438"/>
      <c r="AD375" s="438"/>
      <c r="AE375" s="438"/>
      <c r="AF375" s="438"/>
      <c r="AG375" s="438"/>
      <c r="AH375" s="438"/>
      <c r="AI375" s="438"/>
      <c r="AJ375" s="438"/>
      <c r="AK375" s="438"/>
      <c r="AL375" s="438"/>
      <c r="AM375" s="438"/>
      <c r="AN375" s="438"/>
      <c r="AO375" s="438"/>
      <c r="AP375" s="438"/>
      <c r="AQ375" s="438"/>
      <c r="AR375" s="438"/>
      <c r="AS375" s="438"/>
      <c r="AT375" s="439"/>
      <c r="DQ375" s="504"/>
      <c r="DR375" s="504"/>
      <c r="DS375" s="504"/>
    </row>
    <row r="376" spans="1:123" x14ac:dyDescent="0.2">
      <c r="A376" s="438"/>
      <c r="B376" s="438"/>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438"/>
      <c r="AF376" s="438"/>
      <c r="AG376" s="438"/>
      <c r="AH376" s="438"/>
      <c r="AI376" s="438"/>
      <c r="AJ376" s="438"/>
      <c r="AK376" s="438"/>
      <c r="AL376" s="438"/>
      <c r="AM376" s="438"/>
      <c r="AN376" s="438"/>
      <c r="AO376" s="438"/>
      <c r="AP376" s="438"/>
      <c r="AQ376" s="438"/>
      <c r="AR376" s="438"/>
      <c r="AS376" s="438"/>
      <c r="AT376" s="439"/>
      <c r="DQ376" s="504"/>
      <c r="DR376" s="504"/>
      <c r="DS376" s="504"/>
    </row>
    <row r="377" spans="1:123" x14ac:dyDescent="0.2">
      <c r="A377" s="438"/>
      <c r="B377" s="438"/>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438"/>
      <c r="AF377" s="438"/>
      <c r="AG377" s="438"/>
      <c r="AH377" s="438"/>
      <c r="AI377" s="438"/>
      <c r="AJ377" s="438"/>
      <c r="AK377" s="438"/>
      <c r="AL377" s="438"/>
      <c r="AM377" s="438"/>
      <c r="AN377" s="438"/>
      <c r="AO377" s="438"/>
      <c r="AP377" s="438"/>
      <c r="AQ377" s="438"/>
      <c r="AR377" s="438"/>
      <c r="AS377" s="438"/>
      <c r="AT377" s="439"/>
      <c r="DQ377" s="504"/>
      <c r="DR377" s="504"/>
      <c r="DS377" s="504"/>
    </row>
    <row r="378" spans="1:123" x14ac:dyDescent="0.2">
      <c r="A378" s="438"/>
      <c r="B378" s="438"/>
      <c r="C378" s="438"/>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38"/>
      <c r="AC378" s="438"/>
      <c r="AD378" s="438"/>
      <c r="AE378" s="438"/>
      <c r="AF378" s="438"/>
      <c r="AG378" s="438"/>
      <c r="AH378" s="438"/>
      <c r="AI378" s="438"/>
      <c r="AJ378" s="438"/>
      <c r="AK378" s="438"/>
      <c r="AL378" s="438"/>
      <c r="AM378" s="438"/>
      <c r="AN378" s="438"/>
      <c r="AO378" s="438"/>
      <c r="AP378" s="438"/>
      <c r="AQ378" s="438"/>
      <c r="AR378" s="438"/>
      <c r="AS378" s="438"/>
      <c r="AT378" s="439"/>
      <c r="DQ378" s="504"/>
      <c r="DR378" s="504"/>
      <c r="DS378" s="504"/>
    </row>
    <row r="379" spans="1:123" x14ac:dyDescent="0.2">
      <c r="A379" s="438"/>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8"/>
      <c r="AE379" s="438"/>
      <c r="AF379" s="438"/>
      <c r="AG379" s="438"/>
      <c r="AH379" s="438"/>
      <c r="AI379" s="438"/>
      <c r="AJ379" s="438"/>
      <c r="AK379" s="438"/>
      <c r="AL379" s="438"/>
      <c r="AM379" s="438"/>
      <c r="AN379" s="438"/>
      <c r="AO379" s="438"/>
      <c r="AP379" s="438"/>
      <c r="AQ379" s="438"/>
      <c r="AR379" s="438"/>
      <c r="AS379" s="438"/>
      <c r="AT379" s="439"/>
      <c r="DQ379" s="504"/>
      <c r="DR379" s="504"/>
      <c r="DS379" s="504"/>
    </row>
    <row r="380" spans="1:123" x14ac:dyDescent="0.2">
      <c r="A380" s="438"/>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438"/>
      <c r="AE380" s="438"/>
      <c r="AF380" s="438"/>
      <c r="AG380" s="438"/>
      <c r="AH380" s="438"/>
      <c r="AI380" s="438"/>
      <c r="AJ380" s="438"/>
      <c r="AK380" s="438"/>
      <c r="AL380" s="438"/>
      <c r="AM380" s="438"/>
      <c r="AN380" s="438"/>
      <c r="AO380" s="438"/>
      <c r="AP380" s="438"/>
      <c r="AQ380" s="438"/>
      <c r="AR380" s="438"/>
      <c r="AS380" s="438"/>
      <c r="AT380" s="439"/>
      <c r="DQ380" s="504"/>
      <c r="DR380" s="504"/>
      <c r="DS380" s="504"/>
    </row>
    <row r="381" spans="1:123" x14ac:dyDescent="0.2">
      <c r="A381" s="438"/>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438"/>
      <c r="AE381" s="438"/>
      <c r="AF381" s="438"/>
      <c r="AG381" s="438"/>
      <c r="AH381" s="438"/>
      <c r="AI381" s="438"/>
      <c r="AJ381" s="438"/>
      <c r="AK381" s="438"/>
      <c r="AL381" s="438"/>
      <c r="AM381" s="438"/>
      <c r="AN381" s="438"/>
      <c r="AO381" s="438"/>
      <c r="AP381" s="438"/>
      <c r="AQ381" s="438"/>
      <c r="AR381" s="438"/>
      <c r="AS381" s="438"/>
      <c r="AT381" s="439"/>
      <c r="DQ381" s="504"/>
      <c r="DR381" s="504"/>
      <c r="DS381" s="504"/>
    </row>
    <row r="382" spans="1:123" x14ac:dyDescent="0.2">
      <c r="A382" s="438"/>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438"/>
      <c r="AF382" s="438"/>
      <c r="AG382" s="438"/>
      <c r="AH382" s="438"/>
      <c r="AI382" s="438"/>
      <c r="AJ382" s="438"/>
      <c r="AK382" s="438"/>
      <c r="AL382" s="438"/>
      <c r="AM382" s="438"/>
      <c r="AN382" s="438"/>
      <c r="AO382" s="438"/>
      <c r="AP382" s="438"/>
      <c r="AQ382" s="438"/>
      <c r="AR382" s="438"/>
      <c r="AS382" s="438"/>
      <c r="AT382" s="439"/>
      <c r="DQ382" s="504"/>
      <c r="DR382" s="504"/>
      <c r="DS382" s="504"/>
    </row>
    <row r="383" spans="1:123" x14ac:dyDescent="0.2">
      <c r="A383" s="438"/>
      <c r="B383" s="438"/>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438"/>
      <c r="AF383" s="438"/>
      <c r="AG383" s="438"/>
      <c r="AH383" s="438"/>
      <c r="AI383" s="438"/>
      <c r="AJ383" s="438"/>
      <c r="AK383" s="438"/>
      <c r="AL383" s="438"/>
      <c r="AM383" s="438"/>
      <c r="AN383" s="438"/>
      <c r="AO383" s="438"/>
      <c r="AP383" s="438"/>
      <c r="AQ383" s="438"/>
      <c r="AR383" s="438"/>
      <c r="AS383" s="438"/>
      <c r="AT383" s="439"/>
      <c r="DP383" s="435">
        <f t="shared" ref="DP383:DP393" si="83">DP337</f>
        <v>0</v>
      </c>
      <c r="DQ383" s="504">
        <f t="shared" ref="DQ383:DQ393" si="84">AG212</f>
        <v>0</v>
      </c>
      <c r="DR383" s="504">
        <f t="shared" ref="DR383:DR393" si="85">AG286</f>
        <v>0</v>
      </c>
      <c r="DS383" s="504">
        <f t="shared" ref="DS383:DS393" si="86">AG358</f>
        <v>0</v>
      </c>
    </row>
    <row r="384" spans="1:123" x14ac:dyDescent="0.2">
      <c r="A384" s="438"/>
      <c r="B384" s="438"/>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38"/>
      <c r="AC384" s="438"/>
      <c r="AD384" s="438"/>
      <c r="AE384" s="438"/>
      <c r="AF384" s="438"/>
      <c r="AG384" s="438"/>
      <c r="AH384" s="438"/>
      <c r="AI384" s="438"/>
      <c r="AJ384" s="438"/>
      <c r="AK384" s="438"/>
      <c r="AL384" s="438"/>
      <c r="AM384" s="438"/>
      <c r="AN384" s="438"/>
      <c r="AO384" s="438"/>
      <c r="AP384" s="438"/>
      <c r="AQ384" s="438"/>
      <c r="AR384" s="438"/>
      <c r="AS384" s="438"/>
      <c r="AT384" s="439"/>
      <c r="DP384" s="435">
        <f t="shared" si="83"/>
        <v>0</v>
      </c>
      <c r="DQ384" s="504">
        <f t="shared" si="84"/>
        <v>0</v>
      </c>
      <c r="DR384" s="504">
        <f t="shared" si="85"/>
        <v>0</v>
      </c>
      <c r="DS384" s="504">
        <f t="shared" si="86"/>
        <v>0</v>
      </c>
    </row>
    <row r="385" spans="1:123" x14ac:dyDescent="0.2">
      <c r="A385" s="438"/>
      <c r="B385" s="438"/>
      <c r="C385" s="438"/>
      <c r="D385" s="438"/>
      <c r="E385" s="438"/>
      <c r="F385" s="438"/>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38"/>
      <c r="AC385" s="438"/>
      <c r="AD385" s="438"/>
      <c r="AE385" s="438"/>
      <c r="AF385" s="438"/>
      <c r="AG385" s="438"/>
      <c r="AH385" s="438"/>
      <c r="AI385" s="438"/>
      <c r="AJ385" s="438"/>
      <c r="AK385" s="438"/>
      <c r="AL385" s="438"/>
      <c r="AM385" s="438"/>
      <c r="AN385" s="438"/>
      <c r="AO385" s="438"/>
      <c r="AP385" s="438"/>
      <c r="AQ385" s="438"/>
      <c r="AR385" s="438"/>
      <c r="AS385" s="438"/>
      <c r="AT385" s="439"/>
      <c r="DP385" s="435">
        <f t="shared" si="83"/>
        <v>0</v>
      </c>
      <c r="DQ385" s="504">
        <f t="shared" si="84"/>
        <v>0</v>
      </c>
      <c r="DR385" s="504">
        <f t="shared" si="85"/>
        <v>0</v>
      </c>
      <c r="DS385" s="504">
        <f t="shared" si="86"/>
        <v>0</v>
      </c>
    </row>
    <row r="386" spans="1:123" x14ac:dyDescent="0.2">
      <c r="A386" s="438"/>
      <c r="B386" s="438"/>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438"/>
      <c r="AE386" s="438"/>
      <c r="AF386" s="438"/>
      <c r="AG386" s="438"/>
      <c r="AH386" s="438"/>
      <c r="AI386" s="438"/>
      <c r="AJ386" s="438"/>
      <c r="AK386" s="438"/>
      <c r="AL386" s="438"/>
      <c r="AM386" s="438"/>
      <c r="AN386" s="438"/>
      <c r="AO386" s="438"/>
      <c r="AP386" s="438"/>
      <c r="AQ386" s="438"/>
      <c r="AR386" s="438"/>
      <c r="AS386" s="438"/>
      <c r="AT386" s="439"/>
      <c r="DP386" s="435">
        <f t="shared" si="83"/>
        <v>0</v>
      </c>
      <c r="DQ386" s="504">
        <f t="shared" si="84"/>
        <v>0</v>
      </c>
      <c r="DR386" s="504">
        <f t="shared" si="85"/>
        <v>0</v>
      </c>
      <c r="DS386" s="504">
        <f t="shared" si="86"/>
        <v>0</v>
      </c>
    </row>
    <row r="387" spans="1:123" x14ac:dyDescent="0.2">
      <c r="A387" s="438"/>
      <c r="B387" s="438"/>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438"/>
      <c r="AE387" s="438"/>
      <c r="AF387" s="438"/>
      <c r="AG387" s="438"/>
      <c r="AH387" s="438"/>
      <c r="AI387" s="438"/>
      <c r="AJ387" s="438"/>
      <c r="AK387" s="438"/>
      <c r="AL387" s="438"/>
      <c r="AM387" s="438"/>
      <c r="AN387" s="438"/>
      <c r="AO387" s="438"/>
      <c r="AP387" s="438"/>
      <c r="AQ387" s="438"/>
      <c r="AR387" s="438"/>
      <c r="AS387" s="438"/>
      <c r="AT387" s="439"/>
      <c r="DP387" s="435">
        <f t="shared" si="83"/>
        <v>0</v>
      </c>
      <c r="DQ387" s="504">
        <f t="shared" si="84"/>
        <v>0</v>
      </c>
      <c r="DR387" s="504">
        <f t="shared" si="85"/>
        <v>0</v>
      </c>
      <c r="DS387" s="504">
        <f t="shared" si="86"/>
        <v>0</v>
      </c>
    </row>
    <row r="388" spans="1:123" x14ac:dyDescent="0.2">
      <c r="A388" s="438"/>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8"/>
      <c r="AE388" s="438"/>
      <c r="AF388" s="438"/>
      <c r="AG388" s="438"/>
      <c r="AH388" s="438"/>
      <c r="AI388" s="438"/>
      <c r="AJ388" s="438"/>
      <c r="AK388" s="438"/>
      <c r="AL388" s="438"/>
      <c r="AM388" s="438"/>
      <c r="AN388" s="438"/>
      <c r="AO388" s="438"/>
      <c r="AP388" s="438"/>
      <c r="AQ388" s="438"/>
      <c r="AR388" s="438"/>
      <c r="AS388" s="438"/>
      <c r="AT388" s="439"/>
      <c r="DP388" s="435">
        <f t="shared" si="83"/>
        <v>0</v>
      </c>
      <c r="DQ388" s="504">
        <f t="shared" si="84"/>
        <v>0</v>
      </c>
      <c r="DR388" s="504">
        <f t="shared" si="85"/>
        <v>0</v>
      </c>
      <c r="DS388" s="504">
        <f t="shared" si="86"/>
        <v>0</v>
      </c>
    </row>
    <row r="389" spans="1:123" x14ac:dyDescent="0.2">
      <c r="A389" s="438"/>
      <c r="B389" s="438"/>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438"/>
      <c r="AE389" s="438"/>
      <c r="AF389" s="438"/>
      <c r="AG389" s="438"/>
      <c r="AH389" s="438"/>
      <c r="AI389" s="438"/>
      <c r="AJ389" s="438"/>
      <c r="AK389" s="438"/>
      <c r="AL389" s="438"/>
      <c r="AM389" s="438"/>
      <c r="AN389" s="438"/>
      <c r="AO389" s="438"/>
      <c r="AP389" s="438"/>
      <c r="AQ389" s="438"/>
      <c r="AR389" s="438"/>
      <c r="AS389" s="438"/>
      <c r="AT389" s="439"/>
      <c r="DP389" s="435">
        <f t="shared" si="83"/>
        <v>0</v>
      </c>
      <c r="DQ389" s="504">
        <f t="shared" si="84"/>
        <v>0</v>
      </c>
      <c r="DR389" s="504">
        <f t="shared" si="85"/>
        <v>0</v>
      </c>
      <c r="DS389" s="504">
        <f t="shared" si="86"/>
        <v>0</v>
      </c>
    </row>
    <row r="390" spans="1:123" x14ac:dyDescent="0.2">
      <c r="A390" s="438"/>
      <c r="B390" s="438"/>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38"/>
      <c r="AC390" s="438"/>
      <c r="AD390" s="438"/>
      <c r="AE390" s="438"/>
      <c r="AF390" s="438"/>
      <c r="AG390" s="438"/>
      <c r="AH390" s="438"/>
      <c r="AI390" s="438"/>
      <c r="AJ390" s="438"/>
      <c r="AK390" s="438"/>
      <c r="AL390" s="438"/>
      <c r="AM390" s="438"/>
      <c r="AN390" s="438"/>
      <c r="AO390" s="438"/>
      <c r="AP390" s="438"/>
      <c r="AQ390" s="438"/>
      <c r="AR390" s="438"/>
      <c r="AS390" s="438"/>
      <c r="AT390" s="439"/>
      <c r="DP390" s="435">
        <f t="shared" si="83"/>
        <v>0</v>
      </c>
      <c r="DQ390" s="504">
        <f t="shared" si="84"/>
        <v>0</v>
      </c>
      <c r="DR390" s="504">
        <f t="shared" si="85"/>
        <v>0</v>
      </c>
      <c r="DS390" s="504">
        <f t="shared" si="86"/>
        <v>0</v>
      </c>
    </row>
    <row r="391" spans="1:123" x14ac:dyDescent="0.2">
      <c r="A391" s="438"/>
      <c r="B391" s="438"/>
      <c r="C391" s="438"/>
      <c r="D391" s="438"/>
      <c r="E391" s="438"/>
      <c r="F391" s="438"/>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38"/>
      <c r="AC391" s="438"/>
      <c r="AD391" s="438"/>
      <c r="AE391" s="438"/>
      <c r="AF391" s="438"/>
      <c r="AG391" s="438"/>
      <c r="AH391" s="438"/>
      <c r="AI391" s="438"/>
      <c r="AJ391" s="438"/>
      <c r="AK391" s="438"/>
      <c r="AL391" s="438"/>
      <c r="AM391" s="438"/>
      <c r="AN391" s="438"/>
      <c r="AO391" s="438"/>
      <c r="AP391" s="438"/>
      <c r="AQ391" s="438"/>
      <c r="AR391" s="438"/>
      <c r="AS391" s="438"/>
      <c r="AT391" s="439"/>
      <c r="DP391" s="435">
        <f t="shared" si="83"/>
        <v>0</v>
      </c>
      <c r="DQ391" s="504">
        <f t="shared" si="84"/>
        <v>0</v>
      </c>
      <c r="DR391" s="504">
        <f t="shared" si="85"/>
        <v>0</v>
      </c>
      <c r="DS391" s="504">
        <f t="shared" si="86"/>
        <v>0</v>
      </c>
    </row>
    <row r="392" spans="1:123" x14ac:dyDescent="0.2">
      <c r="A392" s="438"/>
      <c r="B392" s="438"/>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38"/>
      <c r="AC392" s="438"/>
      <c r="AD392" s="438"/>
      <c r="AE392" s="438"/>
      <c r="AF392" s="438"/>
      <c r="AG392" s="438"/>
      <c r="AH392" s="438"/>
      <c r="AI392" s="438"/>
      <c r="AJ392" s="438"/>
      <c r="AK392" s="438"/>
      <c r="AL392" s="438"/>
      <c r="AM392" s="438"/>
      <c r="AN392" s="438"/>
      <c r="AO392" s="438"/>
      <c r="AP392" s="438"/>
      <c r="AQ392" s="438"/>
      <c r="AR392" s="438"/>
      <c r="AS392" s="438"/>
      <c r="AT392" s="439"/>
      <c r="DP392" s="435">
        <f t="shared" si="83"/>
        <v>0</v>
      </c>
      <c r="DQ392" s="504">
        <f t="shared" si="84"/>
        <v>0</v>
      </c>
      <c r="DR392" s="504">
        <f t="shared" si="85"/>
        <v>0</v>
      </c>
      <c r="DS392" s="504">
        <f t="shared" si="86"/>
        <v>0</v>
      </c>
    </row>
    <row r="393" spans="1:123" x14ac:dyDescent="0.2">
      <c r="A393" s="438"/>
      <c r="B393" s="438"/>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438"/>
      <c r="AE393" s="438"/>
      <c r="AF393" s="438"/>
      <c r="AG393" s="438"/>
      <c r="AH393" s="438"/>
      <c r="AI393" s="438"/>
      <c r="AJ393" s="438"/>
      <c r="AK393" s="438"/>
      <c r="AL393" s="438"/>
      <c r="AM393" s="438"/>
      <c r="AN393" s="438"/>
      <c r="AO393" s="438"/>
      <c r="AP393" s="438"/>
      <c r="AQ393" s="438"/>
      <c r="AR393" s="438"/>
      <c r="AS393" s="438"/>
      <c r="AT393" s="439"/>
      <c r="DP393" s="435">
        <f t="shared" si="83"/>
        <v>0</v>
      </c>
      <c r="DQ393" s="504">
        <f t="shared" si="84"/>
        <v>0</v>
      </c>
      <c r="DR393" s="504">
        <f t="shared" si="85"/>
        <v>0</v>
      </c>
      <c r="DS393" s="504">
        <f t="shared" si="86"/>
        <v>0</v>
      </c>
    </row>
    <row r="394" spans="1:123" x14ac:dyDescent="0.2">
      <c r="A394" s="438"/>
      <c r="B394" s="438"/>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438"/>
      <c r="AE394" s="438"/>
      <c r="AF394" s="438"/>
      <c r="AG394" s="438"/>
      <c r="AH394" s="438"/>
      <c r="AI394" s="438"/>
      <c r="AJ394" s="438"/>
      <c r="AK394" s="438"/>
      <c r="AL394" s="438"/>
      <c r="AM394" s="438"/>
      <c r="AN394" s="438"/>
      <c r="AO394" s="438"/>
      <c r="AP394" s="438"/>
      <c r="AQ394" s="438"/>
      <c r="AR394" s="438"/>
      <c r="AS394" s="438"/>
      <c r="AT394" s="439"/>
      <c r="DR394" s="503"/>
    </row>
    <row r="395" spans="1:123" x14ac:dyDescent="0.2">
      <c r="A395" s="438"/>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438"/>
      <c r="AE395" s="438"/>
      <c r="AF395" s="438"/>
      <c r="AG395" s="438"/>
      <c r="AH395" s="438"/>
      <c r="AI395" s="438"/>
      <c r="AJ395" s="438"/>
      <c r="AK395" s="438"/>
      <c r="AL395" s="438"/>
      <c r="AM395" s="438"/>
      <c r="AN395" s="438"/>
      <c r="AO395" s="438"/>
      <c r="AP395" s="438"/>
      <c r="AQ395" s="438"/>
      <c r="AR395" s="438"/>
      <c r="AS395" s="438"/>
      <c r="AT395" s="439"/>
      <c r="DR395" s="503"/>
    </row>
    <row r="396" spans="1:123" x14ac:dyDescent="0.2">
      <c r="A396" s="438"/>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438"/>
      <c r="AE396" s="438"/>
      <c r="AF396" s="438"/>
      <c r="AG396" s="438"/>
      <c r="AH396" s="438"/>
      <c r="AI396" s="438"/>
      <c r="AJ396" s="438"/>
      <c r="AK396" s="438"/>
      <c r="AL396" s="438"/>
      <c r="AM396" s="438"/>
      <c r="AN396" s="438"/>
      <c r="AO396" s="438"/>
      <c r="AP396" s="438"/>
      <c r="AQ396" s="438"/>
      <c r="AR396" s="438"/>
      <c r="AS396" s="438"/>
      <c r="AT396" s="439"/>
      <c r="DR396" s="503"/>
    </row>
    <row r="397" spans="1:123" x14ac:dyDescent="0.2">
      <c r="A397" s="438"/>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438"/>
      <c r="AE397" s="438"/>
      <c r="AF397" s="438"/>
      <c r="AG397" s="438"/>
      <c r="AH397" s="438"/>
      <c r="AI397" s="438"/>
      <c r="AJ397" s="438"/>
      <c r="AK397" s="438"/>
      <c r="AL397" s="438"/>
      <c r="AM397" s="438"/>
      <c r="AN397" s="438"/>
      <c r="AO397" s="438"/>
      <c r="AP397" s="438"/>
      <c r="AQ397" s="438"/>
      <c r="AR397" s="438"/>
      <c r="AS397" s="438"/>
      <c r="AT397" s="439"/>
      <c r="DR397" s="503"/>
    </row>
    <row r="398" spans="1:123" x14ac:dyDescent="0.2">
      <c r="A398" s="438"/>
      <c r="B398" s="438"/>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438"/>
      <c r="AE398" s="438"/>
      <c r="AF398" s="438"/>
      <c r="AG398" s="438"/>
      <c r="AH398" s="438"/>
      <c r="AI398" s="438"/>
      <c r="AJ398" s="438"/>
      <c r="AK398" s="438"/>
      <c r="AL398" s="438"/>
      <c r="AM398" s="438"/>
      <c r="AN398" s="438"/>
      <c r="AO398" s="438"/>
      <c r="AP398" s="438"/>
      <c r="AQ398" s="438"/>
      <c r="AR398" s="438"/>
      <c r="AS398" s="438"/>
      <c r="AT398" s="439"/>
      <c r="DR398" s="503"/>
    </row>
    <row r="399" spans="1:123" x14ac:dyDescent="0.2">
      <c r="A399" s="438"/>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438"/>
      <c r="AE399" s="438"/>
      <c r="AF399" s="438"/>
      <c r="AG399" s="438"/>
      <c r="AH399" s="438"/>
      <c r="AI399" s="438"/>
      <c r="AJ399" s="438"/>
      <c r="AK399" s="438"/>
      <c r="AL399" s="438"/>
      <c r="AM399" s="438"/>
      <c r="AN399" s="438"/>
      <c r="AO399" s="438"/>
      <c r="AP399" s="438"/>
      <c r="AQ399" s="438"/>
      <c r="AR399" s="438"/>
      <c r="AS399" s="438"/>
      <c r="AT399" s="439"/>
      <c r="DR399" s="503"/>
    </row>
    <row r="400" spans="1:123" x14ac:dyDescent="0.2">
      <c r="A400" s="438"/>
      <c r="B400" s="438"/>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438"/>
      <c r="AE400" s="438"/>
      <c r="AF400" s="438"/>
      <c r="AG400" s="438"/>
      <c r="AH400" s="438"/>
      <c r="AI400" s="438"/>
      <c r="AJ400" s="438"/>
      <c r="AK400" s="438"/>
      <c r="AL400" s="438"/>
      <c r="AM400" s="438"/>
      <c r="AN400" s="438"/>
      <c r="AO400" s="438"/>
      <c r="AP400" s="438"/>
      <c r="AQ400" s="438"/>
      <c r="AR400" s="438"/>
      <c r="AS400" s="438"/>
      <c r="AT400" s="439"/>
      <c r="DR400" s="503"/>
    </row>
    <row r="401" spans="1:122" x14ac:dyDescent="0.2">
      <c r="A401" s="438"/>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438"/>
      <c r="AE401" s="438"/>
      <c r="AF401" s="438"/>
      <c r="AG401" s="438"/>
      <c r="AH401" s="438"/>
      <c r="AI401" s="438"/>
      <c r="AJ401" s="438"/>
      <c r="AK401" s="438"/>
      <c r="AL401" s="438"/>
      <c r="AM401" s="438"/>
      <c r="AN401" s="438"/>
      <c r="AO401" s="438"/>
      <c r="AP401" s="438"/>
      <c r="AQ401" s="438"/>
      <c r="AR401" s="438"/>
      <c r="AS401" s="438"/>
      <c r="AT401" s="439"/>
      <c r="DR401" s="503"/>
    </row>
    <row r="402" spans="1:122" x14ac:dyDescent="0.2">
      <c r="A402" s="438"/>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438"/>
      <c r="AE402" s="438"/>
      <c r="AF402" s="438"/>
      <c r="AG402" s="438"/>
      <c r="AH402" s="438"/>
      <c r="AI402" s="438"/>
      <c r="AJ402" s="438"/>
      <c r="AK402" s="438"/>
      <c r="AL402" s="438"/>
      <c r="AM402" s="438"/>
      <c r="AN402" s="438"/>
      <c r="AO402" s="438"/>
      <c r="AP402" s="438"/>
      <c r="AQ402" s="438"/>
      <c r="AR402" s="438"/>
      <c r="AS402" s="438"/>
      <c r="AT402" s="439"/>
      <c r="DR402" s="503"/>
    </row>
    <row r="403" spans="1:122" x14ac:dyDescent="0.2">
      <c r="A403" s="438"/>
      <c r="B403" s="438"/>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438"/>
      <c r="AE403" s="438"/>
      <c r="AF403" s="438"/>
      <c r="AG403" s="438"/>
      <c r="AH403" s="438"/>
      <c r="AI403" s="438"/>
      <c r="AJ403" s="438"/>
      <c r="AK403" s="438"/>
      <c r="AL403" s="438"/>
      <c r="AM403" s="438"/>
      <c r="AN403" s="438"/>
      <c r="AO403" s="438"/>
      <c r="AP403" s="438"/>
      <c r="AQ403" s="438"/>
      <c r="AR403" s="438"/>
      <c r="AS403" s="438"/>
      <c r="AT403" s="439"/>
      <c r="DR403" s="503"/>
    </row>
    <row r="404" spans="1:122" x14ac:dyDescent="0.2">
      <c r="A404" s="438"/>
      <c r="B404" s="438"/>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8"/>
      <c r="AE404" s="438"/>
      <c r="AF404" s="438"/>
      <c r="AG404" s="438"/>
      <c r="AH404" s="438"/>
      <c r="AI404" s="438"/>
      <c r="AJ404" s="438"/>
      <c r="AK404" s="438"/>
      <c r="AL404" s="438"/>
      <c r="AM404" s="438"/>
      <c r="AN404" s="438"/>
      <c r="AO404" s="438"/>
      <c r="AP404" s="438"/>
      <c r="AQ404" s="438"/>
      <c r="AR404" s="438"/>
      <c r="AS404" s="438"/>
      <c r="AT404" s="439"/>
      <c r="DR404" s="503"/>
    </row>
    <row r="405" spans="1:122" x14ac:dyDescent="0.2">
      <c r="A405" s="438"/>
      <c r="B405" s="438"/>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38"/>
      <c r="AC405" s="438"/>
      <c r="AD405" s="438"/>
      <c r="AE405" s="438"/>
      <c r="AF405" s="438"/>
      <c r="AG405" s="438"/>
      <c r="AH405" s="438"/>
      <c r="AI405" s="438"/>
      <c r="AJ405" s="438"/>
      <c r="AK405" s="438"/>
      <c r="AL405" s="438"/>
      <c r="AM405" s="438"/>
      <c r="AN405" s="438"/>
      <c r="AO405" s="438"/>
      <c r="AP405" s="438"/>
      <c r="AQ405" s="438"/>
      <c r="AR405" s="438"/>
      <c r="AS405" s="438"/>
      <c r="AT405" s="439"/>
      <c r="DR405" s="503"/>
    </row>
    <row r="406" spans="1:122" x14ac:dyDescent="0.2">
      <c r="A406" s="438"/>
      <c r="B406" s="438"/>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438"/>
      <c r="AE406" s="438"/>
      <c r="AF406" s="438"/>
      <c r="AG406" s="438"/>
      <c r="AH406" s="438"/>
      <c r="AI406" s="438"/>
      <c r="AJ406" s="438"/>
      <c r="AK406" s="438"/>
      <c r="AL406" s="438"/>
      <c r="AM406" s="438"/>
      <c r="AN406" s="438"/>
      <c r="AO406" s="438"/>
      <c r="AP406" s="438"/>
      <c r="AQ406" s="438"/>
      <c r="AR406" s="438"/>
      <c r="AS406" s="438"/>
      <c r="AT406" s="439"/>
      <c r="DR406" s="503"/>
    </row>
    <row r="407" spans="1:122" x14ac:dyDescent="0.2">
      <c r="A407" s="438"/>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438"/>
      <c r="AI407" s="438"/>
      <c r="AJ407" s="438"/>
      <c r="AK407" s="438"/>
      <c r="AL407" s="438"/>
      <c r="AM407" s="438"/>
      <c r="AN407" s="438"/>
      <c r="AO407" s="438"/>
      <c r="AP407" s="438"/>
      <c r="AQ407" s="438"/>
      <c r="AR407" s="438"/>
      <c r="AS407" s="438"/>
      <c r="AT407" s="439"/>
      <c r="DR407" s="503"/>
    </row>
    <row r="408" spans="1:122" x14ac:dyDescent="0.2">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438"/>
      <c r="AT408" s="439"/>
      <c r="DR408" s="503"/>
    </row>
    <row r="409" spans="1:122" x14ac:dyDescent="0.2">
      <c r="A409" s="438"/>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438"/>
      <c r="AI409" s="438"/>
      <c r="AJ409" s="438"/>
      <c r="AK409" s="438"/>
      <c r="AL409" s="438"/>
      <c r="AM409" s="438"/>
      <c r="AN409" s="438"/>
      <c r="AO409" s="438"/>
      <c r="AP409" s="438"/>
      <c r="AQ409" s="438"/>
      <c r="AR409" s="438"/>
      <c r="AS409" s="438"/>
      <c r="AT409" s="439"/>
      <c r="DR409" s="503"/>
    </row>
    <row r="410" spans="1:122" x14ac:dyDescent="0.2">
      <c r="A410" s="438"/>
      <c r="B410" s="438"/>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38"/>
      <c r="AC410" s="438"/>
      <c r="AD410" s="438"/>
      <c r="AE410" s="438"/>
      <c r="AF410" s="438"/>
      <c r="AG410" s="438"/>
      <c r="AH410" s="438"/>
      <c r="AI410" s="438"/>
      <c r="AJ410" s="438"/>
      <c r="AK410" s="438"/>
      <c r="AL410" s="438"/>
      <c r="AM410" s="438"/>
      <c r="AN410" s="438"/>
      <c r="AO410" s="438"/>
      <c r="AP410" s="438"/>
      <c r="AQ410" s="438"/>
      <c r="AR410" s="438"/>
      <c r="AS410" s="438"/>
      <c r="AT410" s="439"/>
      <c r="DR410" s="503"/>
    </row>
    <row r="411" spans="1:122" x14ac:dyDescent="0.2">
      <c r="A411" s="438"/>
      <c r="B411" s="438"/>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38"/>
      <c r="AC411" s="438"/>
      <c r="AD411" s="438"/>
      <c r="AE411" s="438"/>
      <c r="AF411" s="438"/>
      <c r="AG411" s="438"/>
      <c r="AH411" s="438"/>
      <c r="AI411" s="438"/>
      <c r="AJ411" s="438"/>
      <c r="AK411" s="438"/>
      <c r="AL411" s="438"/>
      <c r="AM411" s="438"/>
      <c r="AN411" s="438"/>
      <c r="AO411" s="438"/>
      <c r="AP411" s="438"/>
      <c r="AQ411" s="438"/>
      <c r="AR411" s="438"/>
      <c r="AS411" s="438"/>
      <c r="AT411" s="439"/>
      <c r="DR411" s="503"/>
    </row>
    <row r="412" spans="1:122" x14ac:dyDescent="0.2">
      <c r="A412" s="438"/>
      <c r="B412" s="438"/>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38"/>
      <c r="AC412" s="438"/>
      <c r="AD412" s="438"/>
      <c r="AE412" s="438"/>
      <c r="AF412" s="438"/>
      <c r="AG412" s="438"/>
      <c r="AH412" s="438"/>
      <c r="AI412" s="438"/>
      <c r="AJ412" s="438"/>
      <c r="AK412" s="438"/>
      <c r="AL412" s="438"/>
      <c r="AM412" s="438"/>
      <c r="AN412" s="438"/>
      <c r="AO412" s="438"/>
      <c r="AP412" s="438"/>
      <c r="AQ412" s="438"/>
      <c r="AR412" s="438"/>
      <c r="AS412" s="438"/>
      <c r="AT412" s="439"/>
      <c r="DR412" s="503"/>
    </row>
    <row r="413" spans="1:122" x14ac:dyDescent="0.2">
      <c r="A413" s="438"/>
      <c r="B413" s="438"/>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8"/>
      <c r="AE413" s="438"/>
      <c r="AF413" s="438"/>
      <c r="AG413" s="438"/>
      <c r="AH413" s="438"/>
      <c r="AI413" s="438"/>
      <c r="AJ413" s="438"/>
      <c r="AK413" s="438"/>
      <c r="AL413" s="438"/>
      <c r="AM413" s="438"/>
      <c r="AN413" s="438"/>
      <c r="AO413" s="438"/>
      <c r="AP413" s="438"/>
      <c r="AQ413" s="438"/>
      <c r="AR413" s="438"/>
      <c r="AS413" s="438"/>
      <c r="AT413" s="439"/>
      <c r="DR413" s="503"/>
    </row>
    <row r="414" spans="1:122" x14ac:dyDescent="0.2">
      <c r="A414" s="438"/>
      <c r="B414" s="438"/>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c r="AJ414" s="438"/>
      <c r="AK414" s="438"/>
      <c r="AL414" s="438"/>
      <c r="AM414" s="438"/>
      <c r="AN414" s="438"/>
      <c r="AO414" s="438"/>
      <c r="AP414" s="438"/>
      <c r="AQ414" s="438"/>
      <c r="AR414" s="438"/>
      <c r="AS414" s="438"/>
      <c r="AT414" s="439"/>
      <c r="DR414" s="503"/>
    </row>
    <row r="415" spans="1:122" x14ac:dyDescent="0.2">
      <c r="A415" s="438"/>
      <c r="B415" s="438"/>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c r="AJ415" s="438"/>
      <c r="AK415" s="438"/>
      <c r="AL415" s="438"/>
      <c r="AM415" s="438"/>
      <c r="AN415" s="438"/>
      <c r="AO415" s="438"/>
      <c r="AP415" s="438"/>
      <c r="AQ415" s="438"/>
      <c r="AR415" s="438"/>
      <c r="AS415" s="438"/>
      <c r="AT415" s="439"/>
      <c r="DR415" s="438"/>
    </row>
    <row r="416" spans="1:122" x14ac:dyDescent="0.2">
      <c r="A416" s="438"/>
      <c r="B416" s="438"/>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438"/>
      <c r="AE416" s="438"/>
      <c r="AF416" s="438"/>
      <c r="AG416" s="438"/>
      <c r="AH416" s="438"/>
      <c r="AI416" s="438"/>
      <c r="AJ416" s="438"/>
      <c r="AK416" s="438"/>
      <c r="AL416" s="438"/>
      <c r="AM416" s="438"/>
      <c r="AN416" s="438"/>
      <c r="AO416" s="438"/>
      <c r="AP416" s="438"/>
      <c r="AQ416" s="438"/>
      <c r="AR416" s="438"/>
      <c r="AS416" s="438"/>
      <c r="AT416" s="439"/>
      <c r="DR416" s="438"/>
    </row>
    <row r="417" spans="1:122" x14ac:dyDescent="0.2">
      <c r="A417" s="438"/>
      <c r="B417" s="438"/>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38"/>
      <c r="AC417" s="438"/>
      <c r="AD417" s="438"/>
      <c r="AE417" s="438"/>
      <c r="AF417" s="438"/>
      <c r="AG417" s="438"/>
      <c r="AH417" s="438"/>
      <c r="AI417" s="438"/>
      <c r="AJ417" s="438"/>
      <c r="AK417" s="438"/>
      <c r="AL417" s="438"/>
      <c r="AM417" s="438"/>
      <c r="AN417" s="438"/>
      <c r="AO417" s="438"/>
      <c r="AP417" s="438"/>
      <c r="AQ417" s="438"/>
      <c r="AR417" s="438"/>
      <c r="AS417" s="438"/>
      <c r="AT417" s="439"/>
      <c r="DR417" s="438"/>
    </row>
    <row r="418" spans="1:122" x14ac:dyDescent="0.2">
      <c r="A418" s="438"/>
      <c r="B418" s="438"/>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8"/>
      <c r="AL418" s="438"/>
      <c r="AM418" s="438"/>
      <c r="AN418" s="438"/>
      <c r="AO418" s="438"/>
      <c r="AP418" s="438"/>
      <c r="AQ418" s="438"/>
      <c r="AR418" s="438"/>
      <c r="AS418" s="438"/>
      <c r="AT418" s="439"/>
      <c r="DR418" s="438"/>
    </row>
    <row r="419" spans="1:122" x14ac:dyDescent="0.2">
      <c r="A419" s="438"/>
      <c r="B419" s="438"/>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8"/>
      <c r="AL419" s="438"/>
      <c r="AM419" s="438"/>
      <c r="AN419" s="438"/>
      <c r="AO419" s="438"/>
      <c r="AP419" s="438"/>
      <c r="AQ419" s="438"/>
      <c r="AR419" s="438"/>
      <c r="AS419" s="438"/>
      <c r="AT419" s="439"/>
      <c r="DR419" s="438"/>
    </row>
    <row r="420" spans="1:122" x14ac:dyDescent="0.2">
      <c r="A420" s="438"/>
      <c r="B420" s="438"/>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8"/>
      <c r="AL420" s="438"/>
      <c r="AM420" s="438"/>
      <c r="AN420" s="438"/>
      <c r="AO420" s="438"/>
      <c r="AP420" s="438"/>
      <c r="AQ420" s="438"/>
      <c r="AR420" s="438"/>
      <c r="AS420" s="438"/>
      <c r="AT420" s="439"/>
      <c r="DR420" s="438"/>
    </row>
    <row r="421" spans="1:122" x14ac:dyDescent="0.2">
      <c r="A421" s="438"/>
      <c r="B421" s="438"/>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438"/>
      <c r="AE421" s="438"/>
      <c r="AF421" s="438"/>
      <c r="AG421" s="438"/>
      <c r="AH421" s="438"/>
      <c r="AI421" s="438"/>
      <c r="AJ421" s="438"/>
      <c r="AK421" s="438"/>
      <c r="AL421" s="438"/>
      <c r="AM421" s="438"/>
      <c r="AN421" s="438"/>
      <c r="AO421" s="438"/>
      <c r="AP421" s="438"/>
      <c r="AQ421" s="438"/>
      <c r="AR421" s="438"/>
      <c r="AS421" s="438"/>
      <c r="AT421" s="439"/>
      <c r="DR421" s="438"/>
    </row>
    <row r="422" spans="1:122" x14ac:dyDescent="0.2">
      <c r="A422" s="438"/>
      <c r="B422" s="438"/>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438"/>
      <c r="AE422" s="438"/>
      <c r="AF422" s="438"/>
      <c r="AG422" s="438"/>
      <c r="AH422" s="438"/>
      <c r="AI422" s="438"/>
      <c r="AJ422" s="438"/>
      <c r="AK422" s="438"/>
      <c r="AL422" s="438"/>
      <c r="AM422" s="438"/>
      <c r="AN422" s="438"/>
      <c r="AO422" s="438"/>
      <c r="AP422" s="438"/>
      <c r="AQ422" s="438"/>
      <c r="AR422" s="438"/>
      <c r="AS422" s="438"/>
      <c r="AT422" s="439"/>
      <c r="DR422" s="438"/>
    </row>
    <row r="423" spans="1:122" x14ac:dyDescent="0.2">
      <c r="A423" s="438"/>
      <c r="B423" s="438"/>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38"/>
      <c r="AC423" s="438"/>
      <c r="AD423" s="438"/>
      <c r="AE423" s="438"/>
      <c r="AF423" s="438"/>
      <c r="AG423" s="438"/>
      <c r="AH423" s="438"/>
      <c r="AI423" s="438"/>
      <c r="AJ423" s="438"/>
      <c r="AK423" s="438"/>
      <c r="AL423" s="438"/>
      <c r="AM423" s="438"/>
      <c r="AN423" s="438"/>
      <c r="AO423" s="438"/>
      <c r="AP423" s="438"/>
      <c r="AQ423" s="438"/>
      <c r="AR423" s="438"/>
      <c r="AS423" s="438"/>
      <c r="AT423" s="439"/>
      <c r="DR423" s="438"/>
    </row>
    <row r="424" spans="1:122" x14ac:dyDescent="0.2">
      <c r="A424" s="438"/>
      <c r="B424" s="438"/>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438"/>
      <c r="AE424" s="438"/>
      <c r="AF424" s="438"/>
      <c r="AG424" s="438"/>
      <c r="AH424" s="438"/>
      <c r="AI424" s="438"/>
      <c r="AJ424" s="438"/>
      <c r="AK424" s="438"/>
      <c r="AL424" s="438"/>
      <c r="AM424" s="438"/>
      <c r="AN424" s="438"/>
      <c r="AO424" s="438"/>
      <c r="AP424" s="438"/>
      <c r="AQ424" s="438"/>
      <c r="AR424" s="438"/>
      <c r="AS424" s="438"/>
      <c r="AT424" s="439"/>
      <c r="DR424" s="438"/>
    </row>
    <row r="425" spans="1:122" x14ac:dyDescent="0.2">
      <c r="A425" s="438"/>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8"/>
      <c r="AL425" s="438"/>
      <c r="AM425" s="438"/>
      <c r="AN425" s="438"/>
      <c r="AO425" s="438"/>
      <c r="AP425" s="438"/>
      <c r="AQ425" s="438"/>
      <c r="AR425" s="438"/>
      <c r="AS425" s="438"/>
      <c r="AT425" s="439"/>
      <c r="DR425" s="438"/>
    </row>
    <row r="426" spans="1:122" x14ac:dyDescent="0.2">
      <c r="A426" s="438"/>
      <c r="B426" s="438"/>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8"/>
      <c r="AL426" s="438"/>
      <c r="AM426" s="438"/>
      <c r="AN426" s="438"/>
      <c r="AO426" s="438"/>
      <c r="AP426" s="438"/>
      <c r="AQ426" s="438"/>
      <c r="AR426" s="438"/>
      <c r="AS426" s="438"/>
      <c r="AT426" s="439"/>
      <c r="DR426" s="438"/>
    </row>
    <row r="427" spans="1:122" x14ac:dyDescent="0.2">
      <c r="A427" s="438"/>
      <c r="B427" s="438"/>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8"/>
      <c r="AL427" s="438"/>
      <c r="AM427" s="438"/>
      <c r="AN427" s="438"/>
      <c r="AO427" s="438"/>
      <c r="AP427" s="438"/>
      <c r="AQ427" s="438"/>
      <c r="AR427" s="438"/>
      <c r="AS427" s="438"/>
      <c r="AT427" s="439"/>
      <c r="DR427" s="438"/>
    </row>
    <row r="428" spans="1:122" x14ac:dyDescent="0.2">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438"/>
      <c r="AT428" s="439"/>
      <c r="DR428" s="438"/>
    </row>
    <row r="429" spans="1:122" x14ac:dyDescent="0.2">
      <c r="A429" s="438"/>
      <c r="B429" s="438"/>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8"/>
      <c r="AL429" s="438"/>
      <c r="AM429" s="438"/>
      <c r="AN429" s="438"/>
      <c r="AO429" s="438"/>
      <c r="AP429" s="438"/>
      <c r="AQ429" s="438"/>
      <c r="AR429" s="438"/>
      <c r="AS429" s="438"/>
      <c r="AT429" s="439"/>
      <c r="DR429" s="438"/>
    </row>
    <row r="430" spans="1:122" x14ac:dyDescent="0.2">
      <c r="A430" s="438"/>
      <c r="B430" s="438"/>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8"/>
      <c r="AL430" s="438"/>
      <c r="AM430" s="438"/>
      <c r="AN430" s="438"/>
      <c r="AO430" s="438"/>
      <c r="AP430" s="438"/>
      <c r="AQ430" s="438"/>
      <c r="AR430" s="438"/>
      <c r="AS430" s="438"/>
      <c r="AT430" s="439"/>
      <c r="DR430" s="438"/>
    </row>
    <row r="431" spans="1:122" x14ac:dyDescent="0.2">
      <c r="A431" s="438"/>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8"/>
      <c r="AL431" s="438"/>
      <c r="AM431" s="438"/>
      <c r="AN431" s="438"/>
      <c r="AO431" s="438"/>
      <c r="AP431" s="438"/>
      <c r="AQ431" s="438"/>
      <c r="AR431" s="438"/>
      <c r="AS431" s="438"/>
      <c r="AT431" s="439"/>
      <c r="DR431" s="438"/>
    </row>
    <row r="432" spans="1:122" x14ac:dyDescent="0.2">
      <c r="A432" s="438"/>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8"/>
      <c r="AL432" s="438"/>
      <c r="AM432" s="438"/>
      <c r="AN432" s="438"/>
      <c r="AO432" s="438"/>
      <c r="AP432" s="438"/>
      <c r="AQ432" s="438"/>
      <c r="AR432" s="438"/>
      <c r="AS432" s="438"/>
      <c r="AT432" s="439"/>
      <c r="DR432" s="438"/>
    </row>
    <row r="433" spans="1:46" x14ac:dyDescent="0.2">
      <c r="A433" s="438"/>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438"/>
      <c r="AE433" s="438"/>
      <c r="AF433" s="438"/>
      <c r="AG433" s="438"/>
      <c r="AH433" s="438"/>
      <c r="AI433" s="438"/>
      <c r="AJ433" s="438"/>
      <c r="AK433" s="438"/>
      <c r="AL433" s="438"/>
      <c r="AM433" s="438"/>
      <c r="AN433" s="438"/>
      <c r="AO433" s="438"/>
      <c r="AP433" s="438"/>
      <c r="AQ433" s="438"/>
      <c r="AR433" s="438"/>
      <c r="AS433" s="438"/>
      <c r="AT433" s="439"/>
    </row>
    <row r="434" spans="1:46" x14ac:dyDescent="0.2">
      <c r="A434" s="438"/>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438"/>
      <c r="AE434" s="438"/>
      <c r="AF434" s="438"/>
      <c r="AG434" s="438"/>
      <c r="AH434" s="438"/>
      <c r="AI434" s="438"/>
      <c r="AJ434" s="438"/>
      <c r="AK434" s="438"/>
      <c r="AL434" s="438"/>
      <c r="AM434" s="438"/>
      <c r="AN434" s="438"/>
      <c r="AO434" s="438"/>
      <c r="AP434" s="438"/>
      <c r="AQ434" s="438"/>
      <c r="AR434" s="438"/>
      <c r="AS434" s="438"/>
      <c r="AT434" s="439"/>
    </row>
    <row r="435" spans="1:46" x14ac:dyDescent="0.2">
      <c r="A435" s="438"/>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438"/>
      <c r="AE435" s="438"/>
      <c r="AF435" s="438"/>
      <c r="AG435" s="438"/>
      <c r="AH435" s="438"/>
      <c r="AI435" s="438"/>
      <c r="AJ435" s="438"/>
      <c r="AK435" s="438"/>
      <c r="AL435" s="438"/>
      <c r="AM435" s="438"/>
      <c r="AN435" s="438"/>
      <c r="AO435" s="438"/>
      <c r="AP435" s="438"/>
      <c r="AQ435" s="438"/>
      <c r="AR435" s="438"/>
      <c r="AS435" s="438"/>
      <c r="AT435" s="439"/>
    </row>
    <row r="436" spans="1:46" x14ac:dyDescent="0.2">
      <c r="A436" s="438"/>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8"/>
      <c r="AL436" s="438"/>
      <c r="AM436" s="438"/>
      <c r="AN436" s="438"/>
      <c r="AO436" s="438"/>
      <c r="AP436" s="438"/>
      <c r="AQ436" s="438"/>
      <c r="AR436" s="438"/>
      <c r="AS436" s="438"/>
      <c r="AT436" s="439"/>
    </row>
    <row r="437" spans="1:46" x14ac:dyDescent="0.2">
      <c r="A437" s="438"/>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8"/>
      <c r="AL437" s="438"/>
      <c r="AM437" s="438"/>
      <c r="AN437" s="438"/>
      <c r="AO437" s="438"/>
      <c r="AP437" s="438"/>
      <c r="AQ437" s="438"/>
      <c r="AR437" s="438"/>
      <c r="AS437" s="438"/>
      <c r="AT437" s="439"/>
    </row>
    <row r="438" spans="1:46" x14ac:dyDescent="0.2">
      <c r="A438" s="438"/>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8"/>
      <c r="AL438" s="438"/>
      <c r="AM438" s="438"/>
      <c r="AN438" s="438"/>
      <c r="AO438" s="438"/>
      <c r="AP438" s="438"/>
      <c r="AQ438" s="438"/>
      <c r="AR438" s="438"/>
      <c r="AS438" s="438"/>
      <c r="AT438" s="439"/>
    </row>
    <row r="439" spans="1:46" x14ac:dyDescent="0.2">
      <c r="A439" s="438"/>
      <c r="B439" s="438"/>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438"/>
      <c r="AI439" s="438"/>
      <c r="AJ439" s="438"/>
      <c r="AK439" s="438"/>
      <c r="AL439" s="438"/>
      <c r="AM439" s="438"/>
      <c r="AN439" s="438"/>
      <c r="AO439" s="438"/>
      <c r="AP439" s="438"/>
      <c r="AQ439" s="438"/>
      <c r="AR439" s="438"/>
      <c r="AS439" s="438"/>
      <c r="AT439" s="439"/>
    </row>
    <row r="440" spans="1:46" x14ac:dyDescent="0.2">
      <c r="A440" s="438"/>
      <c r="B440" s="438"/>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438"/>
      <c r="AI440" s="438"/>
      <c r="AJ440" s="438"/>
      <c r="AK440" s="438"/>
      <c r="AL440" s="438"/>
      <c r="AM440" s="438"/>
      <c r="AN440" s="438"/>
      <c r="AO440" s="438"/>
      <c r="AP440" s="438"/>
      <c r="AQ440" s="438"/>
      <c r="AR440" s="438"/>
      <c r="AS440" s="438"/>
      <c r="AT440" s="439"/>
    </row>
    <row r="441" spans="1:46" x14ac:dyDescent="0.2">
      <c r="A441" s="438"/>
      <c r="B441" s="438"/>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c r="AJ441" s="438"/>
      <c r="AK441" s="438"/>
      <c r="AL441" s="438"/>
      <c r="AM441" s="438"/>
      <c r="AN441" s="438"/>
      <c r="AO441" s="438"/>
      <c r="AP441" s="438"/>
      <c r="AQ441" s="438"/>
      <c r="AR441" s="438"/>
      <c r="AS441" s="438"/>
      <c r="AT441" s="439"/>
    </row>
    <row r="442" spans="1:46" x14ac:dyDescent="0.2">
      <c r="A442" s="438"/>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438"/>
      <c r="AF442" s="438"/>
      <c r="AG442" s="438"/>
      <c r="AH442" s="438"/>
      <c r="AI442" s="438"/>
      <c r="AJ442" s="438"/>
      <c r="AK442" s="438"/>
      <c r="AL442" s="438"/>
      <c r="AM442" s="438"/>
      <c r="AN442" s="438"/>
      <c r="AO442" s="438"/>
      <c r="AP442" s="438"/>
      <c r="AQ442" s="438"/>
      <c r="AR442" s="438"/>
      <c r="AS442" s="438"/>
      <c r="AT442" s="439"/>
    </row>
    <row r="443" spans="1:46" x14ac:dyDescent="0.2">
      <c r="A443" s="438"/>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438"/>
      <c r="AF443" s="438"/>
      <c r="AG443" s="438"/>
      <c r="AH443" s="438"/>
      <c r="AI443" s="438"/>
      <c r="AJ443" s="438"/>
      <c r="AK443" s="438"/>
      <c r="AL443" s="438"/>
      <c r="AM443" s="438"/>
      <c r="AN443" s="438"/>
      <c r="AO443" s="438"/>
      <c r="AP443" s="438"/>
      <c r="AQ443" s="438"/>
      <c r="AR443" s="438"/>
      <c r="AS443" s="438"/>
      <c r="AT443" s="439"/>
    </row>
    <row r="444" spans="1:46" x14ac:dyDescent="0.2">
      <c r="A444" s="438"/>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438"/>
      <c r="AF444" s="438"/>
      <c r="AG444" s="438"/>
      <c r="AH444" s="438"/>
      <c r="AI444" s="438"/>
      <c r="AJ444" s="438"/>
      <c r="AK444" s="438"/>
      <c r="AL444" s="438"/>
      <c r="AM444" s="438"/>
      <c r="AN444" s="438"/>
      <c r="AO444" s="438"/>
      <c r="AP444" s="438"/>
      <c r="AQ444" s="438"/>
      <c r="AR444" s="438"/>
      <c r="AS444" s="438"/>
      <c r="AT444" s="439"/>
    </row>
    <row r="445" spans="1:46" x14ac:dyDescent="0.2">
      <c r="A445" s="438"/>
      <c r="B445" s="438"/>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438"/>
      <c r="AF445" s="438"/>
      <c r="AG445" s="438"/>
      <c r="AH445" s="438"/>
      <c r="AI445" s="438"/>
      <c r="AJ445" s="438"/>
      <c r="AK445" s="438"/>
      <c r="AL445" s="438"/>
      <c r="AM445" s="438"/>
      <c r="AN445" s="438"/>
      <c r="AO445" s="438"/>
      <c r="AP445" s="438"/>
      <c r="AQ445" s="438"/>
      <c r="AR445" s="438"/>
      <c r="AS445" s="438"/>
      <c r="AT445" s="439"/>
    </row>
    <row r="446" spans="1:46" x14ac:dyDescent="0.2">
      <c r="A446" s="438"/>
      <c r="B446" s="438"/>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38"/>
      <c r="AC446" s="438"/>
      <c r="AD446" s="438"/>
      <c r="AE446" s="438"/>
      <c r="AF446" s="438"/>
      <c r="AG446" s="438"/>
      <c r="AH446" s="438"/>
      <c r="AI446" s="438"/>
      <c r="AJ446" s="438"/>
      <c r="AK446" s="438"/>
      <c r="AL446" s="438"/>
      <c r="AM446" s="438"/>
      <c r="AN446" s="438"/>
      <c r="AO446" s="438"/>
      <c r="AP446" s="438"/>
      <c r="AQ446" s="438"/>
      <c r="AR446" s="438"/>
      <c r="AS446" s="438"/>
      <c r="AT446" s="439"/>
    </row>
    <row r="447" spans="1:46" x14ac:dyDescent="0.2">
      <c r="A447" s="438"/>
      <c r="B447" s="438"/>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8"/>
      <c r="AL447" s="438"/>
      <c r="AM447" s="438"/>
      <c r="AN447" s="438"/>
      <c r="AO447" s="438"/>
      <c r="AP447" s="438"/>
      <c r="AQ447" s="438"/>
      <c r="AR447" s="438"/>
      <c r="AS447" s="438"/>
      <c r="AT447" s="439"/>
    </row>
    <row r="448" spans="1:46" x14ac:dyDescent="0.2">
      <c r="A448" s="438"/>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8"/>
      <c r="AL448" s="438"/>
      <c r="AM448" s="438"/>
      <c r="AN448" s="438"/>
      <c r="AO448" s="438"/>
      <c r="AP448" s="438"/>
      <c r="AQ448" s="438"/>
      <c r="AR448" s="438"/>
      <c r="AS448" s="438"/>
      <c r="AT448" s="439"/>
    </row>
    <row r="449" spans="1:46" x14ac:dyDescent="0.2">
      <c r="A449" s="438"/>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438"/>
      <c r="AF449" s="438"/>
      <c r="AG449" s="438"/>
      <c r="AH449" s="438"/>
      <c r="AI449" s="438"/>
      <c r="AJ449" s="438"/>
      <c r="AK449" s="438"/>
      <c r="AL449" s="438"/>
      <c r="AM449" s="438"/>
      <c r="AN449" s="438"/>
      <c r="AO449" s="438"/>
      <c r="AP449" s="438"/>
      <c r="AQ449" s="438"/>
      <c r="AR449" s="438"/>
      <c r="AS449" s="438"/>
      <c r="AT449" s="439"/>
    </row>
    <row r="450" spans="1:46" x14ac:dyDescent="0.2">
      <c r="A450" s="438"/>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438"/>
      <c r="AF450" s="438"/>
      <c r="AG450" s="438"/>
      <c r="AH450" s="438"/>
      <c r="AI450" s="438"/>
      <c r="AJ450" s="438"/>
      <c r="AK450" s="438"/>
      <c r="AL450" s="438"/>
      <c r="AM450" s="438"/>
      <c r="AN450" s="438"/>
      <c r="AO450" s="438"/>
      <c r="AP450" s="438"/>
      <c r="AQ450" s="438"/>
      <c r="AR450" s="438"/>
      <c r="AS450" s="438"/>
      <c r="AT450" s="439"/>
    </row>
    <row r="451" spans="1:46" x14ac:dyDescent="0.2">
      <c r="A451" s="438"/>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438"/>
      <c r="AF451" s="438"/>
      <c r="AG451" s="438"/>
      <c r="AH451" s="438"/>
      <c r="AI451" s="438"/>
      <c r="AJ451" s="438"/>
      <c r="AK451" s="438"/>
      <c r="AL451" s="438"/>
      <c r="AM451" s="438"/>
      <c r="AN451" s="438"/>
      <c r="AO451" s="438"/>
      <c r="AP451" s="438"/>
      <c r="AQ451" s="438"/>
      <c r="AR451" s="438"/>
      <c r="AS451" s="438"/>
      <c r="AT451" s="439"/>
    </row>
    <row r="452" spans="1:46" x14ac:dyDescent="0.2">
      <c r="A452" s="438"/>
      <c r="B452" s="438"/>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8"/>
      <c r="AL452" s="438"/>
      <c r="AM452" s="438"/>
      <c r="AN452" s="438"/>
      <c r="AO452" s="438"/>
      <c r="AP452" s="438"/>
      <c r="AQ452" s="438"/>
      <c r="AR452" s="438"/>
      <c r="AS452" s="438"/>
      <c r="AT452" s="439"/>
    </row>
    <row r="453" spans="1:46" x14ac:dyDescent="0.2">
      <c r="A453" s="438"/>
      <c r="B453" s="438"/>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8"/>
      <c r="AL453" s="438"/>
      <c r="AM453" s="438"/>
      <c r="AN453" s="438"/>
      <c r="AO453" s="438"/>
      <c r="AP453" s="438"/>
      <c r="AQ453" s="438"/>
      <c r="AR453" s="438"/>
      <c r="AS453" s="438"/>
      <c r="AT453" s="439"/>
    </row>
    <row r="454" spans="1:46" x14ac:dyDescent="0.2">
      <c r="A454" s="438"/>
      <c r="B454" s="438"/>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8"/>
      <c r="AL454" s="438"/>
      <c r="AM454" s="438"/>
      <c r="AN454" s="438"/>
      <c r="AO454" s="438"/>
      <c r="AP454" s="438"/>
      <c r="AQ454" s="438"/>
      <c r="AR454" s="438"/>
      <c r="AS454" s="438"/>
      <c r="AT454" s="439"/>
    </row>
    <row r="455" spans="1:46" x14ac:dyDescent="0.2">
      <c r="A455" s="438"/>
      <c r="B455" s="438"/>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438"/>
      <c r="AE455" s="438"/>
      <c r="AF455" s="438"/>
      <c r="AG455" s="438"/>
      <c r="AH455" s="438"/>
      <c r="AI455" s="438"/>
      <c r="AJ455" s="438"/>
      <c r="AK455" s="438"/>
      <c r="AL455" s="438"/>
      <c r="AM455" s="438"/>
      <c r="AN455" s="438"/>
      <c r="AO455" s="438"/>
      <c r="AP455" s="438"/>
      <c r="AQ455" s="438"/>
      <c r="AR455" s="438"/>
      <c r="AS455" s="438"/>
      <c r="AT455" s="439"/>
    </row>
    <row r="456" spans="1:46" x14ac:dyDescent="0.2">
      <c r="A456" s="438"/>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c r="AJ456" s="438"/>
      <c r="AK456" s="438"/>
      <c r="AL456" s="438"/>
      <c r="AM456" s="438"/>
      <c r="AN456" s="438"/>
      <c r="AO456" s="438"/>
      <c r="AP456" s="438"/>
      <c r="AQ456" s="438"/>
      <c r="AR456" s="438"/>
      <c r="AS456" s="438"/>
      <c r="AT456" s="439"/>
    </row>
    <row r="457" spans="1:46" x14ac:dyDescent="0.2">
      <c r="A457" s="438"/>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438"/>
      <c r="AF457" s="438"/>
      <c r="AG457" s="438"/>
      <c r="AH457" s="438"/>
      <c r="AI457" s="438"/>
      <c r="AJ457" s="438"/>
      <c r="AK457" s="438"/>
      <c r="AL457" s="438"/>
      <c r="AM457" s="438"/>
      <c r="AN457" s="438"/>
      <c r="AO457" s="438"/>
      <c r="AP457" s="438"/>
      <c r="AQ457" s="438"/>
      <c r="AR457" s="438"/>
      <c r="AS457" s="438"/>
      <c r="AT457" s="439"/>
    </row>
    <row r="458" spans="1:46" x14ac:dyDescent="0.2">
      <c r="A458" s="438"/>
      <c r="B458" s="438"/>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438"/>
      <c r="AI458" s="438"/>
      <c r="AJ458" s="438"/>
      <c r="AK458" s="438"/>
      <c r="AL458" s="438"/>
      <c r="AM458" s="438"/>
      <c r="AN458" s="438"/>
      <c r="AO458" s="438"/>
      <c r="AP458" s="438"/>
      <c r="AQ458" s="438"/>
      <c r="AR458" s="438"/>
      <c r="AS458" s="438"/>
      <c r="AT458" s="439"/>
    </row>
    <row r="459" spans="1:46" x14ac:dyDescent="0.2">
      <c r="A459" s="438"/>
      <c r="B459" s="438"/>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438"/>
      <c r="AI459" s="438"/>
      <c r="AJ459" s="438"/>
      <c r="AK459" s="438"/>
      <c r="AL459" s="438"/>
      <c r="AM459" s="438"/>
      <c r="AN459" s="438"/>
      <c r="AO459" s="438"/>
      <c r="AP459" s="438"/>
      <c r="AQ459" s="438"/>
      <c r="AR459" s="438"/>
      <c r="AS459" s="438"/>
      <c r="AT459" s="439"/>
    </row>
    <row r="460" spans="1:46" x14ac:dyDescent="0.2">
      <c r="A460" s="438"/>
      <c r="B460" s="438"/>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438"/>
      <c r="AI460" s="438"/>
      <c r="AJ460" s="438"/>
      <c r="AK460" s="438"/>
      <c r="AL460" s="438"/>
      <c r="AM460" s="438"/>
      <c r="AN460" s="438"/>
      <c r="AO460" s="438"/>
      <c r="AP460" s="438"/>
      <c r="AQ460" s="438"/>
      <c r="AR460" s="438"/>
      <c r="AS460" s="438"/>
      <c r="AT460" s="439"/>
    </row>
    <row r="461" spans="1:46" x14ac:dyDescent="0.2">
      <c r="A461" s="438"/>
      <c r="B461" s="438"/>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438"/>
      <c r="AE461" s="438"/>
      <c r="AF461" s="438"/>
      <c r="AG461" s="438"/>
      <c r="AH461" s="438"/>
      <c r="AI461" s="438"/>
      <c r="AJ461" s="438"/>
      <c r="AK461" s="438"/>
      <c r="AL461" s="438"/>
      <c r="AM461" s="438"/>
      <c r="AN461" s="438"/>
      <c r="AO461" s="438"/>
      <c r="AP461" s="438"/>
      <c r="AQ461" s="438"/>
      <c r="AR461" s="438"/>
      <c r="AS461" s="438"/>
      <c r="AT461" s="439"/>
    </row>
    <row r="462" spans="1:46" x14ac:dyDescent="0.2">
      <c r="A462" s="438"/>
      <c r="B462" s="438"/>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8"/>
      <c r="AL462" s="438"/>
      <c r="AM462" s="438"/>
      <c r="AN462" s="438"/>
      <c r="AO462" s="438"/>
      <c r="AP462" s="438"/>
      <c r="AQ462" s="438"/>
      <c r="AR462" s="438"/>
      <c r="AS462" s="438"/>
      <c r="AT462" s="439"/>
    </row>
    <row r="463" spans="1:46" x14ac:dyDescent="0.2">
      <c r="A463" s="438"/>
      <c r="B463" s="438"/>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438"/>
      <c r="AF463" s="438"/>
      <c r="AG463" s="438"/>
      <c r="AH463" s="438"/>
      <c r="AI463" s="438"/>
      <c r="AJ463" s="438"/>
      <c r="AK463" s="438"/>
      <c r="AL463" s="438"/>
      <c r="AM463" s="438"/>
      <c r="AN463" s="438"/>
      <c r="AO463" s="438"/>
      <c r="AP463" s="438"/>
      <c r="AQ463" s="438"/>
      <c r="AR463" s="438"/>
      <c r="AS463" s="438"/>
      <c r="AT463" s="439"/>
    </row>
    <row r="464" spans="1:46" x14ac:dyDescent="0.2">
      <c r="A464" s="438"/>
      <c r="B464" s="438"/>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38"/>
      <c r="AC464" s="438"/>
      <c r="AD464" s="438"/>
      <c r="AE464" s="438"/>
      <c r="AF464" s="438"/>
      <c r="AG464" s="438"/>
      <c r="AH464" s="438"/>
      <c r="AI464" s="438"/>
      <c r="AJ464" s="438"/>
      <c r="AK464" s="438"/>
      <c r="AL464" s="438"/>
      <c r="AM464" s="438"/>
      <c r="AN464" s="438"/>
      <c r="AO464" s="438"/>
      <c r="AP464" s="438"/>
      <c r="AQ464" s="438"/>
      <c r="AR464" s="438"/>
      <c r="AS464" s="438"/>
      <c r="AT464" s="439"/>
    </row>
    <row r="465" spans="1:46" x14ac:dyDescent="0.2">
      <c r="A465" s="438"/>
      <c r="B465" s="438"/>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438"/>
      <c r="AE465" s="438"/>
      <c r="AF465" s="438"/>
      <c r="AG465" s="438"/>
      <c r="AH465" s="438"/>
      <c r="AI465" s="438"/>
      <c r="AJ465" s="438"/>
      <c r="AK465" s="438"/>
      <c r="AL465" s="438"/>
      <c r="AM465" s="438"/>
      <c r="AN465" s="438"/>
      <c r="AO465" s="438"/>
      <c r="AP465" s="438"/>
      <c r="AQ465" s="438"/>
      <c r="AR465" s="438"/>
      <c r="AS465" s="438"/>
      <c r="AT465" s="439"/>
    </row>
    <row r="466" spans="1:46" x14ac:dyDescent="0.2">
      <c r="A466" s="438"/>
      <c r="B466" s="438"/>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438"/>
      <c r="AE466" s="438"/>
      <c r="AF466" s="438"/>
      <c r="AG466" s="438"/>
      <c r="AH466" s="438"/>
      <c r="AI466" s="438"/>
      <c r="AJ466" s="438"/>
      <c r="AK466" s="438"/>
      <c r="AL466" s="438"/>
      <c r="AM466" s="438"/>
      <c r="AN466" s="438"/>
      <c r="AO466" s="438"/>
      <c r="AP466" s="438"/>
      <c r="AQ466" s="438"/>
      <c r="AR466" s="438"/>
      <c r="AS466" s="438"/>
      <c r="AT466" s="439"/>
    </row>
    <row r="467" spans="1:46" x14ac:dyDescent="0.2">
      <c r="A467" s="438"/>
      <c r="B467" s="438"/>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438"/>
      <c r="AE467" s="438"/>
      <c r="AF467" s="438"/>
      <c r="AG467" s="438"/>
      <c r="AH467" s="438"/>
      <c r="AI467" s="438"/>
      <c r="AJ467" s="438"/>
      <c r="AK467" s="438"/>
      <c r="AL467" s="438"/>
      <c r="AM467" s="438"/>
      <c r="AN467" s="438"/>
      <c r="AO467" s="438"/>
      <c r="AP467" s="438"/>
      <c r="AQ467" s="438"/>
      <c r="AR467" s="438"/>
      <c r="AS467" s="438"/>
      <c r="AT467" s="439"/>
    </row>
    <row r="468" spans="1:46" x14ac:dyDescent="0.2">
      <c r="A468" s="438"/>
      <c r="B468" s="438"/>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438"/>
      <c r="AE468" s="438"/>
      <c r="AF468" s="438"/>
      <c r="AG468" s="438"/>
      <c r="AH468" s="438"/>
      <c r="AI468" s="438"/>
      <c r="AJ468" s="438"/>
      <c r="AK468" s="438"/>
      <c r="AL468" s="438"/>
      <c r="AM468" s="438"/>
      <c r="AN468" s="438"/>
      <c r="AO468" s="438"/>
      <c r="AP468" s="438"/>
      <c r="AQ468" s="438"/>
      <c r="AR468" s="438"/>
      <c r="AS468" s="438"/>
      <c r="AT468" s="439"/>
    </row>
    <row r="469" spans="1:46" x14ac:dyDescent="0.2">
      <c r="A469" s="438"/>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438"/>
      <c r="AE469" s="438"/>
      <c r="AF469" s="438"/>
      <c r="AG469" s="438"/>
      <c r="AH469" s="438"/>
      <c r="AI469" s="438"/>
      <c r="AJ469" s="438"/>
      <c r="AK469" s="438"/>
      <c r="AL469" s="438"/>
      <c r="AM469" s="438"/>
      <c r="AN469" s="438"/>
      <c r="AO469" s="438"/>
      <c r="AP469" s="438"/>
      <c r="AQ469" s="438"/>
      <c r="AR469" s="438"/>
      <c r="AS469" s="438"/>
      <c r="AT469" s="439"/>
    </row>
    <row r="470" spans="1:46" x14ac:dyDescent="0.2">
      <c r="A470" s="438"/>
      <c r="B470" s="438"/>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c r="AJ470" s="438"/>
      <c r="AK470" s="438"/>
      <c r="AL470" s="438"/>
      <c r="AM470" s="438"/>
      <c r="AN470" s="438"/>
      <c r="AO470" s="438"/>
      <c r="AP470" s="438"/>
      <c r="AQ470" s="438"/>
      <c r="AR470" s="438"/>
      <c r="AS470" s="438"/>
      <c r="AT470" s="439"/>
    </row>
    <row r="471" spans="1:46" x14ac:dyDescent="0.2">
      <c r="A471" s="438"/>
      <c r="B471" s="438"/>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438"/>
      <c r="AE471" s="438"/>
      <c r="AF471" s="438"/>
      <c r="AG471" s="438"/>
      <c r="AH471" s="438"/>
      <c r="AI471" s="438"/>
      <c r="AJ471" s="438"/>
      <c r="AK471" s="438"/>
      <c r="AL471" s="438"/>
      <c r="AM471" s="438"/>
      <c r="AN471" s="438"/>
      <c r="AO471" s="438"/>
      <c r="AP471" s="438"/>
      <c r="AQ471" s="438"/>
      <c r="AR471" s="438"/>
      <c r="AS471" s="438"/>
      <c r="AT471" s="439"/>
    </row>
    <row r="472" spans="1:46" x14ac:dyDescent="0.2">
      <c r="A472" s="438"/>
      <c r="B472" s="438"/>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38"/>
      <c r="AC472" s="438"/>
      <c r="AD472" s="438"/>
      <c r="AE472" s="438"/>
      <c r="AF472" s="438"/>
      <c r="AG472" s="438"/>
      <c r="AH472" s="438"/>
      <c r="AI472" s="438"/>
      <c r="AJ472" s="438"/>
      <c r="AK472" s="438"/>
      <c r="AL472" s="438"/>
      <c r="AM472" s="438"/>
      <c r="AN472" s="438"/>
      <c r="AO472" s="438"/>
      <c r="AP472" s="438"/>
      <c r="AQ472" s="438"/>
      <c r="AR472" s="438"/>
      <c r="AS472" s="438"/>
      <c r="AT472" s="439"/>
    </row>
    <row r="473" spans="1:46" x14ac:dyDescent="0.2">
      <c r="A473" s="438"/>
      <c r="B473" s="438"/>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8"/>
      <c r="AL473" s="438"/>
      <c r="AM473" s="438"/>
      <c r="AN473" s="438"/>
      <c r="AO473" s="438"/>
      <c r="AP473" s="438"/>
      <c r="AQ473" s="438"/>
      <c r="AR473" s="438"/>
      <c r="AS473" s="438"/>
      <c r="AT473" s="439"/>
    </row>
    <row r="474" spans="1:46" x14ac:dyDescent="0.2">
      <c r="A474" s="438"/>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438"/>
      <c r="AF474" s="438"/>
      <c r="AG474" s="438"/>
      <c r="AH474" s="438"/>
      <c r="AI474" s="438"/>
      <c r="AJ474" s="438"/>
      <c r="AK474" s="438"/>
      <c r="AL474" s="438"/>
      <c r="AM474" s="438"/>
      <c r="AN474" s="438"/>
      <c r="AO474" s="438"/>
      <c r="AP474" s="438"/>
      <c r="AQ474" s="438"/>
      <c r="AR474" s="438"/>
      <c r="AS474" s="438"/>
      <c r="AT474" s="439"/>
    </row>
    <row r="475" spans="1:46" x14ac:dyDescent="0.2">
      <c r="A475" s="438"/>
      <c r="B475" s="438"/>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8"/>
      <c r="AD475" s="438"/>
      <c r="AE475" s="438"/>
      <c r="AF475" s="438"/>
      <c r="AG475" s="438"/>
      <c r="AH475" s="438"/>
      <c r="AI475" s="438"/>
      <c r="AJ475" s="438"/>
      <c r="AK475" s="438"/>
      <c r="AL475" s="438"/>
      <c r="AM475" s="438"/>
      <c r="AN475" s="438"/>
      <c r="AO475" s="438"/>
      <c r="AP475" s="438"/>
      <c r="AQ475" s="438"/>
      <c r="AR475" s="438"/>
      <c r="AS475" s="438"/>
      <c r="AT475" s="439"/>
    </row>
    <row r="476" spans="1:46" x14ac:dyDescent="0.2">
      <c r="A476" s="438"/>
      <c r="B476" s="438"/>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438"/>
      <c r="AE476" s="438"/>
      <c r="AF476" s="438"/>
      <c r="AG476" s="438"/>
      <c r="AH476" s="438"/>
      <c r="AI476" s="438"/>
      <c r="AJ476" s="438"/>
      <c r="AK476" s="438"/>
      <c r="AL476" s="438"/>
      <c r="AM476" s="438"/>
      <c r="AN476" s="438"/>
      <c r="AO476" s="438"/>
      <c r="AP476" s="438"/>
      <c r="AQ476" s="438"/>
      <c r="AR476" s="438"/>
      <c r="AS476" s="438"/>
      <c r="AT476" s="439"/>
    </row>
    <row r="477" spans="1:46" x14ac:dyDescent="0.2">
      <c r="A477" s="438"/>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438"/>
      <c r="AE477" s="438"/>
      <c r="AF477" s="438"/>
      <c r="AG477" s="438"/>
      <c r="AH477" s="438"/>
      <c r="AI477" s="438"/>
      <c r="AJ477" s="438"/>
      <c r="AK477" s="438"/>
      <c r="AL477" s="438"/>
      <c r="AM477" s="438"/>
      <c r="AN477" s="438"/>
      <c r="AO477" s="438"/>
      <c r="AP477" s="438"/>
      <c r="AQ477" s="438"/>
      <c r="AR477" s="438"/>
      <c r="AS477" s="438"/>
      <c r="AT477" s="439"/>
    </row>
    <row r="478" spans="1:46" x14ac:dyDescent="0.2">
      <c r="A478" s="438"/>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438"/>
      <c r="AI478" s="438"/>
      <c r="AJ478" s="438"/>
      <c r="AK478" s="438"/>
      <c r="AL478" s="438"/>
      <c r="AM478" s="438"/>
      <c r="AN478" s="438"/>
      <c r="AO478" s="438"/>
      <c r="AP478" s="438"/>
      <c r="AQ478" s="438"/>
      <c r="AR478" s="438"/>
      <c r="AS478" s="438"/>
      <c r="AT478" s="439"/>
    </row>
    <row r="479" spans="1:46" x14ac:dyDescent="0.2">
      <c r="A479" s="438"/>
      <c r="B479" s="438"/>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8"/>
      <c r="AL479" s="438"/>
      <c r="AM479" s="438"/>
      <c r="AN479" s="438"/>
      <c r="AO479" s="438"/>
      <c r="AP479" s="438"/>
      <c r="AQ479" s="438"/>
      <c r="AR479" s="438"/>
      <c r="AS479" s="438"/>
      <c r="AT479" s="439"/>
    </row>
    <row r="480" spans="1:46" x14ac:dyDescent="0.2">
      <c r="A480" s="438"/>
      <c r="B480" s="438"/>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8"/>
      <c r="AL480" s="438"/>
      <c r="AM480" s="438"/>
      <c r="AN480" s="438"/>
      <c r="AO480" s="438"/>
      <c r="AP480" s="438"/>
      <c r="AQ480" s="438"/>
      <c r="AR480" s="438"/>
      <c r="AS480" s="438"/>
      <c r="AT480" s="439"/>
    </row>
    <row r="481" spans="1:46" x14ac:dyDescent="0.2">
      <c r="A481" s="438"/>
      <c r="B481" s="438"/>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8"/>
      <c r="AL481" s="438"/>
      <c r="AM481" s="438"/>
      <c r="AN481" s="438"/>
      <c r="AO481" s="438"/>
      <c r="AP481" s="438"/>
      <c r="AQ481" s="438"/>
      <c r="AR481" s="438"/>
      <c r="AS481" s="438"/>
      <c r="AT481" s="439"/>
    </row>
    <row r="482" spans="1:46" x14ac:dyDescent="0.2">
      <c r="A482" s="438"/>
      <c r="B482" s="438"/>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8"/>
      <c r="AL482" s="438"/>
      <c r="AM482" s="438"/>
      <c r="AN482" s="438"/>
      <c r="AO482" s="438"/>
      <c r="AP482" s="438"/>
      <c r="AQ482" s="438"/>
      <c r="AR482" s="438"/>
      <c r="AS482" s="438"/>
      <c r="AT482" s="439"/>
    </row>
    <row r="483" spans="1:46" x14ac:dyDescent="0.2">
      <c r="A483" s="438"/>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8"/>
      <c r="AL483" s="438"/>
      <c r="AM483" s="438"/>
      <c r="AN483" s="438"/>
      <c r="AO483" s="438"/>
      <c r="AP483" s="438"/>
      <c r="AQ483" s="438"/>
      <c r="AR483" s="438"/>
      <c r="AS483" s="438"/>
      <c r="AT483" s="439"/>
    </row>
    <row r="484" spans="1:46" x14ac:dyDescent="0.2">
      <c r="A484" s="438"/>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8"/>
      <c r="AL484" s="438"/>
      <c r="AM484" s="438"/>
      <c r="AN484" s="438"/>
      <c r="AO484" s="438"/>
      <c r="AP484" s="438"/>
      <c r="AQ484" s="438"/>
      <c r="AR484" s="438"/>
      <c r="AS484" s="438"/>
      <c r="AT484" s="439"/>
    </row>
    <row r="485" spans="1:46" x14ac:dyDescent="0.2">
      <c r="A485" s="438"/>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8"/>
      <c r="AL485" s="438"/>
      <c r="AM485" s="438"/>
      <c r="AN485" s="438"/>
      <c r="AO485" s="438"/>
      <c r="AP485" s="438"/>
      <c r="AQ485" s="438"/>
      <c r="AR485" s="438"/>
      <c r="AS485" s="438"/>
      <c r="AT485" s="439"/>
    </row>
    <row r="486" spans="1:46" x14ac:dyDescent="0.2">
      <c r="A486" s="438"/>
      <c r="B486" s="438"/>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8"/>
      <c r="AL486" s="438"/>
      <c r="AM486" s="438"/>
      <c r="AN486" s="438"/>
      <c r="AO486" s="438"/>
      <c r="AP486" s="438"/>
      <c r="AQ486" s="438"/>
      <c r="AR486" s="438"/>
      <c r="AS486" s="438"/>
      <c r="AT486" s="439"/>
    </row>
    <row r="487" spans="1:46" x14ac:dyDescent="0.2">
      <c r="A487" s="438"/>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8"/>
      <c r="AL487" s="438"/>
      <c r="AM487" s="438"/>
      <c r="AN487" s="438"/>
      <c r="AO487" s="438"/>
      <c r="AP487" s="438"/>
      <c r="AQ487" s="438"/>
      <c r="AR487" s="438"/>
      <c r="AS487" s="438"/>
      <c r="AT487" s="439"/>
    </row>
    <row r="488" spans="1:46" x14ac:dyDescent="0.2">
      <c r="A488" s="438"/>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438"/>
      <c r="AF488" s="438"/>
      <c r="AG488" s="438"/>
      <c r="AH488" s="438"/>
      <c r="AI488" s="438"/>
      <c r="AJ488" s="438"/>
      <c r="AK488" s="438"/>
      <c r="AL488" s="438"/>
      <c r="AM488" s="438"/>
      <c r="AN488" s="438"/>
      <c r="AO488" s="438"/>
      <c r="AP488" s="438"/>
      <c r="AQ488" s="438"/>
      <c r="AR488" s="438"/>
      <c r="AS488" s="438"/>
      <c r="AT488" s="439"/>
    </row>
    <row r="489" spans="1:46" x14ac:dyDescent="0.2">
      <c r="A489" s="438"/>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438"/>
      <c r="AE489" s="438"/>
      <c r="AF489" s="438"/>
      <c r="AG489" s="438"/>
      <c r="AH489" s="438"/>
      <c r="AI489" s="438"/>
      <c r="AJ489" s="438"/>
      <c r="AK489" s="438"/>
      <c r="AL489" s="438"/>
      <c r="AM489" s="438"/>
      <c r="AN489" s="438"/>
      <c r="AO489" s="438"/>
      <c r="AP489" s="438"/>
      <c r="AQ489" s="438"/>
      <c r="AR489" s="438"/>
      <c r="AS489" s="438"/>
      <c r="AT489" s="439"/>
    </row>
    <row r="490" spans="1:46" x14ac:dyDescent="0.2">
      <c r="A490" s="438"/>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8"/>
      <c r="AL490" s="438"/>
      <c r="AM490" s="438"/>
      <c r="AN490" s="438"/>
      <c r="AO490" s="438"/>
      <c r="AP490" s="438"/>
      <c r="AQ490" s="438"/>
      <c r="AR490" s="438"/>
      <c r="AS490" s="438"/>
      <c r="AT490" s="439"/>
    </row>
    <row r="491" spans="1:46" x14ac:dyDescent="0.2">
      <c r="A491" s="438"/>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8"/>
      <c r="AL491" s="438"/>
      <c r="AM491" s="438"/>
      <c r="AN491" s="438"/>
      <c r="AO491" s="438"/>
      <c r="AP491" s="438"/>
      <c r="AQ491" s="438"/>
      <c r="AR491" s="438"/>
      <c r="AS491" s="438"/>
      <c r="AT491" s="439"/>
    </row>
    <row r="492" spans="1:46" x14ac:dyDescent="0.2">
      <c r="A492" s="438"/>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8"/>
      <c r="AL492" s="438"/>
      <c r="AM492" s="438"/>
      <c r="AN492" s="438"/>
      <c r="AO492" s="438"/>
      <c r="AP492" s="438"/>
      <c r="AQ492" s="438"/>
      <c r="AR492" s="438"/>
      <c r="AS492" s="438"/>
      <c r="AT492" s="439"/>
    </row>
    <row r="493" spans="1:46" x14ac:dyDescent="0.2">
      <c r="A493" s="438"/>
      <c r="B493" s="438"/>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438"/>
      <c r="AF493" s="438"/>
      <c r="AG493" s="438"/>
      <c r="AH493" s="438"/>
      <c r="AI493" s="438"/>
      <c r="AJ493" s="438"/>
      <c r="AK493" s="438"/>
      <c r="AL493" s="438"/>
      <c r="AM493" s="438"/>
      <c r="AN493" s="438"/>
      <c r="AO493" s="438"/>
      <c r="AP493" s="438"/>
      <c r="AQ493" s="438"/>
      <c r="AR493" s="438"/>
      <c r="AS493" s="438"/>
      <c r="AT493" s="439"/>
    </row>
    <row r="494" spans="1:46" x14ac:dyDescent="0.2">
      <c r="A494" s="438"/>
      <c r="B494" s="438"/>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438"/>
      <c r="AF494" s="438"/>
      <c r="AG494" s="438"/>
      <c r="AH494" s="438"/>
      <c r="AI494" s="438"/>
      <c r="AJ494" s="438"/>
      <c r="AK494" s="438"/>
      <c r="AL494" s="438"/>
      <c r="AM494" s="438"/>
      <c r="AN494" s="438"/>
      <c r="AO494" s="438"/>
      <c r="AP494" s="438"/>
      <c r="AQ494" s="438"/>
      <c r="AR494" s="438"/>
      <c r="AS494" s="438"/>
      <c r="AT494" s="439"/>
    </row>
    <row r="495" spans="1:46" x14ac:dyDescent="0.2">
      <c r="A495" s="438"/>
      <c r="B495" s="438"/>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c r="AJ495" s="438"/>
      <c r="AK495" s="438"/>
      <c r="AL495" s="438"/>
      <c r="AM495" s="438"/>
      <c r="AN495" s="438"/>
      <c r="AO495" s="438"/>
      <c r="AP495" s="438"/>
      <c r="AQ495" s="438"/>
      <c r="AR495" s="438"/>
      <c r="AS495" s="438"/>
      <c r="AT495" s="439"/>
    </row>
    <row r="496" spans="1:46" x14ac:dyDescent="0.2">
      <c r="A496" s="438"/>
      <c r="B496" s="438"/>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438"/>
      <c r="AE496" s="438"/>
      <c r="AF496" s="438"/>
      <c r="AG496" s="438"/>
      <c r="AH496" s="438"/>
      <c r="AI496" s="438"/>
      <c r="AJ496" s="438"/>
      <c r="AK496" s="438"/>
      <c r="AL496" s="438"/>
      <c r="AM496" s="438"/>
      <c r="AN496" s="438"/>
      <c r="AO496" s="438"/>
      <c r="AP496" s="438"/>
      <c r="AQ496" s="438"/>
      <c r="AR496" s="438"/>
      <c r="AS496" s="438"/>
      <c r="AT496" s="439"/>
    </row>
    <row r="497" spans="1:46" x14ac:dyDescent="0.2">
      <c r="A497" s="438"/>
      <c r="B497" s="438"/>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438"/>
      <c r="AI497" s="438"/>
      <c r="AJ497" s="438"/>
      <c r="AK497" s="438"/>
      <c r="AL497" s="438"/>
      <c r="AM497" s="438"/>
      <c r="AN497" s="438"/>
      <c r="AO497" s="438"/>
      <c r="AP497" s="438"/>
      <c r="AQ497" s="438"/>
      <c r="AR497" s="438"/>
      <c r="AS497" s="438"/>
      <c r="AT497" s="439"/>
    </row>
    <row r="498" spans="1:46" x14ac:dyDescent="0.2">
      <c r="A498" s="438"/>
      <c r="B498" s="438"/>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438"/>
      <c r="AI498" s="438"/>
      <c r="AJ498" s="438"/>
      <c r="AK498" s="438"/>
      <c r="AL498" s="438"/>
      <c r="AM498" s="438"/>
      <c r="AN498" s="438"/>
      <c r="AO498" s="438"/>
      <c r="AP498" s="438"/>
      <c r="AQ498" s="438"/>
      <c r="AR498" s="438"/>
      <c r="AS498" s="438"/>
      <c r="AT498" s="439"/>
    </row>
    <row r="499" spans="1:46" x14ac:dyDescent="0.2">
      <c r="A499" s="438"/>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438"/>
      <c r="AE499" s="438"/>
      <c r="AF499" s="438"/>
      <c r="AG499" s="438"/>
      <c r="AH499" s="438"/>
      <c r="AI499" s="438"/>
      <c r="AJ499" s="438"/>
      <c r="AK499" s="438"/>
      <c r="AL499" s="438"/>
      <c r="AM499" s="438"/>
      <c r="AN499" s="438"/>
      <c r="AO499" s="438"/>
      <c r="AP499" s="438"/>
      <c r="AQ499" s="438"/>
      <c r="AR499" s="438"/>
      <c r="AS499" s="438"/>
      <c r="AT499" s="439"/>
    </row>
    <row r="500" spans="1:46" x14ac:dyDescent="0.2">
      <c r="A500" s="438"/>
      <c r="B500" s="438"/>
      <c r="AT500" s="439"/>
    </row>
    <row r="501" spans="1:46" x14ac:dyDescent="0.2">
      <c r="A501" s="438"/>
      <c r="B501" s="438"/>
      <c r="AT501" s="439"/>
    </row>
    <row r="502" spans="1:46" x14ac:dyDescent="0.2">
      <c r="A502" s="438"/>
      <c r="B502" s="438"/>
      <c r="AT502" s="439"/>
    </row>
    <row r="503" spans="1:46" x14ac:dyDescent="0.2">
      <c r="A503" s="438"/>
      <c r="B503" s="438"/>
      <c r="AT503" s="439"/>
    </row>
    <row r="504" spans="1:46" x14ac:dyDescent="0.2">
      <c r="A504" s="438"/>
      <c r="B504" s="438"/>
      <c r="AT504" s="439"/>
    </row>
    <row r="505" spans="1:46" x14ac:dyDescent="0.2">
      <c r="A505" s="438"/>
      <c r="B505" s="438"/>
      <c r="AT505" s="439"/>
    </row>
    <row r="506" spans="1:46" x14ac:dyDescent="0.2">
      <c r="A506" s="438"/>
      <c r="B506" s="438"/>
      <c r="AT506" s="439"/>
    </row>
    <row r="507" spans="1:46" x14ac:dyDescent="0.2">
      <c r="A507" s="438"/>
      <c r="B507" s="438"/>
      <c r="AT507" s="439"/>
    </row>
    <row r="508" spans="1:46" x14ac:dyDescent="0.2">
      <c r="A508" s="438"/>
      <c r="B508" s="438"/>
      <c r="AT508" s="439"/>
    </row>
    <row r="509" spans="1:46" x14ac:dyDescent="0.2">
      <c r="A509" s="438"/>
      <c r="B509" s="438"/>
      <c r="AT509" s="439"/>
    </row>
    <row r="510" spans="1:46" x14ac:dyDescent="0.2">
      <c r="A510" s="438"/>
      <c r="B510" s="438"/>
      <c r="AT510" s="439"/>
    </row>
    <row r="511" spans="1:46" x14ac:dyDescent="0.2">
      <c r="A511" s="438"/>
      <c r="B511" s="438"/>
      <c r="AT511" s="439"/>
    </row>
    <row r="512" spans="1:46" x14ac:dyDescent="0.2">
      <c r="A512" s="438"/>
      <c r="B512" s="438"/>
      <c r="AT512" s="439"/>
    </row>
    <row r="513" spans="1:46" x14ac:dyDescent="0.2">
      <c r="A513" s="438"/>
      <c r="B513" s="438"/>
      <c r="AT513" s="439"/>
    </row>
    <row r="514" spans="1:46" x14ac:dyDescent="0.2">
      <c r="A514" s="438"/>
      <c r="B514" s="438"/>
      <c r="AT514" s="439"/>
    </row>
    <row r="515" spans="1:46" x14ac:dyDescent="0.2">
      <c r="A515" s="438"/>
      <c r="B515" s="438"/>
      <c r="AT515" s="439"/>
    </row>
    <row r="516" spans="1:46" x14ac:dyDescent="0.2">
      <c r="A516" s="438"/>
      <c r="B516" s="438"/>
      <c r="AT516" s="439"/>
    </row>
    <row r="517" spans="1:46" x14ac:dyDescent="0.2">
      <c r="A517" s="438"/>
      <c r="B517" s="438"/>
      <c r="AT517" s="439"/>
    </row>
    <row r="518" spans="1:46" x14ac:dyDescent="0.2">
      <c r="A518" s="438"/>
      <c r="B518" s="438"/>
      <c r="AT518" s="439"/>
    </row>
    <row r="519" spans="1:46" x14ac:dyDescent="0.2">
      <c r="A519" s="438"/>
      <c r="B519" s="438"/>
      <c r="AT519" s="439"/>
    </row>
    <row r="520" spans="1:46" x14ac:dyDescent="0.2">
      <c r="A520" s="438"/>
      <c r="B520" s="438"/>
      <c r="AT520" s="439"/>
    </row>
    <row r="521" spans="1:46" x14ac:dyDescent="0.2">
      <c r="A521" s="438"/>
      <c r="B521" s="438"/>
      <c r="AT521" s="439"/>
    </row>
    <row r="522" spans="1:46" x14ac:dyDescent="0.2">
      <c r="A522" s="438"/>
      <c r="B522" s="438"/>
      <c r="AT522" s="439"/>
    </row>
    <row r="523" spans="1:46" x14ac:dyDescent="0.2">
      <c r="A523" s="438"/>
      <c r="B523" s="438"/>
      <c r="AT523" s="439"/>
    </row>
    <row r="524" spans="1:46" x14ac:dyDescent="0.2">
      <c r="A524" s="438"/>
      <c r="B524" s="438"/>
      <c r="AT524" s="439"/>
    </row>
    <row r="525" spans="1:46" x14ac:dyDescent="0.2">
      <c r="A525" s="438"/>
      <c r="B525" s="438"/>
      <c r="AT525" s="439"/>
    </row>
    <row r="526" spans="1:46" x14ac:dyDescent="0.2">
      <c r="A526" s="438"/>
      <c r="B526" s="438"/>
      <c r="AT526" s="439"/>
    </row>
    <row r="527" spans="1:46" x14ac:dyDescent="0.2">
      <c r="A527" s="438"/>
      <c r="B527" s="438"/>
      <c r="AT527" s="439"/>
    </row>
    <row r="528" spans="1:46" x14ac:dyDescent="0.2">
      <c r="A528" s="438"/>
      <c r="B528" s="438"/>
      <c r="AT528" s="439"/>
    </row>
    <row r="529" spans="1:46" x14ac:dyDescent="0.2">
      <c r="A529" s="438"/>
      <c r="B529" s="438"/>
      <c r="AT529" s="439"/>
    </row>
    <row r="530" spans="1:46" x14ac:dyDescent="0.2">
      <c r="A530" s="438"/>
      <c r="B530" s="438"/>
      <c r="AT530" s="439"/>
    </row>
    <row r="531" spans="1:46" x14ac:dyDescent="0.2">
      <c r="A531" s="438"/>
      <c r="B531" s="438"/>
      <c r="AT531" s="439"/>
    </row>
    <row r="532" spans="1:46" x14ac:dyDescent="0.2">
      <c r="A532" s="438"/>
      <c r="B532" s="438"/>
      <c r="AT532" s="439"/>
    </row>
    <row r="533" spans="1:46" x14ac:dyDescent="0.2">
      <c r="A533" s="438"/>
      <c r="B533" s="438"/>
      <c r="AT533" s="439"/>
    </row>
    <row r="534" spans="1:46" x14ac:dyDescent="0.2">
      <c r="A534" s="438"/>
      <c r="B534" s="438"/>
      <c r="AT534" s="439"/>
    </row>
    <row r="535" spans="1:46" x14ac:dyDescent="0.2">
      <c r="A535" s="438"/>
      <c r="B535" s="438"/>
      <c r="AT535" s="439"/>
    </row>
    <row r="536" spans="1:46" x14ac:dyDescent="0.2">
      <c r="A536" s="438"/>
      <c r="B536" s="438"/>
      <c r="AT536" s="439"/>
    </row>
    <row r="537" spans="1:46" x14ac:dyDescent="0.2">
      <c r="A537" s="438"/>
      <c r="B537" s="438"/>
      <c r="AT537" s="439"/>
    </row>
    <row r="538" spans="1:46" x14ac:dyDescent="0.2">
      <c r="A538" s="438"/>
      <c r="B538" s="438"/>
      <c r="AT538" s="439"/>
    </row>
    <row r="539" spans="1:46" x14ac:dyDescent="0.2">
      <c r="A539" s="438"/>
      <c r="B539" s="438"/>
      <c r="AT539" s="439"/>
    </row>
    <row r="540" spans="1:46" x14ac:dyDescent="0.2">
      <c r="A540" s="438"/>
      <c r="B540" s="438"/>
      <c r="AT540" s="439"/>
    </row>
    <row r="541" spans="1:46" x14ac:dyDescent="0.2">
      <c r="A541" s="438"/>
      <c r="B541" s="438"/>
      <c r="AT541" s="439"/>
    </row>
    <row r="542" spans="1:46" x14ac:dyDescent="0.2">
      <c r="A542" s="438"/>
      <c r="B542" s="438"/>
      <c r="AT542" s="439"/>
    </row>
    <row r="543" spans="1:46" x14ac:dyDescent="0.2">
      <c r="A543" s="438"/>
      <c r="B543" s="438"/>
      <c r="AT543" s="439"/>
    </row>
    <row r="544" spans="1:46" x14ac:dyDescent="0.2">
      <c r="A544" s="438"/>
      <c r="B544" s="438"/>
      <c r="AT544" s="439"/>
    </row>
    <row r="545" spans="1:46" x14ac:dyDescent="0.2">
      <c r="A545" s="438"/>
      <c r="B545" s="438"/>
      <c r="AT545" s="439"/>
    </row>
    <row r="546" spans="1:46" x14ac:dyDescent="0.2">
      <c r="A546" s="438"/>
      <c r="B546" s="438"/>
      <c r="AT546" s="439"/>
    </row>
    <row r="547" spans="1:46" x14ac:dyDescent="0.2">
      <c r="A547" s="438"/>
      <c r="B547" s="438"/>
      <c r="AT547" s="439"/>
    </row>
    <row r="548" spans="1:46" x14ac:dyDescent="0.2">
      <c r="A548" s="438"/>
      <c r="B548" s="438"/>
      <c r="AT548" s="439"/>
    </row>
    <row r="549" spans="1:46" x14ac:dyDescent="0.2">
      <c r="A549" s="438"/>
      <c r="B549" s="438"/>
      <c r="AT549" s="439"/>
    </row>
    <row r="550" spans="1:46" x14ac:dyDescent="0.2">
      <c r="A550" s="438"/>
      <c r="B550" s="438"/>
      <c r="AT550" s="439"/>
    </row>
    <row r="551" spans="1:46" x14ac:dyDescent="0.2">
      <c r="A551" s="438"/>
      <c r="B551" s="438"/>
      <c r="AT551" s="439"/>
    </row>
    <row r="552" spans="1:46" x14ac:dyDescent="0.2">
      <c r="A552" s="438"/>
      <c r="B552" s="438"/>
      <c r="AT552" s="439"/>
    </row>
    <row r="553" spans="1:46" x14ac:dyDescent="0.2">
      <c r="A553" s="438"/>
      <c r="B553" s="438"/>
      <c r="AT553" s="439"/>
    </row>
    <row r="554" spans="1:46" x14ac:dyDescent="0.2">
      <c r="A554" s="438"/>
      <c r="B554" s="438"/>
      <c r="AT554" s="439"/>
    </row>
    <row r="555" spans="1:46" x14ac:dyDescent="0.2">
      <c r="A555" s="438"/>
      <c r="B555" s="438"/>
      <c r="AT555" s="439"/>
    </row>
    <row r="556" spans="1:46" x14ac:dyDescent="0.2">
      <c r="A556" s="438"/>
      <c r="B556" s="438"/>
      <c r="AT556" s="439"/>
    </row>
    <row r="557" spans="1:46" x14ac:dyDescent="0.2">
      <c r="AT557" s="439"/>
    </row>
    <row r="558" spans="1:46" x14ac:dyDescent="0.2">
      <c r="AT558" s="439"/>
    </row>
    <row r="559" spans="1:46" x14ac:dyDescent="0.2">
      <c r="AT559" s="439"/>
    </row>
    <row r="560" spans="1:46" x14ac:dyDescent="0.2">
      <c r="AT560" s="439"/>
    </row>
    <row r="561" spans="46:46" x14ac:dyDescent="0.2">
      <c r="AT561" s="439"/>
    </row>
    <row r="562" spans="46:46" x14ac:dyDescent="0.2">
      <c r="AT562" s="439"/>
    </row>
    <row r="563" spans="46:46" x14ac:dyDescent="0.2">
      <c r="AT563" s="439"/>
    </row>
    <row r="564" spans="46:46" x14ac:dyDescent="0.2">
      <c r="AT564" s="439"/>
    </row>
    <row r="565" spans="46:46" x14ac:dyDescent="0.2">
      <c r="AT565" s="439"/>
    </row>
    <row r="566" spans="46:46" x14ac:dyDescent="0.2">
      <c r="AT566" s="439"/>
    </row>
    <row r="567" spans="46:46" x14ac:dyDescent="0.2">
      <c r="AT567" s="439"/>
    </row>
    <row r="568" spans="46:46" x14ac:dyDescent="0.2">
      <c r="AT568" s="439"/>
    </row>
    <row r="569" spans="46:46" x14ac:dyDescent="0.2">
      <c r="AT569" s="439"/>
    </row>
    <row r="570" spans="46:46" x14ac:dyDescent="0.2">
      <c r="AT570" s="439"/>
    </row>
    <row r="571" spans="46:46" x14ac:dyDescent="0.2">
      <c r="AT571" s="439"/>
    </row>
    <row r="572" spans="46:46" x14ac:dyDescent="0.2">
      <c r="AT572" s="439"/>
    </row>
    <row r="573" spans="46:46" x14ac:dyDescent="0.2">
      <c r="AT573" s="439"/>
    </row>
    <row r="574" spans="46:46" x14ac:dyDescent="0.2">
      <c r="AT574" s="439"/>
    </row>
    <row r="575" spans="46:46" x14ac:dyDescent="0.2">
      <c r="AT575" s="439"/>
    </row>
    <row r="576" spans="46:46" x14ac:dyDescent="0.2">
      <c r="AT576" s="439"/>
    </row>
    <row r="577" spans="46:46" x14ac:dyDescent="0.2">
      <c r="AT577" s="439"/>
    </row>
    <row r="578" spans="46:46" x14ac:dyDescent="0.2">
      <c r="AT578" s="439"/>
    </row>
    <row r="579" spans="46:46" x14ac:dyDescent="0.2">
      <c r="AT579" s="439"/>
    </row>
    <row r="580" spans="46:46" x14ac:dyDescent="0.2">
      <c r="AT580" s="439"/>
    </row>
    <row r="581" spans="46:46" x14ac:dyDescent="0.2">
      <c r="AT581" s="439"/>
    </row>
    <row r="582" spans="46:46" x14ac:dyDescent="0.2">
      <c r="AT582" s="439"/>
    </row>
    <row r="583" spans="46:46" x14ac:dyDescent="0.2">
      <c r="AT583" s="439"/>
    </row>
    <row r="584" spans="46:46" x14ac:dyDescent="0.2">
      <c r="AT584" s="439"/>
    </row>
    <row r="585" spans="46:46" x14ac:dyDescent="0.2">
      <c r="AT585" s="439"/>
    </row>
    <row r="586" spans="46:46" x14ac:dyDescent="0.2">
      <c r="AT586" s="439"/>
    </row>
    <row r="587" spans="46:46" x14ac:dyDescent="0.2">
      <c r="AT587" s="439"/>
    </row>
    <row r="588" spans="46:46" x14ac:dyDescent="0.2">
      <c r="AT588" s="439"/>
    </row>
    <row r="589" spans="46:46" x14ac:dyDescent="0.2">
      <c r="AT589" s="439"/>
    </row>
    <row r="590" spans="46:46" x14ac:dyDescent="0.2">
      <c r="AT590" s="439"/>
    </row>
    <row r="591" spans="46:46" x14ac:dyDescent="0.2">
      <c r="AT591" s="439"/>
    </row>
    <row r="592" spans="46:46" x14ac:dyDescent="0.2">
      <c r="AT592" s="439"/>
    </row>
    <row r="593" spans="46:46" x14ac:dyDescent="0.2">
      <c r="AT593" s="439"/>
    </row>
    <row r="594" spans="46:46" x14ac:dyDescent="0.2">
      <c r="AT594" s="439"/>
    </row>
    <row r="595" spans="46:46" x14ac:dyDescent="0.2">
      <c r="AT595" s="439"/>
    </row>
    <row r="596" spans="46:46" x14ac:dyDescent="0.2">
      <c r="AT596" s="439"/>
    </row>
    <row r="597" spans="46:46" x14ac:dyDescent="0.2">
      <c r="AT597" s="439"/>
    </row>
    <row r="598" spans="46:46" x14ac:dyDescent="0.2">
      <c r="AT598" s="439"/>
    </row>
    <row r="599" spans="46:46" x14ac:dyDescent="0.2">
      <c r="AT599" s="439"/>
    </row>
    <row r="600" spans="46:46" x14ac:dyDescent="0.2">
      <c r="AT600" s="439"/>
    </row>
    <row r="601" spans="46:46" x14ac:dyDescent="0.2">
      <c r="AT601" s="439"/>
    </row>
    <row r="602" spans="46:46" x14ac:dyDescent="0.2">
      <c r="AT602" s="439"/>
    </row>
    <row r="603" spans="46:46" x14ac:dyDescent="0.2">
      <c r="AT603" s="439"/>
    </row>
    <row r="604" spans="46:46" x14ac:dyDescent="0.2">
      <c r="AT604" s="439"/>
    </row>
    <row r="605" spans="46:46" x14ac:dyDescent="0.2">
      <c r="AT605" s="439"/>
    </row>
    <row r="606" spans="46:46" x14ac:dyDescent="0.2">
      <c r="AT606" s="439"/>
    </row>
    <row r="607" spans="46:46" x14ac:dyDescent="0.2">
      <c r="AT607" s="439"/>
    </row>
    <row r="608" spans="46:46" x14ac:dyDescent="0.2">
      <c r="AT608" s="439"/>
    </row>
    <row r="609" spans="46:46" x14ac:dyDescent="0.2">
      <c r="AT609" s="439"/>
    </row>
    <row r="610" spans="46:46" x14ac:dyDescent="0.2">
      <c r="AT610" s="439"/>
    </row>
    <row r="611" spans="46:46" x14ac:dyDescent="0.2">
      <c r="AT611" s="439"/>
    </row>
    <row r="612" spans="46:46" x14ac:dyDescent="0.2">
      <c r="AT612" s="439"/>
    </row>
    <row r="613" spans="46:46" x14ac:dyDescent="0.2">
      <c r="AT613" s="439"/>
    </row>
    <row r="614" spans="46:46" x14ac:dyDescent="0.2">
      <c r="AT614" s="439"/>
    </row>
    <row r="615" spans="46:46" x14ac:dyDescent="0.2">
      <c r="AT615" s="439"/>
    </row>
    <row r="616" spans="46:46" x14ac:dyDescent="0.2">
      <c r="AT616" s="439"/>
    </row>
    <row r="617" spans="46:46" x14ac:dyDescent="0.2">
      <c r="AT617" s="439"/>
    </row>
    <row r="618" spans="46:46" x14ac:dyDescent="0.2">
      <c r="AT618" s="439"/>
    </row>
    <row r="619" spans="46:46" x14ac:dyDescent="0.2">
      <c r="AT619" s="439"/>
    </row>
    <row r="620" spans="46:46" x14ac:dyDescent="0.2">
      <c r="AT620" s="439"/>
    </row>
    <row r="621" spans="46:46" x14ac:dyDescent="0.2">
      <c r="AT621" s="439"/>
    </row>
    <row r="622" spans="46:46" x14ac:dyDescent="0.2">
      <c r="AT622" s="439"/>
    </row>
    <row r="623" spans="46:46" x14ac:dyDescent="0.2">
      <c r="AT623" s="439"/>
    </row>
    <row r="624" spans="46:46" x14ac:dyDescent="0.2">
      <c r="AT624" s="439"/>
    </row>
    <row r="625" spans="46:46" x14ac:dyDescent="0.2">
      <c r="AT625" s="439"/>
    </row>
    <row r="626" spans="46:46" x14ac:dyDescent="0.2">
      <c r="AT626" s="439"/>
    </row>
    <row r="627" spans="46:46" x14ac:dyDescent="0.2">
      <c r="AT627" s="439"/>
    </row>
    <row r="628" spans="46:46" x14ac:dyDescent="0.2">
      <c r="AT628" s="439"/>
    </row>
    <row r="629" spans="46:46" x14ac:dyDescent="0.2">
      <c r="AT629" s="439"/>
    </row>
    <row r="630" spans="46:46" x14ac:dyDescent="0.2">
      <c r="AT630" s="439"/>
    </row>
    <row r="631" spans="46:46" x14ac:dyDescent="0.2">
      <c r="AT631" s="439"/>
    </row>
    <row r="632" spans="46:46" x14ac:dyDescent="0.2">
      <c r="AT632" s="439"/>
    </row>
    <row r="633" spans="46:46" x14ac:dyDescent="0.2">
      <c r="AT633" s="439"/>
    </row>
    <row r="634" spans="46:46" x14ac:dyDescent="0.2">
      <c r="AT634" s="439"/>
    </row>
    <row r="635" spans="46:46" x14ac:dyDescent="0.2">
      <c r="AT635" s="439"/>
    </row>
    <row r="636" spans="46:46" x14ac:dyDescent="0.2">
      <c r="AT636" s="439"/>
    </row>
    <row r="637" spans="46:46" x14ac:dyDescent="0.2">
      <c r="AT637" s="439"/>
    </row>
    <row r="638" spans="46:46" x14ac:dyDescent="0.2">
      <c r="AT638" s="439"/>
    </row>
    <row r="639" spans="46:46" x14ac:dyDescent="0.2">
      <c r="AT639" s="439"/>
    </row>
    <row r="640" spans="46:46" x14ac:dyDescent="0.2">
      <c r="AT640" s="439"/>
    </row>
    <row r="641" spans="46:46" x14ac:dyDescent="0.2">
      <c r="AT641" s="439"/>
    </row>
    <row r="642" spans="46:46" x14ac:dyDescent="0.2">
      <c r="AT642" s="439"/>
    </row>
    <row r="643" spans="46:46" x14ac:dyDescent="0.2">
      <c r="AT643" s="439"/>
    </row>
    <row r="644" spans="46:46" x14ac:dyDescent="0.2">
      <c r="AT644" s="439"/>
    </row>
    <row r="645" spans="46:46" x14ac:dyDescent="0.2">
      <c r="AT645" s="439"/>
    </row>
    <row r="646" spans="46:46" x14ac:dyDescent="0.2">
      <c r="AT646" s="439"/>
    </row>
    <row r="647" spans="46:46" x14ac:dyDescent="0.2">
      <c r="AT647" s="439"/>
    </row>
    <row r="648" spans="46:46" x14ac:dyDescent="0.2">
      <c r="AT648" s="439"/>
    </row>
    <row r="649" spans="46:46" x14ac:dyDescent="0.2">
      <c r="AT649" s="439"/>
    </row>
    <row r="650" spans="46:46" x14ac:dyDescent="0.2">
      <c r="AT650" s="439"/>
    </row>
    <row r="651" spans="46:46" x14ac:dyDescent="0.2">
      <c r="AT651" s="439"/>
    </row>
    <row r="652" spans="46:46" x14ac:dyDescent="0.2">
      <c r="AT652" s="439"/>
    </row>
    <row r="653" spans="46:46" x14ac:dyDescent="0.2">
      <c r="AT653" s="439"/>
    </row>
    <row r="654" spans="46:46" x14ac:dyDescent="0.2">
      <c r="AT654" s="439"/>
    </row>
    <row r="655" spans="46:46" x14ac:dyDescent="0.2">
      <c r="AT655" s="439"/>
    </row>
    <row r="656" spans="46:46" x14ac:dyDescent="0.2">
      <c r="AT656" s="439"/>
    </row>
    <row r="657" spans="46:46" x14ac:dyDescent="0.2">
      <c r="AT657" s="439"/>
    </row>
    <row r="658" spans="46:46" x14ac:dyDescent="0.2">
      <c r="AT658" s="439"/>
    </row>
    <row r="659" spans="46:46" x14ac:dyDescent="0.2">
      <c r="AT659" s="439"/>
    </row>
    <row r="660" spans="46:46" x14ac:dyDescent="0.2">
      <c r="AT660" s="439"/>
    </row>
    <row r="661" spans="46:46" x14ac:dyDescent="0.2">
      <c r="AT661" s="439"/>
    </row>
    <row r="662" spans="46:46" x14ac:dyDescent="0.2">
      <c r="AT662" s="439"/>
    </row>
    <row r="663" spans="46:46" x14ac:dyDescent="0.2">
      <c r="AT663" s="439"/>
    </row>
    <row r="664" spans="46:46" x14ac:dyDescent="0.2">
      <c r="AT664" s="439"/>
    </row>
    <row r="665" spans="46:46" x14ac:dyDescent="0.2">
      <c r="AT665" s="439"/>
    </row>
    <row r="666" spans="46:46" x14ac:dyDescent="0.2">
      <c r="AT666" s="439"/>
    </row>
    <row r="667" spans="46:46" x14ac:dyDescent="0.2">
      <c r="AT667" s="439"/>
    </row>
    <row r="668" spans="46:46" x14ac:dyDescent="0.2">
      <c r="AT668" s="439"/>
    </row>
    <row r="669" spans="46:46" x14ac:dyDescent="0.2">
      <c r="AT669" s="439"/>
    </row>
    <row r="670" spans="46:46" x14ac:dyDescent="0.2">
      <c r="AT670" s="439"/>
    </row>
    <row r="671" spans="46:46" x14ac:dyDescent="0.2">
      <c r="AT671" s="439"/>
    </row>
    <row r="672" spans="46:46" x14ac:dyDescent="0.2">
      <c r="AT672" s="439"/>
    </row>
    <row r="673" spans="46:46" x14ac:dyDescent="0.2">
      <c r="AT673" s="439"/>
    </row>
    <row r="674" spans="46:46" x14ac:dyDescent="0.2">
      <c r="AT674" s="439"/>
    </row>
    <row r="675" spans="46:46" x14ac:dyDescent="0.2">
      <c r="AT675" s="439"/>
    </row>
    <row r="676" spans="46:46" x14ac:dyDescent="0.2">
      <c r="AT676" s="439"/>
    </row>
    <row r="677" spans="46:46" x14ac:dyDescent="0.2">
      <c r="AT677" s="439"/>
    </row>
    <row r="678" spans="46:46" x14ac:dyDescent="0.2">
      <c r="AT678" s="439"/>
    </row>
    <row r="679" spans="46:46" x14ac:dyDescent="0.2">
      <c r="AT679" s="439"/>
    </row>
    <row r="680" spans="46:46" x14ac:dyDescent="0.2">
      <c r="AT680" s="439"/>
    </row>
    <row r="681" spans="46:46" x14ac:dyDescent="0.2">
      <c r="AT681" s="439"/>
    </row>
    <row r="682" spans="46:46" x14ac:dyDescent="0.2">
      <c r="AT682" s="439"/>
    </row>
    <row r="683" spans="46:46" x14ac:dyDescent="0.2">
      <c r="AT683" s="439"/>
    </row>
    <row r="684" spans="46:46" x14ac:dyDescent="0.2">
      <c r="AT684" s="439"/>
    </row>
    <row r="685" spans="46:46" x14ac:dyDescent="0.2">
      <c r="AT685" s="439"/>
    </row>
    <row r="686" spans="46:46" x14ac:dyDescent="0.2">
      <c r="AT686" s="439"/>
    </row>
    <row r="687" spans="46:46" x14ac:dyDescent="0.2">
      <c r="AT687" s="439"/>
    </row>
    <row r="688" spans="46:46" x14ac:dyDescent="0.2">
      <c r="AT688" s="439"/>
    </row>
    <row r="689" spans="46:46" x14ac:dyDescent="0.2">
      <c r="AT689" s="439"/>
    </row>
    <row r="690" spans="46:46" x14ac:dyDescent="0.2">
      <c r="AT690" s="439"/>
    </row>
    <row r="691" spans="46:46" x14ac:dyDescent="0.2">
      <c r="AT691" s="439"/>
    </row>
    <row r="692" spans="46:46" x14ac:dyDescent="0.2">
      <c r="AT692" s="439"/>
    </row>
    <row r="693" spans="46:46" x14ac:dyDescent="0.2">
      <c r="AT693" s="439"/>
    </row>
    <row r="694" spans="46:46" x14ac:dyDescent="0.2">
      <c r="AT694" s="439"/>
    </row>
    <row r="695" spans="46:46" x14ac:dyDescent="0.2">
      <c r="AT695" s="439"/>
    </row>
    <row r="696" spans="46:46" x14ac:dyDescent="0.2">
      <c r="AT696" s="439"/>
    </row>
    <row r="697" spans="46:46" x14ac:dyDescent="0.2">
      <c r="AT697" s="439"/>
    </row>
    <row r="698" spans="46:46" x14ac:dyDescent="0.2">
      <c r="AT698" s="439"/>
    </row>
    <row r="699" spans="46:46" x14ac:dyDescent="0.2">
      <c r="AT699" s="439"/>
    </row>
    <row r="700" spans="46:46" x14ac:dyDescent="0.2">
      <c r="AT700" s="439"/>
    </row>
    <row r="701" spans="46:46" x14ac:dyDescent="0.2">
      <c r="AT701" s="439"/>
    </row>
    <row r="702" spans="46:46" x14ac:dyDescent="0.2">
      <c r="AT702" s="439"/>
    </row>
    <row r="703" spans="46:46" x14ac:dyDescent="0.2">
      <c r="AT703" s="439"/>
    </row>
    <row r="704" spans="46:46" x14ac:dyDescent="0.2">
      <c r="AT704" s="439"/>
    </row>
    <row r="705" spans="46:46" x14ac:dyDescent="0.2">
      <c r="AT705" s="439"/>
    </row>
    <row r="706" spans="46:46" x14ac:dyDescent="0.2">
      <c r="AT706" s="439"/>
    </row>
    <row r="707" spans="46:46" x14ac:dyDescent="0.2">
      <c r="AT707" s="439"/>
    </row>
    <row r="708" spans="46:46" x14ac:dyDescent="0.2">
      <c r="AT708" s="439"/>
    </row>
    <row r="709" spans="46:46" x14ac:dyDescent="0.2">
      <c r="AT709" s="439"/>
    </row>
    <row r="710" spans="46:46" x14ac:dyDescent="0.2">
      <c r="AT710" s="439"/>
    </row>
    <row r="711" spans="46:46" x14ac:dyDescent="0.2">
      <c r="AT711" s="439"/>
    </row>
    <row r="712" spans="46:46" x14ac:dyDescent="0.2">
      <c r="AT712" s="439"/>
    </row>
    <row r="713" spans="46:46" x14ac:dyDescent="0.2">
      <c r="AT713" s="439"/>
    </row>
    <row r="714" spans="46:46" x14ac:dyDescent="0.2">
      <c r="AT714" s="439"/>
    </row>
    <row r="715" spans="46:46" x14ac:dyDescent="0.2">
      <c r="AT715" s="439"/>
    </row>
    <row r="716" spans="46:46" x14ac:dyDescent="0.2">
      <c r="AT716" s="439"/>
    </row>
    <row r="717" spans="46:46" x14ac:dyDescent="0.2">
      <c r="AT717" s="439"/>
    </row>
    <row r="718" spans="46:46" x14ac:dyDescent="0.2">
      <c r="AT718" s="439"/>
    </row>
    <row r="719" spans="46:46" x14ac:dyDescent="0.2">
      <c r="AT719" s="439"/>
    </row>
    <row r="720" spans="46:46" x14ac:dyDescent="0.2">
      <c r="AT720" s="439"/>
    </row>
    <row r="721" spans="46:46" x14ac:dyDescent="0.2">
      <c r="AT721" s="439"/>
    </row>
    <row r="722" spans="46:46" x14ac:dyDescent="0.2">
      <c r="AT722" s="439"/>
    </row>
    <row r="723" spans="46:46" x14ac:dyDescent="0.2">
      <c r="AT723" s="439"/>
    </row>
    <row r="724" spans="46:46" x14ac:dyDescent="0.2">
      <c r="AT724" s="439"/>
    </row>
    <row r="725" spans="46:46" x14ac:dyDescent="0.2">
      <c r="AT725" s="439"/>
    </row>
    <row r="726" spans="46:46" x14ac:dyDescent="0.2">
      <c r="AT726" s="439"/>
    </row>
    <row r="727" spans="46:46" x14ac:dyDescent="0.2">
      <c r="AT727" s="439"/>
    </row>
    <row r="728" spans="46:46" x14ac:dyDescent="0.2">
      <c r="AT728" s="439"/>
    </row>
    <row r="729" spans="46:46" x14ac:dyDescent="0.2">
      <c r="AT729" s="439"/>
    </row>
    <row r="730" spans="46:46" x14ac:dyDescent="0.2">
      <c r="AT730" s="439"/>
    </row>
    <row r="731" spans="46:46" x14ac:dyDescent="0.2">
      <c r="AT731" s="439"/>
    </row>
    <row r="732" spans="46:46" x14ac:dyDescent="0.2">
      <c r="AT732" s="439"/>
    </row>
    <row r="733" spans="46:46" x14ac:dyDescent="0.2">
      <c r="AT733" s="439"/>
    </row>
    <row r="734" spans="46:46" x14ac:dyDescent="0.2">
      <c r="AT734" s="439"/>
    </row>
    <row r="735" spans="46:46" x14ac:dyDescent="0.2">
      <c r="AT735" s="439"/>
    </row>
    <row r="736" spans="46:46" x14ac:dyDescent="0.2">
      <c r="AT736" s="439"/>
    </row>
    <row r="737" spans="46:46" x14ac:dyDescent="0.2">
      <c r="AT737" s="439"/>
    </row>
    <row r="738" spans="46:46" x14ac:dyDescent="0.2">
      <c r="AT738" s="439"/>
    </row>
    <row r="739" spans="46:46" x14ac:dyDescent="0.2">
      <c r="AT739" s="439"/>
    </row>
    <row r="740" spans="46:46" x14ac:dyDescent="0.2">
      <c r="AT740" s="439"/>
    </row>
    <row r="741" spans="46:46" x14ac:dyDescent="0.2">
      <c r="AT741" s="439"/>
    </row>
    <row r="742" spans="46:46" x14ac:dyDescent="0.2">
      <c r="AT742" s="439"/>
    </row>
    <row r="743" spans="46:46" x14ac:dyDescent="0.2">
      <c r="AT743" s="439"/>
    </row>
    <row r="744" spans="46:46" x14ac:dyDescent="0.2">
      <c r="AT744" s="439"/>
    </row>
    <row r="745" spans="46:46" x14ac:dyDescent="0.2">
      <c r="AT745" s="439"/>
    </row>
    <row r="746" spans="46:46" x14ac:dyDescent="0.2">
      <c r="AT746" s="439"/>
    </row>
    <row r="747" spans="46:46" x14ac:dyDescent="0.2">
      <c r="AT747" s="439"/>
    </row>
    <row r="748" spans="46:46" x14ac:dyDescent="0.2">
      <c r="AT748" s="439"/>
    </row>
    <row r="749" spans="46:46" x14ac:dyDescent="0.2">
      <c r="AT749" s="439"/>
    </row>
    <row r="750" spans="46:46" x14ac:dyDescent="0.2">
      <c r="AT750" s="439"/>
    </row>
    <row r="751" spans="46:46" x14ac:dyDescent="0.2">
      <c r="AT751" s="439"/>
    </row>
    <row r="752" spans="46:46" x14ac:dyDescent="0.2">
      <c r="AT752" s="439"/>
    </row>
    <row r="753" spans="46:46" x14ac:dyDescent="0.2">
      <c r="AT753" s="439"/>
    </row>
    <row r="754" spans="46:46" x14ac:dyDescent="0.2">
      <c r="AT754" s="439"/>
    </row>
    <row r="755" spans="46:46" x14ac:dyDescent="0.2">
      <c r="AT755" s="439"/>
    </row>
    <row r="756" spans="46:46" x14ac:dyDescent="0.2">
      <c r="AT756" s="439"/>
    </row>
    <row r="757" spans="46:46" x14ac:dyDescent="0.2">
      <c r="AT757" s="439"/>
    </row>
    <row r="758" spans="46:46" x14ac:dyDescent="0.2">
      <c r="AT758" s="439"/>
    </row>
    <row r="759" spans="46:46" x14ac:dyDescent="0.2">
      <c r="AT759" s="439"/>
    </row>
    <row r="760" spans="46:46" x14ac:dyDescent="0.2">
      <c r="AT760" s="439"/>
    </row>
    <row r="761" spans="46:46" x14ac:dyDescent="0.2">
      <c r="AT761" s="439"/>
    </row>
    <row r="762" spans="46:46" x14ac:dyDescent="0.2">
      <c r="AT762" s="439"/>
    </row>
    <row r="763" spans="46:46" x14ac:dyDescent="0.2">
      <c r="AT763" s="439"/>
    </row>
    <row r="764" spans="46:46" x14ac:dyDescent="0.2">
      <c r="AT764" s="439"/>
    </row>
    <row r="765" spans="46:46" x14ac:dyDescent="0.2">
      <c r="AT765" s="439"/>
    </row>
    <row r="766" spans="46:46" x14ac:dyDescent="0.2">
      <c r="AT766" s="439"/>
    </row>
    <row r="767" spans="46:46" x14ac:dyDescent="0.2">
      <c r="AT767" s="439"/>
    </row>
    <row r="768" spans="46:46" x14ac:dyDescent="0.2">
      <c r="AT768" s="439"/>
    </row>
    <row r="769" spans="46:46" x14ac:dyDescent="0.2">
      <c r="AT769" s="439"/>
    </row>
    <row r="770" spans="46:46" x14ac:dyDescent="0.2">
      <c r="AT770" s="439"/>
    </row>
    <row r="771" spans="46:46" x14ac:dyDescent="0.2">
      <c r="AT771" s="439"/>
    </row>
    <row r="772" spans="46:46" x14ac:dyDescent="0.2">
      <c r="AT772" s="439"/>
    </row>
    <row r="773" spans="46:46" x14ac:dyDescent="0.2">
      <c r="AT773" s="439"/>
    </row>
    <row r="774" spans="46:46" x14ac:dyDescent="0.2">
      <c r="AT774" s="439"/>
    </row>
    <row r="775" spans="46:46" x14ac:dyDescent="0.2">
      <c r="AT775" s="439"/>
    </row>
    <row r="776" spans="46:46" x14ac:dyDescent="0.2">
      <c r="AT776" s="439"/>
    </row>
  </sheetData>
  <pageMargins left="0.75" right="0.75" top="1" bottom="1" header="0.5" footer="0.5"/>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W789"/>
  <sheetViews>
    <sheetView workbookViewId="0">
      <pane xSplit="2" ySplit="7" topLeftCell="CK36" activePane="bottomRight" state="frozen"/>
      <selection pane="topRight" activeCell="C1" sqref="C1"/>
      <selection pane="bottomLeft" activeCell="A7" sqref="A7"/>
      <selection pane="bottomRight" activeCell="DA62" sqref="DA62"/>
    </sheetView>
  </sheetViews>
  <sheetFormatPr defaultRowHeight="12.75" x14ac:dyDescent="0.2"/>
  <cols>
    <col min="1" max="1" width="10.7109375" style="51" customWidth="1"/>
    <col min="2" max="2" width="6.85546875" style="51" customWidth="1"/>
    <col min="3" max="3" width="9.140625" style="51"/>
    <col min="4" max="4" width="11.5703125" style="51" customWidth="1"/>
    <col min="5" max="6" width="10.5703125" style="51" customWidth="1"/>
    <col min="7" max="7" width="11.28515625" style="51" customWidth="1"/>
    <col min="8" max="8" width="10.5703125" style="51" customWidth="1"/>
    <col min="9" max="9" width="9.140625" style="51"/>
    <col min="10" max="10" width="11.85546875" style="51" customWidth="1"/>
    <col min="11" max="11" width="12.42578125" style="51" customWidth="1"/>
    <col min="12" max="12" width="12.140625" style="51" customWidth="1"/>
    <col min="13" max="13" width="12.28515625" style="51" customWidth="1"/>
    <col min="14" max="14" width="12.7109375" style="51" customWidth="1"/>
    <col min="15" max="15" width="9.140625" style="51"/>
    <col min="16" max="16" width="11.5703125" style="51" bestFit="1" customWidth="1"/>
    <col min="17" max="18" width="9.140625" style="51"/>
    <col min="19" max="19" width="11.42578125" style="51" customWidth="1"/>
    <col min="20" max="21" width="9.140625" style="51"/>
    <col min="22" max="22" width="10.7109375" style="51" customWidth="1"/>
    <col min="23" max="23" width="10.28515625" style="51" customWidth="1"/>
    <col min="24" max="24" width="10" style="51" customWidth="1"/>
    <col min="25" max="25" width="10.85546875" style="51" customWidth="1"/>
    <col min="26" max="26" width="9.85546875" style="51" customWidth="1"/>
    <col min="27" max="27" width="11.7109375" style="51" customWidth="1"/>
    <col min="28" max="28" width="9.140625" style="51"/>
    <col min="29" max="29" width="16.7109375" style="51" bestFit="1" customWidth="1"/>
    <col min="30" max="30" width="9.140625" style="51"/>
    <col min="31" max="31" width="10.140625" style="51" customWidth="1"/>
    <col min="32" max="32" width="11.5703125" style="51" customWidth="1"/>
    <col min="33" max="53" width="9.140625" style="51"/>
    <col min="54" max="54" width="11.7109375" style="51" customWidth="1"/>
    <col min="55" max="57" width="11.140625" style="51" customWidth="1"/>
    <col min="58" max="58" width="11.7109375" style="51" customWidth="1"/>
    <col min="59" max="62" width="11.140625" style="51" hidden="1" customWidth="1"/>
    <col min="63" max="63" width="5.5703125" style="51" hidden="1" customWidth="1"/>
    <col min="64" max="67" width="11.140625" style="51" hidden="1" customWidth="1"/>
    <col min="68" max="68" width="13" style="51" hidden="1" customWidth="1"/>
    <col min="69" max="69" width="10.42578125" style="51" customWidth="1"/>
    <col min="70" max="70" width="10.28515625" style="51" customWidth="1"/>
    <col min="71" max="71" width="9.28515625" style="51" customWidth="1"/>
    <col min="72" max="72" width="9.140625" style="51"/>
    <col min="73" max="73" width="11.140625" style="51" customWidth="1"/>
    <col min="74" max="74" width="11" style="51" customWidth="1"/>
    <col min="75" max="75" width="11.42578125" style="51" customWidth="1"/>
    <col min="76" max="76" width="10" style="51" customWidth="1"/>
    <col min="77" max="77" width="9.28515625" style="51" customWidth="1"/>
    <col min="78" max="88" width="9.140625" style="51"/>
    <col min="89" max="89" width="11.85546875" style="51" customWidth="1"/>
    <col min="90" max="91" width="10.28515625" style="51" customWidth="1"/>
    <col min="92" max="92" width="9.5703125" style="51" bestFit="1" customWidth="1"/>
    <col min="93" max="94" width="10.5703125" style="51" bestFit="1" customWidth="1"/>
    <col min="95" max="95" width="10.42578125" style="51" customWidth="1"/>
    <col min="96" max="96" width="10.28515625" style="51" customWidth="1"/>
    <col min="97" max="97" width="10.5703125" style="51" bestFit="1" customWidth="1"/>
    <col min="98" max="98" width="5.7109375" style="51" customWidth="1"/>
    <col min="99" max="99" width="9.5703125" style="51" bestFit="1" customWidth="1"/>
    <col min="100" max="100" width="9.140625" style="51"/>
    <col min="101" max="101" width="10" style="51" customWidth="1"/>
    <col min="102" max="102" width="6.42578125" style="51" customWidth="1"/>
    <col min="103" max="103" width="9.140625" style="51"/>
    <col min="104" max="104" width="10.28515625" style="51" customWidth="1"/>
    <col min="105" max="105" width="9.85546875" style="51" customWidth="1"/>
    <col min="106" max="106" width="9.42578125" style="51" customWidth="1"/>
    <col min="107" max="107" width="10.5703125" style="51" customWidth="1"/>
    <col min="108" max="108" width="9.140625" style="51"/>
    <col min="109" max="109" width="11.140625" style="51" customWidth="1"/>
    <col min="110" max="110" width="9.140625" style="51"/>
    <col min="111" max="112" width="10.7109375" style="51" customWidth="1"/>
    <col min="113" max="113" width="9.5703125" style="51" customWidth="1"/>
    <col min="114" max="114" width="9.140625" style="51"/>
    <col min="115" max="115" width="11.42578125" style="51" customWidth="1"/>
    <col min="116" max="117" width="9.140625" style="51"/>
    <col min="118" max="118" width="10.28515625" style="51" customWidth="1"/>
    <col min="119" max="120" width="9.140625" style="51"/>
    <col min="121" max="121" width="11.7109375" style="51" customWidth="1"/>
    <col min="122" max="124" width="10.85546875" style="51" customWidth="1"/>
    <col min="125" max="125" width="7.140625" style="51" customWidth="1"/>
    <col min="126" max="126" width="12.85546875" style="51" customWidth="1"/>
    <col min="127" max="130" width="11" style="51" customWidth="1"/>
    <col min="131" max="131" width="9.140625" style="51"/>
    <col min="132" max="132" width="11.140625" style="51" customWidth="1"/>
    <col min="133" max="133" width="8.42578125" style="51" customWidth="1"/>
    <col min="134" max="134" width="9.140625" style="51"/>
    <col min="135" max="135" width="10.7109375" style="51" customWidth="1"/>
    <col min="136" max="141" width="9.140625" style="51"/>
    <col min="142" max="145" width="9.5703125" style="51" bestFit="1" customWidth="1"/>
    <col min="146" max="180" width="9.140625" style="51"/>
    <col min="181" max="181" width="11" style="51" customWidth="1"/>
    <col min="182" max="183" width="9.140625" style="51"/>
    <col min="184" max="184" width="9.5703125" style="51" bestFit="1" customWidth="1"/>
    <col min="185" max="185" width="10.5703125" style="51" customWidth="1"/>
    <col min="186" max="190" width="9.140625" style="51"/>
    <col min="191" max="191" width="11.5703125" style="51" customWidth="1"/>
    <col min="192" max="192" width="10.42578125" style="51" customWidth="1"/>
    <col min="193" max="16384" width="9.140625" style="51"/>
  </cols>
  <sheetData>
    <row r="1" spans="1:205" ht="15.75" x14ac:dyDescent="0.25">
      <c r="A1" s="50"/>
      <c r="B1" s="50"/>
      <c r="D1" s="52" t="s">
        <v>59</v>
      </c>
      <c r="BQ1" s="766" t="s">
        <v>326</v>
      </c>
      <c r="BR1" s="766"/>
      <c r="BS1" s="767"/>
      <c r="BT1" s="767"/>
      <c r="BU1" s="767"/>
      <c r="BV1" s="767"/>
      <c r="BW1" s="767"/>
      <c r="BX1" s="39"/>
      <c r="BY1" s="39"/>
      <c r="BZ1" s="39"/>
      <c r="CA1" s="39"/>
      <c r="CB1" s="39"/>
      <c r="CC1" s="39"/>
      <c r="CD1" s="39"/>
      <c r="CE1" s="39"/>
      <c r="CF1" s="39"/>
      <c r="CG1" s="39"/>
      <c r="CH1" s="39"/>
      <c r="CI1" s="39"/>
      <c r="CJ1" s="39"/>
      <c r="CX1" s="53"/>
      <c r="CZ1" s="242" t="s">
        <v>422</v>
      </c>
      <c r="FQ1" s="239"/>
    </row>
    <row r="2" spans="1:205" x14ac:dyDescent="0.2">
      <c r="A2" s="50"/>
      <c r="B2" s="50"/>
      <c r="BQ2" s="144"/>
      <c r="BR2" s="144"/>
      <c r="BS2" s="145" t="s">
        <v>327</v>
      </c>
      <c r="BT2" s="144"/>
      <c r="BU2" s="144"/>
      <c r="BV2" s="144"/>
      <c r="BW2" s="146"/>
      <c r="BX2" s="147"/>
      <c r="BY2" s="147"/>
      <c r="BZ2" s="147"/>
      <c r="CA2" s="147"/>
      <c r="CB2" s="147"/>
      <c r="CC2" s="147"/>
      <c r="CD2" s="147"/>
      <c r="CE2" s="147"/>
      <c r="CF2" s="147"/>
      <c r="CG2" s="147"/>
      <c r="CH2" s="147"/>
      <c r="CI2" s="147"/>
      <c r="CJ2" s="147"/>
      <c r="CX2" s="53"/>
      <c r="FQ2" s="239"/>
    </row>
    <row r="3" spans="1:205" ht="15" x14ac:dyDescent="0.2">
      <c r="A3" s="50"/>
      <c r="B3" s="50"/>
      <c r="D3" s="54" t="s">
        <v>302</v>
      </c>
      <c r="J3" s="54" t="s">
        <v>696</v>
      </c>
      <c r="P3" s="54" t="s">
        <v>303</v>
      </c>
      <c r="V3" s="54" t="s">
        <v>131</v>
      </c>
      <c r="AC3" s="54" t="s">
        <v>285</v>
      </c>
      <c r="AI3" s="54" t="s">
        <v>280</v>
      </c>
      <c r="AO3" s="54" t="s">
        <v>301</v>
      </c>
      <c r="AU3" s="54" t="s">
        <v>304</v>
      </c>
      <c r="BB3" s="54" t="s">
        <v>286</v>
      </c>
      <c r="BQ3" s="54" t="s">
        <v>328</v>
      </c>
      <c r="BV3" s="54" t="s">
        <v>329</v>
      </c>
      <c r="CA3" s="54" t="s">
        <v>330</v>
      </c>
      <c r="CF3" s="54" t="s">
        <v>331</v>
      </c>
      <c r="CK3" s="54" t="s">
        <v>40</v>
      </c>
      <c r="CL3" s="54"/>
      <c r="CM3" s="54"/>
      <c r="CN3" s="54" t="str">
        <f>index_label</f>
        <v>1985 = 1</v>
      </c>
      <c r="CX3" s="53"/>
      <c r="CZ3" s="54" t="s">
        <v>96</v>
      </c>
      <c r="DE3" s="54" t="s">
        <v>97</v>
      </c>
      <c r="DK3" s="54" t="s">
        <v>311</v>
      </c>
      <c r="DL3" s="54"/>
      <c r="DM3" s="54"/>
      <c r="DN3" s="54"/>
      <c r="DQ3" s="54" t="s">
        <v>99</v>
      </c>
      <c r="DV3" s="54" t="s">
        <v>333</v>
      </c>
      <c r="EB3" s="54" t="s">
        <v>100</v>
      </c>
      <c r="EG3" s="54" t="s">
        <v>332</v>
      </c>
      <c r="EH3" s="54"/>
      <c r="EI3" s="54"/>
      <c r="EL3" s="54" t="s">
        <v>287</v>
      </c>
      <c r="EM3" s="54"/>
      <c r="EN3" s="54"/>
      <c r="EQ3" s="54" t="s">
        <v>284</v>
      </c>
      <c r="EW3" s="54" t="s">
        <v>101</v>
      </c>
      <c r="FA3" s="54" t="s">
        <v>308</v>
      </c>
      <c r="FE3" s="54" t="s">
        <v>309</v>
      </c>
      <c r="FI3" s="54" t="s">
        <v>310</v>
      </c>
      <c r="FM3" s="54" t="s">
        <v>335</v>
      </c>
      <c r="FQ3" s="239"/>
      <c r="FS3" s="240" t="s">
        <v>421</v>
      </c>
    </row>
    <row r="4" spans="1:205" ht="15" customHeight="1" x14ac:dyDescent="0.2">
      <c r="A4" s="50"/>
      <c r="B4" s="50"/>
      <c r="BP4" s="143"/>
      <c r="CK4" s="55" t="s">
        <v>103</v>
      </c>
      <c r="CL4" s="55" t="s">
        <v>104</v>
      </c>
      <c r="CM4" s="55" t="s">
        <v>105</v>
      </c>
      <c r="CN4" s="55" t="s">
        <v>106</v>
      </c>
      <c r="CO4" s="55" t="s">
        <v>107</v>
      </c>
      <c r="CP4" s="55" t="s">
        <v>108</v>
      </c>
      <c r="CQ4" s="55" t="s">
        <v>109</v>
      </c>
      <c r="CR4" s="55" t="s">
        <v>110</v>
      </c>
      <c r="CS4" s="149" t="s">
        <v>340</v>
      </c>
      <c r="CU4" s="149" t="s">
        <v>341</v>
      </c>
      <c r="CX4" s="53"/>
      <c r="DK4" s="54"/>
      <c r="DL4" s="54"/>
      <c r="DM4" s="54"/>
      <c r="DN4" s="54"/>
      <c r="FA4" s="118" t="s">
        <v>334</v>
      </c>
      <c r="FE4" s="118" t="s">
        <v>288</v>
      </c>
      <c r="FI4" s="118" t="s">
        <v>289</v>
      </c>
      <c r="FM4" s="118" t="s">
        <v>307</v>
      </c>
      <c r="FQ4" s="239"/>
    </row>
    <row r="5" spans="1:205" ht="41.25" customHeight="1" x14ac:dyDescent="0.2">
      <c r="A5" s="50"/>
      <c r="B5" s="50"/>
      <c r="D5" s="77" t="str">
        <f>D12</f>
        <v>Northeast</v>
      </c>
      <c r="E5" s="77" t="str">
        <f>E12</f>
        <v>Midwest</v>
      </c>
      <c r="F5" s="77" t="str">
        <f>F12</f>
        <v>South</v>
      </c>
      <c r="G5" s="77" t="str">
        <f>G12</f>
        <v>West</v>
      </c>
      <c r="H5" s="77" t="str">
        <f>H12</f>
        <v>Total</v>
      </c>
      <c r="J5" s="77" t="str">
        <f>D5</f>
        <v>Northeast</v>
      </c>
      <c r="K5" s="77" t="str">
        <f>E5</f>
        <v>Midwest</v>
      </c>
      <c r="L5" s="77" t="str">
        <f>F5</f>
        <v>South</v>
      </c>
      <c r="M5" s="77" t="str">
        <f>G5</f>
        <v>West</v>
      </c>
      <c r="N5" s="77" t="str">
        <f>N12</f>
        <v>Total</v>
      </c>
      <c r="P5" s="77" t="str">
        <f>D5</f>
        <v>Northeast</v>
      </c>
      <c r="Q5" s="77" t="str">
        <f>E5</f>
        <v>Midwest</v>
      </c>
      <c r="R5" s="77" t="str">
        <f>F5</f>
        <v>South</v>
      </c>
      <c r="S5" s="77" t="str">
        <f>G5</f>
        <v>West</v>
      </c>
      <c r="T5" s="77" t="str">
        <f>T12</f>
        <v>Total</v>
      </c>
      <c r="V5" s="77" t="str">
        <f>V12</f>
        <v>Northeast</v>
      </c>
      <c r="W5" s="77" t="str">
        <f>W12</f>
        <v>Midwest</v>
      </c>
      <c r="X5" s="77" t="str">
        <f>X12</f>
        <v>South</v>
      </c>
      <c r="Y5" s="77" t="str">
        <f>Y12</f>
        <v>West</v>
      </c>
      <c r="Z5" s="77" t="str">
        <f>Z12</f>
        <v>Total</v>
      </c>
      <c r="AC5" s="77" t="str">
        <f>AC12</f>
        <v>Northeast</v>
      </c>
      <c r="AD5" s="77" t="str">
        <f>AD12</f>
        <v>Midwest</v>
      </c>
      <c r="AE5" s="77" t="str">
        <f>AE12</f>
        <v>South</v>
      </c>
      <c r="AF5" s="77" t="str">
        <f>AF12</f>
        <v>West</v>
      </c>
      <c r="AG5" s="77" t="str">
        <f>AG12</f>
        <v>Total</v>
      </c>
      <c r="AI5" s="77" t="str">
        <f>AI12</f>
        <v>Northeast</v>
      </c>
      <c r="AJ5" s="77" t="str">
        <f>AJ12</f>
        <v>Midwest</v>
      </c>
      <c r="AK5" s="77" t="str">
        <f>AK12</f>
        <v>South</v>
      </c>
      <c r="AL5" s="77" t="str">
        <f>AL12</f>
        <v>West</v>
      </c>
      <c r="AM5" s="77" t="str">
        <f>AM12</f>
        <v>Total</v>
      </c>
      <c r="AO5" s="77" t="str">
        <f>AO12</f>
        <v>Northeast</v>
      </c>
      <c r="AP5" s="77" t="str">
        <f>AP12</f>
        <v>Midwest</v>
      </c>
      <c r="AQ5" s="77" t="str">
        <f>AQ12</f>
        <v>South</v>
      </c>
      <c r="AR5" s="77" t="str">
        <f>AR12</f>
        <v>West</v>
      </c>
      <c r="AS5" s="77" t="str">
        <f>AS12</f>
        <v>Total</v>
      </c>
      <c r="AU5" s="77" t="str">
        <f>AU12</f>
        <v>Northeast</v>
      </c>
      <c r="AV5" s="77" t="str">
        <f>AV12</f>
        <v>Midwest</v>
      </c>
      <c r="AW5" s="77" t="str">
        <f>AW12</f>
        <v>South</v>
      </c>
      <c r="AX5" s="77" t="str">
        <f>AX12</f>
        <v>West</v>
      </c>
      <c r="AY5" s="77" t="str">
        <f>AY12</f>
        <v>Total</v>
      </c>
      <c r="BB5" s="77" t="str">
        <f>BB12</f>
        <v>Northeast</v>
      </c>
      <c r="BC5" s="77" t="str">
        <f>BC12</f>
        <v>Midwest</v>
      </c>
      <c r="BD5" s="77" t="str">
        <f>BD12</f>
        <v>South</v>
      </c>
      <c r="BE5" s="77" t="str">
        <f>BE12</f>
        <v>West</v>
      </c>
      <c r="BF5" s="134"/>
      <c r="BG5" s="134"/>
      <c r="BH5" s="134"/>
      <c r="BI5" s="134"/>
      <c r="BJ5" s="134"/>
      <c r="BK5" s="134"/>
      <c r="BL5" s="134"/>
      <c r="BM5" s="134"/>
      <c r="BN5" s="134"/>
      <c r="BO5" s="134"/>
      <c r="BP5" s="134"/>
      <c r="BQ5" s="78" t="str">
        <f>BB12</f>
        <v>Northeast</v>
      </c>
      <c r="BR5" s="78" t="str">
        <f>BC12</f>
        <v>Midwest</v>
      </c>
      <c r="BS5" s="78" t="str">
        <f>BD12</f>
        <v>South</v>
      </c>
      <c r="BT5" s="78" t="str">
        <f>BE12</f>
        <v>West</v>
      </c>
      <c r="BU5" s="134"/>
      <c r="BV5" s="78" t="str">
        <f>D5</f>
        <v>Northeast</v>
      </c>
      <c r="BW5" s="78" t="str">
        <f>E5</f>
        <v>Midwest</v>
      </c>
      <c r="BX5" s="78" t="str">
        <f>F5</f>
        <v>South</v>
      </c>
      <c r="BY5" s="78" t="str">
        <f>G5</f>
        <v>West</v>
      </c>
      <c r="CA5" s="78" t="str">
        <f>D5</f>
        <v>Northeast</v>
      </c>
      <c r="CB5" s="78" t="str">
        <f>E5</f>
        <v>Midwest</v>
      </c>
      <c r="CC5" s="78" t="str">
        <f>F5</f>
        <v>South</v>
      </c>
      <c r="CD5" s="78" t="str">
        <f>G5</f>
        <v>West</v>
      </c>
      <c r="CF5" s="78" t="str">
        <f>D5</f>
        <v>Northeast</v>
      </c>
      <c r="CG5" s="78" t="str">
        <f>E5</f>
        <v>Midwest</v>
      </c>
      <c r="CH5" s="78" t="str">
        <f>F5</f>
        <v>South</v>
      </c>
      <c r="CI5" s="78" t="str">
        <f>G5</f>
        <v>West</v>
      </c>
      <c r="CK5" s="120" t="s">
        <v>447</v>
      </c>
      <c r="CL5" s="131" t="s">
        <v>112</v>
      </c>
      <c r="CM5" s="122" t="s">
        <v>336</v>
      </c>
      <c r="CN5" s="122" t="s">
        <v>290</v>
      </c>
      <c r="CO5" s="122" t="s">
        <v>295</v>
      </c>
      <c r="CP5" s="122" t="s">
        <v>292</v>
      </c>
      <c r="CQ5" s="122" t="s">
        <v>440</v>
      </c>
      <c r="CR5" s="132" t="s">
        <v>114</v>
      </c>
      <c r="CS5" s="131" t="s">
        <v>115</v>
      </c>
      <c r="CT5" s="59"/>
      <c r="CU5" s="132" t="s">
        <v>116</v>
      </c>
      <c r="CV5" s="132" t="s">
        <v>882</v>
      </c>
      <c r="CW5" s="619" t="s">
        <v>1484</v>
      </c>
      <c r="CX5" s="53"/>
      <c r="CZ5" s="78" t="str">
        <f>D5</f>
        <v>Northeast</v>
      </c>
      <c r="DA5" s="78" t="str">
        <f>E5</f>
        <v>Midwest</v>
      </c>
      <c r="DB5" s="78" t="str">
        <f>F5</f>
        <v>South</v>
      </c>
      <c r="DC5" s="78" t="str">
        <f>G5</f>
        <v>West</v>
      </c>
      <c r="DE5" s="78" t="str">
        <f>D5</f>
        <v>Northeast</v>
      </c>
      <c r="DF5" s="78" t="str">
        <f>E5</f>
        <v>Midwest</v>
      </c>
      <c r="DG5" s="78" t="str">
        <f>F5</f>
        <v>South</v>
      </c>
      <c r="DH5" s="78" t="str">
        <f>G5</f>
        <v>West</v>
      </c>
      <c r="DI5" s="78" t="s">
        <v>32</v>
      </c>
      <c r="DJ5" s="138"/>
      <c r="DK5" s="78" t="str">
        <f>D5</f>
        <v>Northeast</v>
      </c>
      <c r="DL5" s="78" t="str">
        <f>E5</f>
        <v>Midwest</v>
      </c>
      <c r="DM5" s="78" t="str">
        <f>F5</f>
        <v>South</v>
      </c>
      <c r="DN5" s="78" t="str">
        <f>G5</f>
        <v>West</v>
      </c>
      <c r="DO5" s="138"/>
      <c r="DP5" s="138"/>
      <c r="DQ5" s="78" t="str">
        <f>D5</f>
        <v>Northeast</v>
      </c>
      <c r="DR5" s="78" t="str">
        <f>E5</f>
        <v>Midwest</v>
      </c>
      <c r="DS5" s="78" t="str">
        <f>F5</f>
        <v>South</v>
      </c>
      <c r="DT5" s="78" t="str">
        <f>G5</f>
        <v>West</v>
      </c>
      <c r="DU5" s="138"/>
      <c r="DV5" s="78" t="str">
        <f>D5</f>
        <v>Northeast</v>
      </c>
      <c r="DW5" s="78" t="str">
        <f>E5</f>
        <v>Midwest</v>
      </c>
      <c r="DX5" s="78" t="str">
        <f>F5</f>
        <v>South</v>
      </c>
      <c r="DY5" s="78" t="str">
        <f>G5</f>
        <v>West</v>
      </c>
      <c r="DZ5" s="133"/>
      <c r="EA5" s="138"/>
      <c r="EB5" s="78" t="str">
        <f>D5</f>
        <v>Northeast</v>
      </c>
      <c r="EC5" s="78" t="str">
        <f>E5</f>
        <v>Midwest</v>
      </c>
      <c r="ED5" s="78" t="str">
        <f>F5</f>
        <v>South</v>
      </c>
      <c r="EE5" s="78" t="str">
        <f>G5</f>
        <v>West</v>
      </c>
      <c r="EF5" s="138"/>
      <c r="EG5" s="78" t="str">
        <f>D5</f>
        <v>Northeast</v>
      </c>
      <c r="EH5" s="78" t="str">
        <f>E5</f>
        <v>Midwest</v>
      </c>
      <c r="EI5" s="78" t="str">
        <f>F5</f>
        <v>South</v>
      </c>
      <c r="EJ5" s="78" t="str">
        <f>G5</f>
        <v>West</v>
      </c>
      <c r="EK5" s="138"/>
      <c r="EL5" s="78" t="str">
        <f>D5</f>
        <v>Northeast</v>
      </c>
      <c r="EM5" s="78" t="str">
        <f>E5</f>
        <v>Midwest</v>
      </c>
      <c r="EN5" s="78" t="str">
        <f>F5</f>
        <v>South</v>
      </c>
      <c r="EO5" s="78" t="str">
        <f>G5</f>
        <v>West</v>
      </c>
      <c r="EP5" s="83"/>
      <c r="EQ5" s="78" t="s">
        <v>124</v>
      </c>
      <c r="ER5" s="78" t="s">
        <v>124</v>
      </c>
      <c r="ES5" s="78" t="s">
        <v>125</v>
      </c>
      <c r="ET5" s="78" t="s">
        <v>126</v>
      </c>
      <c r="EU5" s="138"/>
      <c r="EW5" s="60" t="s">
        <v>36</v>
      </c>
      <c r="EX5" s="60" t="s">
        <v>37</v>
      </c>
      <c r="EY5" s="60" t="s">
        <v>37</v>
      </c>
      <c r="EZ5" s="143"/>
      <c r="FA5" s="142" t="s">
        <v>36</v>
      </c>
      <c r="FB5" s="142" t="s">
        <v>37</v>
      </c>
      <c r="FC5" s="142" t="s">
        <v>37</v>
      </c>
      <c r="FE5" s="142" t="s">
        <v>36</v>
      </c>
      <c r="FF5" s="142" t="s">
        <v>37</v>
      </c>
      <c r="FG5" s="142" t="s">
        <v>37</v>
      </c>
      <c r="FI5" s="142" t="s">
        <v>36</v>
      </c>
      <c r="FJ5" s="142" t="s">
        <v>37</v>
      </c>
      <c r="FK5" s="142" t="s">
        <v>37</v>
      </c>
      <c r="FM5" s="60" t="s">
        <v>36</v>
      </c>
      <c r="FN5" s="60" t="s">
        <v>37</v>
      </c>
      <c r="FO5" s="60" t="s">
        <v>37</v>
      </c>
      <c r="FQ5" s="239"/>
    </row>
    <row r="6" spans="1:205" ht="24.75" customHeight="1" x14ac:dyDescent="0.2">
      <c r="A6" s="241" t="s">
        <v>306</v>
      </c>
      <c r="B6" s="50"/>
      <c r="D6" s="77"/>
      <c r="E6" s="77"/>
      <c r="F6" s="77"/>
      <c r="G6" s="77"/>
      <c r="H6" s="77"/>
      <c r="J6" s="77"/>
      <c r="K6" s="77"/>
      <c r="L6" s="77"/>
      <c r="M6" s="77"/>
      <c r="N6" s="77"/>
      <c r="P6" s="77"/>
      <c r="Q6" s="77"/>
      <c r="R6" s="77"/>
      <c r="S6" s="77"/>
      <c r="T6" s="77"/>
      <c r="V6" s="77"/>
      <c r="W6" s="77"/>
      <c r="X6" s="77"/>
      <c r="Y6" s="77"/>
      <c r="Z6" s="77"/>
      <c r="AC6" s="77"/>
      <c r="AD6" s="77"/>
      <c r="AE6" s="77"/>
      <c r="AF6" s="77"/>
      <c r="AG6" s="77"/>
      <c r="AI6" s="77"/>
      <c r="AJ6" s="77"/>
      <c r="AK6" s="77"/>
      <c r="AL6" s="77"/>
      <c r="AM6" s="77"/>
      <c r="AO6" s="77"/>
      <c r="AP6" s="77"/>
      <c r="AQ6" s="77"/>
      <c r="AR6" s="77"/>
      <c r="AS6" s="77"/>
      <c r="AU6" s="77"/>
      <c r="AV6" s="77"/>
      <c r="AW6" s="77"/>
      <c r="AX6" s="77"/>
      <c r="AY6" s="77"/>
      <c r="BB6" s="77"/>
      <c r="BC6" s="77"/>
      <c r="BD6" s="77"/>
      <c r="BE6" s="77"/>
      <c r="BF6" s="134"/>
      <c r="BG6" s="134"/>
      <c r="BH6" s="134"/>
      <c r="BI6" s="134"/>
      <c r="BJ6" s="134"/>
      <c r="BK6" s="134"/>
      <c r="BL6" s="134"/>
      <c r="BM6" s="134"/>
      <c r="BN6" s="134"/>
      <c r="BO6" s="134"/>
      <c r="BP6" s="134"/>
      <c r="BQ6" s="77"/>
      <c r="BR6" s="77"/>
      <c r="BS6" s="77"/>
      <c r="BT6" s="77"/>
      <c r="BU6" s="134"/>
      <c r="BV6" s="77"/>
      <c r="BW6" s="77"/>
      <c r="BX6" s="77"/>
      <c r="BY6" s="77"/>
      <c r="CA6" s="77"/>
      <c r="CB6" s="77"/>
      <c r="CC6" s="77"/>
      <c r="CD6" s="77"/>
      <c r="CF6" s="77"/>
      <c r="CG6" s="77"/>
      <c r="CH6" s="77"/>
      <c r="CI6" s="77"/>
      <c r="CK6" s="63"/>
      <c r="CL6" s="120"/>
      <c r="CM6" s="120"/>
      <c r="CN6" s="63"/>
      <c r="CO6" s="63"/>
      <c r="CP6" s="63"/>
      <c r="CQ6" s="63"/>
      <c r="CR6" s="121" t="s">
        <v>342</v>
      </c>
      <c r="CS6" s="64" t="s">
        <v>118</v>
      </c>
      <c r="CT6" s="65"/>
      <c r="CU6" s="121" t="s">
        <v>343</v>
      </c>
      <c r="CV6" s="121"/>
      <c r="CX6" s="53"/>
      <c r="EW6" s="51" t="s">
        <v>38</v>
      </c>
      <c r="EX6" s="51" t="s">
        <v>38</v>
      </c>
      <c r="EY6" s="51" t="str">
        <f>index_label</f>
        <v>1985 = 1</v>
      </c>
      <c r="FA6" s="51" t="s">
        <v>38</v>
      </c>
      <c r="FB6" s="51" t="s">
        <v>38</v>
      </c>
      <c r="FC6" s="51" t="str">
        <f>index_label</f>
        <v>1985 = 1</v>
      </c>
      <c r="FE6" s="51" t="s">
        <v>38</v>
      </c>
      <c r="FF6" s="51" t="s">
        <v>38</v>
      </c>
      <c r="FG6" s="51" t="str">
        <f>index_label</f>
        <v>1985 = 1</v>
      </c>
      <c r="FI6" s="51" t="s">
        <v>38</v>
      </c>
      <c r="FJ6" s="51" t="s">
        <v>38</v>
      </c>
      <c r="FK6" s="51" t="str">
        <f>index_label</f>
        <v>1985 = 1</v>
      </c>
      <c r="FM6" s="51" t="s">
        <v>38</v>
      </c>
      <c r="FN6" s="51" t="s">
        <v>38</v>
      </c>
      <c r="FO6" s="51" t="str">
        <f>index_label</f>
        <v>1985 = 1</v>
      </c>
      <c r="FQ6" s="239"/>
    </row>
    <row r="7" spans="1:205" ht="16.5" customHeight="1" thickBot="1" x14ac:dyDescent="0.25">
      <c r="A7" s="50"/>
      <c r="B7" s="50"/>
      <c r="D7" s="82" t="str">
        <f>D14</f>
        <v xml:space="preserve"> (TBtu)</v>
      </c>
      <c r="E7" s="82" t="str">
        <f>E14</f>
        <v xml:space="preserve">   (TBtu)</v>
      </c>
      <c r="F7" s="82" t="str">
        <f>F14</f>
        <v xml:space="preserve">   (TBtu)</v>
      </c>
      <c r="G7" s="82" t="str">
        <f>G14</f>
        <v xml:space="preserve">   (TBtu)</v>
      </c>
      <c r="H7" s="82" t="str">
        <f>H14</f>
        <v xml:space="preserve">   (TBtu)</v>
      </c>
      <c r="J7" s="326" t="s">
        <v>705</v>
      </c>
      <c r="K7" s="326" t="s">
        <v>705</v>
      </c>
      <c r="L7" s="326" t="s">
        <v>705</v>
      </c>
      <c r="M7" s="326" t="s">
        <v>705</v>
      </c>
      <c r="N7" s="326" t="s">
        <v>705</v>
      </c>
      <c r="P7" s="82" t="str">
        <f>P14</f>
        <v>Billion SF</v>
      </c>
      <c r="Q7" s="82" t="str">
        <f>Q14</f>
        <v>Billion SF</v>
      </c>
      <c r="R7" s="82" t="str">
        <f>R14</f>
        <v>Billion SF</v>
      </c>
      <c r="S7" s="82" t="str">
        <f>S14</f>
        <v>Billion SF</v>
      </c>
      <c r="T7" s="82" t="str">
        <f>T14</f>
        <v>Billion SF</v>
      </c>
      <c r="V7" s="82" t="str">
        <f>V14</f>
        <v>MMBtu/HH</v>
      </c>
      <c r="W7" s="82" t="str">
        <f>W14</f>
        <v>MMBtu/HH</v>
      </c>
      <c r="X7" s="82" t="str">
        <f>X14</f>
        <v>MMBtu/HH</v>
      </c>
      <c r="Y7" s="82" t="str">
        <f>Y14</f>
        <v>MMBtu/HH</v>
      </c>
      <c r="Z7" s="82" t="str">
        <f>Z14</f>
        <v>MMBtu/HH</v>
      </c>
      <c r="AA7" s="152" t="s">
        <v>344</v>
      </c>
      <c r="AC7" s="82" t="str">
        <f>AC14</f>
        <v xml:space="preserve"> kBtu/SF</v>
      </c>
      <c r="AD7" s="82" t="str">
        <f>AD14</f>
        <v xml:space="preserve"> kBtu/SF</v>
      </c>
      <c r="AE7" s="82" t="str">
        <f>AE14</f>
        <v xml:space="preserve"> kBtu/SF</v>
      </c>
      <c r="AF7" s="82" t="str">
        <f>AF14</f>
        <v xml:space="preserve"> kBtu/SF</v>
      </c>
      <c r="AG7" s="82" t="str">
        <f>AG14</f>
        <v xml:space="preserve"> kBtu/SF</v>
      </c>
      <c r="AI7" s="82" t="str">
        <f>AI14</f>
        <v xml:space="preserve"> kBtu/SF</v>
      </c>
      <c r="AJ7" s="82" t="str">
        <f>AJ14</f>
        <v xml:space="preserve"> kBtu/SF</v>
      </c>
      <c r="AK7" s="82" t="str">
        <f>AK14</f>
        <v xml:space="preserve"> kBtu/SF</v>
      </c>
      <c r="AL7" s="82" t="str">
        <f>AL14</f>
        <v xml:space="preserve"> kBtu/SF</v>
      </c>
      <c r="AM7" s="82" t="str">
        <f>AM14</f>
        <v xml:space="preserve"> kBtu/SF</v>
      </c>
      <c r="AO7" s="82" t="str">
        <f>AO14</f>
        <v xml:space="preserve">  Actual/    normal</v>
      </c>
      <c r="AP7" s="82" t="str">
        <f>AP14</f>
        <v xml:space="preserve">  Actual/    normal</v>
      </c>
      <c r="AQ7" s="82" t="str">
        <f>AQ14</f>
        <v xml:space="preserve">  Actual/    normal</v>
      </c>
      <c r="AR7" s="82" t="str">
        <f>AR14</f>
        <v xml:space="preserve">  Actual/    normal</v>
      </c>
      <c r="AS7" s="82" t="str">
        <f>AS14</f>
        <v xml:space="preserve"> kBtu/SF</v>
      </c>
      <c r="AU7" s="82" t="str">
        <f>AU14</f>
        <v>SF/HU</v>
      </c>
      <c r="AV7" s="82" t="str">
        <f>AV14</f>
        <v>SF/HU</v>
      </c>
      <c r="AW7" s="82" t="str">
        <f>AW14</f>
        <v>SF/HU</v>
      </c>
      <c r="AX7" s="82" t="str">
        <f>AX14</f>
        <v>SF/HU</v>
      </c>
      <c r="AY7" s="82" t="str">
        <f>AY14</f>
        <v>SF/HU</v>
      </c>
      <c r="BB7" s="82" t="str">
        <f>BB14</f>
        <v>1985 = 1</v>
      </c>
      <c r="BC7" s="82" t="str">
        <f>BC14</f>
        <v>1985 = 1</v>
      </c>
      <c r="BD7" s="82" t="str">
        <f>BD14</f>
        <v>1985 = 1</v>
      </c>
      <c r="BE7" s="82" t="str">
        <f>BE14</f>
        <v>1985 = 1</v>
      </c>
      <c r="BF7" s="133"/>
      <c r="BG7" s="133"/>
      <c r="BH7" s="133"/>
      <c r="BI7" s="133"/>
      <c r="BJ7" s="133"/>
      <c r="BK7" s="133"/>
      <c r="BL7" s="133"/>
      <c r="BM7" s="133"/>
      <c r="BN7" s="133"/>
      <c r="BO7" s="133"/>
      <c r="BP7" s="133"/>
      <c r="BQ7" s="82"/>
      <c r="BR7" s="82"/>
      <c r="BS7" s="82"/>
      <c r="BT7" s="82"/>
      <c r="BU7" s="133"/>
      <c r="BV7" s="82"/>
      <c r="BW7" s="82"/>
      <c r="BX7" s="82"/>
      <c r="BY7" s="82"/>
      <c r="CA7" s="82"/>
      <c r="CB7" s="82"/>
      <c r="CC7" s="82"/>
      <c r="CD7" s="82"/>
      <c r="CF7" s="82"/>
      <c r="CG7" s="82"/>
      <c r="CH7" s="82"/>
      <c r="CI7" s="82"/>
      <c r="CK7" s="66"/>
      <c r="CL7" s="348" t="s">
        <v>701</v>
      </c>
      <c r="CM7" s="136"/>
      <c r="CN7" s="66"/>
      <c r="CO7" s="66"/>
      <c r="CP7" s="66"/>
      <c r="CQ7" s="123" t="s">
        <v>296</v>
      </c>
      <c r="CR7" s="67"/>
      <c r="CS7" s="66"/>
      <c r="CT7" s="67"/>
      <c r="CU7" s="67"/>
      <c r="CV7" s="67"/>
      <c r="CX7" s="53"/>
      <c r="FQ7" s="239"/>
    </row>
    <row r="8" spans="1:205" ht="14.25" x14ac:dyDescent="0.2">
      <c r="A8" s="50"/>
      <c r="B8" s="50"/>
      <c r="BF8" s="143"/>
      <c r="BG8" s="143"/>
      <c r="BH8" s="143"/>
      <c r="BI8" s="143"/>
      <c r="BJ8" s="143"/>
      <c r="BK8" s="143"/>
      <c r="BL8" s="143"/>
      <c r="BM8" s="143"/>
      <c r="BN8" s="143"/>
      <c r="BO8" s="143"/>
      <c r="BP8" s="143"/>
      <c r="BU8" s="143"/>
      <c r="BW8"/>
      <c r="BX8"/>
      <c r="BY8"/>
      <c r="BZ8"/>
      <c r="CA8"/>
      <c r="CB8"/>
      <c r="CC8"/>
      <c r="CD8"/>
      <c r="CE8"/>
      <c r="CF8"/>
      <c r="CG8"/>
      <c r="CH8"/>
      <c r="CI8"/>
      <c r="CJ8"/>
      <c r="CK8"/>
      <c r="CL8"/>
      <c r="CM8"/>
      <c r="CN8"/>
      <c r="CO8"/>
      <c r="CP8"/>
      <c r="CQ8"/>
      <c r="CR8"/>
      <c r="CS8"/>
      <c r="CT8"/>
      <c r="CU8"/>
      <c r="CV8"/>
      <c r="CX8" s="53"/>
      <c r="CZ8" s="242" t="s">
        <v>422</v>
      </c>
      <c r="FQ8" s="239"/>
    </row>
    <row r="9" spans="1:205" x14ac:dyDescent="0.2">
      <c r="A9" s="50"/>
      <c r="B9" s="50"/>
      <c r="BU9" s="143"/>
      <c r="BW9"/>
      <c r="BX9"/>
      <c r="BY9"/>
      <c r="BZ9"/>
      <c r="CA9"/>
      <c r="CB9"/>
      <c r="CC9"/>
      <c r="CD9"/>
      <c r="CE9"/>
      <c r="CF9"/>
      <c r="CG9"/>
      <c r="CH9"/>
      <c r="CI9"/>
      <c r="CJ9"/>
      <c r="CK9"/>
      <c r="CL9"/>
      <c r="CM9"/>
      <c r="CN9"/>
      <c r="CO9"/>
      <c r="CP9"/>
      <c r="CQ9"/>
      <c r="CR9"/>
      <c r="CS9"/>
      <c r="CT9"/>
      <c r="CU9"/>
      <c r="CV9"/>
      <c r="CX9" s="53"/>
      <c r="FQ9" s="239"/>
    </row>
    <row r="10" spans="1:205" x14ac:dyDescent="0.2">
      <c r="A10" s="50"/>
      <c r="B10" s="50"/>
      <c r="D10" s="54" t="s">
        <v>302</v>
      </c>
      <c r="J10" s="54" t="s">
        <v>127</v>
      </c>
      <c r="P10" s="54" t="s">
        <v>303</v>
      </c>
      <c r="V10" s="54" t="s">
        <v>131</v>
      </c>
      <c r="AC10" s="54" t="s">
        <v>285</v>
      </c>
      <c r="AI10" s="54" t="s">
        <v>280</v>
      </c>
      <c r="AO10" s="54" t="s">
        <v>301</v>
      </c>
      <c r="AU10" s="54" t="s">
        <v>304</v>
      </c>
      <c r="BB10" s="54" t="s">
        <v>286</v>
      </c>
      <c r="BU10" s="143"/>
      <c r="CK10" s="54" t="s">
        <v>40</v>
      </c>
      <c r="CL10" s="54"/>
      <c r="CM10" s="54"/>
      <c r="CN10" s="54" t="str">
        <f>index_label</f>
        <v>1985 = 1</v>
      </c>
      <c r="CX10" s="53"/>
      <c r="CZ10" s="54" t="s">
        <v>96</v>
      </c>
      <c r="DE10" s="54" t="s">
        <v>97</v>
      </c>
      <c r="DK10" s="54" t="s">
        <v>98</v>
      </c>
      <c r="DL10" s="54"/>
      <c r="DM10" s="54"/>
      <c r="DN10" s="54"/>
      <c r="DQ10" s="54" t="s">
        <v>99</v>
      </c>
      <c r="DV10" s="54" t="s">
        <v>283</v>
      </c>
      <c r="EB10" s="54" t="s">
        <v>100</v>
      </c>
      <c r="EL10" s="54" t="s">
        <v>287</v>
      </c>
      <c r="EM10" s="54"/>
      <c r="EN10" s="54"/>
      <c r="EQ10" s="54" t="s">
        <v>284</v>
      </c>
      <c r="EW10" s="54" t="s">
        <v>101</v>
      </c>
      <c r="FE10" s="54" t="s">
        <v>102</v>
      </c>
      <c r="FI10" s="54" t="s">
        <v>102</v>
      </c>
      <c r="FM10" s="54" t="s">
        <v>102</v>
      </c>
      <c r="FQ10" s="239"/>
    </row>
    <row r="11" spans="1:205" x14ac:dyDescent="0.2">
      <c r="A11" s="75"/>
      <c r="B11" s="50"/>
      <c r="BF11" s="143"/>
      <c r="BG11" s="143"/>
      <c r="BH11" s="143"/>
      <c r="BI11" s="143"/>
      <c r="BJ11" s="143"/>
      <c r="BK11" s="143"/>
      <c r="BL11" s="143"/>
      <c r="BM11" s="143"/>
      <c r="BN11" s="143"/>
      <c r="BO11" s="143"/>
      <c r="BP11" s="143"/>
      <c r="BQ11" s="143"/>
      <c r="BR11" s="143"/>
      <c r="BS11" s="143"/>
      <c r="BT11" s="143"/>
      <c r="BU11" s="143"/>
      <c r="CK11" s="55" t="s">
        <v>103</v>
      </c>
      <c r="CL11" s="55" t="s">
        <v>104</v>
      </c>
      <c r="CM11" s="55" t="s">
        <v>105</v>
      </c>
      <c r="CN11" s="55" t="s">
        <v>106</v>
      </c>
      <c r="CO11" s="55" t="s">
        <v>107</v>
      </c>
      <c r="CP11" s="55" t="s">
        <v>108</v>
      </c>
      <c r="CQ11" s="55" t="s">
        <v>109</v>
      </c>
      <c r="CR11" s="55" t="s">
        <v>110</v>
      </c>
      <c r="CS11" s="149" t="s">
        <v>340</v>
      </c>
      <c r="CU11" s="149" t="s">
        <v>341</v>
      </c>
      <c r="CX11" s="53"/>
      <c r="DK11" s="54" t="s">
        <v>111</v>
      </c>
      <c r="DL11" s="54"/>
      <c r="DM11" s="54"/>
      <c r="DN11" s="54"/>
      <c r="FE11" s="118" t="s">
        <v>288</v>
      </c>
      <c r="FI11" s="118" t="s">
        <v>289</v>
      </c>
      <c r="FM11" s="118" t="s">
        <v>293</v>
      </c>
      <c r="FQ11" s="239"/>
    </row>
    <row r="12" spans="1:205" ht="48.75" customHeight="1" x14ac:dyDescent="0.2">
      <c r="A12" s="50"/>
      <c r="B12" s="50"/>
      <c r="D12" s="77" t="s">
        <v>22</v>
      </c>
      <c r="E12" s="77" t="s">
        <v>23</v>
      </c>
      <c r="F12" s="77" t="s">
        <v>24</v>
      </c>
      <c r="G12" s="77" t="s">
        <v>25</v>
      </c>
      <c r="H12" s="78" t="s">
        <v>32</v>
      </c>
      <c r="I12" s="57"/>
      <c r="J12" s="78" t="str">
        <f>D12</f>
        <v>Northeast</v>
      </c>
      <c r="K12" s="78" t="str">
        <f>E12</f>
        <v>Midwest</v>
      </c>
      <c r="L12" s="78" t="str">
        <f>F12</f>
        <v>South</v>
      </c>
      <c r="M12" s="78" t="str">
        <f>G12</f>
        <v>West</v>
      </c>
      <c r="N12" s="78" t="s">
        <v>32</v>
      </c>
      <c r="O12" s="57"/>
      <c r="P12" s="56" t="str">
        <f>J12</f>
        <v>Northeast</v>
      </c>
      <c r="Q12" s="56" t="str">
        <f>K12</f>
        <v>Midwest</v>
      </c>
      <c r="R12" s="56" t="str">
        <f>L12</f>
        <v>South</v>
      </c>
      <c r="S12" s="78" t="str">
        <f>M12</f>
        <v>West</v>
      </c>
      <c r="T12" s="56" t="s">
        <v>32</v>
      </c>
      <c r="U12" s="57"/>
      <c r="V12" s="78" t="str">
        <f>D12</f>
        <v>Northeast</v>
      </c>
      <c r="W12" s="78" t="str">
        <f>E12</f>
        <v>Midwest</v>
      </c>
      <c r="X12" s="78" t="str">
        <f>F12</f>
        <v>South</v>
      </c>
      <c r="Y12" s="78" t="str">
        <f>G12</f>
        <v>West</v>
      </c>
      <c r="Z12" s="78" t="s">
        <v>32</v>
      </c>
      <c r="AA12" s="57"/>
      <c r="AB12" s="57"/>
      <c r="AC12" s="78" t="str">
        <f>J12</f>
        <v>Northeast</v>
      </c>
      <c r="AD12" s="78" t="str">
        <f>K12</f>
        <v>Midwest</v>
      </c>
      <c r="AE12" s="78" t="str">
        <f>L12</f>
        <v>South</v>
      </c>
      <c r="AF12" s="78" t="str">
        <f>M12</f>
        <v>West</v>
      </c>
      <c r="AG12" s="78" t="s">
        <v>32</v>
      </c>
      <c r="AH12" s="57"/>
      <c r="AI12" s="77" t="s">
        <v>22</v>
      </c>
      <c r="AJ12" s="77" t="s">
        <v>23</v>
      </c>
      <c r="AK12" s="77" t="s">
        <v>24</v>
      </c>
      <c r="AL12" s="77" t="s">
        <v>25</v>
      </c>
      <c r="AM12" s="56" t="s">
        <v>32</v>
      </c>
      <c r="AN12" s="57"/>
      <c r="AO12" s="77" t="s">
        <v>22</v>
      </c>
      <c r="AP12" s="77" t="s">
        <v>23</v>
      </c>
      <c r="AQ12" s="77" t="s">
        <v>24</v>
      </c>
      <c r="AR12" s="77" t="s">
        <v>25</v>
      </c>
      <c r="AS12" s="78" t="s">
        <v>32</v>
      </c>
      <c r="AT12" s="57"/>
      <c r="AU12" s="77" t="s">
        <v>22</v>
      </c>
      <c r="AV12" s="77" t="s">
        <v>23</v>
      </c>
      <c r="AW12" s="77" t="s">
        <v>24</v>
      </c>
      <c r="AX12" s="77" t="s">
        <v>25</v>
      </c>
      <c r="AY12" s="78" t="s">
        <v>32</v>
      </c>
      <c r="AZ12" s="57"/>
      <c r="BA12" s="57"/>
      <c r="BB12" s="56" t="str">
        <f>D12</f>
        <v>Northeast</v>
      </c>
      <c r="BC12" s="56" t="str">
        <f>E12</f>
        <v>Midwest</v>
      </c>
      <c r="BD12" s="56" t="str">
        <f>F12</f>
        <v>South</v>
      </c>
      <c r="BE12" s="56" t="str">
        <f>G12</f>
        <v>West</v>
      </c>
      <c r="BF12" s="58"/>
      <c r="BG12" s="58"/>
      <c r="BH12" s="58"/>
      <c r="BI12" s="58"/>
      <c r="BJ12" s="58"/>
      <c r="BK12" s="58"/>
      <c r="BL12" s="58"/>
      <c r="BM12" s="58"/>
      <c r="BN12" s="58"/>
      <c r="BO12" s="58"/>
      <c r="BP12" s="58"/>
      <c r="BQ12" s="133"/>
      <c r="BR12" s="133"/>
      <c r="BS12" s="133"/>
      <c r="BT12" s="133"/>
      <c r="BU12" s="58"/>
      <c r="BV12" s="58"/>
      <c r="BW12" s="57"/>
      <c r="BX12" s="57"/>
      <c r="BY12" s="57"/>
      <c r="BZ12" s="57"/>
      <c r="CA12" s="57"/>
      <c r="CB12" s="57"/>
      <c r="CC12" s="57"/>
      <c r="CD12" s="57"/>
      <c r="CE12" s="57"/>
      <c r="CF12" s="57"/>
      <c r="CG12" s="57"/>
      <c r="CH12" s="57"/>
      <c r="CI12" s="57"/>
      <c r="CJ12" s="57"/>
      <c r="CK12" s="120" t="s">
        <v>127</v>
      </c>
      <c r="CL12" s="131" t="s">
        <v>112</v>
      </c>
      <c r="CM12" s="122" t="s">
        <v>336</v>
      </c>
      <c r="CN12" s="122" t="s">
        <v>290</v>
      </c>
      <c r="CO12" s="122" t="s">
        <v>295</v>
      </c>
      <c r="CP12" s="120" t="s">
        <v>292</v>
      </c>
      <c r="CQ12" s="122" t="s">
        <v>440</v>
      </c>
      <c r="CR12" s="59" t="s">
        <v>114</v>
      </c>
      <c r="CS12" s="131" t="s">
        <v>115</v>
      </c>
      <c r="CT12" s="59"/>
      <c r="CU12" s="132" t="s">
        <v>116</v>
      </c>
      <c r="CX12" s="53"/>
      <c r="CZ12" s="78" t="str">
        <f>V12</f>
        <v>Northeast</v>
      </c>
      <c r="DA12" s="78" t="str">
        <f>E12</f>
        <v>Midwest</v>
      </c>
      <c r="DB12" s="78" t="str">
        <f>F12</f>
        <v>South</v>
      </c>
      <c r="DC12" s="78" t="str">
        <f>G12</f>
        <v>West</v>
      </c>
      <c r="DD12" s="83"/>
      <c r="DE12" s="78" t="str">
        <f>D12</f>
        <v>Northeast</v>
      </c>
      <c r="DF12" s="78" t="str">
        <f>E12</f>
        <v>Midwest</v>
      </c>
      <c r="DG12" s="78" t="str">
        <f>F12</f>
        <v>South</v>
      </c>
      <c r="DH12" s="78" t="str">
        <f>G12</f>
        <v>West</v>
      </c>
      <c r="DI12" s="78" t="s">
        <v>32</v>
      </c>
      <c r="DJ12" s="138"/>
      <c r="DK12" s="78" t="str">
        <f>D12</f>
        <v>Northeast</v>
      </c>
      <c r="DL12" s="78" t="str">
        <f>E12</f>
        <v>Midwest</v>
      </c>
      <c r="DM12" s="78" t="str">
        <f>F12</f>
        <v>South</v>
      </c>
      <c r="DN12" s="78" t="str">
        <f>G12</f>
        <v>West</v>
      </c>
      <c r="DO12" s="138"/>
      <c r="DP12" s="138"/>
      <c r="DQ12" s="78" t="str">
        <f>D12</f>
        <v>Northeast</v>
      </c>
      <c r="DR12" s="78" t="str">
        <f>E12</f>
        <v>Midwest</v>
      </c>
      <c r="DS12" s="78" t="str">
        <f>F12</f>
        <v>South</v>
      </c>
      <c r="DT12" s="78" t="str">
        <f>G12</f>
        <v>West</v>
      </c>
      <c r="DU12" s="138"/>
      <c r="DV12" s="78" t="str">
        <f>D12</f>
        <v>Northeast</v>
      </c>
      <c r="DW12" s="78" t="str">
        <f>E12</f>
        <v>Midwest</v>
      </c>
      <c r="DX12" s="78" t="str">
        <f>F12</f>
        <v>South</v>
      </c>
      <c r="DY12" s="78" t="str">
        <f>G12</f>
        <v>West</v>
      </c>
      <c r="DZ12" s="78"/>
      <c r="EA12" s="138"/>
      <c r="EB12" s="78" t="str">
        <f>D12</f>
        <v>Northeast</v>
      </c>
      <c r="EC12" s="78" t="str">
        <f>E12</f>
        <v>Midwest</v>
      </c>
      <c r="ED12" s="78" t="str">
        <f>F12</f>
        <v>South</v>
      </c>
      <c r="EE12" s="78" t="str">
        <f>G12</f>
        <v>West</v>
      </c>
      <c r="EF12" s="138"/>
      <c r="EG12" s="138"/>
      <c r="EH12" s="138"/>
      <c r="EI12" s="138"/>
      <c r="EJ12" s="138"/>
      <c r="EK12" s="138"/>
      <c r="EL12" s="78" t="str">
        <f>D12</f>
        <v>Northeast</v>
      </c>
      <c r="EM12" s="78" t="str">
        <f>E12</f>
        <v>Midwest</v>
      </c>
      <c r="EN12" s="78" t="str">
        <f>F12</f>
        <v>South</v>
      </c>
      <c r="EO12" s="78" t="str">
        <f>G12</f>
        <v>West</v>
      </c>
      <c r="EP12" s="138"/>
      <c r="EQ12" s="78" t="s">
        <v>124</v>
      </c>
      <c r="ER12" s="78" t="s">
        <v>124</v>
      </c>
      <c r="ES12" s="78" t="s">
        <v>125</v>
      </c>
      <c r="ET12" s="78" t="s">
        <v>126</v>
      </c>
      <c r="EU12" s="138"/>
      <c r="EV12" s="138"/>
      <c r="EW12" s="142" t="s">
        <v>36</v>
      </c>
      <c r="EX12" s="142" t="s">
        <v>37</v>
      </c>
      <c r="EY12" s="142" t="s">
        <v>37</v>
      </c>
      <c r="EZ12" s="142"/>
      <c r="FA12" s="142"/>
      <c r="FB12" s="142"/>
      <c r="FC12" s="142"/>
      <c r="FD12" s="83"/>
      <c r="FE12" s="142" t="s">
        <v>36</v>
      </c>
      <c r="FF12" s="142" t="s">
        <v>37</v>
      </c>
      <c r="FG12" s="142" t="s">
        <v>37</v>
      </c>
      <c r="FH12" s="83"/>
      <c r="FI12" s="142" t="s">
        <v>36</v>
      </c>
      <c r="FJ12" s="142" t="s">
        <v>37</v>
      </c>
      <c r="FK12" s="142" t="s">
        <v>37</v>
      </c>
      <c r="FL12" s="83"/>
      <c r="FM12" s="142" t="s">
        <v>36</v>
      </c>
      <c r="FN12" s="142" t="s">
        <v>37</v>
      </c>
      <c r="FO12" s="142" t="s">
        <v>37</v>
      </c>
      <c r="FQ12" s="239"/>
      <c r="GU12" s="118" t="s">
        <v>415</v>
      </c>
      <c r="GV12" s="118" t="s">
        <v>424</v>
      </c>
      <c r="GW12" s="118" t="s">
        <v>425</v>
      </c>
    </row>
    <row r="13" spans="1:205" ht="27" customHeight="1" x14ac:dyDescent="0.2">
      <c r="A13" s="241" t="s">
        <v>306</v>
      </c>
      <c r="B13" s="50"/>
      <c r="D13" s="80" t="s">
        <v>148</v>
      </c>
      <c r="E13" s="80" t="s">
        <v>148</v>
      </c>
      <c r="F13" s="80" t="s">
        <v>148</v>
      </c>
      <c r="G13" s="80" t="s">
        <v>148</v>
      </c>
      <c r="H13" s="80" t="s">
        <v>148</v>
      </c>
      <c r="I13" s="57"/>
      <c r="J13" s="61"/>
      <c r="K13" s="61"/>
      <c r="L13" s="61"/>
      <c r="M13" s="61"/>
      <c r="N13" s="61"/>
      <c r="O13" s="57"/>
      <c r="P13" s="61"/>
      <c r="Q13" s="61"/>
      <c r="R13" s="61"/>
      <c r="S13" s="61"/>
      <c r="T13" s="61"/>
      <c r="U13" s="57"/>
      <c r="V13" s="80" t="s">
        <v>148</v>
      </c>
      <c r="W13" s="80" t="s">
        <v>148</v>
      </c>
      <c r="X13" s="80" t="s">
        <v>148</v>
      </c>
      <c r="Y13" s="80" t="s">
        <v>148</v>
      </c>
      <c r="Z13" s="80" t="s">
        <v>148</v>
      </c>
      <c r="AA13" s="57"/>
      <c r="AB13" s="57"/>
      <c r="AC13" s="80" t="s">
        <v>148</v>
      </c>
      <c r="AD13" s="80" t="s">
        <v>148</v>
      </c>
      <c r="AE13" s="80" t="s">
        <v>148</v>
      </c>
      <c r="AF13" s="80" t="s">
        <v>148</v>
      </c>
      <c r="AG13" s="80" t="s">
        <v>148</v>
      </c>
      <c r="AH13" s="57"/>
      <c r="AI13" s="80" t="s">
        <v>148</v>
      </c>
      <c r="AJ13" s="80" t="s">
        <v>148</v>
      </c>
      <c r="AK13" s="80" t="s">
        <v>148</v>
      </c>
      <c r="AL13" s="80" t="s">
        <v>148</v>
      </c>
      <c r="AM13" s="80" t="s">
        <v>148</v>
      </c>
      <c r="AN13" s="57"/>
      <c r="AO13" s="62"/>
      <c r="AP13" s="62"/>
      <c r="AQ13" s="62"/>
      <c r="AR13" s="62"/>
      <c r="AS13" s="62"/>
      <c r="AT13" s="57"/>
      <c r="AU13" s="61"/>
      <c r="AV13" s="61"/>
      <c r="AW13" s="61"/>
      <c r="AX13" s="61"/>
      <c r="AY13" s="61"/>
      <c r="AZ13" s="57"/>
      <c r="BA13" s="57"/>
      <c r="BB13" s="80" t="s">
        <v>148</v>
      </c>
      <c r="BC13" s="80" t="s">
        <v>148</v>
      </c>
      <c r="BD13" s="80" t="s">
        <v>148</v>
      </c>
      <c r="BE13" s="80" t="s">
        <v>148</v>
      </c>
      <c r="BF13" s="134"/>
      <c r="BG13" s="134"/>
      <c r="BH13" s="134"/>
      <c r="BI13" s="134"/>
      <c r="BJ13" s="134"/>
      <c r="BK13" s="134"/>
      <c r="BL13" s="134"/>
      <c r="BM13" s="134"/>
      <c r="BN13" s="134"/>
      <c r="BO13" s="134"/>
      <c r="BP13" s="134"/>
      <c r="BQ13" s="134"/>
      <c r="BR13" s="134"/>
      <c r="BS13" s="134"/>
      <c r="BT13" s="134"/>
      <c r="BU13" s="134"/>
      <c r="BV13" s="134"/>
      <c r="BW13" s="57"/>
      <c r="BX13" s="57"/>
      <c r="BY13" s="57"/>
      <c r="BZ13" s="57"/>
      <c r="CA13" s="57"/>
      <c r="CB13" s="57"/>
      <c r="CC13" s="57"/>
      <c r="CD13" s="57"/>
      <c r="CE13" s="57"/>
      <c r="CF13" s="57"/>
      <c r="CG13" s="57"/>
      <c r="CH13" s="57"/>
      <c r="CI13" s="57"/>
      <c r="CJ13" s="57"/>
      <c r="CK13" s="63"/>
      <c r="CL13" s="120"/>
      <c r="CM13" s="120"/>
      <c r="CN13" s="63"/>
      <c r="CO13" s="63"/>
      <c r="CP13" s="63"/>
      <c r="CQ13" s="63"/>
      <c r="CR13" s="121" t="s">
        <v>342</v>
      </c>
      <c r="CS13" s="64" t="s">
        <v>118</v>
      </c>
      <c r="CT13" s="65"/>
      <c r="CU13" s="121" t="s">
        <v>343</v>
      </c>
      <c r="CX13" s="53"/>
      <c r="EW13" s="51" t="s">
        <v>38</v>
      </c>
      <c r="EX13" s="51" t="s">
        <v>38</v>
      </c>
      <c r="EY13" s="51" t="str">
        <f>index_label</f>
        <v>1985 = 1</v>
      </c>
      <c r="FE13" s="51" t="s">
        <v>38</v>
      </c>
      <c r="FF13" s="51" t="s">
        <v>38</v>
      </c>
      <c r="FG13" s="51" t="str">
        <f>index_label</f>
        <v>1985 = 1</v>
      </c>
      <c r="FI13" s="51" t="s">
        <v>38</v>
      </c>
      <c r="FJ13" s="51" t="s">
        <v>38</v>
      </c>
      <c r="FK13" s="51" t="str">
        <f>index_label</f>
        <v>1985 = 1</v>
      </c>
      <c r="FM13" s="51" t="s">
        <v>38</v>
      </c>
      <c r="FN13" s="51" t="s">
        <v>38</v>
      </c>
      <c r="FO13" s="51" t="str">
        <f>index_label</f>
        <v>1985 = 1</v>
      </c>
      <c r="FQ13" s="239"/>
      <c r="GT13" s="51">
        <v>1985</v>
      </c>
      <c r="GU13" s="71">
        <f t="shared" ref="GU13:GU29" si="0">CS51</f>
        <v>1</v>
      </c>
      <c r="GV13" s="71">
        <f t="shared" ref="GV13:GV29" si="1">CK51</f>
        <v>1</v>
      </c>
      <c r="GW13" s="71">
        <f t="shared" ref="GW13:GW29" si="2">CL51</f>
        <v>1</v>
      </c>
    </row>
    <row r="14" spans="1:205" ht="27.75" customHeight="1" thickBot="1" x14ac:dyDescent="0.25">
      <c r="A14" s="75"/>
      <c r="B14" s="50"/>
      <c r="D14" s="82" t="s">
        <v>119</v>
      </c>
      <c r="E14" s="82" t="s">
        <v>120</v>
      </c>
      <c r="F14" s="82" t="s">
        <v>120</v>
      </c>
      <c r="G14" s="82" t="s">
        <v>120</v>
      </c>
      <c r="H14" s="82" t="s">
        <v>120</v>
      </c>
      <c r="I14" s="57"/>
      <c r="J14" s="326" t="s">
        <v>705</v>
      </c>
      <c r="K14" s="326" t="s">
        <v>705</v>
      </c>
      <c r="L14" s="326" t="s">
        <v>705</v>
      </c>
      <c r="M14" s="326" t="s">
        <v>705</v>
      </c>
      <c r="N14" s="326" t="s">
        <v>705</v>
      </c>
      <c r="O14" s="57"/>
      <c r="P14" s="80" t="s">
        <v>130</v>
      </c>
      <c r="Q14" s="80" t="s">
        <v>130</v>
      </c>
      <c r="R14" s="80" t="s">
        <v>130</v>
      </c>
      <c r="S14" s="80" t="s">
        <v>130</v>
      </c>
      <c r="T14" s="80" t="s">
        <v>130</v>
      </c>
      <c r="U14" s="57"/>
      <c r="V14" s="76" t="s">
        <v>132</v>
      </c>
      <c r="W14" s="76" t="s">
        <v>132</v>
      </c>
      <c r="X14" s="76" t="s">
        <v>132</v>
      </c>
      <c r="Y14" s="76" t="s">
        <v>132</v>
      </c>
      <c r="Z14" s="76" t="s">
        <v>132</v>
      </c>
      <c r="AA14" s="57"/>
      <c r="AB14" s="57"/>
      <c r="AC14" s="76" t="s">
        <v>149</v>
      </c>
      <c r="AD14" s="76" t="s">
        <v>149</v>
      </c>
      <c r="AE14" s="76" t="s">
        <v>149</v>
      </c>
      <c r="AF14" s="76" t="s">
        <v>149</v>
      </c>
      <c r="AG14" s="76" t="s">
        <v>149</v>
      </c>
      <c r="AH14" s="57"/>
      <c r="AI14" s="61" t="s">
        <v>149</v>
      </c>
      <c r="AJ14" s="61" t="s">
        <v>149</v>
      </c>
      <c r="AK14" s="61" t="s">
        <v>149</v>
      </c>
      <c r="AL14" s="61" t="s">
        <v>149</v>
      </c>
      <c r="AM14" s="61" t="s">
        <v>149</v>
      </c>
      <c r="AN14" s="57"/>
      <c r="AO14" s="80" t="s">
        <v>279</v>
      </c>
      <c r="AP14" s="80" t="s">
        <v>279</v>
      </c>
      <c r="AQ14" s="80" t="s">
        <v>279</v>
      </c>
      <c r="AR14" s="80" t="s">
        <v>279</v>
      </c>
      <c r="AS14" s="76" t="s">
        <v>149</v>
      </c>
      <c r="AT14" s="57"/>
      <c r="AU14" s="326" t="s">
        <v>703</v>
      </c>
      <c r="AV14" s="326" t="s">
        <v>703</v>
      </c>
      <c r="AW14" s="326" t="s">
        <v>703</v>
      </c>
      <c r="AX14" s="326" t="s">
        <v>703</v>
      </c>
      <c r="AY14" s="326" t="s">
        <v>703</v>
      </c>
      <c r="AZ14" s="57"/>
      <c r="BA14" s="57"/>
      <c r="BB14" s="82" t="str">
        <f>index_label</f>
        <v>1985 = 1</v>
      </c>
      <c r="BC14" s="82" t="str">
        <f>index_label</f>
        <v>1985 = 1</v>
      </c>
      <c r="BD14" s="82" t="str">
        <f>index_label</f>
        <v>1985 = 1</v>
      </c>
      <c r="BE14" s="82" t="str">
        <f>index_label</f>
        <v>1985 = 1</v>
      </c>
      <c r="BF14" s="58"/>
      <c r="BG14" s="58"/>
      <c r="BH14" s="58"/>
      <c r="BI14" s="58"/>
      <c r="BJ14" s="58"/>
      <c r="BK14" s="58"/>
      <c r="BL14" s="58"/>
      <c r="BM14" s="58"/>
      <c r="BN14" s="58"/>
      <c r="BO14" s="58"/>
      <c r="BP14" s="58"/>
      <c r="BQ14" s="58"/>
      <c r="BR14" s="58"/>
      <c r="BS14" s="58"/>
      <c r="BT14" s="58"/>
      <c r="BU14" s="58"/>
      <c r="BV14" s="58"/>
      <c r="BW14" s="57"/>
      <c r="BX14" s="57"/>
      <c r="BY14" s="57"/>
      <c r="BZ14" s="57"/>
      <c r="CA14" s="57"/>
      <c r="CB14" s="57"/>
      <c r="CC14" s="57"/>
      <c r="CD14" s="57"/>
      <c r="CE14" s="57"/>
      <c r="CF14" s="57"/>
      <c r="CG14" s="57"/>
      <c r="CH14" s="57"/>
      <c r="CI14" s="57"/>
      <c r="CJ14" s="57"/>
      <c r="CK14" s="66"/>
      <c r="CL14" s="348" t="s">
        <v>701</v>
      </c>
      <c r="CM14" s="136"/>
      <c r="CN14" s="66"/>
      <c r="CO14" s="66"/>
      <c r="CP14" s="66"/>
      <c r="CQ14" s="123" t="s">
        <v>296</v>
      </c>
      <c r="CR14" s="67"/>
      <c r="CS14" s="66"/>
      <c r="CT14" s="67"/>
      <c r="CU14" s="67"/>
      <c r="CX14" s="53"/>
      <c r="EW14" s="68"/>
      <c r="EX14" s="68"/>
      <c r="EY14" s="68"/>
      <c r="EZ14" s="141"/>
      <c r="FA14" s="141"/>
      <c r="FB14" s="141"/>
      <c r="FC14" s="141"/>
      <c r="FE14" s="68"/>
      <c r="FF14" s="68"/>
      <c r="FG14" s="68"/>
      <c r="FI14" s="68"/>
      <c r="FJ14" s="68"/>
      <c r="FK14" s="68"/>
      <c r="FQ14" s="239"/>
      <c r="GB14" s="238" t="s">
        <v>415</v>
      </c>
      <c r="GC14" s="238" t="s">
        <v>419</v>
      </c>
      <c r="GD14" s="238" t="s">
        <v>416</v>
      </c>
      <c r="GE14" s="238" t="s">
        <v>417</v>
      </c>
      <c r="GF14" s="238" t="s">
        <v>418</v>
      </c>
      <c r="GI14" s="238" t="s">
        <v>415</v>
      </c>
      <c r="GJ14" s="238" t="s">
        <v>419</v>
      </c>
      <c r="GK14" s="238" t="s">
        <v>416</v>
      </c>
      <c r="GL14" s="238" t="s">
        <v>417</v>
      </c>
      <c r="GM14" s="238" t="s">
        <v>418</v>
      </c>
      <c r="GT14" s="51">
        <f>GT13+1</f>
        <v>1986</v>
      </c>
      <c r="GU14" s="71">
        <f t="shared" si="0"/>
        <v>0.99587154035942405</v>
      </c>
      <c r="GV14" s="71">
        <f t="shared" si="1"/>
        <v>1.0143389540892807</v>
      </c>
      <c r="GW14" s="71">
        <f t="shared" si="2"/>
        <v>0.98179364633941568</v>
      </c>
    </row>
    <row r="15" spans="1:205" x14ac:dyDescent="0.2">
      <c r="A15" s="75" t="s">
        <v>148</v>
      </c>
      <c r="B15" s="50">
        <v>1949</v>
      </c>
      <c r="D15" s="79"/>
      <c r="E15" s="79"/>
      <c r="F15" s="79"/>
      <c r="G15" s="79"/>
      <c r="H15" s="79"/>
      <c r="J15" s="69"/>
      <c r="K15" s="69"/>
      <c r="L15" s="69"/>
      <c r="M15" s="69"/>
      <c r="N15" s="69"/>
      <c r="V15" s="70"/>
      <c r="W15" s="70"/>
      <c r="X15" s="70"/>
      <c r="Y15" s="70"/>
      <c r="Z15" s="70"/>
      <c r="BB15" s="71"/>
      <c r="BC15" s="71"/>
      <c r="BD15" s="71"/>
      <c r="BE15" s="71"/>
      <c r="BF15" s="72"/>
      <c r="BG15" s="72"/>
      <c r="BH15" s="72"/>
      <c r="BI15" s="72"/>
      <c r="BJ15" s="72"/>
      <c r="BK15" s="72"/>
      <c r="BL15" s="72"/>
      <c r="BM15" s="72"/>
      <c r="BN15" s="72"/>
      <c r="BO15" s="72"/>
      <c r="BP15" s="72"/>
      <c r="BQ15" s="72"/>
      <c r="BR15" s="72"/>
      <c r="BS15" s="72"/>
      <c r="BT15" s="72"/>
      <c r="BU15" s="72"/>
      <c r="BV15" s="72"/>
      <c r="CK15" s="73"/>
      <c r="CL15" s="73"/>
      <c r="CM15" s="73"/>
      <c r="CN15" s="73"/>
      <c r="CO15" s="73"/>
      <c r="CP15" s="73"/>
      <c r="CQ15" s="73"/>
      <c r="CR15" s="73"/>
      <c r="CS15" s="73"/>
      <c r="CT15" s="73"/>
      <c r="CU15" s="73"/>
      <c r="CX15" s="53"/>
      <c r="CZ15" s="71" t="e">
        <f t="shared" ref="CZ15:CZ26" si="3">D15/$H15</f>
        <v>#DIV/0!</v>
      </c>
      <c r="DA15" s="71" t="e">
        <f t="shared" ref="DA15:DA26" si="4">E15/$H15</f>
        <v>#DIV/0!</v>
      </c>
      <c r="DB15" s="71" t="e">
        <f t="shared" ref="DB15:DB26" si="5">F15/$H15</f>
        <v>#DIV/0!</v>
      </c>
      <c r="DC15" s="71" t="e">
        <f t="shared" ref="DC15:DC26" si="6">G15/$H15</f>
        <v>#DIV/0!</v>
      </c>
      <c r="DE15" s="71"/>
      <c r="DF15" s="71"/>
      <c r="DG15" s="71"/>
      <c r="DH15" s="71"/>
      <c r="DI15" s="71"/>
      <c r="DJ15" s="71"/>
      <c r="DK15" s="71"/>
      <c r="DL15" s="71"/>
      <c r="DM15" s="71"/>
      <c r="DN15" s="71"/>
      <c r="DV15" s="71" t="e">
        <f t="shared" ref="DV15:DV46" si="7">J15/$N15</f>
        <v>#DIV/0!</v>
      </c>
      <c r="DW15" s="71" t="e">
        <f t="shared" ref="DW15:DW46" si="8">K15/$N15</f>
        <v>#DIV/0!</v>
      </c>
      <c r="DX15" s="71" t="e">
        <f t="shared" ref="DX15:DX46" si="9">L15/$N15</f>
        <v>#DIV/0!</v>
      </c>
      <c r="DY15" s="71" t="e">
        <f t="shared" ref="DY15:DY46" si="10">M15/$N15</f>
        <v>#DIV/0!</v>
      </c>
      <c r="DZ15" s="71"/>
      <c r="EB15" s="71"/>
      <c r="EC15" s="71"/>
      <c r="ED15" s="71"/>
      <c r="EE15" s="71"/>
      <c r="EW15" s="71"/>
      <c r="EX15" s="71">
        <v>1</v>
      </c>
      <c r="EY15" s="71">
        <f t="shared" ref="EY15:EY46" si="11">EX15/EX$80</f>
        <v>1.1974129704235259</v>
      </c>
      <c r="EZ15" s="71"/>
      <c r="FA15" s="71"/>
      <c r="FB15" s="71">
        <v>1</v>
      </c>
      <c r="FC15" s="71">
        <f t="shared" ref="FC15:FC46" si="12">FB15/FB$80</f>
        <v>1.0081341440882372</v>
      </c>
      <c r="FD15" s="71"/>
      <c r="FE15" s="71"/>
      <c r="FF15" s="71">
        <v>1</v>
      </c>
      <c r="FG15" s="71">
        <f t="shared" ref="FG15:FG46" si="13">FF15/FF$80</f>
        <v>0.9902043619315124</v>
      </c>
      <c r="FH15" s="71"/>
      <c r="FI15" s="71"/>
      <c r="FJ15" s="71">
        <v>1</v>
      </c>
      <c r="FK15" s="71">
        <f t="shared" ref="FK15:FK46" si="14">FJ15/FJ$80</f>
        <v>0.97172045433304699</v>
      </c>
      <c r="FM15" s="71"/>
      <c r="FN15" s="71">
        <v>1</v>
      </c>
      <c r="FO15" s="71">
        <f t="shared" ref="FO15:FO46" si="15">FN15/FN$80</f>
        <v>1.0174369025285117</v>
      </c>
      <c r="FQ15" s="239"/>
      <c r="GA15" s="51">
        <v>1970</v>
      </c>
      <c r="GB15" s="119">
        <f>CR36</f>
        <v>0.85814296990512118</v>
      </c>
      <c r="GC15" s="119">
        <f>CK36</f>
        <v>0.72614558604301649</v>
      </c>
      <c r="GD15" s="119">
        <f>CO36</f>
        <v>0.97172045433304699</v>
      </c>
      <c r="GE15" s="119">
        <f>CM36*CN36*CP36</f>
        <v>1.0156653687509414</v>
      </c>
      <c r="GF15" s="119">
        <f>CQ36</f>
        <v>1.1974129704235259</v>
      </c>
      <c r="GH15" s="51">
        <f t="shared" ref="GH15:GH29" si="16">GH14+1</f>
        <v>1</v>
      </c>
      <c r="GI15" s="119">
        <f>CR43</f>
        <v>0.9763348235252759</v>
      </c>
      <c r="GJ15" s="119">
        <f>CK43</f>
        <v>0.86261135075182449</v>
      </c>
      <c r="GK15" s="119">
        <f>CO43</f>
        <v>0.9825100051129213</v>
      </c>
      <c r="GL15" s="119">
        <f>CM43*CN43*CP43</f>
        <v>1.0164957311773439</v>
      </c>
      <c r="GM15" s="119">
        <f>CQ43</f>
        <v>1.1332900363483374</v>
      </c>
      <c r="GT15" s="51">
        <f t="shared" ref="GT15:GT32" si="17">GT14+1</f>
        <v>1987</v>
      </c>
      <c r="GU15" s="71">
        <f t="shared" si="0"/>
        <v>1.0138317673580013</v>
      </c>
      <c r="GV15" s="71">
        <f t="shared" si="1"/>
        <v>1.0284697465763981</v>
      </c>
      <c r="GW15" s="71">
        <f t="shared" si="2"/>
        <v>0.98576722429889252</v>
      </c>
    </row>
    <row r="16" spans="1:205" x14ac:dyDescent="0.2">
      <c r="A16" s="75" t="s">
        <v>148</v>
      </c>
      <c r="B16" s="50">
        <f t="shared" ref="B16:B47" si="18">B15+1</f>
        <v>1950</v>
      </c>
      <c r="D16" s="79"/>
      <c r="E16" s="79"/>
      <c r="F16" s="79"/>
      <c r="G16" s="79"/>
      <c r="H16" s="79"/>
      <c r="J16" s="69"/>
      <c r="K16" s="69"/>
      <c r="L16" s="69"/>
      <c r="M16" s="69"/>
      <c r="N16" s="69"/>
      <c r="V16" s="70"/>
      <c r="W16" s="70"/>
      <c r="X16" s="70"/>
      <c r="Y16" s="70"/>
      <c r="Z16" s="70"/>
      <c r="BB16" s="71"/>
      <c r="BC16" s="71"/>
      <c r="BD16" s="71"/>
      <c r="BE16" s="71"/>
      <c r="BF16" s="71"/>
      <c r="BG16" s="71"/>
      <c r="BH16" s="71"/>
      <c r="BI16" s="71"/>
      <c r="BJ16" s="71"/>
      <c r="BK16" s="71"/>
      <c r="BL16" s="71"/>
      <c r="BM16" s="71"/>
      <c r="BN16" s="71"/>
      <c r="BO16" s="71"/>
      <c r="BP16" s="71"/>
      <c r="BQ16" s="72"/>
      <c r="BR16" s="72"/>
      <c r="BS16" s="72"/>
      <c r="BT16" s="72"/>
      <c r="BU16" s="72"/>
      <c r="BV16" s="71"/>
      <c r="CK16" s="73"/>
      <c r="CL16" s="73"/>
      <c r="CM16" s="73"/>
      <c r="CN16" s="73"/>
      <c r="CO16" s="73"/>
      <c r="CP16" s="73"/>
      <c r="CQ16" s="73"/>
      <c r="CR16" s="73"/>
      <c r="CS16" s="73"/>
      <c r="CT16" s="73"/>
      <c r="CU16" s="73"/>
      <c r="CX16" s="53"/>
      <c r="CZ16" s="71" t="e">
        <f t="shared" si="3"/>
        <v>#DIV/0!</v>
      </c>
      <c r="DA16" s="71" t="e">
        <f t="shared" si="4"/>
        <v>#DIV/0!</v>
      </c>
      <c r="DB16" s="71" t="e">
        <f t="shared" si="5"/>
        <v>#DIV/0!</v>
      </c>
      <c r="DC16" s="71" t="e">
        <f t="shared" si="6"/>
        <v>#DIV/0!</v>
      </c>
      <c r="DE16" s="71" t="e">
        <f t="shared" ref="DE16:DE47" si="19">(CZ16-CZ15)/LN(CZ16/CZ15)</f>
        <v>#DIV/0!</v>
      </c>
      <c r="DF16" s="71" t="e">
        <f t="shared" ref="DF16:DF47" si="20">(DA16-DA15)/LN(DA16/DA15)</f>
        <v>#DIV/0!</v>
      </c>
      <c r="DG16" s="71" t="e">
        <f t="shared" ref="DG16:DG47" si="21">(DB16-DB15)/LN(DB16/DB15)</f>
        <v>#DIV/0!</v>
      </c>
      <c r="DH16" s="71" t="e">
        <f t="shared" ref="DH16:DH47" si="22">(DC16-DC15)/LN(DC16/DC15)</f>
        <v>#DIV/0!</v>
      </c>
      <c r="DI16" s="71" t="e">
        <f t="shared" ref="DI16:DI47" si="23">SUM(DE16:DH16)</f>
        <v>#DIV/0!</v>
      </c>
      <c r="DJ16" s="71"/>
      <c r="DK16" s="71" t="e">
        <f t="shared" ref="DK16:DK47" si="24">DE16/$DI16</f>
        <v>#DIV/0!</v>
      </c>
      <c r="DL16" s="71" t="e">
        <f t="shared" ref="DL16:DL47" si="25">DF16/$DI16</f>
        <v>#DIV/0!</v>
      </c>
      <c r="DM16" s="71" t="e">
        <f t="shared" ref="DM16:DM47" si="26">DG16/$DI16</f>
        <v>#DIV/0!</v>
      </c>
      <c r="DN16" s="71" t="e">
        <f t="shared" ref="DN16:DN47" si="27">DH16/$DI16</f>
        <v>#DIV/0!</v>
      </c>
      <c r="DQ16" s="71" t="e">
        <f>LN(BQ16/BQ15)</f>
        <v>#DIV/0!</v>
      </c>
      <c r="DR16" s="71" t="e">
        <f t="shared" ref="DR16:DR67" si="28">LN(BR16/BR15)</f>
        <v>#DIV/0!</v>
      </c>
      <c r="DS16" s="71" t="e">
        <f t="shared" ref="DS16:DS67" si="29">LN(BS16/BS15)</f>
        <v>#DIV/0!</v>
      </c>
      <c r="DT16" s="71" t="e">
        <f t="shared" ref="DT16:DT67" si="30">LN(BT16/BT15)</f>
        <v>#DIV/0!</v>
      </c>
      <c r="DV16" s="71" t="e">
        <f t="shared" si="7"/>
        <v>#DIV/0!</v>
      </c>
      <c r="DW16" s="71" t="e">
        <f t="shared" si="8"/>
        <v>#DIV/0!</v>
      </c>
      <c r="DX16" s="71" t="e">
        <f t="shared" si="9"/>
        <v>#DIV/0!</v>
      </c>
      <c r="DY16" s="71" t="e">
        <f t="shared" si="10"/>
        <v>#DIV/0!</v>
      </c>
      <c r="DZ16" s="71"/>
      <c r="EB16" s="71" t="e">
        <f t="shared" ref="EB16:EB47" si="31">LN(DV16/DV15)</f>
        <v>#DIV/0!</v>
      </c>
      <c r="EC16" s="71" t="e">
        <f t="shared" ref="EC16:EC47" si="32">LN(DW16/DW15)</f>
        <v>#DIV/0!</v>
      </c>
      <c r="ED16" s="71" t="e">
        <f t="shared" ref="ED16:ED47" si="33">LN(DX16/DX15)</f>
        <v>#DIV/0!</v>
      </c>
      <c r="EE16" s="71" t="e">
        <f t="shared" ref="EE16:EE47" si="34">LN(DY16/DY15)</f>
        <v>#DIV/0!</v>
      </c>
      <c r="EG16" s="71" t="e">
        <f>LN(BV16/BV15)</f>
        <v>#DIV/0!</v>
      </c>
      <c r="EH16" s="71" t="e">
        <f t="shared" ref="EH16:EH67" si="35">LN(BW16/BW15)</f>
        <v>#DIV/0!</v>
      </c>
      <c r="EI16" s="71" t="e">
        <f t="shared" ref="EI16:EI67" si="36">LN(BX16/BX15)</f>
        <v>#DIV/0!</v>
      </c>
      <c r="EJ16" s="71" t="e">
        <f t="shared" ref="EJ16:EJ67" si="37">LN(BY16/BY15)</f>
        <v>#DIV/0!</v>
      </c>
      <c r="EL16" s="71" t="e">
        <f>LN(CA16/CA15)</f>
        <v>#DIV/0!</v>
      </c>
      <c r="EM16" s="71" t="e">
        <f t="shared" ref="EM16:EM67" si="38">LN(CB16/CB15)</f>
        <v>#DIV/0!</v>
      </c>
      <c r="EN16" s="71" t="e">
        <f t="shared" ref="EN16:EN67" si="39">LN(CC16/CC15)</f>
        <v>#DIV/0!</v>
      </c>
      <c r="EO16" s="71" t="e">
        <f t="shared" ref="EO16:EO67" si="40">LN(CD16/CD15)</f>
        <v>#DIV/0!</v>
      </c>
      <c r="EQ16" s="71" t="e">
        <f>LN(CF16/CF15)</f>
        <v>#DIV/0!</v>
      </c>
      <c r="ER16" s="71" t="e">
        <f t="shared" ref="ER16:ER67" si="41">LN(CG16/CG15)</f>
        <v>#DIV/0!</v>
      </c>
      <c r="ES16" s="71" t="e">
        <f t="shared" ref="ES16:ES67" si="42">LN(CH16/CH15)</f>
        <v>#DIV/0!</v>
      </c>
      <c r="ET16" s="71" t="e">
        <f t="shared" ref="ET16:ET67" si="43">LN(CI16/CI15)</f>
        <v>#DIV/0!</v>
      </c>
      <c r="EW16" s="71" t="e">
        <f t="shared" ref="EW16:EW47" si="44">EXP(SUMPRODUCT($DK16:$DN16,DQ16:DT16))</f>
        <v>#DIV/0!</v>
      </c>
      <c r="EX16" s="71">
        <f t="shared" ref="EX16:EX47" si="45">IF(ISERR(EW16),EX15,EW16*EX15)</f>
        <v>1</v>
      </c>
      <c r="EY16" s="71">
        <f t="shared" si="11"/>
        <v>1.1974129704235259</v>
      </c>
      <c r="EZ16" s="71"/>
      <c r="FA16" s="71" t="e">
        <f t="shared" ref="FA16:FA47" si="46">EXP(SUMPRODUCT($DK16:$DN16,EB16:EE16))</f>
        <v>#DIV/0!</v>
      </c>
      <c r="FB16" s="71">
        <f t="shared" ref="FB16:FB67" si="47">IF(ISERR(FA16),FB15,FA16*FB15)</f>
        <v>1</v>
      </c>
      <c r="FC16" s="71">
        <f t="shared" si="12"/>
        <v>1.0081341440882372</v>
      </c>
      <c r="FD16" s="71"/>
      <c r="FE16" s="71" t="e">
        <f t="shared" ref="FE16:FE47" si="48">EXP(SUMPRODUCT($DK16:$DN16,EG16:EJ16))</f>
        <v>#DIV/0!</v>
      </c>
      <c r="FF16" s="71">
        <f t="shared" ref="FF16:FF47" si="49">IF(ISERR(FE16),FF15,FE16*FF15)</f>
        <v>1</v>
      </c>
      <c r="FG16" s="71">
        <f t="shared" si="13"/>
        <v>0.9902043619315124</v>
      </c>
      <c r="FH16" s="71"/>
      <c r="FI16" s="71" t="e">
        <f t="shared" ref="FI16:FI47" si="50">EXP(SUMPRODUCT($DK16:$DN16,EL16:EO16))</f>
        <v>#DIV/0!</v>
      </c>
      <c r="FJ16" s="71">
        <f t="shared" ref="FJ16:FJ47" si="51">IF(ISERR(FI16),FJ15,FI16*FJ15)</f>
        <v>1</v>
      </c>
      <c r="FK16" s="71">
        <f t="shared" si="14"/>
        <v>0.97172045433304699</v>
      </c>
      <c r="FM16" s="71" t="e">
        <f t="shared" ref="FM16:FM47" si="52">EXP(SUMPRODUCT($DK16:$DN16,EQ16:ET16))</f>
        <v>#DIV/0!</v>
      </c>
      <c r="FN16" s="71">
        <f t="shared" ref="FN16:FN47" si="53">IF(ISERR(FM16),FN15,FM16*FN15)</f>
        <v>1</v>
      </c>
      <c r="FO16" s="71">
        <f t="shared" si="15"/>
        <v>1.0174369025285117</v>
      </c>
      <c r="FQ16" s="239"/>
      <c r="GA16" s="51">
        <v>1971</v>
      </c>
      <c r="GB16" s="119">
        <f t="shared" ref="GB16:GB29" si="54">CR37</f>
        <v>0.88809322217217102</v>
      </c>
      <c r="GC16" s="119">
        <f t="shared" ref="GC16:GC29" si="55">CK37</f>
        <v>0.74638376244137816</v>
      </c>
      <c r="GD16" s="119">
        <f t="shared" ref="GD16:GD29" si="56">CO37</f>
        <v>0.97359382415801732</v>
      </c>
      <c r="GE16" s="119">
        <f t="shared" ref="GE16:GE29" si="57">CM37*CN37*CP37</f>
        <v>1.0010670132907664</v>
      </c>
      <c r="GF16" s="119">
        <f t="shared" ref="GF16:GF29" si="58">CQ37</f>
        <v>1.2208306147009977</v>
      </c>
      <c r="GH16" s="51">
        <f t="shared" si="16"/>
        <v>2</v>
      </c>
      <c r="GI16" s="119">
        <f t="shared" ref="GI16:GI29" si="59">CR44</f>
        <v>1.0056698526444248</v>
      </c>
      <c r="GJ16" s="119">
        <f t="shared" ref="GJ16:GJ29" si="60">CK44</f>
        <v>0.88450604860040072</v>
      </c>
      <c r="GK16" s="119">
        <f t="shared" ref="GK16:GK29" si="61">CO44</f>
        <v>0.98405341596473195</v>
      </c>
      <c r="GL16" s="119">
        <f t="shared" ref="GL16:GL29" si="62">CM44*CN44*CP44</f>
        <v>1.0349687073995053</v>
      </c>
      <c r="GM16" s="119">
        <f t="shared" ref="GM16:GM29" si="63">CQ44</f>
        <v>1.1163714772792281</v>
      </c>
      <c r="GT16" s="51">
        <f t="shared" si="17"/>
        <v>1988</v>
      </c>
      <c r="GU16" s="71">
        <f t="shared" si="0"/>
        <v>1.0680291925846066</v>
      </c>
      <c r="GV16" s="71">
        <f t="shared" si="1"/>
        <v>1.0440345400979163</v>
      </c>
      <c r="GW16" s="71">
        <f t="shared" si="2"/>
        <v>1.0229826232419859</v>
      </c>
    </row>
    <row r="17" spans="1:205" x14ac:dyDescent="0.2">
      <c r="A17" s="75" t="s">
        <v>148</v>
      </c>
      <c r="B17" s="50">
        <f t="shared" si="18"/>
        <v>1951</v>
      </c>
      <c r="D17" s="79"/>
      <c r="E17" s="79"/>
      <c r="F17" s="79"/>
      <c r="G17" s="79"/>
      <c r="H17" s="79"/>
      <c r="J17" s="69"/>
      <c r="K17" s="69"/>
      <c r="L17" s="69"/>
      <c r="M17" s="69"/>
      <c r="N17" s="69"/>
      <c r="V17" s="70"/>
      <c r="W17" s="70"/>
      <c r="X17" s="70"/>
      <c r="Y17" s="70"/>
      <c r="Z17" s="70"/>
      <c r="BB17" s="71"/>
      <c r="BC17" s="71"/>
      <c r="BD17" s="71"/>
      <c r="BE17" s="71"/>
      <c r="BF17" s="71"/>
      <c r="BG17" s="71"/>
      <c r="BH17" s="71"/>
      <c r="BI17" s="71"/>
      <c r="BJ17" s="71"/>
      <c r="BK17" s="71"/>
      <c r="BL17" s="71"/>
      <c r="BM17" s="71"/>
      <c r="BN17" s="71"/>
      <c r="BO17" s="71"/>
      <c r="BP17" s="71"/>
      <c r="BQ17" s="71"/>
      <c r="BR17" s="71"/>
      <c r="BS17" s="71"/>
      <c r="BT17" s="71"/>
      <c r="BU17" s="71"/>
      <c r="BV17" s="71"/>
      <c r="CK17" s="73"/>
      <c r="CL17" s="73"/>
      <c r="CM17" s="73"/>
      <c r="CN17" s="73"/>
      <c r="CO17" s="73"/>
      <c r="CP17" s="73"/>
      <c r="CQ17" s="73"/>
      <c r="CR17" s="73"/>
      <c r="CS17" s="73"/>
      <c r="CT17" s="73"/>
      <c r="CU17" s="73"/>
      <c r="CX17" s="53"/>
      <c r="CZ17" s="71" t="e">
        <f t="shared" si="3"/>
        <v>#DIV/0!</v>
      </c>
      <c r="DA17" s="71" t="e">
        <f t="shared" si="4"/>
        <v>#DIV/0!</v>
      </c>
      <c r="DB17" s="71" t="e">
        <f t="shared" si="5"/>
        <v>#DIV/0!</v>
      </c>
      <c r="DC17" s="71" t="e">
        <f t="shared" si="6"/>
        <v>#DIV/0!</v>
      </c>
      <c r="DE17" s="71" t="e">
        <f t="shared" si="19"/>
        <v>#DIV/0!</v>
      </c>
      <c r="DF17" s="71" t="e">
        <f t="shared" si="20"/>
        <v>#DIV/0!</v>
      </c>
      <c r="DG17" s="71" t="e">
        <f t="shared" si="21"/>
        <v>#DIV/0!</v>
      </c>
      <c r="DH17" s="71" t="e">
        <f t="shared" si="22"/>
        <v>#DIV/0!</v>
      </c>
      <c r="DI17" s="71" t="e">
        <f t="shared" si="23"/>
        <v>#DIV/0!</v>
      </c>
      <c r="DJ17" s="71"/>
      <c r="DK17" s="71" t="e">
        <f t="shared" si="24"/>
        <v>#DIV/0!</v>
      </c>
      <c r="DL17" s="71" t="e">
        <f t="shared" si="25"/>
        <v>#DIV/0!</v>
      </c>
      <c r="DM17" s="71" t="e">
        <f t="shared" si="26"/>
        <v>#DIV/0!</v>
      </c>
      <c r="DN17" s="71" t="e">
        <f t="shared" si="27"/>
        <v>#DIV/0!</v>
      </c>
      <c r="DQ17" s="71" t="e">
        <f t="shared" ref="DQ17:DQ67" si="64">LN(BQ17/BQ16)</f>
        <v>#DIV/0!</v>
      </c>
      <c r="DR17" s="71" t="e">
        <f t="shared" si="28"/>
        <v>#DIV/0!</v>
      </c>
      <c r="DS17" s="71" t="e">
        <f t="shared" si="29"/>
        <v>#DIV/0!</v>
      </c>
      <c r="DT17" s="71" t="e">
        <f t="shared" si="30"/>
        <v>#DIV/0!</v>
      </c>
      <c r="DV17" s="71" t="e">
        <f t="shared" si="7"/>
        <v>#DIV/0!</v>
      </c>
      <c r="DW17" s="71" t="e">
        <f t="shared" si="8"/>
        <v>#DIV/0!</v>
      </c>
      <c r="DX17" s="71" t="e">
        <f t="shared" si="9"/>
        <v>#DIV/0!</v>
      </c>
      <c r="DY17" s="71" t="e">
        <f t="shared" si="10"/>
        <v>#DIV/0!</v>
      </c>
      <c r="DZ17" s="71"/>
      <c r="EB17" s="71" t="e">
        <f t="shared" si="31"/>
        <v>#DIV/0!</v>
      </c>
      <c r="EC17" s="71" t="e">
        <f t="shared" si="32"/>
        <v>#DIV/0!</v>
      </c>
      <c r="ED17" s="71" t="e">
        <f t="shared" si="33"/>
        <v>#DIV/0!</v>
      </c>
      <c r="EE17" s="71" t="e">
        <f t="shared" si="34"/>
        <v>#DIV/0!</v>
      </c>
      <c r="EG17" s="71" t="e">
        <f t="shared" ref="EG17:EG67" si="65">LN(BV17/BV16)</f>
        <v>#DIV/0!</v>
      </c>
      <c r="EH17" s="71" t="e">
        <f t="shared" si="35"/>
        <v>#DIV/0!</v>
      </c>
      <c r="EI17" s="71" t="e">
        <f t="shared" si="36"/>
        <v>#DIV/0!</v>
      </c>
      <c r="EJ17" s="71" t="e">
        <f t="shared" si="37"/>
        <v>#DIV/0!</v>
      </c>
      <c r="EL17" s="71" t="e">
        <f t="shared" ref="EL17:EL67" si="66">LN(CA17/CA16)</f>
        <v>#DIV/0!</v>
      </c>
      <c r="EM17" s="71" t="e">
        <f t="shared" si="38"/>
        <v>#DIV/0!</v>
      </c>
      <c r="EN17" s="71" t="e">
        <f t="shared" si="39"/>
        <v>#DIV/0!</v>
      </c>
      <c r="EO17" s="71" t="e">
        <f t="shared" si="40"/>
        <v>#DIV/0!</v>
      </c>
      <c r="EQ17" s="71" t="e">
        <f t="shared" ref="EQ17:EQ67" si="67">LN(CF17/CF16)</f>
        <v>#DIV/0!</v>
      </c>
      <c r="ER17" s="71" t="e">
        <f t="shared" si="41"/>
        <v>#DIV/0!</v>
      </c>
      <c r="ES17" s="71" t="e">
        <f t="shared" si="42"/>
        <v>#DIV/0!</v>
      </c>
      <c r="ET17" s="71" t="e">
        <f t="shared" si="43"/>
        <v>#DIV/0!</v>
      </c>
      <c r="EW17" s="71" t="e">
        <f t="shared" si="44"/>
        <v>#DIV/0!</v>
      </c>
      <c r="EX17" s="71">
        <f t="shared" si="45"/>
        <v>1</v>
      </c>
      <c r="EY17" s="71">
        <f t="shared" si="11"/>
        <v>1.1974129704235259</v>
      </c>
      <c r="EZ17" s="71"/>
      <c r="FA17" s="71" t="e">
        <f t="shared" si="46"/>
        <v>#DIV/0!</v>
      </c>
      <c r="FB17" s="71">
        <f t="shared" si="47"/>
        <v>1</v>
      </c>
      <c r="FC17" s="71">
        <f t="shared" si="12"/>
        <v>1.0081341440882372</v>
      </c>
      <c r="FD17" s="71"/>
      <c r="FE17" s="71" t="e">
        <f t="shared" si="48"/>
        <v>#DIV/0!</v>
      </c>
      <c r="FF17" s="71">
        <f t="shared" si="49"/>
        <v>1</v>
      </c>
      <c r="FG17" s="71">
        <f t="shared" si="13"/>
        <v>0.9902043619315124</v>
      </c>
      <c r="FH17" s="71"/>
      <c r="FI17" s="71" t="e">
        <f t="shared" si="50"/>
        <v>#DIV/0!</v>
      </c>
      <c r="FJ17" s="71">
        <f t="shared" si="51"/>
        <v>1</v>
      </c>
      <c r="FK17" s="71">
        <f t="shared" si="14"/>
        <v>0.97172045433304699</v>
      </c>
      <c r="FM17" s="71" t="e">
        <f t="shared" si="52"/>
        <v>#DIV/0!</v>
      </c>
      <c r="FN17" s="71">
        <f t="shared" si="53"/>
        <v>1</v>
      </c>
      <c r="FO17" s="71">
        <f t="shared" si="15"/>
        <v>1.0174369025285117</v>
      </c>
      <c r="FQ17" s="239"/>
      <c r="GA17" s="51">
        <v>1972</v>
      </c>
      <c r="GB17" s="119">
        <f t="shared" si="54"/>
        <v>0.92617272354032398</v>
      </c>
      <c r="GC17" s="119">
        <f t="shared" si="55"/>
        <v>0.76999496823946689</v>
      </c>
      <c r="GD17" s="119">
        <f t="shared" si="56"/>
        <v>0.97547060875373715</v>
      </c>
      <c r="GE17" s="119">
        <f t="shared" si="57"/>
        <v>1.0096158539200675</v>
      </c>
      <c r="GF17" s="119">
        <f t="shared" si="58"/>
        <v>1.221332036859601</v>
      </c>
      <c r="GH17" s="51">
        <f t="shared" si="16"/>
        <v>3</v>
      </c>
      <c r="GI17" s="119">
        <f t="shared" si="59"/>
        <v>0.985748691474163</v>
      </c>
      <c r="GJ17" s="119">
        <f t="shared" si="60"/>
        <v>0.90063890325016138</v>
      </c>
      <c r="GK17" s="119">
        <f t="shared" si="61"/>
        <v>0.99153842973308626</v>
      </c>
      <c r="GL17" s="119">
        <f t="shared" si="62"/>
        <v>1.0104008105035855</v>
      </c>
      <c r="GM17" s="119">
        <f t="shared" si="63"/>
        <v>1.0924769176085123</v>
      </c>
      <c r="GT17" s="51">
        <f t="shared" si="17"/>
        <v>1989</v>
      </c>
      <c r="GU17" s="71">
        <f t="shared" si="0"/>
        <v>1.1087440732796909</v>
      </c>
      <c r="GV17" s="71">
        <f t="shared" si="1"/>
        <v>1.0585843858212403</v>
      </c>
      <c r="GW17" s="71">
        <f t="shared" si="2"/>
        <v>1.0473837401441901</v>
      </c>
    </row>
    <row r="18" spans="1:205" x14ac:dyDescent="0.2">
      <c r="A18" s="75" t="s">
        <v>148</v>
      </c>
      <c r="B18" s="50">
        <f t="shared" si="18"/>
        <v>1952</v>
      </c>
      <c r="D18" s="79"/>
      <c r="E18" s="79"/>
      <c r="F18" s="79"/>
      <c r="G18" s="79"/>
      <c r="H18" s="79"/>
      <c r="J18" s="69"/>
      <c r="K18" s="69"/>
      <c r="L18" s="69"/>
      <c r="M18" s="69"/>
      <c r="N18" s="69"/>
      <c r="V18" s="70"/>
      <c r="W18" s="70"/>
      <c r="X18" s="70"/>
      <c r="Y18" s="70"/>
      <c r="Z18" s="70"/>
      <c r="BB18" s="71"/>
      <c r="BC18" s="71"/>
      <c r="BD18" s="71"/>
      <c r="BE18" s="71"/>
      <c r="BF18" s="71"/>
      <c r="BG18" s="71"/>
      <c r="BH18" s="71"/>
      <c r="BI18" s="71"/>
      <c r="BJ18" s="71"/>
      <c r="BK18" s="71"/>
      <c r="BL18" s="71"/>
      <c r="BM18" s="71"/>
      <c r="BN18" s="71"/>
      <c r="BO18" s="71"/>
      <c r="BP18" s="71"/>
      <c r="BQ18" s="71"/>
      <c r="BR18" s="71"/>
      <c r="BS18" s="71"/>
      <c r="BT18" s="71"/>
      <c r="BU18" s="71"/>
      <c r="BV18" s="71"/>
      <c r="CK18" s="73"/>
      <c r="CL18" s="73"/>
      <c r="CM18" s="73"/>
      <c r="CN18" s="73"/>
      <c r="CO18" s="73"/>
      <c r="CP18" s="73"/>
      <c r="CQ18" s="73"/>
      <c r="CR18" s="73"/>
      <c r="CS18" s="73"/>
      <c r="CT18" s="73"/>
      <c r="CU18" s="73"/>
      <c r="CX18" s="53"/>
      <c r="CZ18" s="71" t="e">
        <f t="shared" si="3"/>
        <v>#DIV/0!</v>
      </c>
      <c r="DA18" s="71" t="e">
        <f t="shared" si="4"/>
        <v>#DIV/0!</v>
      </c>
      <c r="DB18" s="71" t="e">
        <f t="shared" si="5"/>
        <v>#DIV/0!</v>
      </c>
      <c r="DC18" s="71" t="e">
        <f t="shared" si="6"/>
        <v>#DIV/0!</v>
      </c>
      <c r="DE18" s="71" t="e">
        <f t="shared" si="19"/>
        <v>#DIV/0!</v>
      </c>
      <c r="DF18" s="71" t="e">
        <f t="shared" si="20"/>
        <v>#DIV/0!</v>
      </c>
      <c r="DG18" s="71" t="e">
        <f t="shared" si="21"/>
        <v>#DIV/0!</v>
      </c>
      <c r="DH18" s="71" t="e">
        <f t="shared" si="22"/>
        <v>#DIV/0!</v>
      </c>
      <c r="DI18" s="71" t="e">
        <f t="shared" si="23"/>
        <v>#DIV/0!</v>
      </c>
      <c r="DJ18" s="71"/>
      <c r="DK18" s="71" t="e">
        <f t="shared" si="24"/>
        <v>#DIV/0!</v>
      </c>
      <c r="DL18" s="71" t="e">
        <f t="shared" si="25"/>
        <v>#DIV/0!</v>
      </c>
      <c r="DM18" s="71" t="e">
        <f t="shared" si="26"/>
        <v>#DIV/0!</v>
      </c>
      <c r="DN18" s="71" t="e">
        <f t="shared" si="27"/>
        <v>#DIV/0!</v>
      </c>
      <c r="DQ18" s="71" t="e">
        <f t="shared" si="64"/>
        <v>#DIV/0!</v>
      </c>
      <c r="DR18" s="71" t="e">
        <f t="shared" si="28"/>
        <v>#DIV/0!</v>
      </c>
      <c r="DS18" s="71" t="e">
        <f t="shared" si="29"/>
        <v>#DIV/0!</v>
      </c>
      <c r="DT18" s="71" t="e">
        <f t="shared" si="30"/>
        <v>#DIV/0!</v>
      </c>
      <c r="DV18" s="71" t="e">
        <f t="shared" si="7"/>
        <v>#DIV/0!</v>
      </c>
      <c r="DW18" s="71" t="e">
        <f t="shared" si="8"/>
        <v>#DIV/0!</v>
      </c>
      <c r="DX18" s="71" t="e">
        <f t="shared" si="9"/>
        <v>#DIV/0!</v>
      </c>
      <c r="DY18" s="71" t="e">
        <f t="shared" si="10"/>
        <v>#DIV/0!</v>
      </c>
      <c r="DZ18" s="71"/>
      <c r="EB18" s="71" t="e">
        <f t="shared" si="31"/>
        <v>#DIV/0!</v>
      </c>
      <c r="EC18" s="71" t="e">
        <f t="shared" si="32"/>
        <v>#DIV/0!</v>
      </c>
      <c r="ED18" s="71" t="e">
        <f t="shared" si="33"/>
        <v>#DIV/0!</v>
      </c>
      <c r="EE18" s="71" t="e">
        <f t="shared" si="34"/>
        <v>#DIV/0!</v>
      </c>
      <c r="EG18" s="71" t="e">
        <f t="shared" si="65"/>
        <v>#DIV/0!</v>
      </c>
      <c r="EH18" s="71" t="e">
        <f t="shared" si="35"/>
        <v>#DIV/0!</v>
      </c>
      <c r="EI18" s="71" t="e">
        <f t="shared" si="36"/>
        <v>#DIV/0!</v>
      </c>
      <c r="EJ18" s="71" t="e">
        <f t="shared" si="37"/>
        <v>#DIV/0!</v>
      </c>
      <c r="EL18" s="71" t="e">
        <f t="shared" si="66"/>
        <v>#DIV/0!</v>
      </c>
      <c r="EM18" s="71" t="e">
        <f t="shared" si="38"/>
        <v>#DIV/0!</v>
      </c>
      <c r="EN18" s="71" t="e">
        <f t="shared" si="39"/>
        <v>#DIV/0!</v>
      </c>
      <c r="EO18" s="71" t="e">
        <f t="shared" si="40"/>
        <v>#DIV/0!</v>
      </c>
      <c r="EQ18" s="71" t="e">
        <f t="shared" si="67"/>
        <v>#DIV/0!</v>
      </c>
      <c r="ER18" s="71" t="e">
        <f t="shared" si="41"/>
        <v>#DIV/0!</v>
      </c>
      <c r="ES18" s="71" t="e">
        <f t="shared" si="42"/>
        <v>#DIV/0!</v>
      </c>
      <c r="ET18" s="71" t="e">
        <f t="shared" si="43"/>
        <v>#DIV/0!</v>
      </c>
      <c r="EW18" s="71" t="e">
        <f t="shared" si="44"/>
        <v>#DIV/0!</v>
      </c>
      <c r="EX18" s="71">
        <f t="shared" si="45"/>
        <v>1</v>
      </c>
      <c r="EY18" s="71">
        <f t="shared" si="11"/>
        <v>1.1974129704235259</v>
      </c>
      <c r="EZ18" s="71"/>
      <c r="FA18" s="71" t="e">
        <f t="shared" si="46"/>
        <v>#DIV/0!</v>
      </c>
      <c r="FB18" s="71">
        <f t="shared" si="47"/>
        <v>1</v>
      </c>
      <c r="FC18" s="71">
        <f t="shared" si="12"/>
        <v>1.0081341440882372</v>
      </c>
      <c r="FD18" s="71"/>
      <c r="FE18" s="71" t="e">
        <f t="shared" si="48"/>
        <v>#DIV/0!</v>
      </c>
      <c r="FF18" s="71">
        <f t="shared" si="49"/>
        <v>1</v>
      </c>
      <c r="FG18" s="71">
        <f t="shared" si="13"/>
        <v>0.9902043619315124</v>
      </c>
      <c r="FH18" s="71"/>
      <c r="FI18" s="71" t="e">
        <f t="shared" si="50"/>
        <v>#DIV/0!</v>
      </c>
      <c r="FJ18" s="71">
        <f t="shared" si="51"/>
        <v>1</v>
      </c>
      <c r="FK18" s="71">
        <f t="shared" si="14"/>
        <v>0.97172045433304699</v>
      </c>
      <c r="FM18" s="71" t="e">
        <f t="shared" si="52"/>
        <v>#DIV/0!</v>
      </c>
      <c r="FN18" s="71">
        <f t="shared" si="53"/>
        <v>1</v>
      </c>
      <c r="FO18" s="71">
        <f t="shared" si="15"/>
        <v>1.0174369025285117</v>
      </c>
      <c r="FQ18" s="239"/>
      <c r="GA18" s="51">
        <v>1973</v>
      </c>
      <c r="GB18" s="119">
        <f t="shared" si="54"/>
        <v>0.92868529512570486</v>
      </c>
      <c r="GC18" s="119">
        <f t="shared" si="55"/>
        <v>0.7927655706930069</v>
      </c>
      <c r="GD18" s="119">
        <f t="shared" si="56"/>
        <v>0.97422888967372068</v>
      </c>
      <c r="GE18" s="119">
        <f t="shared" si="57"/>
        <v>0.99352099577106467</v>
      </c>
      <c r="GF18" s="119">
        <f t="shared" si="58"/>
        <v>1.2102796608811366</v>
      </c>
      <c r="GH18" s="51">
        <f t="shared" si="16"/>
        <v>4</v>
      </c>
      <c r="GI18" s="119">
        <f t="shared" si="59"/>
        <v>0.98204924852259856</v>
      </c>
      <c r="GJ18" s="119">
        <f t="shared" si="60"/>
        <v>0.91824011230601954</v>
      </c>
      <c r="GK18" s="119">
        <f t="shared" si="61"/>
        <v>0.9947105458614971</v>
      </c>
      <c r="GL18" s="119">
        <f t="shared" si="62"/>
        <v>1.0244834940411531</v>
      </c>
      <c r="GM18" s="119">
        <f t="shared" si="63"/>
        <v>1.0494827850791328</v>
      </c>
      <c r="GT18" s="51">
        <f t="shared" si="17"/>
        <v>1990</v>
      </c>
      <c r="GU18" s="71">
        <f t="shared" si="0"/>
        <v>1.0563521088707462</v>
      </c>
      <c r="GV18" s="71">
        <f t="shared" si="1"/>
        <v>1.0643767234138797</v>
      </c>
      <c r="GW18" s="71">
        <f t="shared" si="2"/>
        <v>0.99246073841468896</v>
      </c>
    </row>
    <row r="19" spans="1:205" x14ac:dyDescent="0.2">
      <c r="A19" s="75" t="s">
        <v>148</v>
      </c>
      <c r="B19" s="50">
        <f t="shared" si="18"/>
        <v>1953</v>
      </c>
      <c r="D19" s="79"/>
      <c r="E19" s="79"/>
      <c r="F19" s="79"/>
      <c r="G19" s="79"/>
      <c r="H19" s="79"/>
      <c r="J19" s="69"/>
      <c r="K19" s="69"/>
      <c r="L19" s="69"/>
      <c r="M19" s="69"/>
      <c r="N19" s="69"/>
      <c r="V19" s="70"/>
      <c r="W19" s="70"/>
      <c r="X19" s="70"/>
      <c r="Y19" s="70"/>
      <c r="Z19" s="70"/>
      <c r="BB19" s="71"/>
      <c r="BC19" s="71"/>
      <c r="BD19" s="71"/>
      <c r="BE19" s="71"/>
      <c r="BF19" s="71"/>
      <c r="BG19" s="71"/>
      <c r="BH19" s="71"/>
      <c r="BI19" s="71"/>
      <c r="BJ19" s="71"/>
      <c r="BK19" s="71"/>
      <c r="BL19" s="71"/>
      <c r="BM19" s="71"/>
      <c r="BN19" s="71"/>
      <c r="BO19" s="71"/>
      <c r="BP19" s="71"/>
      <c r="BQ19" s="71"/>
      <c r="BR19" s="71"/>
      <c r="BS19" s="71"/>
      <c r="BT19" s="71"/>
      <c r="BU19" s="71"/>
      <c r="BV19" s="71"/>
      <c r="CK19" s="73"/>
      <c r="CL19" s="73"/>
      <c r="CM19" s="73"/>
      <c r="CN19" s="73"/>
      <c r="CO19" s="73"/>
      <c r="CP19" s="73"/>
      <c r="CQ19" s="73"/>
      <c r="CR19" s="73"/>
      <c r="CS19" s="73"/>
      <c r="CT19" s="73"/>
      <c r="CU19" s="73"/>
      <c r="CX19" s="53"/>
      <c r="CZ19" s="71" t="e">
        <f t="shared" si="3"/>
        <v>#DIV/0!</v>
      </c>
      <c r="DA19" s="71" t="e">
        <f t="shared" si="4"/>
        <v>#DIV/0!</v>
      </c>
      <c r="DB19" s="71" t="e">
        <f t="shared" si="5"/>
        <v>#DIV/0!</v>
      </c>
      <c r="DC19" s="71" t="e">
        <f t="shared" si="6"/>
        <v>#DIV/0!</v>
      </c>
      <c r="DE19" s="71" t="e">
        <f t="shared" si="19"/>
        <v>#DIV/0!</v>
      </c>
      <c r="DF19" s="71" t="e">
        <f t="shared" si="20"/>
        <v>#DIV/0!</v>
      </c>
      <c r="DG19" s="71" t="e">
        <f t="shared" si="21"/>
        <v>#DIV/0!</v>
      </c>
      <c r="DH19" s="71" t="e">
        <f t="shared" si="22"/>
        <v>#DIV/0!</v>
      </c>
      <c r="DI19" s="71" t="e">
        <f t="shared" si="23"/>
        <v>#DIV/0!</v>
      </c>
      <c r="DJ19" s="71"/>
      <c r="DK19" s="71" t="e">
        <f t="shared" si="24"/>
        <v>#DIV/0!</v>
      </c>
      <c r="DL19" s="71" t="e">
        <f t="shared" si="25"/>
        <v>#DIV/0!</v>
      </c>
      <c r="DM19" s="71" t="e">
        <f t="shared" si="26"/>
        <v>#DIV/0!</v>
      </c>
      <c r="DN19" s="71" t="e">
        <f t="shared" si="27"/>
        <v>#DIV/0!</v>
      </c>
      <c r="DQ19" s="71" t="e">
        <f t="shared" si="64"/>
        <v>#DIV/0!</v>
      </c>
      <c r="DR19" s="71" t="e">
        <f t="shared" si="28"/>
        <v>#DIV/0!</v>
      </c>
      <c r="DS19" s="71" t="e">
        <f t="shared" si="29"/>
        <v>#DIV/0!</v>
      </c>
      <c r="DT19" s="71" t="e">
        <f t="shared" si="30"/>
        <v>#DIV/0!</v>
      </c>
      <c r="DV19" s="71" t="e">
        <f t="shared" si="7"/>
        <v>#DIV/0!</v>
      </c>
      <c r="DW19" s="71" t="e">
        <f t="shared" si="8"/>
        <v>#DIV/0!</v>
      </c>
      <c r="DX19" s="71" t="e">
        <f t="shared" si="9"/>
        <v>#DIV/0!</v>
      </c>
      <c r="DY19" s="71" t="e">
        <f t="shared" si="10"/>
        <v>#DIV/0!</v>
      </c>
      <c r="DZ19" s="71"/>
      <c r="EB19" s="71" t="e">
        <f t="shared" si="31"/>
        <v>#DIV/0!</v>
      </c>
      <c r="EC19" s="71" t="e">
        <f t="shared" si="32"/>
        <v>#DIV/0!</v>
      </c>
      <c r="ED19" s="71" t="e">
        <f t="shared" si="33"/>
        <v>#DIV/0!</v>
      </c>
      <c r="EE19" s="71" t="e">
        <f t="shared" si="34"/>
        <v>#DIV/0!</v>
      </c>
      <c r="EG19" s="71" t="e">
        <f t="shared" si="65"/>
        <v>#DIV/0!</v>
      </c>
      <c r="EH19" s="71" t="e">
        <f t="shared" si="35"/>
        <v>#DIV/0!</v>
      </c>
      <c r="EI19" s="71" t="e">
        <f t="shared" si="36"/>
        <v>#DIV/0!</v>
      </c>
      <c r="EJ19" s="71" t="e">
        <f t="shared" si="37"/>
        <v>#DIV/0!</v>
      </c>
      <c r="EL19" s="71" t="e">
        <f t="shared" si="66"/>
        <v>#DIV/0!</v>
      </c>
      <c r="EM19" s="71" t="e">
        <f t="shared" si="38"/>
        <v>#DIV/0!</v>
      </c>
      <c r="EN19" s="71" t="e">
        <f t="shared" si="39"/>
        <v>#DIV/0!</v>
      </c>
      <c r="EO19" s="71" t="e">
        <f t="shared" si="40"/>
        <v>#DIV/0!</v>
      </c>
      <c r="EQ19" s="71" t="e">
        <f t="shared" si="67"/>
        <v>#DIV/0!</v>
      </c>
      <c r="ER19" s="71" t="e">
        <f t="shared" si="41"/>
        <v>#DIV/0!</v>
      </c>
      <c r="ES19" s="71" t="e">
        <f t="shared" si="42"/>
        <v>#DIV/0!</v>
      </c>
      <c r="ET19" s="71" t="e">
        <f t="shared" si="43"/>
        <v>#DIV/0!</v>
      </c>
      <c r="EW19" s="71" t="e">
        <f t="shared" si="44"/>
        <v>#DIV/0!</v>
      </c>
      <c r="EX19" s="71">
        <f t="shared" si="45"/>
        <v>1</v>
      </c>
      <c r="EY19" s="71">
        <f t="shared" si="11"/>
        <v>1.1974129704235259</v>
      </c>
      <c r="EZ19" s="71"/>
      <c r="FA19" s="71" t="e">
        <f t="shared" si="46"/>
        <v>#DIV/0!</v>
      </c>
      <c r="FB19" s="71">
        <f t="shared" si="47"/>
        <v>1</v>
      </c>
      <c r="FC19" s="71">
        <f t="shared" si="12"/>
        <v>1.0081341440882372</v>
      </c>
      <c r="FD19" s="71"/>
      <c r="FE19" s="71" t="e">
        <f t="shared" si="48"/>
        <v>#DIV/0!</v>
      </c>
      <c r="FF19" s="71">
        <f t="shared" si="49"/>
        <v>1</v>
      </c>
      <c r="FG19" s="71">
        <f t="shared" si="13"/>
        <v>0.9902043619315124</v>
      </c>
      <c r="FH19" s="71"/>
      <c r="FI19" s="71" t="e">
        <f t="shared" si="50"/>
        <v>#DIV/0!</v>
      </c>
      <c r="FJ19" s="71">
        <f t="shared" si="51"/>
        <v>1</v>
      </c>
      <c r="FK19" s="71">
        <f t="shared" si="14"/>
        <v>0.97172045433304699</v>
      </c>
      <c r="FM19" s="71" t="e">
        <f t="shared" si="52"/>
        <v>#DIV/0!</v>
      </c>
      <c r="FN19" s="71">
        <f t="shared" si="53"/>
        <v>1</v>
      </c>
      <c r="FO19" s="71">
        <f t="shared" si="15"/>
        <v>1.0174369025285117</v>
      </c>
      <c r="FQ19" s="239"/>
      <c r="GA19" s="51">
        <v>1974</v>
      </c>
      <c r="GB19" s="119">
        <f t="shared" si="54"/>
        <v>0.91353593161267033</v>
      </c>
      <c r="GC19" s="119">
        <f t="shared" si="55"/>
        <v>0.81045986196290487</v>
      </c>
      <c r="GD19" s="119">
        <f t="shared" si="56"/>
        <v>0.9758877262514648</v>
      </c>
      <c r="GE19" s="119">
        <f t="shared" si="57"/>
        <v>0.99039893371056087</v>
      </c>
      <c r="GF19" s="119">
        <f t="shared" si="58"/>
        <v>1.16622971433559</v>
      </c>
      <c r="GH19" s="51">
        <f t="shared" si="16"/>
        <v>5</v>
      </c>
      <c r="GI19" s="119">
        <f t="shared" si="59"/>
        <v>0.95138876854007304</v>
      </c>
      <c r="GJ19" s="119">
        <f t="shared" si="60"/>
        <v>0.9544683560583227</v>
      </c>
      <c r="GK19" s="119">
        <f t="shared" si="61"/>
        <v>0.9945472039733152</v>
      </c>
      <c r="GL19" s="119">
        <f t="shared" si="62"/>
        <v>0.99804319773347561</v>
      </c>
      <c r="GM19" s="119">
        <f t="shared" si="63"/>
        <v>1.0042035347551967</v>
      </c>
      <c r="GT19" s="51">
        <f t="shared" si="17"/>
        <v>1991</v>
      </c>
      <c r="GU19" s="71">
        <f t="shared" si="0"/>
        <v>1.0859639229505478</v>
      </c>
      <c r="GV19" s="71">
        <f t="shared" si="1"/>
        <v>1.0686611154295853</v>
      </c>
      <c r="GW19" s="71">
        <f t="shared" si="2"/>
        <v>1.0161911079865642</v>
      </c>
    </row>
    <row r="20" spans="1:205" x14ac:dyDescent="0.2">
      <c r="A20" s="75" t="s">
        <v>148</v>
      </c>
      <c r="B20" s="50">
        <f t="shared" si="18"/>
        <v>1954</v>
      </c>
      <c r="D20" s="79"/>
      <c r="E20" s="79"/>
      <c r="F20" s="79"/>
      <c r="G20" s="79"/>
      <c r="H20" s="79"/>
      <c r="J20" s="69"/>
      <c r="K20" s="69"/>
      <c r="L20" s="69"/>
      <c r="M20" s="69"/>
      <c r="N20" s="69"/>
      <c r="V20" s="70"/>
      <c r="W20" s="70"/>
      <c r="X20" s="70"/>
      <c r="Y20" s="70"/>
      <c r="Z20" s="70"/>
      <c r="BB20" s="71"/>
      <c r="BC20" s="71"/>
      <c r="BD20" s="71"/>
      <c r="BE20" s="71"/>
      <c r="BF20" s="71"/>
      <c r="BG20" s="71"/>
      <c r="BH20" s="71"/>
      <c r="BI20" s="71"/>
      <c r="BJ20" s="71"/>
      <c r="BK20" s="71"/>
      <c r="BL20" s="71"/>
      <c r="BM20" s="71"/>
      <c r="BN20" s="71"/>
      <c r="BO20" s="71"/>
      <c r="BP20" s="71"/>
      <c r="BQ20" s="71"/>
      <c r="BR20" s="71"/>
      <c r="BS20" s="71"/>
      <c r="BT20" s="71"/>
      <c r="BU20" s="71"/>
      <c r="BV20" s="71"/>
      <c r="CK20" s="73"/>
      <c r="CL20" s="73"/>
      <c r="CM20" s="73"/>
      <c r="CN20" s="73"/>
      <c r="CO20" s="73"/>
      <c r="CP20" s="73"/>
      <c r="CQ20" s="73"/>
      <c r="CR20" s="73"/>
      <c r="CS20" s="73"/>
      <c r="CT20" s="73"/>
      <c r="CU20" s="73"/>
      <c r="CX20" s="53"/>
      <c r="CZ20" s="71" t="e">
        <f t="shared" si="3"/>
        <v>#DIV/0!</v>
      </c>
      <c r="DA20" s="71" t="e">
        <f t="shared" si="4"/>
        <v>#DIV/0!</v>
      </c>
      <c r="DB20" s="71" t="e">
        <f t="shared" si="5"/>
        <v>#DIV/0!</v>
      </c>
      <c r="DC20" s="71" t="e">
        <f t="shared" si="6"/>
        <v>#DIV/0!</v>
      </c>
      <c r="DE20" s="71" t="e">
        <f t="shared" si="19"/>
        <v>#DIV/0!</v>
      </c>
      <c r="DF20" s="71" t="e">
        <f t="shared" si="20"/>
        <v>#DIV/0!</v>
      </c>
      <c r="DG20" s="71" t="e">
        <f t="shared" si="21"/>
        <v>#DIV/0!</v>
      </c>
      <c r="DH20" s="71" t="e">
        <f t="shared" si="22"/>
        <v>#DIV/0!</v>
      </c>
      <c r="DI20" s="71" t="e">
        <f t="shared" si="23"/>
        <v>#DIV/0!</v>
      </c>
      <c r="DJ20" s="71"/>
      <c r="DK20" s="71" t="e">
        <f t="shared" si="24"/>
        <v>#DIV/0!</v>
      </c>
      <c r="DL20" s="71" t="e">
        <f t="shared" si="25"/>
        <v>#DIV/0!</v>
      </c>
      <c r="DM20" s="71" t="e">
        <f t="shared" si="26"/>
        <v>#DIV/0!</v>
      </c>
      <c r="DN20" s="71" t="e">
        <f t="shared" si="27"/>
        <v>#DIV/0!</v>
      </c>
      <c r="DQ20" s="71" t="e">
        <f t="shared" si="64"/>
        <v>#DIV/0!</v>
      </c>
      <c r="DR20" s="71" t="e">
        <f t="shared" si="28"/>
        <v>#DIV/0!</v>
      </c>
      <c r="DS20" s="71" t="e">
        <f t="shared" si="29"/>
        <v>#DIV/0!</v>
      </c>
      <c r="DT20" s="71" t="e">
        <f t="shared" si="30"/>
        <v>#DIV/0!</v>
      </c>
      <c r="DV20" s="71" t="e">
        <f t="shared" si="7"/>
        <v>#DIV/0!</v>
      </c>
      <c r="DW20" s="71" t="e">
        <f t="shared" si="8"/>
        <v>#DIV/0!</v>
      </c>
      <c r="DX20" s="71" t="e">
        <f t="shared" si="9"/>
        <v>#DIV/0!</v>
      </c>
      <c r="DY20" s="71" t="e">
        <f t="shared" si="10"/>
        <v>#DIV/0!</v>
      </c>
      <c r="DZ20" s="71"/>
      <c r="EB20" s="71" t="e">
        <f t="shared" si="31"/>
        <v>#DIV/0!</v>
      </c>
      <c r="EC20" s="71" t="e">
        <f t="shared" si="32"/>
        <v>#DIV/0!</v>
      </c>
      <c r="ED20" s="71" t="e">
        <f t="shared" si="33"/>
        <v>#DIV/0!</v>
      </c>
      <c r="EE20" s="71" t="e">
        <f t="shared" si="34"/>
        <v>#DIV/0!</v>
      </c>
      <c r="EG20" s="71" t="e">
        <f t="shared" si="65"/>
        <v>#DIV/0!</v>
      </c>
      <c r="EH20" s="71" t="e">
        <f t="shared" si="35"/>
        <v>#DIV/0!</v>
      </c>
      <c r="EI20" s="71" t="e">
        <f t="shared" si="36"/>
        <v>#DIV/0!</v>
      </c>
      <c r="EJ20" s="71" t="e">
        <f t="shared" si="37"/>
        <v>#DIV/0!</v>
      </c>
      <c r="EL20" s="71" t="e">
        <f t="shared" si="66"/>
        <v>#DIV/0!</v>
      </c>
      <c r="EM20" s="71" t="e">
        <f t="shared" si="38"/>
        <v>#DIV/0!</v>
      </c>
      <c r="EN20" s="71" t="e">
        <f t="shared" si="39"/>
        <v>#DIV/0!</v>
      </c>
      <c r="EO20" s="71" t="e">
        <f t="shared" si="40"/>
        <v>#DIV/0!</v>
      </c>
      <c r="EQ20" s="71" t="e">
        <f t="shared" si="67"/>
        <v>#DIV/0!</v>
      </c>
      <c r="ER20" s="71" t="e">
        <f t="shared" si="41"/>
        <v>#DIV/0!</v>
      </c>
      <c r="ES20" s="71" t="e">
        <f t="shared" si="42"/>
        <v>#DIV/0!</v>
      </c>
      <c r="ET20" s="71" t="e">
        <f t="shared" si="43"/>
        <v>#DIV/0!</v>
      </c>
      <c r="EW20" s="71" t="e">
        <f t="shared" si="44"/>
        <v>#DIV/0!</v>
      </c>
      <c r="EX20" s="71">
        <f t="shared" si="45"/>
        <v>1</v>
      </c>
      <c r="EY20" s="71">
        <f t="shared" si="11"/>
        <v>1.1974129704235259</v>
      </c>
      <c r="EZ20" s="71"/>
      <c r="FA20" s="71" t="e">
        <f t="shared" si="46"/>
        <v>#DIV/0!</v>
      </c>
      <c r="FB20" s="71">
        <f t="shared" si="47"/>
        <v>1</v>
      </c>
      <c r="FC20" s="71">
        <f t="shared" si="12"/>
        <v>1.0081341440882372</v>
      </c>
      <c r="FD20" s="71"/>
      <c r="FE20" s="71" t="e">
        <f t="shared" si="48"/>
        <v>#DIV/0!</v>
      </c>
      <c r="FF20" s="71">
        <f t="shared" si="49"/>
        <v>1</v>
      </c>
      <c r="FG20" s="71">
        <f t="shared" si="13"/>
        <v>0.9902043619315124</v>
      </c>
      <c r="FH20" s="71"/>
      <c r="FI20" s="71" t="e">
        <f t="shared" si="50"/>
        <v>#DIV/0!</v>
      </c>
      <c r="FJ20" s="71">
        <f t="shared" si="51"/>
        <v>1</v>
      </c>
      <c r="FK20" s="71">
        <f t="shared" si="14"/>
        <v>0.97172045433304699</v>
      </c>
      <c r="FM20" s="71" t="e">
        <f t="shared" si="52"/>
        <v>#DIV/0!</v>
      </c>
      <c r="FN20" s="71">
        <f t="shared" si="53"/>
        <v>1</v>
      </c>
      <c r="FO20" s="71">
        <f t="shared" si="15"/>
        <v>1.0174369025285117</v>
      </c>
      <c r="FQ20" s="239"/>
      <c r="GA20" s="51">
        <v>1975</v>
      </c>
      <c r="GB20" s="119">
        <f t="shared" si="54"/>
        <v>0.92345187750594826</v>
      </c>
      <c r="GC20" s="119">
        <f t="shared" si="55"/>
        <v>0.8300452597706055</v>
      </c>
      <c r="GD20" s="119">
        <f t="shared" si="56"/>
        <v>0.98029349006109523</v>
      </c>
      <c r="GE20" s="119">
        <f t="shared" si="57"/>
        <v>0.99997221084407251</v>
      </c>
      <c r="GF20" s="119">
        <f t="shared" si="58"/>
        <v>1.1349283513254897</v>
      </c>
      <c r="GH20" s="51">
        <f t="shared" si="16"/>
        <v>6</v>
      </c>
      <c r="GI20" s="119">
        <f t="shared" si="59"/>
        <v>0.96818238433287418</v>
      </c>
      <c r="GJ20" s="119">
        <f t="shared" si="60"/>
        <v>0.96226827114104607</v>
      </c>
      <c r="GK20" s="119">
        <f t="shared" si="61"/>
        <v>0.99412209996817646</v>
      </c>
      <c r="GL20" s="119">
        <f t="shared" si="62"/>
        <v>1.0085189529047323</v>
      </c>
      <c r="GM20" s="119">
        <f t="shared" si="63"/>
        <v>1.0035458463495923</v>
      </c>
      <c r="GT20" s="51">
        <f t="shared" si="17"/>
        <v>1992</v>
      </c>
      <c r="GU20" s="71">
        <f t="shared" si="0"/>
        <v>1.0819449305151305</v>
      </c>
      <c r="GV20" s="71">
        <f t="shared" si="1"/>
        <v>1.085903357740206</v>
      </c>
      <c r="GW20" s="71">
        <f t="shared" si="2"/>
        <v>0.99635471499663375</v>
      </c>
    </row>
    <row r="21" spans="1:205" x14ac:dyDescent="0.2">
      <c r="A21" s="75" t="s">
        <v>148</v>
      </c>
      <c r="B21" s="50">
        <f t="shared" si="18"/>
        <v>1955</v>
      </c>
      <c r="D21" s="79"/>
      <c r="E21" s="79"/>
      <c r="F21" s="79"/>
      <c r="G21" s="79"/>
      <c r="H21" s="79"/>
      <c r="J21" s="69"/>
      <c r="K21" s="69"/>
      <c r="L21" s="69"/>
      <c r="M21" s="69"/>
      <c r="N21" s="69"/>
      <c r="V21" s="70"/>
      <c r="W21" s="70"/>
      <c r="X21" s="70"/>
      <c r="Y21" s="70"/>
      <c r="Z21" s="70"/>
      <c r="BB21" s="71"/>
      <c r="BC21" s="71"/>
      <c r="BD21" s="71"/>
      <c r="BE21" s="71"/>
      <c r="BF21" s="71"/>
      <c r="BG21" s="71"/>
      <c r="BH21" s="71"/>
      <c r="BI21" s="71"/>
      <c r="BJ21" s="71"/>
      <c r="BK21" s="71"/>
      <c r="BL21" s="71"/>
      <c r="BM21" s="71"/>
      <c r="BN21" s="71"/>
      <c r="BO21" s="71"/>
      <c r="BP21" s="71"/>
      <c r="BQ21" s="71"/>
      <c r="BR21" s="71"/>
      <c r="BS21" s="71"/>
      <c r="BT21" s="71"/>
      <c r="BU21" s="71"/>
      <c r="BV21" s="71"/>
      <c r="CK21" s="73"/>
      <c r="CL21" s="73"/>
      <c r="CM21" s="73"/>
      <c r="CN21" s="73"/>
      <c r="CO21" s="73"/>
      <c r="CP21" s="73"/>
      <c r="CQ21" s="73"/>
      <c r="CR21" s="73"/>
      <c r="CS21" s="73"/>
      <c r="CT21" s="73"/>
      <c r="CU21" s="73"/>
      <c r="CX21" s="53"/>
      <c r="CZ21" s="71" t="e">
        <f t="shared" si="3"/>
        <v>#DIV/0!</v>
      </c>
      <c r="DA21" s="71" t="e">
        <f t="shared" si="4"/>
        <v>#DIV/0!</v>
      </c>
      <c r="DB21" s="71" t="e">
        <f t="shared" si="5"/>
        <v>#DIV/0!</v>
      </c>
      <c r="DC21" s="71" t="e">
        <f t="shared" si="6"/>
        <v>#DIV/0!</v>
      </c>
      <c r="DE21" s="71" t="e">
        <f t="shared" si="19"/>
        <v>#DIV/0!</v>
      </c>
      <c r="DF21" s="71" t="e">
        <f t="shared" si="20"/>
        <v>#DIV/0!</v>
      </c>
      <c r="DG21" s="71" t="e">
        <f t="shared" si="21"/>
        <v>#DIV/0!</v>
      </c>
      <c r="DH21" s="71" t="e">
        <f t="shared" si="22"/>
        <v>#DIV/0!</v>
      </c>
      <c r="DI21" s="71" t="e">
        <f t="shared" si="23"/>
        <v>#DIV/0!</v>
      </c>
      <c r="DJ21" s="71"/>
      <c r="DK21" s="71" t="e">
        <f t="shared" si="24"/>
        <v>#DIV/0!</v>
      </c>
      <c r="DL21" s="71" t="e">
        <f t="shared" si="25"/>
        <v>#DIV/0!</v>
      </c>
      <c r="DM21" s="71" t="e">
        <f t="shared" si="26"/>
        <v>#DIV/0!</v>
      </c>
      <c r="DN21" s="71" t="e">
        <f t="shared" si="27"/>
        <v>#DIV/0!</v>
      </c>
      <c r="DQ21" s="71" t="e">
        <f t="shared" si="64"/>
        <v>#DIV/0!</v>
      </c>
      <c r="DR21" s="71" t="e">
        <f t="shared" si="28"/>
        <v>#DIV/0!</v>
      </c>
      <c r="DS21" s="71" t="e">
        <f t="shared" si="29"/>
        <v>#DIV/0!</v>
      </c>
      <c r="DT21" s="71" t="e">
        <f t="shared" si="30"/>
        <v>#DIV/0!</v>
      </c>
      <c r="DV21" s="71" t="e">
        <f t="shared" si="7"/>
        <v>#DIV/0!</v>
      </c>
      <c r="DW21" s="71" t="e">
        <f t="shared" si="8"/>
        <v>#DIV/0!</v>
      </c>
      <c r="DX21" s="71" t="e">
        <f t="shared" si="9"/>
        <v>#DIV/0!</v>
      </c>
      <c r="DY21" s="71" t="e">
        <f t="shared" si="10"/>
        <v>#DIV/0!</v>
      </c>
      <c r="DZ21" s="71"/>
      <c r="EB21" s="71" t="e">
        <f t="shared" si="31"/>
        <v>#DIV/0!</v>
      </c>
      <c r="EC21" s="71" t="e">
        <f t="shared" si="32"/>
        <v>#DIV/0!</v>
      </c>
      <c r="ED21" s="71" t="e">
        <f t="shared" si="33"/>
        <v>#DIV/0!</v>
      </c>
      <c r="EE21" s="71" t="e">
        <f t="shared" si="34"/>
        <v>#DIV/0!</v>
      </c>
      <c r="EG21" s="71" t="e">
        <f t="shared" si="65"/>
        <v>#DIV/0!</v>
      </c>
      <c r="EH21" s="71" t="e">
        <f t="shared" si="35"/>
        <v>#DIV/0!</v>
      </c>
      <c r="EI21" s="71" t="e">
        <f t="shared" si="36"/>
        <v>#DIV/0!</v>
      </c>
      <c r="EJ21" s="71" t="e">
        <f t="shared" si="37"/>
        <v>#DIV/0!</v>
      </c>
      <c r="EL21" s="71" t="e">
        <f t="shared" si="66"/>
        <v>#DIV/0!</v>
      </c>
      <c r="EM21" s="71" t="e">
        <f t="shared" si="38"/>
        <v>#DIV/0!</v>
      </c>
      <c r="EN21" s="71" t="e">
        <f t="shared" si="39"/>
        <v>#DIV/0!</v>
      </c>
      <c r="EO21" s="71" t="e">
        <f t="shared" si="40"/>
        <v>#DIV/0!</v>
      </c>
      <c r="EQ21" s="71" t="e">
        <f t="shared" si="67"/>
        <v>#DIV/0!</v>
      </c>
      <c r="ER21" s="71" t="e">
        <f t="shared" si="41"/>
        <v>#DIV/0!</v>
      </c>
      <c r="ES21" s="71" t="e">
        <f t="shared" si="42"/>
        <v>#DIV/0!</v>
      </c>
      <c r="ET21" s="71" t="e">
        <f t="shared" si="43"/>
        <v>#DIV/0!</v>
      </c>
      <c r="EW21" s="71" t="e">
        <f t="shared" si="44"/>
        <v>#DIV/0!</v>
      </c>
      <c r="EX21" s="71">
        <f t="shared" si="45"/>
        <v>1</v>
      </c>
      <c r="EY21" s="71">
        <f t="shared" si="11"/>
        <v>1.1974129704235259</v>
      </c>
      <c r="EZ21" s="71"/>
      <c r="FA21" s="71" t="e">
        <f t="shared" si="46"/>
        <v>#DIV/0!</v>
      </c>
      <c r="FB21" s="71">
        <f t="shared" si="47"/>
        <v>1</v>
      </c>
      <c r="FC21" s="71">
        <f t="shared" si="12"/>
        <v>1.0081341440882372</v>
      </c>
      <c r="FD21" s="71"/>
      <c r="FE21" s="71" t="e">
        <f t="shared" si="48"/>
        <v>#DIV/0!</v>
      </c>
      <c r="FF21" s="71">
        <f t="shared" si="49"/>
        <v>1</v>
      </c>
      <c r="FG21" s="71">
        <f t="shared" si="13"/>
        <v>0.9902043619315124</v>
      </c>
      <c r="FH21" s="71"/>
      <c r="FI21" s="71" t="e">
        <f t="shared" si="50"/>
        <v>#DIV/0!</v>
      </c>
      <c r="FJ21" s="71">
        <f t="shared" si="51"/>
        <v>1</v>
      </c>
      <c r="FK21" s="71">
        <f t="shared" si="14"/>
        <v>0.97172045433304699</v>
      </c>
      <c r="FM21" s="71" t="e">
        <f t="shared" si="52"/>
        <v>#DIV/0!</v>
      </c>
      <c r="FN21" s="71">
        <f t="shared" si="53"/>
        <v>1</v>
      </c>
      <c r="FO21" s="71">
        <f t="shared" si="15"/>
        <v>1.0174369025285117</v>
      </c>
      <c r="FQ21" s="239"/>
      <c r="GA21" s="51">
        <v>1976</v>
      </c>
      <c r="GB21" s="119">
        <f t="shared" si="54"/>
        <v>0.9606595062480473</v>
      </c>
      <c r="GC21" s="119">
        <f t="shared" si="55"/>
        <v>0.8475234306624938</v>
      </c>
      <c r="GD21" s="119">
        <f t="shared" si="56"/>
        <v>0.98197507632716929</v>
      </c>
      <c r="GE21" s="119">
        <f t="shared" si="57"/>
        <v>1.007990693798932</v>
      </c>
      <c r="GF21" s="119">
        <f t="shared" si="58"/>
        <v>1.1451457973226939</v>
      </c>
      <c r="GH21" s="51">
        <f t="shared" si="16"/>
        <v>7</v>
      </c>
      <c r="GI21" s="119">
        <f t="shared" si="59"/>
        <v>0.96157969156430523</v>
      </c>
      <c r="GJ21" s="119">
        <f t="shared" si="60"/>
        <v>0.97220414099531061</v>
      </c>
      <c r="GK21" s="119">
        <f t="shared" si="61"/>
        <v>0.9939947618567716</v>
      </c>
      <c r="GL21" s="119">
        <f t="shared" si="62"/>
        <v>1.0070136814571962</v>
      </c>
      <c r="GM21" s="119">
        <f t="shared" si="63"/>
        <v>0.98811695002557609</v>
      </c>
      <c r="GT21" s="51">
        <f t="shared" si="17"/>
        <v>1993</v>
      </c>
      <c r="GU21" s="71">
        <f t="shared" si="0"/>
        <v>1.1356716342917617</v>
      </c>
      <c r="GV21" s="71">
        <f t="shared" si="1"/>
        <v>1.1042199189317468</v>
      </c>
      <c r="GW21" s="71">
        <f t="shared" si="2"/>
        <v>1.028483198700529</v>
      </c>
    </row>
    <row r="22" spans="1:205" x14ac:dyDescent="0.2">
      <c r="A22" s="75" t="s">
        <v>148</v>
      </c>
      <c r="B22" s="50">
        <f t="shared" si="18"/>
        <v>1956</v>
      </c>
      <c r="D22" s="79"/>
      <c r="E22" s="79"/>
      <c r="F22" s="79"/>
      <c r="G22" s="79"/>
      <c r="H22" s="79"/>
      <c r="J22" s="69"/>
      <c r="K22" s="69"/>
      <c r="L22" s="69"/>
      <c r="M22" s="69"/>
      <c r="N22" s="69"/>
      <c r="V22" s="70"/>
      <c r="W22" s="70"/>
      <c r="X22" s="70"/>
      <c r="Y22" s="70"/>
      <c r="Z22" s="70"/>
      <c r="BB22" s="71"/>
      <c r="BC22" s="71"/>
      <c r="BD22" s="71"/>
      <c r="BE22" s="71"/>
      <c r="BF22" s="71"/>
      <c r="BG22" s="71"/>
      <c r="BH22" s="71"/>
      <c r="BI22" s="71"/>
      <c r="BJ22" s="71"/>
      <c r="BK22" s="71"/>
      <c r="BL22" s="71"/>
      <c r="BM22" s="71"/>
      <c r="BN22" s="71"/>
      <c r="BO22" s="71"/>
      <c r="BP22" s="71"/>
      <c r="BQ22" s="71"/>
      <c r="BR22" s="71"/>
      <c r="BS22" s="71"/>
      <c r="BT22" s="71"/>
      <c r="BU22" s="71"/>
      <c r="BV22" s="71"/>
      <c r="CK22" s="73"/>
      <c r="CL22" s="73"/>
      <c r="CM22" s="73"/>
      <c r="CN22" s="73"/>
      <c r="CO22" s="73"/>
      <c r="CP22" s="73"/>
      <c r="CQ22" s="73"/>
      <c r="CR22" s="73"/>
      <c r="CS22" s="73"/>
      <c r="CT22" s="73"/>
      <c r="CU22" s="73"/>
      <c r="CX22" s="53"/>
      <c r="CZ22" s="71" t="e">
        <f t="shared" si="3"/>
        <v>#DIV/0!</v>
      </c>
      <c r="DA22" s="71" t="e">
        <f t="shared" si="4"/>
        <v>#DIV/0!</v>
      </c>
      <c r="DB22" s="71" t="e">
        <f t="shared" si="5"/>
        <v>#DIV/0!</v>
      </c>
      <c r="DC22" s="71" t="e">
        <f t="shared" si="6"/>
        <v>#DIV/0!</v>
      </c>
      <c r="DE22" s="71" t="e">
        <f t="shared" si="19"/>
        <v>#DIV/0!</v>
      </c>
      <c r="DF22" s="71" t="e">
        <f t="shared" si="20"/>
        <v>#DIV/0!</v>
      </c>
      <c r="DG22" s="71" t="e">
        <f t="shared" si="21"/>
        <v>#DIV/0!</v>
      </c>
      <c r="DH22" s="71" t="e">
        <f t="shared" si="22"/>
        <v>#DIV/0!</v>
      </c>
      <c r="DI22" s="71" t="e">
        <f t="shared" si="23"/>
        <v>#DIV/0!</v>
      </c>
      <c r="DJ22" s="71"/>
      <c r="DK22" s="71" t="e">
        <f t="shared" si="24"/>
        <v>#DIV/0!</v>
      </c>
      <c r="DL22" s="71" t="e">
        <f t="shared" si="25"/>
        <v>#DIV/0!</v>
      </c>
      <c r="DM22" s="71" t="e">
        <f t="shared" si="26"/>
        <v>#DIV/0!</v>
      </c>
      <c r="DN22" s="71" t="e">
        <f t="shared" si="27"/>
        <v>#DIV/0!</v>
      </c>
      <c r="DQ22" s="71" t="e">
        <f t="shared" si="64"/>
        <v>#DIV/0!</v>
      </c>
      <c r="DR22" s="71" t="e">
        <f t="shared" si="28"/>
        <v>#DIV/0!</v>
      </c>
      <c r="DS22" s="71" t="e">
        <f t="shared" si="29"/>
        <v>#DIV/0!</v>
      </c>
      <c r="DT22" s="71" t="e">
        <f t="shared" si="30"/>
        <v>#DIV/0!</v>
      </c>
      <c r="DV22" s="71" t="e">
        <f t="shared" si="7"/>
        <v>#DIV/0!</v>
      </c>
      <c r="DW22" s="71" t="e">
        <f t="shared" si="8"/>
        <v>#DIV/0!</v>
      </c>
      <c r="DX22" s="71" t="e">
        <f t="shared" si="9"/>
        <v>#DIV/0!</v>
      </c>
      <c r="DY22" s="71" t="e">
        <f t="shared" si="10"/>
        <v>#DIV/0!</v>
      </c>
      <c r="DZ22" s="71"/>
      <c r="EB22" s="71" t="e">
        <f t="shared" si="31"/>
        <v>#DIV/0!</v>
      </c>
      <c r="EC22" s="71" t="e">
        <f t="shared" si="32"/>
        <v>#DIV/0!</v>
      </c>
      <c r="ED22" s="71" t="e">
        <f t="shared" si="33"/>
        <v>#DIV/0!</v>
      </c>
      <c r="EE22" s="71" t="e">
        <f t="shared" si="34"/>
        <v>#DIV/0!</v>
      </c>
      <c r="EG22" s="71" t="e">
        <f t="shared" si="65"/>
        <v>#DIV/0!</v>
      </c>
      <c r="EH22" s="71" t="e">
        <f t="shared" si="35"/>
        <v>#DIV/0!</v>
      </c>
      <c r="EI22" s="71" t="e">
        <f t="shared" si="36"/>
        <v>#DIV/0!</v>
      </c>
      <c r="EJ22" s="71" t="e">
        <f t="shared" si="37"/>
        <v>#DIV/0!</v>
      </c>
      <c r="EL22" s="71" t="e">
        <f t="shared" si="66"/>
        <v>#DIV/0!</v>
      </c>
      <c r="EM22" s="71" t="e">
        <f t="shared" si="38"/>
        <v>#DIV/0!</v>
      </c>
      <c r="EN22" s="71" t="e">
        <f t="shared" si="39"/>
        <v>#DIV/0!</v>
      </c>
      <c r="EO22" s="71" t="e">
        <f t="shared" si="40"/>
        <v>#DIV/0!</v>
      </c>
      <c r="EQ22" s="71" t="e">
        <f t="shared" si="67"/>
        <v>#DIV/0!</v>
      </c>
      <c r="ER22" s="71" t="e">
        <f t="shared" si="41"/>
        <v>#DIV/0!</v>
      </c>
      <c r="ES22" s="71" t="e">
        <f t="shared" si="42"/>
        <v>#DIV/0!</v>
      </c>
      <c r="ET22" s="71" t="e">
        <f t="shared" si="43"/>
        <v>#DIV/0!</v>
      </c>
      <c r="EW22" s="71" t="e">
        <f t="shared" si="44"/>
        <v>#DIV/0!</v>
      </c>
      <c r="EX22" s="71">
        <f t="shared" si="45"/>
        <v>1</v>
      </c>
      <c r="EY22" s="71">
        <f t="shared" si="11"/>
        <v>1.1974129704235259</v>
      </c>
      <c r="EZ22" s="71"/>
      <c r="FA22" s="71" t="e">
        <f t="shared" si="46"/>
        <v>#DIV/0!</v>
      </c>
      <c r="FB22" s="71">
        <f t="shared" si="47"/>
        <v>1</v>
      </c>
      <c r="FC22" s="71">
        <f t="shared" si="12"/>
        <v>1.0081341440882372</v>
      </c>
      <c r="FD22" s="71"/>
      <c r="FE22" s="71" t="e">
        <f t="shared" si="48"/>
        <v>#DIV/0!</v>
      </c>
      <c r="FF22" s="71">
        <f t="shared" si="49"/>
        <v>1</v>
      </c>
      <c r="FG22" s="71">
        <f t="shared" si="13"/>
        <v>0.9902043619315124</v>
      </c>
      <c r="FH22" s="71"/>
      <c r="FI22" s="71" t="e">
        <f t="shared" si="50"/>
        <v>#DIV/0!</v>
      </c>
      <c r="FJ22" s="71">
        <f t="shared" si="51"/>
        <v>1</v>
      </c>
      <c r="FK22" s="71">
        <f t="shared" si="14"/>
        <v>0.97172045433304699</v>
      </c>
      <c r="FM22" s="71" t="e">
        <f t="shared" si="52"/>
        <v>#DIV/0!</v>
      </c>
      <c r="FN22" s="71">
        <f t="shared" si="53"/>
        <v>1</v>
      </c>
      <c r="FO22" s="71">
        <f t="shared" si="15"/>
        <v>1.0174369025285117</v>
      </c>
      <c r="FQ22" s="239"/>
      <c r="GA22" s="51">
        <v>1977</v>
      </c>
      <c r="GB22" s="119">
        <f t="shared" si="54"/>
        <v>0.9763348235252759</v>
      </c>
      <c r="GC22" s="119">
        <f t="shared" si="55"/>
        <v>0.86261135075182449</v>
      </c>
      <c r="GD22" s="119">
        <f t="shared" si="56"/>
        <v>0.9825100051129213</v>
      </c>
      <c r="GE22" s="119">
        <f t="shared" si="57"/>
        <v>1.0164957311773439</v>
      </c>
      <c r="GF22" s="119">
        <f t="shared" si="58"/>
        <v>1.1332900363483374</v>
      </c>
      <c r="GH22" s="51">
        <f t="shared" si="16"/>
        <v>8</v>
      </c>
      <c r="GI22" s="119">
        <f t="shared" si="59"/>
        <v>0.99490248130236525</v>
      </c>
      <c r="GJ22" s="119">
        <f t="shared" si="60"/>
        <v>0.9858823802873955</v>
      </c>
      <c r="GK22" s="119">
        <f t="shared" si="61"/>
        <v>0.99693448296002429</v>
      </c>
      <c r="GL22" s="119">
        <f t="shared" si="62"/>
        <v>1.0002097357131532</v>
      </c>
      <c r="GM22" s="119">
        <f t="shared" si="63"/>
        <v>1.0120400827453631</v>
      </c>
      <c r="GT22" s="51">
        <f t="shared" si="17"/>
        <v>1994</v>
      </c>
      <c r="GU22" s="71">
        <f t="shared" si="0"/>
        <v>1.12911008523356</v>
      </c>
      <c r="GV22" s="71">
        <f t="shared" si="1"/>
        <v>1.1190890742110038</v>
      </c>
      <c r="GW22" s="71">
        <f t="shared" si="2"/>
        <v>1.0089546142961152</v>
      </c>
    </row>
    <row r="23" spans="1:205" x14ac:dyDescent="0.2">
      <c r="A23" s="75" t="s">
        <v>148</v>
      </c>
      <c r="B23" s="50">
        <f t="shared" si="18"/>
        <v>1957</v>
      </c>
      <c r="D23" s="79"/>
      <c r="E23" s="79"/>
      <c r="F23" s="79"/>
      <c r="G23" s="79"/>
      <c r="H23" s="79"/>
      <c r="J23" s="69"/>
      <c r="K23" s="69"/>
      <c r="L23" s="69"/>
      <c r="M23" s="69"/>
      <c r="N23" s="69"/>
      <c r="V23" s="70"/>
      <c r="W23" s="70"/>
      <c r="X23" s="70"/>
      <c r="Y23" s="70"/>
      <c r="Z23" s="70"/>
      <c r="BB23" s="71"/>
      <c r="BC23" s="71"/>
      <c r="BD23" s="71"/>
      <c r="BE23" s="71"/>
      <c r="BF23" s="71"/>
      <c r="BG23" s="71"/>
      <c r="BH23" s="71"/>
      <c r="BI23" s="71"/>
      <c r="BJ23" s="71"/>
      <c r="BK23" s="71"/>
      <c r="BL23" s="71"/>
      <c r="BM23" s="71"/>
      <c r="BN23" s="71"/>
      <c r="BO23" s="71"/>
      <c r="BP23" s="71"/>
      <c r="BQ23" s="71"/>
      <c r="BR23" s="71"/>
      <c r="BS23" s="71"/>
      <c r="BT23" s="71"/>
      <c r="BU23" s="71"/>
      <c r="BV23" s="71"/>
      <c r="CK23" s="73"/>
      <c r="CL23" s="73"/>
      <c r="CM23" s="73"/>
      <c r="CN23" s="73"/>
      <c r="CO23" s="73"/>
      <c r="CP23" s="73"/>
      <c r="CQ23" s="73"/>
      <c r="CR23" s="73"/>
      <c r="CS23" s="73"/>
      <c r="CT23" s="73"/>
      <c r="CU23" s="73"/>
      <c r="CX23" s="53"/>
      <c r="CZ23" s="71" t="e">
        <f t="shared" si="3"/>
        <v>#DIV/0!</v>
      </c>
      <c r="DA23" s="71" t="e">
        <f t="shared" si="4"/>
        <v>#DIV/0!</v>
      </c>
      <c r="DB23" s="71" t="e">
        <f t="shared" si="5"/>
        <v>#DIV/0!</v>
      </c>
      <c r="DC23" s="71" t="e">
        <f t="shared" si="6"/>
        <v>#DIV/0!</v>
      </c>
      <c r="DE23" s="71" t="e">
        <f t="shared" si="19"/>
        <v>#DIV/0!</v>
      </c>
      <c r="DF23" s="71" t="e">
        <f t="shared" si="20"/>
        <v>#DIV/0!</v>
      </c>
      <c r="DG23" s="71" t="e">
        <f t="shared" si="21"/>
        <v>#DIV/0!</v>
      </c>
      <c r="DH23" s="71" t="e">
        <f t="shared" si="22"/>
        <v>#DIV/0!</v>
      </c>
      <c r="DI23" s="71" t="e">
        <f t="shared" si="23"/>
        <v>#DIV/0!</v>
      </c>
      <c r="DJ23" s="71"/>
      <c r="DK23" s="71" t="e">
        <f t="shared" si="24"/>
        <v>#DIV/0!</v>
      </c>
      <c r="DL23" s="71" t="e">
        <f t="shared" si="25"/>
        <v>#DIV/0!</v>
      </c>
      <c r="DM23" s="71" t="e">
        <f t="shared" si="26"/>
        <v>#DIV/0!</v>
      </c>
      <c r="DN23" s="71" t="e">
        <f t="shared" si="27"/>
        <v>#DIV/0!</v>
      </c>
      <c r="DQ23" s="71" t="e">
        <f t="shared" si="64"/>
        <v>#DIV/0!</v>
      </c>
      <c r="DR23" s="71" t="e">
        <f t="shared" si="28"/>
        <v>#DIV/0!</v>
      </c>
      <c r="DS23" s="71" t="e">
        <f t="shared" si="29"/>
        <v>#DIV/0!</v>
      </c>
      <c r="DT23" s="71" t="e">
        <f t="shared" si="30"/>
        <v>#DIV/0!</v>
      </c>
      <c r="DV23" s="71" t="e">
        <f t="shared" si="7"/>
        <v>#DIV/0!</v>
      </c>
      <c r="DW23" s="71" t="e">
        <f t="shared" si="8"/>
        <v>#DIV/0!</v>
      </c>
      <c r="DX23" s="71" t="e">
        <f t="shared" si="9"/>
        <v>#DIV/0!</v>
      </c>
      <c r="DY23" s="71" t="e">
        <f t="shared" si="10"/>
        <v>#DIV/0!</v>
      </c>
      <c r="DZ23" s="71"/>
      <c r="EB23" s="71" t="e">
        <f t="shared" si="31"/>
        <v>#DIV/0!</v>
      </c>
      <c r="EC23" s="71" t="e">
        <f t="shared" si="32"/>
        <v>#DIV/0!</v>
      </c>
      <c r="ED23" s="71" t="e">
        <f t="shared" si="33"/>
        <v>#DIV/0!</v>
      </c>
      <c r="EE23" s="71" t="e">
        <f t="shared" si="34"/>
        <v>#DIV/0!</v>
      </c>
      <c r="EG23" s="71" t="e">
        <f t="shared" si="65"/>
        <v>#DIV/0!</v>
      </c>
      <c r="EH23" s="71" t="e">
        <f t="shared" si="35"/>
        <v>#DIV/0!</v>
      </c>
      <c r="EI23" s="71" t="e">
        <f t="shared" si="36"/>
        <v>#DIV/0!</v>
      </c>
      <c r="EJ23" s="71" t="e">
        <f t="shared" si="37"/>
        <v>#DIV/0!</v>
      </c>
      <c r="EL23" s="71" t="e">
        <f t="shared" si="66"/>
        <v>#DIV/0!</v>
      </c>
      <c r="EM23" s="71" t="e">
        <f t="shared" si="38"/>
        <v>#DIV/0!</v>
      </c>
      <c r="EN23" s="71" t="e">
        <f t="shared" si="39"/>
        <v>#DIV/0!</v>
      </c>
      <c r="EO23" s="71" t="e">
        <f t="shared" si="40"/>
        <v>#DIV/0!</v>
      </c>
      <c r="EQ23" s="71" t="e">
        <f t="shared" si="67"/>
        <v>#DIV/0!</v>
      </c>
      <c r="ER23" s="71" t="e">
        <f t="shared" si="41"/>
        <v>#DIV/0!</v>
      </c>
      <c r="ES23" s="71" t="e">
        <f t="shared" si="42"/>
        <v>#DIV/0!</v>
      </c>
      <c r="ET23" s="71" t="e">
        <f t="shared" si="43"/>
        <v>#DIV/0!</v>
      </c>
      <c r="EW23" s="71" t="e">
        <f t="shared" si="44"/>
        <v>#DIV/0!</v>
      </c>
      <c r="EX23" s="71">
        <f t="shared" si="45"/>
        <v>1</v>
      </c>
      <c r="EY23" s="71">
        <f t="shared" si="11"/>
        <v>1.1974129704235259</v>
      </c>
      <c r="EZ23" s="71"/>
      <c r="FA23" s="71" t="e">
        <f t="shared" si="46"/>
        <v>#DIV/0!</v>
      </c>
      <c r="FB23" s="71">
        <f t="shared" si="47"/>
        <v>1</v>
      </c>
      <c r="FC23" s="71">
        <f t="shared" si="12"/>
        <v>1.0081341440882372</v>
      </c>
      <c r="FD23" s="71"/>
      <c r="FE23" s="71" t="e">
        <f t="shared" si="48"/>
        <v>#DIV/0!</v>
      </c>
      <c r="FF23" s="71">
        <f t="shared" si="49"/>
        <v>1</v>
      </c>
      <c r="FG23" s="71">
        <f t="shared" si="13"/>
        <v>0.9902043619315124</v>
      </c>
      <c r="FH23" s="71"/>
      <c r="FI23" s="71" t="e">
        <f t="shared" si="50"/>
        <v>#DIV/0!</v>
      </c>
      <c r="FJ23" s="71">
        <f t="shared" si="51"/>
        <v>1</v>
      </c>
      <c r="FK23" s="71">
        <f t="shared" si="14"/>
        <v>0.97172045433304699</v>
      </c>
      <c r="FM23" s="71" t="e">
        <f t="shared" si="52"/>
        <v>#DIV/0!</v>
      </c>
      <c r="FN23" s="71">
        <f t="shared" si="53"/>
        <v>1</v>
      </c>
      <c r="FO23" s="71">
        <f t="shared" si="15"/>
        <v>1.0174369025285117</v>
      </c>
      <c r="FQ23" s="239"/>
      <c r="GA23" s="51">
        <v>1978</v>
      </c>
      <c r="GB23" s="119">
        <f t="shared" si="54"/>
        <v>1.0056698526444248</v>
      </c>
      <c r="GC23" s="119">
        <f t="shared" si="55"/>
        <v>0.88450604860040072</v>
      </c>
      <c r="GD23" s="119">
        <f t="shared" si="56"/>
        <v>0.98405341596473195</v>
      </c>
      <c r="GE23" s="119">
        <f t="shared" si="57"/>
        <v>1.0349687073995053</v>
      </c>
      <c r="GF23" s="119">
        <f t="shared" si="58"/>
        <v>1.1163714772792281</v>
      </c>
      <c r="GH23" s="51">
        <f t="shared" si="16"/>
        <v>9</v>
      </c>
      <c r="GI23" s="119">
        <f t="shared" si="59"/>
        <v>1</v>
      </c>
      <c r="GJ23" s="119">
        <f t="shared" si="60"/>
        <v>1</v>
      </c>
      <c r="GK23" s="119">
        <f t="shared" si="61"/>
        <v>1</v>
      </c>
      <c r="GL23" s="119">
        <f t="shared" si="62"/>
        <v>1</v>
      </c>
      <c r="GM23" s="119">
        <f t="shared" si="63"/>
        <v>1</v>
      </c>
      <c r="GT23" s="51">
        <f t="shared" si="17"/>
        <v>1995</v>
      </c>
      <c r="GU23" s="71">
        <f t="shared" si="0"/>
        <v>1.1544528029900756</v>
      </c>
      <c r="GV23" s="71">
        <f t="shared" si="1"/>
        <v>1.1345996463961512</v>
      </c>
      <c r="GW23" s="71">
        <f t="shared" si="2"/>
        <v>1.01749794005047</v>
      </c>
    </row>
    <row r="24" spans="1:205" x14ac:dyDescent="0.2">
      <c r="A24" s="75" t="s">
        <v>148</v>
      </c>
      <c r="B24" s="50">
        <f t="shared" si="18"/>
        <v>1958</v>
      </c>
      <c r="D24" s="79"/>
      <c r="E24" s="79"/>
      <c r="F24" s="79"/>
      <c r="G24" s="79"/>
      <c r="H24" s="79"/>
      <c r="J24" s="69"/>
      <c r="K24" s="69"/>
      <c r="L24" s="69"/>
      <c r="M24" s="69"/>
      <c r="N24" s="69"/>
      <c r="V24" s="70"/>
      <c r="W24" s="70"/>
      <c r="X24" s="70"/>
      <c r="Y24" s="70"/>
      <c r="Z24" s="70"/>
      <c r="BB24" s="71"/>
      <c r="BC24" s="71"/>
      <c r="BD24" s="71"/>
      <c r="BE24" s="71"/>
      <c r="BF24" s="71"/>
      <c r="BG24" s="71"/>
      <c r="BH24" s="71"/>
      <c r="BI24" s="71"/>
      <c r="BJ24" s="71"/>
      <c r="BK24" s="71"/>
      <c r="BL24" s="71"/>
      <c r="BM24" s="71"/>
      <c r="BN24" s="71"/>
      <c r="BO24" s="71"/>
      <c r="BP24" s="71"/>
      <c r="BQ24" s="71"/>
      <c r="BR24" s="71"/>
      <c r="BS24" s="71"/>
      <c r="BT24" s="71"/>
      <c r="BU24" s="71"/>
      <c r="BV24" s="71"/>
      <c r="CK24" s="73"/>
      <c r="CL24" s="73"/>
      <c r="CM24" s="73"/>
      <c r="CN24" s="73"/>
      <c r="CO24" s="73"/>
      <c r="CP24" s="73"/>
      <c r="CQ24" s="73"/>
      <c r="CR24" s="73"/>
      <c r="CS24" s="73"/>
      <c r="CT24" s="73"/>
      <c r="CU24" s="73"/>
      <c r="CX24" s="53"/>
      <c r="CZ24" s="71" t="e">
        <f t="shared" si="3"/>
        <v>#DIV/0!</v>
      </c>
      <c r="DA24" s="71" t="e">
        <f t="shared" si="4"/>
        <v>#DIV/0!</v>
      </c>
      <c r="DB24" s="71" t="e">
        <f t="shared" si="5"/>
        <v>#DIV/0!</v>
      </c>
      <c r="DC24" s="71" t="e">
        <f t="shared" si="6"/>
        <v>#DIV/0!</v>
      </c>
      <c r="DE24" s="71" t="e">
        <f t="shared" si="19"/>
        <v>#DIV/0!</v>
      </c>
      <c r="DF24" s="71" t="e">
        <f t="shared" si="20"/>
        <v>#DIV/0!</v>
      </c>
      <c r="DG24" s="71" t="e">
        <f t="shared" si="21"/>
        <v>#DIV/0!</v>
      </c>
      <c r="DH24" s="71" t="e">
        <f t="shared" si="22"/>
        <v>#DIV/0!</v>
      </c>
      <c r="DI24" s="71" t="e">
        <f t="shared" si="23"/>
        <v>#DIV/0!</v>
      </c>
      <c r="DJ24" s="71"/>
      <c r="DK24" s="71" t="e">
        <f t="shared" si="24"/>
        <v>#DIV/0!</v>
      </c>
      <c r="DL24" s="71" t="e">
        <f t="shared" si="25"/>
        <v>#DIV/0!</v>
      </c>
      <c r="DM24" s="71" t="e">
        <f t="shared" si="26"/>
        <v>#DIV/0!</v>
      </c>
      <c r="DN24" s="71" t="e">
        <f t="shared" si="27"/>
        <v>#DIV/0!</v>
      </c>
      <c r="DQ24" s="71" t="e">
        <f t="shared" si="64"/>
        <v>#DIV/0!</v>
      </c>
      <c r="DR24" s="71" t="e">
        <f t="shared" si="28"/>
        <v>#DIV/0!</v>
      </c>
      <c r="DS24" s="71" t="e">
        <f t="shared" si="29"/>
        <v>#DIV/0!</v>
      </c>
      <c r="DT24" s="71" t="e">
        <f t="shared" si="30"/>
        <v>#DIV/0!</v>
      </c>
      <c r="DV24" s="71" t="e">
        <f t="shared" si="7"/>
        <v>#DIV/0!</v>
      </c>
      <c r="DW24" s="71" t="e">
        <f t="shared" si="8"/>
        <v>#DIV/0!</v>
      </c>
      <c r="DX24" s="71" t="e">
        <f t="shared" si="9"/>
        <v>#DIV/0!</v>
      </c>
      <c r="DY24" s="71" t="e">
        <f t="shared" si="10"/>
        <v>#DIV/0!</v>
      </c>
      <c r="DZ24" s="71"/>
      <c r="EB24" s="71" t="e">
        <f t="shared" si="31"/>
        <v>#DIV/0!</v>
      </c>
      <c r="EC24" s="71" t="e">
        <f t="shared" si="32"/>
        <v>#DIV/0!</v>
      </c>
      <c r="ED24" s="71" t="e">
        <f t="shared" si="33"/>
        <v>#DIV/0!</v>
      </c>
      <c r="EE24" s="71" t="e">
        <f t="shared" si="34"/>
        <v>#DIV/0!</v>
      </c>
      <c r="EG24" s="71" t="e">
        <f t="shared" si="65"/>
        <v>#DIV/0!</v>
      </c>
      <c r="EH24" s="71" t="e">
        <f t="shared" si="35"/>
        <v>#DIV/0!</v>
      </c>
      <c r="EI24" s="71" t="e">
        <f t="shared" si="36"/>
        <v>#DIV/0!</v>
      </c>
      <c r="EJ24" s="71" t="e">
        <f t="shared" si="37"/>
        <v>#DIV/0!</v>
      </c>
      <c r="EL24" s="71" t="e">
        <f t="shared" si="66"/>
        <v>#DIV/0!</v>
      </c>
      <c r="EM24" s="71" t="e">
        <f t="shared" si="38"/>
        <v>#DIV/0!</v>
      </c>
      <c r="EN24" s="71" t="e">
        <f t="shared" si="39"/>
        <v>#DIV/0!</v>
      </c>
      <c r="EO24" s="71" t="e">
        <f t="shared" si="40"/>
        <v>#DIV/0!</v>
      </c>
      <c r="EQ24" s="71" t="e">
        <f t="shared" si="67"/>
        <v>#DIV/0!</v>
      </c>
      <c r="ER24" s="71" t="e">
        <f t="shared" si="41"/>
        <v>#DIV/0!</v>
      </c>
      <c r="ES24" s="71" t="e">
        <f t="shared" si="42"/>
        <v>#DIV/0!</v>
      </c>
      <c r="ET24" s="71" t="e">
        <f t="shared" si="43"/>
        <v>#DIV/0!</v>
      </c>
      <c r="EW24" s="71" t="e">
        <f t="shared" si="44"/>
        <v>#DIV/0!</v>
      </c>
      <c r="EX24" s="71">
        <f t="shared" si="45"/>
        <v>1</v>
      </c>
      <c r="EY24" s="71">
        <f t="shared" si="11"/>
        <v>1.1974129704235259</v>
      </c>
      <c r="EZ24" s="71"/>
      <c r="FA24" s="71" t="e">
        <f t="shared" si="46"/>
        <v>#DIV/0!</v>
      </c>
      <c r="FB24" s="71">
        <f t="shared" si="47"/>
        <v>1</v>
      </c>
      <c r="FC24" s="71">
        <f t="shared" si="12"/>
        <v>1.0081341440882372</v>
      </c>
      <c r="FD24" s="71"/>
      <c r="FE24" s="71" t="e">
        <f t="shared" si="48"/>
        <v>#DIV/0!</v>
      </c>
      <c r="FF24" s="71">
        <f t="shared" si="49"/>
        <v>1</v>
      </c>
      <c r="FG24" s="71">
        <f t="shared" si="13"/>
        <v>0.9902043619315124</v>
      </c>
      <c r="FH24" s="71"/>
      <c r="FI24" s="71" t="e">
        <f t="shared" si="50"/>
        <v>#DIV/0!</v>
      </c>
      <c r="FJ24" s="71">
        <f t="shared" si="51"/>
        <v>1</v>
      </c>
      <c r="FK24" s="71">
        <f t="shared" si="14"/>
        <v>0.97172045433304699</v>
      </c>
      <c r="FM24" s="71" t="e">
        <f t="shared" si="52"/>
        <v>#DIV/0!</v>
      </c>
      <c r="FN24" s="71">
        <f t="shared" si="53"/>
        <v>1</v>
      </c>
      <c r="FO24" s="71">
        <f t="shared" si="15"/>
        <v>1.0174369025285117</v>
      </c>
      <c r="FQ24" s="239"/>
      <c r="GA24" s="51">
        <f>GA23+1</f>
        <v>1979</v>
      </c>
      <c r="GB24" s="119">
        <f t="shared" si="54"/>
        <v>0.985748691474163</v>
      </c>
      <c r="GC24" s="119">
        <f t="shared" si="55"/>
        <v>0.90063890325016138</v>
      </c>
      <c r="GD24" s="119">
        <f t="shared" si="56"/>
        <v>0.99153842973308626</v>
      </c>
      <c r="GE24" s="119">
        <f t="shared" si="57"/>
        <v>1.0104008105035855</v>
      </c>
      <c r="GF24" s="119">
        <f t="shared" si="58"/>
        <v>1.0924769176085123</v>
      </c>
      <c r="GH24" s="51">
        <f t="shared" si="16"/>
        <v>10</v>
      </c>
      <c r="GI24" s="119">
        <f t="shared" si="59"/>
        <v>0.99587154035942416</v>
      </c>
      <c r="GJ24" s="119">
        <f t="shared" si="60"/>
        <v>1.0143389540892807</v>
      </c>
      <c r="GK24" s="119">
        <f t="shared" si="61"/>
        <v>1.0058909301369665</v>
      </c>
      <c r="GL24" s="119">
        <f t="shared" si="62"/>
        <v>0.98787012319245726</v>
      </c>
      <c r="GM24" s="119">
        <f t="shared" si="63"/>
        <v>0.98802850430535816</v>
      </c>
      <c r="GT24" s="51">
        <f t="shared" si="17"/>
        <v>1996</v>
      </c>
      <c r="GU24" s="71">
        <f t="shared" si="0"/>
        <v>1.2158832301602851</v>
      </c>
      <c r="GV24" s="71">
        <f t="shared" si="1"/>
        <v>1.1431900264199562</v>
      </c>
      <c r="GW24" s="71">
        <f t="shared" si="2"/>
        <v>1.0635880317885356</v>
      </c>
    </row>
    <row r="25" spans="1:205" x14ac:dyDescent="0.2">
      <c r="A25" s="75" t="s">
        <v>148</v>
      </c>
      <c r="B25" s="50">
        <f t="shared" si="18"/>
        <v>1959</v>
      </c>
      <c r="D25" s="79"/>
      <c r="E25" s="79"/>
      <c r="F25" s="79"/>
      <c r="G25" s="79"/>
      <c r="H25" s="79"/>
      <c r="J25" s="69"/>
      <c r="K25" s="69"/>
      <c r="L25" s="69"/>
      <c r="M25" s="69"/>
      <c r="N25" s="69"/>
      <c r="V25" s="70"/>
      <c r="W25" s="70"/>
      <c r="X25" s="70"/>
      <c r="Y25" s="70"/>
      <c r="Z25" s="70"/>
      <c r="BB25" s="71"/>
      <c r="BC25" s="71"/>
      <c r="BD25" s="71"/>
      <c r="BE25" s="71"/>
      <c r="BF25" s="71"/>
      <c r="BG25" s="71"/>
      <c r="BH25" s="71"/>
      <c r="BI25" s="71"/>
      <c r="BJ25" s="71"/>
      <c r="BK25" s="71"/>
      <c r="BL25" s="71"/>
      <c r="BM25" s="71"/>
      <c r="BN25" s="71"/>
      <c r="BO25" s="71"/>
      <c r="BP25" s="71"/>
      <c r="BQ25" s="71"/>
      <c r="BR25" s="71"/>
      <c r="BS25" s="71"/>
      <c r="BT25" s="71"/>
      <c r="BU25" s="71"/>
      <c r="BV25" s="71"/>
      <c r="CK25" s="73"/>
      <c r="CL25" s="73"/>
      <c r="CM25" s="73"/>
      <c r="CN25" s="73"/>
      <c r="CO25" s="73"/>
      <c r="CP25" s="73"/>
      <c r="CQ25" s="73"/>
      <c r="CR25" s="73"/>
      <c r="CS25" s="73"/>
      <c r="CT25" s="73"/>
      <c r="CU25" s="73"/>
      <c r="CX25" s="53"/>
      <c r="CZ25" s="71" t="e">
        <f t="shared" si="3"/>
        <v>#DIV/0!</v>
      </c>
      <c r="DA25" s="71" t="e">
        <f t="shared" si="4"/>
        <v>#DIV/0!</v>
      </c>
      <c r="DB25" s="71" t="e">
        <f t="shared" si="5"/>
        <v>#DIV/0!</v>
      </c>
      <c r="DC25" s="71" t="e">
        <f t="shared" si="6"/>
        <v>#DIV/0!</v>
      </c>
      <c r="DE25" s="71" t="e">
        <f t="shared" si="19"/>
        <v>#DIV/0!</v>
      </c>
      <c r="DF25" s="71" t="e">
        <f t="shared" si="20"/>
        <v>#DIV/0!</v>
      </c>
      <c r="DG25" s="71" t="e">
        <f t="shared" si="21"/>
        <v>#DIV/0!</v>
      </c>
      <c r="DH25" s="71" t="e">
        <f t="shared" si="22"/>
        <v>#DIV/0!</v>
      </c>
      <c r="DI25" s="71" t="e">
        <f t="shared" si="23"/>
        <v>#DIV/0!</v>
      </c>
      <c r="DJ25" s="71"/>
      <c r="DK25" s="71" t="e">
        <f t="shared" si="24"/>
        <v>#DIV/0!</v>
      </c>
      <c r="DL25" s="71" t="e">
        <f t="shared" si="25"/>
        <v>#DIV/0!</v>
      </c>
      <c r="DM25" s="71" t="e">
        <f t="shared" si="26"/>
        <v>#DIV/0!</v>
      </c>
      <c r="DN25" s="71" t="e">
        <f t="shared" si="27"/>
        <v>#DIV/0!</v>
      </c>
      <c r="DQ25" s="71" t="e">
        <f t="shared" si="64"/>
        <v>#DIV/0!</v>
      </c>
      <c r="DR25" s="71" t="e">
        <f t="shared" si="28"/>
        <v>#DIV/0!</v>
      </c>
      <c r="DS25" s="71" t="e">
        <f t="shared" si="29"/>
        <v>#DIV/0!</v>
      </c>
      <c r="DT25" s="71" t="e">
        <f t="shared" si="30"/>
        <v>#DIV/0!</v>
      </c>
      <c r="DV25" s="71" t="e">
        <f t="shared" si="7"/>
        <v>#DIV/0!</v>
      </c>
      <c r="DW25" s="71" t="e">
        <f t="shared" si="8"/>
        <v>#DIV/0!</v>
      </c>
      <c r="DX25" s="71" t="e">
        <f t="shared" si="9"/>
        <v>#DIV/0!</v>
      </c>
      <c r="DY25" s="71" t="e">
        <f t="shared" si="10"/>
        <v>#DIV/0!</v>
      </c>
      <c r="DZ25" s="71"/>
      <c r="EB25" s="71" t="e">
        <f t="shared" si="31"/>
        <v>#DIV/0!</v>
      </c>
      <c r="EC25" s="71" t="e">
        <f t="shared" si="32"/>
        <v>#DIV/0!</v>
      </c>
      <c r="ED25" s="71" t="e">
        <f t="shared" si="33"/>
        <v>#DIV/0!</v>
      </c>
      <c r="EE25" s="71" t="e">
        <f t="shared" si="34"/>
        <v>#DIV/0!</v>
      </c>
      <c r="EG25" s="71" t="e">
        <f t="shared" si="65"/>
        <v>#DIV/0!</v>
      </c>
      <c r="EH25" s="71" t="e">
        <f t="shared" si="35"/>
        <v>#DIV/0!</v>
      </c>
      <c r="EI25" s="71" t="e">
        <f t="shared" si="36"/>
        <v>#DIV/0!</v>
      </c>
      <c r="EJ25" s="71" t="e">
        <f t="shared" si="37"/>
        <v>#DIV/0!</v>
      </c>
      <c r="EL25" s="71" t="e">
        <f t="shared" si="66"/>
        <v>#DIV/0!</v>
      </c>
      <c r="EM25" s="71" t="e">
        <f t="shared" si="38"/>
        <v>#DIV/0!</v>
      </c>
      <c r="EN25" s="71" t="e">
        <f t="shared" si="39"/>
        <v>#DIV/0!</v>
      </c>
      <c r="EO25" s="71" t="e">
        <f t="shared" si="40"/>
        <v>#DIV/0!</v>
      </c>
      <c r="EQ25" s="71" t="e">
        <f t="shared" si="67"/>
        <v>#DIV/0!</v>
      </c>
      <c r="ER25" s="71" t="e">
        <f t="shared" si="41"/>
        <v>#DIV/0!</v>
      </c>
      <c r="ES25" s="71" t="e">
        <f t="shared" si="42"/>
        <v>#DIV/0!</v>
      </c>
      <c r="ET25" s="71" t="e">
        <f t="shared" si="43"/>
        <v>#DIV/0!</v>
      </c>
      <c r="EW25" s="71" t="e">
        <f t="shared" si="44"/>
        <v>#DIV/0!</v>
      </c>
      <c r="EX25" s="71">
        <f t="shared" si="45"/>
        <v>1</v>
      </c>
      <c r="EY25" s="71">
        <f t="shared" si="11"/>
        <v>1.1974129704235259</v>
      </c>
      <c r="EZ25" s="71"/>
      <c r="FA25" s="71" t="e">
        <f t="shared" si="46"/>
        <v>#DIV/0!</v>
      </c>
      <c r="FB25" s="71">
        <f t="shared" si="47"/>
        <v>1</v>
      </c>
      <c r="FC25" s="71">
        <f t="shared" si="12"/>
        <v>1.0081341440882372</v>
      </c>
      <c r="FD25" s="71"/>
      <c r="FE25" s="71" t="e">
        <f t="shared" si="48"/>
        <v>#DIV/0!</v>
      </c>
      <c r="FF25" s="71">
        <f t="shared" si="49"/>
        <v>1</v>
      </c>
      <c r="FG25" s="71">
        <f t="shared" si="13"/>
        <v>0.9902043619315124</v>
      </c>
      <c r="FH25" s="71"/>
      <c r="FI25" s="71" t="e">
        <f t="shared" si="50"/>
        <v>#DIV/0!</v>
      </c>
      <c r="FJ25" s="71">
        <f t="shared" si="51"/>
        <v>1</v>
      </c>
      <c r="FK25" s="71">
        <f t="shared" si="14"/>
        <v>0.97172045433304699</v>
      </c>
      <c r="FM25" s="71" t="e">
        <f t="shared" si="52"/>
        <v>#DIV/0!</v>
      </c>
      <c r="FN25" s="71">
        <f t="shared" si="53"/>
        <v>1</v>
      </c>
      <c r="FO25" s="71">
        <f t="shared" si="15"/>
        <v>1.0174369025285117</v>
      </c>
      <c r="FQ25" s="239"/>
      <c r="GA25" s="51">
        <f t="shared" ref="GA25:GA47" si="68">GA24+1</f>
        <v>1980</v>
      </c>
      <c r="GB25" s="119">
        <f t="shared" si="54"/>
        <v>0.98204924852259856</v>
      </c>
      <c r="GC25" s="119">
        <f t="shared" si="55"/>
        <v>0.91824011230601954</v>
      </c>
      <c r="GD25" s="119">
        <f t="shared" si="56"/>
        <v>0.9947105458614971</v>
      </c>
      <c r="GE25" s="119">
        <f t="shared" si="57"/>
        <v>1.0244834940411531</v>
      </c>
      <c r="GF25" s="119">
        <f t="shared" si="58"/>
        <v>1.0494827850791328</v>
      </c>
      <c r="GH25" s="51">
        <f t="shared" si="16"/>
        <v>11</v>
      </c>
      <c r="GI25" s="119">
        <f t="shared" si="59"/>
        <v>1.0138317673580011</v>
      </c>
      <c r="GJ25" s="119">
        <f t="shared" si="60"/>
        <v>1.0284697465763981</v>
      </c>
      <c r="GK25" s="119">
        <f t="shared" si="61"/>
        <v>1.0188641512195775</v>
      </c>
      <c r="GL25" s="119">
        <f t="shared" si="62"/>
        <v>0.99474897898533265</v>
      </c>
      <c r="GM25" s="119">
        <f t="shared" si="63"/>
        <v>0.97262312329032186</v>
      </c>
      <c r="GT25" s="51">
        <f t="shared" si="17"/>
        <v>1997</v>
      </c>
      <c r="GU25" s="71">
        <f t="shared" si="0"/>
        <v>1.182254979542225</v>
      </c>
      <c r="GV25" s="71">
        <f t="shared" si="1"/>
        <v>1.1519801014778828</v>
      </c>
      <c r="GW25" s="71">
        <f t="shared" si="2"/>
        <v>1.0262807300451653</v>
      </c>
    </row>
    <row r="26" spans="1:205" x14ac:dyDescent="0.2">
      <c r="A26" s="75" t="s">
        <v>148</v>
      </c>
      <c r="B26" s="50">
        <f t="shared" si="18"/>
        <v>1960</v>
      </c>
      <c r="D26" s="79">
        <f>Conversion_Factors!$O22*D174+D251</f>
        <v>2417.6699229640103</v>
      </c>
      <c r="E26" s="79">
        <f>Conversion_Factors!$O22*E174+E251</f>
        <v>3086.2907602184546</v>
      </c>
      <c r="F26" s="79">
        <f>Conversion_Factors!$O22*F174+F251</f>
        <v>2301.7377461190322</v>
      </c>
      <c r="G26" s="79">
        <f>Conversion_Factors!$O22*G174+G251</f>
        <v>1226.8741804208073</v>
      </c>
      <c r="H26" s="79">
        <f t="shared" ref="H26:H76" si="69">SUM(D26:G26)</f>
        <v>9032.5726097223051</v>
      </c>
      <c r="J26" s="69"/>
      <c r="K26" s="69"/>
      <c r="L26" s="69"/>
      <c r="M26" s="69"/>
      <c r="N26" s="69"/>
      <c r="V26" s="70"/>
      <c r="W26" s="70"/>
      <c r="X26" s="70"/>
      <c r="Y26" s="70"/>
      <c r="Z26" s="70"/>
      <c r="BB26" s="71"/>
      <c r="BC26" s="71"/>
      <c r="BD26" s="71"/>
      <c r="BE26" s="71"/>
      <c r="BF26" s="71"/>
      <c r="BG26" s="71"/>
      <c r="BH26" s="71"/>
      <c r="BI26" s="71"/>
      <c r="BJ26" s="71"/>
      <c r="BK26" s="71"/>
      <c r="BL26" s="71"/>
      <c r="BM26" s="71"/>
      <c r="BN26" s="71"/>
      <c r="BO26" s="71"/>
      <c r="BP26" s="71"/>
      <c r="BQ26" s="71"/>
      <c r="BR26" s="71"/>
      <c r="BS26" s="71"/>
      <c r="BT26" s="71"/>
      <c r="BU26" s="71"/>
      <c r="BV26" s="71"/>
      <c r="CK26" s="73"/>
      <c r="CL26" s="73"/>
      <c r="CM26" s="73"/>
      <c r="CN26" s="73"/>
      <c r="CO26" s="73"/>
      <c r="CP26" s="73"/>
      <c r="CQ26" s="73"/>
      <c r="CR26" s="73"/>
      <c r="CS26" s="73"/>
      <c r="CT26" s="73"/>
      <c r="CU26" s="73"/>
      <c r="CX26" s="53"/>
      <c r="CZ26" s="71">
        <f t="shared" si="3"/>
        <v>0.26766127740415013</v>
      </c>
      <c r="DA26" s="71">
        <f t="shared" si="4"/>
        <v>0.34168457797909013</v>
      </c>
      <c r="DB26" s="71">
        <f t="shared" si="5"/>
        <v>0.2548263762243696</v>
      </c>
      <c r="DC26" s="71">
        <f t="shared" si="6"/>
        <v>0.13582776839239002</v>
      </c>
      <c r="DE26" s="71" t="e">
        <f t="shared" si="19"/>
        <v>#DIV/0!</v>
      </c>
      <c r="DF26" s="71" t="e">
        <f t="shared" si="20"/>
        <v>#DIV/0!</v>
      </c>
      <c r="DG26" s="71" t="e">
        <f t="shared" si="21"/>
        <v>#DIV/0!</v>
      </c>
      <c r="DH26" s="71" t="e">
        <f t="shared" si="22"/>
        <v>#DIV/0!</v>
      </c>
      <c r="DI26" s="71" t="e">
        <f t="shared" si="23"/>
        <v>#DIV/0!</v>
      </c>
      <c r="DJ26" s="71"/>
      <c r="DK26" s="71" t="e">
        <f t="shared" si="24"/>
        <v>#DIV/0!</v>
      </c>
      <c r="DL26" s="71" t="e">
        <f t="shared" si="25"/>
        <v>#DIV/0!</v>
      </c>
      <c r="DM26" s="71" t="e">
        <f t="shared" si="26"/>
        <v>#DIV/0!</v>
      </c>
      <c r="DN26" s="71" t="e">
        <f t="shared" si="27"/>
        <v>#DIV/0!</v>
      </c>
      <c r="DQ26" s="71" t="e">
        <f t="shared" si="64"/>
        <v>#DIV/0!</v>
      </c>
      <c r="DR26" s="71" t="e">
        <f t="shared" si="28"/>
        <v>#DIV/0!</v>
      </c>
      <c r="DS26" s="71" t="e">
        <f t="shared" si="29"/>
        <v>#DIV/0!</v>
      </c>
      <c r="DT26" s="71" t="e">
        <f t="shared" si="30"/>
        <v>#DIV/0!</v>
      </c>
      <c r="DV26" s="71" t="e">
        <f t="shared" si="7"/>
        <v>#DIV/0!</v>
      </c>
      <c r="DW26" s="71" t="e">
        <f t="shared" si="8"/>
        <v>#DIV/0!</v>
      </c>
      <c r="DX26" s="71" t="e">
        <f t="shared" si="9"/>
        <v>#DIV/0!</v>
      </c>
      <c r="DY26" s="71" t="e">
        <f t="shared" si="10"/>
        <v>#DIV/0!</v>
      </c>
      <c r="DZ26" s="71"/>
      <c r="EB26" s="71" t="e">
        <f t="shared" si="31"/>
        <v>#DIV/0!</v>
      </c>
      <c r="EC26" s="71" t="e">
        <f t="shared" si="32"/>
        <v>#DIV/0!</v>
      </c>
      <c r="ED26" s="71" t="e">
        <f t="shared" si="33"/>
        <v>#DIV/0!</v>
      </c>
      <c r="EE26" s="71" t="e">
        <f t="shared" si="34"/>
        <v>#DIV/0!</v>
      </c>
      <c r="EG26" s="71" t="e">
        <f t="shared" si="65"/>
        <v>#DIV/0!</v>
      </c>
      <c r="EH26" s="71" t="e">
        <f t="shared" si="35"/>
        <v>#DIV/0!</v>
      </c>
      <c r="EI26" s="71" t="e">
        <f t="shared" si="36"/>
        <v>#DIV/0!</v>
      </c>
      <c r="EJ26" s="71" t="e">
        <f t="shared" si="37"/>
        <v>#DIV/0!</v>
      </c>
      <c r="EL26" s="71" t="e">
        <f t="shared" si="66"/>
        <v>#DIV/0!</v>
      </c>
      <c r="EM26" s="71" t="e">
        <f t="shared" si="38"/>
        <v>#DIV/0!</v>
      </c>
      <c r="EN26" s="71" t="e">
        <f t="shared" si="39"/>
        <v>#DIV/0!</v>
      </c>
      <c r="EO26" s="71" t="e">
        <f t="shared" si="40"/>
        <v>#DIV/0!</v>
      </c>
      <c r="EQ26" s="71" t="e">
        <f t="shared" si="67"/>
        <v>#DIV/0!</v>
      </c>
      <c r="ER26" s="71" t="e">
        <f t="shared" si="41"/>
        <v>#DIV/0!</v>
      </c>
      <c r="ES26" s="71" t="e">
        <f t="shared" si="42"/>
        <v>#DIV/0!</v>
      </c>
      <c r="ET26" s="71" t="e">
        <f t="shared" si="43"/>
        <v>#DIV/0!</v>
      </c>
      <c r="EW26" s="71" t="e">
        <f t="shared" si="44"/>
        <v>#DIV/0!</v>
      </c>
      <c r="EX26" s="71">
        <f t="shared" si="45"/>
        <v>1</v>
      </c>
      <c r="EY26" s="71">
        <f t="shared" si="11"/>
        <v>1.1974129704235259</v>
      </c>
      <c r="EZ26" s="71"/>
      <c r="FA26" s="71" t="e">
        <f t="shared" si="46"/>
        <v>#DIV/0!</v>
      </c>
      <c r="FB26" s="71">
        <f t="shared" si="47"/>
        <v>1</v>
      </c>
      <c r="FC26" s="71">
        <f t="shared" si="12"/>
        <v>1.0081341440882372</v>
      </c>
      <c r="FD26" s="71"/>
      <c r="FE26" s="71" t="e">
        <f t="shared" si="48"/>
        <v>#DIV/0!</v>
      </c>
      <c r="FF26" s="71">
        <f t="shared" si="49"/>
        <v>1</v>
      </c>
      <c r="FG26" s="71">
        <f t="shared" si="13"/>
        <v>0.9902043619315124</v>
      </c>
      <c r="FH26" s="71"/>
      <c r="FI26" s="71" t="e">
        <f t="shared" si="50"/>
        <v>#DIV/0!</v>
      </c>
      <c r="FJ26" s="71">
        <f t="shared" si="51"/>
        <v>1</v>
      </c>
      <c r="FK26" s="71">
        <f t="shared" si="14"/>
        <v>0.97172045433304699</v>
      </c>
      <c r="FM26" s="71" t="e">
        <f t="shared" si="52"/>
        <v>#DIV/0!</v>
      </c>
      <c r="FN26" s="71">
        <f t="shared" si="53"/>
        <v>1</v>
      </c>
      <c r="FO26" s="71">
        <f t="shared" si="15"/>
        <v>1.0174369025285117</v>
      </c>
      <c r="FQ26" s="239"/>
      <c r="GA26" s="51">
        <f t="shared" si="68"/>
        <v>1981</v>
      </c>
      <c r="GB26" s="119">
        <f t="shared" si="54"/>
        <v>0.95138876854007304</v>
      </c>
      <c r="GC26" s="119">
        <f t="shared" si="55"/>
        <v>0.9544683560583227</v>
      </c>
      <c r="GD26" s="119">
        <f t="shared" si="56"/>
        <v>0.9945472039733152</v>
      </c>
      <c r="GE26" s="119">
        <f t="shared" si="57"/>
        <v>0.99804319773347561</v>
      </c>
      <c r="GF26" s="119">
        <f t="shared" si="58"/>
        <v>1.0042035347551967</v>
      </c>
      <c r="GH26" s="51">
        <f t="shared" si="16"/>
        <v>12</v>
      </c>
      <c r="GI26" s="119">
        <f t="shared" si="59"/>
        <v>1.0680291925846064</v>
      </c>
      <c r="GJ26" s="119">
        <f t="shared" si="60"/>
        <v>1.0440345400979163</v>
      </c>
      <c r="GK26" s="119">
        <f t="shared" si="61"/>
        <v>1.0299114250597585</v>
      </c>
      <c r="GL26" s="119">
        <f t="shared" si="62"/>
        <v>1.0175174625675649</v>
      </c>
      <c r="GM26" s="119">
        <f t="shared" si="63"/>
        <v>0.97617236651595274</v>
      </c>
      <c r="GT26" s="51">
        <f t="shared" si="17"/>
        <v>1998</v>
      </c>
      <c r="GU26" s="71">
        <f t="shared" si="0"/>
        <v>1.1816297821615085</v>
      </c>
      <c r="GV26" s="71">
        <f t="shared" si="1"/>
        <v>1.165113997921299</v>
      </c>
      <c r="GW26" s="71">
        <f t="shared" si="2"/>
        <v>1.0141752517519107</v>
      </c>
    </row>
    <row r="27" spans="1:205" x14ac:dyDescent="0.2">
      <c r="A27" s="75" t="s">
        <v>148</v>
      </c>
      <c r="B27" s="50">
        <f t="shared" si="18"/>
        <v>1961</v>
      </c>
      <c r="D27" s="79">
        <f>Conversion_Factors!$O23*D175+D252</f>
        <v>2511.735427199646</v>
      </c>
      <c r="E27" s="79">
        <f>Conversion_Factors!$O23*E175+E252</f>
        <v>3174.8878969093298</v>
      </c>
      <c r="F27" s="79">
        <f>Conversion_Factors!$O23*F175+F252</f>
        <v>2321.6363878357656</v>
      </c>
      <c r="G27" s="79">
        <f>Conversion_Factors!$O23*G175+G252</f>
        <v>1271.0381500534384</v>
      </c>
      <c r="H27" s="79">
        <f t="shared" si="69"/>
        <v>9279.2978619981805</v>
      </c>
      <c r="J27" s="69"/>
      <c r="K27" s="69"/>
      <c r="L27" s="69"/>
      <c r="M27" s="69"/>
      <c r="N27" s="69"/>
      <c r="V27" s="70"/>
      <c r="W27" s="70"/>
      <c r="X27" s="70"/>
      <c r="Y27" s="70"/>
      <c r="Z27" s="70"/>
      <c r="BB27" s="71"/>
      <c r="BC27" s="71"/>
      <c r="BD27" s="71"/>
      <c r="BE27" s="71"/>
      <c r="BF27" s="71"/>
      <c r="BG27" s="71"/>
      <c r="BH27" s="71"/>
      <c r="BI27" s="71"/>
      <c r="BJ27" s="71"/>
      <c r="BK27" s="71"/>
      <c r="BL27" s="71"/>
      <c r="BM27" s="71"/>
      <c r="BN27" s="71"/>
      <c r="BO27" s="71"/>
      <c r="BP27" s="71"/>
      <c r="BQ27" s="71"/>
      <c r="BR27" s="71"/>
      <c r="BS27" s="71"/>
      <c r="BT27" s="71"/>
      <c r="BU27" s="71"/>
      <c r="BV27" s="71"/>
      <c r="CK27" s="73"/>
      <c r="CL27" s="73"/>
      <c r="CM27" s="73"/>
      <c r="CN27" s="73"/>
      <c r="CO27" s="73"/>
      <c r="CP27" s="73"/>
      <c r="CQ27" s="73"/>
      <c r="CR27" s="73"/>
      <c r="CS27" s="73"/>
      <c r="CT27" s="73"/>
      <c r="CU27" s="73"/>
      <c r="CX27" s="53"/>
      <c r="CZ27" s="71">
        <f t="shared" ref="CZ27:CZ50" si="70">D27/$H27</f>
        <v>0.27068162532922241</v>
      </c>
      <c r="DA27" s="71">
        <f t="shared" ref="DA27:DA50" si="71">E27/$H27</f>
        <v>0.34214742797637249</v>
      </c>
      <c r="DB27" s="71">
        <f t="shared" ref="DB27:DB50" si="72">F27/$H27</f>
        <v>0.25019526502577755</v>
      </c>
      <c r="DC27" s="71">
        <f t="shared" ref="DC27:DC50" si="73">G27/$H27</f>
        <v>0.13697568166862747</v>
      </c>
      <c r="DE27" s="71">
        <f t="shared" si="19"/>
        <v>0.26916862708928335</v>
      </c>
      <c r="DF27" s="71">
        <f t="shared" si="20"/>
        <v>0.3419159507645757</v>
      </c>
      <c r="DG27" s="71">
        <f t="shared" si="21"/>
        <v>0.2525037424888304</v>
      </c>
      <c r="DH27" s="71">
        <f t="shared" si="22"/>
        <v>0.13640091998746931</v>
      </c>
      <c r="DI27" s="71">
        <f t="shared" si="23"/>
        <v>0.99998924033015879</v>
      </c>
      <c r="DJ27" s="71"/>
      <c r="DK27" s="71">
        <f t="shared" si="24"/>
        <v>0.26917152328600458</v>
      </c>
      <c r="DL27" s="71">
        <f t="shared" si="25"/>
        <v>0.34191962970690359</v>
      </c>
      <c r="DM27" s="71">
        <f t="shared" si="26"/>
        <v>0.25250645937496602</v>
      </c>
      <c r="DN27" s="71">
        <f t="shared" si="27"/>
        <v>0.13640238763212578</v>
      </c>
      <c r="DQ27" s="71" t="e">
        <f t="shared" si="64"/>
        <v>#DIV/0!</v>
      </c>
      <c r="DR27" s="71" t="e">
        <f t="shared" si="28"/>
        <v>#DIV/0!</v>
      </c>
      <c r="DS27" s="71" t="e">
        <f t="shared" si="29"/>
        <v>#DIV/0!</v>
      </c>
      <c r="DT27" s="71" t="e">
        <f t="shared" si="30"/>
        <v>#DIV/0!</v>
      </c>
      <c r="DV27" s="71" t="e">
        <f t="shared" si="7"/>
        <v>#DIV/0!</v>
      </c>
      <c r="DW27" s="71" t="e">
        <f t="shared" si="8"/>
        <v>#DIV/0!</v>
      </c>
      <c r="DX27" s="71" t="e">
        <f t="shared" si="9"/>
        <v>#DIV/0!</v>
      </c>
      <c r="DY27" s="71" t="e">
        <f t="shared" si="10"/>
        <v>#DIV/0!</v>
      </c>
      <c r="DZ27" s="71"/>
      <c r="EB27" s="71" t="e">
        <f t="shared" si="31"/>
        <v>#DIV/0!</v>
      </c>
      <c r="EC27" s="71" t="e">
        <f t="shared" si="32"/>
        <v>#DIV/0!</v>
      </c>
      <c r="ED27" s="71" t="e">
        <f t="shared" si="33"/>
        <v>#DIV/0!</v>
      </c>
      <c r="EE27" s="71" t="e">
        <f t="shared" si="34"/>
        <v>#DIV/0!</v>
      </c>
      <c r="EG27" s="71" t="e">
        <f t="shared" si="65"/>
        <v>#DIV/0!</v>
      </c>
      <c r="EH27" s="71" t="e">
        <f t="shared" si="35"/>
        <v>#DIV/0!</v>
      </c>
      <c r="EI27" s="71" t="e">
        <f t="shared" si="36"/>
        <v>#DIV/0!</v>
      </c>
      <c r="EJ27" s="71" t="e">
        <f t="shared" si="37"/>
        <v>#DIV/0!</v>
      </c>
      <c r="EL27" s="71" t="e">
        <f t="shared" si="66"/>
        <v>#DIV/0!</v>
      </c>
      <c r="EM27" s="71" t="e">
        <f t="shared" si="38"/>
        <v>#DIV/0!</v>
      </c>
      <c r="EN27" s="71" t="e">
        <f t="shared" si="39"/>
        <v>#DIV/0!</v>
      </c>
      <c r="EO27" s="71" t="e">
        <f t="shared" si="40"/>
        <v>#DIV/0!</v>
      </c>
      <c r="EQ27" s="71" t="e">
        <f t="shared" si="67"/>
        <v>#DIV/0!</v>
      </c>
      <c r="ER27" s="71" t="e">
        <f t="shared" si="41"/>
        <v>#DIV/0!</v>
      </c>
      <c r="ES27" s="71" t="e">
        <f t="shared" si="42"/>
        <v>#DIV/0!</v>
      </c>
      <c r="ET27" s="71" t="e">
        <f t="shared" si="43"/>
        <v>#DIV/0!</v>
      </c>
      <c r="EW27" s="71" t="e">
        <f t="shared" si="44"/>
        <v>#DIV/0!</v>
      </c>
      <c r="EX27" s="71">
        <f t="shared" si="45"/>
        <v>1</v>
      </c>
      <c r="EY27" s="71">
        <f t="shared" si="11"/>
        <v>1.1974129704235259</v>
      </c>
      <c r="EZ27" s="71"/>
      <c r="FA27" s="71" t="e">
        <f t="shared" si="46"/>
        <v>#DIV/0!</v>
      </c>
      <c r="FB27" s="71">
        <f t="shared" si="47"/>
        <v>1</v>
      </c>
      <c r="FC27" s="71">
        <f t="shared" si="12"/>
        <v>1.0081341440882372</v>
      </c>
      <c r="FD27" s="71"/>
      <c r="FE27" s="71" t="e">
        <f t="shared" si="48"/>
        <v>#DIV/0!</v>
      </c>
      <c r="FF27" s="71">
        <f t="shared" si="49"/>
        <v>1</v>
      </c>
      <c r="FG27" s="71">
        <f t="shared" si="13"/>
        <v>0.9902043619315124</v>
      </c>
      <c r="FH27" s="71"/>
      <c r="FI27" s="71" t="e">
        <f t="shared" si="50"/>
        <v>#DIV/0!</v>
      </c>
      <c r="FJ27" s="71">
        <f t="shared" si="51"/>
        <v>1</v>
      </c>
      <c r="FK27" s="71">
        <f t="shared" si="14"/>
        <v>0.97172045433304699</v>
      </c>
      <c r="FM27" s="71" t="e">
        <f t="shared" si="52"/>
        <v>#DIV/0!</v>
      </c>
      <c r="FN27" s="71">
        <f t="shared" si="53"/>
        <v>1</v>
      </c>
      <c r="FO27" s="71">
        <f t="shared" si="15"/>
        <v>1.0174369025285117</v>
      </c>
      <c r="FQ27" s="239"/>
      <c r="GA27" s="51">
        <f t="shared" si="68"/>
        <v>1982</v>
      </c>
      <c r="GB27" s="119">
        <f t="shared" si="54"/>
        <v>0.96818238433287418</v>
      </c>
      <c r="GC27" s="119">
        <f t="shared" si="55"/>
        <v>0.96226827114104607</v>
      </c>
      <c r="GD27" s="119">
        <f t="shared" si="56"/>
        <v>0.99412209996817646</v>
      </c>
      <c r="GE27" s="119">
        <f t="shared" si="57"/>
        <v>1.0085189529047323</v>
      </c>
      <c r="GF27" s="119">
        <f t="shared" si="58"/>
        <v>1.0035458463495923</v>
      </c>
      <c r="GH27" s="51">
        <f t="shared" si="16"/>
        <v>13</v>
      </c>
      <c r="GI27" s="119">
        <f t="shared" si="59"/>
        <v>1.1087440732796909</v>
      </c>
      <c r="GJ27" s="119">
        <f t="shared" si="60"/>
        <v>1.0585843858212403</v>
      </c>
      <c r="GK27" s="119">
        <f t="shared" si="61"/>
        <v>1.0404957746218153</v>
      </c>
      <c r="GL27" s="119">
        <f t="shared" si="62"/>
        <v>1.0136737317156672</v>
      </c>
      <c r="GM27" s="119">
        <f t="shared" si="63"/>
        <v>0.99304130760596188</v>
      </c>
      <c r="GT27" s="51">
        <f t="shared" si="17"/>
        <v>1999</v>
      </c>
      <c r="GU27" s="71">
        <f t="shared" si="0"/>
        <v>1.2191585812002923</v>
      </c>
      <c r="GV27" s="71">
        <f t="shared" si="1"/>
        <v>1.1791215434050668</v>
      </c>
      <c r="GW27" s="71">
        <f t="shared" si="2"/>
        <v>1.0339549709859481</v>
      </c>
    </row>
    <row r="28" spans="1:205" x14ac:dyDescent="0.2">
      <c r="A28" s="75" t="s">
        <v>148</v>
      </c>
      <c r="B28" s="50">
        <f t="shared" si="18"/>
        <v>1962</v>
      </c>
      <c r="D28" s="79">
        <f>Conversion_Factors!$O24*D176+D253</f>
        <v>2604.6112636783669</v>
      </c>
      <c r="E28" s="79">
        <f>Conversion_Factors!$O24*E176+E253</f>
        <v>3329.1266148542145</v>
      </c>
      <c r="F28" s="79">
        <f>Conversion_Factors!$O24*F176+F253</f>
        <v>2492.1935233256117</v>
      </c>
      <c r="G28" s="79">
        <f>Conversion_Factors!$O24*G176+G253</f>
        <v>1350.3591955974921</v>
      </c>
      <c r="H28" s="79">
        <f t="shared" si="69"/>
        <v>9776.2905974556852</v>
      </c>
      <c r="J28" s="69"/>
      <c r="K28" s="69"/>
      <c r="L28" s="69"/>
      <c r="M28" s="69"/>
      <c r="N28" s="69"/>
      <c r="V28" s="70"/>
      <c r="W28" s="70"/>
      <c r="X28" s="70"/>
      <c r="Y28" s="70"/>
      <c r="Z28" s="70"/>
      <c r="BB28" s="71"/>
      <c r="BC28" s="71"/>
      <c r="BD28" s="71"/>
      <c r="BE28" s="71"/>
      <c r="BF28" s="71"/>
      <c r="BG28" s="71"/>
      <c r="BH28" s="71"/>
      <c r="BI28" s="71"/>
      <c r="BJ28" s="71"/>
      <c r="BK28" s="71"/>
      <c r="BL28" s="71"/>
      <c r="BM28" s="71"/>
      <c r="BN28" s="71"/>
      <c r="BO28" s="71"/>
      <c r="BP28" s="71"/>
      <c r="BQ28" s="71"/>
      <c r="BR28" s="71"/>
      <c r="BS28" s="71"/>
      <c r="BT28" s="71"/>
      <c r="BU28" s="71"/>
      <c r="BV28" s="71"/>
      <c r="CK28" s="73"/>
      <c r="CL28" s="73"/>
      <c r="CM28" s="73"/>
      <c r="CN28" s="73"/>
      <c r="CO28" s="73"/>
      <c r="CP28" s="73"/>
      <c r="CQ28" s="73"/>
      <c r="CR28" s="73"/>
      <c r="CS28" s="73"/>
      <c r="CT28" s="73"/>
      <c r="CU28" s="73"/>
      <c r="CX28" s="53"/>
      <c r="CZ28" s="71">
        <f t="shared" si="70"/>
        <v>0.26642121955296894</v>
      </c>
      <c r="DA28" s="71">
        <f t="shared" si="71"/>
        <v>0.340530652364265</v>
      </c>
      <c r="DB28" s="71">
        <f t="shared" si="72"/>
        <v>0.25492220167577812</v>
      </c>
      <c r="DC28" s="71">
        <f t="shared" si="73"/>
        <v>0.13812592640698793</v>
      </c>
      <c r="DE28" s="71">
        <f t="shared" si="19"/>
        <v>0.26854578995000378</v>
      </c>
      <c r="DF28" s="71">
        <f t="shared" si="20"/>
        <v>0.34133840200538179</v>
      </c>
      <c r="DG28" s="71">
        <f t="shared" si="21"/>
        <v>0.25255136065914852</v>
      </c>
      <c r="DH28" s="71">
        <f t="shared" si="22"/>
        <v>0.13755000247389759</v>
      </c>
      <c r="DI28" s="71">
        <f t="shared" si="23"/>
        <v>0.99998555508843168</v>
      </c>
      <c r="DJ28" s="71"/>
      <c r="DK28" s="71">
        <f t="shared" si="24"/>
        <v>0.26854966912622602</v>
      </c>
      <c r="DL28" s="71">
        <f t="shared" si="25"/>
        <v>0.34134333267963679</v>
      </c>
      <c r="DM28" s="71">
        <f t="shared" si="26"/>
        <v>0.25255500879391668</v>
      </c>
      <c r="DN28" s="71">
        <f t="shared" si="27"/>
        <v>0.13755198940022054</v>
      </c>
      <c r="DQ28" s="71" t="e">
        <f t="shared" si="64"/>
        <v>#DIV/0!</v>
      </c>
      <c r="DR28" s="71" t="e">
        <f t="shared" si="28"/>
        <v>#DIV/0!</v>
      </c>
      <c r="DS28" s="71" t="e">
        <f t="shared" si="29"/>
        <v>#DIV/0!</v>
      </c>
      <c r="DT28" s="71" t="e">
        <f t="shared" si="30"/>
        <v>#DIV/0!</v>
      </c>
      <c r="DV28" s="71" t="e">
        <f t="shared" si="7"/>
        <v>#DIV/0!</v>
      </c>
      <c r="DW28" s="71" t="e">
        <f t="shared" si="8"/>
        <v>#DIV/0!</v>
      </c>
      <c r="DX28" s="71" t="e">
        <f t="shared" si="9"/>
        <v>#DIV/0!</v>
      </c>
      <c r="DY28" s="71" t="e">
        <f t="shared" si="10"/>
        <v>#DIV/0!</v>
      </c>
      <c r="DZ28" s="71"/>
      <c r="EB28" s="71" t="e">
        <f t="shared" si="31"/>
        <v>#DIV/0!</v>
      </c>
      <c r="EC28" s="71" t="e">
        <f t="shared" si="32"/>
        <v>#DIV/0!</v>
      </c>
      <c r="ED28" s="71" t="e">
        <f t="shared" si="33"/>
        <v>#DIV/0!</v>
      </c>
      <c r="EE28" s="71" t="e">
        <f t="shared" si="34"/>
        <v>#DIV/0!</v>
      </c>
      <c r="EG28" s="71" t="e">
        <f t="shared" si="65"/>
        <v>#DIV/0!</v>
      </c>
      <c r="EH28" s="71" t="e">
        <f t="shared" si="35"/>
        <v>#DIV/0!</v>
      </c>
      <c r="EI28" s="71" t="e">
        <f t="shared" si="36"/>
        <v>#DIV/0!</v>
      </c>
      <c r="EJ28" s="71" t="e">
        <f t="shared" si="37"/>
        <v>#DIV/0!</v>
      </c>
      <c r="EL28" s="71" t="e">
        <f t="shared" si="66"/>
        <v>#DIV/0!</v>
      </c>
      <c r="EM28" s="71" t="e">
        <f t="shared" si="38"/>
        <v>#DIV/0!</v>
      </c>
      <c r="EN28" s="71" t="e">
        <f t="shared" si="39"/>
        <v>#DIV/0!</v>
      </c>
      <c r="EO28" s="71" t="e">
        <f t="shared" si="40"/>
        <v>#DIV/0!</v>
      </c>
      <c r="EQ28" s="71" t="e">
        <f t="shared" si="67"/>
        <v>#DIV/0!</v>
      </c>
      <c r="ER28" s="71" t="e">
        <f t="shared" si="41"/>
        <v>#DIV/0!</v>
      </c>
      <c r="ES28" s="71" t="e">
        <f t="shared" si="42"/>
        <v>#DIV/0!</v>
      </c>
      <c r="ET28" s="71" t="e">
        <f t="shared" si="43"/>
        <v>#DIV/0!</v>
      </c>
      <c r="EW28" s="71" t="e">
        <f t="shared" si="44"/>
        <v>#DIV/0!</v>
      </c>
      <c r="EX28" s="71">
        <f t="shared" si="45"/>
        <v>1</v>
      </c>
      <c r="EY28" s="71">
        <f t="shared" si="11"/>
        <v>1.1974129704235259</v>
      </c>
      <c r="EZ28" s="71"/>
      <c r="FA28" s="71" t="e">
        <f t="shared" si="46"/>
        <v>#DIV/0!</v>
      </c>
      <c r="FB28" s="71">
        <f t="shared" si="47"/>
        <v>1</v>
      </c>
      <c r="FC28" s="71">
        <f t="shared" si="12"/>
        <v>1.0081341440882372</v>
      </c>
      <c r="FD28" s="71"/>
      <c r="FE28" s="71" t="e">
        <f t="shared" si="48"/>
        <v>#DIV/0!</v>
      </c>
      <c r="FF28" s="71">
        <f t="shared" si="49"/>
        <v>1</v>
      </c>
      <c r="FG28" s="71">
        <f t="shared" si="13"/>
        <v>0.9902043619315124</v>
      </c>
      <c r="FH28" s="71"/>
      <c r="FI28" s="71" t="e">
        <f t="shared" si="50"/>
        <v>#DIV/0!</v>
      </c>
      <c r="FJ28" s="71">
        <f t="shared" si="51"/>
        <v>1</v>
      </c>
      <c r="FK28" s="71">
        <f t="shared" si="14"/>
        <v>0.97172045433304699</v>
      </c>
      <c r="FM28" s="71" t="e">
        <f t="shared" si="52"/>
        <v>#DIV/0!</v>
      </c>
      <c r="FN28" s="71">
        <f t="shared" si="53"/>
        <v>1</v>
      </c>
      <c r="FO28" s="71">
        <f t="shared" si="15"/>
        <v>1.0174369025285117</v>
      </c>
      <c r="FQ28" s="239"/>
      <c r="GA28" s="51">
        <f t="shared" si="68"/>
        <v>1983</v>
      </c>
      <c r="GB28" s="119">
        <f t="shared" si="54"/>
        <v>0.96157969156430523</v>
      </c>
      <c r="GC28" s="119">
        <f t="shared" si="55"/>
        <v>0.97220414099531061</v>
      </c>
      <c r="GD28" s="119">
        <f t="shared" si="56"/>
        <v>0.9939947618567716</v>
      </c>
      <c r="GE28" s="119">
        <f t="shared" si="57"/>
        <v>1.0070136814571962</v>
      </c>
      <c r="GF28" s="119">
        <f t="shared" si="58"/>
        <v>0.98811695002557609</v>
      </c>
      <c r="GH28" s="51">
        <f t="shared" si="16"/>
        <v>14</v>
      </c>
      <c r="GI28" s="119">
        <f t="shared" si="59"/>
        <v>1.0563521088707459</v>
      </c>
      <c r="GJ28" s="119">
        <f t="shared" si="60"/>
        <v>1.0643767234138797</v>
      </c>
      <c r="GK28" s="119">
        <f t="shared" si="61"/>
        <v>1.0515183254132678</v>
      </c>
      <c r="GL28" s="119">
        <f t="shared" si="62"/>
        <v>0.96467055500413856</v>
      </c>
      <c r="GM28" s="119">
        <f t="shared" si="63"/>
        <v>0.97840230409227136</v>
      </c>
      <c r="GT28" s="51">
        <f t="shared" si="17"/>
        <v>2000</v>
      </c>
      <c r="GU28" s="71">
        <f t="shared" si="0"/>
        <v>1.2732658642978198</v>
      </c>
      <c r="GV28" s="71">
        <f t="shared" si="1"/>
        <v>1.1922038615135482</v>
      </c>
      <c r="GW28" s="71">
        <f t="shared" si="2"/>
        <v>1.0679934073366952</v>
      </c>
    </row>
    <row r="29" spans="1:205" x14ac:dyDescent="0.2">
      <c r="A29" s="75" t="s">
        <v>148</v>
      </c>
      <c r="B29" s="50">
        <f t="shared" si="18"/>
        <v>1963</v>
      </c>
      <c r="D29" s="79">
        <f>Conversion_Factors!$O25*D177+D254</f>
        <v>2641.8692529945019</v>
      </c>
      <c r="E29" s="79">
        <f>Conversion_Factors!$O25*E177+E254</f>
        <v>3329.4902289134238</v>
      </c>
      <c r="F29" s="79">
        <f>Conversion_Factors!$O25*F177+F254</f>
        <v>2610.0526324617094</v>
      </c>
      <c r="G29" s="79">
        <f>Conversion_Factors!$O25*G177+G254</f>
        <v>1397.7216616364801</v>
      </c>
      <c r="H29" s="79">
        <f t="shared" si="69"/>
        <v>9979.133776006116</v>
      </c>
      <c r="J29" s="69"/>
      <c r="K29" s="69"/>
      <c r="L29" s="69"/>
      <c r="M29" s="69"/>
      <c r="N29" s="69"/>
      <c r="V29" s="70"/>
      <c r="W29" s="70"/>
      <c r="X29" s="70"/>
      <c r="Y29" s="70"/>
      <c r="Z29" s="70"/>
      <c r="BB29" s="71"/>
      <c r="BC29" s="71"/>
      <c r="BD29" s="71"/>
      <c r="BE29" s="71"/>
      <c r="BF29" s="71"/>
      <c r="BG29" s="71"/>
      <c r="BH29" s="71"/>
      <c r="BI29" s="71"/>
      <c r="BJ29" s="71"/>
      <c r="BK29" s="71"/>
      <c r="BL29" s="71"/>
      <c r="BM29" s="71"/>
      <c r="BN29" s="71"/>
      <c r="BO29" s="71"/>
      <c r="BP29" s="71"/>
      <c r="BQ29" s="71"/>
      <c r="BR29" s="71"/>
      <c r="BS29" s="71"/>
      <c r="BT29" s="71"/>
      <c r="BU29" s="71"/>
      <c r="BV29" s="71"/>
      <c r="CK29" s="73"/>
      <c r="CL29" s="73"/>
      <c r="CM29" s="73"/>
      <c r="CN29" s="73"/>
      <c r="CO29" s="73"/>
      <c r="CP29" s="73"/>
      <c r="CQ29" s="73"/>
      <c r="CR29" s="73"/>
      <c r="CS29" s="73"/>
      <c r="CT29" s="73"/>
      <c r="CU29" s="73"/>
      <c r="CX29" s="53"/>
      <c r="CZ29" s="71">
        <f t="shared" si="70"/>
        <v>0.26473933632863272</v>
      </c>
      <c r="DA29" s="71">
        <f t="shared" si="71"/>
        <v>0.33364521446930279</v>
      </c>
      <c r="DB29" s="71">
        <f t="shared" si="72"/>
        <v>0.26155102146614512</v>
      </c>
      <c r="DC29" s="71">
        <f t="shared" si="73"/>
        <v>0.14006442773591929</v>
      </c>
      <c r="DE29" s="71">
        <f t="shared" si="19"/>
        <v>0.26557939034390976</v>
      </c>
      <c r="DF29" s="71">
        <f t="shared" si="20"/>
        <v>0.33707621279211325</v>
      </c>
      <c r="DG29" s="71">
        <f t="shared" si="21"/>
        <v>0.25822243104159326</v>
      </c>
      <c r="DH29" s="71">
        <f t="shared" si="22"/>
        <v>0.13909292571370122</v>
      </c>
      <c r="DI29" s="71">
        <f t="shared" si="23"/>
        <v>0.99997095989131757</v>
      </c>
      <c r="DJ29" s="71"/>
      <c r="DK29" s="71">
        <f t="shared" si="24"/>
        <v>0.2655871030222462</v>
      </c>
      <c r="DL29" s="71">
        <f t="shared" si="25"/>
        <v>0.33708600180624104</v>
      </c>
      <c r="DM29" s="71">
        <f t="shared" si="26"/>
        <v>0.25822993006682743</v>
      </c>
      <c r="DN29" s="71">
        <f t="shared" si="27"/>
        <v>0.13909696510468525</v>
      </c>
      <c r="DQ29" s="71" t="e">
        <f t="shared" si="64"/>
        <v>#DIV/0!</v>
      </c>
      <c r="DR29" s="71" t="e">
        <f t="shared" si="28"/>
        <v>#DIV/0!</v>
      </c>
      <c r="DS29" s="71" t="e">
        <f t="shared" si="29"/>
        <v>#DIV/0!</v>
      </c>
      <c r="DT29" s="71" t="e">
        <f t="shared" si="30"/>
        <v>#DIV/0!</v>
      </c>
      <c r="DV29" s="71" t="e">
        <f t="shared" si="7"/>
        <v>#DIV/0!</v>
      </c>
      <c r="DW29" s="71" t="e">
        <f t="shared" si="8"/>
        <v>#DIV/0!</v>
      </c>
      <c r="DX29" s="71" t="e">
        <f t="shared" si="9"/>
        <v>#DIV/0!</v>
      </c>
      <c r="DY29" s="71" t="e">
        <f t="shared" si="10"/>
        <v>#DIV/0!</v>
      </c>
      <c r="DZ29" s="71"/>
      <c r="EB29" s="71" t="e">
        <f t="shared" si="31"/>
        <v>#DIV/0!</v>
      </c>
      <c r="EC29" s="71" t="e">
        <f t="shared" si="32"/>
        <v>#DIV/0!</v>
      </c>
      <c r="ED29" s="71" t="e">
        <f t="shared" si="33"/>
        <v>#DIV/0!</v>
      </c>
      <c r="EE29" s="71" t="e">
        <f t="shared" si="34"/>
        <v>#DIV/0!</v>
      </c>
      <c r="EG29" s="71" t="e">
        <f t="shared" si="65"/>
        <v>#DIV/0!</v>
      </c>
      <c r="EH29" s="71" t="e">
        <f t="shared" si="35"/>
        <v>#DIV/0!</v>
      </c>
      <c r="EI29" s="71" t="e">
        <f t="shared" si="36"/>
        <v>#DIV/0!</v>
      </c>
      <c r="EJ29" s="71" t="e">
        <f t="shared" si="37"/>
        <v>#DIV/0!</v>
      </c>
      <c r="EL29" s="71" t="e">
        <f t="shared" si="66"/>
        <v>#DIV/0!</v>
      </c>
      <c r="EM29" s="71" t="e">
        <f t="shared" si="38"/>
        <v>#DIV/0!</v>
      </c>
      <c r="EN29" s="71" t="e">
        <f t="shared" si="39"/>
        <v>#DIV/0!</v>
      </c>
      <c r="EO29" s="71" t="e">
        <f t="shared" si="40"/>
        <v>#DIV/0!</v>
      </c>
      <c r="EQ29" s="71" t="e">
        <f t="shared" si="67"/>
        <v>#DIV/0!</v>
      </c>
      <c r="ER29" s="71" t="e">
        <f t="shared" si="41"/>
        <v>#DIV/0!</v>
      </c>
      <c r="ES29" s="71" t="e">
        <f t="shared" si="42"/>
        <v>#DIV/0!</v>
      </c>
      <c r="ET29" s="71" t="e">
        <f t="shared" si="43"/>
        <v>#DIV/0!</v>
      </c>
      <c r="EW29" s="71" t="e">
        <f t="shared" si="44"/>
        <v>#DIV/0!</v>
      </c>
      <c r="EX29" s="71">
        <f t="shared" si="45"/>
        <v>1</v>
      </c>
      <c r="EY29" s="71">
        <f t="shared" si="11"/>
        <v>1.1974129704235259</v>
      </c>
      <c r="EZ29" s="71"/>
      <c r="FA29" s="71" t="e">
        <f t="shared" si="46"/>
        <v>#DIV/0!</v>
      </c>
      <c r="FB29" s="71">
        <f t="shared" si="47"/>
        <v>1</v>
      </c>
      <c r="FC29" s="71">
        <f t="shared" si="12"/>
        <v>1.0081341440882372</v>
      </c>
      <c r="FD29" s="71"/>
      <c r="FE29" s="71" t="e">
        <f t="shared" si="48"/>
        <v>#DIV/0!</v>
      </c>
      <c r="FF29" s="71">
        <f t="shared" si="49"/>
        <v>1</v>
      </c>
      <c r="FG29" s="71">
        <f t="shared" si="13"/>
        <v>0.9902043619315124</v>
      </c>
      <c r="FH29" s="71"/>
      <c r="FI29" s="71" t="e">
        <f t="shared" si="50"/>
        <v>#DIV/0!</v>
      </c>
      <c r="FJ29" s="71">
        <f t="shared" si="51"/>
        <v>1</v>
      </c>
      <c r="FK29" s="71">
        <f t="shared" si="14"/>
        <v>0.97172045433304699</v>
      </c>
      <c r="FM29" s="71" t="e">
        <f t="shared" si="52"/>
        <v>#DIV/0!</v>
      </c>
      <c r="FN29" s="71">
        <f t="shared" si="53"/>
        <v>1</v>
      </c>
      <c r="FO29" s="71">
        <f t="shared" si="15"/>
        <v>1.0174369025285117</v>
      </c>
      <c r="FQ29" s="239"/>
      <c r="GA29" s="51">
        <f t="shared" si="68"/>
        <v>1984</v>
      </c>
      <c r="GB29" s="119">
        <f t="shared" si="54"/>
        <v>0.99490248130236525</v>
      </c>
      <c r="GC29" s="119">
        <f t="shared" si="55"/>
        <v>0.9858823802873955</v>
      </c>
      <c r="GD29" s="119">
        <f t="shared" si="56"/>
        <v>0.99693448296002429</v>
      </c>
      <c r="GE29" s="119">
        <f t="shared" si="57"/>
        <v>1.0002097357131532</v>
      </c>
      <c r="GF29" s="119">
        <f t="shared" si="58"/>
        <v>1.0120400827453631</v>
      </c>
      <c r="GH29" s="51">
        <f t="shared" si="16"/>
        <v>15</v>
      </c>
      <c r="GI29" s="119">
        <f t="shared" si="59"/>
        <v>1.0859639229505476</v>
      </c>
      <c r="GJ29" s="119">
        <f t="shared" si="60"/>
        <v>1.0686611154295853</v>
      </c>
      <c r="GK29" s="119">
        <f t="shared" si="61"/>
        <v>1.0602994827009928</v>
      </c>
      <c r="GL29" s="119">
        <f t="shared" si="62"/>
        <v>0.98783311492762427</v>
      </c>
      <c r="GM29" s="119">
        <f t="shared" si="63"/>
        <v>0.97020444498093494</v>
      </c>
      <c r="GT29" s="51">
        <f t="shared" si="17"/>
        <v>2001</v>
      </c>
      <c r="GU29" s="71">
        <f t="shared" si="0"/>
        <v>1.2494020759121407</v>
      </c>
      <c r="GV29" s="71">
        <f t="shared" si="1"/>
        <v>1.2045794544423172</v>
      </c>
      <c r="GW29" s="71">
        <f t="shared" si="2"/>
        <v>1.0372101826114699</v>
      </c>
    </row>
    <row r="30" spans="1:205" x14ac:dyDescent="0.2">
      <c r="A30" s="75" t="s">
        <v>148</v>
      </c>
      <c r="B30" s="50">
        <f t="shared" si="18"/>
        <v>1964</v>
      </c>
      <c r="D30" s="79">
        <f>Conversion_Factors!$O26*D178+D255</f>
        <v>2622.8182587919464</v>
      </c>
      <c r="E30" s="79">
        <f>Conversion_Factors!$O26*E178+E255</f>
        <v>3378.0715101673813</v>
      </c>
      <c r="F30" s="79">
        <f>Conversion_Factors!$O26*F178+F255</f>
        <v>2683.214947634835</v>
      </c>
      <c r="G30" s="79">
        <f>Conversion_Factors!$O26*G178+G255</f>
        <v>1544.0540300121293</v>
      </c>
      <c r="H30" s="79">
        <f t="shared" si="69"/>
        <v>10228.158746606292</v>
      </c>
      <c r="J30" s="69"/>
      <c r="K30" s="69"/>
      <c r="L30" s="69"/>
      <c r="M30" s="69"/>
      <c r="N30" s="69"/>
      <c r="V30" s="70"/>
      <c r="W30" s="70"/>
      <c r="X30" s="70"/>
      <c r="Y30" s="70"/>
      <c r="Z30" s="70"/>
      <c r="BB30" s="71"/>
      <c r="BC30" s="71"/>
      <c r="BD30" s="71"/>
      <c r="BE30" s="71"/>
      <c r="BF30" s="71"/>
      <c r="BG30" s="71"/>
      <c r="BH30" s="71"/>
      <c r="BI30" s="71"/>
      <c r="BJ30" s="71"/>
      <c r="BK30" s="71"/>
      <c r="BL30" s="71"/>
      <c r="BM30" s="71"/>
      <c r="BN30" s="71"/>
      <c r="BO30" s="71"/>
      <c r="BP30" s="71"/>
      <c r="BQ30" s="71"/>
      <c r="BR30" s="71"/>
      <c r="BS30" s="71"/>
      <c r="BT30" s="71"/>
      <c r="BU30" s="71"/>
      <c r="BV30" s="71"/>
      <c r="CK30" s="73"/>
      <c r="CL30" s="73"/>
      <c r="CM30" s="73"/>
      <c r="CN30" s="73"/>
      <c r="CO30" s="73"/>
      <c r="CP30" s="73"/>
      <c r="CQ30" s="73"/>
      <c r="CR30" s="73"/>
      <c r="CS30" s="73"/>
      <c r="CT30" s="73"/>
      <c r="CU30" s="73"/>
      <c r="CX30" s="53"/>
      <c r="CZ30" s="71">
        <f t="shared" si="70"/>
        <v>0.25643112546157915</v>
      </c>
      <c r="DA30" s="71">
        <f t="shared" si="71"/>
        <v>0.33027171300877856</v>
      </c>
      <c r="DB30" s="71">
        <f t="shared" si="72"/>
        <v>0.26233606791888392</v>
      </c>
      <c r="DC30" s="71">
        <f t="shared" si="73"/>
        <v>0.15096109361075835</v>
      </c>
      <c r="DE30" s="71">
        <f t="shared" si="19"/>
        <v>0.26056315524959001</v>
      </c>
      <c r="DF30" s="71">
        <f t="shared" si="20"/>
        <v>0.33195560680770042</v>
      </c>
      <c r="DG30" s="71">
        <f t="shared" si="21"/>
        <v>0.26194334862663193</v>
      </c>
      <c r="DH30" s="71">
        <f t="shared" si="22"/>
        <v>0.1454447358549579</v>
      </c>
      <c r="DI30" s="71">
        <f t="shared" si="23"/>
        <v>0.99990684653888029</v>
      </c>
      <c r="DJ30" s="71"/>
      <c r="DK30" s="71">
        <f t="shared" si="24"/>
        <v>0.26058742987060673</v>
      </c>
      <c r="DL30" s="71">
        <f t="shared" si="25"/>
        <v>0.33198653250224813</v>
      </c>
      <c r="DM30" s="71">
        <f t="shared" si="26"/>
        <v>0.26196775182941662</v>
      </c>
      <c r="DN30" s="71">
        <f t="shared" si="27"/>
        <v>0.14545828579772849</v>
      </c>
      <c r="DQ30" s="71" t="e">
        <f t="shared" si="64"/>
        <v>#DIV/0!</v>
      </c>
      <c r="DR30" s="71" t="e">
        <f t="shared" si="28"/>
        <v>#DIV/0!</v>
      </c>
      <c r="DS30" s="71" t="e">
        <f t="shared" si="29"/>
        <v>#DIV/0!</v>
      </c>
      <c r="DT30" s="71" t="e">
        <f t="shared" si="30"/>
        <v>#DIV/0!</v>
      </c>
      <c r="DV30" s="71" t="e">
        <f t="shared" si="7"/>
        <v>#DIV/0!</v>
      </c>
      <c r="DW30" s="71" t="e">
        <f t="shared" si="8"/>
        <v>#DIV/0!</v>
      </c>
      <c r="DX30" s="71" t="e">
        <f t="shared" si="9"/>
        <v>#DIV/0!</v>
      </c>
      <c r="DY30" s="71" t="e">
        <f t="shared" si="10"/>
        <v>#DIV/0!</v>
      </c>
      <c r="DZ30" s="71"/>
      <c r="EB30" s="71" t="e">
        <f t="shared" si="31"/>
        <v>#DIV/0!</v>
      </c>
      <c r="EC30" s="71" t="e">
        <f t="shared" si="32"/>
        <v>#DIV/0!</v>
      </c>
      <c r="ED30" s="71" t="e">
        <f t="shared" si="33"/>
        <v>#DIV/0!</v>
      </c>
      <c r="EE30" s="71" t="e">
        <f t="shared" si="34"/>
        <v>#DIV/0!</v>
      </c>
      <c r="EG30" s="71" t="e">
        <f t="shared" si="65"/>
        <v>#DIV/0!</v>
      </c>
      <c r="EH30" s="71" t="e">
        <f t="shared" si="35"/>
        <v>#DIV/0!</v>
      </c>
      <c r="EI30" s="71" t="e">
        <f t="shared" si="36"/>
        <v>#DIV/0!</v>
      </c>
      <c r="EJ30" s="71" t="e">
        <f t="shared" si="37"/>
        <v>#DIV/0!</v>
      </c>
      <c r="EL30" s="71" t="e">
        <f t="shared" si="66"/>
        <v>#DIV/0!</v>
      </c>
      <c r="EM30" s="71" t="e">
        <f t="shared" si="38"/>
        <v>#DIV/0!</v>
      </c>
      <c r="EN30" s="71" t="e">
        <f t="shared" si="39"/>
        <v>#DIV/0!</v>
      </c>
      <c r="EO30" s="71" t="e">
        <f t="shared" si="40"/>
        <v>#DIV/0!</v>
      </c>
      <c r="EQ30" s="71" t="e">
        <f t="shared" si="67"/>
        <v>#DIV/0!</v>
      </c>
      <c r="ER30" s="71" t="e">
        <f t="shared" si="41"/>
        <v>#DIV/0!</v>
      </c>
      <c r="ES30" s="71" t="e">
        <f t="shared" si="42"/>
        <v>#DIV/0!</v>
      </c>
      <c r="ET30" s="71" t="e">
        <f t="shared" si="43"/>
        <v>#DIV/0!</v>
      </c>
      <c r="EW30" s="71" t="e">
        <f t="shared" si="44"/>
        <v>#DIV/0!</v>
      </c>
      <c r="EX30" s="71">
        <f t="shared" si="45"/>
        <v>1</v>
      </c>
      <c r="EY30" s="71">
        <f t="shared" si="11"/>
        <v>1.1974129704235259</v>
      </c>
      <c r="EZ30" s="71"/>
      <c r="FA30" s="71" t="e">
        <f t="shared" si="46"/>
        <v>#DIV/0!</v>
      </c>
      <c r="FB30" s="71">
        <f t="shared" si="47"/>
        <v>1</v>
      </c>
      <c r="FC30" s="71">
        <f t="shared" si="12"/>
        <v>1.0081341440882372</v>
      </c>
      <c r="FD30" s="71"/>
      <c r="FE30" s="71" t="e">
        <f t="shared" si="48"/>
        <v>#DIV/0!</v>
      </c>
      <c r="FF30" s="71">
        <f t="shared" si="49"/>
        <v>1</v>
      </c>
      <c r="FG30" s="71">
        <f t="shared" si="13"/>
        <v>0.9902043619315124</v>
      </c>
      <c r="FH30" s="71"/>
      <c r="FI30" s="71" t="e">
        <f t="shared" si="50"/>
        <v>#DIV/0!</v>
      </c>
      <c r="FJ30" s="71">
        <f t="shared" si="51"/>
        <v>1</v>
      </c>
      <c r="FK30" s="71">
        <f t="shared" si="14"/>
        <v>0.97172045433304699</v>
      </c>
      <c r="FM30" s="71" t="e">
        <f t="shared" si="52"/>
        <v>#DIV/0!</v>
      </c>
      <c r="FN30" s="71">
        <f t="shared" si="53"/>
        <v>1</v>
      </c>
      <c r="FO30" s="71">
        <f t="shared" si="15"/>
        <v>1.0174369025285117</v>
      </c>
      <c r="FQ30" s="239"/>
      <c r="GA30" s="51">
        <f t="shared" si="68"/>
        <v>1985</v>
      </c>
      <c r="GB30" s="119">
        <f t="shared" ref="GB30:GB55" si="74">CR51</f>
        <v>1</v>
      </c>
      <c r="GC30" s="119">
        <f t="shared" ref="GC30:GC55" si="75">CK51</f>
        <v>1</v>
      </c>
      <c r="GD30" s="119">
        <f t="shared" ref="GD30:GD55" si="76">CO51</f>
        <v>1</v>
      </c>
      <c r="GE30" s="119">
        <f t="shared" ref="GE30:GE55" si="77">CM51*CN51*CP51</f>
        <v>1</v>
      </c>
      <c r="GF30" s="119">
        <f t="shared" ref="GF30:GF55" si="78">CQ51</f>
        <v>1</v>
      </c>
      <c r="GH30" s="51">
        <f t="shared" ref="GH30:GH40" si="79">GH29+1</f>
        <v>16</v>
      </c>
      <c r="GI30" s="119">
        <f t="shared" ref="GI30:GI47" si="80">CR58</f>
        <v>1.0819449305151299</v>
      </c>
      <c r="GJ30" s="119">
        <f t="shared" ref="GJ30:GJ47" si="81">CK58</f>
        <v>1.085903357740206</v>
      </c>
      <c r="GK30" s="119">
        <f t="shared" ref="GK30:GK47" si="82">CO58</f>
        <v>1.0709892197372817</v>
      </c>
      <c r="GL30" s="119">
        <f t="shared" ref="GL30:GL47" si="83">CM58*CN58*CP58</f>
        <v>0.97927510689780917</v>
      </c>
      <c r="GM30" s="119">
        <f t="shared" ref="GM30:GM47" si="84">CQ58</f>
        <v>0.9500012266330301</v>
      </c>
      <c r="GT30" s="51">
        <f t="shared" si="17"/>
        <v>2002</v>
      </c>
      <c r="GU30" s="71">
        <f t="shared" ref="GU30:GU36" si="85">CS68</f>
        <v>1.2960764360370527</v>
      </c>
      <c r="GV30" s="71">
        <f t="shared" ref="GV30:GW32" si="86">CK68</f>
        <v>1.2135300451461375</v>
      </c>
      <c r="GW30" s="71">
        <f t="shared" si="86"/>
        <v>1.068021711717055</v>
      </c>
    </row>
    <row r="31" spans="1:205" x14ac:dyDescent="0.2">
      <c r="A31" s="75" t="s">
        <v>148</v>
      </c>
      <c r="B31" s="50">
        <f t="shared" si="18"/>
        <v>1965</v>
      </c>
      <c r="D31" s="79">
        <f>Conversion_Factors!$O27*D179+D256</f>
        <v>2754.4020693771499</v>
      </c>
      <c r="E31" s="79">
        <f>Conversion_Factors!$O27*E179+E256</f>
        <v>3563.8959901453773</v>
      </c>
      <c r="F31" s="79">
        <f>Conversion_Factors!$O27*F179+F256</f>
        <v>2723.7208704456989</v>
      </c>
      <c r="G31" s="79">
        <f>Conversion_Factors!$O27*G179+G256</f>
        <v>1585.2716861607255</v>
      </c>
      <c r="H31" s="79">
        <f t="shared" si="69"/>
        <v>10627.290616128952</v>
      </c>
      <c r="J31" s="69"/>
      <c r="K31" s="69"/>
      <c r="L31" s="69"/>
      <c r="M31" s="69"/>
      <c r="N31" s="69"/>
      <c r="V31" s="70"/>
      <c r="W31" s="70"/>
      <c r="X31" s="70"/>
      <c r="Y31" s="70"/>
      <c r="Z31" s="70"/>
      <c r="BB31" s="71"/>
      <c r="BC31" s="71"/>
      <c r="BD31" s="71"/>
      <c r="BE31" s="71"/>
      <c r="BF31" s="71"/>
      <c r="BG31" s="71"/>
      <c r="BH31" s="71"/>
      <c r="BI31" s="71"/>
      <c r="BJ31" s="71"/>
      <c r="BK31" s="71"/>
      <c r="BL31" s="71"/>
      <c r="BM31" s="71"/>
      <c r="BN31" s="71"/>
      <c r="BO31" s="71"/>
      <c r="BP31" s="71"/>
      <c r="BQ31" s="71"/>
      <c r="BR31" s="71"/>
      <c r="BS31" s="71"/>
      <c r="BT31" s="71"/>
      <c r="BU31" s="71"/>
      <c r="BV31" s="71"/>
      <c r="CK31" s="73"/>
      <c r="CL31" s="73"/>
      <c r="CM31" s="73"/>
      <c r="CN31" s="73"/>
      <c r="CO31" s="73"/>
      <c r="CP31" s="73"/>
      <c r="CQ31" s="73"/>
      <c r="CR31" s="73"/>
      <c r="CS31" s="73"/>
      <c r="CT31" s="73"/>
      <c r="CU31" s="73"/>
      <c r="CX31" s="53"/>
      <c r="CZ31" s="71">
        <f t="shared" si="70"/>
        <v>0.25918196545757549</v>
      </c>
      <c r="DA31" s="71">
        <f t="shared" si="71"/>
        <v>0.33535320702874932</v>
      </c>
      <c r="DB31" s="71">
        <f t="shared" si="72"/>
        <v>0.2562949456103073</v>
      </c>
      <c r="DC31" s="71">
        <f t="shared" si="73"/>
        <v>0.14916988190336788</v>
      </c>
      <c r="DE31" s="71">
        <f t="shared" si="19"/>
        <v>0.25780409944651711</v>
      </c>
      <c r="DF31" s="71">
        <f t="shared" si="20"/>
        <v>0.33280599441978964</v>
      </c>
      <c r="DG31" s="71">
        <f t="shared" si="21"/>
        <v>0.25930377829794071</v>
      </c>
      <c r="DH31" s="71">
        <f t="shared" si="22"/>
        <v>0.15006370605167546</v>
      </c>
      <c r="DI31" s="71">
        <f t="shared" si="23"/>
        <v>0.99997757821592304</v>
      </c>
      <c r="DJ31" s="71"/>
      <c r="DK31" s="71">
        <f t="shared" si="24"/>
        <v>0.25780988000397947</v>
      </c>
      <c r="DL31" s="71">
        <f t="shared" si="25"/>
        <v>0.33281345669125351</v>
      </c>
      <c r="DM31" s="71">
        <f t="shared" si="26"/>
        <v>0.25930959248163243</v>
      </c>
      <c r="DN31" s="71">
        <f t="shared" si="27"/>
        <v>0.15006707082313453</v>
      </c>
      <c r="DQ31" s="71" t="e">
        <f t="shared" si="64"/>
        <v>#DIV/0!</v>
      </c>
      <c r="DR31" s="71" t="e">
        <f t="shared" si="28"/>
        <v>#DIV/0!</v>
      </c>
      <c r="DS31" s="71" t="e">
        <f t="shared" si="29"/>
        <v>#DIV/0!</v>
      </c>
      <c r="DT31" s="71" t="e">
        <f t="shared" si="30"/>
        <v>#DIV/0!</v>
      </c>
      <c r="DV31" s="71" t="e">
        <f t="shared" si="7"/>
        <v>#DIV/0!</v>
      </c>
      <c r="DW31" s="71" t="e">
        <f t="shared" si="8"/>
        <v>#DIV/0!</v>
      </c>
      <c r="DX31" s="71" t="e">
        <f t="shared" si="9"/>
        <v>#DIV/0!</v>
      </c>
      <c r="DY31" s="71" t="e">
        <f t="shared" si="10"/>
        <v>#DIV/0!</v>
      </c>
      <c r="DZ31" s="71"/>
      <c r="EB31" s="71" t="e">
        <f t="shared" si="31"/>
        <v>#DIV/0!</v>
      </c>
      <c r="EC31" s="71" t="e">
        <f t="shared" si="32"/>
        <v>#DIV/0!</v>
      </c>
      <c r="ED31" s="71" t="e">
        <f t="shared" si="33"/>
        <v>#DIV/0!</v>
      </c>
      <c r="EE31" s="71" t="e">
        <f t="shared" si="34"/>
        <v>#DIV/0!</v>
      </c>
      <c r="EG31" s="71" t="e">
        <f t="shared" si="65"/>
        <v>#DIV/0!</v>
      </c>
      <c r="EH31" s="71" t="e">
        <f t="shared" si="35"/>
        <v>#DIV/0!</v>
      </c>
      <c r="EI31" s="71" t="e">
        <f t="shared" si="36"/>
        <v>#DIV/0!</v>
      </c>
      <c r="EJ31" s="71" t="e">
        <f t="shared" si="37"/>
        <v>#DIV/0!</v>
      </c>
      <c r="EL31" s="71" t="e">
        <f t="shared" si="66"/>
        <v>#DIV/0!</v>
      </c>
      <c r="EM31" s="71" t="e">
        <f t="shared" si="38"/>
        <v>#DIV/0!</v>
      </c>
      <c r="EN31" s="71" t="e">
        <f t="shared" si="39"/>
        <v>#DIV/0!</v>
      </c>
      <c r="EO31" s="71" t="e">
        <f t="shared" si="40"/>
        <v>#DIV/0!</v>
      </c>
      <c r="EQ31" s="71" t="e">
        <f t="shared" si="67"/>
        <v>#DIV/0!</v>
      </c>
      <c r="ER31" s="71" t="e">
        <f t="shared" si="41"/>
        <v>#DIV/0!</v>
      </c>
      <c r="ES31" s="71" t="e">
        <f t="shared" si="42"/>
        <v>#DIV/0!</v>
      </c>
      <c r="ET31" s="71" t="e">
        <f t="shared" si="43"/>
        <v>#DIV/0!</v>
      </c>
      <c r="EW31" s="71" t="e">
        <f t="shared" si="44"/>
        <v>#DIV/0!</v>
      </c>
      <c r="EX31" s="71">
        <f t="shared" si="45"/>
        <v>1</v>
      </c>
      <c r="EY31" s="71">
        <f t="shared" si="11"/>
        <v>1.1974129704235259</v>
      </c>
      <c r="EZ31" s="71"/>
      <c r="FA31" s="71" t="e">
        <f t="shared" si="46"/>
        <v>#DIV/0!</v>
      </c>
      <c r="FB31" s="71">
        <f t="shared" si="47"/>
        <v>1</v>
      </c>
      <c r="FC31" s="71">
        <f t="shared" si="12"/>
        <v>1.0081341440882372</v>
      </c>
      <c r="FD31" s="71"/>
      <c r="FE31" s="71" t="e">
        <f t="shared" si="48"/>
        <v>#DIV/0!</v>
      </c>
      <c r="FF31" s="71">
        <f t="shared" si="49"/>
        <v>1</v>
      </c>
      <c r="FG31" s="71">
        <f t="shared" si="13"/>
        <v>0.9902043619315124</v>
      </c>
      <c r="FH31" s="71"/>
      <c r="FI31" s="71" t="e">
        <f t="shared" si="50"/>
        <v>#DIV/0!</v>
      </c>
      <c r="FJ31" s="71">
        <f t="shared" si="51"/>
        <v>1</v>
      </c>
      <c r="FK31" s="71">
        <f t="shared" si="14"/>
        <v>0.97172045433304699</v>
      </c>
      <c r="FM31" s="71" t="e">
        <f t="shared" si="52"/>
        <v>#DIV/0!</v>
      </c>
      <c r="FN31" s="71">
        <f t="shared" si="53"/>
        <v>1</v>
      </c>
      <c r="FO31" s="71">
        <f t="shared" si="15"/>
        <v>1.0174369025285117</v>
      </c>
      <c r="FQ31" s="239"/>
      <c r="GA31" s="51">
        <f t="shared" si="68"/>
        <v>1986</v>
      </c>
      <c r="GB31" s="119">
        <f t="shared" si="74"/>
        <v>0.99587154035942416</v>
      </c>
      <c r="GC31" s="119">
        <f t="shared" si="75"/>
        <v>1.0143389540892807</v>
      </c>
      <c r="GD31" s="119">
        <f t="shared" si="76"/>
        <v>1.0058909301369665</v>
      </c>
      <c r="GE31" s="119">
        <f t="shared" si="77"/>
        <v>0.98787012319245726</v>
      </c>
      <c r="GF31" s="119">
        <f t="shared" si="78"/>
        <v>0.98802850430535816</v>
      </c>
      <c r="GH31" s="51">
        <f t="shared" si="79"/>
        <v>17</v>
      </c>
      <c r="GI31" s="119">
        <f t="shared" si="80"/>
        <v>1.135671634291761</v>
      </c>
      <c r="GJ31" s="119">
        <f t="shared" si="81"/>
        <v>1.1042199189317468</v>
      </c>
      <c r="GK31" s="119">
        <f t="shared" si="82"/>
        <v>1.0812687345497887</v>
      </c>
      <c r="GL31" s="119">
        <f t="shared" si="83"/>
        <v>1.0161775354591778</v>
      </c>
      <c r="GM31" s="119">
        <f t="shared" si="84"/>
        <v>0.93603904827232876</v>
      </c>
      <c r="GT31" s="51">
        <f t="shared" si="17"/>
        <v>2003</v>
      </c>
      <c r="GU31" s="71">
        <f t="shared" si="85"/>
        <v>1.3176833672311794</v>
      </c>
      <c r="GV31" s="71">
        <f t="shared" si="86"/>
        <v>1.2227077261986554</v>
      </c>
      <c r="GW31" s="71">
        <f t="shared" si="86"/>
        <v>1.077676487191096</v>
      </c>
    </row>
    <row r="32" spans="1:205" x14ac:dyDescent="0.2">
      <c r="A32" s="75" t="s">
        <v>148</v>
      </c>
      <c r="B32" s="50">
        <f t="shared" si="18"/>
        <v>1966</v>
      </c>
      <c r="D32" s="79">
        <f>Conversion_Factors!$O28*D180+D257</f>
        <v>2805.36983382059</v>
      </c>
      <c r="E32" s="79">
        <f>Conversion_Factors!$O28*E180+E257</f>
        <v>3740.6712417234926</v>
      </c>
      <c r="F32" s="79">
        <f>Conversion_Factors!$O28*F180+F257</f>
        <v>2934.2098646097984</v>
      </c>
      <c r="G32" s="79">
        <f>Conversion_Factors!$O28*G180+G257</f>
        <v>1670.2366671657928</v>
      </c>
      <c r="H32" s="79">
        <f t="shared" si="69"/>
        <v>11150.487607319674</v>
      </c>
      <c r="J32" s="69"/>
      <c r="K32" s="69"/>
      <c r="L32" s="69"/>
      <c r="M32" s="69"/>
      <c r="N32" s="69"/>
      <c r="V32" s="70"/>
      <c r="W32" s="70"/>
      <c r="X32" s="70"/>
      <c r="Y32" s="70"/>
      <c r="Z32" s="70"/>
      <c r="BB32" s="71"/>
      <c r="BC32" s="71"/>
      <c r="BD32" s="71"/>
      <c r="BE32" s="71"/>
      <c r="BF32" s="71"/>
      <c r="BG32" s="71"/>
      <c r="BH32" s="71"/>
      <c r="BI32" s="71"/>
      <c r="BJ32" s="71"/>
      <c r="BK32" s="71"/>
      <c r="BL32" s="71"/>
      <c r="BM32" s="71"/>
      <c r="BN32" s="71"/>
      <c r="BO32" s="71"/>
      <c r="BP32" s="71"/>
      <c r="BQ32" s="71"/>
      <c r="BR32" s="71"/>
      <c r="BS32" s="71"/>
      <c r="BT32" s="71"/>
      <c r="BU32" s="71"/>
      <c r="BV32" s="71"/>
      <c r="CK32" s="73"/>
      <c r="CL32" s="73"/>
      <c r="CM32" s="73"/>
      <c r="CN32" s="73"/>
      <c r="CO32" s="73"/>
      <c r="CP32" s="73"/>
      <c r="CQ32" s="73"/>
      <c r="CR32" s="73"/>
      <c r="CS32" s="73"/>
      <c r="CT32" s="73"/>
      <c r="CU32" s="73"/>
      <c r="CX32" s="53"/>
      <c r="CZ32" s="71">
        <f t="shared" si="70"/>
        <v>0.25159167317302078</v>
      </c>
      <c r="DA32" s="71">
        <f t="shared" si="71"/>
        <v>0.33547153931348711</v>
      </c>
      <c r="DB32" s="71">
        <f t="shared" si="72"/>
        <v>0.26314632758155376</v>
      </c>
      <c r="DC32" s="71">
        <f t="shared" si="73"/>
        <v>0.14979045993193835</v>
      </c>
      <c r="DE32" s="71">
        <f t="shared" si="19"/>
        <v>0.25536801909875623</v>
      </c>
      <c r="DF32" s="71">
        <f t="shared" si="20"/>
        <v>0.33541236969207905</v>
      </c>
      <c r="DG32" s="71">
        <f t="shared" si="21"/>
        <v>0.25970557438219871</v>
      </c>
      <c r="DH32" s="71">
        <f t="shared" si="22"/>
        <v>0.14947995621942584</v>
      </c>
      <c r="DI32" s="71">
        <f t="shared" si="23"/>
        <v>0.99996591939245971</v>
      </c>
      <c r="DJ32" s="71"/>
      <c r="DK32" s="71">
        <f t="shared" si="24"/>
        <v>0.2553767224926104</v>
      </c>
      <c r="DL32" s="71">
        <f t="shared" si="25"/>
        <v>0.33542380113900533</v>
      </c>
      <c r="DM32" s="71">
        <f t="shared" si="26"/>
        <v>0.25971442560761038</v>
      </c>
      <c r="DN32" s="71">
        <f t="shared" si="27"/>
        <v>0.14948505076077395</v>
      </c>
      <c r="DQ32" s="71" t="e">
        <f t="shared" si="64"/>
        <v>#DIV/0!</v>
      </c>
      <c r="DR32" s="71" t="e">
        <f t="shared" si="28"/>
        <v>#DIV/0!</v>
      </c>
      <c r="DS32" s="71" t="e">
        <f t="shared" si="29"/>
        <v>#DIV/0!</v>
      </c>
      <c r="DT32" s="71" t="e">
        <f t="shared" si="30"/>
        <v>#DIV/0!</v>
      </c>
      <c r="DV32" s="71" t="e">
        <f t="shared" si="7"/>
        <v>#DIV/0!</v>
      </c>
      <c r="DW32" s="71" t="e">
        <f t="shared" si="8"/>
        <v>#DIV/0!</v>
      </c>
      <c r="DX32" s="71" t="e">
        <f t="shared" si="9"/>
        <v>#DIV/0!</v>
      </c>
      <c r="DY32" s="71" t="e">
        <f t="shared" si="10"/>
        <v>#DIV/0!</v>
      </c>
      <c r="DZ32" s="71"/>
      <c r="EB32" s="71" t="e">
        <f t="shared" si="31"/>
        <v>#DIV/0!</v>
      </c>
      <c r="EC32" s="71" t="e">
        <f t="shared" si="32"/>
        <v>#DIV/0!</v>
      </c>
      <c r="ED32" s="71" t="e">
        <f t="shared" si="33"/>
        <v>#DIV/0!</v>
      </c>
      <c r="EE32" s="71" t="e">
        <f t="shared" si="34"/>
        <v>#DIV/0!</v>
      </c>
      <c r="EG32" s="71" t="e">
        <f t="shared" si="65"/>
        <v>#DIV/0!</v>
      </c>
      <c r="EH32" s="71" t="e">
        <f t="shared" si="35"/>
        <v>#DIV/0!</v>
      </c>
      <c r="EI32" s="71" t="e">
        <f t="shared" si="36"/>
        <v>#DIV/0!</v>
      </c>
      <c r="EJ32" s="71" t="e">
        <f t="shared" si="37"/>
        <v>#DIV/0!</v>
      </c>
      <c r="EL32" s="71" t="e">
        <f t="shared" si="66"/>
        <v>#DIV/0!</v>
      </c>
      <c r="EM32" s="71" t="e">
        <f t="shared" si="38"/>
        <v>#DIV/0!</v>
      </c>
      <c r="EN32" s="71" t="e">
        <f t="shared" si="39"/>
        <v>#DIV/0!</v>
      </c>
      <c r="EO32" s="71" t="e">
        <f t="shared" si="40"/>
        <v>#DIV/0!</v>
      </c>
      <c r="EQ32" s="71" t="e">
        <f t="shared" si="67"/>
        <v>#DIV/0!</v>
      </c>
      <c r="ER32" s="71" t="e">
        <f t="shared" si="41"/>
        <v>#DIV/0!</v>
      </c>
      <c r="ES32" s="71" t="e">
        <f t="shared" si="42"/>
        <v>#DIV/0!</v>
      </c>
      <c r="ET32" s="71" t="e">
        <f t="shared" si="43"/>
        <v>#DIV/0!</v>
      </c>
      <c r="EW32" s="71" t="e">
        <f t="shared" si="44"/>
        <v>#DIV/0!</v>
      </c>
      <c r="EX32" s="71">
        <f t="shared" si="45"/>
        <v>1</v>
      </c>
      <c r="EY32" s="71">
        <f t="shared" si="11"/>
        <v>1.1974129704235259</v>
      </c>
      <c r="EZ32" s="71"/>
      <c r="FA32" s="71" t="e">
        <f t="shared" si="46"/>
        <v>#DIV/0!</v>
      </c>
      <c r="FB32" s="71">
        <f t="shared" si="47"/>
        <v>1</v>
      </c>
      <c r="FC32" s="71">
        <f t="shared" si="12"/>
        <v>1.0081341440882372</v>
      </c>
      <c r="FD32" s="71"/>
      <c r="FE32" s="71" t="e">
        <f t="shared" si="48"/>
        <v>#DIV/0!</v>
      </c>
      <c r="FF32" s="71">
        <f t="shared" si="49"/>
        <v>1</v>
      </c>
      <c r="FG32" s="71">
        <f t="shared" si="13"/>
        <v>0.9902043619315124</v>
      </c>
      <c r="FH32" s="71"/>
      <c r="FI32" s="71" t="e">
        <f t="shared" si="50"/>
        <v>#DIV/0!</v>
      </c>
      <c r="FJ32" s="71">
        <f t="shared" si="51"/>
        <v>1</v>
      </c>
      <c r="FK32" s="71">
        <f t="shared" si="14"/>
        <v>0.97172045433304699</v>
      </c>
      <c r="FM32" s="71" t="e">
        <f t="shared" si="52"/>
        <v>#DIV/0!</v>
      </c>
      <c r="FN32" s="71">
        <f t="shared" si="53"/>
        <v>1</v>
      </c>
      <c r="FO32" s="71">
        <f t="shared" si="15"/>
        <v>1.0174369025285117</v>
      </c>
      <c r="FQ32" s="239"/>
      <c r="GA32" s="51">
        <f t="shared" si="68"/>
        <v>1987</v>
      </c>
      <c r="GB32" s="119">
        <f t="shared" si="74"/>
        <v>1.0138317673580011</v>
      </c>
      <c r="GC32" s="119">
        <f t="shared" si="75"/>
        <v>1.0284697465763981</v>
      </c>
      <c r="GD32" s="119">
        <f t="shared" si="76"/>
        <v>1.0188641512195775</v>
      </c>
      <c r="GE32" s="119">
        <f t="shared" si="77"/>
        <v>0.99474897898533265</v>
      </c>
      <c r="GF32" s="119">
        <f t="shared" si="78"/>
        <v>0.97262312329032186</v>
      </c>
      <c r="GH32" s="51">
        <f t="shared" si="79"/>
        <v>18</v>
      </c>
      <c r="GI32" s="119">
        <f t="shared" si="80"/>
        <v>1.1291100852335596</v>
      </c>
      <c r="GJ32" s="119">
        <f t="shared" si="81"/>
        <v>1.1190890742110038</v>
      </c>
      <c r="GK32" s="119">
        <f t="shared" si="82"/>
        <v>1.0918956967634794</v>
      </c>
      <c r="GL32" s="119">
        <f t="shared" si="83"/>
        <v>0.99570706993012181</v>
      </c>
      <c r="GM32" s="119">
        <f t="shared" si="84"/>
        <v>0.92802331151776984</v>
      </c>
      <c r="GT32" s="51">
        <f t="shared" si="17"/>
        <v>2004</v>
      </c>
      <c r="GU32" s="71">
        <f t="shared" si="85"/>
        <v>1.3149026134609507</v>
      </c>
      <c r="GV32" s="71">
        <f t="shared" si="86"/>
        <v>1.2365492997647942</v>
      </c>
      <c r="GW32" s="71">
        <f t="shared" si="86"/>
        <v>1.0633644883475817</v>
      </c>
    </row>
    <row r="33" spans="1:205" x14ac:dyDescent="0.2">
      <c r="A33" s="75" t="s">
        <v>148</v>
      </c>
      <c r="B33" s="50">
        <f t="shared" si="18"/>
        <v>1967</v>
      </c>
      <c r="D33" s="79">
        <f>Conversion_Factors!$O29*D181+D258</f>
        <v>2927.1232812681769</v>
      </c>
      <c r="E33" s="79">
        <f>Conversion_Factors!$O29*E181+E258</f>
        <v>3875.8889871646725</v>
      </c>
      <c r="F33" s="79">
        <f>Conversion_Factors!$O29*F181+F258</f>
        <v>3061.4024555727037</v>
      </c>
      <c r="G33" s="79">
        <f>Conversion_Factors!$O29*G181+G258</f>
        <v>1760.1566607595723</v>
      </c>
      <c r="H33" s="79">
        <f t="shared" si="69"/>
        <v>11624.571384765126</v>
      </c>
      <c r="J33" s="69"/>
      <c r="K33" s="69"/>
      <c r="L33" s="69"/>
      <c r="M33" s="69"/>
      <c r="N33" s="69"/>
      <c r="V33" s="70"/>
      <c r="W33" s="70"/>
      <c r="X33" s="70"/>
      <c r="Y33" s="70"/>
      <c r="Z33" s="70"/>
      <c r="BB33" s="71"/>
      <c r="BC33" s="71"/>
      <c r="BD33" s="71"/>
      <c r="BE33" s="71"/>
      <c r="BF33" s="71"/>
      <c r="BG33" s="71"/>
      <c r="BH33" s="71"/>
      <c r="BI33" s="71"/>
      <c r="BJ33" s="71"/>
      <c r="BK33" s="71"/>
      <c r="BL33" s="71"/>
      <c r="BM33" s="71"/>
      <c r="BN33" s="71"/>
      <c r="BO33" s="71"/>
      <c r="BP33" s="71"/>
      <c r="BQ33" s="71"/>
      <c r="BR33" s="71"/>
      <c r="BS33" s="71"/>
      <c r="BT33" s="71"/>
      <c r="BU33" s="71"/>
      <c r="BV33" s="71"/>
      <c r="CK33" s="73"/>
      <c r="CL33" s="73"/>
      <c r="CM33" s="73"/>
      <c r="CN33" s="73"/>
      <c r="CO33" s="73"/>
      <c r="CP33" s="73"/>
      <c r="CQ33" s="73"/>
      <c r="CR33" s="73"/>
      <c r="CS33" s="73"/>
      <c r="CT33" s="73"/>
      <c r="CU33" s="73"/>
      <c r="CX33" s="53"/>
      <c r="CZ33" s="71">
        <f t="shared" si="70"/>
        <v>0.25180483515326785</v>
      </c>
      <c r="DA33" s="71">
        <f t="shared" si="71"/>
        <v>0.33342209866286476</v>
      </c>
      <c r="DB33" s="71">
        <f t="shared" si="72"/>
        <v>0.26335615776637594</v>
      </c>
      <c r="DC33" s="71">
        <f t="shared" si="73"/>
        <v>0.15141690841749142</v>
      </c>
      <c r="DE33" s="71">
        <f t="shared" si="19"/>
        <v>0.25169823911929612</v>
      </c>
      <c r="DF33" s="71">
        <f t="shared" si="20"/>
        <v>0.33444577242978407</v>
      </c>
      <c r="DG33" s="71">
        <f t="shared" si="21"/>
        <v>0.26325122873649376</v>
      </c>
      <c r="DH33" s="71">
        <f t="shared" si="22"/>
        <v>0.15060222042386687</v>
      </c>
      <c r="DI33" s="71">
        <f t="shared" si="23"/>
        <v>0.99999746070944073</v>
      </c>
      <c r="DJ33" s="71"/>
      <c r="DK33" s="71">
        <f t="shared" si="24"/>
        <v>0.25169887825588144</v>
      </c>
      <c r="DL33" s="71">
        <f t="shared" si="25"/>
        <v>0.33444662168693312</v>
      </c>
      <c r="DM33" s="71">
        <f t="shared" si="26"/>
        <v>0.26325189720955106</v>
      </c>
      <c r="DN33" s="71">
        <f t="shared" si="27"/>
        <v>0.15060260284763449</v>
      </c>
      <c r="DQ33" s="71" t="e">
        <f t="shared" si="64"/>
        <v>#DIV/0!</v>
      </c>
      <c r="DR33" s="71" t="e">
        <f t="shared" si="28"/>
        <v>#DIV/0!</v>
      </c>
      <c r="DS33" s="71" t="e">
        <f t="shared" si="29"/>
        <v>#DIV/0!</v>
      </c>
      <c r="DT33" s="71" t="e">
        <f t="shared" si="30"/>
        <v>#DIV/0!</v>
      </c>
      <c r="DV33" s="71" t="e">
        <f t="shared" si="7"/>
        <v>#DIV/0!</v>
      </c>
      <c r="DW33" s="71" t="e">
        <f t="shared" si="8"/>
        <v>#DIV/0!</v>
      </c>
      <c r="DX33" s="71" t="e">
        <f t="shared" si="9"/>
        <v>#DIV/0!</v>
      </c>
      <c r="DY33" s="71" t="e">
        <f t="shared" si="10"/>
        <v>#DIV/0!</v>
      </c>
      <c r="DZ33" s="71"/>
      <c r="EB33" s="71" t="e">
        <f t="shared" si="31"/>
        <v>#DIV/0!</v>
      </c>
      <c r="EC33" s="71" t="e">
        <f t="shared" si="32"/>
        <v>#DIV/0!</v>
      </c>
      <c r="ED33" s="71" t="e">
        <f t="shared" si="33"/>
        <v>#DIV/0!</v>
      </c>
      <c r="EE33" s="71" t="e">
        <f t="shared" si="34"/>
        <v>#DIV/0!</v>
      </c>
      <c r="EG33" s="71" t="e">
        <f t="shared" si="65"/>
        <v>#DIV/0!</v>
      </c>
      <c r="EH33" s="71" t="e">
        <f t="shared" si="35"/>
        <v>#DIV/0!</v>
      </c>
      <c r="EI33" s="71" t="e">
        <f t="shared" si="36"/>
        <v>#DIV/0!</v>
      </c>
      <c r="EJ33" s="71" t="e">
        <f t="shared" si="37"/>
        <v>#DIV/0!</v>
      </c>
      <c r="EL33" s="71" t="e">
        <f t="shared" si="66"/>
        <v>#DIV/0!</v>
      </c>
      <c r="EM33" s="71" t="e">
        <f t="shared" si="38"/>
        <v>#DIV/0!</v>
      </c>
      <c r="EN33" s="71" t="e">
        <f t="shared" si="39"/>
        <v>#DIV/0!</v>
      </c>
      <c r="EO33" s="71" t="e">
        <f t="shared" si="40"/>
        <v>#DIV/0!</v>
      </c>
      <c r="EQ33" s="71" t="e">
        <f t="shared" si="67"/>
        <v>#DIV/0!</v>
      </c>
      <c r="ER33" s="71" t="e">
        <f t="shared" si="41"/>
        <v>#DIV/0!</v>
      </c>
      <c r="ES33" s="71" t="e">
        <f t="shared" si="42"/>
        <v>#DIV/0!</v>
      </c>
      <c r="ET33" s="71" t="e">
        <f t="shared" si="43"/>
        <v>#DIV/0!</v>
      </c>
      <c r="EW33" s="71" t="e">
        <f t="shared" si="44"/>
        <v>#DIV/0!</v>
      </c>
      <c r="EX33" s="71">
        <f t="shared" si="45"/>
        <v>1</v>
      </c>
      <c r="EY33" s="71">
        <f t="shared" si="11"/>
        <v>1.1974129704235259</v>
      </c>
      <c r="EZ33" s="71"/>
      <c r="FA33" s="71" t="e">
        <f t="shared" si="46"/>
        <v>#DIV/0!</v>
      </c>
      <c r="FB33" s="71">
        <f t="shared" si="47"/>
        <v>1</v>
      </c>
      <c r="FC33" s="71">
        <f t="shared" si="12"/>
        <v>1.0081341440882372</v>
      </c>
      <c r="FD33" s="71"/>
      <c r="FE33" s="71" t="e">
        <f t="shared" si="48"/>
        <v>#DIV/0!</v>
      </c>
      <c r="FF33" s="71">
        <f t="shared" si="49"/>
        <v>1</v>
      </c>
      <c r="FG33" s="71">
        <f t="shared" si="13"/>
        <v>0.9902043619315124</v>
      </c>
      <c r="FH33" s="71"/>
      <c r="FI33" s="71" t="e">
        <f t="shared" si="50"/>
        <v>#DIV/0!</v>
      </c>
      <c r="FJ33" s="71">
        <f t="shared" si="51"/>
        <v>1</v>
      </c>
      <c r="FK33" s="71">
        <f t="shared" si="14"/>
        <v>0.97172045433304699</v>
      </c>
      <c r="FM33" s="71" t="e">
        <f t="shared" si="52"/>
        <v>#DIV/0!</v>
      </c>
      <c r="FN33" s="71">
        <f t="shared" si="53"/>
        <v>1</v>
      </c>
      <c r="FO33" s="71">
        <f t="shared" si="15"/>
        <v>1.0174369025285117</v>
      </c>
      <c r="FQ33" s="239"/>
      <c r="GA33" s="51">
        <f t="shared" si="68"/>
        <v>1988</v>
      </c>
      <c r="GB33" s="119">
        <f t="shared" si="74"/>
        <v>1.0680291925846064</v>
      </c>
      <c r="GC33" s="119">
        <f t="shared" si="75"/>
        <v>1.0440345400979163</v>
      </c>
      <c r="GD33" s="119">
        <f t="shared" si="76"/>
        <v>1.0299114250597585</v>
      </c>
      <c r="GE33" s="119">
        <f t="shared" si="77"/>
        <v>1.0175174625675649</v>
      </c>
      <c r="GF33" s="119">
        <f t="shared" si="78"/>
        <v>0.97617236651595274</v>
      </c>
      <c r="GH33" s="51">
        <f t="shared" si="79"/>
        <v>19</v>
      </c>
      <c r="GI33" s="119">
        <f t="shared" si="80"/>
        <v>1.1544528029900754</v>
      </c>
      <c r="GJ33" s="119">
        <f t="shared" si="81"/>
        <v>1.1345996463961512</v>
      </c>
      <c r="GK33" s="119">
        <f t="shared" si="82"/>
        <v>1.1009400249876629</v>
      </c>
      <c r="GL33" s="119">
        <f t="shared" si="83"/>
        <v>1.0072128075340303</v>
      </c>
      <c r="GM33" s="119">
        <f t="shared" si="84"/>
        <v>0.91758992874702239</v>
      </c>
      <c r="GT33" s="51">
        <f>GT32+1</f>
        <v>2005</v>
      </c>
      <c r="GU33" s="71">
        <f t="shared" si="85"/>
        <v>1.3481470431324476</v>
      </c>
      <c r="GV33" s="71">
        <f t="shared" ref="GV33:GW36" si="87">CK71</f>
        <v>1.2514556244551076</v>
      </c>
      <c r="GW33" s="71">
        <f t="shared" si="87"/>
        <v>1.0772631620233759</v>
      </c>
    </row>
    <row r="34" spans="1:205" x14ac:dyDescent="0.2">
      <c r="A34" s="75" t="s">
        <v>148</v>
      </c>
      <c r="B34" s="50">
        <f t="shared" si="18"/>
        <v>1968</v>
      </c>
      <c r="D34" s="79">
        <f>Conversion_Factors!$O30*D182+D259</f>
        <v>3054.2814077452003</v>
      </c>
      <c r="E34" s="79">
        <f>Conversion_Factors!$O30*E182+E259</f>
        <v>4048.5314993747679</v>
      </c>
      <c r="F34" s="79">
        <f>Conversion_Factors!$O30*F182+F259</f>
        <v>3385.0340859026237</v>
      </c>
      <c r="G34" s="79">
        <f>Conversion_Factors!$O30*G182+G259</f>
        <v>1835.6801540491092</v>
      </c>
      <c r="H34" s="79">
        <f t="shared" si="69"/>
        <v>12323.5271470717</v>
      </c>
      <c r="J34" s="69"/>
      <c r="K34" s="69"/>
      <c r="L34" s="69"/>
      <c r="M34" s="69"/>
      <c r="N34" s="69"/>
      <c r="V34" s="70"/>
      <c r="W34" s="70"/>
      <c r="X34" s="70"/>
      <c r="Y34" s="70"/>
      <c r="Z34" s="70"/>
      <c r="BB34" s="71"/>
      <c r="BC34" s="71"/>
      <c r="BD34" s="71"/>
      <c r="BE34" s="71"/>
      <c r="BF34" s="71"/>
      <c r="BG34" s="71"/>
      <c r="BH34" s="71"/>
      <c r="BI34" s="71"/>
      <c r="BJ34" s="71"/>
      <c r="BK34" s="71"/>
      <c r="BL34" s="71"/>
      <c r="BM34" s="71"/>
      <c r="BN34" s="71"/>
      <c r="BO34" s="71"/>
      <c r="BP34" s="71"/>
      <c r="BQ34" s="71"/>
      <c r="BR34" s="71"/>
      <c r="BS34" s="71"/>
      <c r="BT34" s="71"/>
      <c r="BU34" s="71"/>
      <c r="BV34" s="71"/>
      <c r="CK34" s="73"/>
      <c r="CL34" s="73"/>
      <c r="CM34" s="73"/>
      <c r="CN34" s="73"/>
      <c r="CO34" s="73"/>
      <c r="CP34" s="73"/>
      <c r="CQ34" s="73"/>
      <c r="CR34" s="73"/>
      <c r="CS34" s="73"/>
      <c r="CT34" s="73"/>
      <c r="CU34" s="73"/>
      <c r="CX34" s="53"/>
      <c r="CZ34" s="71">
        <f t="shared" si="70"/>
        <v>0.24784149629361224</v>
      </c>
      <c r="DA34" s="71">
        <f t="shared" si="71"/>
        <v>0.32852051616868266</v>
      </c>
      <c r="DB34" s="71">
        <f t="shared" si="72"/>
        <v>0.27468062069445526</v>
      </c>
      <c r="DC34" s="71">
        <f t="shared" si="73"/>
        <v>0.14895736684325001</v>
      </c>
      <c r="DE34" s="71">
        <f t="shared" si="19"/>
        <v>0.24981792591096272</v>
      </c>
      <c r="DF34" s="71">
        <f t="shared" si="20"/>
        <v>0.33096525808417515</v>
      </c>
      <c r="DG34" s="71">
        <f t="shared" si="21"/>
        <v>0.26897865879458194</v>
      </c>
      <c r="DH34" s="71">
        <f t="shared" si="22"/>
        <v>0.15018378101085963</v>
      </c>
      <c r="DI34" s="71">
        <f t="shared" si="23"/>
        <v>0.99994562380057939</v>
      </c>
      <c r="DJ34" s="71"/>
      <c r="DK34" s="71">
        <f t="shared" si="24"/>
        <v>0.24983151079901547</v>
      </c>
      <c r="DL34" s="71">
        <f t="shared" si="25"/>
        <v>0.33098325569569176</v>
      </c>
      <c r="DM34" s="71">
        <f t="shared" si="26"/>
        <v>0.26899328562712399</v>
      </c>
      <c r="DN34" s="71">
        <f t="shared" si="27"/>
        <v>0.15019194787816884</v>
      </c>
      <c r="DQ34" s="71" t="e">
        <f t="shared" si="64"/>
        <v>#DIV/0!</v>
      </c>
      <c r="DR34" s="71" t="e">
        <f t="shared" si="28"/>
        <v>#DIV/0!</v>
      </c>
      <c r="DS34" s="71" t="e">
        <f t="shared" si="29"/>
        <v>#DIV/0!</v>
      </c>
      <c r="DT34" s="71" t="e">
        <f t="shared" si="30"/>
        <v>#DIV/0!</v>
      </c>
      <c r="DV34" s="71" t="e">
        <f t="shared" si="7"/>
        <v>#DIV/0!</v>
      </c>
      <c r="DW34" s="71" t="e">
        <f t="shared" si="8"/>
        <v>#DIV/0!</v>
      </c>
      <c r="DX34" s="71" t="e">
        <f t="shared" si="9"/>
        <v>#DIV/0!</v>
      </c>
      <c r="DY34" s="71" t="e">
        <f t="shared" si="10"/>
        <v>#DIV/0!</v>
      </c>
      <c r="DZ34" s="71"/>
      <c r="EB34" s="71" t="e">
        <f t="shared" si="31"/>
        <v>#DIV/0!</v>
      </c>
      <c r="EC34" s="71" t="e">
        <f t="shared" si="32"/>
        <v>#DIV/0!</v>
      </c>
      <c r="ED34" s="71" t="e">
        <f t="shared" si="33"/>
        <v>#DIV/0!</v>
      </c>
      <c r="EE34" s="71" t="e">
        <f t="shared" si="34"/>
        <v>#DIV/0!</v>
      </c>
      <c r="EG34" s="71" t="e">
        <f t="shared" si="65"/>
        <v>#DIV/0!</v>
      </c>
      <c r="EH34" s="71" t="e">
        <f t="shared" si="35"/>
        <v>#DIV/0!</v>
      </c>
      <c r="EI34" s="71" t="e">
        <f t="shared" si="36"/>
        <v>#DIV/0!</v>
      </c>
      <c r="EJ34" s="71" t="e">
        <f t="shared" si="37"/>
        <v>#DIV/0!</v>
      </c>
      <c r="EL34" s="71" t="e">
        <f t="shared" si="66"/>
        <v>#DIV/0!</v>
      </c>
      <c r="EM34" s="71" t="e">
        <f t="shared" si="38"/>
        <v>#DIV/0!</v>
      </c>
      <c r="EN34" s="71" t="e">
        <f t="shared" si="39"/>
        <v>#DIV/0!</v>
      </c>
      <c r="EO34" s="71" t="e">
        <f t="shared" si="40"/>
        <v>#DIV/0!</v>
      </c>
      <c r="EQ34" s="71" t="e">
        <f t="shared" si="67"/>
        <v>#DIV/0!</v>
      </c>
      <c r="ER34" s="71" t="e">
        <f t="shared" si="41"/>
        <v>#DIV/0!</v>
      </c>
      <c r="ES34" s="71" t="e">
        <f t="shared" si="42"/>
        <v>#DIV/0!</v>
      </c>
      <c r="ET34" s="71" t="e">
        <f t="shared" si="43"/>
        <v>#DIV/0!</v>
      </c>
      <c r="EW34" s="71" t="e">
        <f t="shared" si="44"/>
        <v>#DIV/0!</v>
      </c>
      <c r="EX34" s="71">
        <f t="shared" si="45"/>
        <v>1</v>
      </c>
      <c r="EY34" s="71">
        <f t="shared" si="11"/>
        <v>1.1974129704235259</v>
      </c>
      <c r="EZ34" s="71"/>
      <c r="FA34" s="71" t="e">
        <f t="shared" si="46"/>
        <v>#DIV/0!</v>
      </c>
      <c r="FB34" s="71">
        <f t="shared" si="47"/>
        <v>1</v>
      </c>
      <c r="FC34" s="71">
        <f t="shared" si="12"/>
        <v>1.0081341440882372</v>
      </c>
      <c r="FD34" s="71"/>
      <c r="FE34" s="71" t="e">
        <f t="shared" si="48"/>
        <v>#DIV/0!</v>
      </c>
      <c r="FF34" s="71">
        <f t="shared" si="49"/>
        <v>1</v>
      </c>
      <c r="FG34" s="71">
        <f t="shared" si="13"/>
        <v>0.9902043619315124</v>
      </c>
      <c r="FH34" s="71"/>
      <c r="FI34" s="71" t="e">
        <f t="shared" si="50"/>
        <v>#DIV/0!</v>
      </c>
      <c r="FJ34" s="71">
        <f t="shared" si="51"/>
        <v>1</v>
      </c>
      <c r="FK34" s="71">
        <f t="shared" si="14"/>
        <v>0.97172045433304699</v>
      </c>
      <c r="FM34" s="71" t="e">
        <f t="shared" si="52"/>
        <v>#DIV/0!</v>
      </c>
      <c r="FN34" s="71">
        <f t="shared" si="53"/>
        <v>1</v>
      </c>
      <c r="FO34" s="71">
        <f t="shared" si="15"/>
        <v>1.0174369025285117</v>
      </c>
      <c r="FQ34" s="239"/>
      <c r="GA34" s="51">
        <f t="shared" si="68"/>
        <v>1989</v>
      </c>
      <c r="GB34" s="119">
        <f t="shared" si="74"/>
        <v>1.1087440732796909</v>
      </c>
      <c r="GC34" s="119">
        <f t="shared" si="75"/>
        <v>1.0585843858212403</v>
      </c>
      <c r="GD34" s="119">
        <f t="shared" si="76"/>
        <v>1.0404957746218153</v>
      </c>
      <c r="GE34" s="119">
        <f t="shared" si="77"/>
        <v>1.0136737317156672</v>
      </c>
      <c r="GF34" s="119">
        <f t="shared" si="78"/>
        <v>0.99304130760596188</v>
      </c>
      <c r="GH34" s="51">
        <f t="shared" si="79"/>
        <v>20</v>
      </c>
      <c r="GI34" s="119">
        <f t="shared" si="80"/>
        <v>1.2158832301602844</v>
      </c>
      <c r="GJ34" s="119">
        <f t="shared" si="81"/>
        <v>1.1431900264199562</v>
      </c>
      <c r="GK34" s="119">
        <f t="shared" si="82"/>
        <v>1.1111663344043989</v>
      </c>
      <c r="GL34" s="119">
        <f t="shared" si="83"/>
        <v>1.0068277186813999</v>
      </c>
      <c r="GM34" s="119">
        <f t="shared" si="84"/>
        <v>0.95069060773603553</v>
      </c>
      <c r="GT34" s="51">
        <f>GT33+1</f>
        <v>2006</v>
      </c>
      <c r="GU34" s="71">
        <f t="shared" si="85"/>
        <v>1.2896685525031775</v>
      </c>
      <c r="GV34" s="71">
        <f t="shared" si="87"/>
        <v>1.2600363793394813</v>
      </c>
      <c r="GW34" s="71">
        <f t="shared" si="87"/>
        <v>1.0235169187569246</v>
      </c>
    </row>
    <row r="35" spans="1:205" x14ac:dyDescent="0.2">
      <c r="A35" s="75" t="s">
        <v>148</v>
      </c>
      <c r="B35" s="50">
        <f t="shared" si="18"/>
        <v>1969</v>
      </c>
      <c r="D35" s="79">
        <f>Conversion_Factors!$O31*D183+D260</f>
        <v>3183.2750203334563</v>
      </c>
      <c r="E35" s="79">
        <f>Conversion_Factors!$O31*E183+E260</f>
        <v>4295.7450558356177</v>
      </c>
      <c r="F35" s="79">
        <f>Conversion_Factors!$O31*F183+F260</f>
        <v>3683.1303205915565</v>
      </c>
      <c r="G35" s="79">
        <f>Conversion_Factors!$O31*G183+G260</f>
        <v>1993.6522198068164</v>
      </c>
      <c r="H35" s="79">
        <f t="shared" si="69"/>
        <v>13155.802616567446</v>
      </c>
      <c r="J35" s="69"/>
      <c r="K35" s="69"/>
      <c r="L35" s="69"/>
      <c r="M35" s="69"/>
      <c r="N35" s="69"/>
      <c r="V35" s="70"/>
      <c r="W35" s="70"/>
      <c r="X35" s="70"/>
      <c r="Y35" s="70"/>
      <c r="Z35" s="70"/>
      <c r="BB35" s="71"/>
      <c r="BC35" s="71"/>
      <c r="BD35" s="71"/>
      <c r="BE35" s="71"/>
      <c r="BF35" s="71"/>
      <c r="BG35" s="71"/>
      <c r="BH35" s="71"/>
      <c r="BI35" s="71"/>
      <c r="BJ35" s="71"/>
      <c r="BK35" s="71"/>
      <c r="BL35" s="71"/>
      <c r="BM35" s="71"/>
      <c r="BN35" s="71"/>
      <c r="BO35" s="71"/>
      <c r="BP35" s="71"/>
      <c r="BQ35" s="71"/>
      <c r="BR35" s="71"/>
      <c r="BS35" s="71"/>
      <c r="BT35" s="71"/>
      <c r="BU35" s="71"/>
      <c r="BV35" s="71"/>
      <c r="CK35" s="73"/>
      <c r="CL35" s="73"/>
      <c r="CM35" s="73"/>
      <c r="CN35" s="73"/>
      <c r="CO35" s="73"/>
      <c r="CP35" s="73"/>
      <c r="CQ35" s="73"/>
      <c r="CR35" s="73"/>
      <c r="CS35" s="73"/>
      <c r="CT35" s="73"/>
      <c r="CU35" s="73"/>
      <c r="CX35" s="53"/>
      <c r="CZ35" s="71">
        <f t="shared" si="70"/>
        <v>0.24196737463396381</v>
      </c>
      <c r="DA35" s="71">
        <f t="shared" si="71"/>
        <v>0.32652854265431697</v>
      </c>
      <c r="DB35" s="71">
        <f t="shared" si="72"/>
        <v>0.2799624187089349</v>
      </c>
      <c r="DC35" s="71">
        <f t="shared" si="73"/>
        <v>0.15154166400278446</v>
      </c>
      <c r="DE35" s="71">
        <f t="shared" si="19"/>
        <v>0.2448926939353373</v>
      </c>
      <c r="DF35" s="71">
        <f t="shared" si="20"/>
        <v>0.32752351982598177</v>
      </c>
      <c r="DG35" s="71">
        <f t="shared" si="21"/>
        <v>0.27731313651258221</v>
      </c>
      <c r="DH35" s="71">
        <f t="shared" si="22"/>
        <v>0.15024581118282007</v>
      </c>
      <c r="DI35" s="71">
        <f t="shared" si="23"/>
        <v>0.9999751614567215</v>
      </c>
      <c r="DJ35" s="71"/>
      <c r="DK35" s="71">
        <f t="shared" si="24"/>
        <v>0.2448987768642053</v>
      </c>
      <c r="DL35" s="71">
        <f t="shared" si="25"/>
        <v>0.32753165523517541</v>
      </c>
      <c r="DM35" s="71">
        <f t="shared" si="26"/>
        <v>0.27732002473801864</v>
      </c>
      <c r="DN35" s="71">
        <f t="shared" si="27"/>
        <v>0.1502495431626005</v>
      </c>
      <c r="DQ35" s="71" t="e">
        <f t="shared" si="64"/>
        <v>#DIV/0!</v>
      </c>
      <c r="DR35" s="71" t="e">
        <f t="shared" si="28"/>
        <v>#DIV/0!</v>
      </c>
      <c r="DS35" s="71" t="e">
        <f t="shared" si="29"/>
        <v>#DIV/0!</v>
      </c>
      <c r="DT35" s="71" t="e">
        <f t="shared" si="30"/>
        <v>#DIV/0!</v>
      </c>
      <c r="DV35" s="71" t="e">
        <f t="shared" si="7"/>
        <v>#DIV/0!</v>
      </c>
      <c r="DW35" s="71" t="e">
        <f t="shared" si="8"/>
        <v>#DIV/0!</v>
      </c>
      <c r="DX35" s="71" t="e">
        <f t="shared" si="9"/>
        <v>#DIV/0!</v>
      </c>
      <c r="DY35" s="71" t="e">
        <f t="shared" si="10"/>
        <v>#DIV/0!</v>
      </c>
      <c r="DZ35" s="71"/>
      <c r="EB35" s="71" t="e">
        <f t="shared" si="31"/>
        <v>#DIV/0!</v>
      </c>
      <c r="EC35" s="71" t="e">
        <f t="shared" si="32"/>
        <v>#DIV/0!</v>
      </c>
      <c r="ED35" s="71" t="e">
        <f t="shared" si="33"/>
        <v>#DIV/0!</v>
      </c>
      <c r="EE35" s="71" t="e">
        <f t="shared" si="34"/>
        <v>#DIV/0!</v>
      </c>
      <c r="EG35" s="71" t="e">
        <f t="shared" si="65"/>
        <v>#DIV/0!</v>
      </c>
      <c r="EH35" s="71" t="e">
        <f t="shared" si="35"/>
        <v>#DIV/0!</v>
      </c>
      <c r="EI35" s="71" t="e">
        <f t="shared" si="36"/>
        <v>#DIV/0!</v>
      </c>
      <c r="EJ35" s="71" t="e">
        <f t="shared" si="37"/>
        <v>#DIV/0!</v>
      </c>
      <c r="EL35" s="71" t="e">
        <f t="shared" si="66"/>
        <v>#DIV/0!</v>
      </c>
      <c r="EM35" s="71" t="e">
        <f t="shared" si="38"/>
        <v>#DIV/0!</v>
      </c>
      <c r="EN35" s="71" t="e">
        <f t="shared" si="39"/>
        <v>#DIV/0!</v>
      </c>
      <c r="EO35" s="71" t="e">
        <f t="shared" si="40"/>
        <v>#DIV/0!</v>
      </c>
      <c r="EQ35" s="71" t="e">
        <f t="shared" si="67"/>
        <v>#DIV/0!</v>
      </c>
      <c r="ER35" s="71" t="e">
        <f t="shared" si="41"/>
        <v>#DIV/0!</v>
      </c>
      <c r="ES35" s="71" t="e">
        <f t="shared" si="42"/>
        <v>#DIV/0!</v>
      </c>
      <c r="ET35" s="71" t="e">
        <f t="shared" si="43"/>
        <v>#DIV/0!</v>
      </c>
      <c r="EW35" s="71" t="e">
        <f t="shared" si="44"/>
        <v>#DIV/0!</v>
      </c>
      <c r="EX35" s="71">
        <f t="shared" si="45"/>
        <v>1</v>
      </c>
      <c r="EY35" s="71">
        <f t="shared" si="11"/>
        <v>1.1974129704235259</v>
      </c>
      <c r="EZ35" s="71"/>
      <c r="FA35" s="71" t="e">
        <f t="shared" si="46"/>
        <v>#DIV/0!</v>
      </c>
      <c r="FB35" s="71">
        <f t="shared" si="47"/>
        <v>1</v>
      </c>
      <c r="FC35" s="71">
        <f t="shared" si="12"/>
        <v>1.0081341440882372</v>
      </c>
      <c r="FD35" s="71"/>
      <c r="FE35" s="71" t="e">
        <f t="shared" si="48"/>
        <v>#DIV/0!</v>
      </c>
      <c r="FF35" s="71">
        <f t="shared" si="49"/>
        <v>1</v>
      </c>
      <c r="FG35" s="71">
        <f t="shared" si="13"/>
        <v>0.9902043619315124</v>
      </c>
      <c r="FH35" s="71"/>
      <c r="FI35" s="71" t="e">
        <f t="shared" si="50"/>
        <v>#DIV/0!</v>
      </c>
      <c r="FJ35" s="71">
        <f t="shared" si="51"/>
        <v>1</v>
      </c>
      <c r="FK35" s="71">
        <f t="shared" si="14"/>
        <v>0.97172045433304699</v>
      </c>
      <c r="FM35" s="71" t="e">
        <f t="shared" si="52"/>
        <v>#DIV/0!</v>
      </c>
      <c r="FN35" s="71">
        <f t="shared" si="53"/>
        <v>1</v>
      </c>
      <c r="FO35" s="71">
        <f t="shared" si="15"/>
        <v>1.0174369025285117</v>
      </c>
      <c r="FQ35" s="239"/>
      <c r="GA35" s="51">
        <f t="shared" si="68"/>
        <v>1990</v>
      </c>
      <c r="GB35" s="119">
        <f t="shared" si="74"/>
        <v>1.0563521088707459</v>
      </c>
      <c r="GC35" s="119">
        <f t="shared" si="75"/>
        <v>1.0643767234138797</v>
      </c>
      <c r="GD35" s="119">
        <f t="shared" si="76"/>
        <v>1.0515183254132678</v>
      </c>
      <c r="GE35" s="119">
        <f t="shared" si="77"/>
        <v>0.96467055500413856</v>
      </c>
      <c r="GF35" s="119">
        <f t="shared" si="78"/>
        <v>0.97840230409227136</v>
      </c>
      <c r="GH35" s="51">
        <f t="shared" si="79"/>
        <v>21</v>
      </c>
      <c r="GI35" s="119">
        <f t="shared" si="80"/>
        <v>1.1822549795422248</v>
      </c>
      <c r="GJ35" s="119">
        <f t="shared" si="81"/>
        <v>1.1519801014778828</v>
      </c>
      <c r="GK35" s="119">
        <f t="shared" si="82"/>
        <v>1.1209520140455229</v>
      </c>
      <c r="GL35" s="119">
        <f t="shared" si="83"/>
        <v>0.99292145424142075</v>
      </c>
      <c r="GM35" s="119">
        <f t="shared" si="84"/>
        <v>0.92207077682421468</v>
      </c>
      <c r="GT35" s="51">
        <f>GT34+1</f>
        <v>2007</v>
      </c>
      <c r="GU35" s="71">
        <f t="shared" si="85"/>
        <v>1.3429123787335895</v>
      </c>
      <c r="GV35" s="71">
        <f t="shared" si="87"/>
        <v>1.2663044486016479</v>
      </c>
      <c r="GW35" s="71">
        <f t="shared" si="87"/>
        <v>1.0604972447317373</v>
      </c>
    </row>
    <row r="36" spans="1:205" x14ac:dyDescent="0.2">
      <c r="A36" s="75" t="s">
        <v>148</v>
      </c>
      <c r="B36" s="50">
        <f t="shared" si="18"/>
        <v>1970</v>
      </c>
      <c r="D36" s="79">
        <f>Conversion_Factors!$O32*D184+D261</f>
        <v>3329.0170854112102</v>
      </c>
      <c r="E36" s="79">
        <f>Conversion_Factors!$O32*E184+E261</f>
        <v>4443.9210274312754</v>
      </c>
      <c r="F36" s="79">
        <f>Conversion_Factors!$O32*F184+F261</f>
        <v>3937.8500099833536</v>
      </c>
      <c r="G36" s="79">
        <f>Conversion_Factors!$O32*G184+G261</f>
        <v>2054.9698771741614</v>
      </c>
      <c r="H36" s="79">
        <f t="shared" si="69"/>
        <v>13765.758000000002</v>
      </c>
      <c r="J36" s="327">
        <f>Northeast!I36</f>
        <v>15481</v>
      </c>
      <c r="K36" s="327">
        <f>Midwest!I36</f>
        <v>17536</v>
      </c>
      <c r="L36" s="327">
        <f>South!I36</f>
        <v>19257</v>
      </c>
      <c r="M36" s="327">
        <f>West!I36</f>
        <v>11169</v>
      </c>
      <c r="N36" s="327">
        <f>SUM(J36:M36)</f>
        <v>63443</v>
      </c>
      <c r="P36" s="85">
        <f>Northeast!N36</f>
        <v>24.168395702874459</v>
      </c>
      <c r="Q36" s="85">
        <f>Midwest!N36</f>
        <v>25.732072492652321</v>
      </c>
      <c r="R36" s="85">
        <f>South!N36</f>
        <v>27.259041887492781</v>
      </c>
      <c r="S36" s="85">
        <f>West!N36</f>
        <v>15.090738428634269</v>
      </c>
      <c r="T36" s="81">
        <f>SUM(P36:S36)</f>
        <v>92.250248511653837</v>
      </c>
      <c r="V36" s="79">
        <f>Conversion_Factors!$O32*V184+V261</f>
        <v>215.03889189401266</v>
      </c>
      <c r="W36" s="79">
        <f>Conversion_Factors!$O32*W184+W261</f>
        <v>253.41702939275063</v>
      </c>
      <c r="X36" s="79">
        <f>Conversion_Factors!$O32*X184+X261</f>
        <v>204.48927714510847</v>
      </c>
      <c r="Y36" s="79">
        <f>Conversion_Factors!$O32*Y184+Y261</f>
        <v>183.98870777815034</v>
      </c>
      <c r="Z36" s="79">
        <f>Conversion_Factors!$O32*Z184+Z261</f>
        <v>216.9783585265514</v>
      </c>
      <c r="AC36" s="79">
        <f>Conversion_Factors!$O32*AC184+AC261</f>
        <v>137.74257614522898</v>
      </c>
      <c r="AD36" s="79">
        <f>Conversion_Factors!$O32*AD184+AD261</f>
        <v>172.69969329910046</v>
      </c>
      <c r="AE36" s="79">
        <f>Conversion_Factors!$O32*AE184+AE261</f>
        <v>144.46032352260153</v>
      </c>
      <c r="AF36" s="79">
        <f>Conversion_Factors!$O32*AF184+AF261</f>
        <v>136.17424269145846</v>
      </c>
      <c r="AG36" s="79">
        <f>Conversion_Factors!$O32*AG184+AG261</f>
        <v>149.22190695519907</v>
      </c>
      <c r="AI36" s="74">
        <f>AC36/AO36</f>
        <v>136.70242382112636</v>
      </c>
      <c r="AJ36" s="74">
        <f>AD36/AP36</f>
        <v>172.03233989297445</v>
      </c>
      <c r="AK36" s="74">
        <f>AE36/AQ36</f>
        <v>141.33989631942063</v>
      </c>
      <c r="AL36" s="74">
        <f>AF36/AR36</f>
        <v>135.3849034848636</v>
      </c>
      <c r="AM36" s="74">
        <f>(D36/AO36+E36/AP36+F36/AQ36+G36/AR36)/T36</f>
        <v>147.71207073504186</v>
      </c>
      <c r="AO36" s="119">
        <f>Northeast!V36</f>
        <v>1.007608879894212</v>
      </c>
      <c r="AP36" s="119">
        <f>Midwest!V36</f>
        <v>1.0038792322800538</v>
      </c>
      <c r="AQ36" s="119">
        <f>South!V36</f>
        <v>1.0220774691678625</v>
      </c>
      <c r="AR36" s="119">
        <f>West!V36</f>
        <v>1.0058303340053207</v>
      </c>
      <c r="AS36" s="119">
        <f>AG36/AM36</f>
        <v>1.0102214816476676</v>
      </c>
      <c r="AU36" s="51">
        <f>P36/J36*1000000</f>
        <v>1561.1650218251054</v>
      </c>
      <c r="AV36" s="51">
        <f>Q36/K36*1000000</f>
        <v>1467.3855207944982</v>
      </c>
      <c r="AW36" s="51">
        <f>R36/L36*1000000</f>
        <v>1415.5393824319874</v>
      </c>
      <c r="AX36" s="51">
        <f>S36/M36*1000000</f>
        <v>1351.1270864566452</v>
      </c>
      <c r="AY36" s="51">
        <f>T36/N36*1000000</f>
        <v>1454.0650428203874</v>
      </c>
      <c r="BB36" s="71">
        <f>AI36/AI$80</f>
        <v>1.2565561699434402</v>
      </c>
      <c r="BC36" s="71">
        <f>AJ36/AJ$80</f>
        <v>1.276785380206684</v>
      </c>
      <c r="BD36" s="71">
        <f>AK36/AK$80</f>
        <v>1.0694138049911504</v>
      </c>
      <c r="BE36" s="71">
        <f>AL36/AL$80</f>
        <v>1.1685814383925563</v>
      </c>
      <c r="BF36" s="71"/>
      <c r="BG36" s="71"/>
      <c r="BH36" s="71"/>
      <c r="BI36" s="71"/>
      <c r="BJ36" s="71"/>
      <c r="BK36" s="71"/>
      <c r="BL36" s="71"/>
      <c r="BM36" s="71"/>
      <c r="BN36" s="71"/>
      <c r="BO36" s="71"/>
      <c r="BP36" s="71"/>
      <c r="BQ36" s="148">
        <f>Northeast!AK36</f>
        <v>1.2491735505306072</v>
      </c>
      <c r="BR36" s="148">
        <f>Midwest!AK36</f>
        <v>1.284225190057654</v>
      </c>
      <c r="BS36" s="148">
        <f>South!AK36</f>
        <v>1.0943561061531015</v>
      </c>
      <c r="BT36" s="148">
        <f>West!AK36</f>
        <v>1.1875539854055914</v>
      </c>
      <c r="BU36" s="72"/>
      <c r="BV36" s="148">
        <f>Northeast!AH36</f>
        <v>1.0059100029853318</v>
      </c>
      <c r="BW36" s="148">
        <f>Midwest!AH36</f>
        <v>0.99420677159382276</v>
      </c>
      <c r="BX36" s="148">
        <f>South!AH36</f>
        <v>0.97720824051539446</v>
      </c>
      <c r="BY36" s="148">
        <f>West!AH36</f>
        <v>0.9840238446031101</v>
      </c>
      <c r="CA36" s="148">
        <f>Northeast!AI36</f>
        <v>0.95471595462422898</v>
      </c>
      <c r="CB36" s="148">
        <f>Midwest!AI36</f>
        <v>0.96412497554806686</v>
      </c>
      <c r="CC36" s="148">
        <f>South!AI36</f>
        <v>0.98389628929722339</v>
      </c>
      <c r="CD36" s="148">
        <f>West!AI36</f>
        <v>0.99193550057784241</v>
      </c>
      <c r="CF36" s="148">
        <f>Northeast!AJ36</f>
        <v>1.0273013513967311</v>
      </c>
      <c r="CG36" s="148">
        <f>Midwest!AJ36</f>
        <v>1.0020158471720324</v>
      </c>
      <c r="CH36" s="148">
        <f>South!AJ36</f>
        <v>1.0482436127536705</v>
      </c>
      <c r="CI36" s="148">
        <f>West!AJ36</f>
        <v>0.97699183092929498</v>
      </c>
      <c r="CK36" s="73">
        <f>N36/N$80</f>
        <v>0.72614558604301649</v>
      </c>
      <c r="CL36" s="73">
        <f>Z36/Z$80</f>
        <v>1.1817781260386062</v>
      </c>
      <c r="CM36" s="73">
        <f>FC36</f>
        <v>1.0081341440882372</v>
      </c>
      <c r="CN36" s="73">
        <f>FG36</f>
        <v>0.9902043619315124</v>
      </c>
      <c r="CO36" s="73">
        <f>FK36</f>
        <v>0.97172045433304699</v>
      </c>
      <c r="CP36" s="73">
        <f>FO36</f>
        <v>1.0174369025285117</v>
      </c>
      <c r="CQ36" s="73">
        <f>EY36</f>
        <v>1.1974129704235259</v>
      </c>
      <c r="CR36" s="73">
        <f>CK36*CM36*CN36*CO36*CP36*CQ36</f>
        <v>0.85814296990512118</v>
      </c>
      <c r="CS36" s="73">
        <f>CK36*CL36</f>
        <v>0.85814296990512151</v>
      </c>
      <c r="CT36" s="73"/>
      <c r="CU36" s="73">
        <f>CM36*CN36*CO36*CP36</f>
        <v>0.98694281357300651</v>
      </c>
      <c r="CX36" s="53"/>
      <c r="CZ36" s="71">
        <f t="shared" si="70"/>
        <v>0.24183318386181202</v>
      </c>
      <c r="DA36" s="71">
        <f t="shared" si="71"/>
        <v>0.32282428816715175</v>
      </c>
      <c r="DB36" s="71">
        <f t="shared" si="72"/>
        <v>0.28606125503465579</v>
      </c>
      <c r="DC36" s="71">
        <f t="shared" si="73"/>
        <v>0.14928127293638033</v>
      </c>
      <c r="DE36" s="71">
        <f t="shared" si="19"/>
        <v>0.24190027304451023</v>
      </c>
      <c r="DF36" s="71">
        <f t="shared" si="20"/>
        <v>0.3246728935400004</v>
      </c>
      <c r="DG36" s="71">
        <f t="shared" si="21"/>
        <v>0.28300088416260538</v>
      </c>
      <c r="DH36" s="71">
        <f t="shared" si="22"/>
        <v>0.1504086376544663</v>
      </c>
      <c r="DI36" s="71">
        <f t="shared" si="23"/>
        <v>0.99998268840158233</v>
      </c>
      <c r="DJ36" s="71"/>
      <c r="DK36" s="71">
        <f t="shared" si="24"/>
        <v>0.241904460797391</v>
      </c>
      <c r="DL36" s="71">
        <f t="shared" si="25"/>
        <v>0.32467851424405381</v>
      </c>
      <c r="DM36" s="71">
        <f t="shared" si="26"/>
        <v>0.28300578344507826</v>
      </c>
      <c r="DN36" s="71">
        <f t="shared" si="27"/>
        <v>0.15041124151347687</v>
      </c>
      <c r="DQ36" s="71" t="e">
        <f t="shared" si="64"/>
        <v>#DIV/0!</v>
      </c>
      <c r="DR36" s="71" t="e">
        <f t="shared" si="28"/>
        <v>#DIV/0!</v>
      </c>
      <c r="DS36" s="71" t="e">
        <f t="shared" si="29"/>
        <v>#DIV/0!</v>
      </c>
      <c r="DT36" s="71" t="e">
        <f t="shared" si="30"/>
        <v>#DIV/0!</v>
      </c>
      <c r="DV36" s="71">
        <f t="shared" si="7"/>
        <v>0.24401431205964408</v>
      </c>
      <c r="DW36" s="71">
        <f t="shared" si="8"/>
        <v>0.27640559242154372</v>
      </c>
      <c r="DX36" s="71">
        <f t="shared" si="9"/>
        <v>0.30353230458837066</v>
      </c>
      <c r="DY36" s="71">
        <f t="shared" si="10"/>
        <v>0.17604779093044151</v>
      </c>
      <c r="DZ36" s="71"/>
      <c r="EB36" s="71" t="e">
        <f t="shared" si="31"/>
        <v>#DIV/0!</v>
      </c>
      <c r="EC36" s="71" t="e">
        <f t="shared" si="32"/>
        <v>#DIV/0!</v>
      </c>
      <c r="ED36" s="71" t="e">
        <f t="shared" si="33"/>
        <v>#DIV/0!</v>
      </c>
      <c r="EE36" s="71" t="e">
        <f t="shared" si="34"/>
        <v>#DIV/0!</v>
      </c>
      <c r="EG36" s="71" t="e">
        <f t="shared" si="65"/>
        <v>#DIV/0!</v>
      </c>
      <c r="EH36" s="71" t="e">
        <f t="shared" si="35"/>
        <v>#DIV/0!</v>
      </c>
      <c r="EI36" s="71" t="e">
        <f t="shared" si="36"/>
        <v>#DIV/0!</v>
      </c>
      <c r="EJ36" s="71" t="e">
        <f t="shared" si="37"/>
        <v>#DIV/0!</v>
      </c>
      <c r="EL36" s="71" t="e">
        <f t="shared" si="66"/>
        <v>#DIV/0!</v>
      </c>
      <c r="EM36" s="71" t="e">
        <f t="shared" si="38"/>
        <v>#DIV/0!</v>
      </c>
      <c r="EN36" s="71" t="e">
        <f t="shared" si="39"/>
        <v>#DIV/0!</v>
      </c>
      <c r="EO36" s="71" t="e">
        <f t="shared" si="40"/>
        <v>#DIV/0!</v>
      </c>
      <c r="EQ36" s="71" t="e">
        <f t="shared" si="67"/>
        <v>#DIV/0!</v>
      </c>
      <c r="ER36" s="71" t="e">
        <f t="shared" si="41"/>
        <v>#DIV/0!</v>
      </c>
      <c r="ES36" s="71" t="e">
        <f t="shared" si="42"/>
        <v>#DIV/0!</v>
      </c>
      <c r="ET36" s="71" t="e">
        <f t="shared" si="43"/>
        <v>#DIV/0!</v>
      </c>
      <c r="EW36" s="71" t="e">
        <f t="shared" si="44"/>
        <v>#DIV/0!</v>
      </c>
      <c r="EX36" s="71">
        <f t="shared" si="45"/>
        <v>1</v>
      </c>
      <c r="EY36" s="71">
        <f t="shared" si="11"/>
        <v>1.1974129704235259</v>
      </c>
      <c r="EZ36" s="71"/>
      <c r="FA36" s="71" t="e">
        <f t="shared" si="46"/>
        <v>#DIV/0!</v>
      </c>
      <c r="FB36" s="71">
        <f t="shared" si="47"/>
        <v>1</v>
      </c>
      <c r="FC36" s="71">
        <f t="shared" si="12"/>
        <v>1.0081341440882372</v>
      </c>
      <c r="FD36" s="71"/>
      <c r="FE36" s="71" t="e">
        <f t="shared" si="48"/>
        <v>#DIV/0!</v>
      </c>
      <c r="FF36" s="71">
        <f t="shared" si="49"/>
        <v>1</v>
      </c>
      <c r="FG36" s="71">
        <f t="shared" si="13"/>
        <v>0.9902043619315124</v>
      </c>
      <c r="FH36" s="71"/>
      <c r="FI36" s="71" t="e">
        <f t="shared" si="50"/>
        <v>#DIV/0!</v>
      </c>
      <c r="FJ36" s="71">
        <f t="shared" si="51"/>
        <v>1</v>
      </c>
      <c r="FK36" s="71">
        <f t="shared" si="14"/>
        <v>0.97172045433304699</v>
      </c>
      <c r="FM36" s="71" t="e">
        <f t="shared" si="52"/>
        <v>#DIV/0!</v>
      </c>
      <c r="FN36" s="71">
        <f t="shared" si="53"/>
        <v>1</v>
      </c>
      <c r="FO36" s="71">
        <f t="shared" si="15"/>
        <v>1.0174369025285117</v>
      </c>
      <c r="FQ36" s="239"/>
      <c r="GA36" s="51">
        <f t="shared" si="68"/>
        <v>1991</v>
      </c>
      <c r="GB36" s="119">
        <f t="shared" si="74"/>
        <v>1.0859639229505476</v>
      </c>
      <c r="GC36" s="119">
        <f t="shared" si="75"/>
        <v>1.0686611154295853</v>
      </c>
      <c r="GD36" s="119">
        <f t="shared" si="76"/>
        <v>1.0602994827009928</v>
      </c>
      <c r="GE36" s="119">
        <f t="shared" si="77"/>
        <v>0.98783311492762427</v>
      </c>
      <c r="GF36" s="119">
        <f t="shared" si="78"/>
        <v>0.97020444498093494</v>
      </c>
      <c r="GH36" s="51">
        <f t="shared" si="79"/>
        <v>22</v>
      </c>
      <c r="GI36" s="119">
        <f t="shared" si="80"/>
        <v>1.1816297821615087</v>
      </c>
      <c r="GJ36" s="119">
        <f t="shared" si="81"/>
        <v>1.165113997921299</v>
      </c>
      <c r="GK36" s="119">
        <f t="shared" si="82"/>
        <v>1.1328903254288945</v>
      </c>
      <c r="GL36" s="119">
        <f t="shared" si="83"/>
        <v>0.96985576422345143</v>
      </c>
      <c r="GM36" s="119">
        <f t="shared" si="84"/>
        <v>0.92303461760319072</v>
      </c>
      <c r="GT36" s="51">
        <f>GT35+1</f>
        <v>2008</v>
      </c>
      <c r="GU36" s="71">
        <f t="shared" si="85"/>
        <v>1.352447059577464</v>
      </c>
      <c r="GV36" s="71">
        <f t="shared" si="87"/>
        <v>1.272209873532957</v>
      </c>
      <c r="GW36" s="71">
        <f t="shared" si="87"/>
        <v>1.0630691426892376</v>
      </c>
    </row>
    <row r="37" spans="1:205" x14ac:dyDescent="0.2">
      <c r="A37" s="75" t="s">
        <v>148</v>
      </c>
      <c r="B37" s="50">
        <f t="shared" si="18"/>
        <v>1971</v>
      </c>
      <c r="D37" s="79">
        <f>Conversion_Factors!$O33*D185+D262</f>
        <v>3400.0887977064349</v>
      </c>
      <c r="E37" s="79">
        <f>Conversion_Factors!$O33*E185+E262</f>
        <v>4543.6272037692916</v>
      </c>
      <c r="F37" s="79">
        <f>Conversion_Factors!$O33*F185+F262</f>
        <v>4050.9966045708579</v>
      </c>
      <c r="G37" s="79">
        <f>Conversion_Factors!$O33*G185+G262</f>
        <v>2251.4873939534164</v>
      </c>
      <c r="H37" s="79">
        <f t="shared" si="69"/>
        <v>14246.2</v>
      </c>
      <c r="J37" s="327">
        <f>Northeast!I37</f>
        <v>15682.3</v>
      </c>
      <c r="K37" s="327">
        <f>Midwest!I37</f>
        <v>17897.5</v>
      </c>
      <c r="L37" s="327">
        <f>South!I37</f>
        <v>20021.399999999998</v>
      </c>
      <c r="M37" s="327">
        <f>West!I37</f>
        <v>11610</v>
      </c>
      <c r="N37" s="327">
        <f t="shared" ref="N37:N50" si="88">SUM(J37:M37)</f>
        <v>65211.199999999997</v>
      </c>
      <c r="P37" s="85">
        <f>Northeast!N37</f>
        <v>24.588335555814719</v>
      </c>
      <c r="Q37" s="85">
        <f>Midwest!N37</f>
        <v>26.339520998215846</v>
      </c>
      <c r="R37" s="85">
        <f>South!N37</f>
        <v>28.371423111374895</v>
      </c>
      <c r="S37" s="85">
        <f>West!N37</f>
        <v>15.650550698675277</v>
      </c>
      <c r="T37" s="81">
        <f t="shared" ref="T37:T50" si="89">SUM(P37:S37)</f>
        <v>94.949830364080739</v>
      </c>
      <c r="V37" s="79">
        <f>Conversion_Factors!$O33*V185+V262</f>
        <v>216.81059523835376</v>
      </c>
      <c r="W37" s="79">
        <f>Conversion_Factors!$O33*W185+W262</f>
        <v>253.86937861540949</v>
      </c>
      <c r="X37" s="79">
        <f>Conversion_Factors!$O33*X185+X262</f>
        <v>202.33333356163197</v>
      </c>
      <c r="Y37" s="79">
        <f>Conversion_Factors!$O33*Y185+Y262</f>
        <v>193.92656278668528</v>
      </c>
      <c r="Z37" s="79">
        <f>Conversion_Factors!$O33*Z185+Z262</f>
        <v>218.46247270407537</v>
      </c>
      <c r="AC37" s="79">
        <f>Conversion_Factors!$O33*AC185+AC262</f>
        <v>138.28055949490133</v>
      </c>
      <c r="AD37" s="79">
        <f>Conversion_Factors!$O33*AD185+AD262</f>
        <v>172.50227155144782</v>
      </c>
      <c r="AE37" s="79">
        <f>Conversion_Factors!$O33*AE185+AE262</f>
        <v>142.78439924103421</v>
      </c>
      <c r="AF37" s="79">
        <f>Conversion_Factors!$O33*AF185+AF262</f>
        <v>143.85994699496362</v>
      </c>
      <c r="AG37" s="79">
        <f>Conversion_Factors!$O33*AG185+AG262</f>
        <v>150.03923593516288</v>
      </c>
      <c r="AI37" s="74">
        <f t="shared" ref="AI37:AI50" si="90">AC37/AO37</f>
        <v>138.40078484028669</v>
      </c>
      <c r="AJ37" s="74">
        <f t="shared" ref="AJ37:AJ50" si="91">AD37/AP37</f>
        <v>174.40708191894149</v>
      </c>
      <c r="AK37" s="74">
        <f t="shared" ref="AK37:AK50" si="92">AE37/AQ37</f>
        <v>146.76786852848838</v>
      </c>
      <c r="AL37" s="74">
        <f t="shared" ref="AL37:AL50" si="93">AF37/AR37</f>
        <v>137.69752517187186</v>
      </c>
      <c r="AM37" s="74">
        <f t="shared" ref="AM37:AM50" si="94">(D37/AO37+E37/AP37+F37/AQ37+G37/AR37)/T37</f>
        <v>150.77330076683467</v>
      </c>
      <c r="AO37" s="119">
        <f>Northeast!V37</f>
        <v>0.99913132468487009</v>
      </c>
      <c r="AP37" s="119">
        <f>Midwest!V37</f>
        <v>0.98907836570318308</v>
      </c>
      <c r="AQ37" s="119">
        <f>South!V37</f>
        <v>0.97285870996565604</v>
      </c>
      <c r="AR37" s="119">
        <f>West!V37</f>
        <v>1.0447533230201482</v>
      </c>
      <c r="AS37" s="119">
        <f t="shared" ref="AS37:AS50" si="95">AG37/AM37</f>
        <v>0.9951313340761373</v>
      </c>
      <c r="AU37" s="51">
        <f t="shared" ref="AU37:AU50" si="96">P37/J37*1000000</f>
        <v>1567.9036592728567</v>
      </c>
      <c r="AV37" s="51">
        <f t="shared" ref="AV37:AV50" si="97">Q37/K37*1000000</f>
        <v>1471.6871629119066</v>
      </c>
      <c r="AW37" s="51">
        <f t="shared" ref="AW37:AW50" si="98">R37/L37*1000000</f>
        <v>1417.0549068184491</v>
      </c>
      <c r="AX37" s="51">
        <f t="shared" ref="AX37:AX50" si="99">S37/M37*1000000</f>
        <v>1348.0233159927025</v>
      </c>
      <c r="AY37" s="51">
        <f t="shared" ref="AY37:AY50" si="100">T37/N37*1000000</f>
        <v>1456.0356252312602</v>
      </c>
      <c r="BB37" s="71">
        <f t="shared" ref="BB37:BB77" si="101">AI37/AI$80</f>
        <v>1.2721673490122896</v>
      </c>
      <c r="BC37" s="71">
        <f t="shared" ref="BC37:BC77" si="102">AJ37/AJ$80</f>
        <v>1.2944101820457068</v>
      </c>
      <c r="BD37" s="71">
        <f t="shared" ref="BD37:BD77" si="103">AK37/AK$80</f>
        <v>1.1104832309964372</v>
      </c>
      <c r="BE37" s="71">
        <f t="shared" ref="BE37:BE77" si="104">AL37/AL$80</f>
        <v>1.1885429459750032</v>
      </c>
      <c r="BF37" s="71"/>
      <c r="BG37" s="71"/>
      <c r="BH37" s="71"/>
      <c r="BI37" s="71"/>
      <c r="BJ37" s="71"/>
      <c r="BK37" s="71"/>
      <c r="BL37" s="71"/>
      <c r="BM37" s="71"/>
      <c r="BN37" s="71"/>
      <c r="BO37" s="71"/>
      <c r="BP37" s="71"/>
      <c r="BQ37" s="148">
        <f>Northeast!AK37</f>
        <v>1.2652300677830199</v>
      </c>
      <c r="BR37" s="148">
        <f>Midwest!AK37</f>
        <v>1.3011785212089311</v>
      </c>
      <c r="BS37" s="148">
        <f>South!AK37</f>
        <v>1.1334968438457385</v>
      </c>
      <c r="BT37" s="148">
        <f>West!AK37</f>
        <v>1.203648246330018</v>
      </c>
      <c r="BU37" s="72"/>
      <c r="BV37" s="148">
        <f>Northeast!AH37</f>
        <v>1.0054830195755826</v>
      </c>
      <c r="BW37" s="148">
        <f>Midwest!AH37</f>
        <v>0.99479830088423515</v>
      </c>
      <c r="BX37" s="148">
        <f>South!AH37</f>
        <v>0.97969680023879013</v>
      </c>
      <c r="BY37" s="148">
        <f>West!AH37</f>
        <v>0.98745040305498588</v>
      </c>
      <c r="CA37" s="148">
        <f>Northeast!AI37</f>
        <v>0.95883690570490021</v>
      </c>
      <c r="CB37" s="148">
        <f>Midwest!AI37</f>
        <v>0.96695130887526048</v>
      </c>
      <c r="CC37" s="148">
        <f>South!AI37</f>
        <v>0.98494968197473209</v>
      </c>
      <c r="CD37" s="148">
        <f>West!AI37</f>
        <v>0.9896568547423098</v>
      </c>
      <c r="CF37" s="148">
        <f>Northeast!AJ37</f>
        <v>1.0186581128377261</v>
      </c>
      <c r="CG37" s="148">
        <f>Midwest!AJ37</f>
        <v>0.98724245373483654</v>
      </c>
      <c r="CH37" s="148">
        <f>South!AJ37</f>
        <v>0.99776480706844295</v>
      </c>
      <c r="CI37" s="148">
        <f>West!AJ37</f>
        <v>1.0147988457082269</v>
      </c>
      <c r="CK37" s="73">
        <f t="shared" ref="CK37:CK77" si="105">N37/N$80</f>
        <v>0.74638376244137816</v>
      </c>
      <c r="CL37" s="73">
        <f t="shared" ref="CL37:CL77" si="106">Z37/Z$80</f>
        <v>1.189861391500894</v>
      </c>
      <c r="CM37" s="73">
        <f t="shared" ref="CM37:CM50" si="107">FC37</f>
        <v>1.007342530673585</v>
      </c>
      <c r="CN37" s="73">
        <f t="shared" ref="CN37:CN50" si="108">FG37</f>
        <v>0.99154037010204643</v>
      </c>
      <c r="CO37" s="73">
        <f t="shared" ref="CO37:CO50" si="109">FK37</f>
        <v>0.97359382415801732</v>
      </c>
      <c r="CP37" s="73">
        <f t="shared" ref="CP37:CP50" si="110">FO37</f>
        <v>1.0022488795180715</v>
      </c>
      <c r="CQ37" s="73">
        <f t="shared" ref="CQ37:CQ50" si="111">EY37</f>
        <v>1.2208306147009977</v>
      </c>
      <c r="CR37" s="73">
        <f t="shared" ref="CR37:CR50" si="112">CK37*CM37*CN37*CO37*CP37*CQ37</f>
        <v>0.88809322217217102</v>
      </c>
      <c r="CS37" s="73">
        <f t="shared" ref="CS37:CS50" si="113">CK37*CL37</f>
        <v>0.8880932221721709</v>
      </c>
      <c r="CT37" s="73"/>
      <c r="CU37" s="73">
        <f t="shared" ref="CU37:CU50" si="114">CM37*CN37*CO37*CP37</f>
        <v>0.97463266170820217</v>
      </c>
      <c r="CX37" s="53"/>
      <c r="CZ37" s="71">
        <f t="shared" si="70"/>
        <v>0.23866636701060176</v>
      </c>
      <c r="DA37" s="71">
        <f t="shared" si="71"/>
        <v>0.3189360814651831</v>
      </c>
      <c r="DB37" s="71">
        <f t="shared" si="72"/>
        <v>0.28435629182314287</v>
      </c>
      <c r="DC37" s="71">
        <f t="shared" si="73"/>
        <v>0.1580412597010723</v>
      </c>
      <c r="DE37" s="71">
        <f t="shared" si="19"/>
        <v>0.24024629681861784</v>
      </c>
      <c r="DF37" s="71">
        <f t="shared" si="20"/>
        <v>0.32087625855852281</v>
      </c>
      <c r="DG37" s="71">
        <f t="shared" si="21"/>
        <v>0.28520792407842616</v>
      </c>
      <c r="DH37" s="71">
        <f t="shared" si="22"/>
        <v>0.15361964121085991</v>
      </c>
      <c r="DI37" s="71">
        <f t="shared" si="23"/>
        <v>0.99995012066642674</v>
      </c>
      <c r="DJ37" s="71"/>
      <c r="DK37" s="71">
        <f t="shared" si="24"/>
        <v>0.24025828074154668</v>
      </c>
      <c r="DL37" s="71">
        <f t="shared" si="25"/>
        <v>0.32089226445082242</v>
      </c>
      <c r="DM37" s="71">
        <f t="shared" si="26"/>
        <v>0.28522215076922686</v>
      </c>
      <c r="DN37" s="71">
        <f t="shared" si="27"/>
        <v>0.15362730403840399</v>
      </c>
      <c r="DQ37" s="71">
        <f t="shared" si="64"/>
        <v>1.2771804331734613E-2</v>
      </c>
      <c r="DR37" s="71">
        <f t="shared" si="28"/>
        <v>1.3114837015947459E-2</v>
      </c>
      <c r="DS37" s="71">
        <f t="shared" si="29"/>
        <v>3.5141247128977642E-2</v>
      </c>
      <c r="DT37" s="71">
        <f t="shared" si="30"/>
        <v>1.3461432702821709E-2</v>
      </c>
      <c r="DV37" s="71">
        <f t="shared" si="7"/>
        <v>0.24048476335353436</v>
      </c>
      <c r="DW37" s="71">
        <f t="shared" si="8"/>
        <v>0.27445438820325346</v>
      </c>
      <c r="DX37" s="71">
        <f t="shared" si="9"/>
        <v>0.30702394680668349</v>
      </c>
      <c r="DY37" s="71">
        <f t="shared" si="10"/>
        <v>0.17803690163652872</v>
      </c>
      <c r="DZ37" s="71"/>
      <c r="EB37" s="71">
        <f t="shared" si="31"/>
        <v>-1.457014605564908E-2</v>
      </c>
      <c r="EC37" s="71">
        <f t="shared" si="32"/>
        <v>-7.0842408134555732E-3</v>
      </c>
      <c r="ED37" s="71">
        <f t="shared" si="33"/>
        <v>1.1437702178206662E-2</v>
      </c>
      <c r="EE37" s="71">
        <f t="shared" si="34"/>
        <v>1.1235343815056803E-2</v>
      </c>
      <c r="EG37" s="71">
        <f t="shared" si="65"/>
        <v>-4.2456487754881584E-4</v>
      </c>
      <c r="EH37" s="71">
        <f t="shared" si="35"/>
        <v>5.9479919487081677E-4</v>
      </c>
      <c r="EI37" s="71">
        <f t="shared" si="36"/>
        <v>2.5433641521160851E-3</v>
      </c>
      <c r="EJ37" s="71">
        <f t="shared" si="37"/>
        <v>3.4761416806377448E-3</v>
      </c>
      <c r="EL37" s="71">
        <f t="shared" si="66"/>
        <v>4.3071268496076218E-3</v>
      </c>
      <c r="EM37" s="71">
        <f t="shared" si="38"/>
        <v>2.9272125271574425E-3</v>
      </c>
      <c r="EN37" s="71">
        <f t="shared" si="39"/>
        <v>1.0700611357037616E-3</v>
      </c>
      <c r="EO37" s="71">
        <f t="shared" si="40"/>
        <v>-2.2998139185946421E-3</v>
      </c>
      <c r="EQ37" s="71">
        <f t="shared" si="67"/>
        <v>-8.4491312057084315E-3</v>
      </c>
      <c r="ER37" s="71">
        <f t="shared" si="41"/>
        <v>-1.4853440645777828E-2</v>
      </c>
      <c r="ES37" s="71">
        <f t="shared" si="42"/>
        <v>-4.9353708506952372E-2</v>
      </c>
      <c r="ET37" s="71">
        <f t="shared" si="43"/>
        <v>3.7967399641752643E-2</v>
      </c>
      <c r="EW37" s="71">
        <f t="shared" si="44"/>
        <v>1.01955686538888</v>
      </c>
      <c r="EX37" s="71">
        <f t="shared" si="45"/>
        <v>1.01955686538888</v>
      </c>
      <c r="EY37" s="71">
        <f t="shared" si="11"/>
        <v>1.2208306147009977</v>
      </c>
      <c r="EZ37" s="71"/>
      <c r="FA37" s="71">
        <f t="shared" si="46"/>
        <v>0.99921477372897805</v>
      </c>
      <c r="FB37" s="71">
        <f t="shared" si="47"/>
        <v>0.99921477372897805</v>
      </c>
      <c r="FC37" s="71">
        <f t="shared" si="12"/>
        <v>1.007342530673585</v>
      </c>
      <c r="FD37" s="71"/>
      <c r="FE37" s="71">
        <f t="shared" si="48"/>
        <v>1.0013492246872433</v>
      </c>
      <c r="FF37" s="71">
        <f t="shared" si="49"/>
        <v>1.0013492246872433</v>
      </c>
      <c r="FG37" s="71">
        <f t="shared" si="13"/>
        <v>0.99154037010204643</v>
      </c>
      <c r="FH37" s="71"/>
      <c r="FI37" s="71">
        <f t="shared" si="50"/>
        <v>1.001927889668903</v>
      </c>
      <c r="FJ37" s="71">
        <f t="shared" si="51"/>
        <v>1.001927889668903</v>
      </c>
      <c r="FK37" s="71">
        <f t="shared" si="14"/>
        <v>0.97359382415801732</v>
      </c>
      <c r="FM37" s="71">
        <f t="shared" si="52"/>
        <v>0.98507227035632838</v>
      </c>
      <c r="FN37" s="71">
        <f t="shared" si="53"/>
        <v>0.98507227035632838</v>
      </c>
      <c r="FO37" s="71">
        <f t="shared" si="15"/>
        <v>1.0022488795180715</v>
      </c>
      <c r="FQ37" s="239"/>
      <c r="GA37" s="51">
        <f t="shared" si="68"/>
        <v>1992</v>
      </c>
      <c r="GB37" s="119">
        <f t="shared" si="74"/>
        <v>1.0819449305151299</v>
      </c>
      <c r="GC37" s="119">
        <f t="shared" si="75"/>
        <v>1.085903357740206</v>
      </c>
      <c r="GD37" s="119">
        <f t="shared" si="76"/>
        <v>1.0709892197372817</v>
      </c>
      <c r="GE37" s="119">
        <f t="shared" si="77"/>
        <v>0.97927510689780917</v>
      </c>
      <c r="GF37" s="119">
        <f t="shared" si="78"/>
        <v>0.9500012266330301</v>
      </c>
      <c r="GH37" s="51">
        <f t="shared" si="79"/>
        <v>23</v>
      </c>
      <c r="GI37" s="119">
        <f t="shared" si="80"/>
        <v>1.2191585812002923</v>
      </c>
      <c r="GJ37" s="119">
        <f t="shared" si="81"/>
        <v>1.1791215434050668</v>
      </c>
      <c r="GK37" s="119">
        <f t="shared" si="82"/>
        <v>1.1460588890697851</v>
      </c>
      <c r="GL37" s="119">
        <f t="shared" si="83"/>
        <v>0.97562153852882605</v>
      </c>
      <c r="GM37" s="119">
        <f t="shared" si="84"/>
        <v>0.92472651822696084</v>
      </c>
    </row>
    <row r="38" spans="1:205" x14ac:dyDescent="0.2">
      <c r="A38" s="75" t="s">
        <v>148</v>
      </c>
      <c r="B38" s="50">
        <f t="shared" si="18"/>
        <v>1972</v>
      </c>
      <c r="D38" s="79">
        <f>Conversion_Factors!$O34*D186+D263</f>
        <v>3525.702627901584</v>
      </c>
      <c r="E38" s="79">
        <f>Conversion_Factors!$O34*E186+E263</f>
        <v>4735.2115765377212</v>
      </c>
      <c r="F38" s="79">
        <f>Conversion_Factors!$O34*F186+F263</f>
        <v>4249.5991528160484</v>
      </c>
      <c r="G38" s="79">
        <f>Conversion_Factors!$O34*G186+G263</f>
        <v>2346.5326427446471</v>
      </c>
      <c r="H38" s="79">
        <f t="shared" si="69"/>
        <v>14857.046</v>
      </c>
      <c r="J38" s="327">
        <f>Northeast!I38</f>
        <v>15917.15</v>
      </c>
      <c r="K38" s="327">
        <f>Midwest!I38</f>
        <v>18319.25</v>
      </c>
      <c r="L38" s="327">
        <f>South!I38</f>
        <v>20913.199999999997</v>
      </c>
      <c r="M38" s="327">
        <f>West!I38</f>
        <v>12124.5</v>
      </c>
      <c r="N38" s="327">
        <f t="shared" si="88"/>
        <v>67274.100000000006</v>
      </c>
      <c r="P38" s="85">
        <f>Northeast!N38</f>
        <v>25.07420158277921</v>
      </c>
      <c r="Q38" s="85">
        <f>Midwest!N38</f>
        <v>27.0390999425864</v>
      </c>
      <c r="R38" s="85">
        <f>South!N38</f>
        <v>29.665099917240919</v>
      </c>
      <c r="S38" s="85">
        <f>West!N38</f>
        <v>16.301431618658551</v>
      </c>
      <c r="T38" s="81">
        <f t="shared" si="89"/>
        <v>98.079833061265091</v>
      </c>
      <c r="V38" s="79">
        <f>Conversion_Factors!$O34*V186+V263</f>
        <v>221.50338646689795</v>
      </c>
      <c r="W38" s="79">
        <f>Conversion_Factors!$O34*W186+W263</f>
        <v>258.4828296211756</v>
      </c>
      <c r="X38" s="79">
        <f>Conversion_Factors!$O34*X186+X263</f>
        <v>203.2017650486797</v>
      </c>
      <c r="Y38" s="79">
        <f>Conversion_Factors!$O34*Y186+Y263</f>
        <v>193.53644626538392</v>
      </c>
      <c r="Z38" s="79">
        <f>Conversion_Factors!$O34*Z186+Z263</f>
        <v>220.84347468044911</v>
      </c>
      <c r="AC38" s="79">
        <f>Conversion_Factors!$O34*AC186+AC263</f>
        <v>140.61076346785904</v>
      </c>
      <c r="AD38" s="79">
        <f>Conversion_Factors!$O34*AD186+AD263</f>
        <v>175.12460054485007</v>
      </c>
      <c r="AE38" s="79">
        <f>Conversion_Factors!$O34*AE186+AE263</f>
        <v>143.25248068172675</v>
      </c>
      <c r="AF38" s="79">
        <f>Conversion_Factors!$O34*AF186+AF263</f>
        <v>143.94641511478142</v>
      </c>
      <c r="AG38" s="79">
        <f>Conversion_Factors!$O34*AG186+AG263</f>
        <v>151.47911182434027</v>
      </c>
      <c r="AI38" s="74">
        <f t="shared" si="90"/>
        <v>139.51774664061449</v>
      </c>
      <c r="AJ38" s="74">
        <f t="shared" si="91"/>
        <v>172.72363028438866</v>
      </c>
      <c r="AK38" s="74">
        <f t="shared" si="92"/>
        <v>145.77797033549439</v>
      </c>
      <c r="AL38" s="74">
        <f t="shared" si="93"/>
        <v>142.11020884603192</v>
      </c>
      <c r="AM38" s="74">
        <f t="shared" si="94"/>
        <v>150.99643882600105</v>
      </c>
      <c r="AO38" s="119">
        <f>Northeast!V38</f>
        <v>1.0078342494310784</v>
      </c>
      <c r="AP38" s="119">
        <f>Midwest!V38</f>
        <v>1.0139006472739613</v>
      </c>
      <c r="AQ38" s="119">
        <f>South!V38</f>
        <v>0.98267577983178489</v>
      </c>
      <c r="AR38" s="119">
        <f>West!V38</f>
        <v>1.0129210018313246</v>
      </c>
      <c r="AS38" s="119">
        <f t="shared" si="95"/>
        <v>1.0031965853108324</v>
      </c>
      <c r="AU38" s="51">
        <f t="shared" si="96"/>
        <v>1575.2946716453141</v>
      </c>
      <c r="AV38" s="51">
        <f t="shared" si="97"/>
        <v>1475.9938284911445</v>
      </c>
      <c r="AW38" s="51">
        <f t="shared" si="98"/>
        <v>1418.486884706354</v>
      </c>
      <c r="AX38" s="51">
        <f t="shared" si="99"/>
        <v>1344.5034119888285</v>
      </c>
      <c r="AY38" s="51">
        <f t="shared" si="100"/>
        <v>1457.9137151038078</v>
      </c>
      <c r="BB38" s="71">
        <f t="shared" si="101"/>
        <v>1.2824343596662449</v>
      </c>
      <c r="BC38" s="71">
        <f t="shared" si="102"/>
        <v>1.2819159821957293</v>
      </c>
      <c r="BD38" s="71">
        <f t="shared" si="103"/>
        <v>1.1029934080894559</v>
      </c>
      <c r="BE38" s="71">
        <f t="shared" si="104"/>
        <v>1.2266312416592988</v>
      </c>
      <c r="BF38" s="71"/>
      <c r="BG38" s="71"/>
      <c r="BH38" s="71"/>
      <c r="BI38" s="71"/>
      <c r="BJ38" s="71"/>
      <c r="BK38" s="71"/>
      <c r="BL38" s="71"/>
      <c r="BM38" s="71"/>
      <c r="BN38" s="71"/>
      <c r="BO38" s="71"/>
      <c r="BP38" s="71"/>
      <c r="BQ38" s="148">
        <f>Northeast!AK38</f>
        <v>1.2760494854396778</v>
      </c>
      <c r="BR38" s="148">
        <f>Midwest!AK38</f>
        <v>1.2877638310480641</v>
      </c>
      <c r="BS38" s="148">
        <f>South!AK38</f>
        <v>1.1227879412093942</v>
      </c>
      <c r="BT38" s="148">
        <f>West!AK38</f>
        <v>1.2376050732634869</v>
      </c>
      <c r="BU38" s="72"/>
      <c r="BV38" s="148">
        <f>Northeast!AH38</f>
        <v>1.0050036258776962</v>
      </c>
      <c r="BW38" s="148">
        <f>Midwest!AH38</f>
        <v>0.99545891202148784</v>
      </c>
      <c r="BX38" s="148">
        <f>South!AH38</f>
        <v>0.9823701944121197</v>
      </c>
      <c r="BY38" s="148">
        <f>West!AH38</f>
        <v>0.99113301016514843</v>
      </c>
      <c r="CA38" s="148">
        <f>Northeast!AI38</f>
        <v>0.96335681060551159</v>
      </c>
      <c r="CB38" s="148">
        <f>Midwest!AI38</f>
        <v>0.96978094279725002</v>
      </c>
      <c r="CC38" s="148">
        <f>South!AI38</f>
        <v>0.98594500414503072</v>
      </c>
      <c r="CD38" s="148">
        <f>West!AI38</f>
        <v>0.98707270275907533</v>
      </c>
      <c r="CF38" s="148">
        <f>Northeast!AJ38</f>
        <v>1.0275311255029405</v>
      </c>
      <c r="CG38" s="148">
        <f>Midwest!AJ38</f>
        <v>1.0120186605703889</v>
      </c>
      <c r="CH38" s="148">
        <f>South!AJ38</f>
        <v>1.0078332031475623</v>
      </c>
      <c r="CI38" s="148">
        <f>West!AJ38</f>
        <v>0.98387919981014071</v>
      </c>
      <c r="CK38" s="73">
        <f t="shared" si="105"/>
        <v>0.76999496823946689</v>
      </c>
      <c r="CL38" s="73">
        <f t="shared" si="106"/>
        <v>1.2028295790788679</v>
      </c>
      <c r="CM38" s="73">
        <f t="shared" si="107"/>
        <v>1.0064348660157239</v>
      </c>
      <c r="CN38" s="73">
        <f t="shared" si="108"/>
        <v>0.99299250471474088</v>
      </c>
      <c r="CO38" s="73">
        <f t="shared" si="109"/>
        <v>0.97547060875373715</v>
      </c>
      <c r="CP38" s="73">
        <f t="shared" si="110"/>
        <v>1.0102399008904501</v>
      </c>
      <c r="CQ38" s="73">
        <f t="shared" si="111"/>
        <v>1.221332036859601</v>
      </c>
      <c r="CR38" s="73">
        <f t="shared" si="112"/>
        <v>0.92617272354032398</v>
      </c>
      <c r="CS38" s="73">
        <f t="shared" si="113"/>
        <v>0.92617272354032421</v>
      </c>
      <c r="CT38" s="73"/>
      <c r="CU38" s="73">
        <f t="shared" si="114"/>
        <v>0.98485059163083233</v>
      </c>
      <c r="CX38" s="53"/>
      <c r="CZ38" s="71">
        <f t="shared" si="70"/>
        <v>0.23730845471580178</v>
      </c>
      <c r="DA38" s="71">
        <f t="shared" si="71"/>
        <v>0.3187182416031909</v>
      </c>
      <c r="DB38" s="71">
        <f t="shared" si="72"/>
        <v>0.28603257692114897</v>
      </c>
      <c r="DC38" s="71">
        <f t="shared" si="73"/>
        <v>0.1579407267598584</v>
      </c>
      <c r="DE38" s="71">
        <f t="shared" si="19"/>
        <v>0.23798676519536516</v>
      </c>
      <c r="DF38" s="71">
        <f t="shared" si="20"/>
        <v>0.31882714913084115</v>
      </c>
      <c r="DG38" s="71">
        <f t="shared" si="21"/>
        <v>0.28519361331293747</v>
      </c>
      <c r="DH38" s="71">
        <f t="shared" si="22"/>
        <v>0.1579909878995418</v>
      </c>
      <c r="DI38" s="71">
        <f t="shared" si="23"/>
        <v>0.99999851553868557</v>
      </c>
      <c r="DJ38" s="71"/>
      <c r="DK38" s="71">
        <f t="shared" si="24"/>
        <v>0.23798711847803586</v>
      </c>
      <c r="DL38" s="71">
        <f t="shared" si="25"/>
        <v>0.31882762241811258</v>
      </c>
      <c r="DM38" s="71">
        <f t="shared" si="26"/>
        <v>0.28519403667245202</v>
      </c>
      <c r="DN38" s="71">
        <f t="shared" si="27"/>
        <v>0.15799122243139951</v>
      </c>
      <c r="DQ38" s="71">
        <f t="shared" si="64"/>
        <v>8.51498845509298E-3</v>
      </c>
      <c r="DR38" s="71">
        <f t="shared" si="28"/>
        <v>-1.0363158689037311E-2</v>
      </c>
      <c r="DS38" s="71">
        <f t="shared" si="29"/>
        <v>-9.4925810086409299E-3</v>
      </c>
      <c r="DT38" s="71">
        <f t="shared" si="30"/>
        <v>2.7820969553595462E-2</v>
      </c>
      <c r="DV38" s="71">
        <f t="shared" si="7"/>
        <v>0.23660145583515793</v>
      </c>
      <c r="DW38" s="71">
        <f t="shared" si="8"/>
        <v>0.27230761912831236</v>
      </c>
      <c r="DX38" s="71">
        <f t="shared" si="9"/>
        <v>0.310865548554347</v>
      </c>
      <c r="DY38" s="71">
        <f t="shared" si="10"/>
        <v>0.18022537648218256</v>
      </c>
      <c r="DZ38" s="71"/>
      <c r="EB38" s="71">
        <f t="shared" si="31"/>
        <v>-1.6279628824708077E-2</v>
      </c>
      <c r="EC38" s="71">
        <f t="shared" si="32"/>
        <v>-7.8527040205646024E-3</v>
      </c>
      <c r="ED38" s="71">
        <f t="shared" si="33"/>
        <v>1.2434751768378008E-2</v>
      </c>
      <c r="EE38" s="71">
        <f t="shared" si="34"/>
        <v>1.221731787437267E-2</v>
      </c>
      <c r="EG38" s="71">
        <f t="shared" si="65"/>
        <v>-4.7689320200772775E-4</v>
      </c>
      <c r="EH38" s="71">
        <f t="shared" si="35"/>
        <v>6.6384501181991433E-4</v>
      </c>
      <c r="EI38" s="71">
        <f t="shared" si="36"/>
        <v>2.7250810854248693E-3</v>
      </c>
      <c r="EJ38" s="71">
        <f t="shared" si="37"/>
        <v>3.7224726923170046E-3</v>
      </c>
      <c r="EL38" s="71">
        <f t="shared" si="66"/>
        <v>4.7028696356775949E-3</v>
      </c>
      <c r="EM38" s="71">
        <f t="shared" si="38"/>
        <v>2.9220724061879743E-3</v>
      </c>
      <c r="EN38" s="71">
        <f t="shared" si="39"/>
        <v>1.0100207402480134E-3</v>
      </c>
      <c r="EO38" s="71">
        <f t="shared" si="40"/>
        <v>-2.6145746093927591E-3</v>
      </c>
      <c r="EQ38" s="71">
        <f t="shared" si="67"/>
        <v>8.6727738722033165E-3</v>
      </c>
      <c r="ER38" s="71">
        <f t="shared" si="41"/>
        <v>2.4786632561293879E-2</v>
      </c>
      <c r="ES38" s="71">
        <f t="shared" si="42"/>
        <v>1.0040377593039253E-2</v>
      </c>
      <c r="ET38" s="71">
        <f t="shared" si="43"/>
        <v>-3.0942565171579874E-2</v>
      </c>
      <c r="EW38" s="71">
        <f t="shared" si="44"/>
        <v>1.0004107221366874</v>
      </c>
      <c r="EX38" s="71">
        <f t="shared" si="45"/>
        <v>1.0199756199631067</v>
      </c>
      <c r="EY38" s="71">
        <f t="shared" si="11"/>
        <v>1.221332036859601</v>
      </c>
      <c r="EZ38" s="71"/>
      <c r="FA38" s="71">
        <f t="shared" si="46"/>
        <v>0.99909895131971216</v>
      </c>
      <c r="FB38" s="71">
        <f t="shared" si="47"/>
        <v>0.99831443257578545</v>
      </c>
      <c r="FC38" s="71">
        <f t="shared" si="12"/>
        <v>1.0064348660157239</v>
      </c>
      <c r="FD38" s="71"/>
      <c r="FE38" s="71">
        <f t="shared" si="48"/>
        <v>1.0014645239432309</v>
      </c>
      <c r="FF38" s="71">
        <f t="shared" si="49"/>
        <v>1.0028157246023335</v>
      </c>
      <c r="FG38" s="71">
        <f t="shared" si="13"/>
        <v>0.99299250471474088</v>
      </c>
      <c r="FH38" s="71"/>
      <c r="FI38" s="71">
        <f t="shared" si="50"/>
        <v>1.0019276874494791</v>
      </c>
      <c r="FJ38" s="71">
        <f t="shared" si="51"/>
        <v>1.0038592934871009</v>
      </c>
      <c r="FK38" s="71">
        <f t="shared" si="14"/>
        <v>0.97547060875373715</v>
      </c>
      <c r="FM38" s="71">
        <f t="shared" si="52"/>
        <v>1.0079730908516666</v>
      </c>
      <c r="FN38" s="71">
        <f t="shared" si="53"/>
        <v>0.99292634106333688</v>
      </c>
      <c r="FO38" s="71">
        <f t="shared" si="15"/>
        <v>1.0102399008904501</v>
      </c>
      <c r="FQ38" s="239"/>
      <c r="GA38" s="51">
        <f t="shared" si="68"/>
        <v>1993</v>
      </c>
      <c r="GB38" s="119">
        <f t="shared" si="74"/>
        <v>1.135671634291761</v>
      </c>
      <c r="GC38" s="119">
        <f t="shared" si="75"/>
        <v>1.1042199189317468</v>
      </c>
      <c r="GD38" s="119">
        <f t="shared" si="76"/>
        <v>1.0812687345497887</v>
      </c>
      <c r="GE38" s="119">
        <f t="shared" si="77"/>
        <v>1.0161775354591778</v>
      </c>
      <c r="GF38" s="119">
        <f t="shared" si="78"/>
        <v>0.93603904827232876</v>
      </c>
      <c r="GH38" s="51">
        <f t="shared" si="79"/>
        <v>24</v>
      </c>
      <c r="GI38" s="119">
        <f t="shared" si="80"/>
        <v>1.2732658642978198</v>
      </c>
      <c r="GJ38" s="119">
        <f t="shared" si="81"/>
        <v>1.1922038615135482</v>
      </c>
      <c r="GK38" s="119">
        <f t="shared" si="82"/>
        <v>1.1575844859329711</v>
      </c>
      <c r="GL38" s="119">
        <f t="shared" si="83"/>
        <v>0.99084186336879265</v>
      </c>
      <c r="GM38" s="119">
        <f t="shared" si="84"/>
        <v>0.9311325886521471</v>
      </c>
    </row>
    <row r="39" spans="1:205" x14ac:dyDescent="0.2">
      <c r="A39" s="75" t="s">
        <v>148</v>
      </c>
      <c r="B39" s="50">
        <f t="shared" si="18"/>
        <v>1973</v>
      </c>
      <c r="D39" s="79">
        <f>Conversion_Factors!$O35*D187+D264</f>
        <v>3508.804075286871</v>
      </c>
      <c r="E39" s="79">
        <f>Conversion_Factors!$O35*E187+E264</f>
        <v>4618.7588910352451</v>
      </c>
      <c r="F39" s="79">
        <f>Conversion_Factors!$O35*F187+F264</f>
        <v>4419.7870225610941</v>
      </c>
      <c r="G39" s="79">
        <f>Conversion_Factors!$O35*G187+G264</f>
        <v>2350.0010111167912</v>
      </c>
      <c r="H39" s="79">
        <f t="shared" si="69"/>
        <v>14897.351000000002</v>
      </c>
      <c r="J39" s="327">
        <f>Northeast!I39</f>
        <v>16123.67744611452</v>
      </c>
      <c r="K39" s="327">
        <f>Midwest!I39</f>
        <v>18816.947647051555</v>
      </c>
      <c r="L39" s="327">
        <f>South!I39</f>
        <v>21842.420123450116</v>
      </c>
      <c r="M39" s="327">
        <f>West!I39</f>
        <v>12480.511662591996</v>
      </c>
      <c r="N39" s="327">
        <f t="shared" si="88"/>
        <v>69263.55687920819</v>
      </c>
      <c r="P39" s="85">
        <f>Northeast!N39</f>
        <v>25.592852970847883</v>
      </c>
      <c r="Q39" s="85">
        <f>Midwest!N39</f>
        <v>27.721849463593735</v>
      </c>
      <c r="R39" s="85">
        <f>South!N39</f>
        <v>30.76723986424269</v>
      </c>
      <c r="S39" s="85">
        <f>West!N39</f>
        <v>16.73325180010611</v>
      </c>
      <c r="T39" s="81">
        <f t="shared" si="89"/>
        <v>100.81519409879041</v>
      </c>
      <c r="V39" s="79">
        <f>Conversion_Factors!$O35*V187+V264</f>
        <v>217.61810151643922</v>
      </c>
      <c r="W39" s="79">
        <f>Conversion_Factors!$O35*W187+W264</f>
        <v>245.45739179749287</v>
      </c>
      <c r="X39" s="79">
        <f>Conversion_Factors!$O35*X187+X264</f>
        <v>202.34877809240527</v>
      </c>
      <c r="Y39" s="79">
        <f>Conversion_Factors!$O35*Y187+Y264</f>
        <v>188.29364329352626</v>
      </c>
      <c r="Z39" s="79">
        <f>Conversion_Factors!$O35*Z187+Z264</f>
        <v>215.08209614444371</v>
      </c>
      <c r="AC39" s="79">
        <f>Conversion_Factors!$O35*AC187+AC264</f>
        <v>137.10093514324697</v>
      </c>
      <c r="AD39" s="79">
        <f>Conversion_Factors!$O35*AD187+AD264</f>
        <v>166.6107774339126</v>
      </c>
      <c r="AE39" s="79">
        <f>Conversion_Factors!$O35*AE187+AE264</f>
        <v>143.65237317559047</v>
      </c>
      <c r="AF39" s="79">
        <f>Conversion_Factors!$O35*AF187+AF264</f>
        <v>140.4389917267539</v>
      </c>
      <c r="AG39" s="79">
        <f>Conversion_Factors!$O35*AG187+AG264</f>
        <v>147.76890659360186</v>
      </c>
      <c r="AI39" s="74">
        <f t="shared" si="90"/>
        <v>140.06183811601994</v>
      </c>
      <c r="AJ39" s="74">
        <f t="shared" si="91"/>
        <v>171.6267509876491</v>
      </c>
      <c r="AK39" s="74">
        <f t="shared" si="92"/>
        <v>145.1685815531263</v>
      </c>
      <c r="AL39" s="74">
        <f t="shared" si="93"/>
        <v>138.75057413453652</v>
      </c>
      <c r="AM39" s="74">
        <f t="shared" si="94"/>
        <v>150.08231629756128</v>
      </c>
      <c r="AO39" s="119">
        <f>Northeast!V39</f>
        <v>0.97886003059362747</v>
      </c>
      <c r="AP39" s="119">
        <f>Midwest!V39</f>
        <v>0.9707739409802294</v>
      </c>
      <c r="AQ39" s="119">
        <f>South!V39</f>
        <v>0.98955553356439629</v>
      </c>
      <c r="AR39" s="119">
        <f>West!V39</f>
        <v>1.0121687250863571</v>
      </c>
      <c r="AS39" s="119">
        <f t="shared" si="95"/>
        <v>0.98458572761248742</v>
      </c>
      <c r="AU39" s="51">
        <f t="shared" si="96"/>
        <v>1587.2838598005596</v>
      </c>
      <c r="AV39" s="51">
        <f t="shared" si="97"/>
        <v>1473.2383797612094</v>
      </c>
      <c r="AW39" s="51">
        <f t="shared" si="98"/>
        <v>1408.6003149079093</v>
      </c>
      <c r="AX39" s="51">
        <f t="shared" si="99"/>
        <v>1340.7504638019695</v>
      </c>
      <c r="AY39" s="51">
        <f t="shared" si="100"/>
        <v>1455.5301321675774</v>
      </c>
      <c r="BB39" s="71">
        <f t="shared" si="101"/>
        <v>1.2874355987176385</v>
      </c>
      <c r="BC39" s="71">
        <f t="shared" si="102"/>
        <v>1.2737751904655248</v>
      </c>
      <c r="BD39" s="71">
        <f t="shared" si="103"/>
        <v>1.09838261670329</v>
      </c>
      <c r="BE39" s="71">
        <f t="shared" si="104"/>
        <v>1.1976323897742229</v>
      </c>
      <c r="BF39" s="71"/>
      <c r="BG39" s="71"/>
      <c r="BH39" s="71"/>
      <c r="BI39" s="71"/>
      <c r="BJ39" s="71"/>
      <c r="BK39" s="71"/>
      <c r="BL39" s="71"/>
      <c r="BM39" s="71"/>
      <c r="BN39" s="71"/>
      <c r="BO39" s="71"/>
      <c r="BP39" s="71"/>
      <c r="BQ39" s="148">
        <f>Northeast!AK39</f>
        <v>1.2828417894033344</v>
      </c>
      <c r="BR39" s="148">
        <f>Midwest!AK39</f>
        <v>1.2753947108425039</v>
      </c>
      <c r="BS39" s="148">
        <f>South!AK39</f>
        <v>1.110999928177959</v>
      </c>
      <c r="BT39" s="148">
        <f>West!AK39</f>
        <v>1.2048300775287804</v>
      </c>
      <c r="BU39" s="72"/>
      <c r="BV39" s="148">
        <f>Northeast!AH39</f>
        <v>1.0035809632584862</v>
      </c>
      <c r="BW39" s="148">
        <f>Midwest!AH39</f>
        <v>0.99873018104653311</v>
      </c>
      <c r="BX39" s="148">
        <f>South!AH39</f>
        <v>0.98864328326702833</v>
      </c>
      <c r="BY39" s="148">
        <f>West!AH39</f>
        <v>0.99402597271698157</v>
      </c>
      <c r="CA39" s="148">
        <f>Northeast!AI39</f>
        <v>0.97068868715589907</v>
      </c>
      <c r="CB39" s="148">
        <f>Midwest!AI39</f>
        <v>0.96797051404371137</v>
      </c>
      <c r="CC39" s="148">
        <f>South!AI39</f>
        <v>0.97907316471810102</v>
      </c>
      <c r="CD39" s="148">
        <f>West!AI39</f>
        <v>0.9843174604316216</v>
      </c>
      <c r="CF39" s="148">
        <f>Northeast!AJ39</f>
        <v>0.99799064133163895</v>
      </c>
      <c r="CG39" s="148">
        <f>Midwest!AJ39</f>
        <v>0.96897200540201323</v>
      </c>
      <c r="CH39" s="148">
        <f>South!AJ39</f>
        <v>1.0148890850401548</v>
      </c>
      <c r="CI39" s="148">
        <f>West!AJ39</f>
        <v>0.98314849184719377</v>
      </c>
      <c r="CK39" s="73">
        <f t="shared" si="105"/>
        <v>0.7927655706930069</v>
      </c>
      <c r="CL39" s="73">
        <f t="shared" si="106"/>
        <v>1.1714500849398415</v>
      </c>
      <c r="CM39" s="73">
        <f t="shared" si="107"/>
        <v>1.0059974331340404</v>
      </c>
      <c r="CN39" s="73">
        <f t="shared" si="108"/>
        <v>0.99598695453035058</v>
      </c>
      <c r="CO39" s="73">
        <f t="shared" si="109"/>
        <v>0.97422888967372068</v>
      </c>
      <c r="CP39" s="73">
        <f t="shared" si="110"/>
        <v>0.99157718748378376</v>
      </c>
      <c r="CQ39" s="73">
        <f t="shared" si="111"/>
        <v>1.2102796608811366</v>
      </c>
      <c r="CR39" s="73">
        <f t="shared" si="112"/>
        <v>0.92868529512570486</v>
      </c>
      <c r="CS39" s="73">
        <f t="shared" si="113"/>
        <v>0.92868529512570486</v>
      </c>
      <c r="CT39" s="73"/>
      <c r="CU39" s="73">
        <f t="shared" si="114"/>
        <v>0.96791685657757365</v>
      </c>
      <c r="CX39" s="53"/>
      <c r="CZ39" s="71">
        <f t="shared" si="70"/>
        <v>0.2355320805213538</v>
      </c>
      <c r="DA39" s="71">
        <f t="shared" si="71"/>
        <v>0.31003893853580039</v>
      </c>
      <c r="DB39" s="71">
        <f t="shared" si="72"/>
        <v>0.29668274732609129</v>
      </c>
      <c r="DC39" s="71">
        <f t="shared" si="73"/>
        <v>0.15774623361675447</v>
      </c>
      <c r="DE39" s="71">
        <f t="shared" si="19"/>
        <v>0.23641915536299268</v>
      </c>
      <c r="DF39" s="71">
        <f t="shared" si="20"/>
        <v>0.31435862101195478</v>
      </c>
      <c r="DG39" s="71">
        <f t="shared" si="21"/>
        <v>0.29132521739734235</v>
      </c>
      <c r="DH39" s="71">
        <f t="shared" si="22"/>
        <v>0.15784346021725934</v>
      </c>
      <c r="DI39" s="71">
        <f t="shared" si="23"/>
        <v>0.99994645398954929</v>
      </c>
      <c r="DJ39" s="71"/>
      <c r="DK39" s="71">
        <f t="shared" si="24"/>
        <v>0.23643181534344795</v>
      </c>
      <c r="DL39" s="71">
        <f t="shared" si="25"/>
        <v>0.31437545456333027</v>
      </c>
      <c r="DM39" s="71">
        <f t="shared" si="26"/>
        <v>0.29134081753580282</v>
      </c>
      <c r="DN39" s="71">
        <f t="shared" si="27"/>
        <v>0.15785191255741882</v>
      </c>
      <c r="DQ39" s="71">
        <f t="shared" si="64"/>
        <v>5.3087991529105127E-3</v>
      </c>
      <c r="DR39" s="71">
        <f t="shared" si="28"/>
        <v>-9.6515420493004916E-3</v>
      </c>
      <c r="DS39" s="71">
        <f t="shared" si="29"/>
        <v>-1.0554379509219761E-2</v>
      </c>
      <c r="DT39" s="71">
        <f t="shared" si="30"/>
        <v>-2.6839577043719202E-2</v>
      </c>
      <c r="DV39" s="71">
        <f t="shared" si="7"/>
        <v>0.23278731518557905</v>
      </c>
      <c r="DW39" s="71">
        <f t="shared" si="8"/>
        <v>0.27167169136097458</v>
      </c>
      <c r="DX39" s="71">
        <f t="shared" si="9"/>
        <v>0.31535227336854915</v>
      </c>
      <c r="DY39" s="71">
        <f t="shared" si="10"/>
        <v>0.18018872008489714</v>
      </c>
      <c r="DZ39" s="71"/>
      <c r="EB39" s="71">
        <f t="shared" si="31"/>
        <v>-1.6251878336496047E-2</v>
      </c>
      <c r="EC39" s="71">
        <f t="shared" si="32"/>
        <v>-2.3380597194352939E-3</v>
      </c>
      <c r="ED39" s="71">
        <f t="shared" si="33"/>
        <v>1.4329843175489991E-2</v>
      </c>
      <c r="EE39" s="71">
        <f t="shared" si="34"/>
        <v>-2.0341267314990199E-4</v>
      </c>
      <c r="EG39" s="71">
        <f t="shared" si="65"/>
        <v>-1.4165824678832647E-3</v>
      </c>
      <c r="EH39" s="71">
        <f t="shared" si="35"/>
        <v>3.28080418316999E-3</v>
      </c>
      <c r="EI39" s="71">
        <f t="shared" si="36"/>
        <v>6.3653649322559566E-3</v>
      </c>
      <c r="EJ39" s="71">
        <f t="shared" si="37"/>
        <v>2.9145923573058877E-3</v>
      </c>
      <c r="EL39" s="71">
        <f t="shared" si="66"/>
        <v>7.5819433225454798E-3</v>
      </c>
      <c r="EM39" s="71">
        <f t="shared" si="38"/>
        <v>-1.868587711726014E-3</v>
      </c>
      <c r="EN39" s="71">
        <f t="shared" si="39"/>
        <v>-6.9942024448893143E-3</v>
      </c>
      <c r="EO39" s="71">
        <f t="shared" si="40"/>
        <v>-2.7952296535328084E-3</v>
      </c>
      <c r="EQ39" s="71">
        <f t="shared" si="67"/>
        <v>-2.9170339527576822E-2</v>
      </c>
      <c r="ER39" s="71">
        <f t="shared" si="41"/>
        <v>-4.3466567696776572E-2</v>
      </c>
      <c r="ES39" s="71">
        <f t="shared" si="42"/>
        <v>6.9766478111016857E-3</v>
      </c>
      <c r="ET39" s="71">
        <f t="shared" si="43"/>
        <v>-7.4295649182532549E-4</v>
      </c>
      <c r="EW39" s="71">
        <f t="shared" si="44"/>
        <v>0.99095055591362091</v>
      </c>
      <c r="EX39" s="71">
        <f t="shared" si="45"/>
        <v>1.0107454076207807</v>
      </c>
      <c r="EY39" s="71">
        <f t="shared" si="11"/>
        <v>1.2102796608811366</v>
      </c>
      <c r="EZ39" s="71"/>
      <c r="FA39" s="71">
        <f t="shared" si="46"/>
        <v>0.99956536394310835</v>
      </c>
      <c r="FB39" s="71">
        <f t="shared" si="47"/>
        <v>0.99788052912727265</v>
      </c>
      <c r="FC39" s="71">
        <f t="shared" si="12"/>
        <v>1.0059974331340404</v>
      </c>
      <c r="FD39" s="71"/>
      <c r="FE39" s="71">
        <f t="shared" si="48"/>
        <v>1.0030155814886739</v>
      </c>
      <c r="FF39" s="71">
        <f t="shared" si="49"/>
        <v>1.0058397971379953</v>
      </c>
      <c r="FG39" s="71">
        <f t="shared" si="13"/>
        <v>0.99598695453035058</v>
      </c>
      <c r="FH39" s="71"/>
      <c r="FI39" s="71">
        <f t="shared" si="50"/>
        <v>0.99872705638809267</v>
      </c>
      <c r="FJ39" s="71">
        <f t="shared" si="51"/>
        <v>1.0025814372122026</v>
      </c>
      <c r="FK39" s="71">
        <f t="shared" si="14"/>
        <v>0.97422888967372068</v>
      </c>
      <c r="FM39" s="71">
        <f t="shared" si="52"/>
        <v>0.98152645387475124</v>
      </c>
      <c r="FN39" s="71">
        <f t="shared" si="53"/>
        <v>0.97458347050272887</v>
      </c>
      <c r="FO39" s="71">
        <f t="shared" si="15"/>
        <v>0.99157718748378376</v>
      </c>
      <c r="FQ39" s="239"/>
      <c r="GA39" s="51">
        <f t="shared" si="68"/>
        <v>1994</v>
      </c>
      <c r="GB39" s="119">
        <f t="shared" si="74"/>
        <v>1.1291100852335596</v>
      </c>
      <c r="GC39" s="119">
        <f t="shared" si="75"/>
        <v>1.1190890742110038</v>
      </c>
      <c r="GD39" s="119">
        <f t="shared" si="76"/>
        <v>1.0918956967634794</v>
      </c>
      <c r="GE39" s="119">
        <f t="shared" si="77"/>
        <v>0.99570706993012181</v>
      </c>
      <c r="GF39" s="119">
        <f t="shared" si="78"/>
        <v>0.92802331151776984</v>
      </c>
      <c r="GH39" s="51">
        <f t="shared" si="79"/>
        <v>25</v>
      </c>
      <c r="GI39" s="119">
        <f t="shared" si="80"/>
        <v>1.2494020759121407</v>
      </c>
      <c r="GJ39" s="119">
        <f t="shared" si="81"/>
        <v>1.2045794544423172</v>
      </c>
      <c r="GK39" s="119">
        <f t="shared" si="82"/>
        <v>1.1697778199918121</v>
      </c>
      <c r="GL39" s="119">
        <f t="shared" si="83"/>
        <v>0.9719592684438032</v>
      </c>
      <c r="GM39" s="119">
        <f t="shared" si="84"/>
        <v>0.91225304934921203</v>
      </c>
    </row>
    <row r="40" spans="1:205" x14ac:dyDescent="0.2">
      <c r="A40" s="75" t="s">
        <v>148</v>
      </c>
      <c r="B40" s="50">
        <f t="shared" si="18"/>
        <v>1974</v>
      </c>
      <c r="D40" s="79">
        <f>Conversion_Factors!$O36*D188+D265</f>
        <v>3360.5608969611908</v>
      </c>
      <c r="E40" s="79">
        <f>Conversion_Factors!$O36*E188+E265</f>
        <v>4651.505247817925</v>
      </c>
      <c r="F40" s="79">
        <f>Conversion_Factors!$O36*F188+F265</f>
        <v>4330.931888366893</v>
      </c>
      <c r="G40" s="79">
        <f>Conversion_Factors!$O36*G188+G265</f>
        <v>2311.3369668539917</v>
      </c>
      <c r="H40" s="79">
        <f t="shared" si="69"/>
        <v>14654.334999999999</v>
      </c>
      <c r="J40" s="327">
        <f>Northeast!I40</f>
        <v>16266.882710413935</v>
      </c>
      <c r="K40" s="327">
        <f>Midwest!I40</f>
        <v>19088.117522095756</v>
      </c>
      <c r="L40" s="327">
        <f>South!I40</f>
        <v>22567.383989277983</v>
      </c>
      <c r="M40" s="327">
        <f>West!I40</f>
        <v>12887.114604342501</v>
      </c>
      <c r="N40" s="327">
        <f t="shared" si="88"/>
        <v>70809.498826130162</v>
      </c>
      <c r="P40" s="85">
        <f>Northeast!N40</f>
        <v>26.023077047215921</v>
      </c>
      <c r="Q40" s="85">
        <f>Midwest!N40</f>
        <v>28.220633888163547</v>
      </c>
      <c r="R40" s="85">
        <f>South!N40</f>
        <v>31.649190232447605</v>
      </c>
      <c r="S40" s="85">
        <f>West!N40</f>
        <v>17.286734502356364</v>
      </c>
      <c r="T40" s="81">
        <f t="shared" si="89"/>
        <v>103.17963567018344</v>
      </c>
      <c r="V40" s="79">
        <f>Conversion_Factors!$O36*V188+V265</f>
        <v>206.58911463164267</v>
      </c>
      <c r="W40" s="79">
        <f>Conversion_Factors!$O36*W188+W265</f>
        <v>243.68590786563948</v>
      </c>
      <c r="X40" s="79">
        <f>Conversion_Factors!$O36*X188+X265</f>
        <v>191.91111785152268</v>
      </c>
      <c r="Y40" s="79">
        <f>Conversion_Factors!$O36*Y188+Y265</f>
        <v>179.35255779250642</v>
      </c>
      <c r="Z40" s="79">
        <f>Conversion_Factors!$O36*Z188+Z265</f>
        <v>206.9543668990388</v>
      </c>
      <c r="AC40" s="79">
        <f>Conversion_Factors!$O36*AC188+AC265</f>
        <v>129.13772229409437</v>
      </c>
      <c r="AD40" s="79">
        <f>Conversion_Factors!$O36*AD188+AD265</f>
        <v>164.82639143583816</v>
      </c>
      <c r="AE40" s="79">
        <f>Conversion_Factors!$O36*AE188+AE265</f>
        <v>136.84179141893824</v>
      </c>
      <c r="AF40" s="79">
        <f>Conversion_Factors!$O36*AF188+AF265</f>
        <v>133.7058174022938</v>
      </c>
      <c r="AG40" s="79">
        <f>Conversion_Factors!$O36*AG188+AG265</f>
        <v>142.02739624748227</v>
      </c>
      <c r="AI40" s="74">
        <f t="shared" si="90"/>
        <v>130.64100412122883</v>
      </c>
      <c r="AJ40" s="74">
        <f t="shared" si="91"/>
        <v>167.30729314615016</v>
      </c>
      <c r="AK40" s="74">
        <f t="shared" si="92"/>
        <v>142.91281693541691</v>
      </c>
      <c r="AL40" s="74">
        <f t="shared" si="93"/>
        <v>133.11477604517782</v>
      </c>
      <c r="AM40" s="74">
        <f t="shared" si="94"/>
        <v>144.84828723296229</v>
      </c>
      <c r="AO40" s="119">
        <f>Northeast!V40</f>
        <v>0.98849303220496165</v>
      </c>
      <c r="AP40" s="119">
        <f>Midwest!V40</f>
        <v>0.98517158658382675</v>
      </c>
      <c r="AQ40" s="119">
        <f>South!V40</f>
        <v>0.95751937687140964</v>
      </c>
      <c r="AR40" s="119">
        <f>West!V40</f>
        <v>1.0044400882807736</v>
      </c>
      <c r="AS40" s="119">
        <f t="shared" si="95"/>
        <v>0.98052520302885515</v>
      </c>
      <c r="AU40" s="51">
        <f t="shared" si="96"/>
        <v>1599.7580796814957</v>
      </c>
      <c r="AV40" s="51">
        <f t="shared" si="97"/>
        <v>1478.4398647743183</v>
      </c>
      <c r="AW40" s="51">
        <f t="shared" si="98"/>
        <v>1402.430616126552</v>
      </c>
      <c r="AX40" s="51">
        <f t="shared" si="99"/>
        <v>1341.39681636193</v>
      </c>
      <c r="AY40" s="51">
        <f t="shared" si="100"/>
        <v>1457.1439902934046</v>
      </c>
      <c r="BB40" s="71">
        <f t="shared" si="101"/>
        <v>1.2008401547505487</v>
      </c>
      <c r="BC40" s="71">
        <f t="shared" si="102"/>
        <v>1.2417171447174056</v>
      </c>
      <c r="BD40" s="71">
        <f t="shared" si="103"/>
        <v>1.0813149246658114</v>
      </c>
      <c r="BE40" s="71">
        <f t="shared" si="104"/>
        <v>1.1489867219912626</v>
      </c>
      <c r="BF40" s="71"/>
      <c r="BG40" s="71"/>
      <c r="BH40" s="71"/>
      <c r="BI40" s="71"/>
      <c r="BJ40" s="71"/>
      <c r="BK40" s="71"/>
      <c r="BL40" s="71"/>
      <c r="BM40" s="71"/>
      <c r="BN40" s="71"/>
      <c r="BO40" s="71"/>
      <c r="BP40" s="71"/>
      <c r="BQ40" s="148">
        <f>Northeast!AK40</f>
        <v>1.1984412076423692</v>
      </c>
      <c r="BR40" s="148">
        <f>Midwest!AK40</f>
        <v>1.2434918091128704</v>
      </c>
      <c r="BS40" s="148">
        <f>South!AK40</f>
        <v>1.0882596702733585</v>
      </c>
      <c r="BT40" s="148">
        <f>West!AK40</f>
        <v>1.1511699713613803</v>
      </c>
      <c r="BU40" s="72"/>
      <c r="BV40" s="148">
        <f>Northeast!AH40</f>
        <v>1.0020017228153384</v>
      </c>
      <c r="BW40" s="148">
        <f>Midwest!AH40</f>
        <v>0.99857283788887141</v>
      </c>
      <c r="BX40" s="148">
        <f>South!AH40</f>
        <v>0.99361848481823978</v>
      </c>
      <c r="BY40" s="148">
        <f>West!AH40</f>
        <v>0.99810345177129978</v>
      </c>
      <c r="CA40" s="148">
        <f>Northeast!AI40</f>
        <v>0.97831718034869275</v>
      </c>
      <c r="CB40" s="148">
        <f>Midwest!AI40</f>
        <v>0.97138807646341008</v>
      </c>
      <c r="CC40" s="148">
        <f>South!AI40</f>
        <v>0.97478480382020094</v>
      </c>
      <c r="CD40" s="148">
        <f>West!AI40</f>
        <v>0.98479198281855373</v>
      </c>
      <c r="CF40" s="148">
        <f>Northeast!AJ40</f>
        <v>1.0078119080659789</v>
      </c>
      <c r="CG40" s="148">
        <f>Midwest!AJ40</f>
        <v>0.9833429263184712</v>
      </c>
      <c r="CH40" s="148">
        <f>South!AJ40</f>
        <v>0.98203277263367938</v>
      </c>
      <c r="CI40" s="148">
        <f>West!AJ40</f>
        <v>0.97564144541202957</v>
      </c>
      <c r="CK40" s="73">
        <f t="shared" si="105"/>
        <v>0.81045986196290487</v>
      </c>
      <c r="CL40" s="73">
        <f t="shared" si="106"/>
        <v>1.1271822017195505</v>
      </c>
      <c r="CM40" s="73">
        <f t="shared" si="107"/>
        <v>1.0051884529190112</v>
      </c>
      <c r="CN40" s="73">
        <f t="shared" si="108"/>
        <v>0.99769824046450362</v>
      </c>
      <c r="CO40" s="73">
        <f t="shared" si="109"/>
        <v>0.9758877262514648</v>
      </c>
      <c r="CP40" s="73">
        <f t="shared" si="110"/>
        <v>0.98755994495637156</v>
      </c>
      <c r="CQ40" s="73">
        <f t="shared" si="111"/>
        <v>1.16622971433559</v>
      </c>
      <c r="CR40" s="73">
        <f t="shared" si="112"/>
        <v>0.91353593161267033</v>
      </c>
      <c r="CS40" s="73">
        <f t="shared" si="113"/>
        <v>0.9135359316126701</v>
      </c>
      <c r="CT40" s="73"/>
      <c r="CU40" s="73">
        <f t="shared" si="114"/>
        <v>0.96651816350067454</v>
      </c>
      <c r="CX40" s="53"/>
      <c r="CZ40" s="71">
        <f t="shared" si="70"/>
        <v>0.22932196493127741</v>
      </c>
      <c r="DA40" s="71">
        <f t="shared" si="71"/>
        <v>0.31741496613922948</v>
      </c>
      <c r="DB40" s="71">
        <f t="shared" si="72"/>
        <v>0.29553929866943079</v>
      </c>
      <c r="DC40" s="71">
        <f t="shared" si="73"/>
        <v>0.15772377026006243</v>
      </c>
      <c r="DE40" s="71">
        <f t="shared" si="19"/>
        <v>0.23241319495549714</v>
      </c>
      <c r="DF40" s="71">
        <f t="shared" si="20"/>
        <v>0.31371250033611148</v>
      </c>
      <c r="DG40" s="71">
        <f t="shared" si="21"/>
        <v>0.2961106550400146</v>
      </c>
      <c r="DH40" s="71">
        <f t="shared" si="22"/>
        <v>0.15773500167178028</v>
      </c>
      <c r="DI40" s="71">
        <f t="shared" si="23"/>
        <v>0.99997135200340348</v>
      </c>
      <c r="DJ40" s="71"/>
      <c r="DK40" s="71">
        <f t="shared" si="24"/>
        <v>0.23241985331866399</v>
      </c>
      <c r="DL40" s="71">
        <f t="shared" si="25"/>
        <v>0.31372148782822701</v>
      </c>
      <c r="DM40" s="71">
        <f t="shared" si="26"/>
        <v>0.29611913826007963</v>
      </c>
      <c r="DN40" s="71">
        <f t="shared" si="27"/>
        <v>0.15773952059302937</v>
      </c>
      <c r="DQ40" s="71">
        <f t="shared" si="64"/>
        <v>-6.8056046277033572E-2</v>
      </c>
      <c r="DR40" s="71">
        <f t="shared" si="28"/>
        <v>-2.5332310554929755E-2</v>
      </c>
      <c r="DS40" s="71">
        <f t="shared" si="29"/>
        <v>-2.0680658523342298E-2</v>
      </c>
      <c r="DT40" s="71">
        <f t="shared" si="30"/>
        <v>-4.5559750890304243E-2</v>
      </c>
      <c r="DV40" s="71">
        <f t="shared" si="7"/>
        <v>0.22972740917650897</v>
      </c>
      <c r="DW40" s="71">
        <f t="shared" si="8"/>
        <v>0.2695700130425418</v>
      </c>
      <c r="DX40" s="71">
        <f t="shared" si="9"/>
        <v>0.31870560254481217</v>
      </c>
      <c r="DY40" s="71">
        <f t="shared" si="10"/>
        <v>0.18199697523613725</v>
      </c>
      <c r="DZ40" s="71"/>
      <c r="EB40" s="71">
        <f t="shared" si="31"/>
        <v>-1.3231797786802824E-2</v>
      </c>
      <c r="EC40" s="71">
        <f t="shared" si="32"/>
        <v>-7.7661749440820563E-3</v>
      </c>
      <c r="ED40" s="71">
        <f t="shared" si="33"/>
        <v>1.057745852084716E-2</v>
      </c>
      <c r="EE40" s="71">
        <f t="shared" si="34"/>
        <v>9.9853207852293683E-3</v>
      </c>
      <c r="EG40" s="71">
        <f t="shared" si="65"/>
        <v>-1.5748448373711394E-3</v>
      </c>
      <c r="EH40" s="71">
        <f t="shared" si="35"/>
        <v>-1.5755562024941772E-4</v>
      </c>
      <c r="EI40" s="71">
        <f t="shared" si="36"/>
        <v>5.0197325885863149E-3</v>
      </c>
      <c r="EJ40" s="71">
        <f t="shared" si="37"/>
        <v>4.0935942195605025E-3</v>
      </c>
      <c r="EL40" s="71">
        <f t="shared" si="66"/>
        <v>7.8281264062228482E-3</v>
      </c>
      <c r="EM40" s="71">
        <f t="shared" si="38"/>
        <v>3.5244291324558422E-3</v>
      </c>
      <c r="EN40" s="71">
        <f t="shared" si="39"/>
        <v>-4.3896412666308629E-3</v>
      </c>
      <c r="EO40" s="71">
        <f t="shared" si="40"/>
        <v>4.8196650292274302E-4</v>
      </c>
      <c r="EQ40" s="71">
        <f t="shared" si="67"/>
        <v>9.7929332343459578E-3</v>
      </c>
      <c r="ER40" s="71">
        <f t="shared" si="41"/>
        <v>1.472219491684101E-2</v>
      </c>
      <c r="ES40" s="71">
        <f t="shared" si="42"/>
        <v>-3.2909928530702265E-2</v>
      </c>
      <c r="ET40" s="71">
        <f t="shared" si="43"/>
        <v>-7.6650211920892136E-3</v>
      </c>
      <c r="EW40" s="71">
        <f t="shared" si="44"/>
        <v>0.96360349763006325</v>
      </c>
      <c r="EX40" s="71">
        <f t="shared" si="45"/>
        <v>0.97395780999690829</v>
      </c>
      <c r="EY40" s="71">
        <f t="shared" si="11"/>
        <v>1.16622971433559</v>
      </c>
      <c r="EZ40" s="71"/>
      <c r="FA40" s="71">
        <f t="shared" si="46"/>
        <v>0.99919584266481776</v>
      </c>
      <c r="FB40" s="71">
        <f t="shared" si="47"/>
        <v>0.99707807618013944</v>
      </c>
      <c r="FC40" s="71">
        <f t="shared" si="12"/>
        <v>1.0051884529190112</v>
      </c>
      <c r="FD40" s="71"/>
      <c r="FE40" s="71">
        <f t="shared" si="48"/>
        <v>1.0017181810729239</v>
      </c>
      <c r="FF40" s="71">
        <f t="shared" si="49"/>
        <v>1.0075680120398314</v>
      </c>
      <c r="FG40" s="71">
        <f t="shared" si="13"/>
        <v>0.99769824046450362</v>
      </c>
      <c r="FH40" s="71"/>
      <c r="FI40" s="71">
        <f t="shared" si="50"/>
        <v>1.001702717498246</v>
      </c>
      <c r="FJ40" s="71">
        <f t="shared" si="51"/>
        <v>1.0042885501687604</v>
      </c>
      <c r="FK40" s="71">
        <f t="shared" si="14"/>
        <v>0.9758877262514648</v>
      </c>
      <c r="FM40" s="71">
        <f t="shared" si="52"/>
        <v>0.99594863357273644</v>
      </c>
      <c r="FN40" s="71">
        <f t="shared" si="53"/>
        <v>0.97063507574976815</v>
      </c>
      <c r="FO40" s="71">
        <f t="shared" si="15"/>
        <v>0.98755994495637156</v>
      </c>
      <c r="FQ40" s="239"/>
      <c r="GA40" s="51">
        <f t="shared" si="68"/>
        <v>1995</v>
      </c>
      <c r="GB40" s="119">
        <f t="shared" si="74"/>
        <v>1.1544528029900754</v>
      </c>
      <c r="GC40" s="119">
        <f t="shared" si="75"/>
        <v>1.1345996463961512</v>
      </c>
      <c r="GD40" s="119">
        <f t="shared" si="76"/>
        <v>1.1009400249876629</v>
      </c>
      <c r="GE40" s="119">
        <f t="shared" si="77"/>
        <v>1.0072128075340303</v>
      </c>
      <c r="GF40" s="119">
        <f t="shared" si="78"/>
        <v>0.91758992874702239</v>
      </c>
      <c r="GH40" s="51">
        <f t="shared" si="79"/>
        <v>26</v>
      </c>
      <c r="GI40" s="119">
        <f t="shared" si="80"/>
        <v>1.2960764360370529</v>
      </c>
      <c r="GJ40" s="119">
        <f t="shared" si="81"/>
        <v>1.2135300451461375</v>
      </c>
      <c r="GK40" s="119">
        <f t="shared" si="82"/>
        <v>1.1818479852404631</v>
      </c>
      <c r="GL40" s="119">
        <f t="shared" si="83"/>
        <v>0.99738207934887502</v>
      </c>
      <c r="GM40" s="119">
        <f t="shared" si="84"/>
        <v>0.90605988256834291</v>
      </c>
    </row>
    <row r="41" spans="1:205" x14ac:dyDescent="0.2">
      <c r="A41" s="75" t="s">
        <v>148</v>
      </c>
      <c r="B41" s="50">
        <f t="shared" si="18"/>
        <v>1975</v>
      </c>
      <c r="D41" s="79">
        <f>Conversion_Factors!$O37*D189+D266</f>
        <v>3302.7051180268113</v>
      </c>
      <c r="E41" s="79">
        <f>Conversion_Factors!$O37*E189+E266</f>
        <v>4684.2507189688122</v>
      </c>
      <c r="F41" s="79">
        <f>Conversion_Factors!$O37*F189+F266</f>
        <v>4401.9059814542816</v>
      </c>
      <c r="G41" s="79">
        <f>Conversion_Factors!$O37*G189+G266</f>
        <v>2424.5381815500932</v>
      </c>
      <c r="H41" s="79">
        <f t="shared" si="69"/>
        <v>14813.399999999998</v>
      </c>
      <c r="J41" s="327">
        <f>Northeast!I41</f>
        <v>16481.487836957142</v>
      </c>
      <c r="K41" s="327">
        <f>Midwest!I41</f>
        <v>19504.31544870861</v>
      </c>
      <c r="L41" s="327">
        <f>South!I41</f>
        <v>23222.371379067725</v>
      </c>
      <c r="M41" s="327">
        <f>West!I41</f>
        <v>13312.491201445775</v>
      </c>
      <c r="N41" s="327">
        <f t="shared" si="88"/>
        <v>72520.665866179261</v>
      </c>
      <c r="P41" s="85">
        <f>Northeast!N41</f>
        <v>26.460631398835446</v>
      </c>
      <c r="Q41" s="85">
        <f>Midwest!N41</f>
        <v>28.94499626010704</v>
      </c>
      <c r="R41" s="85">
        <f>South!N41</f>
        <v>32.718199596475159</v>
      </c>
      <c r="S41" s="85">
        <f>West!N41</f>
        <v>17.98404227461122</v>
      </c>
      <c r="T41" s="81">
        <f t="shared" si="89"/>
        <v>106.10786953002886</v>
      </c>
      <c r="V41" s="79">
        <f>Conversion_Factors!$O37*V189+V266</f>
        <v>200.38877258526475</v>
      </c>
      <c r="W41" s="79">
        <f>Conversion_Factors!$O37*W189+W266</f>
        <v>240.16483589425124</v>
      </c>
      <c r="X41" s="79">
        <f>Conversion_Factors!$O37*X189+X266</f>
        <v>189.554542453924</v>
      </c>
      <c r="Y41" s="79">
        <f>Conversion_Factors!$O37*Y189+Y266</f>
        <v>182.12505419622599</v>
      </c>
      <c r="Z41" s="79">
        <f>Conversion_Factors!$O37*Z189+Z266</f>
        <v>204.26453374455815</v>
      </c>
      <c r="AC41" s="79">
        <f>Conversion_Factors!$O37*AC189+AC266</f>
        <v>124.81580912586108</v>
      </c>
      <c r="AD41" s="79">
        <f>Conversion_Factors!$O37*AD189+AD266</f>
        <v>161.83283206793166</v>
      </c>
      <c r="AE41" s="79">
        <f>Conversion_Factors!$O37*AE189+AE266</f>
        <v>134.53998189828619</v>
      </c>
      <c r="AF41" s="79">
        <f>Conversion_Factors!$O37*AF189+AF266</f>
        <v>134.81608553450241</v>
      </c>
      <c r="AG41" s="79">
        <f>Conversion_Factors!$O37*AG189+AG266</f>
        <v>139.60698735740576</v>
      </c>
      <c r="AI41" s="74">
        <f t="shared" si="90"/>
        <v>127.5912885317785</v>
      </c>
      <c r="AJ41" s="74">
        <f t="shared" si="91"/>
        <v>163.3970979665182</v>
      </c>
      <c r="AK41" s="74">
        <f t="shared" si="92"/>
        <v>136.70588750209839</v>
      </c>
      <c r="AL41" s="74">
        <f t="shared" si="93"/>
        <v>131.41120542813798</v>
      </c>
      <c r="AM41" s="74">
        <f t="shared" si="94"/>
        <v>140.81660199529958</v>
      </c>
      <c r="AO41" s="119">
        <f>Northeast!V41</f>
        <v>0.97824710889077549</v>
      </c>
      <c r="AP41" s="119">
        <f>Midwest!V41</f>
        <v>0.99042659925999987</v>
      </c>
      <c r="AQ41" s="119">
        <f>South!V41</f>
        <v>0.98415645702326493</v>
      </c>
      <c r="AR41" s="119">
        <f>West!V41</f>
        <v>1.0259101200333056</v>
      </c>
      <c r="AS41" s="119">
        <f t="shared" si="95"/>
        <v>0.99140999981000677</v>
      </c>
      <c r="AU41" s="51">
        <f t="shared" si="96"/>
        <v>1605.4758927468699</v>
      </c>
      <c r="AV41" s="51">
        <f t="shared" si="97"/>
        <v>1484.0303591389822</v>
      </c>
      <c r="AW41" s="51">
        <f t="shared" si="98"/>
        <v>1408.9086365213686</v>
      </c>
      <c r="AX41" s="51">
        <f t="shared" si="99"/>
        <v>1350.9148665321259</v>
      </c>
      <c r="AY41" s="51">
        <f t="shared" si="100"/>
        <v>1463.1397583390549</v>
      </c>
      <c r="BB41" s="71">
        <f t="shared" si="101"/>
        <v>1.1728074481358453</v>
      </c>
      <c r="BC41" s="71">
        <f t="shared" si="102"/>
        <v>1.2126965545062005</v>
      </c>
      <c r="BD41" s="71">
        <f t="shared" si="103"/>
        <v>1.0343517090738339</v>
      </c>
      <c r="BE41" s="71">
        <f t="shared" si="104"/>
        <v>1.1342822686081993</v>
      </c>
      <c r="BF41" s="71"/>
      <c r="BG41" s="71"/>
      <c r="BH41" s="71"/>
      <c r="BI41" s="71"/>
      <c r="BJ41" s="71"/>
      <c r="BK41" s="71"/>
      <c r="BL41" s="71"/>
      <c r="BM41" s="71"/>
      <c r="BN41" s="71"/>
      <c r="BO41" s="71"/>
      <c r="BP41" s="71"/>
      <c r="BQ41" s="148">
        <f>Northeast!AK41</f>
        <v>1.1711687095063945</v>
      </c>
      <c r="BR41" s="148">
        <f>Midwest!AK41</f>
        <v>1.2141680590050321</v>
      </c>
      <c r="BS41" s="148">
        <f>South!AK41</f>
        <v>1.0420889599528509</v>
      </c>
      <c r="BT41" s="148">
        <f>West!AK41</f>
        <v>1.1398177879511657</v>
      </c>
      <c r="BU41" s="72"/>
      <c r="BV41" s="148">
        <f>Northeast!AH41</f>
        <v>1.0013992336169408</v>
      </c>
      <c r="BW41" s="148">
        <f>Midwest!AH41</f>
        <v>0.99878805533721782</v>
      </c>
      <c r="BX41" s="148">
        <f>South!AH41</f>
        <v>0.99257524916167672</v>
      </c>
      <c r="BY41" s="148">
        <f>West!AH41</f>
        <v>0.99514350503959348</v>
      </c>
      <c r="CA41" s="148">
        <f>Northeast!AI41</f>
        <v>0.98181385576913605</v>
      </c>
      <c r="CB41" s="148">
        <f>Midwest!AI41</f>
        <v>0.9750612319949673</v>
      </c>
      <c r="CC41" s="148">
        <f>South!AI41</f>
        <v>0.97928746924057331</v>
      </c>
      <c r="CD41" s="148">
        <f>West!AI41</f>
        <v>0.99177969844851588</v>
      </c>
      <c r="CF41" s="148">
        <f>Northeast!AJ41</f>
        <v>0.99736574083085494</v>
      </c>
      <c r="CG41" s="148">
        <f>Midwest!AJ41</f>
        <v>0.98858818472137289</v>
      </c>
      <c r="CH41" s="148">
        <f>South!AJ41</f>
        <v>1.0093517870664337</v>
      </c>
      <c r="CI41" s="148">
        <f>West!AJ41</f>
        <v>0.99649590259318022</v>
      </c>
      <c r="CK41" s="73">
        <f t="shared" si="105"/>
        <v>0.8300452597706055</v>
      </c>
      <c r="CL41" s="73">
        <f t="shared" si="106"/>
        <v>1.1125319573069508</v>
      </c>
      <c r="CM41" s="73">
        <f t="shared" si="107"/>
        <v>1.0048029052513867</v>
      </c>
      <c r="CN41" s="73">
        <f t="shared" si="108"/>
        <v>0.99684429287085863</v>
      </c>
      <c r="CO41" s="73">
        <f t="shared" si="109"/>
        <v>0.98029349006109523</v>
      </c>
      <c r="CP41" s="73">
        <f t="shared" si="110"/>
        <v>0.99834287378302566</v>
      </c>
      <c r="CQ41" s="73">
        <f t="shared" si="111"/>
        <v>1.1349283513254897</v>
      </c>
      <c r="CR41" s="73">
        <f t="shared" si="112"/>
        <v>0.92345187750594826</v>
      </c>
      <c r="CS41" s="73">
        <f t="shared" si="113"/>
        <v>0.92345187750594815</v>
      </c>
      <c r="CT41" s="73"/>
      <c r="CU41" s="73">
        <f t="shared" si="114"/>
        <v>0.98026624853244515</v>
      </c>
      <c r="CX41" s="53"/>
      <c r="CZ41" s="71">
        <f t="shared" si="70"/>
        <v>0.22295388756307208</v>
      </c>
      <c r="DA41" s="71">
        <f t="shared" si="71"/>
        <v>0.31621712226557125</v>
      </c>
      <c r="DB41" s="71">
        <f t="shared" si="72"/>
        <v>0.29715703224474344</v>
      </c>
      <c r="DC41" s="71">
        <f t="shared" si="73"/>
        <v>0.16367195792661332</v>
      </c>
      <c r="DE41" s="71">
        <f t="shared" si="19"/>
        <v>0.22612298162388045</v>
      </c>
      <c r="DF41" s="71">
        <f t="shared" si="20"/>
        <v>0.31681566679324324</v>
      </c>
      <c r="DG41" s="71">
        <f t="shared" si="21"/>
        <v>0.29634742953578802</v>
      </c>
      <c r="DH41" s="71">
        <f t="shared" si="22"/>
        <v>0.16067951487166479</v>
      </c>
      <c r="DI41" s="71">
        <f t="shared" si="23"/>
        <v>0.99996559282457642</v>
      </c>
      <c r="DJ41" s="71"/>
      <c r="DK41" s="71">
        <f t="shared" si="24"/>
        <v>0.22613076214468222</v>
      </c>
      <c r="DL41" s="71">
        <f t="shared" si="25"/>
        <v>0.31682656790054387</v>
      </c>
      <c r="DM41" s="71">
        <f t="shared" si="26"/>
        <v>0.29635762636462648</v>
      </c>
      <c r="DN41" s="71">
        <f t="shared" si="27"/>
        <v>0.16068504359014754</v>
      </c>
      <c r="DQ41" s="71">
        <f t="shared" si="64"/>
        <v>-2.301957148098429E-2</v>
      </c>
      <c r="DR41" s="71">
        <f t="shared" si="28"/>
        <v>-2.3864280115246012E-2</v>
      </c>
      <c r="DS41" s="71">
        <f t="shared" si="29"/>
        <v>-4.3352473565862734E-2</v>
      </c>
      <c r="DT41" s="71">
        <f t="shared" si="30"/>
        <v>-9.9103771090453437E-3</v>
      </c>
      <c r="DV41" s="71">
        <f t="shared" si="7"/>
        <v>0.22726608533035339</v>
      </c>
      <c r="DW41" s="71">
        <f t="shared" si="8"/>
        <v>0.26894837789685333</v>
      </c>
      <c r="DX41" s="71">
        <f t="shared" si="9"/>
        <v>0.32021729394927839</v>
      </c>
      <c r="DY41" s="71">
        <f t="shared" si="10"/>
        <v>0.18356824282351478</v>
      </c>
      <c r="DZ41" s="71"/>
      <c r="EB41" s="71">
        <f t="shared" si="31"/>
        <v>-1.077191546706765E-2</v>
      </c>
      <c r="EC41" s="71">
        <f t="shared" si="32"/>
        <v>-2.3086878081014653E-3</v>
      </c>
      <c r="ED41" s="71">
        <f t="shared" si="33"/>
        <v>4.7320083019846415E-3</v>
      </c>
      <c r="EE41" s="71">
        <f t="shared" si="34"/>
        <v>8.5964264976035546E-3</v>
      </c>
      <c r="EG41" s="71">
        <f t="shared" si="65"/>
        <v>-6.0146643598855466E-4</v>
      </c>
      <c r="EH41" s="71">
        <f t="shared" si="35"/>
        <v>2.155018153296699E-4</v>
      </c>
      <c r="EI41" s="71">
        <f t="shared" si="36"/>
        <v>-1.0504874067937997E-3</v>
      </c>
      <c r="EJ41" s="71">
        <f t="shared" si="37"/>
        <v>-2.9699770992662944E-3</v>
      </c>
      <c r="EL41" s="71">
        <f t="shared" si="66"/>
        <v>3.5678014022232276E-3</v>
      </c>
      <c r="EM41" s="71">
        <f t="shared" si="38"/>
        <v>3.7742158255504414E-3</v>
      </c>
      <c r="EN41" s="71">
        <f t="shared" si="39"/>
        <v>4.6085024095803709E-3</v>
      </c>
      <c r="EO41" s="71">
        <f t="shared" si="40"/>
        <v>7.0705705313406442E-3</v>
      </c>
      <c r="EQ41" s="71">
        <f t="shared" si="67"/>
        <v>-1.041928803171489E-2</v>
      </c>
      <c r="ER41" s="71">
        <f t="shared" si="41"/>
        <v>5.3199330791382591E-3</v>
      </c>
      <c r="ES41" s="71">
        <f t="shared" si="42"/>
        <v>2.7438927661374186E-2</v>
      </c>
      <c r="ET41" s="71">
        <f t="shared" si="43"/>
        <v>2.1149880434700973E-2</v>
      </c>
      <c r="EW41" s="71">
        <f t="shared" si="44"/>
        <v>0.9731602079544569</v>
      </c>
      <c r="EX41" s="71">
        <f t="shared" si="45"/>
        <v>0.94781698491545874</v>
      </c>
      <c r="EY41" s="71">
        <f t="shared" si="11"/>
        <v>1.1349283513254897</v>
      </c>
      <c r="EZ41" s="71"/>
      <c r="FA41" s="71">
        <f t="shared" si="46"/>
        <v>0.99961644240290981</v>
      </c>
      <c r="FB41" s="71">
        <f t="shared" si="47"/>
        <v>0.99669563930912852</v>
      </c>
      <c r="FC41" s="71">
        <f t="shared" si="12"/>
        <v>1.0048029052513867</v>
      </c>
      <c r="FD41" s="71"/>
      <c r="FE41" s="71">
        <f t="shared" si="48"/>
        <v>0.9991440822896035</v>
      </c>
      <c r="FF41" s="71">
        <f t="shared" si="49"/>
        <v>1.0067056167338975</v>
      </c>
      <c r="FG41" s="71">
        <f t="shared" si="13"/>
        <v>0.99684429287085863</v>
      </c>
      <c r="FH41" s="71"/>
      <c r="FI41" s="71">
        <f t="shared" si="50"/>
        <v>1.0045146216015581</v>
      </c>
      <c r="FJ41" s="71">
        <f t="shared" si="51"/>
        <v>1.0088225329515499</v>
      </c>
      <c r="FK41" s="71">
        <f t="shared" si="14"/>
        <v>0.98029349006109523</v>
      </c>
      <c r="FM41" s="71">
        <f t="shared" si="52"/>
        <v>1.0109187587869721</v>
      </c>
      <c r="FN41" s="71">
        <f t="shared" si="53"/>
        <v>0.98123320601205433</v>
      </c>
      <c r="FO41" s="71">
        <f t="shared" si="15"/>
        <v>0.99834287378302566</v>
      </c>
      <c r="FQ41" s="239"/>
      <c r="GA41" s="51">
        <f t="shared" si="68"/>
        <v>1996</v>
      </c>
      <c r="GB41" s="119">
        <f t="shared" si="74"/>
        <v>1.2158832301602844</v>
      </c>
      <c r="GC41" s="119">
        <f t="shared" si="75"/>
        <v>1.1431900264199562</v>
      </c>
      <c r="GD41" s="119">
        <f t="shared" si="76"/>
        <v>1.1111663344043989</v>
      </c>
      <c r="GE41" s="119">
        <f t="shared" si="77"/>
        <v>1.0068277186813999</v>
      </c>
      <c r="GF41" s="119">
        <f t="shared" si="78"/>
        <v>0.95069060773603553</v>
      </c>
      <c r="GH41" s="51">
        <f>GH40+1</f>
        <v>27</v>
      </c>
      <c r="GI41" s="119">
        <f t="shared" si="80"/>
        <v>1.3176833672311796</v>
      </c>
      <c r="GJ41" s="119">
        <f t="shared" si="81"/>
        <v>1.2227077261986554</v>
      </c>
      <c r="GK41" s="119">
        <f t="shared" si="82"/>
        <v>1.1938479813114391</v>
      </c>
      <c r="GL41" s="119">
        <f t="shared" si="83"/>
        <v>0.99915358730585002</v>
      </c>
      <c r="GM41" s="119">
        <f t="shared" si="84"/>
        <v>0.90345624891224241</v>
      </c>
    </row>
    <row r="42" spans="1:205" x14ac:dyDescent="0.2">
      <c r="A42" s="75" t="s">
        <v>148</v>
      </c>
      <c r="B42" s="50">
        <f t="shared" si="18"/>
        <v>1976</v>
      </c>
      <c r="D42" s="79">
        <f>Conversion_Factors!$O38*D190+D267</f>
        <v>3534.9295807683538</v>
      </c>
      <c r="E42" s="79">
        <f>Conversion_Factors!$O38*E190+E267</f>
        <v>4821.8571753227789</v>
      </c>
      <c r="F42" s="79">
        <f>Conversion_Factors!$O38*F190+F267</f>
        <v>4597.4196890702351</v>
      </c>
      <c r="G42" s="79">
        <f>Conversion_Factors!$O38*G190+G267</f>
        <v>2456.0535548386342</v>
      </c>
      <c r="H42" s="79">
        <f t="shared" si="69"/>
        <v>15410.260000000002</v>
      </c>
      <c r="J42" s="327">
        <f>Northeast!I42</f>
        <v>16518.705638086714</v>
      </c>
      <c r="K42" s="327">
        <f>Midwest!I42</f>
        <v>19854.110891754204</v>
      </c>
      <c r="L42" s="327">
        <f>South!I42</f>
        <v>23912.338061634782</v>
      </c>
      <c r="M42" s="327">
        <f>West!I42</f>
        <v>13762.570885348063</v>
      </c>
      <c r="N42" s="327">
        <f t="shared" si="88"/>
        <v>74047.725476823762</v>
      </c>
      <c r="P42" s="85">
        <f>Northeast!N42</f>
        <v>26.644299351164889</v>
      </c>
      <c r="Q42" s="85">
        <f>Midwest!N42</f>
        <v>29.564907891497274</v>
      </c>
      <c r="R42" s="85">
        <f>South!N42</f>
        <v>33.645342673590513</v>
      </c>
      <c r="S42" s="85">
        <f>West!N42</f>
        <v>18.590089888157767</v>
      </c>
      <c r="T42" s="81">
        <f t="shared" si="89"/>
        <v>108.44463980441043</v>
      </c>
      <c r="V42" s="79">
        <f>Conversion_Factors!$O38*V190+V267</f>
        <v>213.99555499178859</v>
      </c>
      <c r="W42" s="79">
        <f>Conversion_Factors!$O38*W190+W267</f>
        <v>242.86442246705639</v>
      </c>
      <c r="X42" s="79">
        <f>Conversion_Factors!$O38*X190+X267</f>
        <v>192.26140401746773</v>
      </c>
      <c r="Y42" s="79">
        <f>Conversion_Factors!$O38*Y190+Y267</f>
        <v>178.4589213235881</v>
      </c>
      <c r="Z42" s="79">
        <f>Conversion_Factors!$O38*Z190+Z267</f>
        <v>208.11253689113337</v>
      </c>
      <c r="AC42" s="79">
        <f>Conversion_Factors!$O38*AC190+AC267</f>
        <v>132.67114042590902</v>
      </c>
      <c r="AD42" s="79">
        <f>Conversion_Factors!$O38*AD190+AD267</f>
        <v>163.09393531746878</v>
      </c>
      <c r="AE42" s="79">
        <f>Conversion_Factors!$O38*AE190+AE267</f>
        <v>136.6435685816011</v>
      </c>
      <c r="AF42" s="79">
        <f>Conversion_Factors!$O38*AF190+AF267</f>
        <v>132.11628182622107</v>
      </c>
      <c r="AG42" s="79">
        <f>Conversion_Factors!$O38*AG190+AG267</f>
        <v>142.1025513828418</v>
      </c>
      <c r="AI42" s="74">
        <f t="shared" si="90"/>
        <v>131.20150349292487</v>
      </c>
      <c r="AJ42" s="74">
        <f t="shared" si="91"/>
        <v>162.14085010442523</v>
      </c>
      <c r="AK42" s="74">
        <f t="shared" si="92"/>
        <v>138.24658672985481</v>
      </c>
      <c r="AL42" s="74">
        <f t="shared" si="93"/>
        <v>134.07226498883844</v>
      </c>
      <c r="AM42" s="74">
        <f t="shared" si="94"/>
        <v>142.31427853549619</v>
      </c>
      <c r="AO42" s="119">
        <f>Northeast!V42</f>
        <v>1.0112013726509117</v>
      </c>
      <c r="AP42" s="119">
        <f>Midwest!V42</f>
        <v>1.0058781313433951</v>
      </c>
      <c r="AQ42" s="119">
        <f>South!V42</f>
        <v>0.9884046457408302</v>
      </c>
      <c r="AR42" s="119">
        <f>West!V42</f>
        <v>0.98541097845419257</v>
      </c>
      <c r="AS42" s="119">
        <f t="shared" si="95"/>
        <v>0.99851225643109609</v>
      </c>
      <c r="AU42" s="51">
        <f t="shared" si="96"/>
        <v>1612.9774290385003</v>
      </c>
      <c r="AV42" s="51">
        <f t="shared" si="97"/>
        <v>1489.1076237403383</v>
      </c>
      <c r="AW42" s="51">
        <f t="shared" si="98"/>
        <v>1407.0285635335454</v>
      </c>
      <c r="AX42" s="51">
        <f t="shared" si="99"/>
        <v>1350.7715995090123</v>
      </c>
      <c r="AY42" s="51">
        <f t="shared" si="100"/>
        <v>1464.5235772752071</v>
      </c>
      <c r="BB42" s="71">
        <f t="shared" si="101"/>
        <v>1.2059922136831369</v>
      </c>
      <c r="BC42" s="71">
        <f t="shared" si="102"/>
        <v>1.2033729650855483</v>
      </c>
      <c r="BD42" s="71">
        <f t="shared" si="103"/>
        <v>1.0460090334840508</v>
      </c>
      <c r="BE42" s="71">
        <f t="shared" si="104"/>
        <v>1.1572513347968771</v>
      </c>
      <c r="BF42" s="71"/>
      <c r="BG42" s="71"/>
      <c r="BH42" s="71"/>
      <c r="BI42" s="71"/>
      <c r="BJ42" s="71"/>
      <c r="BK42" s="71"/>
      <c r="BL42" s="71"/>
      <c r="BM42" s="71"/>
      <c r="BN42" s="71"/>
      <c r="BO42" s="71"/>
      <c r="BP42" s="71"/>
      <c r="BQ42" s="148">
        <f>Northeast!AK42</f>
        <v>1.205184556763619</v>
      </c>
      <c r="BR42" s="148">
        <f>Midwest!AK42</f>
        <v>1.2045818105181285</v>
      </c>
      <c r="BS42" s="148">
        <f>South!AK42</f>
        <v>1.0504396570980474</v>
      </c>
      <c r="BT42" s="148">
        <f>West!AK42</f>
        <v>1.1583442270843587</v>
      </c>
      <c r="BU42" s="72"/>
      <c r="BV42" s="148">
        <f>Northeast!AH42</f>
        <v>1.0006701520650805</v>
      </c>
      <c r="BW42" s="148">
        <f>Midwest!AH42</f>
        <v>0.99899646049606183</v>
      </c>
      <c r="BX42" s="148">
        <f>South!AH42</f>
        <v>0.99578212457606885</v>
      </c>
      <c r="BY42" s="148">
        <f>West!AH42</f>
        <v>0.9990565047401907</v>
      </c>
      <c r="CA42" s="148">
        <f>Northeast!AI42</f>
        <v>0.98640135054495381</v>
      </c>
      <c r="CB42" s="148">
        <f>Midwest!AI42</f>
        <v>0.97839717714384888</v>
      </c>
      <c r="CC42" s="148">
        <f>South!AI42</f>
        <v>0.97798069045413705</v>
      </c>
      <c r="CD42" s="148">
        <f>West!AI42</f>
        <v>0.99167451837499576</v>
      </c>
      <c r="CF42" s="148">
        <f>Northeast!AJ42</f>
        <v>1.030964054988851</v>
      </c>
      <c r="CG42" s="148">
        <f>Midwest!AJ42</f>
        <v>1.0040110359098411</v>
      </c>
      <c r="CH42" s="148">
        <f>South!AJ42</f>
        <v>1.0137087334068962</v>
      </c>
      <c r="CI42" s="148">
        <f>West!AJ42</f>
        <v>0.95715792565537883</v>
      </c>
      <c r="CK42" s="73">
        <f t="shared" si="105"/>
        <v>0.8475234306624938</v>
      </c>
      <c r="CL42" s="73">
        <f t="shared" si="106"/>
        <v>1.1334902039193375</v>
      </c>
      <c r="CM42" s="73">
        <f t="shared" si="107"/>
        <v>1.0041516572487204</v>
      </c>
      <c r="CN42" s="73">
        <f t="shared" si="108"/>
        <v>0.99833591676047384</v>
      </c>
      <c r="CO42" s="73">
        <f t="shared" si="109"/>
        <v>0.98197507632716929</v>
      </c>
      <c r="CP42" s="73">
        <f t="shared" si="110"/>
        <v>1.0054963937796246</v>
      </c>
      <c r="CQ42" s="73">
        <f t="shared" si="111"/>
        <v>1.1451457973226939</v>
      </c>
      <c r="CR42" s="73">
        <f t="shared" si="112"/>
        <v>0.9606595062480473</v>
      </c>
      <c r="CS42" s="73">
        <f t="shared" si="113"/>
        <v>0.96065950624804664</v>
      </c>
      <c r="CT42" s="73"/>
      <c r="CU42" s="73">
        <f t="shared" si="114"/>
        <v>0.98982173848028254</v>
      </c>
      <c r="CX42" s="53"/>
      <c r="CZ42" s="71">
        <f t="shared" si="70"/>
        <v>0.2293880557997304</v>
      </c>
      <c r="DA42" s="71">
        <f t="shared" si="71"/>
        <v>0.31289914481149428</v>
      </c>
      <c r="DB42" s="71">
        <f t="shared" si="72"/>
        <v>0.29833498520273083</v>
      </c>
      <c r="DC42" s="71">
        <f t="shared" si="73"/>
        <v>0.15937781418604449</v>
      </c>
      <c r="DE42" s="71">
        <f t="shared" si="19"/>
        <v>0.22615571745638549</v>
      </c>
      <c r="DF42" s="71">
        <f t="shared" si="20"/>
        <v>0.31455521699866462</v>
      </c>
      <c r="DG42" s="71">
        <f t="shared" si="21"/>
        <v>0.29774562036851415</v>
      </c>
      <c r="DH42" s="71">
        <f t="shared" si="22"/>
        <v>0.16151537228014026</v>
      </c>
      <c r="DI42" s="71">
        <f t="shared" si="23"/>
        <v>0.99997192710370453</v>
      </c>
      <c r="DJ42" s="71"/>
      <c r="DK42" s="71">
        <f t="shared" si="24"/>
        <v>0.22616206648062376</v>
      </c>
      <c r="DL42" s="71">
        <f t="shared" si="25"/>
        <v>0.31456404772255464</v>
      </c>
      <c r="DM42" s="71">
        <f t="shared" si="26"/>
        <v>0.29775397918509339</v>
      </c>
      <c r="DN42" s="71">
        <f t="shared" si="27"/>
        <v>0.16151990661172821</v>
      </c>
      <c r="DQ42" s="71">
        <f t="shared" si="64"/>
        <v>2.8630567096849826E-2</v>
      </c>
      <c r="DR42" s="71">
        <f t="shared" si="28"/>
        <v>-7.9266556671560191E-3</v>
      </c>
      <c r="DS42" s="71">
        <f t="shared" si="29"/>
        <v>7.9814836540134972E-3</v>
      </c>
      <c r="DT42" s="71">
        <f t="shared" si="30"/>
        <v>1.6123180480714386E-2</v>
      </c>
      <c r="DV42" s="71">
        <f t="shared" si="7"/>
        <v>0.22308187769058366</v>
      </c>
      <c r="DW42" s="71">
        <f t="shared" si="8"/>
        <v>0.26812587103662427</v>
      </c>
      <c r="DX42" s="71">
        <f t="shared" si="9"/>
        <v>0.32293143250050427</v>
      </c>
      <c r="DY42" s="71">
        <f t="shared" si="10"/>
        <v>0.18586081877228786</v>
      </c>
      <c r="DZ42" s="71"/>
      <c r="EB42" s="71">
        <f t="shared" si="31"/>
        <v>-1.8582644480949165E-2</v>
      </c>
      <c r="EC42" s="71">
        <f t="shared" si="32"/>
        <v>-3.0629191583454777E-3</v>
      </c>
      <c r="ED42" s="71">
        <f t="shared" si="33"/>
        <v>8.4402084677155566E-3</v>
      </c>
      <c r="EE42" s="71">
        <f t="shared" si="34"/>
        <v>1.2411613582239099E-2</v>
      </c>
      <c r="EG42" s="71">
        <f t="shared" si="65"/>
        <v>-7.2832798833409574E-4</v>
      </c>
      <c r="EH42" s="71">
        <f t="shared" si="35"/>
        <v>2.086362747816318E-4</v>
      </c>
      <c r="EI42" s="71">
        <f t="shared" si="36"/>
        <v>3.2256557471383534E-3</v>
      </c>
      <c r="EJ42" s="71">
        <f t="shared" si="37"/>
        <v>3.9243854210713417E-3</v>
      </c>
      <c r="EL42" s="71">
        <f t="shared" si="66"/>
        <v>4.6615868716351361E-3</v>
      </c>
      <c r="EM42" s="71">
        <f t="shared" si="38"/>
        <v>3.4154281208473129E-3</v>
      </c>
      <c r="EN42" s="71">
        <f t="shared" si="39"/>
        <v>-1.3353090879597183E-3</v>
      </c>
      <c r="EO42" s="71">
        <f t="shared" si="40"/>
        <v>-1.0605747561665814E-4</v>
      </c>
      <c r="EQ42" s="71">
        <f t="shared" si="67"/>
        <v>3.3132075141950525E-2</v>
      </c>
      <c r="ER42" s="71">
        <f t="shared" si="41"/>
        <v>1.5480442857921328E-2</v>
      </c>
      <c r="ES42" s="71">
        <f t="shared" si="42"/>
        <v>4.3072889144690424E-3</v>
      </c>
      <c r="ET42" s="71">
        <f t="shared" si="43"/>
        <v>-4.0276628424424331E-2</v>
      </c>
      <c r="EW42" s="71">
        <f t="shared" si="44"/>
        <v>1.0090027233748027</v>
      </c>
      <c r="EX42" s="71">
        <f t="shared" si="45"/>
        <v>0.95634991904059219</v>
      </c>
      <c r="EY42" s="71">
        <f t="shared" si="11"/>
        <v>1.1451457973226939</v>
      </c>
      <c r="EZ42" s="71"/>
      <c r="FA42" s="71">
        <f t="shared" si="46"/>
        <v>0.99935186492867123</v>
      </c>
      <c r="FB42" s="71">
        <f t="shared" si="47"/>
        <v>0.99604964590985179</v>
      </c>
      <c r="FC42" s="71">
        <f t="shared" si="12"/>
        <v>1.0041516572487204</v>
      </c>
      <c r="FD42" s="71"/>
      <c r="FE42" s="71">
        <f t="shared" si="48"/>
        <v>1.0014963459190998</v>
      </c>
      <c r="FF42" s="71">
        <f t="shared" si="49"/>
        <v>1.0082119965752321</v>
      </c>
      <c r="FG42" s="71">
        <f t="shared" si="13"/>
        <v>0.99833591676047384</v>
      </c>
      <c r="FH42" s="71"/>
      <c r="FI42" s="71">
        <f t="shared" si="50"/>
        <v>1.0017153906285445</v>
      </c>
      <c r="FJ42" s="71">
        <f t="shared" si="51"/>
        <v>1.0105530576704396</v>
      </c>
      <c r="FK42" s="71">
        <f t="shared" si="14"/>
        <v>0.98197507632716929</v>
      </c>
      <c r="FM42" s="71">
        <f t="shared" si="52"/>
        <v>1.007165393958783</v>
      </c>
      <c r="FN42" s="71">
        <f t="shared" si="53"/>
        <v>0.98826412849857037</v>
      </c>
      <c r="FO42" s="71">
        <f t="shared" si="15"/>
        <v>1.0054963937796246</v>
      </c>
      <c r="FQ42" s="239"/>
      <c r="GA42" s="51">
        <f t="shared" si="68"/>
        <v>1997</v>
      </c>
      <c r="GB42" s="119">
        <f t="shared" si="74"/>
        <v>1.1822549795422248</v>
      </c>
      <c r="GC42" s="119">
        <f t="shared" si="75"/>
        <v>1.1519801014778828</v>
      </c>
      <c r="GD42" s="119">
        <f t="shared" si="76"/>
        <v>1.1209520140455229</v>
      </c>
      <c r="GE42" s="119">
        <f t="shared" si="77"/>
        <v>0.99292145424142075</v>
      </c>
      <c r="GF42" s="119">
        <f t="shared" si="78"/>
        <v>0.92207077682421468</v>
      </c>
      <c r="GH42" s="51">
        <f>GH41+1</f>
        <v>28</v>
      </c>
      <c r="GI42" s="119">
        <f t="shared" si="80"/>
        <v>1.3149026134609507</v>
      </c>
      <c r="GJ42" s="119">
        <f t="shared" si="81"/>
        <v>1.2365492997647942</v>
      </c>
      <c r="GK42" s="119">
        <f t="shared" si="82"/>
        <v>1.2074508847119365</v>
      </c>
      <c r="GL42" s="119">
        <f t="shared" si="83"/>
        <v>0.98163126868104045</v>
      </c>
      <c r="GM42" s="119">
        <f t="shared" si="84"/>
        <v>0.89714841622845531</v>
      </c>
    </row>
    <row r="43" spans="1:205" x14ac:dyDescent="0.2">
      <c r="A43" s="75" t="s">
        <v>148</v>
      </c>
      <c r="B43" s="50">
        <f t="shared" si="18"/>
        <v>1977</v>
      </c>
      <c r="D43" s="79">
        <f>Conversion_Factors!$O39*D191+D268</f>
        <v>3504.5844116175858</v>
      </c>
      <c r="E43" s="79">
        <f>Conversion_Factors!$O39*E191+E268</f>
        <v>4817.3776397703441</v>
      </c>
      <c r="F43" s="79">
        <f>Conversion_Factors!$O39*F191+F268</f>
        <v>4955.7834426426971</v>
      </c>
      <c r="G43" s="79">
        <f>Conversion_Factors!$O39*G191+G268</f>
        <v>2383.9675059693736</v>
      </c>
      <c r="H43" s="79">
        <f t="shared" si="69"/>
        <v>15661.713</v>
      </c>
      <c r="J43" s="327">
        <f>Northeast!I43</f>
        <v>16613.054075114767</v>
      </c>
      <c r="K43" s="327">
        <f>Midwest!I43</f>
        <v>20011.231005333393</v>
      </c>
      <c r="L43" s="327">
        <f>South!I43</f>
        <v>24592.781217513806</v>
      </c>
      <c r="M43" s="327">
        <f>West!I43</f>
        <v>14148.883695578334</v>
      </c>
      <c r="N43" s="327">
        <f t="shared" si="88"/>
        <v>75365.9499935403</v>
      </c>
      <c r="P43" s="85">
        <f>Northeast!N43</f>
        <v>26.818248282786357</v>
      </c>
      <c r="Q43" s="85">
        <f>Midwest!N43</f>
        <v>29.814565403957548</v>
      </c>
      <c r="R43" s="85">
        <f>South!N43</f>
        <v>34.655970070577908</v>
      </c>
      <c r="S43" s="85">
        <f>West!N43</f>
        <v>19.078195101859702</v>
      </c>
      <c r="T43" s="81">
        <f t="shared" si="89"/>
        <v>110.36697885918151</v>
      </c>
      <c r="V43" s="79">
        <f>Conversion_Factors!$O39*V191+V268</f>
        <v>210.95365101274282</v>
      </c>
      <c r="W43" s="79">
        <f>Conversion_Factors!$O39*W191+W268</f>
        <v>240.73369791625595</v>
      </c>
      <c r="X43" s="79">
        <f>Conversion_Factors!$O39*X191+X268</f>
        <v>201.5137449811258</v>
      </c>
      <c r="Y43" s="79">
        <f>Conversion_Factors!$O39*Y191+Y268</f>
        <v>168.49156140242971</v>
      </c>
      <c r="Z43" s="79">
        <f>Conversion_Factors!$O39*Z191+Z268</f>
        <v>207.80887126537095</v>
      </c>
      <c r="AC43" s="79">
        <f>Conversion_Factors!$O39*AC191+AC268</f>
        <v>130.67909487089986</v>
      </c>
      <c r="AD43" s="79">
        <f>Conversion_Factors!$O39*AD191+AD268</f>
        <v>161.5779929876453</v>
      </c>
      <c r="AE43" s="79">
        <f>Conversion_Factors!$O39*AE191+AE268</f>
        <v>142.99941489302125</v>
      </c>
      <c r="AF43" s="79">
        <f>Conversion_Factors!$O39*AF191+AF268</f>
        <v>124.95770659861788</v>
      </c>
      <c r="AG43" s="79">
        <f>Conversion_Factors!$O39*AG191+AG268</f>
        <v>141.90578705595411</v>
      </c>
      <c r="AI43" s="74">
        <f t="shared" si="90"/>
        <v>130.7705649802451</v>
      </c>
      <c r="AJ43" s="74">
        <f t="shared" si="91"/>
        <v>161.06416920806601</v>
      </c>
      <c r="AK43" s="74">
        <f t="shared" si="92"/>
        <v>139.80891959545028</v>
      </c>
      <c r="AL43" s="74">
        <f t="shared" si="93"/>
        <v>126.06328175545457</v>
      </c>
      <c r="AM43" s="74">
        <f t="shared" si="94"/>
        <v>140.97848346715946</v>
      </c>
      <c r="AO43" s="119">
        <f>Northeast!V43</f>
        <v>0.99930052982978967</v>
      </c>
      <c r="AP43" s="119">
        <f>Midwest!V43</f>
        <v>1.00319018054795</v>
      </c>
      <c r="AQ43" s="119">
        <f>South!V43</f>
        <v>1.0228203987757216</v>
      </c>
      <c r="AR43" s="119">
        <f>West!V43</f>
        <v>0.99122999860513428</v>
      </c>
      <c r="AS43" s="119">
        <f t="shared" si="95"/>
        <v>1.0065776249395579</v>
      </c>
      <c r="AU43" s="51">
        <f t="shared" si="96"/>
        <v>1614.2876656832341</v>
      </c>
      <c r="AV43" s="51">
        <f t="shared" si="97"/>
        <v>1489.8916211607057</v>
      </c>
      <c r="AW43" s="51">
        <f t="shared" si="98"/>
        <v>1409.1927937738728</v>
      </c>
      <c r="AX43" s="51">
        <f t="shared" si="99"/>
        <v>1348.3887147805044</v>
      </c>
      <c r="AY43" s="51">
        <f t="shared" si="100"/>
        <v>1464.414352484659</v>
      </c>
      <c r="BB43" s="71">
        <f t="shared" si="101"/>
        <v>1.20203106631034</v>
      </c>
      <c r="BC43" s="71">
        <f t="shared" si="102"/>
        <v>1.1953820813454648</v>
      </c>
      <c r="BD43" s="71">
        <f t="shared" si="103"/>
        <v>1.0578300435312302</v>
      </c>
      <c r="BE43" s="71">
        <f t="shared" si="104"/>
        <v>1.0881214029800998</v>
      </c>
      <c r="BF43" s="71"/>
      <c r="BG43" s="71"/>
      <c r="BH43" s="71"/>
      <c r="BI43" s="71"/>
      <c r="BJ43" s="71"/>
      <c r="BK43" s="71"/>
      <c r="BL43" s="71"/>
      <c r="BM43" s="71"/>
      <c r="BN43" s="71"/>
      <c r="BO43" s="71"/>
      <c r="BP43" s="71"/>
      <c r="BQ43" s="148">
        <f>Northeast!AK43</f>
        <v>1.2006464151144158</v>
      </c>
      <c r="BR43" s="148">
        <f>Midwest!AK43</f>
        <v>1.1939276771967651</v>
      </c>
      <c r="BS43" s="148">
        <f>South!AK43</f>
        <v>1.0608680367562804</v>
      </c>
      <c r="BT43" s="148">
        <f>West!AK43</f>
        <v>1.0875019629105329</v>
      </c>
      <c r="BU43" s="72"/>
      <c r="BV43" s="148">
        <f>Northeast!AH43</f>
        <v>1.0011532547621793</v>
      </c>
      <c r="BW43" s="148">
        <f>Midwest!AH43</f>
        <v>1.0012181677135705</v>
      </c>
      <c r="BX43" s="148">
        <f>South!AH43</f>
        <v>0.99713631373574152</v>
      </c>
      <c r="BY43" s="148">
        <f>West!AH43</f>
        <v>1.0005695990358576</v>
      </c>
      <c r="CA43" s="148">
        <f>Northeast!AI43</f>
        <v>0.9872026135835007</v>
      </c>
      <c r="CB43" s="148">
        <f>Midwest!AI43</f>
        <v>0.97891229159947746</v>
      </c>
      <c r="CC43" s="148">
        <f>South!AI43</f>
        <v>0.97948497788624267</v>
      </c>
      <c r="CD43" s="148">
        <f>West!AI43</f>
        <v>0.98992511376333159</v>
      </c>
      <c r="CF43" s="148">
        <f>Northeast!AJ43</f>
        <v>1.0188306248882923</v>
      </c>
      <c r="CG43" s="148">
        <f>Midwest!AJ43</f>
        <v>1.0013280744470989</v>
      </c>
      <c r="CH43" s="148">
        <f>South!AJ43</f>
        <v>1.0490055620575702</v>
      </c>
      <c r="CI43" s="148">
        <f>West!AJ43</f>
        <v>0.96281010670349276</v>
      </c>
      <c r="CK43" s="73">
        <f t="shared" si="105"/>
        <v>0.86261135075182449</v>
      </c>
      <c r="CL43" s="73">
        <f t="shared" si="106"/>
        <v>1.1318362813964056</v>
      </c>
      <c r="CM43" s="73">
        <f t="shared" si="107"/>
        <v>1.0031747379690124</v>
      </c>
      <c r="CN43" s="73">
        <f t="shared" si="108"/>
        <v>0.99978663506652643</v>
      </c>
      <c r="CO43" s="73">
        <f t="shared" si="109"/>
        <v>0.9825100051129213</v>
      </c>
      <c r="CP43" s="73">
        <f t="shared" si="110"/>
        <v>1.0134950806927523</v>
      </c>
      <c r="CQ43" s="73">
        <f t="shared" si="111"/>
        <v>1.1332900363483374</v>
      </c>
      <c r="CR43" s="73">
        <f t="shared" si="112"/>
        <v>0.9763348235252759</v>
      </c>
      <c r="CS43" s="73">
        <f t="shared" si="113"/>
        <v>0.97633482352527556</v>
      </c>
      <c r="CT43" s="73"/>
      <c r="CU43" s="73">
        <f t="shared" si="114"/>
        <v>0.99871722603631485</v>
      </c>
      <c r="CX43" s="53"/>
      <c r="CZ43" s="71">
        <f t="shared" si="70"/>
        <v>0.22376763075773295</v>
      </c>
      <c r="DA43" s="71">
        <f t="shared" si="71"/>
        <v>0.3075894469379144</v>
      </c>
      <c r="DB43" s="71">
        <f t="shared" si="72"/>
        <v>0.31642665413691956</v>
      </c>
      <c r="DC43" s="71">
        <f t="shared" si="73"/>
        <v>0.15221626816743314</v>
      </c>
      <c r="DE43" s="71">
        <f t="shared" si="19"/>
        <v>0.22656622458103276</v>
      </c>
      <c r="DF43" s="71">
        <f t="shared" si="20"/>
        <v>0.31023672296027449</v>
      </c>
      <c r="DG43" s="71">
        <f t="shared" si="21"/>
        <v>0.30729206328872671</v>
      </c>
      <c r="DH43" s="71">
        <f t="shared" si="22"/>
        <v>0.15576960432275569</v>
      </c>
      <c r="DI43" s="71">
        <f t="shared" si="23"/>
        <v>0.99986461515278957</v>
      </c>
      <c r="DJ43" s="71"/>
      <c r="DK43" s="71">
        <f t="shared" si="24"/>
        <v>0.2265969023680382</v>
      </c>
      <c r="DL43" s="71">
        <f t="shared" si="25"/>
        <v>0.31027872999872802</v>
      </c>
      <c r="DM43" s="71">
        <f t="shared" si="26"/>
        <v>0.30733367161090036</v>
      </c>
      <c r="DN43" s="71">
        <f t="shared" si="27"/>
        <v>0.15579069602233347</v>
      </c>
      <c r="DQ43" s="71">
        <f t="shared" si="64"/>
        <v>-3.7726233345105578E-3</v>
      </c>
      <c r="DR43" s="71">
        <f t="shared" si="28"/>
        <v>-8.8840202214653923E-3</v>
      </c>
      <c r="DS43" s="71">
        <f t="shared" si="29"/>
        <v>9.8786780304481459E-3</v>
      </c>
      <c r="DT43" s="71">
        <f t="shared" si="30"/>
        <v>-6.3108306027290451E-2</v>
      </c>
      <c r="DV43" s="71">
        <f t="shared" si="7"/>
        <v>0.22043182732439107</v>
      </c>
      <c r="DW43" s="71">
        <f t="shared" si="8"/>
        <v>0.26552084869955966</v>
      </c>
      <c r="DX43" s="71">
        <f t="shared" si="9"/>
        <v>0.32631156669055034</v>
      </c>
      <c r="DY43" s="71">
        <f t="shared" si="10"/>
        <v>0.18773575728549896</v>
      </c>
      <c r="DZ43" s="71"/>
      <c r="EB43" s="71">
        <f t="shared" si="31"/>
        <v>-1.1950394652460689E-2</v>
      </c>
      <c r="EC43" s="71">
        <f t="shared" si="32"/>
        <v>-9.7631745241063966E-3</v>
      </c>
      <c r="ED43" s="71">
        <f t="shared" si="33"/>
        <v>1.0412633588787459E-2</v>
      </c>
      <c r="EE43" s="71">
        <f t="shared" si="34"/>
        <v>1.0037320332518722E-2</v>
      </c>
      <c r="EG43" s="71">
        <f t="shared" si="65"/>
        <v>4.826626612816267E-4</v>
      </c>
      <c r="EH43" s="71">
        <f t="shared" si="35"/>
        <v>2.2214697361361588E-3</v>
      </c>
      <c r="EI43" s="71">
        <f t="shared" si="36"/>
        <v>1.3590012938401702E-3</v>
      </c>
      <c r="EJ43" s="71">
        <f t="shared" si="37"/>
        <v>1.513377507522663E-3</v>
      </c>
      <c r="EL43" s="71">
        <f t="shared" si="66"/>
        <v>8.1197960394663467E-4</v>
      </c>
      <c r="EM43" s="71">
        <f t="shared" si="38"/>
        <v>5.2634953822783682E-4</v>
      </c>
      <c r="EN43" s="71">
        <f t="shared" si="39"/>
        <v>1.536974826752804E-3</v>
      </c>
      <c r="EO43" s="71">
        <f t="shared" si="40"/>
        <v>-1.7656493650634536E-3</v>
      </c>
      <c r="EQ43" s="71">
        <f t="shared" si="67"/>
        <v>-1.1838816770637823E-2</v>
      </c>
      <c r="ER43" s="71">
        <f t="shared" si="41"/>
        <v>-2.6758198149346721E-3</v>
      </c>
      <c r="ES43" s="71">
        <f t="shared" si="42"/>
        <v>3.4227012902202279E-2</v>
      </c>
      <c r="ET43" s="71">
        <f t="shared" si="43"/>
        <v>5.8878036312701712E-3</v>
      </c>
      <c r="EW43" s="71">
        <f t="shared" si="44"/>
        <v>0.98964694189851199</v>
      </c>
      <c r="EX43" s="71">
        <f t="shared" si="45"/>
        <v>0.94644877276341155</v>
      </c>
      <c r="EY43" s="71">
        <f t="shared" si="11"/>
        <v>1.1332900363483374</v>
      </c>
      <c r="EZ43" s="71"/>
      <c r="FA43" s="71">
        <f t="shared" si="46"/>
        <v>0.99902711978548686</v>
      </c>
      <c r="FB43" s="71">
        <f t="shared" si="47"/>
        <v>0.99508060891667327</v>
      </c>
      <c r="FC43" s="71">
        <f t="shared" si="12"/>
        <v>1.0031747379690124</v>
      </c>
      <c r="FD43" s="71"/>
      <c r="FE43" s="71">
        <f t="shared" si="48"/>
        <v>1.0014531364460573</v>
      </c>
      <c r="FF43" s="71">
        <f t="shared" si="49"/>
        <v>1.0096770661728076</v>
      </c>
      <c r="FG43" s="71">
        <f t="shared" si="13"/>
        <v>0.99978663506652643</v>
      </c>
      <c r="FH43" s="71"/>
      <c r="FI43" s="71">
        <f t="shared" si="50"/>
        <v>1.0005447478236951</v>
      </c>
      <c r="FJ43" s="71">
        <f t="shared" si="51"/>
        <v>1.0111035542493338</v>
      </c>
      <c r="FK43" s="71">
        <f t="shared" si="14"/>
        <v>0.9825100051129213</v>
      </c>
      <c r="FM43" s="71">
        <f t="shared" si="52"/>
        <v>1.0079549633023157</v>
      </c>
      <c r="FN43" s="71">
        <f t="shared" si="53"/>
        <v>0.99612573337377153</v>
      </c>
      <c r="FO43" s="71">
        <f t="shared" si="15"/>
        <v>1.0134950806927523</v>
      </c>
      <c r="FQ43" s="239"/>
      <c r="GA43" s="51">
        <f t="shared" si="68"/>
        <v>1998</v>
      </c>
      <c r="GB43" s="119">
        <f t="shared" si="74"/>
        <v>1.1816297821615087</v>
      </c>
      <c r="GC43" s="119">
        <f t="shared" si="75"/>
        <v>1.165113997921299</v>
      </c>
      <c r="GD43" s="119">
        <f t="shared" si="76"/>
        <v>1.1328903254288945</v>
      </c>
      <c r="GE43" s="119">
        <f t="shared" si="77"/>
        <v>0.96985576422345143</v>
      </c>
      <c r="GF43" s="119">
        <f t="shared" si="78"/>
        <v>0.92303461760319072</v>
      </c>
      <c r="GH43" s="51">
        <f>GH42+1</f>
        <v>29</v>
      </c>
      <c r="GI43" s="119">
        <f t="shared" si="80"/>
        <v>1.348147043132448</v>
      </c>
      <c r="GJ43" s="119">
        <f t="shared" si="81"/>
        <v>1.2514556244551076</v>
      </c>
      <c r="GK43" s="119">
        <f t="shared" si="82"/>
        <v>1.2218711083759934</v>
      </c>
      <c r="GL43" s="119">
        <f t="shared" si="83"/>
        <v>0.99780189501222871</v>
      </c>
      <c r="GM43" s="119">
        <f t="shared" si="84"/>
        <v>0.88359263803978716</v>
      </c>
    </row>
    <row r="44" spans="1:205" x14ac:dyDescent="0.2">
      <c r="A44" s="75" t="s">
        <v>148</v>
      </c>
      <c r="B44" s="50">
        <f t="shared" si="18"/>
        <v>1978</v>
      </c>
      <c r="D44" s="79">
        <f>Conversion_Factors!$O40*D192+D269</f>
        <v>3520.0426936427448</v>
      </c>
      <c r="E44" s="79">
        <f>Conversion_Factors!$O40*E192+E269</f>
        <v>5017.3784613507014</v>
      </c>
      <c r="F44" s="79">
        <f>Conversion_Factors!$O40*F192+F269</f>
        <v>5106.4643592180055</v>
      </c>
      <c r="G44" s="79">
        <f>Conversion_Factors!$O40*G192+G269</f>
        <v>2488.4004857885457</v>
      </c>
      <c r="H44" s="79">
        <f t="shared" si="69"/>
        <v>16132.285999999996</v>
      </c>
      <c r="I44" s="71"/>
      <c r="J44" s="327">
        <f>Northeast!I44</f>
        <v>16927.371698496336</v>
      </c>
      <c r="K44" s="327">
        <f>Midwest!I44</f>
        <v>20347.264235723665</v>
      </c>
      <c r="L44" s="327">
        <f>South!I44</f>
        <v>25340.963149193281</v>
      </c>
      <c r="M44" s="327">
        <f>West!I44</f>
        <v>14663.280413942713</v>
      </c>
      <c r="N44" s="327">
        <f t="shared" si="88"/>
        <v>77278.879497356</v>
      </c>
      <c r="P44" s="85">
        <f>Northeast!N44</f>
        <v>27.304794707560347</v>
      </c>
      <c r="Q44" s="85">
        <f>Midwest!N44</f>
        <v>30.374753678123238</v>
      </c>
      <c r="R44" s="85">
        <f>South!N44</f>
        <v>35.866196228205489</v>
      </c>
      <c r="S44" s="85">
        <f>West!N44</f>
        <v>19.739942657692378</v>
      </c>
      <c r="T44" s="81">
        <f t="shared" si="89"/>
        <v>113.28568727158145</v>
      </c>
      <c r="V44" s="79">
        <f>Conversion_Factors!$O40*V192+V269</f>
        <v>207.94974886475916</v>
      </c>
      <c r="W44" s="79">
        <f>Conversion_Factors!$O40*W192+W269</f>
        <v>246.58737426438375</v>
      </c>
      <c r="X44" s="79">
        <f>Conversion_Factors!$O40*X192+X269</f>
        <v>201.5102713008194</v>
      </c>
      <c r="Y44" s="79">
        <f>Conversion_Factors!$O40*Y192+Y269</f>
        <v>169.70285062695979</v>
      </c>
      <c r="Z44" s="79">
        <f>Conversion_Factors!$O40*Z192+Z269</f>
        <v>208.7541396165293</v>
      </c>
      <c r="AC44" s="79">
        <f>Conversion_Factors!$O40*AC192+AC269</f>
        <v>128.91665113556377</v>
      </c>
      <c r="AD44" s="79">
        <f>Conversion_Factors!$O40*AD192+AD269</f>
        <v>165.18252343769163</v>
      </c>
      <c r="AE44" s="79">
        <f>Conversion_Factors!$O40*AE192+AE269</f>
        <v>142.37540905445215</v>
      </c>
      <c r="AF44" s="79">
        <f>Conversion_Factors!$O40*AF192+AF269</f>
        <v>126.05915472701999</v>
      </c>
      <c r="AG44" s="79">
        <f>Conversion_Factors!$O40*AG192+AG269</f>
        <v>142.40356737498382</v>
      </c>
      <c r="AI44" s="74">
        <f t="shared" si="90"/>
        <v>124.97685974870058</v>
      </c>
      <c r="AJ44" s="74">
        <f t="shared" si="91"/>
        <v>160.91215264423732</v>
      </c>
      <c r="AK44" s="74">
        <f t="shared" si="92"/>
        <v>138.07086818090892</v>
      </c>
      <c r="AL44" s="74">
        <f t="shared" si="93"/>
        <v>126.00973169240655</v>
      </c>
      <c r="AM44" s="74">
        <f t="shared" si="94"/>
        <v>138.93755343321283</v>
      </c>
      <c r="AO44" s="119">
        <f>Northeast!V44</f>
        <v>1.0315241669120603</v>
      </c>
      <c r="AP44" s="119">
        <f>Midwest!V44</f>
        <v>1.0265385225620325</v>
      </c>
      <c r="AQ44" s="119">
        <f>South!V44</f>
        <v>1.0311763149624231</v>
      </c>
      <c r="AR44" s="119">
        <f>West!V44</f>
        <v>1.0003922160133956</v>
      </c>
      <c r="AS44" s="119">
        <f t="shared" si="95"/>
        <v>1.0249465594875118</v>
      </c>
      <c r="AU44" s="51">
        <f t="shared" si="96"/>
        <v>1613.0557769925879</v>
      </c>
      <c r="AV44" s="51">
        <f t="shared" si="97"/>
        <v>1492.8175761729344</v>
      </c>
      <c r="AW44" s="51">
        <f t="shared" si="98"/>
        <v>1415.344634576262</v>
      </c>
      <c r="AX44" s="51">
        <f t="shared" si="99"/>
        <v>1346.2159967235211</v>
      </c>
      <c r="AY44" s="51">
        <f t="shared" si="100"/>
        <v>1465.933357321225</v>
      </c>
      <c r="BB44" s="71">
        <f t="shared" si="101"/>
        <v>1.1487758580116429</v>
      </c>
      <c r="BC44" s="71">
        <f t="shared" si="102"/>
        <v>1.1942538485587313</v>
      </c>
      <c r="BD44" s="71">
        <f t="shared" si="103"/>
        <v>1.0446795020005193</v>
      </c>
      <c r="BE44" s="71">
        <f t="shared" si="104"/>
        <v>1.0876591829829518</v>
      </c>
      <c r="BF44" s="71"/>
      <c r="BG44" s="71"/>
      <c r="BH44" s="71"/>
      <c r="BI44" s="71"/>
      <c r="BJ44" s="71"/>
      <c r="BK44" s="71"/>
      <c r="BL44" s="71"/>
      <c r="BM44" s="71"/>
      <c r="BN44" s="71"/>
      <c r="BO44" s="71"/>
      <c r="BP44" s="71"/>
      <c r="BQ44" s="148">
        <f>Northeast!AK44</f>
        <v>1.1463846156761111</v>
      </c>
      <c r="BR44" s="148">
        <f>Midwest!AK44</f>
        <v>1.1912383063366665</v>
      </c>
      <c r="BS44" s="148">
        <f>South!AK44</f>
        <v>1.0476477902253756</v>
      </c>
      <c r="BT44" s="148">
        <f>West!AK44</f>
        <v>1.0863983642463628</v>
      </c>
      <c r="BU44" s="72"/>
      <c r="BV44" s="148">
        <f>Northeast!AH44</f>
        <v>1.0020858988360739</v>
      </c>
      <c r="BW44" s="148">
        <f>Midwest!AH44</f>
        <v>1.0025314348993175</v>
      </c>
      <c r="BX44" s="148">
        <f>South!AH44</f>
        <v>0.99716671170163274</v>
      </c>
      <c r="BY44" s="148">
        <f>West!AH44</f>
        <v>1.0011605491853477</v>
      </c>
      <c r="CA44" s="148">
        <f>Northeast!AI44</f>
        <v>0.986449263507859</v>
      </c>
      <c r="CB44" s="148">
        <f>Midwest!AI44</f>
        <v>0.98083474910273294</v>
      </c>
      <c r="CC44" s="148">
        <f>South!AI44</f>
        <v>0.98376092627237588</v>
      </c>
      <c r="CD44" s="148">
        <f>West!AI44</f>
        <v>0.98833000387687353</v>
      </c>
      <c r="CF44" s="148">
        <f>Northeast!AJ44</f>
        <v>1.0516840331720798</v>
      </c>
      <c r="CG44" s="148">
        <f>Midwest!AJ44</f>
        <v>1.0246330776297692</v>
      </c>
      <c r="CH44" s="148">
        <f>South!AJ44</f>
        <v>1.0575753975501245</v>
      </c>
      <c r="CI44" s="148">
        <f>West!AJ44</f>
        <v>0.97170963106504593</v>
      </c>
      <c r="CK44" s="73">
        <f t="shared" si="105"/>
        <v>0.88450604860040072</v>
      </c>
      <c r="CL44" s="73">
        <f t="shared" si="106"/>
        <v>1.1369847094157779</v>
      </c>
      <c r="CM44" s="73">
        <f t="shared" si="107"/>
        <v>1.0023568786389372</v>
      </c>
      <c r="CN44" s="73">
        <f t="shared" si="108"/>
        <v>1.0004980563697572</v>
      </c>
      <c r="CO44" s="73">
        <f t="shared" si="109"/>
        <v>0.98405341596473195</v>
      </c>
      <c r="CP44" s="73">
        <f t="shared" si="110"/>
        <v>1.0320211426628974</v>
      </c>
      <c r="CQ44" s="73">
        <f t="shared" si="111"/>
        <v>1.1163714772792281</v>
      </c>
      <c r="CR44" s="73">
        <f t="shared" si="112"/>
        <v>1.0056698526444248</v>
      </c>
      <c r="CS44" s="73">
        <f t="shared" si="113"/>
        <v>1.0056698526444245</v>
      </c>
      <c r="CT44" s="73"/>
      <c r="CU44" s="73">
        <f t="shared" si="114"/>
        <v>1.0184644919330863</v>
      </c>
      <c r="CX44" s="53"/>
      <c r="CZ44" s="71">
        <f t="shared" si="70"/>
        <v>0.21819862935995218</v>
      </c>
      <c r="DA44" s="71">
        <f t="shared" si="71"/>
        <v>0.31101472298164701</v>
      </c>
      <c r="DB44" s="71">
        <f t="shared" si="72"/>
        <v>0.31653693464261706</v>
      </c>
      <c r="DC44" s="71">
        <f t="shared" si="73"/>
        <v>0.15424971301578377</v>
      </c>
      <c r="DE44" s="71">
        <f t="shared" si="19"/>
        <v>0.22097143418497822</v>
      </c>
      <c r="DF44" s="71">
        <f t="shared" si="20"/>
        <v>0.30929892391526931</v>
      </c>
      <c r="DG44" s="71">
        <f t="shared" si="21"/>
        <v>0.31648179118749542</v>
      </c>
      <c r="DH44" s="71">
        <f t="shared" si="22"/>
        <v>0.15323074186649166</v>
      </c>
      <c r="DI44" s="71">
        <f t="shared" si="23"/>
        <v>0.99998289115423455</v>
      </c>
      <c r="DJ44" s="71"/>
      <c r="DK44" s="71">
        <f t="shared" si="24"/>
        <v>0.2209752148158465</v>
      </c>
      <c r="DL44" s="71">
        <f t="shared" si="25"/>
        <v>0.30930421575339123</v>
      </c>
      <c r="DM44" s="71">
        <f t="shared" si="26"/>
        <v>0.31648720591828822</v>
      </c>
      <c r="DN44" s="71">
        <f t="shared" si="27"/>
        <v>0.1532333635124741</v>
      </c>
      <c r="DQ44" s="71">
        <f t="shared" si="64"/>
        <v>-4.6246913260984117E-2</v>
      </c>
      <c r="DR44" s="71">
        <f t="shared" si="28"/>
        <v>-2.2550816323679205E-3</v>
      </c>
      <c r="DS44" s="71">
        <f t="shared" si="29"/>
        <v>-1.2540024223694572E-2</v>
      </c>
      <c r="DT44" s="71">
        <f t="shared" si="30"/>
        <v>-1.0153167973610089E-3</v>
      </c>
      <c r="DV44" s="71">
        <f t="shared" si="7"/>
        <v>0.21904266480824797</v>
      </c>
      <c r="DW44" s="71">
        <f t="shared" si="8"/>
        <v>0.26329657427835534</v>
      </c>
      <c r="DX44" s="71">
        <f t="shared" si="9"/>
        <v>0.32791576837058423</v>
      </c>
      <c r="DY44" s="71">
        <f t="shared" si="10"/>
        <v>0.18974499254281241</v>
      </c>
      <c r="DZ44" s="71"/>
      <c r="EB44" s="71">
        <f t="shared" si="31"/>
        <v>-6.3219466327676527E-3</v>
      </c>
      <c r="EC44" s="71">
        <f t="shared" si="32"/>
        <v>-8.412308073180004E-3</v>
      </c>
      <c r="ED44" s="71">
        <f t="shared" si="33"/>
        <v>4.9041206602094805E-3</v>
      </c>
      <c r="EE44" s="71">
        <f t="shared" si="34"/>
        <v>1.0645598396937312E-2</v>
      </c>
      <c r="EG44" s="71">
        <f t="shared" si="65"/>
        <v>9.311360948631108E-4</v>
      </c>
      <c r="EH44" s="71">
        <f t="shared" si="35"/>
        <v>1.3108098657385583E-3</v>
      </c>
      <c r="EI44" s="71">
        <f t="shared" si="36"/>
        <v>3.0484801462750389E-5</v>
      </c>
      <c r="EJ44" s="71">
        <f t="shared" si="37"/>
        <v>5.9043939282555594E-4</v>
      </c>
      <c r="EL44" s="71">
        <f t="shared" si="66"/>
        <v>-7.6340728673900886E-4</v>
      </c>
      <c r="EM44" s="71">
        <f t="shared" si="38"/>
        <v>1.9619451694453342E-3</v>
      </c>
      <c r="EN44" s="71">
        <f t="shared" si="39"/>
        <v>4.3560056723822432E-3</v>
      </c>
      <c r="EO44" s="71">
        <f t="shared" si="40"/>
        <v>-1.6126436048858217E-3</v>
      </c>
      <c r="EQ44" s="71">
        <f t="shared" si="67"/>
        <v>3.1737197069978573E-2</v>
      </c>
      <c r="ER44" s="71">
        <f t="shared" si="41"/>
        <v>2.3007382122334274E-2</v>
      </c>
      <c r="ES44" s="71">
        <f t="shared" si="42"/>
        <v>8.136295668910885E-3</v>
      </c>
      <c r="ET44" s="71">
        <f t="shared" si="43"/>
        <v>9.2008233054033748E-3</v>
      </c>
      <c r="EW44" s="71">
        <f t="shared" si="44"/>
        <v>0.9850712893200545</v>
      </c>
      <c r="EX44" s="71">
        <f t="shared" si="45"/>
        <v>0.93231951286143711</v>
      </c>
      <c r="EY44" s="71">
        <f t="shared" si="11"/>
        <v>1.1163714772792281</v>
      </c>
      <c r="EZ44" s="71"/>
      <c r="FA44" s="71">
        <f t="shared" si="46"/>
        <v>0.99918472894190802</v>
      </c>
      <c r="FB44" s="71">
        <f t="shared" si="47"/>
        <v>0.99426934849575499</v>
      </c>
      <c r="FC44" s="71">
        <f t="shared" si="12"/>
        <v>1.0023568786389372</v>
      </c>
      <c r="FD44" s="71"/>
      <c r="FE44" s="71">
        <f t="shared" si="48"/>
        <v>1.0007115731279839</v>
      </c>
      <c r="FF44" s="71">
        <f t="shared" si="49"/>
        <v>1.0103955252410377</v>
      </c>
      <c r="FG44" s="71">
        <f t="shared" si="13"/>
        <v>1.0004980563697572</v>
      </c>
      <c r="FH44" s="71"/>
      <c r="FI44" s="71">
        <f t="shared" si="50"/>
        <v>1.0015708856335088</v>
      </c>
      <c r="FJ44" s="71">
        <f t="shared" si="51"/>
        <v>1.0126918822966939</v>
      </c>
      <c r="FK44" s="71">
        <f t="shared" si="14"/>
        <v>0.98405341596473195</v>
      </c>
      <c r="FM44" s="71">
        <f t="shared" si="52"/>
        <v>1.0182793802585426</v>
      </c>
      <c r="FN44" s="71">
        <f t="shared" si="53"/>
        <v>1.0143342944394302</v>
      </c>
      <c r="FO44" s="71">
        <f t="shared" si="15"/>
        <v>1.0320211426628974</v>
      </c>
      <c r="FQ44" s="239"/>
      <c r="GA44" s="51">
        <f t="shared" si="68"/>
        <v>1999</v>
      </c>
      <c r="GB44" s="119">
        <f t="shared" si="74"/>
        <v>1.2191585812002923</v>
      </c>
      <c r="GC44" s="119">
        <f t="shared" si="75"/>
        <v>1.1791215434050668</v>
      </c>
      <c r="GD44" s="119">
        <f t="shared" si="76"/>
        <v>1.1460588890697851</v>
      </c>
      <c r="GE44" s="119">
        <f t="shared" si="77"/>
        <v>0.97562153852882605</v>
      </c>
      <c r="GF44" s="119">
        <f t="shared" si="78"/>
        <v>0.92472651822696084</v>
      </c>
      <c r="GH44" s="51">
        <f>GH43+1</f>
        <v>30</v>
      </c>
      <c r="GI44" s="119">
        <f t="shared" si="80"/>
        <v>1.2896685525031775</v>
      </c>
      <c r="GJ44" s="119">
        <f t="shared" si="81"/>
        <v>1.2600363793394813</v>
      </c>
      <c r="GK44" s="119">
        <f t="shared" si="82"/>
        <v>1.2362295118106685</v>
      </c>
      <c r="GL44" s="119">
        <f t="shared" si="83"/>
        <v>0.96701600463638948</v>
      </c>
      <c r="GM44" s="119">
        <f t="shared" si="84"/>
        <v>0.85617443719223296</v>
      </c>
    </row>
    <row r="45" spans="1:205" x14ac:dyDescent="0.2">
      <c r="A45" s="75" t="s">
        <v>148</v>
      </c>
      <c r="B45" s="50">
        <f t="shared" si="18"/>
        <v>1979</v>
      </c>
      <c r="D45" s="79">
        <f>Conversion_Factors!$O41*D193+D270</f>
        <v>3269.3752466980795</v>
      </c>
      <c r="E45" s="79">
        <f>Conversion_Factors!$O41*E193+E270</f>
        <v>4823.8622334406618</v>
      </c>
      <c r="F45" s="79">
        <f>Conversion_Factors!$O41*F193+F270</f>
        <v>5058.6074588024558</v>
      </c>
      <c r="G45" s="79">
        <f>Conversion_Factors!$O41*G193+G270</f>
        <v>2660.8790610588026</v>
      </c>
      <c r="H45" s="79">
        <f t="shared" si="69"/>
        <v>15812.724</v>
      </c>
      <c r="I45" s="71"/>
      <c r="J45" s="327">
        <f>Northeast!I45</f>
        <v>17099.558719509667</v>
      </c>
      <c r="K45" s="327">
        <f>Midwest!I45</f>
        <v>20748.193808236039</v>
      </c>
      <c r="L45" s="327">
        <f>South!I45</f>
        <v>25849.81476111658</v>
      </c>
      <c r="M45" s="327">
        <f>West!I45</f>
        <v>14990.832168701994</v>
      </c>
      <c r="N45" s="327">
        <f t="shared" si="88"/>
        <v>78688.399457564272</v>
      </c>
      <c r="P45" s="85">
        <f>Northeast!N45</f>
        <v>27.791187974279016</v>
      </c>
      <c r="Q45" s="85">
        <f>Midwest!N45</f>
        <v>31.293989575692756</v>
      </c>
      <c r="R45" s="85">
        <f>South!N45</f>
        <v>36.817955107591153</v>
      </c>
      <c r="S45" s="85">
        <f>West!N45</f>
        <v>20.280643053804596</v>
      </c>
      <c r="T45" s="81">
        <f t="shared" si="89"/>
        <v>116.18377571136753</v>
      </c>
      <c r="V45" s="79">
        <f>Conversion_Factors!$O41*V193+V270</f>
        <v>191.19646888711227</v>
      </c>
      <c r="W45" s="79">
        <f>Conversion_Factors!$O41*W193+W270</f>
        <v>232.49552602144192</v>
      </c>
      <c r="X45" s="79">
        <f>Conversion_Factors!$O41*X193+X270</f>
        <v>195.69221309901371</v>
      </c>
      <c r="Y45" s="79">
        <f>Conversion_Factors!$O41*Y193+Y270</f>
        <v>177.50042366655347</v>
      </c>
      <c r="Z45" s="79">
        <f>Conversion_Factors!$O41*Z193+Z270</f>
        <v>200.95368706193619</v>
      </c>
      <c r="AC45" s="79">
        <f>Conversion_Factors!$O41*AC193+AC270</f>
        <v>117.6407158169674</v>
      </c>
      <c r="AD45" s="79">
        <f>Conversion_Factors!$O41*AD193+AD270</f>
        <v>154.14660447089628</v>
      </c>
      <c r="AE45" s="79">
        <f>Conversion_Factors!$O41*AE193+AE270</f>
        <v>137.3951226791373</v>
      </c>
      <c r="AF45" s="79">
        <f>Conversion_Factors!$O41*AF193+AF270</f>
        <v>131.20289401078082</v>
      </c>
      <c r="AG45" s="79">
        <f>Conversion_Factors!$O41*AG193+AG270</f>
        <v>136.10096507177695</v>
      </c>
      <c r="AI45" s="74">
        <f t="shared" si="90"/>
        <v>119.05780989052917</v>
      </c>
      <c r="AJ45" s="74">
        <f t="shared" si="91"/>
        <v>151.72200104847917</v>
      </c>
      <c r="AK45" s="74">
        <f t="shared" si="92"/>
        <v>137.67146362472747</v>
      </c>
      <c r="AL45" s="74">
        <f t="shared" si="93"/>
        <v>130.20675919405221</v>
      </c>
      <c r="AM45" s="74">
        <f t="shared" si="94"/>
        <v>135.7005586270019</v>
      </c>
      <c r="AO45" s="119">
        <f>Northeast!V45</f>
        <v>0.98809742867885142</v>
      </c>
      <c r="AP45" s="119">
        <f>Midwest!V45</f>
        <v>1.0159805658089256</v>
      </c>
      <c r="AQ45" s="119">
        <f>South!V45</f>
        <v>0.99799275072470039</v>
      </c>
      <c r="AR45" s="119">
        <f>West!V45</f>
        <v>1.0076504078812378</v>
      </c>
      <c r="AS45" s="119">
        <f t="shared" si="95"/>
        <v>1.0029506617277506</v>
      </c>
      <c r="AU45" s="51">
        <f t="shared" si="96"/>
        <v>1625.2576122078976</v>
      </c>
      <c r="AV45" s="51">
        <f t="shared" si="97"/>
        <v>1508.2753643486085</v>
      </c>
      <c r="AW45" s="51">
        <f t="shared" si="98"/>
        <v>1424.3024736476218</v>
      </c>
      <c r="AX45" s="51">
        <f t="shared" si="99"/>
        <v>1352.8697290165599</v>
      </c>
      <c r="AY45" s="51">
        <f t="shared" si="100"/>
        <v>1476.5044976422996</v>
      </c>
      <c r="BB45" s="71">
        <f t="shared" si="101"/>
        <v>1.0943684933754447</v>
      </c>
      <c r="BC45" s="71">
        <f t="shared" si="102"/>
        <v>1.1260466079512557</v>
      </c>
      <c r="BD45" s="71">
        <f t="shared" si="103"/>
        <v>1.0416575049757619</v>
      </c>
      <c r="BE45" s="71">
        <f t="shared" si="104"/>
        <v>1.1238860318309443</v>
      </c>
      <c r="BF45" s="71"/>
      <c r="BG45" s="71"/>
      <c r="BH45" s="71"/>
      <c r="BI45" s="71"/>
      <c r="BJ45" s="71"/>
      <c r="BK45" s="71"/>
      <c r="BL45" s="71"/>
      <c r="BM45" s="71"/>
      <c r="BN45" s="71"/>
      <c r="BO45" s="71"/>
      <c r="BP45" s="71"/>
      <c r="BQ45" s="148">
        <f>Northeast!AK45</f>
        <v>1.0938327707978461</v>
      </c>
      <c r="BR45" s="148">
        <f>Midwest!AK45</f>
        <v>1.1282094185433678</v>
      </c>
      <c r="BS45" s="148">
        <f>South!AK45</f>
        <v>1.0455594824896837</v>
      </c>
      <c r="BT45" s="148">
        <f>West!AK45</f>
        <v>1.125618245496282</v>
      </c>
      <c r="BU45" s="72"/>
      <c r="BV45" s="148">
        <f>Northeast!AH45</f>
        <v>1.0004897664358767</v>
      </c>
      <c r="BW45" s="148">
        <f>Midwest!AH45</f>
        <v>0.99808297062888851</v>
      </c>
      <c r="BX45" s="148">
        <f>South!AH45</f>
        <v>0.99626804827533078</v>
      </c>
      <c r="BY45" s="148">
        <f>West!AH45</f>
        <v>0.99846110022446011</v>
      </c>
      <c r="CA45" s="148">
        <f>Northeast!AI45</f>
        <v>0.99391118239080534</v>
      </c>
      <c r="CB45" s="148">
        <f>Midwest!AI45</f>
        <v>0.99099107096614469</v>
      </c>
      <c r="CC45" s="148">
        <f>South!AI45</f>
        <v>0.98998723458411653</v>
      </c>
      <c r="CD45" s="148">
        <f>West!AI45</f>
        <v>0.99321486877149656</v>
      </c>
      <c r="CF45" s="148">
        <f>Northeast!AJ45</f>
        <v>1.0074085729573867</v>
      </c>
      <c r="CG45" s="148">
        <f>Midwest!AJ45</f>
        <v>1.0140947183927302</v>
      </c>
      <c r="CH45" s="148">
        <f>South!AJ45</f>
        <v>1.0235423028876287</v>
      </c>
      <c r="CI45" s="148">
        <f>West!AJ45</f>
        <v>0.97875972084903706</v>
      </c>
      <c r="CK45" s="73">
        <f t="shared" si="105"/>
        <v>0.90063890325016138</v>
      </c>
      <c r="CL45" s="73">
        <f t="shared" si="106"/>
        <v>1.0944993469823072</v>
      </c>
      <c r="CM45" s="73">
        <f t="shared" si="107"/>
        <v>1.0023321593233827</v>
      </c>
      <c r="CN45" s="73">
        <f t="shared" si="108"/>
        <v>0.99806889551332012</v>
      </c>
      <c r="CO45" s="73">
        <f t="shared" si="109"/>
        <v>0.99153842973308626</v>
      </c>
      <c r="CP45" s="73">
        <f t="shared" si="110"/>
        <v>1.010000293681822</v>
      </c>
      <c r="CQ45" s="73">
        <f t="shared" si="111"/>
        <v>1.0924769176085123</v>
      </c>
      <c r="CR45" s="73">
        <f t="shared" si="112"/>
        <v>0.985748691474163</v>
      </c>
      <c r="CS45" s="73">
        <f t="shared" si="113"/>
        <v>0.985748691474163</v>
      </c>
      <c r="CT45" s="73"/>
      <c r="CU45" s="73">
        <f t="shared" si="114"/>
        <v>1.0018512330477627</v>
      </c>
      <c r="CX45" s="53"/>
      <c r="CZ45" s="71">
        <f t="shared" si="70"/>
        <v>0.20675597997524522</v>
      </c>
      <c r="DA45" s="71">
        <f t="shared" si="71"/>
        <v>0.30506206479292636</v>
      </c>
      <c r="DB45" s="71">
        <f t="shared" si="72"/>
        <v>0.31990740234272447</v>
      </c>
      <c r="DC45" s="71">
        <f t="shared" si="73"/>
        <v>0.1682745528891039</v>
      </c>
      <c r="DE45" s="71">
        <f t="shared" si="19"/>
        <v>0.21242594249566032</v>
      </c>
      <c r="DF45" s="71">
        <f t="shared" si="20"/>
        <v>0.30802880768461249</v>
      </c>
      <c r="DG45" s="71">
        <f t="shared" si="21"/>
        <v>0.31821919359582934</v>
      </c>
      <c r="DH45" s="71">
        <f t="shared" si="22"/>
        <v>0.16116043754775777</v>
      </c>
      <c r="DI45" s="71">
        <f t="shared" si="23"/>
        <v>0.99983438132385993</v>
      </c>
      <c r="DJ45" s="71"/>
      <c r="DK45" s="71">
        <f t="shared" si="24"/>
        <v>0.21246113002674658</v>
      </c>
      <c r="DL45" s="71">
        <f t="shared" si="25"/>
        <v>0.30807983145844409</v>
      </c>
      <c r="DM45" s="71">
        <f t="shared" si="26"/>
        <v>0.31827190536744887</v>
      </c>
      <c r="DN45" s="71">
        <f t="shared" si="27"/>
        <v>0.16118713314736044</v>
      </c>
      <c r="DQ45" s="71">
        <f t="shared" si="64"/>
        <v>-4.6925345774970935E-2</v>
      </c>
      <c r="DR45" s="71">
        <f t="shared" si="28"/>
        <v>-5.4361569060299951E-2</v>
      </c>
      <c r="DS45" s="71">
        <f t="shared" si="29"/>
        <v>-1.9953192937565865E-3</v>
      </c>
      <c r="DT45" s="71">
        <f t="shared" si="30"/>
        <v>3.5464464103565033E-2</v>
      </c>
      <c r="DV45" s="71">
        <f t="shared" si="7"/>
        <v>0.21730723762822571</v>
      </c>
      <c r="DW45" s="71">
        <f t="shared" si="8"/>
        <v>0.26367538228332243</v>
      </c>
      <c r="DX45" s="71">
        <f t="shared" si="9"/>
        <v>0.32850858499234159</v>
      </c>
      <c r="DY45" s="71">
        <f t="shared" si="10"/>
        <v>0.19050879509611038</v>
      </c>
      <c r="DZ45" s="71"/>
      <c r="EB45" s="71">
        <f t="shared" si="31"/>
        <v>-7.954333531726655E-3</v>
      </c>
      <c r="EC45" s="71">
        <f t="shared" si="32"/>
        <v>1.4376782881798742E-3</v>
      </c>
      <c r="ED45" s="71">
        <f t="shared" si="33"/>
        <v>1.8061998458322956E-3</v>
      </c>
      <c r="EE45" s="71">
        <f t="shared" si="34"/>
        <v>4.0173358182191603E-3</v>
      </c>
      <c r="EG45" s="71">
        <f t="shared" si="65"/>
        <v>-1.5940798301606516E-3</v>
      </c>
      <c r="EH45" s="71">
        <f t="shared" si="35"/>
        <v>-4.4471054386895359E-3</v>
      </c>
      <c r="EI45" s="71">
        <f t="shared" si="36"/>
        <v>-9.0162317345279103E-4</v>
      </c>
      <c r="EJ45" s="71">
        <f t="shared" si="37"/>
        <v>-2.6999613667440477E-3</v>
      </c>
      <c r="EL45" s="71">
        <f t="shared" si="66"/>
        <v>7.5359556006964071E-3</v>
      </c>
      <c r="EM45" s="71">
        <f t="shared" si="38"/>
        <v>1.0301530263894378E-2</v>
      </c>
      <c r="EN45" s="71">
        <f t="shared" si="39"/>
        <v>6.3091422589108218E-3</v>
      </c>
      <c r="EO45" s="71">
        <f t="shared" si="40"/>
        <v>4.9303700939376969E-3</v>
      </c>
      <c r="EQ45" s="71">
        <f t="shared" si="67"/>
        <v>-4.3011456229361367E-2</v>
      </c>
      <c r="ER45" s="71">
        <f t="shared" si="41"/>
        <v>-1.0338264008391742E-2</v>
      </c>
      <c r="ES45" s="71">
        <f t="shared" si="42"/>
        <v>-3.2709470456236428E-2</v>
      </c>
      <c r="ET45" s="71">
        <f t="shared" si="43"/>
        <v>7.2291527991134386E-3</v>
      </c>
      <c r="EW45" s="71">
        <f t="shared" si="44"/>
        <v>0.97859622880284391</v>
      </c>
      <c r="EX45" s="71">
        <f t="shared" si="45"/>
        <v>0.91236435932550686</v>
      </c>
      <c r="EY45" s="71">
        <f t="shared" si="11"/>
        <v>1.0924769176085123</v>
      </c>
      <c r="EZ45" s="71"/>
      <c r="FA45" s="71">
        <f t="shared" si="46"/>
        <v>0.99997533880788225</v>
      </c>
      <c r="FB45" s="71">
        <f t="shared" si="47"/>
        <v>0.99424482862833496</v>
      </c>
      <c r="FC45" s="71">
        <f t="shared" si="12"/>
        <v>1.0023321593233827</v>
      </c>
      <c r="FD45" s="71"/>
      <c r="FE45" s="71">
        <f t="shared" si="48"/>
        <v>0.99757204840032276</v>
      </c>
      <c r="FF45" s="71">
        <f t="shared" si="49"/>
        <v>1.0079423338092219</v>
      </c>
      <c r="FG45" s="71">
        <f t="shared" si="13"/>
        <v>0.99806889551332012</v>
      </c>
      <c r="FH45" s="71"/>
      <c r="FI45" s="71">
        <f t="shared" si="50"/>
        <v>1.0076063084045253</v>
      </c>
      <c r="FJ45" s="71">
        <f t="shared" si="51"/>
        <v>1.0203947290722017</v>
      </c>
      <c r="FK45" s="71">
        <f t="shared" si="14"/>
        <v>0.99153842973308626</v>
      </c>
      <c r="FM45" s="71">
        <f t="shared" si="52"/>
        <v>0.97866240518652992</v>
      </c>
      <c r="FN45" s="71">
        <f t="shared" si="53"/>
        <v>0.99269084025927457</v>
      </c>
      <c r="FO45" s="71">
        <f t="shared" si="15"/>
        <v>1.010000293681822</v>
      </c>
      <c r="FQ45" s="239"/>
      <c r="GA45" s="51">
        <f t="shared" si="68"/>
        <v>2000</v>
      </c>
      <c r="GB45" s="119">
        <f t="shared" si="74"/>
        <v>1.2732658642978198</v>
      </c>
      <c r="GC45" s="119">
        <f t="shared" si="75"/>
        <v>1.1922038615135482</v>
      </c>
      <c r="GD45" s="119">
        <f t="shared" si="76"/>
        <v>1.1575844859329711</v>
      </c>
      <c r="GE45" s="119">
        <f t="shared" si="77"/>
        <v>0.99084186336879265</v>
      </c>
      <c r="GF45" s="119">
        <f t="shared" si="78"/>
        <v>0.9311325886521471</v>
      </c>
      <c r="GH45" s="51">
        <v>2007</v>
      </c>
      <c r="GI45" s="119">
        <f t="shared" si="80"/>
        <v>1.3429123787335893</v>
      </c>
      <c r="GJ45" s="119">
        <f t="shared" si="81"/>
        <v>1.2663044486016479</v>
      </c>
      <c r="GK45" s="119">
        <f t="shared" si="82"/>
        <v>1.2454064539204823</v>
      </c>
      <c r="GL45" s="119">
        <f t="shared" si="83"/>
        <v>0.99591082704916611</v>
      </c>
      <c r="GM45" s="119">
        <f t="shared" si="84"/>
        <v>0.85502335704791088</v>
      </c>
    </row>
    <row r="46" spans="1:205" x14ac:dyDescent="0.2">
      <c r="A46" s="75" t="s">
        <v>148</v>
      </c>
      <c r="B46" s="50">
        <f t="shared" si="18"/>
        <v>1980</v>
      </c>
      <c r="D46" s="79">
        <f>Conversion_Factors!$O42*D194+D271</f>
        <v>3316.6646774240107</v>
      </c>
      <c r="E46" s="79">
        <f>Conversion_Factors!$O42*E194+E271</f>
        <v>4739.9667047504336</v>
      </c>
      <c r="F46" s="79">
        <f>Conversion_Factors!$O42*F194+F271</f>
        <v>5138.2983546817086</v>
      </c>
      <c r="G46" s="79">
        <f>Conversion_Factors!$O42*G194+G271</f>
        <v>2558.4502631438486</v>
      </c>
      <c r="H46" s="79">
        <f t="shared" si="69"/>
        <v>15753.380000000001</v>
      </c>
      <c r="I46" s="71"/>
      <c r="J46" s="327">
        <f>Northeast!I46</f>
        <v>17245.216654062271</v>
      </c>
      <c r="K46" s="327">
        <f>Midwest!I46</f>
        <v>21042.749466398225</v>
      </c>
      <c r="L46" s="327">
        <f>South!I46</f>
        <v>26594.39009099024</v>
      </c>
      <c r="M46" s="327">
        <f>West!I46</f>
        <v>15343.852643559425</v>
      </c>
      <c r="N46" s="327">
        <f t="shared" si="88"/>
        <v>80226.208855010162</v>
      </c>
      <c r="P46" s="85">
        <f>Northeast!N46</f>
        <v>28.18422753831512</v>
      </c>
      <c r="Q46" s="85">
        <f>Midwest!N46</f>
        <v>31.837424311755253</v>
      </c>
      <c r="R46" s="85">
        <f>South!N46</f>
        <v>37.969963405099648</v>
      </c>
      <c r="S46" s="85">
        <f>West!N46</f>
        <v>20.797076324049009</v>
      </c>
      <c r="T46" s="81">
        <f t="shared" si="89"/>
        <v>118.78869157921903</v>
      </c>
      <c r="V46" s="79">
        <f>Conversion_Factors!$O42*V194+V271</f>
        <v>192.32374657599559</v>
      </c>
      <c r="W46" s="79">
        <f>Conversion_Factors!$O42*W194+W271</f>
        <v>225.25415285295168</v>
      </c>
      <c r="X46" s="79">
        <f>Conversion_Factors!$O42*X194+X271</f>
        <v>193.20985881238474</v>
      </c>
      <c r="Y46" s="79">
        <f>Conversion_Factors!$O42*Y194+Y271</f>
        <v>166.74106057827379</v>
      </c>
      <c r="Z46" s="79">
        <f>Conversion_Factors!$O42*Z194+Z271</f>
        <v>196.36201466867891</v>
      </c>
      <c r="AC46" s="79">
        <f>Conversion_Factors!$O42*AC194+AC271</f>
        <v>117.67804077351995</v>
      </c>
      <c r="AD46" s="79">
        <f>Conversion_Factors!$O42*AD194+AD271</f>
        <v>148.8803446640722</v>
      </c>
      <c r="AE46" s="79">
        <f>Conversion_Factors!$O42*AE194+AE271</f>
        <v>135.32534387408961</v>
      </c>
      <c r="AF46" s="79">
        <f>Conversion_Factors!$O42*AF194+AF271</f>
        <v>123.01970831281446</v>
      </c>
      <c r="AG46" s="79">
        <f>Conversion_Factors!$O42*AG194+AG271</f>
        <v>132.61683238167689</v>
      </c>
      <c r="AI46" s="74">
        <f t="shared" si="90"/>
        <v>114.27950279329934</v>
      </c>
      <c r="AJ46" s="74">
        <f t="shared" si="91"/>
        <v>146.87588562470194</v>
      </c>
      <c r="AK46" s="74">
        <f t="shared" si="92"/>
        <v>131.42155072666924</v>
      </c>
      <c r="AL46" s="74">
        <f t="shared" si="93"/>
        <v>125.33833311110243</v>
      </c>
      <c r="AM46" s="74">
        <f t="shared" si="94"/>
        <v>130.43136974811651</v>
      </c>
      <c r="AO46" s="119">
        <f>Northeast!V46</f>
        <v>1.0297388236486087</v>
      </c>
      <c r="AP46" s="119">
        <f>Midwest!V46</f>
        <v>1.0136472984033067</v>
      </c>
      <c r="AQ46" s="119">
        <f>South!V46</f>
        <v>1.0297043607067116</v>
      </c>
      <c r="AR46" s="119">
        <f>West!V46</f>
        <v>0.98150107201256065</v>
      </c>
      <c r="AS46" s="119">
        <f t="shared" si="95"/>
        <v>1.0167556519400267</v>
      </c>
      <c r="AU46" s="51">
        <f t="shared" si="96"/>
        <v>1634.3214529390134</v>
      </c>
      <c r="AV46" s="51">
        <f t="shared" si="97"/>
        <v>1512.9878518296448</v>
      </c>
      <c r="AW46" s="51">
        <f t="shared" si="98"/>
        <v>1427.7433426820069</v>
      </c>
      <c r="AX46" s="51">
        <f t="shared" si="99"/>
        <v>1355.401202499072</v>
      </c>
      <c r="AY46" s="51">
        <f t="shared" si="100"/>
        <v>1480.6718811043584</v>
      </c>
      <c r="BB46" s="71">
        <f t="shared" si="101"/>
        <v>1.0504467318069366</v>
      </c>
      <c r="BC46" s="71">
        <f t="shared" si="102"/>
        <v>1.0900798279392983</v>
      </c>
      <c r="BD46" s="71">
        <f t="shared" si="103"/>
        <v>0.99436906549600723</v>
      </c>
      <c r="BE46" s="71">
        <f t="shared" si="104"/>
        <v>1.0818639731797939</v>
      </c>
      <c r="BF46" s="71"/>
      <c r="BG46" s="71"/>
      <c r="BH46" s="71"/>
      <c r="BI46" s="71"/>
      <c r="BJ46" s="71"/>
      <c r="BK46" s="71"/>
      <c r="BL46" s="71"/>
      <c r="BM46" s="71"/>
      <c r="BN46" s="71"/>
      <c r="BO46" s="71"/>
      <c r="BP46" s="71"/>
      <c r="BQ46" s="148">
        <f>Northeast!AK46</f>
        <v>1.0510035483354474</v>
      </c>
      <c r="BR46" s="148">
        <f>Midwest!AK46</f>
        <v>1.0918604363873499</v>
      </c>
      <c r="BS46" s="148">
        <f>South!AK46</f>
        <v>0.99685918543533203</v>
      </c>
      <c r="BT46" s="148">
        <f>West!AK46</f>
        <v>1.082317478191128</v>
      </c>
      <c r="BU46" s="72"/>
      <c r="BV46" s="148">
        <f>Northeast!AH46</f>
        <v>0.99947020490140814</v>
      </c>
      <c r="BW46" s="148">
        <f>Midwest!AH46</f>
        <v>0.99836919775759692</v>
      </c>
      <c r="BX46" s="148">
        <f>South!AH46</f>
        <v>0.99750203441398089</v>
      </c>
      <c r="BY46" s="148">
        <f>West!AH46</f>
        <v>0.99958098707590659</v>
      </c>
      <c r="CA46" s="148">
        <f>Northeast!AI46</f>
        <v>0.99945408992152407</v>
      </c>
      <c r="CB46" s="148">
        <f>Midwest!AI46</f>
        <v>0.99408734444917912</v>
      </c>
      <c r="CC46" s="148">
        <f>South!AI46</f>
        <v>0.99237887293547966</v>
      </c>
      <c r="CD46" s="148">
        <f>West!AI46</f>
        <v>0.99507336042727446</v>
      </c>
      <c r="CF46" s="148">
        <f>Northeast!AJ46</f>
        <v>1.0498637975788372</v>
      </c>
      <c r="CG46" s="148">
        <f>Midwest!AJ46</f>
        <v>1.0117657819619905</v>
      </c>
      <c r="CH46" s="148">
        <f>South!AJ46</f>
        <v>1.0560657598823737</v>
      </c>
      <c r="CI46" s="148">
        <f>West!AJ46</f>
        <v>0.95336012146909943</v>
      </c>
      <c r="CK46" s="73">
        <f t="shared" si="105"/>
        <v>0.91824011230601954</v>
      </c>
      <c r="CL46" s="73">
        <f t="shared" si="106"/>
        <v>1.0694906869798269</v>
      </c>
      <c r="CM46" s="73">
        <f t="shared" si="107"/>
        <v>1.0020394565379946</v>
      </c>
      <c r="CN46" s="73">
        <f t="shared" si="108"/>
        <v>0.99852746081927168</v>
      </c>
      <c r="CO46" s="73">
        <f t="shared" si="109"/>
        <v>0.9947105458614971</v>
      </c>
      <c r="CP46" s="73">
        <f t="shared" si="110"/>
        <v>1.0239060988754591</v>
      </c>
      <c r="CQ46" s="73">
        <f t="shared" si="111"/>
        <v>1.0494827850791328</v>
      </c>
      <c r="CR46" s="73">
        <f t="shared" si="112"/>
        <v>0.98204924852259856</v>
      </c>
      <c r="CS46" s="73">
        <f t="shared" si="113"/>
        <v>0.98204924852259823</v>
      </c>
      <c r="CT46" s="73"/>
      <c r="CU46" s="73">
        <f t="shared" si="114"/>
        <v>1.0190645355837693</v>
      </c>
      <c r="CX46" s="53"/>
      <c r="CZ46" s="71">
        <f t="shared" si="70"/>
        <v>0.21053670243617628</v>
      </c>
      <c r="DA46" s="71">
        <f t="shared" si="71"/>
        <v>0.30088569594273951</v>
      </c>
      <c r="DB46" s="71">
        <f t="shared" si="72"/>
        <v>0.32617116800849777</v>
      </c>
      <c r="DC46" s="71">
        <f t="shared" si="73"/>
        <v>0.16240643361258653</v>
      </c>
      <c r="DE46" s="71">
        <f t="shared" si="19"/>
        <v>0.20864063211317599</v>
      </c>
      <c r="DF46" s="71">
        <f t="shared" si="20"/>
        <v>0.30296908284818397</v>
      </c>
      <c r="DG46" s="71">
        <f t="shared" si="21"/>
        <v>0.32302916366573442</v>
      </c>
      <c r="DH46" s="71">
        <f t="shared" si="22"/>
        <v>0.16532313628276113</v>
      </c>
      <c r="DI46" s="71">
        <f t="shared" si="23"/>
        <v>0.99996201490985559</v>
      </c>
      <c r="DJ46" s="71"/>
      <c r="DK46" s="71">
        <f t="shared" si="24"/>
        <v>0.20864855764744672</v>
      </c>
      <c r="DL46" s="71">
        <f t="shared" si="25"/>
        <v>0.30298059159326762</v>
      </c>
      <c r="DM46" s="71">
        <f t="shared" si="26"/>
        <v>0.32304143442374139</v>
      </c>
      <c r="DN46" s="71">
        <f t="shared" si="27"/>
        <v>0.16532941633554415</v>
      </c>
      <c r="DQ46" s="71">
        <f t="shared" si="64"/>
        <v>-3.9942363943596772E-2</v>
      </c>
      <c r="DR46" s="71">
        <f t="shared" si="28"/>
        <v>-3.2748726932383551E-2</v>
      </c>
      <c r="DS46" s="71">
        <f t="shared" si="29"/>
        <v>-4.7697889363865077E-2</v>
      </c>
      <c r="DT46" s="71">
        <f t="shared" si="30"/>
        <v>-3.9227880953249666E-2</v>
      </c>
      <c r="DV46" s="71">
        <f t="shared" si="7"/>
        <v>0.21495739235576877</v>
      </c>
      <c r="DW46" s="71">
        <f t="shared" si="8"/>
        <v>0.26229270666931304</v>
      </c>
      <c r="DX46" s="71">
        <f t="shared" si="9"/>
        <v>0.33149254427631364</v>
      </c>
      <c r="DY46" s="71">
        <f t="shared" si="10"/>
        <v>0.19125735669860455</v>
      </c>
      <c r="DZ46" s="71"/>
      <c r="EB46" s="71">
        <f t="shared" si="31"/>
        <v>-1.0872360387589423E-2</v>
      </c>
      <c r="EC46" s="71">
        <f t="shared" si="32"/>
        <v>-5.257652804981929E-3</v>
      </c>
      <c r="ED46" s="71">
        <f t="shared" si="33"/>
        <v>9.0423470001166784E-3</v>
      </c>
      <c r="EE46" s="71">
        <f t="shared" si="34"/>
        <v>3.9215763802214892E-3</v>
      </c>
      <c r="EG46" s="71">
        <f t="shared" si="65"/>
        <v>-1.0195820290447581E-3</v>
      </c>
      <c r="EH46" s="71">
        <f t="shared" si="35"/>
        <v>2.867357757945338E-4</v>
      </c>
      <c r="EI46" s="71">
        <f t="shared" si="36"/>
        <v>1.2378421232508404E-3</v>
      </c>
      <c r="EJ46" s="71">
        <f t="shared" si="37"/>
        <v>1.120984363478545E-3</v>
      </c>
      <c r="EL46" s="71">
        <f t="shared" si="66"/>
        <v>5.5613709077943089E-3</v>
      </c>
      <c r="EM46" s="71">
        <f t="shared" si="38"/>
        <v>3.1195503109224523E-3</v>
      </c>
      <c r="EN46" s="71">
        <f t="shared" si="39"/>
        <v>2.4129140451554193E-3</v>
      </c>
      <c r="EO46" s="71">
        <f t="shared" si="40"/>
        <v>1.8694394200403502E-3</v>
      </c>
      <c r="EQ46" s="71">
        <f t="shared" si="67"/>
        <v>4.1279174887211487E-2</v>
      </c>
      <c r="ER46" s="71">
        <f t="shared" si="41"/>
        <v>-2.299208120497726E-3</v>
      </c>
      <c r="ES46" s="71">
        <f t="shared" si="42"/>
        <v>3.1280999100871877E-2</v>
      </c>
      <c r="ET46" s="71">
        <f t="shared" si="43"/>
        <v>-2.6293464963527559E-2</v>
      </c>
      <c r="EW46" s="71">
        <f t="shared" si="44"/>
        <v>0.96064527145937706</v>
      </c>
      <c r="EX46" s="71">
        <f t="shared" si="45"/>
        <v>0.87645850763411215</v>
      </c>
      <c r="EY46" s="71">
        <f t="shared" si="11"/>
        <v>1.0494827850791328</v>
      </c>
      <c r="EZ46" s="71"/>
      <c r="FA46" s="71">
        <f t="shared" si="46"/>
        <v>0.99970797825584523</v>
      </c>
      <c r="FB46" s="71">
        <f t="shared" si="47"/>
        <v>0.99395448751936211</v>
      </c>
      <c r="FC46" s="71">
        <f t="shared" si="12"/>
        <v>1.0020394565379946</v>
      </c>
      <c r="FD46" s="71"/>
      <c r="FE46" s="71">
        <f t="shared" si="48"/>
        <v>1.0004594525568455</v>
      </c>
      <c r="FF46" s="71">
        <f t="shared" si="49"/>
        <v>1.0084054354916434</v>
      </c>
      <c r="FG46" s="71">
        <f t="shared" si="13"/>
        <v>0.99852746081927168</v>
      </c>
      <c r="FH46" s="71"/>
      <c r="FI46" s="71">
        <f t="shared" si="50"/>
        <v>1.0031991862678129</v>
      </c>
      <c r="FJ46" s="71">
        <f t="shared" si="51"/>
        <v>1.0236591618771982</v>
      </c>
      <c r="FK46" s="71">
        <f t="shared" si="14"/>
        <v>0.9947105458614971</v>
      </c>
      <c r="FM46" s="71">
        <f t="shared" si="52"/>
        <v>1.0137681199506836</v>
      </c>
      <c r="FN46" s="71">
        <f t="shared" si="53"/>
        <v>1.0063583268219092</v>
      </c>
      <c r="FO46" s="71">
        <f t="shared" si="15"/>
        <v>1.0239060988754591</v>
      </c>
      <c r="FQ46" s="239"/>
      <c r="GA46" s="51">
        <f t="shared" si="68"/>
        <v>2001</v>
      </c>
      <c r="GB46" s="119">
        <f t="shared" si="74"/>
        <v>1.2494020759121407</v>
      </c>
      <c r="GC46" s="119">
        <f t="shared" si="75"/>
        <v>1.2045794544423172</v>
      </c>
      <c r="GD46" s="119">
        <f t="shared" si="76"/>
        <v>1.1697778199918121</v>
      </c>
      <c r="GE46" s="119">
        <f t="shared" si="77"/>
        <v>0.9719592684438032</v>
      </c>
      <c r="GF46" s="119">
        <f t="shared" si="78"/>
        <v>0.91225304934921203</v>
      </c>
      <c r="GH46" s="51">
        <v>2008</v>
      </c>
      <c r="GI46" s="119">
        <f t="shared" si="80"/>
        <v>1.352447059577464</v>
      </c>
      <c r="GJ46" s="119">
        <f t="shared" si="81"/>
        <v>1.272209873532957</v>
      </c>
      <c r="GK46" s="119">
        <f t="shared" si="82"/>
        <v>1.252979641537239</v>
      </c>
      <c r="GL46" s="119">
        <f t="shared" si="83"/>
        <v>0.99782558710264013</v>
      </c>
      <c r="GM46" s="119">
        <f t="shared" si="84"/>
        <v>0.8502817570576463</v>
      </c>
    </row>
    <row r="47" spans="1:205" x14ac:dyDescent="0.2">
      <c r="A47" s="75" t="s">
        <v>148</v>
      </c>
      <c r="B47" s="50">
        <f t="shared" si="18"/>
        <v>1981</v>
      </c>
      <c r="D47" s="79">
        <f>Conversion_Factors!$O43*D195+D272</f>
        <v>3230.2330256239247</v>
      </c>
      <c r="E47" s="79">
        <f>Conversion_Factors!$O43*E195+E272</f>
        <v>4491.6967808913196</v>
      </c>
      <c r="F47" s="79">
        <f>Conversion_Factors!$O43*F195+F272</f>
        <v>4980.1201938890108</v>
      </c>
      <c r="G47" s="79">
        <f>Conversion_Factors!$O43*G195+G272</f>
        <v>2559.494999595745</v>
      </c>
      <c r="H47" s="79">
        <f t="shared" si="69"/>
        <v>15261.545</v>
      </c>
      <c r="I47" s="71"/>
      <c r="J47" s="327">
        <f>Northeast!I47</f>
        <v>17838.832482681795</v>
      </c>
      <c r="K47" s="327">
        <f>Midwest!I47</f>
        <v>21793.033023238218</v>
      </c>
      <c r="L47" s="327">
        <f>South!I47</f>
        <v>27799.969292662143</v>
      </c>
      <c r="M47" s="327">
        <f>West!I47</f>
        <v>15959.618757428241</v>
      </c>
      <c r="N47" s="327">
        <f t="shared" si="88"/>
        <v>83391.453556010398</v>
      </c>
      <c r="P47" s="85">
        <f>Northeast!N47</f>
        <v>29.272287255250813</v>
      </c>
      <c r="Q47" s="85">
        <f>Midwest!N47</f>
        <v>32.971325993217192</v>
      </c>
      <c r="R47" s="85">
        <f>South!N47</f>
        <v>39.618884627221178</v>
      </c>
      <c r="S47" s="85">
        <f>West!N47</f>
        <v>21.578066381812896</v>
      </c>
      <c r="T47" s="81">
        <f t="shared" si="89"/>
        <v>123.44056425750207</v>
      </c>
      <c r="V47" s="79">
        <f>Conversion_Factors!$O43*V195+V272</f>
        <v>181.07872411268414</v>
      </c>
      <c r="W47" s="79">
        <f>Conversion_Factors!$O43*W195+W272</f>
        <v>206.10700567019558</v>
      </c>
      <c r="X47" s="79">
        <f>Conversion_Factors!$O43*X195+X272</f>
        <v>179.14121204455876</v>
      </c>
      <c r="Y47" s="79">
        <f>Conversion_Factors!$O43*Y195+Y272</f>
        <v>160.37319177216898</v>
      </c>
      <c r="Z47" s="79">
        <f>Conversion_Factors!$O43*Z195+Z272</f>
        <v>183.01090038860502</v>
      </c>
      <c r="AC47" s="79">
        <f>Conversion_Factors!$O43*AC195+AC272</f>
        <v>110.3512341709646</v>
      </c>
      <c r="AD47" s="79">
        <f>Conversion_Factors!$O43*AD195+AD272</f>
        <v>136.23039552049997</v>
      </c>
      <c r="AE47" s="79">
        <f>Conversion_Factors!$O43*AE195+AE272</f>
        <v>125.70066625417545</v>
      </c>
      <c r="AF47" s="79">
        <f>Conversion_Factors!$O43*AF195+AF272</f>
        <v>118.61558650839164</v>
      </c>
      <c r="AG47" s="79">
        <f>Conversion_Factors!$O43*AG195+AG272</f>
        <v>123.6347637569429</v>
      </c>
      <c r="AI47" s="74">
        <f t="shared" si="90"/>
        <v>109.63311390035142</v>
      </c>
      <c r="AJ47" s="74">
        <f t="shared" si="91"/>
        <v>139.42913841920964</v>
      </c>
      <c r="AK47" s="74">
        <f t="shared" si="92"/>
        <v>125.77376405060058</v>
      </c>
      <c r="AL47" s="74">
        <f t="shared" si="93"/>
        <v>121.6387103578833</v>
      </c>
      <c r="AM47" s="74">
        <f t="shared" si="94"/>
        <v>124.87078364410257</v>
      </c>
      <c r="AO47" s="119">
        <f>Northeast!V47</f>
        <v>1.0065502132071693</v>
      </c>
      <c r="AP47" s="119">
        <f>Midwest!V47</f>
        <v>0.97705828971636988</v>
      </c>
      <c r="AQ47" s="119">
        <f>South!V47</f>
        <v>0.99941881522766762</v>
      </c>
      <c r="AR47" s="119">
        <f>West!V47</f>
        <v>0.97514669597698733</v>
      </c>
      <c r="AS47" s="119">
        <f t="shared" si="95"/>
        <v>0.99010160863022623</v>
      </c>
      <c r="AU47" s="51">
        <f t="shared" si="96"/>
        <v>1640.9306653711103</v>
      </c>
      <c r="AV47" s="51">
        <f t="shared" si="97"/>
        <v>1512.9296577516036</v>
      </c>
      <c r="AW47" s="51">
        <f t="shared" si="98"/>
        <v>1425.1413089754262</v>
      </c>
      <c r="AX47" s="51">
        <f t="shared" si="99"/>
        <v>1352.0414685200176</v>
      </c>
      <c r="AY47" s="51">
        <f t="shared" si="100"/>
        <v>1480.254378520845</v>
      </c>
      <c r="BB47" s="71">
        <f t="shared" si="101"/>
        <v>1.0077375503001775</v>
      </c>
      <c r="BC47" s="71">
        <f t="shared" si="102"/>
        <v>1.03481174306652</v>
      </c>
      <c r="BD47" s="71">
        <f t="shared" si="103"/>
        <v>0.95163646701310445</v>
      </c>
      <c r="BE47" s="71">
        <f t="shared" si="104"/>
        <v>1.0499304978277948</v>
      </c>
      <c r="BF47" s="71"/>
      <c r="BG47" s="71"/>
      <c r="BH47" s="71"/>
      <c r="BI47" s="71"/>
      <c r="BJ47" s="71"/>
      <c r="BK47" s="71"/>
      <c r="BL47" s="71"/>
      <c r="BM47" s="71"/>
      <c r="BN47" s="71"/>
      <c r="BO47" s="71"/>
      <c r="BP47" s="71"/>
      <c r="BQ47" s="148">
        <f>Northeast!AK47</f>
        <v>1.0094081314956134</v>
      </c>
      <c r="BR47" s="148">
        <f>Midwest!AK47</f>
        <v>1.0357102011007508</v>
      </c>
      <c r="BS47" s="148">
        <f>South!AK47</f>
        <v>0.95256514730424746</v>
      </c>
      <c r="BT47" s="148">
        <f>West!AK47</f>
        <v>1.0497807727947606</v>
      </c>
      <c r="BU47" s="72"/>
      <c r="BV47" s="148">
        <f>Northeast!AH47</f>
        <v>0.99834498936227056</v>
      </c>
      <c r="BW47" s="148">
        <f>Midwest!AH47</f>
        <v>0.99913251985615659</v>
      </c>
      <c r="BX47" s="148">
        <f>South!AH47</f>
        <v>0.99902507424949216</v>
      </c>
      <c r="BY47" s="148">
        <f>West!AH47</f>
        <v>1.0001426250479282</v>
      </c>
      <c r="CA47" s="148">
        <f>Northeast!AI47</f>
        <v>1.0034958923371631</v>
      </c>
      <c r="CB47" s="148">
        <f>Midwest!AI47</f>
        <v>0.99404910885037201</v>
      </c>
      <c r="CC47" s="148">
        <f>South!AI47</f>
        <v>0.99057028227364119</v>
      </c>
      <c r="CD47" s="148">
        <f>West!AI47</f>
        <v>0.99260679792569539</v>
      </c>
      <c r="CF47" s="148">
        <f>Northeast!AJ47</f>
        <v>1.0262219943763842</v>
      </c>
      <c r="CG47" s="148">
        <f>Midwest!AJ47</f>
        <v>0.9752446892272042</v>
      </c>
      <c r="CH47" s="148">
        <f>South!AJ47</f>
        <v>1.0250048759818455</v>
      </c>
      <c r="CI47" s="148">
        <f>West!AJ47</f>
        <v>0.94718793390672351</v>
      </c>
      <c r="CK47" s="73">
        <f t="shared" si="105"/>
        <v>0.9544683560583227</v>
      </c>
      <c r="CL47" s="73">
        <f t="shared" si="106"/>
        <v>0.9967735048535632</v>
      </c>
      <c r="CM47" s="73">
        <f t="shared" si="107"/>
        <v>1.0018723645181897</v>
      </c>
      <c r="CN47" s="73">
        <f t="shared" si="108"/>
        <v>0.99910689594538638</v>
      </c>
      <c r="CO47" s="73">
        <f t="shared" si="109"/>
        <v>0.9945472039733152</v>
      </c>
      <c r="CP47" s="73">
        <f t="shared" si="110"/>
        <v>0.99706847531032561</v>
      </c>
      <c r="CQ47" s="73">
        <f t="shared" si="111"/>
        <v>1.0042035347551967</v>
      </c>
      <c r="CR47" s="73">
        <f t="shared" si="112"/>
        <v>0.95138876854007304</v>
      </c>
      <c r="CS47" s="73">
        <f t="shared" si="113"/>
        <v>0.95138876854007304</v>
      </c>
      <c r="CT47" s="73"/>
      <c r="CU47" s="73">
        <f t="shared" si="114"/>
        <v>0.99260107175041468</v>
      </c>
      <c r="CX47" s="53"/>
      <c r="CZ47" s="71">
        <f t="shared" si="70"/>
        <v>0.21165832329714487</v>
      </c>
      <c r="DA47" s="71">
        <f t="shared" si="71"/>
        <v>0.29431468313930992</v>
      </c>
      <c r="DB47" s="71">
        <f t="shared" si="72"/>
        <v>0.3263182196749419</v>
      </c>
      <c r="DC47" s="71">
        <f t="shared" si="73"/>
        <v>0.16770877388860334</v>
      </c>
      <c r="DE47" s="71">
        <f t="shared" si="19"/>
        <v>0.21109701624162602</v>
      </c>
      <c r="DF47" s="71">
        <f t="shared" si="20"/>
        <v>0.29758809848333589</v>
      </c>
      <c r="DG47" s="71">
        <f t="shared" si="21"/>
        <v>0.32624468831815562</v>
      </c>
      <c r="DH47" s="71">
        <f t="shared" si="22"/>
        <v>0.16504340832919118</v>
      </c>
      <c r="DI47" s="71">
        <f t="shared" si="23"/>
        <v>0.99997321137230877</v>
      </c>
      <c r="DJ47" s="71"/>
      <c r="DK47" s="71">
        <f t="shared" si="24"/>
        <v>0.21110267139249458</v>
      </c>
      <c r="DL47" s="71">
        <f t="shared" si="25"/>
        <v>0.29759607067367555</v>
      </c>
      <c r="DM47" s="71">
        <f t="shared" si="26"/>
        <v>0.32625342819977665</v>
      </c>
      <c r="DN47" s="71">
        <f t="shared" si="27"/>
        <v>0.16504782973405316</v>
      </c>
      <c r="DQ47" s="71">
        <f t="shared" si="64"/>
        <v>-4.0381317377885126E-2</v>
      </c>
      <c r="DR47" s="71">
        <f t="shared" si="28"/>
        <v>-5.2795687610102678E-2</v>
      </c>
      <c r="DS47" s="71">
        <f t="shared" si="29"/>
        <v>-4.5451020925373842E-2</v>
      </c>
      <c r="DT47" s="71">
        <f t="shared" si="30"/>
        <v>-3.0523200751521949E-2</v>
      </c>
      <c r="DV47" s="71">
        <f t="shared" ref="DV47:DV67" si="115">J47/$N47</f>
        <v>0.21391679509100089</v>
      </c>
      <c r="DW47" s="71">
        <f t="shared" ref="DW47:DW67" si="116">K47/$N47</f>
        <v>0.26133413070442274</v>
      </c>
      <c r="DX47" s="71">
        <f t="shared" ref="DX47:DX67" si="117">L47/$N47</f>
        <v>0.33336712705205596</v>
      </c>
      <c r="DY47" s="71">
        <f t="shared" ref="DY47:DY67" si="118">M47/$N47</f>
        <v>0.19138194715252041</v>
      </c>
      <c r="DZ47" s="71"/>
      <c r="EB47" s="71">
        <f t="shared" si="31"/>
        <v>-4.8527019684860657E-3</v>
      </c>
      <c r="EC47" s="71">
        <f t="shared" si="32"/>
        <v>-3.6612983418325079E-3</v>
      </c>
      <c r="ED47" s="71">
        <f t="shared" si="33"/>
        <v>5.6390478293281456E-3</v>
      </c>
      <c r="EE47" s="71">
        <f t="shared" si="34"/>
        <v>6.5121620839763881E-4</v>
      </c>
      <c r="EG47" s="71">
        <f t="shared" si="65"/>
        <v>-1.1264461911680685E-3</v>
      </c>
      <c r="EH47" s="71">
        <f t="shared" si="35"/>
        <v>7.6427682538106399E-4</v>
      </c>
      <c r="EI47" s="71">
        <f t="shared" si="36"/>
        <v>1.5256894077095547E-3</v>
      </c>
      <c r="EJ47" s="71">
        <f t="shared" si="37"/>
        <v>5.6171561248166452E-4</v>
      </c>
      <c r="EL47" s="71">
        <f t="shared" si="66"/>
        <v>4.0358550513530976E-3</v>
      </c>
      <c r="EM47" s="71">
        <f t="shared" si="38"/>
        <v>-3.8463757101128983E-5</v>
      </c>
      <c r="EN47" s="71">
        <f t="shared" si="39"/>
        <v>-1.8241427508052864E-3</v>
      </c>
      <c r="EO47" s="71">
        <f t="shared" si="40"/>
        <v>-2.4818517781119431E-3</v>
      </c>
      <c r="EQ47" s="71">
        <f t="shared" si="67"/>
        <v>-2.2776347031797324E-2</v>
      </c>
      <c r="ER47" s="71">
        <f t="shared" si="41"/>
        <v>-3.6763979490069931E-2</v>
      </c>
      <c r="ES47" s="71">
        <f t="shared" si="42"/>
        <v>-2.9853086326579247E-2</v>
      </c>
      <c r="ET47" s="71">
        <f t="shared" si="43"/>
        <v>-6.4951888419635343E-3</v>
      </c>
      <c r="EW47" s="71">
        <f t="shared" si="44"/>
        <v>0.95685565216725121</v>
      </c>
      <c r="EX47" s="71">
        <f t="shared" si="45"/>
        <v>0.83864427691977406</v>
      </c>
      <c r="EY47" s="71">
        <f t="shared" ref="EY47:EY77" si="119">EX47/EX$80</f>
        <v>1.0042035347551967</v>
      </c>
      <c r="EZ47" s="71"/>
      <c r="FA47" s="71">
        <f t="shared" si="46"/>
        <v>0.99983324806352203</v>
      </c>
      <c r="FB47" s="71">
        <f t="shared" si="47"/>
        <v>0.99378874368379733</v>
      </c>
      <c r="FC47" s="71">
        <f t="shared" ref="FC47:FC77" si="120">FB47/FB$80</f>
        <v>1.0018723645181897</v>
      </c>
      <c r="FD47" s="71"/>
      <c r="FE47" s="71">
        <f t="shared" si="48"/>
        <v>1.0005802896253242</v>
      </c>
      <c r="FF47" s="71">
        <f t="shared" si="49"/>
        <v>1.0089906027039797</v>
      </c>
      <c r="FG47" s="71">
        <f t="shared" ref="FG47:FG77" si="121">FF47/FF$80</f>
        <v>0.99910689594538638</v>
      </c>
      <c r="FH47" s="71"/>
      <c r="FI47" s="71">
        <f t="shared" si="50"/>
        <v>0.99983578952805763</v>
      </c>
      <c r="FJ47" s="71">
        <f t="shared" si="51"/>
        <v>1.0234910663231183</v>
      </c>
      <c r="FK47" s="71">
        <f t="shared" ref="FK47:FK77" si="122">FJ47/FJ$80</f>
        <v>0.9945472039733152</v>
      </c>
      <c r="FM47" s="71">
        <f t="shared" si="52"/>
        <v>0.97378897967830369</v>
      </c>
      <c r="FN47" s="71">
        <f t="shared" si="53"/>
        <v>0.97998064826667186</v>
      </c>
      <c r="FO47" s="71">
        <f t="shared" ref="FO47:FO77" si="123">FN47/FN$80</f>
        <v>0.99706847531032561</v>
      </c>
      <c r="FQ47" s="239"/>
      <c r="GA47" s="51">
        <f t="shared" si="68"/>
        <v>2002</v>
      </c>
      <c r="GB47" s="119">
        <f t="shared" si="74"/>
        <v>1.2960764360370529</v>
      </c>
      <c r="GC47" s="119">
        <f t="shared" si="75"/>
        <v>1.2135300451461375</v>
      </c>
      <c r="GD47" s="119">
        <f t="shared" si="76"/>
        <v>1.1818479852404631</v>
      </c>
      <c r="GE47" s="119">
        <f t="shared" si="77"/>
        <v>0.99738207934887502</v>
      </c>
      <c r="GF47" s="119">
        <f t="shared" si="78"/>
        <v>0.90605988256834291</v>
      </c>
      <c r="GH47" s="51">
        <v>2009</v>
      </c>
      <c r="GI47" s="119">
        <f t="shared" si="80"/>
        <v>1.3160146157420578</v>
      </c>
      <c r="GJ47" s="119">
        <f t="shared" si="81"/>
        <v>1.2747720261979276</v>
      </c>
      <c r="GK47" s="119">
        <f t="shared" si="82"/>
        <v>1.2588100129469151</v>
      </c>
      <c r="GL47" s="119">
        <f t="shared" si="83"/>
        <v>0.99258651259282626</v>
      </c>
      <c r="GM47" s="119">
        <f t="shared" si="84"/>
        <v>0.82622746892191845</v>
      </c>
    </row>
    <row r="48" spans="1:205" x14ac:dyDescent="0.2">
      <c r="A48" s="75" t="s">
        <v>148</v>
      </c>
      <c r="B48" s="50">
        <f t="shared" ref="B48:B78" si="124">B47+1</f>
        <v>1982</v>
      </c>
      <c r="D48" s="79">
        <f>Conversion_Factors!$O44*D196+D273</f>
        <v>3140.7143209236219</v>
      </c>
      <c r="E48" s="79">
        <f>Conversion_Factors!$O44*E196+E273</f>
        <v>4596.3247766209015</v>
      </c>
      <c r="F48" s="79">
        <f>Conversion_Factors!$O44*F196+F273</f>
        <v>5124.1660694098491</v>
      </c>
      <c r="G48" s="79">
        <f>Conversion_Factors!$O44*G196+G273</f>
        <v>2669.7318330456287</v>
      </c>
      <c r="H48" s="79">
        <f t="shared" si="69"/>
        <v>15530.937000000002</v>
      </c>
      <c r="I48" s="71"/>
      <c r="J48" s="327">
        <f>Northeast!I48</f>
        <v>18029.96726132289</v>
      </c>
      <c r="K48" s="327">
        <f>Midwest!I48</f>
        <v>21841.450844632276</v>
      </c>
      <c r="L48" s="327">
        <f>South!I48</f>
        <v>28056.028292957806</v>
      </c>
      <c r="M48" s="327">
        <f>West!I48</f>
        <v>16145.48208733808</v>
      </c>
      <c r="N48" s="327">
        <f t="shared" si="88"/>
        <v>84072.928486251054</v>
      </c>
      <c r="P48" s="85">
        <f>Northeast!N48</f>
        <v>29.500712655860283</v>
      </c>
      <c r="Q48" s="85">
        <f>Midwest!N48</f>
        <v>33.032073931181472</v>
      </c>
      <c r="R48" s="85">
        <f>South!N48</f>
        <v>39.996203609398933</v>
      </c>
      <c r="S48" s="85">
        <f>West!N48</f>
        <v>21.852419094355557</v>
      </c>
      <c r="T48" s="81">
        <f t="shared" si="89"/>
        <v>124.38140929079624</v>
      </c>
      <c r="V48" s="79">
        <f>Conversion_Factors!$O44*V196+V273</f>
        <v>174.19412223010227</v>
      </c>
      <c r="W48" s="79">
        <f>Conversion_Factors!$O44*W196+W273</f>
        <v>210.44045147534177</v>
      </c>
      <c r="X48" s="79">
        <f>Conversion_Factors!$O44*X196+X273</f>
        <v>182.64046556782375</v>
      </c>
      <c r="Y48" s="79">
        <f>Conversion_Factors!$O44*Y196+Y273</f>
        <v>165.35473010987619</v>
      </c>
      <c r="Z48" s="79">
        <f>Conversion_Factors!$O44*Z196+Z273</f>
        <v>184.73172375028983</v>
      </c>
      <c r="AC48" s="79">
        <f>Conversion_Factors!$O44*AC196+AC273</f>
        <v>106.46232033651305</v>
      </c>
      <c r="AD48" s="79">
        <f>Conversion_Factors!$O44*AD196+AD273</f>
        <v>139.14732651049448</v>
      </c>
      <c r="AE48" s="79">
        <f>Conversion_Factors!$O44*AE196+AE273</f>
        <v>128.11631122424063</v>
      </c>
      <c r="AF48" s="79">
        <f>Conversion_Factors!$O44*AF196+AF273</f>
        <v>122.17099724831911</v>
      </c>
      <c r="AG48" s="79">
        <f>Conversion_Factors!$O44*AG196+AG273</f>
        <v>124.8654207132322</v>
      </c>
      <c r="AI48" s="74">
        <f t="shared" si="90"/>
        <v>107.21886930034012</v>
      </c>
      <c r="AJ48" s="74">
        <f t="shared" si="91"/>
        <v>139.00501644017044</v>
      </c>
      <c r="AK48" s="74">
        <f t="shared" si="92"/>
        <v>128.62201514715861</v>
      </c>
      <c r="AL48" s="74">
        <f t="shared" si="93"/>
        <v>120.47114221145304</v>
      </c>
      <c r="AM48" s="74">
        <f t="shared" si="94"/>
        <v>124.87103432730594</v>
      </c>
      <c r="AO48" s="119">
        <f>Northeast!V48</f>
        <v>0.99294388227777486</v>
      </c>
      <c r="AP48" s="119">
        <f>Midwest!V48</f>
        <v>1.0010237765079888</v>
      </c>
      <c r="AQ48" s="119">
        <f>South!V48</f>
        <v>0.99606829420034049</v>
      </c>
      <c r="AR48" s="119">
        <f>West!V48</f>
        <v>1.0141100599335438</v>
      </c>
      <c r="AS48" s="119">
        <f t="shared" si="95"/>
        <v>0.99995504470589214</v>
      </c>
      <c r="AU48" s="51">
        <f t="shared" si="96"/>
        <v>1636.2044494192701</v>
      </c>
      <c r="AV48" s="51">
        <f t="shared" si="97"/>
        <v>1512.3571307672257</v>
      </c>
      <c r="AW48" s="51">
        <f t="shared" si="98"/>
        <v>1425.5832362215776</v>
      </c>
      <c r="AX48" s="51">
        <f t="shared" si="99"/>
        <v>1353.4695945371045</v>
      </c>
      <c r="AY48" s="51">
        <f t="shared" si="100"/>
        <v>1479.4466129621865</v>
      </c>
      <c r="BB48" s="71">
        <f t="shared" si="101"/>
        <v>0.98554603486760328</v>
      </c>
      <c r="BC48" s="71">
        <f t="shared" si="102"/>
        <v>1.0316640050156485</v>
      </c>
      <c r="BD48" s="71">
        <f t="shared" si="103"/>
        <v>0.97318706328534621</v>
      </c>
      <c r="BE48" s="71">
        <f t="shared" si="104"/>
        <v>1.0398525760739168</v>
      </c>
      <c r="BF48" s="71"/>
      <c r="BG48" s="71"/>
      <c r="BH48" s="71"/>
      <c r="BI48" s="71"/>
      <c r="BJ48" s="71"/>
      <c r="BK48" s="71"/>
      <c r="BL48" s="71"/>
      <c r="BM48" s="71"/>
      <c r="BN48" s="71"/>
      <c r="BO48" s="71"/>
      <c r="BP48" s="71"/>
      <c r="BQ48" s="148">
        <f>Northeast!AK48</f>
        <v>0.98631061125586539</v>
      </c>
      <c r="BR48" s="148">
        <f>Midwest!AK48</f>
        <v>1.0313136417520432</v>
      </c>
      <c r="BS48" s="148">
        <f>South!AK48</f>
        <v>0.97311228230080971</v>
      </c>
      <c r="BT48" s="148">
        <f>West!AK48</f>
        <v>1.0398576644262536</v>
      </c>
      <c r="BU48" s="72"/>
      <c r="BV48" s="148">
        <f>Northeast!AH48</f>
        <v>0.99922481175855082</v>
      </c>
      <c r="BW48" s="148">
        <f>Midwest!AH48</f>
        <v>1.0003397252294757</v>
      </c>
      <c r="BX48" s="148">
        <f>South!AH48</f>
        <v>1.0000768472311947</v>
      </c>
      <c r="BY48" s="148">
        <f>West!AH48</f>
        <v>0.99999510668381741</v>
      </c>
      <c r="CA48" s="148">
        <f>Northeast!AI48</f>
        <v>1.0006056189124188</v>
      </c>
      <c r="CB48" s="148">
        <f>Midwest!AI48</f>
        <v>0.99367293806430956</v>
      </c>
      <c r="CC48" s="148">
        <f>South!AI48</f>
        <v>0.99087745181129172</v>
      </c>
      <c r="CD48" s="148">
        <f>West!AI48</f>
        <v>0.9936552625074857</v>
      </c>
      <c r="CF48" s="148">
        <f>Northeast!AJ48</f>
        <v>1.0123497445081757</v>
      </c>
      <c r="CG48" s="148">
        <f>Midwest!AJ48</f>
        <v>0.99916569165281766</v>
      </c>
      <c r="CH48" s="148">
        <f>South!AJ48</f>
        <v>1.0215685784679673</v>
      </c>
      <c r="CI48" s="148">
        <f>West!AJ48</f>
        <v>0.98503416602371907</v>
      </c>
      <c r="CK48" s="73">
        <f t="shared" si="105"/>
        <v>0.96226827114104607</v>
      </c>
      <c r="CL48" s="73">
        <f t="shared" si="106"/>
        <v>1.0061460128835125</v>
      </c>
      <c r="CM48" s="73">
        <f t="shared" si="107"/>
        <v>1.0015678948676183</v>
      </c>
      <c r="CN48" s="73">
        <f t="shared" si="108"/>
        <v>0.9999653955755532</v>
      </c>
      <c r="CO48" s="73">
        <f t="shared" si="109"/>
        <v>0.99412209996817646</v>
      </c>
      <c r="CP48" s="73">
        <f t="shared" si="110"/>
        <v>1.0069750223609706</v>
      </c>
      <c r="CQ48" s="73">
        <f t="shared" si="111"/>
        <v>1.0035458463495923</v>
      </c>
      <c r="CR48" s="73">
        <f t="shared" si="112"/>
        <v>0.96818238433287418</v>
      </c>
      <c r="CS48" s="73">
        <f t="shared" si="113"/>
        <v>0.96818238433287418</v>
      </c>
      <c r="CT48" s="73"/>
      <c r="CU48" s="73">
        <f t="shared" si="114"/>
        <v>1.0025909793193588</v>
      </c>
      <c r="CX48" s="53"/>
      <c r="CZ48" s="71">
        <f t="shared" si="70"/>
        <v>0.20222310610902752</v>
      </c>
      <c r="DA48" s="71">
        <f t="shared" si="71"/>
        <v>0.29594639245661103</v>
      </c>
      <c r="DB48" s="71">
        <f t="shared" si="72"/>
        <v>0.32993283466476286</v>
      </c>
      <c r="DC48" s="71">
        <f t="shared" si="73"/>
        <v>0.17189766676959853</v>
      </c>
      <c r="DE48" s="71">
        <f t="shared" ref="DE48:DE67" si="125">(CZ48-CZ47)/LN(CZ48/CZ47)</f>
        <v>0.20690486076930897</v>
      </c>
      <c r="DF48" s="71">
        <f t="shared" ref="DF48:DF67" si="126">(DA48-DA47)/LN(DA48/DA47)</f>
        <v>0.2951297860174279</v>
      </c>
      <c r="DG48" s="71">
        <f t="shared" ref="DG48:DG67" si="127">(DB48-DB47)/LN(DB48/DB47)</f>
        <v>0.32812220894096528</v>
      </c>
      <c r="DH48" s="71">
        <f t="shared" ref="DH48:DH67" si="128">(DC48-DC47)/LN(DC48/DC47)</f>
        <v>0.169794608627724</v>
      </c>
      <c r="DI48" s="71">
        <f t="shared" ref="DI48:DI67" si="129">SUM(DE48:DH48)</f>
        <v>0.99995146435542615</v>
      </c>
      <c r="DJ48" s="71"/>
      <c r="DK48" s="71">
        <f t="shared" ref="DK48:DK67" si="130">DE48/$DI48</f>
        <v>0.20691490351752315</v>
      </c>
      <c r="DL48" s="71">
        <f t="shared" ref="DL48:DL67" si="131">DF48/$DI48</f>
        <v>0.29514411102709875</v>
      </c>
      <c r="DM48" s="71">
        <f t="shared" ref="DM48:DM67" si="132">DG48/$DI48</f>
        <v>0.32813813533687314</v>
      </c>
      <c r="DN48" s="71">
        <f t="shared" ref="DN48:DN67" si="133">DH48/$DI48</f>
        <v>0.16980285011850499</v>
      </c>
      <c r="DQ48" s="71">
        <f t="shared" si="64"/>
        <v>-2.3148103093641445E-2</v>
      </c>
      <c r="DR48" s="71">
        <f t="shared" si="28"/>
        <v>-4.2540060620270392E-3</v>
      </c>
      <c r="DS48" s="71">
        <f t="shared" si="29"/>
        <v>2.1340972794378202E-2</v>
      </c>
      <c r="DT48" s="71">
        <f t="shared" si="30"/>
        <v>-9.4975118973681088E-3</v>
      </c>
      <c r="DV48" s="71">
        <f t="shared" si="115"/>
        <v>0.21445627725780289</v>
      </c>
      <c r="DW48" s="71">
        <f t="shared" si="116"/>
        <v>0.25979172175742798</v>
      </c>
      <c r="DX48" s="71">
        <f t="shared" si="117"/>
        <v>0.33371061051532153</v>
      </c>
      <c r="DY48" s="71">
        <f t="shared" si="118"/>
        <v>0.19204139046944757</v>
      </c>
      <c r="DZ48" s="71"/>
      <c r="EB48" s="71">
        <f t="shared" ref="EB48:EB67" si="134">LN(DV48/DV47)</f>
        <v>2.5187505323565136E-3</v>
      </c>
      <c r="EC48" s="71">
        <f t="shared" ref="EC48:EC67" si="135">LN(DW48/DW47)</f>
        <v>-5.9195430188961539E-3</v>
      </c>
      <c r="ED48" s="71">
        <f t="shared" ref="ED48:ED67" si="136">LN(DX48/DX47)</f>
        <v>1.0298154900928011E-3</v>
      </c>
      <c r="EE48" s="71">
        <f t="shared" ref="EE48:EE67" si="137">LN(DY48/DY47)</f>
        <v>3.439769583296171E-3</v>
      </c>
      <c r="EG48" s="71">
        <f t="shared" si="65"/>
        <v>8.8089282555205736E-4</v>
      </c>
      <c r="EH48" s="71">
        <f t="shared" si="35"/>
        <v>1.2075241584104119E-3</v>
      </c>
      <c r="EI48" s="71">
        <f t="shared" si="36"/>
        <v>1.0522455783233472E-3</v>
      </c>
      <c r="EJ48" s="71">
        <f t="shared" si="37"/>
        <v>-1.4750820609787474E-4</v>
      </c>
      <c r="EL48" s="71">
        <f t="shared" si="66"/>
        <v>-2.8843603104242157E-3</v>
      </c>
      <c r="EM48" s="71">
        <f t="shared" si="38"/>
        <v>-3.7849435854186942E-4</v>
      </c>
      <c r="EN48" s="71">
        <f t="shared" si="39"/>
        <v>3.1004556398548549E-4</v>
      </c>
      <c r="EO48" s="71">
        <f t="shared" si="40"/>
        <v>1.0557163629667204E-3</v>
      </c>
      <c r="EQ48" s="71">
        <f t="shared" si="67"/>
        <v>-1.3609983631763098E-2</v>
      </c>
      <c r="ER48" s="71">
        <f t="shared" si="41"/>
        <v>2.4232219584268688E-2</v>
      </c>
      <c r="ES48" s="71">
        <f t="shared" si="42"/>
        <v>-3.3581015483442533E-3</v>
      </c>
      <c r="ET48" s="71">
        <f t="shared" si="43"/>
        <v>3.91788015368746E-2</v>
      </c>
      <c r="EW48" s="71">
        <f t="shared" ref="EW48:EW67" si="138">EXP(SUMPRODUCT($DK48:$DN48,DQ48:DT48))</f>
        <v>0.99934506463795236</v>
      </c>
      <c r="EX48" s="71">
        <f t="shared" ref="EX48:EX67" si="139">IF(ISERR(EW48),EX47,EW48*EX47)</f>
        <v>0.83809501912664042</v>
      </c>
      <c r="EY48" s="71">
        <f t="shared" si="119"/>
        <v>1.0035458463495923</v>
      </c>
      <c r="EZ48" s="71"/>
      <c r="FA48" s="71">
        <f t="shared" ref="FA48:FA76" si="140">EXP(SUMPRODUCT($DK48:$DN48,EB48:EE48))</f>
        <v>0.99969609936219983</v>
      </c>
      <c r="FB48" s="71">
        <f t="shared" si="47"/>
        <v>0.99348673065075321</v>
      </c>
      <c r="FC48" s="71">
        <f t="shared" si="120"/>
        <v>1.0015678948676183</v>
      </c>
      <c r="FD48" s="71"/>
      <c r="FE48" s="71">
        <f t="shared" ref="FE48:FE76" si="141">EXP(SUMPRODUCT($DK48:$DN48,EG48:EJ48))</f>
        <v>1.0008592670450489</v>
      </c>
      <c r="FF48" s="71">
        <f t="shared" ref="FF48:FF67" si="142">IF(ISERR(FE48),FF47,FE48*FF47)</f>
        <v>1.0098575950776472</v>
      </c>
      <c r="FG48" s="71">
        <f t="shared" si="121"/>
        <v>0.9999653955755532</v>
      </c>
      <c r="FH48" s="71"/>
      <c r="FI48" s="71">
        <f t="shared" ref="FI48:FI76" si="143">EXP(SUMPRODUCT($DK48:$DN48,EL48:EO48))</f>
        <v>0.99957256528052119</v>
      </c>
      <c r="FJ48" s="71">
        <f t="shared" ref="FJ48:FJ67" si="144">IF(ISERR(FI48),FJ47,FI48*FJ47)</f>
        <v>1.0230535907062954</v>
      </c>
      <c r="FK48" s="71">
        <f t="shared" si="122"/>
        <v>0.99412209996817646</v>
      </c>
      <c r="FM48" s="71">
        <f t="shared" ref="FM48:FM76" si="145">EXP(SUMPRODUCT($DK48:$DN48,EQ48:ET48))</f>
        <v>1.0099356737234739</v>
      </c>
      <c r="FN48" s="71">
        <f t="shared" ref="FN48:FN67" si="146">IF(ISERR(FM48),FN47,FM48*FN47)</f>
        <v>0.989717416243168</v>
      </c>
      <c r="FO48" s="71">
        <f t="shared" si="123"/>
        <v>1.0069750223609706</v>
      </c>
      <c r="FQ48" s="239"/>
      <c r="GA48" s="51">
        <f>GA47+1</f>
        <v>2003</v>
      </c>
      <c r="GB48" s="119">
        <f t="shared" si="74"/>
        <v>1.3176833672311796</v>
      </c>
      <c r="GC48" s="119">
        <f t="shared" si="75"/>
        <v>1.2227077261986554</v>
      </c>
      <c r="GD48" s="119">
        <f t="shared" si="76"/>
        <v>1.1938479813114391</v>
      </c>
      <c r="GE48" s="119">
        <f t="shared" si="77"/>
        <v>0.99915358730585002</v>
      </c>
      <c r="GF48" s="119">
        <f t="shared" si="78"/>
        <v>0.90345624891224241</v>
      </c>
    </row>
    <row r="49" spans="1:188" x14ac:dyDescent="0.2">
      <c r="A49" s="75" t="s">
        <v>148</v>
      </c>
      <c r="B49" s="50">
        <f t="shared" si="124"/>
        <v>1983</v>
      </c>
      <c r="D49" s="79">
        <f>Conversion_Factors!$O45*D197+D274</f>
        <v>3130.1387117783142</v>
      </c>
      <c r="E49" s="79">
        <f>Conversion_Factors!$O45*E197+E274</f>
        <v>4524.1610992807473</v>
      </c>
      <c r="F49" s="79">
        <f>Conversion_Factors!$O45*F197+F274</f>
        <v>5113.7173039067266</v>
      </c>
      <c r="G49" s="79">
        <f>Conversion_Factors!$O45*G197+G274</f>
        <v>2657.0038850342135</v>
      </c>
      <c r="H49" s="79">
        <f t="shared" si="69"/>
        <v>15425.021000000001</v>
      </c>
      <c r="I49" s="71"/>
      <c r="J49" s="327">
        <f>Northeast!I49</f>
        <v>18207.106877348513</v>
      </c>
      <c r="K49" s="327">
        <f>Midwest!I49</f>
        <v>21890.252205688023</v>
      </c>
      <c r="L49" s="327">
        <f>South!I49</f>
        <v>28400.612991728423</v>
      </c>
      <c r="M49" s="327">
        <f>West!I49</f>
        <v>16443.048710441089</v>
      </c>
      <c r="N49" s="327">
        <f t="shared" si="88"/>
        <v>84941.020785206041</v>
      </c>
      <c r="P49" s="85">
        <f>Northeast!N49</f>
        <v>29.742472005506102</v>
      </c>
      <c r="Q49" s="85">
        <f>Midwest!N49</f>
        <v>33.085898826416425</v>
      </c>
      <c r="R49" s="85">
        <f>South!N49</f>
        <v>40.495140738056371</v>
      </c>
      <c r="S49" s="85">
        <f>West!N49</f>
        <v>22.295819166357273</v>
      </c>
      <c r="T49" s="81">
        <f t="shared" si="89"/>
        <v>125.61933073633618</v>
      </c>
      <c r="V49" s="79">
        <f>Conversion_Factors!$O45*V197+V274</f>
        <v>171.91851142877204</v>
      </c>
      <c r="W49" s="79">
        <f>Conversion_Factors!$O45*W197+W274</f>
        <v>206.67469048644296</v>
      </c>
      <c r="X49" s="79">
        <f>Conversion_Factors!$O45*X197+X274</f>
        <v>180.05658206729828</v>
      </c>
      <c r="Y49" s="79">
        <f>Conversion_Factors!$O45*Y197+Y274</f>
        <v>161.58827549705279</v>
      </c>
      <c r="Z49" s="79">
        <f>Conversion_Factors!$O45*Z197+Z274</f>
        <v>181.59684045952196</v>
      </c>
      <c r="AC49" s="79">
        <f>Conversion_Factors!$O45*AC197+AC274</f>
        <v>105.24137708522829</v>
      </c>
      <c r="AD49" s="79">
        <f>Conversion_Factors!$O45*AD197+AD274</f>
        <v>136.73985775682084</v>
      </c>
      <c r="AE49" s="79">
        <f>Conversion_Factors!$O45*AE197+AE274</f>
        <v>126.27977605967365</v>
      </c>
      <c r="AF49" s="79">
        <f>Conversion_Factors!$O45*AF197+AF274</f>
        <v>119.17049852303404</v>
      </c>
      <c r="AG49" s="79">
        <f>Conversion_Factors!$O45*AG197+AG274</f>
        <v>122.79177822062871</v>
      </c>
      <c r="AI49" s="74">
        <f t="shared" si="90"/>
        <v>107.18585189799998</v>
      </c>
      <c r="AJ49" s="74">
        <f t="shared" si="91"/>
        <v>135.4214231412729</v>
      </c>
      <c r="AK49" s="74">
        <f t="shared" si="92"/>
        <v>126.43485284071882</v>
      </c>
      <c r="AL49" s="74">
        <f t="shared" si="93"/>
        <v>119.63464648535209</v>
      </c>
      <c r="AM49" s="74">
        <f t="shared" si="94"/>
        <v>123.03728429291982</v>
      </c>
      <c r="AO49" s="119">
        <f>Northeast!V49</f>
        <v>0.98185884817501767</v>
      </c>
      <c r="AP49" s="119">
        <f>Midwest!V49</f>
        <v>1.0097357905785154</v>
      </c>
      <c r="AQ49" s="119">
        <f>South!V49</f>
        <v>0.99877346493027097</v>
      </c>
      <c r="AR49" s="119">
        <f>West!V49</f>
        <v>0.99612028809417774</v>
      </c>
      <c r="AS49" s="119">
        <f t="shared" si="95"/>
        <v>0.99800462052050321</v>
      </c>
      <c r="AU49" s="51">
        <f t="shared" si="96"/>
        <v>1633.5638718367031</v>
      </c>
      <c r="AV49" s="51">
        <f t="shared" si="97"/>
        <v>1511.4443870052487</v>
      </c>
      <c r="AW49" s="51">
        <f t="shared" si="98"/>
        <v>1425.8544613051288</v>
      </c>
      <c r="AX49" s="51">
        <f t="shared" si="99"/>
        <v>1355.9419277399429</v>
      </c>
      <c r="AY49" s="51">
        <f t="shared" si="100"/>
        <v>1478.9006486511989</v>
      </c>
      <c r="BB49" s="71">
        <f t="shared" si="101"/>
        <v>0.98524254192675909</v>
      </c>
      <c r="BC49" s="71">
        <f t="shared" si="102"/>
        <v>1.0050673805932548</v>
      </c>
      <c r="BD49" s="71">
        <f t="shared" si="103"/>
        <v>0.95663843388082881</v>
      </c>
      <c r="BE49" s="71">
        <f t="shared" si="104"/>
        <v>1.0326323221633649</v>
      </c>
      <c r="BF49" s="71"/>
      <c r="BG49" s="71"/>
      <c r="BH49" s="71"/>
      <c r="BI49" s="71"/>
      <c r="BJ49" s="71"/>
      <c r="BK49" s="71"/>
      <c r="BL49" s="71"/>
      <c r="BM49" s="71"/>
      <c r="BN49" s="71"/>
      <c r="BO49" s="71"/>
      <c r="BP49" s="71"/>
      <c r="BQ49" s="148">
        <f>Northeast!AK49</f>
        <v>0.98547467327499916</v>
      </c>
      <c r="BR49" s="148">
        <f>Midwest!AK49</f>
        <v>1.0032967923315959</v>
      </c>
      <c r="BS49" s="148">
        <f>South!AK49</f>
        <v>0.95542036007139952</v>
      </c>
      <c r="BT49" s="148">
        <f>West!AK49</f>
        <v>1.0329953312117854</v>
      </c>
      <c r="BU49" s="72"/>
      <c r="BV49" s="148">
        <f>Northeast!AH49</f>
        <v>0.99976444716994251</v>
      </c>
      <c r="BW49" s="148">
        <f>Midwest!AH49</f>
        <v>1.0017647701808594</v>
      </c>
      <c r="BX49" s="148">
        <f>South!AH49</f>
        <v>1.0012749087839603</v>
      </c>
      <c r="BY49" s="148">
        <f>West!AH49</f>
        <v>0.99964858597376749</v>
      </c>
      <c r="CA49" s="148">
        <f>Northeast!AI49</f>
        <v>0.99899079824179393</v>
      </c>
      <c r="CB49" s="148">
        <f>Midwest!AI49</f>
        <v>0.99307323263943847</v>
      </c>
      <c r="CC49" s="148">
        <f>South!AI49</f>
        <v>0.99106597171867283</v>
      </c>
      <c r="CD49" s="148">
        <f>West!AI49</f>
        <v>0.99547033608400926</v>
      </c>
      <c r="CF49" s="148">
        <f>Northeast!AJ49</f>
        <v>1.0010480671001354</v>
      </c>
      <c r="CG49" s="148">
        <f>Midwest!AJ49</f>
        <v>1.0078615346175401</v>
      </c>
      <c r="CH49" s="148">
        <f>South!AJ49</f>
        <v>1.0243430041104449</v>
      </c>
      <c r="CI49" s="148">
        <f>West!AJ49</f>
        <v>0.96756018504190322</v>
      </c>
      <c r="CK49" s="73">
        <f t="shared" si="105"/>
        <v>0.97220414099531061</v>
      </c>
      <c r="CL49" s="73">
        <f t="shared" si="106"/>
        <v>0.98907179162996728</v>
      </c>
      <c r="CM49" s="73">
        <f t="shared" si="107"/>
        <v>1.0011126439040137</v>
      </c>
      <c r="CN49" s="73">
        <f t="shared" si="108"/>
        <v>1.0008308459332835</v>
      </c>
      <c r="CO49" s="73">
        <f t="shared" si="109"/>
        <v>0.9939947618567716</v>
      </c>
      <c r="CP49" s="73">
        <f t="shared" si="110"/>
        <v>1.005059429557192</v>
      </c>
      <c r="CQ49" s="73">
        <f t="shared" si="111"/>
        <v>0.98811695002557609</v>
      </c>
      <c r="CR49" s="73">
        <f t="shared" si="112"/>
        <v>0.96157969156430523</v>
      </c>
      <c r="CS49" s="73">
        <f t="shared" si="113"/>
        <v>0.96157969156430523</v>
      </c>
      <c r="CT49" s="73"/>
      <c r="CU49" s="73">
        <f t="shared" si="114"/>
        <v>1.0009663244865565</v>
      </c>
      <c r="CX49" s="53"/>
      <c r="CZ49" s="71">
        <f t="shared" si="70"/>
        <v>0.20292605836830394</v>
      </c>
      <c r="DA49" s="71">
        <f t="shared" si="71"/>
        <v>0.29330015818330146</v>
      </c>
      <c r="DB49" s="71">
        <f t="shared" si="72"/>
        <v>0.33152092978717673</v>
      </c>
      <c r="DC49" s="71">
        <f t="shared" si="73"/>
        <v>0.17225285366121793</v>
      </c>
      <c r="DE49" s="71">
        <f t="shared" si="125"/>
        <v>0.20257437896280633</v>
      </c>
      <c r="DF49" s="71">
        <f t="shared" si="126"/>
        <v>0.29462129465682857</v>
      </c>
      <c r="DG49" s="71">
        <f t="shared" si="127"/>
        <v>0.33072624674441836</v>
      </c>
      <c r="DH49" s="71">
        <f t="shared" si="128"/>
        <v>0.17207519911919242</v>
      </c>
      <c r="DI49" s="71">
        <f t="shared" si="129"/>
        <v>0.99999711948324577</v>
      </c>
      <c r="DJ49" s="71"/>
      <c r="DK49" s="71">
        <f t="shared" si="130"/>
        <v>0.20257496248337975</v>
      </c>
      <c r="DL49" s="71">
        <f t="shared" si="131"/>
        <v>0.29462214332084857</v>
      </c>
      <c r="DM49" s="71">
        <f t="shared" si="132"/>
        <v>0.33072719940965734</v>
      </c>
      <c r="DN49" s="71">
        <f t="shared" si="133"/>
        <v>0.17207569478611426</v>
      </c>
      <c r="DQ49" s="71">
        <f t="shared" si="64"/>
        <v>-8.4789965470008662E-4</v>
      </c>
      <c r="DR49" s="71">
        <f t="shared" si="28"/>
        <v>-2.7542000150269884E-2</v>
      </c>
      <c r="DS49" s="71">
        <f t="shared" si="29"/>
        <v>-1.8348062326856419E-2</v>
      </c>
      <c r="DT49" s="71">
        <f t="shared" si="30"/>
        <v>-6.6211721711437552E-3</v>
      </c>
      <c r="DV49" s="71">
        <f t="shared" si="115"/>
        <v>0.21434998907523839</v>
      </c>
      <c r="DW49" s="71">
        <f t="shared" si="116"/>
        <v>0.25771119776206636</v>
      </c>
      <c r="DX49" s="71">
        <f t="shared" si="117"/>
        <v>0.33435685996223491</v>
      </c>
      <c r="DY49" s="71">
        <f t="shared" si="118"/>
        <v>0.1935819532004604</v>
      </c>
      <c r="DZ49" s="71"/>
      <c r="EB49" s="71">
        <f t="shared" si="134"/>
        <v>-4.9573988575393323E-4</v>
      </c>
      <c r="EC49" s="71">
        <f t="shared" si="135"/>
        <v>-8.0406704043992482E-3</v>
      </c>
      <c r="ED49" s="71">
        <f t="shared" si="136"/>
        <v>1.9346837768569312E-3</v>
      </c>
      <c r="EE49" s="71">
        <f t="shared" si="137"/>
        <v>7.9900294012788444E-3</v>
      </c>
      <c r="EG49" s="71">
        <f t="shared" si="65"/>
        <v>5.399082782361034E-4</v>
      </c>
      <c r="EH49" s="71">
        <f t="shared" si="35"/>
        <v>1.4235472676909779E-3</v>
      </c>
      <c r="EI49" s="71">
        <f t="shared" si="36"/>
        <v>1.1972524992417103E-3</v>
      </c>
      <c r="EJ49" s="71">
        <f t="shared" si="37"/>
        <v>-3.4658245845597079E-4</v>
      </c>
      <c r="EL49" s="71">
        <f t="shared" si="66"/>
        <v>-1.6151469444735628E-3</v>
      </c>
      <c r="EM49" s="71">
        <f t="shared" si="38"/>
        <v>-6.0370615222860046E-4</v>
      </c>
      <c r="EN49" s="71">
        <f t="shared" si="39"/>
        <v>1.9023742626700656E-4</v>
      </c>
      <c r="EO49" s="71">
        <f t="shared" si="40"/>
        <v>1.8249969550284035E-3</v>
      </c>
      <c r="EQ49" s="71">
        <f t="shared" si="67"/>
        <v>-1.1226590239104453E-2</v>
      </c>
      <c r="ER49" s="71">
        <f t="shared" si="41"/>
        <v>8.6654503387806701E-3</v>
      </c>
      <c r="ES49" s="71">
        <f t="shared" si="42"/>
        <v>2.7121673945160493E-3</v>
      </c>
      <c r="ET49" s="71">
        <f t="shared" si="43"/>
        <v>-1.7898697158195382E-2</v>
      </c>
      <c r="EW49" s="71">
        <f t="shared" si="138"/>
        <v>0.98462561886919375</v>
      </c>
      <c r="EX49" s="71">
        <f t="shared" si="139"/>
        <v>0.8252098268787571</v>
      </c>
      <c r="EY49" s="71">
        <f t="shared" si="119"/>
        <v>0.98811695002557609</v>
      </c>
      <c r="EZ49" s="71"/>
      <c r="FA49" s="71">
        <f t="shared" si="140"/>
        <v>0.99954546170465597</v>
      </c>
      <c r="FB49" s="71">
        <f t="shared" si="47"/>
        <v>0.99303515288575628</v>
      </c>
      <c r="FC49" s="71">
        <f t="shared" si="120"/>
        <v>1.0011126439040137</v>
      </c>
      <c r="FD49" s="71"/>
      <c r="FE49" s="71">
        <f t="shared" si="141"/>
        <v>1.0008654803071781</v>
      </c>
      <c r="FF49" s="71">
        <f t="shared" si="142"/>
        <v>1.0107316069392411</v>
      </c>
      <c r="FG49" s="71">
        <f t="shared" si="121"/>
        <v>1.0008308459332835</v>
      </c>
      <c r="FH49" s="71"/>
      <c r="FI49" s="71">
        <f t="shared" si="143"/>
        <v>0.99987190898239875</v>
      </c>
      <c r="FJ49" s="71">
        <f t="shared" si="144"/>
        <v>1.0229225467308012</v>
      </c>
      <c r="FK49" s="71">
        <f t="shared" si="122"/>
        <v>0.9939947618567716</v>
      </c>
      <c r="FM49" s="71">
        <f t="shared" si="145"/>
        <v>0.99809767594901477</v>
      </c>
      <c r="FN49" s="71">
        <f t="shared" si="146"/>
        <v>0.98783465299856965</v>
      </c>
      <c r="FO49" s="71">
        <f t="shared" si="123"/>
        <v>1.005059429557192</v>
      </c>
      <c r="FQ49" s="239"/>
      <c r="GA49" s="51">
        <f>GA48+1</f>
        <v>2004</v>
      </c>
      <c r="GB49" s="119">
        <f t="shared" si="74"/>
        <v>1.3149026134609507</v>
      </c>
      <c r="GC49" s="119">
        <f t="shared" si="75"/>
        <v>1.2365492997647942</v>
      </c>
      <c r="GD49" s="119">
        <f t="shared" si="76"/>
        <v>1.2074508847119365</v>
      </c>
      <c r="GE49" s="119">
        <f t="shared" si="77"/>
        <v>0.98163126868104045</v>
      </c>
      <c r="GF49" s="119">
        <f t="shared" si="78"/>
        <v>0.89714841622845531</v>
      </c>
    </row>
    <row r="50" spans="1:188" x14ac:dyDescent="0.2">
      <c r="A50" s="75" t="s">
        <v>148</v>
      </c>
      <c r="B50" s="50">
        <f t="shared" si="124"/>
        <v>1984</v>
      </c>
      <c r="D50" s="79">
        <f>Conversion_Factors!$O46*D198+D275</f>
        <v>3245.6074674891242</v>
      </c>
      <c r="E50" s="79">
        <f>Conversion_Factors!$O46*E198+E275</f>
        <v>4560.5680524766158</v>
      </c>
      <c r="F50" s="79">
        <f>Conversion_Factors!$O46*F198+F275</f>
        <v>5475.5200440590761</v>
      </c>
      <c r="G50" s="79">
        <f>Conversion_Factors!$O46*G198+G275</f>
        <v>2677.8674359751822</v>
      </c>
      <c r="H50" s="79">
        <f t="shared" si="69"/>
        <v>15959.562999999998</v>
      </c>
      <c r="I50" s="71"/>
      <c r="J50" s="327">
        <f>Northeast!I50</f>
        <v>18313.872427904465</v>
      </c>
      <c r="K50" s="327">
        <f>Midwest!I50</f>
        <v>21938.941840436102</v>
      </c>
      <c r="L50" s="327">
        <f>South!I50</f>
        <v>29035.98085317605</v>
      </c>
      <c r="M50" s="327">
        <f>West!I50</f>
        <v>16847.287028913135</v>
      </c>
      <c r="N50" s="327">
        <f t="shared" si="88"/>
        <v>86136.082150429764</v>
      </c>
      <c r="P50" s="85">
        <f>Northeast!N50</f>
        <v>29.928087629981121</v>
      </c>
      <c r="Q50" s="85">
        <f>Midwest!N50</f>
        <v>33.270993235145312</v>
      </c>
      <c r="R50" s="85">
        <f>South!N50</f>
        <v>41.584129722086679</v>
      </c>
      <c r="S50" s="85">
        <f>West!N50</f>
        <v>22.900052752370573</v>
      </c>
      <c r="T50" s="81">
        <f t="shared" si="89"/>
        <v>127.68326333958369</v>
      </c>
      <c r="V50" s="79">
        <f>Conversion_Factors!$O46*V198+V275</f>
        <v>177.22125565010819</v>
      </c>
      <c r="W50" s="79">
        <f>Conversion_Factors!$O46*W198+W275</f>
        <v>207.87547939394875</v>
      </c>
      <c r="X50" s="79">
        <f>Conversion_Factors!$O46*X198+X275</f>
        <v>188.57706484057505</v>
      </c>
      <c r="Y50" s="79">
        <f>Conversion_Factors!$O46*Y198+Y275</f>
        <v>158.94947544844783</v>
      </c>
      <c r="Z50" s="79">
        <f>Conversion_Factors!$O46*Z198+Z275</f>
        <v>185.28313108237148</v>
      </c>
      <c r="AC50" s="79">
        <f>Conversion_Factors!$O46*AC198+AC275</f>
        <v>108.44687130085003</v>
      </c>
      <c r="AD50" s="79">
        <f>Conversion_Factors!$O46*AD198+AD275</f>
        <v>137.07339664447193</v>
      </c>
      <c r="AE50" s="79">
        <f>Conversion_Factors!$O46*AE198+AE275</f>
        <v>131.67331096389037</v>
      </c>
      <c r="AF50" s="79">
        <f>Conversion_Factors!$O46*AF198+AF275</f>
        <v>116.93717324288582</v>
      </c>
      <c r="AG50" s="79">
        <f>Conversion_Factors!$O46*AG198+AG275</f>
        <v>124.99338270791438</v>
      </c>
      <c r="AI50" s="74">
        <f t="shared" si="90"/>
        <v>110.34960042143121</v>
      </c>
      <c r="AJ50" s="74">
        <f t="shared" si="91"/>
        <v>137.38434349538682</v>
      </c>
      <c r="AK50" s="74">
        <f t="shared" si="92"/>
        <v>133.29617417411663</v>
      </c>
      <c r="AL50" s="74">
        <f t="shared" si="93"/>
        <v>116.59887558195248</v>
      </c>
      <c r="AM50" s="74">
        <f t="shared" si="94"/>
        <v>125.98825761227972</v>
      </c>
      <c r="AO50" s="119">
        <f>Northeast!V50</f>
        <v>0.98275726315895529</v>
      </c>
      <c r="AP50" s="119">
        <f>Midwest!V50</f>
        <v>0.99773666457906585</v>
      </c>
      <c r="AQ50" s="119">
        <f>South!V50</f>
        <v>0.9878251328646056</v>
      </c>
      <c r="AR50" s="119">
        <f>West!V50</f>
        <v>1.0029013801311966</v>
      </c>
      <c r="AS50" s="119">
        <f t="shared" si="95"/>
        <v>0.99210343151639568</v>
      </c>
      <c r="AU50" s="51">
        <f t="shared" si="96"/>
        <v>1634.175827520799</v>
      </c>
      <c r="AV50" s="51">
        <f t="shared" si="97"/>
        <v>1516.5267986545675</v>
      </c>
      <c r="AW50" s="51">
        <f t="shared" si="98"/>
        <v>1432.158601163221</v>
      </c>
      <c r="AX50" s="51">
        <f t="shared" si="99"/>
        <v>1359.2724284372757</v>
      </c>
      <c r="AY50" s="51">
        <f t="shared" si="100"/>
        <v>1482.3435214593937</v>
      </c>
      <c r="BB50" s="71">
        <f t="shared" si="101"/>
        <v>1.0143234288353098</v>
      </c>
      <c r="BC50" s="71">
        <f t="shared" si="102"/>
        <v>1.0196357344981193</v>
      </c>
      <c r="BD50" s="71">
        <f t="shared" si="103"/>
        <v>1.0085529459576832</v>
      </c>
      <c r="BE50" s="71">
        <f t="shared" si="104"/>
        <v>1.0064289166313618</v>
      </c>
      <c r="BF50" s="71"/>
      <c r="BG50" s="71"/>
      <c r="BH50" s="71"/>
      <c r="BI50" s="71"/>
      <c r="BJ50" s="71"/>
      <c r="BK50" s="71"/>
      <c r="BL50" s="71"/>
      <c r="BM50" s="71"/>
      <c r="BN50" s="71"/>
      <c r="BO50" s="71"/>
      <c r="BP50" s="71"/>
      <c r="BQ50" s="148">
        <f>Northeast!AK50</f>
        <v>1.0144142493244919</v>
      </c>
      <c r="BR50" s="148">
        <f>Midwest!AK50</f>
        <v>1.0186634401324712</v>
      </c>
      <c r="BS50" s="148">
        <f>South!AK50</f>
        <v>1.007898564175439</v>
      </c>
      <c r="BT50" s="148">
        <f>West!AK50</f>
        <v>1.0066414651935918</v>
      </c>
      <c r="BU50" s="72"/>
      <c r="BV50" s="148">
        <f>Northeast!AH50</f>
        <v>0.99991047001829647</v>
      </c>
      <c r="BW50" s="148">
        <f>Midwest!AH50</f>
        <v>1.000954480476419</v>
      </c>
      <c r="BX50" s="148">
        <f>South!AH50</f>
        <v>1.0006492536109324</v>
      </c>
      <c r="BY50" s="148">
        <f>West!AH50</f>
        <v>0.99978885375818571</v>
      </c>
      <c r="CA50" s="148">
        <f>Northeast!AI50</f>
        <v>0.99936503405092458</v>
      </c>
      <c r="CB50" s="148">
        <f>Midwest!AI50</f>
        <v>0.99641255958364305</v>
      </c>
      <c r="CC50" s="148">
        <f>South!AI50</f>
        <v>0.99544777832226661</v>
      </c>
      <c r="CD50" s="148">
        <f>West!AI50</f>
        <v>0.99791543685173023</v>
      </c>
      <c r="CF50" s="148">
        <f>Northeast!AJ50</f>
        <v>1.0019640404956964</v>
      </c>
      <c r="CG50" s="148">
        <f>Midwest!AJ50</f>
        <v>0.99588468121022877</v>
      </c>
      <c r="CH50" s="148">
        <f>South!AJ50</f>
        <v>1.0131143844565123</v>
      </c>
      <c r="CI50" s="148">
        <f>West!AJ50</f>
        <v>0.97414685408633883</v>
      </c>
      <c r="CK50" s="73">
        <f t="shared" si="105"/>
        <v>0.9858823802873955</v>
      </c>
      <c r="CL50" s="73">
        <f t="shared" si="106"/>
        <v>1.0091492668855087</v>
      </c>
      <c r="CM50" s="73">
        <f t="shared" si="107"/>
        <v>1.0005639055748241</v>
      </c>
      <c r="CN50" s="73">
        <f t="shared" si="108"/>
        <v>1.0004390136418491</v>
      </c>
      <c r="CO50" s="73">
        <f t="shared" si="109"/>
        <v>0.99693448296002429</v>
      </c>
      <c r="CP50" s="73">
        <f t="shared" si="110"/>
        <v>0.99920736408026245</v>
      </c>
      <c r="CQ50" s="73">
        <f t="shared" si="111"/>
        <v>1.0120400827453631</v>
      </c>
      <c r="CR50" s="73">
        <f t="shared" si="112"/>
        <v>0.99490248130236525</v>
      </c>
      <c r="CS50" s="73">
        <f t="shared" si="113"/>
        <v>0.99490248130236547</v>
      </c>
      <c r="CT50" s="73"/>
      <c r="CU50" s="73">
        <f t="shared" si="114"/>
        <v>0.99714357572477497</v>
      </c>
      <c r="CX50" s="53"/>
      <c r="CZ50" s="71">
        <f t="shared" si="70"/>
        <v>0.20336443218959846</v>
      </c>
      <c r="DA50" s="71">
        <f t="shared" si="71"/>
        <v>0.28575770229276432</v>
      </c>
      <c r="DB50" s="71">
        <f t="shared" si="72"/>
        <v>0.34308709104748525</v>
      </c>
      <c r="DC50" s="71">
        <f t="shared" si="73"/>
        <v>0.167790774470152</v>
      </c>
      <c r="DE50" s="71">
        <f t="shared" si="125"/>
        <v>0.20314516644715117</v>
      </c>
      <c r="DF50" s="71">
        <f t="shared" si="126"/>
        <v>0.2895125555891474</v>
      </c>
      <c r="DG50" s="71">
        <f t="shared" si="127"/>
        <v>0.33727095750114622</v>
      </c>
      <c r="DH50" s="71">
        <f t="shared" si="128"/>
        <v>0.17001205499196706</v>
      </c>
      <c r="DI50" s="71">
        <f t="shared" si="129"/>
        <v>0.99994073452941179</v>
      </c>
      <c r="DJ50" s="71"/>
      <c r="DK50" s="71">
        <f t="shared" si="130"/>
        <v>0.20315720665460693</v>
      </c>
      <c r="DL50" s="71">
        <f t="shared" si="131"/>
        <v>0.28952971470393862</v>
      </c>
      <c r="DM50" s="71">
        <f t="shared" si="132"/>
        <v>0.33729094720785763</v>
      </c>
      <c r="DN50" s="71">
        <f t="shared" si="133"/>
        <v>0.17002213143359687</v>
      </c>
      <c r="DQ50" s="71">
        <f t="shared" si="64"/>
        <v>2.8943203734581924E-2</v>
      </c>
      <c r="DR50" s="71">
        <f t="shared" si="28"/>
        <v>1.520004539552058E-2</v>
      </c>
      <c r="DS50" s="71">
        <f t="shared" si="29"/>
        <v>5.3471401539948504E-2</v>
      </c>
      <c r="DT50" s="71">
        <f t="shared" si="30"/>
        <v>-2.5843162657800196E-2</v>
      </c>
      <c r="DV50" s="71">
        <f t="shared" si="115"/>
        <v>0.21261557259965405</v>
      </c>
      <c r="DW50" s="71">
        <f t="shared" si="116"/>
        <v>0.25470094869327231</v>
      </c>
      <c r="DX50" s="71">
        <f t="shared" si="117"/>
        <v>0.33709428300287719</v>
      </c>
      <c r="DY50" s="71">
        <f t="shared" si="118"/>
        <v>0.19558919570419628</v>
      </c>
      <c r="DZ50" s="71"/>
      <c r="EB50" s="71">
        <f t="shared" si="134"/>
        <v>-8.1244304996473254E-3</v>
      </c>
      <c r="EC50" s="71">
        <f t="shared" si="135"/>
        <v>-1.1749462692926309E-2</v>
      </c>
      <c r="ED50" s="71">
        <f t="shared" si="136"/>
        <v>8.1537971470752677E-3</v>
      </c>
      <c r="EE50" s="71">
        <f t="shared" si="137"/>
        <v>1.031556583126488E-2</v>
      </c>
      <c r="EG50" s="71">
        <f t="shared" si="65"/>
        <v>1.460465872310964E-4</v>
      </c>
      <c r="EH50" s="71">
        <f t="shared" si="35"/>
        <v>-8.0918955404102886E-4</v>
      </c>
      <c r="EI50" s="71">
        <f t="shared" si="36"/>
        <v>-6.2505384085012215E-4</v>
      </c>
      <c r="EJ50" s="71">
        <f t="shared" si="37"/>
        <v>1.4030725029040466E-4</v>
      </c>
      <c r="EL50" s="71">
        <f t="shared" si="66"/>
        <v>3.7454371985018664E-4</v>
      </c>
      <c r="EM50" s="71">
        <f t="shared" si="38"/>
        <v>3.3569780626206669E-3</v>
      </c>
      <c r="EN50" s="71">
        <f t="shared" si="39"/>
        <v>4.4115614201163172E-3</v>
      </c>
      <c r="EO50" s="71">
        <f t="shared" si="40"/>
        <v>2.4532150546974266E-3</v>
      </c>
      <c r="EQ50" s="71">
        <f t="shared" si="67"/>
        <v>9.1459602858857166E-4</v>
      </c>
      <c r="ER50" s="71">
        <f t="shared" si="41"/>
        <v>-1.19546037809123E-2</v>
      </c>
      <c r="ES50" s="71">
        <f t="shared" si="42"/>
        <v>-1.1022300047261083E-2</v>
      </c>
      <c r="ET50" s="71">
        <f t="shared" si="43"/>
        <v>6.784436762365495E-3</v>
      </c>
      <c r="EW50" s="71">
        <f t="shared" si="138"/>
        <v>1.0242108312373022</v>
      </c>
      <c r="EX50" s="71">
        <f t="shared" si="139"/>
        <v>0.84518884273268202</v>
      </c>
      <c r="EY50" s="71">
        <f t="shared" si="119"/>
        <v>1.0120400827453631</v>
      </c>
      <c r="EZ50" s="71"/>
      <c r="FA50" s="71">
        <f t="shared" si="140"/>
        <v>0.99945187154259718</v>
      </c>
      <c r="FB50" s="71">
        <f t="shared" si="47"/>
        <v>0.99249084205925819</v>
      </c>
      <c r="FC50" s="71">
        <f t="shared" si="120"/>
        <v>1.0005639055748241</v>
      </c>
      <c r="FD50" s="71"/>
      <c r="FE50" s="71">
        <f t="shared" si="141"/>
        <v>0.99960849299057231</v>
      </c>
      <c r="FF50" s="71">
        <f t="shared" si="142"/>
        <v>1.0103358984304742</v>
      </c>
      <c r="FG50" s="71">
        <f t="shared" si="121"/>
        <v>1.0004390136418491</v>
      </c>
      <c r="FH50" s="71"/>
      <c r="FI50" s="71">
        <f t="shared" si="143"/>
        <v>1.0029574814838675</v>
      </c>
      <c r="FJ50" s="71">
        <f t="shared" si="144"/>
        <v>1.0259478212221882</v>
      </c>
      <c r="FK50" s="71">
        <f t="shared" si="122"/>
        <v>0.99693448296002429</v>
      </c>
      <c r="FM50" s="71">
        <f t="shared" si="145"/>
        <v>0.99417739359004087</v>
      </c>
      <c r="FN50" s="71">
        <f t="shared" si="146"/>
        <v>0.98208288061604043</v>
      </c>
      <c r="FO50" s="71">
        <f t="shared" si="123"/>
        <v>0.99920736408026245</v>
      </c>
      <c r="FQ50" s="239"/>
      <c r="GA50" s="51">
        <f>GA49+1</f>
        <v>2005</v>
      </c>
      <c r="GB50" s="119">
        <f t="shared" si="74"/>
        <v>1.348147043132448</v>
      </c>
      <c r="GC50" s="119">
        <f t="shared" si="75"/>
        <v>1.2514556244551076</v>
      </c>
      <c r="GD50" s="119">
        <f t="shared" si="76"/>
        <v>1.2218711083759934</v>
      </c>
      <c r="GE50" s="119">
        <f t="shared" si="77"/>
        <v>0.99780189501222871</v>
      </c>
      <c r="GF50" s="119">
        <f t="shared" si="78"/>
        <v>0.88359263803978716</v>
      </c>
    </row>
    <row r="51" spans="1:188" x14ac:dyDescent="0.2">
      <c r="A51" s="75" t="s">
        <v>148</v>
      </c>
      <c r="B51" s="50">
        <f t="shared" si="124"/>
        <v>1985</v>
      </c>
      <c r="D51" s="79">
        <f>Conversion_Factors!$O47*D199+D276</f>
        <v>3218.3006130147987</v>
      </c>
      <c r="E51" s="79">
        <f>Conversion_Factors!$O47*E199+E276</f>
        <v>4514.4525995567983</v>
      </c>
      <c r="F51" s="79">
        <f>Conversion_Factors!$O47*F199+F276</f>
        <v>5501.1100214539219</v>
      </c>
      <c r="G51" s="79">
        <f>Conversion_Factors!$O47*G199+G276</f>
        <v>2807.4707659744799</v>
      </c>
      <c r="H51" s="79">
        <f t="shared" si="69"/>
        <v>16041.333999999999</v>
      </c>
      <c r="I51" s="71"/>
      <c r="J51" s="327">
        <f>Northeast!I51</f>
        <v>18444.357916936555</v>
      </c>
      <c r="K51" s="327">
        <f>Midwest!I51</f>
        <v>21973.291962547344</v>
      </c>
      <c r="L51" s="327">
        <f>South!I51</f>
        <v>29671.337578635594</v>
      </c>
      <c r="M51" s="327">
        <f>West!I51</f>
        <v>17280.544519234802</v>
      </c>
      <c r="N51" s="327">
        <f t="shared" ref="N51:N67" si="147">SUM(J51:M51)</f>
        <v>87369.531977354287</v>
      </c>
      <c r="P51" s="85">
        <f>Northeast!N51</f>
        <v>30.160474736465197</v>
      </c>
      <c r="Q51" s="85">
        <f>Midwest!N51</f>
        <v>33.443061104918542</v>
      </c>
      <c r="R51" s="85">
        <f>South!N51</f>
        <v>42.688388327994659</v>
      </c>
      <c r="S51" s="85">
        <f>West!N51</f>
        <v>23.538034232121738</v>
      </c>
      <c r="T51" s="81">
        <f t="shared" ref="T51:T67" si="148">SUM(P51:S51)</f>
        <v>129.82995840150014</v>
      </c>
      <c r="V51" s="79">
        <f>Conversion_Factors!$O47*V199+V276</f>
        <v>174.48699637625174</v>
      </c>
      <c r="W51" s="79">
        <f>Conversion_Factors!$O47*W199+W276</f>
        <v>205.4518097357244</v>
      </c>
      <c r="X51" s="79">
        <f>Conversion_Factors!$O47*X199+X276</f>
        <v>185.40148407110956</v>
      </c>
      <c r="Y51" s="79">
        <f>Conversion_Factors!$O47*Y199+Y276</f>
        <v>162.4642535337652</v>
      </c>
      <c r="Z51" s="79">
        <f>Conversion_Factors!$O47*Z199+Z276</f>
        <v>183.603295530504</v>
      </c>
      <c r="AC51" s="79">
        <f>Conversion_Factors!$O47*AC199+AC276</f>
        <v>106.70590039233525</v>
      </c>
      <c r="AD51" s="79">
        <f>Conversion_Factors!$O47*AD199+AD276</f>
        <v>134.9892160108767</v>
      </c>
      <c r="AE51" s="79">
        <f>Conversion_Factors!$O47*AE199+AE276</f>
        <v>128.86665992602826</v>
      </c>
      <c r="AF51" s="79">
        <f>Conversion_Factors!$O47*AF199+AF276</f>
        <v>119.2737990899511</v>
      </c>
      <c r="AG51" s="79">
        <f>Conversion_Factors!$O47*AG199+AG276</f>
        <v>123.55649033170026</v>
      </c>
      <c r="AI51" s="74">
        <f t="shared" ref="AI51:AI67" si="149">AC51/AO51</f>
        <v>108.79133546992935</v>
      </c>
      <c r="AJ51" s="74">
        <f t="shared" ref="AJ51:AJ67" si="150">AD51/AP51</f>
        <v>134.73865111544913</v>
      </c>
      <c r="AK51" s="74">
        <f t="shared" ref="AK51:AK67" si="151">AE51/AQ51</f>
        <v>132.16576750717206</v>
      </c>
      <c r="AL51" s="74">
        <f t="shared" ref="AL51:AL67" si="152">AF51/AR51</f>
        <v>115.85405949207312</v>
      </c>
      <c r="AM51" s="74">
        <f t="shared" ref="AM51:AM67" si="153">(D51/AO51+E51/AP51+F51/AQ51+G51/AR51)/T51</f>
        <v>124.44116821435421</v>
      </c>
      <c r="AO51" s="119">
        <f>Northeast!V51</f>
        <v>0.98083087160768856</v>
      </c>
      <c r="AP51" s="119">
        <f>Midwest!V51</f>
        <v>1.0018596363653134</v>
      </c>
      <c r="AQ51" s="119">
        <f>South!V51</f>
        <v>0.97503810825322246</v>
      </c>
      <c r="AR51" s="119">
        <f>West!V51</f>
        <v>1.0295176501615118</v>
      </c>
      <c r="AS51" s="119">
        <f t="shared" ref="AS51:AS67" si="154">AG51/AM51</f>
        <v>0.99289079413711334</v>
      </c>
      <c r="AU51" s="51">
        <f>P51/J51*1000000</f>
        <v>1635.2141328145831</v>
      </c>
      <c r="AV51" s="51">
        <f>Q51/K51*1000000</f>
        <v>1521.9868357422727</v>
      </c>
      <c r="AW51" s="51">
        <f>R51/L51*1000000</f>
        <v>1438.7079185379159</v>
      </c>
      <c r="AX51" s="51">
        <f>S51/M51*1000000</f>
        <v>1362.1118365756233</v>
      </c>
      <c r="AY51" s="51">
        <f>T51/N51*1000000</f>
        <v>1485.9866530491588</v>
      </c>
      <c r="BB51" s="71">
        <f t="shared" si="101"/>
        <v>1</v>
      </c>
      <c r="BC51" s="71">
        <f t="shared" si="102"/>
        <v>1</v>
      </c>
      <c r="BD51" s="71">
        <f t="shared" si="103"/>
        <v>1</v>
      </c>
      <c r="BE51" s="71">
        <f t="shared" si="104"/>
        <v>1</v>
      </c>
      <c r="BF51" s="71"/>
      <c r="BG51" s="71"/>
      <c r="BH51" s="71"/>
      <c r="BI51" s="71"/>
      <c r="BJ51" s="71"/>
      <c r="BK51" s="71"/>
      <c r="BL51" s="71"/>
      <c r="BM51" s="71"/>
      <c r="BN51" s="71"/>
      <c r="BO51" s="71"/>
      <c r="BP51" s="71"/>
      <c r="BQ51" s="148">
        <f>Northeast!AK51</f>
        <v>1</v>
      </c>
      <c r="BR51" s="148">
        <f>Midwest!AK51</f>
        <v>1</v>
      </c>
      <c r="BS51" s="148">
        <f>South!AK51</f>
        <v>1</v>
      </c>
      <c r="BT51" s="148">
        <f>West!AK51</f>
        <v>1</v>
      </c>
      <c r="BU51" s="72"/>
      <c r="BV51" s="148">
        <f>Northeast!AH51</f>
        <v>1</v>
      </c>
      <c r="BW51" s="148">
        <f>Midwest!AH51</f>
        <v>1</v>
      </c>
      <c r="BX51" s="148">
        <f>South!AH51</f>
        <v>1</v>
      </c>
      <c r="BY51" s="148">
        <f>West!AH51</f>
        <v>1</v>
      </c>
      <c r="CA51" s="148">
        <f>Northeast!AI51</f>
        <v>1</v>
      </c>
      <c r="CB51" s="148">
        <f>Midwest!AI51</f>
        <v>1</v>
      </c>
      <c r="CC51" s="148">
        <f>South!AI51</f>
        <v>1</v>
      </c>
      <c r="CD51" s="148">
        <f>West!AI51</f>
        <v>1</v>
      </c>
      <c r="CF51" s="148">
        <f>Northeast!AJ51</f>
        <v>1</v>
      </c>
      <c r="CG51" s="148">
        <f>Midwest!AJ51</f>
        <v>1</v>
      </c>
      <c r="CH51" s="148">
        <f>South!AJ51</f>
        <v>1</v>
      </c>
      <c r="CI51" s="148">
        <f>West!AJ51</f>
        <v>1</v>
      </c>
      <c r="CK51" s="73">
        <f t="shared" si="105"/>
        <v>1</v>
      </c>
      <c r="CL51" s="73">
        <f t="shared" si="106"/>
        <v>1</v>
      </c>
      <c r="CM51" s="73">
        <f t="shared" ref="CM51:CM67" si="155">FC51</f>
        <v>1</v>
      </c>
      <c r="CN51" s="73">
        <f t="shared" ref="CN51:CN67" si="156">FG51</f>
        <v>1</v>
      </c>
      <c r="CO51" s="73">
        <f t="shared" ref="CO51:CO67" si="157">FK51</f>
        <v>1</v>
      </c>
      <c r="CP51" s="73">
        <f t="shared" ref="CP51:CP67" si="158">FO51</f>
        <v>1</v>
      </c>
      <c r="CQ51" s="73">
        <f t="shared" ref="CQ51:CQ67" si="159">EY51</f>
        <v>1</v>
      </c>
      <c r="CR51" s="73">
        <f t="shared" ref="CR51:CR67" si="160">CK51*CM51*CN51*CO51*CP51*CQ51</f>
        <v>1</v>
      </c>
      <c r="CS51" s="73">
        <f t="shared" ref="CS51:CS67" si="161">CK51*CL51</f>
        <v>1</v>
      </c>
      <c r="CT51" s="73"/>
      <c r="CU51" s="73">
        <f t="shared" ref="CU51:CU67" si="162">CM51*CN51*CO51*CP51</f>
        <v>1</v>
      </c>
      <c r="CX51" s="53"/>
      <c r="CZ51" s="71">
        <f t="shared" ref="CZ51:CZ67" si="163">D51/$H51</f>
        <v>0.20062549741903005</v>
      </c>
      <c r="DA51" s="71">
        <f t="shared" ref="DA51:DA67" si="164">E51/$H51</f>
        <v>0.28142625791326326</v>
      </c>
      <c r="DB51" s="71">
        <f t="shared" ref="DB51:DB67" si="165">F51/$H51</f>
        <v>0.34293345063782865</v>
      </c>
      <c r="DC51" s="71">
        <f t="shared" ref="DC51:DC67" si="166">G51/$H51</f>
        <v>0.17501479402987807</v>
      </c>
      <c r="DE51" s="71">
        <f t="shared" si="125"/>
        <v>0.20199186990223791</v>
      </c>
      <c r="DF51" s="71">
        <f t="shared" si="126"/>
        <v>0.28358646698807016</v>
      </c>
      <c r="DG51" s="71">
        <f t="shared" si="127"/>
        <v>0.34301026510779986</v>
      </c>
      <c r="DH51" s="71">
        <f t="shared" si="128"/>
        <v>0.17137740901069773</v>
      </c>
      <c r="DI51" s="71">
        <f t="shared" si="129"/>
        <v>0.99996601100880567</v>
      </c>
      <c r="DJ51" s="71"/>
      <c r="DK51" s="71">
        <f t="shared" si="130"/>
        <v>0.20199873563548471</v>
      </c>
      <c r="DL51" s="71">
        <f t="shared" si="131"/>
        <v>0.28359610613362429</v>
      </c>
      <c r="DM51" s="71">
        <f t="shared" si="132"/>
        <v>0.34302192407695675</v>
      </c>
      <c r="DN51" s="71">
        <f t="shared" si="133"/>
        <v>0.17138323415393425</v>
      </c>
      <c r="DQ51" s="71">
        <f t="shared" si="64"/>
        <v>-1.4311351649180447E-2</v>
      </c>
      <c r="DR51" s="71">
        <f t="shared" si="28"/>
        <v>-1.8491415221924899E-2</v>
      </c>
      <c r="DS51" s="71">
        <f t="shared" si="29"/>
        <v>-7.8675338072260736E-3</v>
      </c>
      <c r="DT51" s="71">
        <f t="shared" si="30"/>
        <v>-6.6195078293960867E-3</v>
      </c>
      <c r="DV51" s="71">
        <f t="shared" si="115"/>
        <v>0.21110743641979487</v>
      </c>
      <c r="DW51" s="71">
        <f t="shared" si="116"/>
        <v>0.25149833660826643</v>
      </c>
      <c r="DX51" s="71">
        <f t="shared" si="117"/>
        <v>0.33960737693234117</v>
      </c>
      <c r="DY51" s="71">
        <f t="shared" si="118"/>
        <v>0.19778685003959762</v>
      </c>
      <c r="DZ51" s="71"/>
      <c r="EB51" s="71">
        <f t="shared" si="134"/>
        <v>-7.1185303431385754E-3</v>
      </c>
      <c r="EC51" s="71">
        <f t="shared" si="135"/>
        <v>-1.265373109201498E-2</v>
      </c>
      <c r="ED51" s="71">
        <f t="shared" si="136"/>
        <v>7.4275138713757833E-3</v>
      </c>
      <c r="EE51" s="71">
        <f t="shared" si="137"/>
        <v>1.11734164955974E-2</v>
      </c>
      <c r="EG51" s="71">
        <f t="shared" si="65"/>
        <v>8.9533989751505646E-5</v>
      </c>
      <c r="EH51" s="71">
        <f t="shared" si="35"/>
        <v>-9.5402524957612545E-4</v>
      </c>
      <c r="EI51" s="71">
        <f t="shared" si="36"/>
        <v>-6.4904293698902886E-4</v>
      </c>
      <c r="EJ51" s="71">
        <f t="shared" si="37"/>
        <v>2.1116853632039938E-4</v>
      </c>
      <c r="EL51" s="71">
        <f t="shared" si="66"/>
        <v>6.3516762532978379E-4</v>
      </c>
      <c r="EM51" s="71">
        <f t="shared" si="38"/>
        <v>3.5938907120491724E-3</v>
      </c>
      <c r="EN51" s="71">
        <f t="shared" si="39"/>
        <v>4.5626145913936073E-3</v>
      </c>
      <c r="EO51" s="71">
        <f t="shared" si="40"/>
        <v>2.0867388741805134E-3</v>
      </c>
      <c r="EQ51" s="71">
        <f t="shared" si="67"/>
        <v>-1.9621142898471932E-3</v>
      </c>
      <c r="ER51" s="71">
        <f t="shared" si="41"/>
        <v>4.1238100182234361E-3</v>
      </c>
      <c r="ES51" s="71">
        <f t="shared" si="42"/>
        <v>-1.3029135433426594E-2</v>
      </c>
      <c r="ET51" s="71">
        <f t="shared" si="43"/>
        <v>2.619321248893795E-2</v>
      </c>
      <c r="EW51" s="71">
        <f t="shared" si="138"/>
        <v>0.98810315623794076</v>
      </c>
      <c r="EX51" s="71">
        <f t="shared" si="139"/>
        <v>0.83513376312125565</v>
      </c>
      <c r="EY51" s="71">
        <f t="shared" si="119"/>
        <v>1</v>
      </c>
      <c r="EZ51" s="71"/>
      <c r="FA51" s="71">
        <f t="shared" si="140"/>
        <v>0.9994364122354582</v>
      </c>
      <c r="FB51" s="71">
        <f t="shared" si="47"/>
        <v>0.99193148636425377</v>
      </c>
      <c r="FC51" s="71">
        <f t="shared" si="120"/>
        <v>1</v>
      </c>
      <c r="FD51" s="71"/>
      <c r="FE51" s="71">
        <f t="shared" si="141"/>
        <v>0.99956117900655328</v>
      </c>
      <c r="FF51" s="71">
        <f t="shared" si="142"/>
        <v>1.0098925418278102</v>
      </c>
      <c r="FG51" s="71">
        <f t="shared" si="121"/>
        <v>1</v>
      </c>
      <c r="FH51" s="71"/>
      <c r="FI51" s="71">
        <f t="shared" si="143"/>
        <v>1.0030749433311543</v>
      </c>
      <c r="FJ51" s="71">
        <f t="shared" si="144"/>
        <v>1.0291025526331676</v>
      </c>
      <c r="FK51" s="71">
        <f t="shared" si="122"/>
        <v>1</v>
      </c>
      <c r="FM51" s="71">
        <f t="shared" si="145"/>
        <v>1.0007932646898245</v>
      </c>
      <c r="FN51" s="71">
        <f t="shared" si="146"/>
        <v>0.98286193228771435</v>
      </c>
      <c r="FO51" s="71">
        <f t="shared" si="123"/>
        <v>1</v>
      </c>
      <c r="FQ51" s="239"/>
      <c r="GA51" s="51">
        <f>GA50+1</f>
        <v>2006</v>
      </c>
      <c r="GB51" s="119">
        <f t="shared" si="74"/>
        <v>1.2896685525031775</v>
      </c>
      <c r="GC51" s="119">
        <f t="shared" si="75"/>
        <v>1.2600363793394813</v>
      </c>
      <c r="GD51" s="119">
        <f t="shared" si="76"/>
        <v>1.2362295118106685</v>
      </c>
      <c r="GE51" s="119">
        <f t="shared" si="77"/>
        <v>0.96701600463638948</v>
      </c>
      <c r="GF51" s="119">
        <f t="shared" si="78"/>
        <v>0.85617443719223296</v>
      </c>
    </row>
    <row r="52" spans="1:188" x14ac:dyDescent="0.2">
      <c r="A52" s="75" t="s">
        <v>148</v>
      </c>
      <c r="B52" s="50">
        <f t="shared" si="124"/>
        <v>1986</v>
      </c>
      <c r="D52" s="79">
        <f>Conversion_Factors!$O48*D200+D277</f>
        <v>3280.9302625350801</v>
      </c>
      <c r="E52" s="79">
        <f>Conversion_Factors!$O48*E200+E277</f>
        <v>4472.5914086312732</v>
      </c>
      <c r="F52" s="79">
        <f>Conversion_Factors!$O48*F200+F277</f>
        <v>5588.0926663985401</v>
      </c>
      <c r="G52" s="79">
        <f>Conversion_Factors!$O48*G200+G277</f>
        <v>2633.4936624351067</v>
      </c>
      <c r="H52" s="79">
        <f t="shared" si="69"/>
        <v>15975.108</v>
      </c>
      <c r="I52" s="71"/>
      <c r="J52" s="327">
        <f>Northeast!I52</f>
        <v>18596.096097453687</v>
      </c>
      <c r="K52" s="327">
        <f>Midwest!I52</f>
        <v>21999.164474042933</v>
      </c>
      <c r="L52" s="327">
        <f>South!I52</f>
        <v>30292.900142351198</v>
      </c>
      <c r="M52" s="327">
        <f>West!I52</f>
        <v>17734.158971331693</v>
      </c>
      <c r="N52" s="327">
        <f t="shared" si="147"/>
        <v>88622.319685179507</v>
      </c>
      <c r="P52" s="85">
        <f>Northeast!N52</f>
        <v>30.505404819611805</v>
      </c>
      <c r="Q52" s="85">
        <f>Midwest!N52</f>
        <v>33.702340856023611</v>
      </c>
      <c r="R52" s="85">
        <f>South!N52</f>
        <v>43.906956642028383</v>
      </c>
      <c r="S52" s="85">
        <f>West!N52</f>
        <v>24.273165031525778</v>
      </c>
      <c r="T52" s="81">
        <f t="shared" si="148"/>
        <v>132.38786734918955</v>
      </c>
      <c r="V52" s="79">
        <f>Conversion_Factors!$O48*V200+V277</f>
        <v>176.4311307782674</v>
      </c>
      <c r="W52" s="79">
        <f>Conversion_Factors!$O48*W200+W277</f>
        <v>203.30733078106374</v>
      </c>
      <c r="X52" s="79">
        <f>Conversion_Factors!$O48*X200+X277</f>
        <v>184.46872501936744</v>
      </c>
      <c r="Y52" s="79">
        <f>Conversion_Factors!$O48*Y200+Y277</f>
        <v>148.49836784999522</v>
      </c>
      <c r="Z52" s="79">
        <f>Conversion_Factors!$O48*Z200+Z277</f>
        <v>180.26054899882686</v>
      </c>
      <c r="AC52" s="79">
        <f>Conversion_Factors!$O48*AC200+AC277</f>
        <v>107.55242495342277</v>
      </c>
      <c r="AD52" s="79">
        <f>Conversion_Factors!$O48*AD200+AD277</f>
        <v>132.70862779942146</v>
      </c>
      <c r="AE52" s="79">
        <f>Conversion_Factors!$O48*AE200+AE277</f>
        <v>127.27123658234913</v>
      </c>
      <c r="AF52" s="79">
        <f>Conversion_Factors!$O48*AF200+AF277</f>
        <v>108.49403689278873</v>
      </c>
      <c r="AG52" s="79">
        <f>Conversion_Factors!$O48*AG200+AG277</f>
        <v>120.66897307034682</v>
      </c>
      <c r="AI52" s="74">
        <f t="shared" si="149"/>
        <v>109.86136263590663</v>
      </c>
      <c r="AJ52" s="74">
        <f t="shared" si="150"/>
        <v>135.1228465466009</v>
      </c>
      <c r="AK52" s="74">
        <f t="shared" si="151"/>
        <v>127.9982179632605</v>
      </c>
      <c r="AL52" s="74">
        <f t="shared" si="152"/>
        <v>113.17861433798666</v>
      </c>
      <c r="AM52" s="74">
        <f t="shared" si="153"/>
        <v>122.91562126540275</v>
      </c>
      <c r="AO52" s="119">
        <f>Northeast!V52</f>
        <v>0.97898316908615135</v>
      </c>
      <c r="AP52" s="119">
        <f>Midwest!V52</f>
        <v>0.98213315653954325</v>
      </c>
      <c r="AQ52" s="119">
        <f>South!V52</f>
        <v>0.99432037888902458</v>
      </c>
      <c r="AR52" s="119">
        <f>West!V52</f>
        <v>0.9586089874611089</v>
      </c>
      <c r="AS52" s="119">
        <f t="shared" si="154"/>
        <v>0.98172202872241188</v>
      </c>
      <c r="AU52" s="51">
        <f t="shared" ref="AU52:AU75" si="167">P52/J52*1000000</f>
        <v>1640.4198311165337</v>
      </c>
      <c r="AV52" s="51">
        <f t="shared" ref="AV52:AV75" si="168">Q52/K52*1000000</f>
        <v>1531.9827666995895</v>
      </c>
      <c r="AW52" s="51">
        <f t="shared" ref="AW52:AW75" si="169">R52/L52*1000000</f>
        <v>1449.4141015123196</v>
      </c>
      <c r="AX52" s="51">
        <f t="shared" ref="AX52:AX75" si="170">S52/M52*1000000</f>
        <v>1368.7237760056607</v>
      </c>
      <c r="AY52" s="51">
        <f t="shared" ref="AY52:AY75" si="171">T52/N52*1000000</f>
        <v>1493.8433999412571</v>
      </c>
      <c r="BB52" s="71">
        <f t="shared" si="101"/>
        <v>1.0098355917900561</v>
      </c>
      <c r="BC52" s="71">
        <f t="shared" si="102"/>
        <v>1.002851412181814</v>
      </c>
      <c r="BD52" s="71">
        <f t="shared" si="103"/>
        <v>0.96846725424807589</v>
      </c>
      <c r="BE52" s="71">
        <f t="shared" si="104"/>
        <v>0.97690676385604325</v>
      </c>
      <c r="BF52" s="71"/>
      <c r="BG52" s="71"/>
      <c r="BH52" s="71"/>
      <c r="BI52" s="71"/>
      <c r="BJ52" s="71"/>
      <c r="BK52" s="71"/>
      <c r="BL52" s="71"/>
      <c r="BM52" s="71"/>
      <c r="BN52" s="71"/>
      <c r="BO52" s="71"/>
      <c r="BP52" s="71"/>
      <c r="BQ52" s="148">
        <f>Northeast!AK52</f>
        <v>1.0083458380807437</v>
      </c>
      <c r="BR52" s="148">
        <f>Midwest!AK52</f>
        <v>1.0040965103118018</v>
      </c>
      <c r="BS52" s="148">
        <f>South!AK52</f>
        <v>0.96906502600241307</v>
      </c>
      <c r="BT52" s="148">
        <f>West!AK52</f>
        <v>0.97676492617291011</v>
      </c>
      <c r="BU52" s="72"/>
      <c r="BV52" s="148">
        <f>Northeast!AH52</f>
        <v>1.0014774233730641</v>
      </c>
      <c r="BW52" s="148">
        <f>Midwest!AH52</f>
        <v>0.99875998161810042</v>
      </c>
      <c r="BX52" s="148">
        <f>South!AH52</f>
        <v>0.99938314587948462</v>
      </c>
      <c r="BY52" s="148">
        <f>West!AH52</f>
        <v>1.0001452116874101</v>
      </c>
      <c r="CA52" s="148">
        <f>Northeast!AI52</f>
        <v>1.0031834963981081</v>
      </c>
      <c r="CB52" s="148">
        <f>Midwest!AI52</f>
        <v>1.0065676855558621</v>
      </c>
      <c r="CC52" s="148">
        <f>South!AI52</f>
        <v>1.0074415264116179</v>
      </c>
      <c r="CD52" s="148">
        <f>West!AI52</f>
        <v>1.0048541824925772</v>
      </c>
      <c r="CF52" s="148">
        <f>Northeast!AJ52</f>
        <v>0.99811618641396493</v>
      </c>
      <c r="CG52" s="148">
        <f>Midwest!AJ52</f>
        <v>0.98031013616105289</v>
      </c>
      <c r="CH52" s="148">
        <f>South!AJ52</f>
        <v>1.0197759148822874</v>
      </c>
      <c r="CI52" s="148">
        <f>West!AJ52</f>
        <v>0.93112438364774164</v>
      </c>
      <c r="CK52" s="73">
        <f t="shared" si="105"/>
        <v>1.0143389540892807</v>
      </c>
      <c r="CL52" s="73">
        <f t="shared" si="106"/>
        <v>0.98179364633941568</v>
      </c>
      <c r="CM52" s="73">
        <f t="shared" si="155"/>
        <v>0.99933998998863094</v>
      </c>
      <c r="CN52" s="73">
        <f t="shared" si="156"/>
        <v>0.99976235812464509</v>
      </c>
      <c r="CO52" s="73">
        <f t="shared" si="157"/>
        <v>1.0058909301369665</v>
      </c>
      <c r="CP52" s="73">
        <f t="shared" si="158"/>
        <v>0.98875752817045204</v>
      </c>
      <c r="CQ52" s="73">
        <f t="shared" si="159"/>
        <v>0.98802850430535816</v>
      </c>
      <c r="CR52" s="73">
        <f t="shared" si="160"/>
        <v>0.99587154035942416</v>
      </c>
      <c r="CS52" s="73">
        <f t="shared" si="161"/>
        <v>0.99587154035942405</v>
      </c>
      <c r="CT52" s="73"/>
      <c r="CU52" s="73">
        <f t="shared" si="162"/>
        <v>0.99368959707258053</v>
      </c>
      <c r="CX52" s="53"/>
      <c r="CZ52" s="71">
        <f t="shared" si="163"/>
        <v>0.20537765769940836</v>
      </c>
      <c r="DA52" s="71">
        <f t="shared" si="164"/>
        <v>0.27997253030347419</v>
      </c>
      <c r="DB52" s="71">
        <f t="shared" si="165"/>
        <v>0.34979999298900138</v>
      </c>
      <c r="DC52" s="71">
        <f t="shared" si="166"/>
        <v>0.16484981900811604</v>
      </c>
      <c r="DE52" s="71">
        <f t="shared" si="125"/>
        <v>0.20299230675588292</v>
      </c>
      <c r="DF52" s="71">
        <f t="shared" si="126"/>
        <v>0.2806987667089183</v>
      </c>
      <c r="DG52" s="71">
        <f t="shared" si="127"/>
        <v>0.34635537770992147</v>
      </c>
      <c r="DH52" s="71">
        <f t="shared" si="128"/>
        <v>0.16988162389773767</v>
      </c>
      <c r="DI52" s="71">
        <f t="shared" si="129"/>
        <v>0.9999280750724604</v>
      </c>
      <c r="DJ52" s="71"/>
      <c r="DK52" s="71">
        <f t="shared" si="130"/>
        <v>0.20300690801303181</v>
      </c>
      <c r="DL52" s="71">
        <f t="shared" si="131"/>
        <v>0.28071895739958824</v>
      </c>
      <c r="DM52" s="71">
        <f t="shared" si="132"/>
        <v>0.3463802910872591</v>
      </c>
      <c r="DN52" s="71">
        <f t="shared" si="133"/>
        <v>0.16989384350012085</v>
      </c>
      <c r="DQ52" s="71">
        <f t="shared" si="64"/>
        <v>8.3112041401888249E-3</v>
      </c>
      <c r="DR52" s="71">
        <f t="shared" si="28"/>
        <v>4.0881424583155022E-3</v>
      </c>
      <c r="DS52" s="71">
        <f t="shared" si="29"/>
        <v>-3.1423563045257785E-2</v>
      </c>
      <c r="DT52" s="71">
        <f t="shared" si="30"/>
        <v>-2.3509263696699229E-2</v>
      </c>
      <c r="DV52" s="71">
        <f t="shared" si="115"/>
        <v>0.20983535709191722</v>
      </c>
      <c r="DW52" s="71">
        <f t="shared" si="116"/>
        <v>0.24823503325338819</v>
      </c>
      <c r="DX52" s="71">
        <f t="shared" si="117"/>
        <v>0.34182021244719396</v>
      </c>
      <c r="DY52" s="71">
        <f t="shared" si="118"/>
        <v>0.20010939720750068</v>
      </c>
      <c r="DZ52" s="71"/>
      <c r="EB52" s="71">
        <f t="shared" si="134"/>
        <v>-6.0439718644027191E-3</v>
      </c>
      <c r="EC52" s="71">
        <f t="shared" si="135"/>
        <v>-1.3060363535976779E-2</v>
      </c>
      <c r="ED52" s="71">
        <f t="shared" si="136"/>
        <v>6.494727621032345E-3</v>
      </c>
      <c r="EE52" s="71">
        <f t="shared" si="137"/>
        <v>1.1674267158607327E-2</v>
      </c>
      <c r="EG52" s="71">
        <f t="shared" si="65"/>
        <v>1.4763330569260587E-3</v>
      </c>
      <c r="EH52" s="71">
        <f t="shared" si="35"/>
        <v>-1.2407878408545745E-3</v>
      </c>
      <c r="EI52" s="71">
        <f t="shared" si="36"/>
        <v>-6.1704445329410459E-4</v>
      </c>
      <c r="EJ52" s="71">
        <f t="shared" si="37"/>
        <v>1.4520114521358144E-4</v>
      </c>
      <c r="EL52" s="71">
        <f t="shared" si="66"/>
        <v>3.1784398023770354E-3</v>
      </c>
      <c r="EM52" s="71">
        <f t="shared" si="38"/>
        <v>6.5462122776296806E-3</v>
      </c>
      <c r="EN52" s="71">
        <f t="shared" si="39"/>
        <v>7.4139748532899372E-3</v>
      </c>
      <c r="EO52" s="71">
        <f t="shared" si="40"/>
        <v>4.8424389369828595E-3</v>
      </c>
      <c r="EQ52" s="71">
        <f t="shared" si="67"/>
        <v>-1.8855901943984617E-3</v>
      </c>
      <c r="ER52" s="71">
        <f t="shared" si="41"/>
        <v>-1.9886291911692104E-2</v>
      </c>
      <c r="ES52" s="71">
        <f t="shared" si="42"/>
        <v>1.9582911868637719E-2</v>
      </c>
      <c r="ET52" s="71">
        <f t="shared" si="43"/>
        <v>-7.1362408429541335E-2</v>
      </c>
      <c r="EW52" s="71">
        <f t="shared" si="138"/>
        <v>0.98802850430535816</v>
      </c>
      <c r="EX52" s="71">
        <f t="shared" si="139"/>
        <v>0.82513596287159952</v>
      </c>
      <c r="EY52" s="71">
        <f t="shared" si="119"/>
        <v>0.98802850430535816</v>
      </c>
      <c r="EZ52" s="71"/>
      <c r="FA52" s="71">
        <f t="shared" si="140"/>
        <v>0.99933998998863094</v>
      </c>
      <c r="FB52" s="71">
        <f t="shared" si="47"/>
        <v>0.99127680165266119</v>
      </c>
      <c r="FC52" s="71">
        <f t="shared" si="120"/>
        <v>0.99933998998863094</v>
      </c>
      <c r="FD52" s="71"/>
      <c r="FE52" s="71">
        <f t="shared" si="141"/>
        <v>0.99976235812464509</v>
      </c>
      <c r="FF52" s="71">
        <f t="shared" si="142"/>
        <v>1.0096525490702632</v>
      </c>
      <c r="FG52" s="71">
        <f t="shared" si="121"/>
        <v>0.99976235812464509</v>
      </c>
      <c r="FH52" s="71"/>
      <c r="FI52" s="71">
        <f t="shared" si="143"/>
        <v>1.0058909301369665</v>
      </c>
      <c r="FJ52" s="71">
        <f t="shared" si="144"/>
        <v>1.0351649238745035</v>
      </c>
      <c r="FK52" s="71">
        <f t="shared" si="122"/>
        <v>1.0058909301369665</v>
      </c>
      <c r="FM52" s="71">
        <f t="shared" si="145"/>
        <v>0.98875752817045204</v>
      </c>
      <c r="FN52" s="71">
        <f t="shared" si="146"/>
        <v>0.97181213470163463</v>
      </c>
      <c r="FO52" s="71">
        <f t="shared" si="123"/>
        <v>0.98875752817045204</v>
      </c>
      <c r="FQ52" s="239"/>
      <c r="GA52" s="51">
        <f>GA51+1</f>
        <v>2007</v>
      </c>
      <c r="GB52" s="119">
        <f t="shared" si="74"/>
        <v>1.3429123787335893</v>
      </c>
      <c r="GC52" s="119">
        <f t="shared" si="75"/>
        <v>1.2663044486016479</v>
      </c>
      <c r="GD52" s="119">
        <f t="shared" si="76"/>
        <v>1.2454064539204823</v>
      </c>
      <c r="GE52" s="119">
        <f t="shared" si="77"/>
        <v>0.99591082704916611</v>
      </c>
      <c r="GF52" s="119">
        <f t="shared" si="78"/>
        <v>0.85502335704791088</v>
      </c>
    </row>
    <row r="53" spans="1:188" x14ac:dyDescent="0.2">
      <c r="A53" s="75" t="s">
        <v>148</v>
      </c>
      <c r="B53" s="50">
        <f t="shared" si="124"/>
        <v>1987</v>
      </c>
      <c r="D53" s="79">
        <f>Conversion_Factors!$O49*D201+D278</f>
        <v>3367.5638673193234</v>
      </c>
      <c r="E53" s="79">
        <f>Conversion_Factors!$O49*E201+E278</f>
        <v>4420.5030397482824</v>
      </c>
      <c r="F53" s="79">
        <f>Conversion_Factors!$O49*F201+F278</f>
        <v>5768.5460385296765</v>
      </c>
      <c r="G53" s="79">
        <f>Conversion_Factors!$O49*G201+G278</f>
        <v>2706.6010544027158</v>
      </c>
      <c r="H53" s="79">
        <f t="shared" si="69"/>
        <v>16263.213999999998</v>
      </c>
      <c r="I53" s="71"/>
      <c r="J53" s="327">
        <f>Northeast!I53</f>
        <v>18739.940949400767</v>
      </c>
      <c r="K53" s="327">
        <f>Midwest!I53</f>
        <v>22015.092633166296</v>
      </c>
      <c r="L53" s="327">
        <f>South!I53</f>
        <v>30913.543479275904</v>
      </c>
      <c r="M53" s="327">
        <f>West!I53</f>
        <v>18188.343349405113</v>
      </c>
      <c r="N53" s="327">
        <f t="shared" si="147"/>
        <v>89856.92041124808</v>
      </c>
      <c r="P53" s="85">
        <f>Northeast!N53</f>
        <v>31.034531508433965</v>
      </c>
      <c r="Q53" s="85">
        <f>Midwest!N53</f>
        <v>34.195009371702767</v>
      </c>
      <c r="R53" s="85">
        <f>South!N53</f>
        <v>45.463575696233612</v>
      </c>
      <c r="S53" s="85">
        <f>West!N53</f>
        <v>25.185891622709573</v>
      </c>
      <c r="T53" s="81">
        <f t="shared" si="148"/>
        <v>135.87900819907992</v>
      </c>
      <c r="V53" s="79">
        <f>Conversion_Factors!$O49*V201+V278</f>
        <v>179.69981209716701</v>
      </c>
      <c r="W53" s="79">
        <f>Conversion_Factors!$O49*W201+W278</f>
        <v>200.7942057481367</v>
      </c>
      <c r="X53" s="79">
        <f>Conversion_Factors!$O49*X201+X278</f>
        <v>186.60254986287308</v>
      </c>
      <c r="Y53" s="79">
        <f>Conversion_Factors!$O49*Y201+Y278</f>
        <v>148.80965255646771</v>
      </c>
      <c r="Z53" s="79">
        <f>Conversion_Factors!$O49*Z201+Z278</f>
        <v>180.99011100723419</v>
      </c>
      <c r="AC53" s="79">
        <f>Conversion_Factors!$O49*AC201+AC278</f>
        <v>108.51022082947028</v>
      </c>
      <c r="AD53" s="79">
        <f>Conversion_Factors!$O49*AD201+AD278</f>
        <v>129.27333903310347</v>
      </c>
      <c r="AE53" s="79">
        <f>Conversion_Factors!$O49*AE201+AE278</f>
        <v>126.8828056348319</v>
      </c>
      <c r="AF53" s="79">
        <f>Conversion_Factors!$O49*AF201+AF278</f>
        <v>107.46496867961713</v>
      </c>
      <c r="AG53" s="79">
        <f>Conversion_Factors!$O49*AG201+AG278</f>
        <v>119.68893661758506</v>
      </c>
      <c r="AI53" s="74">
        <f t="shared" si="149"/>
        <v>109.77565631736221</v>
      </c>
      <c r="AJ53" s="74">
        <f t="shared" si="150"/>
        <v>133.11651722658678</v>
      </c>
      <c r="AK53" s="74">
        <f t="shared" si="151"/>
        <v>125.7297476164167</v>
      </c>
      <c r="AL53" s="74">
        <f t="shared" si="152"/>
        <v>109.38480806329122</v>
      </c>
      <c r="AM53" s="74">
        <f t="shared" si="153"/>
        <v>120.91517781716681</v>
      </c>
      <c r="AO53" s="119">
        <f>Northeast!V53</f>
        <v>0.98847253088395537</v>
      </c>
      <c r="AP53" s="119">
        <f>Midwest!V53</f>
        <v>0.97112921616675429</v>
      </c>
      <c r="AQ53" s="119">
        <f>South!V53</f>
        <v>1.0091709244651712</v>
      </c>
      <c r="AR53" s="119">
        <f>West!V53</f>
        <v>0.98244875666314424</v>
      </c>
      <c r="AS53" s="119">
        <f t="shared" si="154"/>
        <v>0.98985866603582284</v>
      </c>
      <c r="AU53" s="51">
        <f t="shared" si="167"/>
        <v>1656.0634631789665</v>
      </c>
      <c r="AV53" s="51">
        <f t="shared" si="168"/>
        <v>1553.2530315219803</v>
      </c>
      <c r="AW53" s="51">
        <f t="shared" si="169"/>
        <v>1470.6685348676347</v>
      </c>
      <c r="AX53" s="51">
        <f t="shared" si="170"/>
        <v>1384.727082553856</v>
      </c>
      <c r="AY53" s="51">
        <f t="shared" si="171"/>
        <v>1512.1707663383365</v>
      </c>
      <c r="BB53" s="71">
        <f t="shared" si="101"/>
        <v>1.0090477871530947</v>
      </c>
      <c r="BC53" s="71">
        <f t="shared" si="102"/>
        <v>0.98796088668371451</v>
      </c>
      <c r="BD53" s="71">
        <f t="shared" si="103"/>
        <v>0.95130342741431806</v>
      </c>
      <c r="BE53" s="71">
        <f t="shared" si="104"/>
        <v>0.94416033881640082</v>
      </c>
      <c r="BF53" s="71"/>
      <c r="BG53" s="71"/>
      <c r="BH53" s="71"/>
      <c r="BI53" s="71"/>
      <c r="BJ53" s="71"/>
      <c r="BK53" s="71"/>
      <c r="BL53" s="71"/>
      <c r="BM53" s="71"/>
      <c r="BN53" s="71"/>
      <c r="BO53" s="71"/>
      <c r="BP53" s="71"/>
      <c r="BQ53" s="148">
        <f>Northeast!AK53</f>
        <v>1.0069724887575249</v>
      </c>
      <c r="BR53" s="148">
        <f>Midwest!AK53</f>
        <v>0.99054344861412424</v>
      </c>
      <c r="BS53" s="148">
        <f>South!AK53</f>
        <v>0.95259652911475945</v>
      </c>
      <c r="BT53" s="148">
        <f>West!AK53</f>
        <v>0.94402657276903623</v>
      </c>
      <c r="BU53" s="72"/>
      <c r="BV53" s="148">
        <f>Northeast!AH53</f>
        <v>1.0020609285941176</v>
      </c>
      <c r="BW53" s="148">
        <f>Midwest!AH53</f>
        <v>0.99739278278603238</v>
      </c>
      <c r="BX53" s="148">
        <f>South!AH53</f>
        <v>0.99864255048079675</v>
      </c>
      <c r="BY53" s="148">
        <f>West!AH53</f>
        <v>1.0001416973327055</v>
      </c>
      <c r="CA53" s="148">
        <f>Northeast!AI53</f>
        <v>1.0127502141438178</v>
      </c>
      <c r="CB53" s="148">
        <f>Midwest!AI53</f>
        <v>1.0205430132807023</v>
      </c>
      <c r="CC53" s="148">
        <f>South!AI53</f>
        <v>1.0222148053249047</v>
      </c>
      <c r="CD53" s="148">
        <f>West!AI53</f>
        <v>1.0166030757320836</v>
      </c>
      <c r="CF53" s="148">
        <f>Northeast!AJ53</f>
        <v>1.0077910060719657</v>
      </c>
      <c r="CG53" s="148">
        <f>Midwest!AJ53</f>
        <v>0.96932662113223045</v>
      </c>
      <c r="CH53" s="148">
        <f>South!AJ53</f>
        <v>1.035006648379208</v>
      </c>
      <c r="CI53" s="148">
        <f>West!AJ53</f>
        <v>0.95428063473124203</v>
      </c>
      <c r="CK53" s="73">
        <f t="shared" si="105"/>
        <v>1.0284697465763981</v>
      </c>
      <c r="CL53" s="73">
        <f t="shared" si="106"/>
        <v>0.98576722429889252</v>
      </c>
      <c r="CM53" s="73">
        <f t="shared" si="155"/>
        <v>0.99862739705115633</v>
      </c>
      <c r="CN53" s="73">
        <f t="shared" si="156"/>
        <v>0.99924311263941512</v>
      </c>
      <c r="CO53" s="73">
        <f t="shared" si="157"/>
        <v>1.0188641512195775</v>
      </c>
      <c r="CP53" s="73">
        <f t="shared" si="158"/>
        <v>0.99687076997489898</v>
      </c>
      <c r="CQ53" s="73">
        <f t="shared" si="159"/>
        <v>0.97262312329032186</v>
      </c>
      <c r="CR53" s="73">
        <f t="shared" si="160"/>
        <v>1.0138317673580011</v>
      </c>
      <c r="CS53" s="73">
        <f t="shared" si="161"/>
        <v>1.0138317673580013</v>
      </c>
      <c r="CT53" s="73"/>
      <c r="CU53" s="73">
        <f t="shared" si="162"/>
        <v>1.0135140741504323</v>
      </c>
      <c r="CX53" s="53"/>
      <c r="CZ53" s="71">
        <f t="shared" si="163"/>
        <v>0.20706631956754204</v>
      </c>
      <c r="DA53" s="71">
        <f t="shared" si="164"/>
        <v>0.27180992882146682</v>
      </c>
      <c r="DB53" s="71">
        <f t="shared" si="165"/>
        <v>0.35469901819712124</v>
      </c>
      <c r="DC53" s="71">
        <f t="shared" si="166"/>
        <v>0.16642473341386987</v>
      </c>
      <c r="DE53" s="71">
        <f t="shared" si="125"/>
        <v>0.2062208363187347</v>
      </c>
      <c r="DF53" s="71">
        <f t="shared" si="126"/>
        <v>0.27587110328791908</v>
      </c>
      <c r="DG53" s="71">
        <f t="shared" si="127"/>
        <v>0.35224382762022877</v>
      </c>
      <c r="DH53" s="71">
        <f t="shared" si="128"/>
        <v>0.16563602831841473</v>
      </c>
      <c r="DI53" s="71">
        <f t="shared" si="129"/>
        <v>0.99997179554529725</v>
      </c>
      <c r="DJ53" s="71"/>
      <c r="DK53" s="71">
        <f t="shared" si="130"/>
        <v>0.20622665282902292</v>
      </c>
      <c r="DL53" s="71">
        <f t="shared" si="131"/>
        <v>0.27587888430141483</v>
      </c>
      <c r="DM53" s="71">
        <f t="shared" si="132"/>
        <v>0.352253762745524</v>
      </c>
      <c r="DN53" s="71">
        <f t="shared" si="133"/>
        <v>0.16564070012403831</v>
      </c>
      <c r="DQ53" s="71">
        <f t="shared" si="64"/>
        <v>-1.3629107794195998E-3</v>
      </c>
      <c r="DR53" s="71">
        <f t="shared" si="28"/>
        <v>-1.3589690929097713E-2</v>
      </c>
      <c r="DS53" s="71">
        <f t="shared" si="29"/>
        <v>-1.7140271168233742E-2</v>
      </c>
      <c r="DT53" s="71">
        <f t="shared" si="30"/>
        <v>-3.4091700416374458E-2</v>
      </c>
      <c r="DV53" s="71">
        <f t="shared" si="115"/>
        <v>0.20855311826438852</v>
      </c>
      <c r="DW53" s="71">
        <f t="shared" si="116"/>
        <v>0.24500163740766814</v>
      </c>
      <c r="DX53" s="71">
        <f t="shared" si="117"/>
        <v>0.34403074730130878</v>
      </c>
      <c r="DY53" s="71">
        <f t="shared" si="118"/>
        <v>0.20241449702663455</v>
      </c>
      <c r="DZ53" s="71"/>
      <c r="EB53" s="71">
        <f t="shared" si="134"/>
        <v>-6.1294367198316364E-3</v>
      </c>
      <c r="EC53" s="71">
        <f t="shared" si="135"/>
        <v>-1.3111118279314262E-2</v>
      </c>
      <c r="ED53" s="71">
        <f t="shared" si="136"/>
        <v>6.4461308310379507E-3</v>
      </c>
      <c r="EE53" s="71">
        <f t="shared" si="137"/>
        <v>1.1453357430775961E-2</v>
      </c>
      <c r="EG53" s="71">
        <f t="shared" si="65"/>
        <v>5.8247473723465725E-4</v>
      </c>
      <c r="EH53" s="71">
        <f t="shared" si="35"/>
        <v>-1.3698340830800135E-3</v>
      </c>
      <c r="EI53" s="71">
        <f t="shared" si="36"/>
        <v>-7.4132723513432592E-4</v>
      </c>
      <c r="EJ53" s="71">
        <f t="shared" si="37"/>
        <v>-3.5138506268614945E-6</v>
      </c>
      <c r="EL53" s="71">
        <f t="shared" si="66"/>
        <v>9.4911747461212323E-3</v>
      </c>
      <c r="EM53" s="71">
        <f t="shared" si="38"/>
        <v>1.3788639323537554E-2</v>
      </c>
      <c r="EN53" s="71">
        <f t="shared" si="39"/>
        <v>1.4557676178743541E-2</v>
      </c>
      <c r="EO53" s="71">
        <f t="shared" si="40"/>
        <v>1.1624312597745582E-2</v>
      </c>
      <c r="EQ53" s="71">
        <f t="shared" si="67"/>
        <v>9.6464031005859333E-3</v>
      </c>
      <c r="ER53" s="71">
        <f t="shared" si="41"/>
        <v>-1.1267361663214579E-2</v>
      </c>
      <c r="ES53" s="71">
        <f t="shared" si="42"/>
        <v>1.4824938382853982E-2</v>
      </c>
      <c r="ET53" s="71">
        <f t="shared" si="43"/>
        <v>2.4564924022192861E-2</v>
      </c>
      <c r="EW53" s="71">
        <f t="shared" si="138"/>
        <v>0.98440795893245281</v>
      </c>
      <c r="EX53" s="71">
        <f t="shared" si="139"/>
        <v>0.8122704090521955</v>
      </c>
      <c r="EY53" s="71">
        <f t="shared" si="119"/>
        <v>0.97262312329032186</v>
      </c>
      <c r="EZ53" s="71"/>
      <c r="FA53" s="71">
        <f t="shared" si="140"/>
        <v>0.99928693643343269</v>
      </c>
      <c r="FB53" s="71">
        <f t="shared" si="47"/>
        <v>0.99056995828101935</v>
      </c>
      <c r="FC53" s="71">
        <f t="shared" si="120"/>
        <v>0.99862739705115633</v>
      </c>
      <c r="FD53" s="71"/>
      <c r="FE53" s="71">
        <f t="shared" si="141"/>
        <v>0.99948063109096841</v>
      </c>
      <c r="FF53" s="71">
        <f t="shared" si="142"/>
        <v>1.0091281669273517</v>
      </c>
      <c r="FG53" s="71">
        <f t="shared" si="121"/>
        <v>0.99924311263941512</v>
      </c>
      <c r="FH53" s="71"/>
      <c r="FI53" s="71">
        <f t="shared" si="143"/>
        <v>1.012897244317378</v>
      </c>
      <c r="FJ53" s="71">
        <f t="shared" si="144"/>
        <v>1.048515698806493</v>
      </c>
      <c r="FK53" s="71">
        <f t="shared" si="122"/>
        <v>1.0188641512195775</v>
      </c>
      <c r="FM53" s="71">
        <f t="shared" si="145"/>
        <v>1.0082054918150249</v>
      </c>
      <c r="FN53" s="71">
        <f t="shared" si="146"/>
        <v>0.97978633121867087</v>
      </c>
      <c r="FO53" s="71">
        <f t="shared" si="123"/>
        <v>0.99687076997489898</v>
      </c>
      <c r="FQ53" s="239"/>
      <c r="GA53" s="51">
        <v>2008</v>
      </c>
      <c r="GB53" s="119">
        <f t="shared" si="74"/>
        <v>1.352447059577464</v>
      </c>
      <c r="GC53" s="119">
        <f t="shared" si="75"/>
        <v>1.272209873532957</v>
      </c>
      <c r="GD53" s="119">
        <f t="shared" si="76"/>
        <v>1.252979641537239</v>
      </c>
      <c r="GE53" s="119">
        <f t="shared" si="77"/>
        <v>0.99782558710264013</v>
      </c>
      <c r="GF53" s="119">
        <f t="shared" si="78"/>
        <v>0.8502817570576463</v>
      </c>
    </row>
    <row r="54" spans="1:188" x14ac:dyDescent="0.2">
      <c r="A54" s="75" t="s">
        <v>148</v>
      </c>
      <c r="B54" s="50">
        <f t="shared" si="124"/>
        <v>1988</v>
      </c>
      <c r="D54" s="79">
        <f>Conversion_Factors!$O50*D202+D279</f>
        <v>3554.0643771435234</v>
      </c>
      <c r="E54" s="79">
        <f>Conversion_Factors!$O50*E202+E279</f>
        <v>4780.9741315477704</v>
      </c>
      <c r="F54" s="79">
        <f>Conversion_Factors!$O50*F202+F279</f>
        <v>5971.6285114802286</v>
      </c>
      <c r="G54" s="79">
        <f>Conversion_Factors!$O50*G202+G279</f>
        <v>2825.9459798284779</v>
      </c>
      <c r="H54" s="79">
        <f t="shared" si="69"/>
        <v>17132.613000000001</v>
      </c>
      <c r="I54" s="71"/>
      <c r="J54" s="327">
        <f>Northeast!I54</f>
        <v>18946.391720473453</v>
      </c>
      <c r="K54" s="327">
        <f>Midwest!I54</f>
        <v>22307.838323940559</v>
      </c>
      <c r="L54" s="327">
        <f>South!I54</f>
        <v>31482.959668118969</v>
      </c>
      <c r="M54" s="327">
        <f>West!I54</f>
        <v>18479.619424014298</v>
      </c>
      <c r="N54" s="327">
        <f t="shared" si="147"/>
        <v>91216.809136547279</v>
      </c>
      <c r="P54" s="85">
        <f>Northeast!N54</f>
        <v>31.714776880961271</v>
      </c>
      <c r="Q54" s="85">
        <f>Midwest!N54</f>
        <v>35.026557005928964</v>
      </c>
      <c r="R54" s="85">
        <f>South!N54</f>
        <v>46.854016609765715</v>
      </c>
      <c r="S54" s="85">
        <f>West!N54</f>
        <v>25.807475102049864</v>
      </c>
      <c r="T54" s="81">
        <f t="shared" si="148"/>
        <v>139.40282559870582</v>
      </c>
      <c r="V54" s="79">
        <f>Conversion_Factors!$O50*V202+V279</f>
        <v>187.58528956745917</v>
      </c>
      <c r="W54" s="79">
        <f>Conversion_Factors!$O50*W202+W279</f>
        <v>214.31812720360602</v>
      </c>
      <c r="X54" s="79">
        <f>Conversion_Factors!$O50*X202+X279</f>
        <v>189.6781171284656</v>
      </c>
      <c r="Y54" s="79">
        <f>Conversion_Factors!$O50*Y202+Y279</f>
        <v>152.92230402516603</v>
      </c>
      <c r="Z54" s="79">
        <f>Conversion_Factors!$O50*Z202+Z279</f>
        <v>187.82298089766857</v>
      </c>
      <c r="AC54" s="79">
        <f>Conversion_Factors!$O50*AC202+AC279</f>
        <v>112.06335742116059</v>
      </c>
      <c r="AD54" s="79">
        <f>Conversion_Factors!$O50*AD202+AD279</f>
        <v>136.49569184714593</v>
      </c>
      <c r="AE54" s="79">
        <f>Conversion_Factors!$O50*AE202+AE279</f>
        <v>127.45179482084296</v>
      </c>
      <c r="AF54" s="79">
        <f>Conversion_Factors!$O50*AF202+AF279</f>
        <v>109.50106388377435</v>
      </c>
      <c r="AG54" s="79">
        <f>Conversion_Factors!$O50*AG202+AG279</f>
        <v>122.90004113201459</v>
      </c>
      <c r="AI54" s="74">
        <f t="shared" si="149"/>
        <v>109.63770751708714</v>
      </c>
      <c r="AJ54" s="74">
        <f t="shared" si="150"/>
        <v>133.45030366182669</v>
      </c>
      <c r="AK54" s="74">
        <f t="shared" si="151"/>
        <v>125.72402814619603</v>
      </c>
      <c r="AL54" s="74">
        <f t="shared" si="152"/>
        <v>111.70583779308225</v>
      </c>
      <c r="AM54" s="74">
        <f t="shared" si="153"/>
        <v>121.41046179108619</v>
      </c>
      <c r="AO54" s="119">
        <f>Northeast!V54</f>
        <v>1.0221242304222333</v>
      </c>
      <c r="AP54" s="119">
        <f>Midwest!V54</f>
        <v>1.022820391574653</v>
      </c>
      <c r="AQ54" s="119">
        <f>South!V54</f>
        <v>1.0137425335484624</v>
      </c>
      <c r="AR54" s="119">
        <f>West!V54</f>
        <v>0.98026267961579672</v>
      </c>
      <c r="AS54" s="119">
        <f t="shared" si="154"/>
        <v>1.0122689537536853</v>
      </c>
      <c r="AU54" s="51">
        <f t="shared" si="167"/>
        <v>1673.9217339568838</v>
      </c>
      <c r="AV54" s="51">
        <f t="shared" si="168"/>
        <v>1570.1457262373467</v>
      </c>
      <c r="AW54" s="51">
        <f t="shared" si="169"/>
        <v>1488.2341782247415</v>
      </c>
      <c r="AX54" s="51">
        <f t="shared" si="170"/>
        <v>1396.5371531684793</v>
      </c>
      <c r="AY54" s="51">
        <f t="shared" si="171"/>
        <v>1528.2580800434087</v>
      </c>
      <c r="BB54" s="71">
        <f t="shared" si="101"/>
        <v>1.0077797744048442</v>
      </c>
      <c r="BC54" s="71">
        <f t="shared" si="102"/>
        <v>0.99043817462207984</v>
      </c>
      <c r="BD54" s="71">
        <f t="shared" si="103"/>
        <v>0.95126015243980278</v>
      </c>
      <c r="BE54" s="71">
        <f t="shared" si="104"/>
        <v>0.96419442083274864</v>
      </c>
      <c r="BF54" s="71"/>
      <c r="BG54" s="71"/>
      <c r="BH54" s="71"/>
      <c r="BI54" s="71"/>
      <c r="BJ54" s="71"/>
      <c r="BK54" s="71"/>
      <c r="BL54" s="71"/>
      <c r="BM54" s="71"/>
      <c r="BN54" s="71"/>
      <c r="BO54" s="71"/>
      <c r="BP54" s="71"/>
      <c r="BQ54" s="148">
        <f>Northeast!AK54</f>
        <v>1.0060483093020516</v>
      </c>
      <c r="BR54" s="148">
        <f>Midwest!AK54</f>
        <v>0.9928639893434501</v>
      </c>
      <c r="BS54" s="148">
        <f>South!AK54</f>
        <v>0.9521852801720766</v>
      </c>
      <c r="BT54" s="148">
        <f>West!AK54</f>
        <v>0.96325063224132634</v>
      </c>
      <c r="BU54" s="72"/>
      <c r="BV54" s="148">
        <f>Northeast!AH54</f>
        <v>1.0017210556260403</v>
      </c>
      <c r="BW54" s="148">
        <f>Midwest!AH54</f>
        <v>0.99755675022217838</v>
      </c>
      <c r="BX54" s="148">
        <f>South!AH54</f>
        <v>0.99902841626358019</v>
      </c>
      <c r="BY54" s="148">
        <f>West!AH54</f>
        <v>1.0009797954549235</v>
      </c>
      <c r="CA54" s="148">
        <f>Northeast!AI54</f>
        <v>1.0236712736060298</v>
      </c>
      <c r="CB54" s="148">
        <f>Midwest!AI54</f>
        <v>1.031642120262878</v>
      </c>
      <c r="CC54" s="148">
        <f>South!AI54</f>
        <v>1.0344241239300027</v>
      </c>
      <c r="CD54" s="148">
        <f>West!AI54</f>
        <v>1.0252734875863072</v>
      </c>
      <c r="CF54" s="148">
        <f>Northeast!AJ54</f>
        <v>1.0421003865292906</v>
      </c>
      <c r="CG54" s="148">
        <f>Midwest!AJ54</f>
        <v>1.0209218481796352</v>
      </c>
      <c r="CH54" s="148">
        <f>South!AJ54</f>
        <v>1.0396952949506546</v>
      </c>
      <c r="CI54" s="148">
        <f>West!AJ54</f>
        <v>0.95215723544128861</v>
      </c>
      <c r="CK54" s="73">
        <f t="shared" si="105"/>
        <v>1.0440345400979163</v>
      </c>
      <c r="CL54" s="73">
        <f t="shared" si="106"/>
        <v>1.0229826232419859</v>
      </c>
      <c r="CM54" s="73">
        <f t="shared" si="155"/>
        <v>0.99856635634526092</v>
      </c>
      <c r="CN54" s="73">
        <f t="shared" si="156"/>
        <v>0.99949254449991698</v>
      </c>
      <c r="CO54" s="73">
        <f t="shared" si="157"/>
        <v>1.0299114250597585</v>
      </c>
      <c r="CP54" s="73">
        <f t="shared" si="158"/>
        <v>1.0194956630437895</v>
      </c>
      <c r="CQ54" s="73">
        <f t="shared" si="159"/>
        <v>0.97617236651595274</v>
      </c>
      <c r="CR54" s="73">
        <f t="shared" si="160"/>
        <v>1.0680291925846064</v>
      </c>
      <c r="CS54" s="73">
        <f t="shared" si="161"/>
        <v>1.0680291925846066</v>
      </c>
      <c r="CT54" s="73"/>
      <c r="CU54" s="73">
        <f t="shared" si="162"/>
        <v>1.0479528598961503</v>
      </c>
      <c r="CX54" s="53"/>
      <c r="CZ54" s="71">
        <f t="shared" si="163"/>
        <v>0.20744438557875108</v>
      </c>
      <c r="DA54" s="71">
        <f t="shared" si="164"/>
        <v>0.27905691510966657</v>
      </c>
      <c r="DB54" s="71">
        <f t="shared" si="165"/>
        <v>0.34855328323124024</v>
      </c>
      <c r="DC54" s="71">
        <f t="shared" si="166"/>
        <v>0.16494541608034208</v>
      </c>
      <c r="DE54" s="71">
        <f t="shared" si="125"/>
        <v>0.20725529510220767</v>
      </c>
      <c r="DF54" s="71">
        <f t="shared" si="126"/>
        <v>0.27541753148467929</v>
      </c>
      <c r="DG54" s="71">
        <f t="shared" si="127"/>
        <v>0.35161719924981366</v>
      </c>
      <c r="DH54" s="71">
        <f t="shared" si="128"/>
        <v>0.16568397406890362</v>
      </c>
      <c r="DI54" s="71">
        <f t="shared" si="129"/>
        <v>0.99997399990560409</v>
      </c>
      <c r="DJ54" s="71"/>
      <c r="DK54" s="71">
        <f t="shared" si="130"/>
        <v>0.20726068389955363</v>
      </c>
      <c r="DL54" s="71">
        <f t="shared" si="131"/>
        <v>0.27542469255268465</v>
      </c>
      <c r="DM54" s="71">
        <f t="shared" si="132"/>
        <v>0.35162634156788652</v>
      </c>
      <c r="DN54" s="71">
        <f t="shared" si="133"/>
        <v>0.1656882819798754</v>
      </c>
      <c r="DQ54" s="71">
        <f t="shared" si="64"/>
        <v>-9.1820166119994777E-4</v>
      </c>
      <c r="DR54" s="71">
        <f t="shared" si="28"/>
        <v>2.3399547099986757E-3</v>
      </c>
      <c r="DS54" s="71">
        <f t="shared" si="29"/>
        <v>-4.3180688419832341E-4</v>
      </c>
      <c r="DT54" s="71">
        <f t="shared" si="30"/>
        <v>2.015932499964208E-2</v>
      </c>
      <c r="DV54" s="71">
        <f t="shared" si="115"/>
        <v>0.20770724058228779</v>
      </c>
      <c r="DW54" s="71">
        <f t="shared" si="116"/>
        <v>0.24455841565940739</v>
      </c>
      <c r="DX54" s="71">
        <f t="shared" si="117"/>
        <v>0.34514427731176672</v>
      </c>
      <c r="DY54" s="71">
        <f t="shared" si="118"/>
        <v>0.2025900664465381</v>
      </c>
      <c r="DZ54" s="71"/>
      <c r="EB54" s="71">
        <f t="shared" si="134"/>
        <v>-4.0641816038622051E-3</v>
      </c>
      <c r="EC54" s="71">
        <f t="shared" si="135"/>
        <v>-1.8106945882536518E-3</v>
      </c>
      <c r="ED54" s="71">
        <f t="shared" si="136"/>
        <v>3.2314896497834572E-3</v>
      </c>
      <c r="EE54" s="71">
        <f t="shared" si="137"/>
        <v>8.669997661049833E-4</v>
      </c>
      <c r="EG54" s="71">
        <f t="shared" si="65"/>
        <v>-3.39231487270634E-4</v>
      </c>
      <c r="EH54" s="71">
        <f t="shared" si="35"/>
        <v>1.6438254081341822E-4</v>
      </c>
      <c r="EI54" s="71">
        <f t="shared" si="36"/>
        <v>3.8631565859037622E-4</v>
      </c>
      <c r="EJ54" s="71">
        <f t="shared" si="37"/>
        <v>8.3762847407414375E-4</v>
      </c>
      <c r="EL54" s="71">
        <f t="shared" si="66"/>
        <v>1.0725838661155923E-2</v>
      </c>
      <c r="EM54" s="71">
        <f t="shared" si="38"/>
        <v>1.0816972624171917E-2</v>
      </c>
      <c r="EN54" s="71">
        <f t="shared" si="39"/>
        <v>1.1873218836267263E-2</v>
      </c>
      <c r="EO54" s="71">
        <f t="shared" si="40"/>
        <v>8.4926426236485875E-3</v>
      </c>
      <c r="EQ54" s="71">
        <f t="shared" si="67"/>
        <v>3.3477466023807301E-2</v>
      </c>
      <c r="ER54" s="71">
        <f t="shared" si="41"/>
        <v>5.1859645439551731E-2</v>
      </c>
      <c r="ES54" s="71">
        <f t="shared" si="42"/>
        <v>4.5198343487457496E-3</v>
      </c>
      <c r="ET54" s="71">
        <f t="shared" si="43"/>
        <v>-2.2276101427113277E-3</v>
      </c>
      <c r="EW54" s="71">
        <f t="shared" si="138"/>
        <v>1.0036491454301684</v>
      </c>
      <c r="EX54" s="71">
        <f t="shared" si="139"/>
        <v>0.81523450190344926</v>
      </c>
      <c r="EY54" s="71">
        <f t="shared" si="119"/>
        <v>0.97617236651595274</v>
      </c>
      <c r="EZ54" s="71"/>
      <c r="FA54" s="71">
        <f t="shared" si="140"/>
        <v>0.99993887539429049</v>
      </c>
      <c r="FB54" s="71">
        <f t="shared" si="47"/>
        <v>0.99050941008289173</v>
      </c>
      <c r="FC54" s="71">
        <f t="shared" si="120"/>
        <v>0.99856635634526092</v>
      </c>
      <c r="FD54" s="71"/>
      <c r="FE54" s="71">
        <f t="shared" si="141"/>
        <v>1.0002496207953269</v>
      </c>
      <c r="FF54" s="71">
        <f t="shared" si="142"/>
        <v>1.0093800663029668</v>
      </c>
      <c r="FG54" s="71">
        <f t="shared" si="121"/>
        <v>0.99949254449991698</v>
      </c>
      <c r="FH54" s="71"/>
      <c r="FI54" s="71">
        <f t="shared" si="143"/>
        <v>1.0108427348503306</v>
      </c>
      <c r="FJ54" s="71">
        <f t="shared" si="144"/>
        <v>1.0598844765150608</v>
      </c>
      <c r="FK54" s="71">
        <f t="shared" si="122"/>
        <v>1.0299114250597585</v>
      </c>
      <c r="FM54" s="71">
        <f t="shared" si="145"/>
        <v>1.0226959138038125</v>
      </c>
      <c r="FN54" s="71">
        <f t="shared" si="146"/>
        <v>1.0020234773381635</v>
      </c>
      <c r="FO54" s="71">
        <f t="shared" si="123"/>
        <v>1.0194956630437895</v>
      </c>
      <c r="FQ54" s="239"/>
      <c r="GA54" s="51">
        <v>2009</v>
      </c>
      <c r="GB54" s="119">
        <f t="shared" si="74"/>
        <v>1.3160146157420578</v>
      </c>
      <c r="GC54" s="119">
        <f t="shared" si="75"/>
        <v>1.2747720261979276</v>
      </c>
      <c r="GD54" s="119">
        <f t="shared" si="76"/>
        <v>1.2588100129469151</v>
      </c>
      <c r="GE54" s="119">
        <f t="shared" si="77"/>
        <v>0.99258651259282626</v>
      </c>
      <c r="GF54" s="119">
        <f t="shared" si="78"/>
        <v>0.82622746892191845</v>
      </c>
    </row>
    <row r="55" spans="1:188" x14ac:dyDescent="0.2">
      <c r="A55" s="75" t="s">
        <v>148</v>
      </c>
      <c r="B55" s="50">
        <f t="shared" si="124"/>
        <v>1989</v>
      </c>
      <c r="D55" s="79">
        <f>Conversion_Factors!$O51*D203+D280</f>
        <v>3636.3542122036424</v>
      </c>
      <c r="E55" s="79">
        <f>Conversion_Factors!$O51*E203+E280</f>
        <v>4919.2803417175755</v>
      </c>
      <c r="F55" s="79">
        <f>Conversion_Factors!$O51*F203+F280</f>
        <v>6246.3615399860473</v>
      </c>
      <c r="G55" s="79">
        <f>Conversion_Factors!$O51*G203+G280</f>
        <v>2983.7379060927351</v>
      </c>
      <c r="H55" s="79">
        <f t="shared" si="69"/>
        <v>17785.734</v>
      </c>
      <c r="I55" s="71"/>
      <c r="J55" s="327">
        <f>Northeast!I55</f>
        <v>19132.070259086315</v>
      </c>
      <c r="K55" s="327">
        <f>Midwest!I55</f>
        <v>22578.492162288287</v>
      </c>
      <c r="L55" s="327">
        <f>South!I55</f>
        <v>32024.388515528699</v>
      </c>
      <c r="M55" s="327">
        <f>West!I55</f>
        <v>18753.071410833494</v>
      </c>
      <c r="N55" s="327">
        <f t="shared" si="147"/>
        <v>92488.022347736798</v>
      </c>
      <c r="P55" s="85">
        <f>Northeast!N55</f>
        <v>32.349067451339728</v>
      </c>
      <c r="Q55" s="85">
        <f>Midwest!N55</f>
        <v>35.817896095133129</v>
      </c>
      <c r="R55" s="85">
        <f>South!N55</f>
        <v>48.204664672824016</v>
      </c>
      <c r="S55" s="85">
        <f>West!N55</f>
        <v>26.398157069877403</v>
      </c>
      <c r="T55" s="81">
        <f t="shared" si="148"/>
        <v>142.76978528917428</v>
      </c>
      <c r="V55" s="79">
        <f>Conversion_Factors!$O51*V203+V280</f>
        <v>190.06590311242684</v>
      </c>
      <c r="W55" s="79">
        <f>Conversion_Factors!$O51*W203+W280</f>
        <v>217.87461741727822</v>
      </c>
      <c r="X55" s="79">
        <f>Conversion_Factors!$O51*X203+X280</f>
        <v>195.05014239248229</v>
      </c>
      <c r="Y55" s="79">
        <f>Conversion_Factors!$O51*Y203+Y280</f>
        <v>159.10662529493993</v>
      </c>
      <c r="Z55" s="79">
        <f>Conversion_Factors!$O51*Z203+Z280</f>
        <v>192.30310637553836</v>
      </c>
      <c r="AC55" s="79">
        <f>Conversion_Factors!$O51*AC203+AC280</f>
        <v>112.40986212890176</v>
      </c>
      <c r="AD55" s="79">
        <f>Conversion_Factors!$O51*AD203+AD280</f>
        <v>137.34140968670681</v>
      </c>
      <c r="AE55" s="79">
        <f>Conversion_Factors!$O51*AE203+AE280</f>
        <v>129.58002264680232</v>
      </c>
      <c r="AF55" s="79">
        <f>Conversion_Factors!$O51*AF203+AF280</f>
        <v>113.02826550333091</v>
      </c>
      <c r="AG55" s="79">
        <f>Conversion_Factors!$O51*AG203+AG280</f>
        <v>124.57631678842785</v>
      </c>
      <c r="AI55" s="74">
        <f t="shared" si="149"/>
        <v>110.1210985422624</v>
      </c>
      <c r="AJ55" s="74">
        <f t="shared" si="150"/>
        <v>135.5540057355729</v>
      </c>
      <c r="AK55" s="74">
        <f t="shared" si="151"/>
        <v>128.60736448692958</v>
      </c>
      <c r="AL55" s="74">
        <f t="shared" si="152"/>
        <v>114.50035308987614</v>
      </c>
      <c r="AM55" s="74">
        <f t="shared" si="153"/>
        <v>123.55308433446055</v>
      </c>
      <c r="AO55" s="119">
        <f>Northeast!V55</f>
        <v>1.0207840606108827</v>
      </c>
      <c r="AP55" s="119">
        <f>Midwest!V55</f>
        <v>1.0131859176085185</v>
      </c>
      <c r="AQ55" s="119">
        <f>South!V55</f>
        <v>1.0075630051494571</v>
      </c>
      <c r="AR55" s="119">
        <f>West!V55</f>
        <v>0.98714337950215991</v>
      </c>
      <c r="AS55" s="119">
        <f t="shared" si="154"/>
        <v>1.0082817232728678</v>
      </c>
      <c r="AU55" s="51">
        <f t="shared" si="167"/>
        <v>1690.8294300234613</v>
      </c>
      <c r="AV55" s="51">
        <f t="shared" si="168"/>
        <v>1586.372368787228</v>
      </c>
      <c r="AW55" s="51">
        <f t="shared" si="169"/>
        <v>1505.2485592175933</v>
      </c>
      <c r="AX55" s="51">
        <f t="shared" si="170"/>
        <v>1407.6711217890104</v>
      </c>
      <c r="AY55" s="51">
        <f t="shared" si="171"/>
        <v>1543.6570235266565</v>
      </c>
      <c r="BB55" s="71">
        <f t="shared" si="101"/>
        <v>1.0122230604725007</v>
      </c>
      <c r="BC55" s="71">
        <f t="shared" si="102"/>
        <v>1.0060513788239214</v>
      </c>
      <c r="BD55" s="71">
        <f t="shared" si="103"/>
        <v>0.97307621264296462</v>
      </c>
      <c r="BE55" s="71">
        <f t="shared" si="104"/>
        <v>0.9883154167568069</v>
      </c>
      <c r="BF55" s="71"/>
      <c r="BG55" s="71"/>
      <c r="BH55" s="71"/>
      <c r="BI55" s="71"/>
      <c r="BJ55" s="71"/>
      <c r="BK55" s="71"/>
      <c r="BL55" s="71"/>
      <c r="BM55" s="71"/>
      <c r="BN55" s="71"/>
      <c r="BO55" s="71"/>
      <c r="BP55" s="71"/>
      <c r="BQ55" s="148">
        <f>Northeast!AK55</f>
        <v>1.0109745383888817</v>
      </c>
      <c r="BR55" s="148">
        <f>Midwest!AK55</f>
        <v>1.0084255829650017</v>
      </c>
      <c r="BS55" s="148">
        <f>South!AK55</f>
        <v>0.97371520129656142</v>
      </c>
      <c r="BT55" s="148">
        <f>West!AK55</f>
        <v>0.98659489311076032</v>
      </c>
      <c r="BU55" s="72"/>
      <c r="BV55" s="148">
        <f>Northeast!AH55</f>
        <v>1.0012349688703426</v>
      </c>
      <c r="BW55" s="148">
        <f>Midwest!AH55</f>
        <v>0.99764563277530161</v>
      </c>
      <c r="BX55" s="148">
        <f>South!AH55</f>
        <v>0.99934376226976229</v>
      </c>
      <c r="BY55" s="148">
        <f>West!AH55</f>
        <v>1.0017439008229827</v>
      </c>
      <c r="CA55" s="148">
        <f>Northeast!AI55</f>
        <v>1.0340110179412108</v>
      </c>
      <c r="CB55" s="148">
        <f>Midwest!AI55</f>
        <v>1.0423036070568603</v>
      </c>
      <c r="CC55" s="148">
        <f>South!AI55</f>
        <v>1.0462502776430807</v>
      </c>
      <c r="CD55" s="148">
        <f>West!AI55</f>
        <v>1.0334475363843281</v>
      </c>
      <c r="CF55" s="148">
        <f>Northeast!AJ55</f>
        <v>1.0407340247536321</v>
      </c>
      <c r="CG55" s="148">
        <f>Midwest!AJ55</f>
        <v>1.0113052575750991</v>
      </c>
      <c r="CH55" s="148">
        <f>South!AJ55</f>
        <v>1.0333575648181617</v>
      </c>
      <c r="CI55" s="148">
        <f>West!AJ55</f>
        <v>0.95884065644459415</v>
      </c>
      <c r="CK55" s="73">
        <f t="shared" si="105"/>
        <v>1.0585843858212403</v>
      </c>
      <c r="CL55" s="73">
        <f t="shared" si="106"/>
        <v>1.0473837401441901</v>
      </c>
      <c r="CM55" s="73">
        <f t="shared" si="155"/>
        <v>0.99849489347080611</v>
      </c>
      <c r="CN55" s="73">
        <f t="shared" si="156"/>
        <v>0.99965462712699127</v>
      </c>
      <c r="CO55" s="73">
        <f t="shared" si="157"/>
        <v>1.0404957746218153</v>
      </c>
      <c r="CP55" s="73">
        <f t="shared" si="158"/>
        <v>1.0155524627222974</v>
      </c>
      <c r="CQ55" s="73">
        <f t="shared" si="159"/>
        <v>0.99304130760596188</v>
      </c>
      <c r="CR55" s="73">
        <f t="shared" si="160"/>
        <v>1.1087440732796909</v>
      </c>
      <c r="CS55" s="73">
        <f t="shared" si="161"/>
        <v>1.1087440732796909</v>
      </c>
      <c r="CT55" s="73"/>
      <c r="CU55" s="73">
        <f t="shared" si="162"/>
        <v>1.0547232346952793</v>
      </c>
      <c r="CX55" s="53"/>
      <c r="CZ55" s="71">
        <f t="shared" si="163"/>
        <v>0.20445342386227311</v>
      </c>
      <c r="DA55" s="71">
        <f t="shared" si="164"/>
        <v>0.27658573673246073</v>
      </c>
      <c r="DB55" s="71">
        <f t="shared" si="165"/>
        <v>0.35120066115832199</v>
      </c>
      <c r="DC55" s="71">
        <f t="shared" si="166"/>
        <v>0.16776017824694414</v>
      </c>
      <c r="DE55" s="71">
        <f t="shared" si="125"/>
        <v>0.2059452848996183</v>
      </c>
      <c r="DF55" s="71">
        <f t="shared" si="126"/>
        <v>0.2778194941817953</v>
      </c>
      <c r="DG55" s="71">
        <f t="shared" si="127"/>
        <v>0.3498753028849933</v>
      </c>
      <c r="DH55" s="71">
        <f t="shared" si="128"/>
        <v>0.16634882817052649</v>
      </c>
      <c r="DI55" s="71">
        <f t="shared" si="129"/>
        <v>0.99998891013693347</v>
      </c>
      <c r="DJ55" s="71"/>
      <c r="DK55" s="71">
        <f t="shared" si="130"/>
        <v>0.20594756882995552</v>
      </c>
      <c r="DL55" s="71">
        <f t="shared" si="131"/>
        <v>0.27782257519611103</v>
      </c>
      <c r="DM55" s="71">
        <f t="shared" si="132"/>
        <v>0.34987918299722259</v>
      </c>
      <c r="DN55" s="71">
        <f t="shared" si="133"/>
        <v>0.16635067297671083</v>
      </c>
      <c r="DQ55" s="71">
        <f t="shared" si="64"/>
        <v>4.8846634408978842E-3</v>
      </c>
      <c r="DR55" s="71">
        <f t="shared" si="28"/>
        <v>1.5551879628794861E-2</v>
      </c>
      <c r="DS55" s="71">
        <f t="shared" si="29"/>
        <v>2.235922186764756E-2</v>
      </c>
      <c r="DT55" s="71">
        <f t="shared" si="30"/>
        <v>2.3945872666532413E-2</v>
      </c>
      <c r="DV55" s="71">
        <f t="shared" si="115"/>
        <v>0.20685997790236543</v>
      </c>
      <c r="DW55" s="71">
        <f t="shared" si="116"/>
        <v>0.24412341824541983</v>
      </c>
      <c r="DX55" s="71">
        <f t="shared" si="117"/>
        <v>0.34625444141429784</v>
      </c>
      <c r="DY55" s="71">
        <f t="shared" si="118"/>
        <v>0.20276216243791687</v>
      </c>
      <c r="DZ55" s="71"/>
      <c r="EB55" s="71">
        <f t="shared" si="134"/>
        <v>-4.0874619206255815E-3</v>
      </c>
      <c r="EC55" s="71">
        <f t="shared" si="135"/>
        <v>-1.7802893363268425E-3</v>
      </c>
      <c r="ED55" s="71">
        <f t="shared" si="136"/>
        <v>3.2113598898606617E-3</v>
      </c>
      <c r="EE55" s="71">
        <f t="shared" si="137"/>
        <v>8.491183196032197E-4</v>
      </c>
      <c r="EG55" s="71">
        <f t="shared" si="65"/>
        <v>-4.8536938334709466E-4</v>
      </c>
      <c r="EH55" s="71">
        <f t="shared" si="35"/>
        <v>8.909627809143889E-5</v>
      </c>
      <c r="EI55" s="71">
        <f t="shared" si="36"/>
        <v>3.1560288137213685E-4</v>
      </c>
      <c r="EJ55" s="71">
        <f t="shared" si="37"/>
        <v>7.6306622481735241E-4</v>
      </c>
      <c r="EL55" s="71">
        <f t="shared" si="66"/>
        <v>1.0049978468952258E-2</v>
      </c>
      <c r="EM55" s="71">
        <f t="shared" si="38"/>
        <v>1.0281446202310593E-2</v>
      </c>
      <c r="EN55" s="71">
        <f t="shared" si="39"/>
        <v>1.1367738322942815E-2</v>
      </c>
      <c r="EO55" s="71">
        <f t="shared" si="40"/>
        <v>7.9409416394379418E-3</v>
      </c>
      <c r="EQ55" s="71">
        <f t="shared" si="67"/>
        <v>-1.312021699143721E-3</v>
      </c>
      <c r="ER55" s="71">
        <f t="shared" si="41"/>
        <v>-9.46416112383224E-3</v>
      </c>
      <c r="ES55" s="71">
        <f t="shared" si="42"/>
        <v>-6.1144122281620436E-3</v>
      </c>
      <c r="ET55" s="71">
        <f t="shared" si="43"/>
        <v>6.9947206966038634E-3</v>
      </c>
      <c r="EW55" s="71">
        <f t="shared" si="138"/>
        <v>1.0172806992582835</v>
      </c>
      <c r="EX55" s="71">
        <f t="shared" si="139"/>
        <v>0.8293223241558193</v>
      </c>
      <c r="EY55" s="71">
        <f t="shared" si="119"/>
        <v>0.99304130760596188</v>
      </c>
      <c r="EZ55" s="71"/>
      <c r="FA55" s="71">
        <f t="shared" si="140"/>
        <v>0.99992843452615765</v>
      </c>
      <c r="FB55" s="71">
        <f t="shared" si="47"/>
        <v>0.99043852380761388</v>
      </c>
      <c r="FC55" s="71">
        <f t="shared" si="120"/>
        <v>0.99849489347080611</v>
      </c>
      <c r="FD55" s="71"/>
      <c r="FE55" s="71">
        <f t="shared" si="141"/>
        <v>1.0001621649185541</v>
      </c>
      <c r="FF55" s="71">
        <f t="shared" si="142"/>
        <v>1.009543752339209</v>
      </c>
      <c r="FG55" s="71">
        <f t="shared" si="121"/>
        <v>0.99965462712699127</v>
      </c>
      <c r="FH55" s="71"/>
      <c r="FI55" s="71">
        <f t="shared" si="143"/>
        <v>1.0102769513033054</v>
      </c>
      <c r="FJ55" s="71">
        <f t="shared" si="144"/>
        <v>1.0707768576673353</v>
      </c>
      <c r="FK55" s="71">
        <f t="shared" si="122"/>
        <v>1.0404957746218153</v>
      </c>
      <c r="FM55" s="71">
        <f t="shared" si="145"/>
        <v>0.99613220490833732</v>
      </c>
      <c r="FN55" s="71">
        <f t="shared" si="146"/>
        <v>0.99814785585078425</v>
      </c>
      <c r="FO55" s="71">
        <f t="shared" si="123"/>
        <v>1.0155524627222974</v>
      </c>
      <c r="FQ55" s="239"/>
      <c r="GA55" s="51">
        <v>2010</v>
      </c>
      <c r="GB55" s="119">
        <f t="shared" si="74"/>
        <v>1.3622950560096809</v>
      </c>
      <c r="GC55" s="119">
        <f t="shared" si="75"/>
        <v>1.2867852763403695</v>
      </c>
      <c r="GD55" s="119">
        <f t="shared" si="76"/>
        <v>1.2600888684586595</v>
      </c>
      <c r="GE55" s="119">
        <f t="shared" si="77"/>
        <v>1.0166541110222669</v>
      </c>
      <c r="GF55" s="119">
        <f t="shared" si="78"/>
        <v>0.82640074748457137</v>
      </c>
    </row>
    <row r="56" spans="1:188" x14ac:dyDescent="0.2">
      <c r="A56" s="75" t="s">
        <v>148</v>
      </c>
      <c r="B56" s="50">
        <f t="shared" si="124"/>
        <v>1990</v>
      </c>
      <c r="D56" s="79">
        <f>Conversion_Factors!$O52*D204+D281</f>
        <v>3335.3409761774856</v>
      </c>
      <c r="E56" s="79">
        <f>Conversion_Factors!$O52*E204+E281</f>
        <v>4543.9252377412104</v>
      </c>
      <c r="F56" s="79">
        <f>Conversion_Factors!$O52*F204+F281</f>
        <v>6113.5018424579066</v>
      </c>
      <c r="G56" s="79">
        <f>Conversion_Factors!$O52*G204+G281</f>
        <v>2952.5289436233998</v>
      </c>
      <c r="H56" s="79">
        <f t="shared" si="69"/>
        <v>16945.297000000002</v>
      </c>
      <c r="I56" s="71"/>
      <c r="J56" s="327">
        <f>Northeast!I56</f>
        <v>19081.080636584022</v>
      </c>
      <c r="K56" s="327">
        <f>Midwest!I56</f>
        <v>22622.311997099347</v>
      </c>
      <c r="L56" s="327">
        <f>South!I56</f>
        <v>32165.338348443653</v>
      </c>
      <c r="M56" s="327">
        <f>West!I56</f>
        <v>19125.365190133522</v>
      </c>
      <c r="N56" s="327">
        <f t="shared" si="147"/>
        <v>92994.096172260543</v>
      </c>
      <c r="P56" s="85">
        <f>Northeast!N56</f>
        <v>32.564452884581463</v>
      </c>
      <c r="Q56" s="85">
        <f>Midwest!N56</f>
        <v>36.18624247102796</v>
      </c>
      <c r="R56" s="85">
        <f>South!N56</f>
        <v>48.976785232872061</v>
      </c>
      <c r="S56" s="85">
        <f>West!N56</f>
        <v>27.289783063680179</v>
      </c>
      <c r="T56" s="81">
        <f t="shared" si="148"/>
        <v>145.01726365216166</v>
      </c>
      <c r="V56" s="79">
        <f>Conversion_Factors!$O52*V204+V281</f>
        <v>174.79832718607457</v>
      </c>
      <c r="W56" s="79">
        <f>Conversion_Factors!$O52*W204+W281</f>
        <v>200.8603381618924</v>
      </c>
      <c r="X56" s="79">
        <f>Conversion_Factors!$O52*X204+X281</f>
        <v>190.06490080194396</v>
      </c>
      <c r="Y56" s="79">
        <f>Conversion_Factors!$O52*Y204+Y281</f>
        <v>154.37765053221381</v>
      </c>
      <c r="Z56" s="79">
        <f>Conversion_Factors!$O52*Z204+Z281</f>
        <v>182.21906225757436</v>
      </c>
      <c r="AC56" s="79">
        <f>Conversion_Factors!$O52*AC204+AC281</f>
        <v>102.42275489777059</v>
      </c>
      <c r="AD56" s="79">
        <f>Conversion_Factors!$O52*AD204+AD281</f>
        <v>125.57051872349676</v>
      </c>
      <c r="AE56" s="79">
        <f>Conversion_Factors!$O52*AE204+AE281</f>
        <v>124.82448191300782</v>
      </c>
      <c r="AF56" s="79">
        <f>Conversion_Factors!$O52*AF204+AF281</f>
        <v>108.19173376108307</v>
      </c>
      <c r="AG56" s="79">
        <f>Conversion_Factors!$O52*AG204+AG281</f>
        <v>116.85020509451195</v>
      </c>
      <c r="AI56" s="74">
        <f t="shared" si="149"/>
        <v>110.67666260973883</v>
      </c>
      <c r="AJ56" s="74">
        <f t="shared" si="150"/>
        <v>131.83335703959949</v>
      </c>
      <c r="AK56" s="74">
        <f t="shared" si="151"/>
        <v>128.85613381419296</v>
      </c>
      <c r="AL56" s="74">
        <f t="shared" si="152"/>
        <v>108.75567906294611</v>
      </c>
      <c r="AM56" s="74">
        <f t="shared" si="153"/>
        <v>121.73417443079671</v>
      </c>
      <c r="AO56" s="119">
        <f>Northeast!V56</f>
        <v>0.92542323270920579</v>
      </c>
      <c r="AP56" s="119">
        <f>Midwest!V56</f>
        <v>0.95249428174523743</v>
      </c>
      <c r="AQ56" s="119">
        <f>South!V56</f>
        <v>0.96871199079278081</v>
      </c>
      <c r="AR56" s="119">
        <f>West!V56</f>
        <v>0.99481456686471847</v>
      </c>
      <c r="AS56" s="119">
        <f t="shared" si="154"/>
        <v>0.9598800471673532</v>
      </c>
      <c r="AU56" s="51">
        <f t="shared" si="167"/>
        <v>1706.6356725177225</v>
      </c>
      <c r="AV56" s="51">
        <f t="shared" si="168"/>
        <v>1599.5819735696243</v>
      </c>
      <c r="AW56" s="51">
        <f t="shared" si="169"/>
        <v>1522.6572374993173</v>
      </c>
      <c r="AX56" s="51">
        <f t="shared" si="170"/>
        <v>1426.8895151742543</v>
      </c>
      <c r="AY56" s="51">
        <f t="shared" si="171"/>
        <v>1559.4244110242694</v>
      </c>
      <c r="BB56" s="71">
        <f t="shared" si="101"/>
        <v>1.0173297545403384</v>
      </c>
      <c r="BC56" s="71">
        <f t="shared" si="102"/>
        <v>0.97843756003345861</v>
      </c>
      <c r="BD56" s="71">
        <f t="shared" si="103"/>
        <v>0.97495846499889238</v>
      </c>
      <c r="BE56" s="71">
        <f t="shared" si="104"/>
        <v>0.9387299809756543</v>
      </c>
      <c r="BF56" s="71"/>
      <c r="BG56" s="71"/>
      <c r="BH56" s="71"/>
      <c r="BI56" s="71"/>
      <c r="BJ56" s="71"/>
      <c r="BK56" s="71"/>
      <c r="BL56" s="71"/>
      <c r="BM56" s="71"/>
      <c r="BN56" s="71"/>
      <c r="BO56" s="71"/>
      <c r="BP56" s="71"/>
      <c r="BQ56" s="148">
        <f>Northeast!AK56</f>
        <v>1.0167034898268552</v>
      </c>
      <c r="BR56" s="148">
        <f>Midwest!AK56</f>
        <v>0.97939127739164034</v>
      </c>
      <c r="BS56" s="148">
        <f>South!AK56</f>
        <v>0.97495475565438927</v>
      </c>
      <c r="BT56" s="148">
        <f>West!AK56</f>
        <v>0.9388562101290393</v>
      </c>
      <c r="BU56" s="72"/>
      <c r="BV56" s="148">
        <f>Northeast!AH56</f>
        <v>1.0006159757685003</v>
      </c>
      <c r="BW56" s="148">
        <f>Midwest!AH56</f>
        <v>0.99902621415955239</v>
      </c>
      <c r="BX56" s="148">
        <f>South!AH56</f>
        <v>1.0000038046324526</v>
      </c>
      <c r="BY56" s="148">
        <f>West!AH56</f>
        <v>0.99986555006823907</v>
      </c>
      <c r="CA56" s="148">
        <f>Northeast!AI56</f>
        <v>1.0436771785846826</v>
      </c>
      <c r="CB56" s="148">
        <f>Midwest!AI56</f>
        <v>1.0509827917069392</v>
      </c>
      <c r="CC56" s="148">
        <f>South!AI56</f>
        <v>1.0583504948292177</v>
      </c>
      <c r="CD56" s="148">
        <f>West!AI56</f>
        <v>1.0475567988319399</v>
      </c>
      <c r="CF56" s="148">
        <f>Northeast!AJ56</f>
        <v>0.94350948720887673</v>
      </c>
      <c r="CG56" s="148">
        <f>Midwest!AJ56</f>
        <v>0.95072627658783571</v>
      </c>
      <c r="CH56" s="148">
        <f>South!AJ56</f>
        <v>0.99351192798835841</v>
      </c>
      <c r="CI56" s="148">
        <f>West!AJ56</f>
        <v>0.96629190058922343</v>
      </c>
      <c r="CK56" s="73">
        <f t="shared" si="105"/>
        <v>1.0643767234138797</v>
      </c>
      <c r="CL56" s="73">
        <f t="shared" si="106"/>
        <v>0.99246073841468896</v>
      </c>
      <c r="CM56" s="73">
        <f t="shared" si="155"/>
        <v>0.99795647623424211</v>
      </c>
      <c r="CN56" s="73">
        <f t="shared" si="156"/>
        <v>0.99982128686120408</v>
      </c>
      <c r="CO56" s="73">
        <f t="shared" si="157"/>
        <v>1.0515183254132678</v>
      </c>
      <c r="CP56" s="73">
        <f t="shared" si="158"/>
        <v>0.96681870211741117</v>
      </c>
      <c r="CQ56" s="73">
        <f t="shared" si="159"/>
        <v>0.97840230409227136</v>
      </c>
      <c r="CR56" s="73">
        <f t="shared" si="160"/>
        <v>1.0563521088707459</v>
      </c>
      <c r="CS56" s="73">
        <f t="shared" si="161"/>
        <v>1.0563521088707462</v>
      </c>
      <c r="CT56" s="73"/>
      <c r="CU56" s="73">
        <f t="shared" si="162"/>
        <v>1.0143687665734396</v>
      </c>
      <c r="CX56" s="53"/>
      <c r="CZ56" s="71">
        <f t="shared" si="163"/>
        <v>0.19682989186778402</v>
      </c>
      <c r="DA56" s="71">
        <f t="shared" si="164"/>
        <v>0.26815258757289467</v>
      </c>
      <c r="DB56" s="71">
        <f t="shared" si="165"/>
        <v>0.36077867755625093</v>
      </c>
      <c r="DC56" s="71">
        <f t="shared" si="166"/>
        <v>0.17423884300307038</v>
      </c>
      <c r="DE56" s="71">
        <f t="shared" si="125"/>
        <v>0.20061751705127287</v>
      </c>
      <c r="DF56" s="71">
        <f t="shared" si="126"/>
        <v>0.27234740168918703</v>
      </c>
      <c r="DG56" s="71">
        <f t="shared" si="127"/>
        <v>0.3559681933535086</v>
      </c>
      <c r="DH56" s="71">
        <f t="shared" si="128"/>
        <v>0.17097905388303225</v>
      </c>
      <c r="DI56" s="71">
        <f t="shared" si="129"/>
        <v>0.99991216597700072</v>
      </c>
      <c r="DJ56" s="71"/>
      <c r="DK56" s="71">
        <f t="shared" si="130"/>
        <v>0.20063513964274271</v>
      </c>
      <c r="DL56" s="71">
        <f t="shared" si="131"/>
        <v>0.27237132515842533</v>
      </c>
      <c r="DM56" s="71">
        <f t="shared" si="132"/>
        <v>0.35599946221846085</v>
      </c>
      <c r="DN56" s="71">
        <f t="shared" si="133"/>
        <v>0.17099407298037114</v>
      </c>
      <c r="DQ56" s="71">
        <f t="shared" si="64"/>
        <v>5.6507656566578022E-3</v>
      </c>
      <c r="DR56" s="71">
        <f t="shared" si="28"/>
        <v>-2.9214331695063732E-2</v>
      </c>
      <c r="DS56" s="71">
        <f t="shared" si="29"/>
        <v>1.2722057119955675E-3</v>
      </c>
      <c r="DT56" s="71">
        <f t="shared" si="30"/>
        <v>-4.9597175905694457E-2</v>
      </c>
      <c r="DV56" s="71">
        <f t="shared" si="115"/>
        <v>0.20518593568820306</v>
      </c>
      <c r="DW56" s="71">
        <f t="shared" si="116"/>
        <v>0.24326610965920023</v>
      </c>
      <c r="DX56" s="71">
        <f t="shared" si="117"/>
        <v>0.34588581073857821</v>
      </c>
      <c r="DY56" s="71">
        <f t="shared" si="118"/>
        <v>0.20566214391401846</v>
      </c>
      <c r="DZ56" s="71"/>
      <c r="EB56" s="71">
        <f t="shared" si="134"/>
        <v>-8.1255577090465197E-3</v>
      </c>
      <c r="EC56" s="71">
        <f t="shared" si="135"/>
        <v>-3.5179642618964704E-3</v>
      </c>
      <c r="ED56" s="71">
        <f t="shared" si="136"/>
        <v>-1.0651907887975446E-3</v>
      </c>
      <c r="EE56" s="71">
        <f t="shared" si="137"/>
        <v>1.4201065742199107E-2</v>
      </c>
      <c r="EG56" s="71">
        <f t="shared" si="65"/>
        <v>-6.1842079024675253E-4</v>
      </c>
      <c r="EH56" s="71">
        <f t="shared" si="35"/>
        <v>1.3828828271252802E-3</v>
      </c>
      <c r="EI56" s="71">
        <f t="shared" si="36"/>
        <v>6.6025777368099495E-4</v>
      </c>
      <c r="EJ56" s="71">
        <f t="shared" si="37"/>
        <v>-1.8768409644413617E-3</v>
      </c>
      <c r="EL56" s="71">
        <f t="shared" si="66"/>
        <v>9.3047940496871085E-3</v>
      </c>
      <c r="EM56" s="71">
        <f t="shared" si="38"/>
        <v>8.2924480761652174E-3</v>
      </c>
      <c r="EN56" s="71">
        <f t="shared" si="39"/>
        <v>1.1498950940493075E-2</v>
      </c>
      <c r="EO56" s="71">
        <f t="shared" si="40"/>
        <v>1.3560258774896986E-2</v>
      </c>
      <c r="EQ56" s="71">
        <f t="shared" si="67"/>
        <v>-9.807511611961528E-2</v>
      </c>
      <c r="ER56" s="71">
        <f t="shared" si="41"/>
        <v>-6.1770915539504437E-2</v>
      </c>
      <c r="ES56" s="71">
        <f t="shared" si="42"/>
        <v>-3.9322483406875372E-2</v>
      </c>
      <c r="ET56" s="71">
        <f t="shared" si="43"/>
        <v>7.7410579613164951E-3</v>
      </c>
      <c r="EW56" s="71">
        <f t="shared" si="138"/>
        <v>0.9852584143262052</v>
      </c>
      <c r="EX56" s="71">
        <f t="shared" si="139"/>
        <v>0.81709679806308566</v>
      </c>
      <c r="EY56" s="71">
        <f t="shared" si="119"/>
        <v>0.97840230409227136</v>
      </c>
      <c r="EZ56" s="71"/>
      <c r="FA56" s="71">
        <f t="shared" si="140"/>
        <v>0.99946077116659815</v>
      </c>
      <c r="FB56" s="71">
        <f t="shared" si="47"/>
        <v>0.98990445079786482</v>
      </c>
      <c r="FC56" s="71">
        <f t="shared" si="120"/>
        <v>0.99795647623424211</v>
      </c>
      <c r="FD56" s="71"/>
      <c r="FE56" s="71">
        <f t="shared" si="141"/>
        <v>1.0001667173138504</v>
      </c>
      <c r="FF56" s="71">
        <f t="shared" si="142"/>
        <v>1.0097120607618135</v>
      </c>
      <c r="FG56" s="71">
        <f t="shared" si="121"/>
        <v>0.99982128686120408</v>
      </c>
      <c r="FH56" s="71"/>
      <c r="FI56" s="71">
        <f t="shared" si="143"/>
        <v>1.0105935565144017</v>
      </c>
      <c r="FJ56" s="71">
        <f t="shared" si="144"/>
        <v>1.0821201928233477</v>
      </c>
      <c r="FK56" s="71">
        <f t="shared" si="122"/>
        <v>1.0515183254132678</v>
      </c>
      <c r="FM56" s="71">
        <f t="shared" si="145"/>
        <v>0.95201256223213704</v>
      </c>
      <c r="FN56" s="71">
        <f t="shared" si="146"/>
        <v>0.95024929773501887</v>
      </c>
      <c r="FO56" s="71">
        <f t="shared" si="123"/>
        <v>0.96681870211741117</v>
      </c>
      <c r="FQ56" s="239"/>
      <c r="GA56" s="51">
        <v>2011</v>
      </c>
      <c r="GB56" s="119">
        <f>CR77</f>
        <v>1.3347670461820695</v>
      </c>
      <c r="GC56" s="119">
        <f>CK77</f>
        <v>1.2988159087335898</v>
      </c>
      <c r="GD56" s="119">
        <f>CO77</f>
        <v>1.2617191991088756</v>
      </c>
      <c r="GE56" s="119">
        <f>CM77*CN77*CP77</f>
        <v>1.0031741920937434</v>
      </c>
      <c r="GF56" s="119">
        <f>CQ77</f>
        <v>0.81193042153559181</v>
      </c>
    </row>
    <row r="57" spans="1:188" x14ac:dyDescent="0.2">
      <c r="A57" s="75" t="s">
        <v>148</v>
      </c>
      <c r="B57" s="50">
        <f t="shared" si="124"/>
        <v>1991</v>
      </c>
      <c r="D57" s="79">
        <f>Conversion_Factors!$O53*D205+D282</f>
        <v>3344.0891865114227</v>
      </c>
      <c r="E57" s="79">
        <f>Conversion_Factors!$O53*E205+E282</f>
        <v>4814.9357342124686</v>
      </c>
      <c r="F57" s="79">
        <f>Conversion_Factors!$O53*F205+F282</f>
        <v>6250.0604719229914</v>
      </c>
      <c r="G57" s="79">
        <f>Conversion_Factors!$O53*G205+G282</f>
        <v>3011.2246073531182</v>
      </c>
      <c r="H57" s="79">
        <f t="shared" si="69"/>
        <v>17420.310000000001</v>
      </c>
      <c r="I57" s="71"/>
      <c r="J57" s="327">
        <f>Northeast!I57</f>
        <v>19002.052470655493</v>
      </c>
      <c r="K57" s="327">
        <f>Midwest!I57</f>
        <v>22632.301286786951</v>
      </c>
      <c r="L57" s="327">
        <f>South!I57</f>
        <v>32262.241136093278</v>
      </c>
      <c r="M57" s="327">
        <f>West!I57</f>
        <v>19471.826603944526</v>
      </c>
      <c r="N57" s="327">
        <f t="shared" si="147"/>
        <v>93368.421497480245</v>
      </c>
      <c r="P57" s="85">
        <f>Northeast!N57</f>
        <v>32.660722673382679</v>
      </c>
      <c r="Q57" s="85">
        <f>Midwest!N57</f>
        <v>36.427676505017324</v>
      </c>
      <c r="R57" s="85">
        <f>South!N57</f>
        <v>49.578149085439442</v>
      </c>
      <c r="S57" s="85">
        <f>West!N57</f>
        <v>28.09594676759782</v>
      </c>
      <c r="T57" s="81">
        <f t="shared" si="148"/>
        <v>146.76249503143725</v>
      </c>
      <c r="V57" s="79">
        <f>Conversion_Factors!$O53*V205+V282</f>
        <v>175.98568321372841</v>
      </c>
      <c r="W57" s="79">
        <f>Conversion_Factors!$O53*W205+W282</f>
        <v>212.7461840137085</v>
      </c>
      <c r="X57" s="79">
        <f>Conversion_Factors!$O53*X205+X282</f>
        <v>193.72679181083788</v>
      </c>
      <c r="Y57" s="79">
        <f>Conversion_Factors!$O53*Y205+Y282</f>
        <v>154.64520451014678</v>
      </c>
      <c r="Z57" s="79">
        <f>Conversion_Factors!$O53*Z205+Z282</f>
        <v>186.57603631512745</v>
      </c>
      <c r="AC57" s="79">
        <f>Conversion_Factors!$O53*AC205+AC282</f>
        <v>102.38870768272177</v>
      </c>
      <c r="AD57" s="79">
        <f>Conversion_Factors!$O53*AD205+AD282</f>
        <v>132.17795358288328</v>
      </c>
      <c r="AE57" s="79">
        <f>Conversion_Factors!$O53*AE205+AE282</f>
        <v>126.0648206360444</v>
      </c>
      <c r="AF57" s="79">
        <f>Conversion_Factors!$O53*AF205+AF282</f>
        <v>107.17647752756528</v>
      </c>
      <c r="AG57" s="79">
        <f>Conversion_Factors!$O53*AG205+AG282</f>
        <v>118.69728704372656</v>
      </c>
      <c r="AI57" s="74">
        <f t="shared" si="149"/>
        <v>107.71655246605604</v>
      </c>
      <c r="AJ57" s="74">
        <f t="shared" si="150"/>
        <v>134.0196310130022</v>
      </c>
      <c r="AK57" s="74">
        <f t="shared" si="151"/>
        <v>126.60823770981003</v>
      </c>
      <c r="AL57" s="74">
        <f t="shared" si="152"/>
        <v>108.03333703757423</v>
      </c>
      <c r="AM57" s="74">
        <f t="shared" si="153"/>
        <v>120.68768099541666</v>
      </c>
      <c r="AO57" s="119">
        <f>Northeast!V57</f>
        <v>0.95053829089996922</v>
      </c>
      <c r="AP57" s="119">
        <f>Midwest!V57</f>
        <v>0.98625815176330212</v>
      </c>
      <c r="AQ57" s="119">
        <f>South!V57</f>
        <v>0.99570788533514576</v>
      </c>
      <c r="AR57" s="119">
        <f>West!V57</f>
        <v>0.99206856389420861</v>
      </c>
      <c r="AS57" s="119">
        <f t="shared" si="154"/>
        <v>0.98350789463122024</v>
      </c>
      <c r="AU57" s="51">
        <f t="shared" si="167"/>
        <v>1718.7997309143318</v>
      </c>
      <c r="AV57" s="51">
        <f t="shared" si="168"/>
        <v>1609.5436360368844</v>
      </c>
      <c r="AW57" s="51">
        <f t="shared" si="169"/>
        <v>1536.7236540171427</v>
      </c>
      <c r="AX57" s="51">
        <f t="shared" si="170"/>
        <v>1442.9024733563647</v>
      </c>
      <c r="AY57" s="51">
        <f t="shared" si="171"/>
        <v>1571.8643699615075</v>
      </c>
      <c r="BB57" s="71">
        <f t="shared" si="101"/>
        <v>0.99012069298321659</v>
      </c>
      <c r="BC57" s="71">
        <f t="shared" si="102"/>
        <v>0.99466359432505491</v>
      </c>
      <c r="BD57" s="71">
        <f t="shared" si="103"/>
        <v>0.95795030814571214</v>
      </c>
      <c r="BE57" s="71">
        <f t="shared" si="104"/>
        <v>0.93249505033499502</v>
      </c>
      <c r="BF57" s="71"/>
      <c r="BG57" s="71"/>
      <c r="BH57" s="71"/>
      <c r="BI57" s="71"/>
      <c r="BJ57" s="71"/>
      <c r="BK57" s="71"/>
      <c r="BL57" s="71"/>
      <c r="BM57" s="71"/>
      <c r="BN57" s="71"/>
      <c r="BO57" s="71"/>
      <c r="BP57" s="71"/>
      <c r="BQ57" s="148">
        <f>Northeast!AK57</f>
        <v>0.99034750913893932</v>
      </c>
      <c r="BR57" s="148">
        <f>Midwest!AK57</f>
        <v>0.99424774644366976</v>
      </c>
      <c r="BS57" s="148">
        <f>South!AK57</f>
        <v>0.95729420340015137</v>
      </c>
      <c r="BT57" s="148">
        <f>West!AK57</f>
        <v>0.93437535708000818</v>
      </c>
      <c r="BU57" s="72"/>
      <c r="BV57" s="148">
        <f>Northeast!AH57</f>
        <v>0.99977097316484431</v>
      </c>
      <c r="BW57" s="148">
        <f>Midwest!AH57</f>
        <v>1.0004182537831969</v>
      </c>
      <c r="BX57" s="148">
        <f>South!AH57</f>
        <v>1.0006853741965953</v>
      </c>
      <c r="BY57" s="148">
        <f>West!AH57</f>
        <v>0.99798763234628796</v>
      </c>
      <c r="CA57" s="148">
        <f>Northeast!AI57</f>
        <v>1.0511159954053715</v>
      </c>
      <c r="CB57" s="148">
        <f>Midwest!AI57</f>
        <v>1.0575279616343793</v>
      </c>
      <c r="CC57" s="148">
        <f>South!AI57</f>
        <v>1.0681276124335475</v>
      </c>
      <c r="CD57" s="148">
        <f>West!AI57</f>
        <v>1.0593127778581315</v>
      </c>
      <c r="CF57" s="148">
        <f>Northeast!AJ57</f>
        <v>0.96911538820340504</v>
      </c>
      <c r="CG57" s="148">
        <f>Midwest!AJ57</f>
        <v>0.98442747463246194</v>
      </c>
      <c r="CH57" s="148">
        <f>South!AJ57</f>
        <v>1.0211989427971724</v>
      </c>
      <c r="CI57" s="148">
        <f>West!AJ57</f>
        <v>0.96362462920239578</v>
      </c>
      <c r="CK57" s="73">
        <f t="shared" si="105"/>
        <v>1.0686611154295853</v>
      </c>
      <c r="CL57" s="73">
        <f t="shared" si="106"/>
        <v>1.0161911079865642</v>
      </c>
      <c r="CM57" s="73">
        <f t="shared" si="155"/>
        <v>0.99745197256500751</v>
      </c>
      <c r="CN57" s="73">
        <f t="shared" si="156"/>
        <v>0.99995501673788811</v>
      </c>
      <c r="CO57" s="73">
        <f t="shared" si="157"/>
        <v>1.0602994827009928</v>
      </c>
      <c r="CP57" s="73">
        <f t="shared" si="158"/>
        <v>0.9904011221133121</v>
      </c>
      <c r="CQ57" s="73">
        <f t="shared" si="159"/>
        <v>0.97020444498093494</v>
      </c>
      <c r="CR57" s="73">
        <f t="shared" si="160"/>
        <v>1.0859639229505476</v>
      </c>
      <c r="CS57" s="73">
        <f t="shared" si="161"/>
        <v>1.0859639229505478</v>
      </c>
      <c r="CT57" s="73"/>
      <c r="CU57" s="73">
        <f t="shared" si="162"/>
        <v>1.0473989407526703</v>
      </c>
      <c r="CX57" s="53"/>
      <c r="CZ57" s="71">
        <f t="shared" si="163"/>
        <v>0.19196496425789336</v>
      </c>
      <c r="DA57" s="71">
        <f t="shared" si="164"/>
        <v>0.27639782152053943</v>
      </c>
      <c r="DB57" s="71">
        <f t="shared" si="165"/>
        <v>0.35878009472408878</v>
      </c>
      <c r="DC57" s="71">
        <f t="shared" si="166"/>
        <v>0.1728571194974784</v>
      </c>
      <c r="DE57" s="71">
        <f t="shared" si="125"/>
        <v>0.19438728196285368</v>
      </c>
      <c r="DF57" s="71">
        <f t="shared" si="126"/>
        <v>0.27225439593148298</v>
      </c>
      <c r="DG57" s="71">
        <f t="shared" si="127"/>
        <v>0.3597784609571027</v>
      </c>
      <c r="DH57" s="71">
        <f t="shared" si="128"/>
        <v>0.1735470645163267</v>
      </c>
      <c r="DI57" s="71">
        <f t="shared" si="129"/>
        <v>0.99996720336776612</v>
      </c>
      <c r="DJ57" s="71"/>
      <c r="DK57" s="71">
        <f t="shared" si="130"/>
        <v>0.19439365742014469</v>
      </c>
      <c r="DL57" s="71">
        <f t="shared" si="131"/>
        <v>0.27226332525163205</v>
      </c>
      <c r="DM57" s="71">
        <f t="shared" si="132"/>
        <v>0.35979026086596966</v>
      </c>
      <c r="DN57" s="71">
        <f t="shared" si="133"/>
        <v>0.17355275646225357</v>
      </c>
      <c r="DQ57" s="71">
        <f t="shared" si="64"/>
        <v>-2.6264898911237216E-2</v>
      </c>
      <c r="DR57" s="71">
        <f t="shared" si="28"/>
        <v>1.5055184340928569E-2</v>
      </c>
      <c r="DS57" s="71">
        <f t="shared" si="29"/>
        <v>-1.8280298685081135E-2</v>
      </c>
      <c r="DT57" s="71">
        <f t="shared" si="30"/>
        <v>-4.7840978913592062E-3</v>
      </c>
      <c r="DV57" s="71">
        <f t="shared" si="115"/>
        <v>0.2035169082425615</v>
      </c>
      <c r="DW57" s="71">
        <f t="shared" si="116"/>
        <v>0.24239781420528497</v>
      </c>
      <c r="DX57" s="71">
        <f t="shared" si="117"/>
        <v>0.34553696655312893</v>
      </c>
      <c r="DY57" s="71">
        <f t="shared" si="118"/>
        <v>0.20854831099902463</v>
      </c>
      <c r="DZ57" s="71"/>
      <c r="EB57" s="71">
        <f t="shared" si="134"/>
        <v>-8.1674827983644008E-3</v>
      </c>
      <c r="EC57" s="71">
        <f t="shared" si="135"/>
        <v>-3.5757087829482114E-3</v>
      </c>
      <c r="ED57" s="71">
        <f t="shared" si="136"/>
        <v>-1.009061970493045E-3</v>
      </c>
      <c r="EE57" s="71">
        <f t="shared" si="137"/>
        <v>1.3935977526320481E-2</v>
      </c>
      <c r="EG57" s="71">
        <f t="shared" si="65"/>
        <v>-8.4483919910270503E-4</v>
      </c>
      <c r="EH57" s="71">
        <f t="shared" si="35"/>
        <v>1.3924266173693024E-3</v>
      </c>
      <c r="EI57" s="71">
        <f t="shared" si="36"/>
        <v>6.8133480974593113E-4</v>
      </c>
      <c r="EJ57" s="71">
        <f t="shared" si="37"/>
        <v>-1.8799362150859285E-3</v>
      </c>
      <c r="EL57" s="71">
        <f t="shared" si="66"/>
        <v>7.1022267800575018E-3</v>
      </c>
      <c r="EM57" s="71">
        <f t="shared" si="38"/>
        <v>6.2083543467415549E-3</v>
      </c>
      <c r="EN57" s="71">
        <f t="shared" si="39"/>
        <v>9.19566156555718E-3</v>
      </c>
      <c r="EO57" s="71">
        <f t="shared" si="40"/>
        <v>1.1159780523826743E-2</v>
      </c>
      <c r="EQ57" s="71">
        <f t="shared" si="67"/>
        <v>2.6777264381248632E-2</v>
      </c>
      <c r="ER57" s="71">
        <f t="shared" si="41"/>
        <v>3.4834033972890761E-2</v>
      </c>
      <c r="ES57" s="71">
        <f t="shared" si="42"/>
        <v>2.7486582164042841E-2</v>
      </c>
      <c r="ET57" s="71">
        <f t="shared" si="43"/>
        <v>-2.7641331051495828E-3</v>
      </c>
      <c r="EW57" s="71">
        <f t="shared" si="138"/>
        <v>0.9916211776310746</v>
      </c>
      <c r="EX57" s="71">
        <f t="shared" si="139"/>
        <v>0.81025048913389741</v>
      </c>
      <c r="EY57" s="71">
        <f t="shared" si="119"/>
        <v>0.97020444498093494</v>
      </c>
      <c r="EZ57" s="71"/>
      <c r="FA57" s="71">
        <f t="shared" si="140"/>
        <v>0.99949446325441138</v>
      </c>
      <c r="FB57" s="71">
        <f t="shared" si="47"/>
        <v>0.98940401772336473</v>
      </c>
      <c r="FC57" s="71">
        <f t="shared" si="120"/>
        <v>0.99745197256500751</v>
      </c>
      <c r="FD57" s="71"/>
      <c r="FE57" s="71">
        <f t="shared" si="141"/>
        <v>1.0001337537802419</v>
      </c>
      <c r="FF57" s="71">
        <f t="shared" si="142"/>
        <v>1.0098471135668963</v>
      </c>
      <c r="FG57" s="71">
        <f t="shared" si="121"/>
        <v>0.99995501673788811</v>
      </c>
      <c r="FH57" s="71"/>
      <c r="FI57" s="71">
        <f t="shared" si="143"/>
        <v>1.0083509312919239</v>
      </c>
      <c r="FJ57" s="71">
        <f t="shared" si="144"/>
        <v>1.091156904203219</v>
      </c>
      <c r="FK57" s="71">
        <f t="shared" si="122"/>
        <v>1.0602994827009928</v>
      </c>
      <c r="FM57" s="71">
        <f t="shared" si="145"/>
        <v>1.0243917706021342</v>
      </c>
      <c r="FN57" s="71">
        <f t="shared" si="146"/>
        <v>0.97342756062021052</v>
      </c>
      <c r="FO57" s="71">
        <f t="shared" si="123"/>
        <v>0.9904011221133121</v>
      </c>
      <c r="FQ57" s="239"/>
    </row>
    <row r="58" spans="1:188" x14ac:dyDescent="0.2">
      <c r="A58" s="75" t="s">
        <v>148</v>
      </c>
      <c r="B58" s="50">
        <f t="shared" si="124"/>
        <v>1992</v>
      </c>
      <c r="D58" s="79">
        <f>Conversion_Factors!$O54*D206+D283</f>
        <v>3504.9981345537849</v>
      </c>
      <c r="E58" s="79">
        <f>Conversion_Factors!$O54*E206+E283</f>
        <v>4664.8527803494917</v>
      </c>
      <c r="F58" s="79">
        <f>Conversion_Factors!$O54*F206+F283</f>
        <v>6234.7116441782537</v>
      </c>
      <c r="G58" s="79">
        <f>Conversion_Factors!$O54*G206+G283</f>
        <v>2951.2774409184685</v>
      </c>
      <c r="H58" s="79">
        <f t="shared" si="69"/>
        <v>17355.839999999997</v>
      </c>
      <c r="I58" s="71"/>
      <c r="J58" s="327">
        <f>Northeast!I58</f>
        <v>19097.727571592604</v>
      </c>
      <c r="K58" s="327">
        <f>Midwest!I58</f>
        <v>23028.554840007942</v>
      </c>
      <c r="L58" s="327">
        <f>South!I58</f>
        <v>32929.60883237837</v>
      </c>
      <c r="M58" s="327">
        <f>West!I58</f>
        <v>19818.976894420397</v>
      </c>
      <c r="N58" s="327">
        <f t="shared" si="147"/>
        <v>94874.868138399324</v>
      </c>
      <c r="P58" s="85">
        <f>Northeast!N58</f>
        <v>33.017659885531067</v>
      </c>
      <c r="Q58" s="85">
        <f>Midwest!N58</f>
        <v>37.467086201644697</v>
      </c>
      <c r="R58" s="85">
        <f>South!N58</f>
        <v>51.215132602553865</v>
      </c>
      <c r="S58" s="85">
        <f>West!N58</f>
        <v>28.870039793416787</v>
      </c>
      <c r="T58" s="81">
        <f t="shared" si="148"/>
        <v>150.56991848314641</v>
      </c>
      <c r="V58" s="79">
        <f>Conversion_Factors!$O54*V206+V283</f>
        <v>183.52959122567978</v>
      </c>
      <c r="W58" s="79">
        <f>Conversion_Factors!$O54*W206+W283</f>
        <v>202.56819469388302</v>
      </c>
      <c r="X58" s="79">
        <f>Conversion_Factors!$O54*X206+X283</f>
        <v>189.3345188494286</v>
      </c>
      <c r="Y58" s="79">
        <f>Conversion_Factors!$O54*Y206+Y283</f>
        <v>148.91169491949591</v>
      </c>
      <c r="Z58" s="79">
        <f>Conversion_Factors!$O54*Z206+Z283</f>
        <v>182.93400919073804</v>
      </c>
      <c r="AC58" s="79">
        <f>Conversion_Factors!$O54*AC206+AC283</f>
        <v>106.15525590563547</v>
      </c>
      <c r="AD58" s="79">
        <f>Conversion_Factors!$O54*AD206+AD283</f>
        <v>124.50535265122159</v>
      </c>
      <c r="AE58" s="79">
        <f>Conversion_Factors!$O54*AE206+AE283</f>
        <v>121.7357317525984</v>
      </c>
      <c r="AF58" s="79">
        <f>Conversion_Factors!$O54*AF206+AF283</f>
        <v>102.22630318616487</v>
      </c>
      <c r="AG58" s="79">
        <f>Conversion_Factors!$O54*AG206+AG283</f>
        <v>115.26764558846907</v>
      </c>
      <c r="AI58" s="74">
        <f t="shared" si="149"/>
        <v>106.59851336089193</v>
      </c>
      <c r="AJ58" s="74">
        <f t="shared" si="150"/>
        <v>129.54147776855689</v>
      </c>
      <c r="AK58" s="74">
        <f t="shared" si="151"/>
        <v>124.39895944599931</v>
      </c>
      <c r="AL58" s="74">
        <f t="shared" si="152"/>
        <v>105.66015794199716</v>
      </c>
      <c r="AM58" s="74">
        <f t="shared" si="153"/>
        <v>118.18228713923799</v>
      </c>
      <c r="AO58" s="119">
        <f>Northeast!V58</f>
        <v>0.99584180453102755</v>
      </c>
      <c r="AP58" s="119">
        <f>Midwest!V58</f>
        <v>0.96112345478771666</v>
      </c>
      <c r="AQ58" s="119">
        <f>South!V58</f>
        <v>0.97859123818027594</v>
      </c>
      <c r="AR58" s="119">
        <f>West!V58</f>
        <v>0.9675009500012548</v>
      </c>
      <c r="AS58" s="119">
        <f t="shared" si="154"/>
        <v>0.97533774627889036</v>
      </c>
      <c r="AU58" s="51">
        <f t="shared" si="167"/>
        <v>1728.8789863483034</v>
      </c>
      <c r="AV58" s="51">
        <f t="shared" si="168"/>
        <v>1626.9838234291813</v>
      </c>
      <c r="AW58" s="51">
        <f t="shared" si="169"/>
        <v>1555.2912536329941</v>
      </c>
      <c r="AX58" s="51">
        <f t="shared" si="170"/>
        <v>1456.6866870683177</v>
      </c>
      <c r="AY58" s="51">
        <f t="shared" si="171"/>
        <v>1587.0369196561262</v>
      </c>
      <c r="BB58" s="71">
        <f t="shared" si="101"/>
        <v>0.97984377984179138</v>
      </c>
      <c r="BC58" s="71">
        <f t="shared" si="102"/>
        <v>0.96142774694664923</v>
      </c>
      <c r="BD58" s="71">
        <f t="shared" si="103"/>
        <v>0.94123434375129489</v>
      </c>
      <c r="BE58" s="71">
        <f t="shared" si="104"/>
        <v>0.91201083850865461</v>
      </c>
      <c r="BF58" s="71"/>
      <c r="BG58" s="71"/>
      <c r="BH58" s="71"/>
      <c r="BI58" s="71"/>
      <c r="BJ58" s="71"/>
      <c r="BK58" s="71"/>
      <c r="BL58" s="71"/>
      <c r="BM58" s="71"/>
      <c r="BN58" s="71"/>
      <c r="BO58" s="71"/>
      <c r="BP58" s="71"/>
      <c r="BQ58" s="148">
        <f>Northeast!AK58</f>
        <v>0.98033814519355811</v>
      </c>
      <c r="BR58" s="148">
        <f>Midwest!AK58</f>
        <v>0.96158971986637654</v>
      </c>
      <c r="BS58" s="148">
        <f>South!AK58</f>
        <v>0.9410757322623936</v>
      </c>
      <c r="BT58" s="148">
        <f>West!AK58</f>
        <v>0.91387171700097891</v>
      </c>
      <c r="BU58" s="72"/>
      <c r="BV58" s="148">
        <f>Northeast!AH58</f>
        <v>0.99949571955942917</v>
      </c>
      <c r="BW58" s="148">
        <f>Midwest!AH58</f>
        <v>0.9998315571429468</v>
      </c>
      <c r="BX58" s="148">
        <f>South!AH58</f>
        <v>1.0001685427468412</v>
      </c>
      <c r="BY58" s="148">
        <f>West!AH58</f>
        <v>0.99796374211204242</v>
      </c>
      <c r="CA58" s="148">
        <f>Northeast!AI58</f>
        <v>1.057279870357102</v>
      </c>
      <c r="CB58" s="148">
        <f>Midwest!AI58</f>
        <v>1.0689867909637349</v>
      </c>
      <c r="CC58" s="148">
        <f>South!AI58</f>
        <v>1.0810333588860452</v>
      </c>
      <c r="CD58" s="148">
        <f>West!AI58</f>
        <v>1.0694325149764923</v>
      </c>
      <c r="CF58" s="148">
        <f>Northeast!AJ58</f>
        <v>1.0153043030739177</v>
      </c>
      <c r="CG58" s="148">
        <f>Midwest!AJ58</f>
        <v>0.95933943229274599</v>
      </c>
      <c r="CH58" s="148">
        <f>South!AJ58</f>
        <v>1.0036440933918152</v>
      </c>
      <c r="CI58" s="148">
        <f>West!AJ58</f>
        <v>0.93976140171027889</v>
      </c>
      <c r="CK58" s="73">
        <f t="shared" si="105"/>
        <v>1.085903357740206</v>
      </c>
      <c r="CL58" s="73">
        <f t="shared" si="106"/>
        <v>0.99635471499663375</v>
      </c>
      <c r="CM58" s="73">
        <f t="shared" si="155"/>
        <v>0.99754721096914167</v>
      </c>
      <c r="CN58" s="73">
        <f t="shared" si="156"/>
        <v>0.99955140369923323</v>
      </c>
      <c r="CO58" s="73">
        <f t="shared" si="157"/>
        <v>1.0709892197372817</v>
      </c>
      <c r="CP58" s="73">
        <f t="shared" si="158"/>
        <v>0.98212354510300826</v>
      </c>
      <c r="CQ58" s="73">
        <f t="shared" si="159"/>
        <v>0.9500012266330301</v>
      </c>
      <c r="CR58" s="73">
        <f t="shared" si="160"/>
        <v>1.0819449305151299</v>
      </c>
      <c r="CS58" s="73">
        <f t="shared" si="161"/>
        <v>1.0819449305151305</v>
      </c>
      <c r="CT58" s="73"/>
      <c r="CU58" s="73">
        <f t="shared" si="162"/>
        <v>1.0487930826446277</v>
      </c>
      <c r="CX58" s="53"/>
      <c r="CZ58" s="71">
        <f t="shared" si="163"/>
        <v>0.20194920756090087</v>
      </c>
      <c r="DA58" s="71">
        <f t="shared" si="164"/>
        <v>0.26877712518377056</v>
      </c>
      <c r="DB58" s="71">
        <f t="shared" si="165"/>
        <v>0.35922845821223603</v>
      </c>
      <c r="DC58" s="71">
        <f t="shared" si="166"/>
        <v>0.17004520904309264</v>
      </c>
      <c r="DE58" s="71">
        <f t="shared" si="125"/>
        <v>0.19691490150951649</v>
      </c>
      <c r="DF58" s="71">
        <f t="shared" si="126"/>
        <v>0.27256971818341963</v>
      </c>
      <c r="DG58" s="71">
        <f t="shared" si="127"/>
        <v>0.35900422980439389</v>
      </c>
      <c r="DH58" s="71">
        <f t="shared" si="128"/>
        <v>0.17144732110488203</v>
      </c>
      <c r="DI58" s="71">
        <f t="shared" si="129"/>
        <v>0.99993617060221196</v>
      </c>
      <c r="DJ58" s="71"/>
      <c r="DK58" s="71">
        <f t="shared" si="130"/>
        <v>0.19692747127141566</v>
      </c>
      <c r="DL58" s="71">
        <f t="shared" si="131"/>
        <v>0.27258711725495877</v>
      </c>
      <c r="DM58" s="71">
        <f t="shared" si="132"/>
        <v>0.35902714629093119</v>
      </c>
      <c r="DN58" s="71">
        <f t="shared" si="133"/>
        <v>0.17145826518269441</v>
      </c>
      <c r="DQ58" s="71">
        <f t="shared" si="64"/>
        <v>-1.0158342602252885E-2</v>
      </c>
      <c r="DR58" s="71">
        <f t="shared" si="28"/>
        <v>-3.3398544426981883E-2</v>
      </c>
      <c r="DS58" s="71">
        <f t="shared" si="29"/>
        <v>-1.7087149813111695E-2</v>
      </c>
      <c r="DT58" s="71">
        <f t="shared" si="30"/>
        <v>-2.2188030525107E-2</v>
      </c>
      <c r="DV58" s="71">
        <f t="shared" si="115"/>
        <v>0.2012938510094546</v>
      </c>
      <c r="DW58" s="71">
        <f t="shared" si="116"/>
        <v>0.24272555305599888</v>
      </c>
      <c r="DX58" s="71">
        <f t="shared" si="117"/>
        <v>0.34708463345996005</v>
      </c>
      <c r="DY58" s="71">
        <f t="shared" si="118"/>
        <v>0.20889596247458639</v>
      </c>
      <c r="DZ58" s="71"/>
      <c r="EB58" s="71">
        <f t="shared" si="134"/>
        <v>-1.0983302840059595E-2</v>
      </c>
      <c r="EC58" s="71">
        <f t="shared" si="135"/>
        <v>1.3511569332345314E-3</v>
      </c>
      <c r="ED58" s="71">
        <f t="shared" si="136"/>
        <v>4.4690188196594739E-3</v>
      </c>
      <c r="EE58" s="71">
        <f t="shared" si="137"/>
        <v>1.665618996483712E-3</v>
      </c>
      <c r="EG58" s="71">
        <f t="shared" si="65"/>
        <v>-2.7535456690797538E-4</v>
      </c>
      <c r="EH58" s="71">
        <f t="shared" si="35"/>
        <v>-5.8662338460945505E-4</v>
      </c>
      <c r="EI58" s="71">
        <f t="shared" si="36"/>
        <v>-5.1661088985269015E-4</v>
      </c>
      <c r="EJ58" s="71">
        <f t="shared" si="37"/>
        <v>-2.3938693649911293E-5</v>
      </c>
      <c r="EL58" s="71">
        <f t="shared" si="66"/>
        <v>5.8469973427420757E-3</v>
      </c>
      <c r="EM58" s="71">
        <f t="shared" si="38"/>
        <v>1.0777202674228161E-2</v>
      </c>
      <c r="EN58" s="71">
        <f t="shared" si="39"/>
        <v>1.2010176767677832E-2</v>
      </c>
      <c r="EO58" s="71">
        <f t="shared" si="40"/>
        <v>9.5077728516982981E-3</v>
      </c>
      <c r="EQ58" s="71">
        <f t="shared" si="67"/>
        <v>4.6559968052588122E-2</v>
      </c>
      <c r="ER58" s="71">
        <f t="shared" si="41"/>
        <v>-2.581527189969109E-2</v>
      </c>
      <c r="ES58" s="71">
        <f t="shared" si="42"/>
        <v>-1.7339901359231413E-2</v>
      </c>
      <c r="ET58" s="71">
        <f t="shared" si="43"/>
        <v>-2.5075814908357676E-2</v>
      </c>
      <c r="EW58" s="71">
        <f t="shared" si="138"/>
        <v>0.97917632881149941</v>
      </c>
      <c r="EX58" s="71">
        <f t="shared" si="139"/>
        <v>0.79337809936785131</v>
      </c>
      <c r="EY58" s="71">
        <f t="shared" si="119"/>
        <v>0.9500012266330301</v>
      </c>
      <c r="EZ58" s="71"/>
      <c r="FA58" s="71">
        <f t="shared" si="140"/>
        <v>1.0000954816941103</v>
      </c>
      <c r="FB58" s="71">
        <f t="shared" si="47"/>
        <v>0.98949848769513649</v>
      </c>
      <c r="FC58" s="71">
        <f t="shared" si="120"/>
        <v>0.99754721096914167</v>
      </c>
      <c r="FD58" s="71"/>
      <c r="FE58" s="71">
        <f t="shared" si="141"/>
        <v>0.99959636880469727</v>
      </c>
      <c r="FF58" s="71">
        <f t="shared" si="142"/>
        <v>1.0094395077693743</v>
      </c>
      <c r="FG58" s="71">
        <f t="shared" si="121"/>
        <v>0.99955140369923323</v>
      </c>
      <c r="FH58" s="71"/>
      <c r="FI58" s="71">
        <f t="shared" si="143"/>
        <v>1.0100818091592931</v>
      </c>
      <c r="FJ58" s="71">
        <f t="shared" si="144"/>
        <v>1.102157739874241</v>
      </c>
      <c r="FK58" s="71">
        <f t="shared" si="122"/>
        <v>1.0709892197372817</v>
      </c>
      <c r="FM58" s="71">
        <f t="shared" si="145"/>
        <v>0.9916421974637496</v>
      </c>
      <c r="FN58" s="71">
        <f t="shared" si="146"/>
        <v>0.96529184528520284</v>
      </c>
      <c r="FO58" s="71">
        <f t="shared" si="123"/>
        <v>0.98212354510300826</v>
      </c>
      <c r="FQ58" s="239"/>
    </row>
    <row r="59" spans="1:188" x14ac:dyDescent="0.2">
      <c r="A59" s="75" t="s">
        <v>148</v>
      </c>
      <c r="B59" s="50">
        <f t="shared" si="124"/>
        <v>1993</v>
      </c>
      <c r="D59" s="79">
        <f>Conversion_Factors!$O55*D207+D284</f>
        <v>3565.7723337071593</v>
      </c>
      <c r="E59" s="79">
        <f>Conversion_Factors!$O55*E207+E284</f>
        <v>4919.0698799741203</v>
      </c>
      <c r="F59" s="79">
        <f>Conversion_Factors!$O55*F207+F284</f>
        <v>6657.3495368605691</v>
      </c>
      <c r="G59" s="79">
        <f>Conversion_Factors!$O55*G207+G284</f>
        <v>3075.4962494581532</v>
      </c>
      <c r="H59" s="79">
        <f t="shared" si="69"/>
        <v>18217.688000000002</v>
      </c>
      <c r="I59" s="71"/>
      <c r="J59" s="327">
        <f>Northeast!I59</f>
        <v>19199.559682587875</v>
      </c>
      <c r="K59" s="327">
        <f>Midwest!I59</f>
        <v>23449.020816961784</v>
      </c>
      <c r="L59" s="327">
        <f>South!I59</f>
        <v>33640.391282844874</v>
      </c>
      <c r="M59" s="327">
        <f>West!I59</f>
        <v>20186.205734744279</v>
      </c>
      <c r="N59" s="327">
        <f t="shared" si="147"/>
        <v>96475.177517138814</v>
      </c>
      <c r="P59" s="85">
        <f>Northeast!N59</f>
        <v>33.373121551577057</v>
      </c>
      <c r="Q59" s="85">
        <f>Midwest!N59</f>
        <v>38.547068649809724</v>
      </c>
      <c r="R59" s="85">
        <f>South!N59</f>
        <v>52.925103276561387</v>
      </c>
      <c r="S59" s="85">
        <f>West!N59</f>
        <v>29.67296562877258</v>
      </c>
      <c r="T59" s="81">
        <f t="shared" si="148"/>
        <v>154.51825910672076</v>
      </c>
      <c r="V59" s="79">
        <f>Conversion_Factors!$O55*V207+V284</f>
        <v>185.72156823684696</v>
      </c>
      <c r="W59" s="79">
        <f>Conversion_Factors!$O55*W207+W284</f>
        <v>209.77719787838328</v>
      </c>
      <c r="X59" s="79">
        <f>Conversion_Factors!$O55*X207+X284</f>
        <v>197.89750603333576</v>
      </c>
      <c r="Y59" s="79">
        <f>Conversion_Factors!$O55*Y207+Y284</f>
        <v>152.35633134188473</v>
      </c>
      <c r="Z59" s="79">
        <f>Conversion_Factors!$O55*Z207+Z284</f>
        <v>188.83290467917129</v>
      </c>
      <c r="AC59" s="79">
        <f>Conversion_Factors!$O55*AC207+AC284</f>
        <v>106.84563408898913</v>
      </c>
      <c r="AD59" s="79">
        <f>Conversion_Factors!$O55*AD207+AD284</f>
        <v>127.61203516310448</v>
      </c>
      <c r="AE59" s="79">
        <f>Conversion_Factors!$O55*AE207+AE284</f>
        <v>125.78812557195081</v>
      </c>
      <c r="AF59" s="79">
        <f>Conversion_Factors!$O55*AF207+AF284</f>
        <v>103.64640622493016</v>
      </c>
      <c r="AG59" s="79">
        <f>Conversion_Factors!$O55*AG207+AG284</f>
        <v>117.89990455055305</v>
      </c>
      <c r="AI59" s="74">
        <f t="shared" si="149"/>
        <v>105.58850369071089</v>
      </c>
      <c r="AJ59" s="74">
        <f t="shared" si="150"/>
        <v>126.08062687777199</v>
      </c>
      <c r="AK59" s="74">
        <f t="shared" si="151"/>
        <v>123.12106403103182</v>
      </c>
      <c r="AL59" s="74">
        <f t="shared" si="152"/>
        <v>104.20814355028651</v>
      </c>
      <c r="AM59" s="74">
        <f t="shared" si="153"/>
        <v>116.44071285147895</v>
      </c>
      <c r="AO59" s="119">
        <f>Northeast!V59</f>
        <v>1.0119059400818919</v>
      </c>
      <c r="AP59" s="119">
        <f>Midwest!V59</f>
        <v>1.0121462616680761</v>
      </c>
      <c r="AQ59" s="119">
        <f>South!V59</f>
        <v>1.0216621060084956</v>
      </c>
      <c r="AR59" s="119">
        <f>West!V59</f>
        <v>0.99460946806824868</v>
      </c>
      <c r="AS59" s="119">
        <f t="shared" si="154"/>
        <v>1.0125316280134364</v>
      </c>
      <c r="AU59" s="51">
        <f t="shared" si="167"/>
        <v>1738.2232771641748</v>
      </c>
      <c r="AV59" s="51">
        <f t="shared" si="168"/>
        <v>1643.8668783101939</v>
      </c>
      <c r="AW59" s="51">
        <f t="shared" si="169"/>
        <v>1573.2606327783967</v>
      </c>
      <c r="AX59" s="51">
        <f t="shared" si="170"/>
        <v>1469.9625089870055</v>
      </c>
      <c r="AY59" s="51">
        <f t="shared" si="171"/>
        <v>1601.6374686563347</v>
      </c>
      <c r="BB59" s="71">
        <f t="shared" si="101"/>
        <v>0.97055986338081357</v>
      </c>
      <c r="BC59" s="71">
        <f t="shared" si="102"/>
        <v>0.93574208910360379</v>
      </c>
      <c r="BD59" s="71">
        <f t="shared" si="103"/>
        <v>0.93156546020398645</v>
      </c>
      <c r="BE59" s="71">
        <f t="shared" si="104"/>
        <v>0.89947770502954671</v>
      </c>
      <c r="BF59" s="71"/>
      <c r="BG59" s="71"/>
      <c r="BH59" s="71"/>
      <c r="BI59" s="71"/>
      <c r="BJ59" s="71"/>
      <c r="BK59" s="71"/>
      <c r="BL59" s="71"/>
      <c r="BM59" s="71"/>
      <c r="BN59" s="71"/>
      <c r="BO59" s="71"/>
      <c r="BP59" s="71"/>
      <c r="BQ59" s="148">
        <f>Northeast!AK59</f>
        <v>0.97146946857057082</v>
      </c>
      <c r="BR59" s="148">
        <f>Midwest!AK59</f>
        <v>0.93655010059152966</v>
      </c>
      <c r="BS59" s="148">
        <f>South!AK59</f>
        <v>0.93189897057448212</v>
      </c>
      <c r="BT59" s="148">
        <f>West!AK59</f>
        <v>0.90133502340518956</v>
      </c>
      <c r="BU59" s="72"/>
      <c r="BV59" s="148">
        <f>Northeast!AH59</f>
        <v>0.99906368113544985</v>
      </c>
      <c r="BW59" s="148">
        <f>Midwest!AH59</f>
        <v>0.99913724691565819</v>
      </c>
      <c r="BX59" s="148">
        <f>South!AH59</f>
        <v>0.99964211746012588</v>
      </c>
      <c r="BY59" s="148">
        <f>West!AH59</f>
        <v>0.99793936957134277</v>
      </c>
      <c r="CA59" s="148">
        <f>Northeast!AI59</f>
        <v>1.0629942845297509</v>
      </c>
      <c r="CB59" s="148">
        <f>Midwest!AI59</f>
        <v>1.0800795642286094</v>
      </c>
      <c r="CC59" s="148">
        <f>South!AI59</f>
        <v>1.093523301364199</v>
      </c>
      <c r="CD59" s="148">
        <f>West!AI59</f>
        <v>1.079179014171495</v>
      </c>
      <c r="CF59" s="148">
        <f>Northeast!AJ59</f>
        <v>1.0316823923203682</v>
      </c>
      <c r="CG59" s="148">
        <f>Midwest!AJ59</f>
        <v>1.0102675314279372</v>
      </c>
      <c r="CH59" s="148">
        <f>South!AJ59</f>
        <v>1.047817615907136</v>
      </c>
      <c r="CI59" s="148">
        <f>West!AJ59</f>
        <v>0.96609268224999678</v>
      </c>
      <c r="CK59" s="73">
        <f t="shared" si="105"/>
        <v>1.1042199189317468</v>
      </c>
      <c r="CL59" s="73">
        <f t="shared" si="106"/>
        <v>1.028483198700529</v>
      </c>
      <c r="CM59" s="73">
        <f t="shared" si="155"/>
        <v>0.9976005272373224</v>
      </c>
      <c r="CN59" s="73">
        <f t="shared" si="156"/>
        <v>0.9990837167501917</v>
      </c>
      <c r="CO59" s="73">
        <f t="shared" si="157"/>
        <v>1.0812687345497887</v>
      </c>
      <c r="CP59" s="73">
        <f t="shared" si="158"/>
        <v>1.0195558924474042</v>
      </c>
      <c r="CQ59" s="73">
        <f t="shared" si="159"/>
        <v>0.93603904827232876</v>
      </c>
      <c r="CR59" s="73">
        <f t="shared" si="160"/>
        <v>1.135671634291761</v>
      </c>
      <c r="CS59" s="73">
        <f t="shared" si="161"/>
        <v>1.1356716342917617</v>
      </c>
      <c r="CT59" s="73"/>
      <c r="CU59" s="73">
        <f t="shared" si="162"/>
        <v>1.0987609978438679</v>
      </c>
      <c r="CX59" s="53"/>
      <c r="CZ59" s="71">
        <f t="shared" si="163"/>
        <v>0.19573133175335744</v>
      </c>
      <c r="DA59" s="71">
        <f t="shared" si="164"/>
        <v>0.27001614474757279</v>
      </c>
      <c r="DB59" s="71">
        <f t="shared" si="165"/>
        <v>0.36543328312904294</v>
      </c>
      <c r="DC59" s="71">
        <f t="shared" si="166"/>
        <v>0.1688192403700268</v>
      </c>
      <c r="DE59" s="71">
        <f t="shared" si="125"/>
        <v>0.1988240654863393</v>
      </c>
      <c r="DF59" s="71">
        <f t="shared" si="126"/>
        <v>0.26939616008605205</v>
      </c>
      <c r="DG59" s="71">
        <f t="shared" si="127"/>
        <v>0.36232201582550305</v>
      </c>
      <c r="DH59" s="71">
        <f t="shared" si="128"/>
        <v>0.16943148547074158</v>
      </c>
      <c r="DI59" s="71">
        <f t="shared" si="129"/>
        <v>0.99997372686863606</v>
      </c>
      <c r="DJ59" s="71"/>
      <c r="DK59" s="71">
        <f t="shared" si="130"/>
        <v>0.19882928935437749</v>
      </c>
      <c r="DL59" s="71">
        <f t="shared" si="131"/>
        <v>0.26940323815271788</v>
      </c>
      <c r="DM59" s="71">
        <f t="shared" si="132"/>
        <v>0.36233153540953017</v>
      </c>
      <c r="DN59" s="71">
        <f t="shared" si="133"/>
        <v>0.16943593708337434</v>
      </c>
      <c r="DQ59" s="71">
        <f t="shared" si="64"/>
        <v>-9.0877170439502674E-3</v>
      </c>
      <c r="DR59" s="71">
        <f t="shared" si="28"/>
        <v>-2.6384854920665533E-2</v>
      </c>
      <c r="DS59" s="71">
        <f t="shared" si="29"/>
        <v>-9.7992088272403962E-3</v>
      </c>
      <c r="DT59" s="71">
        <f t="shared" si="30"/>
        <v>-1.38131846403681E-2</v>
      </c>
      <c r="DV59" s="71">
        <f t="shared" si="115"/>
        <v>0.19901035869228717</v>
      </c>
      <c r="DW59" s="71">
        <f t="shared" si="116"/>
        <v>0.24305755553335018</v>
      </c>
      <c r="DX59" s="71">
        <f t="shared" si="117"/>
        <v>0.34869478500693774</v>
      </c>
      <c r="DY59" s="71">
        <f t="shared" si="118"/>
        <v>0.20923730076742486</v>
      </c>
      <c r="DZ59" s="71"/>
      <c r="EB59" s="71">
        <f t="shared" si="134"/>
        <v>-1.1408908678244987E-2</v>
      </c>
      <c r="EC59" s="71">
        <f t="shared" si="135"/>
        <v>1.3668755589577451E-3</v>
      </c>
      <c r="ED59" s="71">
        <f t="shared" si="136"/>
        <v>4.6283473715266399E-3</v>
      </c>
      <c r="EE59" s="71">
        <f t="shared" si="137"/>
        <v>1.6326774197083489E-3</v>
      </c>
      <c r="EG59" s="71">
        <f t="shared" si="65"/>
        <v>-4.3234985215757438E-4</v>
      </c>
      <c r="EH59" s="71">
        <f t="shared" si="35"/>
        <v>-6.9466842483950121E-4</v>
      </c>
      <c r="EI59" s="71">
        <f t="shared" si="36"/>
        <v>-5.2647514022170164E-4</v>
      </c>
      <c r="EJ59" s="71">
        <f t="shared" si="37"/>
        <v>-2.442256896957432E-5</v>
      </c>
      <c r="EL59" s="71">
        <f t="shared" si="66"/>
        <v>5.3902727583750136E-3</v>
      </c>
      <c r="EM59" s="71">
        <f t="shared" si="38"/>
        <v>1.0323433479845353E-2</v>
      </c>
      <c r="EN59" s="71">
        <f t="shared" si="39"/>
        <v>1.1487472417714457E-2</v>
      </c>
      <c r="EO59" s="71">
        <f t="shared" si="40"/>
        <v>9.0724320471694576E-3</v>
      </c>
      <c r="EQ59" s="71">
        <f t="shared" si="67"/>
        <v>1.6002486767173595E-2</v>
      </c>
      <c r="ER59" s="71">
        <f t="shared" si="41"/>
        <v>5.1725501105375528E-2</v>
      </c>
      <c r="ES59" s="71">
        <f t="shared" si="42"/>
        <v>4.3072070360790984E-2</v>
      </c>
      <c r="ET59" s="71">
        <f t="shared" si="43"/>
        <v>2.7633758891836974E-2</v>
      </c>
      <c r="EW59" s="71">
        <f t="shared" si="138"/>
        <v>0.98530298912330272</v>
      </c>
      <c r="EX59" s="71">
        <f t="shared" si="139"/>
        <v>0.78171781281210861</v>
      </c>
      <c r="EY59" s="71">
        <f t="shared" si="119"/>
        <v>0.93603904827232876</v>
      </c>
      <c r="EZ59" s="71"/>
      <c r="FA59" s="71">
        <f t="shared" si="140"/>
        <v>1.0000534473632872</v>
      </c>
      <c r="FB59" s="71">
        <f t="shared" si="47"/>
        <v>0.98955137378028046</v>
      </c>
      <c r="FC59" s="71">
        <f t="shared" si="120"/>
        <v>0.9976005272373224</v>
      </c>
      <c r="FD59" s="71"/>
      <c r="FE59" s="71">
        <f t="shared" si="141"/>
        <v>0.9995321031541643</v>
      </c>
      <c r="FF59" s="71">
        <f t="shared" si="142"/>
        <v>1.008967194207627</v>
      </c>
      <c r="FG59" s="71">
        <f t="shared" si="121"/>
        <v>0.9990837167501917</v>
      </c>
      <c r="FH59" s="71"/>
      <c r="FI59" s="71">
        <f t="shared" si="143"/>
        <v>1.009598149657406</v>
      </c>
      <c r="FJ59" s="71">
        <f t="shared" si="144"/>
        <v>1.1127364148076224</v>
      </c>
      <c r="FK59" s="71">
        <f t="shared" si="122"/>
        <v>1.0812687345497887</v>
      </c>
      <c r="FM59" s="71">
        <f t="shared" si="145"/>
        <v>1.0381136849137143</v>
      </c>
      <c r="FN59" s="71">
        <f t="shared" si="146"/>
        <v>1.0020826745261808</v>
      </c>
      <c r="FO59" s="71">
        <f t="shared" si="123"/>
        <v>1.0195558924474042</v>
      </c>
      <c r="FQ59" s="239"/>
    </row>
    <row r="60" spans="1:188" x14ac:dyDescent="0.2">
      <c r="A60" s="75" t="s">
        <v>148</v>
      </c>
      <c r="B60" s="50">
        <f t="shared" si="124"/>
        <v>1994</v>
      </c>
      <c r="D60" s="79">
        <f>Conversion_Factors!$O56*D208+D285</f>
        <v>3581.9381814803478</v>
      </c>
      <c r="E60" s="79">
        <f>Conversion_Factors!$O56*E208+E285</f>
        <v>4819.6303658546403</v>
      </c>
      <c r="F60" s="79">
        <f>Conversion_Factors!$O56*F208+F285</f>
        <v>6628.2825099476122</v>
      </c>
      <c r="G60" s="79">
        <f>Conversion_Factors!$O56*G208+G285</f>
        <v>3082.5809427174017</v>
      </c>
      <c r="H60" s="79">
        <f t="shared" si="69"/>
        <v>18112.432000000001</v>
      </c>
      <c r="I60" s="71"/>
      <c r="J60" s="327">
        <f>Northeast!I60</f>
        <v>19373.761184286945</v>
      </c>
      <c r="K60" s="327">
        <f>Midwest!I60</f>
        <v>23728.774880395733</v>
      </c>
      <c r="L60" s="327">
        <f>South!I60</f>
        <v>34175.351053782579</v>
      </c>
      <c r="M60" s="327">
        <f>West!I60</f>
        <v>20496.401536320853</v>
      </c>
      <c r="N60" s="327">
        <f t="shared" si="147"/>
        <v>97774.288654786098</v>
      </c>
      <c r="P60" s="85">
        <f>Northeast!N60</f>
        <v>33.858423541573821</v>
      </c>
      <c r="Q60" s="85">
        <f>Midwest!N60</f>
        <v>39.534699966649598</v>
      </c>
      <c r="R60" s="85">
        <f>South!N60</f>
        <v>54.370712730474899</v>
      </c>
      <c r="S60" s="85">
        <f>West!N60</f>
        <v>30.31248214383924</v>
      </c>
      <c r="T60" s="81">
        <f t="shared" si="148"/>
        <v>158.07631838253758</v>
      </c>
      <c r="V60" s="79">
        <f>Conversion_Factors!$O56*V208+V285</f>
        <v>184.88605012770944</v>
      </c>
      <c r="W60" s="79">
        <f>Conversion_Factors!$O56*W208+W285</f>
        <v>203.1133250725274</v>
      </c>
      <c r="X60" s="79">
        <f>Conversion_Factors!$O56*X208+X285</f>
        <v>193.94921502098174</v>
      </c>
      <c r="Y60" s="79">
        <f>Conversion_Factors!$O56*Y208+Y285</f>
        <v>150.39620185303667</v>
      </c>
      <c r="Z60" s="79">
        <f>Conversion_Factors!$O56*Z208+Z285</f>
        <v>185.24739222547532</v>
      </c>
      <c r="AC60" s="79">
        <f>Conversion_Factors!$O56*AC208+AC285</f>
        <v>105.79164080342326</v>
      </c>
      <c r="AD60" s="79">
        <f>Conversion_Factors!$O56*AD208+AD285</f>
        <v>121.90886410976562</v>
      </c>
      <c r="AE60" s="79">
        <f>Conversion_Factors!$O56*AE208+AE285</f>
        <v>121.90906054156699</v>
      </c>
      <c r="AF60" s="79">
        <f>Conversion_Factors!$O56*AF208+AF285</f>
        <v>101.69345182918025</v>
      </c>
      <c r="AG60" s="79">
        <f>Conversion_Factors!$O56*AG208+AG285</f>
        <v>114.58030010648864</v>
      </c>
      <c r="AI60" s="74">
        <f t="shared" si="149"/>
        <v>104.92682282613089</v>
      </c>
      <c r="AJ60" s="74">
        <f t="shared" si="150"/>
        <v>123.53377469112735</v>
      </c>
      <c r="AK60" s="74">
        <f t="shared" si="151"/>
        <v>123.37872086850173</v>
      </c>
      <c r="AL60" s="74">
        <f t="shared" si="152"/>
        <v>102.20817274745542</v>
      </c>
      <c r="AM60" s="74">
        <f t="shared" si="153"/>
        <v>115.40564781430236</v>
      </c>
      <c r="AO60" s="119">
        <f>Northeast!V60</f>
        <v>1.0082421058219349</v>
      </c>
      <c r="AP60" s="119">
        <f>Midwest!V60</f>
        <v>0.98684642653052157</v>
      </c>
      <c r="AQ60" s="119">
        <f>South!V60</f>
        <v>0.98808821880637654</v>
      </c>
      <c r="AR60" s="119">
        <f>West!V60</f>
        <v>0.9949639945178651</v>
      </c>
      <c r="AS60" s="119">
        <f t="shared" si="154"/>
        <v>0.99284829015351328</v>
      </c>
      <c r="AU60" s="51">
        <f t="shared" si="167"/>
        <v>1747.6432799757351</v>
      </c>
      <c r="AV60" s="51">
        <f t="shared" si="168"/>
        <v>1666.1079287035768</v>
      </c>
      <c r="AW60" s="51">
        <f t="shared" si="169"/>
        <v>1590.9335545642352</v>
      </c>
      <c r="AX60" s="51">
        <f t="shared" si="170"/>
        <v>1478.917267019955</v>
      </c>
      <c r="AY60" s="51">
        <f t="shared" si="171"/>
        <v>1616.747312175916</v>
      </c>
      <c r="BB60" s="71">
        <f t="shared" si="101"/>
        <v>0.96447775342488884</v>
      </c>
      <c r="BC60" s="71">
        <f t="shared" si="102"/>
        <v>0.91683992431599282</v>
      </c>
      <c r="BD60" s="71">
        <f t="shared" si="103"/>
        <v>0.93351495773522819</v>
      </c>
      <c r="BE60" s="71">
        <f t="shared" si="104"/>
        <v>0.88221485889709916</v>
      </c>
      <c r="BF60" s="71"/>
      <c r="BG60" s="71"/>
      <c r="BH60" s="71"/>
      <c r="BI60" s="71"/>
      <c r="BJ60" s="71"/>
      <c r="BK60" s="71"/>
      <c r="BL60" s="71"/>
      <c r="BM60" s="71"/>
      <c r="BN60" s="71"/>
      <c r="BO60" s="71"/>
      <c r="BP60" s="71"/>
      <c r="BQ60" s="148">
        <f>Northeast!AK60</f>
        <v>0.96559543826864203</v>
      </c>
      <c r="BR60" s="148">
        <f>Midwest!AK60</f>
        <v>0.92001787394240453</v>
      </c>
      <c r="BS60" s="148">
        <f>South!AK60</f>
        <v>0.93369334047315133</v>
      </c>
      <c r="BT60" s="148">
        <f>West!AK60</f>
        <v>0.88376654051603187</v>
      </c>
      <c r="BU60" s="72"/>
      <c r="BV60" s="148">
        <f>Northeast!AH60</f>
        <v>0.99884249158658289</v>
      </c>
      <c r="BW60" s="148">
        <f>Midwest!AH60</f>
        <v>0.99654577403720013</v>
      </c>
      <c r="BX60" s="148">
        <f>South!AH60</f>
        <v>0.99980894933037368</v>
      </c>
      <c r="BY60" s="148">
        <f>West!AH60</f>
        <v>0.99824424036462522</v>
      </c>
      <c r="CA60" s="148">
        <f>Northeast!AI60</f>
        <v>1.0687549996694534</v>
      </c>
      <c r="CB60" s="148">
        <f>Midwest!AI60</f>
        <v>1.0946927329309102</v>
      </c>
      <c r="CC60" s="148">
        <f>South!AI60</f>
        <v>1.1058071857844629</v>
      </c>
      <c r="CD60" s="148">
        <f>West!AI60</f>
        <v>1.0857531865650496</v>
      </c>
      <c r="CF60" s="148">
        <f>Northeast!AJ60</f>
        <v>1.027946952943392</v>
      </c>
      <c r="CG60" s="148">
        <f>Midwest!AJ60</f>
        <v>0.98501465745315497</v>
      </c>
      <c r="CH60" s="148">
        <f>South!AJ60</f>
        <v>1.0133842056455962</v>
      </c>
      <c r="CI60" s="148">
        <f>West!AJ60</f>
        <v>0.96643704395138263</v>
      </c>
      <c r="CK60" s="73">
        <f t="shared" si="105"/>
        <v>1.1190890742110038</v>
      </c>
      <c r="CL60" s="73">
        <f t="shared" si="106"/>
        <v>1.0089546142961152</v>
      </c>
      <c r="CM60" s="73">
        <f t="shared" si="155"/>
        <v>0.99753546398972126</v>
      </c>
      <c r="CN60" s="73">
        <f t="shared" si="156"/>
        <v>0.99845757141321445</v>
      </c>
      <c r="CO60" s="73">
        <f t="shared" si="157"/>
        <v>1.0918956967634794</v>
      </c>
      <c r="CP60" s="73">
        <f t="shared" si="158"/>
        <v>0.99970906851014918</v>
      </c>
      <c r="CQ60" s="73">
        <f t="shared" si="159"/>
        <v>0.92802331151776984</v>
      </c>
      <c r="CR60" s="73">
        <f t="shared" si="160"/>
        <v>1.1291100852335596</v>
      </c>
      <c r="CS60" s="73">
        <f t="shared" si="161"/>
        <v>1.12911008523356</v>
      </c>
      <c r="CT60" s="73"/>
      <c r="CU60" s="73">
        <f t="shared" si="162"/>
        <v>1.0872082648936729</v>
      </c>
      <c r="CX60" s="53"/>
      <c r="CZ60" s="71">
        <f t="shared" si="163"/>
        <v>0.19776130458241872</v>
      </c>
      <c r="DA60" s="71">
        <f t="shared" si="164"/>
        <v>0.2660951530890297</v>
      </c>
      <c r="DB60" s="71">
        <f t="shared" si="165"/>
        <v>0.36595209908573362</v>
      </c>
      <c r="DC60" s="71">
        <f t="shared" si="166"/>
        <v>0.17019144324281807</v>
      </c>
      <c r="DE60" s="71">
        <f t="shared" si="125"/>
        <v>0.19674457276507201</v>
      </c>
      <c r="DF60" s="71">
        <f t="shared" si="126"/>
        <v>0.26805086931533451</v>
      </c>
      <c r="DG60" s="71">
        <f t="shared" si="127"/>
        <v>0.365692629769445</v>
      </c>
      <c r="DH60" s="71">
        <f t="shared" si="128"/>
        <v>0.169504416098648</v>
      </c>
      <c r="DI60" s="71">
        <f t="shared" si="129"/>
        <v>0.99999248794849949</v>
      </c>
      <c r="DJ60" s="71"/>
      <c r="DK60" s="71">
        <f t="shared" si="130"/>
        <v>0.19674605073153764</v>
      </c>
      <c r="DL60" s="71">
        <f t="shared" si="131"/>
        <v>0.26805288294239604</v>
      </c>
      <c r="DM60" s="71">
        <f t="shared" si="132"/>
        <v>0.3656953768919497</v>
      </c>
      <c r="DN60" s="71">
        <f t="shared" si="133"/>
        <v>0.16950568943411665</v>
      </c>
      <c r="DQ60" s="71">
        <f t="shared" si="64"/>
        <v>-6.0648956950589842E-3</v>
      </c>
      <c r="DR60" s="71">
        <f t="shared" si="28"/>
        <v>-1.7809920095738962E-2</v>
      </c>
      <c r="DS60" s="71">
        <f t="shared" si="29"/>
        <v>1.923646920465662E-3</v>
      </c>
      <c r="DT60" s="71">
        <f t="shared" si="30"/>
        <v>-1.9684090253021074E-2</v>
      </c>
      <c r="DV60" s="71">
        <f t="shared" si="115"/>
        <v>0.19814781013329918</v>
      </c>
      <c r="DW60" s="71">
        <f t="shared" si="116"/>
        <v>0.24268931236283864</v>
      </c>
      <c r="DX60" s="71">
        <f t="shared" si="117"/>
        <v>0.34953310859101483</v>
      </c>
      <c r="DY60" s="71">
        <f t="shared" si="118"/>
        <v>0.20962976891284746</v>
      </c>
      <c r="DZ60" s="71"/>
      <c r="EB60" s="71">
        <f t="shared" si="134"/>
        <v>-4.343609084893332E-3</v>
      </c>
      <c r="EC60" s="71">
        <f t="shared" si="135"/>
        <v>-1.5161939907133552E-3</v>
      </c>
      <c r="ED60" s="71">
        <f t="shared" si="136"/>
        <v>2.4012904514179754E-3</v>
      </c>
      <c r="EE60" s="71">
        <f t="shared" si="137"/>
        <v>1.8739513735203802E-3</v>
      </c>
      <c r="EG60" s="71">
        <f t="shared" si="65"/>
        <v>-2.2142135881113095E-4</v>
      </c>
      <c r="EH60" s="71">
        <f t="shared" si="35"/>
        <v>-2.5970801052429137E-3</v>
      </c>
      <c r="EI60" s="71">
        <f t="shared" si="36"/>
        <v>1.6687767298334064E-4</v>
      </c>
      <c r="EJ60" s="71">
        <f t="shared" si="37"/>
        <v>3.0545366081093187E-4</v>
      </c>
      <c r="EL60" s="71">
        <f t="shared" si="66"/>
        <v>5.4046967017126182E-3</v>
      </c>
      <c r="EM60" s="71">
        <f t="shared" si="38"/>
        <v>1.3439005690191188E-2</v>
      </c>
      <c r="EN60" s="71">
        <f t="shared" si="39"/>
        <v>1.1170683285632499E-2</v>
      </c>
      <c r="EO60" s="71">
        <f t="shared" si="40"/>
        <v>6.0733473306628103E-3</v>
      </c>
      <c r="EQ60" s="71">
        <f t="shared" si="67"/>
        <v>-3.6272968058558056E-3</v>
      </c>
      <c r="ER60" s="71">
        <f t="shared" si="41"/>
        <v>-2.5313935637546078E-2</v>
      </c>
      <c r="ES60" s="71">
        <f t="shared" si="42"/>
        <v>-3.3414111701174226E-2</v>
      </c>
      <c r="ET60" s="71">
        <f t="shared" si="43"/>
        <v>3.5638438090932525E-4</v>
      </c>
      <c r="EW60" s="71">
        <f t="shared" si="138"/>
        <v>0.99143653593367298</v>
      </c>
      <c r="EX60" s="71">
        <f t="shared" si="139"/>
        <v>0.7750236004120844</v>
      </c>
      <c r="EY60" s="71">
        <f t="shared" si="119"/>
        <v>0.92802331151776984</v>
      </c>
      <c r="EZ60" s="71"/>
      <c r="FA60" s="71">
        <f t="shared" si="140"/>
        <v>0.99993478025940763</v>
      </c>
      <c r="FB60" s="71">
        <f t="shared" si="47"/>
        <v>0.98948683549637972</v>
      </c>
      <c r="FC60" s="71">
        <f t="shared" si="120"/>
        <v>0.99753546398972126</v>
      </c>
      <c r="FD60" s="71"/>
      <c r="FE60" s="71">
        <f t="shared" si="141"/>
        <v>0.99937328041036044</v>
      </c>
      <c r="FF60" s="71">
        <f t="shared" si="142"/>
        <v>1.0083348547017135</v>
      </c>
      <c r="FG60" s="71">
        <f t="shared" si="121"/>
        <v>0.99845757141321445</v>
      </c>
      <c r="FH60" s="71"/>
      <c r="FI60" s="71">
        <f t="shared" si="143"/>
        <v>1.0098282340681159</v>
      </c>
      <c r="FJ60" s="71">
        <f t="shared" si="144"/>
        <v>1.1236726487484678</v>
      </c>
      <c r="FK60" s="71">
        <f t="shared" si="122"/>
        <v>1.0918956967634794</v>
      </c>
      <c r="FM60" s="71">
        <f t="shared" si="145"/>
        <v>0.98053385392181536</v>
      </c>
      <c r="FN60" s="71">
        <f t="shared" si="146"/>
        <v>0.98257598680143621</v>
      </c>
      <c r="FO60" s="71">
        <f t="shared" si="123"/>
        <v>0.99970906851014918</v>
      </c>
      <c r="FQ60" s="239"/>
    </row>
    <row r="61" spans="1:188" x14ac:dyDescent="0.2">
      <c r="A61" s="75" t="s">
        <v>148</v>
      </c>
      <c r="B61" s="50">
        <f t="shared" si="124"/>
        <v>1995</v>
      </c>
      <c r="D61" s="79">
        <f>Conversion_Factors!$O57*D209+D286</f>
        <v>3502.5273754613954</v>
      </c>
      <c r="E61" s="79">
        <f>Conversion_Factors!$O57*E209+E286</f>
        <v>5055.673711530816</v>
      </c>
      <c r="F61" s="79">
        <f>Conversion_Factors!$O57*F209+F286</f>
        <v>6906.7484222611492</v>
      </c>
      <c r="G61" s="79">
        <f>Conversion_Factors!$O57*G209+G286</f>
        <v>3054.0134907466399</v>
      </c>
      <c r="H61" s="79">
        <f t="shared" si="69"/>
        <v>18518.963000000003</v>
      </c>
      <c r="I61" s="71"/>
      <c r="J61" s="327">
        <f>Northeast!I61</f>
        <v>19555.914299961521</v>
      </c>
      <c r="K61" s="327">
        <f>Midwest!I61</f>
        <v>24020.531223403137</v>
      </c>
      <c r="L61" s="327">
        <f>South!I61</f>
        <v>34736.173603332194</v>
      </c>
      <c r="M61" s="327">
        <f>West!I61</f>
        <v>20816.820960606554</v>
      </c>
      <c r="N61" s="327">
        <f t="shared" si="147"/>
        <v>99129.440087303403</v>
      </c>
      <c r="P61" s="85">
        <f>Northeast!N61</f>
        <v>34.318366873285655</v>
      </c>
      <c r="Q61" s="85">
        <f>Midwest!N61</f>
        <v>40.495496069274985</v>
      </c>
      <c r="R61" s="85">
        <f>South!N61</f>
        <v>55.788641923131372</v>
      </c>
      <c r="S61" s="85">
        <f>West!N61</f>
        <v>30.928681358029653</v>
      </c>
      <c r="T61" s="81">
        <f t="shared" si="148"/>
        <v>161.53118622372165</v>
      </c>
      <c r="V61" s="79">
        <f>Conversion_Factors!$O57*V209+V286</f>
        <v>179.10322788990169</v>
      </c>
      <c r="W61" s="79">
        <f>Conversion_Factors!$O57*W209+W286</f>
        <v>210.47301845702259</v>
      </c>
      <c r="X61" s="79">
        <f>Conversion_Factors!$O57*X209+X286</f>
        <v>198.83446291846587</v>
      </c>
      <c r="Y61" s="79">
        <f>Conversion_Factors!$O57*Y209+Y286</f>
        <v>146.70892815603352</v>
      </c>
      <c r="Z61" s="79">
        <f>Conversion_Factors!$O57*Z209+Z286</f>
        <v>186.8159749887655</v>
      </c>
      <c r="AC61" s="79">
        <f>Conversion_Factors!$O57*AC209+AC286</f>
        <v>102.05985000375577</v>
      </c>
      <c r="AD61" s="79">
        <f>Conversion_Factors!$O57*AD209+AD286</f>
        <v>124.84533348800463</v>
      </c>
      <c r="AE61" s="79">
        <f>Conversion_Factors!$O57*AE209+AE286</f>
        <v>123.80205332436023</v>
      </c>
      <c r="AF61" s="79">
        <f>Conversion_Factors!$O57*AF209+AF286</f>
        <v>98.74373418618967</v>
      </c>
      <c r="AG61" s="79">
        <f>Conversion_Factors!$O57*AG209+AG286</f>
        <v>114.64636292803006</v>
      </c>
      <c r="AI61" s="74">
        <f t="shared" si="149"/>
        <v>101.75477889836726</v>
      </c>
      <c r="AJ61" s="74">
        <f t="shared" si="150"/>
        <v>122.22769059326667</v>
      </c>
      <c r="AK61" s="74">
        <f t="shared" si="151"/>
        <v>122.39000260676076</v>
      </c>
      <c r="AL61" s="74">
        <f t="shared" si="152"/>
        <v>102.21303990171855</v>
      </c>
      <c r="AM61" s="74">
        <f t="shared" si="153"/>
        <v>114.1019006939556</v>
      </c>
      <c r="AO61" s="119">
        <f>Northeast!V61</f>
        <v>1.0029981010100097</v>
      </c>
      <c r="AP61" s="119">
        <f>Midwest!V61</f>
        <v>1.0214161200463863</v>
      </c>
      <c r="AQ61" s="119">
        <f>South!V61</f>
        <v>1.0115373044164104</v>
      </c>
      <c r="AR61" s="119">
        <f>West!V61</f>
        <v>0.96605809083787419</v>
      </c>
      <c r="AS61" s="119">
        <f t="shared" si="154"/>
        <v>1.0047717192330987</v>
      </c>
      <c r="AU61" s="51">
        <f t="shared" si="167"/>
        <v>1754.8842946889565</v>
      </c>
      <c r="AV61" s="51">
        <f t="shared" si="168"/>
        <v>1685.8701288762645</v>
      </c>
      <c r="AW61" s="51">
        <f t="shared" si="169"/>
        <v>1606.0675697964512</v>
      </c>
      <c r="AX61" s="51">
        <f t="shared" si="170"/>
        <v>1485.7543049709</v>
      </c>
      <c r="AY61" s="51">
        <f t="shared" si="171"/>
        <v>1629.4976152539646</v>
      </c>
      <c r="BB61" s="71">
        <f t="shared" si="101"/>
        <v>0.93532061591883819</v>
      </c>
      <c r="BC61" s="71">
        <f t="shared" si="102"/>
        <v>0.90714646154901313</v>
      </c>
      <c r="BD61" s="71">
        <f t="shared" si="103"/>
        <v>0.92603406248988929</v>
      </c>
      <c r="BE61" s="71">
        <f t="shared" si="104"/>
        <v>0.88225686997797514</v>
      </c>
      <c r="BF61" s="71"/>
      <c r="BG61" s="71"/>
      <c r="BH61" s="71"/>
      <c r="BI61" s="71"/>
      <c r="BJ61" s="71"/>
      <c r="BK61" s="71"/>
      <c r="BL61" s="71"/>
      <c r="BM61" s="71"/>
      <c r="BN61" s="71"/>
      <c r="BO61" s="71"/>
      <c r="BP61" s="71"/>
      <c r="BQ61" s="148">
        <f>Northeast!AK61</f>
        <v>0.93624146029854838</v>
      </c>
      <c r="BR61" s="148">
        <f>Midwest!AK61</f>
        <v>0.91256516073356764</v>
      </c>
      <c r="BS61" s="148">
        <f>South!AK61</f>
        <v>0.92593452360039274</v>
      </c>
      <c r="BT61" s="148">
        <f>West!AK61</f>
        <v>0.88345353167330565</v>
      </c>
      <c r="BU61" s="72"/>
      <c r="BV61" s="148">
        <f>Northeast!AH61</f>
        <v>0.99901644562993774</v>
      </c>
      <c r="BW61" s="148">
        <f>Midwest!AH61</f>
        <v>0.99406212354173273</v>
      </c>
      <c r="BX61" s="148">
        <f>South!AH61</f>
        <v>1.0001075010024572</v>
      </c>
      <c r="BY61" s="148">
        <f>West!AH61</f>
        <v>0.99864547296215544</v>
      </c>
      <c r="CA61" s="148">
        <f>Northeast!AI61</f>
        <v>1.073183174896118</v>
      </c>
      <c r="CB61" s="148">
        <f>Midwest!AI61</f>
        <v>1.1076772080318724</v>
      </c>
      <c r="CC61" s="148">
        <f>South!AI61</f>
        <v>1.1163263572140578</v>
      </c>
      <c r="CD61" s="148">
        <f>West!AI61</f>
        <v>1.0907726260613932</v>
      </c>
      <c r="CF61" s="148">
        <f>Northeast!AJ61</f>
        <v>1.0226004605319841</v>
      </c>
      <c r="CG61" s="148">
        <f>Midwest!AJ61</f>
        <v>1.019520183238465</v>
      </c>
      <c r="CH61" s="148">
        <f>South!AJ61</f>
        <v>1.0374336098807218</v>
      </c>
      <c r="CI61" s="148">
        <f>West!AJ61</f>
        <v>0.93835991125195184</v>
      </c>
      <c r="CK61" s="73">
        <f t="shared" si="105"/>
        <v>1.1345996463961512</v>
      </c>
      <c r="CL61" s="73">
        <f t="shared" si="106"/>
        <v>1.01749794005047</v>
      </c>
      <c r="CM61" s="73">
        <f t="shared" si="155"/>
        <v>0.99748782120161217</v>
      </c>
      <c r="CN61" s="73">
        <f t="shared" si="156"/>
        <v>0.99799708224226424</v>
      </c>
      <c r="CO61" s="73">
        <f t="shared" si="157"/>
        <v>1.1009400249876629</v>
      </c>
      <c r="CP61" s="73">
        <f t="shared" si="158"/>
        <v>1.0117759828491693</v>
      </c>
      <c r="CQ61" s="73">
        <f t="shared" si="159"/>
        <v>0.91758992874702239</v>
      </c>
      <c r="CR61" s="73">
        <f t="shared" si="160"/>
        <v>1.1544528029900754</v>
      </c>
      <c r="CS61" s="73">
        <f t="shared" si="161"/>
        <v>1.1544528029900756</v>
      </c>
      <c r="CT61" s="73"/>
      <c r="CU61" s="73">
        <f t="shared" si="162"/>
        <v>1.1088808934944094</v>
      </c>
      <c r="CX61" s="53"/>
      <c r="CZ61" s="71">
        <f t="shared" si="163"/>
        <v>0.18913193873012191</v>
      </c>
      <c r="DA61" s="71">
        <f t="shared" si="164"/>
        <v>0.27299982788079524</v>
      </c>
      <c r="DB61" s="71">
        <f t="shared" si="165"/>
        <v>0.37295546312507605</v>
      </c>
      <c r="DC61" s="71">
        <f t="shared" si="166"/>
        <v>0.16491277026400666</v>
      </c>
      <c r="DE61" s="71">
        <f t="shared" si="125"/>
        <v>0.19341453880239773</v>
      </c>
      <c r="DF61" s="71">
        <f t="shared" si="126"/>
        <v>0.26953275077566419</v>
      </c>
      <c r="DG61" s="71">
        <f t="shared" si="127"/>
        <v>0.36944271786254806</v>
      </c>
      <c r="DH61" s="71">
        <f t="shared" si="128"/>
        <v>0.16753824726766198</v>
      </c>
      <c r="DI61" s="71">
        <f t="shared" si="129"/>
        <v>0.99992825470827196</v>
      </c>
      <c r="DJ61" s="71"/>
      <c r="DK61" s="71">
        <f t="shared" si="130"/>
        <v>0.19342841638055944</v>
      </c>
      <c r="DL61" s="71">
        <f t="shared" si="131"/>
        <v>0.26955208986898777</v>
      </c>
      <c r="DM61" s="71">
        <f t="shared" si="132"/>
        <v>0.36946922553991896</v>
      </c>
      <c r="DN61" s="71">
        <f t="shared" si="133"/>
        <v>0.16755026821053384</v>
      </c>
      <c r="DQ61" s="71">
        <f t="shared" si="64"/>
        <v>-3.0871531913382069E-2</v>
      </c>
      <c r="DR61" s="71">
        <f t="shared" si="28"/>
        <v>-8.1336061223952916E-3</v>
      </c>
      <c r="DS61" s="71">
        <f t="shared" si="29"/>
        <v>-8.3445317677999977E-3</v>
      </c>
      <c r="DT61" s="71">
        <f t="shared" si="30"/>
        <v>-3.5423867227987082E-4</v>
      </c>
      <c r="DV61" s="71">
        <f t="shared" si="115"/>
        <v>0.19727655359233953</v>
      </c>
      <c r="DW61" s="71">
        <f t="shared" si="116"/>
        <v>0.24231480781338249</v>
      </c>
      <c r="DX61" s="71">
        <f t="shared" si="117"/>
        <v>0.35041228491495574</v>
      </c>
      <c r="DY61" s="71">
        <f t="shared" si="118"/>
        <v>0.20999635367932229</v>
      </c>
      <c r="DZ61" s="71"/>
      <c r="EB61" s="71">
        <f t="shared" si="134"/>
        <v>-4.4066983767036411E-3</v>
      </c>
      <c r="EC61" s="71">
        <f t="shared" si="135"/>
        <v>-1.5443358450316896E-3</v>
      </c>
      <c r="ED61" s="71">
        <f t="shared" si="136"/>
        <v>2.5121296445586969E-3</v>
      </c>
      <c r="EE61" s="71">
        <f t="shared" si="137"/>
        <v>1.7471975170011643E-3</v>
      </c>
      <c r="EG61" s="71">
        <f t="shared" si="65"/>
        <v>1.7414046663047353E-4</v>
      </c>
      <c r="EH61" s="71">
        <f t="shared" si="35"/>
        <v>-2.4953701703576562E-3</v>
      </c>
      <c r="EI61" s="71">
        <f t="shared" si="36"/>
        <v>2.9856414676868198E-4</v>
      </c>
      <c r="EJ61" s="71">
        <f t="shared" si="37"/>
        <v>4.0185754901933931E-4</v>
      </c>
      <c r="EL61" s="71">
        <f t="shared" si="66"/>
        <v>4.1347426251182821E-3</v>
      </c>
      <c r="EM61" s="71">
        <f t="shared" si="38"/>
        <v>1.179150269479228E-2</v>
      </c>
      <c r="EN61" s="71">
        <f t="shared" si="39"/>
        <v>9.4677028197067258E-3</v>
      </c>
      <c r="EO61" s="71">
        <f t="shared" si="40"/>
        <v>4.6123490617503392E-3</v>
      </c>
      <c r="EQ61" s="71">
        <f t="shared" si="67"/>
        <v>-5.2147094887458924E-3</v>
      </c>
      <c r="ER61" s="71">
        <f t="shared" si="41"/>
        <v>3.443086528727126E-2</v>
      </c>
      <c r="ES61" s="71">
        <f t="shared" si="42"/>
        <v>2.3454552169197351E-2</v>
      </c>
      <c r="ET61" s="71">
        <f t="shared" si="43"/>
        <v>-2.9482582242254137E-2</v>
      </c>
      <c r="EW61" s="71">
        <f t="shared" si="138"/>
        <v>0.988757413050666</v>
      </c>
      <c r="EX61" s="71">
        <f t="shared" si="139"/>
        <v>0.76631033019666561</v>
      </c>
      <c r="EY61" s="71">
        <f t="shared" si="119"/>
        <v>0.91758992874702239</v>
      </c>
      <c r="EZ61" s="71"/>
      <c r="FA61" s="71">
        <f t="shared" si="140"/>
        <v>0.99995223950442969</v>
      </c>
      <c r="FB61" s="71">
        <f t="shared" si="47"/>
        <v>0.98943957711475616</v>
      </c>
      <c r="FC61" s="71">
        <f t="shared" si="120"/>
        <v>0.99748782120161217</v>
      </c>
      <c r="FD61" s="71"/>
      <c r="FE61" s="71">
        <f t="shared" si="141"/>
        <v>0.999538799460153</v>
      </c>
      <c r="FF61" s="71">
        <f t="shared" si="142"/>
        <v>1.0078698101223784</v>
      </c>
      <c r="FG61" s="71">
        <f t="shared" si="121"/>
        <v>0.99799708224226424</v>
      </c>
      <c r="FH61" s="71"/>
      <c r="FI61" s="71">
        <f t="shared" si="143"/>
        <v>1.0082831430245507</v>
      </c>
      <c r="FJ61" s="71">
        <f t="shared" si="144"/>
        <v>1.1329801900108272</v>
      </c>
      <c r="FK61" s="71">
        <f t="shared" si="122"/>
        <v>1.1009400249876629</v>
      </c>
      <c r="FM61" s="71">
        <f t="shared" si="145"/>
        <v>1.0120704260060411</v>
      </c>
      <c r="FN61" s="71">
        <f t="shared" si="146"/>
        <v>0.99443609754543583</v>
      </c>
      <c r="FO61" s="71">
        <f t="shared" si="123"/>
        <v>1.0117759828491693</v>
      </c>
      <c r="FQ61" s="239"/>
    </row>
    <row r="62" spans="1:188" x14ac:dyDescent="0.2">
      <c r="A62" s="75" t="s">
        <v>148</v>
      </c>
      <c r="B62" s="50">
        <f t="shared" si="124"/>
        <v>1996</v>
      </c>
      <c r="D62" s="79">
        <f>Conversion_Factors!$O58*D210+D287</f>
        <v>3637.5571612171452</v>
      </c>
      <c r="E62" s="79">
        <f>Conversion_Factors!$O58*E210+E287</f>
        <v>5305.7650489771058</v>
      </c>
      <c r="F62" s="79">
        <f>Conversion_Factors!$O58*F210+F287</f>
        <v>7344.1084704774566</v>
      </c>
      <c r="G62" s="79">
        <f>Conversion_Factors!$O58*G210+G287</f>
        <v>3216.9583193282929</v>
      </c>
      <c r="H62" s="79">
        <f t="shared" si="69"/>
        <v>19504.389000000003</v>
      </c>
      <c r="I62" s="71"/>
      <c r="J62" s="327">
        <f>Northeast!I62</f>
        <v>19661.434183104524</v>
      </c>
      <c r="K62" s="327">
        <f>Midwest!I62</f>
        <v>24131.667836966499</v>
      </c>
      <c r="L62" s="327">
        <f>South!I62</f>
        <v>34930.6855514458</v>
      </c>
      <c r="M62" s="327">
        <f>West!I62</f>
        <v>21156.189997974026</v>
      </c>
      <c r="N62" s="327">
        <f t="shared" si="147"/>
        <v>99879.977569490846</v>
      </c>
      <c r="P62" s="85">
        <f>Northeast!N62</f>
        <v>34.75244566995746</v>
      </c>
      <c r="Q62" s="85">
        <f>Midwest!N62</f>
        <v>41.115861555677625</v>
      </c>
      <c r="R62" s="85">
        <f>South!N62</f>
        <v>56.671015744039003</v>
      </c>
      <c r="S62" s="85">
        <f>West!N62</f>
        <v>31.666770099293434</v>
      </c>
      <c r="T62" s="81">
        <f t="shared" si="148"/>
        <v>164.20609306896753</v>
      </c>
      <c r="V62" s="79">
        <f>Conversion_Factors!$O58*V210+V287</f>
        <v>185.00975703710225</v>
      </c>
      <c r="W62" s="79">
        <f>Conversion_Factors!$O58*W210+W287</f>
        <v>219.86731645830884</v>
      </c>
      <c r="X62" s="79">
        <f>Conversion_Factors!$O58*X210+X287</f>
        <v>210.24804851485317</v>
      </c>
      <c r="Y62" s="79">
        <f>Conversion_Factors!$O58*Y210+Y287</f>
        <v>152.05754531587951</v>
      </c>
      <c r="Z62" s="79">
        <f>Conversion_Factors!$O58*Z210+Z287</f>
        <v>195.27826772317758</v>
      </c>
      <c r="AC62" s="79">
        <f>Conversion_Factors!$O58*AC210+AC287</f>
        <v>104.67053731305344</v>
      </c>
      <c r="AD62" s="79">
        <f>Conversion_Factors!$O58*AD210+AD287</f>
        <v>129.04423860344576</v>
      </c>
      <c r="AE62" s="79">
        <f>Conversion_Factors!$O58*AE210+AE287</f>
        <v>129.59196820554527</v>
      </c>
      <c r="AF62" s="79">
        <f>Conversion_Factors!$O58*AF210+AF287</f>
        <v>101.5878256368202</v>
      </c>
      <c r="AG62" s="79">
        <f>Conversion_Factors!$O58*AG210+AG287</f>
        <v>118.77993462646994</v>
      </c>
      <c r="AI62" s="74">
        <f t="shared" si="149"/>
        <v>104.20233918806095</v>
      </c>
      <c r="AJ62" s="74">
        <f t="shared" si="150"/>
        <v>125.97980528478588</v>
      </c>
      <c r="AK62" s="74">
        <f t="shared" si="151"/>
        <v>129.14228065573735</v>
      </c>
      <c r="AL62" s="74">
        <f t="shared" si="152"/>
        <v>103.77419955309136</v>
      </c>
      <c r="AM62" s="74">
        <f t="shared" si="153"/>
        <v>118.17997701104674</v>
      </c>
      <c r="AO62" s="119">
        <f>Northeast!V62</f>
        <v>1.0044931632882781</v>
      </c>
      <c r="AP62" s="119">
        <f>Midwest!V62</f>
        <v>1.0243247980240366</v>
      </c>
      <c r="AQ62" s="119">
        <f>South!V62</f>
        <v>1.0034821094030908</v>
      </c>
      <c r="AR62" s="119">
        <f>West!V62</f>
        <v>0.9789314306861735</v>
      </c>
      <c r="AS62" s="119">
        <f t="shared" si="154"/>
        <v>1.0050766435279228</v>
      </c>
      <c r="AU62" s="51">
        <f t="shared" si="167"/>
        <v>1767.5437786639673</v>
      </c>
      <c r="AV62" s="51">
        <f t="shared" si="168"/>
        <v>1703.8135048707079</v>
      </c>
      <c r="AW62" s="51">
        <f t="shared" si="169"/>
        <v>1622.3848701902548</v>
      </c>
      <c r="AX62" s="51">
        <f t="shared" si="170"/>
        <v>1496.8087402469882</v>
      </c>
      <c r="AY62" s="51">
        <f t="shared" si="171"/>
        <v>1644.0341404234118</v>
      </c>
      <c r="BB62" s="71">
        <f t="shared" si="101"/>
        <v>0.95781836612220983</v>
      </c>
      <c r="BC62" s="71">
        <f t="shared" si="102"/>
        <v>0.93499381388968827</v>
      </c>
      <c r="BD62" s="71">
        <f t="shared" si="103"/>
        <v>0.97712352518763501</v>
      </c>
      <c r="BE62" s="71">
        <f t="shared" si="104"/>
        <v>0.89573209612211924</v>
      </c>
      <c r="BF62" s="71"/>
      <c r="BG62" s="71"/>
      <c r="BH62" s="71"/>
      <c r="BI62" s="71"/>
      <c r="BJ62" s="71"/>
      <c r="BK62" s="71"/>
      <c r="BL62" s="71"/>
      <c r="BM62" s="71"/>
      <c r="BN62" s="71"/>
      <c r="BO62" s="71"/>
      <c r="BP62" s="71"/>
      <c r="BQ62" s="148">
        <f>Northeast!AK62</f>
        <v>0.95902091791927646</v>
      </c>
      <c r="BR62" s="148">
        <f>Midwest!AK62</f>
        <v>0.94134524918802376</v>
      </c>
      <c r="BS62" s="148">
        <f>South!AK62</f>
        <v>0.97662581026692874</v>
      </c>
      <c r="BT62" s="148">
        <f>West!AK62</f>
        <v>0.89687901816548177</v>
      </c>
      <c r="BU62" s="72"/>
      <c r="BV62" s="148">
        <f>Northeast!AH62</f>
        <v>0.99874606301635682</v>
      </c>
      <c r="BW62" s="148">
        <f>Midwest!AH62</f>
        <v>0.99325280995063769</v>
      </c>
      <c r="BX62" s="148">
        <f>South!AH62</f>
        <v>1.0005096270398284</v>
      </c>
      <c r="BY62" s="148">
        <f>West!AH62</f>
        <v>0.99872120763209693</v>
      </c>
      <c r="CA62" s="148">
        <f>Northeast!AI62</f>
        <v>1.0809249646232044</v>
      </c>
      <c r="CB62" s="148">
        <f>Midwest!AI62</f>
        <v>1.1194666503404798</v>
      </c>
      <c r="CC62" s="148">
        <f>South!AI62</f>
        <v>1.127667992429624</v>
      </c>
      <c r="CD62" s="148">
        <f>West!AI62</f>
        <v>1.0988882851278905</v>
      </c>
      <c r="CF62" s="148">
        <f>Northeast!AJ62</f>
        <v>1.0241247419565866</v>
      </c>
      <c r="CG62" s="148">
        <f>Midwest!AJ62</f>
        <v>1.0224234621730302</v>
      </c>
      <c r="CH62" s="148">
        <f>South!AJ62</f>
        <v>1.0291721943061545</v>
      </c>
      <c r="CI62" s="148">
        <f>West!AJ62</f>
        <v>0.95086415520180523</v>
      </c>
      <c r="CK62" s="73">
        <f t="shared" si="105"/>
        <v>1.1431900264199562</v>
      </c>
      <c r="CL62" s="73">
        <f t="shared" si="106"/>
        <v>1.0635880317885356</v>
      </c>
      <c r="CM62" s="73">
        <f t="shared" si="155"/>
        <v>0.9969747455525908</v>
      </c>
      <c r="CN62" s="73">
        <f t="shared" si="156"/>
        <v>0.99788766609312252</v>
      </c>
      <c r="CO62" s="73">
        <f t="shared" si="157"/>
        <v>1.1111663344043989</v>
      </c>
      <c r="CP62" s="73">
        <f t="shared" si="158"/>
        <v>1.0120205967502249</v>
      </c>
      <c r="CQ62" s="73">
        <f t="shared" si="159"/>
        <v>0.95069060773603553</v>
      </c>
      <c r="CR62" s="73">
        <f t="shared" si="160"/>
        <v>1.2158832301602844</v>
      </c>
      <c r="CS62" s="73">
        <f t="shared" si="161"/>
        <v>1.2158832301602851</v>
      </c>
      <c r="CT62" s="73"/>
      <c r="CU62" s="73">
        <f t="shared" si="162"/>
        <v>1.1187530655439546</v>
      </c>
      <c r="CX62" s="53"/>
      <c r="CZ62" s="71">
        <f t="shared" si="163"/>
        <v>0.18649941616818372</v>
      </c>
      <c r="DA62" s="71">
        <f t="shared" si="164"/>
        <v>0.27202928781707059</v>
      </c>
      <c r="DB62" s="71">
        <f t="shared" si="165"/>
        <v>0.37653619759519025</v>
      </c>
      <c r="DC62" s="71">
        <f t="shared" si="166"/>
        <v>0.16493509841955534</v>
      </c>
      <c r="DE62" s="71">
        <f t="shared" si="125"/>
        <v>0.18781260250802603</v>
      </c>
      <c r="DF62" s="71">
        <f t="shared" si="126"/>
        <v>0.27251426980657767</v>
      </c>
      <c r="DG62" s="71">
        <f t="shared" si="127"/>
        <v>0.37474297915264865</v>
      </c>
      <c r="DH62" s="71">
        <f t="shared" si="128"/>
        <v>0.16492393408979572</v>
      </c>
      <c r="DI62" s="71">
        <f t="shared" si="129"/>
        <v>0.99999378555704799</v>
      </c>
      <c r="DJ62" s="71"/>
      <c r="DK62" s="71">
        <f t="shared" si="130"/>
        <v>0.18781376966598323</v>
      </c>
      <c r="DL62" s="71">
        <f t="shared" si="131"/>
        <v>0.27251596334148537</v>
      </c>
      <c r="DM62" s="71">
        <f t="shared" si="132"/>
        <v>0.37474530798598665</v>
      </c>
      <c r="DN62" s="71">
        <f t="shared" si="133"/>
        <v>0.16492495900654483</v>
      </c>
      <c r="DQ62" s="71">
        <f t="shared" si="64"/>
        <v>2.4039473252483706E-2</v>
      </c>
      <c r="DR62" s="71">
        <f t="shared" si="28"/>
        <v>3.1050476420534479E-2</v>
      </c>
      <c r="DS62" s="71">
        <f t="shared" si="29"/>
        <v>5.3300056685478069E-2</v>
      </c>
      <c r="DT62" s="71">
        <f t="shared" si="30"/>
        <v>1.5082284475051154E-2</v>
      </c>
      <c r="DV62" s="71">
        <f t="shared" si="115"/>
        <v>0.19685060671369503</v>
      </c>
      <c r="DW62" s="71">
        <f t="shared" si="116"/>
        <v>0.24160666055593621</v>
      </c>
      <c r="DX62" s="71">
        <f t="shared" si="117"/>
        <v>0.34972660588698073</v>
      </c>
      <c r="DY62" s="71">
        <f t="shared" si="118"/>
        <v>0.21181612684338805</v>
      </c>
      <c r="DZ62" s="71"/>
      <c r="EB62" s="71">
        <f t="shared" si="134"/>
        <v>-2.1614701415015643E-3</v>
      </c>
      <c r="EC62" s="71">
        <f t="shared" si="135"/>
        <v>-2.9267052991395876E-3</v>
      </c>
      <c r="ED62" s="71">
        <f t="shared" si="136"/>
        <v>-1.9586949281051739E-3</v>
      </c>
      <c r="EE62" s="71">
        <f t="shared" si="137"/>
        <v>8.628404981652028E-3</v>
      </c>
      <c r="EG62" s="71">
        <f t="shared" si="65"/>
        <v>-2.7068544340146263E-4</v>
      </c>
      <c r="EH62" s="71">
        <f t="shared" si="35"/>
        <v>-8.1447949914286149E-4</v>
      </c>
      <c r="EI62" s="71">
        <f t="shared" si="36"/>
        <v>4.0200199943325965E-4</v>
      </c>
      <c r="EJ62" s="71">
        <f t="shared" si="37"/>
        <v>7.5834518231964021E-5</v>
      </c>
      <c r="EL62" s="71">
        <f t="shared" si="66"/>
        <v>7.1879613820778629E-3</v>
      </c>
      <c r="EM62" s="71">
        <f t="shared" si="38"/>
        <v>1.0587149442610692E-2</v>
      </c>
      <c r="EN62" s="71">
        <f t="shared" si="39"/>
        <v>1.0108520810936305E-2</v>
      </c>
      <c r="EO62" s="71">
        <f t="shared" si="40"/>
        <v>7.4127424818174505E-3</v>
      </c>
      <c r="EQ62" s="71">
        <f t="shared" si="67"/>
        <v>1.4894834974022054E-3</v>
      </c>
      <c r="ER62" s="71">
        <f t="shared" si="41"/>
        <v>2.8436444830307155E-3</v>
      </c>
      <c r="ES62" s="71">
        <f t="shared" si="42"/>
        <v>-7.9951963415262652E-3</v>
      </c>
      <c r="ET62" s="71">
        <f t="shared" si="43"/>
        <v>1.3237632073069305E-2</v>
      </c>
      <c r="EW62" s="71">
        <f t="shared" si="138"/>
        <v>1.0360734985770959</v>
      </c>
      <c r="EX62" s="71">
        <f t="shared" si="139"/>
        <v>0.79395382480262888</v>
      </c>
      <c r="EY62" s="71">
        <f t="shared" si="119"/>
        <v>0.95069060773603553</v>
      </c>
      <c r="EZ62" s="71"/>
      <c r="FA62" s="71">
        <f t="shared" si="140"/>
        <v>0.99948563216701403</v>
      </c>
      <c r="FB62" s="71">
        <f t="shared" si="47"/>
        <v>0.98893064122360508</v>
      </c>
      <c r="FC62" s="71">
        <f t="shared" si="120"/>
        <v>0.9969747455525908</v>
      </c>
      <c r="FD62" s="71"/>
      <c r="FE62" s="71">
        <f t="shared" si="141"/>
        <v>0.99989036425948663</v>
      </c>
      <c r="FF62" s="71">
        <f t="shared" si="142"/>
        <v>1.0077593115694046</v>
      </c>
      <c r="FG62" s="71">
        <f t="shared" si="121"/>
        <v>0.99788766609312252</v>
      </c>
      <c r="FH62" s="71"/>
      <c r="FI62" s="71">
        <f t="shared" si="143"/>
        <v>1.0092887070908798</v>
      </c>
      <c r="FJ62" s="71">
        <f t="shared" si="144"/>
        <v>1.143504111135607</v>
      </c>
      <c r="FK62" s="71">
        <f t="shared" si="122"/>
        <v>1.1111663344043989</v>
      </c>
      <c r="FM62" s="71">
        <f t="shared" si="145"/>
        <v>1.0002417668586745</v>
      </c>
      <c r="FN62" s="71">
        <f t="shared" si="146"/>
        <v>0.99467651923689193</v>
      </c>
      <c r="FO62" s="71">
        <f t="shared" si="123"/>
        <v>1.0120205967502249</v>
      </c>
      <c r="FQ62" s="239"/>
    </row>
    <row r="63" spans="1:188" x14ac:dyDescent="0.2">
      <c r="A63" s="75" t="s">
        <v>148</v>
      </c>
      <c r="B63" s="50">
        <f t="shared" si="124"/>
        <v>1997</v>
      </c>
      <c r="D63" s="79">
        <f>Conversion_Factors!$O59*D211+D288</f>
        <v>3535.4209401008598</v>
      </c>
      <c r="E63" s="79">
        <f>Conversion_Factors!$O59*E211+E288</f>
        <v>5077.5363877945447</v>
      </c>
      <c r="F63" s="79">
        <f>Conversion_Factors!$O59*F211+F288</f>
        <v>7120.9426885865087</v>
      </c>
      <c r="G63" s="79">
        <f>Conversion_Factors!$O59*G211+G288</f>
        <v>3231.0469835180847</v>
      </c>
      <c r="H63" s="79">
        <f t="shared" si="69"/>
        <v>18964.947</v>
      </c>
      <c r="I63" s="71"/>
      <c r="J63" s="327">
        <f>Northeast!I63</f>
        <v>19770.755108761459</v>
      </c>
      <c r="K63" s="327">
        <f>Midwest!I63</f>
        <v>24245.85494618216</v>
      </c>
      <c r="L63" s="327">
        <f>South!I63</f>
        <v>35129.778773169113</v>
      </c>
      <c r="M63" s="327">
        <f>West!I63</f>
        <v>21501.573485234974</v>
      </c>
      <c r="N63" s="327">
        <f t="shared" si="147"/>
        <v>100647.96231334771</v>
      </c>
      <c r="P63" s="85">
        <f>Northeast!N63</f>
        <v>35.181598538378019</v>
      </c>
      <c r="Q63" s="85">
        <f>Midwest!N63</f>
        <v>41.729816816572878</v>
      </c>
      <c r="R63" s="85">
        <f>South!N63</f>
        <v>57.54488988413938</v>
      </c>
      <c r="S63" s="85">
        <f>West!N63</f>
        <v>32.409242758825243</v>
      </c>
      <c r="T63" s="81">
        <f t="shared" si="148"/>
        <v>166.86554799791554</v>
      </c>
      <c r="V63" s="79">
        <f>Conversion_Factors!$O59*V211+V288</f>
        <v>178.82073399078871</v>
      </c>
      <c r="W63" s="79">
        <f>Conversion_Factors!$O59*W211+W288</f>
        <v>209.41873978315093</v>
      </c>
      <c r="X63" s="79">
        <f>Conversion_Factors!$O59*X211+X288</f>
        <v>202.70388648234911</v>
      </c>
      <c r="Y63" s="79">
        <f>Conversion_Factors!$O59*Y211+Y288</f>
        <v>150.27025746449812</v>
      </c>
      <c r="Z63" s="79">
        <f>Conversion_Factors!$O59*Z211+Z288</f>
        <v>188.42852417574386</v>
      </c>
      <c r="AC63" s="79">
        <f>Conversion_Factors!$O59*AC211+AC288</f>
        <v>100.49062825397851</v>
      </c>
      <c r="AD63" s="79">
        <f>Conversion_Factors!$O59*AD211+AD288</f>
        <v>121.67646002649155</v>
      </c>
      <c r="AE63" s="79">
        <f>Conversion_Factors!$O59*AE211+AE288</f>
        <v>123.74587392423172</v>
      </c>
      <c r="AF63" s="79">
        <f>Conversion_Factors!$O59*AF211+AF288</f>
        <v>99.695232238594969</v>
      </c>
      <c r="AG63" s="79">
        <f>Conversion_Factors!$O59*AG211+AG288</f>
        <v>113.65405997550138</v>
      </c>
      <c r="AI63" s="74">
        <f t="shared" si="149"/>
        <v>101.48342411837578</v>
      </c>
      <c r="AJ63" s="74">
        <f t="shared" si="150"/>
        <v>122.07257277158477</v>
      </c>
      <c r="AK63" s="74">
        <f t="shared" si="151"/>
        <v>124.43251149161462</v>
      </c>
      <c r="AL63" s="74">
        <f t="shared" si="152"/>
        <v>101.7753057806957</v>
      </c>
      <c r="AM63" s="74">
        <f t="shared" si="153"/>
        <v>114.60323103753949</v>
      </c>
      <c r="AO63" s="119">
        <f>Northeast!V63</f>
        <v>0.99021716232949319</v>
      </c>
      <c r="AP63" s="119">
        <f>Midwest!V63</f>
        <v>0.99675510447515181</v>
      </c>
      <c r="AQ63" s="119">
        <f>South!V63</f>
        <v>0.99448184755614155</v>
      </c>
      <c r="AR63" s="119">
        <f>West!V63</f>
        <v>0.97956209980264908</v>
      </c>
      <c r="AS63" s="119">
        <f t="shared" si="154"/>
        <v>0.99171776350941454</v>
      </c>
      <c r="AU63" s="51">
        <f t="shared" si="167"/>
        <v>1779.4767243253752</v>
      </c>
      <c r="AV63" s="51">
        <f t="shared" si="168"/>
        <v>1721.1113779736527</v>
      </c>
      <c r="AW63" s="51">
        <f t="shared" si="169"/>
        <v>1638.0658203316138</v>
      </c>
      <c r="AX63" s="51">
        <f t="shared" si="170"/>
        <v>1507.2963279213268</v>
      </c>
      <c r="AY63" s="51">
        <f t="shared" si="171"/>
        <v>1657.9128296548354</v>
      </c>
      <c r="BB63" s="71">
        <f t="shared" si="101"/>
        <v>0.93282634761319272</v>
      </c>
      <c r="BC63" s="71">
        <f t="shared" si="102"/>
        <v>0.90599521192318022</v>
      </c>
      <c r="BD63" s="71">
        <f t="shared" si="103"/>
        <v>0.94148820710977377</v>
      </c>
      <c r="BE63" s="71">
        <f t="shared" si="104"/>
        <v>0.87847854643072998</v>
      </c>
      <c r="BF63" s="71"/>
      <c r="BG63" s="71"/>
      <c r="BH63" s="71"/>
      <c r="BI63" s="71"/>
      <c r="BJ63" s="71"/>
      <c r="BK63" s="71"/>
      <c r="BL63" s="71"/>
      <c r="BM63" s="71"/>
      <c r="BN63" s="71"/>
      <c r="BO63" s="71"/>
      <c r="BP63" s="71"/>
      <c r="BQ63" s="148">
        <f>Northeast!AK63</f>
        <v>0.93419020319868407</v>
      </c>
      <c r="BR63" s="148">
        <f>Midwest!AK63</f>
        <v>0.91289232209131266</v>
      </c>
      <c r="BS63" s="148">
        <f>South!AK63</f>
        <v>0.94063006952758188</v>
      </c>
      <c r="BT63" s="148">
        <f>West!AK63</f>
        <v>0.87954717799093063</v>
      </c>
      <c r="BU63" s="72"/>
      <c r="BV63" s="148">
        <f>Northeast!AH63</f>
        <v>0.99854006648665217</v>
      </c>
      <c r="BW63" s="148">
        <f>Midwest!AH63</f>
        <v>0.99244477141364029</v>
      </c>
      <c r="BX63" s="148">
        <f>South!AH63</f>
        <v>1.0009123008183471</v>
      </c>
      <c r="BY63" s="148">
        <f>West!AH63</f>
        <v>0.99878502076188591</v>
      </c>
      <c r="CA63" s="148">
        <f>Northeast!AI63</f>
        <v>1.0882224465993837</v>
      </c>
      <c r="CB63" s="148">
        <f>Midwest!AI63</f>
        <v>1.1308319740717514</v>
      </c>
      <c r="CC63" s="148">
        <f>South!AI63</f>
        <v>1.1385673208751745</v>
      </c>
      <c r="CD63" s="148">
        <f>West!AI63</f>
        <v>1.1065877906991104</v>
      </c>
      <c r="CF63" s="148">
        <f>Northeast!AJ63</f>
        <v>1.0095697341850787</v>
      </c>
      <c r="CG63" s="148">
        <f>Midwest!AJ63</f>
        <v>0.99490494306300181</v>
      </c>
      <c r="CH63" s="148">
        <f>South!AJ63</f>
        <v>1.0199415172990034</v>
      </c>
      <c r="CI63" s="148">
        <f>West!AJ63</f>
        <v>0.95147674218987344</v>
      </c>
      <c r="CK63" s="73">
        <f t="shared" si="105"/>
        <v>1.1519801014778828</v>
      </c>
      <c r="CL63" s="73">
        <f t="shared" si="106"/>
        <v>1.0262807300451653</v>
      </c>
      <c r="CM63" s="73">
        <f t="shared" si="155"/>
        <v>0.99647641652521624</v>
      </c>
      <c r="CN63" s="73">
        <f t="shared" si="156"/>
        <v>0.99779178084883202</v>
      </c>
      <c r="CO63" s="73">
        <f t="shared" si="157"/>
        <v>1.1209520140455229</v>
      </c>
      <c r="CP63" s="73">
        <f t="shared" si="158"/>
        <v>0.99863767806241865</v>
      </c>
      <c r="CQ63" s="73">
        <f t="shared" si="159"/>
        <v>0.92207077682421468</v>
      </c>
      <c r="CR63" s="73">
        <f t="shared" si="160"/>
        <v>1.1822549795422248</v>
      </c>
      <c r="CS63" s="73">
        <f t="shared" si="161"/>
        <v>1.182254979542225</v>
      </c>
      <c r="CT63" s="73"/>
      <c r="CU63" s="73">
        <f t="shared" si="162"/>
        <v>1.1130173039209301</v>
      </c>
      <c r="CX63" s="53"/>
      <c r="CZ63" s="71">
        <f t="shared" si="163"/>
        <v>0.18641870921658044</v>
      </c>
      <c r="DA63" s="71">
        <f t="shared" si="164"/>
        <v>0.2677326958938796</v>
      </c>
      <c r="DB63" s="71">
        <f t="shared" si="165"/>
        <v>0.37547917685119336</v>
      </c>
      <c r="DC63" s="71">
        <f t="shared" si="166"/>
        <v>0.17036941803834646</v>
      </c>
      <c r="DE63" s="71">
        <f t="shared" si="125"/>
        <v>0.18645905978127114</v>
      </c>
      <c r="DF63" s="71">
        <f t="shared" si="126"/>
        <v>0.26987529149906742</v>
      </c>
      <c r="DG63" s="71">
        <f t="shared" si="127"/>
        <v>0.37600743960116212</v>
      </c>
      <c r="DH63" s="71">
        <f t="shared" si="128"/>
        <v>0.16763757809138166</v>
      </c>
      <c r="DI63" s="71">
        <f t="shared" si="129"/>
        <v>0.99997936897288242</v>
      </c>
      <c r="DJ63" s="71"/>
      <c r="DK63" s="71">
        <f t="shared" si="130"/>
        <v>0.18646290670255575</v>
      </c>
      <c r="DL63" s="71">
        <f t="shared" si="131"/>
        <v>0.26988085941839657</v>
      </c>
      <c r="DM63" s="71">
        <f t="shared" si="132"/>
        <v>0.37601519718089177</v>
      </c>
      <c r="DN63" s="71">
        <f t="shared" si="133"/>
        <v>0.1676410366981558</v>
      </c>
      <c r="DQ63" s="71">
        <f t="shared" si="64"/>
        <v>-2.6232825687907052E-2</v>
      </c>
      <c r="DR63" s="71">
        <f t="shared" si="28"/>
        <v>-3.0692033274828827E-2</v>
      </c>
      <c r="DS63" s="71">
        <f t="shared" si="29"/>
        <v>-3.7553642523099902E-2</v>
      </c>
      <c r="DT63" s="71">
        <f t="shared" si="30"/>
        <v>-1.9513774551874297E-2</v>
      </c>
      <c r="DV63" s="71">
        <f t="shared" si="115"/>
        <v>0.19643472807933346</v>
      </c>
      <c r="DW63" s="71">
        <f t="shared" si="116"/>
        <v>0.24089762364683986</v>
      </c>
      <c r="DX63" s="71">
        <f t="shared" si="117"/>
        <v>0.34903616492303569</v>
      </c>
      <c r="DY63" s="71">
        <f t="shared" si="118"/>
        <v>0.21363148335079091</v>
      </c>
      <c r="DZ63" s="71"/>
      <c r="EB63" s="71">
        <f t="shared" si="134"/>
        <v>-2.1148959932194723E-3</v>
      </c>
      <c r="EC63" s="71">
        <f t="shared" si="135"/>
        <v>-2.9389891144113557E-3</v>
      </c>
      <c r="ED63" s="71">
        <f t="shared" si="136"/>
        <v>-1.9761819532618588E-3</v>
      </c>
      <c r="EE63" s="71">
        <f t="shared" si="137"/>
        <v>8.5339180724176116E-3</v>
      </c>
      <c r="EG63" s="71">
        <f t="shared" si="65"/>
        <v>-2.0627643419962252E-4</v>
      </c>
      <c r="EH63" s="71">
        <f t="shared" si="35"/>
        <v>-8.1385865519731967E-4</v>
      </c>
      <c r="EI63" s="71">
        <f t="shared" si="36"/>
        <v>4.0238770081122988E-4</v>
      </c>
      <c r="EJ63" s="71">
        <f t="shared" si="37"/>
        <v>6.3892796832057386E-5</v>
      </c>
      <c r="EL63" s="71">
        <f t="shared" si="66"/>
        <v>6.7284588124036778E-3</v>
      </c>
      <c r="EM63" s="71">
        <f t="shared" si="38"/>
        <v>1.010125522590569E-2</v>
      </c>
      <c r="EN63" s="71">
        <f t="shared" si="39"/>
        <v>9.6189591780063005E-3</v>
      </c>
      <c r="EO63" s="71">
        <f t="shared" si="40"/>
        <v>6.9821993859170246E-3</v>
      </c>
      <c r="EQ63" s="71">
        <f t="shared" si="67"/>
        <v>-1.4314103185457797E-2</v>
      </c>
      <c r="ER63" s="71">
        <f t="shared" si="41"/>
        <v>-2.7283833509953562E-2</v>
      </c>
      <c r="ES63" s="71">
        <f t="shared" si="42"/>
        <v>-9.0094945862590845E-3</v>
      </c>
      <c r="ET63" s="71">
        <f t="shared" si="43"/>
        <v>6.4403494671460637E-4</v>
      </c>
      <c r="EW63" s="71">
        <f t="shared" si="138"/>
        <v>0.96989574665097844</v>
      </c>
      <c r="EX63" s="71">
        <f t="shared" si="139"/>
        <v>0.77005243771334586</v>
      </c>
      <c r="EY63" s="71">
        <f t="shared" si="119"/>
        <v>0.92207077682421468</v>
      </c>
      <c r="EZ63" s="71"/>
      <c r="FA63" s="71">
        <f t="shared" si="140"/>
        <v>0.99950015882589049</v>
      </c>
      <c r="FB63" s="71">
        <f t="shared" si="47"/>
        <v>0.98843633297078304</v>
      </c>
      <c r="FC63" s="71">
        <f t="shared" si="120"/>
        <v>0.99647641652521624</v>
      </c>
      <c r="FD63" s="71"/>
      <c r="FE63" s="71">
        <f t="shared" si="141"/>
        <v>0.99990391178531557</v>
      </c>
      <c r="FF63" s="71">
        <f t="shared" si="142"/>
        <v>1.0076624777763243</v>
      </c>
      <c r="FG63" s="71">
        <f t="shared" si="121"/>
        <v>0.99779178084883202</v>
      </c>
      <c r="FH63" s="71"/>
      <c r="FI63" s="71">
        <f t="shared" si="143"/>
        <v>1.0088066739768256</v>
      </c>
      <c r="FJ63" s="71">
        <f t="shared" si="144"/>
        <v>1.1535745790335381</v>
      </c>
      <c r="FK63" s="71">
        <f t="shared" si="122"/>
        <v>1.1209520140455229</v>
      </c>
      <c r="FM63" s="71">
        <f t="shared" si="145"/>
        <v>0.98677604118850815</v>
      </c>
      <c r="FN63" s="71">
        <f t="shared" si="146"/>
        <v>0.98152295791574518</v>
      </c>
      <c r="FO63" s="71">
        <f t="shared" si="123"/>
        <v>0.99863767806241865</v>
      </c>
      <c r="FQ63" s="239"/>
    </row>
    <row r="64" spans="1:188" x14ac:dyDescent="0.2">
      <c r="A64" s="75" t="s">
        <v>148</v>
      </c>
      <c r="B64" s="50">
        <f t="shared" si="124"/>
        <v>1998</v>
      </c>
      <c r="D64" s="79">
        <f>Conversion_Factors!$O60*D212+D289</f>
        <v>3357.1892626971262</v>
      </c>
      <c r="E64" s="79">
        <f>Conversion_Factors!$O60*E212+E289</f>
        <v>4800.4835405667091</v>
      </c>
      <c r="F64" s="79">
        <f>Conversion_Factors!$O60*F212+F289</f>
        <v>7432.3790613661604</v>
      </c>
      <c r="G64" s="79">
        <f>Conversion_Factors!$O60*G212+G289</f>
        <v>3364.8661353700054</v>
      </c>
      <c r="H64" s="79">
        <f t="shared" si="69"/>
        <v>18954.918000000001</v>
      </c>
      <c r="I64" s="71"/>
      <c r="J64" s="327">
        <f>Northeast!I64</f>
        <v>19912.911410092165</v>
      </c>
      <c r="K64" s="327">
        <f>Midwest!I64</f>
        <v>24308.013055264615</v>
      </c>
      <c r="L64" s="327">
        <f>South!I64</f>
        <v>35753.577010033827</v>
      </c>
      <c r="M64" s="327">
        <f>West!I64</f>
        <v>21820.96322325744</v>
      </c>
      <c r="N64" s="327">
        <f t="shared" si="147"/>
        <v>101795.46469864804</v>
      </c>
      <c r="P64" s="85">
        <f>Northeast!N64</f>
        <v>35.834671439762161</v>
      </c>
      <c r="Q64" s="85">
        <f>Midwest!N64</f>
        <v>42.332326178825618</v>
      </c>
      <c r="R64" s="85">
        <f>South!N64</f>
        <v>59.070990737977681</v>
      </c>
      <c r="S64" s="85">
        <f>West!N64</f>
        <v>33.308382918323005</v>
      </c>
      <c r="T64" s="81">
        <f t="shared" si="148"/>
        <v>170.54637127488843</v>
      </c>
      <c r="V64" s="79">
        <f>Conversion_Factors!$O60*V212+V289</f>
        <v>168.59359204479017</v>
      </c>
      <c r="W64" s="79">
        <f>Conversion_Factors!$O60*W212+W289</f>
        <v>197.48564103749413</v>
      </c>
      <c r="X64" s="79">
        <f>Conversion_Factors!$O60*X212+X289</f>
        <v>207.87791552381876</v>
      </c>
      <c r="Y64" s="79">
        <f>Conversion_Factors!$O60*Y212+Y289</f>
        <v>154.20337319406823</v>
      </c>
      <c r="Z64" s="79">
        <f>Conversion_Factors!$O60*Z212+Z289</f>
        <v>186.20591846712935</v>
      </c>
      <c r="AC64" s="79">
        <f>Conversion_Factors!$O60*AC212+AC289</f>
        <v>93.685504228510609</v>
      </c>
      <c r="AD64" s="79">
        <f>Conversion_Factors!$O60*AD212+AD289</f>
        <v>113.39994689372593</v>
      </c>
      <c r="AE64" s="79">
        <f>Conversion_Factors!$O60*AE212+AE289</f>
        <v>125.82113434213596</v>
      </c>
      <c r="AF64" s="79">
        <f>Conversion_Factors!$O60*AF212+AF289</f>
        <v>101.02159998644024</v>
      </c>
      <c r="AG64" s="79">
        <f>Conversion_Factors!$O60*AG212+AG289</f>
        <v>111.14231196070577</v>
      </c>
      <c r="AI64" s="74">
        <f t="shared" si="149"/>
        <v>102.54532224741874</v>
      </c>
      <c r="AJ64" s="74">
        <f t="shared" si="150"/>
        <v>120.56628939490327</v>
      </c>
      <c r="AK64" s="74">
        <f t="shared" si="151"/>
        <v>125.44885685473682</v>
      </c>
      <c r="AL64" s="74">
        <f t="shared" si="152"/>
        <v>101.0141818631849</v>
      </c>
      <c r="AM64" s="74">
        <f t="shared" si="153"/>
        <v>114.65231763140856</v>
      </c>
      <c r="AO64" s="119">
        <f>Northeast!V64</f>
        <v>0.9136009539515475</v>
      </c>
      <c r="AP64" s="119">
        <f>Midwest!V64</f>
        <v>0.94056097656199178</v>
      </c>
      <c r="AQ64" s="119">
        <f>South!V64</f>
        <v>1.0029675638083353</v>
      </c>
      <c r="AR64" s="119">
        <f>West!V64</f>
        <v>1.0000734364533623</v>
      </c>
      <c r="AS64" s="119">
        <f t="shared" si="154"/>
        <v>0.96938565444453573</v>
      </c>
      <c r="AU64" s="51">
        <f t="shared" si="167"/>
        <v>1799.5696712435836</v>
      </c>
      <c r="AV64" s="51">
        <f t="shared" si="168"/>
        <v>1741.4967682707127</v>
      </c>
      <c r="AW64" s="51">
        <f t="shared" si="169"/>
        <v>1652.1700953557763</v>
      </c>
      <c r="AX64" s="51">
        <f t="shared" si="170"/>
        <v>1526.4396249392844</v>
      </c>
      <c r="AY64" s="51">
        <f t="shared" si="171"/>
        <v>1675.3828059017005</v>
      </c>
      <c r="BB64" s="71">
        <f t="shared" si="101"/>
        <v>0.94258721803964751</v>
      </c>
      <c r="BC64" s="71">
        <f t="shared" si="102"/>
        <v>0.89481591508287806</v>
      </c>
      <c r="BD64" s="71">
        <f t="shared" si="103"/>
        <v>0.94917813607013823</v>
      </c>
      <c r="BE64" s="71">
        <f t="shared" si="104"/>
        <v>0.87190886798486689</v>
      </c>
      <c r="BF64" s="71"/>
      <c r="BG64" s="71"/>
      <c r="BH64" s="71"/>
      <c r="BI64" s="71"/>
      <c r="BJ64" s="71"/>
      <c r="BK64" s="71"/>
      <c r="BL64" s="71"/>
      <c r="BM64" s="71"/>
      <c r="BN64" s="71"/>
      <c r="BO64" s="71"/>
      <c r="BP64" s="71"/>
      <c r="BQ64" s="148">
        <f>Northeast!AK64</f>
        <v>0.94574676776240041</v>
      </c>
      <c r="BR64" s="148">
        <f>Midwest!AK64</f>
        <v>0.90317966025126006</v>
      </c>
      <c r="BS64" s="148">
        <f>South!AK64</f>
        <v>0.947139582253546</v>
      </c>
      <c r="BT64" s="148">
        <f>West!AK64</f>
        <v>0.87425052357866939</v>
      </c>
      <c r="BU64" s="72"/>
      <c r="BV64" s="148">
        <f>Northeast!AH64</f>
        <v>0.99665920114088458</v>
      </c>
      <c r="BW64" s="148">
        <f>Midwest!AH64</f>
        <v>0.99073966616336839</v>
      </c>
      <c r="BX64" s="148">
        <f>South!AH64</f>
        <v>1.0021523267053649</v>
      </c>
      <c r="BY64" s="148">
        <f>West!AH64</f>
        <v>0.99732152794805629</v>
      </c>
      <c r="CA64" s="148">
        <f>Northeast!AI64</f>
        <v>1.100510101478946</v>
      </c>
      <c r="CB64" s="148">
        <f>Midwest!AI64</f>
        <v>1.1442259074608783</v>
      </c>
      <c r="CC64" s="148">
        <f>South!AI64</f>
        <v>1.148370752720115</v>
      </c>
      <c r="CD64" s="148">
        <f>West!AI64</f>
        <v>1.1206419208402039</v>
      </c>
      <c r="CF64" s="148">
        <f>Northeast!AJ64</f>
        <v>0.93145615660940206</v>
      </c>
      <c r="CG64" s="148">
        <f>Midwest!AJ64</f>
        <v>0.93881512182114701</v>
      </c>
      <c r="CH64" s="148">
        <f>South!AJ64</f>
        <v>1.0286444758606905</v>
      </c>
      <c r="CI64" s="148">
        <f>West!AJ64</f>
        <v>0.9713999913420327</v>
      </c>
      <c r="CK64" s="73">
        <f t="shared" si="105"/>
        <v>1.165113997921299</v>
      </c>
      <c r="CL64" s="73">
        <f t="shared" si="106"/>
        <v>1.0141752517519107</v>
      </c>
      <c r="CM64" s="73">
        <f t="shared" si="155"/>
        <v>0.99642947999845088</v>
      </c>
      <c r="CN64" s="73">
        <f t="shared" si="156"/>
        <v>0.99722272917819843</v>
      </c>
      <c r="CO64" s="73">
        <f t="shared" si="157"/>
        <v>1.1328903254288945</v>
      </c>
      <c r="CP64" s="73">
        <f t="shared" si="158"/>
        <v>0.97604179464647223</v>
      </c>
      <c r="CQ64" s="73">
        <f t="shared" si="159"/>
        <v>0.92303461760319072</v>
      </c>
      <c r="CR64" s="73">
        <f t="shared" si="160"/>
        <v>1.1816297821615087</v>
      </c>
      <c r="CS64" s="73">
        <f t="shared" si="161"/>
        <v>1.1816297821615085</v>
      </c>
      <c r="CT64" s="73"/>
      <c r="CU64" s="73">
        <f t="shared" si="162"/>
        <v>1.098740212350195</v>
      </c>
      <c r="CX64" s="53"/>
      <c r="CZ64" s="71">
        <f t="shared" si="163"/>
        <v>0.1771144176248679</v>
      </c>
      <c r="DA64" s="71">
        <f t="shared" si="164"/>
        <v>0.2532579429025601</v>
      </c>
      <c r="DB64" s="71">
        <f t="shared" si="165"/>
        <v>0.39210821494274783</v>
      </c>
      <c r="DC64" s="71">
        <f t="shared" si="166"/>
        <v>0.17751942452982414</v>
      </c>
      <c r="DE64" s="71">
        <f t="shared" si="125"/>
        <v>0.18172686737333635</v>
      </c>
      <c r="DF64" s="71">
        <f t="shared" si="126"/>
        <v>0.2604282799278253</v>
      </c>
      <c r="DG64" s="71">
        <f t="shared" si="127"/>
        <v>0.38373364637737073</v>
      </c>
      <c r="DH64" s="71">
        <f t="shared" si="128"/>
        <v>0.1739199267011417</v>
      </c>
      <c r="DI64" s="71">
        <f t="shared" si="129"/>
        <v>0.99980872037967417</v>
      </c>
      <c r="DJ64" s="71"/>
      <c r="DK64" s="71">
        <f t="shared" si="130"/>
        <v>0.1817616346698058</v>
      </c>
      <c r="DL64" s="71">
        <f t="shared" si="131"/>
        <v>0.26047810408067706</v>
      </c>
      <c r="DM64" s="71">
        <f t="shared" si="132"/>
        <v>0.38380706084624777</v>
      </c>
      <c r="DN64" s="71">
        <f t="shared" si="133"/>
        <v>0.17395320040326931</v>
      </c>
      <c r="DQ64" s="71">
        <f t="shared" si="64"/>
        <v>1.2294784684509485E-2</v>
      </c>
      <c r="DR64" s="71">
        <f t="shared" si="28"/>
        <v>-1.0696442145008169E-2</v>
      </c>
      <c r="DS64" s="71">
        <f t="shared" si="29"/>
        <v>6.8965390140596034E-3</v>
      </c>
      <c r="DT64" s="71">
        <f t="shared" si="30"/>
        <v>-6.0402297383235007E-3</v>
      </c>
      <c r="DV64" s="71">
        <f t="shared" si="115"/>
        <v>0.19561688203930988</v>
      </c>
      <c r="DW64" s="71">
        <f t="shared" si="116"/>
        <v>0.23879269206369128</v>
      </c>
      <c r="DX64" s="71">
        <f t="shared" si="117"/>
        <v>0.35122956720987075</v>
      </c>
      <c r="DY64" s="71">
        <f t="shared" si="118"/>
        <v>0.2143608586871282</v>
      </c>
      <c r="DZ64" s="71"/>
      <c r="EB64" s="71">
        <f t="shared" si="134"/>
        <v>-4.1721406327756092E-3</v>
      </c>
      <c r="EC64" s="71">
        <f t="shared" si="135"/>
        <v>-8.7762667906578495E-3</v>
      </c>
      <c r="ED64" s="71">
        <f t="shared" si="136"/>
        <v>6.2645060563303479E-3</v>
      </c>
      <c r="EE64" s="71">
        <f t="shared" si="137"/>
        <v>3.4083602475474518E-3</v>
      </c>
      <c r="EG64" s="71">
        <f t="shared" si="65"/>
        <v>-1.8853915330107834E-3</v>
      </c>
      <c r="EH64" s="71">
        <f t="shared" si="35"/>
        <v>-1.7195633831283918E-3</v>
      </c>
      <c r="EI64" s="71">
        <f t="shared" si="36"/>
        <v>1.2381288435612801E-3</v>
      </c>
      <c r="EJ64" s="71">
        <f t="shared" si="37"/>
        <v>-1.4663476526400451E-3</v>
      </c>
      <c r="EL64" s="71">
        <f t="shared" si="66"/>
        <v>1.122821880188212E-2</v>
      </c>
      <c r="EM64" s="71">
        <f t="shared" si="38"/>
        <v>1.1774722961246598E-2</v>
      </c>
      <c r="EN64" s="71">
        <f t="shared" si="39"/>
        <v>8.5734651126701984E-3</v>
      </c>
      <c r="EO64" s="71">
        <f t="shared" si="40"/>
        <v>1.2620446474707572E-2</v>
      </c>
      <c r="EQ64" s="71">
        <f t="shared" si="67"/>
        <v>-8.0530391893195982E-2</v>
      </c>
      <c r="ER64" s="71">
        <f t="shared" si="41"/>
        <v>-5.802862653100492E-2</v>
      </c>
      <c r="ES64" s="71">
        <f t="shared" si="42"/>
        <v>8.4966029718768002E-3</v>
      </c>
      <c r="ET64" s="71">
        <f t="shared" si="43"/>
        <v>2.0723077872002459E-2</v>
      </c>
      <c r="EW64" s="71">
        <f t="shared" si="138"/>
        <v>1.0010453002125235</v>
      </c>
      <c r="EX64" s="71">
        <f t="shared" si="139"/>
        <v>0.77085737369014184</v>
      </c>
      <c r="EY64" s="71">
        <f t="shared" si="119"/>
        <v>0.92303461760319072</v>
      </c>
      <c r="EZ64" s="71"/>
      <c r="FA64" s="71">
        <f t="shared" si="140"/>
        <v>0.9999528975036569</v>
      </c>
      <c r="FB64" s="71">
        <f t="shared" si="47"/>
        <v>0.98838977515202386</v>
      </c>
      <c r="FC64" s="71">
        <f t="shared" si="120"/>
        <v>0.99642947999845088</v>
      </c>
      <c r="FD64" s="71"/>
      <c r="FE64" s="71">
        <f t="shared" si="141"/>
        <v>0.99942968895760032</v>
      </c>
      <c r="FF64" s="71">
        <f t="shared" si="142"/>
        <v>1.0070877967382368</v>
      </c>
      <c r="FG64" s="71">
        <f t="shared" si="121"/>
        <v>0.99722272917819843</v>
      </c>
      <c r="FH64" s="71"/>
      <c r="FI64" s="71">
        <f t="shared" si="143"/>
        <v>1.0106501538279824</v>
      </c>
      <c r="FJ64" s="71">
        <f t="shared" si="144"/>
        <v>1.1658603257522953</v>
      </c>
      <c r="FK64" s="71">
        <f t="shared" si="122"/>
        <v>1.1328903254288945</v>
      </c>
      <c r="FM64" s="71">
        <f t="shared" si="145"/>
        <v>0.97737329172299248</v>
      </c>
      <c r="FN64" s="71">
        <f t="shared" si="146"/>
        <v>0.95931432427980012</v>
      </c>
      <c r="FO64" s="71">
        <f t="shared" si="123"/>
        <v>0.97604179464647223</v>
      </c>
      <c r="FQ64" s="239"/>
    </row>
    <row r="65" spans="1:173" x14ac:dyDescent="0.2">
      <c r="A65" s="75" t="s">
        <v>148</v>
      </c>
      <c r="B65" s="50">
        <f t="shared" si="124"/>
        <v>1999</v>
      </c>
      <c r="D65" s="79">
        <f>Conversion_Factors!$O61*D213+D290</f>
        <v>3578.8873829374047</v>
      </c>
      <c r="E65" s="79">
        <f>Conversion_Factors!$O61*E213+E290</f>
        <v>5055.440424180696</v>
      </c>
      <c r="F65" s="79">
        <f>Conversion_Factors!$O61*F213+F290</f>
        <v>7465.7415031339815</v>
      </c>
      <c r="G65" s="79">
        <f>Conversion_Factors!$O61*G213+G290</f>
        <v>3456.8606897479203</v>
      </c>
      <c r="H65" s="79">
        <f t="shared" si="69"/>
        <v>19556.93</v>
      </c>
      <c r="I65" s="71"/>
      <c r="J65" s="327">
        <f>Northeast!I65</f>
        <v>20070.292984099109</v>
      </c>
      <c r="K65" s="327">
        <f>Midwest!I65</f>
        <v>24385.196063015872</v>
      </c>
      <c r="L65" s="327">
        <f>South!I65</f>
        <v>36404.766224433166</v>
      </c>
      <c r="M65" s="327">
        <f>West!I65</f>
        <v>22159.042120168171</v>
      </c>
      <c r="N65" s="327">
        <f t="shared" si="147"/>
        <v>103019.29739171632</v>
      </c>
      <c r="P65" s="85">
        <f>Northeast!N65</f>
        <v>36.56125858087033</v>
      </c>
      <c r="Q65" s="85">
        <f>Midwest!N65</f>
        <v>43.011119461029267</v>
      </c>
      <c r="R65" s="85">
        <f>South!N65</f>
        <v>60.723589605854386</v>
      </c>
      <c r="S65" s="85">
        <f>West!N65</f>
        <v>34.28744366485742</v>
      </c>
      <c r="T65" s="81">
        <f t="shared" si="148"/>
        <v>174.58341131261139</v>
      </c>
      <c r="V65" s="79">
        <f>Conversion_Factors!$O61*V213+V290</f>
        <v>178.3176451770193</v>
      </c>
      <c r="W65" s="79">
        <f>Conversion_Factors!$O61*W213+W290</f>
        <v>207.31596379690774</v>
      </c>
      <c r="X65" s="79">
        <f>Conversion_Factors!$O61*X213+X290</f>
        <v>205.07593585708364</v>
      </c>
      <c r="Y65" s="79">
        <f>Conversion_Factors!$O61*Y213+Y290</f>
        <v>156.00226178556881</v>
      </c>
      <c r="Z65" s="79">
        <f>Conversion_Factors!$O61*Z213+Z290</f>
        <v>189.8375401031667</v>
      </c>
      <c r="AC65" s="79">
        <f>Conversion_Factors!$O61*AC213+AC290</f>
        <v>97.88742296770819</v>
      </c>
      <c r="AD65" s="79">
        <f>Conversion_Factors!$O61*AD213+AD290</f>
        <v>117.53798756066411</v>
      </c>
      <c r="AE65" s="79">
        <f>Conversion_Factors!$O61*AE213+AE290</f>
        <v>122.94631380642566</v>
      </c>
      <c r="AF65" s="79">
        <f>Conversion_Factors!$O61*AF213+AF290</f>
        <v>100.82001806658441</v>
      </c>
      <c r="AG65" s="79">
        <f>Conversion_Factors!$O61*AG213+AG290</f>
        <v>112.02055139695435</v>
      </c>
      <c r="AI65" s="74">
        <f t="shared" si="149"/>
        <v>101.69415962502806</v>
      </c>
      <c r="AJ65" s="74">
        <f t="shared" si="150"/>
        <v>121.57960029644929</v>
      </c>
      <c r="AK65" s="74">
        <f t="shared" si="151"/>
        <v>124.75333558184272</v>
      </c>
      <c r="AL65" s="74">
        <f t="shared" si="152"/>
        <v>102.59060332150214</v>
      </c>
      <c r="AM65" s="74">
        <f t="shared" si="153"/>
        <v>114.78972092295834</v>
      </c>
      <c r="AO65" s="119">
        <f>Northeast!V65</f>
        <v>0.96256681139451594</v>
      </c>
      <c r="AP65" s="119">
        <f>Midwest!V65</f>
        <v>0.9667574763699629</v>
      </c>
      <c r="AQ65" s="119">
        <f>South!V65</f>
        <v>0.98551524280301439</v>
      </c>
      <c r="AR65" s="119">
        <f>West!V65</f>
        <v>0.9827412531207268</v>
      </c>
      <c r="AS65" s="119">
        <f t="shared" si="154"/>
        <v>0.97587615420841967</v>
      </c>
      <c r="AU65" s="51">
        <f t="shared" si="167"/>
        <v>1821.6604316556989</v>
      </c>
      <c r="AV65" s="51">
        <f t="shared" si="168"/>
        <v>1763.8209407822908</v>
      </c>
      <c r="AW65" s="51">
        <f t="shared" si="169"/>
        <v>1668.0120737899306</v>
      </c>
      <c r="AX65" s="51">
        <f t="shared" si="170"/>
        <v>1547.3341978826115</v>
      </c>
      <c r="AY65" s="51">
        <f t="shared" si="171"/>
        <v>1694.6670743519308</v>
      </c>
      <c r="BB65" s="71">
        <f t="shared" si="101"/>
        <v>0.93476340910565447</v>
      </c>
      <c r="BC65" s="71">
        <f t="shared" si="102"/>
        <v>0.90233648095731134</v>
      </c>
      <c r="BD65" s="71">
        <f t="shared" si="103"/>
        <v>0.94391564423119545</v>
      </c>
      <c r="BE65" s="71">
        <f t="shared" si="104"/>
        <v>0.8855158271646193</v>
      </c>
      <c r="BF65" s="71"/>
      <c r="BG65" s="757" t="s">
        <v>1583</v>
      </c>
      <c r="BH65" s="71"/>
      <c r="BI65" s="71"/>
      <c r="BJ65" s="71"/>
      <c r="BK65" s="71"/>
      <c r="BL65" s="71"/>
      <c r="BM65" s="71"/>
      <c r="BN65" s="71"/>
      <c r="BO65" s="71"/>
      <c r="BP65" s="71"/>
      <c r="BQ65" s="148">
        <f>Northeast!AK65</f>
        <v>0.93965520252881563</v>
      </c>
      <c r="BR65" s="148">
        <f>Midwest!AK65</f>
        <v>0.91236202368862795</v>
      </c>
      <c r="BS65" s="148">
        <f>South!AK65</f>
        <v>0.94077595049345619</v>
      </c>
      <c r="BT65" s="148">
        <f>West!AK65</f>
        <v>0.88925649554180253</v>
      </c>
      <c r="BU65" s="72"/>
      <c r="BV65" s="148">
        <f>Northeast!AH65</f>
        <v>0.9947940548724723</v>
      </c>
      <c r="BW65" s="148">
        <f>Midwest!AH65</f>
        <v>0.9890114423101658</v>
      </c>
      <c r="BX65" s="148">
        <f>South!AH65</f>
        <v>1.0033373448121123</v>
      </c>
      <c r="BY65" s="148">
        <f>West!AH65</f>
        <v>0.99579348771030973</v>
      </c>
      <c r="CA65" s="148">
        <f>Northeast!AI65</f>
        <v>1.1140195006266234</v>
      </c>
      <c r="CB65" s="148">
        <f>Midwest!AI65</f>
        <v>1.1588936903794411</v>
      </c>
      <c r="CC65" s="148">
        <f>South!AI65</f>
        <v>1.1593820067974914</v>
      </c>
      <c r="CD65" s="148">
        <f>West!AI65</f>
        <v>1.1359817573956636</v>
      </c>
      <c r="CF65" s="148">
        <f>Northeast!AJ65</f>
        <v>0.98137899127987704</v>
      </c>
      <c r="CG65" s="148">
        <f>Midwest!AJ65</f>
        <v>0.9649629960912498</v>
      </c>
      <c r="CH65" s="148">
        <f>South!AJ65</f>
        <v>1.0107453590389013</v>
      </c>
      <c r="CI65" s="148">
        <f>West!AJ65</f>
        <v>0.95456474492356047</v>
      </c>
      <c r="CK65" s="73">
        <f t="shared" si="105"/>
        <v>1.1791215434050668</v>
      </c>
      <c r="CL65" s="73">
        <f t="shared" si="106"/>
        <v>1.0339549709859481</v>
      </c>
      <c r="CM65" s="73">
        <f t="shared" si="155"/>
        <v>0.99641462983517159</v>
      </c>
      <c r="CN65" s="73">
        <f t="shared" si="156"/>
        <v>0.99662619685024867</v>
      </c>
      <c r="CO65" s="73">
        <f t="shared" si="157"/>
        <v>1.1460588890697851</v>
      </c>
      <c r="CP65" s="73">
        <f t="shared" si="158"/>
        <v>0.98244667118368345</v>
      </c>
      <c r="CQ65" s="73">
        <f t="shared" si="159"/>
        <v>0.92472651822696084</v>
      </c>
      <c r="CR65" s="73">
        <f t="shared" si="160"/>
        <v>1.2191585812002923</v>
      </c>
      <c r="CS65" s="73">
        <f t="shared" si="161"/>
        <v>1.2191585812002923</v>
      </c>
      <c r="CT65" s="73"/>
      <c r="CU65" s="73">
        <f t="shared" si="162"/>
        <v>1.1181197365989008</v>
      </c>
      <c r="CX65" s="53"/>
      <c r="CZ65" s="71">
        <f t="shared" si="163"/>
        <v>0.1829984247495596</v>
      </c>
      <c r="DA65" s="71">
        <f t="shared" si="164"/>
        <v>0.25849867152874689</v>
      </c>
      <c r="DB65" s="71">
        <f t="shared" si="165"/>
        <v>0.38174404178641441</v>
      </c>
      <c r="DC65" s="71">
        <f t="shared" si="166"/>
        <v>0.17675886193527923</v>
      </c>
      <c r="DE65" s="71">
        <f t="shared" si="125"/>
        <v>0.18004039657819818</v>
      </c>
      <c r="DF65" s="71">
        <f t="shared" si="126"/>
        <v>0.25586936220680689</v>
      </c>
      <c r="DG65" s="71">
        <f t="shared" si="127"/>
        <v>0.38690299276328088</v>
      </c>
      <c r="DH65" s="71">
        <f t="shared" si="128"/>
        <v>0.17713887110364801</v>
      </c>
      <c r="DI65" s="71">
        <f t="shared" si="129"/>
        <v>0.99995162265193394</v>
      </c>
      <c r="DJ65" s="71"/>
      <c r="DK65" s="71">
        <f t="shared" si="130"/>
        <v>0.18004910687651052</v>
      </c>
      <c r="DL65" s="71">
        <f t="shared" si="131"/>
        <v>0.25588174108685918</v>
      </c>
      <c r="DM65" s="71">
        <f t="shared" si="132"/>
        <v>0.38692171100956874</v>
      </c>
      <c r="DN65" s="71">
        <f t="shared" si="133"/>
        <v>0.17714744102706159</v>
      </c>
      <c r="DQ65" s="71">
        <f t="shared" si="64"/>
        <v>-6.4618437085363313E-3</v>
      </c>
      <c r="DR65" s="71">
        <f t="shared" si="28"/>
        <v>1.0115374176227125E-2</v>
      </c>
      <c r="DS65" s="71">
        <f t="shared" si="29"/>
        <v>-6.7414624759659855E-3</v>
      </c>
      <c r="DT65" s="71">
        <f t="shared" si="30"/>
        <v>1.701874048669311E-2</v>
      </c>
      <c r="DV65" s="71">
        <f t="shared" si="115"/>
        <v>0.19482071313090651</v>
      </c>
      <c r="DW65" s="71">
        <f t="shared" si="116"/>
        <v>0.2367051288487691</v>
      </c>
      <c r="DX65" s="71">
        <f t="shared" si="117"/>
        <v>0.3533781257118187</v>
      </c>
      <c r="DY65" s="71">
        <f t="shared" si="118"/>
        <v>0.21509603230850571</v>
      </c>
      <c r="DZ65" s="71"/>
      <c r="EB65" s="71">
        <f t="shared" si="134"/>
        <v>-4.0783470741682674E-3</v>
      </c>
      <c r="EC65" s="71">
        <f t="shared" si="135"/>
        <v>-8.7805938764929595E-3</v>
      </c>
      <c r="ED65" s="71">
        <f t="shared" si="136"/>
        <v>6.0986139743359246E-3</v>
      </c>
      <c r="EE65" s="71">
        <f t="shared" si="137"/>
        <v>3.4237398674161058E-3</v>
      </c>
      <c r="EG65" s="71">
        <f t="shared" si="65"/>
        <v>-1.8731514868681584E-3</v>
      </c>
      <c r="EH65" s="71">
        <f t="shared" si="35"/>
        <v>-1.7459005678023981E-3</v>
      </c>
      <c r="EI65" s="71">
        <f t="shared" si="36"/>
        <v>1.1817744678448048E-3</v>
      </c>
      <c r="EJ65" s="71">
        <f t="shared" si="37"/>
        <v>-1.5333189756928231E-3</v>
      </c>
      <c r="EL65" s="71">
        <f t="shared" si="66"/>
        <v>1.2200845470047111E-2</v>
      </c>
      <c r="EM65" s="71">
        <f t="shared" si="38"/>
        <v>1.2737489833063134E-2</v>
      </c>
      <c r="EN65" s="71">
        <f t="shared" si="39"/>
        <v>9.5429093046771364E-3</v>
      </c>
      <c r="EO65" s="71">
        <f t="shared" si="40"/>
        <v>1.3595596809178946E-2</v>
      </c>
      <c r="EQ65" s="71">
        <f t="shared" si="67"/>
        <v>5.2209595119898124E-2</v>
      </c>
      <c r="ER65" s="71">
        <f t="shared" si="41"/>
        <v>2.7471183130510318E-2</v>
      </c>
      <c r="ES65" s="71">
        <f t="shared" si="42"/>
        <v>-1.7553854716099083E-2</v>
      </c>
      <c r="ET65" s="71">
        <f t="shared" si="43"/>
        <v>-1.7482848888183543E-2</v>
      </c>
      <c r="EW65" s="71">
        <f t="shared" si="138"/>
        <v>1.0018329763494283</v>
      </c>
      <c r="EX65" s="71">
        <f t="shared" si="139"/>
        <v>0.77227033702489822</v>
      </c>
      <c r="EY65" s="71">
        <f t="shared" si="119"/>
        <v>0.92472651822696084</v>
      </c>
      <c r="EZ65" s="71"/>
      <c r="FA65" s="71">
        <f t="shared" si="140"/>
        <v>0.99998509662391832</v>
      </c>
      <c r="FB65" s="71">
        <f t="shared" si="47"/>
        <v>0.9883750448074895</v>
      </c>
      <c r="FC65" s="71">
        <f t="shared" si="120"/>
        <v>0.99641462983517159</v>
      </c>
      <c r="FD65" s="71"/>
      <c r="FE65" s="71">
        <f t="shared" si="141"/>
        <v>0.99940180632621423</v>
      </c>
      <c r="FF65" s="71">
        <f t="shared" si="142"/>
        <v>1.0064853631892812</v>
      </c>
      <c r="FG65" s="71">
        <f t="shared" si="121"/>
        <v>0.99662619685024867</v>
      </c>
      <c r="FH65" s="71"/>
      <c r="FI65" s="71">
        <f t="shared" si="143"/>
        <v>1.0116238645041877</v>
      </c>
      <c r="FJ65" s="71">
        <f t="shared" si="144"/>
        <v>1.1794121282096481</v>
      </c>
      <c r="FK65" s="71">
        <f t="shared" si="122"/>
        <v>1.1460588890697851</v>
      </c>
      <c r="FM65" s="71">
        <f t="shared" si="145"/>
        <v>1.0065620924967984</v>
      </c>
      <c r="FN65" s="71">
        <f t="shared" si="146"/>
        <v>0.9656094336092278</v>
      </c>
      <c r="FO65" s="71">
        <f t="shared" si="123"/>
        <v>0.98244667118368345</v>
      </c>
      <c r="FQ65" s="239"/>
    </row>
    <row r="66" spans="1:173" x14ac:dyDescent="0.2">
      <c r="A66" s="75" t="s">
        <v>148</v>
      </c>
      <c r="B66" s="50">
        <f t="shared" si="124"/>
        <v>2000</v>
      </c>
      <c r="D66" s="79">
        <f>Conversion_Factors!$O62*D214+D291</f>
        <v>3767.8582464453448</v>
      </c>
      <c r="E66" s="79">
        <f>Conversion_Factors!$O62*E214+E291</f>
        <v>5197.6225144561286</v>
      </c>
      <c r="F66" s="79">
        <f>Conversion_Factors!$O62*F214+F291</f>
        <v>7965.9619735450906</v>
      </c>
      <c r="G66" s="79">
        <f>Conversion_Factors!$O62*G214+G291</f>
        <v>3493.4402655534354</v>
      </c>
      <c r="H66" s="79">
        <f t="shared" si="69"/>
        <v>20424.883000000002</v>
      </c>
      <c r="I66" s="71"/>
      <c r="J66" s="327">
        <f>Northeast!I66</f>
        <v>20154.877183930872</v>
      </c>
      <c r="K66" s="327">
        <f>Midwest!I66</f>
        <v>24444.939404335735</v>
      </c>
      <c r="L66" s="327">
        <f>South!I66</f>
        <v>37017.697575734623</v>
      </c>
      <c r="M66" s="327">
        <f>West!I66</f>
        <v>22544.77923803197</v>
      </c>
      <c r="N66" s="327">
        <f t="shared" si="147"/>
        <v>104162.2934020332</v>
      </c>
      <c r="P66" s="85">
        <f>Northeast!N66</f>
        <v>37.01922990918149</v>
      </c>
      <c r="Q66" s="85">
        <f>Midwest!N66</f>
        <v>43.449256997447499</v>
      </c>
      <c r="R66" s="85">
        <f>South!N66</f>
        <v>62.460824092513953</v>
      </c>
      <c r="S66" s="85">
        <f>West!N66</f>
        <v>35.303725650109897</v>
      </c>
      <c r="T66" s="81">
        <f t="shared" si="148"/>
        <v>178.23303664925282</v>
      </c>
      <c r="V66" s="79">
        <f>Conversion_Factors!$O62*V214+V291</f>
        <v>186.9452347469223</v>
      </c>
      <c r="W66" s="79">
        <f>Conversion_Factors!$O62*W214+W291</f>
        <v>212.62570663334267</v>
      </c>
      <c r="X66" s="79">
        <f>Conversion_Factors!$O62*X214+X291</f>
        <v>215.1933398139499</v>
      </c>
      <c r="Y66" s="79">
        <f>Conversion_Factors!$O62*Y214+Y291</f>
        <v>154.95562092975246</v>
      </c>
      <c r="Z66" s="79">
        <f>Conversion_Factors!$O62*Z214+Z291</f>
        <v>196.08710919186919</v>
      </c>
      <c r="AC66" s="79">
        <f>Conversion_Factors!$O62*AC214+AC291</f>
        <v>101.78110824263372</v>
      </c>
      <c r="AD66" s="79">
        <f>Conversion_Factors!$O62*AD214+AD291</f>
        <v>119.62511844014898</v>
      </c>
      <c r="AE66" s="79">
        <f>Conversion_Factors!$O62*AE214+AE291</f>
        <v>127.535332574964</v>
      </c>
      <c r="AF66" s="79">
        <f>Conversion_Factors!$O62*AF214+AF291</f>
        <v>98.95386963337566</v>
      </c>
      <c r="AG66" s="79">
        <f>Conversion_Factors!$O62*AG214+AG291</f>
        <v>114.59650457616564</v>
      </c>
      <c r="AI66" s="74">
        <f t="shared" si="149"/>
        <v>103.81990648608672</v>
      </c>
      <c r="AJ66" s="74">
        <f t="shared" si="150"/>
        <v>121.58949039141024</v>
      </c>
      <c r="AK66" s="74">
        <f t="shared" si="151"/>
        <v>127.11691250078987</v>
      </c>
      <c r="AL66" s="74">
        <f t="shared" si="152"/>
        <v>100.137773750717</v>
      </c>
      <c r="AM66" s="74">
        <f t="shared" si="153"/>
        <v>115.58670599720716</v>
      </c>
      <c r="AO66" s="119">
        <f>Northeast!V66</f>
        <v>0.98036216451681901</v>
      </c>
      <c r="AP66" s="119">
        <f>Midwest!V66</f>
        <v>0.98384422909465508</v>
      </c>
      <c r="AQ66" s="119">
        <f>South!V66</f>
        <v>1.0032916160874465</v>
      </c>
      <c r="AR66" s="119">
        <f>West!V66</f>
        <v>0.98817724747617663</v>
      </c>
      <c r="AS66" s="119">
        <f t="shared" si="154"/>
        <v>0.99143325858714715</v>
      </c>
      <c r="AU66" s="51">
        <f t="shared" si="167"/>
        <v>1836.7380545834467</v>
      </c>
      <c r="AV66" s="51">
        <f t="shared" si="168"/>
        <v>1777.4336143267763</v>
      </c>
      <c r="AW66" s="51">
        <f t="shared" si="169"/>
        <v>1687.3233124433295</v>
      </c>
      <c r="AX66" s="51">
        <f t="shared" si="170"/>
        <v>1565.9379618388186</v>
      </c>
      <c r="AY66" s="51">
        <f t="shared" si="171"/>
        <v>1711.1089899041508</v>
      </c>
      <c r="BB66" s="71">
        <f t="shared" si="101"/>
        <v>0.95430307972258721</v>
      </c>
      <c r="BC66" s="71">
        <f t="shared" si="102"/>
        <v>0.90240988302033542</v>
      </c>
      <c r="BD66" s="71">
        <f t="shared" si="103"/>
        <v>0.96179907171417733</v>
      </c>
      <c r="BE66" s="71">
        <f t="shared" si="104"/>
        <v>0.86434410835270348</v>
      </c>
      <c r="BF66" s="71"/>
      <c r="BG66" s="71"/>
      <c r="BH66" s="71"/>
      <c r="BI66" s="71"/>
      <c r="BJ66" s="71"/>
      <c r="BK66" s="71"/>
      <c r="BL66" s="71"/>
      <c r="BM66" s="71"/>
      <c r="BN66" s="71"/>
      <c r="BO66" s="71"/>
      <c r="BP66" s="71"/>
      <c r="BQ66" s="148">
        <f>Northeast!AK66</f>
        <v>0.9597413781348576</v>
      </c>
      <c r="BR66" s="148">
        <f>Midwest!AK66</f>
        <v>0.91243902016294898</v>
      </c>
      <c r="BS66" s="148">
        <f>South!AK66</f>
        <v>0.95869088644286438</v>
      </c>
      <c r="BT66" s="148">
        <f>West!AK66</f>
        <v>0.86761925481450708</v>
      </c>
      <c r="BU66" s="72"/>
      <c r="BV66" s="148">
        <f>Northeast!AH66</f>
        <v>0.99433357929941613</v>
      </c>
      <c r="BW66" s="148">
        <f>Midwest!AH66</f>
        <v>0.98900843023918183</v>
      </c>
      <c r="BX66" s="148">
        <f>South!AH66</f>
        <v>1.0032421141321637</v>
      </c>
      <c r="BY66" s="148">
        <f>West!AH66</f>
        <v>0.99622513395866941</v>
      </c>
      <c r="CA66" s="148">
        <f>Northeast!AI66</f>
        <v>1.1232400807483203</v>
      </c>
      <c r="CB66" s="148">
        <f>Midwest!AI66</f>
        <v>1.1678377056789209</v>
      </c>
      <c r="CC66" s="148">
        <f>South!AI66</f>
        <v>1.1728046330335544</v>
      </c>
      <c r="CD66" s="148">
        <f>West!AI66</f>
        <v>1.1496397871232207</v>
      </c>
      <c r="CF66" s="148">
        <f>Northeast!AJ66</f>
        <v>0.99952213260773359</v>
      </c>
      <c r="CG66" s="148">
        <f>Midwest!AJ66</f>
        <v>0.98201803264974608</v>
      </c>
      <c r="CH66" s="148">
        <f>South!AJ66</f>
        <v>1.0289768241826365</v>
      </c>
      <c r="CI66" s="148">
        <f>West!AJ66</f>
        <v>0.95984488203883678</v>
      </c>
      <c r="CK66" s="73">
        <f t="shared" si="105"/>
        <v>1.1922038615135482</v>
      </c>
      <c r="CL66" s="73">
        <f t="shared" si="106"/>
        <v>1.0679934073366952</v>
      </c>
      <c r="CM66" s="73">
        <f t="shared" si="155"/>
        <v>0.99622555366854337</v>
      </c>
      <c r="CN66" s="73">
        <f t="shared" si="156"/>
        <v>0.99657923716105512</v>
      </c>
      <c r="CO66" s="73">
        <f t="shared" si="157"/>
        <v>1.1575844859329711</v>
      </c>
      <c r="CP66" s="73">
        <f t="shared" si="158"/>
        <v>0.99800986732816488</v>
      </c>
      <c r="CQ66" s="73">
        <f t="shared" si="159"/>
        <v>0.9311325886521471</v>
      </c>
      <c r="CR66" s="73">
        <f t="shared" si="160"/>
        <v>1.2732658642978198</v>
      </c>
      <c r="CS66" s="73">
        <f t="shared" si="161"/>
        <v>1.2732658642978198</v>
      </c>
      <c r="CT66" s="73"/>
      <c r="CU66" s="73">
        <f t="shared" si="162"/>
        <v>1.1469831690486312</v>
      </c>
      <c r="CX66" s="53"/>
      <c r="CZ66" s="71">
        <f t="shared" si="163"/>
        <v>0.18447392068024793</v>
      </c>
      <c r="DA66" s="71">
        <f t="shared" si="164"/>
        <v>0.25447502022195811</v>
      </c>
      <c r="DB66" s="71">
        <f t="shared" si="165"/>
        <v>0.39001261224091666</v>
      </c>
      <c r="DC66" s="71">
        <f t="shared" si="166"/>
        <v>0.17103844685687722</v>
      </c>
      <c r="DE66" s="71">
        <f t="shared" si="125"/>
        <v>0.18373518529474858</v>
      </c>
      <c r="DF66" s="71">
        <f t="shared" si="126"/>
        <v>0.2564815856850387</v>
      </c>
      <c r="DG66" s="71">
        <f t="shared" si="127"/>
        <v>0.38586356170520814</v>
      </c>
      <c r="DH66" s="71">
        <f t="shared" si="128"/>
        <v>0.17388297212520853</v>
      </c>
      <c r="DI66" s="71">
        <f t="shared" si="129"/>
        <v>0.99996330481020401</v>
      </c>
      <c r="DJ66" s="71"/>
      <c r="DK66" s="71">
        <f t="shared" si="130"/>
        <v>0.18374192773966047</v>
      </c>
      <c r="DL66" s="71">
        <f t="shared" si="131"/>
        <v>0.25649099767087918</v>
      </c>
      <c r="DM66" s="71">
        <f t="shared" si="132"/>
        <v>0.3858777215614389</v>
      </c>
      <c r="DN66" s="71">
        <f t="shared" si="133"/>
        <v>0.17388935302802139</v>
      </c>
      <c r="DQ66" s="71">
        <f t="shared" si="64"/>
        <v>2.1150848237662053E-2</v>
      </c>
      <c r="DR66" s="71">
        <f t="shared" si="28"/>
        <v>8.4388897766385829E-5</v>
      </c>
      <c r="DS66" s="71">
        <f t="shared" si="29"/>
        <v>1.8863679884362283E-2</v>
      </c>
      <c r="DT66" s="71">
        <f t="shared" si="30"/>
        <v>-2.4632743419200496E-2</v>
      </c>
      <c r="DV66" s="71">
        <f t="shared" si="115"/>
        <v>0.19349494452987398</v>
      </c>
      <c r="DW66" s="71">
        <f t="shared" si="116"/>
        <v>0.2346812709853274</v>
      </c>
      <c r="DX66" s="71">
        <f t="shared" si="117"/>
        <v>0.35538481696882507</v>
      </c>
      <c r="DY66" s="71">
        <f t="shared" si="118"/>
        <v>0.21643896751597355</v>
      </c>
      <c r="DZ66" s="71"/>
      <c r="EB66" s="71">
        <f t="shared" si="134"/>
        <v>-6.828330128633547E-3</v>
      </c>
      <c r="EC66" s="71">
        <f t="shared" si="135"/>
        <v>-8.5868845593859086E-3</v>
      </c>
      <c r="ED66" s="71">
        <f t="shared" si="136"/>
        <v>5.6625325566229618E-3</v>
      </c>
      <c r="EE66" s="71">
        <f t="shared" si="137"/>
        <v>6.2240121578391629E-3</v>
      </c>
      <c r="EG66" s="71">
        <f t="shared" si="65"/>
        <v>-4.6299249316249393E-4</v>
      </c>
      <c r="EH66" s="71">
        <f t="shared" si="35"/>
        <v>-3.0455416811019258E-6</v>
      </c>
      <c r="EI66" s="71">
        <f t="shared" si="36"/>
        <v>-9.4918424083007848E-5</v>
      </c>
      <c r="EJ66" s="71">
        <f t="shared" si="37"/>
        <v>4.3337572291757032E-4</v>
      </c>
      <c r="EL66" s="71">
        <f t="shared" si="66"/>
        <v>8.2427916769493414E-3</v>
      </c>
      <c r="EM66" s="71">
        <f t="shared" si="38"/>
        <v>7.688089281701972E-3</v>
      </c>
      <c r="EN66" s="71">
        <f t="shared" si="39"/>
        <v>1.1510892151913338E-2</v>
      </c>
      <c r="EO66" s="71">
        <f t="shared" si="40"/>
        <v>1.1951403180893669E-2</v>
      </c>
      <c r="EQ66" s="71">
        <f t="shared" si="67"/>
        <v>1.8318580836432383E-2</v>
      </c>
      <c r="ER66" s="71">
        <f t="shared" si="41"/>
        <v>1.751991678865044E-2</v>
      </c>
      <c r="ES66" s="71">
        <f t="shared" si="42"/>
        <v>1.7876896011238465E-2</v>
      </c>
      <c r="ET66" s="71">
        <f t="shared" si="43"/>
        <v>5.5162180861014782E-3</v>
      </c>
      <c r="EW66" s="71">
        <f t="shared" si="138"/>
        <v>1.0069275297062628</v>
      </c>
      <c r="EX66" s="71">
        <f t="shared" si="139"/>
        <v>0.77762026272590379</v>
      </c>
      <c r="EY66" s="71">
        <f t="shared" si="119"/>
        <v>0.9311325886521471</v>
      </c>
      <c r="EZ66" s="71"/>
      <c r="FA66" s="71">
        <f t="shared" si="140"/>
        <v>0.99981024348602798</v>
      </c>
      <c r="FB66" s="71">
        <f t="shared" si="47"/>
        <v>0.98818749420448992</v>
      </c>
      <c r="FC66" s="71">
        <f t="shared" si="120"/>
        <v>0.99622555366854337</v>
      </c>
      <c r="FD66" s="71"/>
      <c r="FE66" s="71">
        <f t="shared" si="141"/>
        <v>0.99995288134172877</v>
      </c>
      <c r="FF66" s="71">
        <f t="shared" si="142"/>
        <v>1.006437938949398</v>
      </c>
      <c r="FG66" s="71">
        <f t="shared" si="121"/>
        <v>0.99657923716105512</v>
      </c>
      <c r="FH66" s="71"/>
      <c r="FI66" s="71">
        <f t="shared" si="143"/>
        <v>1.0100567230646769</v>
      </c>
      <c r="FJ66" s="71">
        <f t="shared" si="144"/>
        <v>1.1912731493621738</v>
      </c>
      <c r="FK66" s="71">
        <f t="shared" si="122"/>
        <v>1.1575844859329711</v>
      </c>
      <c r="FM66" s="71">
        <f t="shared" si="145"/>
        <v>1.0158412630435507</v>
      </c>
      <c r="FN66" s="71">
        <f t="shared" si="146"/>
        <v>0.98090590664436561</v>
      </c>
      <c r="FO66" s="71">
        <f t="shared" si="123"/>
        <v>0.99800986732816488</v>
      </c>
      <c r="FQ66" s="239"/>
    </row>
    <row r="67" spans="1:173" x14ac:dyDescent="0.2">
      <c r="A67" s="75" t="s">
        <v>148</v>
      </c>
      <c r="B67" s="50">
        <f t="shared" si="124"/>
        <v>2001</v>
      </c>
      <c r="D67" s="79">
        <f>Conversion_Factors!$O63*D215+D292</f>
        <v>3691.4414372516444</v>
      </c>
      <c r="E67" s="79">
        <f>Conversion_Factors!$O63*E215+E292</f>
        <v>5100.1536328557249</v>
      </c>
      <c r="F67" s="79">
        <f>Conversion_Factors!$O63*F215+F292</f>
        <v>7770.2193840479049</v>
      </c>
      <c r="G67" s="79">
        <f>Conversion_Factors!$O63*G215+G292</f>
        <v>3480.2615458447253</v>
      </c>
      <c r="H67" s="79">
        <f t="shared" si="69"/>
        <v>20042.076000000001</v>
      </c>
      <c r="I67" s="71"/>
      <c r="J67" s="327">
        <f>Northeast!I67</f>
        <v>20231.098538078557</v>
      </c>
      <c r="K67" s="327">
        <f>Midwest!I67</f>
        <v>24487.601314747302</v>
      </c>
      <c r="L67" s="327">
        <f>South!I67</f>
        <v>37603.979875603603</v>
      </c>
      <c r="M67" s="327">
        <f>West!I67</f>
        <v>22920.86343573255</v>
      </c>
      <c r="N67" s="327">
        <f t="shared" si="147"/>
        <v>105243.54316416201</v>
      </c>
      <c r="P67" s="85">
        <f>Northeast!N67</f>
        <v>37.476983852652957</v>
      </c>
      <c r="Q67" s="85">
        <f>Midwest!N67</f>
        <v>43.881967935817897</v>
      </c>
      <c r="R67" s="85">
        <f>South!N67</f>
        <v>64.221222149262871</v>
      </c>
      <c r="S67" s="85">
        <f>West!N67</f>
        <v>36.339691477870382</v>
      </c>
      <c r="T67" s="81">
        <f t="shared" si="148"/>
        <v>181.91986541560411</v>
      </c>
      <c r="V67" s="79">
        <f>Conversion_Factors!$O63*V215+V292</f>
        <v>182.46371695059906</v>
      </c>
      <c r="W67" s="79">
        <f>Conversion_Factors!$O63*W215+W292</f>
        <v>208.27493747965553</v>
      </c>
      <c r="X67" s="79">
        <f>Conversion_Factors!$O63*X215+X292</f>
        <v>206.63289922376015</v>
      </c>
      <c r="Y67" s="79">
        <f>Conversion_Factors!$O63*Y215+Y292</f>
        <v>151.83815197900273</v>
      </c>
      <c r="Z67" s="79">
        <f>Conversion_Factors!$O63*Z215+Z292</f>
        <v>190.43520768526173</v>
      </c>
      <c r="AC67" s="79">
        <f>Conversion_Factors!$O63*AC215+AC292</f>
        <v>98.498893394547579</v>
      </c>
      <c r="AD67" s="79">
        <f>Conversion_Factors!$O63*AD215+AD292</f>
        <v>116.2243598626946</v>
      </c>
      <c r="AE67" s="79">
        <f>Conversion_Factors!$O63*AE215+AE292</f>
        <v>120.99145927164656</v>
      </c>
      <c r="AF67" s="79">
        <f>Conversion_Factors!$O63*AF215+AF292</f>
        <v>95.770255726141343</v>
      </c>
      <c r="AG67" s="79">
        <f>Conversion_Factors!$O63*AG215+AG292</f>
        <v>110.16980445875427</v>
      </c>
      <c r="AI67" s="74">
        <f t="shared" si="149"/>
        <v>103.47454915533041</v>
      </c>
      <c r="AJ67" s="74">
        <f t="shared" si="150"/>
        <v>121.00753171441545</v>
      </c>
      <c r="AK67" s="74">
        <f t="shared" si="151"/>
        <v>123.43755302300538</v>
      </c>
      <c r="AL67" s="74">
        <f t="shared" si="152"/>
        <v>95.916388041619584</v>
      </c>
      <c r="AM67" s="74">
        <f t="shared" si="153"/>
        <v>113.24131672388691</v>
      </c>
      <c r="AO67" s="119">
        <f>Northeast!V67</f>
        <v>0.95191420690982043</v>
      </c>
      <c r="AP67" s="119">
        <f>Midwest!V67</f>
        <v>0.96047211455391546</v>
      </c>
      <c r="AQ67" s="119">
        <f>South!V67</f>
        <v>0.98018355280501279</v>
      </c>
      <c r="AR67" s="119">
        <f>West!V67</f>
        <v>0.99847646144249269</v>
      </c>
      <c r="AS67" s="119">
        <f t="shared" si="154"/>
        <v>0.97287639923313662</v>
      </c>
      <c r="AU67" s="51">
        <f t="shared" si="167"/>
        <v>1852.4443337624275</v>
      </c>
      <c r="AV67" s="51">
        <f t="shared" si="168"/>
        <v>1792.0076111901831</v>
      </c>
      <c r="AW67" s="51">
        <f t="shared" si="169"/>
        <v>1707.8304573534724</v>
      </c>
      <c r="AX67" s="51">
        <f t="shared" si="170"/>
        <v>1585.4416470724443</v>
      </c>
      <c r="AY67" s="51">
        <f t="shared" si="171"/>
        <v>1728.560821368776</v>
      </c>
      <c r="BB67" s="71">
        <f t="shared" si="101"/>
        <v>0.95112858674238321</v>
      </c>
      <c r="BC67" s="71">
        <f t="shared" si="102"/>
        <v>0.89809071645471394</v>
      </c>
      <c r="BD67" s="71">
        <f t="shared" si="103"/>
        <v>0.93396009686325887</v>
      </c>
      <c r="BE67" s="71">
        <f t="shared" si="104"/>
        <v>0.82790701044172132</v>
      </c>
      <c r="BF67" s="71"/>
      <c r="BG67" s="71">
        <f t="shared" ref="BG67:BG75" si="172">V67/V$80</f>
        <v>1.0457152724272178</v>
      </c>
      <c r="BH67" s="71">
        <f t="shared" ref="BH67:BH75" si="173">W67/W$80</f>
        <v>1.0137410702176952</v>
      </c>
      <c r="BI67" s="71">
        <f t="shared" ref="BI67:BI75" si="174">X67/X$80</f>
        <v>1.1145158856684632</v>
      </c>
      <c r="BJ67" s="71">
        <f t="shared" ref="BJ67:BJ75" si="175">Y67/Y$80</f>
        <v>0.93459421796712938</v>
      </c>
      <c r="BK67" s="71"/>
      <c r="BL67" s="71">
        <f t="shared" ref="BL67:BO68" si="176">BQ67*BV67*CA67*CF67</f>
        <v>1.0457152724272176</v>
      </c>
      <c r="BM67" s="71">
        <f t="shared" si="176"/>
        <v>1.0137410702176954</v>
      </c>
      <c r="BN67" s="71">
        <f t="shared" si="176"/>
        <v>1.1145158856684632</v>
      </c>
      <c r="BO67" s="71">
        <f t="shared" si="176"/>
        <v>0.93459421796712927</v>
      </c>
      <c r="BP67" s="71"/>
      <c r="BQ67" s="148">
        <f>Northeast!AK67</f>
        <v>0.95709149819411243</v>
      </c>
      <c r="BR67" s="148">
        <f>Midwest!AK67</f>
        <v>0.90815855325176076</v>
      </c>
      <c r="BS67" s="148">
        <f>South!AK67</f>
        <v>0.93120405416132301</v>
      </c>
      <c r="BT67" s="148">
        <f>West!AK67</f>
        <v>0.8308348523516621</v>
      </c>
      <c r="BU67" s="72"/>
      <c r="BV67" s="148">
        <f>Northeast!AH67</f>
        <v>0.99376975820704683</v>
      </c>
      <c r="BW67" s="148">
        <f>Midwest!AH67</f>
        <v>0.98891400982681066</v>
      </c>
      <c r="BX67" s="148">
        <f>South!AH67</f>
        <v>1.0029596549645803</v>
      </c>
      <c r="BY67" s="148">
        <f>West!AH67</f>
        <v>0.9964760242042644</v>
      </c>
      <c r="CA67" s="148">
        <f>Northeast!AI67</f>
        <v>1.1328451097557117</v>
      </c>
      <c r="CB67" s="148">
        <f>Midwest!AI67</f>
        <v>1.1774133449164961</v>
      </c>
      <c r="CC67" s="148">
        <f>South!AI67</f>
        <v>1.1870584955764001</v>
      </c>
      <c r="CD67" s="148">
        <f>West!AI67</f>
        <v>1.1639584977532216</v>
      </c>
      <c r="CF67" s="148">
        <f>Northeast!AJ67</f>
        <v>0.97051819479287949</v>
      </c>
      <c r="CG67" s="148">
        <f>Midwest!AJ67</f>
        <v>0.9586893010666151</v>
      </c>
      <c r="CH67" s="148">
        <f>South!AJ67</f>
        <v>1.0052771727671326</v>
      </c>
      <c r="CI67" s="148">
        <f>West!AJ67</f>
        <v>0.96984880374401616</v>
      </c>
      <c r="CK67" s="73">
        <f t="shared" si="105"/>
        <v>1.2045794544423172</v>
      </c>
      <c r="CL67" s="73">
        <f t="shared" si="106"/>
        <v>1.0372101826114699</v>
      </c>
      <c r="CM67" s="73">
        <f t="shared" si="155"/>
        <v>0.99600060018182734</v>
      </c>
      <c r="CN67" s="73">
        <f t="shared" si="156"/>
        <v>0.99638497701749262</v>
      </c>
      <c r="CO67" s="73">
        <f t="shared" si="157"/>
        <v>1.1697778199918121</v>
      </c>
      <c r="CP67" s="73">
        <f t="shared" si="158"/>
        <v>0.97940269452401674</v>
      </c>
      <c r="CQ67" s="73">
        <f t="shared" si="159"/>
        <v>0.91225304934921203</v>
      </c>
      <c r="CR67" s="73">
        <f t="shared" si="160"/>
        <v>1.2494020759121407</v>
      </c>
      <c r="CS67" s="73">
        <f t="shared" si="161"/>
        <v>1.2494020759121407</v>
      </c>
      <c r="CT67" s="73"/>
      <c r="CU67" s="73">
        <f t="shared" si="162"/>
        <v>1.1369763941610285</v>
      </c>
      <c r="CX67" s="53"/>
      <c r="CZ67" s="71">
        <f t="shared" si="163"/>
        <v>0.18418458433406021</v>
      </c>
      <c r="DA67" s="71">
        <f t="shared" si="164"/>
        <v>0.25447232277014242</v>
      </c>
      <c r="DB67" s="71">
        <f t="shared" si="165"/>
        <v>0.38769533575503379</v>
      </c>
      <c r="DC67" s="71">
        <f t="shared" si="166"/>
        <v>0.17364775714076353</v>
      </c>
      <c r="DE67" s="71">
        <f t="shared" si="125"/>
        <v>0.18432921466023264</v>
      </c>
      <c r="DF67" s="71">
        <f t="shared" si="126"/>
        <v>0.25447367149447225</v>
      </c>
      <c r="DG67" s="71">
        <f t="shared" si="127"/>
        <v>0.38885282322686998</v>
      </c>
      <c r="DH67" s="71">
        <f t="shared" si="128"/>
        <v>0.17233980982363473</v>
      </c>
      <c r="DI67" s="71">
        <f t="shared" si="129"/>
        <v>0.99999551920520957</v>
      </c>
      <c r="DJ67" s="71"/>
      <c r="DK67" s="71">
        <f t="shared" si="130"/>
        <v>0.1843300406053183</v>
      </c>
      <c r="DL67" s="71">
        <f t="shared" si="131"/>
        <v>0.25447481174388303</v>
      </c>
      <c r="DM67" s="71">
        <f t="shared" si="132"/>
        <v>0.38885456560438175</v>
      </c>
      <c r="DN67" s="71">
        <f t="shared" si="133"/>
        <v>0.17234058204641695</v>
      </c>
      <c r="DQ67" s="71">
        <f t="shared" si="64"/>
        <v>-2.7648541106887982E-3</v>
      </c>
      <c r="DR67" s="71">
        <f t="shared" si="28"/>
        <v>-4.7022745289190685E-3</v>
      </c>
      <c r="DS67" s="71">
        <f t="shared" si="29"/>
        <v>-2.9090263212882023E-2</v>
      </c>
      <c r="DT67" s="71">
        <f t="shared" si="30"/>
        <v>-4.3321930426626479E-2</v>
      </c>
      <c r="DV67" s="71">
        <f t="shared" si="115"/>
        <v>0.19223125647263212</v>
      </c>
      <c r="DW67" s="71">
        <f t="shared" si="116"/>
        <v>0.23267556924181859</v>
      </c>
      <c r="DX67" s="71">
        <f t="shared" si="117"/>
        <v>0.35730438889678767</v>
      </c>
      <c r="DY67" s="71">
        <f t="shared" si="118"/>
        <v>0.21778878538876162</v>
      </c>
      <c r="DZ67" s="71"/>
      <c r="EB67" s="71">
        <f t="shared" si="134"/>
        <v>-6.5522776261760065E-3</v>
      </c>
      <c r="EC67" s="71">
        <f t="shared" si="135"/>
        <v>-8.5832232867030754E-3</v>
      </c>
      <c r="ED67" s="71">
        <f t="shared" si="136"/>
        <v>5.386854617802592E-3</v>
      </c>
      <c r="EE67" s="71">
        <f t="shared" si="137"/>
        <v>6.2171163016610928E-3</v>
      </c>
      <c r="EG67" s="71">
        <f t="shared" si="65"/>
        <v>-5.6719497105420756E-4</v>
      </c>
      <c r="EH67" s="71">
        <f t="shared" si="35"/>
        <v>-9.5474332592854124E-5</v>
      </c>
      <c r="EI67" s="71">
        <f t="shared" si="36"/>
        <v>-2.8158600376166466E-4</v>
      </c>
      <c r="EJ67" s="71">
        <f t="shared" si="37"/>
        <v>2.5180920469974964E-4</v>
      </c>
      <c r="EL67" s="71">
        <f t="shared" si="66"/>
        <v>8.5148265499467891E-3</v>
      </c>
      <c r="EM67" s="71">
        <f t="shared" si="38"/>
        <v>8.1660276386343756E-3</v>
      </c>
      <c r="EN67" s="71">
        <f t="shared" si="39"/>
        <v>1.2080392049382889E-2</v>
      </c>
      <c r="EO67" s="71">
        <f t="shared" si="40"/>
        <v>1.2378029102078235E-2</v>
      </c>
      <c r="EQ67" s="71">
        <f t="shared" si="67"/>
        <v>-2.9447147086944434E-2</v>
      </c>
      <c r="ER67" s="71">
        <f t="shared" si="41"/>
        <v>-2.4042631186851127E-2</v>
      </c>
      <c r="ES67" s="71">
        <f t="shared" si="42"/>
        <v>-2.3301636652993955E-2</v>
      </c>
      <c r="ET67" s="71">
        <f t="shared" si="43"/>
        <v>1.036849672252281E-2</v>
      </c>
      <c r="EW67" s="71">
        <f t="shared" si="138"/>
        <v>0.9797241128352473</v>
      </c>
      <c r="EX67" s="71">
        <f t="shared" si="139"/>
        <v>0.76185332202184797</v>
      </c>
      <c r="EY67" s="71">
        <f t="shared" si="119"/>
        <v>0.91225304934921203</v>
      </c>
      <c r="EZ67" s="71"/>
      <c r="FA67" s="71">
        <f t="shared" si="140"/>
        <v>0.99977419422149161</v>
      </c>
      <c r="FB67" s="71">
        <f t="shared" si="47"/>
        <v>0.98796435575804886</v>
      </c>
      <c r="FC67" s="71">
        <f t="shared" si="120"/>
        <v>0.99600060018182734</v>
      </c>
      <c r="FD67" s="71"/>
      <c r="FE67" s="71">
        <f t="shared" si="141"/>
        <v>0.99980507305759669</v>
      </c>
      <c r="FF67" s="71">
        <f t="shared" si="142"/>
        <v>1.0062417570792399</v>
      </c>
      <c r="FG67" s="71">
        <f t="shared" si="121"/>
        <v>0.99638497701749262</v>
      </c>
      <c r="FH67" s="71"/>
      <c r="FI67" s="71">
        <f t="shared" si="143"/>
        <v>1.0105334290559478</v>
      </c>
      <c r="FJ67" s="71">
        <f t="shared" si="144"/>
        <v>1.2038213405672358</v>
      </c>
      <c r="FK67" s="71">
        <f t="shared" si="122"/>
        <v>1.1697778199918121</v>
      </c>
      <c r="FM67" s="71">
        <f t="shared" si="145"/>
        <v>0.9813557226102757</v>
      </c>
      <c r="FN67" s="71">
        <f t="shared" si="146"/>
        <v>0.9626176248276691</v>
      </c>
      <c r="FO67" s="71">
        <f t="shared" si="123"/>
        <v>0.97940269452401674</v>
      </c>
      <c r="FQ67" s="239"/>
    </row>
    <row r="68" spans="1:173" x14ac:dyDescent="0.2">
      <c r="A68" s="75" t="s">
        <v>148</v>
      </c>
      <c r="B68" s="50">
        <f t="shared" si="124"/>
        <v>2002</v>
      </c>
      <c r="D68" s="79">
        <f>Conversion_Factors!$O64*D216+D293</f>
        <v>3720.4855043379448</v>
      </c>
      <c r="E68" s="79">
        <f>Conversion_Factors!$O64*E216+E293</f>
        <v>5393.2175070769636</v>
      </c>
      <c r="F68" s="79">
        <f>Conversion_Factors!$O64*F216+F293</f>
        <v>8160.8000982250114</v>
      </c>
      <c r="G68" s="79">
        <f>Conversion_Factors!$O64*G216+G293</f>
        <v>3516.2918903600776</v>
      </c>
      <c r="H68" s="79">
        <f t="shared" si="69"/>
        <v>20790.794999999998</v>
      </c>
      <c r="I68" s="71"/>
      <c r="J68" s="327">
        <f>Northeast!I68</f>
        <v>20314.369842057298</v>
      </c>
      <c r="K68" s="327">
        <f>Midwest!I68</f>
        <v>24592.696741546737</v>
      </c>
      <c r="L68" s="327">
        <f>South!I68</f>
        <v>38004.872411782475</v>
      </c>
      <c r="M68" s="327">
        <f>West!I68</f>
        <v>23113.613089489147</v>
      </c>
      <c r="N68" s="327">
        <f t="shared" ref="N68:N76" si="177">SUM(J68:M68)</f>
        <v>106025.55208487564</v>
      </c>
      <c r="P68" s="85">
        <f>Northeast!N68</f>
        <v>37.838257621136258</v>
      </c>
      <c r="Q68" s="85">
        <f>Midwest!N68</f>
        <v>44.525053894947156</v>
      </c>
      <c r="R68" s="85">
        <f>South!N68</f>
        <v>65.636804429078097</v>
      </c>
      <c r="S68" s="85">
        <f>West!N68</f>
        <v>37.132367919768669</v>
      </c>
      <c r="T68" s="81">
        <f t="shared" ref="T68:T76" si="178">SUM(P68:S68)</f>
        <v>185.13248386493018</v>
      </c>
      <c r="V68" s="79">
        <f>Conversion_Factors!$O64*V216+V293</f>
        <v>183.14550405769123</v>
      </c>
      <c r="W68" s="79">
        <f>Conversion_Factors!$O64*W216+W293</f>
        <v>219.3015903768576</v>
      </c>
      <c r="X68" s="79">
        <f>Conversion_Factors!$O64*X216+X293</f>
        <v>214.73036430178769</v>
      </c>
      <c r="Y68" s="79">
        <f>Conversion_Factors!$O64*Y216+Y293</f>
        <v>152.13077577901925</v>
      </c>
      <c r="Z68" s="79">
        <f>Conversion_Factors!$O64*Z216+Z293</f>
        <v>196.09230596938119</v>
      </c>
      <c r="AC68" s="79">
        <f>Conversion_Factors!$O64*AC216+AC293</f>
        <v>98.326026044595153</v>
      </c>
      <c r="AD68" s="79">
        <f>Conversion_Factors!$O64*AD216+AD293</f>
        <v>121.12770306357794</v>
      </c>
      <c r="AE68" s="79">
        <f>Conversion_Factors!$O64*AE216+AE293</f>
        <v>124.3326845237099</v>
      </c>
      <c r="AF68" s="79">
        <f>Conversion_Factors!$O64*AF216+AF293</f>
        <v>94.69613944248519</v>
      </c>
      <c r="AG68" s="79">
        <f>Conversion_Factors!$O64*AG216+AG293</f>
        <v>112.30225277574002</v>
      </c>
      <c r="AI68" s="74">
        <f t="shared" ref="AI68:AL70" si="179">AC68/AO68</f>
        <v>101.83569270767326</v>
      </c>
      <c r="AJ68" s="74">
        <f t="shared" si="179"/>
        <v>122.02528853958731</v>
      </c>
      <c r="AK68" s="74">
        <f t="shared" si="179"/>
        <v>121.96876827417351</v>
      </c>
      <c r="AL68" s="74">
        <f t="shared" si="179"/>
        <v>94.70432455819747</v>
      </c>
      <c r="AM68" s="74">
        <f t="shared" ref="AM68:AM76" si="180">(D68/AO68+E68/AP68+F68/AQ68+G68/AR68)/T68</f>
        <v>112.3989874862197</v>
      </c>
      <c r="AO68" s="119">
        <f>Northeast!V68</f>
        <v>0.96553598674727081</v>
      </c>
      <c r="AP68" s="119">
        <f>Midwest!V68</f>
        <v>0.99264426671920403</v>
      </c>
      <c r="AQ68" s="119">
        <f>South!V68</f>
        <v>1.0193813242765766</v>
      </c>
      <c r="AR68" s="119">
        <f>West!V68</f>
        <v>0.99991357189071917</v>
      </c>
      <c r="AS68" s="119">
        <f t="shared" ref="AS68:AS76" si="181">AG68/AM68</f>
        <v>0.99913936315047736</v>
      </c>
      <c r="AU68" s="51">
        <f t="shared" si="167"/>
        <v>1862.6350664739232</v>
      </c>
      <c r="AV68" s="51">
        <f t="shared" si="168"/>
        <v>1810.4990421699802</v>
      </c>
      <c r="AW68" s="51">
        <f t="shared" si="169"/>
        <v>1727.0628807249732</v>
      </c>
      <c r="AX68" s="51">
        <f t="shared" si="170"/>
        <v>1606.5150773270716</v>
      </c>
      <c r="AY68" s="51">
        <f t="shared" si="171"/>
        <v>1746.1119534348456</v>
      </c>
      <c r="BB68" s="71">
        <f t="shared" si="101"/>
        <v>0.93606436824944872</v>
      </c>
      <c r="BC68" s="71">
        <f t="shared" si="102"/>
        <v>0.90564427897553657</v>
      </c>
      <c r="BD68" s="71">
        <f t="shared" si="103"/>
        <v>0.92284689579360857</v>
      </c>
      <c r="BE68" s="71">
        <f t="shared" si="104"/>
        <v>0.81744502500300609</v>
      </c>
      <c r="BF68" s="71"/>
      <c r="BG68" s="71">
        <f t="shared" si="172"/>
        <v>1.0496226530415418</v>
      </c>
      <c r="BH68" s="71">
        <f t="shared" si="173"/>
        <v>1.0674113343608331</v>
      </c>
      <c r="BI68" s="71">
        <f t="shared" si="174"/>
        <v>1.15819118373092</v>
      </c>
      <c r="BJ68" s="71">
        <f t="shared" si="175"/>
        <v>0.93639537602899003</v>
      </c>
      <c r="BK68" s="71"/>
      <c r="BL68" s="71">
        <f t="shared" si="176"/>
        <v>1.0496226530415416</v>
      </c>
      <c r="BM68" s="71">
        <f t="shared" si="176"/>
        <v>1.0674113343608338</v>
      </c>
      <c r="BN68" s="71">
        <f t="shared" si="176"/>
        <v>1.15819118373092</v>
      </c>
      <c r="BO68" s="71">
        <f t="shared" si="176"/>
        <v>0.93639537602898992</v>
      </c>
      <c r="BP68" s="71"/>
      <c r="BQ68" s="148">
        <f>Northeast!AK68</f>
        <v>0.9415696043690962</v>
      </c>
      <c r="BR68" s="148">
        <f>Midwest!AK68</f>
        <v>0.9172058023866394</v>
      </c>
      <c r="BS68" s="148">
        <f>South!AK68</f>
        <v>0.92057653571508435</v>
      </c>
      <c r="BT68" s="148">
        <f>West!AK68</f>
        <v>0.82161487202876116</v>
      </c>
      <c r="BU68" s="72"/>
      <c r="BV68" s="148">
        <f>Northeast!AH68</f>
        <v>0.99415312888808027</v>
      </c>
      <c r="BW68" s="148">
        <f>Midwest!AH68</f>
        <v>0.98739484270485556</v>
      </c>
      <c r="BX68" s="148">
        <f>South!AH68</f>
        <v>1.0024662371790312</v>
      </c>
      <c r="BY68" s="148">
        <f>West!AH68</f>
        <v>0.99492481554592749</v>
      </c>
      <c r="CA68" s="148">
        <f>Northeast!AI68</f>
        <v>1.1390771576000851</v>
      </c>
      <c r="CB68" s="148">
        <f>Midwest!AI68</f>
        <v>1.1895628790291082</v>
      </c>
      <c r="CC68" s="148">
        <f>South!AI68</f>
        <v>1.2004263398230945</v>
      </c>
      <c r="CD68" s="148">
        <f>West!AI68</f>
        <v>1.1794296431384688</v>
      </c>
      <c r="CF68" s="148">
        <f>Northeast!AJ68</f>
        <v>0.98440619549897757</v>
      </c>
      <c r="CG68" s="148">
        <f>Midwest!AJ68</f>
        <v>0.99080173578053088</v>
      </c>
      <c r="CH68" s="148">
        <f>South!AJ68</f>
        <v>1.045478444019788</v>
      </c>
      <c r="CI68" s="148">
        <f>West!AJ68</f>
        <v>0.97124471031055337</v>
      </c>
      <c r="CK68" s="73">
        <f t="shared" si="105"/>
        <v>1.2135300451461375</v>
      </c>
      <c r="CL68" s="73">
        <f t="shared" si="106"/>
        <v>1.068021711717055</v>
      </c>
      <c r="CM68" s="73">
        <f t="shared" ref="CM68:CM76" si="182">FC68</f>
        <v>0.99601585978426865</v>
      </c>
      <c r="CN68" s="73">
        <f t="shared" ref="CN68:CN76" si="183">FG68</f>
        <v>0.99560416234943783</v>
      </c>
      <c r="CO68" s="73">
        <f t="shared" ref="CO68:CO76" si="184">FK68</f>
        <v>1.1818479852404631</v>
      </c>
      <c r="CP68" s="73">
        <f t="shared" ref="CP68:CP76" si="185">FO68</f>
        <v>1.0057929872301157</v>
      </c>
      <c r="CQ68" s="73">
        <f t="shared" ref="CQ68:CQ76" si="186">EY68</f>
        <v>0.90605988256834291</v>
      </c>
      <c r="CR68" s="73">
        <f t="shared" ref="CR68:CR76" si="187">CK68*CM68*CN68*CO68*CP68*CQ68</f>
        <v>1.2960764360370529</v>
      </c>
      <c r="CS68" s="73">
        <f t="shared" ref="CS68:CS76" si="188">CK68*CL68</f>
        <v>1.2960764360370527</v>
      </c>
      <c r="CT68" s="73"/>
      <c r="CU68" s="73">
        <f t="shared" ref="CU68:CU76" si="189">CM68*CN68*CO68*CP68</f>
        <v>1.1787540009934117</v>
      </c>
      <c r="CX68" s="53"/>
      <c r="CZ68" s="71">
        <f t="shared" ref="CZ68:DC70" si="190">D68/$H68</f>
        <v>0.17894868879895864</v>
      </c>
      <c r="DA68" s="71">
        <f t="shared" si="190"/>
        <v>0.25940410201134512</v>
      </c>
      <c r="DB68" s="71">
        <f t="shared" si="190"/>
        <v>0.39251986748101803</v>
      </c>
      <c r="DC68" s="71">
        <f t="shared" si="190"/>
        <v>0.16912734170867819</v>
      </c>
      <c r="DE68" s="71">
        <f t="shared" ref="DE68:DH70" si="191">(CZ68-CZ67)/LN(CZ68/CZ67)</f>
        <v>0.18155405343514627</v>
      </c>
      <c r="DF68" s="71">
        <f t="shared" si="191"/>
        <v>0.25693032364462243</v>
      </c>
      <c r="DG68" s="71">
        <f t="shared" si="191"/>
        <v>0.39010262941214774</v>
      </c>
      <c r="DH68" s="71">
        <f t="shared" si="191"/>
        <v>0.17137761331621654</v>
      </c>
      <c r="DI68" s="71">
        <f t="shared" ref="DI68:DI76" si="192">SUM(DE68:DH68)</f>
        <v>0.99996461980813311</v>
      </c>
      <c r="DJ68" s="71"/>
      <c r="DK68" s="71">
        <f t="shared" ref="DK68:DN70" si="193">DE68/$DI68</f>
        <v>0.1815604770796608</v>
      </c>
      <c r="DL68" s="71">
        <f t="shared" si="193"/>
        <v>0.25693941421039534</v>
      </c>
      <c r="DM68" s="71">
        <f t="shared" si="193"/>
        <v>0.39011643180635547</v>
      </c>
      <c r="DN68" s="71">
        <f t="shared" si="193"/>
        <v>0.17138367690358824</v>
      </c>
      <c r="DQ68" s="71">
        <f t="shared" ref="DQ68:DT70" si="194">LN(BQ68/BQ67)</f>
        <v>-1.6350721687335132E-2</v>
      </c>
      <c r="DR68" s="71">
        <f t="shared" si="194"/>
        <v>9.9128956833739335E-3</v>
      </c>
      <c r="DS68" s="71">
        <f t="shared" si="194"/>
        <v>-1.1478287639844934E-2</v>
      </c>
      <c r="DT68" s="71">
        <f t="shared" si="194"/>
        <v>-1.1159281721776675E-2</v>
      </c>
      <c r="DV68" s="71">
        <f t="shared" ref="DV68:DY70" si="195">J68/$N68</f>
        <v>0.19159881219760333</v>
      </c>
      <c r="DW68" s="71">
        <f t="shared" si="195"/>
        <v>0.23195065960948522</v>
      </c>
      <c r="DX68" s="71">
        <f t="shared" si="195"/>
        <v>0.35845012512982521</v>
      </c>
      <c r="DY68" s="71">
        <f t="shared" si="195"/>
        <v>0.21800040306308635</v>
      </c>
      <c r="DZ68" s="71"/>
      <c r="EB68" s="71">
        <f t="shared" ref="EB68:EE70" si="196">LN(DV68/DV67)</f>
        <v>-3.2954419104190237E-3</v>
      </c>
      <c r="EC68" s="71">
        <f t="shared" si="196"/>
        <v>-3.1204016283091648E-3</v>
      </c>
      <c r="ED68" s="71">
        <f t="shared" si="196"/>
        <v>3.2014809244914014E-3</v>
      </c>
      <c r="EE68" s="71">
        <f t="shared" si="196"/>
        <v>9.7119293716271652E-4</v>
      </c>
      <c r="EG68" s="71">
        <f t="shared" ref="EG68:EJ70" si="197">LN(BV68/BV67)</f>
        <v>3.856997555334729E-4</v>
      </c>
      <c r="EH68" s="71">
        <f t="shared" si="197"/>
        <v>-1.5373785521688888E-3</v>
      </c>
      <c r="EI68" s="71">
        <f t="shared" si="197"/>
        <v>-4.9208280140262267E-4</v>
      </c>
      <c r="EJ68" s="71">
        <f t="shared" si="197"/>
        <v>-1.5579073194256022E-3</v>
      </c>
      <c r="EL68" s="71">
        <f t="shared" ref="EL68:EO70" si="198">LN(CA68/CA67)</f>
        <v>5.4861590688162157E-3</v>
      </c>
      <c r="EM68" s="71">
        <f t="shared" si="198"/>
        <v>1.0265959322037501E-2</v>
      </c>
      <c r="EN68" s="71">
        <f t="shared" si="198"/>
        <v>1.1198382286129295E-2</v>
      </c>
      <c r="EO68" s="71">
        <f t="shared" si="198"/>
        <v>1.3204274529827972E-2</v>
      </c>
      <c r="EQ68" s="71">
        <f t="shared" ref="EQ68:ET70" si="199">LN(CF68/CF67)</f>
        <v>1.4208461889571295E-2</v>
      </c>
      <c r="ER68" s="71">
        <f t="shared" si="199"/>
        <v>3.2947409325534707E-2</v>
      </c>
      <c r="ES68" s="71">
        <f t="shared" si="199"/>
        <v>3.9211324521685464E-2</v>
      </c>
      <c r="ET68" s="71">
        <f t="shared" si="199"/>
        <v>1.4382684781159821E-3</v>
      </c>
      <c r="EW68" s="71">
        <f t="shared" ref="EW68:EW76" si="200">EXP(SUMPRODUCT($DK68:$DN68,DQ68:DT68))</f>
        <v>0.99321113063388811</v>
      </c>
      <c r="EX68" s="71">
        <f t="shared" ref="EX68:EX76" si="201">IF(ISERR(EW68),EX67,EW68*EX67)</f>
        <v>0.75668119934250322</v>
      </c>
      <c r="EY68" s="71">
        <f t="shared" si="119"/>
        <v>0.90605988256834291</v>
      </c>
      <c r="EZ68" s="71"/>
      <c r="FA68" s="71">
        <f t="shared" si="140"/>
        <v>1.000015320876753</v>
      </c>
      <c r="FB68" s="71">
        <f t="shared" ref="FB68:FB76" si="202">IF(ISERR(FA68),FB67,FA68*FB67)</f>
        <v>0.98797949223817982</v>
      </c>
      <c r="FC68" s="71">
        <f t="shared" si="120"/>
        <v>0.99601585978426865</v>
      </c>
      <c r="FD68" s="71"/>
      <c r="FE68" s="71">
        <f t="shared" si="141"/>
        <v>0.99921635242796214</v>
      </c>
      <c r="FF68" s="71">
        <f t="shared" ref="FF68:FF76" si="203">IF(ISERR(FE68),FF67,FE68*FF67)</f>
        <v>1.0054532181694216</v>
      </c>
      <c r="FG68" s="71">
        <f t="shared" si="121"/>
        <v>0.99560416234943783</v>
      </c>
      <c r="FH68" s="71"/>
      <c r="FI68" s="71">
        <f t="shared" si="143"/>
        <v>1.0103183399807798</v>
      </c>
      <c r="FJ68" s="71">
        <f t="shared" ref="FJ68:FJ76" si="204">IF(ISERR(FI68),FJ67,FI68*FJ67)</f>
        <v>1.2162427784353267</v>
      </c>
      <c r="FK68" s="71">
        <f t="shared" si="122"/>
        <v>1.1818479852404631</v>
      </c>
      <c r="FM68" s="71">
        <f t="shared" si="145"/>
        <v>1.0269452931400445</v>
      </c>
      <c r="FN68" s="71">
        <f t="shared" ref="FN68:FN76" si="205">IF(ISERR(FM68),FN67,FM68*FN67)</f>
        <v>0.98855563891042397</v>
      </c>
      <c r="FO68" s="71">
        <f t="shared" si="123"/>
        <v>1.0057929872301157</v>
      </c>
      <c r="FQ68" s="239"/>
    </row>
    <row r="69" spans="1:173" x14ac:dyDescent="0.2">
      <c r="A69" s="75" t="s">
        <v>148</v>
      </c>
      <c r="B69" s="50">
        <f t="shared" si="124"/>
        <v>2003</v>
      </c>
      <c r="D69" s="79">
        <f>Conversion_Factors!$O65*D217+D294</f>
        <v>3967.7828951774773</v>
      </c>
      <c r="E69" s="79">
        <f>Conversion_Factors!$O65*E217+E294</f>
        <v>5406.953941141569</v>
      </c>
      <c r="F69" s="79">
        <f>Conversion_Factors!$O65*F217+F294</f>
        <v>8191.8189873238807</v>
      </c>
      <c r="G69" s="79">
        <f>Conversion_Factors!$O65*G217+G294</f>
        <v>3570.8431763570716</v>
      </c>
      <c r="H69" s="79">
        <f t="shared" si="69"/>
        <v>21137.398999999998</v>
      </c>
      <c r="I69" s="71"/>
      <c r="J69" s="327">
        <f>Northeast!I69</f>
        <v>20400.197683494742</v>
      </c>
      <c r="K69" s="327">
        <f>Midwest!I69</f>
        <v>24703.239097665832</v>
      </c>
      <c r="L69" s="327">
        <f>South!I69</f>
        <v>38410.754287186428</v>
      </c>
      <c r="M69" s="327">
        <f>West!I69</f>
        <v>23313.210714724562</v>
      </c>
      <c r="N69" s="327">
        <f t="shared" si="177"/>
        <v>106827.40178307157</v>
      </c>
      <c r="P69" s="85">
        <f>Northeast!N69</f>
        <v>38.196929865710821</v>
      </c>
      <c r="Q69" s="85">
        <f>Midwest!N69</f>
        <v>45.179242157556857</v>
      </c>
      <c r="R69" s="85">
        <f>South!N69</f>
        <v>67.080428467451142</v>
      </c>
      <c r="S69" s="85">
        <f>West!N69</f>
        <v>37.943991427404079</v>
      </c>
      <c r="T69" s="81">
        <f t="shared" si="178"/>
        <v>188.4005919181229</v>
      </c>
      <c r="V69" s="79">
        <f>Conversion_Factors!$O65*V217+V294</f>
        <v>194.4972767782395</v>
      </c>
      <c r="W69" s="79">
        <f>Conversion_Factors!$O65*W217+W294</f>
        <v>218.87631495468395</v>
      </c>
      <c r="X69" s="79">
        <f>Conversion_Factors!$O65*X217+X294</f>
        <v>213.26889146919504</v>
      </c>
      <c r="Y69" s="79">
        <f>Conversion_Factors!$O65*Y217+Y294</f>
        <v>153.16822809402811</v>
      </c>
      <c r="Z69" s="79">
        <f>Conversion_Factors!$O65*Z217+Z294</f>
        <v>197.86495456402218</v>
      </c>
      <c r="AC69" s="79">
        <f>Conversion_Factors!$O65*AC217+AC294</f>
        <v>103.8770107735631</v>
      </c>
      <c r="AD69" s="79">
        <f>Conversion_Factors!$O65*AD217+AD294</f>
        <v>119.67783616833378</v>
      </c>
      <c r="AE69" s="79">
        <f>Conversion_Factors!$O65*AE217+AE294</f>
        <v>122.11935991581697</v>
      </c>
      <c r="AF69" s="79">
        <f>Conversion_Factors!$O65*AF217+AF294</f>
        <v>94.108264366149982</v>
      </c>
      <c r="AG69" s="79">
        <f>Conversion_Factors!$O65*AG217+AG294</f>
        <v>112.19390971545413</v>
      </c>
      <c r="AI69" s="74">
        <f t="shared" si="179"/>
        <v>101.75738870288832</v>
      </c>
      <c r="AJ69" s="74">
        <f t="shared" si="179"/>
        <v>120.39246868442368</v>
      </c>
      <c r="AK69" s="74">
        <f t="shared" si="179"/>
        <v>122.02348196286896</v>
      </c>
      <c r="AL69" s="74">
        <f t="shared" si="179"/>
        <v>94.522939474352327</v>
      </c>
      <c r="AM69" s="74">
        <f t="shared" si="180"/>
        <v>111.98492095862503</v>
      </c>
      <c r="AO69" s="119">
        <f>Northeast!V69</f>
        <v>1.0208301539347051</v>
      </c>
      <c r="AP69" s="119">
        <f>Midwest!V69</f>
        <v>0.99406414268351695</v>
      </c>
      <c r="AQ69" s="119">
        <f>South!V69</f>
        <v>1.000785733626067</v>
      </c>
      <c r="AR69" s="119">
        <f>West!V69</f>
        <v>0.99561296855019132</v>
      </c>
      <c r="AS69" s="119">
        <f t="shared" si="181"/>
        <v>1.0018662223006463</v>
      </c>
      <c r="AU69" s="51">
        <f t="shared" si="167"/>
        <v>1872.380378775199</v>
      </c>
      <c r="AV69" s="51">
        <f t="shared" si="168"/>
        <v>1828.8792809290246</v>
      </c>
      <c r="AW69" s="51">
        <f t="shared" si="169"/>
        <v>1746.3970628097957</v>
      </c>
      <c r="AX69" s="51">
        <f t="shared" si="170"/>
        <v>1627.5746782247695</v>
      </c>
      <c r="AY69" s="51">
        <f t="shared" si="171"/>
        <v>1763.5979980183122</v>
      </c>
      <c r="BB69" s="71">
        <f t="shared" si="101"/>
        <v>0.93534460500316907</v>
      </c>
      <c r="BC69" s="71">
        <f t="shared" si="102"/>
        <v>0.89352585681792895</v>
      </c>
      <c r="BD69" s="71">
        <f t="shared" si="103"/>
        <v>0.92326087355598541</v>
      </c>
      <c r="BE69" s="71">
        <f t="shared" si="104"/>
        <v>0.8158793907503924</v>
      </c>
      <c r="BF69" s="71"/>
      <c r="BG69" s="71">
        <f t="shared" si="172"/>
        <v>1.1146806399190858</v>
      </c>
      <c r="BH69" s="71">
        <f t="shared" si="173"/>
        <v>1.0653413821772983</v>
      </c>
      <c r="BI69" s="71">
        <f t="shared" si="174"/>
        <v>1.1503084375926413</v>
      </c>
      <c r="BJ69" s="71">
        <f t="shared" si="175"/>
        <v>0.94278110268850568</v>
      </c>
      <c r="BK69" s="71"/>
      <c r="BL69" s="71">
        <f t="shared" ref="BL69:BO70" si="206">BQ69*BV69*CA69*CF69</f>
        <v>1.1146806399190858</v>
      </c>
      <c r="BM69" s="71">
        <f t="shared" si="206"/>
        <v>1.0653413821772981</v>
      </c>
      <c r="BN69" s="71">
        <f t="shared" si="206"/>
        <v>1.1503084375926416</v>
      </c>
      <c r="BO69" s="71">
        <f t="shared" si="206"/>
        <v>0.94278110268850546</v>
      </c>
      <c r="BP69" s="71"/>
      <c r="BQ69" s="148">
        <f>Northeast!AK69</f>
        <v>0.94060034366612788</v>
      </c>
      <c r="BR69" s="148">
        <f>Midwest!AK69</f>
        <v>0.90641432542156941</v>
      </c>
      <c r="BS69" s="148">
        <f>South!AK69</f>
        <v>0.92154738362553124</v>
      </c>
      <c r="BT69" s="148">
        <f>West!AK69</f>
        <v>0.82136628872623252</v>
      </c>
      <c r="BU69" s="72"/>
      <c r="BV69" s="148">
        <f>Northeast!AH69</f>
        <v>0.99441235727974142</v>
      </c>
      <c r="BW69" s="148">
        <f>Midwest!AH69</f>
        <v>0.98578081982801169</v>
      </c>
      <c r="BX69" s="148">
        <f>South!AH69</f>
        <v>1.0018593617223599</v>
      </c>
      <c r="BY69" s="148">
        <f>West!AH69</f>
        <v>0.99331979160680028</v>
      </c>
      <c r="CA69" s="148">
        <f>Northeast!AI69</f>
        <v>1.1450368127337536</v>
      </c>
      <c r="CB69" s="148">
        <f>Midwest!AI69</f>
        <v>1.2016393558601843</v>
      </c>
      <c r="CC69" s="148">
        <f>South!AI69</f>
        <v>1.2138649133067734</v>
      </c>
      <c r="CD69" s="148">
        <f>West!AI69</f>
        <v>1.1948906356445188</v>
      </c>
      <c r="CF69" s="148">
        <f>Northeast!AJ69</f>
        <v>1.040781018914559</v>
      </c>
      <c r="CG69" s="148">
        <f>Midwest!AJ69</f>
        <v>0.99221897619303434</v>
      </c>
      <c r="CH69" s="148">
        <f>South!AJ69</f>
        <v>1.0264067887756423</v>
      </c>
      <c r="CI69" s="148">
        <f>West!AJ69</f>
        <v>0.96706741102884308</v>
      </c>
      <c r="CK69" s="73">
        <f t="shared" si="105"/>
        <v>1.2227077261986554</v>
      </c>
      <c r="CL69" s="73">
        <f t="shared" si="106"/>
        <v>1.077676487191096</v>
      </c>
      <c r="CM69" s="73">
        <f t="shared" si="182"/>
        <v>0.99600670390465063</v>
      </c>
      <c r="CN69" s="73">
        <f t="shared" si="183"/>
        <v>0.99472566698885045</v>
      </c>
      <c r="CO69" s="73">
        <f t="shared" si="184"/>
        <v>1.1938479813114391</v>
      </c>
      <c r="CP69" s="73">
        <f t="shared" si="185"/>
        <v>1.0084785519386217</v>
      </c>
      <c r="CQ69" s="73">
        <f t="shared" si="186"/>
        <v>0.90345624891224241</v>
      </c>
      <c r="CR69" s="73">
        <f t="shared" si="187"/>
        <v>1.3176833672311796</v>
      </c>
      <c r="CS69" s="73">
        <f t="shared" si="188"/>
        <v>1.3176833672311794</v>
      </c>
      <c r="CT69" s="73"/>
      <c r="CU69" s="73">
        <f t="shared" si="189"/>
        <v>1.1928374932251715</v>
      </c>
      <c r="CX69" s="53"/>
      <c r="CZ69" s="71">
        <f t="shared" si="190"/>
        <v>0.18771386655366054</v>
      </c>
      <c r="DA69" s="71">
        <f t="shared" si="190"/>
        <v>0.25580034426854364</v>
      </c>
      <c r="DB69" s="71">
        <f t="shared" si="190"/>
        <v>0.38755094642079102</v>
      </c>
      <c r="DC69" s="71">
        <f t="shared" si="190"/>
        <v>0.16893484275700488</v>
      </c>
      <c r="DE69" s="71">
        <f t="shared" si="191"/>
        <v>0.18329634998810207</v>
      </c>
      <c r="DF69" s="71">
        <f t="shared" si="191"/>
        <v>0.25759802181772801</v>
      </c>
      <c r="DG69" s="71">
        <f t="shared" si="191"/>
        <v>0.39003013169400458</v>
      </c>
      <c r="DH69" s="71">
        <f t="shared" si="191"/>
        <v>0.16903107396407988</v>
      </c>
      <c r="DI69" s="71">
        <f t="shared" si="192"/>
        <v>0.99995557746391461</v>
      </c>
      <c r="DJ69" s="71"/>
      <c r="DK69" s="71">
        <f t="shared" si="193"/>
        <v>0.1833044928385498</v>
      </c>
      <c r="DL69" s="71">
        <f t="shared" si="193"/>
        <v>0.25760946548350439</v>
      </c>
      <c r="DM69" s="71">
        <f t="shared" si="193"/>
        <v>0.39004745859130885</v>
      </c>
      <c r="DN69" s="71">
        <f t="shared" si="193"/>
        <v>0.16903858308663686</v>
      </c>
      <c r="DQ69" s="71">
        <f t="shared" si="194"/>
        <v>-1.0299397136382992E-3</v>
      </c>
      <c r="DR69" s="71">
        <f t="shared" si="194"/>
        <v>-1.1835362824700595E-2</v>
      </c>
      <c r="DS69" s="71">
        <f t="shared" si="194"/>
        <v>1.0540528681491166E-3</v>
      </c>
      <c r="DT69" s="71">
        <f t="shared" si="194"/>
        <v>-3.0260031017184479E-4</v>
      </c>
      <c r="DV69" s="71">
        <f t="shared" si="195"/>
        <v>0.19096409107581105</v>
      </c>
      <c r="DW69" s="71">
        <f t="shared" si="195"/>
        <v>0.23124440626038362</v>
      </c>
      <c r="DX69" s="71">
        <f t="shared" si="195"/>
        <v>0.35955900495628451</v>
      </c>
      <c r="DY69" s="71">
        <f t="shared" si="195"/>
        <v>0.21823249770752073</v>
      </c>
      <c r="DZ69" s="71"/>
      <c r="EB69" s="71">
        <f t="shared" si="196"/>
        <v>-3.3182605985207464E-3</v>
      </c>
      <c r="EC69" s="71">
        <f t="shared" si="196"/>
        <v>-3.0494879952353135E-3</v>
      </c>
      <c r="ED69" s="71">
        <f t="shared" si="196"/>
        <v>3.0887649240029409E-3</v>
      </c>
      <c r="EE69" s="71">
        <f t="shared" si="196"/>
        <v>1.0640860234249214E-3</v>
      </c>
      <c r="EG69" s="71">
        <f t="shared" si="197"/>
        <v>2.6071899058155131E-4</v>
      </c>
      <c r="EH69" s="71">
        <f t="shared" si="197"/>
        <v>-1.6359650764701905E-3</v>
      </c>
      <c r="EI69" s="71">
        <f t="shared" si="197"/>
        <v>-6.0556575792823023E-4</v>
      </c>
      <c r="EJ69" s="71">
        <f t="shared" si="197"/>
        <v>-1.614513910409607E-3</v>
      </c>
      <c r="EL69" s="71">
        <f t="shared" si="198"/>
        <v>5.2183636501266489E-3</v>
      </c>
      <c r="EM69" s="71">
        <f t="shared" si="198"/>
        <v>1.010084327620313E-2</v>
      </c>
      <c r="EN69" s="71">
        <f t="shared" si="198"/>
        <v>1.1132635517011272E-2</v>
      </c>
      <c r="EO69" s="71">
        <f t="shared" si="198"/>
        <v>1.3023694554073522E-2</v>
      </c>
      <c r="EQ69" s="71">
        <f t="shared" si="199"/>
        <v>5.568807783929184E-2</v>
      </c>
      <c r="ER69" s="71">
        <f t="shared" si="199"/>
        <v>1.4293755433261251E-3</v>
      </c>
      <c r="ES69" s="71">
        <f t="shared" si="199"/>
        <v>-1.8410473347560286E-2</v>
      </c>
      <c r="ET69" s="71">
        <f t="shared" si="199"/>
        <v>-4.3102508651378631E-3</v>
      </c>
      <c r="EW69" s="71">
        <f t="shared" si="200"/>
        <v>0.99712642209837143</v>
      </c>
      <c r="EX69" s="71">
        <f t="shared" si="201"/>
        <v>0.75450681696949484</v>
      </c>
      <c r="EY69" s="71">
        <f t="shared" si="119"/>
        <v>0.90345624891224241</v>
      </c>
      <c r="EZ69" s="71"/>
      <c r="FA69" s="71">
        <f t="shared" si="140"/>
        <v>0.99999080749615776</v>
      </c>
      <c r="FB69" s="71">
        <f t="shared" si="202"/>
        <v>0.98797041023290133</v>
      </c>
      <c r="FC69" s="71">
        <f t="shared" si="120"/>
        <v>0.99600670390465063</v>
      </c>
      <c r="FD69" s="71"/>
      <c r="FE69" s="71">
        <f t="shared" si="141"/>
        <v>0.9991176258659723</v>
      </c>
      <c r="FF69" s="71">
        <f t="shared" si="203"/>
        <v>1.004566032256734</v>
      </c>
      <c r="FG69" s="71">
        <f t="shared" si="121"/>
        <v>0.99472566698885045</v>
      </c>
      <c r="FH69" s="71"/>
      <c r="FI69" s="71">
        <f t="shared" si="143"/>
        <v>1.0101535867732891</v>
      </c>
      <c r="FJ69" s="71">
        <f t="shared" si="204"/>
        <v>1.2285920050235561</v>
      </c>
      <c r="FK69" s="71">
        <f t="shared" si="122"/>
        <v>1.1938479813114391</v>
      </c>
      <c r="FM69" s="71">
        <f t="shared" si="145"/>
        <v>1.0026700968714266</v>
      </c>
      <c r="FN69" s="71">
        <f t="shared" si="205"/>
        <v>0.99119517822910985</v>
      </c>
      <c r="FO69" s="71">
        <f t="shared" si="123"/>
        <v>1.0084785519386217</v>
      </c>
      <c r="FQ69" s="239"/>
    </row>
    <row r="70" spans="1:173" x14ac:dyDescent="0.2">
      <c r="A70" s="75" t="s">
        <v>148</v>
      </c>
      <c r="B70" s="50">
        <f t="shared" si="124"/>
        <v>2004</v>
      </c>
      <c r="D70" s="79">
        <f>Conversion_Factors!$O66*D218+D295</f>
        <v>3936.4147712644772</v>
      </c>
      <c r="E70" s="79">
        <f>Conversion_Factors!$O66*E218+E295</f>
        <v>5253.7978432974287</v>
      </c>
      <c r="F70" s="79">
        <f>Conversion_Factors!$O66*F218+F295</f>
        <v>8255.7366575061897</v>
      </c>
      <c r="G70" s="79">
        <f>Conversion_Factors!$O66*G218+G295</f>
        <v>3646.8427279319085</v>
      </c>
      <c r="H70" s="79">
        <f t="shared" si="69"/>
        <v>21092.792000000001</v>
      </c>
      <c r="I70" s="71"/>
      <c r="J70" s="327">
        <f>Northeast!I70</f>
        <v>20418.833729982984</v>
      </c>
      <c r="K70" s="327">
        <f>Midwest!I70</f>
        <v>24872.03752041328</v>
      </c>
      <c r="L70" s="327">
        <f>South!I70</f>
        <v>39136.271847707634</v>
      </c>
      <c r="M70" s="327">
        <f>West!I70</f>
        <v>23609.590489271341</v>
      </c>
      <c r="N70" s="327">
        <f t="shared" si="177"/>
        <v>108036.73358737525</v>
      </c>
      <c r="P70" s="85">
        <f>Northeast!N70</f>
        <v>38.490979225075343</v>
      </c>
      <c r="Q70" s="85">
        <f>Midwest!N70</f>
        <v>45.966220273523447</v>
      </c>
      <c r="R70" s="85">
        <f>South!N70</f>
        <v>69.218088735542622</v>
      </c>
      <c r="S70" s="85">
        <f>West!N70</f>
        <v>38.991456283883565</v>
      </c>
      <c r="T70" s="81">
        <f t="shared" si="178"/>
        <v>192.66674451802498</v>
      </c>
      <c r="V70" s="79">
        <f>Conversion_Factors!$O66*V218+V295</f>
        <v>192.78352639133601</v>
      </c>
      <c r="W70" s="79">
        <f>Conversion_Factors!$O66*W218+W295</f>
        <v>211.23311023415226</v>
      </c>
      <c r="X70" s="79">
        <f>Conversion_Factors!$O66*X218+X295</f>
        <v>210.94846973753738</v>
      </c>
      <c r="Y70" s="79">
        <f>Conversion_Factors!$O66*Y218+Y295</f>
        <v>154.46446348102074</v>
      </c>
      <c r="Z70" s="79">
        <f>Conversion_Factors!$O66*Z218+Z295</f>
        <v>195.2372244107242</v>
      </c>
      <c r="AC70" s="79">
        <f>Conversion_Factors!$O66*AC218+AC295</f>
        <v>102.2685016207657</v>
      </c>
      <c r="AD70" s="79">
        <f>Conversion_Factors!$O66*AD218+AD295</f>
        <v>114.29692961558595</v>
      </c>
      <c r="AE70" s="79">
        <f>Conversion_Factors!$O66*AE218+AE295</f>
        <v>119.27137556554595</v>
      </c>
      <c r="AF70" s="79">
        <f>Conversion_Factors!$O66*AF218+AF295</f>
        <v>93.529277321177318</v>
      </c>
      <c r="AG70" s="79">
        <f>Conversion_Factors!$O66*AG218+AG295</f>
        <v>109.47811493242241</v>
      </c>
      <c r="AI70" s="74">
        <f t="shared" si="179"/>
        <v>103.34439498357258</v>
      </c>
      <c r="AJ70" s="74">
        <f t="shared" si="179"/>
        <v>118.55516040605562</v>
      </c>
      <c r="AK70" s="74">
        <f t="shared" si="179"/>
        <v>119.96842733138351</v>
      </c>
      <c r="AL70" s="74">
        <f t="shared" si="179"/>
        <v>94.655240956270092</v>
      </c>
      <c r="AM70" s="74">
        <f t="shared" si="180"/>
        <v>111.18727609163633</v>
      </c>
      <c r="AO70" s="119">
        <f>Northeast!V70</f>
        <v>0.989589243200099</v>
      </c>
      <c r="AP70" s="119">
        <f>Midwest!V70</f>
        <v>0.96408228223988668</v>
      </c>
      <c r="AQ70" s="119">
        <f>South!V70</f>
        <v>0.99418970656411021</v>
      </c>
      <c r="AR70" s="119">
        <f>West!V70</f>
        <v>0.98810458223213482</v>
      </c>
      <c r="AS70" s="119">
        <f t="shared" si="181"/>
        <v>0.98462808678031388</v>
      </c>
      <c r="AU70" s="51">
        <f t="shared" si="167"/>
        <v>1885.0723667216728</v>
      </c>
      <c r="AV70" s="51">
        <f t="shared" si="168"/>
        <v>1848.1083520317743</v>
      </c>
      <c r="AW70" s="51">
        <f t="shared" si="169"/>
        <v>1768.6428846593624</v>
      </c>
      <c r="AX70" s="51">
        <f t="shared" si="170"/>
        <v>1651.5092162061026</v>
      </c>
      <c r="AY70" s="51">
        <f t="shared" si="171"/>
        <v>1783.3447765449591</v>
      </c>
      <c r="BB70" s="71">
        <f t="shared" si="101"/>
        <v>0.94993222150616641</v>
      </c>
      <c r="BC70" s="71">
        <f t="shared" si="102"/>
        <v>0.87988976752092551</v>
      </c>
      <c r="BD70" s="71">
        <f t="shared" si="103"/>
        <v>0.90771180460835554</v>
      </c>
      <c r="BE70" s="71">
        <f t="shared" si="104"/>
        <v>0.81702135748421079</v>
      </c>
      <c r="BF70" s="71"/>
      <c r="BG70" s="71">
        <f t="shared" si="172"/>
        <v>1.1048589888935385</v>
      </c>
      <c r="BH70" s="71">
        <f t="shared" si="173"/>
        <v>1.0281394479117241</v>
      </c>
      <c r="BI70" s="71">
        <f t="shared" si="174"/>
        <v>1.1377927787062883</v>
      </c>
      <c r="BJ70" s="71">
        <f t="shared" si="175"/>
        <v>0.9507596909551439</v>
      </c>
      <c r="BK70" s="71"/>
      <c r="BL70" s="71">
        <f t="shared" si="206"/>
        <v>1.1048589888935387</v>
      </c>
      <c r="BM70" s="71">
        <f t="shared" si="206"/>
        <v>1.0281394479117241</v>
      </c>
      <c r="BN70" s="71">
        <f t="shared" si="206"/>
        <v>1.137792778706288</v>
      </c>
      <c r="BO70" s="71">
        <f t="shared" si="206"/>
        <v>0.95075969095514401</v>
      </c>
      <c r="BP70" s="71"/>
      <c r="BQ70" s="148">
        <f>Northeast!AK70</f>
        <v>0.95507426859726119</v>
      </c>
      <c r="BR70" s="148">
        <f>Midwest!AK70</f>
        <v>0.89359512111689321</v>
      </c>
      <c r="BS70" s="148">
        <f>South!AK70</f>
        <v>0.90623209948419714</v>
      </c>
      <c r="BT70" s="148">
        <f>West!AK70</f>
        <v>0.82260789052033412</v>
      </c>
      <c r="BU70" s="72"/>
      <c r="BV70" s="148">
        <f>Northeast!AH70</f>
        <v>0.9946160761941093</v>
      </c>
      <c r="BW70" s="148">
        <f>Midwest!AH70</f>
        <v>0.98466268081361308</v>
      </c>
      <c r="BX70" s="148">
        <f>South!AH70</f>
        <v>1.0016328103197851</v>
      </c>
      <c r="BY70" s="148">
        <f>West!AH70</f>
        <v>0.99320875340426207</v>
      </c>
      <c r="CA70" s="148">
        <f>Northeast!AI70</f>
        <v>1.1527984799623923</v>
      </c>
      <c r="CB70" s="148">
        <f>Midwest!AI70</f>
        <v>1.2142735460195044</v>
      </c>
      <c r="CC70" s="148">
        <f>South!AI70</f>
        <v>1.2293272747513215</v>
      </c>
      <c r="CD70" s="148">
        <f>West!AI70</f>
        <v>1.2124622750199647</v>
      </c>
      <c r="CF70" s="148">
        <f>Northeast!AJ70</f>
        <v>1.0089295431515675</v>
      </c>
      <c r="CG70" s="148">
        <f>Midwest!AJ70</f>
        <v>0.96229276761515148</v>
      </c>
      <c r="CH70" s="148">
        <f>South!AJ70</f>
        <v>1.0196418972230714</v>
      </c>
      <c r="CI70" s="148">
        <f>West!AJ70</f>
        <v>0.95977430020468324</v>
      </c>
      <c r="CK70" s="73">
        <f t="shared" si="105"/>
        <v>1.2365492997647942</v>
      </c>
      <c r="CL70" s="73">
        <f t="shared" si="106"/>
        <v>1.0633644883475817</v>
      </c>
      <c r="CM70" s="73">
        <f t="shared" si="182"/>
        <v>0.99608667092959957</v>
      </c>
      <c r="CN70" s="73">
        <f t="shared" si="183"/>
        <v>0.99437226653945676</v>
      </c>
      <c r="CO70" s="73">
        <f t="shared" si="184"/>
        <v>1.2074508847119365</v>
      </c>
      <c r="CP70" s="73">
        <f t="shared" si="185"/>
        <v>0.99106525787711119</v>
      </c>
      <c r="CQ70" s="73">
        <f t="shared" si="186"/>
        <v>0.89714841622845531</v>
      </c>
      <c r="CR70" s="73">
        <f t="shared" si="187"/>
        <v>1.3149026134609507</v>
      </c>
      <c r="CS70" s="73">
        <f t="shared" si="188"/>
        <v>1.3149026134609507</v>
      </c>
      <c r="CT70" s="73"/>
      <c r="CU70" s="73">
        <f t="shared" si="189"/>
        <v>1.1852715438298229</v>
      </c>
      <c r="CX70" s="53"/>
      <c r="CZ70" s="71">
        <f t="shared" si="190"/>
        <v>0.18662369454287878</v>
      </c>
      <c r="DA70" s="71">
        <f t="shared" si="190"/>
        <v>0.24908024709566323</v>
      </c>
      <c r="DB70" s="71">
        <f t="shared" si="190"/>
        <v>0.39140084714750845</v>
      </c>
      <c r="DC70" s="71">
        <f t="shared" si="190"/>
        <v>0.17289521121394968</v>
      </c>
      <c r="DE70" s="71">
        <f t="shared" si="191"/>
        <v>0.18716825140121848</v>
      </c>
      <c r="DF70" s="71">
        <f t="shared" si="191"/>
        <v>0.25242538725936986</v>
      </c>
      <c r="DG70" s="71">
        <f t="shared" si="191"/>
        <v>0.38947272546420364</v>
      </c>
      <c r="DH70" s="71">
        <f t="shared" si="191"/>
        <v>0.17090737938418335</v>
      </c>
      <c r="DI70" s="71">
        <f t="shared" si="192"/>
        <v>0.99997374350897528</v>
      </c>
      <c r="DJ70" s="71"/>
      <c r="DK70" s="71">
        <f t="shared" si="193"/>
        <v>0.1871731659117693</v>
      </c>
      <c r="DL70" s="71">
        <f t="shared" si="193"/>
        <v>0.25243201523831232</v>
      </c>
      <c r="DM70" s="71">
        <f t="shared" si="193"/>
        <v>0.38948295191983501</v>
      </c>
      <c r="DN70" s="71">
        <f t="shared" si="193"/>
        <v>0.17091186693008342</v>
      </c>
      <c r="DQ70" s="71">
        <f t="shared" si="194"/>
        <v>1.5270770741684467E-2</v>
      </c>
      <c r="DR70" s="71">
        <f t="shared" si="194"/>
        <v>-1.4243726401111141E-2</v>
      </c>
      <c r="DS70" s="71">
        <f t="shared" si="194"/>
        <v>-1.6758742211073371E-2</v>
      </c>
      <c r="DT70" s="71">
        <f t="shared" si="194"/>
        <v>1.5104884807107164E-3</v>
      </c>
      <c r="DV70" s="71">
        <f t="shared" si="195"/>
        <v>0.18899899184261387</v>
      </c>
      <c r="DW70" s="71">
        <f t="shared" si="195"/>
        <v>0.23021834050821147</v>
      </c>
      <c r="DX70" s="71">
        <f t="shared" si="195"/>
        <v>0.36224967701430905</v>
      </c>
      <c r="DY70" s="71">
        <f t="shared" si="195"/>
        <v>0.21853299063486556</v>
      </c>
      <c r="DZ70" s="71"/>
      <c r="EB70" s="71">
        <f t="shared" si="196"/>
        <v>-1.0343724653467718E-2</v>
      </c>
      <c r="EC70" s="71">
        <f t="shared" si="196"/>
        <v>-4.4470217815554469E-3</v>
      </c>
      <c r="ED70" s="71">
        <f t="shared" si="196"/>
        <v>7.4553952818016489E-3</v>
      </c>
      <c r="EE70" s="71">
        <f t="shared" si="196"/>
        <v>1.3759923014837936E-3</v>
      </c>
      <c r="EG70" s="71">
        <f t="shared" si="197"/>
        <v>2.0484263739200723E-4</v>
      </c>
      <c r="EH70" s="71">
        <f t="shared" si="197"/>
        <v>-1.1349111345240336E-3</v>
      </c>
      <c r="EI70" s="71">
        <f t="shared" si="197"/>
        <v>-2.2615651481128345E-4</v>
      </c>
      <c r="EJ70" s="71">
        <f t="shared" si="197"/>
        <v>-1.1179119769785795E-4</v>
      </c>
      <c r="EL70" s="71">
        <f t="shared" si="198"/>
        <v>6.7556597923350073E-3</v>
      </c>
      <c r="EM70" s="71">
        <f t="shared" si="198"/>
        <v>1.0459239094616766E-2</v>
      </c>
      <c r="EN70" s="71">
        <f t="shared" si="198"/>
        <v>1.2657676267718385E-2</v>
      </c>
      <c r="EO70" s="71">
        <f t="shared" si="198"/>
        <v>1.4598567053559544E-2</v>
      </c>
      <c r="EQ70" s="71">
        <f t="shared" si="199"/>
        <v>-3.1081500494182374E-2</v>
      </c>
      <c r="ER70" s="71">
        <f t="shared" si="199"/>
        <v>-3.0625088448662619E-2</v>
      </c>
      <c r="ES70" s="71">
        <f t="shared" si="199"/>
        <v>-6.612663960276155E-3</v>
      </c>
      <c r="ET70" s="71">
        <f t="shared" si="199"/>
        <v>-7.5700516650277667E-3</v>
      </c>
      <c r="EW70" s="71">
        <f t="shared" si="200"/>
        <v>0.99301810940885993</v>
      </c>
      <c r="EX70" s="71">
        <f t="shared" si="201"/>
        <v>0.74923893292314447</v>
      </c>
      <c r="EY70" s="71">
        <f t="shared" si="119"/>
        <v>0.89714841622845531</v>
      </c>
      <c r="EZ70" s="71"/>
      <c r="FA70" s="71">
        <f t="shared" si="140"/>
        <v>1.0000802876372572</v>
      </c>
      <c r="FB70" s="71">
        <f t="shared" si="202"/>
        <v>0.98804973204281898</v>
      </c>
      <c r="FC70" s="71">
        <f t="shared" si="120"/>
        <v>0.99608667092959957</v>
      </c>
      <c r="FD70" s="71"/>
      <c r="FE70" s="71">
        <f t="shared" si="141"/>
        <v>0.99964472571572061</v>
      </c>
      <c r="FF70" s="71">
        <f t="shared" si="203"/>
        <v>1.0042091357786127</v>
      </c>
      <c r="FG70" s="71">
        <f t="shared" si="121"/>
        <v>0.99437226653945676</v>
      </c>
      <c r="FH70" s="71"/>
      <c r="FI70" s="71">
        <f t="shared" si="143"/>
        <v>1.011394167107905</v>
      </c>
      <c r="FJ70" s="71">
        <f t="shared" si="204"/>
        <v>1.2425907876362305</v>
      </c>
      <c r="FK70" s="71">
        <f t="shared" si="122"/>
        <v>1.2074508847119365</v>
      </c>
      <c r="FM70" s="71">
        <f t="shared" si="145"/>
        <v>0.98273310421125304</v>
      </c>
      <c r="FN70" s="71">
        <f t="shared" si="205"/>
        <v>0.97408031438031939</v>
      </c>
      <c r="FO70" s="71">
        <f t="shared" si="123"/>
        <v>0.99106525787711119</v>
      </c>
      <c r="FQ70" s="239"/>
    </row>
    <row r="71" spans="1:173" x14ac:dyDescent="0.2">
      <c r="A71" s="75" t="s">
        <v>148</v>
      </c>
      <c r="B71" s="50">
        <f t="shared" si="124"/>
        <v>2005</v>
      </c>
      <c r="D71" s="79">
        <f>Conversion_Factors!$O67*D219+D296</f>
        <v>3973.1198450754964</v>
      </c>
      <c r="E71" s="79">
        <f>Conversion_Factors!$O67*E219+E296</f>
        <v>5479.4801945298377</v>
      </c>
      <c r="F71" s="79">
        <f>Conversion_Factors!$O67*F219+F296</f>
        <v>8494.99894226371</v>
      </c>
      <c r="G71" s="79">
        <f>Conversion_Factors!$O67*G219+G296</f>
        <v>3678.4780181309543</v>
      </c>
      <c r="H71" s="79">
        <f t="shared" si="69"/>
        <v>21626.076999999997</v>
      </c>
      <c r="I71" s="71"/>
      <c r="J71" s="327">
        <f>Northeast!I71</f>
        <v>20448.328242204116</v>
      </c>
      <c r="K71" s="327">
        <f>Midwest!I71</f>
        <v>25062.501453831454</v>
      </c>
      <c r="L71" s="327">
        <f>South!I71</f>
        <v>39901.269718222233</v>
      </c>
      <c r="M71" s="327">
        <f>West!I71</f>
        <v>23926.992784812606</v>
      </c>
      <c r="N71" s="327">
        <f t="shared" si="177"/>
        <v>109339.09219907041</v>
      </c>
      <c r="P71" s="85">
        <f>Northeast!N71</f>
        <v>38.826632096924385</v>
      </c>
      <c r="Q71" s="85">
        <f>Midwest!N71</f>
        <v>46.828401917867573</v>
      </c>
      <c r="R71" s="85">
        <f>South!N71</f>
        <v>71.510135310380633</v>
      </c>
      <c r="S71" s="85">
        <f>West!N71</f>
        <v>40.118442415209294</v>
      </c>
      <c r="T71" s="81">
        <f t="shared" si="178"/>
        <v>197.2836117403819</v>
      </c>
      <c r="V71" s="79">
        <f>Conversion_Factors!$O67*V219+V296</f>
        <v>194.30047278267065</v>
      </c>
      <c r="W71" s="79">
        <f>Conversion_Factors!$O67*W219+W296</f>
        <v>218.63261353316176</v>
      </c>
      <c r="X71" s="79">
        <f>Conversion_Factors!$O67*X219+X296</f>
        <v>212.90046663312546</v>
      </c>
      <c r="Y71" s="79">
        <f>Conversion_Factors!$O67*Y219+Y296</f>
        <v>153.73758211963133</v>
      </c>
      <c r="Z71" s="79">
        <f>Conversion_Factors!$O67*Z219+Z296</f>
        <v>197.78906670110311</v>
      </c>
      <c r="AC71" s="79">
        <f>Conversion_Factors!$O67*AC219+AC296</f>
        <v>102.32975744991859</v>
      </c>
      <c r="AD71" s="79">
        <f>Conversion_Factors!$O67*AD219+AD296</f>
        <v>117.01189812414074</v>
      </c>
      <c r="AE71" s="79">
        <f>Conversion_Factors!$O67*AE219+AE296</f>
        <v>118.79433461274054</v>
      </c>
      <c r="AF71" s="79">
        <f>Conversion_Factors!$O67*AF219+AF296</f>
        <v>91.690449496025479</v>
      </c>
      <c r="AG71" s="79">
        <f>Conversion_Factors!$O67*AG219+AG296</f>
        <v>109.6192269049653</v>
      </c>
      <c r="AI71" s="74">
        <f t="shared" ref="AI71:AL72" si="207">AC71/AO71</f>
        <v>100.96400191171419</v>
      </c>
      <c r="AJ71" s="74">
        <f t="shared" si="207"/>
        <v>117.71861020098581</v>
      </c>
      <c r="AK71" s="74">
        <f t="shared" si="207"/>
        <v>117.95957865393531</v>
      </c>
      <c r="AL71" s="74">
        <f t="shared" si="207"/>
        <v>93.036804558065882</v>
      </c>
      <c r="AM71" s="74">
        <f t="shared" si="180"/>
        <v>109.48939689042963</v>
      </c>
      <c r="AO71" s="119">
        <f>Northeast!V71</f>
        <v>1.0135271533650048</v>
      </c>
      <c r="AP71" s="119">
        <f>Midwest!V71</f>
        <v>0.99399659853579259</v>
      </c>
      <c r="AQ71" s="119">
        <f>South!V71</f>
        <v>1.0070766271661091</v>
      </c>
      <c r="AR71" s="119">
        <f>West!V71</f>
        <v>0.98552879080020295</v>
      </c>
      <c r="AS71" s="119">
        <f t="shared" si="181"/>
        <v>1.0011857770544266</v>
      </c>
      <c r="AU71" s="51">
        <f t="shared" si="167"/>
        <v>1898.7680380046208</v>
      </c>
      <c r="AV71" s="51">
        <f t="shared" si="168"/>
        <v>1868.4648060422812</v>
      </c>
      <c r="AW71" s="51">
        <f t="shared" si="169"/>
        <v>1792.1769361069523</v>
      </c>
      <c r="AX71" s="51">
        <f t="shared" si="170"/>
        <v>1676.7022406875149</v>
      </c>
      <c r="AY71" s="51">
        <f t="shared" si="171"/>
        <v>1804.328239539373</v>
      </c>
      <c r="BB71" s="71">
        <f t="shared" si="101"/>
        <v>0.92805186622257541</v>
      </c>
      <c r="BC71" s="71">
        <f t="shared" si="102"/>
        <v>0.87368107982705046</v>
      </c>
      <c r="BD71" s="71">
        <f t="shared" si="103"/>
        <v>0.89251234172671945</v>
      </c>
      <c r="BE71" s="71">
        <f t="shared" si="104"/>
        <v>0.80305174428895676</v>
      </c>
      <c r="BF71" s="71"/>
      <c r="BG71" s="71">
        <f t="shared" si="172"/>
        <v>1.1135527392751634</v>
      </c>
      <c r="BH71" s="71">
        <f t="shared" si="173"/>
        <v>1.064155209021483</v>
      </c>
      <c r="BI71" s="71">
        <f t="shared" si="174"/>
        <v>1.1483212645237988</v>
      </c>
      <c r="BJ71" s="71">
        <f t="shared" si="175"/>
        <v>0.94628559068028961</v>
      </c>
      <c r="BK71" s="71"/>
      <c r="BL71" s="71">
        <f t="shared" ref="BL71:BO72" si="208">BQ71*BV71*CA71*CF71</f>
        <v>1.1135527392751634</v>
      </c>
      <c r="BM71" s="71">
        <f t="shared" si="208"/>
        <v>1.0641552090214834</v>
      </c>
      <c r="BN71" s="71">
        <f t="shared" si="208"/>
        <v>1.1483212645237983</v>
      </c>
      <c r="BO71" s="71">
        <f t="shared" si="208"/>
        <v>0.94628559068028961</v>
      </c>
      <c r="BP71" s="71"/>
      <c r="BQ71" s="148">
        <f>Northeast!AK71</f>
        <v>0.93299624952642535</v>
      </c>
      <c r="BR71" s="148">
        <f>Midwest!AK71</f>
        <v>0.88837185921672601</v>
      </c>
      <c r="BS71" s="148">
        <f>South!AK71</f>
        <v>0.89133971717160465</v>
      </c>
      <c r="BT71" s="148">
        <f>West!AK71</f>
        <v>0.80869914013529054</v>
      </c>
      <c r="BU71" s="72"/>
      <c r="BV71" s="148">
        <f>Northeast!AH71</f>
        <v>0.99470053249800361</v>
      </c>
      <c r="BW71" s="148">
        <f>Midwest!AH71</f>
        <v>0.98346325444996818</v>
      </c>
      <c r="BX71" s="148">
        <f>South!AH71</f>
        <v>1.0013155753440854</v>
      </c>
      <c r="BY71" s="148">
        <f>West!AH71</f>
        <v>0.99301669116973568</v>
      </c>
      <c r="CA71" s="148">
        <f>Northeast!AI71</f>
        <v>1.1611739404040009</v>
      </c>
      <c r="CB71" s="148">
        <f>Midwest!AI71</f>
        <v>1.2276484672293708</v>
      </c>
      <c r="CC71" s="148">
        <f>South!AI71</f>
        <v>1.2456850435133828</v>
      </c>
      <c r="CD71" s="148">
        <f>West!AI71</f>
        <v>1.2309578374289576</v>
      </c>
      <c r="CF71" s="148">
        <f>Northeast!AJ71</f>
        <v>1.0333352902154511</v>
      </c>
      <c r="CG71" s="148">
        <f>Midwest!AJ71</f>
        <v>0.99215155741971262</v>
      </c>
      <c r="CH71" s="148">
        <f>South!AJ71</f>
        <v>1.0328587351014245</v>
      </c>
      <c r="CI71" s="148">
        <f>West!AJ71</f>
        <v>0.95727236016360884</v>
      </c>
      <c r="CK71" s="73">
        <f t="shared" si="105"/>
        <v>1.2514556244551076</v>
      </c>
      <c r="CL71" s="73">
        <f t="shared" si="106"/>
        <v>1.0772631620233759</v>
      </c>
      <c r="CM71" s="73">
        <f t="shared" si="182"/>
        <v>0.99616826223033061</v>
      </c>
      <c r="CN71" s="73">
        <f t="shared" si="183"/>
        <v>0.99392702982696512</v>
      </c>
      <c r="CO71" s="73">
        <f t="shared" si="184"/>
        <v>1.2218711083759934</v>
      </c>
      <c r="CP71" s="73">
        <f t="shared" si="185"/>
        <v>1.0077600130125384</v>
      </c>
      <c r="CQ71" s="73">
        <f t="shared" si="186"/>
        <v>0.88359263803978716</v>
      </c>
      <c r="CR71" s="73">
        <f t="shared" si="187"/>
        <v>1.348147043132448</v>
      </c>
      <c r="CS71" s="73">
        <f t="shared" si="188"/>
        <v>1.3481470431324476</v>
      </c>
      <c r="CT71" s="73"/>
      <c r="CU71" s="73">
        <f t="shared" si="189"/>
        <v>1.2191853073982586</v>
      </c>
      <c r="CX71" s="53"/>
      <c r="CZ71" s="71">
        <f t="shared" ref="CZ71:DC72" si="209">D71/$H71</f>
        <v>0.18371893548124779</v>
      </c>
      <c r="DA71" s="71">
        <f t="shared" si="209"/>
        <v>0.2533737484856749</v>
      </c>
      <c r="DB71" s="71">
        <f t="shared" si="209"/>
        <v>0.3928127575918513</v>
      </c>
      <c r="DC71" s="71">
        <f t="shared" si="209"/>
        <v>0.17009455844122606</v>
      </c>
      <c r="DE71" s="71">
        <f t="shared" ref="DE71:DH72" si="210">(CZ71-CZ70)/LN(CZ71/CZ70)</f>
        <v>0.18516751773401696</v>
      </c>
      <c r="DF71" s="71">
        <f t="shared" si="210"/>
        <v>0.25122088296446832</v>
      </c>
      <c r="DG71" s="71">
        <f t="shared" si="210"/>
        <v>0.39210637869836418</v>
      </c>
      <c r="DH71" s="71">
        <f t="shared" si="210"/>
        <v>0.17149107334587085</v>
      </c>
      <c r="DI71" s="71">
        <f t="shared" si="192"/>
        <v>0.99998585274272034</v>
      </c>
      <c r="DJ71" s="71"/>
      <c r="DK71" s="71">
        <f t="shared" ref="DK71:DN72" si="211">DE71/$DI71</f>
        <v>0.18517013738359103</v>
      </c>
      <c r="DL71" s="71">
        <f t="shared" si="211"/>
        <v>0.25122443710121495</v>
      </c>
      <c r="DM71" s="71">
        <f t="shared" si="211"/>
        <v>0.39211192600666384</v>
      </c>
      <c r="DN71" s="71">
        <f t="shared" si="211"/>
        <v>0.17149349950853018</v>
      </c>
      <c r="DQ71" s="71">
        <f t="shared" ref="DQ71:DT72" si="212">LN(BQ71/BQ70)</f>
        <v>-2.3387924582537526E-2</v>
      </c>
      <c r="DR71" s="71">
        <f t="shared" si="212"/>
        <v>-5.862372217856896E-3</v>
      </c>
      <c r="DS71" s="71">
        <f t="shared" si="212"/>
        <v>-1.6569822590155665E-2</v>
      </c>
      <c r="DT71" s="71">
        <f t="shared" si="212"/>
        <v>-1.7052691088527628E-2</v>
      </c>
      <c r="DV71" s="71">
        <f t="shared" ref="DV71:DY72" si="213">J71/$N71</f>
        <v>0.18701754176790181</v>
      </c>
      <c r="DW71" s="71">
        <f t="shared" si="213"/>
        <v>0.22921812272047137</v>
      </c>
      <c r="DX71" s="71">
        <f t="shared" si="213"/>
        <v>0.36493141579751903</v>
      </c>
      <c r="DY71" s="71">
        <f t="shared" si="213"/>
        <v>0.21883291971410782</v>
      </c>
      <c r="DZ71" s="71"/>
      <c r="EB71" s="71">
        <f t="shared" ref="EB71:EE72" si="214">LN(DV71/DV70)</f>
        <v>-1.0539262178831332E-2</v>
      </c>
      <c r="EC71" s="71">
        <f t="shared" si="214"/>
        <v>-4.3541139983260899E-3</v>
      </c>
      <c r="ED71" s="71">
        <f t="shared" si="214"/>
        <v>7.3757444116263919E-3</v>
      </c>
      <c r="EE71" s="71">
        <f t="shared" si="214"/>
        <v>1.3715249367233068E-3</v>
      </c>
      <c r="EG71" s="71">
        <f t="shared" ref="EG71:EJ72" si="215">LN(BV71/BV70)</f>
        <v>8.4909866610504098E-5</v>
      </c>
      <c r="EH71" s="71">
        <f t="shared" si="215"/>
        <v>-1.218851386126509E-3</v>
      </c>
      <c r="EI71" s="71">
        <f t="shared" si="215"/>
        <v>-3.1676800123552046E-4</v>
      </c>
      <c r="EJ71" s="71">
        <f t="shared" si="215"/>
        <v>-1.9339419465160912E-4</v>
      </c>
      <c r="EL71" s="71">
        <f t="shared" ref="EL71:EO72" si="216">LN(CA71/CA70)</f>
        <v>7.2390638224786022E-3</v>
      </c>
      <c r="EM71" s="71">
        <f t="shared" si="216"/>
        <v>1.0954530806625734E-2</v>
      </c>
      <c r="EN71" s="71">
        <f t="shared" si="216"/>
        <v>1.3218525679736691E-2</v>
      </c>
      <c r="EO71" s="71">
        <f t="shared" si="216"/>
        <v>1.5139365988903449E-2</v>
      </c>
      <c r="EQ71" s="71">
        <f t="shared" ref="EQ71:ET72" si="217">LN(CF71/CF70)</f>
        <v>2.3901806037626143E-2</v>
      </c>
      <c r="ER71" s="71">
        <f t="shared" si="217"/>
        <v>3.0557138665892138E-2</v>
      </c>
      <c r="ES71" s="71">
        <f t="shared" si="217"/>
        <v>1.2878944207234134E-2</v>
      </c>
      <c r="ET71" s="71">
        <f t="shared" si="217"/>
        <v>-2.6102040323885342E-3</v>
      </c>
      <c r="EW71" s="71">
        <f t="shared" si="200"/>
        <v>0.98489014978630218</v>
      </c>
      <c r="EX71" s="71">
        <f t="shared" si="201"/>
        <v>0.73791804487240498</v>
      </c>
      <c r="EY71" s="71">
        <f t="shared" si="119"/>
        <v>0.88359263803978716</v>
      </c>
      <c r="EZ71" s="71"/>
      <c r="FA71" s="71">
        <f t="shared" si="140"/>
        <v>1.0000819118487501</v>
      </c>
      <c r="FB71" s="71">
        <f t="shared" si="202"/>
        <v>0.9881306650230276</v>
      </c>
      <c r="FC71" s="71">
        <f t="shared" si="120"/>
        <v>0.99616826223033061</v>
      </c>
      <c r="FD71" s="71"/>
      <c r="FE71" s="71">
        <f t="shared" si="141"/>
        <v>0.99955224343289339</v>
      </c>
      <c r="FF71" s="71">
        <f t="shared" si="203"/>
        <v>1.0037594945433195</v>
      </c>
      <c r="FG71" s="71">
        <f t="shared" si="121"/>
        <v>0.99392702982696512</v>
      </c>
      <c r="FH71" s="71"/>
      <c r="FI71" s="71">
        <f t="shared" si="143"/>
        <v>1.0119426999860928</v>
      </c>
      <c r="FJ71" s="71">
        <f t="shared" si="204"/>
        <v>1.2574306766184526</v>
      </c>
      <c r="FK71" s="71">
        <f t="shared" si="122"/>
        <v>1.2218711083759934</v>
      </c>
      <c r="FM71" s="71">
        <f t="shared" si="145"/>
        <v>1.0168452632182747</v>
      </c>
      <c r="FN71" s="71">
        <f t="shared" si="205"/>
        <v>0.99048895367179568</v>
      </c>
      <c r="FO71" s="71">
        <f t="shared" si="123"/>
        <v>1.0077600130125384</v>
      </c>
      <c r="FQ71" s="239"/>
    </row>
    <row r="72" spans="1:173" x14ac:dyDescent="0.2">
      <c r="A72" s="75" t="s">
        <v>148</v>
      </c>
      <c r="B72" s="50">
        <f t="shared" si="124"/>
        <v>2006</v>
      </c>
      <c r="D72" s="79">
        <f>Conversion_Factors!$O68*D220+D297</f>
        <v>3581.9888146901644</v>
      </c>
      <c r="E72" s="79">
        <f>Conversion_Factors!$O68*E220+E297</f>
        <v>5088.621908915391</v>
      </c>
      <c r="F72" s="79">
        <f>Conversion_Factors!$O68*F220+F297</f>
        <v>8241.733305523634</v>
      </c>
      <c r="G72" s="79">
        <f>Conversion_Factors!$O68*G220+G297</f>
        <v>3775.6599708708118</v>
      </c>
      <c r="H72" s="79">
        <f t="shared" si="69"/>
        <v>20688.004000000004</v>
      </c>
      <c r="I72" s="71"/>
      <c r="J72" s="327">
        <f>Northeast!I72</f>
        <v>20405.959173059069</v>
      </c>
      <c r="K72" s="327">
        <f>Midwest!I72</f>
        <v>25115.808497903887</v>
      </c>
      <c r="L72" s="327">
        <f>South!I72</f>
        <v>40389.231801673996</v>
      </c>
      <c r="M72" s="327">
        <f>West!I72</f>
        <v>24177.789264693562</v>
      </c>
      <c r="N72" s="327">
        <f t="shared" si="177"/>
        <v>110088.78873733053</v>
      </c>
      <c r="P72" s="85">
        <f>Northeast!N72</f>
        <v>39.097961520032605</v>
      </c>
      <c r="Q72" s="85">
        <f>Midwest!N72</f>
        <v>47.320305636674988</v>
      </c>
      <c r="R72" s="85">
        <f>South!N72</f>
        <v>73.385688801892314</v>
      </c>
      <c r="S72" s="85">
        <f>West!N72</f>
        <v>41.13145966315048</v>
      </c>
      <c r="T72" s="81">
        <f t="shared" si="178"/>
        <v>200.93541562175039</v>
      </c>
      <c r="V72" s="79">
        <f>Conversion_Factors!$O68*V220+V297</f>
        <v>175.5364099433894</v>
      </c>
      <c r="W72" s="79">
        <f>Conversion_Factors!$O68*W220+W297</f>
        <v>202.60633494398866</v>
      </c>
      <c r="X72" s="79">
        <f>Conversion_Factors!$O68*X220+X297</f>
        <v>204.05768908885369</v>
      </c>
      <c r="Y72" s="79">
        <f>Conversion_Factors!$O68*Y220+Y297</f>
        <v>156.16233269037329</v>
      </c>
      <c r="Z72" s="79">
        <f>Conversion_Factors!$O68*Z220+Z297</f>
        <v>187.92107931499848</v>
      </c>
      <c r="AC72" s="79">
        <f>Conversion_Factors!$O68*AC220+AC297</f>
        <v>91.61574351785228</v>
      </c>
      <c r="AD72" s="79">
        <f>Conversion_Factors!$O68*AD220+AD297</f>
        <v>107.53569404191508</v>
      </c>
      <c r="AE72" s="79">
        <f>Conversion_Factors!$O68*AE220+AE297</f>
        <v>112.30709202406661</v>
      </c>
      <c r="AF72" s="79">
        <f>Conversion_Factors!$O68*AF220+AF297</f>
        <v>91.794942406418215</v>
      </c>
      <c r="AG72" s="79">
        <f>Conversion_Factors!$O68*AG220+AG297</f>
        <v>102.95847516967343</v>
      </c>
      <c r="AI72" s="74">
        <f t="shared" si="207"/>
        <v>98.281383872831753</v>
      </c>
      <c r="AJ72" s="74">
        <f t="shared" si="207"/>
        <v>113.76849737765744</v>
      </c>
      <c r="AK72" s="74">
        <f t="shared" si="207"/>
        <v>113.89616720013467</v>
      </c>
      <c r="AL72" s="74">
        <f t="shared" si="207"/>
        <v>90.566064445873153</v>
      </c>
      <c r="AM72" s="74">
        <f t="shared" si="180"/>
        <v>106.05211069973249</v>
      </c>
      <c r="AO72" s="119">
        <f>Northeast!V72</f>
        <v>0.93217799656133982</v>
      </c>
      <c r="AP72" s="119">
        <f>Midwest!V72</f>
        <v>0.94521503334044743</v>
      </c>
      <c r="AQ72" s="119">
        <f>South!V72</f>
        <v>0.98604803642535399</v>
      </c>
      <c r="AR72" s="119">
        <f>West!V72</f>
        <v>1.0135688568125814</v>
      </c>
      <c r="AS72" s="119">
        <f t="shared" si="181"/>
        <v>0.97082909986753463</v>
      </c>
      <c r="AU72" s="51">
        <f t="shared" si="167"/>
        <v>1916.0070442389015</v>
      </c>
      <c r="AV72" s="51">
        <f t="shared" si="168"/>
        <v>1884.0845056062697</v>
      </c>
      <c r="AW72" s="51">
        <f t="shared" si="169"/>
        <v>1816.9617377781058</v>
      </c>
      <c r="AX72" s="51">
        <f t="shared" si="170"/>
        <v>1701.2084609081317</v>
      </c>
      <c r="AY72" s="51">
        <f t="shared" si="171"/>
        <v>1825.2123392980366</v>
      </c>
      <c r="BB72" s="71">
        <f t="shared" si="101"/>
        <v>0.90339348669910746</v>
      </c>
      <c r="BC72" s="71">
        <f t="shared" si="102"/>
        <v>0.84436422983169335</v>
      </c>
      <c r="BD72" s="71">
        <f t="shared" si="103"/>
        <v>0.86176753139918794</v>
      </c>
      <c r="BE72" s="71">
        <f t="shared" si="104"/>
        <v>0.7817254297599282</v>
      </c>
      <c r="BF72" s="71"/>
      <c r="BG72" s="71">
        <f t="shared" si="172"/>
        <v>1.0060142795104041</v>
      </c>
      <c r="BH72" s="71">
        <f t="shared" si="173"/>
        <v>0.98615015951723217</v>
      </c>
      <c r="BI72" s="71">
        <f t="shared" si="174"/>
        <v>1.1006259745503906</v>
      </c>
      <c r="BJ72" s="71">
        <f t="shared" si="175"/>
        <v>0.96121041579105171</v>
      </c>
      <c r="BK72" s="71"/>
      <c r="BL72" s="71">
        <f t="shared" si="208"/>
        <v>1.0060142795104043</v>
      </c>
      <c r="BM72" s="71">
        <f t="shared" si="208"/>
        <v>0.98615015951723195</v>
      </c>
      <c r="BN72" s="71">
        <f t="shared" si="208"/>
        <v>1.1006259745503906</v>
      </c>
      <c r="BO72" s="71">
        <f t="shared" si="208"/>
        <v>0.96121041579105149</v>
      </c>
      <c r="BP72" s="71"/>
      <c r="BQ72" s="148">
        <f>Northeast!AK72</f>
        <v>0.90850864610346227</v>
      </c>
      <c r="BR72" s="148">
        <f>Midwest!AK72</f>
        <v>0.85815448760753232</v>
      </c>
      <c r="BS72" s="148">
        <f>South!AK72</f>
        <v>0.86133533808026452</v>
      </c>
      <c r="BT72" s="148">
        <f>West!AK72</f>
        <v>0.78791809183732064</v>
      </c>
      <c r="BU72" s="72"/>
      <c r="BV72" s="148">
        <f>Northeast!AH72</f>
        <v>0.99436971852024381</v>
      </c>
      <c r="BW72" s="148">
        <f>Midwest!AH72</f>
        <v>0.98393033192160362</v>
      </c>
      <c r="BX72" s="148">
        <f>South!AH72</f>
        <v>1.0005017712612219</v>
      </c>
      <c r="BY72" s="148">
        <f>West!AH72</f>
        <v>0.99214047482657453</v>
      </c>
      <c r="CA72" s="148">
        <f>Northeast!AI72</f>
        <v>1.1717162943919819</v>
      </c>
      <c r="CB72" s="148">
        <f>Midwest!AI72</f>
        <v>1.2379111706885442</v>
      </c>
      <c r="CC72" s="148">
        <f>South!AI72</f>
        <v>1.2629121688748259</v>
      </c>
      <c r="CD72" s="148">
        <f>West!AI72</f>
        <v>1.2489491796686858</v>
      </c>
      <c r="CF72" s="148">
        <f>Northeast!AJ72</f>
        <v>0.95039626458065962</v>
      </c>
      <c r="CG72" s="148">
        <f>Midwest!AJ72</f>
        <v>0.94346053981137601</v>
      </c>
      <c r="CH72" s="148">
        <f>South!AJ72</f>
        <v>1.0112917926786018</v>
      </c>
      <c r="CI72" s="148">
        <f>West!AJ72</f>
        <v>0.98450847992122492</v>
      </c>
      <c r="CK72" s="73">
        <f t="shared" si="105"/>
        <v>1.2600363793394813</v>
      </c>
      <c r="CL72" s="73">
        <f t="shared" si="106"/>
        <v>1.0235169187569246</v>
      </c>
      <c r="CM72" s="73">
        <f t="shared" si="182"/>
        <v>0.99614260008465327</v>
      </c>
      <c r="CN72" s="73">
        <f t="shared" si="183"/>
        <v>0.99351158982094434</v>
      </c>
      <c r="CO72" s="73">
        <f t="shared" si="184"/>
        <v>1.2362295118106685</v>
      </c>
      <c r="CP72" s="73">
        <f t="shared" si="185"/>
        <v>0.97710044503000903</v>
      </c>
      <c r="CQ72" s="73">
        <f t="shared" si="186"/>
        <v>0.85617443719223296</v>
      </c>
      <c r="CR72" s="73">
        <f t="shared" si="187"/>
        <v>1.2896685525031775</v>
      </c>
      <c r="CS72" s="73">
        <f t="shared" si="188"/>
        <v>1.2896685525031775</v>
      </c>
      <c r="CT72" s="73"/>
      <c r="CU72" s="73">
        <f t="shared" si="189"/>
        <v>1.1954537233247471</v>
      </c>
      <c r="CX72" s="53"/>
      <c r="CZ72" s="71">
        <f t="shared" si="209"/>
        <v>0.17314327736451346</v>
      </c>
      <c r="DA72" s="71">
        <f t="shared" si="209"/>
        <v>0.24596968895188681</v>
      </c>
      <c r="DB72" s="71">
        <f t="shared" si="209"/>
        <v>0.39838223665867584</v>
      </c>
      <c r="DC72" s="71">
        <f t="shared" si="209"/>
        <v>0.18250479702492375</v>
      </c>
      <c r="DE72" s="71">
        <f t="shared" si="210"/>
        <v>0.1783788590164804</v>
      </c>
      <c r="DF72" s="71">
        <f t="shared" si="210"/>
        <v>0.24965342025328016</v>
      </c>
      <c r="DG72" s="71">
        <f t="shared" si="210"/>
        <v>0.39559096280961725</v>
      </c>
      <c r="DH72" s="71">
        <f t="shared" si="210"/>
        <v>0.17622685431942312</v>
      </c>
      <c r="DI72" s="71">
        <f t="shared" si="192"/>
        <v>0.99985009639880096</v>
      </c>
      <c r="DJ72" s="71"/>
      <c r="DK72" s="71">
        <f t="shared" si="211"/>
        <v>0.17840560265879304</v>
      </c>
      <c r="DL72" s="71">
        <f t="shared" si="211"/>
        <v>0.24969084981085327</v>
      </c>
      <c r="DM72" s="71">
        <f t="shared" si="211"/>
        <v>0.39565027221023696</v>
      </c>
      <c r="DN72" s="71">
        <f t="shared" si="211"/>
        <v>0.17625327532011673</v>
      </c>
      <c r="DQ72" s="71">
        <f t="shared" si="212"/>
        <v>-2.6596776348343409E-2</v>
      </c>
      <c r="DR72" s="71">
        <f t="shared" si="212"/>
        <v>-3.4606276949155669E-2</v>
      </c>
      <c r="DS72" s="71">
        <f t="shared" si="212"/>
        <v>-3.4241727366108664E-2</v>
      </c>
      <c r="DT72" s="71">
        <f t="shared" si="212"/>
        <v>-2.6032816746955855E-2</v>
      </c>
      <c r="DV72" s="71">
        <f t="shared" si="213"/>
        <v>0.18535910338469838</v>
      </c>
      <c r="DW72" s="71">
        <f t="shared" si="213"/>
        <v>0.22814138284171392</v>
      </c>
      <c r="DX72" s="71">
        <f t="shared" si="213"/>
        <v>0.36687870095511571</v>
      </c>
      <c r="DY72" s="71">
        <f t="shared" si="213"/>
        <v>0.21962081281847187</v>
      </c>
      <c r="DZ72" s="71"/>
      <c r="EB72" s="71">
        <f t="shared" si="214"/>
        <v>-8.9073757444515303E-3</v>
      </c>
      <c r="EC72" s="71">
        <f t="shared" si="214"/>
        <v>-4.7085142210814045E-3</v>
      </c>
      <c r="ED72" s="71">
        <f t="shared" si="214"/>
        <v>5.3218443116292286E-3</v>
      </c>
      <c r="EE72" s="71">
        <f t="shared" si="214"/>
        <v>3.5939662225585997E-3</v>
      </c>
      <c r="EG72" s="71">
        <f t="shared" si="215"/>
        <v>-3.3263177169403057E-4</v>
      </c>
      <c r="EH72" s="71">
        <f t="shared" si="215"/>
        <v>4.7481854535488647E-4</v>
      </c>
      <c r="EI72" s="71">
        <f t="shared" si="215"/>
        <v>-8.1306531694889125E-4</v>
      </c>
      <c r="EJ72" s="71">
        <f t="shared" si="215"/>
        <v>-8.8276778793263072E-4</v>
      </c>
      <c r="EL72" s="71">
        <f t="shared" si="216"/>
        <v>9.0380812564614301E-3</v>
      </c>
      <c r="EM72" s="71">
        <f t="shared" si="216"/>
        <v>8.3248951448617447E-3</v>
      </c>
      <c r="EN72" s="71">
        <f t="shared" si="216"/>
        <v>1.3734684937209182E-2</v>
      </c>
      <c r="EO72" s="71">
        <f t="shared" si="216"/>
        <v>1.4509945550746995E-2</v>
      </c>
      <c r="EQ72" s="71">
        <f t="shared" si="217"/>
        <v>-8.3667977325033921E-2</v>
      </c>
      <c r="ER72" s="71">
        <f t="shared" si="217"/>
        <v>-5.032133453761696E-2</v>
      </c>
      <c r="ES72" s="71">
        <f t="shared" si="217"/>
        <v>-2.1101912428039004E-2</v>
      </c>
      <c r="ET72" s="71">
        <f t="shared" si="217"/>
        <v>2.8054562636693748E-2</v>
      </c>
      <c r="EW72" s="71">
        <f t="shared" si="200"/>
        <v>0.96896963638314104</v>
      </c>
      <c r="EX72" s="71">
        <f t="shared" si="201"/>
        <v>0.71502017962057263</v>
      </c>
      <c r="EY72" s="71">
        <f t="shared" si="119"/>
        <v>0.85617443719223296</v>
      </c>
      <c r="EZ72" s="71"/>
      <c r="FA72" s="71">
        <f t="shared" si="140"/>
        <v>0.99997423914548345</v>
      </c>
      <c r="FB72" s="71">
        <f t="shared" si="202"/>
        <v>0.98810520993272255</v>
      </c>
      <c r="FC72" s="71">
        <f t="shared" si="120"/>
        <v>0.99614260008465327</v>
      </c>
      <c r="FD72" s="71"/>
      <c r="FE72" s="71">
        <f t="shared" si="141"/>
        <v>0.99958202162376752</v>
      </c>
      <c r="FF72" s="71">
        <f t="shared" si="203"/>
        <v>1.0033399447796623</v>
      </c>
      <c r="FG72" s="71">
        <f t="shared" si="121"/>
        <v>0.99351158982094434</v>
      </c>
      <c r="FH72" s="71"/>
      <c r="FI72" s="71">
        <f t="shared" si="143"/>
        <v>1.0117511604425764</v>
      </c>
      <c r="FJ72" s="71">
        <f t="shared" si="204"/>
        <v>1.2722069462448136</v>
      </c>
      <c r="FK72" s="71">
        <f t="shared" si="122"/>
        <v>1.2362295118106685</v>
      </c>
      <c r="FM72" s="71">
        <f t="shared" si="145"/>
        <v>0.9695765186287979</v>
      </c>
      <c r="FN72" s="71">
        <f t="shared" si="205"/>
        <v>0.96035483144138034</v>
      </c>
      <c r="FO72" s="71">
        <f t="shared" si="123"/>
        <v>0.97710044503000903</v>
      </c>
      <c r="FQ72" s="239"/>
    </row>
    <row r="73" spans="1:173" x14ac:dyDescent="0.2">
      <c r="A73" s="75" t="s">
        <v>148</v>
      </c>
      <c r="B73" s="50">
        <f>B72+1</f>
        <v>2007</v>
      </c>
      <c r="D73" s="79">
        <f>Conversion_Factors!$O69*D221+D298</f>
        <v>3806.4414621742635</v>
      </c>
      <c r="E73" s="79">
        <f>Conversion_Factors!$O69*E221+E298</f>
        <v>5393.968109853733</v>
      </c>
      <c r="F73" s="79">
        <f>Conversion_Factors!$O69*F221+F298</f>
        <v>8479.1193794686096</v>
      </c>
      <c r="G73" s="79">
        <f>Conversion_Factors!$O69*G221+G298</f>
        <v>3862.5770485033959</v>
      </c>
      <c r="H73" s="79">
        <f t="shared" si="69"/>
        <v>21542.106000000003</v>
      </c>
      <c r="I73" s="71"/>
      <c r="J73" s="327">
        <f>Northeast!I73</f>
        <v>20328.352736026798</v>
      </c>
      <c r="K73" s="327">
        <f>Midwest!I73</f>
        <v>25117.818449525344</v>
      </c>
      <c r="L73" s="327">
        <f>South!I73</f>
        <v>40803.592294898684</v>
      </c>
      <c r="M73" s="327">
        <f>West!I73</f>
        <v>24386.663534716841</v>
      </c>
      <c r="N73" s="327">
        <f t="shared" si="177"/>
        <v>110636.42701516766</v>
      </c>
      <c r="P73" s="85">
        <f>Northeast!N73</f>
        <v>39.130392596865072</v>
      </c>
      <c r="Q73" s="85">
        <f>Midwest!N73</f>
        <v>47.51235687424272</v>
      </c>
      <c r="R73" s="85">
        <f>South!N73</f>
        <v>74.845789268066824</v>
      </c>
      <c r="S73" s="85">
        <f>West!N73</f>
        <v>41.910786887207728</v>
      </c>
      <c r="T73" s="81">
        <f t="shared" si="178"/>
        <v>203.39932562638234</v>
      </c>
      <c r="V73" s="79">
        <f>Conversion_Factors!$O69*V221+V298</f>
        <v>187.24790501240767</v>
      </c>
      <c r="W73" s="79">
        <f>Conversion_Factors!$O69*W221+W298</f>
        <v>214.74667956108522</v>
      </c>
      <c r="X73" s="79">
        <f>Conversion_Factors!$O69*X221+X298</f>
        <v>207.80325708059482</v>
      </c>
      <c r="Y73" s="79">
        <f>Conversion_Factors!$O69*Y221+Y298</f>
        <v>158.38890970077284</v>
      </c>
      <c r="Z73" s="79">
        <f>Conversion_Factors!$O69*Z221+Z298</f>
        <v>194.71078903376639</v>
      </c>
      <c r="AC73" s="79">
        <f>Conversion_Factors!$O69*AC221+AC298</f>
        <v>97.275831126703707</v>
      </c>
      <c r="AD73" s="79">
        <f>Conversion_Factors!$O69*AD221+AD298</f>
        <v>113.52768973618097</v>
      </c>
      <c r="AE73" s="79">
        <f>Conversion_Factors!$O69*AE221+AE298</f>
        <v>113.28786111266584</v>
      </c>
      <c r="AF73" s="79">
        <f>Conversion_Factors!$O69*AF221+AF298</f>
        <v>92.161883261665892</v>
      </c>
      <c r="AG73" s="79">
        <f>Conversion_Factors!$O69*AG221+AG298</f>
        <v>105.91041014349283</v>
      </c>
      <c r="AI73" s="74">
        <f t="shared" ref="AI73:AL76" si="218">AC73/AO73</f>
        <v>98.589913464243921</v>
      </c>
      <c r="AJ73" s="74">
        <f t="shared" si="218"/>
        <v>114.98561237508173</v>
      </c>
      <c r="AK73" s="74">
        <f t="shared" si="218"/>
        <v>111.11417313227342</v>
      </c>
      <c r="AL73" s="74">
        <f t="shared" si="218"/>
        <v>93.10359618435254</v>
      </c>
      <c r="AM73" s="74">
        <f t="shared" si="180"/>
        <v>105.89795403328456</v>
      </c>
      <c r="AO73" s="119">
        <f>Northeast!V73</f>
        <v>0.9866712294253428</v>
      </c>
      <c r="AP73" s="119">
        <f>Midwest!V73</f>
        <v>0.98732082554689515</v>
      </c>
      <c r="AQ73" s="119">
        <f>South!V73</f>
        <v>1.0195626527122224</v>
      </c>
      <c r="AR73" s="119">
        <f>West!V73</f>
        <v>0.98988532171386823</v>
      </c>
      <c r="AS73" s="119">
        <f t="shared" si="181"/>
        <v>1.0001176237097493</v>
      </c>
      <c r="AU73" s="51">
        <f t="shared" si="167"/>
        <v>1924.9170409915446</v>
      </c>
      <c r="AV73" s="51">
        <f t="shared" si="168"/>
        <v>1891.579755213199</v>
      </c>
      <c r="AW73" s="51">
        <f t="shared" si="169"/>
        <v>1834.2941162419206</v>
      </c>
      <c r="AX73" s="51">
        <f t="shared" si="170"/>
        <v>1718.5945435932042</v>
      </c>
      <c r="AY73" s="51">
        <f t="shared" si="171"/>
        <v>1838.4480691743361</v>
      </c>
      <c r="BB73" s="71">
        <f t="shared" si="101"/>
        <v>0.90622946246941538</v>
      </c>
      <c r="BC73" s="71">
        <f t="shared" si="102"/>
        <v>0.8533973839218395</v>
      </c>
      <c r="BD73" s="71">
        <f t="shared" si="103"/>
        <v>0.84071825275212608</v>
      </c>
      <c r="BE73" s="71">
        <f t="shared" si="104"/>
        <v>0.80362825948902383</v>
      </c>
      <c r="BF73" s="71"/>
      <c r="BG73" s="71">
        <f t="shared" si="172"/>
        <v>1.0731338661400256</v>
      </c>
      <c r="BH73" s="71">
        <f t="shared" si="173"/>
        <v>1.0452411192547633</v>
      </c>
      <c r="BI73" s="71">
        <f t="shared" si="174"/>
        <v>1.1208284449378689</v>
      </c>
      <c r="BJ73" s="71">
        <f t="shared" si="175"/>
        <v>0.97491544297068788</v>
      </c>
      <c r="BK73" s="71"/>
      <c r="BL73" s="71">
        <f t="shared" ref="BL73:BO76" si="219">BQ73*BV73*CA73*CF73</f>
        <v>1.0731338661400256</v>
      </c>
      <c r="BM73" s="71">
        <f t="shared" si="219"/>
        <v>1.045241119254763</v>
      </c>
      <c r="BN73" s="71">
        <f t="shared" si="219"/>
        <v>1.1208284449378692</v>
      </c>
      <c r="BO73" s="71">
        <f t="shared" si="219"/>
        <v>0.97491544297068766</v>
      </c>
      <c r="BP73" s="71"/>
      <c r="BQ73" s="148">
        <f>Northeast!AK73</f>
        <v>0.91142270915695922</v>
      </c>
      <c r="BR73" s="148">
        <f>Midwest!AK73</f>
        <v>0.86676383970510618</v>
      </c>
      <c r="BS73" s="148">
        <f>South!AK73</f>
        <v>0.84087560923324112</v>
      </c>
      <c r="BT73" s="148">
        <f>West!AK73</f>
        <v>0.81061247371091461</v>
      </c>
      <c r="BU73" s="72"/>
      <c r="BV73" s="148">
        <f>Northeast!AH73</f>
        <v>0.99430204378784082</v>
      </c>
      <c r="BW73" s="148">
        <f>Midwest!AH73</f>
        <v>0.98457889546036614</v>
      </c>
      <c r="BX73" s="148">
        <f>South!AH73</f>
        <v>0.99981286592287022</v>
      </c>
      <c r="BY73" s="148">
        <f>West!AH73</f>
        <v>0.9913840281905385</v>
      </c>
      <c r="CA73" s="148">
        <f>Northeast!AI73</f>
        <v>1.1771651200679849</v>
      </c>
      <c r="CB73" s="148">
        <f>Midwest!AI73</f>
        <v>1.2428358188069846</v>
      </c>
      <c r="CC73" s="148">
        <f>South!AI73</f>
        <v>1.2749593524904057</v>
      </c>
      <c r="CD73" s="148">
        <f>West!AI73</f>
        <v>1.2617132436891421</v>
      </c>
      <c r="CF73" s="148">
        <f>Northeast!AJ73</f>
        <v>1.0059545004003405</v>
      </c>
      <c r="CG73" s="148">
        <f>Midwest!AJ73</f>
        <v>0.98548817589741</v>
      </c>
      <c r="CH73" s="148">
        <f>South!AJ73</f>
        <v>1.0456644146337679</v>
      </c>
      <c r="CI73" s="148">
        <f>West!AJ73</f>
        <v>0.96150398350001487</v>
      </c>
      <c r="CK73" s="73">
        <f t="shared" si="105"/>
        <v>1.2663044486016479</v>
      </c>
      <c r="CL73" s="73">
        <f t="shared" si="106"/>
        <v>1.0604972447317373</v>
      </c>
      <c r="CM73" s="73">
        <f t="shared" si="182"/>
        <v>0.99613186772053808</v>
      </c>
      <c r="CN73" s="73">
        <f t="shared" si="183"/>
        <v>0.99325419160819273</v>
      </c>
      <c r="CO73" s="73">
        <f t="shared" si="184"/>
        <v>1.2454064539204823</v>
      </c>
      <c r="CP73" s="73">
        <f t="shared" si="185"/>
        <v>1.006568217321252</v>
      </c>
      <c r="CQ73" s="73">
        <f t="shared" si="186"/>
        <v>0.85502335704791088</v>
      </c>
      <c r="CR73" s="73">
        <f t="shared" si="187"/>
        <v>1.3429123787335893</v>
      </c>
      <c r="CS73" s="73">
        <f t="shared" si="188"/>
        <v>1.3429123787335895</v>
      </c>
      <c r="CT73" s="73"/>
      <c r="CU73" s="73">
        <f t="shared" si="189"/>
        <v>1.2403137715363166</v>
      </c>
      <c r="CX73" s="53"/>
      <c r="CZ73" s="71">
        <f t="shared" ref="CZ73:DC76" si="220">D73/$H73</f>
        <v>0.17669774079536435</v>
      </c>
      <c r="DA73" s="71">
        <f t="shared" si="220"/>
        <v>0.25039186557961102</v>
      </c>
      <c r="DB73" s="71">
        <f t="shared" si="220"/>
        <v>0.39360679867922888</v>
      </c>
      <c r="DC73" s="71">
        <f t="shared" si="220"/>
        <v>0.1793035949457957</v>
      </c>
      <c r="DE73" s="71">
        <f>(CZ73-CZ72)/LN(CZ73/CZ72)</f>
        <v>0.17491448988958347</v>
      </c>
      <c r="DF73" s="71">
        <f>(DA73-DA72)/LN(DA73/DA72)</f>
        <v>0.24817421079557228</v>
      </c>
      <c r="DG73" s="71">
        <f>(DB73-DB72)/LN(DB73/DB72)</f>
        <v>0.39598971856442267</v>
      </c>
      <c r="DH73" s="71">
        <f>(DC73-DC72)/LN(DC73/DC72)</f>
        <v>0.18089947529667813</v>
      </c>
      <c r="DI73" s="71">
        <f t="shared" si="192"/>
        <v>0.99997789454625652</v>
      </c>
      <c r="DJ73" s="71"/>
      <c r="DK73" s="71">
        <f t="shared" ref="DK73:DN76" si="221">DE73/$DI73</f>
        <v>0.17491835653922283</v>
      </c>
      <c r="DL73" s="71">
        <f t="shared" si="221"/>
        <v>0.24817969692038264</v>
      </c>
      <c r="DM73" s="71">
        <f t="shared" si="221"/>
        <v>0.39599847229033436</v>
      </c>
      <c r="DN73" s="71">
        <f t="shared" si="221"/>
        <v>0.1809034742500602</v>
      </c>
      <c r="DQ73" s="71">
        <f>LN(BQ73/BQ72)</f>
        <v>3.202390612654097E-3</v>
      </c>
      <c r="DR73" s="71">
        <f>LN(BR73/BR72)</f>
        <v>9.9824130262873879E-3</v>
      </c>
      <c r="DS73" s="71">
        <f>LN(BS73/BS72)</f>
        <v>-2.404016285577738E-2</v>
      </c>
      <c r="DT73" s="71">
        <f>LN(BT73/BT72)</f>
        <v>2.8395962233808771E-2</v>
      </c>
      <c r="DV73" s="71">
        <f t="shared" ref="DV73:DY76" si="222">J73/$N73</f>
        <v>0.18374014133012348</v>
      </c>
      <c r="DW73" s="71">
        <f t="shared" si="222"/>
        <v>0.22703027499326081</v>
      </c>
      <c r="DX73" s="71">
        <f t="shared" si="222"/>
        <v>0.36880793600921991</v>
      </c>
      <c r="DY73" s="71">
        <f t="shared" si="222"/>
        <v>0.22042164766739583</v>
      </c>
      <c r="DZ73" s="71"/>
      <c r="EB73" s="71">
        <f>LN(DV73/DV72)</f>
        <v>-8.7725589276543715E-3</v>
      </c>
      <c r="EC73" s="71">
        <f>LN(DW73/DW72)</f>
        <v>-4.8821583519446047E-3</v>
      </c>
      <c r="ED73" s="71">
        <f>LN(DX73/DX72)</f>
        <v>5.2447316003605858E-3</v>
      </c>
      <c r="EE73" s="71">
        <f>LN(DY73/DY72)</f>
        <v>3.6398111772043555E-3</v>
      </c>
      <c r="EG73" s="71">
        <f>LN(BV73/BV72)</f>
        <v>-6.8060233681360065E-5</v>
      </c>
      <c r="EH73" s="71">
        <f>LN(BW73/BW72)</f>
        <v>6.5893880832071556E-4</v>
      </c>
      <c r="EI73" s="71">
        <f>LN(BX73/BX72)</f>
        <v>-6.8879700501369508E-4</v>
      </c>
      <c r="EJ73" s="71">
        <f>LN(BY73/BY72)</f>
        <v>-7.6272984937436584E-4</v>
      </c>
      <c r="EL73" s="71">
        <f>LN(CA73/CA72)</f>
        <v>4.6395151465142767E-3</v>
      </c>
      <c r="EM73" s="71">
        <f>LN(CB73/CB72)</f>
        <v>3.9702997591791727E-3</v>
      </c>
      <c r="EN73" s="71">
        <f>LN(CC73/CC72)</f>
        <v>9.4939984191010924E-3</v>
      </c>
      <c r="EO73" s="71">
        <f>LN(CD73/CD72)</f>
        <v>1.0167973099125781E-2</v>
      </c>
      <c r="EQ73" s="71">
        <f>LN(CF73/CF72)</f>
        <v>5.6813103171390524E-2</v>
      </c>
      <c r="ER73" s="71">
        <f>LN(CG73/CG72)</f>
        <v>4.3582587711523645E-2</v>
      </c>
      <c r="ES73" s="71">
        <f>LN(CH73/CH72)</f>
        <v>3.3423970578559642E-2</v>
      </c>
      <c r="ET73" s="71">
        <f>LN(CI73/CI72)</f>
        <v>-2.3643803445477288E-2</v>
      </c>
      <c r="EW73" s="71">
        <f t="shared" si="200"/>
        <v>0.99865555417877583</v>
      </c>
      <c r="EX73" s="71">
        <f>IF(ISERR(EW73),EX72,EW73*EX72)</f>
        <v>0.71405887372799082</v>
      </c>
      <c r="EY73" s="71">
        <f t="shared" si="119"/>
        <v>0.85502335704791088</v>
      </c>
      <c r="EZ73" s="71"/>
      <c r="FA73" s="71">
        <f t="shared" si="140"/>
        <v>0.99998922607655349</v>
      </c>
      <c r="FB73" s="71">
        <f>IF(ISERR(FA73),FB72,FA73*FB72)</f>
        <v>0.98809456416283359</v>
      </c>
      <c r="FC73" s="71">
        <f t="shared" si="120"/>
        <v>0.99613186772053808</v>
      </c>
      <c r="FD73" s="71"/>
      <c r="FE73" s="71">
        <f t="shared" si="141"/>
        <v>0.99974092077496746</v>
      </c>
      <c r="FF73" s="71">
        <f>IF(ISERR(FE73),FF72,FE73*FF72)</f>
        <v>1.0030800002443245</v>
      </c>
      <c r="FG73" s="71">
        <f t="shared" si="121"/>
        <v>0.99325419160819273</v>
      </c>
      <c r="FH73" s="71"/>
      <c r="FI73" s="71">
        <f t="shared" si="143"/>
        <v>1.0074233320124939</v>
      </c>
      <c r="FJ73" s="71">
        <f>IF(ISERR(FI73),FJ72,FI73*FJ72)</f>
        <v>1.2816509607953899</v>
      </c>
      <c r="FK73" s="71">
        <f t="shared" si="122"/>
        <v>1.2454064539204823</v>
      </c>
      <c r="FM73" s="71">
        <f t="shared" si="145"/>
        <v>1.0301583859071295</v>
      </c>
      <c r="FN73" s="71">
        <f>IF(ISERR(FM73),FN72,FM73*FN72)</f>
        <v>0.98931758305576578</v>
      </c>
      <c r="FO73" s="71">
        <f t="shared" si="123"/>
        <v>1.006568217321252</v>
      </c>
      <c r="FQ73" s="239"/>
    </row>
    <row r="74" spans="1:173" x14ac:dyDescent="0.2">
      <c r="A74" s="75" t="s">
        <v>148</v>
      </c>
      <c r="B74" s="50">
        <f t="shared" si="124"/>
        <v>2008</v>
      </c>
      <c r="D74" s="79">
        <f>Conversion_Factors!$O70*D222+D299</f>
        <v>3803.6183758615662</v>
      </c>
      <c r="E74" s="79">
        <f>Conversion_Factors!$O70*E222+E299</f>
        <v>5499.0954256198465</v>
      </c>
      <c r="F74" s="79">
        <f>Conversion_Factors!$O70*F222+F299</f>
        <v>8456.8813789649303</v>
      </c>
      <c r="G74" s="79">
        <f>Conversion_Factors!$O70*G222+G299</f>
        <v>3935.4598195536564</v>
      </c>
      <c r="H74" s="79">
        <f t="shared" si="69"/>
        <v>21695.054999999997</v>
      </c>
      <c r="I74" s="71"/>
      <c r="J74" s="327">
        <f>Northeast!I74</f>
        <v>20360.705118495793</v>
      </c>
      <c r="K74" s="327">
        <f>Midwest!I74</f>
        <v>25230.431747443734</v>
      </c>
      <c r="L74" s="327">
        <f>South!I74</f>
        <v>41187.47920004325</v>
      </c>
      <c r="M74" s="327">
        <f>West!I74</f>
        <v>24373.765161560779</v>
      </c>
      <c r="N74" s="327">
        <f t="shared" si="177"/>
        <v>111152.38122754355</v>
      </c>
      <c r="P74" s="85">
        <f>Northeast!N74</f>
        <v>39.343042173478693</v>
      </c>
      <c r="Q74" s="85">
        <f>Midwest!N74</f>
        <v>47.883165473349457</v>
      </c>
      <c r="R74" s="85">
        <f>South!N74</f>
        <v>76.138638771758039</v>
      </c>
      <c r="S74" s="85">
        <f>West!N74</f>
        <v>42.242334577240293</v>
      </c>
      <c r="T74" s="81">
        <f t="shared" si="178"/>
        <v>205.60718099582647</v>
      </c>
      <c r="V74" s="79">
        <f>Conversion_Factors!$O70*V222+V299</f>
        <v>186.81172158455038</v>
      </c>
      <c r="W74" s="79">
        <f>Conversion_Factors!$O70*W222+W299</f>
        <v>217.95486817925723</v>
      </c>
      <c r="X74" s="79">
        <f>Conversion_Factors!$O70*X222+X299</f>
        <v>205.32651046427844</v>
      </c>
      <c r="Y74" s="79">
        <f>Conversion_Factors!$O70*Y222+Y299</f>
        <v>161.46294154668257</v>
      </c>
      <c r="Z74" s="79">
        <f>Conversion_Factors!$O70*Z222+Z299</f>
        <v>195.18299797453162</v>
      </c>
      <c r="AC74" s="79">
        <f>Conversion_Factors!$O70*AC222+AC299</f>
        <v>96.678298518196442</v>
      </c>
      <c r="AD74" s="79">
        <f>Conversion_Factors!$O70*AD222+AD299</f>
        <v>114.84402443444351</v>
      </c>
      <c r="AE74" s="79">
        <f>Conversion_Factors!$O70*AE222+AE299</f>
        <v>111.0721378184374</v>
      </c>
      <c r="AF74" s="79">
        <f>Conversion_Factors!$O70*AF222+AF299</f>
        <v>93.163880712076917</v>
      </c>
      <c r="AG74" s="79">
        <f>Conversion_Factors!$O70*AG222+AG299</f>
        <v>105.51701013030464</v>
      </c>
      <c r="AI74" s="74">
        <f t="shared" si="218"/>
        <v>98.391306523778127</v>
      </c>
      <c r="AJ74" s="74">
        <f t="shared" si="218"/>
        <v>113.05839053072734</v>
      </c>
      <c r="AK74" s="74">
        <f t="shared" si="218"/>
        <v>111.25333055423503</v>
      </c>
      <c r="AL74" s="74">
        <f t="shared" si="218"/>
        <v>91.984400233751998</v>
      </c>
      <c r="AM74" s="74">
        <f t="shared" si="180"/>
        <v>105.25371631950034</v>
      </c>
      <c r="AO74" s="119">
        <f>Northeast!V74</f>
        <v>0.98258984389878279</v>
      </c>
      <c r="AP74" s="119">
        <f>Midwest!V74</f>
        <v>1.015793908752229</v>
      </c>
      <c r="AQ74" s="119">
        <f>South!V74</f>
        <v>0.99837135000907407</v>
      </c>
      <c r="AR74" s="119">
        <f>West!V74</f>
        <v>1.0128226142185806</v>
      </c>
      <c r="AS74" s="119">
        <f t="shared" si="181"/>
        <v>1.0025015155759922</v>
      </c>
      <c r="AU74" s="51">
        <f t="shared" si="167"/>
        <v>1932.3025378791633</v>
      </c>
      <c r="AV74" s="51">
        <f t="shared" si="168"/>
        <v>1897.8337728287518</v>
      </c>
      <c r="AW74" s="51">
        <f t="shared" si="169"/>
        <v>1848.5870038795208</v>
      </c>
      <c r="AX74" s="51">
        <f t="shared" si="170"/>
        <v>1733.1066537007405</v>
      </c>
      <c r="AY74" s="51">
        <f t="shared" si="171"/>
        <v>1849.7775641434214</v>
      </c>
      <c r="BB74" s="71">
        <f t="shared" si="101"/>
        <v>0.90440388564743868</v>
      </c>
      <c r="BC74" s="71">
        <f t="shared" si="102"/>
        <v>0.83909397633686167</v>
      </c>
      <c r="BD74" s="71">
        <f t="shared" si="103"/>
        <v>0.84177115339793107</v>
      </c>
      <c r="BE74" s="71">
        <f t="shared" si="104"/>
        <v>0.79396786471729708</v>
      </c>
      <c r="BF74" s="71"/>
      <c r="BG74" s="71">
        <f t="shared" si="172"/>
        <v>1.0706340613584893</v>
      </c>
      <c r="BH74" s="71">
        <f t="shared" si="173"/>
        <v>1.0608564045243296</v>
      </c>
      <c r="BI74" s="71">
        <f t="shared" si="174"/>
        <v>1.1074696165081761</v>
      </c>
      <c r="BJ74" s="71">
        <f t="shared" si="175"/>
        <v>0.99383672429286407</v>
      </c>
      <c r="BK74" s="71"/>
      <c r="BL74" s="71">
        <f t="shared" si="219"/>
        <v>1.0706340613584893</v>
      </c>
      <c r="BM74" s="71">
        <f t="shared" si="219"/>
        <v>1.0608564045243296</v>
      </c>
      <c r="BN74" s="71">
        <f t="shared" si="219"/>
        <v>1.1074696165081763</v>
      </c>
      <c r="BO74" s="71">
        <f t="shared" si="219"/>
        <v>0.99383672429286396</v>
      </c>
      <c r="BP74" s="71"/>
      <c r="BQ74" s="148">
        <f>Northeast!AK74</f>
        <v>0.91036525964144321</v>
      </c>
      <c r="BR74" s="148">
        <f>Midwest!AK74</f>
        <v>0.85258122968069172</v>
      </c>
      <c r="BS74" s="148">
        <f>South!AK74</f>
        <v>0.8426794465754065</v>
      </c>
      <c r="BT74" s="148">
        <f>West!AK74</f>
        <v>0.80149643289530026</v>
      </c>
      <c r="BU74" s="72"/>
      <c r="BV74" s="148">
        <f>Northeast!AH74</f>
        <v>0.99345166796418405</v>
      </c>
      <c r="BW74" s="148">
        <f>Midwest!AH74</f>
        <v>0.98418068229242917</v>
      </c>
      <c r="BX74" s="148">
        <f>South!AH74</f>
        <v>0.99892213678502961</v>
      </c>
      <c r="BY74" s="148">
        <f>West!AH74</f>
        <v>0.99060686003204379</v>
      </c>
      <c r="CA74" s="148">
        <f>Northeast!AI74</f>
        <v>1.1816816520251217</v>
      </c>
      <c r="CB74" s="148">
        <f>Midwest!AI74</f>
        <v>1.2469449329390412</v>
      </c>
      <c r="CC74" s="148">
        <f>South!AI74</f>
        <v>1.2848938829489058</v>
      </c>
      <c r="CD74" s="148">
        <f>West!AI74</f>
        <v>1.2723673689363171</v>
      </c>
      <c r="CF74" s="148">
        <f>Northeast!AJ74</f>
        <v>1.0017933492327897</v>
      </c>
      <c r="CG74" s="148">
        <f>Midwest!AJ74</f>
        <v>1.0139084078059759</v>
      </c>
      <c r="CH74" s="148">
        <f>South!AJ74</f>
        <v>1.0239305946694259</v>
      </c>
      <c r="CI74" s="148">
        <f>West!AJ74</f>
        <v>0.98378363310205308</v>
      </c>
      <c r="CK74" s="73">
        <f t="shared" si="105"/>
        <v>1.272209873532957</v>
      </c>
      <c r="CL74" s="73">
        <f t="shared" si="106"/>
        <v>1.0630691426892376</v>
      </c>
      <c r="CM74" s="73">
        <f t="shared" si="182"/>
        <v>0.99645747180873756</v>
      </c>
      <c r="CN74" s="73">
        <f t="shared" si="183"/>
        <v>0.99251640436024879</v>
      </c>
      <c r="CO74" s="73">
        <f t="shared" si="184"/>
        <v>1.252979641537239</v>
      </c>
      <c r="CP74" s="73">
        <f t="shared" si="185"/>
        <v>1.0089233535203579</v>
      </c>
      <c r="CQ74" s="73">
        <f t="shared" si="186"/>
        <v>0.8502817570576463</v>
      </c>
      <c r="CR74" s="73">
        <f t="shared" si="187"/>
        <v>1.352447059577464</v>
      </c>
      <c r="CS74" s="73">
        <f t="shared" si="188"/>
        <v>1.352447059577464</v>
      </c>
      <c r="CT74" s="73"/>
      <c r="CU74" s="73">
        <f t="shared" si="189"/>
        <v>1.2502551464445513</v>
      </c>
      <c r="CX74" s="53"/>
      <c r="CZ74" s="71">
        <f t="shared" si="220"/>
        <v>0.17532190519275323</v>
      </c>
      <c r="DA74" s="71">
        <f t="shared" si="220"/>
        <v>0.25347229705662638</v>
      </c>
      <c r="DB74" s="71">
        <f t="shared" si="220"/>
        <v>0.3898068651572873</v>
      </c>
      <c r="DC74" s="71">
        <f t="shared" si="220"/>
        <v>0.18139893259333323</v>
      </c>
      <c r="DE74" s="71">
        <f t="shared" ref="DE74:DH76" si="223">(CZ74-CZ73)/LN(CZ74/CZ73)</f>
        <v>0.17600892676978219</v>
      </c>
      <c r="DF74" s="71">
        <f t="shared" si="223"/>
        <v>0.25192894252484721</v>
      </c>
      <c r="DG74" s="71">
        <f t="shared" si="223"/>
        <v>0.3917037599810807</v>
      </c>
      <c r="DH74" s="71">
        <f t="shared" si="223"/>
        <v>0.18034923509910686</v>
      </c>
      <c r="DI74" s="71">
        <f t="shared" si="192"/>
        <v>0.99999086437481688</v>
      </c>
      <c r="DJ74" s="71"/>
      <c r="DK74" s="71">
        <f t="shared" si="221"/>
        <v>0.17601053473605582</v>
      </c>
      <c r="DL74" s="71">
        <f t="shared" si="221"/>
        <v>0.25193124407426498</v>
      </c>
      <c r="DM74" s="71">
        <f t="shared" si="221"/>
        <v>0.39170733847250644</v>
      </c>
      <c r="DN74" s="71">
        <f t="shared" si="221"/>
        <v>0.18035088271717281</v>
      </c>
      <c r="DQ74" s="71">
        <f t="shared" ref="DQ74:DT76" si="224">LN(BQ74/BQ73)</f>
        <v>-1.1608921042235646E-3</v>
      </c>
      <c r="DR74" s="71">
        <f t="shared" si="224"/>
        <v>-1.6498063091485698E-2</v>
      </c>
      <c r="DS74" s="71">
        <f t="shared" si="224"/>
        <v>2.1428916461124683E-3</v>
      </c>
      <c r="DT74" s="71">
        <f t="shared" si="224"/>
        <v>-1.1309580816630695E-2</v>
      </c>
      <c r="DV74" s="71">
        <f t="shared" si="222"/>
        <v>0.18317830795558712</v>
      </c>
      <c r="DW74" s="71">
        <f t="shared" si="222"/>
        <v>0.22698957475138315</v>
      </c>
      <c r="DX74" s="71">
        <f t="shared" si="222"/>
        <v>0.3705496791447685</v>
      </c>
      <c r="DY74" s="71">
        <f t="shared" si="222"/>
        <v>0.21928243814826132</v>
      </c>
      <c r="DZ74" s="71"/>
      <c r="EB74" s="71">
        <f t="shared" ref="EB74:EE76" si="225">LN(DV74/DV73)</f>
        <v>-3.0624451549357244E-3</v>
      </c>
      <c r="EC74" s="71">
        <f t="shared" si="225"/>
        <v>-1.7928838137615683E-4</v>
      </c>
      <c r="ED74" s="71">
        <f t="shared" si="225"/>
        <v>4.7115125937266652E-3</v>
      </c>
      <c r="EE74" s="71">
        <f t="shared" si="225"/>
        <v>-5.1817215481363421E-3</v>
      </c>
      <c r="EG74" s="71">
        <f t="shared" ref="EG74:EJ76" si="226">LN(BV74/BV73)</f>
        <v>-8.5561492906043805E-4</v>
      </c>
      <c r="EH74" s="71">
        <f t="shared" si="226"/>
        <v>-4.0453204938518733E-4</v>
      </c>
      <c r="EI74" s="71">
        <f t="shared" si="226"/>
        <v>-8.9129293838381728E-4</v>
      </c>
      <c r="EJ74" s="71">
        <f t="shared" si="226"/>
        <v>-7.8422983974722347E-4</v>
      </c>
      <c r="EL74" s="71">
        <f t="shared" ref="EL74:EO76" si="227">LN(CA74/CA73)</f>
        <v>3.8294454137648105E-3</v>
      </c>
      <c r="EM74" s="71">
        <f t="shared" si="227"/>
        <v>3.3007869146502596E-3</v>
      </c>
      <c r="EN74" s="71">
        <f t="shared" si="227"/>
        <v>7.7618358719184271E-3</v>
      </c>
      <c r="EO74" s="71">
        <f t="shared" si="227"/>
        <v>8.4087206779600576E-3</v>
      </c>
      <c r="EQ74" s="71">
        <f t="shared" ref="EQ74:ET76" si="228">LN(CF74/CF73)</f>
        <v>-4.1450993224391788E-3</v>
      </c>
      <c r="ER74" s="71">
        <f t="shared" si="228"/>
        <v>2.8430724017700991E-2</v>
      </c>
      <c r="ES74" s="71">
        <f t="shared" si="228"/>
        <v>-2.100374117956488E-2</v>
      </c>
      <c r="ET74" s="71">
        <f t="shared" si="228"/>
        <v>2.2907279789112389E-2</v>
      </c>
      <c r="EW74" s="71">
        <f t="shared" si="200"/>
        <v>0.99445442051239896</v>
      </c>
      <c r="EX74" s="71">
        <f t="shared" si="201"/>
        <v>0.7100990034849054</v>
      </c>
      <c r="EY74" s="71">
        <f t="shared" si="119"/>
        <v>0.8502817570576463</v>
      </c>
      <c r="EZ74" s="71"/>
      <c r="FA74" s="71">
        <f t="shared" si="140"/>
        <v>1.0003268684586355</v>
      </c>
      <c r="FB74" s="71">
        <f t="shared" si="202"/>
        <v>0.98841754111000757</v>
      </c>
      <c r="FC74" s="71">
        <f t="shared" si="120"/>
        <v>0.99645747180873756</v>
      </c>
      <c r="FD74" s="71"/>
      <c r="FE74" s="71">
        <f t="shared" si="141"/>
        <v>0.99925720197893209</v>
      </c>
      <c r="FF74" s="71">
        <f t="shared" si="203"/>
        <v>1.0023349144051703</v>
      </c>
      <c r="FG74" s="71">
        <f t="shared" si="121"/>
        <v>0.99251640436024879</v>
      </c>
      <c r="FH74" s="71"/>
      <c r="FI74" s="71">
        <f t="shared" si="143"/>
        <v>1.0060808963956438</v>
      </c>
      <c r="FJ74" s="71">
        <f t="shared" si="204"/>
        <v>1.289444547503364</v>
      </c>
      <c r="FK74" s="71">
        <f t="shared" si="122"/>
        <v>1.252979641537239</v>
      </c>
      <c r="FM74" s="71">
        <f t="shared" si="145"/>
        <v>1.0023397680937844</v>
      </c>
      <c r="FN74" s="71">
        <f t="shared" si="205"/>
        <v>0.99163235677121964</v>
      </c>
      <c r="FO74" s="71">
        <f t="shared" si="123"/>
        <v>1.0089233535203579</v>
      </c>
      <c r="FQ74" s="239"/>
    </row>
    <row r="75" spans="1:173" x14ac:dyDescent="0.2">
      <c r="A75" s="75" t="s">
        <v>148</v>
      </c>
      <c r="B75" s="50">
        <f t="shared" si="124"/>
        <v>2009</v>
      </c>
      <c r="D75" s="79">
        <f>Conversion_Factors!$O71*D223+D300</f>
        <v>3632.8687025874301</v>
      </c>
      <c r="E75" s="79">
        <f>Conversion_Factors!$O71*E223+E300</f>
        <v>5227.7874064862244</v>
      </c>
      <c r="F75" s="79">
        <f>Conversion_Factors!$O71*F223+F300</f>
        <v>8387.4632720801401</v>
      </c>
      <c r="G75" s="79">
        <f>Conversion_Factors!$O71*G223+G300</f>
        <v>3862.5106188462073</v>
      </c>
      <c r="H75" s="79">
        <f t="shared" si="69"/>
        <v>21110.630000000005</v>
      </c>
      <c r="I75" s="71"/>
      <c r="J75" s="327">
        <f>Northeast!I75</f>
        <v>20345.41378661017</v>
      </c>
      <c r="K75" s="327">
        <f>Midwest!I75</f>
        <v>25272.28651039354</v>
      </c>
      <c r="L75" s="327">
        <f>South!I75</f>
        <v>41461.1000786601</v>
      </c>
      <c r="M75" s="327">
        <f>West!I75</f>
        <v>24297.434931072727</v>
      </c>
      <c r="N75" s="327">
        <f t="shared" si="177"/>
        <v>111376.23530673655</v>
      </c>
      <c r="P75" s="85">
        <f>Northeast!N75</f>
        <v>39.398408778011245</v>
      </c>
      <c r="Q75" s="85">
        <f>Midwest!N75</f>
        <v>48.055281261723756</v>
      </c>
      <c r="R75" s="85">
        <f>South!N75</f>
        <v>77.137513276251838</v>
      </c>
      <c r="S75" s="85">
        <f>West!N75</f>
        <v>42.402344124565779</v>
      </c>
      <c r="T75" s="81">
        <f t="shared" si="178"/>
        <v>206.99354744055262</v>
      </c>
      <c r="V75" s="79">
        <f>Conversion_Factors!$O71*V223+V300</f>
        <v>178.55958795875227</v>
      </c>
      <c r="W75" s="79">
        <f>Conversion_Factors!$O71*W223+W300</f>
        <v>206.85850504014473</v>
      </c>
      <c r="X75" s="79">
        <f>Conversion_Factors!$O71*X223+X300</f>
        <v>202.29717147319835</v>
      </c>
      <c r="Y75" s="79">
        <f>Conversion_Factors!$O71*Y223+Y300</f>
        <v>158.96783466252413</v>
      </c>
      <c r="Z75" s="79">
        <f>Conversion_Factors!$O71*Z223+Z300</f>
        <v>189.54339713368935</v>
      </c>
      <c r="AC75" s="79">
        <f>Conversion_Factors!$O71*AC223+AC300</f>
        <v>92.208513370595313</v>
      </c>
      <c r="AD75" s="79">
        <f>Conversion_Factors!$O71*AD223+AD300</f>
        <v>108.78694847324053</v>
      </c>
      <c r="AE75" s="79">
        <f>Conversion_Factors!$O71*AE223+AE300</f>
        <v>108.73390800196266</v>
      </c>
      <c r="AF75" s="79">
        <f>Conversion_Factors!$O71*AF223+AF300</f>
        <v>91.091912454162255</v>
      </c>
      <c r="AG75" s="79">
        <f>Conversion_Factors!$O71*AG223+AG300</f>
        <v>101.9868989204258</v>
      </c>
      <c r="AI75" s="74">
        <f t="shared" si="218"/>
        <v>93.292148494238489</v>
      </c>
      <c r="AJ75" s="74">
        <f t="shared" si="218"/>
        <v>110.04088766726224</v>
      </c>
      <c r="AK75" s="74">
        <f t="shared" si="218"/>
        <v>108.34889219129957</v>
      </c>
      <c r="AL75" s="74">
        <f t="shared" si="218"/>
        <v>90.573540299992928</v>
      </c>
      <c r="AM75" s="74">
        <f t="shared" si="180"/>
        <v>102.23460008881014</v>
      </c>
      <c r="AO75" s="119">
        <f>Northeast!V75</f>
        <v>0.9883844981476646</v>
      </c>
      <c r="AP75" s="119">
        <f>Midwest!V75</f>
        <v>0.98860478845087718</v>
      </c>
      <c r="AQ75" s="119">
        <f>South!V75</f>
        <v>1.0035534817465721</v>
      </c>
      <c r="AR75" s="119">
        <f>West!V75</f>
        <v>1.0057232184195561</v>
      </c>
      <c r="AS75" s="119">
        <f t="shared" si="181"/>
        <v>0.99757712977632662</v>
      </c>
      <c r="AU75" s="51">
        <f t="shared" si="167"/>
        <v>1936.4761607326134</v>
      </c>
      <c r="AV75" s="51">
        <f t="shared" si="168"/>
        <v>1901.5011262222129</v>
      </c>
      <c r="AW75" s="51">
        <f t="shared" si="169"/>
        <v>1860.4791751764028</v>
      </c>
      <c r="AX75" s="51">
        <f t="shared" si="170"/>
        <v>1745.1366469280931</v>
      </c>
      <c r="AY75" s="51">
        <f t="shared" si="171"/>
        <v>1858.5073096651229</v>
      </c>
      <c r="BB75" s="71">
        <f t="shared" si="101"/>
        <v>0.85753289167063362</v>
      </c>
      <c r="BC75" s="71">
        <f t="shared" si="102"/>
        <v>0.8166987479559602</v>
      </c>
      <c r="BD75" s="71">
        <f t="shared" si="103"/>
        <v>0.81979542989768472</v>
      </c>
      <c r="BE75" s="71">
        <f t="shared" si="104"/>
        <v>0.78178995796163775</v>
      </c>
      <c r="BF75" s="71"/>
      <c r="BG75" s="71">
        <f t="shared" si="172"/>
        <v>1.0233403730196529</v>
      </c>
      <c r="BH75" s="71">
        <f t="shared" si="173"/>
        <v>1.006846838225615</v>
      </c>
      <c r="BI75" s="71">
        <f t="shared" si="174"/>
        <v>1.0911302705409227</v>
      </c>
      <c r="BJ75" s="71">
        <f t="shared" si="175"/>
        <v>0.97847884199022028</v>
      </c>
      <c r="BK75" s="71"/>
      <c r="BL75" s="71">
        <f t="shared" si="219"/>
        <v>1.0233403730196531</v>
      </c>
      <c r="BM75" s="71">
        <f t="shared" si="219"/>
        <v>1.0068468382256148</v>
      </c>
      <c r="BN75" s="71">
        <f t="shared" si="219"/>
        <v>1.0911302705409227</v>
      </c>
      <c r="BO75" s="71">
        <f t="shared" si="219"/>
        <v>0.97847884199022006</v>
      </c>
      <c r="BP75" s="71"/>
      <c r="BQ75" s="148">
        <f>Northeast!AK75</f>
        <v>0.86378432901690716</v>
      </c>
      <c r="BR75" s="148">
        <f>Midwest!AK75</f>
        <v>0.82994926154672599</v>
      </c>
      <c r="BS75" s="148">
        <f>South!AK75</f>
        <v>0.82126583784897755</v>
      </c>
      <c r="BT75" s="148">
        <f>West!AK75</f>
        <v>0.78969154236409211</v>
      </c>
      <c r="BU75" s="72"/>
      <c r="BV75" s="148">
        <f>Northeast!AH75</f>
        <v>0.99276273354786593</v>
      </c>
      <c r="BW75" s="148">
        <f>Midwest!AH75</f>
        <v>0.98403454981564564</v>
      </c>
      <c r="BX75" s="148">
        <f>South!AH75</f>
        <v>0.99820958344603261</v>
      </c>
      <c r="BY75" s="148">
        <f>West!AH75</f>
        <v>0.98999408759172036</v>
      </c>
      <c r="CA75" s="148">
        <f>Northeast!AI75</f>
        <v>1.1842339922781173</v>
      </c>
      <c r="CB75" s="148">
        <f>Midwest!AI75</f>
        <v>1.2493545157996397</v>
      </c>
      <c r="CC75" s="148">
        <f>South!AI75</f>
        <v>1.293159752027438</v>
      </c>
      <c r="CD75" s="148">
        <f>West!AI75</f>
        <v>1.2811992378800567</v>
      </c>
      <c r="CF75" s="148">
        <f>Northeast!AJ75</f>
        <v>1.0077012528445346</v>
      </c>
      <c r="CG75" s="148">
        <f>Midwest!AJ75</f>
        <v>0.98676975552930346</v>
      </c>
      <c r="CH75" s="148">
        <f>South!AJ75</f>
        <v>1.0292453938486925</v>
      </c>
      <c r="CI75" s="148">
        <f>West!AJ75</f>
        <v>0.97688778649086516</v>
      </c>
      <c r="CK75" s="73">
        <f t="shared" si="105"/>
        <v>1.2747720261979276</v>
      </c>
      <c r="CL75" s="73">
        <f t="shared" si="106"/>
        <v>1.0323529138516931</v>
      </c>
      <c r="CM75" s="73">
        <f t="shared" si="182"/>
        <v>0.99676374548034208</v>
      </c>
      <c r="CN75" s="73">
        <f t="shared" si="183"/>
        <v>0.99196940797352573</v>
      </c>
      <c r="CO75" s="73">
        <f t="shared" si="184"/>
        <v>1.2588100129469151</v>
      </c>
      <c r="CP75" s="73">
        <f t="shared" si="185"/>
        <v>1.0038708821337063</v>
      </c>
      <c r="CQ75" s="73">
        <f t="shared" si="186"/>
        <v>0.82622746892191845</v>
      </c>
      <c r="CR75" s="73">
        <f t="shared" si="187"/>
        <v>1.3160146157420578</v>
      </c>
      <c r="CS75" s="73">
        <f t="shared" si="188"/>
        <v>1.3160146157420576</v>
      </c>
      <c r="CT75" s="73"/>
      <c r="CU75" s="73">
        <f t="shared" si="189"/>
        <v>1.249477840767909</v>
      </c>
      <c r="CX75" s="53"/>
      <c r="CZ75" s="71">
        <f t="shared" si="220"/>
        <v>0.17208717610926008</v>
      </c>
      <c r="DA75" s="71">
        <f t="shared" si="220"/>
        <v>0.24763767857644339</v>
      </c>
      <c r="DB75" s="71">
        <f t="shared" si="220"/>
        <v>0.3973099463199411</v>
      </c>
      <c r="DC75" s="71">
        <f t="shared" si="220"/>
        <v>0.18296519899435529</v>
      </c>
      <c r="DE75" s="71">
        <f t="shared" si="223"/>
        <v>0.17369952076968231</v>
      </c>
      <c r="DF75" s="71">
        <f t="shared" si="223"/>
        <v>0.2505436649515439</v>
      </c>
      <c r="DG75" s="71">
        <f t="shared" si="223"/>
        <v>0.39354648510407442</v>
      </c>
      <c r="DH75" s="71">
        <f t="shared" si="223"/>
        <v>0.18218094365515833</v>
      </c>
      <c r="DI75" s="71">
        <f t="shared" si="192"/>
        <v>0.99997061448045899</v>
      </c>
      <c r="DJ75" s="71"/>
      <c r="DK75" s="71">
        <f t="shared" si="221"/>
        <v>0.17370462517033963</v>
      </c>
      <c r="DL75" s="71">
        <f t="shared" si="221"/>
        <v>0.25055102752365921</v>
      </c>
      <c r="DM75" s="71">
        <f t="shared" si="221"/>
        <v>0.39355805001184357</v>
      </c>
      <c r="DN75" s="71">
        <f t="shared" si="221"/>
        <v>0.18218629729415758</v>
      </c>
      <c r="DQ75" s="71">
        <f t="shared" si="224"/>
        <v>-5.252278474855962E-2</v>
      </c>
      <c r="DR75" s="71">
        <f t="shared" si="224"/>
        <v>-2.6903920445861727E-2</v>
      </c>
      <c r="DS75" s="71">
        <f t="shared" si="224"/>
        <v>-2.5739777849683062E-2</v>
      </c>
      <c r="DT75" s="71">
        <f t="shared" si="224"/>
        <v>-1.4838104992702909E-2</v>
      </c>
      <c r="DV75" s="71">
        <f t="shared" si="222"/>
        <v>0.18267284515927237</v>
      </c>
      <c r="DW75" s="71">
        <f t="shared" si="222"/>
        <v>0.22690914664867431</v>
      </c>
      <c r="DX75" s="71">
        <f t="shared" si="222"/>
        <v>0.37226164059571459</v>
      </c>
      <c r="DY75" s="71">
        <f t="shared" si="222"/>
        <v>0.21815636759633864</v>
      </c>
      <c r="DZ75" s="71"/>
      <c r="EB75" s="71">
        <f t="shared" si="225"/>
        <v>-2.7632173009568385E-3</v>
      </c>
      <c r="EC75" s="71">
        <f t="shared" si="225"/>
        <v>-3.5438788328155934E-4</v>
      </c>
      <c r="ED75" s="71">
        <f t="shared" si="225"/>
        <v>4.6094194759379852E-3</v>
      </c>
      <c r="EE75" s="71">
        <f t="shared" si="225"/>
        <v>-5.1484825969607519E-3</v>
      </c>
      <c r="EG75" s="71">
        <f t="shared" si="226"/>
        <v>-6.9371608968528788E-4</v>
      </c>
      <c r="EH75" s="71">
        <f t="shared" si="226"/>
        <v>-1.4849237488677729E-4</v>
      </c>
      <c r="EI75" s="71">
        <f t="shared" si="226"/>
        <v>-7.1357673809324586E-4</v>
      </c>
      <c r="EJ75" s="71">
        <f t="shared" si="226"/>
        <v>-6.1877427718108559E-4</v>
      </c>
      <c r="EL75" s="71">
        <f t="shared" si="227"/>
        <v>2.1575927690241172E-3</v>
      </c>
      <c r="EM75" s="71">
        <f t="shared" si="227"/>
        <v>1.9305244891010883E-3</v>
      </c>
      <c r="EN75" s="71">
        <f t="shared" si="227"/>
        <v>6.4125100354346333E-3</v>
      </c>
      <c r="EO75" s="71">
        <f t="shared" si="227"/>
        <v>6.9173086275442375E-3</v>
      </c>
      <c r="EQ75" s="71">
        <f t="shared" si="228"/>
        <v>5.8800064727888663E-3</v>
      </c>
      <c r="ER75" s="71">
        <f t="shared" si="228"/>
        <v>-2.7131117316313434E-2</v>
      </c>
      <c r="ES75" s="71">
        <f t="shared" si="228"/>
        <v>5.1771607305238186E-3</v>
      </c>
      <c r="ET75" s="71">
        <f t="shared" si="228"/>
        <v>-7.0341975469129601E-3</v>
      </c>
      <c r="EW75" s="71">
        <f t="shared" si="200"/>
        <v>0.97171021495396259</v>
      </c>
      <c r="EX75" s="71">
        <f t="shared" si="201"/>
        <v>0.69001045531491201</v>
      </c>
      <c r="EY75" s="71">
        <f t="shared" si="119"/>
        <v>0.82622746892191845</v>
      </c>
      <c r="EZ75" s="71"/>
      <c r="FA75" s="71">
        <f t="shared" si="140"/>
        <v>1.0003073625119681</v>
      </c>
      <c r="FB75" s="71">
        <f t="shared" si="202"/>
        <v>0.98872134360831643</v>
      </c>
      <c r="FC75" s="71">
        <f t="shared" si="120"/>
        <v>0.99676374548034208</v>
      </c>
      <c r="FD75" s="71"/>
      <c r="FE75" s="71">
        <f t="shared" si="141"/>
        <v>0.99944887924842352</v>
      </c>
      <c r="FF75" s="71">
        <f t="shared" si="203"/>
        <v>1.001782506833812</v>
      </c>
      <c r="FG75" s="71">
        <f t="shared" si="121"/>
        <v>0.99196940797352573</v>
      </c>
      <c r="FH75" s="71"/>
      <c r="FI75" s="71">
        <f t="shared" si="143"/>
        <v>1.004653205220895</v>
      </c>
      <c r="FJ75" s="71">
        <f t="shared" si="204"/>
        <v>1.2954445976038611</v>
      </c>
      <c r="FK75" s="71">
        <f t="shared" si="122"/>
        <v>1.2588100129469151</v>
      </c>
      <c r="FM75" s="71">
        <f t="shared" si="145"/>
        <v>0.99499221485059064</v>
      </c>
      <c r="FN75" s="71">
        <f t="shared" si="205"/>
        <v>0.98666647498130688</v>
      </c>
      <c r="FO75" s="71">
        <f t="shared" si="123"/>
        <v>1.0038708821337063</v>
      </c>
      <c r="FQ75" s="239"/>
    </row>
    <row r="76" spans="1:173" x14ac:dyDescent="0.2">
      <c r="A76" s="75" t="s">
        <v>148</v>
      </c>
      <c r="B76" s="50">
        <f t="shared" si="124"/>
        <v>2010</v>
      </c>
      <c r="D76" s="79">
        <f>Conversion_Factors!$O72*D224+D301</f>
        <v>3670.2969252520879</v>
      </c>
      <c r="E76" s="79">
        <f>Conversion_Factors!$O72*E224+E301</f>
        <v>5291.0589918736969</v>
      </c>
      <c r="F76" s="79">
        <f>Conversion_Factors!$O72*F224+F301</f>
        <v>9096.5018031344935</v>
      </c>
      <c r="G76" s="79">
        <f>Conversion_Factors!$O72*G224+G301</f>
        <v>3795.1722797397215</v>
      </c>
      <c r="H76" s="79">
        <f t="shared" si="69"/>
        <v>21853.03</v>
      </c>
      <c r="I76" s="71"/>
      <c r="J76" s="327">
        <f>Northeast!I76</f>
        <v>20536.818870476822</v>
      </c>
      <c r="K76" s="327">
        <f>Midwest!I76</f>
        <v>25388.204282121078</v>
      </c>
      <c r="L76" s="327">
        <f>South!I76</f>
        <v>41804.575637362577</v>
      </c>
      <c r="M76" s="327">
        <f>West!I76</f>
        <v>24696.228559248102</v>
      </c>
      <c r="N76" s="327">
        <f t="shared" si="177"/>
        <v>112425.82734920859</v>
      </c>
      <c r="P76" s="85">
        <f>Northeast!N76</f>
        <v>39.570473815822574</v>
      </c>
      <c r="Q76" s="85">
        <f>Midwest!N76</f>
        <v>48.301686200113885</v>
      </c>
      <c r="R76" s="85">
        <f>South!N76</f>
        <v>77.993676877445324</v>
      </c>
      <c r="S76" s="85">
        <f>West!N76</f>
        <v>43.243760907297819</v>
      </c>
      <c r="T76" s="81">
        <f t="shared" si="178"/>
        <v>209.10959780067961</v>
      </c>
      <c r="V76" s="79">
        <f>Conversion_Factors!$O72*V224+V301</f>
        <v>178.71788948425734</v>
      </c>
      <c r="W76" s="79">
        <f>Conversion_Factors!$O72*W224+W301</f>
        <v>208.40619261913588</v>
      </c>
      <c r="X76" s="79">
        <f>Conversion_Factors!$O72*X224+X301</f>
        <v>217.59584123142139</v>
      </c>
      <c r="Y76" s="79">
        <f>Conversion_Factors!$O72*Y224+Y301</f>
        <v>153.67416407873043</v>
      </c>
      <c r="Z76" s="79">
        <f>Conversion_Factors!$O72*Z224+Z301</f>
        <v>194.37731093694129</v>
      </c>
      <c r="AC76" s="84">
        <f t="shared" ref="AC76:AG77" si="229">D76/P76</f>
        <v>92.753423735464352</v>
      </c>
      <c r="AD76" s="84">
        <f t="shared" si="229"/>
        <v>109.54191060645046</v>
      </c>
      <c r="AE76" s="84">
        <f t="shared" si="229"/>
        <v>116.63127278161538</v>
      </c>
      <c r="AF76" s="84">
        <f t="shared" si="229"/>
        <v>87.762308368032066</v>
      </c>
      <c r="AG76" s="84">
        <f t="shared" si="229"/>
        <v>104.50515055186519</v>
      </c>
      <c r="AI76" s="74">
        <f t="shared" si="218"/>
        <v>95.102059893693067</v>
      </c>
      <c r="AJ76" s="74">
        <f t="shared" si="218"/>
        <v>109.3874348189038</v>
      </c>
      <c r="AK76" s="74">
        <f t="shared" si="218"/>
        <v>108.70324046362828</v>
      </c>
      <c r="AL76" s="74">
        <f t="shared" si="218"/>
        <v>89.208608381868927</v>
      </c>
      <c r="AM76" s="74">
        <f t="shared" si="180"/>
        <v>102.25600589640918</v>
      </c>
      <c r="AO76" s="119">
        <f>Northeast!V76</f>
        <v>0.97530404535028925</v>
      </c>
      <c r="AP76" s="119">
        <f>Midwest!V76</f>
        <v>1.0014121895060653</v>
      </c>
      <c r="AQ76" s="119">
        <f>South!V76</f>
        <v>1.0729328057210934</v>
      </c>
      <c r="AR76" s="119">
        <f>West!V76</f>
        <v>0.98378743890224374</v>
      </c>
      <c r="AS76" s="119">
        <f t="shared" si="181"/>
        <v>1.0219952328055382</v>
      </c>
      <c r="AU76" s="51">
        <f t="shared" ref="AU76:AY77" si="230">P76/J76*1000000</f>
        <v>1926.8063893141709</v>
      </c>
      <c r="AV76" s="51">
        <f t="shared" si="230"/>
        <v>1902.5247183050662</v>
      </c>
      <c r="AW76" s="51">
        <f t="shared" si="230"/>
        <v>1865.6732113251967</v>
      </c>
      <c r="AX76" s="51">
        <f t="shared" si="230"/>
        <v>1751.0269150430317</v>
      </c>
      <c r="AY76" s="51">
        <f t="shared" si="230"/>
        <v>1859.9782872947799</v>
      </c>
      <c r="BB76" s="71">
        <f t="shared" si="101"/>
        <v>0.87416943162702432</v>
      </c>
      <c r="BC76" s="71">
        <f t="shared" si="102"/>
        <v>0.81184896771139958</v>
      </c>
      <c r="BD76" s="71">
        <f t="shared" si="103"/>
        <v>0.82247651955510659</v>
      </c>
      <c r="BE76" s="71">
        <f t="shared" si="104"/>
        <v>0.77000848112683262</v>
      </c>
      <c r="BF76" s="71"/>
      <c r="BG76" s="71">
        <f t="shared" ref="BG76:BJ77" si="231">V76/V$80</f>
        <v>1.0242476126924804</v>
      </c>
      <c r="BH76" s="71">
        <f t="shared" si="231"/>
        <v>1.0143799311732116</v>
      </c>
      <c r="BI76" s="71">
        <f t="shared" si="231"/>
        <v>1.1736467068837695</v>
      </c>
      <c r="BJ76" s="71">
        <f t="shared" si="231"/>
        <v>0.94589523994453395</v>
      </c>
      <c r="BK76" s="71"/>
      <c r="BL76" s="71">
        <f t="shared" si="219"/>
        <v>1.0242476126924804</v>
      </c>
      <c r="BM76" s="71">
        <f t="shared" si="219"/>
        <v>1.0143799311732122</v>
      </c>
      <c r="BN76" s="71">
        <f t="shared" si="219"/>
        <v>1.1736467068837693</v>
      </c>
      <c r="BO76" s="71">
        <f t="shared" si="219"/>
        <v>0.94589523994453373</v>
      </c>
      <c r="BP76" s="71"/>
      <c r="BQ76" s="148">
        <f>Northeast!AK76</f>
        <v>0.87926025528854401</v>
      </c>
      <c r="BR76" s="148">
        <f>Midwest!AK76</f>
        <v>0.82471137684445883</v>
      </c>
      <c r="BS76" s="148">
        <f>South!AK76</f>
        <v>0.8240557977854287</v>
      </c>
      <c r="BT76" s="148">
        <f>West!AK76</f>
        <v>0.77809055810512107</v>
      </c>
      <c r="BU76" s="72"/>
      <c r="BV76" s="148">
        <f>Northeast!AH76</f>
        <v>0.9942101060170756</v>
      </c>
      <c r="BW76" s="148">
        <f>Midwest!AH76</f>
        <v>0.98440374475944092</v>
      </c>
      <c r="BX76" s="148">
        <f>South!AH76</f>
        <v>0.99808352998114191</v>
      </c>
      <c r="BY76" s="148">
        <f>West!AH76</f>
        <v>0.98961293528870109</v>
      </c>
      <c r="CA76" s="148">
        <f>Northeast!AI76</f>
        <v>1.1783205334690263</v>
      </c>
      <c r="CB76" s="148">
        <f>Midwest!AI76</f>
        <v>1.2500270525514798</v>
      </c>
      <c r="CC76" s="148">
        <f>South!AI76</f>
        <v>1.2967699609391066</v>
      </c>
      <c r="CD76" s="148">
        <f>West!AI76</f>
        <v>1.2855236024122283</v>
      </c>
      <c r="CF76" s="148">
        <f>Northeast!AJ76</f>
        <v>0.99436515874715459</v>
      </c>
      <c r="CG76" s="148">
        <f>Midwest!AJ76</f>
        <v>0.99955338368469315</v>
      </c>
      <c r="CH76" s="148">
        <f>South!AJ76</f>
        <v>1.1004008937078869</v>
      </c>
      <c r="CI76" s="148">
        <f>West!AJ76</f>
        <v>0.95558093515726139</v>
      </c>
      <c r="CK76" s="73">
        <f t="shared" si="105"/>
        <v>1.2867852763403695</v>
      </c>
      <c r="CL76" s="73">
        <f t="shared" si="106"/>
        <v>1.0586809478299766</v>
      </c>
      <c r="CM76" s="73">
        <f t="shared" si="182"/>
        <v>0.99635688714519832</v>
      </c>
      <c r="CN76" s="73">
        <f t="shared" si="183"/>
        <v>0.99218722291396155</v>
      </c>
      <c r="CO76" s="73">
        <f t="shared" si="184"/>
        <v>1.2600888684586595</v>
      </c>
      <c r="CP76" s="73">
        <f t="shared" si="185"/>
        <v>1.0284061473124244</v>
      </c>
      <c r="CQ76" s="73">
        <f t="shared" si="186"/>
        <v>0.82640074748457137</v>
      </c>
      <c r="CR76" s="73">
        <f t="shared" si="187"/>
        <v>1.3622950560096809</v>
      </c>
      <c r="CS76" s="73">
        <f t="shared" si="188"/>
        <v>1.3622950560096807</v>
      </c>
      <c r="CT76" s="73"/>
      <c r="CU76" s="73">
        <f t="shared" si="189"/>
        <v>1.2810745283718927</v>
      </c>
      <c r="CX76" s="53"/>
      <c r="CZ76" s="71">
        <f t="shared" si="220"/>
        <v>0.16795368538148203</v>
      </c>
      <c r="DA76" s="71">
        <f t="shared" si="220"/>
        <v>0.24212015413302856</v>
      </c>
      <c r="DB76" s="71">
        <f t="shared" si="220"/>
        <v>0.4162581483270052</v>
      </c>
      <c r="DC76" s="71">
        <f t="shared" si="220"/>
        <v>0.17366801215848429</v>
      </c>
      <c r="DE76" s="71">
        <f t="shared" si="223"/>
        <v>0.17001205605631092</v>
      </c>
      <c r="DF76" s="71">
        <f t="shared" si="223"/>
        <v>0.2448685560962687</v>
      </c>
      <c r="DG76" s="71">
        <f t="shared" si="223"/>
        <v>0.40671048529661041</v>
      </c>
      <c r="DH76" s="71">
        <f t="shared" si="223"/>
        <v>0.17827620302323963</v>
      </c>
      <c r="DI76" s="71">
        <f t="shared" si="192"/>
        <v>0.99986730047242967</v>
      </c>
      <c r="DJ76" s="71"/>
      <c r="DK76" s="71">
        <f t="shared" si="221"/>
        <v>0.17003461956999846</v>
      </c>
      <c r="DL76" s="71">
        <f t="shared" si="221"/>
        <v>0.24490105435048248</v>
      </c>
      <c r="DM76" s="71">
        <f t="shared" si="221"/>
        <v>0.40676446274864958</v>
      </c>
      <c r="DN76" s="71">
        <f t="shared" si="221"/>
        <v>0.1782998633308695</v>
      </c>
      <c r="DQ76" s="71">
        <f t="shared" si="224"/>
        <v>1.7757816513083103E-2</v>
      </c>
      <c r="DR76" s="71">
        <f t="shared" si="224"/>
        <v>-6.3310893804285132E-3</v>
      </c>
      <c r="DS76" s="71">
        <f t="shared" si="224"/>
        <v>3.391388710985062E-3</v>
      </c>
      <c r="DT76" s="71">
        <f t="shared" si="224"/>
        <v>-1.4799500513579983E-2</v>
      </c>
      <c r="DV76" s="71">
        <f t="shared" si="222"/>
        <v>0.18266993763529896</v>
      </c>
      <c r="DW76" s="71">
        <f t="shared" si="222"/>
        <v>0.22582181408602992</v>
      </c>
      <c r="DX76" s="71">
        <f t="shared" si="222"/>
        <v>0.37184138754445073</v>
      </c>
      <c r="DY76" s="71">
        <f t="shared" si="222"/>
        <v>0.21966686073422034</v>
      </c>
      <c r="DZ76" s="71"/>
      <c r="EB76" s="71">
        <f t="shared" si="225"/>
        <v>-1.5916690354447566E-5</v>
      </c>
      <c r="EC76" s="71">
        <f t="shared" si="225"/>
        <v>-4.803447290449612E-3</v>
      </c>
      <c r="ED76" s="71">
        <f t="shared" si="225"/>
        <v>-1.1295562040583296E-3</v>
      </c>
      <c r="EE76" s="71">
        <f t="shared" si="225"/>
        <v>6.900041080914879E-3</v>
      </c>
      <c r="EG76" s="71">
        <f t="shared" si="226"/>
        <v>1.4568621134490856E-3</v>
      </c>
      <c r="EH76" s="71">
        <f t="shared" si="226"/>
        <v>3.7511457599860375E-4</v>
      </c>
      <c r="EI76" s="71">
        <f t="shared" si="226"/>
        <v>-1.2628753183624081E-4</v>
      </c>
      <c r="EJ76" s="71">
        <f t="shared" si="226"/>
        <v>-3.8507875888880213E-4</v>
      </c>
      <c r="EL76" s="71">
        <f t="shared" si="227"/>
        <v>-5.0059976131089012E-3</v>
      </c>
      <c r="EM76" s="71">
        <f t="shared" si="227"/>
        <v>5.3816254115635715E-4</v>
      </c>
      <c r="EN76" s="71">
        <f t="shared" si="227"/>
        <v>2.7878835722021031E-3</v>
      </c>
      <c r="EO76" s="71">
        <f t="shared" si="227"/>
        <v>3.3695641429164038E-3</v>
      </c>
      <c r="EQ76" s="71">
        <f t="shared" si="228"/>
        <v>-1.3322526436890188E-2</v>
      </c>
      <c r="ER76" s="71">
        <f t="shared" si="228"/>
        <v>1.2871827756546666E-2</v>
      </c>
      <c r="ES76" s="71">
        <f t="shared" si="228"/>
        <v>6.6848655826709666E-2</v>
      </c>
      <c r="ET76" s="71">
        <f t="shared" si="228"/>
        <v>-2.205232566722274E-2</v>
      </c>
      <c r="EW76" s="71">
        <f t="shared" si="200"/>
        <v>1.0002097225875086</v>
      </c>
      <c r="EX76" s="71">
        <f t="shared" si="201"/>
        <v>0.69015516609300864</v>
      </c>
      <c r="EY76" s="71">
        <f t="shared" si="119"/>
        <v>0.82640074748457137</v>
      </c>
      <c r="EZ76" s="71"/>
      <c r="FA76" s="71">
        <f t="shared" si="140"/>
        <v>0.99959182069272834</v>
      </c>
      <c r="FB76" s="71">
        <f t="shared" si="202"/>
        <v>0.98831776801519766</v>
      </c>
      <c r="FC76" s="71">
        <f t="shared" si="120"/>
        <v>0.99635688714519832</v>
      </c>
      <c r="FD76" s="71"/>
      <c r="FE76" s="71">
        <f t="shared" si="141"/>
        <v>1.0002195782840528</v>
      </c>
      <c r="FF76" s="71">
        <f t="shared" si="203"/>
        <v>1.0020024765176567</v>
      </c>
      <c r="FG76" s="71">
        <f t="shared" si="121"/>
        <v>0.99218722291396155</v>
      </c>
      <c r="FH76" s="71"/>
      <c r="FI76" s="71">
        <f t="shared" si="143"/>
        <v>1.0010159241653556</v>
      </c>
      <c r="FJ76" s="71">
        <f t="shared" si="204"/>
        <v>1.2967606710754462</v>
      </c>
      <c r="FK76" s="71">
        <f t="shared" si="122"/>
        <v>1.2600888684586595</v>
      </c>
      <c r="FM76" s="71">
        <f t="shared" si="145"/>
        <v>1.0244406582712797</v>
      </c>
      <c r="FN76" s="71">
        <f t="shared" si="205"/>
        <v>1.0107812531240532</v>
      </c>
      <c r="FO76" s="71">
        <f t="shared" si="123"/>
        <v>1.0284061473124244</v>
      </c>
      <c r="FQ76" s="239"/>
    </row>
    <row r="77" spans="1:173" x14ac:dyDescent="0.2">
      <c r="A77" s="75" t="s">
        <v>148</v>
      </c>
      <c r="B77" s="50">
        <f t="shared" si="124"/>
        <v>2011</v>
      </c>
      <c r="D77" s="79">
        <f>Conversion_Factors!$O73*D225+D302</f>
        <v>3609.0196969707422</v>
      </c>
      <c r="E77" s="79">
        <f>Conversion_Factors!$O73*E225+E302</f>
        <v>5228.5153878233577</v>
      </c>
      <c r="F77" s="79">
        <f>Conversion_Factors!$O73*F225+F302</f>
        <v>8685.8725610748734</v>
      </c>
      <c r="G77" s="79">
        <f>Conversion_Factors!$O73*G225+G302</f>
        <v>3888.036354131028</v>
      </c>
      <c r="H77" s="79">
        <f>SUM(D77:G77)</f>
        <v>21411.444000000003</v>
      </c>
      <c r="I77" s="71"/>
      <c r="J77" s="327">
        <f>Northeast!I77</f>
        <v>20727.309611783963</v>
      </c>
      <c r="K77" s="327">
        <f>Midwest!I77</f>
        <v>25503.241046770378</v>
      </c>
      <c r="L77" s="327">
        <f>South!I77</f>
        <v>42149.184506727033</v>
      </c>
      <c r="M77" s="327">
        <f>West!I77</f>
        <v>25097.202905514467</v>
      </c>
      <c r="N77" s="327">
        <f>SUM(J77:M77)</f>
        <v>113476.93807079583</v>
      </c>
      <c r="P77" s="85">
        <f>Northeast!N77</f>
        <v>39.784139151109137</v>
      </c>
      <c r="Q77" s="85">
        <f>Midwest!N77</f>
        <v>48.57914486783362</v>
      </c>
      <c r="R77" s="85">
        <f>South!N77</f>
        <v>78.849314028389344</v>
      </c>
      <c r="S77" s="85">
        <f>West!N77</f>
        <v>44.078896672821479</v>
      </c>
      <c r="T77" s="81">
        <f>SUM(P77:S77)</f>
        <v>211.29149472015359</v>
      </c>
      <c r="V77" s="79">
        <f>Conversion_Factors!$O73*V225+V302</f>
        <v>174.11906149744243</v>
      </c>
      <c r="W77" s="79">
        <f>Conversion_Factors!$O73*W225+W302</f>
        <v>205.01376190715473</v>
      </c>
      <c r="X77" s="79">
        <f>Conversion_Factors!$O73*X225+X302</f>
        <v>206.07451040217882</v>
      </c>
      <c r="Y77" s="79">
        <f>Conversion_Factors!$O73*Y225+Y302</f>
        <v>154.9191106582133</v>
      </c>
      <c r="Z77" s="79">
        <f>Conversion_Factors!$O73*Z225+Z302</f>
        <v>188.68542246568072</v>
      </c>
      <c r="AC77" s="84">
        <f t="shared" si="229"/>
        <v>90.715038052296947</v>
      </c>
      <c r="AD77" s="84">
        <f t="shared" si="229"/>
        <v>107.62880660102741</v>
      </c>
      <c r="AE77" s="84">
        <f t="shared" si="229"/>
        <v>110.15787097332976</v>
      </c>
      <c r="AF77" s="84">
        <f t="shared" si="229"/>
        <v>88.206299331633332</v>
      </c>
      <c r="AG77" s="84">
        <f t="shared" si="229"/>
        <v>101.33604302605049</v>
      </c>
      <c r="AI77" s="74">
        <f t="shared" ref="AI77:AL78" si="232">AC77/AO77</f>
        <v>93.684192065822174</v>
      </c>
      <c r="AJ77" s="74">
        <f t="shared" si="232"/>
        <v>108.50003108581734</v>
      </c>
      <c r="AK77" s="74">
        <f t="shared" si="232"/>
        <v>107.36989094474289</v>
      </c>
      <c r="AL77" s="74">
        <f t="shared" si="232"/>
        <v>85.295638397950341</v>
      </c>
      <c r="AM77" s="74">
        <f>(D77/AO77+E77/AP77+F77/AQ77+G77/AR77)/T77</f>
        <v>100.44778929544596</v>
      </c>
      <c r="AO77" s="119">
        <f>Northeast!V77</f>
        <v>0.96830677675654064</v>
      </c>
      <c r="AP77" s="119">
        <f>Midwest!V77</f>
        <v>0.99197028354673145</v>
      </c>
      <c r="AQ77" s="119">
        <f>South!V77</f>
        <v>1.025966125177697</v>
      </c>
      <c r="AR77" s="119">
        <f>West!V77</f>
        <v>1.0341243818365387</v>
      </c>
      <c r="AS77" s="119">
        <f>AG77/AM77</f>
        <v>1.0088429395692515</v>
      </c>
      <c r="AU77" s="51">
        <f t="shared" si="230"/>
        <v>1919.4068065877163</v>
      </c>
      <c r="AV77" s="51">
        <f t="shared" si="230"/>
        <v>1904.8224019348897</v>
      </c>
      <c r="AW77" s="51">
        <f t="shared" si="230"/>
        <v>1870.7198004223533</v>
      </c>
      <c r="AX77" s="51">
        <f t="shared" si="230"/>
        <v>1756.327063169907</v>
      </c>
      <c r="AY77" s="51">
        <f t="shared" si="230"/>
        <v>1861.9774053855185</v>
      </c>
      <c r="BB77" s="71">
        <f t="shared" si="101"/>
        <v>0.86113652030420296</v>
      </c>
      <c r="BC77" s="71">
        <f t="shared" si="102"/>
        <v>0.80526285655665686</v>
      </c>
      <c r="BD77" s="71">
        <f t="shared" si="103"/>
        <v>0.81238805607447773</v>
      </c>
      <c r="BE77" s="71">
        <f t="shared" si="104"/>
        <v>0.73623348868311667</v>
      </c>
      <c r="BF77" s="71"/>
      <c r="BG77" s="71">
        <f t="shared" si="231"/>
        <v>0.9978913335294286</v>
      </c>
      <c r="BH77" s="71">
        <f t="shared" si="231"/>
        <v>0.99786788040887475</v>
      </c>
      <c r="BI77" s="71">
        <f t="shared" si="231"/>
        <v>1.111504103835222</v>
      </c>
      <c r="BJ77" s="71">
        <f t="shared" si="231"/>
        <v>0.95355813533477518</v>
      </c>
      <c r="BK77" s="71"/>
      <c r="BL77" s="71">
        <f>BQ77*BV77*CA77*CF77</f>
        <v>0.99789133352942883</v>
      </c>
      <c r="BM77" s="71">
        <f>BR77*BW77*CB77*CG77</f>
        <v>0.99786788040887475</v>
      </c>
      <c r="BN77" s="71">
        <f>BS77*BX77*CC77*CH77</f>
        <v>1.1115041038352222</v>
      </c>
      <c r="BO77" s="71">
        <f>BT77*BY77*CD77*CI77</f>
        <v>0.95355813533477496</v>
      </c>
      <c r="BP77" s="71"/>
      <c r="BQ77" s="148">
        <f>Northeast!AK77</f>
        <v>0.86510321851540994</v>
      </c>
      <c r="BR77" s="148">
        <f>Midwest!AK77</f>
        <v>0.81779442262772406</v>
      </c>
      <c r="BS77" s="148">
        <f>South!AK77</f>
        <v>0.81409871168733139</v>
      </c>
      <c r="BT77" s="148">
        <f>West!AK77</f>
        <v>0.74428166316957323</v>
      </c>
      <c r="BU77" s="72"/>
      <c r="BV77" s="148">
        <f>Northeast!AH77</f>
        <v>0.99541476886652425</v>
      </c>
      <c r="BW77" s="148">
        <f>Midwest!AH78</f>
        <v>0.98467638599099128</v>
      </c>
      <c r="BX77" s="148">
        <f>South!AH77</f>
        <v>0.99789871229582494</v>
      </c>
      <c r="BY77" s="148">
        <f>West!AH77</f>
        <v>0.98918665488521795</v>
      </c>
      <c r="CA77" s="148">
        <f>Northeast!AI77</f>
        <v>1.1737953874481086</v>
      </c>
      <c r="CB77" s="148">
        <f>Midwest!AI77</f>
        <v>1.2515367131975936</v>
      </c>
      <c r="CC77" s="148">
        <f>South!AI77</f>
        <v>1.3002776841066312</v>
      </c>
      <c r="CD77" s="148">
        <f>West!AI77</f>
        <v>1.2894147279311137</v>
      </c>
      <c r="CF77" s="148">
        <f>Northeast!AJ77</f>
        <v>0.98723113717799327</v>
      </c>
      <c r="CG77" s="148">
        <f>Midwest!AJ77</f>
        <v>0.99012900364520129</v>
      </c>
      <c r="CH77" s="148">
        <f>South!AJ77</f>
        <v>1.0522318220112565</v>
      </c>
      <c r="CI77" s="148">
        <f>West!AJ77</f>
        <v>1.004474650506773</v>
      </c>
      <c r="CK77" s="73">
        <f t="shared" si="105"/>
        <v>1.2988159087335898</v>
      </c>
      <c r="CL77" s="73">
        <f t="shared" si="106"/>
        <v>1.02767993308885</v>
      </c>
      <c r="CM77" s="73">
        <f>FC77</f>
        <v>0.9959397651306261</v>
      </c>
      <c r="CN77" s="73">
        <f>FG77</f>
        <v>0.99230477333862843</v>
      </c>
      <c r="CO77" s="73">
        <f>FK77</f>
        <v>1.2617191991088756</v>
      </c>
      <c r="CP77" s="73">
        <f>FO77</f>
        <v>1.0150751535701905</v>
      </c>
      <c r="CQ77" s="73">
        <f>EY77</f>
        <v>0.81193042153559181</v>
      </c>
      <c r="CR77" s="73">
        <f>CK77*CM77*CN77*CO77*CP77*CQ77</f>
        <v>1.3347670461820695</v>
      </c>
      <c r="CS77" s="73">
        <f>CK77*CL77</f>
        <v>1.3347670461820693</v>
      </c>
      <c r="CT77" s="73"/>
      <c r="CU77" s="73">
        <f>CM77*CN77*CO77*CP77</f>
        <v>1.2657241382152111</v>
      </c>
      <c r="CX77" s="53"/>
      <c r="CZ77" s="71">
        <f>D77/$H77</f>
        <v>0.16855564234578208</v>
      </c>
      <c r="DA77" s="71">
        <f>E77/$H77</f>
        <v>0.24419256299684211</v>
      </c>
      <c r="DB77" s="71">
        <f>F77/$H77</f>
        <v>0.40566495940558106</v>
      </c>
      <c r="DC77" s="71">
        <f>G77/$H77</f>
        <v>0.18158683525179467</v>
      </c>
      <c r="DE77" s="71">
        <f>(CZ77-CZ76)/LN(CZ77/CZ76)</f>
        <v>0.16825448439734039</v>
      </c>
      <c r="DF77" s="71">
        <f>(DA77-DA76)/LN(DA77/DA76)</f>
        <v>0.24315488663848767</v>
      </c>
      <c r="DG77" s="71">
        <f>(DB77-DB76)/LN(DB77/DB76)</f>
        <v>0.41093879816454254</v>
      </c>
      <c r="DH77" s="71">
        <f>(DC77-DC76)/LN(DC77/DC76)</f>
        <v>0.17759800066302872</v>
      </c>
      <c r="DI77" s="71">
        <f>SUM(DE77:DH77)</f>
        <v>0.99994616986339935</v>
      </c>
      <c r="DJ77" s="71"/>
      <c r="DK77" s="71">
        <f>DE77/$DI77</f>
        <v>0.16826354204679367</v>
      </c>
      <c r="DL77" s="71">
        <f>DF77/$DI77</f>
        <v>0.24316797640387439</v>
      </c>
      <c r="DM77" s="71">
        <f>DG77/$DI77</f>
        <v>0.41096092024701697</v>
      </c>
      <c r="DN77" s="71">
        <f>DH77/$DI77</f>
        <v>0.17760756130231492</v>
      </c>
      <c r="DQ77" s="71">
        <f>LN(BQ77/BQ76)</f>
        <v>-1.6232107387320099E-2</v>
      </c>
      <c r="DR77" s="71">
        <f>LN(BR77/BR76)</f>
        <v>-8.4224909387691609E-3</v>
      </c>
      <c r="DS77" s="71">
        <f>LN(BS77/BS76)</f>
        <v>-1.2156617296484509E-2</v>
      </c>
      <c r="DT77" s="71">
        <f>LN(BT77/BT76)</f>
        <v>-4.4423373278362238E-2</v>
      </c>
      <c r="DV77" s="71">
        <f>J77/$N77</f>
        <v>0.18265658171753488</v>
      </c>
      <c r="DW77" s="71">
        <f>K77/$N77</f>
        <v>0.22474382443117605</v>
      </c>
      <c r="DX77" s="71">
        <f>L77/$N77</f>
        <v>0.37143392501858885</v>
      </c>
      <c r="DY77" s="71">
        <f>M77/$N77</f>
        <v>0.22116566883270025</v>
      </c>
      <c r="DZ77" s="71"/>
      <c r="EB77" s="71">
        <f>LN(DV77/DV76)</f>
        <v>-7.3117701905101517E-5</v>
      </c>
      <c r="EC77" s="71">
        <f>LN(DW77/DW76)</f>
        <v>-4.7850595765643071E-3</v>
      </c>
      <c r="ED77" s="71">
        <f>LN(DX77/DX76)</f>
        <v>-1.0963974177319608E-3</v>
      </c>
      <c r="EE77" s="71">
        <f>LN(DY77/DY76)</f>
        <v>6.7999241127972157E-3</v>
      </c>
      <c r="EG77" s="71">
        <f>LN(BV77/BV76)</f>
        <v>1.2109448488148405E-3</v>
      </c>
      <c r="EH77" s="71">
        <f>LN(BW77/BW76)</f>
        <v>2.7692243605002977E-4</v>
      </c>
      <c r="EI77" s="71">
        <f>LN(BX77/BX76)</f>
        <v>-1.8518970953801544E-4</v>
      </c>
      <c r="EJ77" s="71">
        <f>LN(BY77/BY76)</f>
        <v>-4.30847481669241E-4</v>
      </c>
      <c r="EL77" s="71">
        <f>LN(CA77/CA76)</f>
        <v>-3.8477283909170378E-3</v>
      </c>
      <c r="EM77" s="71">
        <f>LN(CB77/CB76)</f>
        <v>1.2069736938587464E-3</v>
      </c>
      <c r="EN77" s="71">
        <f>LN(CC77/CC76)</f>
        <v>2.7013176344593973E-3</v>
      </c>
      <c r="EO77" s="71">
        <f>LN(CD77/CD76)</f>
        <v>3.0223080956453732E-3</v>
      </c>
      <c r="EQ77" s="71">
        <f>LN(CF77/CF76)</f>
        <v>-7.2003085647864848E-3</v>
      </c>
      <c r="ER77" s="71">
        <f>LN(CG77/CG76)</f>
        <v>-9.4733215522807817E-3</v>
      </c>
      <c r="ES77" s="71">
        <f>LN(CH77/CH76)</f>
        <v>-4.4761109066633643E-2</v>
      </c>
      <c r="ET77" s="71">
        <f>LN(CI77/CI76)</f>
        <v>4.9900483404057859E-2</v>
      </c>
      <c r="EW77" s="71">
        <f>EXP(SUMPRODUCT($DK77:$DN77,DQ77:DT77))</f>
        <v>0.98248994087550756</v>
      </c>
      <c r="EX77" s="71">
        <f>IF(ISERR(EW77),EX76,EW77*EX76)</f>
        <v>0.67807050832964622</v>
      </c>
      <c r="EY77" s="71">
        <f t="shared" si="119"/>
        <v>0.81193042153559181</v>
      </c>
      <c r="EZ77" s="71"/>
      <c r="FA77" s="71">
        <f>EXP(SUMPRODUCT($DK77:$DN77,EB77:EE77))</f>
        <v>0.99958135280645533</v>
      </c>
      <c r="FB77" s="71">
        <f>IF(ISERR(FA77),FB76,FA77*FB76)</f>
        <v>0.98790401155528773</v>
      </c>
      <c r="FC77" s="71">
        <f t="shared" si="120"/>
        <v>0.9959397651306261</v>
      </c>
      <c r="FD77" s="71"/>
      <c r="FE77" s="71">
        <f>EXP(SUMPRODUCT($DK77:$DN77,EG77:EJ77))</f>
        <v>1.0001184760516486</v>
      </c>
      <c r="FF77" s="71">
        <f>IF(ISERR(FE77),FF76,FE77*FF76)</f>
        <v>1.0021211898148166</v>
      </c>
      <c r="FG77" s="71">
        <f t="shared" si="121"/>
        <v>0.99230477333862843</v>
      </c>
      <c r="FH77" s="71"/>
      <c r="FI77" s="71">
        <f>EXP(SUMPRODUCT($DK77:$DN77,EL77:EO77))</f>
        <v>1.0012938219605181</v>
      </c>
      <c r="FJ77" s="71">
        <f>IF(ISERR(FI77),FJ76,FI77*FJ76)</f>
        <v>1.2984384485092197</v>
      </c>
      <c r="FK77" s="71">
        <f t="shared" si="122"/>
        <v>1.2617191991088756</v>
      </c>
      <c r="FM77" s="71">
        <f>EXP(SUMPRODUCT($DK77:$DN77,EQ77:ET77))</f>
        <v>0.98703722865030286</v>
      </c>
      <c r="FN77" s="71">
        <f>IF(ISERR(FM77),FN76,FM77*FN76)</f>
        <v>0.99767872685524572</v>
      </c>
      <c r="FO77" s="71">
        <f t="shared" si="123"/>
        <v>1.0150751535701905</v>
      </c>
      <c r="FQ77" s="239"/>
    </row>
    <row r="78" spans="1:173" x14ac:dyDescent="0.2">
      <c r="A78" s="75" t="s">
        <v>148</v>
      </c>
      <c r="B78" s="50">
        <f t="shared" si="124"/>
        <v>2012</v>
      </c>
      <c r="D78" s="79">
        <f>Conversion_Factors!$O74*D226+D303</f>
        <v>3329.4288327364366</v>
      </c>
      <c r="E78" s="79">
        <f>Conversion_Factors!$O74*E226+E303</f>
        <v>4844.7272283168213</v>
      </c>
      <c r="F78" s="79">
        <f>Conversion_Factors!$O74*F226+F303</f>
        <v>8179.5449195556757</v>
      </c>
      <c r="G78" s="79">
        <f>Conversion_Factors!$O74*G226+G303</f>
        <v>3617.1970193910652</v>
      </c>
      <c r="H78" s="79">
        <f>SUM(D78:G78)</f>
        <v>19970.897999999997</v>
      </c>
      <c r="I78" s="71"/>
      <c r="J78" s="327">
        <f>Northeast!I78</f>
        <v>20789.491540619318</v>
      </c>
      <c r="K78" s="327">
        <f>Midwest!I78</f>
        <v>25569.549473491981</v>
      </c>
      <c r="L78" s="327">
        <f>South!I78</f>
        <v>42612.825536301025</v>
      </c>
      <c r="M78" s="327">
        <f>West!I78</f>
        <v>25348.174934569608</v>
      </c>
      <c r="N78" s="327">
        <f>SUM(J78:M78)</f>
        <v>114320.04148498192</v>
      </c>
      <c r="P78" s="581">
        <f>J78*AU78*0.000001</f>
        <v>39.780424718565875</v>
      </c>
      <c r="Q78" s="581">
        <f>K78*AV78*0.000001</f>
        <v>48.752451232687754</v>
      </c>
      <c r="R78" s="581">
        <f>L78*AW78*0.000001</f>
        <v>79.888696019302031</v>
      </c>
      <c r="S78" s="581">
        <f>M78*AX78*0.000001</f>
        <v>44.627164905069016</v>
      </c>
      <c r="T78" s="81">
        <f>SUM(P78:S78)</f>
        <v>213.04873687562466</v>
      </c>
      <c r="V78" s="79">
        <f>Conversion_Factors!$O74*V226+V303</f>
        <v>160.14960376646388</v>
      </c>
      <c r="W78" s="79">
        <f>Conversion_Factors!$O74*W226+W303</f>
        <v>189.47252994579986</v>
      </c>
      <c r="X78" s="79">
        <f>Conversion_Factors!$O74*X226+X303</f>
        <v>191.95030643034181</v>
      </c>
      <c r="Y78" s="79">
        <f>Conversion_Factors!$O74*Y226+Y303</f>
        <v>142.70049140531867</v>
      </c>
      <c r="Z78" s="79">
        <f>Conversion_Factors!$O74*Z226+Z303</f>
        <v>174.69288622173525</v>
      </c>
      <c r="AC78" s="84">
        <f t="shared" ref="AC78" si="233">D78/P78</f>
        <v>83.695155501508836</v>
      </c>
      <c r="AD78" s="84">
        <f t="shared" ref="AD78" si="234">E78/Q78</f>
        <v>99.374023373587988</v>
      </c>
      <c r="AE78" s="84">
        <f t="shared" ref="AE78" si="235">F78/R78</f>
        <v>102.38676217195238</v>
      </c>
      <c r="AF78" s="84">
        <f t="shared" ref="AF78" si="236">G78/S78</f>
        <v>81.053704107925583</v>
      </c>
      <c r="AG78" s="84">
        <f t="shared" ref="AG78" si="237">H78/T78</f>
        <v>93.738636017629958</v>
      </c>
      <c r="AI78" s="74">
        <f t="shared" si="232"/>
        <v>90.954392544361681</v>
      </c>
      <c r="AJ78" s="74">
        <f t="shared" si="232"/>
        <v>123.28350797917621</v>
      </c>
      <c r="AK78" s="74">
        <f t="shared" si="232"/>
        <v>104.20852001015822</v>
      </c>
      <c r="AL78" s="74">
        <f t="shared" si="232"/>
        <v>83.870610213857745</v>
      </c>
      <c r="AM78" s="74">
        <f>(D78/AO78+E78/AP78+F78/AQ78+G78/AR78)/T78</f>
        <v>101.83851931994796</v>
      </c>
      <c r="AO78" s="119">
        <f>Northeast!V78</f>
        <v>0.92018816420205041</v>
      </c>
      <c r="AP78" s="119">
        <f>Midwest!V78</f>
        <v>0.8060609647023772</v>
      </c>
      <c r="AQ78" s="119">
        <f>South!V78</f>
        <v>0.98251814882287691</v>
      </c>
      <c r="AR78" s="119">
        <f>West!V78</f>
        <v>0.96641366864090461</v>
      </c>
      <c r="AS78" s="119">
        <f>AG78/AM78</f>
        <v>0.92046346160169068</v>
      </c>
      <c r="AU78" s="580">
        <f>AU77+(AU77-AU76)*0.8</f>
        <v>1913.4871404065527</v>
      </c>
      <c r="AV78" s="580">
        <f>AV77+(AV77-AV76)*0.8</f>
        <v>1906.6605488387486</v>
      </c>
      <c r="AW78" s="580">
        <f>AW77+(AW77-AW76)*0.8</f>
        <v>1874.7570717000785</v>
      </c>
      <c r="AX78" s="580">
        <f>AX77+(AX77-AX76)*0.8</f>
        <v>1760.5671816714071</v>
      </c>
      <c r="AY78" s="580">
        <f>AY77+(AY77-AY76)*0.8</f>
        <v>1863.5766998581094</v>
      </c>
      <c r="BB78" s="71"/>
      <c r="BC78" s="71"/>
      <c r="BD78" s="71"/>
      <c r="BE78" s="71"/>
      <c r="BF78" s="71"/>
      <c r="BG78" s="71"/>
      <c r="BH78" s="71"/>
      <c r="BI78" s="71"/>
      <c r="BJ78" s="71"/>
      <c r="BK78" s="71"/>
      <c r="BL78" s="71"/>
      <c r="BM78" s="71"/>
      <c r="BN78" s="71"/>
      <c r="BO78" s="71"/>
      <c r="BP78" s="71"/>
      <c r="BQ78" s="148"/>
      <c r="BR78" s="148"/>
      <c r="BS78" s="148"/>
      <c r="BT78" s="148"/>
      <c r="BU78" s="72"/>
      <c r="BV78" s="148"/>
      <c r="BW78" s="148"/>
      <c r="BX78" s="148"/>
      <c r="BY78" s="148"/>
      <c r="CA78" s="148"/>
      <c r="CB78" s="148"/>
      <c r="CC78" s="148"/>
      <c r="CD78" s="148"/>
      <c r="CF78" s="148"/>
      <c r="CG78" s="148"/>
      <c r="CH78" s="148"/>
      <c r="CI78" s="148"/>
      <c r="CK78" s="73">
        <f t="shared" ref="CK78" si="238">N78/N$80</f>
        <v>1.3084657648688454</v>
      </c>
      <c r="CL78" s="73">
        <f t="shared" ref="CL78" si="239">Z78/Z$80</f>
        <v>0.95146922998836714</v>
      </c>
      <c r="CM78" s="572">
        <f>CM77</f>
        <v>0.9959397651306261</v>
      </c>
      <c r="CN78" s="572">
        <f>CN77</f>
        <v>0.99230477333862843</v>
      </c>
      <c r="CO78" s="73">
        <f>AY78/AY77*CO77</f>
        <v>1.2628029182427705</v>
      </c>
      <c r="CP78" s="617">
        <f>AS78/AS77*CP77</f>
        <v>0.92614970377849193</v>
      </c>
      <c r="CQ78" s="73">
        <f>CL78/(CM78*CN78*CO78*CP78)</f>
        <v>0.82318950640057842</v>
      </c>
      <c r="CR78" s="73">
        <f>CK78*CM78*CN78*CO78*CP78*CQ78</f>
        <v>1.2449649137658998</v>
      </c>
      <c r="CS78" s="73">
        <f>CK78*CL78</f>
        <v>1.2449649137659002</v>
      </c>
      <c r="CT78" s="73"/>
      <c r="CU78" s="73">
        <f>CM78*CN78*CO78*CP78</f>
        <v>1.1558325544608747</v>
      </c>
      <c r="CX78" s="53"/>
      <c r="CZ78" s="71"/>
      <c r="DA78" s="71"/>
      <c r="DB78" s="71"/>
      <c r="DC78" s="71"/>
      <c r="DE78" s="71"/>
      <c r="DF78" s="71"/>
      <c r="DG78" s="71"/>
      <c r="DH78" s="71"/>
      <c r="DI78" s="71"/>
      <c r="DJ78" s="71"/>
      <c r="DK78" s="71"/>
      <c r="DL78" s="71"/>
      <c r="DM78" s="71"/>
      <c r="DN78" s="71"/>
      <c r="DQ78" s="71"/>
      <c r="DR78" s="71"/>
      <c r="DS78" s="71"/>
      <c r="DT78" s="71"/>
      <c r="DV78" s="71"/>
      <c r="DW78" s="71"/>
      <c r="DX78" s="71"/>
      <c r="DY78" s="71"/>
      <c r="DZ78" s="71"/>
      <c r="EB78" s="71"/>
      <c r="EC78" s="71"/>
      <c r="ED78" s="71"/>
      <c r="EE78" s="71"/>
      <c r="EG78" s="71"/>
      <c r="EH78" s="71"/>
      <c r="EI78" s="71"/>
      <c r="EJ78" s="71"/>
      <c r="EL78" s="71"/>
      <c r="EM78" s="71"/>
      <c r="EN78" s="71"/>
      <c r="EO78" s="71"/>
      <c r="EQ78" s="71"/>
      <c r="ER78" s="71"/>
      <c r="ES78" s="71"/>
      <c r="ET78" s="71"/>
      <c r="EW78" s="71"/>
      <c r="EX78" s="71"/>
      <c r="EY78" s="71"/>
      <c r="EZ78" s="71"/>
      <c r="FA78" s="71"/>
      <c r="FB78" s="71"/>
      <c r="FC78" s="71"/>
      <c r="FD78" s="71"/>
      <c r="FE78" s="71"/>
      <c r="FF78" s="71"/>
      <c r="FG78" s="71"/>
      <c r="FH78" s="71"/>
      <c r="FI78" s="71"/>
      <c r="FJ78" s="71"/>
      <c r="FK78" s="71"/>
      <c r="FM78" s="71"/>
      <c r="FN78" s="71"/>
      <c r="FO78" s="71"/>
      <c r="FQ78" s="239"/>
    </row>
    <row r="79" spans="1:173" hidden="1" x14ac:dyDescent="0.2">
      <c r="A79" s="75"/>
      <c r="B79" s="50"/>
      <c r="D79" s="79"/>
      <c r="E79" s="79"/>
      <c r="F79" s="79"/>
      <c r="G79" s="79"/>
      <c r="H79" s="79"/>
      <c r="J79" s="69"/>
      <c r="K79" s="69"/>
      <c r="L79" s="69"/>
      <c r="M79" s="69"/>
      <c r="N79" s="69"/>
      <c r="Z79" s="70"/>
      <c r="BB79" s="71"/>
      <c r="BC79" s="71"/>
      <c r="BD79" s="71"/>
      <c r="BE79" s="71"/>
      <c r="BF79" s="71"/>
      <c r="BG79" s="71"/>
      <c r="BH79" s="71"/>
      <c r="BI79" s="71"/>
      <c r="BJ79" s="71"/>
      <c r="BK79" s="71"/>
      <c r="BL79" s="71"/>
      <c r="BM79" s="71"/>
      <c r="BN79" s="71"/>
      <c r="BO79" s="71"/>
      <c r="BP79" s="71"/>
      <c r="BQ79" s="71"/>
      <c r="BR79" s="71"/>
      <c r="BS79" s="71"/>
      <c r="BT79" s="71"/>
      <c r="BU79" s="71"/>
      <c r="BV79" s="71"/>
      <c r="CK79" s="73"/>
      <c r="CL79" s="73"/>
      <c r="CM79" s="73"/>
      <c r="CN79" s="73"/>
      <c r="CO79" s="73"/>
      <c r="CP79" s="73"/>
      <c r="CQ79" s="73"/>
      <c r="CR79" s="73"/>
      <c r="CS79" s="73"/>
      <c r="CT79" s="73"/>
      <c r="CU79" s="73"/>
      <c r="CX79" s="53"/>
      <c r="CZ79" s="71"/>
      <c r="DA79" s="71"/>
      <c r="DB79" s="71"/>
      <c r="DC79" s="71"/>
      <c r="DE79" s="71"/>
      <c r="DF79" s="71"/>
      <c r="DG79" s="71"/>
      <c r="DH79" s="71"/>
      <c r="DI79" s="71"/>
      <c r="DJ79" s="71"/>
      <c r="DK79" s="71"/>
      <c r="DL79" s="71"/>
      <c r="DM79" s="71"/>
      <c r="DN79" s="71"/>
      <c r="DQ79" s="71"/>
      <c r="DR79" s="71"/>
      <c r="DS79" s="71"/>
      <c r="DT79" s="71"/>
      <c r="DV79" s="71"/>
      <c r="DW79" s="71"/>
      <c r="DX79" s="71"/>
      <c r="DY79" s="71"/>
      <c r="DZ79" s="71"/>
      <c r="EB79" s="71"/>
      <c r="EC79" s="71"/>
      <c r="ED79" s="71"/>
      <c r="EE79" s="71"/>
      <c r="EW79" s="71"/>
      <c r="EX79" s="71"/>
      <c r="EY79" s="71"/>
      <c r="EZ79" s="71"/>
      <c r="FA79" s="71"/>
      <c r="FB79" s="71"/>
      <c r="FC79" s="71"/>
      <c r="FD79" s="71"/>
      <c r="FE79" s="71"/>
      <c r="FF79" s="71"/>
      <c r="FG79" s="71"/>
      <c r="FH79" s="71"/>
      <c r="FI79" s="71"/>
      <c r="FJ79" s="71"/>
      <c r="FK79" s="71"/>
      <c r="FQ79" s="239"/>
    </row>
    <row r="80" spans="1:173" hidden="1" x14ac:dyDescent="0.2">
      <c r="A80" s="18" t="s">
        <v>168</v>
      </c>
      <c r="B80" s="91">
        <f>Base_year</f>
        <v>1985</v>
      </c>
      <c r="D80" s="84"/>
      <c r="E80" s="84"/>
      <c r="F80" s="84"/>
      <c r="G80" s="84"/>
      <c r="H80" s="79"/>
      <c r="J80" s="69"/>
      <c r="K80" s="69"/>
      <c r="L80" s="69"/>
      <c r="M80" s="69"/>
      <c r="N80" s="74">
        <f>INDEX(N15:N76,base_row,1)</f>
        <v>87369.531977354287</v>
      </c>
      <c r="P80" s="84"/>
      <c r="Q80" s="84"/>
      <c r="R80" s="84"/>
      <c r="S80" s="84"/>
      <c r="T80" s="79"/>
      <c r="V80" s="74">
        <f>INDEX(V15:V76,base_row,1)</f>
        <v>174.48699637625174</v>
      </c>
      <c r="W80" s="74">
        <f>INDEX(W15:W76,base_row,1)</f>
        <v>205.4518097357244</v>
      </c>
      <c r="X80" s="74">
        <f>INDEX(X15:X76,base_row,1)</f>
        <v>185.40148407110956</v>
      </c>
      <c r="Y80" s="74">
        <f>INDEX(Y15:Y76,base_row,1)</f>
        <v>162.4642535337652</v>
      </c>
      <c r="Z80" s="74">
        <f>INDEX(Z15:Z76,base_row,1)</f>
        <v>183.603295530504</v>
      </c>
      <c r="AC80" s="74">
        <f>INDEX(AC15:AC76,base_row,1)</f>
        <v>106.70590039233525</v>
      </c>
      <c r="AD80" s="74">
        <f>INDEX(AD15:AD76,base_row,1)</f>
        <v>134.9892160108767</v>
      </c>
      <c r="AE80" s="74">
        <f>INDEX(AE15:AE76,base_row,1)</f>
        <v>128.86665992602826</v>
      </c>
      <c r="AF80" s="74">
        <f>INDEX(AF15:AF76,base_row,1)</f>
        <v>119.2737990899511</v>
      </c>
      <c r="AG80" s="74">
        <f>INDEX(AG15:AG76,base_row,1)</f>
        <v>123.55649033170026</v>
      </c>
      <c r="AI80" s="74">
        <f>INDEX(AI15:AI76,base_row,1)</f>
        <v>108.79133546992935</v>
      </c>
      <c r="AJ80" s="74">
        <f>INDEX(AJ15:AJ76,base_row,1)</f>
        <v>134.73865111544913</v>
      </c>
      <c r="AK80" s="74">
        <f>INDEX(AK15:AK76,base_row,1)</f>
        <v>132.16576750717206</v>
      </c>
      <c r="AL80" s="74">
        <f>INDEX(AL15:AL76,base_row,1)</f>
        <v>115.85405949207312</v>
      </c>
      <c r="AM80" s="74">
        <f>INDEX(AM15:AM76,base_row,1)</f>
        <v>124.44116821435421</v>
      </c>
      <c r="BB80" s="71"/>
      <c r="BC80" s="71"/>
      <c r="BD80" s="71"/>
      <c r="BE80" s="71"/>
      <c r="BF80" s="71"/>
      <c r="BG80" s="71"/>
      <c r="BH80" s="71"/>
      <c r="BI80" s="71"/>
      <c r="BJ80" s="71"/>
      <c r="BK80" s="71"/>
      <c r="BL80" s="71"/>
      <c r="BM80" s="71"/>
      <c r="BN80" s="71"/>
      <c r="BO80" s="71"/>
      <c r="BP80" s="71"/>
      <c r="BQ80" s="71"/>
      <c r="BR80" s="71"/>
      <c r="BS80" s="71"/>
      <c r="BT80" s="71"/>
      <c r="BU80" s="71"/>
      <c r="BV80" s="71"/>
      <c r="CK80" s="73">
        <v>1.2729089433386083</v>
      </c>
      <c r="CL80" s="73">
        <v>1.0849345608794621</v>
      </c>
      <c r="CM80" s="73">
        <v>0.99681764716489374</v>
      </c>
      <c r="CN80" s="73">
        <v>0.99208142263212262</v>
      </c>
      <c r="CO80" s="73">
        <v>1.3394193622445745</v>
      </c>
      <c r="CP80" s="73">
        <v>1.0104504660488471</v>
      </c>
      <c r="CQ80" s="73">
        <v>0.81060430817736573</v>
      </c>
      <c r="CR80" s="73">
        <v>1.3810229054806122</v>
      </c>
      <c r="CS80" s="73">
        <v>1.3810229054806129</v>
      </c>
      <c r="CT80" s="73"/>
      <c r="CU80" s="73">
        <v>1.3384268377735666</v>
      </c>
      <c r="CX80" s="53"/>
      <c r="CZ80" s="71"/>
      <c r="DA80" s="71"/>
      <c r="DB80" s="71"/>
      <c r="DC80" s="71"/>
      <c r="DE80" s="71"/>
      <c r="DF80" s="71"/>
      <c r="DG80" s="71"/>
      <c r="DH80" s="71"/>
      <c r="DI80" s="71"/>
      <c r="DJ80" s="71"/>
      <c r="DK80" s="71"/>
      <c r="DL80" s="71"/>
      <c r="DM80" s="71"/>
      <c r="DN80" s="71"/>
      <c r="DQ80" s="71"/>
      <c r="DR80" s="71"/>
      <c r="DS80" s="71"/>
      <c r="DT80" s="71"/>
      <c r="DV80" s="71"/>
      <c r="DW80" s="71"/>
      <c r="DX80" s="71"/>
      <c r="DY80" s="71"/>
      <c r="DZ80" s="71"/>
      <c r="EB80" s="71"/>
      <c r="EC80" s="71"/>
      <c r="ED80" s="71"/>
      <c r="EE80" s="71"/>
      <c r="EW80" s="71"/>
      <c r="EX80" s="71">
        <f>INDEX(EX15:EX76,base_row,1)</f>
        <v>0.83513376312125565</v>
      </c>
      <c r="FB80" s="71">
        <f>INDEX(FB15:FB76,base_row,1)</f>
        <v>0.99193148636425377</v>
      </c>
      <c r="FF80" s="71">
        <f>INDEX(FF15:FF76,base_row,1)</f>
        <v>1.0098925418278102</v>
      </c>
      <c r="FJ80" s="71">
        <f>INDEX(FJ15:FJ76,base_row,1)</f>
        <v>1.0291025526331676</v>
      </c>
      <c r="FN80" s="71">
        <f>INDEX(FN15:FN76,base_row,1)</f>
        <v>0.98286193228771435</v>
      </c>
      <c r="FQ80" s="239"/>
    </row>
    <row r="81" spans="1:193" hidden="1" x14ac:dyDescent="0.2">
      <c r="A81" s="18" t="s">
        <v>169</v>
      </c>
      <c r="B81" s="91">
        <f>Base_year2</f>
        <v>1996</v>
      </c>
      <c r="D81" s="84"/>
      <c r="E81" s="84"/>
      <c r="F81" s="84"/>
      <c r="G81" s="84"/>
      <c r="H81" s="79"/>
      <c r="J81" s="69"/>
      <c r="K81" s="69"/>
      <c r="L81" s="69"/>
      <c r="M81" s="69"/>
      <c r="N81" s="69"/>
      <c r="P81" s="84"/>
      <c r="Q81" s="84"/>
      <c r="R81" s="84"/>
      <c r="S81" s="84"/>
      <c r="T81" s="79"/>
      <c r="BB81" s="71"/>
      <c r="BC81" s="71"/>
      <c r="BD81" s="71"/>
      <c r="BE81" s="71"/>
      <c r="BF81" s="71"/>
      <c r="BG81" s="71"/>
      <c r="BH81" s="71"/>
      <c r="BI81" s="71"/>
      <c r="BJ81" s="71"/>
      <c r="BK81" s="71"/>
      <c r="BL81" s="71"/>
      <c r="BM81" s="71"/>
      <c r="BN81" s="71"/>
      <c r="BO81" s="71"/>
      <c r="BP81" s="71"/>
      <c r="BQ81" s="71"/>
      <c r="BR81" s="71"/>
      <c r="BS81" s="71"/>
      <c r="BT81" s="71"/>
      <c r="BU81" s="71"/>
      <c r="BV81" s="71"/>
      <c r="CK81" s="73"/>
      <c r="CL81" s="73"/>
      <c r="CM81" s="73"/>
      <c r="CN81" s="73"/>
      <c r="CO81" s="73"/>
      <c r="CP81" s="73"/>
      <c r="CQ81" s="73"/>
      <c r="CR81" s="73"/>
      <c r="CS81" s="73"/>
      <c r="CT81" s="73"/>
      <c r="CU81" s="73"/>
      <c r="CX81" s="53"/>
      <c r="CZ81" s="71"/>
      <c r="DA81" s="71"/>
      <c r="DB81" s="71"/>
      <c r="DC81" s="71"/>
      <c r="DE81" s="71"/>
      <c r="DF81" s="71"/>
      <c r="DG81" s="71"/>
      <c r="DH81" s="71"/>
      <c r="DI81" s="71"/>
      <c r="DJ81" s="71"/>
      <c r="DK81" s="71"/>
      <c r="DL81" s="71"/>
      <c r="DM81" s="71"/>
      <c r="DN81" s="71"/>
      <c r="DQ81" s="71"/>
      <c r="DR81" s="71"/>
      <c r="DS81" s="71"/>
      <c r="DT81" s="71"/>
      <c r="DV81" s="71"/>
      <c r="DW81" s="71"/>
      <c r="DX81" s="71"/>
      <c r="DY81" s="71"/>
      <c r="DZ81" s="71"/>
      <c r="EB81" s="71"/>
      <c r="EC81" s="71"/>
      <c r="ED81" s="71"/>
      <c r="EE81" s="71"/>
      <c r="EW81" s="71"/>
      <c r="EX81" s="71"/>
      <c r="EY81" s="71"/>
      <c r="EZ81" s="71"/>
      <c r="FA81" s="71"/>
      <c r="FB81" s="71"/>
      <c r="FC81" s="71"/>
      <c r="FD81" s="71"/>
      <c r="FE81" s="71"/>
      <c r="FF81" s="71"/>
      <c r="FG81" s="71"/>
      <c r="FH81" s="71"/>
      <c r="FI81" s="71"/>
      <c r="FJ81" s="71"/>
      <c r="FK81" s="71"/>
      <c r="FQ81" s="239"/>
    </row>
    <row r="82" spans="1:193" x14ac:dyDescent="0.2">
      <c r="A82" s="75"/>
      <c r="B82" s="50"/>
      <c r="D82" s="79"/>
      <c r="E82" s="79"/>
      <c r="F82" s="79"/>
      <c r="G82" s="79"/>
      <c r="H82" s="79"/>
      <c r="J82" s="69"/>
      <c r="K82" s="69"/>
      <c r="L82" s="69"/>
      <c r="M82" s="69"/>
      <c r="N82" s="69"/>
      <c r="Z82" s="70"/>
      <c r="BB82" s="71"/>
      <c r="BC82" s="71"/>
      <c r="BD82" s="71"/>
      <c r="BE82" s="71"/>
      <c r="BF82" s="71"/>
      <c r="BG82" s="71"/>
      <c r="BH82" s="71"/>
      <c r="BI82" s="71"/>
      <c r="BJ82" s="71"/>
      <c r="BK82" s="71"/>
      <c r="BL82" s="71"/>
      <c r="BM82" s="71"/>
      <c r="BN82" s="71"/>
      <c r="BO82" s="71"/>
      <c r="BP82" s="71"/>
      <c r="BQ82" s="71"/>
      <c r="BR82" s="71"/>
      <c r="BS82" s="71"/>
      <c r="BT82" s="71"/>
      <c r="BU82" s="72"/>
      <c r="BV82" s="71"/>
      <c r="CK82" s="73"/>
      <c r="CL82" s="73"/>
      <c r="CM82" s="73"/>
      <c r="CN82" s="73"/>
      <c r="CO82" s="73"/>
      <c r="CP82" s="73"/>
      <c r="CQ82" s="73"/>
      <c r="CR82" s="73"/>
      <c r="CS82" s="73"/>
      <c r="CT82" s="73"/>
      <c r="CU82" s="73"/>
      <c r="CX82" s="53"/>
      <c r="CZ82" s="71"/>
      <c r="DA82" s="71"/>
      <c r="DB82" s="71"/>
      <c r="DC82" s="71"/>
      <c r="DE82" s="71"/>
      <c r="DF82" s="71"/>
      <c r="DG82" s="71"/>
      <c r="DH82" s="71"/>
      <c r="DI82" s="71"/>
      <c r="DJ82" s="71"/>
      <c r="DK82" s="71"/>
      <c r="DL82" s="71"/>
      <c r="DM82" s="71"/>
      <c r="DN82" s="71"/>
      <c r="DQ82" s="71"/>
      <c r="DR82" s="71"/>
      <c r="DS82" s="71"/>
      <c r="DT82" s="71"/>
      <c r="DV82" s="71"/>
      <c r="DW82" s="71"/>
      <c r="DX82" s="71"/>
      <c r="DY82" s="71"/>
      <c r="DZ82" s="71"/>
      <c r="EB82" s="71"/>
      <c r="EC82" s="71"/>
      <c r="ED82" s="71"/>
      <c r="EE82" s="71"/>
      <c r="EW82" s="71"/>
      <c r="EX82" s="71"/>
      <c r="EY82" s="71"/>
      <c r="EZ82" s="71"/>
      <c r="FA82" s="71"/>
      <c r="FB82" s="71"/>
      <c r="FC82" s="71"/>
      <c r="FD82" s="71"/>
      <c r="FE82" s="71"/>
      <c r="FF82" s="71"/>
      <c r="FG82" s="71"/>
      <c r="FH82" s="71"/>
      <c r="FI82" s="71"/>
      <c r="FJ82" s="71"/>
      <c r="FK82" s="71"/>
      <c r="FQ82" s="239"/>
    </row>
    <row r="83" spans="1:193" x14ac:dyDescent="0.2">
      <c r="A83" s="50"/>
      <c r="B83" s="50"/>
      <c r="D83" s="83"/>
      <c r="E83" s="83"/>
      <c r="F83" s="83"/>
      <c r="G83" s="83"/>
      <c r="H83" s="83"/>
      <c r="J83" s="69"/>
      <c r="K83" s="69"/>
      <c r="L83" s="69"/>
      <c r="M83" s="69"/>
      <c r="N83" s="69"/>
      <c r="V83" s="74"/>
      <c r="W83" s="74"/>
      <c r="X83" s="74"/>
      <c r="Y83" s="74"/>
      <c r="Z83" s="74"/>
      <c r="BU83" s="143"/>
      <c r="CX83" s="53"/>
      <c r="FQ83" s="239"/>
    </row>
    <row r="84" spans="1:193" x14ac:dyDescent="0.2">
      <c r="A84" s="50"/>
      <c r="B84" s="50"/>
      <c r="D84" s="86" t="s">
        <v>95</v>
      </c>
      <c r="E84" s="83"/>
      <c r="F84" s="83"/>
      <c r="G84" s="83"/>
      <c r="H84" s="83"/>
      <c r="J84" s="69"/>
      <c r="K84" s="69"/>
      <c r="L84" s="69"/>
      <c r="M84" s="69"/>
      <c r="N84" s="69"/>
      <c r="T84" s="71"/>
      <c r="V84" s="74"/>
      <c r="W84" s="74"/>
      <c r="X84" s="74"/>
      <c r="Y84" s="74"/>
      <c r="Z84" s="74"/>
      <c r="AC84" s="54" t="s">
        <v>150</v>
      </c>
      <c r="BU84" s="143"/>
      <c r="CX84" s="53"/>
      <c r="FQ84" s="239"/>
    </row>
    <row r="85" spans="1:193" x14ac:dyDescent="0.2">
      <c r="A85" s="50"/>
      <c r="B85" s="50"/>
      <c r="D85" s="83"/>
      <c r="E85" s="83"/>
      <c r="F85" s="83"/>
      <c r="G85" s="83"/>
      <c r="H85" s="83"/>
      <c r="BQ85" s="143"/>
      <c r="BR85" s="143"/>
      <c r="BS85" s="143"/>
      <c r="BT85" s="143"/>
      <c r="BU85" s="143"/>
      <c r="CK85" s="71"/>
      <c r="CL85" s="71"/>
      <c r="CM85" s="71"/>
      <c r="CN85" s="71"/>
      <c r="CO85" s="71"/>
      <c r="CP85" s="71"/>
      <c r="CQ85" s="71"/>
      <c r="CR85" s="71"/>
      <c r="CS85" s="71"/>
      <c r="CT85" s="71"/>
      <c r="CU85" s="71"/>
      <c r="CX85" s="53"/>
      <c r="FQ85" s="239"/>
    </row>
    <row r="86" spans="1:193" ht="63.75" x14ac:dyDescent="0.2">
      <c r="A86" s="50"/>
      <c r="B86" s="50"/>
      <c r="D86" s="77" t="s">
        <v>22</v>
      </c>
      <c r="E86" s="77" t="s">
        <v>23</v>
      </c>
      <c r="F86" s="77" t="s">
        <v>24</v>
      </c>
      <c r="G86" s="77" t="s">
        <v>25</v>
      </c>
      <c r="H86" s="78" t="s">
        <v>32</v>
      </c>
      <c r="J86" s="77" t="s">
        <v>124</v>
      </c>
      <c r="K86" s="77" t="s">
        <v>124</v>
      </c>
      <c r="L86" s="77" t="s">
        <v>125</v>
      </c>
      <c r="M86" s="77" t="s">
        <v>126</v>
      </c>
      <c r="N86" s="78" t="s">
        <v>32</v>
      </c>
      <c r="P86" s="56" t="str">
        <f>J86</f>
        <v>Single-Family Attached</v>
      </c>
      <c r="Q86" s="56" t="str">
        <f>K86</f>
        <v>Single-Family Attached</v>
      </c>
      <c r="R86" s="56" t="str">
        <f>L86</f>
        <v>Mobile Home</v>
      </c>
      <c r="S86" s="56" t="str">
        <f>M86</f>
        <v>Multi-Family (2-4 units)</v>
      </c>
      <c r="T86" s="56" t="s">
        <v>32</v>
      </c>
      <c r="V86" s="56" t="str">
        <f>D86</f>
        <v>Northeast</v>
      </c>
      <c r="W86" s="56" t="str">
        <f>E86</f>
        <v>Midwest</v>
      </c>
      <c r="X86" s="56" t="str">
        <f>F86</f>
        <v>South</v>
      </c>
      <c r="Y86" s="56" t="str">
        <f>G86</f>
        <v>West</v>
      </c>
      <c r="Z86" s="56" t="s">
        <v>32</v>
      </c>
      <c r="AC86" s="78" t="str">
        <f>J86</f>
        <v>Single-Family Attached</v>
      </c>
      <c r="AD86" s="78" t="str">
        <f>K86</f>
        <v>Single-Family Attached</v>
      </c>
      <c r="AE86" s="78" t="str">
        <f>L86</f>
        <v>Mobile Home</v>
      </c>
      <c r="AF86" s="78" t="str">
        <f>M86</f>
        <v>Multi-Family (2-4 units)</v>
      </c>
      <c r="AG86" s="78" t="s">
        <v>32</v>
      </c>
      <c r="AI86" s="124" t="s">
        <v>181</v>
      </c>
      <c r="AJ86" s="56" t="s">
        <v>124</v>
      </c>
      <c r="AK86" s="56" t="s">
        <v>125</v>
      </c>
      <c r="AL86" s="56" t="s">
        <v>126</v>
      </c>
      <c r="AM86" s="56" t="s">
        <v>32</v>
      </c>
      <c r="AO86" s="78" t="s">
        <v>124</v>
      </c>
      <c r="AP86" s="78" t="s">
        <v>124</v>
      </c>
      <c r="AQ86" s="78" t="s">
        <v>125</v>
      </c>
      <c r="AR86" s="78" t="s">
        <v>126</v>
      </c>
      <c r="AS86" s="78" t="s">
        <v>32</v>
      </c>
      <c r="AU86" s="78" t="s">
        <v>124</v>
      </c>
      <c r="AV86" s="78" t="s">
        <v>124</v>
      </c>
      <c r="AW86" s="78" t="s">
        <v>125</v>
      </c>
      <c r="AX86" s="78" t="s">
        <v>126</v>
      </c>
      <c r="AY86" s="78" t="s">
        <v>32</v>
      </c>
      <c r="BB86" s="56" t="str">
        <f>D86</f>
        <v>Northeast</v>
      </c>
      <c r="BC86" s="56" t="str">
        <f>E86</f>
        <v>Midwest</v>
      </c>
      <c r="BD86" s="56" t="str">
        <f>F86</f>
        <v>South</v>
      </c>
      <c r="BE86" s="56" t="str">
        <f>G86</f>
        <v>West</v>
      </c>
      <c r="BF86" s="58"/>
      <c r="BG86" s="58"/>
      <c r="BH86" s="58"/>
      <c r="BI86" s="58"/>
      <c r="BJ86" s="58"/>
      <c r="BK86" s="58"/>
      <c r="BL86" s="58"/>
      <c r="BM86" s="58"/>
      <c r="BN86" s="58"/>
      <c r="BO86" s="58"/>
      <c r="BP86" s="58"/>
      <c r="BQ86" s="58"/>
      <c r="BR86" s="58"/>
      <c r="BS86" s="58"/>
      <c r="BT86" s="58"/>
      <c r="BU86" s="58"/>
      <c r="CX86" s="53"/>
      <c r="FQ86" s="239"/>
      <c r="FS86" s="120"/>
      <c r="FT86" s="122" t="s">
        <v>337</v>
      </c>
      <c r="FU86" s="122" t="s">
        <v>336</v>
      </c>
      <c r="FV86" s="122" t="s">
        <v>290</v>
      </c>
      <c r="FW86" s="122" t="s">
        <v>295</v>
      </c>
      <c r="FX86" s="122" t="s">
        <v>292</v>
      </c>
      <c r="FY86" s="122" t="s">
        <v>420</v>
      </c>
      <c r="GB86" s="238" t="s">
        <v>415</v>
      </c>
      <c r="GC86" s="238" t="s">
        <v>419</v>
      </c>
      <c r="GD86" s="238" t="s">
        <v>416</v>
      </c>
      <c r="GE86" s="238" t="s">
        <v>417</v>
      </c>
      <c r="GF86" s="238" t="s">
        <v>418</v>
      </c>
      <c r="GI86" s="118" t="s">
        <v>415</v>
      </c>
      <c r="GJ86" s="118" t="s">
        <v>424</v>
      </c>
      <c r="GK86" s="118" t="s">
        <v>425</v>
      </c>
    </row>
    <row r="87" spans="1:193" ht="23.25" customHeight="1" x14ac:dyDescent="0.2">
      <c r="A87" s="137" t="s">
        <v>306</v>
      </c>
      <c r="B87" s="50"/>
      <c r="D87" s="82" t="s">
        <v>33</v>
      </c>
      <c r="E87" s="82" t="s">
        <v>33</v>
      </c>
      <c r="F87" s="82" t="s">
        <v>117</v>
      </c>
      <c r="G87" s="82" t="s">
        <v>117</v>
      </c>
      <c r="H87" s="82" t="s">
        <v>117</v>
      </c>
      <c r="J87" s="61"/>
      <c r="K87" s="61"/>
      <c r="L87" s="61"/>
      <c r="M87" s="61"/>
      <c r="N87" s="61"/>
      <c r="P87" s="61"/>
      <c r="Q87" s="61"/>
      <c r="R87" s="61"/>
      <c r="S87" s="61"/>
      <c r="T87" s="61"/>
      <c r="V87" s="82" t="s">
        <v>33</v>
      </c>
      <c r="W87" s="82" t="s">
        <v>33</v>
      </c>
      <c r="X87" s="82" t="s">
        <v>117</v>
      </c>
      <c r="Y87" s="82" t="s">
        <v>117</v>
      </c>
      <c r="Z87" s="82" t="s">
        <v>117</v>
      </c>
      <c r="AC87" s="82" t="s">
        <v>33</v>
      </c>
      <c r="AD87" s="82" t="s">
        <v>33</v>
      </c>
      <c r="AE87" s="82" t="s">
        <v>117</v>
      </c>
      <c r="AF87" s="82" t="s">
        <v>117</v>
      </c>
      <c r="AG87" s="82" t="s">
        <v>117</v>
      </c>
      <c r="AI87" s="82" t="s">
        <v>33</v>
      </c>
      <c r="AJ87" s="82" t="s">
        <v>33</v>
      </c>
      <c r="AK87" s="82" t="s">
        <v>117</v>
      </c>
      <c r="AL87" s="82" t="s">
        <v>117</v>
      </c>
      <c r="AM87" s="82" t="s">
        <v>117</v>
      </c>
      <c r="AO87" s="62"/>
      <c r="AP87" s="62"/>
      <c r="AQ87" s="62"/>
      <c r="AR87" s="62"/>
      <c r="AS87" s="62"/>
      <c r="AU87" s="61"/>
      <c r="AV87" s="61"/>
      <c r="AW87" s="61"/>
      <c r="AX87" s="61"/>
      <c r="AY87" s="61"/>
      <c r="BB87" s="82" t="s">
        <v>33</v>
      </c>
      <c r="BC87" s="82" t="s">
        <v>33</v>
      </c>
      <c r="BD87" s="82" t="s">
        <v>117</v>
      </c>
      <c r="BE87" s="82" t="s">
        <v>117</v>
      </c>
      <c r="BF87" s="133"/>
      <c r="BG87" s="133"/>
      <c r="BH87" s="133"/>
      <c r="BI87" s="133"/>
      <c r="BJ87" s="133"/>
      <c r="BK87" s="133"/>
      <c r="BL87" s="133"/>
      <c r="BM87" s="133"/>
      <c r="BN87" s="133"/>
      <c r="BO87" s="133"/>
      <c r="BP87" s="133"/>
      <c r="BQ87" s="133"/>
      <c r="BR87" s="133"/>
      <c r="BS87" s="133"/>
      <c r="BT87" s="133"/>
      <c r="BU87" s="133"/>
      <c r="BV87" s="133"/>
      <c r="CX87" s="53"/>
      <c r="FQ87" s="239"/>
      <c r="FS87" s="51">
        <v>1970</v>
      </c>
      <c r="FT87" s="71">
        <f t="shared" ref="FT87:FY88" si="240">CL110</f>
        <v>1.3849954882521014</v>
      </c>
      <c r="FU87" s="71">
        <f t="shared" si="240"/>
        <v>1.022180044193354</v>
      </c>
      <c r="FV87" s="71">
        <f t="shared" si="240"/>
        <v>0.99246801222972592</v>
      </c>
      <c r="FW87" s="71">
        <f t="shared" si="240"/>
        <v>0.97029841569411912</v>
      </c>
      <c r="FX87" s="71">
        <f t="shared" si="240"/>
        <v>1.0106288270906623</v>
      </c>
      <c r="FY87" s="71">
        <f t="shared" si="240"/>
        <v>1.3922186215458177</v>
      </c>
      <c r="GA87" s="51">
        <f>FS87</f>
        <v>1970</v>
      </c>
      <c r="GB87" s="119">
        <f>CR110</f>
        <v>1.005708360483756</v>
      </c>
      <c r="GC87" s="119">
        <f>CK110</f>
        <v>0.72614558604301649</v>
      </c>
      <c r="GD87" s="119">
        <f>CO110</f>
        <v>0.97029841569411912</v>
      </c>
      <c r="GE87" s="119">
        <f>CM110*CM110*CP110</f>
        <v>1.0559575944448116</v>
      </c>
      <c r="GF87" s="119">
        <f>CQ110</f>
        <v>1.3922186215458177</v>
      </c>
      <c r="GH87" s="51">
        <v>1985</v>
      </c>
      <c r="GI87" s="71">
        <f>CS117</f>
        <v>1.0545852079932874</v>
      </c>
      <c r="GJ87" s="71">
        <f t="shared" ref="GJ87:GK94" si="241">CK117</f>
        <v>0.86261135075182449</v>
      </c>
      <c r="GK87" s="71">
        <f t="shared" si="241"/>
        <v>1.2225496535306943</v>
      </c>
    </row>
    <row r="88" spans="1:193" ht="25.5" x14ac:dyDescent="0.2">
      <c r="A88" s="50"/>
      <c r="B88" s="50"/>
      <c r="D88" s="82" t="s">
        <v>119</v>
      </c>
      <c r="E88" s="82" t="s">
        <v>120</v>
      </c>
      <c r="F88" s="82" t="s">
        <v>120</v>
      </c>
      <c r="G88" s="82" t="s">
        <v>120</v>
      </c>
      <c r="H88" s="82" t="s">
        <v>120</v>
      </c>
      <c r="J88" s="80" t="s">
        <v>128</v>
      </c>
      <c r="K88" s="80" t="s">
        <v>128</v>
      </c>
      <c r="L88" s="80" t="s">
        <v>128</v>
      </c>
      <c r="M88" s="80" t="s">
        <v>128</v>
      </c>
      <c r="N88" s="80" t="s">
        <v>128</v>
      </c>
      <c r="P88" s="80" t="s">
        <v>130</v>
      </c>
      <c r="Q88" s="80" t="s">
        <v>130</v>
      </c>
      <c r="R88" s="80" t="s">
        <v>130</v>
      </c>
      <c r="S88" s="80" t="s">
        <v>130</v>
      </c>
      <c r="T88" s="80" t="s">
        <v>130</v>
      </c>
      <c r="V88" s="76" t="s">
        <v>132</v>
      </c>
      <c r="W88" s="76" t="s">
        <v>132</v>
      </c>
      <c r="X88" s="76" t="s">
        <v>132</v>
      </c>
      <c r="Y88" s="76" t="s">
        <v>132</v>
      </c>
      <c r="Z88" s="76" t="s">
        <v>132</v>
      </c>
      <c r="AC88" s="76" t="s">
        <v>149</v>
      </c>
      <c r="AD88" s="76" t="s">
        <v>149</v>
      </c>
      <c r="AE88" s="76" t="s">
        <v>149</v>
      </c>
      <c r="AF88" s="76" t="s">
        <v>149</v>
      </c>
      <c r="AG88" s="76" t="s">
        <v>149</v>
      </c>
      <c r="AI88" s="61" t="s">
        <v>149</v>
      </c>
      <c r="AJ88" s="61" t="s">
        <v>149</v>
      </c>
      <c r="AK88" s="61" t="s">
        <v>149</v>
      </c>
      <c r="AL88" s="61" t="s">
        <v>149</v>
      </c>
      <c r="AM88" s="61" t="s">
        <v>149</v>
      </c>
      <c r="AO88" s="80" t="s">
        <v>279</v>
      </c>
      <c r="AP88" s="80" t="s">
        <v>279</v>
      </c>
      <c r="AQ88" s="80" t="s">
        <v>279</v>
      </c>
      <c r="AR88" s="80" t="s">
        <v>279</v>
      </c>
      <c r="AS88" s="76" t="s">
        <v>149</v>
      </c>
      <c r="AU88" s="80" t="s">
        <v>282</v>
      </c>
      <c r="AV88" s="80" t="s">
        <v>282</v>
      </c>
      <c r="AW88" s="80" t="s">
        <v>282</v>
      </c>
      <c r="AX88" s="80" t="s">
        <v>282</v>
      </c>
      <c r="AY88" s="80" t="s">
        <v>282</v>
      </c>
      <c r="BB88" s="61" t="s">
        <v>121</v>
      </c>
      <c r="BC88" s="61" t="s">
        <v>121</v>
      </c>
      <c r="BD88" s="61" t="s">
        <v>121</v>
      </c>
      <c r="BE88" s="61" t="s">
        <v>121</v>
      </c>
      <c r="BF88" s="58"/>
      <c r="BG88" s="58"/>
      <c r="BH88" s="58"/>
      <c r="BI88" s="58"/>
      <c r="BJ88" s="58"/>
      <c r="BK88" s="58"/>
      <c r="BL88" s="58"/>
      <c r="BM88" s="58"/>
      <c r="BN88" s="58"/>
      <c r="BO88" s="58"/>
      <c r="BP88" s="58"/>
      <c r="BQ88" s="58"/>
      <c r="BR88" s="58"/>
      <c r="BS88" s="58"/>
      <c r="BT88" s="58"/>
      <c r="BU88" s="58"/>
      <c r="CX88" s="53"/>
      <c r="FQ88" s="239"/>
      <c r="FS88" s="51">
        <f>FS87+1</f>
        <v>1971</v>
      </c>
      <c r="FT88" s="71">
        <f t="shared" si="240"/>
        <v>1.3771354325931286</v>
      </c>
      <c r="FU88" s="71">
        <f t="shared" si="240"/>
        <v>1.0202526134140897</v>
      </c>
      <c r="FV88" s="71">
        <f t="shared" si="240"/>
        <v>0.99390585758070593</v>
      </c>
      <c r="FW88" s="71">
        <f t="shared" si="240"/>
        <v>0.9723198323007507</v>
      </c>
      <c r="FX88" s="71">
        <f t="shared" si="240"/>
        <v>0.99465684133231558</v>
      </c>
      <c r="FY88" s="71">
        <f t="shared" si="240"/>
        <v>1.4042397686205408</v>
      </c>
      <c r="GA88" s="51">
        <f t="shared" ref="GA88:GA96" si="242">FS88</f>
        <v>1971</v>
      </c>
      <c r="GB88" s="119">
        <f>CR111</f>
        <v>1.0278715255701947</v>
      </c>
      <c r="GC88" s="119">
        <f>CK111</f>
        <v>0.74638376244137816</v>
      </c>
      <c r="GD88" s="119">
        <f>CO111</f>
        <v>0.9723198323007507</v>
      </c>
      <c r="GE88" s="119">
        <f>CM111*CM111*CP111</f>
        <v>1.035353619062207</v>
      </c>
      <c r="GF88" s="119">
        <f>CQ111</f>
        <v>1.4042397686205408</v>
      </c>
      <c r="GH88" s="51">
        <v>1985</v>
      </c>
      <c r="GI88" s="71">
        <f>CS118</f>
        <v>1.0714305931721846</v>
      </c>
      <c r="GJ88" s="71">
        <f t="shared" si="241"/>
        <v>0.88450604860040072</v>
      </c>
      <c r="GK88" s="71">
        <f t="shared" si="241"/>
        <v>1.211332126973653</v>
      </c>
    </row>
    <row r="89" spans="1:193" x14ac:dyDescent="0.2">
      <c r="A89" s="50" t="s">
        <v>122</v>
      </c>
      <c r="B89" s="50">
        <v>1949</v>
      </c>
      <c r="D89" s="79"/>
      <c r="E89" s="79"/>
      <c r="F89" s="79"/>
      <c r="G89" s="79"/>
      <c r="H89" s="79"/>
      <c r="J89" s="69"/>
      <c r="K89" s="69"/>
      <c r="L89" s="69"/>
      <c r="M89" s="69"/>
      <c r="N89" s="69"/>
      <c r="V89" s="70"/>
      <c r="W89" s="70"/>
      <c r="X89" s="70"/>
      <c r="Y89" s="70"/>
      <c r="Z89" s="70"/>
      <c r="BB89" s="71"/>
      <c r="BC89" s="71"/>
      <c r="BD89" s="71"/>
      <c r="BE89" s="71"/>
      <c r="BF89" s="72"/>
      <c r="BG89" s="72"/>
      <c r="BH89" s="72"/>
      <c r="BI89" s="72"/>
      <c r="BJ89" s="72"/>
      <c r="BK89" s="72"/>
      <c r="BL89" s="72"/>
      <c r="BM89" s="72"/>
      <c r="BN89" s="72"/>
      <c r="BO89" s="72"/>
      <c r="BP89" s="72"/>
      <c r="BQ89" s="72"/>
      <c r="BR89" s="72"/>
      <c r="BS89" s="72"/>
      <c r="BT89" s="72"/>
      <c r="BU89" s="72"/>
      <c r="BV89" s="72"/>
      <c r="CK89" s="73"/>
      <c r="CL89" s="73"/>
      <c r="CM89" s="73"/>
      <c r="CN89" s="73"/>
      <c r="CO89" s="73"/>
      <c r="CP89" s="73"/>
      <c r="CQ89" s="73"/>
      <c r="CR89" s="73"/>
      <c r="CS89" s="73"/>
      <c r="CT89" s="73"/>
      <c r="CU89" s="73"/>
      <c r="CX89" s="53"/>
      <c r="CZ89" s="71" t="e">
        <f t="shared" ref="CZ89:CZ120" si="243">D89/$H89</f>
        <v>#DIV/0!</v>
      </c>
      <c r="DA89" s="71" t="e">
        <f t="shared" ref="DA89:DA120" si="244">E89/$H89</f>
        <v>#DIV/0!</v>
      </c>
      <c r="DB89" s="71" t="e">
        <f t="shared" ref="DB89:DB120" si="245">F89/$H89</f>
        <v>#DIV/0!</v>
      </c>
      <c r="DC89" s="71" t="e">
        <f t="shared" ref="DC89:DC120" si="246">G89/$H89</f>
        <v>#DIV/0!</v>
      </c>
      <c r="DE89" s="71"/>
      <c r="DF89" s="71"/>
      <c r="DG89" s="71"/>
      <c r="DH89" s="71"/>
      <c r="DI89" s="71"/>
      <c r="DJ89" s="71"/>
      <c r="DK89" s="71"/>
      <c r="DL89" s="71"/>
      <c r="DM89" s="71"/>
      <c r="DN89" s="71"/>
      <c r="DV89" s="71"/>
      <c r="DW89" s="71"/>
      <c r="DX89" s="71"/>
      <c r="DY89" s="71"/>
      <c r="DZ89" s="71"/>
      <c r="EB89" s="71"/>
      <c r="EC89" s="71"/>
      <c r="ED89" s="71"/>
      <c r="EE89" s="71"/>
      <c r="EW89" s="71"/>
      <c r="EX89" s="71">
        <v>1</v>
      </c>
      <c r="EY89" s="71">
        <f t="shared" ref="EY89:EY120" si="247">EX89/EX$154</f>
        <v>1.3922186215458177</v>
      </c>
      <c r="EZ89" s="71"/>
      <c r="FA89" s="71"/>
      <c r="FB89" s="71">
        <v>1</v>
      </c>
      <c r="FC89" s="71">
        <f t="shared" ref="FC89:FC120" si="248">FB89/FB$154</f>
        <v>1.022180044193354</v>
      </c>
      <c r="FD89" s="71"/>
      <c r="FE89" s="71"/>
      <c r="FF89" s="71">
        <v>1</v>
      </c>
      <c r="FG89" s="71">
        <f t="shared" ref="FG89:FG120" si="249">FF89/FF$154</f>
        <v>0.99246801222972592</v>
      </c>
      <c r="FH89" s="71"/>
      <c r="FI89" s="71"/>
      <c r="FJ89" s="71">
        <v>1</v>
      </c>
      <c r="FK89" s="71">
        <f t="shared" ref="FK89:FK120" si="250">FJ89/FJ$154</f>
        <v>0.97029841569411912</v>
      </c>
      <c r="FM89" s="71"/>
      <c r="FN89" s="71">
        <v>1</v>
      </c>
      <c r="FO89" s="71">
        <f t="shared" ref="FO89:FO120" si="251">FN89/FN$154</f>
        <v>1.0106288270906623</v>
      </c>
      <c r="FQ89" s="239"/>
      <c r="FS89" s="51">
        <f t="shared" ref="FS89:FS94" si="252">FS88+1</f>
        <v>1972</v>
      </c>
      <c r="FT89" s="71">
        <f t="shared" ref="FT89:FY89" si="253">CL112</f>
        <v>1.3788149661195928</v>
      </c>
      <c r="FU89" s="71">
        <f t="shared" si="253"/>
        <v>1.01803874452428</v>
      </c>
      <c r="FV89" s="71">
        <f t="shared" si="253"/>
        <v>0.99543903409341283</v>
      </c>
      <c r="FW89" s="71">
        <f t="shared" si="253"/>
        <v>0.97436471788635481</v>
      </c>
      <c r="FX89" s="71">
        <f t="shared" si="253"/>
        <v>1.0076926642832174</v>
      </c>
      <c r="FY89" s="71">
        <f t="shared" si="253"/>
        <v>1.385726009907609</v>
      </c>
      <c r="GA89" s="51">
        <f t="shared" si="242"/>
        <v>1972</v>
      </c>
      <c r="GB89" s="119">
        <f t="shared" ref="GB89:GB94" si="254">CR112</f>
        <v>1.0616805860453575</v>
      </c>
      <c r="GC89" s="119">
        <f t="shared" ref="GC89:GC94" si="255">CK112</f>
        <v>0.76999496823946689</v>
      </c>
      <c r="GD89" s="119">
        <f t="shared" ref="GD89:GD94" si="256">CO112</f>
        <v>0.97436471788635481</v>
      </c>
      <c r="GE89" s="119">
        <f t="shared" ref="GE89:GE94" si="257">CM112*CM112*CP112</f>
        <v>1.0443755848117473</v>
      </c>
      <c r="GF89" s="119">
        <f t="shared" ref="GF89:GF94" si="258">CQ112</f>
        <v>1.385726009907609</v>
      </c>
      <c r="GH89" s="51">
        <v>1985</v>
      </c>
      <c r="GI89" s="71">
        <f t="shared" ref="GI89:GI94" si="259">CS119</f>
        <v>1.0397242764900625</v>
      </c>
      <c r="GJ89" s="71">
        <f t="shared" si="241"/>
        <v>0.90063890325016138</v>
      </c>
      <c r="GK89" s="71">
        <f t="shared" si="241"/>
        <v>1.1544296751317089</v>
      </c>
    </row>
    <row r="90" spans="1:193" x14ac:dyDescent="0.2">
      <c r="A90" s="50" t="s">
        <v>122</v>
      </c>
      <c r="B90" s="50">
        <f t="shared" ref="B90:B121" si="260">B89+1</f>
        <v>1950</v>
      </c>
      <c r="D90" s="79"/>
      <c r="E90" s="79"/>
      <c r="F90" s="79"/>
      <c r="G90" s="79"/>
      <c r="H90" s="79"/>
      <c r="J90" s="69"/>
      <c r="K90" s="69"/>
      <c r="L90" s="69"/>
      <c r="M90" s="69"/>
      <c r="N90" s="69"/>
      <c r="V90" s="70"/>
      <c r="W90" s="70"/>
      <c r="X90" s="70"/>
      <c r="Y90" s="70"/>
      <c r="Z90" s="70"/>
      <c r="BB90" s="71"/>
      <c r="BC90" s="71"/>
      <c r="BD90" s="71"/>
      <c r="BE90" s="71"/>
      <c r="BF90" s="72"/>
      <c r="BG90" s="72"/>
      <c r="BH90" s="72"/>
      <c r="BI90" s="72"/>
      <c r="BJ90" s="72"/>
      <c r="BK90" s="72"/>
      <c r="BL90" s="72"/>
      <c r="BM90" s="72"/>
      <c r="BN90" s="72"/>
      <c r="BO90" s="72"/>
      <c r="BP90" s="72"/>
      <c r="BQ90" s="71"/>
      <c r="BR90" s="71"/>
      <c r="BS90" s="71"/>
      <c r="BT90" s="71"/>
      <c r="BU90" s="72"/>
      <c r="BV90" s="71"/>
      <c r="CK90" s="73"/>
      <c r="CL90" s="73"/>
      <c r="CM90" s="73"/>
      <c r="CN90" s="73"/>
      <c r="CO90" s="73"/>
      <c r="CP90" s="73"/>
      <c r="CQ90" s="73"/>
      <c r="CR90" s="73"/>
      <c r="CS90" s="73"/>
      <c r="CT90" s="73"/>
      <c r="CU90" s="73"/>
      <c r="CX90" s="53"/>
      <c r="CZ90" s="71" t="e">
        <f t="shared" si="243"/>
        <v>#DIV/0!</v>
      </c>
      <c r="DA90" s="71" t="e">
        <f t="shared" si="244"/>
        <v>#DIV/0!</v>
      </c>
      <c r="DB90" s="71" t="e">
        <f t="shared" si="245"/>
        <v>#DIV/0!</v>
      </c>
      <c r="DC90" s="71" t="e">
        <f t="shared" si="246"/>
        <v>#DIV/0!</v>
      </c>
      <c r="DE90" s="71" t="e">
        <f t="shared" ref="DE90:DE121" si="261">(CZ90-CZ89)/LN(CZ90/CZ89)</f>
        <v>#DIV/0!</v>
      </c>
      <c r="DF90" s="71" t="e">
        <f t="shared" ref="DF90:DF121" si="262">(DA90-DA89)/LN(DA90/DA89)</f>
        <v>#DIV/0!</v>
      </c>
      <c r="DG90" s="71" t="e">
        <f t="shared" ref="DG90:DG121" si="263">(DB90-DB89)/LN(DB90/DB89)</f>
        <v>#DIV/0!</v>
      </c>
      <c r="DH90" s="71" t="e">
        <f t="shared" ref="DH90:DH121" si="264">(DC90-DC89)/LN(DC90/DC89)</f>
        <v>#DIV/0!</v>
      </c>
      <c r="DI90" s="71" t="e">
        <f t="shared" ref="DI90:DI121" si="265">SUM(DE90:DH90)</f>
        <v>#DIV/0!</v>
      </c>
      <c r="DJ90" s="71"/>
      <c r="DK90" s="71" t="e">
        <f t="shared" ref="DK90:DK121" si="266">DE90/$DI90</f>
        <v>#DIV/0!</v>
      </c>
      <c r="DL90" s="71" t="e">
        <f t="shared" ref="DL90:DL121" si="267">DF90/$DI90</f>
        <v>#DIV/0!</v>
      </c>
      <c r="DM90" s="71" t="e">
        <f t="shared" ref="DM90:DM121" si="268">DG90/$DI90</f>
        <v>#DIV/0!</v>
      </c>
      <c r="DN90" s="71" t="e">
        <f t="shared" ref="DN90:DN121" si="269">DH90/$DI90</f>
        <v>#DIV/0!</v>
      </c>
      <c r="DQ90" s="71"/>
      <c r="DR90" s="71"/>
      <c r="DS90" s="71"/>
      <c r="DT90" s="71"/>
      <c r="DV90" s="71"/>
      <c r="DW90" s="71"/>
      <c r="DX90" s="71"/>
      <c r="DY90" s="71"/>
      <c r="DZ90" s="71"/>
      <c r="EB90" s="71"/>
      <c r="EC90" s="71"/>
      <c r="ED90" s="71"/>
      <c r="EE90" s="71"/>
      <c r="EG90" s="71"/>
      <c r="EH90" s="71"/>
      <c r="EI90" s="71"/>
      <c r="EJ90" s="71"/>
      <c r="EL90" s="71"/>
      <c r="EM90" s="71"/>
      <c r="EN90" s="71"/>
      <c r="EO90" s="71"/>
      <c r="EQ90" s="71"/>
      <c r="ER90" s="71"/>
      <c r="ES90" s="71"/>
      <c r="ET90" s="71"/>
      <c r="EW90" s="71" t="e">
        <f t="shared" ref="EW90:EW121" si="270">EXP(SUMPRODUCT($DK90:$DN90,DQ90:DT90))</f>
        <v>#DIV/0!</v>
      </c>
      <c r="EX90" s="71">
        <f t="shared" ref="EX90:EX121" si="271">IF(ISERR(EW90),EX89,EW90*EX89)</f>
        <v>1</v>
      </c>
      <c r="EY90" s="71">
        <f t="shared" si="247"/>
        <v>1.3922186215458177</v>
      </c>
      <c r="EZ90" s="71"/>
      <c r="FA90" s="71" t="e">
        <f t="shared" ref="FA90:FA121" si="272">EXP(SUMPRODUCT($DK90:$DN90,EB90:EE90))</f>
        <v>#DIV/0!</v>
      </c>
      <c r="FB90" s="71">
        <f t="shared" ref="FB90:FB141" si="273">IF(ISERR(FA90),FB89,FA90*FB89)</f>
        <v>1</v>
      </c>
      <c r="FC90" s="71">
        <f t="shared" si="248"/>
        <v>1.022180044193354</v>
      </c>
      <c r="FD90" s="71"/>
      <c r="FE90" s="71" t="e">
        <f t="shared" ref="FE90:FE121" si="274">EXP(SUMPRODUCT($DK90:$DN90,EG90:EJ90))</f>
        <v>#DIV/0!</v>
      </c>
      <c r="FF90" s="71">
        <f t="shared" ref="FF90:FF121" si="275">IF(ISERR(FE90),FF89,FE90*FF89)</f>
        <v>1</v>
      </c>
      <c r="FG90" s="71">
        <f t="shared" si="249"/>
        <v>0.99246801222972592</v>
      </c>
      <c r="FH90" s="71"/>
      <c r="FI90" s="71" t="e">
        <f t="shared" ref="FI90:FI121" si="276">EXP(SUMPRODUCT($DK90:$DN90,EL90:EO90))</f>
        <v>#DIV/0!</v>
      </c>
      <c r="FJ90" s="71">
        <f t="shared" ref="FJ90:FJ121" si="277">IF(ISERR(FI90),FJ89,FI90*FJ89)</f>
        <v>1</v>
      </c>
      <c r="FK90" s="71">
        <f t="shared" si="250"/>
        <v>0.97029841569411912</v>
      </c>
      <c r="FM90" s="71" t="e">
        <f t="shared" ref="FM90:FM121" si="278">EXP(SUMPRODUCT($DK90:$DN90,EQ90:ET90))</f>
        <v>#DIV/0!</v>
      </c>
      <c r="FN90" s="71">
        <f t="shared" ref="FN90:FN121" si="279">IF(ISERR(FM90),FN89,FM90*FN89)</f>
        <v>1</v>
      </c>
      <c r="FO90" s="71">
        <f t="shared" si="251"/>
        <v>1.0106288270906623</v>
      </c>
      <c r="FQ90" s="239"/>
      <c r="FS90" s="51">
        <f t="shared" si="252"/>
        <v>1973</v>
      </c>
      <c r="FT90" s="71">
        <f t="shared" ref="FT90:FY90" si="280">CL113</f>
        <v>1.3054953770784978</v>
      </c>
      <c r="FU90" s="71">
        <f t="shared" si="280"/>
        <v>1.0163781841139279</v>
      </c>
      <c r="FV90" s="71">
        <f t="shared" si="280"/>
        <v>0.99793385361678022</v>
      </c>
      <c r="FW90" s="71">
        <f t="shared" si="280"/>
        <v>0.97362985579453776</v>
      </c>
      <c r="FX90" s="71">
        <f t="shared" si="280"/>
        <v>0.97829670268863089</v>
      </c>
      <c r="FY90" s="71">
        <f t="shared" si="280"/>
        <v>1.351306218458842</v>
      </c>
      <c r="GA90" s="51">
        <f t="shared" si="242"/>
        <v>1973</v>
      </c>
      <c r="GB90" s="119">
        <f t="shared" si="254"/>
        <v>1.0349517876467176</v>
      </c>
      <c r="GC90" s="119">
        <f t="shared" si="255"/>
        <v>0.7927655706930069</v>
      </c>
      <c r="GD90" s="119">
        <f t="shared" si="256"/>
        <v>0.97362985579453776</v>
      </c>
      <c r="GE90" s="119">
        <f t="shared" si="257"/>
        <v>1.0106045728337267</v>
      </c>
      <c r="GF90" s="119">
        <f t="shared" si="258"/>
        <v>1.351306218458842</v>
      </c>
      <c r="GH90" s="51">
        <v>1985</v>
      </c>
      <c r="GI90" s="71">
        <f t="shared" si="259"/>
        <v>1.0030817314710858</v>
      </c>
      <c r="GJ90" s="71">
        <f t="shared" si="241"/>
        <v>0.91824011230601954</v>
      </c>
      <c r="GK90" s="71">
        <f t="shared" si="241"/>
        <v>1.0923958973563022</v>
      </c>
    </row>
    <row r="91" spans="1:193" x14ac:dyDescent="0.2">
      <c r="A91" s="50" t="s">
        <v>122</v>
      </c>
      <c r="B91" s="50">
        <f t="shared" si="260"/>
        <v>1951</v>
      </c>
      <c r="D91" s="79"/>
      <c r="E91" s="79"/>
      <c r="F91" s="79"/>
      <c r="G91" s="79"/>
      <c r="H91" s="79"/>
      <c r="J91" s="69"/>
      <c r="K91" s="69"/>
      <c r="L91" s="69"/>
      <c r="M91" s="69"/>
      <c r="N91" s="69"/>
      <c r="V91" s="70"/>
      <c r="W91" s="70"/>
      <c r="X91" s="70"/>
      <c r="Y91" s="70"/>
      <c r="Z91" s="70"/>
      <c r="BB91" s="71"/>
      <c r="BC91" s="71"/>
      <c r="BD91" s="71"/>
      <c r="BE91" s="71"/>
      <c r="BF91" s="71"/>
      <c r="BG91" s="71"/>
      <c r="BH91" s="71"/>
      <c r="BI91" s="71"/>
      <c r="BJ91" s="71"/>
      <c r="BK91" s="71"/>
      <c r="BL91" s="71"/>
      <c r="BM91" s="71"/>
      <c r="BN91" s="71"/>
      <c r="BO91" s="71"/>
      <c r="BP91" s="71"/>
      <c r="BQ91" s="71"/>
      <c r="BR91" s="71"/>
      <c r="BS91" s="71"/>
      <c r="BT91" s="71"/>
      <c r="BU91" s="72"/>
      <c r="BV91" s="71"/>
      <c r="CK91" s="73"/>
      <c r="CL91" s="73"/>
      <c r="CM91" s="73"/>
      <c r="CN91" s="73"/>
      <c r="CO91" s="73"/>
      <c r="CP91" s="73"/>
      <c r="CQ91" s="73"/>
      <c r="CR91" s="73"/>
      <c r="CS91" s="73"/>
      <c r="CT91" s="73"/>
      <c r="CU91" s="73"/>
      <c r="CX91" s="53"/>
      <c r="CZ91" s="71" t="e">
        <f t="shared" si="243"/>
        <v>#DIV/0!</v>
      </c>
      <c r="DA91" s="71" t="e">
        <f t="shared" si="244"/>
        <v>#DIV/0!</v>
      </c>
      <c r="DB91" s="71" t="e">
        <f t="shared" si="245"/>
        <v>#DIV/0!</v>
      </c>
      <c r="DC91" s="71" t="e">
        <f t="shared" si="246"/>
        <v>#DIV/0!</v>
      </c>
      <c r="DE91" s="71" t="e">
        <f t="shared" si="261"/>
        <v>#DIV/0!</v>
      </c>
      <c r="DF91" s="71" t="e">
        <f t="shared" si="262"/>
        <v>#DIV/0!</v>
      </c>
      <c r="DG91" s="71" t="e">
        <f t="shared" si="263"/>
        <v>#DIV/0!</v>
      </c>
      <c r="DH91" s="71" t="e">
        <f t="shared" si="264"/>
        <v>#DIV/0!</v>
      </c>
      <c r="DI91" s="71" t="e">
        <f t="shared" si="265"/>
        <v>#DIV/0!</v>
      </c>
      <c r="DJ91" s="71"/>
      <c r="DK91" s="71" t="e">
        <f t="shared" si="266"/>
        <v>#DIV/0!</v>
      </c>
      <c r="DL91" s="71" t="e">
        <f t="shared" si="267"/>
        <v>#DIV/0!</v>
      </c>
      <c r="DM91" s="71" t="e">
        <f t="shared" si="268"/>
        <v>#DIV/0!</v>
      </c>
      <c r="DN91" s="71" t="e">
        <f t="shared" si="269"/>
        <v>#DIV/0!</v>
      </c>
      <c r="DQ91" s="71"/>
      <c r="DR91" s="71"/>
      <c r="DS91" s="71"/>
      <c r="DT91" s="71"/>
      <c r="DV91" s="71"/>
      <c r="DW91" s="71"/>
      <c r="DX91" s="71"/>
      <c r="DY91" s="71"/>
      <c r="DZ91" s="71"/>
      <c r="EB91" s="71"/>
      <c r="EC91" s="71"/>
      <c r="ED91" s="71"/>
      <c r="EE91" s="71"/>
      <c r="EG91" s="71"/>
      <c r="EH91" s="71"/>
      <c r="EI91" s="71"/>
      <c r="EJ91" s="71"/>
      <c r="EL91" s="71"/>
      <c r="EM91" s="71"/>
      <c r="EN91" s="71"/>
      <c r="EO91" s="71"/>
      <c r="EQ91" s="71"/>
      <c r="ER91" s="71"/>
      <c r="ES91" s="71"/>
      <c r="ET91" s="71"/>
      <c r="EW91" s="71" t="e">
        <f t="shared" si="270"/>
        <v>#DIV/0!</v>
      </c>
      <c r="EX91" s="71">
        <f t="shared" si="271"/>
        <v>1</v>
      </c>
      <c r="EY91" s="71">
        <f t="shared" si="247"/>
        <v>1.3922186215458177</v>
      </c>
      <c r="EZ91" s="71"/>
      <c r="FA91" s="71" t="e">
        <f t="shared" si="272"/>
        <v>#DIV/0!</v>
      </c>
      <c r="FB91" s="71">
        <f t="shared" si="273"/>
        <v>1</v>
      </c>
      <c r="FC91" s="71">
        <f t="shared" si="248"/>
        <v>1.022180044193354</v>
      </c>
      <c r="FD91" s="71"/>
      <c r="FE91" s="71" t="e">
        <f t="shared" si="274"/>
        <v>#DIV/0!</v>
      </c>
      <c r="FF91" s="71">
        <f t="shared" si="275"/>
        <v>1</v>
      </c>
      <c r="FG91" s="71">
        <f t="shared" si="249"/>
        <v>0.99246801222972592</v>
      </c>
      <c r="FH91" s="71"/>
      <c r="FI91" s="71" t="e">
        <f t="shared" si="276"/>
        <v>#DIV/0!</v>
      </c>
      <c r="FJ91" s="71">
        <f t="shared" si="277"/>
        <v>1</v>
      </c>
      <c r="FK91" s="71">
        <f t="shared" si="250"/>
        <v>0.97029841569411912</v>
      </c>
      <c r="FM91" s="71" t="e">
        <f t="shared" si="278"/>
        <v>#DIV/0!</v>
      </c>
      <c r="FN91" s="71">
        <f t="shared" si="279"/>
        <v>1</v>
      </c>
      <c r="FO91" s="71">
        <f t="shared" si="251"/>
        <v>1.0106288270906623</v>
      </c>
      <c r="FQ91" s="239"/>
      <c r="FS91" s="51">
        <f t="shared" si="252"/>
        <v>1974</v>
      </c>
      <c r="FT91" s="71">
        <f t="shared" ref="FT91:FY91" si="281">CL114</f>
        <v>1.2368155237246183</v>
      </c>
      <c r="FU91" s="71">
        <f t="shared" si="281"/>
        <v>1.0143143701859019</v>
      </c>
      <c r="FV91" s="71">
        <f t="shared" si="281"/>
        <v>0.99931802018607108</v>
      </c>
      <c r="FW91" s="71">
        <f t="shared" si="281"/>
        <v>0.97582346313826429</v>
      </c>
      <c r="FX91" s="71">
        <f t="shared" si="281"/>
        <v>0.98039644920812019</v>
      </c>
      <c r="FY91" s="71">
        <f t="shared" si="281"/>
        <v>1.275427111403634</v>
      </c>
      <c r="GA91" s="51">
        <f t="shared" si="242"/>
        <v>1974</v>
      </c>
      <c r="GB91" s="119">
        <f t="shared" si="254"/>
        <v>1.0023893386314322</v>
      </c>
      <c r="GC91" s="119">
        <f t="shared" si="255"/>
        <v>0.81045986196290487</v>
      </c>
      <c r="GD91" s="119">
        <f t="shared" si="256"/>
        <v>0.97582346313826429</v>
      </c>
      <c r="GE91" s="119">
        <f t="shared" si="257"/>
        <v>1.0086648490167964</v>
      </c>
      <c r="GF91" s="119">
        <f t="shared" si="258"/>
        <v>1.275427111403634</v>
      </c>
      <c r="GH91" s="51">
        <v>1985</v>
      </c>
      <c r="GI91" s="71">
        <f t="shared" si="259"/>
        <v>0.96474954502435339</v>
      </c>
      <c r="GJ91" s="71">
        <f t="shared" si="241"/>
        <v>0.9544683560583227</v>
      </c>
      <c r="GK91" s="71">
        <f t="shared" si="241"/>
        <v>1.0107716394166162</v>
      </c>
    </row>
    <row r="92" spans="1:193" x14ac:dyDescent="0.2">
      <c r="A92" s="50" t="s">
        <v>122</v>
      </c>
      <c r="B92" s="50">
        <f t="shared" si="260"/>
        <v>1952</v>
      </c>
      <c r="D92" s="79"/>
      <c r="E92" s="79"/>
      <c r="F92" s="79"/>
      <c r="G92" s="79"/>
      <c r="H92" s="79"/>
      <c r="J92" s="69"/>
      <c r="K92" s="69"/>
      <c r="L92" s="69"/>
      <c r="M92" s="69"/>
      <c r="N92" s="69"/>
      <c r="V92" s="70"/>
      <c r="W92" s="70"/>
      <c r="X92" s="70"/>
      <c r="Y92" s="70"/>
      <c r="Z92" s="70"/>
      <c r="BB92" s="71"/>
      <c r="BC92" s="71"/>
      <c r="BD92" s="71"/>
      <c r="BE92" s="71"/>
      <c r="BF92" s="71"/>
      <c r="BG92" s="71"/>
      <c r="BH92" s="71"/>
      <c r="BI92" s="71"/>
      <c r="BJ92" s="71"/>
      <c r="BK92" s="71"/>
      <c r="BL92" s="71"/>
      <c r="BM92" s="71"/>
      <c r="BN92" s="71"/>
      <c r="BO92" s="71"/>
      <c r="BP92" s="71"/>
      <c r="BQ92" s="71"/>
      <c r="BR92" s="71"/>
      <c r="BS92" s="71"/>
      <c r="BT92" s="71"/>
      <c r="BU92" s="72"/>
      <c r="BV92" s="71"/>
      <c r="CK92" s="73"/>
      <c r="CL92" s="73"/>
      <c r="CM92" s="73"/>
      <c r="CN92" s="73"/>
      <c r="CO92" s="73"/>
      <c r="CP92" s="73"/>
      <c r="CQ92" s="73"/>
      <c r="CR92" s="73"/>
      <c r="CS92" s="73"/>
      <c r="CT92" s="73"/>
      <c r="CU92" s="73"/>
      <c r="CX92" s="53"/>
      <c r="CZ92" s="71" t="e">
        <f t="shared" si="243"/>
        <v>#DIV/0!</v>
      </c>
      <c r="DA92" s="71" t="e">
        <f t="shared" si="244"/>
        <v>#DIV/0!</v>
      </c>
      <c r="DB92" s="71" t="e">
        <f t="shared" si="245"/>
        <v>#DIV/0!</v>
      </c>
      <c r="DC92" s="71" t="e">
        <f t="shared" si="246"/>
        <v>#DIV/0!</v>
      </c>
      <c r="DE92" s="71" t="e">
        <f t="shared" si="261"/>
        <v>#DIV/0!</v>
      </c>
      <c r="DF92" s="71" t="e">
        <f t="shared" si="262"/>
        <v>#DIV/0!</v>
      </c>
      <c r="DG92" s="71" t="e">
        <f t="shared" si="263"/>
        <v>#DIV/0!</v>
      </c>
      <c r="DH92" s="71" t="e">
        <f t="shared" si="264"/>
        <v>#DIV/0!</v>
      </c>
      <c r="DI92" s="71" t="e">
        <f t="shared" si="265"/>
        <v>#DIV/0!</v>
      </c>
      <c r="DJ92" s="71"/>
      <c r="DK92" s="71" t="e">
        <f t="shared" si="266"/>
        <v>#DIV/0!</v>
      </c>
      <c r="DL92" s="71" t="e">
        <f t="shared" si="267"/>
        <v>#DIV/0!</v>
      </c>
      <c r="DM92" s="71" t="e">
        <f t="shared" si="268"/>
        <v>#DIV/0!</v>
      </c>
      <c r="DN92" s="71" t="e">
        <f t="shared" si="269"/>
        <v>#DIV/0!</v>
      </c>
      <c r="DQ92" s="71"/>
      <c r="DR92" s="71"/>
      <c r="DS92" s="71"/>
      <c r="DT92" s="71"/>
      <c r="DV92" s="71"/>
      <c r="DW92" s="71"/>
      <c r="DX92" s="71"/>
      <c r="DY92" s="71"/>
      <c r="DZ92" s="71"/>
      <c r="EB92" s="71"/>
      <c r="EC92" s="71"/>
      <c r="ED92" s="71"/>
      <c r="EE92" s="71"/>
      <c r="EG92" s="71"/>
      <c r="EH92" s="71"/>
      <c r="EI92" s="71"/>
      <c r="EJ92" s="71"/>
      <c r="EL92" s="71"/>
      <c r="EM92" s="71"/>
      <c r="EN92" s="71"/>
      <c r="EO92" s="71"/>
      <c r="EQ92" s="71"/>
      <c r="ER92" s="71"/>
      <c r="ES92" s="71"/>
      <c r="ET92" s="71"/>
      <c r="EW92" s="71" t="e">
        <f t="shared" si="270"/>
        <v>#DIV/0!</v>
      </c>
      <c r="EX92" s="71">
        <f t="shared" si="271"/>
        <v>1</v>
      </c>
      <c r="EY92" s="71">
        <f t="shared" si="247"/>
        <v>1.3922186215458177</v>
      </c>
      <c r="EZ92" s="71"/>
      <c r="FA92" s="71" t="e">
        <f t="shared" si="272"/>
        <v>#DIV/0!</v>
      </c>
      <c r="FB92" s="71">
        <f t="shared" si="273"/>
        <v>1</v>
      </c>
      <c r="FC92" s="71">
        <f t="shared" si="248"/>
        <v>1.022180044193354</v>
      </c>
      <c r="FD92" s="71"/>
      <c r="FE92" s="71" t="e">
        <f t="shared" si="274"/>
        <v>#DIV/0!</v>
      </c>
      <c r="FF92" s="71">
        <f t="shared" si="275"/>
        <v>1</v>
      </c>
      <c r="FG92" s="71">
        <f t="shared" si="249"/>
        <v>0.99246801222972592</v>
      </c>
      <c r="FH92" s="71"/>
      <c r="FI92" s="71" t="e">
        <f t="shared" si="276"/>
        <v>#DIV/0!</v>
      </c>
      <c r="FJ92" s="71">
        <f t="shared" si="277"/>
        <v>1</v>
      </c>
      <c r="FK92" s="71">
        <f t="shared" si="250"/>
        <v>0.97029841569411912</v>
      </c>
      <c r="FM92" s="71" t="e">
        <f t="shared" si="278"/>
        <v>#DIV/0!</v>
      </c>
      <c r="FN92" s="71">
        <f t="shared" si="279"/>
        <v>1</v>
      </c>
      <c r="FO92" s="71">
        <f t="shared" si="251"/>
        <v>1.0106288270906623</v>
      </c>
      <c r="FQ92" s="239"/>
      <c r="FS92" s="51">
        <f t="shared" si="252"/>
        <v>1975</v>
      </c>
      <c r="FT92" s="71">
        <f t="shared" ref="FT92:FY92" si="282">CL115</f>
        <v>1.2217720911420022</v>
      </c>
      <c r="FU92" s="71">
        <f t="shared" si="282"/>
        <v>1.0132231325908572</v>
      </c>
      <c r="FV92" s="71">
        <f t="shared" si="282"/>
        <v>0.99769549661145474</v>
      </c>
      <c r="FW92" s="71">
        <f t="shared" si="282"/>
        <v>0.98015562419518065</v>
      </c>
      <c r="FX92" s="71">
        <f t="shared" si="282"/>
        <v>0.98974761070080564</v>
      </c>
      <c r="FY92" s="71">
        <f t="shared" si="282"/>
        <v>1.2458552701847438</v>
      </c>
      <c r="GA92" s="51">
        <f t="shared" si="242"/>
        <v>1975</v>
      </c>
      <c r="GB92" s="119">
        <f t="shared" si="254"/>
        <v>1.0141261327724393</v>
      </c>
      <c r="GC92" s="119">
        <f t="shared" si="255"/>
        <v>0.8300452597706055</v>
      </c>
      <c r="GD92" s="119">
        <f t="shared" si="256"/>
        <v>0.98015562419518065</v>
      </c>
      <c r="GE92" s="119">
        <f t="shared" si="257"/>
        <v>1.0160957970689466</v>
      </c>
      <c r="GF92" s="119">
        <f t="shared" si="258"/>
        <v>1.2458552701847438</v>
      </c>
      <c r="GH92" s="51">
        <v>1985</v>
      </c>
      <c r="GI92" s="71">
        <f t="shared" si="259"/>
        <v>0.97753776178663121</v>
      </c>
      <c r="GJ92" s="71">
        <f t="shared" si="241"/>
        <v>0.96226827114104607</v>
      </c>
      <c r="GK92" s="71">
        <f t="shared" si="241"/>
        <v>1.0158682262561549</v>
      </c>
    </row>
    <row r="93" spans="1:193" x14ac:dyDescent="0.2">
      <c r="A93" s="50" t="s">
        <v>122</v>
      </c>
      <c r="B93" s="50">
        <f t="shared" si="260"/>
        <v>1953</v>
      </c>
      <c r="D93" s="79"/>
      <c r="E93" s="79"/>
      <c r="F93" s="79"/>
      <c r="G93" s="79"/>
      <c r="H93" s="79"/>
      <c r="J93" s="69"/>
      <c r="K93" s="69"/>
      <c r="L93" s="69"/>
      <c r="M93" s="69"/>
      <c r="N93" s="69"/>
      <c r="V93" s="70"/>
      <c r="W93" s="70"/>
      <c r="X93" s="70"/>
      <c r="Y93" s="70"/>
      <c r="Z93" s="70"/>
      <c r="BB93" s="71"/>
      <c r="BC93" s="71"/>
      <c r="BD93" s="71"/>
      <c r="BE93" s="71"/>
      <c r="BF93" s="71"/>
      <c r="BG93" s="71"/>
      <c r="BH93" s="71"/>
      <c r="BI93" s="71"/>
      <c r="BJ93" s="71"/>
      <c r="BK93" s="71"/>
      <c r="BL93" s="71"/>
      <c r="BM93" s="71"/>
      <c r="BN93" s="71"/>
      <c r="BO93" s="71"/>
      <c r="BP93" s="71"/>
      <c r="BQ93" s="71"/>
      <c r="BR93" s="71"/>
      <c r="BS93" s="71"/>
      <c r="BT93" s="71"/>
      <c r="BU93" s="72"/>
      <c r="BV93" s="71"/>
      <c r="CK93" s="73"/>
      <c r="CL93" s="73"/>
      <c r="CM93" s="73"/>
      <c r="CN93" s="73"/>
      <c r="CO93" s="73"/>
      <c r="CP93" s="73"/>
      <c r="CQ93" s="73"/>
      <c r="CR93" s="73"/>
      <c r="CS93" s="73"/>
      <c r="CT93" s="73"/>
      <c r="CU93" s="73"/>
      <c r="CX93" s="53"/>
      <c r="CZ93" s="71" t="e">
        <f t="shared" si="243"/>
        <v>#DIV/0!</v>
      </c>
      <c r="DA93" s="71" t="e">
        <f t="shared" si="244"/>
        <v>#DIV/0!</v>
      </c>
      <c r="DB93" s="71" t="e">
        <f t="shared" si="245"/>
        <v>#DIV/0!</v>
      </c>
      <c r="DC93" s="71" t="e">
        <f t="shared" si="246"/>
        <v>#DIV/0!</v>
      </c>
      <c r="DE93" s="71" t="e">
        <f t="shared" si="261"/>
        <v>#DIV/0!</v>
      </c>
      <c r="DF93" s="71" t="e">
        <f t="shared" si="262"/>
        <v>#DIV/0!</v>
      </c>
      <c r="DG93" s="71" t="e">
        <f t="shared" si="263"/>
        <v>#DIV/0!</v>
      </c>
      <c r="DH93" s="71" t="e">
        <f t="shared" si="264"/>
        <v>#DIV/0!</v>
      </c>
      <c r="DI93" s="71" t="e">
        <f t="shared" si="265"/>
        <v>#DIV/0!</v>
      </c>
      <c r="DJ93" s="71"/>
      <c r="DK93" s="71" t="e">
        <f t="shared" si="266"/>
        <v>#DIV/0!</v>
      </c>
      <c r="DL93" s="71" t="e">
        <f t="shared" si="267"/>
        <v>#DIV/0!</v>
      </c>
      <c r="DM93" s="71" t="e">
        <f t="shared" si="268"/>
        <v>#DIV/0!</v>
      </c>
      <c r="DN93" s="71" t="e">
        <f t="shared" si="269"/>
        <v>#DIV/0!</v>
      </c>
      <c r="DQ93" s="71"/>
      <c r="DR93" s="71"/>
      <c r="DS93" s="71"/>
      <c r="DT93" s="71"/>
      <c r="DV93" s="71"/>
      <c r="DW93" s="71"/>
      <c r="DX93" s="71"/>
      <c r="DY93" s="71"/>
      <c r="DZ93" s="71"/>
      <c r="EB93" s="71"/>
      <c r="EC93" s="71"/>
      <c r="ED93" s="71"/>
      <c r="EE93" s="71"/>
      <c r="EG93" s="71"/>
      <c r="EH93" s="71"/>
      <c r="EI93" s="71"/>
      <c r="EJ93" s="71"/>
      <c r="EL93" s="71"/>
      <c r="EM93" s="71"/>
      <c r="EN93" s="71"/>
      <c r="EO93" s="71"/>
      <c r="EQ93" s="71"/>
      <c r="ER93" s="71"/>
      <c r="ES93" s="71"/>
      <c r="ET93" s="71"/>
      <c r="EW93" s="71" t="e">
        <f t="shared" si="270"/>
        <v>#DIV/0!</v>
      </c>
      <c r="EX93" s="71">
        <f t="shared" si="271"/>
        <v>1</v>
      </c>
      <c r="EY93" s="71">
        <f t="shared" si="247"/>
        <v>1.3922186215458177</v>
      </c>
      <c r="EZ93" s="71"/>
      <c r="FA93" s="71" t="e">
        <f t="shared" si="272"/>
        <v>#DIV/0!</v>
      </c>
      <c r="FB93" s="71">
        <f t="shared" si="273"/>
        <v>1</v>
      </c>
      <c r="FC93" s="71">
        <f t="shared" si="248"/>
        <v>1.022180044193354</v>
      </c>
      <c r="FD93" s="71"/>
      <c r="FE93" s="71" t="e">
        <f t="shared" si="274"/>
        <v>#DIV/0!</v>
      </c>
      <c r="FF93" s="71">
        <f t="shared" si="275"/>
        <v>1</v>
      </c>
      <c r="FG93" s="71">
        <f t="shared" si="249"/>
        <v>0.99246801222972592</v>
      </c>
      <c r="FH93" s="71"/>
      <c r="FI93" s="71" t="e">
        <f t="shared" si="276"/>
        <v>#DIV/0!</v>
      </c>
      <c r="FJ93" s="71">
        <f t="shared" si="277"/>
        <v>1</v>
      </c>
      <c r="FK93" s="71">
        <f t="shared" si="250"/>
        <v>0.97029841569411912</v>
      </c>
      <c r="FM93" s="71" t="e">
        <f t="shared" si="278"/>
        <v>#DIV/0!</v>
      </c>
      <c r="FN93" s="71">
        <f t="shared" si="279"/>
        <v>1</v>
      </c>
      <c r="FO93" s="71">
        <f t="shared" si="251"/>
        <v>1.0106288270906623</v>
      </c>
      <c r="FQ93" s="239"/>
      <c r="FS93" s="51">
        <f t="shared" si="252"/>
        <v>1976</v>
      </c>
      <c r="FT93" s="71">
        <f t="shared" ref="FT93:FY93" si="283">CL116</f>
        <v>1.2521155666414265</v>
      </c>
      <c r="FU93" s="71">
        <f t="shared" si="283"/>
        <v>1.0113960218101128</v>
      </c>
      <c r="FV93" s="71">
        <f t="shared" si="283"/>
        <v>0.99916776535234686</v>
      </c>
      <c r="FW93" s="71">
        <f t="shared" si="283"/>
        <v>0.98213611658224387</v>
      </c>
      <c r="FX93" s="71">
        <f t="shared" si="283"/>
        <v>1.0073306237602824</v>
      </c>
      <c r="FY93" s="71">
        <f t="shared" si="283"/>
        <v>1.2523941785127481</v>
      </c>
      <c r="GA93" s="51">
        <f t="shared" si="242"/>
        <v>1976</v>
      </c>
      <c r="GB93" s="119">
        <f t="shared" si="254"/>
        <v>1.0611972806258547</v>
      </c>
      <c r="GC93" s="119">
        <f t="shared" si="255"/>
        <v>0.8475234306624938</v>
      </c>
      <c r="GD93" s="119">
        <f t="shared" si="256"/>
        <v>0.98213611658224387</v>
      </c>
      <c r="GE93" s="119">
        <f t="shared" si="257"/>
        <v>1.0304205686131847</v>
      </c>
      <c r="GF93" s="119">
        <f t="shared" si="258"/>
        <v>1.2523941785127481</v>
      </c>
      <c r="GH93" s="51">
        <v>1985</v>
      </c>
      <c r="GI93" s="71">
        <f t="shared" si="259"/>
        <v>0.95302249003537642</v>
      </c>
      <c r="GJ93" s="71">
        <f t="shared" si="241"/>
        <v>0.97220414099531061</v>
      </c>
      <c r="GK93" s="71">
        <f t="shared" si="241"/>
        <v>0.98026993493331904</v>
      </c>
    </row>
    <row r="94" spans="1:193" x14ac:dyDescent="0.2">
      <c r="A94" s="50" t="s">
        <v>122</v>
      </c>
      <c r="B94" s="50">
        <f t="shared" si="260"/>
        <v>1954</v>
      </c>
      <c r="D94" s="79"/>
      <c r="E94" s="79"/>
      <c r="F94" s="79"/>
      <c r="G94" s="79"/>
      <c r="H94" s="79"/>
      <c r="J94" s="69"/>
      <c r="K94" s="69"/>
      <c r="L94" s="69"/>
      <c r="M94" s="69"/>
      <c r="N94" s="69"/>
      <c r="V94" s="70"/>
      <c r="W94" s="70"/>
      <c r="X94" s="70"/>
      <c r="Y94" s="70"/>
      <c r="Z94" s="70"/>
      <c r="BB94" s="71"/>
      <c r="BC94" s="71"/>
      <c r="BD94" s="71"/>
      <c r="BE94" s="71"/>
      <c r="BF94" s="71"/>
      <c r="BG94" s="71"/>
      <c r="BH94" s="71"/>
      <c r="BI94" s="71"/>
      <c r="BJ94" s="71"/>
      <c r="BK94" s="71"/>
      <c r="BL94" s="71"/>
      <c r="BM94" s="71"/>
      <c r="BN94" s="71"/>
      <c r="BO94" s="71"/>
      <c r="BP94" s="71"/>
      <c r="BQ94" s="71"/>
      <c r="BR94" s="71"/>
      <c r="BS94" s="71"/>
      <c r="BT94" s="71"/>
      <c r="BU94" s="72"/>
      <c r="BV94" s="71"/>
      <c r="CK94" s="73"/>
      <c r="CL94" s="73"/>
      <c r="CM94" s="73"/>
      <c r="CN94" s="73"/>
      <c r="CO94" s="73"/>
      <c r="CP94" s="73"/>
      <c r="CQ94" s="73"/>
      <c r="CR94" s="73"/>
      <c r="CS94" s="73"/>
      <c r="CT94" s="73"/>
      <c r="CU94" s="73"/>
      <c r="CX94" s="53"/>
      <c r="CZ94" s="71" t="e">
        <f t="shared" si="243"/>
        <v>#DIV/0!</v>
      </c>
      <c r="DA94" s="71" t="e">
        <f t="shared" si="244"/>
        <v>#DIV/0!</v>
      </c>
      <c r="DB94" s="71" t="e">
        <f t="shared" si="245"/>
        <v>#DIV/0!</v>
      </c>
      <c r="DC94" s="71" t="e">
        <f t="shared" si="246"/>
        <v>#DIV/0!</v>
      </c>
      <c r="DE94" s="71" t="e">
        <f t="shared" si="261"/>
        <v>#DIV/0!</v>
      </c>
      <c r="DF94" s="71" t="e">
        <f t="shared" si="262"/>
        <v>#DIV/0!</v>
      </c>
      <c r="DG94" s="71" t="e">
        <f t="shared" si="263"/>
        <v>#DIV/0!</v>
      </c>
      <c r="DH94" s="71" t="e">
        <f t="shared" si="264"/>
        <v>#DIV/0!</v>
      </c>
      <c r="DI94" s="71" t="e">
        <f t="shared" si="265"/>
        <v>#DIV/0!</v>
      </c>
      <c r="DJ94" s="71"/>
      <c r="DK94" s="71" t="e">
        <f t="shared" si="266"/>
        <v>#DIV/0!</v>
      </c>
      <c r="DL94" s="71" t="e">
        <f t="shared" si="267"/>
        <v>#DIV/0!</v>
      </c>
      <c r="DM94" s="71" t="e">
        <f t="shared" si="268"/>
        <v>#DIV/0!</v>
      </c>
      <c r="DN94" s="71" t="e">
        <f t="shared" si="269"/>
        <v>#DIV/0!</v>
      </c>
      <c r="DQ94" s="71"/>
      <c r="DR94" s="71"/>
      <c r="DS94" s="71"/>
      <c r="DT94" s="71"/>
      <c r="DV94" s="71"/>
      <c r="DW94" s="71"/>
      <c r="DX94" s="71"/>
      <c r="DY94" s="71"/>
      <c r="DZ94" s="71"/>
      <c r="EB94" s="71"/>
      <c r="EC94" s="71"/>
      <c r="ED94" s="71"/>
      <c r="EE94" s="71"/>
      <c r="EG94" s="71"/>
      <c r="EH94" s="71"/>
      <c r="EI94" s="71"/>
      <c r="EJ94" s="71"/>
      <c r="EL94" s="71"/>
      <c r="EM94" s="71"/>
      <c r="EN94" s="71"/>
      <c r="EO94" s="71"/>
      <c r="EQ94" s="71"/>
      <c r="ER94" s="71"/>
      <c r="ES94" s="71"/>
      <c r="ET94" s="71"/>
      <c r="EW94" s="71" t="e">
        <f t="shared" si="270"/>
        <v>#DIV/0!</v>
      </c>
      <c r="EX94" s="71">
        <f t="shared" si="271"/>
        <v>1</v>
      </c>
      <c r="EY94" s="71">
        <f t="shared" si="247"/>
        <v>1.3922186215458177</v>
      </c>
      <c r="EZ94" s="71"/>
      <c r="FA94" s="71" t="e">
        <f t="shared" si="272"/>
        <v>#DIV/0!</v>
      </c>
      <c r="FB94" s="71">
        <f t="shared" si="273"/>
        <v>1</v>
      </c>
      <c r="FC94" s="71">
        <f t="shared" si="248"/>
        <v>1.022180044193354</v>
      </c>
      <c r="FD94" s="71"/>
      <c r="FE94" s="71" t="e">
        <f t="shared" si="274"/>
        <v>#DIV/0!</v>
      </c>
      <c r="FF94" s="71">
        <f t="shared" si="275"/>
        <v>1</v>
      </c>
      <c r="FG94" s="71">
        <f t="shared" si="249"/>
        <v>0.99246801222972592</v>
      </c>
      <c r="FH94" s="71"/>
      <c r="FI94" s="71" t="e">
        <f t="shared" si="276"/>
        <v>#DIV/0!</v>
      </c>
      <c r="FJ94" s="71">
        <f t="shared" si="277"/>
        <v>1</v>
      </c>
      <c r="FK94" s="71">
        <f t="shared" si="250"/>
        <v>0.97029841569411912</v>
      </c>
      <c r="FM94" s="71" t="e">
        <f t="shared" si="278"/>
        <v>#DIV/0!</v>
      </c>
      <c r="FN94" s="71">
        <f t="shared" si="279"/>
        <v>1</v>
      </c>
      <c r="FO94" s="71">
        <f t="shared" si="251"/>
        <v>1.0106288270906623</v>
      </c>
      <c r="FQ94" s="239"/>
      <c r="FS94" s="51">
        <f t="shared" si="252"/>
        <v>1977</v>
      </c>
      <c r="FT94" s="71">
        <f t="shared" ref="FT94:FY94" si="284">CL117</f>
        <v>1.2225496535306943</v>
      </c>
      <c r="FU94" s="71">
        <f t="shared" si="284"/>
        <v>1.0091032583513573</v>
      </c>
      <c r="FV94" s="71">
        <f t="shared" si="284"/>
        <v>1.0000975570051105</v>
      </c>
      <c r="FW94" s="71">
        <f t="shared" si="284"/>
        <v>0.9826512879335233</v>
      </c>
      <c r="FX94" s="71">
        <f t="shared" si="284"/>
        <v>1.0029682217097644</v>
      </c>
      <c r="FY94" s="71">
        <f t="shared" si="284"/>
        <v>1.2291416391922356</v>
      </c>
      <c r="GA94" s="51">
        <f t="shared" si="242"/>
        <v>1977</v>
      </c>
      <c r="GB94" s="119">
        <f t="shared" si="254"/>
        <v>1.0545852079932878</v>
      </c>
      <c r="GC94" s="119">
        <f t="shared" si="255"/>
        <v>0.86261135075182449</v>
      </c>
      <c r="GD94" s="119">
        <f t="shared" si="256"/>
        <v>0.9826512879335233</v>
      </c>
      <c r="GE94" s="119">
        <f t="shared" si="257"/>
        <v>1.0213118946777195</v>
      </c>
      <c r="GF94" s="119">
        <f t="shared" si="258"/>
        <v>1.2291416391922356</v>
      </c>
      <c r="GH94" s="51">
        <v>1985</v>
      </c>
      <c r="GI94" s="71">
        <f t="shared" si="259"/>
        <v>1.0015674962293757</v>
      </c>
      <c r="GJ94" s="71">
        <f t="shared" si="241"/>
        <v>0.9858823802873955</v>
      </c>
      <c r="GK94" s="71">
        <f t="shared" si="241"/>
        <v>1.0159097233661969</v>
      </c>
    </row>
    <row r="95" spans="1:193" x14ac:dyDescent="0.2">
      <c r="A95" s="50" t="s">
        <v>122</v>
      </c>
      <c r="B95" s="50">
        <f t="shared" si="260"/>
        <v>1955</v>
      </c>
      <c r="D95" s="79"/>
      <c r="E95" s="79"/>
      <c r="F95" s="79"/>
      <c r="G95" s="79"/>
      <c r="H95" s="79"/>
      <c r="J95" s="69"/>
      <c r="K95" s="69"/>
      <c r="L95" s="69"/>
      <c r="M95" s="69"/>
      <c r="N95" s="69"/>
      <c r="V95" s="70"/>
      <c r="W95" s="70"/>
      <c r="X95" s="70"/>
      <c r="Y95" s="70"/>
      <c r="Z95" s="70"/>
      <c r="BB95" s="71"/>
      <c r="BC95" s="71"/>
      <c r="BD95" s="71"/>
      <c r="BE95" s="71"/>
      <c r="BF95" s="71"/>
      <c r="BG95" s="71"/>
      <c r="BH95" s="71"/>
      <c r="BI95" s="71"/>
      <c r="BJ95" s="71"/>
      <c r="BK95" s="71"/>
      <c r="BL95" s="71"/>
      <c r="BM95" s="71"/>
      <c r="BN95" s="71"/>
      <c r="BO95" s="71"/>
      <c r="BP95" s="71"/>
      <c r="BQ95" s="71"/>
      <c r="BR95" s="71"/>
      <c r="BS95" s="71"/>
      <c r="BT95" s="71"/>
      <c r="BU95" s="72"/>
      <c r="BV95" s="71"/>
      <c r="CK95" s="73"/>
      <c r="CL95" s="73"/>
      <c r="CM95" s="73"/>
      <c r="CN95" s="73"/>
      <c r="CO95" s="73"/>
      <c r="CP95" s="73"/>
      <c r="CQ95" s="73"/>
      <c r="CR95" s="73"/>
      <c r="CS95" s="73"/>
      <c r="CT95" s="73"/>
      <c r="CU95" s="73"/>
      <c r="CX95" s="53"/>
      <c r="CZ95" s="71" t="e">
        <f t="shared" si="243"/>
        <v>#DIV/0!</v>
      </c>
      <c r="DA95" s="71" t="e">
        <f t="shared" si="244"/>
        <v>#DIV/0!</v>
      </c>
      <c r="DB95" s="71" t="e">
        <f t="shared" si="245"/>
        <v>#DIV/0!</v>
      </c>
      <c r="DC95" s="71" t="e">
        <f t="shared" si="246"/>
        <v>#DIV/0!</v>
      </c>
      <c r="DE95" s="71" t="e">
        <f t="shared" si="261"/>
        <v>#DIV/0!</v>
      </c>
      <c r="DF95" s="71" t="e">
        <f t="shared" si="262"/>
        <v>#DIV/0!</v>
      </c>
      <c r="DG95" s="71" t="e">
        <f t="shared" si="263"/>
        <v>#DIV/0!</v>
      </c>
      <c r="DH95" s="71" t="e">
        <f t="shared" si="264"/>
        <v>#DIV/0!</v>
      </c>
      <c r="DI95" s="71" t="e">
        <f t="shared" si="265"/>
        <v>#DIV/0!</v>
      </c>
      <c r="DJ95" s="71"/>
      <c r="DK95" s="71" t="e">
        <f t="shared" si="266"/>
        <v>#DIV/0!</v>
      </c>
      <c r="DL95" s="71" t="e">
        <f t="shared" si="267"/>
        <v>#DIV/0!</v>
      </c>
      <c r="DM95" s="71" t="e">
        <f t="shared" si="268"/>
        <v>#DIV/0!</v>
      </c>
      <c r="DN95" s="71" t="e">
        <f t="shared" si="269"/>
        <v>#DIV/0!</v>
      </c>
      <c r="DQ95" s="71"/>
      <c r="DR95" s="71"/>
      <c r="DS95" s="71"/>
      <c r="DT95" s="71"/>
      <c r="DV95" s="71"/>
      <c r="DW95" s="71"/>
      <c r="DX95" s="71"/>
      <c r="DY95" s="71"/>
      <c r="DZ95" s="71"/>
      <c r="EB95" s="71"/>
      <c r="EC95" s="71"/>
      <c r="ED95" s="71"/>
      <c r="EE95" s="71"/>
      <c r="EG95" s="71"/>
      <c r="EH95" s="71"/>
      <c r="EI95" s="71"/>
      <c r="EJ95" s="71"/>
      <c r="EL95" s="71"/>
      <c r="EM95" s="71"/>
      <c r="EN95" s="71"/>
      <c r="EO95" s="71"/>
      <c r="EQ95" s="71"/>
      <c r="ER95" s="71"/>
      <c r="ES95" s="71"/>
      <c r="ET95" s="71"/>
      <c r="EW95" s="71" t="e">
        <f t="shared" si="270"/>
        <v>#DIV/0!</v>
      </c>
      <c r="EX95" s="71">
        <f t="shared" si="271"/>
        <v>1</v>
      </c>
      <c r="EY95" s="71">
        <f t="shared" si="247"/>
        <v>1.3922186215458177</v>
      </c>
      <c r="EZ95" s="71"/>
      <c r="FA95" s="71" t="e">
        <f t="shared" si="272"/>
        <v>#DIV/0!</v>
      </c>
      <c r="FB95" s="71">
        <f t="shared" si="273"/>
        <v>1</v>
      </c>
      <c r="FC95" s="71">
        <f t="shared" si="248"/>
        <v>1.022180044193354</v>
      </c>
      <c r="FD95" s="71"/>
      <c r="FE95" s="71" t="e">
        <f t="shared" si="274"/>
        <v>#DIV/0!</v>
      </c>
      <c r="FF95" s="71">
        <f t="shared" si="275"/>
        <v>1</v>
      </c>
      <c r="FG95" s="71">
        <f t="shared" si="249"/>
        <v>0.99246801222972592</v>
      </c>
      <c r="FH95" s="71"/>
      <c r="FI95" s="71" t="e">
        <f t="shared" si="276"/>
        <v>#DIV/0!</v>
      </c>
      <c r="FJ95" s="71">
        <f t="shared" si="277"/>
        <v>1</v>
      </c>
      <c r="FK95" s="71">
        <f t="shared" si="250"/>
        <v>0.97029841569411912</v>
      </c>
      <c r="FM95" s="71" t="e">
        <f t="shared" si="278"/>
        <v>#DIV/0!</v>
      </c>
      <c r="FN95" s="71">
        <f t="shared" si="279"/>
        <v>1</v>
      </c>
      <c r="FO95" s="71">
        <f t="shared" si="251"/>
        <v>1.0106288270906623</v>
      </c>
      <c r="FQ95" s="239"/>
      <c r="FS95" s="51">
        <v>1978</v>
      </c>
      <c r="FT95" s="71">
        <f t="shared" ref="FT95:FT125" si="285">CL118</f>
        <v>1.211332126973653</v>
      </c>
      <c r="FU95" s="71">
        <f t="shared" ref="FU95:FU125" si="286">CM118</f>
        <v>1.0074216715251934</v>
      </c>
      <c r="FV95" s="71">
        <f t="shared" ref="FV95:FV125" si="287">CN118</f>
        <v>1.0006682609600792</v>
      </c>
      <c r="FW95" s="71">
        <f t="shared" ref="FW95:FW125" si="288">CO118</f>
        <v>0.98401756563083675</v>
      </c>
      <c r="FX95" s="71">
        <f t="shared" ref="FX95:FX125" si="289">CP118</f>
        <v>1.0299010168587999</v>
      </c>
      <c r="FY95" s="71">
        <f t="shared" ref="FY95:FY125" si="290">CQ118</f>
        <v>1.1856690501671243</v>
      </c>
      <c r="GA95" s="51">
        <f t="shared" si="242"/>
        <v>1978</v>
      </c>
      <c r="GB95" s="119">
        <f t="shared" ref="GB95:GB127" si="291">CR118</f>
        <v>1.0714305931721844</v>
      </c>
      <c r="GC95" s="119">
        <f t="shared" ref="GC95:GC127" si="292">CK118</f>
        <v>0.88450604860040072</v>
      </c>
      <c r="GD95" s="119">
        <f t="shared" ref="GD95:GD127" si="293">CO118</f>
        <v>0.98401756563083675</v>
      </c>
      <c r="GE95" s="119">
        <f t="shared" ref="GE95:GE127" si="294">CM118*CM118*CP118</f>
        <v>1.0452449191523407</v>
      </c>
      <c r="GF95" s="119">
        <f t="shared" ref="GF95:GF127" si="295">CQ118</f>
        <v>1.1856690501671243</v>
      </c>
      <c r="GH95" s="51">
        <v>1985</v>
      </c>
      <c r="GI95" s="71">
        <f t="shared" ref="GI95:GI119" si="296">CS125</f>
        <v>1</v>
      </c>
      <c r="GJ95" s="71">
        <f t="shared" ref="GJ95:GJ119" si="297">CK125</f>
        <v>1</v>
      </c>
      <c r="GK95" s="71">
        <f t="shared" ref="GK95:GK119" si="298">CL125</f>
        <v>1</v>
      </c>
    </row>
    <row r="96" spans="1:193" x14ac:dyDescent="0.2">
      <c r="A96" s="50" t="s">
        <v>122</v>
      </c>
      <c r="B96" s="50">
        <f t="shared" si="260"/>
        <v>1956</v>
      </c>
      <c r="D96" s="79"/>
      <c r="E96" s="79"/>
      <c r="F96" s="79"/>
      <c r="G96" s="79"/>
      <c r="H96" s="79"/>
      <c r="J96" s="69"/>
      <c r="K96" s="69"/>
      <c r="L96" s="69"/>
      <c r="M96" s="69"/>
      <c r="N96" s="69"/>
      <c r="V96" s="70"/>
      <c r="W96" s="70"/>
      <c r="X96" s="70"/>
      <c r="Y96" s="70"/>
      <c r="Z96" s="70"/>
      <c r="BB96" s="71"/>
      <c r="BC96" s="71"/>
      <c r="BD96" s="71"/>
      <c r="BE96" s="71"/>
      <c r="BF96" s="71"/>
      <c r="BG96" s="71"/>
      <c r="BH96" s="71"/>
      <c r="BI96" s="71"/>
      <c r="BJ96" s="71"/>
      <c r="BK96" s="71"/>
      <c r="BL96" s="71"/>
      <c r="BM96" s="71"/>
      <c r="BN96" s="71"/>
      <c r="BO96" s="71"/>
      <c r="BP96" s="71"/>
      <c r="BQ96" s="71"/>
      <c r="BR96" s="71"/>
      <c r="BS96" s="71"/>
      <c r="BT96" s="71"/>
      <c r="BU96" s="72"/>
      <c r="BV96" s="71"/>
      <c r="CK96" s="73"/>
      <c r="CL96" s="73"/>
      <c r="CM96" s="73"/>
      <c r="CN96" s="73"/>
      <c r="CO96" s="73"/>
      <c r="CP96" s="73"/>
      <c r="CQ96" s="73"/>
      <c r="CR96" s="73"/>
      <c r="CS96" s="73"/>
      <c r="CT96" s="73"/>
      <c r="CU96" s="73"/>
      <c r="CX96" s="53"/>
      <c r="CZ96" s="71" t="e">
        <f t="shared" si="243"/>
        <v>#DIV/0!</v>
      </c>
      <c r="DA96" s="71" t="e">
        <f t="shared" si="244"/>
        <v>#DIV/0!</v>
      </c>
      <c r="DB96" s="71" t="e">
        <f t="shared" si="245"/>
        <v>#DIV/0!</v>
      </c>
      <c r="DC96" s="71" t="e">
        <f t="shared" si="246"/>
        <v>#DIV/0!</v>
      </c>
      <c r="DE96" s="71" t="e">
        <f t="shared" si="261"/>
        <v>#DIV/0!</v>
      </c>
      <c r="DF96" s="71" t="e">
        <f t="shared" si="262"/>
        <v>#DIV/0!</v>
      </c>
      <c r="DG96" s="71" t="e">
        <f t="shared" si="263"/>
        <v>#DIV/0!</v>
      </c>
      <c r="DH96" s="71" t="e">
        <f t="shared" si="264"/>
        <v>#DIV/0!</v>
      </c>
      <c r="DI96" s="71" t="e">
        <f t="shared" si="265"/>
        <v>#DIV/0!</v>
      </c>
      <c r="DJ96" s="71"/>
      <c r="DK96" s="71" t="e">
        <f t="shared" si="266"/>
        <v>#DIV/0!</v>
      </c>
      <c r="DL96" s="71" t="e">
        <f t="shared" si="267"/>
        <v>#DIV/0!</v>
      </c>
      <c r="DM96" s="71" t="e">
        <f t="shared" si="268"/>
        <v>#DIV/0!</v>
      </c>
      <c r="DN96" s="71" t="e">
        <f t="shared" si="269"/>
        <v>#DIV/0!</v>
      </c>
      <c r="DQ96" s="71"/>
      <c r="DR96" s="71"/>
      <c r="DS96" s="71"/>
      <c r="DT96" s="71"/>
      <c r="DV96" s="71"/>
      <c r="DW96" s="71"/>
      <c r="DX96" s="71"/>
      <c r="DY96" s="71"/>
      <c r="DZ96" s="71"/>
      <c r="EB96" s="71"/>
      <c r="EC96" s="71"/>
      <c r="ED96" s="71"/>
      <c r="EE96" s="71"/>
      <c r="EG96" s="71"/>
      <c r="EH96" s="71"/>
      <c r="EI96" s="71"/>
      <c r="EJ96" s="71"/>
      <c r="EL96" s="71"/>
      <c r="EM96" s="71"/>
      <c r="EN96" s="71"/>
      <c r="EO96" s="71"/>
      <c r="EQ96" s="71"/>
      <c r="ER96" s="71"/>
      <c r="ES96" s="71"/>
      <c r="ET96" s="71"/>
      <c r="EW96" s="71" t="e">
        <f t="shared" si="270"/>
        <v>#DIV/0!</v>
      </c>
      <c r="EX96" s="71">
        <f t="shared" si="271"/>
        <v>1</v>
      </c>
      <c r="EY96" s="71">
        <f t="shared" si="247"/>
        <v>1.3922186215458177</v>
      </c>
      <c r="EZ96" s="71"/>
      <c r="FA96" s="71" t="e">
        <f t="shared" si="272"/>
        <v>#DIV/0!</v>
      </c>
      <c r="FB96" s="71">
        <f t="shared" si="273"/>
        <v>1</v>
      </c>
      <c r="FC96" s="71">
        <f t="shared" si="248"/>
        <v>1.022180044193354</v>
      </c>
      <c r="FD96" s="71"/>
      <c r="FE96" s="71" t="e">
        <f t="shared" si="274"/>
        <v>#DIV/0!</v>
      </c>
      <c r="FF96" s="71">
        <f t="shared" si="275"/>
        <v>1</v>
      </c>
      <c r="FG96" s="71">
        <f t="shared" si="249"/>
        <v>0.99246801222972592</v>
      </c>
      <c r="FH96" s="71"/>
      <c r="FI96" s="71" t="e">
        <f t="shared" si="276"/>
        <v>#DIV/0!</v>
      </c>
      <c r="FJ96" s="71">
        <f t="shared" si="277"/>
        <v>1</v>
      </c>
      <c r="FK96" s="71">
        <f t="shared" si="250"/>
        <v>0.97029841569411912</v>
      </c>
      <c r="FM96" s="71" t="e">
        <f t="shared" si="278"/>
        <v>#DIV/0!</v>
      </c>
      <c r="FN96" s="71">
        <f t="shared" si="279"/>
        <v>1</v>
      </c>
      <c r="FO96" s="71">
        <f t="shared" si="251"/>
        <v>1.0106288270906623</v>
      </c>
      <c r="FQ96" s="239"/>
      <c r="FS96" s="51">
        <f>FS95+1</f>
        <v>1979</v>
      </c>
      <c r="FT96" s="71">
        <f t="shared" si="285"/>
        <v>1.1544296751317089</v>
      </c>
      <c r="FU96" s="71">
        <f t="shared" si="286"/>
        <v>1.0070599159686513</v>
      </c>
      <c r="FV96" s="71">
        <f t="shared" si="287"/>
        <v>0.9980896035063539</v>
      </c>
      <c r="FW96" s="71">
        <f t="shared" si="288"/>
        <v>0.99168111127333691</v>
      </c>
      <c r="FX96" s="71">
        <f t="shared" si="289"/>
        <v>1.0080249767480878</v>
      </c>
      <c r="FY96" s="71">
        <f t="shared" si="290"/>
        <v>1.1489451750533308</v>
      </c>
      <c r="GA96" s="51">
        <f t="shared" si="242"/>
        <v>1979</v>
      </c>
      <c r="GB96" s="119">
        <f t="shared" si="291"/>
        <v>1.0397242764900623</v>
      </c>
      <c r="GC96" s="119">
        <f t="shared" si="292"/>
        <v>0.90063890325016138</v>
      </c>
      <c r="GD96" s="119">
        <f t="shared" si="293"/>
        <v>0.99168111127333691</v>
      </c>
      <c r="GE96" s="119">
        <f t="shared" si="294"/>
        <v>1.0223083624060678</v>
      </c>
      <c r="GF96" s="119">
        <f t="shared" si="295"/>
        <v>1.1489451750533308</v>
      </c>
      <c r="GH96" s="51">
        <f>GH95+1</f>
        <v>1986</v>
      </c>
      <c r="GI96" s="71">
        <f t="shared" si="296"/>
        <v>0.98415338515170903</v>
      </c>
      <c r="GJ96" s="71">
        <f t="shared" si="297"/>
        <v>1.0143389540892807</v>
      </c>
      <c r="GK96" s="71">
        <f t="shared" si="298"/>
        <v>0.9702411419615905</v>
      </c>
    </row>
    <row r="97" spans="1:193" x14ac:dyDescent="0.2">
      <c r="A97" s="50" t="s">
        <v>122</v>
      </c>
      <c r="B97" s="50">
        <f t="shared" si="260"/>
        <v>1957</v>
      </c>
      <c r="D97" s="79"/>
      <c r="E97" s="79"/>
      <c r="F97" s="79"/>
      <c r="G97" s="79"/>
      <c r="H97" s="79"/>
      <c r="J97" s="69"/>
      <c r="K97" s="69"/>
      <c r="L97" s="69"/>
      <c r="M97" s="69"/>
      <c r="N97" s="69"/>
      <c r="V97" s="70"/>
      <c r="W97" s="70"/>
      <c r="X97" s="70"/>
      <c r="Y97" s="70"/>
      <c r="Z97" s="70"/>
      <c r="BB97" s="71"/>
      <c r="BC97" s="71"/>
      <c r="BD97" s="71"/>
      <c r="BE97" s="71"/>
      <c r="BF97" s="71"/>
      <c r="BG97" s="71"/>
      <c r="BH97" s="71"/>
      <c r="BI97" s="71"/>
      <c r="BJ97" s="71"/>
      <c r="BK97" s="71"/>
      <c r="BL97" s="71"/>
      <c r="BM97" s="71"/>
      <c r="BN97" s="71"/>
      <c r="BO97" s="71"/>
      <c r="BP97" s="71"/>
      <c r="BQ97" s="71"/>
      <c r="BR97" s="71"/>
      <c r="BS97" s="71"/>
      <c r="BT97" s="71"/>
      <c r="BU97" s="72"/>
      <c r="BV97" s="71"/>
      <c r="CK97" s="73"/>
      <c r="CL97" s="73"/>
      <c r="CM97" s="73"/>
      <c r="CN97" s="73"/>
      <c r="CO97" s="73"/>
      <c r="CP97" s="73"/>
      <c r="CQ97" s="73"/>
      <c r="CR97" s="73"/>
      <c r="CS97" s="73"/>
      <c r="CT97" s="73"/>
      <c r="CU97" s="73"/>
      <c r="CX97" s="53"/>
      <c r="CZ97" s="71" t="e">
        <f t="shared" si="243"/>
        <v>#DIV/0!</v>
      </c>
      <c r="DA97" s="71" t="e">
        <f t="shared" si="244"/>
        <v>#DIV/0!</v>
      </c>
      <c r="DB97" s="71" t="e">
        <f t="shared" si="245"/>
        <v>#DIV/0!</v>
      </c>
      <c r="DC97" s="71" t="e">
        <f t="shared" si="246"/>
        <v>#DIV/0!</v>
      </c>
      <c r="DE97" s="71" t="e">
        <f t="shared" si="261"/>
        <v>#DIV/0!</v>
      </c>
      <c r="DF97" s="71" t="e">
        <f t="shared" si="262"/>
        <v>#DIV/0!</v>
      </c>
      <c r="DG97" s="71" t="e">
        <f t="shared" si="263"/>
        <v>#DIV/0!</v>
      </c>
      <c r="DH97" s="71" t="e">
        <f t="shared" si="264"/>
        <v>#DIV/0!</v>
      </c>
      <c r="DI97" s="71" t="e">
        <f t="shared" si="265"/>
        <v>#DIV/0!</v>
      </c>
      <c r="DJ97" s="71"/>
      <c r="DK97" s="71" t="e">
        <f t="shared" si="266"/>
        <v>#DIV/0!</v>
      </c>
      <c r="DL97" s="71" t="e">
        <f t="shared" si="267"/>
        <v>#DIV/0!</v>
      </c>
      <c r="DM97" s="71" t="e">
        <f t="shared" si="268"/>
        <v>#DIV/0!</v>
      </c>
      <c r="DN97" s="71" t="e">
        <f t="shared" si="269"/>
        <v>#DIV/0!</v>
      </c>
      <c r="DQ97" s="71"/>
      <c r="DR97" s="71"/>
      <c r="DS97" s="71"/>
      <c r="DT97" s="71"/>
      <c r="DV97" s="71"/>
      <c r="DW97" s="71"/>
      <c r="DX97" s="71"/>
      <c r="DY97" s="71"/>
      <c r="DZ97" s="71"/>
      <c r="EB97" s="71"/>
      <c r="EC97" s="71"/>
      <c r="ED97" s="71"/>
      <c r="EE97" s="71"/>
      <c r="EG97" s="71"/>
      <c r="EH97" s="71"/>
      <c r="EI97" s="71"/>
      <c r="EJ97" s="71"/>
      <c r="EL97" s="71"/>
      <c r="EM97" s="71"/>
      <c r="EN97" s="71"/>
      <c r="EO97" s="71"/>
      <c r="EQ97" s="71"/>
      <c r="ER97" s="71"/>
      <c r="ES97" s="71"/>
      <c r="ET97" s="71"/>
      <c r="EW97" s="71" t="e">
        <f t="shared" si="270"/>
        <v>#DIV/0!</v>
      </c>
      <c r="EX97" s="71">
        <f t="shared" si="271"/>
        <v>1</v>
      </c>
      <c r="EY97" s="71">
        <f t="shared" si="247"/>
        <v>1.3922186215458177</v>
      </c>
      <c r="EZ97" s="71"/>
      <c r="FA97" s="71" t="e">
        <f t="shared" si="272"/>
        <v>#DIV/0!</v>
      </c>
      <c r="FB97" s="71">
        <f t="shared" si="273"/>
        <v>1</v>
      </c>
      <c r="FC97" s="71">
        <f t="shared" si="248"/>
        <v>1.022180044193354</v>
      </c>
      <c r="FD97" s="71"/>
      <c r="FE97" s="71" t="e">
        <f t="shared" si="274"/>
        <v>#DIV/0!</v>
      </c>
      <c r="FF97" s="71">
        <f t="shared" si="275"/>
        <v>1</v>
      </c>
      <c r="FG97" s="71">
        <f t="shared" si="249"/>
        <v>0.99246801222972592</v>
      </c>
      <c r="FH97" s="71"/>
      <c r="FI97" s="71" t="e">
        <f t="shared" si="276"/>
        <v>#DIV/0!</v>
      </c>
      <c r="FJ97" s="71">
        <f t="shared" si="277"/>
        <v>1</v>
      </c>
      <c r="FK97" s="71">
        <f t="shared" si="250"/>
        <v>0.97029841569411912</v>
      </c>
      <c r="FM97" s="71" t="e">
        <f t="shared" si="278"/>
        <v>#DIV/0!</v>
      </c>
      <c r="FN97" s="71">
        <f t="shared" si="279"/>
        <v>1</v>
      </c>
      <c r="FO97" s="71">
        <f t="shared" si="251"/>
        <v>1.0106288270906623</v>
      </c>
      <c r="FQ97" s="239"/>
      <c r="FS97" s="51">
        <f t="shared" ref="FS97:FS118" si="299">FS96+1</f>
        <v>1980</v>
      </c>
      <c r="FT97" s="71">
        <f t="shared" si="285"/>
        <v>1.0923958973563022</v>
      </c>
      <c r="FU97" s="71">
        <f t="shared" si="286"/>
        <v>1.0057185282731951</v>
      </c>
      <c r="FV97" s="71">
        <f t="shared" si="287"/>
        <v>0.99866554499082139</v>
      </c>
      <c r="FW97" s="71">
        <f t="shared" si="288"/>
        <v>0.99498127584224916</v>
      </c>
      <c r="FX97" s="71">
        <f t="shared" si="289"/>
        <v>1.0135509255495549</v>
      </c>
      <c r="FY97" s="71">
        <f t="shared" si="290"/>
        <v>1.078507228300625</v>
      </c>
      <c r="GA97" s="51">
        <f t="shared" ref="GA97:GA118" si="300">GA96+1</f>
        <v>1980</v>
      </c>
      <c r="GB97" s="119">
        <f t="shared" si="291"/>
        <v>1.003081731471086</v>
      </c>
      <c r="GC97" s="119">
        <f t="shared" si="292"/>
        <v>0.91824011230601954</v>
      </c>
      <c r="GD97" s="119">
        <f t="shared" si="293"/>
        <v>0.99498127584224916</v>
      </c>
      <c r="GE97" s="119">
        <f t="shared" si="294"/>
        <v>1.0251761094998038</v>
      </c>
      <c r="GF97" s="119">
        <f t="shared" si="295"/>
        <v>1.078507228300625</v>
      </c>
      <c r="GH97" s="51">
        <f t="shared" ref="GH97:GH110" si="301">GH96+1</f>
        <v>1987</v>
      </c>
      <c r="GI97" s="71">
        <f t="shared" si="296"/>
        <v>0.99673870291335542</v>
      </c>
      <c r="GJ97" s="71">
        <f t="shared" si="297"/>
        <v>1.0284697465763981</v>
      </c>
      <c r="GK97" s="71">
        <f t="shared" si="298"/>
        <v>0.96914732419823724</v>
      </c>
    </row>
    <row r="98" spans="1:193" x14ac:dyDescent="0.2">
      <c r="A98" s="50" t="s">
        <v>122</v>
      </c>
      <c r="B98" s="50">
        <f t="shared" si="260"/>
        <v>1958</v>
      </c>
      <c r="D98" s="79"/>
      <c r="E98" s="79"/>
      <c r="F98" s="79"/>
      <c r="G98" s="79"/>
      <c r="H98" s="79"/>
      <c r="J98" s="69"/>
      <c r="K98" s="69"/>
      <c r="L98" s="69"/>
      <c r="M98" s="69"/>
      <c r="N98" s="69"/>
      <c r="V98" s="70"/>
      <c r="W98" s="70"/>
      <c r="X98" s="70"/>
      <c r="Y98" s="70"/>
      <c r="Z98" s="70"/>
      <c r="BB98" s="71"/>
      <c r="BC98" s="71"/>
      <c r="BD98" s="71"/>
      <c r="BE98" s="71"/>
      <c r="BF98" s="71"/>
      <c r="BG98" s="71"/>
      <c r="BH98" s="71"/>
      <c r="BI98" s="71"/>
      <c r="BJ98" s="71"/>
      <c r="BK98" s="71"/>
      <c r="BL98" s="71"/>
      <c r="BM98" s="71"/>
      <c r="BN98" s="71"/>
      <c r="BO98" s="71"/>
      <c r="BP98" s="71"/>
      <c r="BQ98" s="71"/>
      <c r="BR98" s="71"/>
      <c r="BS98" s="71"/>
      <c r="BT98" s="71"/>
      <c r="BU98" s="72"/>
      <c r="BV98" s="71"/>
      <c r="CK98" s="73"/>
      <c r="CL98" s="73"/>
      <c r="CM98" s="73"/>
      <c r="CN98" s="73"/>
      <c r="CO98" s="73"/>
      <c r="CP98" s="73"/>
      <c r="CQ98" s="73"/>
      <c r="CR98" s="73"/>
      <c r="CS98" s="73"/>
      <c r="CT98" s="73"/>
      <c r="CU98" s="73"/>
      <c r="CX98" s="53"/>
      <c r="CZ98" s="71" t="e">
        <f t="shared" si="243"/>
        <v>#DIV/0!</v>
      </c>
      <c r="DA98" s="71" t="e">
        <f t="shared" si="244"/>
        <v>#DIV/0!</v>
      </c>
      <c r="DB98" s="71" t="e">
        <f t="shared" si="245"/>
        <v>#DIV/0!</v>
      </c>
      <c r="DC98" s="71" t="e">
        <f t="shared" si="246"/>
        <v>#DIV/0!</v>
      </c>
      <c r="DE98" s="71" t="e">
        <f t="shared" si="261"/>
        <v>#DIV/0!</v>
      </c>
      <c r="DF98" s="71" t="e">
        <f t="shared" si="262"/>
        <v>#DIV/0!</v>
      </c>
      <c r="DG98" s="71" t="e">
        <f t="shared" si="263"/>
        <v>#DIV/0!</v>
      </c>
      <c r="DH98" s="71" t="e">
        <f t="shared" si="264"/>
        <v>#DIV/0!</v>
      </c>
      <c r="DI98" s="71" t="e">
        <f t="shared" si="265"/>
        <v>#DIV/0!</v>
      </c>
      <c r="DJ98" s="71"/>
      <c r="DK98" s="71" t="e">
        <f t="shared" si="266"/>
        <v>#DIV/0!</v>
      </c>
      <c r="DL98" s="71" t="e">
        <f t="shared" si="267"/>
        <v>#DIV/0!</v>
      </c>
      <c r="DM98" s="71" t="e">
        <f t="shared" si="268"/>
        <v>#DIV/0!</v>
      </c>
      <c r="DN98" s="71" t="e">
        <f t="shared" si="269"/>
        <v>#DIV/0!</v>
      </c>
      <c r="DQ98" s="71"/>
      <c r="DR98" s="71"/>
      <c r="DS98" s="71"/>
      <c r="DT98" s="71"/>
      <c r="DV98" s="71"/>
      <c r="DW98" s="71"/>
      <c r="DX98" s="71"/>
      <c r="DY98" s="71"/>
      <c r="DZ98" s="71"/>
      <c r="EB98" s="71"/>
      <c r="EC98" s="71"/>
      <c r="ED98" s="71"/>
      <c r="EE98" s="71"/>
      <c r="EG98" s="71"/>
      <c r="EH98" s="71"/>
      <c r="EI98" s="71"/>
      <c r="EJ98" s="71"/>
      <c r="EL98" s="71"/>
      <c r="EM98" s="71"/>
      <c r="EN98" s="71"/>
      <c r="EO98" s="71"/>
      <c r="EQ98" s="71"/>
      <c r="ER98" s="71"/>
      <c r="ES98" s="71"/>
      <c r="ET98" s="71"/>
      <c r="EW98" s="71" t="e">
        <f t="shared" si="270"/>
        <v>#DIV/0!</v>
      </c>
      <c r="EX98" s="71">
        <f t="shared" si="271"/>
        <v>1</v>
      </c>
      <c r="EY98" s="71">
        <f t="shared" si="247"/>
        <v>1.3922186215458177</v>
      </c>
      <c r="EZ98" s="71"/>
      <c r="FA98" s="71" t="e">
        <f t="shared" si="272"/>
        <v>#DIV/0!</v>
      </c>
      <c r="FB98" s="71">
        <f t="shared" si="273"/>
        <v>1</v>
      </c>
      <c r="FC98" s="71">
        <f t="shared" si="248"/>
        <v>1.022180044193354</v>
      </c>
      <c r="FD98" s="71"/>
      <c r="FE98" s="71" t="e">
        <f t="shared" si="274"/>
        <v>#DIV/0!</v>
      </c>
      <c r="FF98" s="71">
        <f t="shared" si="275"/>
        <v>1</v>
      </c>
      <c r="FG98" s="71">
        <f t="shared" si="249"/>
        <v>0.99246801222972592</v>
      </c>
      <c r="FH98" s="71"/>
      <c r="FI98" s="71" t="e">
        <f t="shared" si="276"/>
        <v>#DIV/0!</v>
      </c>
      <c r="FJ98" s="71">
        <f t="shared" si="277"/>
        <v>1</v>
      </c>
      <c r="FK98" s="71">
        <f t="shared" si="250"/>
        <v>0.97029841569411912</v>
      </c>
      <c r="FM98" s="71" t="e">
        <f t="shared" si="278"/>
        <v>#DIV/0!</v>
      </c>
      <c r="FN98" s="71">
        <f t="shared" si="279"/>
        <v>1</v>
      </c>
      <c r="FO98" s="71">
        <f t="shared" si="251"/>
        <v>1.0106288270906623</v>
      </c>
      <c r="FQ98" s="239"/>
      <c r="FS98" s="51">
        <f t="shared" si="299"/>
        <v>1981</v>
      </c>
      <c r="FT98" s="71">
        <f t="shared" si="285"/>
        <v>1.0107716394166162</v>
      </c>
      <c r="FU98" s="71">
        <f t="shared" si="286"/>
        <v>1.0049057008618969</v>
      </c>
      <c r="FV98" s="71">
        <f t="shared" si="287"/>
        <v>0.99855275453775549</v>
      </c>
      <c r="FW98" s="71">
        <f t="shared" si="288"/>
        <v>0.99509806939453904</v>
      </c>
      <c r="FX98" s="71">
        <f t="shared" si="289"/>
        <v>0.99063868155282764</v>
      </c>
      <c r="FY98" s="71">
        <f t="shared" si="290"/>
        <v>1.021822727874738</v>
      </c>
      <c r="GA98" s="51">
        <f t="shared" si="300"/>
        <v>1981</v>
      </c>
      <c r="GB98" s="119">
        <f t="shared" si="291"/>
        <v>0.96474954502435373</v>
      </c>
      <c r="GC98" s="119">
        <f t="shared" si="292"/>
        <v>0.9544683560583227</v>
      </c>
      <c r="GD98" s="119">
        <f t="shared" si="293"/>
        <v>0.99509806939453904</v>
      </c>
      <c r="GE98" s="119">
        <f t="shared" si="294"/>
        <v>1.000382076233056</v>
      </c>
      <c r="GF98" s="119">
        <f t="shared" si="295"/>
        <v>1.021822727874738</v>
      </c>
      <c r="GH98" s="51">
        <f t="shared" si="301"/>
        <v>1988</v>
      </c>
      <c r="GI98" s="71">
        <f t="shared" si="296"/>
        <v>1.0554039054608337</v>
      </c>
      <c r="GJ98" s="71">
        <f t="shared" si="297"/>
        <v>1.0440345400979163</v>
      </c>
      <c r="GK98" s="71">
        <f t="shared" si="298"/>
        <v>1.0108898364242347</v>
      </c>
    </row>
    <row r="99" spans="1:193" x14ac:dyDescent="0.2">
      <c r="A99" s="50" t="s">
        <v>122</v>
      </c>
      <c r="B99" s="50">
        <f t="shared" si="260"/>
        <v>1959</v>
      </c>
      <c r="D99" s="79"/>
      <c r="E99" s="79"/>
      <c r="F99" s="79"/>
      <c r="G99" s="79"/>
      <c r="H99" s="79"/>
      <c r="I99" s="730" t="s">
        <v>1578</v>
      </c>
      <c r="J99" s="69"/>
      <c r="K99" s="69"/>
      <c r="L99" s="69"/>
      <c r="M99" s="69"/>
      <c r="N99" s="69"/>
      <c r="V99" s="70"/>
      <c r="W99" s="70"/>
      <c r="X99" s="70"/>
      <c r="Y99" s="70"/>
      <c r="Z99" s="70"/>
      <c r="BB99" s="71"/>
      <c r="BC99" s="71"/>
      <c r="BD99" s="71"/>
      <c r="BE99" s="71"/>
      <c r="BF99" s="71"/>
      <c r="BG99" s="71"/>
      <c r="BH99" s="71"/>
      <c r="BI99" s="71"/>
      <c r="BJ99" s="71"/>
      <c r="BK99" s="71"/>
      <c r="BL99" s="71"/>
      <c r="BM99" s="71"/>
      <c r="BN99" s="71"/>
      <c r="BO99" s="71"/>
      <c r="BP99" s="71"/>
      <c r="BQ99" s="71"/>
      <c r="BR99" s="71"/>
      <c r="BS99" s="71"/>
      <c r="BT99" s="71"/>
      <c r="BU99" s="72"/>
      <c r="BV99" s="71"/>
      <c r="CK99" s="73"/>
      <c r="CL99" s="73"/>
      <c r="CM99" s="73"/>
      <c r="CN99" s="73"/>
      <c r="CO99" s="73"/>
      <c r="CP99" s="73"/>
      <c r="CQ99" s="73"/>
      <c r="CR99" s="73"/>
      <c r="CS99" s="73"/>
      <c r="CT99" s="73"/>
      <c r="CU99" s="73"/>
      <c r="CX99" s="53"/>
      <c r="CZ99" s="71" t="e">
        <f t="shared" si="243"/>
        <v>#DIV/0!</v>
      </c>
      <c r="DA99" s="71" t="e">
        <f t="shared" si="244"/>
        <v>#DIV/0!</v>
      </c>
      <c r="DB99" s="71" t="e">
        <f t="shared" si="245"/>
        <v>#DIV/0!</v>
      </c>
      <c r="DC99" s="71" t="e">
        <f t="shared" si="246"/>
        <v>#DIV/0!</v>
      </c>
      <c r="DE99" s="71" t="e">
        <f t="shared" si="261"/>
        <v>#DIV/0!</v>
      </c>
      <c r="DF99" s="71" t="e">
        <f t="shared" si="262"/>
        <v>#DIV/0!</v>
      </c>
      <c r="DG99" s="71" t="e">
        <f t="shared" si="263"/>
        <v>#DIV/0!</v>
      </c>
      <c r="DH99" s="71" t="e">
        <f t="shared" si="264"/>
        <v>#DIV/0!</v>
      </c>
      <c r="DI99" s="71" t="e">
        <f t="shared" si="265"/>
        <v>#DIV/0!</v>
      </c>
      <c r="DJ99" s="71"/>
      <c r="DK99" s="71" t="e">
        <f t="shared" si="266"/>
        <v>#DIV/0!</v>
      </c>
      <c r="DL99" s="71" t="e">
        <f t="shared" si="267"/>
        <v>#DIV/0!</v>
      </c>
      <c r="DM99" s="71" t="e">
        <f t="shared" si="268"/>
        <v>#DIV/0!</v>
      </c>
      <c r="DN99" s="71" t="e">
        <f t="shared" si="269"/>
        <v>#DIV/0!</v>
      </c>
      <c r="DQ99" s="71"/>
      <c r="DR99" s="71"/>
      <c r="DS99" s="71"/>
      <c r="DT99" s="71"/>
      <c r="DV99" s="71"/>
      <c r="DW99" s="71"/>
      <c r="DX99" s="71"/>
      <c r="DY99" s="71"/>
      <c r="DZ99" s="71"/>
      <c r="EB99" s="71"/>
      <c r="EC99" s="71"/>
      <c r="ED99" s="71"/>
      <c r="EE99" s="71"/>
      <c r="EG99" s="71"/>
      <c r="EH99" s="71"/>
      <c r="EI99" s="71"/>
      <c r="EJ99" s="71"/>
      <c r="EL99" s="71"/>
      <c r="EM99" s="71"/>
      <c r="EN99" s="71"/>
      <c r="EO99" s="71"/>
      <c r="EQ99" s="71"/>
      <c r="ER99" s="71"/>
      <c r="ES99" s="71"/>
      <c r="ET99" s="71"/>
      <c r="EW99" s="71" t="e">
        <f t="shared" si="270"/>
        <v>#DIV/0!</v>
      </c>
      <c r="EX99" s="71">
        <f t="shared" si="271"/>
        <v>1</v>
      </c>
      <c r="EY99" s="71">
        <f t="shared" si="247"/>
        <v>1.3922186215458177</v>
      </c>
      <c r="EZ99" s="71"/>
      <c r="FA99" s="71" t="e">
        <f t="shared" si="272"/>
        <v>#DIV/0!</v>
      </c>
      <c r="FB99" s="71">
        <f t="shared" si="273"/>
        <v>1</v>
      </c>
      <c r="FC99" s="71">
        <f t="shared" si="248"/>
        <v>1.022180044193354</v>
      </c>
      <c r="FD99" s="71"/>
      <c r="FE99" s="71" t="e">
        <f t="shared" si="274"/>
        <v>#DIV/0!</v>
      </c>
      <c r="FF99" s="71">
        <f t="shared" si="275"/>
        <v>1</v>
      </c>
      <c r="FG99" s="71">
        <f t="shared" si="249"/>
        <v>0.99246801222972592</v>
      </c>
      <c r="FH99" s="71"/>
      <c r="FI99" s="71" t="e">
        <f t="shared" si="276"/>
        <v>#DIV/0!</v>
      </c>
      <c r="FJ99" s="71">
        <f t="shared" si="277"/>
        <v>1</v>
      </c>
      <c r="FK99" s="71">
        <f t="shared" si="250"/>
        <v>0.97029841569411912</v>
      </c>
      <c r="FM99" s="71" t="e">
        <f t="shared" si="278"/>
        <v>#DIV/0!</v>
      </c>
      <c r="FN99" s="71">
        <f t="shared" si="279"/>
        <v>1</v>
      </c>
      <c r="FO99" s="71">
        <f t="shared" si="251"/>
        <v>1.0106288270906623</v>
      </c>
      <c r="FQ99" s="239"/>
      <c r="FS99" s="51">
        <f t="shared" si="299"/>
        <v>1982</v>
      </c>
      <c r="FT99" s="71">
        <f t="shared" si="285"/>
        <v>1.0158682262561549</v>
      </c>
      <c r="FU99" s="71">
        <f t="shared" si="286"/>
        <v>1.0043904399287915</v>
      </c>
      <c r="FV99" s="71">
        <f t="shared" si="287"/>
        <v>0.99949220947083073</v>
      </c>
      <c r="FW99" s="71">
        <f t="shared" si="288"/>
        <v>0.99452839232743417</v>
      </c>
      <c r="FX99" s="71">
        <f t="shared" si="289"/>
        <v>1.0035187494423032</v>
      </c>
      <c r="FY99" s="71">
        <f t="shared" si="290"/>
        <v>1.0139410731646288</v>
      </c>
      <c r="GA99" s="51">
        <f t="shared" si="300"/>
        <v>1982</v>
      </c>
      <c r="GB99" s="119">
        <f t="shared" si="291"/>
        <v>0.97753776178663188</v>
      </c>
      <c r="GC99" s="119">
        <f t="shared" si="292"/>
        <v>0.96226827114104607</v>
      </c>
      <c r="GD99" s="119">
        <f t="shared" si="293"/>
        <v>0.99452839232743417</v>
      </c>
      <c r="GE99" s="119">
        <f t="shared" si="294"/>
        <v>1.0123498708060397</v>
      </c>
      <c r="GF99" s="119">
        <f t="shared" si="295"/>
        <v>1.0139410731646288</v>
      </c>
      <c r="GH99" s="51">
        <f t="shared" si="301"/>
        <v>1989</v>
      </c>
      <c r="GI99" s="71">
        <f t="shared" si="296"/>
        <v>1.0811059334667799</v>
      </c>
      <c r="GJ99" s="71">
        <f t="shared" si="297"/>
        <v>1.0585843858212403</v>
      </c>
      <c r="GK99" s="71">
        <f t="shared" si="298"/>
        <v>1.0212751557147404</v>
      </c>
    </row>
    <row r="100" spans="1:193" x14ac:dyDescent="0.2">
      <c r="A100" s="50" t="s">
        <v>122</v>
      </c>
      <c r="B100" s="50">
        <f t="shared" si="260"/>
        <v>1960</v>
      </c>
      <c r="D100" s="79">
        <f t="shared" ref="D100:G124" si="302">D174+D251</f>
        <v>2094.5419999999999</v>
      </c>
      <c r="E100" s="79">
        <f t="shared" si="302"/>
        <v>2587.0458732055131</v>
      </c>
      <c r="F100" s="79">
        <f t="shared" si="302"/>
        <v>1744.356</v>
      </c>
      <c r="G100" s="79">
        <f t="shared" si="302"/>
        <v>905.44400000000007</v>
      </c>
      <c r="H100" s="79">
        <f>SUM(D100:G100)</f>
        <v>7331.3878732055136</v>
      </c>
      <c r="I100" s="74">
        <f>H174+H251</f>
        <v>7331.3878732055127</v>
      </c>
      <c r="J100" s="69"/>
      <c r="K100" s="69"/>
      <c r="L100" s="69"/>
      <c r="M100" s="69"/>
      <c r="N100" s="69"/>
      <c r="V100" s="70"/>
      <c r="W100" s="70"/>
      <c r="X100" s="70"/>
      <c r="Y100" s="70"/>
      <c r="Z100" s="70"/>
      <c r="BB100" s="71"/>
      <c r="BC100" s="71"/>
      <c r="BD100" s="71"/>
      <c r="BE100" s="71"/>
      <c r="BF100" s="71"/>
      <c r="BG100" s="71"/>
      <c r="BH100" s="71"/>
      <c r="BI100" s="71"/>
      <c r="BJ100" s="71"/>
      <c r="BK100" s="71"/>
      <c r="BL100" s="71"/>
      <c r="BM100" s="71"/>
      <c r="BN100" s="71"/>
      <c r="BO100" s="71"/>
      <c r="BP100" s="71"/>
      <c r="BQ100" s="71"/>
      <c r="BR100" s="71"/>
      <c r="BS100" s="71"/>
      <c r="BT100" s="71"/>
      <c r="BU100" s="72"/>
      <c r="BV100" s="71"/>
      <c r="CK100" s="73"/>
      <c r="CL100" s="73"/>
      <c r="CM100" s="73"/>
      <c r="CN100" s="73"/>
      <c r="CO100" s="73"/>
      <c r="CP100" s="73"/>
      <c r="CQ100" s="73"/>
      <c r="CR100" s="73"/>
      <c r="CS100" s="73"/>
      <c r="CT100" s="73"/>
      <c r="CU100" s="73"/>
      <c r="CX100" s="53"/>
      <c r="CZ100" s="71">
        <f t="shared" si="243"/>
        <v>0.2856951557092014</v>
      </c>
      <c r="DA100" s="71">
        <f t="shared" si="244"/>
        <v>0.35287259628706225</v>
      </c>
      <c r="DB100" s="71">
        <f t="shared" si="245"/>
        <v>0.23792984768616704</v>
      </c>
      <c r="DC100" s="71">
        <f t="shared" si="246"/>
        <v>0.12350240031756926</v>
      </c>
      <c r="DE100" s="71" t="e">
        <f t="shared" si="261"/>
        <v>#DIV/0!</v>
      </c>
      <c r="DF100" s="71" t="e">
        <f t="shared" si="262"/>
        <v>#DIV/0!</v>
      </c>
      <c r="DG100" s="71" t="e">
        <f t="shared" si="263"/>
        <v>#DIV/0!</v>
      </c>
      <c r="DH100" s="71" t="e">
        <f t="shared" si="264"/>
        <v>#DIV/0!</v>
      </c>
      <c r="DI100" s="71" t="e">
        <f t="shared" si="265"/>
        <v>#DIV/0!</v>
      </c>
      <c r="DJ100" s="71"/>
      <c r="DK100" s="71" t="e">
        <f t="shared" si="266"/>
        <v>#DIV/0!</v>
      </c>
      <c r="DL100" s="71" t="e">
        <f t="shared" si="267"/>
        <v>#DIV/0!</v>
      </c>
      <c r="DM100" s="71" t="e">
        <f t="shared" si="268"/>
        <v>#DIV/0!</v>
      </c>
      <c r="DN100" s="71" t="e">
        <f t="shared" si="269"/>
        <v>#DIV/0!</v>
      </c>
      <c r="DQ100" s="71"/>
      <c r="DR100" s="71"/>
      <c r="DS100" s="71"/>
      <c r="DT100" s="71"/>
      <c r="DV100" s="71"/>
      <c r="DW100" s="71"/>
      <c r="DX100" s="71"/>
      <c r="DY100" s="71"/>
      <c r="DZ100" s="71"/>
      <c r="EB100" s="71"/>
      <c r="EC100" s="71"/>
      <c r="ED100" s="71"/>
      <c r="EE100" s="71"/>
      <c r="EG100" s="71"/>
      <c r="EH100" s="71"/>
      <c r="EI100" s="71"/>
      <c r="EJ100" s="71"/>
      <c r="EL100" s="71"/>
      <c r="EM100" s="71"/>
      <c r="EN100" s="71"/>
      <c r="EO100" s="71"/>
      <c r="EQ100" s="71"/>
      <c r="ER100" s="71"/>
      <c r="ES100" s="71"/>
      <c r="ET100" s="71"/>
      <c r="EW100" s="71" t="e">
        <f t="shared" si="270"/>
        <v>#DIV/0!</v>
      </c>
      <c r="EX100" s="71">
        <f t="shared" si="271"/>
        <v>1</v>
      </c>
      <c r="EY100" s="71">
        <f t="shared" si="247"/>
        <v>1.3922186215458177</v>
      </c>
      <c r="EZ100" s="71"/>
      <c r="FA100" s="71" t="e">
        <f t="shared" si="272"/>
        <v>#DIV/0!</v>
      </c>
      <c r="FB100" s="71">
        <f t="shared" si="273"/>
        <v>1</v>
      </c>
      <c r="FC100" s="71">
        <f t="shared" si="248"/>
        <v>1.022180044193354</v>
      </c>
      <c r="FD100" s="71"/>
      <c r="FE100" s="71" t="e">
        <f t="shared" si="274"/>
        <v>#DIV/0!</v>
      </c>
      <c r="FF100" s="71">
        <f t="shared" si="275"/>
        <v>1</v>
      </c>
      <c r="FG100" s="71">
        <f t="shared" si="249"/>
        <v>0.99246801222972592</v>
      </c>
      <c r="FH100" s="71"/>
      <c r="FI100" s="71" t="e">
        <f t="shared" si="276"/>
        <v>#DIV/0!</v>
      </c>
      <c r="FJ100" s="71">
        <f t="shared" si="277"/>
        <v>1</v>
      </c>
      <c r="FK100" s="71">
        <f t="shared" si="250"/>
        <v>0.97029841569411912</v>
      </c>
      <c r="FM100" s="71" t="e">
        <f t="shared" si="278"/>
        <v>#DIV/0!</v>
      </c>
      <c r="FN100" s="71">
        <f t="shared" si="279"/>
        <v>1</v>
      </c>
      <c r="FO100" s="71">
        <f t="shared" si="251"/>
        <v>1.0106288270906623</v>
      </c>
      <c r="FQ100" s="239"/>
      <c r="FS100" s="51">
        <f t="shared" si="299"/>
        <v>1983</v>
      </c>
      <c r="FT100" s="71">
        <f t="shared" si="285"/>
        <v>0.98026993493331904</v>
      </c>
      <c r="FU100" s="71">
        <f t="shared" si="286"/>
        <v>1.0034719555978484</v>
      </c>
      <c r="FV100" s="71">
        <f t="shared" si="287"/>
        <v>1.0004566463565789</v>
      </c>
      <c r="FW100" s="71">
        <f t="shared" si="288"/>
        <v>0.9943000548612726</v>
      </c>
      <c r="FX100" s="71">
        <f t="shared" si="289"/>
        <v>0.9907508345545486</v>
      </c>
      <c r="FY100" s="71">
        <f t="shared" si="290"/>
        <v>0.99119764017122525</v>
      </c>
      <c r="GA100" s="51">
        <f t="shared" si="300"/>
        <v>1983</v>
      </c>
      <c r="GB100" s="119">
        <f t="shared" si="291"/>
        <v>0.95302249003537642</v>
      </c>
      <c r="GC100" s="119">
        <f t="shared" si="292"/>
        <v>0.97220414099531061</v>
      </c>
      <c r="GD100" s="119">
        <f t="shared" si="293"/>
        <v>0.9943000548612726</v>
      </c>
      <c r="GE100" s="119">
        <f t="shared" si="294"/>
        <v>0.99764246334859141</v>
      </c>
      <c r="GF100" s="119">
        <f t="shared" si="295"/>
        <v>0.99119764017122525</v>
      </c>
      <c r="GH100" s="51">
        <f t="shared" si="301"/>
        <v>1990</v>
      </c>
      <c r="GI100" s="71">
        <f t="shared" si="296"/>
        <v>0.98508032923609246</v>
      </c>
      <c r="GJ100" s="71">
        <f t="shared" si="297"/>
        <v>1.0643767234138797</v>
      </c>
      <c r="GK100" s="71">
        <f t="shared" si="298"/>
        <v>0.92549969157212297</v>
      </c>
    </row>
    <row r="101" spans="1:193" x14ac:dyDescent="0.2">
      <c r="A101" s="50" t="s">
        <v>122</v>
      </c>
      <c r="B101" s="50">
        <f t="shared" si="260"/>
        <v>1961</v>
      </c>
      <c r="D101" s="79">
        <f t="shared" si="302"/>
        <v>2170.4110000000001</v>
      </c>
      <c r="E101" s="79">
        <f t="shared" si="302"/>
        <v>2653.8469999999998</v>
      </c>
      <c r="F101" s="79">
        <f t="shared" si="302"/>
        <v>1744.3129999999999</v>
      </c>
      <c r="G101" s="79">
        <f t="shared" si="302"/>
        <v>931.99400000000003</v>
      </c>
      <c r="H101" s="79">
        <f t="shared" ref="H101:H124" si="303">SUM(D101:G101)</f>
        <v>7500.5649999999996</v>
      </c>
      <c r="I101" s="74">
        <f t="shared" ref="I101:I152" si="304">H175+H252</f>
        <v>7500.5649999999996</v>
      </c>
      <c r="J101" s="69"/>
      <c r="K101" s="69"/>
      <c r="L101" s="69"/>
      <c r="M101" s="69"/>
      <c r="N101" s="69"/>
      <c r="V101" s="70"/>
      <c r="W101" s="70"/>
      <c r="X101" s="70"/>
      <c r="Y101" s="70"/>
      <c r="Z101" s="70"/>
      <c r="BB101" s="71"/>
      <c r="BC101" s="71"/>
      <c r="BD101" s="71"/>
      <c r="BE101" s="71"/>
      <c r="BF101" s="71"/>
      <c r="BG101" s="71"/>
      <c r="BH101" s="71"/>
      <c r="BI101" s="71"/>
      <c r="BJ101" s="71"/>
      <c r="BK101" s="71"/>
      <c r="BL101" s="71"/>
      <c r="BM101" s="71"/>
      <c r="BN101" s="71"/>
      <c r="BO101" s="71"/>
      <c r="BP101" s="71"/>
      <c r="BQ101" s="71"/>
      <c r="BR101" s="71"/>
      <c r="BS101" s="71"/>
      <c r="BT101" s="71"/>
      <c r="BU101" s="72"/>
      <c r="BV101" s="71"/>
      <c r="CK101" s="73"/>
      <c r="CL101" s="73"/>
      <c r="CM101" s="73"/>
      <c r="CN101" s="73"/>
      <c r="CO101" s="73"/>
      <c r="CP101" s="73"/>
      <c r="CQ101" s="73"/>
      <c r="CR101" s="73"/>
      <c r="CS101" s="73"/>
      <c r="CT101" s="73"/>
      <c r="CU101" s="73"/>
      <c r="CX101" s="53"/>
      <c r="CZ101" s="71">
        <f t="shared" si="243"/>
        <v>0.28936633440280835</v>
      </c>
      <c r="DA101" s="71">
        <f t="shared" si="244"/>
        <v>0.35381961225587671</v>
      </c>
      <c r="DB101" s="71">
        <f t="shared" si="245"/>
        <v>0.23255754733143436</v>
      </c>
      <c r="DC101" s="71">
        <f t="shared" si="246"/>
        <v>0.1242565060098806</v>
      </c>
      <c r="DE101" s="71">
        <f t="shared" si="261"/>
        <v>0.2875268388941678</v>
      </c>
      <c r="DF101" s="71">
        <f t="shared" si="262"/>
        <v>0.35334589276033312</v>
      </c>
      <c r="DG101" s="71">
        <f t="shared" si="263"/>
        <v>0.23523347314183973</v>
      </c>
      <c r="DH101" s="71">
        <f t="shared" si="264"/>
        <v>0.12387907061656374</v>
      </c>
      <c r="DI101" s="71">
        <f t="shared" si="265"/>
        <v>0.99998527541290438</v>
      </c>
      <c r="DJ101" s="71"/>
      <c r="DK101" s="71">
        <f t="shared" si="266"/>
        <v>0.28753107267049005</v>
      </c>
      <c r="DL101" s="71">
        <f t="shared" si="267"/>
        <v>0.35335109570931722</v>
      </c>
      <c r="DM101" s="71">
        <f t="shared" si="268"/>
        <v>0.23523693690860534</v>
      </c>
      <c r="DN101" s="71">
        <f t="shared" si="269"/>
        <v>0.12388089471158741</v>
      </c>
      <c r="DQ101" s="71"/>
      <c r="DR101" s="71"/>
      <c r="DS101" s="71"/>
      <c r="DT101" s="71"/>
      <c r="DV101" s="71"/>
      <c r="DW101" s="71"/>
      <c r="DX101" s="71"/>
      <c r="DY101" s="71"/>
      <c r="DZ101" s="71"/>
      <c r="EB101" s="71"/>
      <c r="EC101" s="71"/>
      <c r="ED101" s="71"/>
      <c r="EE101" s="71"/>
      <c r="EG101" s="71"/>
      <c r="EH101" s="71"/>
      <c r="EI101" s="71"/>
      <c r="EJ101" s="71"/>
      <c r="EL101" s="71"/>
      <c r="EM101" s="71"/>
      <c r="EN101" s="71"/>
      <c r="EO101" s="71"/>
      <c r="EQ101" s="71"/>
      <c r="ER101" s="71"/>
      <c r="ES101" s="71"/>
      <c r="ET101" s="71"/>
      <c r="EW101" s="71">
        <f t="shared" si="270"/>
        <v>1</v>
      </c>
      <c r="EX101" s="71">
        <f t="shared" si="271"/>
        <v>1</v>
      </c>
      <c r="EY101" s="71">
        <f t="shared" si="247"/>
        <v>1.3922186215458177</v>
      </c>
      <c r="EZ101" s="71"/>
      <c r="FA101" s="71">
        <f t="shared" si="272"/>
        <v>1</v>
      </c>
      <c r="FB101" s="71">
        <f t="shared" si="273"/>
        <v>1</v>
      </c>
      <c r="FC101" s="71">
        <f t="shared" si="248"/>
        <v>1.022180044193354</v>
      </c>
      <c r="FD101" s="71"/>
      <c r="FE101" s="71">
        <f t="shared" si="274"/>
        <v>1</v>
      </c>
      <c r="FF101" s="71">
        <f t="shared" si="275"/>
        <v>1</v>
      </c>
      <c r="FG101" s="71">
        <f t="shared" si="249"/>
        <v>0.99246801222972592</v>
      </c>
      <c r="FH101" s="71"/>
      <c r="FI101" s="71">
        <f t="shared" si="276"/>
        <v>1</v>
      </c>
      <c r="FJ101" s="71">
        <f t="shared" si="277"/>
        <v>1</v>
      </c>
      <c r="FK101" s="71">
        <f t="shared" si="250"/>
        <v>0.97029841569411912</v>
      </c>
      <c r="FM101" s="71">
        <f t="shared" si="278"/>
        <v>1</v>
      </c>
      <c r="FN101" s="71">
        <f t="shared" si="279"/>
        <v>1</v>
      </c>
      <c r="FO101" s="71">
        <f t="shared" si="251"/>
        <v>1.0106288270906623</v>
      </c>
      <c r="FQ101" s="239"/>
      <c r="FS101" s="51">
        <f t="shared" si="299"/>
        <v>1984</v>
      </c>
      <c r="FT101" s="71">
        <f t="shared" si="285"/>
        <v>1.0159097233661969</v>
      </c>
      <c r="FU101" s="71">
        <f t="shared" si="286"/>
        <v>1.0017252941439585</v>
      </c>
      <c r="FV101" s="71">
        <f t="shared" si="287"/>
        <v>1.0002633101958478</v>
      </c>
      <c r="FW101" s="71">
        <f t="shared" si="288"/>
        <v>0.99708370238631983</v>
      </c>
      <c r="FX101" s="71">
        <f t="shared" si="289"/>
        <v>0.99354685880040849</v>
      </c>
      <c r="FY101" s="71">
        <f t="shared" si="290"/>
        <v>1.0234630442188719</v>
      </c>
      <c r="GA101" s="51">
        <f t="shared" si="300"/>
        <v>1984</v>
      </c>
      <c r="GB101" s="119">
        <f t="shared" si="291"/>
        <v>1.0015674962293755</v>
      </c>
      <c r="GC101" s="119">
        <f t="shared" si="292"/>
        <v>0.9858823802873955</v>
      </c>
      <c r="GD101" s="119">
        <f t="shared" si="293"/>
        <v>0.99708370238631983</v>
      </c>
      <c r="GE101" s="119">
        <f t="shared" si="294"/>
        <v>0.99697813738608765</v>
      </c>
      <c r="GF101" s="119">
        <f t="shared" si="295"/>
        <v>1.0234630442188719</v>
      </c>
      <c r="GH101" s="51">
        <f t="shared" si="301"/>
        <v>1991</v>
      </c>
      <c r="GI101" s="71">
        <f t="shared" si="296"/>
        <v>1.0151689321861832</v>
      </c>
      <c r="GJ101" s="71">
        <f t="shared" si="297"/>
        <v>1.0686611154295853</v>
      </c>
      <c r="GK101" s="71">
        <f t="shared" si="298"/>
        <v>0.94994467144816142</v>
      </c>
    </row>
    <row r="102" spans="1:193" x14ac:dyDescent="0.2">
      <c r="A102" s="50" t="s">
        <v>122</v>
      </c>
      <c r="B102" s="50">
        <f t="shared" si="260"/>
        <v>1962</v>
      </c>
      <c r="D102" s="79">
        <f t="shared" si="302"/>
        <v>2252.1460000000002</v>
      </c>
      <c r="E102" s="79">
        <f t="shared" si="302"/>
        <v>2783.319</v>
      </c>
      <c r="F102" s="79">
        <f t="shared" si="302"/>
        <v>1844.6790000000001</v>
      </c>
      <c r="G102" s="79">
        <f t="shared" si="302"/>
        <v>987.76</v>
      </c>
      <c r="H102" s="79">
        <f t="shared" si="303"/>
        <v>7867.9040000000005</v>
      </c>
      <c r="I102" s="74">
        <f t="shared" si="304"/>
        <v>7867.9040000000005</v>
      </c>
      <c r="J102" s="69"/>
      <c r="K102" s="69"/>
      <c r="L102" s="69"/>
      <c r="M102" s="69"/>
      <c r="N102" s="69"/>
      <c r="V102" s="70"/>
      <c r="W102" s="70"/>
      <c r="X102" s="70"/>
      <c r="Y102" s="70"/>
      <c r="Z102" s="70"/>
      <c r="BB102" s="71"/>
      <c r="BC102" s="71"/>
      <c r="BD102" s="71"/>
      <c r="BE102" s="71"/>
      <c r="BF102" s="71"/>
      <c r="BG102" s="71"/>
      <c r="BH102" s="71"/>
      <c r="BI102" s="71"/>
      <c r="BJ102" s="71"/>
      <c r="BK102" s="71"/>
      <c r="BL102" s="71"/>
      <c r="BM102" s="71"/>
      <c r="BN102" s="71"/>
      <c r="BO102" s="71"/>
      <c r="BP102" s="71"/>
      <c r="BQ102" s="71"/>
      <c r="BR102" s="71"/>
      <c r="BS102" s="71"/>
      <c r="BT102" s="71"/>
      <c r="BU102" s="72"/>
      <c r="BV102" s="71"/>
      <c r="CK102" s="73"/>
      <c r="CL102" s="73"/>
      <c r="CM102" s="73"/>
      <c r="CN102" s="73"/>
      <c r="CO102" s="73"/>
      <c r="CP102" s="73"/>
      <c r="CQ102" s="73"/>
      <c r="CR102" s="73"/>
      <c r="CS102" s="73"/>
      <c r="CT102" s="73"/>
      <c r="CU102" s="73"/>
      <c r="CX102" s="53"/>
      <c r="CZ102" s="71">
        <f t="shared" si="243"/>
        <v>0.28624472286392921</v>
      </c>
      <c r="DA102" s="71">
        <f t="shared" si="244"/>
        <v>0.35375609565139582</v>
      </c>
      <c r="DB102" s="71">
        <f t="shared" si="245"/>
        <v>0.23445621603923994</v>
      </c>
      <c r="DC102" s="71">
        <f t="shared" si="246"/>
        <v>0.12554296544543503</v>
      </c>
      <c r="DE102" s="71">
        <f t="shared" si="261"/>
        <v>0.28780270712890055</v>
      </c>
      <c r="DF102" s="71">
        <f t="shared" si="262"/>
        <v>0.35378785300325744</v>
      </c>
      <c r="DG102" s="71">
        <f t="shared" si="263"/>
        <v>0.23350559515696004</v>
      </c>
      <c r="DH102" s="71">
        <f t="shared" si="264"/>
        <v>0.12489863151556456</v>
      </c>
      <c r="DI102" s="71">
        <f t="shared" si="265"/>
        <v>0.99999478680468257</v>
      </c>
      <c r="DJ102" s="71"/>
      <c r="DK102" s="71">
        <f t="shared" si="266"/>
        <v>0.28780420750844748</v>
      </c>
      <c r="DL102" s="71">
        <f t="shared" si="267"/>
        <v>0.35378969737805116</v>
      </c>
      <c r="DM102" s="71">
        <f t="shared" si="268"/>
        <v>0.2335068124735814</v>
      </c>
      <c r="DN102" s="71">
        <f t="shared" si="269"/>
        <v>0.12489928263991996</v>
      </c>
      <c r="DQ102" s="71"/>
      <c r="DR102" s="71"/>
      <c r="DS102" s="71"/>
      <c r="DT102" s="71"/>
      <c r="DV102" s="71"/>
      <c r="DW102" s="71"/>
      <c r="DX102" s="71"/>
      <c r="DY102" s="71"/>
      <c r="DZ102" s="71"/>
      <c r="EB102" s="71"/>
      <c r="EC102" s="71"/>
      <c r="ED102" s="71"/>
      <c r="EE102" s="71"/>
      <c r="EG102" s="71"/>
      <c r="EH102" s="71"/>
      <c r="EI102" s="71"/>
      <c r="EJ102" s="71"/>
      <c r="EL102" s="71"/>
      <c r="EM102" s="71"/>
      <c r="EN102" s="71"/>
      <c r="EO102" s="71"/>
      <c r="EQ102" s="71"/>
      <c r="ER102" s="71"/>
      <c r="ES102" s="71"/>
      <c r="ET102" s="71"/>
      <c r="EW102" s="71">
        <f t="shared" si="270"/>
        <v>1</v>
      </c>
      <c r="EX102" s="71">
        <f t="shared" si="271"/>
        <v>1</v>
      </c>
      <c r="EY102" s="71">
        <f t="shared" si="247"/>
        <v>1.3922186215458177</v>
      </c>
      <c r="EZ102" s="71"/>
      <c r="FA102" s="71">
        <f t="shared" si="272"/>
        <v>1</v>
      </c>
      <c r="FB102" s="71">
        <f t="shared" si="273"/>
        <v>1</v>
      </c>
      <c r="FC102" s="71">
        <f t="shared" si="248"/>
        <v>1.022180044193354</v>
      </c>
      <c r="FD102" s="71"/>
      <c r="FE102" s="71">
        <f t="shared" si="274"/>
        <v>1</v>
      </c>
      <c r="FF102" s="71">
        <f t="shared" si="275"/>
        <v>1</v>
      </c>
      <c r="FG102" s="71">
        <f t="shared" si="249"/>
        <v>0.99246801222972592</v>
      </c>
      <c r="FH102" s="71"/>
      <c r="FI102" s="71">
        <f t="shared" si="276"/>
        <v>1</v>
      </c>
      <c r="FJ102" s="71">
        <f t="shared" si="277"/>
        <v>1</v>
      </c>
      <c r="FK102" s="71">
        <f t="shared" si="250"/>
        <v>0.97029841569411912</v>
      </c>
      <c r="FM102" s="71">
        <f t="shared" si="278"/>
        <v>1</v>
      </c>
      <c r="FN102" s="71">
        <f t="shared" si="279"/>
        <v>1</v>
      </c>
      <c r="FO102" s="71">
        <f t="shared" si="251"/>
        <v>1.0106288270906623</v>
      </c>
      <c r="FQ102" s="239"/>
      <c r="FS102" s="51">
        <f t="shared" si="299"/>
        <v>1985</v>
      </c>
      <c r="FT102" s="71">
        <f t="shared" si="285"/>
        <v>1</v>
      </c>
      <c r="FU102" s="71">
        <f t="shared" si="286"/>
        <v>1</v>
      </c>
      <c r="FV102" s="71">
        <f t="shared" si="287"/>
        <v>1</v>
      </c>
      <c r="FW102" s="71">
        <f t="shared" si="288"/>
        <v>1</v>
      </c>
      <c r="FX102" s="71">
        <f t="shared" si="289"/>
        <v>1</v>
      </c>
      <c r="FY102" s="71">
        <f t="shared" si="290"/>
        <v>1</v>
      </c>
      <c r="GA102" s="51">
        <f t="shared" si="300"/>
        <v>1985</v>
      </c>
      <c r="GB102" s="119">
        <f t="shared" si="291"/>
        <v>1</v>
      </c>
      <c r="GC102" s="119">
        <f t="shared" si="292"/>
        <v>1</v>
      </c>
      <c r="GD102" s="119">
        <f t="shared" si="293"/>
        <v>1</v>
      </c>
      <c r="GE102" s="119">
        <f t="shared" si="294"/>
        <v>1</v>
      </c>
      <c r="GF102" s="119">
        <f t="shared" si="295"/>
        <v>1</v>
      </c>
      <c r="GH102" s="51">
        <f t="shared" si="301"/>
        <v>1992</v>
      </c>
      <c r="GI102" s="71">
        <f t="shared" si="296"/>
        <v>1.0290642673454045</v>
      </c>
      <c r="GJ102" s="71">
        <f t="shared" si="297"/>
        <v>1.085903357740206</v>
      </c>
      <c r="GK102" s="71">
        <f t="shared" si="298"/>
        <v>0.94765732144609516</v>
      </c>
    </row>
    <row r="103" spans="1:193" x14ac:dyDescent="0.2">
      <c r="A103" s="50" t="s">
        <v>122</v>
      </c>
      <c r="B103" s="50">
        <f t="shared" si="260"/>
        <v>1963</v>
      </c>
      <c r="D103" s="79">
        <f t="shared" si="302"/>
        <v>2269.3359999999998</v>
      </c>
      <c r="E103" s="79">
        <f t="shared" si="302"/>
        <v>2753.96</v>
      </c>
      <c r="F103" s="79">
        <f t="shared" si="302"/>
        <v>1903.6670000000001</v>
      </c>
      <c r="G103" s="79">
        <f t="shared" si="302"/>
        <v>1009.067</v>
      </c>
      <c r="H103" s="79">
        <f t="shared" si="303"/>
        <v>7936.0300000000007</v>
      </c>
      <c r="I103" s="74">
        <f t="shared" si="304"/>
        <v>7936.03</v>
      </c>
      <c r="J103" s="69"/>
      <c r="K103" s="69"/>
      <c r="L103" s="69"/>
      <c r="M103" s="69"/>
      <c r="N103" s="69"/>
      <c r="V103" s="70"/>
      <c r="W103" s="70"/>
      <c r="X103" s="70"/>
      <c r="Y103" s="70"/>
      <c r="Z103" s="70"/>
      <c r="BB103" s="71"/>
      <c r="BC103" s="71"/>
      <c r="BD103" s="71"/>
      <c r="BE103" s="71"/>
      <c r="BF103" s="71"/>
      <c r="BG103" s="71"/>
      <c r="BH103" s="71"/>
      <c r="BI103" s="71"/>
      <c r="BJ103" s="71"/>
      <c r="BK103" s="71"/>
      <c r="BL103" s="71"/>
      <c r="BM103" s="71"/>
      <c r="BN103" s="71"/>
      <c r="BO103" s="71"/>
      <c r="BP103" s="71"/>
      <c r="BQ103" s="71"/>
      <c r="BR103" s="71"/>
      <c r="BS103" s="71"/>
      <c r="BT103" s="71"/>
      <c r="BU103" s="72"/>
      <c r="BV103" s="71"/>
      <c r="CK103" s="73"/>
      <c r="CL103" s="73"/>
      <c r="CM103" s="73"/>
      <c r="CN103" s="73"/>
      <c r="CO103" s="73"/>
      <c r="CP103" s="73"/>
      <c r="CQ103" s="73"/>
      <c r="CR103" s="73"/>
      <c r="CS103" s="73"/>
      <c r="CT103" s="73"/>
      <c r="CU103" s="73"/>
      <c r="CX103" s="53"/>
      <c r="CZ103" s="71">
        <f t="shared" si="243"/>
        <v>0.28595355612314971</v>
      </c>
      <c r="DA103" s="71">
        <f t="shared" si="244"/>
        <v>0.34701985753582076</v>
      </c>
      <c r="DB103" s="71">
        <f t="shared" si="245"/>
        <v>0.23987648736206893</v>
      </c>
      <c r="DC103" s="71">
        <f t="shared" si="246"/>
        <v>0.12715009897896051</v>
      </c>
      <c r="DE103" s="71">
        <f t="shared" si="261"/>
        <v>0.28609911479987066</v>
      </c>
      <c r="DF103" s="71">
        <f t="shared" si="262"/>
        <v>0.35037718426597497</v>
      </c>
      <c r="DG103" s="71">
        <f t="shared" si="263"/>
        <v>0.23715602829821938</v>
      </c>
      <c r="DH103" s="71">
        <f t="shared" si="264"/>
        <v>0.1263448286262944</v>
      </c>
      <c r="DI103" s="71">
        <f t="shared" si="265"/>
        <v>0.99997715599035941</v>
      </c>
      <c r="DJ103" s="71"/>
      <c r="DK103" s="71">
        <f t="shared" si="266"/>
        <v>0.28610565060011117</v>
      </c>
      <c r="DL103" s="71">
        <f t="shared" si="267"/>
        <v>0.35038518846859829</v>
      </c>
      <c r="DM103" s="71">
        <f t="shared" si="268"/>
        <v>0.23716144601657857</v>
      </c>
      <c r="DN103" s="71">
        <f t="shared" si="269"/>
        <v>0.12634771491471197</v>
      </c>
      <c r="DQ103" s="71"/>
      <c r="DR103" s="71"/>
      <c r="DS103" s="71"/>
      <c r="DT103" s="71"/>
      <c r="DV103" s="71"/>
      <c r="DW103" s="71"/>
      <c r="DX103" s="71"/>
      <c r="DY103" s="71"/>
      <c r="DZ103" s="71"/>
      <c r="EB103" s="71"/>
      <c r="EC103" s="71"/>
      <c r="ED103" s="71"/>
      <c r="EE103" s="71"/>
      <c r="EG103" s="71"/>
      <c r="EH103" s="71"/>
      <c r="EI103" s="71"/>
      <c r="EJ103" s="71"/>
      <c r="EL103" s="71"/>
      <c r="EM103" s="71"/>
      <c r="EN103" s="71"/>
      <c r="EO103" s="71"/>
      <c r="EQ103" s="71"/>
      <c r="ER103" s="71"/>
      <c r="ES103" s="71"/>
      <c r="ET103" s="71"/>
      <c r="EW103" s="71">
        <f t="shared" si="270"/>
        <v>1</v>
      </c>
      <c r="EX103" s="71">
        <f t="shared" si="271"/>
        <v>1</v>
      </c>
      <c r="EY103" s="71">
        <f t="shared" si="247"/>
        <v>1.3922186215458177</v>
      </c>
      <c r="EZ103" s="71"/>
      <c r="FA103" s="71">
        <f t="shared" si="272"/>
        <v>1</v>
      </c>
      <c r="FB103" s="71">
        <f t="shared" si="273"/>
        <v>1</v>
      </c>
      <c r="FC103" s="71">
        <f t="shared" si="248"/>
        <v>1.022180044193354</v>
      </c>
      <c r="FD103" s="71"/>
      <c r="FE103" s="71">
        <f t="shared" si="274"/>
        <v>1</v>
      </c>
      <c r="FF103" s="71">
        <f t="shared" si="275"/>
        <v>1</v>
      </c>
      <c r="FG103" s="71">
        <f t="shared" si="249"/>
        <v>0.99246801222972592</v>
      </c>
      <c r="FH103" s="71"/>
      <c r="FI103" s="71">
        <f t="shared" si="276"/>
        <v>1</v>
      </c>
      <c r="FJ103" s="71">
        <f t="shared" si="277"/>
        <v>1</v>
      </c>
      <c r="FK103" s="71">
        <f t="shared" si="250"/>
        <v>0.97029841569411912</v>
      </c>
      <c r="FM103" s="71">
        <f t="shared" si="278"/>
        <v>1</v>
      </c>
      <c r="FN103" s="71">
        <f t="shared" si="279"/>
        <v>1</v>
      </c>
      <c r="FO103" s="71">
        <f t="shared" si="251"/>
        <v>1.0106288270906623</v>
      </c>
      <c r="FQ103" s="239"/>
      <c r="FS103" s="51">
        <f t="shared" si="299"/>
        <v>1986</v>
      </c>
      <c r="FT103" s="71">
        <f t="shared" si="285"/>
        <v>0.9702411419615905</v>
      </c>
      <c r="FU103" s="71">
        <f t="shared" si="286"/>
        <v>0.99822347446702375</v>
      </c>
      <c r="FV103" s="71">
        <f t="shared" si="287"/>
        <v>1.0000127782650121</v>
      </c>
      <c r="FW103" s="71">
        <f t="shared" si="288"/>
        <v>1.0057217215202479</v>
      </c>
      <c r="FX103" s="71">
        <f t="shared" si="289"/>
        <v>0.97134513182408955</v>
      </c>
      <c r="FY103" s="71">
        <f t="shared" si="290"/>
        <v>0.99493557610872252</v>
      </c>
      <c r="GA103" s="51">
        <f t="shared" si="300"/>
        <v>1986</v>
      </c>
      <c r="GB103" s="119">
        <f t="shared" si="291"/>
        <v>0.98415338515170925</v>
      </c>
      <c r="GC103" s="119">
        <f t="shared" si="292"/>
        <v>1.0143389540892807</v>
      </c>
      <c r="GD103" s="119">
        <f t="shared" si="293"/>
        <v>1.0057217215202479</v>
      </c>
      <c r="GE103" s="119">
        <f t="shared" si="294"/>
        <v>0.96789695857502822</v>
      </c>
      <c r="GF103" s="119">
        <f t="shared" si="295"/>
        <v>0.99493557610872252</v>
      </c>
      <c r="GH103" s="51">
        <f t="shared" si="301"/>
        <v>1993</v>
      </c>
      <c r="GI103" s="71">
        <f t="shared" si="296"/>
        <v>1.0693102986155898</v>
      </c>
      <c r="GJ103" s="71">
        <f t="shared" si="297"/>
        <v>1.1042199189317468</v>
      </c>
      <c r="GK103" s="71">
        <f t="shared" si="298"/>
        <v>0.96838526482122367</v>
      </c>
    </row>
    <row r="104" spans="1:193" x14ac:dyDescent="0.2">
      <c r="A104" s="50" t="s">
        <v>122</v>
      </c>
      <c r="B104" s="50">
        <f t="shared" si="260"/>
        <v>1964</v>
      </c>
      <c r="D104" s="79">
        <f t="shared" si="302"/>
        <v>2228.0619999999999</v>
      </c>
      <c r="E104" s="79">
        <f t="shared" si="302"/>
        <v>2765.1280000000002</v>
      </c>
      <c r="F104" s="79">
        <f t="shared" si="302"/>
        <v>1913.8850000000002</v>
      </c>
      <c r="G104" s="79">
        <f t="shared" si="302"/>
        <v>1119.7809999999999</v>
      </c>
      <c r="H104" s="79">
        <f t="shared" si="303"/>
        <v>8026.8560000000007</v>
      </c>
      <c r="I104" s="74">
        <f t="shared" si="304"/>
        <v>8026.8560000000007</v>
      </c>
      <c r="J104" s="69"/>
      <c r="K104" s="69"/>
      <c r="L104" s="69"/>
      <c r="M104" s="69"/>
      <c r="N104" s="69"/>
      <c r="V104" s="70"/>
      <c r="W104" s="70"/>
      <c r="X104" s="70"/>
      <c r="Y104" s="70"/>
      <c r="Z104" s="70"/>
      <c r="BB104" s="71"/>
      <c r="BC104" s="71"/>
      <c r="BD104" s="71"/>
      <c r="BE104" s="71"/>
      <c r="BF104" s="71"/>
      <c r="BG104" s="71"/>
      <c r="BH104" s="71"/>
      <c r="BI104" s="71"/>
      <c r="BJ104" s="71"/>
      <c r="BK104" s="71"/>
      <c r="BL104" s="71"/>
      <c r="BM104" s="71"/>
      <c r="BN104" s="71"/>
      <c r="BO104" s="71"/>
      <c r="BP104" s="71"/>
      <c r="BQ104" s="71"/>
      <c r="BR104" s="71"/>
      <c r="BS104" s="71"/>
      <c r="BT104" s="71"/>
      <c r="BU104" s="72"/>
      <c r="BV104" s="71"/>
      <c r="CK104" s="73"/>
      <c r="CL104" s="73"/>
      <c r="CM104" s="73"/>
      <c r="CN104" s="73"/>
      <c r="CO104" s="73"/>
      <c r="CP104" s="73"/>
      <c r="CQ104" s="73"/>
      <c r="CR104" s="73"/>
      <c r="CS104" s="73"/>
      <c r="CT104" s="73"/>
      <c r="CU104" s="73"/>
      <c r="CX104" s="53"/>
      <c r="CZ104" s="71">
        <f t="shared" si="243"/>
        <v>0.2775759276110098</v>
      </c>
      <c r="DA104" s="71">
        <f t="shared" si="244"/>
        <v>0.3444845653142401</v>
      </c>
      <c r="DB104" s="71">
        <f t="shared" si="245"/>
        <v>0.23843519804017912</v>
      </c>
      <c r="DC104" s="71">
        <f t="shared" si="246"/>
        <v>0.13950430903457092</v>
      </c>
      <c r="DE104" s="71">
        <f t="shared" si="261"/>
        <v>0.28174398317909471</v>
      </c>
      <c r="DF104" s="71">
        <f t="shared" si="262"/>
        <v>0.34575066221110629</v>
      </c>
      <c r="DG104" s="71">
        <f t="shared" si="263"/>
        <v>0.23915511886350629</v>
      </c>
      <c r="DH104" s="71">
        <f t="shared" si="264"/>
        <v>0.13323175338879056</v>
      </c>
      <c r="DI104" s="71">
        <f t="shared" si="265"/>
        <v>0.99988151764249789</v>
      </c>
      <c r="DJ104" s="71"/>
      <c r="DK104" s="71">
        <f t="shared" si="266"/>
        <v>0.28177736882604398</v>
      </c>
      <c r="DL104" s="71">
        <f t="shared" si="267"/>
        <v>0.3457916324189198</v>
      </c>
      <c r="DM104" s="71">
        <f t="shared" si="268"/>
        <v>0.23918345788347184</v>
      </c>
      <c r="DN104" s="71">
        <f t="shared" si="269"/>
        <v>0.13324754087156437</v>
      </c>
      <c r="DQ104" s="71"/>
      <c r="DR104" s="71"/>
      <c r="DS104" s="71"/>
      <c r="DT104" s="71"/>
      <c r="DV104" s="71"/>
      <c r="DW104" s="71"/>
      <c r="DX104" s="71"/>
      <c r="DY104" s="71"/>
      <c r="DZ104" s="71"/>
      <c r="EB104" s="71"/>
      <c r="EC104" s="71"/>
      <c r="ED104" s="71"/>
      <c r="EE104" s="71"/>
      <c r="EG104" s="71"/>
      <c r="EH104" s="71"/>
      <c r="EI104" s="71"/>
      <c r="EJ104" s="71"/>
      <c r="EL104" s="71"/>
      <c r="EM104" s="71"/>
      <c r="EN104" s="71"/>
      <c r="EO104" s="71"/>
      <c r="EQ104" s="71"/>
      <c r="ER104" s="71"/>
      <c r="ES104" s="71"/>
      <c r="ET104" s="71"/>
      <c r="EW104" s="71">
        <f t="shared" si="270"/>
        <v>1</v>
      </c>
      <c r="EX104" s="71">
        <f t="shared" si="271"/>
        <v>1</v>
      </c>
      <c r="EY104" s="71">
        <f t="shared" si="247"/>
        <v>1.3922186215458177</v>
      </c>
      <c r="EZ104" s="71"/>
      <c r="FA104" s="71">
        <f t="shared" si="272"/>
        <v>1</v>
      </c>
      <c r="FB104" s="71">
        <f t="shared" si="273"/>
        <v>1</v>
      </c>
      <c r="FC104" s="71">
        <f t="shared" si="248"/>
        <v>1.022180044193354</v>
      </c>
      <c r="FD104" s="71"/>
      <c r="FE104" s="71">
        <f t="shared" si="274"/>
        <v>1</v>
      </c>
      <c r="FF104" s="71">
        <f t="shared" si="275"/>
        <v>1</v>
      </c>
      <c r="FG104" s="71">
        <f t="shared" si="249"/>
        <v>0.99246801222972592</v>
      </c>
      <c r="FH104" s="71"/>
      <c r="FI104" s="71">
        <f t="shared" si="276"/>
        <v>1</v>
      </c>
      <c r="FJ104" s="71">
        <f t="shared" si="277"/>
        <v>1</v>
      </c>
      <c r="FK104" s="71">
        <f t="shared" si="250"/>
        <v>0.97029841569411912</v>
      </c>
      <c r="FM104" s="71">
        <f t="shared" si="278"/>
        <v>1</v>
      </c>
      <c r="FN104" s="71">
        <f t="shared" si="279"/>
        <v>1</v>
      </c>
      <c r="FO104" s="71">
        <f t="shared" si="251"/>
        <v>1.0106288270906623</v>
      </c>
      <c r="FQ104" s="239"/>
      <c r="FS104" s="51">
        <f t="shared" si="299"/>
        <v>1987</v>
      </c>
      <c r="FT104" s="71">
        <f t="shared" si="285"/>
        <v>0.96914732419823724</v>
      </c>
      <c r="FU104" s="71">
        <f t="shared" si="286"/>
        <v>0.99640214050212894</v>
      </c>
      <c r="FV104" s="71">
        <f t="shared" si="287"/>
        <v>0.99969350170623261</v>
      </c>
      <c r="FW104" s="71">
        <f t="shared" si="288"/>
        <v>1.0184855532264061</v>
      </c>
      <c r="FX104" s="71">
        <f t="shared" si="289"/>
        <v>0.97867472465463778</v>
      </c>
      <c r="FY104" s="71">
        <f t="shared" si="290"/>
        <v>0.97610162250775079</v>
      </c>
      <c r="GA104" s="51">
        <f t="shared" si="300"/>
        <v>1987</v>
      </c>
      <c r="GB104" s="119">
        <f t="shared" si="291"/>
        <v>0.99673870291335542</v>
      </c>
      <c r="GC104" s="119">
        <f t="shared" si="292"/>
        <v>1.0284697465763981</v>
      </c>
      <c r="GD104" s="119">
        <f t="shared" si="293"/>
        <v>1.0184855532264061</v>
      </c>
      <c r="GE104" s="119">
        <f t="shared" si="294"/>
        <v>0.97164512489374488</v>
      </c>
      <c r="GF104" s="119">
        <f t="shared" si="295"/>
        <v>0.97610162250775079</v>
      </c>
      <c r="GH104" s="51">
        <f t="shared" si="301"/>
        <v>1994</v>
      </c>
      <c r="GI104" s="71">
        <f t="shared" si="296"/>
        <v>1.0570333873349025</v>
      </c>
      <c r="GJ104" s="71">
        <f t="shared" si="297"/>
        <v>1.1190890742110038</v>
      </c>
      <c r="GK104" s="71">
        <f t="shared" si="298"/>
        <v>0.9445480361607026</v>
      </c>
    </row>
    <row r="105" spans="1:193" x14ac:dyDescent="0.2">
      <c r="A105" s="50" t="s">
        <v>122</v>
      </c>
      <c r="B105" s="50">
        <f t="shared" si="260"/>
        <v>1965</v>
      </c>
      <c r="D105" s="79">
        <f t="shared" si="302"/>
        <v>2327.6820000000002</v>
      </c>
      <c r="E105" s="79">
        <f t="shared" si="302"/>
        <v>2906.3290000000002</v>
      </c>
      <c r="F105" s="79">
        <f t="shared" si="302"/>
        <v>1886.913</v>
      </c>
      <c r="G105" s="79">
        <f t="shared" si="302"/>
        <v>1139.3400000000001</v>
      </c>
      <c r="H105" s="79">
        <f t="shared" si="303"/>
        <v>8260.264000000001</v>
      </c>
      <c r="I105" s="74">
        <f t="shared" si="304"/>
        <v>8260.2639999999992</v>
      </c>
      <c r="J105" s="69"/>
      <c r="K105" s="69"/>
      <c r="L105" s="69"/>
      <c r="M105" s="69"/>
      <c r="N105" s="69"/>
      <c r="V105" s="70"/>
      <c r="W105" s="70"/>
      <c r="X105" s="70"/>
      <c r="Y105" s="70"/>
      <c r="Z105" s="70"/>
      <c r="BB105" s="71"/>
      <c r="BC105" s="71"/>
      <c r="BD105" s="71"/>
      <c r="BE105" s="71"/>
      <c r="BF105" s="71"/>
      <c r="BG105" s="71"/>
      <c r="BH105" s="71"/>
      <c r="BI105" s="71"/>
      <c r="BJ105" s="71"/>
      <c r="BK105" s="71"/>
      <c r="BL105" s="71"/>
      <c r="BM105" s="71"/>
      <c r="BN105" s="71"/>
      <c r="BO105" s="71"/>
      <c r="BP105" s="71"/>
      <c r="BQ105" s="71"/>
      <c r="BR105" s="71"/>
      <c r="BS105" s="71"/>
      <c r="BT105" s="71"/>
      <c r="BU105" s="72"/>
      <c r="BV105" s="71"/>
      <c r="CK105" s="73"/>
      <c r="CL105" s="73"/>
      <c r="CM105" s="73"/>
      <c r="CN105" s="73"/>
      <c r="CO105" s="73"/>
      <c r="CP105" s="73"/>
      <c r="CQ105" s="73"/>
      <c r="CR105" s="73"/>
      <c r="CS105" s="73"/>
      <c r="CT105" s="73"/>
      <c r="CU105" s="73"/>
      <c r="CX105" s="53"/>
      <c r="CZ105" s="71">
        <f t="shared" si="243"/>
        <v>0.28179268846613137</v>
      </c>
      <c r="DA105" s="71">
        <f t="shared" si="244"/>
        <v>0.35184456574269296</v>
      </c>
      <c r="DB105" s="71">
        <f t="shared" si="245"/>
        <v>0.22843252951721638</v>
      </c>
      <c r="DC105" s="71">
        <f t="shared" si="246"/>
        <v>0.13793021627395929</v>
      </c>
      <c r="DE105" s="71">
        <f t="shared" si="261"/>
        <v>0.27967900999924028</v>
      </c>
      <c r="DF105" s="71">
        <f t="shared" si="262"/>
        <v>0.34815159962441444</v>
      </c>
      <c r="DG105" s="71">
        <f t="shared" si="263"/>
        <v>0.23339814144521231</v>
      </c>
      <c r="DH105" s="71">
        <f t="shared" si="264"/>
        <v>0.13871577414132216</v>
      </c>
      <c r="DI105" s="71">
        <f t="shared" si="265"/>
        <v>0.99994452521018928</v>
      </c>
      <c r="DJ105" s="71"/>
      <c r="DK105" s="71">
        <f t="shared" si="266"/>
        <v>0.27969452599428102</v>
      </c>
      <c r="DL105" s="71">
        <f t="shared" si="267"/>
        <v>0.34817091433270525</v>
      </c>
      <c r="DM105" s="71">
        <f t="shared" si="268"/>
        <v>0.23341108987636269</v>
      </c>
      <c r="DN105" s="71">
        <f t="shared" si="269"/>
        <v>0.13872346979665096</v>
      </c>
      <c r="DQ105" s="71"/>
      <c r="DR105" s="71"/>
      <c r="DS105" s="71"/>
      <c r="DT105" s="71"/>
      <c r="DV105" s="71"/>
      <c r="DW105" s="71"/>
      <c r="DX105" s="71"/>
      <c r="DY105" s="71"/>
      <c r="DZ105" s="71"/>
      <c r="EB105" s="71"/>
      <c r="EC105" s="71"/>
      <c r="ED105" s="71"/>
      <c r="EE105" s="71"/>
      <c r="EG105" s="71"/>
      <c r="EH105" s="71"/>
      <c r="EI105" s="71"/>
      <c r="EJ105" s="71"/>
      <c r="EL105" s="71"/>
      <c r="EM105" s="71"/>
      <c r="EN105" s="71"/>
      <c r="EO105" s="71"/>
      <c r="EQ105" s="71"/>
      <c r="ER105" s="71"/>
      <c r="ES105" s="71"/>
      <c r="ET105" s="71"/>
      <c r="EW105" s="71">
        <f t="shared" si="270"/>
        <v>1</v>
      </c>
      <c r="EX105" s="71">
        <f t="shared" si="271"/>
        <v>1</v>
      </c>
      <c r="EY105" s="71">
        <f t="shared" si="247"/>
        <v>1.3922186215458177</v>
      </c>
      <c r="EZ105" s="71"/>
      <c r="FA105" s="71">
        <f t="shared" si="272"/>
        <v>1</v>
      </c>
      <c r="FB105" s="71">
        <f t="shared" si="273"/>
        <v>1</v>
      </c>
      <c r="FC105" s="71">
        <f t="shared" si="248"/>
        <v>1.022180044193354</v>
      </c>
      <c r="FD105" s="71"/>
      <c r="FE105" s="71">
        <f t="shared" si="274"/>
        <v>1</v>
      </c>
      <c r="FF105" s="71">
        <f t="shared" si="275"/>
        <v>1</v>
      </c>
      <c r="FG105" s="71">
        <f t="shared" si="249"/>
        <v>0.99246801222972592</v>
      </c>
      <c r="FH105" s="71"/>
      <c r="FI105" s="71">
        <f t="shared" si="276"/>
        <v>1</v>
      </c>
      <c r="FJ105" s="71">
        <f t="shared" si="277"/>
        <v>1</v>
      </c>
      <c r="FK105" s="71">
        <f t="shared" si="250"/>
        <v>0.97029841569411912</v>
      </c>
      <c r="FM105" s="71">
        <f t="shared" si="278"/>
        <v>1</v>
      </c>
      <c r="FN105" s="71">
        <f t="shared" si="279"/>
        <v>1</v>
      </c>
      <c r="FO105" s="71">
        <f t="shared" si="251"/>
        <v>1.0106288270906623</v>
      </c>
      <c r="FQ105" s="239"/>
      <c r="FS105" s="51">
        <f t="shared" si="299"/>
        <v>1988</v>
      </c>
      <c r="FT105" s="71">
        <f t="shared" si="285"/>
        <v>1.0108898364242347</v>
      </c>
      <c r="FU105" s="71">
        <f t="shared" si="286"/>
        <v>0.99592485610898829</v>
      </c>
      <c r="FV105" s="71">
        <f t="shared" si="287"/>
        <v>0.99978604259267556</v>
      </c>
      <c r="FW105" s="71">
        <f t="shared" si="288"/>
        <v>1.0294721895436769</v>
      </c>
      <c r="FX105" s="71">
        <f t="shared" si="289"/>
        <v>1.0107415522963286</v>
      </c>
      <c r="FY105" s="71">
        <f t="shared" si="290"/>
        <v>0.97569807886188253</v>
      </c>
      <c r="GA105" s="51">
        <f t="shared" si="300"/>
        <v>1988</v>
      </c>
      <c r="GB105" s="119">
        <f t="shared" si="291"/>
        <v>1.0554039054608344</v>
      </c>
      <c r="GC105" s="119">
        <f t="shared" si="292"/>
        <v>1.0440345400979163</v>
      </c>
      <c r="GD105" s="119">
        <f t="shared" si="293"/>
        <v>1.0294721895436769</v>
      </c>
      <c r="GE105" s="119">
        <f t="shared" si="294"/>
        <v>1.0025205029523832</v>
      </c>
      <c r="GF105" s="119">
        <f t="shared" si="295"/>
        <v>0.97569807886188253</v>
      </c>
      <c r="GH105" s="51">
        <f t="shared" si="301"/>
        <v>1995</v>
      </c>
      <c r="GI105" s="71">
        <f t="shared" si="296"/>
        <v>1.0645438967422636</v>
      </c>
      <c r="GJ105" s="71">
        <f t="shared" si="297"/>
        <v>1.1345996463961512</v>
      </c>
      <c r="GK105" s="71">
        <f t="shared" si="298"/>
        <v>0.9382550929956599</v>
      </c>
    </row>
    <row r="106" spans="1:193" x14ac:dyDescent="0.2">
      <c r="A106" s="50" t="s">
        <v>122</v>
      </c>
      <c r="B106" s="50">
        <f t="shared" si="260"/>
        <v>1966</v>
      </c>
      <c r="D106" s="79">
        <f t="shared" si="302"/>
        <v>2340.6179999999999</v>
      </c>
      <c r="E106" s="79">
        <f t="shared" si="302"/>
        <v>3029.6480000000001</v>
      </c>
      <c r="F106" s="79">
        <f t="shared" si="302"/>
        <v>2006.405</v>
      </c>
      <c r="G106" s="79">
        <f t="shared" si="302"/>
        <v>1186.798</v>
      </c>
      <c r="H106" s="79">
        <f t="shared" si="303"/>
        <v>8563.4689999999991</v>
      </c>
      <c r="I106" s="74">
        <f t="shared" si="304"/>
        <v>8563.4689999999991</v>
      </c>
      <c r="J106" s="69"/>
      <c r="K106" s="69"/>
      <c r="L106" s="69"/>
      <c r="M106" s="69"/>
      <c r="N106" s="69"/>
      <c r="V106" s="70"/>
      <c r="W106" s="70"/>
      <c r="X106" s="70"/>
      <c r="Y106" s="70"/>
      <c r="Z106" s="70"/>
      <c r="BB106" s="71"/>
      <c r="BC106" s="71"/>
      <c r="BD106" s="71"/>
      <c r="BE106" s="71"/>
      <c r="BF106" s="71"/>
      <c r="BG106" s="71"/>
      <c r="BH106" s="71"/>
      <c r="BI106" s="71"/>
      <c r="BJ106" s="71"/>
      <c r="BK106" s="71"/>
      <c r="BL106" s="71"/>
      <c r="BM106" s="71"/>
      <c r="BN106" s="71"/>
      <c r="BO106" s="71"/>
      <c r="BP106" s="71"/>
      <c r="BQ106" s="71"/>
      <c r="BR106" s="71"/>
      <c r="BS106" s="71"/>
      <c r="BT106" s="71"/>
      <c r="BU106" s="72"/>
      <c r="BV106" s="71"/>
      <c r="CK106" s="73"/>
      <c r="CL106" s="73"/>
      <c r="CM106" s="73"/>
      <c r="CN106" s="73"/>
      <c r="CO106" s="73"/>
      <c r="CP106" s="73"/>
      <c r="CQ106" s="73"/>
      <c r="CR106" s="73"/>
      <c r="CS106" s="73"/>
      <c r="CT106" s="73"/>
      <c r="CU106" s="73"/>
      <c r="CX106" s="53"/>
      <c r="CZ106" s="71">
        <f t="shared" si="243"/>
        <v>0.27332591500010101</v>
      </c>
      <c r="DA106" s="71">
        <f t="shared" si="244"/>
        <v>0.35378746627097035</v>
      </c>
      <c r="DB106" s="71">
        <f t="shared" si="245"/>
        <v>0.23429815650643451</v>
      </c>
      <c r="DC106" s="71">
        <f t="shared" si="246"/>
        <v>0.13858846222249419</v>
      </c>
      <c r="DE106" s="71">
        <f t="shared" si="261"/>
        <v>0.27753777759393838</v>
      </c>
      <c r="DF106" s="71">
        <f t="shared" si="262"/>
        <v>0.3528151244018739</v>
      </c>
      <c r="DG106" s="71">
        <f t="shared" si="263"/>
        <v>0.2313529502545886</v>
      </c>
      <c r="DH106" s="71">
        <f t="shared" si="264"/>
        <v>0.13825907809143742</v>
      </c>
      <c r="DI106" s="71">
        <f t="shared" si="265"/>
        <v>0.99996493034183831</v>
      </c>
      <c r="DJ106" s="71"/>
      <c r="DK106" s="71">
        <f t="shared" si="266"/>
        <v>0.27754751109027592</v>
      </c>
      <c r="DL106" s="71">
        <f t="shared" si="267"/>
        <v>0.35282749794161677</v>
      </c>
      <c r="DM106" s="71">
        <f t="shared" si="268"/>
        <v>0.23136106400801529</v>
      </c>
      <c r="DN106" s="71">
        <f t="shared" si="269"/>
        <v>0.13826392696009202</v>
      </c>
      <c r="DQ106" s="71"/>
      <c r="DR106" s="71"/>
      <c r="DS106" s="71"/>
      <c r="DT106" s="71"/>
      <c r="DV106" s="71"/>
      <c r="DW106" s="71"/>
      <c r="DX106" s="71"/>
      <c r="DY106" s="71"/>
      <c r="DZ106" s="71"/>
      <c r="EB106" s="71"/>
      <c r="EC106" s="71"/>
      <c r="ED106" s="71"/>
      <c r="EE106" s="71"/>
      <c r="EG106" s="71"/>
      <c r="EH106" s="71"/>
      <c r="EI106" s="71"/>
      <c r="EJ106" s="71"/>
      <c r="EL106" s="71"/>
      <c r="EM106" s="71"/>
      <c r="EN106" s="71"/>
      <c r="EO106" s="71"/>
      <c r="EQ106" s="71"/>
      <c r="ER106" s="71"/>
      <c r="ES106" s="71"/>
      <c r="ET106" s="71"/>
      <c r="EW106" s="71">
        <f t="shared" si="270"/>
        <v>1</v>
      </c>
      <c r="EX106" s="71">
        <f t="shared" si="271"/>
        <v>1</v>
      </c>
      <c r="EY106" s="71">
        <f t="shared" si="247"/>
        <v>1.3922186215458177</v>
      </c>
      <c r="EZ106" s="71"/>
      <c r="FA106" s="71">
        <f t="shared" si="272"/>
        <v>1</v>
      </c>
      <c r="FB106" s="71">
        <f t="shared" si="273"/>
        <v>1</v>
      </c>
      <c r="FC106" s="71">
        <f t="shared" si="248"/>
        <v>1.022180044193354</v>
      </c>
      <c r="FD106" s="71"/>
      <c r="FE106" s="71">
        <f t="shared" si="274"/>
        <v>1</v>
      </c>
      <c r="FF106" s="71">
        <f t="shared" si="275"/>
        <v>1</v>
      </c>
      <c r="FG106" s="71">
        <f t="shared" si="249"/>
        <v>0.99246801222972592</v>
      </c>
      <c r="FH106" s="71"/>
      <c r="FI106" s="71">
        <f t="shared" si="276"/>
        <v>1</v>
      </c>
      <c r="FJ106" s="71">
        <f t="shared" si="277"/>
        <v>1</v>
      </c>
      <c r="FK106" s="71">
        <f t="shared" si="250"/>
        <v>0.97029841569411912</v>
      </c>
      <c r="FM106" s="71">
        <f t="shared" si="278"/>
        <v>1</v>
      </c>
      <c r="FN106" s="71">
        <f t="shared" si="279"/>
        <v>1</v>
      </c>
      <c r="FO106" s="71">
        <f t="shared" si="251"/>
        <v>1.0106288270906623</v>
      </c>
      <c r="FQ106" s="239"/>
      <c r="FS106" s="51">
        <f t="shared" si="299"/>
        <v>1989</v>
      </c>
      <c r="FT106" s="71">
        <f t="shared" si="285"/>
        <v>1.0212751557147404</v>
      </c>
      <c r="FU106" s="71">
        <f t="shared" si="286"/>
        <v>0.99543088159703752</v>
      </c>
      <c r="FV106" s="71">
        <f t="shared" si="287"/>
        <v>0.99978322602141478</v>
      </c>
      <c r="FW106" s="71">
        <f t="shared" si="288"/>
        <v>1.0399870614511719</v>
      </c>
      <c r="FX106" s="71">
        <f t="shared" si="289"/>
        <v>1.0140346006220624</v>
      </c>
      <c r="FY106" s="71">
        <f t="shared" si="290"/>
        <v>0.97307227957586262</v>
      </c>
      <c r="GA106" s="51">
        <f t="shared" si="300"/>
        <v>1989</v>
      </c>
      <c r="GB106" s="119">
        <f t="shared" si="291"/>
        <v>1.0811059334667801</v>
      </c>
      <c r="GC106" s="119">
        <f t="shared" si="292"/>
        <v>1.0585843858212403</v>
      </c>
      <c r="GD106" s="119">
        <f t="shared" si="293"/>
        <v>1.0399870614511719</v>
      </c>
      <c r="GE106" s="119">
        <f t="shared" si="294"/>
        <v>1.0047892821533102</v>
      </c>
      <c r="GF106" s="119">
        <f t="shared" si="295"/>
        <v>0.97307227957586262</v>
      </c>
      <c r="GH106" s="51">
        <f t="shared" si="301"/>
        <v>1996</v>
      </c>
      <c r="GI106" s="71">
        <f t="shared" si="296"/>
        <v>1.1321818003451516</v>
      </c>
      <c r="GJ106" s="71">
        <f t="shared" si="297"/>
        <v>1.1431900264199562</v>
      </c>
      <c r="GK106" s="71">
        <f t="shared" si="298"/>
        <v>0.99037060696787382</v>
      </c>
    </row>
    <row r="107" spans="1:193" x14ac:dyDescent="0.2">
      <c r="A107" s="50" t="s">
        <v>122</v>
      </c>
      <c r="B107" s="50">
        <f t="shared" si="260"/>
        <v>1967</v>
      </c>
      <c r="D107" s="79">
        <f t="shared" si="302"/>
        <v>2424.038</v>
      </c>
      <c r="E107" s="79">
        <f t="shared" si="302"/>
        <v>3125.1220000000003</v>
      </c>
      <c r="F107" s="79">
        <f t="shared" si="302"/>
        <v>2066.7359999999999</v>
      </c>
      <c r="G107" s="79">
        <f t="shared" si="302"/>
        <v>1241.2270000000001</v>
      </c>
      <c r="H107" s="79">
        <f t="shared" si="303"/>
        <v>8857.1229999999996</v>
      </c>
      <c r="I107" s="74">
        <f t="shared" si="304"/>
        <v>8857.1229999999996</v>
      </c>
      <c r="J107" s="69"/>
      <c r="K107" s="69"/>
      <c r="L107" s="69"/>
      <c r="M107" s="69"/>
      <c r="N107" s="69"/>
      <c r="V107" s="70"/>
      <c r="W107" s="70"/>
      <c r="X107" s="70"/>
      <c r="Y107" s="70"/>
      <c r="Z107" s="70"/>
      <c r="BB107" s="71"/>
      <c r="BC107" s="71"/>
      <c r="BD107" s="71"/>
      <c r="BE107" s="71"/>
      <c r="BF107" s="71"/>
      <c r="BG107" s="71"/>
      <c r="BH107" s="71"/>
      <c r="BI107" s="71"/>
      <c r="BJ107" s="71"/>
      <c r="BK107" s="71"/>
      <c r="BL107" s="71"/>
      <c r="BM107" s="71"/>
      <c r="BN107" s="71"/>
      <c r="BO107" s="71"/>
      <c r="BP107" s="71"/>
      <c r="BQ107" s="71"/>
      <c r="BR107" s="71"/>
      <c r="BS107" s="71"/>
      <c r="BT107" s="71"/>
      <c r="BU107" s="72"/>
      <c r="BV107" s="71"/>
      <c r="CK107" s="73"/>
      <c r="CL107" s="73"/>
      <c r="CM107" s="73"/>
      <c r="CN107" s="73"/>
      <c r="CO107" s="73"/>
      <c r="CP107" s="73"/>
      <c r="CQ107" s="73"/>
      <c r="CR107" s="73"/>
      <c r="CS107" s="73"/>
      <c r="CT107" s="73"/>
      <c r="CU107" s="73"/>
      <c r="CX107" s="53"/>
      <c r="CZ107" s="71">
        <f t="shared" si="243"/>
        <v>0.27368232325553116</v>
      </c>
      <c r="DA107" s="71">
        <f t="shared" si="244"/>
        <v>0.35283714587682707</v>
      </c>
      <c r="DB107" s="71">
        <f t="shared" si="245"/>
        <v>0.23334168442732475</v>
      </c>
      <c r="DC107" s="71">
        <f t="shared" si="246"/>
        <v>0.14013884644031704</v>
      </c>
      <c r="DE107" s="71">
        <f t="shared" si="261"/>
        <v>0.27350408042428365</v>
      </c>
      <c r="DF107" s="71">
        <f t="shared" si="262"/>
        <v>0.35331209306375433</v>
      </c>
      <c r="DG107" s="71">
        <f t="shared" si="263"/>
        <v>0.23381959441829167</v>
      </c>
      <c r="DH107" s="71">
        <f t="shared" si="264"/>
        <v>0.13936221701795776</v>
      </c>
      <c r="DI107" s="71">
        <f t="shared" si="265"/>
        <v>0.99999798492428749</v>
      </c>
      <c r="DJ107" s="71"/>
      <c r="DK107" s="71">
        <f t="shared" si="266"/>
        <v>0.27350463155682397</v>
      </c>
      <c r="DL107" s="71">
        <f t="shared" si="267"/>
        <v>0.35331280501580664</v>
      </c>
      <c r="DM107" s="71">
        <f t="shared" si="268"/>
        <v>0.23382006558342694</v>
      </c>
      <c r="DN107" s="71">
        <f t="shared" si="269"/>
        <v>0.13936249784394239</v>
      </c>
      <c r="DQ107" s="71"/>
      <c r="DR107" s="71"/>
      <c r="DS107" s="71"/>
      <c r="DT107" s="71"/>
      <c r="DV107" s="71"/>
      <c r="DW107" s="71"/>
      <c r="DX107" s="71"/>
      <c r="DY107" s="71"/>
      <c r="DZ107" s="71"/>
      <c r="EB107" s="71"/>
      <c r="EC107" s="71"/>
      <c r="ED107" s="71"/>
      <c r="EE107" s="71"/>
      <c r="EG107" s="71"/>
      <c r="EH107" s="71"/>
      <c r="EI107" s="71"/>
      <c r="EJ107" s="71"/>
      <c r="EL107" s="71"/>
      <c r="EM107" s="71"/>
      <c r="EN107" s="71"/>
      <c r="EO107" s="71"/>
      <c r="EQ107" s="71"/>
      <c r="ER107" s="71"/>
      <c r="ES107" s="71"/>
      <c r="ET107" s="71"/>
      <c r="EW107" s="71">
        <f t="shared" si="270"/>
        <v>1</v>
      </c>
      <c r="EX107" s="71">
        <f t="shared" si="271"/>
        <v>1</v>
      </c>
      <c r="EY107" s="71">
        <f t="shared" si="247"/>
        <v>1.3922186215458177</v>
      </c>
      <c r="EZ107" s="71"/>
      <c r="FA107" s="71">
        <f t="shared" si="272"/>
        <v>1</v>
      </c>
      <c r="FB107" s="71">
        <f t="shared" si="273"/>
        <v>1</v>
      </c>
      <c r="FC107" s="71">
        <f t="shared" si="248"/>
        <v>1.022180044193354</v>
      </c>
      <c r="FD107" s="71"/>
      <c r="FE107" s="71">
        <f t="shared" si="274"/>
        <v>1</v>
      </c>
      <c r="FF107" s="71">
        <f t="shared" si="275"/>
        <v>1</v>
      </c>
      <c r="FG107" s="71">
        <f t="shared" si="249"/>
        <v>0.99246801222972592</v>
      </c>
      <c r="FH107" s="71"/>
      <c r="FI107" s="71">
        <f t="shared" si="276"/>
        <v>1</v>
      </c>
      <c r="FJ107" s="71">
        <f t="shared" si="277"/>
        <v>1</v>
      </c>
      <c r="FK107" s="71">
        <f t="shared" si="250"/>
        <v>0.97029841569411912</v>
      </c>
      <c r="FM107" s="71">
        <f t="shared" si="278"/>
        <v>1</v>
      </c>
      <c r="FN107" s="71">
        <f t="shared" si="279"/>
        <v>1</v>
      </c>
      <c r="FO107" s="71">
        <f t="shared" si="251"/>
        <v>1.0106288270906623</v>
      </c>
      <c r="FQ107" s="239"/>
      <c r="FS107" s="51">
        <f t="shared" si="299"/>
        <v>1990</v>
      </c>
      <c r="FT107" s="71">
        <f t="shared" si="285"/>
        <v>0.92549969157212297</v>
      </c>
      <c r="FU107" s="71">
        <f t="shared" si="286"/>
        <v>0.99447630326335323</v>
      </c>
      <c r="FV107" s="71">
        <f t="shared" si="287"/>
        <v>1.0003108550040298</v>
      </c>
      <c r="FW107" s="71">
        <f t="shared" si="288"/>
        <v>1.0507886559695039</v>
      </c>
      <c r="FX107" s="71">
        <f t="shared" si="289"/>
        <v>0.94020953701017862</v>
      </c>
      <c r="FY107" s="71">
        <f t="shared" si="290"/>
        <v>0.94168755268559634</v>
      </c>
      <c r="GA107" s="51">
        <f t="shared" si="300"/>
        <v>1990</v>
      </c>
      <c r="GB107" s="119">
        <f t="shared" si="291"/>
        <v>0.98508032923609257</v>
      </c>
      <c r="GC107" s="119">
        <f t="shared" si="292"/>
        <v>1.0643767234138797</v>
      </c>
      <c r="GD107" s="119">
        <f t="shared" si="293"/>
        <v>1.0507886559695039</v>
      </c>
      <c r="GE107" s="119">
        <f t="shared" si="294"/>
        <v>0.92985135925281515</v>
      </c>
      <c r="GF107" s="119">
        <f t="shared" si="295"/>
        <v>0.94168755268559634</v>
      </c>
      <c r="GH107" s="51">
        <f t="shared" si="301"/>
        <v>1997</v>
      </c>
      <c r="GI107" s="71">
        <f t="shared" si="296"/>
        <v>1.085895567275678</v>
      </c>
      <c r="GJ107" s="71">
        <f t="shared" si="297"/>
        <v>1.1519801014778828</v>
      </c>
      <c r="GK107" s="71">
        <f t="shared" si="298"/>
        <v>0.94263396206460126</v>
      </c>
    </row>
    <row r="108" spans="1:193" x14ac:dyDescent="0.2">
      <c r="A108" s="50" t="s">
        <v>122</v>
      </c>
      <c r="B108" s="50">
        <f t="shared" si="260"/>
        <v>1968</v>
      </c>
      <c r="D108" s="79">
        <f t="shared" si="302"/>
        <v>2501.4839999999999</v>
      </c>
      <c r="E108" s="79">
        <f t="shared" si="302"/>
        <v>3216.3360000000002</v>
      </c>
      <c r="F108" s="79">
        <f t="shared" si="302"/>
        <v>2227.299</v>
      </c>
      <c r="G108" s="79">
        <f t="shared" si="302"/>
        <v>1276.7720000000002</v>
      </c>
      <c r="H108" s="79">
        <f t="shared" si="303"/>
        <v>9221.8909999999996</v>
      </c>
      <c r="I108" s="74">
        <f t="shared" si="304"/>
        <v>9221.8909999999996</v>
      </c>
      <c r="J108" s="69"/>
      <c r="K108" s="69"/>
      <c r="L108" s="69"/>
      <c r="M108" s="69"/>
      <c r="N108" s="69"/>
      <c r="V108" s="70"/>
      <c r="W108" s="70"/>
      <c r="X108" s="70"/>
      <c r="Y108" s="70"/>
      <c r="Z108" s="70"/>
      <c r="AN108" s="730" t="s">
        <v>878</v>
      </c>
      <c r="BB108" s="71"/>
      <c r="BC108" s="71"/>
      <c r="BD108" s="71"/>
      <c r="BE108" s="71"/>
      <c r="BF108" s="71"/>
      <c r="BG108" s="71"/>
      <c r="BH108" s="71"/>
      <c r="BI108" s="71"/>
      <c r="BJ108" s="71"/>
      <c r="BK108" s="71"/>
      <c r="BL108" s="71"/>
      <c r="BM108" s="71"/>
      <c r="BN108" s="71"/>
      <c r="BO108" s="71"/>
      <c r="BP108" s="71"/>
      <c r="BQ108" s="71"/>
      <c r="BR108" s="71"/>
      <c r="BS108" s="71"/>
      <c r="BT108" s="71"/>
      <c r="BU108" s="72"/>
      <c r="BV108" s="71"/>
      <c r="CK108" s="73"/>
      <c r="CL108" s="73"/>
      <c r="CM108" s="73"/>
      <c r="CN108" s="73"/>
      <c r="CO108" s="73"/>
      <c r="CP108" s="73"/>
      <c r="CQ108" s="73"/>
      <c r="CR108" s="73"/>
      <c r="CS108" s="73"/>
      <c r="CT108" s="73"/>
      <c r="CU108" s="73"/>
      <c r="CX108" s="53"/>
      <c r="CZ108" s="71">
        <f t="shared" si="243"/>
        <v>0.27125499531495223</v>
      </c>
      <c r="DA108" s="71">
        <f t="shared" si="244"/>
        <v>0.3487718516733716</v>
      </c>
      <c r="DB108" s="71">
        <f t="shared" si="245"/>
        <v>0.24152302385703758</v>
      </c>
      <c r="DC108" s="71">
        <f t="shared" si="246"/>
        <v>0.1384501291546387</v>
      </c>
      <c r="DE108" s="71">
        <f t="shared" si="261"/>
        <v>0.27246685725777059</v>
      </c>
      <c r="DF108" s="71">
        <f t="shared" si="262"/>
        <v>0.35080057285506538</v>
      </c>
      <c r="DG108" s="71">
        <f t="shared" si="263"/>
        <v>0.23740885986661855</v>
      </c>
      <c r="DH108" s="71">
        <f t="shared" si="264"/>
        <v>0.13929278170339676</v>
      </c>
      <c r="DI108" s="71">
        <f t="shared" si="265"/>
        <v>0.99996907168285132</v>
      </c>
      <c r="DJ108" s="71"/>
      <c r="DK108" s="71">
        <f t="shared" si="266"/>
        <v>0.27247528445978353</v>
      </c>
      <c r="DL108" s="71">
        <f t="shared" si="267"/>
        <v>0.35081142286201106</v>
      </c>
      <c r="DM108" s="71">
        <f t="shared" si="268"/>
        <v>0.23741620275023345</v>
      </c>
      <c r="DN108" s="71">
        <f t="shared" si="269"/>
        <v>0.13929708992797193</v>
      </c>
      <c r="DQ108" s="71"/>
      <c r="DR108" s="71"/>
      <c r="DS108" s="71"/>
      <c r="DT108" s="71"/>
      <c r="DV108" s="71"/>
      <c r="DW108" s="71"/>
      <c r="DX108" s="71"/>
      <c r="DY108" s="71"/>
      <c r="DZ108" s="71"/>
      <c r="EB108" s="71"/>
      <c r="EC108" s="71"/>
      <c r="ED108" s="71"/>
      <c r="EE108" s="71"/>
      <c r="EG108" s="71"/>
      <c r="EH108" s="71"/>
      <c r="EI108" s="71"/>
      <c r="EJ108" s="71"/>
      <c r="EL108" s="71"/>
      <c r="EM108" s="71"/>
      <c r="EN108" s="71"/>
      <c r="EO108" s="71"/>
      <c r="EQ108" s="71"/>
      <c r="ER108" s="71"/>
      <c r="ES108" s="71"/>
      <c r="ET108" s="71"/>
      <c r="EW108" s="71">
        <f t="shared" si="270"/>
        <v>1</v>
      </c>
      <c r="EX108" s="71">
        <f t="shared" si="271"/>
        <v>1</v>
      </c>
      <c r="EY108" s="71">
        <f t="shared" si="247"/>
        <v>1.3922186215458177</v>
      </c>
      <c r="EZ108" s="71"/>
      <c r="FA108" s="71">
        <f t="shared" si="272"/>
        <v>1</v>
      </c>
      <c r="FB108" s="71">
        <f t="shared" si="273"/>
        <v>1</v>
      </c>
      <c r="FC108" s="71">
        <f t="shared" si="248"/>
        <v>1.022180044193354</v>
      </c>
      <c r="FD108" s="71"/>
      <c r="FE108" s="71">
        <f t="shared" si="274"/>
        <v>1</v>
      </c>
      <c r="FF108" s="71">
        <f t="shared" si="275"/>
        <v>1</v>
      </c>
      <c r="FG108" s="71">
        <f t="shared" si="249"/>
        <v>0.99246801222972592</v>
      </c>
      <c r="FH108" s="71"/>
      <c r="FI108" s="71">
        <f t="shared" si="276"/>
        <v>1</v>
      </c>
      <c r="FJ108" s="71">
        <f t="shared" si="277"/>
        <v>1</v>
      </c>
      <c r="FK108" s="71">
        <f t="shared" si="250"/>
        <v>0.97029841569411912</v>
      </c>
      <c r="FM108" s="71">
        <f t="shared" si="278"/>
        <v>1</v>
      </c>
      <c r="FN108" s="71">
        <f t="shared" si="279"/>
        <v>1</v>
      </c>
      <c r="FO108" s="71">
        <f t="shared" si="251"/>
        <v>1.0106288270906623</v>
      </c>
      <c r="FQ108" s="239"/>
      <c r="FS108" s="51">
        <f t="shared" si="299"/>
        <v>1991</v>
      </c>
      <c r="FT108" s="71">
        <f t="shared" si="285"/>
        <v>0.94994467144816142</v>
      </c>
      <c r="FU108" s="71">
        <f t="shared" si="286"/>
        <v>0.99359450329328258</v>
      </c>
      <c r="FV108" s="71">
        <f t="shared" si="287"/>
        <v>1.0007983449956674</v>
      </c>
      <c r="FW108" s="71">
        <f t="shared" si="288"/>
        <v>1.0593663321217912</v>
      </c>
      <c r="FX108" s="71">
        <f t="shared" si="289"/>
        <v>0.96437321250354158</v>
      </c>
      <c r="FY108" s="71">
        <f t="shared" si="290"/>
        <v>0.93508533796058557</v>
      </c>
      <c r="GA108" s="51">
        <f t="shared" si="300"/>
        <v>1991</v>
      </c>
      <c r="GB108" s="119">
        <f t="shared" si="291"/>
        <v>1.0151689321861832</v>
      </c>
      <c r="GC108" s="119">
        <f t="shared" si="292"/>
        <v>1.0686611154295853</v>
      </c>
      <c r="GD108" s="119">
        <f t="shared" si="293"/>
        <v>1.0593663321217912</v>
      </c>
      <c r="GE108" s="119">
        <f t="shared" si="294"/>
        <v>0.95205820223720916</v>
      </c>
      <c r="GF108" s="119">
        <f t="shared" si="295"/>
        <v>0.93508533796058557</v>
      </c>
      <c r="GH108" s="51">
        <f t="shared" si="301"/>
        <v>1998</v>
      </c>
      <c r="GI108" s="71">
        <f t="shared" si="296"/>
        <v>1.0418160637370686</v>
      </c>
      <c r="GJ108" s="71">
        <f t="shared" si="297"/>
        <v>1.165113997921299</v>
      </c>
      <c r="GK108" s="71">
        <f t="shared" si="298"/>
        <v>0.89417521855869175</v>
      </c>
    </row>
    <row r="109" spans="1:193" x14ac:dyDescent="0.2">
      <c r="A109" s="50" t="s">
        <v>122</v>
      </c>
      <c r="B109" s="50">
        <f t="shared" si="260"/>
        <v>1969</v>
      </c>
      <c r="D109" s="79">
        <f t="shared" si="302"/>
        <v>2576.6390000000001</v>
      </c>
      <c r="E109" s="79">
        <f t="shared" si="302"/>
        <v>3379.1770000000001</v>
      </c>
      <c r="F109" s="79">
        <f t="shared" si="302"/>
        <v>2354.636</v>
      </c>
      <c r="G109" s="79">
        <f t="shared" si="302"/>
        <v>1375.018</v>
      </c>
      <c r="H109" s="79">
        <f t="shared" si="303"/>
        <v>9685.4700000000012</v>
      </c>
      <c r="I109" s="74">
        <f t="shared" si="304"/>
        <v>9685.4700000000012</v>
      </c>
      <c r="J109" s="69"/>
      <c r="K109" s="69"/>
      <c r="L109" s="69"/>
      <c r="M109" s="69"/>
      <c r="N109" s="69"/>
      <c r="V109" s="70"/>
      <c r="W109" s="70"/>
      <c r="X109" s="70"/>
      <c r="Y109" s="70"/>
      <c r="Z109" s="70"/>
      <c r="AN109" s="730" t="s">
        <v>1573</v>
      </c>
      <c r="BB109" s="71"/>
      <c r="BC109" s="71"/>
      <c r="BD109" s="71"/>
      <c r="BE109" s="71"/>
      <c r="BF109" s="71"/>
      <c r="BG109" s="71"/>
      <c r="BH109" s="71"/>
      <c r="BI109" s="71"/>
      <c r="BJ109" s="71"/>
      <c r="BK109" s="71"/>
      <c r="BL109" s="71"/>
      <c r="BM109" s="71"/>
      <c r="BN109" s="71"/>
      <c r="BO109" s="71"/>
      <c r="BP109" s="71"/>
      <c r="BQ109" s="71"/>
      <c r="BR109" s="71"/>
      <c r="BS109" s="71"/>
      <c r="BT109" s="71"/>
      <c r="BU109" s="72"/>
      <c r="BV109" s="71"/>
      <c r="CK109" s="73"/>
      <c r="CL109" s="73"/>
      <c r="CM109" s="73"/>
      <c r="CN109" s="73"/>
      <c r="CO109" s="73"/>
      <c r="CP109" s="73"/>
      <c r="CQ109" s="73"/>
      <c r="CR109" s="73"/>
      <c r="CS109" s="73"/>
      <c r="CT109" s="73"/>
      <c r="CU109" s="73"/>
      <c r="CX109" s="53"/>
      <c r="CZ109" s="71">
        <f t="shared" si="243"/>
        <v>0.26603138515735425</v>
      </c>
      <c r="DA109" s="71">
        <f t="shared" si="244"/>
        <v>0.3488913805938173</v>
      </c>
      <c r="DB109" s="71">
        <f t="shared" si="245"/>
        <v>0.2431101433384234</v>
      </c>
      <c r="DC109" s="71">
        <f t="shared" si="246"/>
        <v>0.14196709091040496</v>
      </c>
      <c r="DE109" s="71">
        <f t="shared" si="261"/>
        <v>0.26863472585171116</v>
      </c>
      <c r="DF109" s="71">
        <f t="shared" si="262"/>
        <v>0.34883161272057978</v>
      </c>
      <c r="DG109" s="71">
        <f t="shared" si="263"/>
        <v>0.24231571732208759</v>
      </c>
      <c r="DH109" s="71">
        <f t="shared" si="264"/>
        <v>0.14020125816657297</v>
      </c>
      <c r="DI109" s="71">
        <f t="shared" si="265"/>
        <v>0.99998331406095153</v>
      </c>
      <c r="DJ109" s="71"/>
      <c r="DK109" s="71">
        <f t="shared" si="266"/>
        <v>0.26863920834916771</v>
      </c>
      <c r="DL109" s="71">
        <f t="shared" si="267"/>
        <v>0.34883743340073131</v>
      </c>
      <c r="DM109" s="71">
        <f t="shared" si="268"/>
        <v>0.24231976065484412</v>
      </c>
      <c r="DN109" s="71">
        <f t="shared" si="269"/>
        <v>0.14020359759525683</v>
      </c>
      <c r="DQ109" s="71"/>
      <c r="DR109" s="71"/>
      <c r="DS109" s="71"/>
      <c r="DT109" s="71"/>
      <c r="DV109" s="71"/>
      <c r="DW109" s="71"/>
      <c r="DX109" s="71"/>
      <c r="DY109" s="71"/>
      <c r="DZ109" s="71"/>
      <c r="EB109" s="71"/>
      <c r="EC109" s="71"/>
      <c r="ED109" s="71"/>
      <c r="EE109" s="71"/>
      <c r="EG109" s="71"/>
      <c r="EH109" s="71"/>
      <c r="EI109" s="71"/>
      <c r="EJ109" s="71"/>
      <c r="EL109" s="71"/>
      <c r="EM109" s="71"/>
      <c r="EN109" s="71"/>
      <c r="EO109" s="71"/>
      <c r="EQ109" s="71"/>
      <c r="ER109" s="71"/>
      <c r="ES109" s="71"/>
      <c r="ET109" s="71"/>
      <c r="EW109" s="71">
        <f t="shared" si="270"/>
        <v>1</v>
      </c>
      <c r="EX109" s="71">
        <f t="shared" si="271"/>
        <v>1</v>
      </c>
      <c r="EY109" s="71">
        <f t="shared" si="247"/>
        <v>1.3922186215458177</v>
      </c>
      <c r="EZ109" s="71"/>
      <c r="FA109" s="71">
        <f t="shared" si="272"/>
        <v>1</v>
      </c>
      <c r="FB109" s="71">
        <f t="shared" si="273"/>
        <v>1</v>
      </c>
      <c r="FC109" s="71">
        <f t="shared" si="248"/>
        <v>1.022180044193354</v>
      </c>
      <c r="FD109" s="71"/>
      <c r="FE109" s="71">
        <f t="shared" si="274"/>
        <v>1</v>
      </c>
      <c r="FF109" s="71">
        <f t="shared" si="275"/>
        <v>1</v>
      </c>
      <c r="FG109" s="71">
        <f t="shared" si="249"/>
        <v>0.99246801222972592</v>
      </c>
      <c r="FH109" s="71"/>
      <c r="FI109" s="71">
        <f t="shared" si="276"/>
        <v>1</v>
      </c>
      <c r="FJ109" s="71">
        <f t="shared" si="277"/>
        <v>1</v>
      </c>
      <c r="FK109" s="71">
        <f t="shared" si="250"/>
        <v>0.97029841569411912</v>
      </c>
      <c r="FM109" s="71">
        <f t="shared" si="278"/>
        <v>1</v>
      </c>
      <c r="FN109" s="71">
        <f t="shared" si="279"/>
        <v>1</v>
      </c>
      <c r="FO109" s="71">
        <f t="shared" si="251"/>
        <v>1.0106288270906623</v>
      </c>
      <c r="FQ109" s="239"/>
      <c r="FS109" s="51">
        <f t="shared" si="299"/>
        <v>1992</v>
      </c>
      <c r="FT109" s="71">
        <f t="shared" si="285"/>
        <v>0.94765732144609516</v>
      </c>
      <c r="FU109" s="71">
        <f t="shared" si="286"/>
        <v>0.99300817284538079</v>
      </c>
      <c r="FV109" s="71">
        <f t="shared" si="287"/>
        <v>1.0002976518879487</v>
      </c>
      <c r="FW109" s="71">
        <f t="shared" si="288"/>
        <v>1.0697600313889637</v>
      </c>
      <c r="FX109" s="71">
        <f t="shared" si="289"/>
        <v>0.97742902872283</v>
      </c>
      <c r="FY109" s="71">
        <f t="shared" si="290"/>
        <v>0.91242599391343582</v>
      </c>
      <c r="GA109" s="51">
        <f t="shared" si="300"/>
        <v>1992</v>
      </c>
      <c r="GB109" s="119">
        <f t="shared" si="291"/>
        <v>1.0290642673454045</v>
      </c>
      <c r="GC109" s="119">
        <f t="shared" si="292"/>
        <v>1.085903357740206</v>
      </c>
      <c r="GD109" s="119">
        <f t="shared" si="293"/>
        <v>1.0697600313889637</v>
      </c>
      <c r="GE109" s="119">
        <f t="shared" si="294"/>
        <v>0.96380878132378189</v>
      </c>
      <c r="GF109" s="119">
        <f t="shared" si="295"/>
        <v>0.91242599391343582</v>
      </c>
      <c r="GH109" s="51">
        <f t="shared" si="301"/>
        <v>1999</v>
      </c>
      <c r="GI109" s="71">
        <f t="shared" si="296"/>
        <v>1.0836465333031831</v>
      </c>
      <c r="GJ109" s="71">
        <f t="shared" si="297"/>
        <v>1.1791215434050668</v>
      </c>
      <c r="GK109" s="71">
        <f t="shared" si="298"/>
        <v>0.91902869501801221</v>
      </c>
    </row>
    <row r="110" spans="1:193" x14ac:dyDescent="0.2">
      <c r="A110" s="50" t="s">
        <v>122</v>
      </c>
      <c r="B110" s="50">
        <f t="shared" si="260"/>
        <v>1970</v>
      </c>
      <c r="D110" s="79">
        <f t="shared" si="302"/>
        <v>2650.1773194192206</v>
      </c>
      <c r="E110" s="79">
        <f t="shared" si="302"/>
        <v>3429.0646211091503</v>
      </c>
      <c r="F110" s="79">
        <f t="shared" si="302"/>
        <v>2445.275672652494</v>
      </c>
      <c r="G110" s="79">
        <f t="shared" si="302"/>
        <v>1388.8713868191358</v>
      </c>
      <c r="H110" s="79">
        <f t="shared" si="303"/>
        <v>9913.389000000001</v>
      </c>
      <c r="I110" s="74">
        <f t="shared" si="304"/>
        <v>9913.389000000001</v>
      </c>
      <c r="J110" s="327">
        <f t="shared" ref="J110:M124" si="305">J36</f>
        <v>15481</v>
      </c>
      <c r="K110" s="327">
        <f t="shared" si="305"/>
        <v>17536</v>
      </c>
      <c r="L110" s="327">
        <f t="shared" si="305"/>
        <v>19257</v>
      </c>
      <c r="M110" s="327">
        <f t="shared" si="305"/>
        <v>11169</v>
      </c>
      <c r="N110" s="327">
        <f>SUM(J110:M110)</f>
        <v>63443</v>
      </c>
      <c r="P110" s="84">
        <f t="shared" ref="P110:S124" si="306">P36</f>
        <v>24.168395702874459</v>
      </c>
      <c r="Q110" s="84">
        <f t="shared" si="306"/>
        <v>25.732072492652321</v>
      </c>
      <c r="R110" s="84">
        <f t="shared" si="306"/>
        <v>27.259041887492781</v>
      </c>
      <c r="S110" s="84">
        <f t="shared" si="306"/>
        <v>15.090738428634269</v>
      </c>
      <c r="T110" s="84">
        <f>SUM(P110:S110)</f>
        <v>92.250248511653837</v>
      </c>
      <c r="V110" s="79">
        <f t="shared" ref="V110:Z124" si="307">V184+V261</f>
        <v>171.18902651115692</v>
      </c>
      <c r="W110" s="79">
        <f t="shared" si="307"/>
        <v>195.54428724390681</v>
      </c>
      <c r="X110" s="79">
        <f t="shared" si="307"/>
        <v>126.98113271290927</v>
      </c>
      <c r="Y110" s="79">
        <f t="shared" si="307"/>
        <v>124.35055840443509</v>
      </c>
      <c r="Z110" s="79">
        <f t="shared" si="307"/>
        <v>156.25662405623947</v>
      </c>
      <c r="AC110" s="84">
        <f t="shared" ref="AC110:AG124" si="308">AC184+AC261</f>
        <v>109.65466438072356</v>
      </c>
      <c r="AD110" s="84">
        <f t="shared" si="308"/>
        <v>133.26033579643865</v>
      </c>
      <c r="AE110" s="84">
        <f t="shared" si="308"/>
        <v>89.705121799400274</v>
      </c>
      <c r="AF110" s="84">
        <f t="shared" si="308"/>
        <v>92.034686929818463</v>
      </c>
      <c r="AG110" s="84">
        <f t="shared" si="308"/>
        <v>107.46192189116604</v>
      </c>
      <c r="AI110" s="84">
        <f t="shared" ref="AI110:AM119" si="309">AI184+AI261</f>
        <v>109.13337872208918</v>
      </c>
      <c r="AJ110" s="84">
        <f t="shared" si="309"/>
        <v>133.11494484488128</v>
      </c>
      <c r="AK110" s="84">
        <f t="shared" si="309"/>
        <v>87.325451655289385</v>
      </c>
      <c r="AL110" s="84">
        <f t="shared" si="309"/>
        <v>90.941279516893687</v>
      </c>
      <c r="AM110" s="84">
        <f t="shared" si="309"/>
        <v>106.40276266336052</v>
      </c>
      <c r="AN110" s="119">
        <f>AM110/AM$125</f>
        <v>1.4011313554816116</v>
      </c>
      <c r="AO110" s="119">
        <f>AC110/AI110</f>
        <v>1.0047765923197691</v>
      </c>
      <c r="AP110" s="119">
        <f>AD110/AJ110</f>
        <v>1.0010922211005444</v>
      </c>
      <c r="AQ110" s="119">
        <f>AE110/AK110</f>
        <v>1.0272505907384764</v>
      </c>
      <c r="AR110" s="119">
        <f>AF110/AL110</f>
        <v>1.0120232244227623</v>
      </c>
      <c r="AS110" s="119">
        <f>AG110/AM110</f>
        <v>1.0099542455599251</v>
      </c>
      <c r="AU110" s="125">
        <f>P110/J110*1000000</f>
        <v>1561.1650218251054</v>
      </c>
      <c r="AV110" s="125">
        <f>Q110/K110*1000000</f>
        <v>1467.3855207944982</v>
      </c>
      <c r="AW110" s="125">
        <f>R110/L110*1000000</f>
        <v>1415.5393824319874</v>
      </c>
      <c r="AX110" s="125">
        <f>S110/M110*1000000</f>
        <v>1351.1270864566452</v>
      </c>
      <c r="AY110" s="125">
        <f>T110/N110*1000000</f>
        <v>1454.0650428203874</v>
      </c>
      <c r="BB110" s="71">
        <f>AI110/AI$154</f>
        <v>1.3822444338999487</v>
      </c>
      <c r="BC110" s="71">
        <f>AJ110/AJ$154</f>
        <v>1.4552428042868779</v>
      </c>
      <c r="BD110" s="71">
        <f>AK110/AK$154</f>
        <v>1.3202326209194795</v>
      </c>
      <c r="BE110" s="71">
        <f>AL110/AL$154</f>
        <v>1.3417388991388495</v>
      </c>
      <c r="BF110" s="71"/>
      <c r="BG110" s="71"/>
      <c r="BH110" s="71"/>
      <c r="BI110" s="71"/>
      <c r="BJ110" s="71"/>
      <c r="BK110" s="71"/>
      <c r="BL110" s="71"/>
      <c r="BM110" s="71"/>
      <c r="BN110" s="71"/>
      <c r="BO110" s="71"/>
      <c r="BP110" s="71"/>
      <c r="BQ110" s="148">
        <f>Northeast!AK111</f>
        <v>1.3709685861658354</v>
      </c>
      <c r="BR110" s="148">
        <f>Midwest!AK111</f>
        <v>1.4612458096433427</v>
      </c>
      <c r="BS110" s="148">
        <f>South!AK111</f>
        <v>1.3534723331656613</v>
      </c>
      <c r="BT110" s="148">
        <f>West!AK111</f>
        <v>1.3601970542863717</v>
      </c>
      <c r="BU110" s="72"/>
      <c r="BV110" s="148">
        <f>Northeast!AH111</f>
        <v>1.0082247309295747</v>
      </c>
      <c r="BW110" s="148">
        <f>Midwest!AH111</f>
        <v>0.9958918579496695</v>
      </c>
      <c r="BX110" s="148">
        <f>South!AH111</f>
        <v>0.97544115869111514</v>
      </c>
      <c r="BY110" s="148">
        <f>West!AH111</f>
        <v>0.98642979332343406</v>
      </c>
      <c r="CA110" s="148">
        <f>Northeast!AI111</f>
        <v>0.95471595462422898</v>
      </c>
      <c r="CB110" s="148">
        <f>Midwest!AI111</f>
        <v>0.96412497554806686</v>
      </c>
      <c r="CC110" s="148">
        <f>South!AI111</f>
        <v>0.98389628929722339</v>
      </c>
      <c r="CD110" s="148">
        <f>West!AI111</f>
        <v>0.99193550057784241</v>
      </c>
      <c r="CF110" s="148">
        <f>Northeast!AJ111</f>
        <v>1.0265616857624495</v>
      </c>
      <c r="CG110" s="148">
        <f>Midwest!AJ111</f>
        <v>0.99415982871020381</v>
      </c>
      <c r="CH110" s="148">
        <f>South!AJ111</f>
        <v>1.041933329415079</v>
      </c>
      <c r="CI110" s="148">
        <f>West!AJ111</f>
        <v>0.97138252671492775</v>
      </c>
      <c r="CK110" s="73">
        <f>N110/N$154</f>
        <v>0.72614558604301649</v>
      </c>
      <c r="CL110" s="73">
        <f>Z110/Z$154</f>
        <v>1.3849954882521014</v>
      </c>
      <c r="CM110" s="73">
        <f>FC110</f>
        <v>1.022180044193354</v>
      </c>
      <c r="CN110" s="73">
        <f>FG110</f>
        <v>0.99246801222972592</v>
      </c>
      <c r="CO110" s="73">
        <f>FK110</f>
        <v>0.97029841569411912</v>
      </c>
      <c r="CP110" s="73">
        <f>FO110</f>
        <v>1.0106288270906623</v>
      </c>
      <c r="CQ110" s="73">
        <f>EY110</f>
        <v>1.3922186215458177</v>
      </c>
      <c r="CR110" s="73">
        <f>CK110*CM110*CN110*CO110*CP110*CQ110</f>
        <v>1.005708360483756</v>
      </c>
      <c r="CS110" s="73">
        <f>CK110*CL110</f>
        <v>1.005708360483756</v>
      </c>
      <c r="CT110" s="73"/>
      <c r="CU110" s="73">
        <f>CM110*CN110*CO110*CP110</f>
        <v>0.99481178230061584</v>
      </c>
      <c r="CX110" s="53"/>
      <c r="CZ110" s="71">
        <f t="shared" si="243"/>
        <v>0.26733313092215188</v>
      </c>
      <c r="DA110" s="71">
        <f t="shared" si="244"/>
        <v>0.34590235701525984</v>
      </c>
      <c r="DB110" s="71">
        <f t="shared" si="245"/>
        <v>0.2466639483886382</v>
      </c>
      <c r="DC110" s="71">
        <f t="shared" si="246"/>
        <v>0.14010056367395002</v>
      </c>
      <c r="DE110" s="71">
        <f t="shared" si="261"/>
        <v>0.26668172852548921</v>
      </c>
      <c r="DF110" s="71">
        <f t="shared" si="262"/>
        <v>0.34739472564905632</v>
      </c>
      <c r="DG110" s="71">
        <f t="shared" si="263"/>
        <v>0.24488274806315302</v>
      </c>
      <c r="DH110" s="71">
        <f t="shared" si="264"/>
        <v>0.14103176870531556</v>
      </c>
      <c r="DI110" s="71">
        <f t="shared" si="265"/>
        <v>0.99999097094301415</v>
      </c>
      <c r="DJ110" s="71"/>
      <c r="DK110" s="71">
        <f t="shared" si="266"/>
        <v>0.26668413643175426</v>
      </c>
      <c r="DL110" s="71">
        <f t="shared" si="267"/>
        <v>0.34739786232415204</v>
      </c>
      <c r="DM110" s="71">
        <f t="shared" si="268"/>
        <v>0.24488495914340411</v>
      </c>
      <c r="DN110" s="71">
        <f t="shared" si="269"/>
        <v>0.14103304210068957</v>
      </c>
      <c r="DQ110" s="71" t="e">
        <f t="shared" ref="DQ110:DQ141" si="310">LN(BQ110/BQ109)</f>
        <v>#DIV/0!</v>
      </c>
      <c r="DR110" s="71" t="e">
        <f t="shared" ref="DR110:DR141" si="311">LN(BR110/BR109)</f>
        <v>#DIV/0!</v>
      </c>
      <c r="DS110" s="71" t="e">
        <f t="shared" ref="DS110:DS141" si="312">LN(BS110/BS109)</f>
        <v>#DIV/0!</v>
      </c>
      <c r="DT110" s="71" t="e">
        <f t="shared" ref="DT110:DT141" si="313">LN(BT110/BT109)</f>
        <v>#DIV/0!</v>
      </c>
      <c r="DV110" s="71">
        <f t="shared" ref="DV110:DV120" si="314">J110/$N110</f>
        <v>0.24401431205964408</v>
      </c>
      <c r="DW110" s="71">
        <f t="shared" ref="DW110:DW120" si="315">K110/$N110</f>
        <v>0.27640559242154372</v>
      </c>
      <c r="DX110" s="71">
        <f t="shared" ref="DX110:DX120" si="316">L110/$N110</f>
        <v>0.30353230458837066</v>
      </c>
      <c r="DY110" s="71">
        <f t="shared" ref="DY110:DY120" si="317">M110/$N110</f>
        <v>0.17604779093044151</v>
      </c>
      <c r="DZ110" s="71"/>
      <c r="EB110" s="71" t="e">
        <f t="shared" ref="EB110:EB121" si="318">LN(DV110/DV109)</f>
        <v>#DIV/0!</v>
      </c>
      <c r="EC110" s="71" t="e">
        <f t="shared" ref="EC110:EC121" si="319">LN(DW110/DW109)</f>
        <v>#DIV/0!</v>
      </c>
      <c r="ED110" s="71" t="e">
        <f t="shared" ref="ED110:ED121" si="320">LN(DX110/DX109)</f>
        <v>#DIV/0!</v>
      </c>
      <c r="EE110" s="71" t="e">
        <f t="shared" ref="EE110:EE121" si="321">LN(DY110/DY109)</f>
        <v>#DIV/0!</v>
      </c>
      <c r="EG110" s="71" t="e">
        <f t="shared" ref="EG110:EG141" si="322">LN(BV110/BV109)</f>
        <v>#DIV/0!</v>
      </c>
      <c r="EH110" s="71" t="e">
        <f t="shared" ref="EH110:EH141" si="323">LN(BW110/BW109)</f>
        <v>#DIV/0!</v>
      </c>
      <c r="EI110" s="71" t="e">
        <f t="shared" ref="EI110:EI141" si="324">LN(BX110/BX109)</f>
        <v>#DIV/0!</v>
      </c>
      <c r="EJ110" s="71" t="e">
        <f t="shared" ref="EJ110:EJ141" si="325">LN(BY110/BY109)</f>
        <v>#DIV/0!</v>
      </c>
      <c r="EL110" s="71" t="e">
        <f t="shared" ref="EL110:EL141" si="326">LN(CA110/CA109)</f>
        <v>#DIV/0!</v>
      </c>
      <c r="EM110" s="71" t="e">
        <f t="shared" ref="EM110:EM141" si="327">LN(CB110/CB109)</f>
        <v>#DIV/0!</v>
      </c>
      <c r="EN110" s="71" t="e">
        <f t="shared" ref="EN110:EN141" si="328">LN(CC110/CC109)</f>
        <v>#DIV/0!</v>
      </c>
      <c r="EO110" s="71" t="e">
        <f t="shared" ref="EO110:EO141" si="329">LN(CD110/CD109)</f>
        <v>#DIV/0!</v>
      </c>
      <c r="EQ110" s="71" t="e">
        <f t="shared" ref="EQ110:EQ121" si="330">LN(AO110/AO109)</f>
        <v>#DIV/0!</v>
      </c>
      <c r="ER110" s="71" t="e">
        <f t="shared" ref="ER110:ER121" si="331">LN(AP110/AP109)</f>
        <v>#DIV/0!</v>
      </c>
      <c r="ES110" s="71" t="e">
        <f t="shared" ref="ES110:ES121" si="332">LN(AQ110/AQ109)</f>
        <v>#DIV/0!</v>
      </c>
      <c r="ET110" s="71" t="e">
        <f t="shared" ref="ET110:ET121" si="333">LN(AR110/AR109)</f>
        <v>#DIV/0!</v>
      </c>
      <c r="EW110" s="71" t="e">
        <f t="shared" si="270"/>
        <v>#DIV/0!</v>
      </c>
      <c r="EX110" s="71">
        <f t="shared" si="271"/>
        <v>1</v>
      </c>
      <c r="EY110" s="71">
        <f t="shared" si="247"/>
        <v>1.3922186215458177</v>
      </c>
      <c r="EZ110" s="71"/>
      <c r="FA110" s="71" t="e">
        <f t="shared" si="272"/>
        <v>#DIV/0!</v>
      </c>
      <c r="FB110" s="71">
        <f t="shared" si="273"/>
        <v>1</v>
      </c>
      <c r="FC110" s="71">
        <f t="shared" si="248"/>
        <v>1.022180044193354</v>
      </c>
      <c r="FD110" s="71"/>
      <c r="FE110" s="71" t="e">
        <f t="shared" si="274"/>
        <v>#DIV/0!</v>
      </c>
      <c r="FF110" s="71">
        <f t="shared" si="275"/>
        <v>1</v>
      </c>
      <c r="FG110" s="71">
        <f t="shared" si="249"/>
        <v>0.99246801222972592</v>
      </c>
      <c r="FH110" s="71"/>
      <c r="FI110" s="71" t="e">
        <f t="shared" si="276"/>
        <v>#DIV/0!</v>
      </c>
      <c r="FJ110" s="71">
        <f t="shared" si="277"/>
        <v>1</v>
      </c>
      <c r="FK110" s="71">
        <f t="shared" si="250"/>
        <v>0.97029841569411912</v>
      </c>
      <c r="FM110" s="71" t="e">
        <f t="shared" si="278"/>
        <v>#DIV/0!</v>
      </c>
      <c r="FN110" s="71">
        <f t="shared" si="279"/>
        <v>1</v>
      </c>
      <c r="FO110" s="71">
        <f t="shared" si="251"/>
        <v>1.0106288270906623</v>
      </c>
      <c r="FQ110" s="239"/>
      <c r="FS110" s="51">
        <f t="shared" si="299"/>
        <v>1993</v>
      </c>
      <c r="FT110" s="71">
        <f t="shared" si="285"/>
        <v>0.96838526482122367</v>
      </c>
      <c r="FU110" s="71">
        <f t="shared" si="286"/>
        <v>0.99233112498566933</v>
      </c>
      <c r="FV110" s="71">
        <f t="shared" si="287"/>
        <v>0.99975074777862893</v>
      </c>
      <c r="FW110" s="71">
        <f t="shared" si="288"/>
        <v>1.0797356236929729</v>
      </c>
      <c r="FX110" s="71">
        <f t="shared" si="289"/>
        <v>1.0143101016059151</v>
      </c>
      <c r="FY110" s="71">
        <f t="shared" si="290"/>
        <v>0.89127482675512071</v>
      </c>
      <c r="GA110" s="51">
        <f t="shared" si="300"/>
        <v>1993</v>
      </c>
      <c r="GB110" s="119">
        <f t="shared" si="291"/>
        <v>1.0693102986155898</v>
      </c>
      <c r="GC110" s="119">
        <f t="shared" si="292"/>
        <v>1.1042199189317468</v>
      </c>
      <c r="GD110" s="119">
        <f t="shared" si="293"/>
        <v>1.0797356236929729</v>
      </c>
      <c r="GE110" s="119">
        <f t="shared" si="294"/>
        <v>0.99881252006052401</v>
      </c>
      <c r="GF110" s="119">
        <f t="shared" si="295"/>
        <v>0.89127482675512071</v>
      </c>
      <c r="GH110" s="51">
        <f t="shared" si="301"/>
        <v>2000</v>
      </c>
      <c r="GI110" s="71">
        <f t="shared" si="296"/>
        <v>1.1390743808460908</v>
      </c>
      <c r="GJ110" s="71">
        <f t="shared" si="297"/>
        <v>1.1922038615135482</v>
      </c>
      <c r="GK110" s="71">
        <f t="shared" si="298"/>
        <v>0.9554359095935091</v>
      </c>
    </row>
    <row r="111" spans="1:193" x14ac:dyDescent="0.2">
      <c r="A111" s="50" t="s">
        <v>122</v>
      </c>
      <c r="B111" s="50">
        <f t="shared" si="260"/>
        <v>1971</v>
      </c>
      <c r="D111" s="79">
        <f t="shared" si="302"/>
        <v>2681.0560169980822</v>
      </c>
      <c r="E111" s="79">
        <f t="shared" si="302"/>
        <v>3472.4767807104663</v>
      </c>
      <c r="F111" s="79">
        <f t="shared" si="302"/>
        <v>2453.562252549098</v>
      </c>
      <c r="G111" s="79">
        <f t="shared" si="302"/>
        <v>1524.7589497423537</v>
      </c>
      <c r="H111" s="79">
        <f t="shared" si="303"/>
        <v>10131.854000000001</v>
      </c>
      <c r="I111" s="74">
        <f t="shared" si="304"/>
        <v>10131.854000000001</v>
      </c>
      <c r="J111" s="327">
        <f t="shared" si="305"/>
        <v>15682.3</v>
      </c>
      <c r="K111" s="327">
        <f t="shared" si="305"/>
        <v>17897.5</v>
      </c>
      <c r="L111" s="327">
        <f t="shared" si="305"/>
        <v>20021.399999999998</v>
      </c>
      <c r="M111" s="327">
        <f t="shared" si="305"/>
        <v>11610</v>
      </c>
      <c r="N111" s="327">
        <f t="shared" ref="N111:N124" si="334">SUM(J111:M111)</f>
        <v>65211.199999999997</v>
      </c>
      <c r="P111" s="84">
        <f t="shared" si="306"/>
        <v>24.588335555814719</v>
      </c>
      <c r="Q111" s="84">
        <f t="shared" si="306"/>
        <v>26.339520998215846</v>
      </c>
      <c r="R111" s="84">
        <f t="shared" si="306"/>
        <v>28.371423111374895</v>
      </c>
      <c r="S111" s="84">
        <f t="shared" si="306"/>
        <v>15.650550698675277</v>
      </c>
      <c r="T111" s="84">
        <f t="shared" ref="T111:T124" si="335">SUM(P111:S111)</f>
        <v>94.949830364080739</v>
      </c>
      <c r="V111" s="79">
        <f t="shared" si="307"/>
        <v>170.96063823534067</v>
      </c>
      <c r="W111" s="79">
        <f t="shared" si="307"/>
        <v>194.0202140360646</v>
      </c>
      <c r="X111" s="79">
        <f t="shared" si="307"/>
        <v>122.54698735098935</v>
      </c>
      <c r="Y111" s="79">
        <f t="shared" si="307"/>
        <v>131.33152021897965</v>
      </c>
      <c r="Z111" s="79">
        <f t="shared" si="307"/>
        <v>155.36984444389921</v>
      </c>
      <c r="AC111" s="84">
        <f t="shared" si="308"/>
        <v>109.03771875539005</v>
      </c>
      <c r="AD111" s="84">
        <f t="shared" si="308"/>
        <v>131.83522893015711</v>
      </c>
      <c r="AE111" s="84">
        <f t="shared" si="308"/>
        <v>86.480055756011623</v>
      </c>
      <c r="AF111" s="84">
        <f t="shared" si="308"/>
        <v>97.425258644184012</v>
      </c>
      <c r="AG111" s="84">
        <f t="shared" si="308"/>
        <v>106.70744709232102</v>
      </c>
      <c r="AI111" s="84">
        <f t="shared" si="309"/>
        <v>109.3484485205054</v>
      </c>
      <c r="AJ111" s="84">
        <f t="shared" si="309"/>
        <v>133.84194068802708</v>
      </c>
      <c r="AK111" s="84">
        <f t="shared" si="309"/>
        <v>89.863458730922872</v>
      </c>
      <c r="AL111" s="84">
        <f t="shared" si="309"/>
        <v>91.345026556792305</v>
      </c>
      <c r="AM111" s="84">
        <f t="shared" si="309"/>
        <v>107.35335799910737</v>
      </c>
      <c r="AN111" s="119">
        <f t="shared" ref="AN111:AN124" si="336">AM111/AM$125</f>
        <v>1.4136489715467453</v>
      </c>
      <c r="AO111" s="119">
        <f t="shared" ref="AO111:AO124" si="337">AC111/AI111</f>
        <v>0.99715835231940131</v>
      </c>
      <c r="AP111" s="119">
        <f t="shared" ref="AP111:AP124" si="338">AD111/AJ111</f>
        <v>0.98500685399842325</v>
      </c>
      <c r="AQ111" s="119">
        <f t="shared" ref="AQ111:AQ124" si="339">AE111/AK111</f>
        <v>0.96234951310919237</v>
      </c>
      <c r="AR111" s="119">
        <f t="shared" ref="AR111:AR124" si="340">AF111/AL111</f>
        <v>1.0665633621947817</v>
      </c>
      <c r="AS111" s="119">
        <f t="shared" ref="AS111:AS124" si="341">AG111/AM111</f>
        <v>0.9939833190239683</v>
      </c>
      <c r="AU111" s="125">
        <f t="shared" ref="AU111:AU124" si="342">P111/J111*1000000</f>
        <v>1567.9036592728567</v>
      </c>
      <c r="AV111" s="125">
        <f t="shared" ref="AV111:AV124" si="343">Q111/K111*1000000</f>
        <v>1471.6871629119066</v>
      </c>
      <c r="AW111" s="125">
        <f t="shared" ref="AW111:AW124" si="344">R111/L111*1000000</f>
        <v>1417.0549068184491</v>
      </c>
      <c r="AX111" s="125">
        <f t="shared" ref="AX111:AX124" si="345">S111/M111*1000000</f>
        <v>1348.0233159927025</v>
      </c>
      <c r="AY111" s="125">
        <f t="shared" ref="AY111:AY124" si="346">T111/N111*1000000</f>
        <v>1456.0356252312602</v>
      </c>
      <c r="BB111" s="71">
        <f t="shared" ref="BB111:BB151" si="347">AI111/AI$154</f>
        <v>1.38496843122544</v>
      </c>
      <c r="BC111" s="71">
        <f t="shared" ref="BC111:BC151" si="348">AJ111/AJ$154</f>
        <v>1.4631904879276385</v>
      </c>
      <c r="BD111" s="71">
        <f t="shared" ref="BD111:BD151" si="349">AK111/AK$154</f>
        <v>1.3586035616917373</v>
      </c>
      <c r="BE111" s="71">
        <f t="shared" ref="BE111:BE151" si="350">AL111/AL$154</f>
        <v>1.3476957441681028</v>
      </c>
      <c r="BF111" s="71"/>
      <c r="BG111" s="71"/>
      <c r="BH111" s="71"/>
      <c r="BI111" s="71"/>
      <c r="BJ111" s="71"/>
      <c r="BK111" s="71"/>
      <c r="BL111" s="71"/>
      <c r="BM111" s="71"/>
      <c r="BN111" s="71"/>
      <c r="BO111" s="71"/>
      <c r="BP111" s="71"/>
      <c r="BQ111" s="148">
        <f>Northeast!AK112</f>
        <v>1.3747676613350819</v>
      </c>
      <c r="BR111" s="148">
        <f>Midwest!AK112</f>
        <v>1.4688773781469833</v>
      </c>
      <c r="BS111" s="148">
        <f>South!AK112</f>
        <v>1.3864631898858442</v>
      </c>
      <c r="BT111" s="148">
        <f>West!AK112</f>
        <v>1.361896171332091</v>
      </c>
      <c r="BU111" s="72"/>
      <c r="BV111" s="148">
        <f>Northeast!AH112</f>
        <v>1.0074199955216085</v>
      </c>
      <c r="BW111" s="148">
        <f>Midwest!AH112</f>
        <v>0.99612841050999146</v>
      </c>
      <c r="BX111" s="148">
        <f>South!AH112</f>
        <v>0.97990597341686336</v>
      </c>
      <c r="BY111" s="148">
        <f>West!AH112</f>
        <v>0.9895730471507983</v>
      </c>
      <c r="CA111" s="148">
        <f>Northeast!AI112</f>
        <v>0.95883690570490021</v>
      </c>
      <c r="CB111" s="148">
        <f>Midwest!AI112</f>
        <v>0.96695130887526048</v>
      </c>
      <c r="CC111" s="148">
        <f>South!AI112</f>
        <v>0.98494968197473209</v>
      </c>
      <c r="CD111" s="148">
        <f>West!AI112</f>
        <v>0.9896568547423098</v>
      </c>
      <c r="CF111" s="148">
        <f>Northeast!AJ112</f>
        <v>1.0187782706659008</v>
      </c>
      <c r="CG111" s="148">
        <f>Midwest!AJ112</f>
        <v>0.97818585002379921</v>
      </c>
      <c r="CH111" s="148">
        <f>South!AJ112</f>
        <v>0.97610460514216968</v>
      </c>
      <c r="CI111" s="148">
        <f>West!AJ112</f>
        <v>1.0237324486908614</v>
      </c>
      <c r="CK111" s="73">
        <f t="shared" ref="CK111:CK149" si="351">N111/N$154</f>
        <v>0.74638376244137816</v>
      </c>
      <c r="CL111" s="73">
        <f t="shared" ref="CL111:CL149" si="352">Z111/Z$154</f>
        <v>1.3771354325931286</v>
      </c>
      <c r="CM111" s="73">
        <f t="shared" ref="CM111:CM124" si="353">FC111</f>
        <v>1.0202526134140897</v>
      </c>
      <c r="CN111" s="73">
        <f t="shared" ref="CN111:CN124" si="354">FG111</f>
        <v>0.99390585758070593</v>
      </c>
      <c r="CO111" s="73">
        <f t="shared" ref="CO111:CO124" si="355">FK111</f>
        <v>0.9723198323007507</v>
      </c>
      <c r="CP111" s="73">
        <f t="shared" ref="CP111:CP124" si="356">FO111</f>
        <v>0.99465684133231558</v>
      </c>
      <c r="CQ111" s="73">
        <f t="shared" ref="CQ111:CQ124" si="357">EY111</f>
        <v>1.4042397686205408</v>
      </c>
      <c r="CR111" s="73">
        <f t="shared" ref="CR111:CR124" si="358">CK111*CM111*CN111*CO111*CP111*CQ111</f>
        <v>1.0278715255701947</v>
      </c>
      <c r="CS111" s="73">
        <f t="shared" ref="CS111:CS124" si="359">CK111*CL111</f>
        <v>1.0278715255701942</v>
      </c>
      <c r="CT111" s="73"/>
      <c r="CU111" s="73">
        <f t="shared" ref="CU111:CU124" si="360">CM111*CN111*CO111*CP111</f>
        <v>0.98069821362911713</v>
      </c>
      <c r="CX111" s="53"/>
      <c r="CZ111" s="71">
        <f t="shared" si="243"/>
        <v>0.26461652694542204</v>
      </c>
      <c r="DA111" s="71">
        <f t="shared" si="244"/>
        <v>0.34272866355066567</v>
      </c>
      <c r="DB111" s="71">
        <f t="shared" si="245"/>
        <v>0.24216320651176948</v>
      </c>
      <c r="DC111" s="71">
        <f t="shared" si="246"/>
        <v>0.15049160299214276</v>
      </c>
      <c r="DE111" s="71">
        <f t="shared" si="261"/>
        <v>0.26597251668851285</v>
      </c>
      <c r="DF111" s="71">
        <f t="shared" si="262"/>
        <v>0.34431307250255483</v>
      </c>
      <c r="DG111" s="71">
        <f t="shared" si="263"/>
        <v>0.24440667073645592</v>
      </c>
      <c r="DH111" s="71">
        <f t="shared" si="264"/>
        <v>0.14523413480678149</v>
      </c>
      <c r="DI111" s="71">
        <f t="shared" si="265"/>
        <v>0.99992639473430511</v>
      </c>
      <c r="DJ111" s="71"/>
      <c r="DK111" s="71">
        <f t="shared" si="266"/>
        <v>0.26599209510734595</v>
      </c>
      <c r="DL111" s="71">
        <f t="shared" si="267"/>
        <v>0.34433841762327294</v>
      </c>
      <c r="DM111" s="71">
        <f t="shared" si="268"/>
        <v>0.24442466167862115</v>
      </c>
      <c r="DN111" s="71">
        <f t="shared" si="269"/>
        <v>0.14524482559075991</v>
      </c>
      <c r="DQ111" s="71">
        <f t="shared" si="310"/>
        <v>2.7672560298200679E-3</v>
      </c>
      <c r="DR111" s="71">
        <f t="shared" si="311"/>
        <v>5.2090545488598641E-3</v>
      </c>
      <c r="DS111" s="71">
        <f t="shared" si="312"/>
        <v>2.4082647867876658E-2</v>
      </c>
      <c r="DT111" s="71">
        <f t="shared" si="313"/>
        <v>1.248390209709283E-3</v>
      </c>
      <c r="DV111" s="71">
        <f t="shared" si="314"/>
        <v>0.24048476335353436</v>
      </c>
      <c r="DW111" s="71">
        <f t="shared" si="315"/>
        <v>0.27445438820325346</v>
      </c>
      <c r="DX111" s="71">
        <f t="shared" si="316"/>
        <v>0.30702394680668349</v>
      </c>
      <c r="DY111" s="71">
        <f t="shared" si="317"/>
        <v>0.17803690163652872</v>
      </c>
      <c r="DZ111" s="71"/>
      <c r="EB111" s="71">
        <f t="shared" si="318"/>
        <v>-1.457014605564908E-2</v>
      </c>
      <c r="EC111" s="71">
        <f t="shared" si="319"/>
        <v>-7.0842408134555732E-3</v>
      </c>
      <c r="ED111" s="71">
        <f t="shared" si="320"/>
        <v>1.1437702178206662E-2</v>
      </c>
      <c r="EE111" s="71">
        <f t="shared" si="321"/>
        <v>1.1235343815056803E-2</v>
      </c>
      <c r="EG111" s="71">
        <f t="shared" si="322"/>
        <v>-7.9848937678642519E-4</v>
      </c>
      <c r="EH111" s="71">
        <f t="shared" si="323"/>
        <v>2.3750015517349073E-4</v>
      </c>
      <c r="EI111" s="71">
        <f t="shared" si="324"/>
        <v>4.5667824521723683E-3</v>
      </c>
      <c r="EJ111" s="71">
        <f t="shared" si="325"/>
        <v>3.1814291094953793E-3</v>
      </c>
      <c r="EL111" s="71">
        <f t="shared" si="326"/>
        <v>4.3071268496076218E-3</v>
      </c>
      <c r="EM111" s="71">
        <f t="shared" si="327"/>
        <v>2.9272125271574425E-3</v>
      </c>
      <c r="EN111" s="71">
        <f t="shared" si="328"/>
        <v>1.0700611357037616E-3</v>
      </c>
      <c r="EO111" s="71">
        <f t="shared" si="329"/>
        <v>-2.2998139185946421E-3</v>
      </c>
      <c r="EQ111" s="71">
        <f t="shared" si="330"/>
        <v>-7.6109134267813841E-3</v>
      </c>
      <c r="ER111" s="71">
        <f t="shared" si="331"/>
        <v>-1.6198304521267113E-2</v>
      </c>
      <c r="ES111" s="71">
        <f t="shared" si="332"/>
        <v>-6.5263478909652659E-2</v>
      </c>
      <c r="ET111" s="71">
        <f t="shared" si="333"/>
        <v>5.249014886881543E-2</v>
      </c>
      <c r="EW111" s="71">
        <f t="shared" si="270"/>
        <v>1.0086345254176932</v>
      </c>
      <c r="EX111" s="71">
        <f t="shared" si="271"/>
        <v>1.0086345254176932</v>
      </c>
      <c r="EY111" s="71">
        <f t="shared" si="247"/>
        <v>1.4042397686205408</v>
      </c>
      <c r="EZ111" s="71"/>
      <c r="FA111" s="71">
        <f t="shared" si="272"/>
        <v>0.99811439208756492</v>
      </c>
      <c r="FB111" s="71">
        <f t="shared" si="273"/>
        <v>0.99811439208756492</v>
      </c>
      <c r="FC111" s="71">
        <f t="shared" si="248"/>
        <v>1.0202526134140897</v>
      </c>
      <c r="FD111" s="71"/>
      <c r="FE111" s="71">
        <f t="shared" si="274"/>
        <v>1.0014487573738016</v>
      </c>
      <c r="FF111" s="71">
        <f t="shared" si="275"/>
        <v>1.0014487573738016</v>
      </c>
      <c r="FG111" s="71">
        <f t="shared" si="249"/>
        <v>0.99390585758070593</v>
      </c>
      <c r="FH111" s="71"/>
      <c r="FI111" s="71">
        <f t="shared" si="276"/>
        <v>1.0020832937310173</v>
      </c>
      <c r="FJ111" s="71">
        <f t="shared" si="277"/>
        <v>1.0020832937310173</v>
      </c>
      <c r="FK111" s="71">
        <f t="shared" si="250"/>
        <v>0.9723198323007507</v>
      </c>
      <c r="FM111" s="71">
        <f t="shared" si="278"/>
        <v>0.98419599230676424</v>
      </c>
      <c r="FN111" s="71">
        <f t="shared" si="279"/>
        <v>0.98419599230676424</v>
      </c>
      <c r="FO111" s="71">
        <f t="shared" si="251"/>
        <v>0.99465684133231558</v>
      </c>
      <c r="FQ111" s="239"/>
      <c r="FS111" s="51">
        <f t="shared" si="299"/>
        <v>1994</v>
      </c>
      <c r="FT111" s="71">
        <f t="shared" si="285"/>
        <v>0.9445480361607026</v>
      </c>
      <c r="FU111" s="71">
        <f t="shared" si="286"/>
        <v>0.99186608907377127</v>
      </c>
      <c r="FV111" s="71">
        <f t="shared" si="287"/>
        <v>0.99922739535241711</v>
      </c>
      <c r="FW111" s="71">
        <f t="shared" si="288"/>
        <v>1.090199436150092</v>
      </c>
      <c r="FX111" s="71">
        <f t="shared" si="289"/>
        <v>0.98920019932014791</v>
      </c>
      <c r="FY111" s="71">
        <f t="shared" si="290"/>
        <v>0.88372374910436302</v>
      </c>
      <c r="GA111" s="51">
        <f t="shared" si="300"/>
        <v>1994</v>
      </c>
      <c r="GB111" s="119">
        <f t="shared" si="291"/>
        <v>1.0570333873349025</v>
      </c>
      <c r="GC111" s="119">
        <f t="shared" si="292"/>
        <v>1.1190890742110038</v>
      </c>
      <c r="GD111" s="119">
        <f t="shared" si="293"/>
        <v>1.090199436150092</v>
      </c>
      <c r="GE111" s="119">
        <f t="shared" si="294"/>
        <v>0.97317351268786023</v>
      </c>
      <c r="GF111" s="119">
        <f t="shared" si="295"/>
        <v>0.88372374910436302</v>
      </c>
      <c r="GH111" s="51">
        <f t="shared" ref="GH111:GH116" si="361">GH110+1</f>
        <v>2001</v>
      </c>
      <c r="GI111" s="71">
        <f t="shared" si="296"/>
        <v>1.1127053223755696</v>
      </c>
      <c r="GJ111" s="71">
        <f t="shared" si="297"/>
        <v>1.2045794544423172</v>
      </c>
      <c r="GK111" s="71">
        <f t="shared" si="298"/>
        <v>0.92372928848493241</v>
      </c>
    </row>
    <row r="112" spans="1:193" x14ac:dyDescent="0.2">
      <c r="A112" s="50" t="s">
        <v>122</v>
      </c>
      <c r="B112" s="50">
        <f t="shared" si="260"/>
        <v>1972</v>
      </c>
      <c r="D112" s="79">
        <f t="shared" si="302"/>
        <v>2771.6957455829884</v>
      </c>
      <c r="E112" s="79">
        <f t="shared" si="302"/>
        <v>3606.9519865624638</v>
      </c>
      <c r="F112" s="79">
        <f t="shared" si="302"/>
        <v>2520.5205752098345</v>
      </c>
      <c r="G112" s="79">
        <f t="shared" si="302"/>
        <v>1565.9456926447142</v>
      </c>
      <c r="H112" s="79">
        <f t="shared" si="303"/>
        <v>10465.114000000001</v>
      </c>
      <c r="I112" s="74">
        <f t="shared" si="304"/>
        <v>10465.114000000001</v>
      </c>
      <c r="J112" s="327">
        <f t="shared" si="305"/>
        <v>15917.15</v>
      </c>
      <c r="K112" s="327">
        <f t="shared" si="305"/>
        <v>18319.25</v>
      </c>
      <c r="L112" s="327">
        <f t="shared" si="305"/>
        <v>20913.199999999997</v>
      </c>
      <c r="M112" s="327">
        <f t="shared" si="305"/>
        <v>12124.5</v>
      </c>
      <c r="N112" s="327">
        <f t="shared" si="334"/>
        <v>67274.100000000006</v>
      </c>
      <c r="P112" s="84">
        <f t="shared" si="306"/>
        <v>25.07420158277921</v>
      </c>
      <c r="Q112" s="84">
        <f t="shared" si="306"/>
        <v>27.0390999425864</v>
      </c>
      <c r="R112" s="84">
        <f t="shared" si="306"/>
        <v>29.665099917240919</v>
      </c>
      <c r="S112" s="84">
        <f t="shared" si="306"/>
        <v>16.301431618658551</v>
      </c>
      <c r="T112" s="84">
        <f t="shared" si="335"/>
        <v>98.079833061265091</v>
      </c>
      <c r="V112" s="79">
        <f t="shared" si="307"/>
        <v>174.13266480387435</v>
      </c>
      <c r="W112" s="79">
        <f t="shared" si="307"/>
        <v>196.89408608771993</v>
      </c>
      <c r="X112" s="79">
        <f t="shared" si="307"/>
        <v>120.52295082578634</v>
      </c>
      <c r="Y112" s="79">
        <f t="shared" si="307"/>
        <v>129.15548621755241</v>
      </c>
      <c r="Z112" s="79">
        <f t="shared" si="307"/>
        <v>155.55933115418861</v>
      </c>
      <c r="AC112" s="84">
        <f t="shared" si="308"/>
        <v>110.53974087400533</v>
      </c>
      <c r="AD112" s="84">
        <f t="shared" si="308"/>
        <v>133.39763506260573</v>
      </c>
      <c r="AE112" s="84">
        <f t="shared" si="308"/>
        <v>84.965854901602569</v>
      </c>
      <c r="AF112" s="84">
        <f t="shared" si="308"/>
        <v>96.06185084090032</v>
      </c>
      <c r="AG112" s="84">
        <f t="shared" si="308"/>
        <v>106.69995730379168</v>
      </c>
      <c r="AI112" s="84">
        <f t="shared" si="309"/>
        <v>109.46650937064683</v>
      </c>
      <c r="AJ112" s="84">
        <f t="shared" si="309"/>
        <v>130.99266966576445</v>
      </c>
      <c r="AK112" s="84">
        <f t="shared" si="309"/>
        <v>86.538657853801766</v>
      </c>
      <c r="AL112" s="84">
        <f t="shared" si="309"/>
        <v>94.115924539463293</v>
      </c>
      <c r="AM112" s="84">
        <f t="shared" si="309"/>
        <v>105.9148565527896</v>
      </c>
      <c r="AN112" s="119">
        <f t="shared" si="336"/>
        <v>1.3947065171321147</v>
      </c>
      <c r="AO112" s="119">
        <f t="shared" si="337"/>
        <v>1.0098041995632163</v>
      </c>
      <c r="AP112" s="119">
        <f t="shared" si="338"/>
        <v>1.0183595418199942</v>
      </c>
      <c r="AQ112" s="119">
        <f t="shared" si="339"/>
        <v>0.98182542933753048</v>
      </c>
      <c r="AR112" s="119">
        <f t="shared" si="340"/>
        <v>1.0206758453572975</v>
      </c>
      <c r="AS112" s="119">
        <f t="shared" si="341"/>
        <v>1.0074125649276668</v>
      </c>
      <c r="AU112" s="125">
        <f t="shared" si="342"/>
        <v>1575.2946716453141</v>
      </c>
      <c r="AV112" s="125">
        <f t="shared" si="343"/>
        <v>1475.9938284911445</v>
      </c>
      <c r="AW112" s="125">
        <f t="shared" si="344"/>
        <v>1418.486884706354</v>
      </c>
      <c r="AX112" s="125">
        <f t="shared" si="345"/>
        <v>1344.5034119888285</v>
      </c>
      <c r="AY112" s="125">
        <f t="shared" si="346"/>
        <v>1457.9137151038078</v>
      </c>
      <c r="BB112" s="71">
        <f t="shared" si="347"/>
        <v>1.3864637478268351</v>
      </c>
      <c r="BC112" s="71">
        <f t="shared" si="348"/>
        <v>1.4320416101104814</v>
      </c>
      <c r="BD112" s="71">
        <f t="shared" si="349"/>
        <v>1.3083374537835384</v>
      </c>
      <c r="BE112" s="71">
        <f t="shared" si="350"/>
        <v>1.3885773067395244</v>
      </c>
      <c r="BF112" s="71"/>
      <c r="BG112" s="71"/>
      <c r="BH112" s="71"/>
      <c r="BI112" s="71"/>
      <c r="BJ112" s="71"/>
      <c r="BK112" s="71"/>
      <c r="BL112" s="71"/>
      <c r="BM112" s="71"/>
      <c r="BN112" s="71"/>
      <c r="BO112" s="71"/>
      <c r="BP112" s="71"/>
      <c r="BQ112" s="148">
        <f>Northeast!AK113</f>
        <v>1.3775022296958961</v>
      </c>
      <c r="BR112" s="148">
        <f>Midwest!AK113</f>
        <v>1.4372262761314551</v>
      </c>
      <c r="BS112" s="148">
        <f>South!AK113</f>
        <v>1.3286627974315668</v>
      </c>
      <c r="BT112" s="148">
        <f>West!AK113</f>
        <v>1.3984346209797645</v>
      </c>
      <c r="BU112" s="72"/>
      <c r="BV112" s="148">
        <f>Northeast!AH113</f>
        <v>1.0065056287661454</v>
      </c>
      <c r="BW112" s="148">
        <f>Midwest!AH113</f>
        <v>0.99639258890052462</v>
      </c>
      <c r="BX112" s="148">
        <f>South!AH113</f>
        <v>0.98470240629351613</v>
      </c>
      <c r="BY112" s="148">
        <f>West!AH113</f>
        <v>0.99295117977461578</v>
      </c>
      <c r="CA112" s="148">
        <f>Northeast!AI113</f>
        <v>0.96335681060551159</v>
      </c>
      <c r="CB112" s="148">
        <f>Midwest!AI113</f>
        <v>0.96978094279725002</v>
      </c>
      <c r="CC112" s="148">
        <f>South!AI113</f>
        <v>0.98594500414503072</v>
      </c>
      <c r="CD112" s="148">
        <f>West!AI113</f>
        <v>0.98707270275907533</v>
      </c>
      <c r="CF112" s="148">
        <f>Northeast!AJ113</f>
        <v>1.0316982992212373</v>
      </c>
      <c r="CG112" s="148">
        <f>Midwest!AJ113</f>
        <v>1.0113075761873149</v>
      </c>
      <c r="CH112" s="148">
        <f>South!AJ113</f>
        <v>0.99585889530481975</v>
      </c>
      <c r="CI112" s="148">
        <f>West!AJ113</f>
        <v>0.97968767681747537</v>
      </c>
      <c r="CK112" s="73">
        <f t="shared" si="351"/>
        <v>0.76999496823946689</v>
      </c>
      <c r="CL112" s="73">
        <f t="shared" si="352"/>
        <v>1.3788149661195928</v>
      </c>
      <c r="CM112" s="73">
        <f t="shared" si="353"/>
        <v>1.01803874452428</v>
      </c>
      <c r="CN112" s="73">
        <f t="shared" si="354"/>
        <v>0.99543903409341283</v>
      </c>
      <c r="CO112" s="73">
        <f t="shared" si="355"/>
        <v>0.97436471788635481</v>
      </c>
      <c r="CP112" s="73">
        <f t="shared" si="356"/>
        <v>1.0076926642832174</v>
      </c>
      <c r="CQ112" s="73">
        <f t="shared" si="357"/>
        <v>1.385726009907609</v>
      </c>
      <c r="CR112" s="73">
        <f t="shared" si="358"/>
        <v>1.0616805860453575</v>
      </c>
      <c r="CS112" s="73">
        <f t="shared" si="359"/>
        <v>1.0616805860453575</v>
      </c>
      <c r="CT112" s="73"/>
      <c r="CU112" s="73">
        <f t="shared" si="360"/>
        <v>0.99501269100918677</v>
      </c>
      <c r="CX112" s="53"/>
      <c r="CZ112" s="71">
        <f t="shared" si="243"/>
        <v>0.264850984478811</v>
      </c>
      <c r="DA112" s="71">
        <f t="shared" si="244"/>
        <v>0.3446643759984328</v>
      </c>
      <c r="DB112" s="71">
        <f t="shared" si="245"/>
        <v>0.24084979630511757</v>
      </c>
      <c r="DC112" s="71">
        <f t="shared" si="246"/>
        <v>0.14963484321763854</v>
      </c>
      <c r="DE112" s="71">
        <f t="shared" si="261"/>
        <v>0.26473373840849146</v>
      </c>
      <c r="DF112" s="71">
        <f t="shared" si="262"/>
        <v>0.34369561127185333</v>
      </c>
      <c r="DG112" s="71">
        <f t="shared" si="263"/>
        <v>0.2415059061691964</v>
      </c>
      <c r="DH112" s="71">
        <f t="shared" si="264"/>
        <v>0.15006281547730943</v>
      </c>
      <c r="DI112" s="71">
        <f t="shared" si="265"/>
        <v>0.99999807132685059</v>
      </c>
      <c r="DJ112" s="71"/>
      <c r="DK112" s="71">
        <f t="shared" si="266"/>
        <v>0.26473424899432924</v>
      </c>
      <c r="DL112" s="71">
        <f t="shared" si="267"/>
        <v>0.34369627414962883</v>
      </c>
      <c r="DM112" s="71">
        <f t="shared" si="268"/>
        <v>0.2415063719560514</v>
      </c>
      <c r="DN112" s="71">
        <f t="shared" si="269"/>
        <v>0.15006310489999056</v>
      </c>
      <c r="DQ112" s="71">
        <f t="shared" si="310"/>
        <v>1.9871374312246393E-3</v>
      </c>
      <c r="DR112" s="71">
        <f t="shared" si="311"/>
        <v>-2.1783361743151389E-2</v>
      </c>
      <c r="DS112" s="71">
        <f t="shared" si="312"/>
        <v>-4.2583015775373628E-2</v>
      </c>
      <c r="DT112" s="71">
        <f t="shared" si="313"/>
        <v>2.6475510858951685E-2</v>
      </c>
      <c r="DV112" s="71">
        <f t="shared" si="314"/>
        <v>0.23660145583515793</v>
      </c>
      <c r="DW112" s="71">
        <f t="shared" si="315"/>
        <v>0.27230761912831236</v>
      </c>
      <c r="DX112" s="71">
        <f t="shared" si="316"/>
        <v>0.310865548554347</v>
      </c>
      <c r="DY112" s="71">
        <f t="shared" si="317"/>
        <v>0.18022537648218256</v>
      </c>
      <c r="DZ112" s="71"/>
      <c r="EB112" s="71">
        <f t="shared" si="318"/>
        <v>-1.6279628824708077E-2</v>
      </c>
      <c r="EC112" s="71">
        <f t="shared" si="319"/>
        <v>-7.8527040205646024E-3</v>
      </c>
      <c r="ED112" s="71">
        <f t="shared" si="320"/>
        <v>1.2434751768378008E-2</v>
      </c>
      <c r="EE112" s="71">
        <f t="shared" si="321"/>
        <v>1.221731787437267E-2</v>
      </c>
      <c r="EG112" s="71">
        <f t="shared" si="322"/>
        <v>-9.0804427657510439E-4</v>
      </c>
      <c r="EH112" s="71">
        <f t="shared" si="323"/>
        <v>2.651699953569016E-4</v>
      </c>
      <c r="EI112" s="71">
        <f t="shared" si="324"/>
        <v>4.882848364061324E-3</v>
      </c>
      <c r="EJ112" s="71">
        <f t="shared" si="325"/>
        <v>3.4079138578705743E-3</v>
      </c>
      <c r="EL112" s="71">
        <f t="shared" si="326"/>
        <v>4.7028696356775949E-3</v>
      </c>
      <c r="EM112" s="71">
        <f t="shared" si="327"/>
        <v>2.9220724061879743E-3</v>
      </c>
      <c r="EN112" s="71">
        <f t="shared" si="328"/>
        <v>1.0100207402480134E-3</v>
      </c>
      <c r="EO112" s="71">
        <f t="shared" si="329"/>
        <v>-2.6145746093927591E-3</v>
      </c>
      <c r="EQ112" s="71">
        <f t="shared" si="330"/>
        <v>1.2602143067378438E-2</v>
      </c>
      <c r="ER112" s="71">
        <f t="shared" si="331"/>
        <v>3.3299719732603136E-2</v>
      </c>
      <c r="ES112" s="71">
        <f t="shared" si="332"/>
        <v>2.0035818097787695E-2</v>
      </c>
      <c r="ET112" s="71">
        <f t="shared" si="333"/>
        <v>-4.3976667139534811E-2</v>
      </c>
      <c r="EW112" s="71">
        <f t="shared" si="270"/>
        <v>0.98681581370457927</v>
      </c>
      <c r="EX112" s="71">
        <f t="shared" si="271"/>
        <v>0.99533649993059303</v>
      </c>
      <c r="EY112" s="71">
        <f t="shared" si="247"/>
        <v>1.385726009907609</v>
      </c>
      <c r="EZ112" s="71"/>
      <c r="FA112" s="71">
        <f t="shared" si="272"/>
        <v>0.99783007770751864</v>
      </c>
      <c r="FB112" s="71">
        <f t="shared" si="273"/>
        <v>0.99594856141772758</v>
      </c>
      <c r="FC112" s="71">
        <f t="shared" si="248"/>
        <v>1.01803874452428</v>
      </c>
      <c r="FD112" s="71"/>
      <c r="FE112" s="71">
        <f t="shared" si="274"/>
        <v>1.0015425771978432</v>
      </c>
      <c r="FF112" s="71">
        <f t="shared" si="275"/>
        <v>1.0029935693917349</v>
      </c>
      <c r="FG112" s="71">
        <f t="shared" si="249"/>
        <v>0.99543903409341283</v>
      </c>
      <c r="FH112" s="71"/>
      <c r="FI112" s="71">
        <f t="shared" si="276"/>
        <v>1.0021030997390699</v>
      </c>
      <c r="FJ112" s="71">
        <f t="shared" si="277"/>
        <v>1.0041907748445893</v>
      </c>
      <c r="FK112" s="71">
        <f t="shared" si="250"/>
        <v>0.97436471788635481</v>
      </c>
      <c r="FM112" s="71">
        <f t="shared" si="278"/>
        <v>1.0131058495847076</v>
      </c>
      <c r="FN112" s="71">
        <f t="shared" si="279"/>
        <v>0.9970947169438088</v>
      </c>
      <c r="FO112" s="71">
        <f t="shared" si="251"/>
        <v>1.0076926642832174</v>
      </c>
      <c r="FQ112" s="239"/>
      <c r="FS112" s="51">
        <f t="shared" si="299"/>
        <v>1995</v>
      </c>
      <c r="FT112" s="71">
        <f t="shared" si="285"/>
        <v>0.9382550929956599</v>
      </c>
      <c r="FU112" s="71">
        <f t="shared" si="286"/>
        <v>0.99140300983947793</v>
      </c>
      <c r="FV112" s="71">
        <f t="shared" si="287"/>
        <v>0.99890190247292232</v>
      </c>
      <c r="FW112" s="71">
        <f t="shared" si="288"/>
        <v>1.0990999723627251</v>
      </c>
      <c r="FX112" s="71">
        <f t="shared" si="289"/>
        <v>0.99893550585927593</v>
      </c>
      <c r="FY112" s="71">
        <f t="shared" si="290"/>
        <v>0.8629253162795415</v>
      </c>
      <c r="GA112" s="51">
        <f t="shared" si="300"/>
        <v>1995</v>
      </c>
      <c r="GB112" s="119">
        <f t="shared" si="291"/>
        <v>1.064543896742264</v>
      </c>
      <c r="GC112" s="119">
        <f t="shared" si="292"/>
        <v>1.1345996463961512</v>
      </c>
      <c r="GD112" s="119">
        <f t="shared" si="293"/>
        <v>1.0990999723627251</v>
      </c>
      <c r="GE112" s="119">
        <f t="shared" si="294"/>
        <v>0.9818336579944712</v>
      </c>
      <c r="GF112" s="119">
        <f t="shared" si="295"/>
        <v>0.8629253162795415</v>
      </c>
      <c r="GH112" s="51">
        <f t="shared" si="361"/>
        <v>2002</v>
      </c>
      <c r="GI112" s="71">
        <f t="shared" si="296"/>
        <v>1.1391279461822574</v>
      </c>
      <c r="GJ112" s="71">
        <f t="shared" si="297"/>
        <v>1.2135300451461375</v>
      </c>
      <c r="GK112" s="71">
        <f t="shared" si="298"/>
        <v>0.93868952873357148</v>
      </c>
    </row>
    <row r="113" spans="1:193" x14ac:dyDescent="0.2">
      <c r="A113" s="50" t="s">
        <v>122</v>
      </c>
      <c r="B113" s="50">
        <f t="shared" si="260"/>
        <v>1973</v>
      </c>
      <c r="D113" s="79">
        <f t="shared" si="302"/>
        <v>2708.7610605747827</v>
      </c>
      <c r="E113" s="79">
        <f t="shared" si="302"/>
        <v>3431.8180272612067</v>
      </c>
      <c r="F113" s="79">
        <f t="shared" si="302"/>
        <v>2532.3775797493026</v>
      </c>
      <c r="G113" s="79">
        <f t="shared" si="302"/>
        <v>1528.6883324147097</v>
      </c>
      <c r="H113" s="79">
        <f t="shared" si="303"/>
        <v>10201.645</v>
      </c>
      <c r="I113" s="74">
        <f t="shared" si="304"/>
        <v>10201.645</v>
      </c>
      <c r="J113" s="327">
        <f t="shared" si="305"/>
        <v>16123.67744611452</v>
      </c>
      <c r="K113" s="327">
        <f t="shared" si="305"/>
        <v>18816.947647051555</v>
      </c>
      <c r="L113" s="327">
        <f t="shared" si="305"/>
        <v>21842.420123450116</v>
      </c>
      <c r="M113" s="327">
        <f t="shared" si="305"/>
        <v>12480.511662591996</v>
      </c>
      <c r="N113" s="327">
        <f t="shared" si="334"/>
        <v>69263.55687920819</v>
      </c>
      <c r="P113" s="84">
        <f t="shared" si="306"/>
        <v>25.592852970847883</v>
      </c>
      <c r="Q113" s="84">
        <f t="shared" si="306"/>
        <v>27.721849463593735</v>
      </c>
      <c r="R113" s="84">
        <f t="shared" si="306"/>
        <v>30.76723986424269</v>
      </c>
      <c r="S113" s="84">
        <f t="shared" si="306"/>
        <v>16.73325180010611</v>
      </c>
      <c r="T113" s="84">
        <f t="shared" si="335"/>
        <v>100.81519409879041</v>
      </c>
      <c r="V113" s="79">
        <f t="shared" si="307"/>
        <v>167.99896113200526</v>
      </c>
      <c r="W113" s="79">
        <f t="shared" si="307"/>
        <v>182.37910269144749</v>
      </c>
      <c r="X113" s="79">
        <f t="shared" si="307"/>
        <v>115.9385070627101</v>
      </c>
      <c r="Y113" s="79">
        <f t="shared" si="307"/>
        <v>122.4860305204207</v>
      </c>
      <c r="Z113" s="79">
        <f t="shared" si="307"/>
        <v>147.28733925390384</v>
      </c>
      <c r="AC113" s="84">
        <f t="shared" si="308"/>
        <v>105.84052757464197</v>
      </c>
      <c r="AD113" s="84">
        <f t="shared" si="308"/>
        <v>123.79469962017178</v>
      </c>
      <c r="AE113" s="84">
        <f t="shared" si="308"/>
        <v>82.307597006529036</v>
      </c>
      <c r="AF113" s="84">
        <f t="shared" si="308"/>
        <v>91.356321573133556</v>
      </c>
      <c r="AG113" s="84">
        <f t="shared" si="308"/>
        <v>101.19154251692703</v>
      </c>
      <c r="AI113" s="84">
        <f t="shared" si="309"/>
        <v>108.94777490964978</v>
      </c>
      <c r="AJ113" s="84">
        <f t="shared" si="309"/>
        <v>128.92156348841567</v>
      </c>
      <c r="AK113" s="84">
        <f t="shared" si="309"/>
        <v>83.856546032648879</v>
      </c>
      <c r="AL113" s="84">
        <f t="shared" si="309"/>
        <v>89.062740264942775</v>
      </c>
      <c r="AM113" s="84">
        <f t="shared" si="309"/>
        <v>103.48214253311666</v>
      </c>
      <c r="AN113" s="119">
        <f t="shared" si="336"/>
        <v>1.362672086760532</v>
      </c>
      <c r="AO113" s="119">
        <f t="shared" si="337"/>
        <v>0.97147947869899454</v>
      </c>
      <c r="AP113" s="119">
        <f t="shared" si="338"/>
        <v>0.96023268932272476</v>
      </c>
      <c r="AQ113" s="119">
        <f t="shared" si="339"/>
        <v>0.98152858543068577</v>
      </c>
      <c r="AR113" s="119">
        <f t="shared" si="340"/>
        <v>1.0257524224088308</v>
      </c>
      <c r="AS113" s="119">
        <f t="shared" si="341"/>
        <v>0.97786477975698483</v>
      </c>
      <c r="AU113" s="125">
        <f t="shared" si="342"/>
        <v>1587.2838598005596</v>
      </c>
      <c r="AV113" s="125">
        <f t="shared" si="343"/>
        <v>1473.2383797612094</v>
      </c>
      <c r="AW113" s="125">
        <f t="shared" si="344"/>
        <v>1408.6003149079093</v>
      </c>
      <c r="AX113" s="125">
        <f t="shared" si="345"/>
        <v>1340.7504638019695</v>
      </c>
      <c r="AY113" s="125">
        <f t="shared" si="346"/>
        <v>1455.5301321675774</v>
      </c>
      <c r="BB113" s="71">
        <f t="shared" si="347"/>
        <v>1.3798936422387806</v>
      </c>
      <c r="BC113" s="71">
        <f t="shared" si="348"/>
        <v>1.4093998070806784</v>
      </c>
      <c r="BD113" s="71">
        <f t="shared" si="349"/>
        <v>1.2677878608284665</v>
      </c>
      <c r="BE113" s="71">
        <f t="shared" si="350"/>
        <v>1.3140231115307204</v>
      </c>
      <c r="BF113" s="71"/>
      <c r="BG113" s="71"/>
      <c r="BH113" s="71"/>
      <c r="BI113" s="71"/>
      <c r="BJ113" s="71"/>
      <c r="BK113" s="71"/>
      <c r="BL113" s="71"/>
      <c r="BM113" s="71"/>
      <c r="BN113" s="71"/>
      <c r="BO113" s="71"/>
      <c r="BP113" s="71"/>
      <c r="BQ113" s="148">
        <f>Northeast!AK114</f>
        <v>1.3738285133719803</v>
      </c>
      <c r="BR113" s="148">
        <f>Midwest!AK114</f>
        <v>1.4104651279274012</v>
      </c>
      <c r="BS113" s="148">
        <f>South!AK114</f>
        <v>1.278446038395141</v>
      </c>
      <c r="BT113" s="148">
        <f>West!AK114</f>
        <v>1.320184504373942</v>
      </c>
      <c r="BU113" s="72"/>
      <c r="BV113" s="148">
        <f>Northeast!AH114</f>
        <v>1.0044147641483392</v>
      </c>
      <c r="BW113" s="148">
        <f>Midwest!AH114</f>
        <v>0.99924470245621155</v>
      </c>
      <c r="BX113" s="148">
        <f>South!AH114</f>
        <v>0.99166317760266709</v>
      </c>
      <c r="BY113" s="148">
        <f>West!AH114</f>
        <v>0.99533293049357252</v>
      </c>
      <c r="CA113" s="148">
        <f>Northeast!AI114</f>
        <v>0.97068868715589907</v>
      </c>
      <c r="CB113" s="148">
        <f>Midwest!AI114</f>
        <v>0.96797051404371137</v>
      </c>
      <c r="CC113" s="148">
        <f>South!AI114</f>
        <v>0.97907316471810102</v>
      </c>
      <c r="CD113" s="148">
        <f>West!AI114</f>
        <v>0.9843174604316216</v>
      </c>
      <c r="CF113" s="148">
        <f>Northeast!AJ114</f>
        <v>0.99254263978661728</v>
      </c>
      <c r="CG113" s="148">
        <f>Midwest!AJ114</f>
        <v>0.95358324220076118</v>
      </c>
      <c r="CH113" s="148">
        <f>South!AJ114</f>
        <v>0.99555780853693288</v>
      </c>
      <c r="CI113" s="148">
        <f>West!AJ114</f>
        <v>0.98456038934459567</v>
      </c>
      <c r="CK113" s="73">
        <f t="shared" si="351"/>
        <v>0.7927655706930069</v>
      </c>
      <c r="CL113" s="73">
        <f t="shared" si="352"/>
        <v>1.3054953770784978</v>
      </c>
      <c r="CM113" s="73">
        <f t="shared" si="353"/>
        <v>1.0163781841139279</v>
      </c>
      <c r="CN113" s="73">
        <f t="shared" si="354"/>
        <v>0.99793385361678022</v>
      </c>
      <c r="CO113" s="73">
        <f t="shared" si="355"/>
        <v>0.97362985579453776</v>
      </c>
      <c r="CP113" s="73">
        <f t="shared" si="356"/>
        <v>0.97829670268863089</v>
      </c>
      <c r="CQ113" s="73">
        <f t="shared" si="357"/>
        <v>1.351306218458842</v>
      </c>
      <c r="CR113" s="73">
        <f t="shared" si="358"/>
        <v>1.0349517876467176</v>
      </c>
      <c r="CS113" s="73">
        <f t="shared" si="359"/>
        <v>1.0349517876467176</v>
      </c>
      <c r="CT113" s="73"/>
      <c r="CU113" s="73">
        <f t="shared" si="360"/>
        <v>0.96609884513623334</v>
      </c>
      <c r="CX113" s="53"/>
      <c r="CZ113" s="71">
        <f t="shared" si="243"/>
        <v>0.26552198793182696</v>
      </c>
      <c r="DA113" s="71">
        <f t="shared" si="244"/>
        <v>0.33639849526828336</v>
      </c>
      <c r="DB113" s="71">
        <f t="shared" si="245"/>
        <v>0.2482322782011433</v>
      </c>
      <c r="DC113" s="71">
        <f t="shared" si="246"/>
        <v>0.14984723859874655</v>
      </c>
      <c r="DE113" s="71">
        <f t="shared" si="261"/>
        <v>0.26518634471815689</v>
      </c>
      <c r="DF113" s="71">
        <f t="shared" si="262"/>
        <v>0.34051471484023277</v>
      </c>
      <c r="DG113" s="71">
        <f t="shared" si="263"/>
        <v>0.24452246356389828</v>
      </c>
      <c r="DH113" s="71">
        <f t="shared" si="264"/>
        <v>0.14974101580273505</v>
      </c>
      <c r="DI113" s="71">
        <f t="shared" si="265"/>
        <v>0.99996453892502291</v>
      </c>
      <c r="DJ113" s="71"/>
      <c r="DK113" s="71">
        <f t="shared" si="266"/>
        <v>0.26519574884449026</v>
      </c>
      <c r="DL113" s="71">
        <f t="shared" si="267"/>
        <v>0.34052679028627481</v>
      </c>
      <c r="DM113" s="71">
        <f t="shared" si="268"/>
        <v>0.24453113490080725</v>
      </c>
      <c r="DN113" s="71">
        <f t="shared" si="269"/>
        <v>0.14974632596842777</v>
      </c>
      <c r="DQ113" s="71">
        <f t="shared" si="310"/>
        <v>-2.6705030040150759E-3</v>
      </c>
      <c r="DR113" s="71">
        <f t="shared" si="311"/>
        <v>-1.8795530998619605E-2</v>
      </c>
      <c r="DS113" s="71">
        <f t="shared" si="312"/>
        <v>-3.8527713106230536E-2</v>
      </c>
      <c r="DT113" s="71">
        <f t="shared" si="313"/>
        <v>-5.7581980306907553E-2</v>
      </c>
      <c r="DV113" s="71">
        <f t="shared" si="314"/>
        <v>0.23278731518557905</v>
      </c>
      <c r="DW113" s="71">
        <f t="shared" si="315"/>
        <v>0.27167169136097458</v>
      </c>
      <c r="DX113" s="71">
        <f t="shared" si="316"/>
        <v>0.31535227336854915</v>
      </c>
      <c r="DY113" s="71">
        <f t="shared" si="317"/>
        <v>0.18018872008489714</v>
      </c>
      <c r="DZ113" s="71"/>
      <c r="EB113" s="71">
        <f t="shared" si="318"/>
        <v>-1.6251878336496047E-2</v>
      </c>
      <c r="EC113" s="71">
        <f t="shared" si="319"/>
        <v>-2.3380597194352939E-3</v>
      </c>
      <c r="ED113" s="71">
        <f t="shared" si="320"/>
        <v>1.4329843175489991E-2</v>
      </c>
      <c r="EE113" s="71">
        <f t="shared" si="321"/>
        <v>-2.0341267314990199E-4</v>
      </c>
      <c r="EG113" s="71">
        <f t="shared" si="322"/>
        <v>-2.0795108335915752E-3</v>
      </c>
      <c r="EH113" s="71">
        <f t="shared" si="323"/>
        <v>2.8583505729156502E-3</v>
      </c>
      <c r="EI113" s="71">
        <f t="shared" si="324"/>
        <v>7.0440409889468624E-3</v>
      </c>
      <c r="EJ113" s="71">
        <f t="shared" si="325"/>
        <v>2.395786241901674E-3</v>
      </c>
      <c r="EL113" s="71">
        <f t="shared" si="326"/>
        <v>7.5819433225454798E-3</v>
      </c>
      <c r="EM113" s="71">
        <f t="shared" si="327"/>
        <v>-1.868587711726014E-3</v>
      </c>
      <c r="EN113" s="71">
        <f t="shared" si="328"/>
        <v>-6.9942024448893143E-3</v>
      </c>
      <c r="EO113" s="71">
        <f t="shared" si="329"/>
        <v>-2.7952296535328084E-3</v>
      </c>
      <c r="EQ113" s="71">
        <f t="shared" si="330"/>
        <v>-3.869158394417882E-2</v>
      </c>
      <c r="ER113" s="71">
        <f t="shared" si="331"/>
        <v>-5.8772679451891033E-2</v>
      </c>
      <c r="ES113" s="71">
        <f t="shared" si="332"/>
        <v>-3.0238449803114746E-4</v>
      </c>
      <c r="ET113" s="71">
        <f t="shared" si="333"/>
        <v>4.961412569480717E-3</v>
      </c>
      <c r="EW113" s="71">
        <f t="shared" si="270"/>
        <v>0.97516118539835894</v>
      </c>
      <c r="EX113" s="71">
        <f t="shared" si="271"/>
        <v>0.97061352114257071</v>
      </c>
      <c r="EY113" s="71">
        <f t="shared" si="247"/>
        <v>1.351306218458842</v>
      </c>
      <c r="EZ113" s="71"/>
      <c r="FA113" s="71">
        <f t="shared" si="272"/>
        <v>0.99836886324878726</v>
      </c>
      <c r="FB113" s="71">
        <f t="shared" si="273"/>
        <v>0.99432403311688167</v>
      </c>
      <c r="FC113" s="71">
        <f t="shared" si="248"/>
        <v>1.0163781841139279</v>
      </c>
      <c r="FD113" s="71"/>
      <c r="FE113" s="71">
        <f t="shared" si="274"/>
        <v>1.0025062504462059</v>
      </c>
      <c r="FF113" s="71">
        <f t="shared" si="275"/>
        <v>1.0055073224725646</v>
      </c>
      <c r="FG113" s="71">
        <f t="shared" si="249"/>
        <v>0.99793385361678022</v>
      </c>
      <c r="FH113" s="71"/>
      <c r="FI113" s="71">
        <f t="shared" si="276"/>
        <v>0.99924580387782203</v>
      </c>
      <c r="FJ113" s="71">
        <f t="shared" si="277"/>
        <v>1.0034334180562745</v>
      </c>
      <c r="FK113" s="71">
        <f t="shared" si="250"/>
        <v>0.97362985579453776</v>
      </c>
      <c r="FM113" s="71">
        <f t="shared" si="278"/>
        <v>0.97082844538171154</v>
      </c>
      <c r="FN113" s="71">
        <f t="shared" si="279"/>
        <v>0.96800791394887564</v>
      </c>
      <c r="FO113" s="71">
        <f t="shared" si="251"/>
        <v>0.97829670268863089</v>
      </c>
      <c r="FQ113" s="239"/>
      <c r="FS113" s="51">
        <f t="shared" si="299"/>
        <v>1996</v>
      </c>
      <c r="FT113" s="71">
        <f t="shared" si="285"/>
        <v>0.99037060696787382</v>
      </c>
      <c r="FU113" s="71">
        <f t="shared" si="286"/>
        <v>0.99080212433215253</v>
      </c>
      <c r="FV113" s="71">
        <f t="shared" si="287"/>
        <v>0.99882780834988472</v>
      </c>
      <c r="FW113" s="71">
        <f t="shared" si="288"/>
        <v>1.1092154501044398</v>
      </c>
      <c r="FX113" s="71">
        <f t="shared" si="289"/>
        <v>1.0118961557190238</v>
      </c>
      <c r="FY113" s="71">
        <f t="shared" si="290"/>
        <v>0.89159645336930371</v>
      </c>
      <c r="GA113" s="51">
        <f t="shared" si="300"/>
        <v>1996</v>
      </c>
      <c r="GB113" s="119">
        <f t="shared" si="291"/>
        <v>1.1321818003451518</v>
      </c>
      <c r="GC113" s="119">
        <f t="shared" si="292"/>
        <v>1.1431900264199562</v>
      </c>
      <c r="GD113" s="119">
        <f t="shared" si="293"/>
        <v>1.1092154501044398</v>
      </c>
      <c r="GE113" s="119">
        <f t="shared" si="294"/>
        <v>0.99336717300335242</v>
      </c>
      <c r="GF113" s="119">
        <f t="shared" si="295"/>
        <v>0.89159645336930371</v>
      </c>
      <c r="GH113" s="51">
        <f t="shared" si="361"/>
        <v>2003</v>
      </c>
      <c r="GI113" s="71">
        <f t="shared" si="296"/>
        <v>1.1759159697846868</v>
      </c>
      <c r="GJ113" s="71">
        <f t="shared" si="297"/>
        <v>1.2227077261986554</v>
      </c>
      <c r="GK113" s="71">
        <f t="shared" si="298"/>
        <v>0.96173103726150311</v>
      </c>
    </row>
    <row r="114" spans="1:193" x14ac:dyDescent="0.2">
      <c r="A114" s="50" t="s">
        <v>122</v>
      </c>
      <c r="B114" s="50">
        <f t="shared" si="260"/>
        <v>1974</v>
      </c>
      <c r="D114" s="79">
        <f t="shared" si="302"/>
        <v>2563.2990588003595</v>
      </c>
      <c r="E114" s="79">
        <f t="shared" si="302"/>
        <v>3433.5706481243988</v>
      </c>
      <c r="F114" s="79">
        <f t="shared" si="302"/>
        <v>2414.8499380353524</v>
      </c>
      <c r="G114" s="79">
        <f t="shared" si="302"/>
        <v>1468.9533550398901</v>
      </c>
      <c r="H114" s="79">
        <f t="shared" si="303"/>
        <v>9880.6730000000007</v>
      </c>
      <c r="I114" s="74">
        <f t="shared" si="304"/>
        <v>9880.6729999999989</v>
      </c>
      <c r="J114" s="327">
        <f t="shared" si="305"/>
        <v>16266.882710413935</v>
      </c>
      <c r="K114" s="327">
        <f t="shared" si="305"/>
        <v>19088.117522095756</v>
      </c>
      <c r="L114" s="327">
        <f t="shared" si="305"/>
        <v>22567.383989277983</v>
      </c>
      <c r="M114" s="327">
        <f t="shared" si="305"/>
        <v>12887.114604342501</v>
      </c>
      <c r="N114" s="327">
        <f t="shared" si="334"/>
        <v>70809.498826130162</v>
      </c>
      <c r="P114" s="84">
        <f t="shared" si="306"/>
        <v>26.023077047215921</v>
      </c>
      <c r="Q114" s="84">
        <f t="shared" si="306"/>
        <v>28.220633888163547</v>
      </c>
      <c r="R114" s="84">
        <f t="shared" si="306"/>
        <v>31.649190232447605</v>
      </c>
      <c r="S114" s="84">
        <f t="shared" si="306"/>
        <v>17.286734502356364</v>
      </c>
      <c r="T114" s="84">
        <f t="shared" si="335"/>
        <v>103.17963567018344</v>
      </c>
      <c r="V114" s="79">
        <f t="shared" si="307"/>
        <v>157.57776732227586</v>
      </c>
      <c r="W114" s="79">
        <f t="shared" si="307"/>
        <v>179.88000357551311</v>
      </c>
      <c r="X114" s="79">
        <f t="shared" si="307"/>
        <v>107.00619704892135</v>
      </c>
      <c r="Y114" s="79">
        <f t="shared" si="307"/>
        <v>113.98621026811577</v>
      </c>
      <c r="Z114" s="79">
        <f t="shared" si="307"/>
        <v>139.5388071346415</v>
      </c>
      <c r="AC114" s="84">
        <f t="shared" si="308"/>
        <v>98.500997946920108</v>
      </c>
      <c r="AD114" s="84">
        <f t="shared" si="308"/>
        <v>121.66879956458121</v>
      </c>
      <c r="AE114" s="84">
        <f t="shared" si="308"/>
        <v>76.30052839581289</v>
      </c>
      <c r="AF114" s="84">
        <f t="shared" si="308"/>
        <v>84.975757268653382</v>
      </c>
      <c r="AG114" s="84">
        <f t="shared" si="308"/>
        <v>95.761851995522107</v>
      </c>
      <c r="AI114" s="84">
        <f t="shared" si="309"/>
        <v>99.685279599338415</v>
      </c>
      <c r="AJ114" s="84">
        <f t="shared" si="309"/>
        <v>123.67755965427331</v>
      </c>
      <c r="AK114" s="84">
        <f t="shared" si="309"/>
        <v>80.31849064087379</v>
      </c>
      <c r="AL114" s="84">
        <f t="shared" si="309"/>
        <v>84.264887729614216</v>
      </c>
      <c r="AM114" s="84">
        <f t="shared" si="309"/>
        <v>97.723322133363141</v>
      </c>
      <c r="AN114" s="119">
        <f t="shared" si="336"/>
        <v>1.2868388693636279</v>
      </c>
      <c r="AO114" s="119">
        <f t="shared" si="337"/>
        <v>0.98811979404403294</v>
      </c>
      <c r="AP114" s="119">
        <f t="shared" si="338"/>
        <v>0.98375808760047201</v>
      </c>
      <c r="AQ114" s="119">
        <f t="shared" si="339"/>
        <v>0.94997462959026058</v>
      </c>
      <c r="AR114" s="119">
        <f t="shared" si="340"/>
        <v>1.0084361299016997</v>
      </c>
      <c r="AS114" s="119">
        <f t="shared" si="341"/>
        <v>0.97992833138476187</v>
      </c>
      <c r="AU114" s="125">
        <f t="shared" si="342"/>
        <v>1599.7580796814957</v>
      </c>
      <c r="AV114" s="125">
        <f t="shared" si="343"/>
        <v>1478.4398647743183</v>
      </c>
      <c r="AW114" s="125">
        <f t="shared" si="344"/>
        <v>1402.430616126552</v>
      </c>
      <c r="AX114" s="125">
        <f t="shared" si="345"/>
        <v>1341.39681636193</v>
      </c>
      <c r="AY114" s="125">
        <f t="shared" si="346"/>
        <v>1457.1439902934046</v>
      </c>
      <c r="BB114" s="71">
        <f t="shared" si="347"/>
        <v>1.2625781816838071</v>
      </c>
      <c r="BC114" s="71">
        <f t="shared" si="348"/>
        <v>1.3520711663771028</v>
      </c>
      <c r="BD114" s="71">
        <f t="shared" si="349"/>
        <v>1.2142976577513596</v>
      </c>
      <c r="BE114" s="71">
        <f t="shared" si="350"/>
        <v>1.243236056266269</v>
      </c>
      <c r="BF114" s="71"/>
      <c r="BG114" s="71"/>
      <c r="BH114" s="71"/>
      <c r="BI114" s="71"/>
      <c r="BJ114" s="71"/>
      <c r="BK114" s="71"/>
      <c r="BL114" s="71"/>
      <c r="BM114" s="71"/>
      <c r="BN114" s="71"/>
      <c r="BO114" s="71"/>
      <c r="BP114" s="71"/>
      <c r="BQ114" s="148">
        <f>Northeast!AK115</f>
        <v>1.2595472619644927</v>
      </c>
      <c r="BR114" s="148">
        <f>Midwest!AK115</f>
        <v>1.3540192056177669</v>
      </c>
      <c r="BS114" s="148">
        <f>South!AK115</f>
        <v>1.2177111835738084</v>
      </c>
      <c r="BT114" s="148">
        <f>West!AK115</f>
        <v>1.2425996741851941</v>
      </c>
      <c r="BU114" s="72"/>
      <c r="BV114" s="148">
        <f>Northeast!AH115</f>
        <v>1.002406356482874</v>
      </c>
      <c r="BW114" s="148">
        <f>Midwest!AH115</f>
        <v>0.99856129127815807</v>
      </c>
      <c r="BX114" s="148">
        <f>South!AH115</f>
        <v>0.99719676893134024</v>
      </c>
      <c r="BY114" s="148">
        <f>West!AH115</f>
        <v>1.0005121376532566</v>
      </c>
      <c r="CA114" s="148">
        <f>Northeast!AI115</f>
        <v>0.97831718034869275</v>
      </c>
      <c r="CB114" s="148">
        <f>Midwest!AI115</f>
        <v>0.97138807646341008</v>
      </c>
      <c r="CC114" s="148">
        <f>South!AI115</f>
        <v>0.97478480382020094</v>
      </c>
      <c r="CD114" s="148">
        <f>West!AI115</f>
        <v>0.98479198281855373</v>
      </c>
      <c r="CF114" s="148">
        <f>Northeast!AJ115</f>
        <v>1.0095437426216094</v>
      </c>
      <c r="CG114" s="148">
        <f>Midwest!AJ115</f>
        <v>0.9769457311195473</v>
      </c>
      <c r="CH114" s="148">
        <f>South!AJ115</f>
        <v>0.96355284444983924</v>
      </c>
      <c r="CI114" s="148">
        <f>West!AJ115</f>
        <v>0.96793948227153315</v>
      </c>
      <c r="CK114" s="73">
        <f t="shared" si="351"/>
        <v>0.81045986196290487</v>
      </c>
      <c r="CL114" s="73">
        <f t="shared" si="352"/>
        <v>1.2368155237246183</v>
      </c>
      <c r="CM114" s="73">
        <f t="shared" si="353"/>
        <v>1.0143143701859019</v>
      </c>
      <c r="CN114" s="73">
        <f t="shared" si="354"/>
        <v>0.99931802018607108</v>
      </c>
      <c r="CO114" s="73">
        <f t="shared" si="355"/>
        <v>0.97582346313826429</v>
      </c>
      <c r="CP114" s="73">
        <f t="shared" si="356"/>
        <v>0.98039644920812019</v>
      </c>
      <c r="CQ114" s="73">
        <f t="shared" si="357"/>
        <v>1.275427111403634</v>
      </c>
      <c r="CR114" s="73">
        <f t="shared" si="358"/>
        <v>1.0023893386314322</v>
      </c>
      <c r="CS114" s="73">
        <f t="shared" si="359"/>
        <v>1.002389338631432</v>
      </c>
      <c r="CT114" s="73"/>
      <c r="CU114" s="73">
        <f t="shared" si="360"/>
        <v>0.96972654310560913</v>
      </c>
      <c r="CX114" s="53"/>
      <c r="CZ114" s="71">
        <f t="shared" si="243"/>
        <v>0.2594255531784484</v>
      </c>
      <c r="DA114" s="71">
        <f t="shared" si="244"/>
        <v>0.3475037224816972</v>
      </c>
      <c r="DB114" s="71">
        <f t="shared" si="245"/>
        <v>0.24440136193509818</v>
      </c>
      <c r="DC114" s="71">
        <f t="shared" si="246"/>
        <v>0.14866936240475623</v>
      </c>
      <c r="DE114" s="71">
        <f t="shared" si="261"/>
        <v>0.26246197005743455</v>
      </c>
      <c r="DF114" s="71">
        <f t="shared" si="262"/>
        <v>0.34192105225264302</v>
      </c>
      <c r="DG114" s="71">
        <f t="shared" si="263"/>
        <v>0.24631185486514121</v>
      </c>
      <c r="DH114" s="71">
        <f t="shared" si="264"/>
        <v>0.1492575258948643</v>
      </c>
      <c r="DI114" s="71">
        <f t="shared" si="265"/>
        <v>0.99995240307008304</v>
      </c>
      <c r="DJ114" s="71"/>
      <c r="DK114" s="71">
        <f t="shared" si="266"/>
        <v>0.26247446303605665</v>
      </c>
      <c r="DL114" s="71">
        <f t="shared" si="267"/>
        <v>0.34193732741965221</v>
      </c>
      <c r="DM114" s="71">
        <f t="shared" si="268"/>
        <v>0.24632357911127306</v>
      </c>
      <c r="DN114" s="71">
        <f t="shared" si="269"/>
        <v>0.1492646304330181</v>
      </c>
      <c r="DQ114" s="71">
        <f t="shared" si="310"/>
        <v>-8.6849037200851187E-2</v>
      </c>
      <c r="DR114" s="71">
        <f t="shared" si="311"/>
        <v>-4.084216920970405E-2</v>
      </c>
      <c r="DS114" s="71">
        <f t="shared" si="312"/>
        <v>-4.8672290226419855E-2</v>
      </c>
      <c r="DT114" s="71">
        <f t="shared" si="313"/>
        <v>-6.0565806428054841E-2</v>
      </c>
      <c r="DV114" s="71">
        <f t="shared" si="314"/>
        <v>0.22972740917650897</v>
      </c>
      <c r="DW114" s="71">
        <f t="shared" si="315"/>
        <v>0.2695700130425418</v>
      </c>
      <c r="DX114" s="71">
        <f t="shared" si="316"/>
        <v>0.31870560254481217</v>
      </c>
      <c r="DY114" s="71">
        <f t="shared" si="317"/>
        <v>0.18199697523613725</v>
      </c>
      <c r="DZ114" s="71"/>
      <c r="EB114" s="71">
        <f t="shared" si="318"/>
        <v>-1.3231797786802824E-2</v>
      </c>
      <c r="EC114" s="71">
        <f t="shared" si="319"/>
        <v>-7.7661749440820563E-3</v>
      </c>
      <c r="ED114" s="71">
        <f t="shared" si="320"/>
        <v>1.057745852084716E-2</v>
      </c>
      <c r="EE114" s="71">
        <f t="shared" si="321"/>
        <v>9.9853207852293683E-3</v>
      </c>
      <c r="EG114" s="71">
        <f t="shared" si="322"/>
        <v>-2.001581820468367E-3</v>
      </c>
      <c r="EH114" s="71">
        <f t="shared" si="323"/>
        <v>-6.8416173227453417E-4</v>
      </c>
      <c r="EI114" s="71">
        <f t="shared" si="324"/>
        <v>5.5646005815330737E-3</v>
      </c>
      <c r="EJ114" s="71">
        <f t="shared" si="325"/>
        <v>5.1900008352136363E-3</v>
      </c>
      <c r="EL114" s="71">
        <f t="shared" si="326"/>
        <v>7.8281264062228482E-3</v>
      </c>
      <c r="EM114" s="71">
        <f t="shared" si="327"/>
        <v>3.5244291324558422E-3</v>
      </c>
      <c r="EN114" s="71">
        <f t="shared" si="328"/>
        <v>-4.3896412666308629E-3</v>
      </c>
      <c r="EO114" s="71">
        <f t="shared" si="329"/>
        <v>4.8196650292274302E-4</v>
      </c>
      <c r="EQ114" s="71">
        <f t="shared" si="330"/>
        <v>1.698379415132277E-2</v>
      </c>
      <c r="ER114" s="71">
        <f t="shared" si="331"/>
        <v>2.4204381090082678E-2</v>
      </c>
      <c r="ES114" s="71">
        <f t="shared" si="332"/>
        <v>-3.2675858977813839E-2</v>
      </c>
      <c r="ET114" s="71">
        <f t="shared" si="333"/>
        <v>-1.7025669306658147E-2</v>
      </c>
      <c r="EW114" s="71">
        <f t="shared" si="270"/>
        <v>0.94384758538168512</v>
      </c>
      <c r="EX114" s="71">
        <f t="shared" si="271"/>
        <v>0.91611122826923053</v>
      </c>
      <c r="EY114" s="71">
        <f t="shared" si="247"/>
        <v>1.275427111403634</v>
      </c>
      <c r="EZ114" s="71"/>
      <c r="FA114" s="71">
        <f t="shared" si="272"/>
        <v>0.99796944290985012</v>
      </c>
      <c r="FB114" s="71">
        <f t="shared" si="273"/>
        <v>0.99230500140152977</v>
      </c>
      <c r="FC114" s="71">
        <f t="shared" si="248"/>
        <v>1.0143143701859019</v>
      </c>
      <c r="FD114" s="71"/>
      <c r="FE114" s="71">
        <f t="shared" si="274"/>
        <v>1.0013870323812288</v>
      </c>
      <c r="FF114" s="71">
        <f t="shared" si="275"/>
        <v>1.0069019936883967</v>
      </c>
      <c r="FG114" s="71">
        <f t="shared" si="249"/>
        <v>0.99931802018607108</v>
      </c>
      <c r="FH114" s="71"/>
      <c r="FI114" s="71">
        <f t="shared" si="276"/>
        <v>1.0022530198007706</v>
      </c>
      <c r="FJ114" s="71">
        <f t="shared" si="277"/>
        <v>1.0056941734159102</v>
      </c>
      <c r="FK114" s="71">
        <f t="shared" si="250"/>
        <v>0.97582346313826429</v>
      </c>
      <c r="FM114" s="71">
        <f t="shared" si="278"/>
        <v>1.0021463289344823</v>
      </c>
      <c r="FN114" s="71">
        <f t="shared" si="279"/>
        <v>0.97008557734339196</v>
      </c>
      <c r="FO114" s="71">
        <f t="shared" si="251"/>
        <v>0.98039644920812019</v>
      </c>
      <c r="FQ114" s="239"/>
      <c r="FS114" s="51">
        <f t="shared" si="299"/>
        <v>1997</v>
      </c>
      <c r="FT114" s="71">
        <f t="shared" si="285"/>
        <v>0.94263396206460126</v>
      </c>
      <c r="FU114" s="71">
        <f t="shared" si="286"/>
        <v>0.99021175718305732</v>
      </c>
      <c r="FV114" s="71">
        <f t="shared" si="287"/>
        <v>0.99876820840243874</v>
      </c>
      <c r="FW114" s="71">
        <f t="shared" si="288"/>
        <v>1.1188907402610222</v>
      </c>
      <c r="FX114" s="71">
        <f t="shared" si="289"/>
        <v>0.9932701344501339</v>
      </c>
      <c r="FY114" s="71">
        <f t="shared" si="290"/>
        <v>0.85762066527555103</v>
      </c>
      <c r="GA114" s="51">
        <f t="shared" si="300"/>
        <v>1997</v>
      </c>
      <c r="GB114" s="119">
        <f t="shared" si="291"/>
        <v>1.0858955672756785</v>
      </c>
      <c r="GC114" s="119">
        <f t="shared" si="292"/>
        <v>1.1519801014778828</v>
      </c>
      <c r="GD114" s="119">
        <f t="shared" si="293"/>
        <v>1.1188907402610222</v>
      </c>
      <c r="GE114" s="119">
        <f t="shared" si="294"/>
        <v>0.97392056084356471</v>
      </c>
      <c r="GF114" s="119">
        <f t="shared" si="295"/>
        <v>0.85762066527555103</v>
      </c>
      <c r="GH114" s="51">
        <f t="shared" si="361"/>
        <v>2004</v>
      </c>
      <c r="GI114" s="71">
        <f t="shared" si="296"/>
        <v>1.1566991010864125</v>
      </c>
      <c r="GJ114" s="71">
        <f t="shared" si="297"/>
        <v>1.2365492997647942</v>
      </c>
      <c r="GK114" s="71">
        <f t="shared" si="298"/>
        <v>0.93542497764256538</v>
      </c>
    </row>
    <row r="115" spans="1:193" x14ac:dyDescent="0.2">
      <c r="A115" s="50" t="s">
        <v>122</v>
      </c>
      <c r="B115" s="50">
        <f t="shared" si="260"/>
        <v>1975</v>
      </c>
      <c r="D115" s="79">
        <f t="shared" si="302"/>
        <v>2510.48290135855</v>
      </c>
      <c r="E115" s="79">
        <f t="shared" si="302"/>
        <v>3457.0363749335233</v>
      </c>
      <c r="F115" s="79">
        <f t="shared" si="302"/>
        <v>2460.6755389845202</v>
      </c>
      <c r="G115" s="79">
        <f t="shared" si="302"/>
        <v>1568.1691847234056</v>
      </c>
      <c r="H115" s="79">
        <f t="shared" si="303"/>
        <v>9996.3639999999996</v>
      </c>
      <c r="I115" s="74">
        <f t="shared" si="304"/>
        <v>9996.3639999999996</v>
      </c>
      <c r="J115" s="327">
        <f t="shared" si="305"/>
        <v>16481.487836957142</v>
      </c>
      <c r="K115" s="327">
        <f t="shared" si="305"/>
        <v>19504.31544870861</v>
      </c>
      <c r="L115" s="327">
        <f t="shared" si="305"/>
        <v>23222.371379067725</v>
      </c>
      <c r="M115" s="327">
        <f t="shared" si="305"/>
        <v>13312.491201445775</v>
      </c>
      <c r="N115" s="327">
        <f t="shared" si="334"/>
        <v>72520.665866179261</v>
      </c>
      <c r="P115" s="84">
        <f t="shared" si="306"/>
        <v>26.460631398835446</v>
      </c>
      <c r="Q115" s="84">
        <f t="shared" si="306"/>
        <v>28.94499626010704</v>
      </c>
      <c r="R115" s="84">
        <f t="shared" si="306"/>
        <v>32.718199596475159</v>
      </c>
      <c r="S115" s="84">
        <f t="shared" si="306"/>
        <v>17.98404227461122</v>
      </c>
      <c r="T115" s="84">
        <f t="shared" si="335"/>
        <v>106.10786953002886</v>
      </c>
      <c r="V115" s="79">
        <f t="shared" si="307"/>
        <v>152.32137572732893</v>
      </c>
      <c r="W115" s="79">
        <f t="shared" si="307"/>
        <v>177.24469151581607</v>
      </c>
      <c r="X115" s="79">
        <f t="shared" si="307"/>
        <v>105.96142395700957</v>
      </c>
      <c r="Y115" s="79">
        <f t="shared" si="307"/>
        <v>117.79682412508171</v>
      </c>
      <c r="Z115" s="79">
        <f t="shared" si="307"/>
        <v>137.84159150504854</v>
      </c>
      <c r="AC115" s="84">
        <f t="shared" si="308"/>
        <v>94.876152557305886</v>
      </c>
      <c r="AD115" s="84">
        <f t="shared" si="308"/>
        <v>119.43468031115714</v>
      </c>
      <c r="AE115" s="84">
        <f t="shared" si="308"/>
        <v>75.208158435759927</v>
      </c>
      <c r="AF115" s="84">
        <f t="shared" si="308"/>
        <v>87.197814639106582</v>
      </c>
      <c r="AG115" s="84">
        <f t="shared" si="308"/>
        <v>94.209449725790563</v>
      </c>
      <c r="AI115" s="84">
        <f t="shared" si="309"/>
        <v>97.503405643278711</v>
      </c>
      <c r="AJ115" s="84">
        <f t="shared" si="309"/>
        <v>121.16670591865528</v>
      </c>
      <c r="AK115" s="84">
        <f t="shared" si="309"/>
        <v>77.052423520795301</v>
      </c>
      <c r="AL115" s="84">
        <f t="shared" si="309"/>
        <v>83.092223282746843</v>
      </c>
      <c r="AM115" s="84">
        <f t="shared" si="309"/>
        <v>95.209923633588005</v>
      </c>
      <c r="AN115" s="119">
        <f t="shared" si="336"/>
        <v>1.2537419707615012</v>
      </c>
      <c r="AO115" s="119">
        <f t="shared" si="337"/>
        <v>0.97305475569145994</v>
      </c>
      <c r="AP115" s="119">
        <f t="shared" si="338"/>
        <v>0.98570543290447354</v>
      </c>
      <c r="AQ115" s="119">
        <f t="shared" si="339"/>
        <v>0.97606480106965576</v>
      </c>
      <c r="AR115" s="119">
        <f t="shared" si="340"/>
        <v>1.0494100554078232</v>
      </c>
      <c r="AS115" s="119">
        <f t="shared" si="341"/>
        <v>0.98949191565736649</v>
      </c>
      <c r="AU115" s="125">
        <f t="shared" si="342"/>
        <v>1605.4758927468699</v>
      </c>
      <c r="AV115" s="125">
        <f t="shared" si="343"/>
        <v>1484.0303591389822</v>
      </c>
      <c r="AW115" s="125">
        <f t="shared" si="344"/>
        <v>1408.9086365213686</v>
      </c>
      <c r="AX115" s="125">
        <f t="shared" si="345"/>
        <v>1350.9148665321259</v>
      </c>
      <c r="AY115" s="125">
        <f t="shared" si="346"/>
        <v>1463.1397583390549</v>
      </c>
      <c r="BB115" s="71">
        <f t="shared" si="347"/>
        <v>1.2349433446930564</v>
      </c>
      <c r="BC115" s="71">
        <f t="shared" si="348"/>
        <v>1.3246219431840731</v>
      </c>
      <c r="BD115" s="71">
        <f t="shared" si="349"/>
        <v>1.1649195180188412</v>
      </c>
      <c r="BE115" s="71">
        <f t="shared" si="350"/>
        <v>1.2259346777024582</v>
      </c>
      <c r="BF115" s="71"/>
      <c r="BG115" s="71"/>
      <c r="BH115" s="71"/>
      <c r="BI115" s="71"/>
      <c r="BJ115" s="71"/>
      <c r="BK115" s="71"/>
      <c r="BL115" s="71"/>
      <c r="BM115" s="71"/>
      <c r="BN115" s="71"/>
      <c r="BO115" s="71"/>
      <c r="BP115" s="71"/>
      <c r="BQ115" s="148">
        <f>Northeast!AK116</f>
        <v>1.2322093791928537</v>
      </c>
      <c r="BR115" s="148">
        <f>Midwest!AK116</f>
        <v>1.3255418799073817</v>
      </c>
      <c r="BS115" s="148">
        <f>South!AK116</f>
        <v>1.1746232903489282</v>
      </c>
      <c r="BT115" s="148">
        <f>West!AK116</f>
        <v>1.2292391952038504</v>
      </c>
      <c r="BU115" s="72"/>
      <c r="BV115" s="148">
        <f>Northeast!AH116</f>
        <v>1.0022187507629541</v>
      </c>
      <c r="BW115" s="148">
        <f>Midwest!AH116</f>
        <v>0.99930599195902214</v>
      </c>
      <c r="BX115" s="148">
        <f>South!AH116</f>
        <v>0.9917388217909382</v>
      </c>
      <c r="BY115" s="148">
        <f>West!AH116</f>
        <v>0.99731173760624836</v>
      </c>
      <c r="CA115" s="148">
        <f>Northeast!AI116</f>
        <v>0.98181385576913605</v>
      </c>
      <c r="CB115" s="148">
        <f>Midwest!AI116</f>
        <v>0.9750612319949673</v>
      </c>
      <c r="CC115" s="148">
        <f>South!AI116</f>
        <v>0.97928746924057331</v>
      </c>
      <c r="CD115" s="148">
        <f>West!AI116</f>
        <v>0.99177969844851588</v>
      </c>
      <c r="CF115" s="148">
        <f>Northeast!AJ116</f>
        <v>0.99415207119384641</v>
      </c>
      <c r="CG115" s="148">
        <f>Midwest!AJ116</f>
        <v>0.9788795913904198</v>
      </c>
      <c r="CH115" s="148">
        <f>South!AJ116</f>
        <v>0.99001592899768487</v>
      </c>
      <c r="CI115" s="148">
        <f>West!AJ116</f>
        <v>1.0072679821785084</v>
      </c>
      <c r="CK115" s="73">
        <f t="shared" si="351"/>
        <v>0.8300452597706055</v>
      </c>
      <c r="CL115" s="73">
        <f t="shared" si="352"/>
        <v>1.2217720911420022</v>
      </c>
      <c r="CM115" s="73">
        <f t="shared" si="353"/>
        <v>1.0132231325908572</v>
      </c>
      <c r="CN115" s="73">
        <f t="shared" si="354"/>
        <v>0.99769549661145474</v>
      </c>
      <c r="CO115" s="73">
        <f t="shared" si="355"/>
        <v>0.98015562419518065</v>
      </c>
      <c r="CP115" s="73">
        <f t="shared" si="356"/>
        <v>0.98974761070080564</v>
      </c>
      <c r="CQ115" s="73">
        <f t="shared" si="357"/>
        <v>1.2458552701847438</v>
      </c>
      <c r="CR115" s="73">
        <f t="shared" si="358"/>
        <v>1.0141261327724393</v>
      </c>
      <c r="CS115" s="73">
        <f t="shared" si="359"/>
        <v>1.0141261327724391</v>
      </c>
      <c r="CT115" s="73"/>
      <c r="CU115" s="73">
        <f t="shared" si="360"/>
        <v>0.98066936054364484</v>
      </c>
      <c r="CX115" s="53"/>
      <c r="CZ115" s="71">
        <f t="shared" si="243"/>
        <v>0.25113960449604977</v>
      </c>
      <c r="DA115" s="71">
        <f t="shared" si="244"/>
        <v>0.3458293810563044</v>
      </c>
      <c r="DB115" s="71">
        <f t="shared" si="245"/>
        <v>0.24615705660423334</v>
      </c>
      <c r="DC115" s="71">
        <f t="shared" si="246"/>
        <v>0.15687395784341243</v>
      </c>
      <c r="DE115" s="71">
        <f t="shared" si="261"/>
        <v>0.25526016518860534</v>
      </c>
      <c r="DF115" s="71">
        <f t="shared" si="262"/>
        <v>0.34666587786888003</v>
      </c>
      <c r="DG115" s="71">
        <f t="shared" si="263"/>
        <v>0.24527816200251382</v>
      </c>
      <c r="DH115" s="71">
        <f t="shared" si="264"/>
        <v>0.15273493410726777</v>
      </c>
      <c r="DI115" s="71">
        <f t="shared" si="265"/>
        <v>0.99993913916726695</v>
      </c>
      <c r="DJ115" s="71"/>
      <c r="DK115" s="71">
        <f t="shared" si="266"/>
        <v>0.25527570148037393</v>
      </c>
      <c r="DL115" s="71">
        <f t="shared" si="267"/>
        <v>0.34668697752703004</v>
      </c>
      <c r="DM115" s="71">
        <f t="shared" si="268"/>
        <v>0.24529309074428018</v>
      </c>
      <c r="DN115" s="71">
        <f t="shared" si="269"/>
        <v>0.15274423024831585</v>
      </c>
      <c r="DQ115" s="71">
        <f t="shared" si="310"/>
        <v>-2.1943539177860748E-2</v>
      </c>
      <c r="DR115" s="71">
        <f t="shared" si="311"/>
        <v>-2.1256016943063664E-2</v>
      </c>
      <c r="DS115" s="71">
        <f t="shared" si="312"/>
        <v>-3.6025525433535134E-2</v>
      </c>
      <c r="DT115" s="71">
        <f t="shared" si="313"/>
        <v>-1.0810258918762597E-2</v>
      </c>
      <c r="DV115" s="71">
        <f t="shared" si="314"/>
        <v>0.22726608533035339</v>
      </c>
      <c r="DW115" s="71">
        <f t="shared" si="315"/>
        <v>0.26894837789685333</v>
      </c>
      <c r="DX115" s="71">
        <f t="shared" si="316"/>
        <v>0.32021729394927839</v>
      </c>
      <c r="DY115" s="71">
        <f t="shared" si="317"/>
        <v>0.18356824282351478</v>
      </c>
      <c r="DZ115" s="71"/>
      <c r="EB115" s="71">
        <f t="shared" si="318"/>
        <v>-1.077191546706765E-2</v>
      </c>
      <c r="EC115" s="71">
        <f t="shared" si="319"/>
        <v>-2.3086878081014653E-3</v>
      </c>
      <c r="ED115" s="71">
        <f t="shared" si="320"/>
        <v>4.7320083019846415E-3</v>
      </c>
      <c r="EE115" s="71">
        <f t="shared" si="321"/>
        <v>8.5964264976035546E-3</v>
      </c>
      <c r="EG115" s="71">
        <f t="shared" si="322"/>
        <v>-1.8717287316169875E-4</v>
      </c>
      <c r="EH115" s="71">
        <f t="shared" si="323"/>
        <v>7.4549568092150418E-4</v>
      </c>
      <c r="EI115" s="71">
        <f t="shared" si="324"/>
        <v>-5.4883233686120678E-3</v>
      </c>
      <c r="EJ115" s="71">
        <f t="shared" si="325"/>
        <v>-3.2038888155161926E-3</v>
      </c>
      <c r="EL115" s="71">
        <f t="shared" si="326"/>
        <v>3.5678014022232276E-3</v>
      </c>
      <c r="EM115" s="71">
        <f t="shared" si="327"/>
        <v>3.7742158255504414E-3</v>
      </c>
      <c r="EN115" s="71">
        <f t="shared" si="328"/>
        <v>4.6085024095803709E-3</v>
      </c>
      <c r="EO115" s="71">
        <f t="shared" si="329"/>
        <v>7.0705705313406442E-3</v>
      </c>
      <c r="EQ115" s="71">
        <f t="shared" si="330"/>
        <v>-1.5363583707908532E-2</v>
      </c>
      <c r="ER115" s="71">
        <f t="shared" si="331"/>
        <v>1.977539485595264E-3</v>
      </c>
      <c r="ES115" s="71">
        <f t="shared" si="332"/>
        <v>2.709370020413375E-2</v>
      </c>
      <c r="ET115" s="71">
        <f t="shared" si="333"/>
        <v>3.982740965050368E-2</v>
      </c>
      <c r="EW115" s="71">
        <f t="shared" si="270"/>
        <v>0.97681416605113114</v>
      </c>
      <c r="EX115" s="71">
        <f t="shared" si="271"/>
        <v>0.89487042545188589</v>
      </c>
      <c r="EY115" s="71">
        <f t="shared" si="247"/>
        <v>1.2458552701847438</v>
      </c>
      <c r="EZ115" s="71"/>
      <c r="FA115" s="71">
        <f t="shared" si="272"/>
        <v>0.99892416234343151</v>
      </c>
      <c r="FB115" s="71">
        <f t="shared" si="273"/>
        <v>0.99123744231422073</v>
      </c>
      <c r="FC115" s="71">
        <f t="shared" si="248"/>
        <v>1.0132231325908572</v>
      </c>
      <c r="FD115" s="71"/>
      <c r="FE115" s="71">
        <f t="shared" si="274"/>
        <v>0.99837636914191308</v>
      </c>
      <c r="FF115" s="71">
        <f t="shared" si="275"/>
        <v>1.005267156540375</v>
      </c>
      <c r="FG115" s="71">
        <f t="shared" si="249"/>
        <v>0.99769549661145474</v>
      </c>
      <c r="FH115" s="71"/>
      <c r="FI115" s="71">
        <f t="shared" si="276"/>
        <v>1.0044394926137399</v>
      </c>
      <c r="FJ115" s="71">
        <f t="shared" si="277"/>
        <v>1.0101589452704713</v>
      </c>
      <c r="FK115" s="71">
        <f t="shared" si="250"/>
        <v>0.98015562419518065</v>
      </c>
      <c r="FM115" s="71">
        <f t="shared" si="278"/>
        <v>1.0095381429627153</v>
      </c>
      <c r="FN115" s="71">
        <f t="shared" si="279"/>
        <v>0.97933839226616137</v>
      </c>
      <c r="FO115" s="71">
        <f t="shared" si="251"/>
        <v>0.98974761070080564</v>
      </c>
      <c r="FQ115" s="239"/>
      <c r="FS115" s="51">
        <f t="shared" si="299"/>
        <v>1998</v>
      </c>
      <c r="FT115" s="71">
        <f t="shared" si="285"/>
        <v>0.89417521855869175</v>
      </c>
      <c r="FU115" s="71">
        <f t="shared" si="286"/>
        <v>0.98923045048144098</v>
      </c>
      <c r="FV115" s="71">
        <f t="shared" si="287"/>
        <v>0.99828882764876736</v>
      </c>
      <c r="FW115" s="71">
        <f t="shared" si="288"/>
        <v>1.1310554702655076</v>
      </c>
      <c r="FX115" s="71">
        <f t="shared" si="289"/>
        <v>0.93625399555916533</v>
      </c>
      <c r="FY115" s="71">
        <f t="shared" si="290"/>
        <v>0.85504968992054831</v>
      </c>
      <c r="GA115" s="51">
        <f t="shared" si="300"/>
        <v>1998</v>
      </c>
      <c r="GB115" s="119">
        <f t="shared" si="291"/>
        <v>1.041816063737069</v>
      </c>
      <c r="GC115" s="119">
        <f t="shared" si="292"/>
        <v>1.165113997921299</v>
      </c>
      <c r="GD115" s="119">
        <f t="shared" si="293"/>
        <v>1.1310554702655076</v>
      </c>
      <c r="GE115" s="119">
        <f t="shared" si="294"/>
        <v>0.91619651775637134</v>
      </c>
      <c r="GF115" s="119">
        <f t="shared" si="295"/>
        <v>0.85504968992054831</v>
      </c>
      <c r="GH115" s="51">
        <f t="shared" si="361"/>
        <v>2005</v>
      </c>
      <c r="GI115" s="71">
        <f t="shared" si="296"/>
        <v>1.1714530033668042</v>
      </c>
      <c r="GJ115" s="71">
        <f t="shared" si="297"/>
        <v>1.2514556244551076</v>
      </c>
      <c r="GK115" s="71">
        <f t="shared" si="298"/>
        <v>0.93607234685357943</v>
      </c>
    </row>
    <row r="116" spans="1:193" x14ac:dyDescent="0.2">
      <c r="A116" s="50" t="s">
        <v>122</v>
      </c>
      <c r="B116" s="50">
        <f t="shared" si="260"/>
        <v>1976</v>
      </c>
      <c r="D116" s="79">
        <f t="shared" si="302"/>
        <v>2712.3255911152974</v>
      </c>
      <c r="E116" s="79">
        <f t="shared" si="302"/>
        <v>3580.9720237093607</v>
      </c>
      <c r="F116" s="79">
        <f t="shared" si="302"/>
        <v>2596.5145994079971</v>
      </c>
      <c r="G116" s="79">
        <f t="shared" si="302"/>
        <v>1570.5377857673459</v>
      </c>
      <c r="H116" s="79">
        <f t="shared" si="303"/>
        <v>10460.350000000002</v>
      </c>
      <c r="I116" s="74">
        <f t="shared" si="304"/>
        <v>10460.350000000002</v>
      </c>
      <c r="J116" s="327">
        <f t="shared" si="305"/>
        <v>16518.705638086714</v>
      </c>
      <c r="K116" s="327">
        <f t="shared" si="305"/>
        <v>19854.110891754204</v>
      </c>
      <c r="L116" s="327">
        <f t="shared" si="305"/>
        <v>23912.338061634782</v>
      </c>
      <c r="M116" s="327">
        <f t="shared" si="305"/>
        <v>13762.570885348063</v>
      </c>
      <c r="N116" s="327">
        <f t="shared" si="334"/>
        <v>74047.725476823762</v>
      </c>
      <c r="P116" s="84">
        <f t="shared" si="306"/>
        <v>26.644299351164889</v>
      </c>
      <c r="Q116" s="84">
        <f t="shared" si="306"/>
        <v>29.564907891497274</v>
      </c>
      <c r="R116" s="84">
        <f t="shared" si="306"/>
        <v>33.645342673590513</v>
      </c>
      <c r="S116" s="84">
        <f t="shared" si="306"/>
        <v>18.590089888157767</v>
      </c>
      <c r="T116" s="84">
        <f t="shared" si="335"/>
        <v>108.44463980441043</v>
      </c>
      <c r="V116" s="79">
        <f t="shared" si="307"/>
        <v>164.19722286603164</v>
      </c>
      <c r="W116" s="79">
        <f t="shared" si="307"/>
        <v>180.36426023975758</v>
      </c>
      <c r="X116" s="79">
        <f t="shared" si="307"/>
        <v>108.58472277848369</v>
      </c>
      <c r="Y116" s="79">
        <f t="shared" si="307"/>
        <v>114.11659920599394</v>
      </c>
      <c r="Z116" s="79">
        <f t="shared" si="307"/>
        <v>141.26497380765588</v>
      </c>
      <c r="AC116" s="84">
        <f t="shared" si="308"/>
        <v>101.79759487639575</v>
      </c>
      <c r="AD116" s="84">
        <f t="shared" si="308"/>
        <v>121.12238052124056</v>
      </c>
      <c r="AE116" s="84">
        <f t="shared" si="308"/>
        <v>77.173076362990898</v>
      </c>
      <c r="AF116" s="84">
        <f t="shared" si="308"/>
        <v>84.482527799276951</v>
      </c>
      <c r="AG116" s="84">
        <f t="shared" si="308"/>
        <v>96.457971725169415</v>
      </c>
      <c r="AI116" s="84">
        <f t="shared" si="309"/>
        <v>100.30883972623788</v>
      </c>
      <c r="AJ116" s="84">
        <f t="shared" si="309"/>
        <v>120.03153450271314</v>
      </c>
      <c r="AK116" s="84">
        <f t="shared" si="309"/>
        <v>76.56319556262882</v>
      </c>
      <c r="AL116" s="84">
        <f t="shared" si="309"/>
        <v>85.443746593337039</v>
      </c>
      <c r="AM116" s="84">
        <f t="shared" si="309"/>
        <v>95.770357244528228</v>
      </c>
      <c r="AN116" s="119">
        <f t="shared" si="336"/>
        <v>1.2611218647163085</v>
      </c>
      <c r="AO116" s="119">
        <f t="shared" si="337"/>
        <v>1.014841714391483</v>
      </c>
      <c r="AP116" s="119">
        <f t="shared" si="338"/>
        <v>1.0090879952759644</v>
      </c>
      <c r="AQ116" s="119">
        <f t="shared" si="339"/>
        <v>1.0079657176777999</v>
      </c>
      <c r="AR116" s="119">
        <f t="shared" si="340"/>
        <v>0.9887502733390785</v>
      </c>
      <c r="AS116" s="119">
        <f t="shared" si="341"/>
        <v>1.0071798257876967</v>
      </c>
      <c r="AU116" s="125">
        <f t="shared" si="342"/>
        <v>1612.9774290385003</v>
      </c>
      <c r="AV116" s="125">
        <f t="shared" si="343"/>
        <v>1489.1076237403383</v>
      </c>
      <c r="AW116" s="125">
        <f t="shared" si="344"/>
        <v>1407.0285635335454</v>
      </c>
      <c r="AX116" s="125">
        <f t="shared" si="345"/>
        <v>1350.7715995090123</v>
      </c>
      <c r="AY116" s="125">
        <f t="shared" si="346"/>
        <v>1464.5235772752071</v>
      </c>
      <c r="BB116" s="71">
        <f t="shared" si="347"/>
        <v>1.2704759717522662</v>
      </c>
      <c r="BC116" s="71">
        <f t="shared" si="348"/>
        <v>1.3122119914945243</v>
      </c>
      <c r="BD116" s="71">
        <f t="shared" si="349"/>
        <v>1.1575231095583749</v>
      </c>
      <c r="BE116" s="71">
        <f t="shared" si="350"/>
        <v>1.2606288266611225</v>
      </c>
      <c r="BF116" s="71"/>
      <c r="BG116" s="71"/>
      <c r="BH116" s="71"/>
      <c r="BI116" s="71"/>
      <c r="BJ116" s="71"/>
      <c r="BK116" s="71"/>
      <c r="BL116" s="71"/>
      <c r="BM116" s="71"/>
      <c r="BN116" s="71"/>
      <c r="BO116" s="71"/>
      <c r="BP116" s="71"/>
      <c r="BQ116" s="148">
        <f>Northeast!AK117</f>
        <v>1.2687460608995402</v>
      </c>
      <c r="BR116" s="148">
        <f>Midwest!AK117</f>
        <v>1.3128448928532728</v>
      </c>
      <c r="BS116" s="148">
        <f>South!AK117</f>
        <v>1.1629312849951476</v>
      </c>
      <c r="BT116" s="148">
        <f>West!AK117</f>
        <v>1.2581022101919728</v>
      </c>
      <c r="BU116" s="72"/>
      <c r="BV116" s="148">
        <f>Northeast!AH117</f>
        <v>1.0013634807673808</v>
      </c>
      <c r="BW116" s="148">
        <f>Midwest!AH117</f>
        <v>0.99951791612078944</v>
      </c>
      <c r="BX116" s="148">
        <f>South!AH117</f>
        <v>0.99534953138972859</v>
      </c>
      <c r="BY116" s="148">
        <f>West!AH117</f>
        <v>1.0020082759959259</v>
      </c>
      <c r="CA116" s="148">
        <f>Northeast!AI117</f>
        <v>0.98640135054495381</v>
      </c>
      <c r="CB116" s="148">
        <f>Midwest!AI117</f>
        <v>0.97839717714384888</v>
      </c>
      <c r="CC116" s="148">
        <f>South!AI117</f>
        <v>0.97798069045413705</v>
      </c>
      <c r="CD116" s="148">
        <f>West!AI117</f>
        <v>0.99167451837499576</v>
      </c>
      <c r="CF116" s="148">
        <f>Northeast!AJ117</f>
        <v>1.0368450350764382</v>
      </c>
      <c r="CG116" s="148">
        <f>Midwest!AJ117</f>
        <v>1.0021002335171678</v>
      </c>
      <c r="CH116" s="148">
        <f>South!AJ117</f>
        <v>1.0223728130458327</v>
      </c>
      <c r="CI116" s="148">
        <f>West!AJ117</f>
        <v>0.94904416778973977</v>
      </c>
      <c r="CK116" s="73">
        <f t="shared" si="351"/>
        <v>0.8475234306624938</v>
      </c>
      <c r="CL116" s="73">
        <f t="shared" si="352"/>
        <v>1.2521155666414265</v>
      </c>
      <c r="CM116" s="73">
        <f t="shared" si="353"/>
        <v>1.0113960218101128</v>
      </c>
      <c r="CN116" s="73">
        <f t="shared" si="354"/>
        <v>0.99916776535234686</v>
      </c>
      <c r="CO116" s="73">
        <f t="shared" si="355"/>
        <v>0.98213611658224387</v>
      </c>
      <c r="CP116" s="73">
        <f t="shared" si="356"/>
        <v>1.0073306237602824</v>
      </c>
      <c r="CQ116" s="73">
        <f t="shared" si="357"/>
        <v>1.2523941785127481</v>
      </c>
      <c r="CR116" s="73">
        <f t="shared" si="358"/>
        <v>1.0611972806258547</v>
      </c>
      <c r="CS116" s="73">
        <f t="shared" si="359"/>
        <v>1.0611972806258543</v>
      </c>
      <c r="CT116" s="73"/>
      <c r="CU116" s="73">
        <f t="shared" si="360"/>
        <v>0.99977753659662338</v>
      </c>
      <c r="CX116" s="53"/>
      <c r="CZ116" s="71">
        <f t="shared" si="243"/>
        <v>0.2592958735716584</v>
      </c>
      <c r="DA116" s="71">
        <f t="shared" si="244"/>
        <v>0.34233768695209627</v>
      </c>
      <c r="DB116" s="71">
        <f t="shared" si="245"/>
        <v>0.24822444750013112</v>
      </c>
      <c r="DC116" s="71">
        <f t="shared" si="246"/>
        <v>0.15014199197611414</v>
      </c>
      <c r="DE116" s="71">
        <f t="shared" si="261"/>
        <v>0.25519601599596847</v>
      </c>
      <c r="DF116" s="71">
        <f t="shared" si="262"/>
        <v>0.34408058123008717</v>
      </c>
      <c r="DG116" s="71">
        <f t="shared" si="263"/>
        <v>0.24718931115245771</v>
      </c>
      <c r="DH116" s="71">
        <f t="shared" si="264"/>
        <v>0.15348336968624424</v>
      </c>
      <c r="DI116" s="71">
        <f t="shared" si="265"/>
        <v>0.99994927806475753</v>
      </c>
      <c r="DJ116" s="71"/>
      <c r="DK116" s="71">
        <f t="shared" si="266"/>
        <v>0.25520896068834581</v>
      </c>
      <c r="DL116" s="71">
        <f t="shared" si="267"/>
        <v>0.34409803454831261</v>
      </c>
      <c r="DM116" s="71">
        <f t="shared" si="268"/>
        <v>0.24720184970867046</v>
      </c>
      <c r="DN116" s="71">
        <f t="shared" si="269"/>
        <v>0.1534911550546712</v>
      </c>
      <c r="DQ116" s="71">
        <f t="shared" si="310"/>
        <v>2.9220257778515255E-2</v>
      </c>
      <c r="DR116" s="71">
        <f t="shared" si="311"/>
        <v>-9.6248853307719165E-3</v>
      </c>
      <c r="DS116" s="71">
        <f t="shared" si="312"/>
        <v>-1.0003704711348444E-2</v>
      </c>
      <c r="DT116" s="71">
        <f t="shared" si="313"/>
        <v>2.3208965618549109E-2</v>
      </c>
      <c r="DV116" s="71">
        <f t="shared" si="314"/>
        <v>0.22308187769058366</v>
      </c>
      <c r="DW116" s="71">
        <f t="shared" si="315"/>
        <v>0.26812587103662427</v>
      </c>
      <c r="DX116" s="71">
        <f t="shared" si="316"/>
        <v>0.32293143250050427</v>
      </c>
      <c r="DY116" s="71">
        <f t="shared" si="317"/>
        <v>0.18586081877228786</v>
      </c>
      <c r="DZ116" s="71"/>
      <c r="EB116" s="71">
        <f t="shared" si="318"/>
        <v>-1.8582644480949165E-2</v>
      </c>
      <c r="EC116" s="71">
        <f t="shared" si="319"/>
        <v>-3.0629191583454777E-3</v>
      </c>
      <c r="ED116" s="71">
        <f t="shared" si="320"/>
        <v>8.4402084677155566E-3</v>
      </c>
      <c r="EE116" s="71">
        <f t="shared" si="321"/>
        <v>1.2411613582239099E-2</v>
      </c>
      <c r="EG116" s="71">
        <f t="shared" si="322"/>
        <v>-8.5374089873878442E-4</v>
      </c>
      <c r="EH116" s="71">
        <f t="shared" si="323"/>
        <v>2.1204885703513329E-4</v>
      </c>
      <c r="EI116" s="71">
        <f t="shared" si="324"/>
        <v>3.6341751658558832E-3</v>
      </c>
      <c r="EJ116" s="71">
        <f t="shared" si="325"/>
        <v>4.6981443655252086E-3</v>
      </c>
      <c r="EL116" s="71">
        <f t="shared" si="326"/>
        <v>4.6615868716351361E-3</v>
      </c>
      <c r="EM116" s="71">
        <f t="shared" si="327"/>
        <v>3.4154281208473129E-3</v>
      </c>
      <c r="EN116" s="71">
        <f t="shared" si="328"/>
        <v>-1.3353090879597183E-3</v>
      </c>
      <c r="EO116" s="71">
        <f t="shared" si="329"/>
        <v>-1.0605747561665814E-4</v>
      </c>
      <c r="EQ116" s="71">
        <f t="shared" si="330"/>
        <v>4.2047577180338046E-2</v>
      </c>
      <c r="ER116" s="71">
        <f t="shared" si="331"/>
        <v>2.3444666555222905E-2</v>
      </c>
      <c r="ES116" s="71">
        <f t="shared" si="332"/>
        <v>3.2160459065020283E-2</v>
      </c>
      <c r="ET116" s="71">
        <f t="shared" si="333"/>
        <v>-5.9541637730085965E-2</v>
      </c>
      <c r="EW116" s="71">
        <f t="shared" si="270"/>
        <v>1.0052485296522722</v>
      </c>
      <c r="EX116" s="71">
        <f t="shared" si="271"/>
        <v>0.89956717941481157</v>
      </c>
      <c r="EY116" s="71">
        <f t="shared" si="247"/>
        <v>1.2523941785127481</v>
      </c>
      <c r="EZ116" s="71"/>
      <c r="FA116" s="71">
        <f t="shared" si="272"/>
        <v>0.99819673404408715</v>
      </c>
      <c r="FB116" s="71">
        <f t="shared" si="273"/>
        <v>0.98944997758026942</v>
      </c>
      <c r="FC116" s="71">
        <f t="shared" si="248"/>
        <v>1.0113960218101128</v>
      </c>
      <c r="FD116" s="71"/>
      <c r="FE116" s="71">
        <f t="shared" si="274"/>
        <v>1.0014756694260849</v>
      </c>
      <c r="FF116" s="71">
        <f t="shared" si="275"/>
        <v>1.0067505985483289</v>
      </c>
      <c r="FG116" s="71">
        <f t="shared" si="249"/>
        <v>0.99916776535234686</v>
      </c>
      <c r="FH116" s="71"/>
      <c r="FI116" s="71">
        <f t="shared" si="276"/>
        <v>1.0020205897289927</v>
      </c>
      <c r="FJ116" s="71">
        <f t="shared" si="277"/>
        <v>1.012200062059935</v>
      </c>
      <c r="FK116" s="71">
        <f t="shared" si="250"/>
        <v>0.98213611658224387</v>
      </c>
      <c r="FM116" s="71">
        <f t="shared" si="278"/>
        <v>1.0177651482755556</v>
      </c>
      <c r="FN116" s="71">
        <f t="shared" si="279"/>
        <v>0.996736484016714</v>
      </c>
      <c r="FO116" s="71">
        <f t="shared" si="251"/>
        <v>1.0073306237602824</v>
      </c>
      <c r="FQ116" s="239"/>
      <c r="FS116" s="51">
        <f t="shared" si="299"/>
        <v>1999</v>
      </c>
      <c r="FT116" s="71">
        <f t="shared" si="285"/>
        <v>0.91902869501801221</v>
      </c>
      <c r="FU116" s="71">
        <f t="shared" si="286"/>
        <v>0.98830922172359048</v>
      </c>
      <c r="FV116" s="71">
        <f t="shared" si="287"/>
        <v>0.99779250548109621</v>
      </c>
      <c r="FW116" s="71">
        <f t="shared" si="288"/>
        <v>1.1444669379807535</v>
      </c>
      <c r="FX116" s="71">
        <f t="shared" si="289"/>
        <v>0.95593728886780127</v>
      </c>
      <c r="FY116" s="71">
        <f t="shared" si="290"/>
        <v>0.85185040179770877</v>
      </c>
      <c r="GA116" s="51">
        <f t="shared" si="300"/>
        <v>1999</v>
      </c>
      <c r="GB116" s="119">
        <f t="shared" si="291"/>
        <v>1.0836465333031833</v>
      </c>
      <c r="GC116" s="119">
        <f t="shared" si="292"/>
        <v>1.1791215434050668</v>
      </c>
      <c r="GD116" s="119">
        <f t="shared" si="293"/>
        <v>1.1444669379807535</v>
      </c>
      <c r="GE116" s="119">
        <f t="shared" si="294"/>
        <v>0.9337166391438434</v>
      </c>
      <c r="GF116" s="119">
        <f t="shared" si="295"/>
        <v>0.85185040179770877</v>
      </c>
      <c r="GH116" s="51">
        <f t="shared" si="361"/>
        <v>2006</v>
      </c>
      <c r="GI116" s="71">
        <f t="shared" si="296"/>
        <v>1.0935620045650247</v>
      </c>
      <c r="GJ116" s="71">
        <f t="shared" si="297"/>
        <v>1.2600363793394813</v>
      </c>
      <c r="GK116" s="71">
        <f t="shared" si="298"/>
        <v>0.86788129493394195</v>
      </c>
    </row>
    <row r="117" spans="1:193" x14ac:dyDescent="0.2">
      <c r="A117" s="50" t="s">
        <v>122</v>
      </c>
      <c r="B117" s="50">
        <f t="shared" si="260"/>
        <v>1977</v>
      </c>
      <c r="D117" s="79">
        <f t="shared" si="302"/>
        <v>2664.9275499367004</v>
      </c>
      <c r="E117" s="79">
        <f t="shared" si="302"/>
        <v>3510.33677420811</v>
      </c>
      <c r="F117" s="79">
        <f t="shared" si="302"/>
        <v>2746.2548028555289</v>
      </c>
      <c r="G117" s="79">
        <f t="shared" si="302"/>
        <v>1473.6548729996621</v>
      </c>
      <c r="H117" s="79">
        <f t="shared" si="303"/>
        <v>10395.174000000003</v>
      </c>
      <c r="I117" s="74">
        <f t="shared" si="304"/>
        <v>10395.174000000001</v>
      </c>
      <c r="J117" s="327">
        <f t="shared" si="305"/>
        <v>16613.054075114767</v>
      </c>
      <c r="K117" s="327">
        <f t="shared" si="305"/>
        <v>20011.231005333393</v>
      </c>
      <c r="L117" s="327">
        <f t="shared" si="305"/>
        <v>24592.781217513806</v>
      </c>
      <c r="M117" s="327">
        <f t="shared" si="305"/>
        <v>14148.883695578334</v>
      </c>
      <c r="N117" s="327">
        <f t="shared" si="334"/>
        <v>75365.9499935403</v>
      </c>
      <c r="P117" s="84">
        <f t="shared" si="306"/>
        <v>26.818248282786357</v>
      </c>
      <c r="Q117" s="84">
        <f t="shared" si="306"/>
        <v>29.814565403957548</v>
      </c>
      <c r="R117" s="84">
        <f t="shared" si="306"/>
        <v>34.655970070577908</v>
      </c>
      <c r="S117" s="84">
        <f t="shared" si="306"/>
        <v>19.078195101859702</v>
      </c>
      <c r="T117" s="84">
        <f t="shared" si="335"/>
        <v>110.36697885918151</v>
      </c>
      <c r="V117" s="79">
        <f t="shared" si="307"/>
        <v>160.41165807848549</v>
      </c>
      <c r="W117" s="79">
        <f t="shared" si="307"/>
        <v>175.41833249901191</v>
      </c>
      <c r="X117" s="79">
        <f t="shared" si="307"/>
        <v>111.66914301257546</v>
      </c>
      <c r="Y117" s="79">
        <f t="shared" si="307"/>
        <v>104.15343745176122</v>
      </c>
      <c r="Z117" s="79">
        <f t="shared" si="307"/>
        <v>137.92931689829402</v>
      </c>
      <c r="AC117" s="84">
        <f t="shared" si="308"/>
        <v>99.369933555549153</v>
      </c>
      <c r="AD117" s="84">
        <f t="shared" si="308"/>
        <v>117.73898853283812</v>
      </c>
      <c r="AE117" s="84">
        <f t="shared" si="308"/>
        <v>79.243339524552326</v>
      </c>
      <c r="AF117" s="84">
        <f t="shared" si="308"/>
        <v>77.242887240209285</v>
      </c>
      <c r="AG117" s="84">
        <f t="shared" si="308"/>
        <v>94.187356648253655</v>
      </c>
      <c r="AI117" s="84">
        <f t="shared" si="309"/>
        <v>99.538124205588787</v>
      </c>
      <c r="AJ117" s="84">
        <f t="shared" si="309"/>
        <v>117.75454480388478</v>
      </c>
      <c r="AK117" s="84">
        <f t="shared" si="309"/>
        <v>77.635949632035278</v>
      </c>
      <c r="AL117" s="84">
        <f t="shared" si="309"/>
        <v>78.229206130220106</v>
      </c>
      <c r="AM117" s="84">
        <f t="shared" si="309"/>
        <v>93.898193258549085</v>
      </c>
      <c r="AN117" s="119">
        <f t="shared" si="336"/>
        <v>1.2364688613759913</v>
      </c>
      <c r="AO117" s="119">
        <f t="shared" si="337"/>
        <v>0.99831028913411857</v>
      </c>
      <c r="AP117" s="119">
        <f t="shared" si="338"/>
        <v>0.99986789239368579</v>
      </c>
      <c r="AQ117" s="119">
        <f t="shared" si="339"/>
        <v>1.0207041956739817</v>
      </c>
      <c r="AR117" s="119">
        <f t="shared" si="340"/>
        <v>0.98739193532951108</v>
      </c>
      <c r="AS117" s="119">
        <f t="shared" si="341"/>
        <v>1.0030795415723108</v>
      </c>
      <c r="AU117" s="125">
        <f t="shared" si="342"/>
        <v>1614.2876656832341</v>
      </c>
      <c r="AV117" s="125">
        <f t="shared" si="343"/>
        <v>1489.8916211607057</v>
      </c>
      <c r="AW117" s="125">
        <f t="shared" si="344"/>
        <v>1409.1927937738728</v>
      </c>
      <c r="AX117" s="125">
        <f t="shared" si="345"/>
        <v>1348.3887147805044</v>
      </c>
      <c r="AY117" s="125">
        <f t="shared" si="346"/>
        <v>1464.414352484659</v>
      </c>
      <c r="BB117" s="71">
        <f t="shared" si="347"/>
        <v>1.2607143639745912</v>
      </c>
      <c r="BC117" s="71">
        <f t="shared" si="348"/>
        <v>1.2873194230566483</v>
      </c>
      <c r="BD117" s="71">
        <f t="shared" si="349"/>
        <v>1.173741576108599</v>
      </c>
      <c r="BE117" s="71">
        <f t="shared" si="350"/>
        <v>1.1541861899377521</v>
      </c>
      <c r="BF117" s="71"/>
      <c r="BG117" s="71"/>
      <c r="BH117" s="71"/>
      <c r="BI117" s="71"/>
      <c r="BJ117" s="71"/>
      <c r="BK117" s="71"/>
      <c r="BL117" s="71"/>
      <c r="BM117" s="71"/>
      <c r="BN117" s="71"/>
      <c r="BO117" s="71"/>
      <c r="BP117" s="71"/>
      <c r="BQ117" s="148">
        <f>Northeast!AK118</f>
        <v>1.2584280303804356</v>
      </c>
      <c r="BR117" s="148">
        <f>Midwest!AK118</f>
        <v>1.2852185300652954</v>
      </c>
      <c r="BS117" s="148">
        <f>South!AK118</f>
        <v>1.1791478810744669</v>
      </c>
      <c r="BT117" s="148">
        <f>West!AK118</f>
        <v>1.1512639904316424</v>
      </c>
      <c r="BU117" s="72"/>
      <c r="BV117" s="148">
        <f>Northeast!AH118</f>
        <v>1.0018168171233952</v>
      </c>
      <c r="BW117" s="148">
        <f>Midwest!AH118</f>
        <v>1.0016346581862978</v>
      </c>
      <c r="BX117" s="148">
        <f>South!AH118</f>
        <v>0.9954150746885615</v>
      </c>
      <c r="BY117" s="148">
        <f>West!AH118</f>
        <v>1.0025382531985685</v>
      </c>
      <c r="CA117" s="148">
        <f>Northeast!AI118</f>
        <v>0.9872026135835007</v>
      </c>
      <c r="CB117" s="148">
        <f>Midwest!AI118</f>
        <v>0.97891229159947746</v>
      </c>
      <c r="CC117" s="148">
        <f>South!AI118</f>
        <v>0.97948497788624267</v>
      </c>
      <c r="CD117" s="148">
        <f>West!AI118</f>
        <v>0.98992511376333159</v>
      </c>
      <c r="CF117" s="148">
        <f>Northeast!AJ118</f>
        <v>1.0199551832327807</v>
      </c>
      <c r="CG117" s="148">
        <f>Midwest!AJ118</f>
        <v>0.99294397827021386</v>
      </c>
      <c r="CH117" s="148">
        <f>South!AJ118</f>
        <v>1.035293365158342</v>
      </c>
      <c r="CI117" s="148">
        <f>West!AJ118</f>
        <v>0.94774037774221487</v>
      </c>
      <c r="CK117" s="73">
        <f t="shared" si="351"/>
        <v>0.86261135075182449</v>
      </c>
      <c r="CL117" s="73">
        <f t="shared" si="352"/>
        <v>1.2225496535306943</v>
      </c>
      <c r="CM117" s="73">
        <f t="shared" si="353"/>
        <v>1.0091032583513573</v>
      </c>
      <c r="CN117" s="73">
        <f t="shared" si="354"/>
        <v>1.0000975570051105</v>
      </c>
      <c r="CO117" s="73">
        <f t="shared" si="355"/>
        <v>0.9826512879335233</v>
      </c>
      <c r="CP117" s="73">
        <f t="shared" si="356"/>
        <v>1.0029682217097644</v>
      </c>
      <c r="CQ117" s="73">
        <f t="shared" si="357"/>
        <v>1.2291416391922356</v>
      </c>
      <c r="CR117" s="73">
        <f t="shared" si="358"/>
        <v>1.0545852079932878</v>
      </c>
      <c r="CS117" s="73">
        <f t="shared" si="359"/>
        <v>1.0545852079932874</v>
      </c>
      <c r="CT117" s="73"/>
      <c r="CU117" s="73">
        <f t="shared" si="360"/>
        <v>0.99463691941485877</v>
      </c>
      <c r="CX117" s="53"/>
      <c r="CZ117" s="71">
        <f t="shared" si="243"/>
        <v>0.25636199547373617</v>
      </c>
      <c r="DA117" s="71">
        <f t="shared" si="244"/>
        <v>0.33768908285788279</v>
      </c>
      <c r="DB117" s="71">
        <f t="shared" si="245"/>
        <v>0.26418555407110339</v>
      </c>
      <c r="DC117" s="71">
        <f t="shared" si="246"/>
        <v>0.14176336759727751</v>
      </c>
      <c r="DE117" s="71">
        <f t="shared" si="261"/>
        <v>0.25782615240832968</v>
      </c>
      <c r="DF117" s="71">
        <f t="shared" si="262"/>
        <v>0.34000808859650161</v>
      </c>
      <c r="DG117" s="71">
        <f t="shared" si="263"/>
        <v>0.25612211700410714</v>
      </c>
      <c r="DH117" s="71">
        <f t="shared" si="264"/>
        <v>0.14591258872403146</v>
      </c>
      <c r="DI117" s="71">
        <f t="shared" si="265"/>
        <v>0.99986894673296989</v>
      </c>
      <c r="DJ117" s="71"/>
      <c r="DK117" s="71">
        <f t="shared" si="266"/>
        <v>0.25785994579666255</v>
      </c>
      <c r="DL117" s="71">
        <f t="shared" si="267"/>
        <v>0.34005265360771914</v>
      </c>
      <c r="DM117" s="71">
        <f t="shared" si="268"/>
        <v>0.25615568704376257</v>
      </c>
      <c r="DN117" s="71">
        <f t="shared" si="269"/>
        <v>0.14593171355185572</v>
      </c>
      <c r="DQ117" s="71">
        <f t="shared" si="310"/>
        <v>-8.165711960654019E-3</v>
      </c>
      <c r="DR117" s="71">
        <f t="shared" si="311"/>
        <v>-2.1267690275609732E-2</v>
      </c>
      <c r="DS117" s="71">
        <f t="shared" si="312"/>
        <v>1.3848255408095752E-2</v>
      </c>
      <c r="DT117" s="71">
        <f t="shared" si="313"/>
        <v>-8.8743942245955651E-2</v>
      </c>
      <c r="DV117" s="71">
        <f t="shared" si="314"/>
        <v>0.22043182732439107</v>
      </c>
      <c r="DW117" s="71">
        <f t="shared" si="315"/>
        <v>0.26552084869955966</v>
      </c>
      <c r="DX117" s="71">
        <f t="shared" si="316"/>
        <v>0.32631156669055034</v>
      </c>
      <c r="DY117" s="71">
        <f t="shared" si="317"/>
        <v>0.18773575728549896</v>
      </c>
      <c r="DZ117" s="71"/>
      <c r="EB117" s="71">
        <f t="shared" si="318"/>
        <v>-1.1950394652460689E-2</v>
      </c>
      <c r="EC117" s="71">
        <f t="shared" si="319"/>
        <v>-9.7631745241063966E-3</v>
      </c>
      <c r="ED117" s="71">
        <f t="shared" si="320"/>
        <v>1.0412633588787459E-2</v>
      </c>
      <c r="EE117" s="71">
        <f t="shared" si="321"/>
        <v>1.0037320332518722E-2</v>
      </c>
      <c r="EG117" s="71">
        <f t="shared" si="322"/>
        <v>4.5261663588748268E-4</v>
      </c>
      <c r="EH117" s="71">
        <f t="shared" si="323"/>
        <v>2.1155237058196629E-3</v>
      </c>
      <c r="EI117" s="71">
        <f t="shared" si="324"/>
        <v>6.5847362020085494E-5</v>
      </c>
      <c r="EJ117" s="71">
        <f t="shared" si="325"/>
        <v>5.2877516911936932E-4</v>
      </c>
      <c r="EL117" s="71">
        <f t="shared" si="326"/>
        <v>8.1197960394663467E-4</v>
      </c>
      <c r="EM117" s="71">
        <f t="shared" si="327"/>
        <v>5.2634953822783682E-4</v>
      </c>
      <c r="EN117" s="71">
        <f t="shared" si="328"/>
        <v>1.536974826752804E-3</v>
      </c>
      <c r="EO117" s="71">
        <f t="shared" si="329"/>
        <v>-1.7656493650634536E-3</v>
      </c>
      <c r="EQ117" s="71">
        <f t="shared" si="330"/>
        <v>-1.6423793957950468E-2</v>
      </c>
      <c r="ER117" s="71">
        <f t="shared" si="331"/>
        <v>-9.1790642846818725E-3</v>
      </c>
      <c r="ES117" s="71">
        <f t="shared" si="332"/>
        <v>1.2558618173204373E-2</v>
      </c>
      <c r="ET117" s="71">
        <f t="shared" si="333"/>
        <v>-1.3747373215713904E-3</v>
      </c>
      <c r="EW117" s="71">
        <f t="shared" si="270"/>
        <v>0.98143352969899178</v>
      </c>
      <c r="EX117" s="71">
        <f t="shared" si="271"/>
        <v>0.8828653920944447</v>
      </c>
      <c r="EY117" s="71">
        <f t="shared" si="247"/>
        <v>1.2291416391922356</v>
      </c>
      <c r="EZ117" s="71"/>
      <c r="FA117" s="71">
        <f t="shared" si="272"/>
        <v>0.99773307051905125</v>
      </c>
      <c r="FB117" s="71">
        <f t="shared" si="273"/>
        <v>0.98720696425616861</v>
      </c>
      <c r="FC117" s="71">
        <f t="shared" si="248"/>
        <v>1.0091032583513573</v>
      </c>
      <c r="FD117" s="71"/>
      <c r="FE117" s="71">
        <f t="shared" si="274"/>
        <v>1.0009305661021157</v>
      </c>
      <c r="FF117" s="71">
        <f t="shared" si="275"/>
        <v>1.0076874465286227</v>
      </c>
      <c r="FG117" s="71">
        <f t="shared" si="249"/>
        <v>1.0000975570051105</v>
      </c>
      <c r="FH117" s="71"/>
      <c r="FI117" s="71">
        <f t="shared" si="276"/>
        <v>1.0005245417031114</v>
      </c>
      <c r="FJ117" s="71">
        <f t="shared" si="277"/>
        <v>1.0127310032043775</v>
      </c>
      <c r="FK117" s="71">
        <f t="shared" si="250"/>
        <v>0.9826512879335233</v>
      </c>
      <c r="FM117" s="71">
        <f t="shared" si="278"/>
        <v>0.99566934435663901</v>
      </c>
      <c r="FN117" s="71">
        <f t="shared" si="279"/>
        <v>0.9924199615372632</v>
      </c>
      <c r="FO117" s="71">
        <f t="shared" si="251"/>
        <v>1.0029682217097644</v>
      </c>
      <c r="FQ117" s="239"/>
      <c r="FS117" s="51">
        <f t="shared" si="299"/>
        <v>2000</v>
      </c>
      <c r="FT117" s="71">
        <f t="shared" si="285"/>
        <v>0.9554359095935091</v>
      </c>
      <c r="FU117" s="71">
        <f t="shared" si="286"/>
        <v>0.98710575108231591</v>
      </c>
      <c r="FV117" s="71">
        <f t="shared" si="287"/>
        <v>0.99791783925051059</v>
      </c>
      <c r="FW117" s="71">
        <f t="shared" si="288"/>
        <v>1.1556617618216833</v>
      </c>
      <c r="FX117" s="71">
        <f t="shared" si="289"/>
        <v>0.98583870139326757</v>
      </c>
      <c r="FY117" s="71">
        <f t="shared" si="290"/>
        <v>0.8513467536884195</v>
      </c>
      <c r="GA117" s="51">
        <f t="shared" si="300"/>
        <v>2000</v>
      </c>
      <c r="GB117" s="119">
        <f t="shared" si="291"/>
        <v>1.1390743808460906</v>
      </c>
      <c r="GC117" s="119">
        <f t="shared" si="292"/>
        <v>1.1922038615135482</v>
      </c>
      <c r="GD117" s="119">
        <f t="shared" si="293"/>
        <v>1.1556617618216833</v>
      </c>
      <c r="GE117" s="119">
        <f t="shared" si="294"/>
        <v>0.9605793093505709</v>
      </c>
      <c r="GF117" s="119">
        <f t="shared" si="295"/>
        <v>0.8513467536884195</v>
      </c>
      <c r="GH117" s="51">
        <v>2007</v>
      </c>
      <c r="GI117" s="71">
        <f t="shared" si="296"/>
        <v>1.1523453957803704</v>
      </c>
      <c r="GJ117" s="71">
        <f t="shared" si="297"/>
        <v>1.2663044486016479</v>
      </c>
      <c r="GK117" s="71">
        <f t="shared" si="298"/>
        <v>0.91000659205839485</v>
      </c>
    </row>
    <row r="118" spans="1:193" x14ac:dyDescent="0.2">
      <c r="A118" s="50" t="s">
        <v>122</v>
      </c>
      <c r="B118" s="50">
        <f t="shared" si="260"/>
        <v>1978</v>
      </c>
      <c r="D118" s="79">
        <f t="shared" si="302"/>
        <v>2657.1229923725373</v>
      </c>
      <c r="E118" s="79">
        <f t="shared" si="302"/>
        <v>3633.0519278021548</v>
      </c>
      <c r="F118" s="79">
        <f t="shared" si="302"/>
        <v>2758.895345061952</v>
      </c>
      <c r="G118" s="79">
        <f t="shared" si="302"/>
        <v>1512.150734763354</v>
      </c>
      <c r="H118" s="79">
        <f t="shared" si="303"/>
        <v>10561.220999999998</v>
      </c>
      <c r="I118" s="74">
        <f t="shared" si="304"/>
        <v>10561.220999999998</v>
      </c>
      <c r="J118" s="327">
        <f t="shared" si="305"/>
        <v>16927.371698496336</v>
      </c>
      <c r="K118" s="327">
        <f t="shared" si="305"/>
        <v>20347.264235723665</v>
      </c>
      <c r="L118" s="327">
        <f t="shared" si="305"/>
        <v>25340.963149193281</v>
      </c>
      <c r="M118" s="327">
        <f t="shared" si="305"/>
        <v>14663.280413942713</v>
      </c>
      <c r="N118" s="327">
        <f t="shared" si="334"/>
        <v>77278.879497356</v>
      </c>
      <c r="P118" s="84">
        <f t="shared" si="306"/>
        <v>27.304794707560347</v>
      </c>
      <c r="Q118" s="84">
        <f t="shared" si="306"/>
        <v>30.374753678123238</v>
      </c>
      <c r="R118" s="84">
        <f t="shared" si="306"/>
        <v>35.866196228205489</v>
      </c>
      <c r="S118" s="84">
        <f t="shared" si="306"/>
        <v>19.739942657692378</v>
      </c>
      <c r="T118" s="84">
        <f t="shared" si="335"/>
        <v>113.28568727158145</v>
      </c>
      <c r="V118" s="79">
        <f t="shared" si="307"/>
        <v>156.971976494648</v>
      </c>
      <c r="W118" s="79">
        <f t="shared" si="307"/>
        <v>178.55235405178502</v>
      </c>
      <c r="X118" s="79">
        <f t="shared" si="307"/>
        <v>108.87097419380368</v>
      </c>
      <c r="Y118" s="79">
        <f t="shared" si="307"/>
        <v>103.12499604969102</v>
      </c>
      <c r="Z118" s="79">
        <f t="shared" si="307"/>
        <v>136.66374394521776</v>
      </c>
      <c r="AA118" s="150"/>
      <c r="AB118" s="74"/>
      <c r="AC118" s="84">
        <f t="shared" si="308"/>
        <v>97.313421354411929</v>
      </c>
      <c r="AD118" s="84">
        <f t="shared" si="308"/>
        <v>119.60761777037166</v>
      </c>
      <c r="AE118" s="84">
        <f t="shared" si="308"/>
        <v>76.921882864521123</v>
      </c>
      <c r="AF118" s="84">
        <f t="shared" si="308"/>
        <v>76.603603211283399</v>
      </c>
      <c r="AG118" s="84">
        <f t="shared" si="308"/>
        <v>93.226437110995562</v>
      </c>
      <c r="AI118" s="84">
        <f t="shared" si="309"/>
        <v>93.610402162483041</v>
      </c>
      <c r="AJ118" s="84">
        <f t="shared" si="309"/>
        <v>115.9738955853459</v>
      </c>
      <c r="AK118" s="84">
        <f t="shared" si="309"/>
        <v>74.284750391027728</v>
      </c>
      <c r="AL118" s="84">
        <f t="shared" si="309"/>
        <v>76.567487848417713</v>
      </c>
      <c r="AM118" s="84">
        <f t="shared" si="309"/>
        <v>90.518412571502481</v>
      </c>
      <c r="AN118" s="119">
        <f t="shared" si="336"/>
        <v>1.1919632811002749</v>
      </c>
      <c r="AO118" s="119">
        <f t="shared" si="337"/>
        <v>1.0395577746317275</v>
      </c>
      <c r="AP118" s="119">
        <f t="shared" si="338"/>
        <v>1.0313322421971389</v>
      </c>
      <c r="AQ118" s="119">
        <f t="shared" si="339"/>
        <v>1.0355003208547082</v>
      </c>
      <c r="AR118" s="119">
        <f t="shared" si="340"/>
        <v>1.0004716801331812</v>
      </c>
      <c r="AS118" s="119">
        <f t="shared" si="341"/>
        <v>1.0299168363934128</v>
      </c>
      <c r="AU118" s="125">
        <f t="shared" si="342"/>
        <v>1613.0557769925879</v>
      </c>
      <c r="AV118" s="125">
        <f t="shared" si="343"/>
        <v>1492.8175761729344</v>
      </c>
      <c r="AW118" s="125">
        <f t="shared" si="344"/>
        <v>1415.344634576262</v>
      </c>
      <c r="AX118" s="125">
        <f t="shared" si="345"/>
        <v>1346.2159967235211</v>
      </c>
      <c r="AY118" s="125">
        <f t="shared" si="346"/>
        <v>1465.933357321225</v>
      </c>
      <c r="BB118" s="71">
        <f t="shared" si="347"/>
        <v>1.1856359517075794</v>
      </c>
      <c r="BC118" s="71">
        <f t="shared" si="348"/>
        <v>1.267852961456432</v>
      </c>
      <c r="BD118" s="71">
        <f t="shared" si="349"/>
        <v>1.1230763636955718</v>
      </c>
      <c r="BE118" s="71">
        <f t="shared" si="350"/>
        <v>1.1296693580881381</v>
      </c>
      <c r="BF118" s="71"/>
      <c r="BG118" s="71"/>
      <c r="BH118" s="71"/>
      <c r="BI118" s="71"/>
      <c r="BJ118" s="71"/>
      <c r="BK118" s="71"/>
      <c r="BL118" s="71"/>
      <c r="BM118" s="71"/>
      <c r="BN118" s="71"/>
      <c r="BO118" s="71"/>
      <c r="BP118" s="72"/>
      <c r="BQ118" s="148">
        <f>Northeast!AK119</f>
        <v>1.182313585492659</v>
      </c>
      <c r="BR118" s="148">
        <f>Midwest!AK119</f>
        <v>1.2637602017795824</v>
      </c>
      <c r="BS118" s="148">
        <f>South!AK119</f>
        <v>1.1287657489249581</v>
      </c>
      <c r="BT118" s="148">
        <f>West!AK119</f>
        <v>1.1276503502587953</v>
      </c>
      <c r="BU118" s="72"/>
      <c r="BV118" s="148">
        <f>Northeast!AH119</f>
        <v>1.002810055010521</v>
      </c>
      <c r="BW118" s="148">
        <f>Midwest!AH119</f>
        <v>1.0032385571812488</v>
      </c>
      <c r="BX118" s="148">
        <f>South!AH119</f>
        <v>0.99495964044372842</v>
      </c>
      <c r="BY118" s="148">
        <f>West!AH119</f>
        <v>1.0017904555511195</v>
      </c>
      <c r="CA118" s="148">
        <f>Northeast!AI119</f>
        <v>0.986449263507859</v>
      </c>
      <c r="CB118" s="148">
        <f>Midwest!AI119</f>
        <v>0.98083474910273294</v>
      </c>
      <c r="CC118" s="148">
        <f>South!AI119</f>
        <v>0.98376092627237588</v>
      </c>
      <c r="CD118" s="148">
        <f>West!AI119</f>
        <v>0.98833000387687353</v>
      </c>
      <c r="CF118" s="148">
        <f>Northeast!AJ119</f>
        <v>1.0620969773087436</v>
      </c>
      <c r="CG118" s="148">
        <f>Midwest!AJ119</f>
        <v>1.0241904428333795</v>
      </c>
      <c r="CH118" s="148">
        <f>South!AJ119</f>
        <v>1.0503009748993244</v>
      </c>
      <c r="CI118" s="148">
        <f>West!AJ119</f>
        <v>0.96029486784635498</v>
      </c>
      <c r="CK118" s="73">
        <f t="shared" si="351"/>
        <v>0.88450604860040072</v>
      </c>
      <c r="CL118" s="73">
        <f t="shared" si="352"/>
        <v>1.211332126973653</v>
      </c>
      <c r="CM118" s="73">
        <f t="shared" si="353"/>
        <v>1.0074216715251934</v>
      </c>
      <c r="CN118" s="73">
        <f t="shared" si="354"/>
        <v>1.0006682609600792</v>
      </c>
      <c r="CO118" s="73">
        <f t="shared" si="355"/>
        <v>0.98401756563083675</v>
      </c>
      <c r="CP118" s="73">
        <f t="shared" si="356"/>
        <v>1.0299010168587999</v>
      </c>
      <c r="CQ118" s="73">
        <f t="shared" si="357"/>
        <v>1.1856690501671243</v>
      </c>
      <c r="CR118" s="73">
        <f t="shared" si="358"/>
        <v>1.0714305931721844</v>
      </c>
      <c r="CS118" s="73">
        <f t="shared" si="359"/>
        <v>1.0714305931721846</v>
      </c>
      <c r="CT118" s="73"/>
      <c r="CU118" s="73">
        <f t="shared" si="360"/>
        <v>1.0216443844957506</v>
      </c>
      <c r="CX118" s="53"/>
      <c r="CZ118" s="71">
        <f t="shared" si="243"/>
        <v>0.25159240511798192</v>
      </c>
      <c r="DA118" s="71">
        <f t="shared" si="244"/>
        <v>0.34399923340323579</v>
      </c>
      <c r="DB118" s="71">
        <f t="shared" si="245"/>
        <v>0.26122882430563216</v>
      </c>
      <c r="DC118" s="71">
        <f t="shared" si="246"/>
        <v>0.14317953717315018</v>
      </c>
      <c r="DE118" s="71">
        <f t="shared" si="261"/>
        <v>0.25396973587023897</v>
      </c>
      <c r="DF118" s="71">
        <f t="shared" si="262"/>
        <v>0.34083442276499215</v>
      </c>
      <c r="DG118" s="71">
        <f t="shared" si="263"/>
        <v>0.26270441603600891</v>
      </c>
      <c r="DH118" s="71">
        <f t="shared" si="264"/>
        <v>0.14247027931425466</v>
      </c>
      <c r="DI118" s="71">
        <f t="shared" si="265"/>
        <v>0.99997885398549458</v>
      </c>
      <c r="DJ118" s="71"/>
      <c r="DK118" s="71">
        <f t="shared" si="266"/>
        <v>0.2539751064315236</v>
      </c>
      <c r="DL118" s="71">
        <f t="shared" si="267"/>
        <v>0.34084163020704855</v>
      </c>
      <c r="DM118" s="71">
        <f t="shared" si="268"/>
        <v>0.26270997130487284</v>
      </c>
      <c r="DN118" s="71">
        <f t="shared" si="269"/>
        <v>0.14247329205655512</v>
      </c>
      <c r="DQ118" s="71">
        <f t="shared" si="310"/>
        <v>-6.2390162579669943E-2</v>
      </c>
      <c r="DR118" s="71">
        <f t="shared" si="311"/>
        <v>-1.6837202251097222E-2</v>
      </c>
      <c r="DS118" s="71">
        <f t="shared" si="312"/>
        <v>-4.3667264742397897E-2</v>
      </c>
      <c r="DT118" s="71">
        <f t="shared" si="313"/>
        <v>-2.0724329047734087E-2</v>
      </c>
      <c r="DV118" s="71">
        <f t="shared" si="314"/>
        <v>0.21904266480824797</v>
      </c>
      <c r="DW118" s="71">
        <f t="shared" si="315"/>
        <v>0.26329657427835534</v>
      </c>
      <c r="DX118" s="71">
        <f t="shared" si="316"/>
        <v>0.32791576837058423</v>
      </c>
      <c r="DY118" s="71">
        <f t="shared" si="317"/>
        <v>0.18974499254281241</v>
      </c>
      <c r="DZ118" s="71"/>
      <c r="EB118" s="71">
        <f t="shared" si="318"/>
        <v>-6.3219466327676527E-3</v>
      </c>
      <c r="EC118" s="71">
        <f t="shared" si="319"/>
        <v>-8.412308073180004E-3</v>
      </c>
      <c r="ED118" s="71">
        <f t="shared" si="320"/>
        <v>4.9041206602094805E-3</v>
      </c>
      <c r="EE118" s="71">
        <f t="shared" si="321"/>
        <v>1.0645598396937312E-2</v>
      </c>
      <c r="EG118" s="71">
        <f t="shared" si="322"/>
        <v>9.9094547939118519E-4</v>
      </c>
      <c r="EH118" s="71">
        <f t="shared" si="323"/>
        <v>1.6000007629633631E-3</v>
      </c>
      <c r="EI118" s="71">
        <f t="shared" si="324"/>
        <v>-4.5763669455711525E-4</v>
      </c>
      <c r="EJ118" s="71">
        <f t="shared" si="325"/>
        <v>-7.4618267840167768E-4</v>
      </c>
      <c r="EL118" s="71">
        <f t="shared" si="326"/>
        <v>-7.6340728673900886E-4</v>
      </c>
      <c r="EM118" s="71">
        <f t="shared" si="327"/>
        <v>1.9619451694453342E-3</v>
      </c>
      <c r="EN118" s="71">
        <f t="shared" si="328"/>
        <v>4.3560056723822432E-3</v>
      </c>
      <c r="EO118" s="71">
        <f t="shared" si="329"/>
        <v>-1.6126436048858217E-3</v>
      </c>
      <c r="EQ118" s="71">
        <f t="shared" si="330"/>
        <v>4.0486546060200211E-2</v>
      </c>
      <c r="ER118" s="71">
        <f t="shared" si="331"/>
        <v>3.098352182953026E-2</v>
      </c>
      <c r="ES118" s="71">
        <f t="shared" si="332"/>
        <v>1.4391934704572444E-2</v>
      </c>
      <c r="ET118" s="71">
        <f t="shared" si="333"/>
        <v>1.3159789699826762E-2</v>
      </c>
      <c r="EW118" s="71">
        <f t="shared" si="270"/>
        <v>0.96463174980087696</v>
      </c>
      <c r="EX118" s="71">
        <f t="shared" si="271"/>
        <v>0.85163998801470153</v>
      </c>
      <c r="EY118" s="71">
        <f t="shared" si="247"/>
        <v>1.1856690501671243</v>
      </c>
      <c r="EZ118" s="71"/>
      <c r="FA118" s="71">
        <f t="shared" si="272"/>
        <v>0.99833358299832342</v>
      </c>
      <c r="FB118" s="71">
        <f t="shared" si="273"/>
        <v>0.98556186578675864</v>
      </c>
      <c r="FC118" s="71">
        <f t="shared" si="248"/>
        <v>1.0074216715251934</v>
      </c>
      <c r="FD118" s="71"/>
      <c r="FE118" s="71">
        <f t="shared" si="274"/>
        <v>1.0005706482842314</v>
      </c>
      <c r="FF118" s="71">
        <f t="shared" si="275"/>
        <v>1.0082624816410257</v>
      </c>
      <c r="FG118" s="71">
        <f t="shared" si="249"/>
        <v>1.0006682609600792</v>
      </c>
      <c r="FH118" s="71"/>
      <c r="FI118" s="71">
        <f t="shared" si="276"/>
        <v>1.0013903993350344</v>
      </c>
      <c r="FJ118" s="71">
        <f t="shared" si="277"/>
        <v>1.0141391037178016</v>
      </c>
      <c r="FK118" s="71">
        <f t="shared" si="250"/>
        <v>0.98401756563083675</v>
      </c>
      <c r="FM118" s="71">
        <f t="shared" si="278"/>
        <v>1.0268530892266188</v>
      </c>
      <c r="FN118" s="71">
        <f t="shared" si="279"/>
        <v>1.0190695033147008</v>
      </c>
      <c r="FO118" s="71">
        <f t="shared" si="251"/>
        <v>1.0299010168587999</v>
      </c>
      <c r="FQ118" s="239"/>
      <c r="FS118" s="51">
        <f t="shared" si="299"/>
        <v>2001</v>
      </c>
      <c r="FT118" s="71">
        <f t="shared" si="285"/>
        <v>0.92372928848493241</v>
      </c>
      <c r="FU118" s="71">
        <f t="shared" si="286"/>
        <v>0.98591210173094557</v>
      </c>
      <c r="FV118" s="71">
        <f t="shared" si="287"/>
        <v>0.99785850350586991</v>
      </c>
      <c r="FW118" s="71">
        <f t="shared" si="288"/>
        <v>1.167501401311563</v>
      </c>
      <c r="FX118" s="71">
        <f t="shared" si="289"/>
        <v>0.95698855239190483</v>
      </c>
      <c r="FY118" s="71">
        <f t="shared" si="290"/>
        <v>0.84037553472234472</v>
      </c>
      <c r="GA118" s="51">
        <f t="shared" si="300"/>
        <v>2001</v>
      </c>
      <c r="GB118" s="119">
        <f t="shared" si="291"/>
        <v>1.1127053223755701</v>
      </c>
      <c r="GC118" s="119">
        <f t="shared" si="292"/>
        <v>1.2045794544423172</v>
      </c>
      <c r="GD118" s="119">
        <f t="shared" si="293"/>
        <v>1.167501401311563</v>
      </c>
      <c r="GE118" s="119">
        <f t="shared" si="294"/>
        <v>0.93021457009431796</v>
      </c>
      <c r="GF118" s="119">
        <f t="shared" si="295"/>
        <v>0.84037553472234472</v>
      </c>
      <c r="GH118" s="51">
        <v>2008</v>
      </c>
      <c r="GI118" s="71">
        <f t="shared" si="296"/>
        <v>1.1793337020008174</v>
      </c>
      <c r="GJ118" s="71">
        <f t="shared" si="297"/>
        <v>1.272209873532957</v>
      </c>
      <c r="GK118" s="71">
        <f t="shared" si="298"/>
        <v>0.92699618713520893</v>
      </c>
    </row>
    <row r="119" spans="1:193" x14ac:dyDescent="0.2">
      <c r="A119" s="50" t="s">
        <v>122</v>
      </c>
      <c r="B119" s="50">
        <f t="shared" si="260"/>
        <v>1979</v>
      </c>
      <c r="D119" s="79">
        <f t="shared" si="302"/>
        <v>2405.6610630744963</v>
      </c>
      <c r="E119" s="79">
        <f t="shared" si="302"/>
        <v>3445.6380088577944</v>
      </c>
      <c r="F119" s="79">
        <f t="shared" si="302"/>
        <v>2775.4936313709036</v>
      </c>
      <c r="G119" s="79">
        <f t="shared" si="302"/>
        <v>1621.8952966968056</v>
      </c>
      <c r="H119" s="79">
        <f t="shared" si="303"/>
        <v>10248.688</v>
      </c>
      <c r="I119" s="74">
        <f t="shared" si="304"/>
        <v>10248.688</v>
      </c>
      <c r="J119" s="327">
        <f t="shared" si="305"/>
        <v>17099.558719509667</v>
      </c>
      <c r="K119" s="327">
        <f t="shared" si="305"/>
        <v>20748.193808236039</v>
      </c>
      <c r="L119" s="327">
        <f t="shared" si="305"/>
        <v>25849.81476111658</v>
      </c>
      <c r="M119" s="327">
        <f t="shared" si="305"/>
        <v>14990.832168701994</v>
      </c>
      <c r="N119" s="327">
        <f t="shared" si="334"/>
        <v>78688.399457564272</v>
      </c>
      <c r="P119" s="84">
        <f t="shared" si="306"/>
        <v>27.791187974279016</v>
      </c>
      <c r="Q119" s="84">
        <f t="shared" si="306"/>
        <v>31.293989575692756</v>
      </c>
      <c r="R119" s="84">
        <f t="shared" si="306"/>
        <v>36.817955107591153</v>
      </c>
      <c r="S119" s="84">
        <f t="shared" si="306"/>
        <v>20.280643053804596</v>
      </c>
      <c r="T119" s="84">
        <f t="shared" si="335"/>
        <v>116.18377571136753</v>
      </c>
      <c r="V119" s="79">
        <f t="shared" si="307"/>
        <v>140.68556402743704</v>
      </c>
      <c r="W119" s="79">
        <f t="shared" si="307"/>
        <v>166.06929936667746</v>
      </c>
      <c r="X119" s="79">
        <f t="shared" si="307"/>
        <v>107.36996210687803</v>
      </c>
      <c r="Y119" s="79">
        <f t="shared" si="307"/>
        <v>108.19247913955132</v>
      </c>
      <c r="Z119" s="79">
        <f t="shared" si="307"/>
        <v>130.24395045075224</v>
      </c>
      <c r="AA119" s="150"/>
      <c r="AB119" s="74"/>
      <c r="AC119" s="84">
        <f t="shared" si="308"/>
        <v>86.562008982881778</v>
      </c>
      <c r="AD119" s="84">
        <f t="shared" si="308"/>
        <v>110.10542457437751</v>
      </c>
      <c r="AE119" s="84">
        <f t="shared" si="308"/>
        <v>75.384241826039116</v>
      </c>
      <c r="AF119" s="84">
        <f t="shared" si="308"/>
        <v>79.972577417486889</v>
      </c>
      <c r="AG119" s="84">
        <f t="shared" si="308"/>
        <v>88.211008269007891</v>
      </c>
      <c r="AI119" s="84">
        <f t="shared" si="309"/>
        <v>87.665581394560832</v>
      </c>
      <c r="AJ119" s="84">
        <f t="shared" si="309"/>
        <v>107.69065915123582</v>
      </c>
      <c r="AK119" s="84">
        <f t="shared" si="309"/>
        <v>74.835979924078117</v>
      </c>
      <c r="AL119" s="84">
        <f t="shared" si="309"/>
        <v>79.230449917392832</v>
      </c>
      <c r="AM119" s="84">
        <f t="shared" si="309"/>
        <v>87.521284078378741</v>
      </c>
      <c r="AN119" s="119">
        <f t="shared" si="336"/>
        <v>1.1524965360364359</v>
      </c>
      <c r="AO119" s="119">
        <f t="shared" si="337"/>
        <v>0.98741156570088606</v>
      </c>
      <c r="AP119" s="119">
        <f t="shared" si="338"/>
        <v>1.0224231650374662</v>
      </c>
      <c r="AQ119" s="119">
        <f t="shared" si="339"/>
        <v>1.0073261805687213</v>
      </c>
      <c r="AR119" s="119">
        <f t="shared" si="340"/>
        <v>1.0093666955175418</v>
      </c>
      <c r="AS119" s="119">
        <f t="shared" si="341"/>
        <v>1.0078806452383797</v>
      </c>
      <c r="AU119" s="125">
        <f t="shared" si="342"/>
        <v>1625.2576122078976</v>
      </c>
      <c r="AV119" s="125">
        <f t="shared" si="343"/>
        <v>1508.2753643486085</v>
      </c>
      <c r="AW119" s="125">
        <f t="shared" si="344"/>
        <v>1424.3024736476218</v>
      </c>
      <c r="AX119" s="125">
        <f t="shared" si="345"/>
        <v>1352.8697290165599</v>
      </c>
      <c r="AY119" s="125">
        <f t="shared" si="346"/>
        <v>1476.5044976422996</v>
      </c>
      <c r="BB119" s="71">
        <f t="shared" si="347"/>
        <v>1.1103409730932126</v>
      </c>
      <c r="BC119" s="71">
        <f t="shared" si="348"/>
        <v>1.1772987398324646</v>
      </c>
      <c r="BD119" s="71">
        <f t="shared" si="349"/>
        <v>1.1314101449397855</v>
      </c>
      <c r="BE119" s="71">
        <f t="shared" si="350"/>
        <v>1.1689584445608157</v>
      </c>
      <c r="BF119" s="71"/>
      <c r="BG119" s="71"/>
      <c r="BH119" s="71"/>
      <c r="BI119" s="71"/>
      <c r="BJ119" s="71"/>
      <c r="BK119" s="71"/>
      <c r="BL119" s="71"/>
      <c r="BM119" s="71"/>
      <c r="BN119" s="71"/>
      <c r="BO119" s="71"/>
      <c r="BP119" s="72"/>
      <c r="BQ119" s="148">
        <f>Northeast!AK120</f>
        <v>1.1092269330927054</v>
      </c>
      <c r="BR119" s="148">
        <f>Midwest!AK120</f>
        <v>1.1789880799464352</v>
      </c>
      <c r="BS119" s="148">
        <f>South!AK120</f>
        <v>1.1373518059342924</v>
      </c>
      <c r="BT119" s="148">
        <f>West!AK120</f>
        <v>1.1707897291304161</v>
      </c>
      <c r="BU119" s="72"/>
      <c r="BV119" s="148">
        <f>Northeast!AH120</f>
        <v>1.0010043391187784</v>
      </c>
      <c r="BW119" s="148">
        <f>Midwest!AH120</f>
        <v>0.99856712706200779</v>
      </c>
      <c r="BX119" s="148">
        <f>South!AH120</f>
        <v>0.99477588116227089</v>
      </c>
      <c r="BY119" s="148">
        <f>West!AH120</f>
        <v>0.99843585528294587</v>
      </c>
      <c r="CA119" s="148">
        <f>Northeast!AI120</f>
        <v>0.99391118239080534</v>
      </c>
      <c r="CB119" s="148">
        <f>Midwest!AI120</f>
        <v>0.99099107096614469</v>
      </c>
      <c r="CC119" s="148">
        <f>South!AI120</f>
        <v>0.98998723458411653</v>
      </c>
      <c r="CD119" s="148">
        <f>West!AI120</f>
        <v>0.99321486877149656</v>
      </c>
      <c r="CF119" s="148">
        <f>Northeast!AJ120</f>
        <v>1.0088201588046666</v>
      </c>
      <c r="CG119" s="148">
        <f>Midwest!AJ120</f>
        <v>1.0153430595091046</v>
      </c>
      <c r="CH119" s="148">
        <f>South!AJ120</f>
        <v>1.0217241348797119</v>
      </c>
      <c r="CI119" s="148">
        <f>West!AJ120</f>
        <v>0.96883267835377351</v>
      </c>
      <c r="CK119" s="73">
        <f t="shared" si="351"/>
        <v>0.90063890325016138</v>
      </c>
      <c r="CL119" s="73">
        <f t="shared" si="352"/>
        <v>1.1544296751317089</v>
      </c>
      <c r="CM119" s="73">
        <f t="shared" si="353"/>
        <v>1.0070599159686513</v>
      </c>
      <c r="CN119" s="73">
        <f t="shared" si="354"/>
        <v>0.9980896035063539</v>
      </c>
      <c r="CO119" s="73">
        <f t="shared" si="355"/>
        <v>0.99168111127333691</v>
      </c>
      <c r="CP119" s="73">
        <f t="shared" si="356"/>
        <v>1.0080249767480878</v>
      </c>
      <c r="CQ119" s="73">
        <f t="shared" si="357"/>
        <v>1.1489451750533308</v>
      </c>
      <c r="CR119" s="73">
        <f t="shared" si="358"/>
        <v>1.0397242764900623</v>
      </c>
      <c r="CS119" s="73">
        <f t="shared" si="359"/>
        <v>1.0397242764900625</v>
      </c>
      <c r="CT119" s="73"/>
      <c r="CU119" s="73">
        <f t="shared" si="360"/>
        <v>1.0047735089519161</v>
      </c>
      <c r="CX119" s="53"/>
      <c r="CZ119" s="71">
        <f t="shared" si="243"/>
        <v>0.23472868557170404</v>
      </c>
      <c r="DA119" s="71">
        <f t="shared" si="244"/>
        <v>0.33620283970570619</v>
      </c>
      <c r="DB119" s="71">
        <f t="shared" si="245"/>
        <v>0.27081453073514422</v>
      </c>
      <c r="DC119" s="71">
        <f t="shared" si="246"/>
        <v>0.15825394398744558</v>
      </c>
      <c r="DE119" s="71">
        <f t="shared" si="261"/>
        <v>0.24306305273227774</v>
      </c>
      <c r="DF119" s="71">
        <f t="shared" si="262"/>
        <v>0.34008614247943919</v>
      </c>
      <c r="DG119" s="71">
        <f t="shared" si="263"/>
        <v>0.26599289110603203</v>
      </c>
      <c r="DH119" s="71">
        <f t="shared" si="264"/>
        <v>0.15059101384420112</v>
      </c>
      <c r="DI119" s="71">
        <f t="shared" si="265"/>
        <v>0.99973310016195016</v>
      </c>
      <c r="DJ119" s="71"/>
      <c r="DK119" s="71">
        <f t="shared" si="266"/>
        <v>0.24312794354103423</v>
      </c>
      <c r="DL119" s="71">
        <f t="shared" si="267"/>
        <v>0.34017693564847207</v>
      </c>
      <c r="DM119" s="71">
        <f t="shared" si="268"/>
        <v>0.26606390351879211</v>
      </c>
      <c r="DN119" s="71">
        <f t="shared" si="269"/>
        <v>0.15063121729170154</v>
      </c>
      <c r="DQ119" s="71">
        <f t="shared" si="310"/>
        <v>-6.3809868540704015E-2</v>
      </c>
      <c r="DR119" s="71">
        <f t="shared" si="311"/>
        <v>-6.943505274899657E-2</v>
      </c>
      <c r="DS119" s="71">
        <f t="shared" si="312"/>
        <v>7.5778046707254652E-3</v>
      </c>
      <c r="DT119" s="71">
        <f t="shared" si="313"/>
        <v>3.7542371424983415E-2</v>
      </c>
      <c r="DV119" s="71">
        <f t="shared" si="314"/>
        <v>0.21730723762822571</v>
      </c>
      <c r="DW119" s="71">
        <f t="shared" si="315"/>
        <v>0.26367538228332243</v>
      </c>
      <c r="DX119" s="71">
        <f t="shared" si="316"/>
        <v>0.32850858499234159</v>
      </c>
      <c r="DY119" s="71">
        <f t="shared" si="317"/>
        <v>0.19050879509611038</v>
      </c>
      <c r="DZ119" s="71"/>
      <c r="EB119" s="71">
        <f t="shared" si="318"/>
        <v>-7.954333531726655E-3</v>
      </c>
      <c r="EC119" s="71">
        <f t="shared" si="319"/>
        <v>1.4376782881798742E-3</v>
      </c>
      <c r="ED119" s="71">
        <f t="shared" si="320"/>
        <v>1.8061998458322956E-3</v>
      </c>
      <c r="EE119" s="71">
        <f t="shared" si="321"/>
        <v>4.0173358182191603E-3</v>
      </c>
      <c r="EG119" s="71">
        <f t="shared" si="322"/>
        <v>-1.8022790791517931E-3</v>
      </c>
      <c r="EH119" s="71">
        <f t="shared" si="323"/>
        <v>-4.667224831877273E-3</v>
      </c>
      <c r="EI119" s="71">
        <f t="shared" si="324"/>
        <v>-1.8470724373627047E-4</v>
      </c>
      <c r="EJ119" s="71">
        <f t="shared" si="325"/>
        <v>-3.3542238647390815E-3</v>
      </c>
      <c r="EL119" s="71">
        <f t="shared" si="326"/>
        <v>7.5359556006964071E-3</v>
      </c>
      <c r="EM119" s="71">
        <f t="shared" si="327"/>
        <v>1.0301530263894378E-2</v>
      </c>
      <c r="EN119" s="71">
        <f t="shared" si="328"/>
        <v>6.3091422589108218E-3</v>
      </c>
      <c r="EO119" s="71">
        <f t="shared" si="329"/>
        <v>4.9303700939376969E-3</v>
      </c>
      <c r="EQ119" s="71">
        <f t="shared" si="330"/>
        <v>-5.1463745960418035E-2</v>
      </c>
      <c r="ER119" s="71">
        <f t="shared" si="331"/>
        <v>-8.6759436025229501E-3</v>
      </c>
      <c r="ES119" s="71">
        <f t="shared" si="332"/>
        <v>-2.758523724395074E-2</v>
      </c>
      <c r="ET119" s="71">
        <f t="shared" si="333"/>
        <v>8.8515311169222489E-3</v>
      </c>
      <c r="EW119" s="71">
        <f t="shared" si="270"/>
        <v>0.9690268754939525</v>
      </c>
      <c r="EX119" s="71">
        <f t="shared" si="271"/>
        <v>0.82526203663159337</v>
      </c>
      <c r="EY119" s="71">
        <f t="shared" si="247"/>
        <v>1.1489451750533308</v>
      </c>
      <c r="EZ119" s="71"/>
      <c r="FA119" s="71">
        <f t="shared" si="272"/>
        <v>0.99964090949523221</v>
      </c>
      <c r="FB119" s="71">
        <f t="shared" si="273"/>
        <v>0.98520795987889342</v>
      </c>
      <c r="FC119" s="71">
        <f t="shared" si="248"/>
        <v>1.0070599159686513</v>
      </c>
      <c r="FD119" s="71"/>
      <c r="FE119" s="71">
        <f t="shared" si="274"/>
        <v>0.99742306461159125</v>
      </c>
      <c r="FF119" s="71">
        <f t="shared" si="275"/>
        <v>1.0056642543712802</v>
      </c>
      <c r="FG119" s="71">
        <f t="shared" si="249"/>
        <v>0.9980896035063539</v>
      </c>
      <c r="FH119" s="71"/>
      <c r="FI119" s="71">
        <f t="shared" si="276"/>
        <v>1.0077880171149052</v>
      </c>
      <c r="FJ119" s="71">
        <f t="shared" si="277"/>
        <v>1.0220372364144503</v>
      </c>
      <c r="FK119" s="71">
        <f t="shared" si="250"/>
        <v>0.99168111127333691</v>
      </c>
      <c r="FM119" s="71">
        <f t="shared" si="278"/>
        <v>0.97875908485124719</v>
      </c>
      <c r="FN119" s="71">
        <f t="shared" si="279"/>
        <v>0.99742353446411158</v>
      </c>
      <c r="FO119" s="71">
        <f t="shared" si="251"/>
        <v>1.0080249767480878</v>
      </c>
      <c r="FQ119" s="239"/>
      <c r="FS119" s="51">
        <f t="shared" ref="FS119:FS124" si="362">FS118+1</f>
        <v>2002</v>
      </c>
      <c r="FT119" s="71">
        <f t="shared" si="285"/>
        <v>0.93868952873357148</v>
      </c>
      <c r="FU119" s="71">
        <f t="shared" si="286"/>
        <v>0.98545016408860531</v>
      </c>
      <c r="FV119" s="71">
        <f t="shared" si="287"/>
        <v>0.99679306814739232</v>
      </c>
      <c r="FW119" s="71">
        <f t="shared" si="288"/>
        <v>1.1792368417919838</v>
      </c>
      <c r="FX119" s="71">
        <f t="shared" si="289"/>
        <v>0.97999814916626016</v>
      </c>
      <c r="FY119" s="71">
        <f t="shared" si="290"/>
        <v>0.82690573400277301</v>
      </c>
      <c r="GA119" s="51">
        <f t="shared" ref="GA119:GA124" si="363">GA118+1</f>
        <v>2002</v>
      </c>
      <c r="GB119" s="119">
        <f t="shared" si="291"/>
        <v>1.1391279461822572</v>
      </c>
      <c r="GC119" s="119">
        <f t="shared" si="292"/>
        <v>1.2135300451461375</v>
      </c>
      <c r="GD119" s="119">
        <f t="shared" si="293"/>
        <v>1.1792368417919838</v>
      </c>
      <c r="GE119" s="119">
        <f t="shared" si="294"/>
        <v>0.95168798801731125</v>
      </c>
      <c r="GF119" s="119">
        <f t="shared" si="295"/>
        <v>0.82690573400277301</v>
      </c>
      <c r="GH119" s="51">
        <v>2009</v>
      </c>
      <c r="GI119" s="71">
        <f t="shared" si="296"/>
        <v>1.1486052570522367</v>
      </c>
      <c r="GJ119" s="71">
        <f t="shared" si="297"/>
        <v>1.2747720261979276</v>
      </c>
      <c r="GK119" s="71">
        <f t="shared" si="298"/>
        <v>0.90102797476503327</v>
      </c>
    </row>
    <row r="120" spans="1:193" x14ac:dyDescent="0.2">
      <c r="A120" s="50" t="s">
        <v>122</v>
      </c>
      <c r="B120" s="50">
        <f t="shared" si="260"/>
        <v>1980</v>
      </c>
      <c r="D120" s="79">
        <f t="shared" si="302"/>
        <v>2437.2644742515754</v>
      </c>
      <c r="E120" s="79">
        <f t="shared" si="302"/>
        <v>3295.0875293686659</v>
      </c>
      <c r="F120" s="79">
        <f t="shared" si="302"/>
        <v>2641.4632950286232</v>
      </c>
      <c r="G120" s="79">
        <f t="shared" si="302"/>
        <v>1513.6827013511352</v>
      </c>
      <c r="H120" s="79">
        <f t="shared" si="303"/>
        <v>9887.4979999999996</v>
      </c>
      <c r="I120" s="74">
        <f t="shared" si="304"/>
        <v>9887.4979999999996</v>
      </c>
      <c r="J120" s="327">
        <f t="shared" si="305"/>
        <v>17245.216654062271</v>
      </c>
      <c r="K120" s="327">
        <f t="shared" si="305"/>
        <v>21042.749466398225</v>
      </c>
      <c r="L120" s="327">
        <f t="shared" si="305"/>
        <v>26594.39009099024</v>
      </c>
      <c r="M120" s="327">
        <f t="shared" si="305"/>
        <v>15343.852643559425</v>
      </c>
      <c r="N120" s="327">
        <f t="shared" si="334"/>
        <v>80226.208855010162</v>
      </c>
      <c r="P120" s="84">
        <f t="shared" si="306"/>
        <v>28.18422753831512</v>
      </c>
      <c r="Q120" s="84">
        <f t="shared" si="306"/>
        <v>31.837424311755253</v>
      </c>
      <c r="R120" s="84">
        <f t="shared" si="306"/>
        <v>37.969963405099648</v>
      </c>
      <c r="S120" s="84">
        <f t="shared" si="306"/>
        <v>20.797076324049009</v>
      </c>
      <c r="T120" s="84">
        <f t="shared" si="335"/>
        <v>118.78869157921903</v>
      </c>
      <c r="V120" s="79">
        <f t="shared" si="307"/>
        <v>141.32988428866477</v>
      </c>
      <c r="W120" s="79">
        <f t="shared" si="307"/>
        <v>156.59016112083512</v>
      </c>
      <c r="X120" s="79">
        <f t="shared" si="307"/>
        <v>99.324078724539319</v>
      </c>
      <c r="Y120" s="79">
        <f t="shared" si="307"/>
        <v>98.650758483822045</v>
      </c>
      <c r="Z120" s="79">
        <f t="shared" si="307"/>
        <v>123.24523545502826</v>
      </c>
      <c r="AA120" s="150"/>
      <c r="AB120" s="74"/>
      <c r="AC120" s="84">
        <f t="shared" si="308"/>
        <v>86.476184984606377</v>
      </c>
      <c r="AD120" s="84">
        <f t="shared" si="308"/>
        <v>103.49730232894589</v>
      </c>
      <c r="AE120" s="84">
        <f t="shared" si="308"/>
        <v>69.567180427512739</v>
      </c>
      <c r="AF120" s="84">
        <f t="shared" si="308"/>
        <v>72.783437333485466</v>
      </c>
      <c r="AG120" s="84">
        <f t="shared" si="308"/>
        <v>83.236020773965038</v>
      </c>
      <c r="AI120" s="84">
        <f t="shared" ref="AI120:AM129" si="364">AI194+AI271</f>
        <v>83.799229735583395</v>
      </c>
      <c r="AJ120" s="84">
        <f t="shared" si="364"/>
        <v>102.29283198467149</v>
      </c>
      <c r="AK120" s="84">
        <f t="shared" si="364"/>
        <v>68.191147332642458</v>
      </c>
      <c r="AL120" s="84">
        <f t="shared" si="364"/>
        <v>74.486489966359102</v>
      </c>
      <c r="AM120" s="84">
        <f t="shared" si="364"/>
        <v>82.136382768023083</v>
      </c>
      <c r="AN120" s="119">
        <f t="shared" si="336"/>
        <v>1.0815871547078304</v>
      </c>
      <c r="AO120" s="119">
        <f t="shared" si="337"/>
        <v>1.03194486700498</v>
      </c>
      <c r="AP120" s="119">
        <f t="shared" si="338"/>
        <v>1.0117747286970693</v>
      </c>
      <c r="AQ120" s="119">
        <f t="shared" si="339"/>
        <v>1.0201790576738337</v>
      </c>
      <c r="AR120" s="119">
        <f t="shared" si="340"/>
        <v>0.97713608691129361</v>
      </c>
      <c r="AS120" s="119">
        <f t="shared" si="341"/>
        <v>1.0133879526816716</v>
      </c>
      <c r="AU120" s="125">
        <f t="shared" si="342"/>
        <v>1634.3214529390134</v>
      </c>
      <c r="AV120" s="125">
        <f t="shared" si="343"/>
        <v>1512.9878518296448</v>
      </c>
      <c r="AW120" s="125">
        <f t="shared" si="344"/>
        <v>1427.7433426820069</v>
      </c>
      <c r="AX120" s="125">
        <f t="shared" si="345"/>
        <v>1355.401202499072</v>
      </c>
      <c r="AY120" s="125">
        <f t="shared" si="346"/>
        <v>1480.6718811043584</v>
      </c>
      <c r="BB120" s="71">
        <f t="shared" si="347"/>
        <v>1.061371142572977</v>
      </c>
      <c r="BC120" s="71">
        <f t="shared" si="348"/>
        <v>1.1182884675292264</v>
      </c>
      <c r="BD120" s="71">
        <f t="shared" si="349"/>
        <v>1.0309500318631084</v>
      </c>
      <c r="BE120" s="71">
        <f t="shared" si="350"/>
        <v>1.0989665153063304</v>
      </c>
      <c r="BF120" s="71"/>
      <c r="BG120" s="71"/>
      <c r="BH120" s="71"/>
      <c r="BI120" s="71"/>
      <c r="BJ120" s="71"/>
      <c r="BK120" s="71"/>
      <c r="BL120" s="71"/>
      <c r="BM120" s="71"/>
      <c r="BN120" s="71"/>
      <c r="BO120" s="71"/>
      <c r="BP120" s="72"/>
      <c r="BQ120" s="148">
        <f>Northeast!AK121</f>
        <v>1.0615646549652129</v>
      </c>
      <c r="BR120" s="148">
        <f>Midwest!AK121</f>
        <v>1.1195465307009047</v>
      </c>
      <c r="BS120" s="148">
        <f>South!AK121</f>
        <v>1.0342053052641491</v>
      </c>
      <c r="BT120" s="148">
        <f>West!AK121</f>
        <v>1.0992911695659344</v>
      </c>
      <c r="BU120" s="72"/>
      <c r="BV120" s="148">
        <f>Northeast!AH121</f>
        <v>0.99981771021545351</v>
      </c>
      <c r="BW120" s="148">
        <f>Midwest!AH121</f>
        <v>0.99887627433324211</v>
      </c>
      <c r="BX120" s="148">
        <f>South!AH121</f>
        <v>0.99685239150827087</v>
      </c>
      <c r="BY120" s="148">
        <f>West!AH121</f>
        <v>0.99970466945556191</v>
      </c>
      <c r="CA120" s="148">
        <f>Northeast!AI121</f>
        <v>0.99945408992152407</v>
      </c>
      <c r="CB120" s="148">
        <f>Midwest!AI121</f>
        <v>0.99408734444917912</v>
      </c>
      <c r="CC120" s="148">
        <f>South!AI121</f>
        <v>0.99237887293547966</v>
      </c>
      <c r="CD120" s="148">
        <f>West!AI121</f>
        <v>0.99507336042727446</v>
      </c>
      <c r="CF120" s="148">
        <f>Northeast!AJ121</f>
        <v>1.0543190101998319</v>
      </c>
      <c r="CG120" s="148">
        <f>Midwest!AJ121</f>
        <v>1.0047683617689078</v>
      </c>
      <c r="CH120" s="148">
        <f>South!AJ121</f>
        <v>1.0347607212350096</v>
      </c>
      <c r="CI120" s="148">
        <f>West!AJ121</f>
        <v>0.93789638235784434</v>
      </c>
      <c r="CK120" s="73">
        <f t="shared" si="351"/>
        <v>0.91824011230601954</v>
      </c>
      <c r="CL120" s="73">
        <f t="shared" si="352"/>
        <v>1.0923958973563022</v>
      </c>
      <c r="CM120" s="73">
        <f t="shared" si="353"/>
        <v>1.0057185282731951</v>
      </c>
      <c r="CN120" s="73">
        <f t="shared" si="354"/>
        <v>0.99866554499082139</v>
      </c>
      <c r="CO120" s="73">
        <f t="shared" si="355"/>
        <v>0.99498127584224916</v>
      </c>
      <c r="CP120" s="73">
        <f t="shared" si="356"/>
        <v>1.0135509255495549</v>
      </c>
      <c r="CQ120" s="73">
        <f t="shared" si="357"/>
        <v>1.078507228300625</v>
      </c>
      <c r="CR120" s="73">
        <f t="shared" si="358"/>
        <v>1.003081731471086</v>
      </c>
      <c r="CS120" s="73">
        <f t="shared" si="359"/>
        <v>1.0030817314710858</v>
      </c>
      <c r="CT120" s="73"/>
      <c r="CU120" s="73">
        <f t="shared" si="360"/>
        <v>1.0128776782308277</v>
      </c>
      <c r="CX120" s="53"/>
      <c r="CZ120" s="71">
        <f t="shared" si="243"/>
        <v>0.24649961742106805</v>
      </c>
      <c r="DA120" s="71">
        <f t="shared" si="244"/>
        <v>0.3332579717708834</v>
      </c>
      <c r="DB120" s="71">
        <f t="shared" si="245"/>
        <v>0.26715184114612445</v>
      </c>
      <c r="DC120" s="71">
        <f t="shared" si="246"/>
        <v>0.15309056966192411</v>
      </c>
      <c r="DE120" s="71">
        <f t="shared" si="261"/>
        <v>0.24056615731543521</v>
      </c>
      <c r="DF120" s="71">
        <f t="shared" si="262"/>
        <v>0.33472824671425799</v>
      </c>
      <c r="DG120" s="71">
        <f t="shared" si="263"/>
        <v>0.26897902971403831</v>
      </c>
      <c r="DH120" s="71">
        <f t="shared" si="264"/>
        <v>0.15565798410916029</v>
      </c>
      <c r="DI120" s="71">
        <f t="shared" si="265"/>
        <v>0.99993141785289186</v>
      </c>
      <c r="DJ120" s="71"/>
      <c r="DK120" s="71">
        <f t="shared" si="266"/>
        <v>0.2405826569906086</v>
      </c>
      <c r="DL120" s="71">
        <f t="shared" si="267"/>
        <v>0.33475120467062136</v>
      </c>
      <c r="DM120" s="71">
        <f t="shared" si="268"/>
        <v>0.26899747813865571</v>
      </c>
      <c r="DN120" s="71">
        <f t="shared" si="269"/>
        <v>0.15566866020011427</v>
      </c>
      <c r="DQ120" s="71">
        <f t="shared" si="310"/>
        <v>-4.3919406647960978E-2</v>
      </c>
      <c r="DR120" s="71">
        <f t="shared" si="311"/>
        <v>-5.1732791178893164E-2</v>
      </c>
      <c r="DS120" s="71">
        <f t="shared" si="312"/>
        <v>-9.5069272067412613E-2</v>
      </c>
      <c r="DT120" s="71">
        <f t="shared" si="313"/>
        <v>-6.301292248309201E-2</v>
      </c>
      <c r="DV120" s="71">
        <f t="shared" si="314"/>
        <v>0.21495739235576877</v>
      </c>
      <c r="DW120" s="71">
        <f t="shared" si="315"/>
        <v>0.26229270666931304</v>
      </c>
      <c r="DX120" s="71">
        <f t="shared" si="316"/>
        <v>0.33149254427631364</v>
      </c>
      <c r="DY120" s="71">
        <f t="shared" si="317"/>
        <v>0.19125735669860455</v>
      </c>
      <c r="DZ120" s="71"/>
      <c r="EB120" s="71">
        <f t="shared" si="318"/>
        <v>-1.0872360387589423E-2</v>
      </c>
      <c r="EC120" s="71">
        <f t="shared" si="319"/>
        <v>-5.257652804981929E-3</v>
      </c>
      <c r="ED120" s="71">
        <f t="shared" si="320"/>
        <v>9.0423470001166784E-3</v>
      </c>
      <c r="EE120" s="71">
        <f t="shared" si="321"/>
        <v>3.9215763802214892E-3</v>
      </c>
      <c r="EG120" s="71">
        <f t="shared" si="322"/>
        <v>-1.1861415090314614E-3</v>
      </c>
      <c r="EH120" s="71">
        <f t="shared" si="323"/>
        <v>3.0954296225551713E-4</v>
      </c>
      <c r="EI120" s="71">
        <f t="shared" si="324"/>
        <v>2.0852396272154181E-3</v>
      </c>
      <c r="EJ120" s="71">
        <f t="shared" si="325"/>
        <v>1.2699951053942388E-3</v>
      </c>
      <c r="EL120" s="71">
        <f t="shared" si="326"/>
        <v>5.5613709077943089E-3</v>
      </c>
      <c r="EM120" s="71">
        <f t="shared" si="327"/>
        <v>3.1195503109224523E-3</v>
      </c>
      <c r="EN120" s="71">
        <f t="shared" si="328"/>
        <v>2.4129140451554193E-3</v>
      </c>
      <c r="EO120" s="71">
        <f t="shared" si="329"/>
        <v>1.8694394200403502E-3</v>
      </c>
      <c r="EQ120" s="71">
        <f t="shared" si="330"/>
        <v>4.4113582125156821E-2</v>
      </c>
      <c r="ER120" s="71">
        <f t="shared" si="331"/>
        <v>-1.0469515909230972E-2</v>
      </c>
      <c r="ES120" s="71">
        <f t="shared" si="332"/>
        <v>1.2678684164342762E-2</v>
      </c>
      <c r="ET120" s="71">
        <f t="shared" si="333"/>
        <v>-3.2452446088407687E-2</v>
      </c>
      <c r="EW120" s="71">
        <f t="shared" si="270"/>
        <v>0.93869337869020897</v>
      </c>
      <c r="EX120" s="71">
        <f t="shared" si="271"/>
        <v>0.77466800947047343</v>
      </c>
      <c r="EY120" s="71">
        <f t="shared" si="247"/>
        <v>1.078507228300625</v>
      </c>
      <c r="EZ120" s="71"/>
      <c r="FA120" s="71">
        <f t="shared" si="272"/>
        <v>0.99866801599965771</v>
      </c>
      <c r="FB120" s="71">
        <f t="shared" si="273"/>
        <v>0.98389567863932492</v>
      </c>
      <c r="FC120" s="71">
        <f t="shared" si="248"/>
        <v>1.0057185282731951</v>
      </c>
      <c r="FD120" s="71"/>
      <c r="FE120" s="71">
        <f t="shared" si="274"/>
        <v>1.0005770438670478</v>
      </c>
      <c r="FF120" s="71">
        <f t="shared" si="275"/>
        <v>1.0062445667615743</v>
      </c>
      <c r="FG120" s="71">
        <f t="shared" si="249"/>
        <v>0.99866554499082139</v>
      </c>
      <c r="FH120" s="71"/>
      <c r="FI120" s="71">
        <f t="shared" si="276"/>
        <v>1.0033278485708725</v>
      </c>
      <c r="FJ120" s="71">
        <f t="shared" si="277"/>
        <v>1.0254384215710306</v>
      </c>
      <c r="FK120" s="71">
        <f t="shared" si="250"/>
        <v>0.99498127584224916</v>
      </c>
      <c r="FM120" s="71">
        <f t="shared" si="278"/>
        <v>1.0054819562301858</v>
      </c>
      <c r="FN120" s="71">
        <f t="shared" si="279"/>
        <v>1.002891366623001</v>
      </c>
      <c r="FO120" s="71">
        <f t="shared" si="251"/>
        <v>1.0135509255495549</v>
      </c>
      <c r="FQ120" s="239"/>
      <c r="FS120" s="51">
        <f t="shared" si="362"/>
        <v>2003</v>
      </c>
      <c r="FT120" s="71">
        <f t="shared" si="285"/>
        <v>0.96173103726150311</v>
      </c>
      <c r="FU120" s="71">
        <f t="shared" si="286"/>
        <v>0.98496195368917672</v>
      </c>
      <c r="FV120" s="71">
        <f t="shared" si="287"/>
        <v>0.99561992250808307</v>
      </c>
      <c r="FW120" s="71">
        <f t="shared" si="288"/>
        <v>1.1908713712884349</v>
      </c>
      <c r="FX120" s="71">
        <f t="shared" si="289"/>
        <v>0.99906214547049754</v>
      </c>
      <c r="FY120" s="71">
        <f t="shared" si="290"/>
        <v>0.82429608972973334</v>
      </c>
      <c r="GA120" s="51">
        <f t="shared" si="363"/>
        <v>2003</v>
      </c>
      <c r="GB120" s="119">
        <f t="shared" si="291"/>
        <v>1.1759159697846866</v>
      </c>
      <c r="GC120" s="119">
        <f t="shared" si="292"/>
        <v>1.2227077261986554</v>
      </c>
      <c r="GD120" s="119">
        <f t="shared" si="293"/>
        <v>1.1908713712884349</v>
      </c>
      <c r="GE120" s="119">
        <f t="shared" si="294"/>
        <v>0.9692401905963085</v>
      </c>
      <c r="GF120" s="119">
        <f t="shared" si="295"/>
        <v>0.82429608972973334</v>
      </c>
    </row>
    <row r="121" spans="1:193" x14ac:dyDescent="0.2">
      <c r="A121" s="50" t="s">
        <v>122</v>
      </c>
      <c r="B121" s="50">
        <f t="shared" si="260"/>
        <v>1981</v>
      </c>
      <c r="D121" s="79">
        <f t="shared" si="302"/>
        <v>2371.9116481353535</v>
      </c>
      <c r="E121" s="79">
        <f t="shared" si="302"/>
        <v>3117.5652013337371</v>
      </c>
      <c r="F121" s="79">
        <f t="shared" si="302"/>
        <v>2532.719867030095</v>
      </c>
      <c r="G121" s="79">
        <f t="shared" si="302"/>
        <v>1487.4562835008139</v>
      </c>
      <c r="H121" s="79">
        <f t="shared" si="303"/>
        <v>9509.6530000000002</v>
      </c>
      <c r="I121" s="74">
        <f t="shared" si="304"/>
        <v>9509.6529999999984</v>
      </c>
      <c r="J121" s="327">
        <f t="shared" si="305"/>
        <v>17838.832482681795</v>
      </c>
      <c r="K121" s="327">
        <f t="shared" si="305"/>
        <v>21793.033023238218</v>
      </c>
      <c r="L121" s="327">
        <f t="shared" si="305"/>
        <v>27799.969292662143</v>
      </c>
      <c r="M121" s="327">
        <f t="shared" si="305"/>
        <v>15959.618757428241</v>
      </c>
      <c r="N121" s="327">
        <f t="shared" si="334"/>
        <v>83391.453556010398</v>
      </c>
      <c r="P121" s="84">
        <f t="shared" si="306"/>
        <v>29.272287255250813</v>
      </c>
      <c r="Q121" s="84">
        <f t="shared" si="306"/>
        <v>32.971325993217192</v>
      </c>
      <c r="R121" s="84">
        <f t="shared" si="306"/>
        <v>39.618884627221178</v>
      </c>
      <c r="S121" s="84">
        <f t="shared" si="306"/>
        <v>21.578066381812896</v>
      </c>
      <c r="T121" s="84">
        <f t="shared" si="335"/>
        <v>123.44056425750207</v>
      </c>
      <c r="V121" s="79">
        <f t="shared" si="307"/>
        <v>132.9633904258051</v>
      </c>
      <c r="W121" s="79">
        <f t="shared" si="307"/>
        <v>143.05329588632446</v>
      </c>
      <c r="X121" s="79">
        <f t="shared" si="307"/>
        <v>91.105131821084825</v>
      </c>
      <c r="Y121" s="79">
        <f t="shared" si="307"/>
        <v>93.201241590341397</v>
      </c>
      <c r="Z121" s="79">
        <f t="shared" si="307"/>
        <v>114.03630221666278</v>
      </c>
      <c r="AA121" s="150"/>
      <c r="AB121" s="74"/>
      <c r="AC121" s="84">
        <f t="shared" si="308"/>
        <v>81.029255672868004</v>
      </c>
      <c r="AD121" s="84">
        <f t="shared" si="308"/>
        <v>94.5538314708689</v>
      </c>
      <c r="AE121" s="84">
        <f t="shared" si="308"/>
        <v>63.92708656139007</v>
      </c>
      <c r="AF121" s="84">
        <f t="shared" si="308"/>
        <v>68.933715244963679</v>
      </c>
      <c r="AG121" s="84">
        <f t="shared" si="308"/>
        <v>77.038314408240012</v>
      </c>
      <c r="AI121" s="84">
        <f t="shared" si="364"/>
        <v>80.381396842644435</v>
      </c>
      <c r="AJ121" s="84">
        <f t="shared" si="364"/>
        <v>96.146050395362408</v>
      </c>
      <c r="AK121" s="84">
        <f t="shared" si="364"/>
        <v>63.938237321817063</v>
      </c>
      <c r="AL121" s="84">
        <f t="shared" si="364"/>
        <v>71.600235373354465</v>
      </c>
      <c r="AM121" s="84">
        <f t="shared" si="364"/>
        <v>77.77967029083068</v>
      </c>
      <c r="AN121" s="119">
        <f t="shared" si="336"/>
        <v>1.0242171550403851</v>
      </c>
      <c r="AO121" s="119">
        <f t="shared" si="337"/>
        <v>1.0080598105490979</v>
      </c>
      <c r="AP121" s="119">
        <f t="shared" si="338"/>
        <v>0.98343958053454983</v>
      </c>
      <c r="AQ121" s="119">
        <f t="shared" si="339"/>
        <v>0.999825601066059</v>
      </c>
      <c r="AR121" s="119">
        <f t="shared" si="340"/>
        <v>0.96275822119178234</v>
      </c>
      <c r="AS121" s="119">
        <f t="shared" si="341"/>
        <v>0.99046851343264097</v>
      </c>
      <c r="AU121" s="125">
        <f t="shared" si="342"/>
        <v>1640.9306653711103</v>
      </c>
      <c r="AV121" s="125">
        <f t="shared" si="343"/>
        <v>1512.9296577516036</v>
      </c>
      <c r="AW121" s="125">
        <f t="shared" si="344"/>
        <v>1425.1413089754262</v>
      </c>
      <c r="AX121" s="125">
        <f t="shared" si="345"/>
        <v>1352.0414685200176</v>
      </c>
      <c r="AY121" s="125">
        <f t="shared" si="346"/>
        <v>1480.254378520845</v>
      </c>
      <c r="BB121" s="71">
        <f t="shared" si="347"/>
        <v>1.018082090702829</v>
      </c>
      <c r="BC121" s="71">
        <f t="shared" si="348"/>
        <v>1.0510904554067801</v>
      </c>
      <c r="BD121" s="71">
        <f t="shared" si="349"/>
        <v>0.96665227646997487</v>
      </c>
      <c r="BE121" s="71">
        <f t="shared" si="350"/>
        <v>1.0563829923910508</v>
      </c>
      <c r="BF121" s="71"/>
      <c r="BG121" s="71"/>
      <c r="BH121" s="71"/>
      <c r="BI121" s="71"/>
      <c r="BJ121" s="71"/>
      <c r="BK121" s="71"/>
      <c r="BL121" s="71"/>
      <c r="BM121" s="71"/>
      <c r="BN121" s="71"/>
      <c r="BO121" s="71"/>
      <c r="BP121" s="72"/>
      <c r="BQ121" s="148">
        <f>Northeast!AK122</f>
        <v>1.0196514414132347</v>
      </c>
      <c r="BR121" s="148">
        <f>Midwest!AK122</f>
        <v>1.0514993291754291</v>
      </c>
      <c r="BS121" s="148">
        <f>South!AK122</f>
        <v>0.96967925627774598</v>
      </c>
      <c r="BT121" s="148">
        <f>West!AK122</f>
        <v>1.05687441750693</v>
      </c>
      <c r="BU121" s="72"/>
      <c r="BV121" s="148">
        <f>Northeast!AH122</f>
        <v>0.99846089492284695</v>
      </c>
      <c r="BW121" s="148">
        <f>Midwest!AH122</f>
        <v>0.99961115166001135</v>
      </c>
      <c r="BX121" s="148">
        <f>South!AH122</f>
        <v>0.99687837005053548</v>
      </c>
      <c r="BY121" s="148">
        <f>West!AH122</f>
        <v>0.99953502033189656</v>
      </c>
      <c r="CA121" s="148">
        <f>Northeast!AI122</f>
        <v>1.0034958923371631</v>
      </c>
      <c r="CB121" s="148">
        <f>Midwest!AI122</f>
        <v>0.99404910885037201</v>
      </c>
      <c r="CC121" s="148">
        <f>South!AI122</f>
        <v>0.99057028227364119</v>
      </c>
      <c r="CD121" s="148">
        <f>West!AI122</f>
        <v>0.99260679792569539</v>
      </c>
      <c r="CF121" s="148">
        <f>Northeast!AJ122</f>
        <v>1.0299160891850494</v>
      </c>
      <c r="CG121" s="148">
        <f>Midwest!AJ122</f>
        <v>0.97662942966057475</v>
      </c>
      <c r="CH121" s="148">
        <f>South!AJ122</f>
        <v>1.0141163477981459</v>
      </c>
      <c r="CI121" s="148">
        <f>West!AJ122</f>
        <v>0.92409590110964679</v>
      </c>
      <c r="CK121" s="73">
        <f t="shared" si="351"/>
        <v>0.9544683560583227</v>
      </c>
      <c r="CL121" s="73">
        <f t="shared" si="352"/>
        <v>1.0107716394166162</v>
      </c>
      <c r="CM121" s="73">
        <f t="shared" si="353"/>
        <v>1.0049057008618969</v>
      </c>
      <c r="CN121" s="73">
        <f t="shared" si="354"/>
        <v>0.99855275453775549</v>
      </c>
      <c r="CO121" s="73">
        <f t="shared" si="355"/>
        <v>0.99509806939453904</v>
      </c>
      <c r="CP121" s="73">
        <f t="shared" si="356"/>
        <v>0.99063868155282764</v>
      </c>
      <c r="CQ121" s="73">
        <f t="shared" si="357"/>
        <v>1.021822727874738</v>
      </c>
      <c r="CR121" s="73">
        <f t="shared" si="358"/>
        <v>0.96474954502435373</v>
      </c>
      <c r="CS121" s="73">
        <f t="shared" si="359"/>
        <v>0.96474954502435339</v>
      </c>
      <c r="CT121" s="73"/>
      <c r="CU121" s="73">
        <f t="shared" si="360"/>
        <v>0.98918492595960716</v>
      </c>
      <c r="CX121" s="53"/>
      <c r="CZ121" s="71">
        <f t="shared" ref="CZ121:CZ141" si="365">D121/$H121</f>
        <v>0.24942147185973593</v>
      </c>
      <c r="DA121" s="71">
        <f t="shared" ref="DA121:DA141" si="366">E121/$H121</f>
        <v>0.32783164657361702</v>
      </c>
      <c r="DB121" s="71">
        <f t="shared" ref="DB121:DB141" si="367">F121/$H121</f>
        <v>0.26633147045744937</v>
      </c>
      <c r="DC121" s="71">
        <f t="shared" ref="DC121:DC141" si="368">G121/$H121</f>
        <v>0.15641541110919757</v>
      </c>
      <c r="DE121" s="71">
        <f t="shared" si="261"/>
        <v>0.24795767546337183</v>
      </c>
      <c r="DF121" s="71">
        <f t="shared" si="262"/>
        <v>0.33053738568699997</v>
      </c>
      <c r="DG121" s="71">
        <f t="shared" si="263"/>
        <v>0.26674144554576273</v>
      </c>
      <c r="DH121" s="71">
        <f t="shared" si="264"/>
        <v>0.15474703739835874</v>
      </c>
      <c r="DI121" s="71">
        <f t="shared" si="265"/>
        <v>0.9999835440944933</v>
      </c>
      <c r="DJ121" s="71"/>
      <c r="DK121" s="71">
        <f t="shared" si="266"/>
        <v>0.24796175589859618</v>
      </c>
      <c r="DL121" s="71">
        <f t="shared" si="267"/>
        <v>0.33054282506849519</v>
      </c>
      <c r="DM121" s="71">
        <f t="shared" si="268"/>
        <v>0.26674583509001926</v>
      </c>
      <c r="DN121" s="71">
        <f t="shared" si="269"/>
        <v>0.15474958394288929</v>
      </c>
      <c r="DQ121" s="71">
        <f t="shared" si="310"/>
        <v>-4.0283064573908851E-2</v>
      </c>
      <c r="DR121" s="71">
        <f t="shared" si="311"/>
        <v>-6.2706641825609366E-2</v>
      </c>
      <c r="DS121" s="71">
        <f t="shared" si="312"/>
        <v>-6.4423236588160446E-2</v>
      </c>
      <c r="DT121" s="71">
        <f t="shared" si="313"/>
        <v>-3.934969126736821E-2</v>
      </c>
      <c r="DV121" s="71">
        <f t="shared" ref="DV121:DV141" si="369">J121/$N121</f>
        <v>0.21391679509100089</v>
      </c>
      <c r="DW121" s="71">
        <f t="shared" ref="DW121:DW141" si="370">K121/$N121</f>
        <v>0.26133413070442274</v>
      </c>
      <c r="DX121" s="71">
        <f t="shared" ref="DX121:DX141" si="371">L121/$N121</f>
        <v>0.33336712705205596</v>
      </c>
      <c r="DY121" s="71">
        <f t="shared" ref="DY121:DY141" si="372">M121/$N121</f>
        <v>0.19138194715252041</v>
      </c>
      <c r="DZ121" s="71"/>
      <c r="EB121" s="71">
        <f t="shared" si="318"/>
        <v>-4.8527019684860657E-3</v>
      </c>
      <c r="EC121" s="71">
        <f t="shared" si="319"/>
        <v>-3.6612983418325079E-3</v>
      </c>
      <c r="ED121" s="71">
        <f t="shared" si="320"/>
        <v>5.6390478293281456E-3</v>
      </c>
      <c r="EE121" s="71">
        <f t="shared" si="321"/>
        <v>6.5121620839763881E-4</v>
      </c>
      <c r="EG121" s="71">
        <f t="shared" si="322"/>
        <v>-1.3579843147284235E-3</v>
      </c>
      <c r="EH121" s="71">
        <f t="shared" si="323"/>
        <v>7.354335587339356E-4</v>
      </c>
      <c r="EI121" s="71">
        <f t="shared" si="324"/>
        <v>2.6060231167510374E-5</v>
      </c>
      <c r="EJ121" s="71">
        <f t="shared" si="325"/>
        <v>-1.6971364158000564E-4</v>
      </c>
      <c r="EL121" s="71">
        <f t="shared" si="326"/>
        <v>4.0358550513530976E-3</v>
      </c>
      <c r="EM121" s="71">
        <f t="shared" si="327"/>
        <v>-3.8463757101128983E-5</v>
      </c>
      <c r="EN121" s="71">
        <f t="shared" si="328"/>
        <v>-1.8241427508052864E-3</v>
      </c>
      <c r="EO121" s="71">
        <f t="shared" si="329"/>
        <v>-2.4818517781119431E-3</v>
      </c>
      <c r="EQ121" s="71">
        <f t="shared" si="330"/>
        <v>-2.341773843642659E-2</v>
      </c>
      <c r="ER121" s="71">
        <f t="shared" si="331"/>
        <v>-2.8405022136392646E-2</v>
      </c>
      <c r="ES121" s="71">
        <f t="shared" si="332"/>
        <v>-2.0152572771909977E-2</v>
      </c>
      <c r="ET121" s="71">
        <f t="shared" si="333"/>
        <v>-1.4823620999206907E-2</v>
      </c>
      <c r="EW121" s="71">
        <f t="shared" si="270"/>
        <v>0.94744170559227225</v>
      </c>
      <c r="EX121" s="71">
        <f t="shared" si="271"/>
        <v>0.73395278016047583</v>
      </c>
      <c r="EY121" s="71">
        <f t="shared" ref="EY121:EY151" si="373">EX121/EX$154</f>
        <v>1.021822727874738</v>
      </c>
      <c r="EZ121" s="71"/>
      <c r="FA121" s="71">
        <f t="shared" si="272"/>
        <v>0.99919179433564387</v>
      </c>
      <c r="FB121" s="71">
        <f t="shared" si="273"/>
        <v>0.98310048857871313</v>
      </c>
      <c r="FC121" s="71">
        <f t="shared" ref="FC121:FC151" si="374">FB121/FB$154</f>
        <v>1.0049057008618969</v>
      </c>
      <c r="FD121" s="71"/>
      <c r="FE121" s="71">
        <f t="shared" si="274"/>
        <v>0.99988705883202678</v>
      </c>
      <c r="FF121" s="71">
        <f t="shared" si="275"/>
        <v>1.0061309203249376</v>
      </c>
      <c r="FG121" s="71">
        <f t="shared" ref="FG121:FG151" si="375">FF121/FF$154</f>
        <v>0.99855275453775549</v>
      </c>
      <c r="FH121" s="71"/>
      <c r="FI121" s="71">
        <f t="shared" si="276"/>
        <v>1.0001173826634988</v>
      </c>
      <c r="FJ121" s="71">
        <f t="shared" si="277"/>
        <v>1.0255587902642087</v>
      </c>
      <c r="FK121" s="71">
        <f t="shared" ref="FK121:FK151" si="376">FJ121/FJ$154</f>
        <v>0.99509806939453904</v>
      </c>
      <c r="FM121" s="71">
        <f t="shared" si="278"/>
        <v>0.97739408704668285</v>
      </c>
      <c r="FN121" s="71">
        <f t="shared" si="279"/>
        <v>0.98022009168748825</v>
      </c>
      <c r="FO121" s="71">
        <f t="shared" ref="FO121:FO151" si="377">FN121/FN$154</f>
        <v>0.99063868155282764</v>
      </c>
      <c r="FQ121" s="239"/>
      <c r="FS121" s="51">
        <f t="shared" si="362"/>
        <v>2004</v>
      </c>
      <c r="FT121" s="71">
        <f t="shared" si="285"/>
        <v>0.93542497764256538</v>
      </c>
      <c r="FU121" s="71">
        <f t="shared" si="286"/>
        <v>0.98385915048098205</v>
      </c>
      <c r="FV121" s="71">
        <f t="shared" si="287"/>
        <v>0.99551733550970156</v>
      </c>
      <c r="FW121" s="71">
        <f t="shared" si="288"/>
        <v>1.2040331638606714</v>
      </c>
      <c r="FX121" s="71">
        <f t="shared" si="289"/>
        <v>0.97527120811950185</v>
      </c>
      <c r="FY121" s="71">
        <f t="shared" si="290"/>
        <v>0.81332356109844051</v>
      </c>
      <c r="GA121" s="51">
        <f t="shared" si="363"/>
        <v>2004</v>
      </c>
      <c r="GB121" s="119">
        <f t="shared" si="291"/>
        <v>1.1566991010864127</v>
      </c>
      <c r="GC121" s="119">
        <f t="shared" si="292"/>
        <v>1.2365492997647942</v>
      </c>
      <c r="GD121" s="119">
        <f t="shared" si="293"/>
        <v>1.2040331638606714</v>
      </c>
      <c r="GE121" s="119">
        <f t="shared" si="294"/>
        <v>0.94404188100318609</v>
      </c>
      <c r="GF121" s="119">
        <f t="shared" si="295"/>
        <v>0.81332356109844051</v>
      </c>
    </row>
    <row r="122" spans="1:193" x14ac:dyDescent="0.2">
      <c r="A122" s="50" t="s">
        <v>122</v>
      </c>
      <c r="B122" s="50">
        <f t="shared" ref="B122:B152" si="378">B121+1</f>
        <v>1982</v>
      </c>
      <c r="D122" s="79">
        <f t="shared" si="302"/>
        <v>2271.5633413549554</v>
      </c>
      <c r="E122" s="79">
        <f t="shared" si="302"/>
        <v>3184.2131826064756</v>
      </c>
      <c r="F122" s="79">
        <f t="shared" si="302"/>
        <v>2618.5448904211471</v>
      </c>
      <c r="G122" s="79">
        <f t="shared" si="302"/>
        <v>1561.3865856174232</v>
      </c>
      <c r="H122" s="79">
        <f t="shared" si="303"/>
        <v>9635.7080000000005</v>
      </c>
      <c r="I122" s="74">
        <f t="shared" si="304"/>
        <v>9635.7080000000024</v>
      </c>
      <c r="J122" s="327">
        <f t="shared" si="305"/>
        <v>18029.96726132289</v>
      </c>
      <c r="K122" s="327">
        <f t="shared" si="305"/>
        <v>21841.450844632276</v>
      </c>
      <c r="L122" s="327">
        <f t="shared" si="305"/>
        <v>28056.028292957806</v>
      </c>
      <c r="M122" s="327">
        <f t="shared" si="305"/>
        <v>16145.48208733808</v>
      </c>
      <c r="N122" s="327">
        <f t="shared" si="334"/>
        <v>84072.928486251054</v>
      </c>
      <c r="P122" s="84">
        <f t="shared" si="306"/>
        <v>29.500712655860283</v>
      </c>
      <c r="Q122" s="84">
        <f t="shared" si="306"/>
        <v>33.032073931181472</v>
      </c>
      <c r="R122" s="84">
        <f t="shared" si="306"/>
        <v>39.996203609398933</v>
      </c>
      <c r="S122" s="84">
        <f t="shared" si="306"/>
        <v>21.852419094355557</v>
      </c>
      <c r="T122" s="84">
        <f t="shared" si="335"/>
        <v>124.38140929079624</v>
      </c>
      <c r="V122" s="79">
        <f t="shared" si="307"/>
        <v>125.98821220423486</v>
      </c>
      <c r="W122" s="79">
        <f t="shared" si="307"/>
        <v>145.7876221344986</v>
      </c>
      <c r="X122" s="79">
        <f t="shared" si="307"/>
        <v>93.332700661640501</v>
      </c>
      <c r="Y122" s="79">
        <f t="shared" si="307"/>
        <v>96.707337518396173</v>
      </c>
      <c r="Z122" s="79">
        <f t="shared" si="307"/>
        <v>114.61130441739978</v>
      </c>
      <c r="AA122" s="150"/>
      <c r="AB122" s="74"/>
      <c r="AC122" s="84">
        <f t="shared" si="308"/>
        <v>77.000287005056876</v>
      </c>
      <c r="AD122" s="84">
        <f t="shared" si="308"/>
        <v>96.397616124268112</v>
      </c>
      <c r="AE122" s="84">
        <f t="shared" si="308"/>
        <v>65.469835987278572</v>
      </c>
      <c r="AF122" s="84">
        <f t="shared" si="308"/>
        <v>71.451429650675465</v>
      </c>
      <c r="AG122" s="84">
        <f t="shared" si="308"/>
        <v>77.469037012374542</v>
      </c>
      <c r="AI122" s="84">
        <f t="shared" si="364"/>
        <v>77.309620774898292</v>
      </c>
      <c r="AJ122" s="84">
        <f t="shared" si="364"/>
        <v>96.07166272255354</v>
      </c>
      <c r="AK122" s="84">
        <f t="shared" si="364"/>
        <v>65.486509613436453</v>
      </c>
      <c r="AL122" s="84">
        <f t="shared" si="364"/>
        <v>70.028027057454509</v>
      </c>
      <c r="AM122" s="84">
        <f t="shared" si="364"/>
        <v>77.211126616858365</v>
      </c>
      <c r="AN122" s="119">
        <f t="shared" si="336"/>
        <v>1.0167304662681806</v>
      </c>
      <c r="AO122" s="119">
        <f t="shared" si="337"/>
        <v>0.99599876746592642</v>
      </c>
      <c r="AP122" s="119">
        <f t="shared" si="338"/>
        <v>1.0033928152430951</v>
      </c>
      <c r="AQ122" s="119">
        <f t="shared" si="339"/>
        <v>0.99974538838218274</v>
      </c>
      <c r="AR122" s="119">
        <f t="shared" si="340"/>
        <v>1.0203261844297444</v>
      </c>
      <c r="AS122" s="119">
        <f t="shared" si="341"/>
        <v>1.003340326800255</v>
      </c>
      <c r="AU122" s="125">
        <f t="shared" si="342"/>
        <v>1636.2044494192701</v>
      </c>
      <c r="AV122" s="125">
        <f t="shared" si="343"/>
        <v>1512.3571307672257</v>
      </c>
      <c r="AW122" s="125">
        <f t="shared" si="344"/>
        <v>1425.5832362215776</v>
      </c>
      <c r="AX122" s="125">
        <f t="shared" si="345"/>
        <v>1353.4695945371045</v>
      </c>
      <c r="AY122" s="125">
        <f t="shared" si="346"/>
        <v>1479.4466129621865</v>
      </c>
      <c r="BB122" s="71">
        <f t="shared" si="347"/>
        <v>0.97917607110050742</v>
      </c>
      <c r="BC122" s="71">
        <f t="shared" si="348"/>
        <v>1.0502772324759597</v>
      </c>
      <c r="BD122" s="71">
        <f t="shared" si="349"/>
        <v>0.99005988040119219</v>
      </c>
      <c r="BE122" s="71">
        <f t="shared" si="350"/>
        <v>1.0331867819770475</v>
      </c>
      <c r="BF122" s="71"/>
      <c r="BG122" s="71"/>
      <c r="BH122" s="71"/>
      <c r="BI122" s="71"/>
      <c r="BJ122" s="71"/>
      <c r="BK122" s="71"/>
      <c r="BL122" s="71"/>
      <c r="BM122" s="71"/>
      <c r="BN122" s="71"/>
      <c r="BO122" s="71"/>
      <c r="BP122" s="72"/>
      <c r="BQ122" s="148">
        <f>Northeast!AK123</f>
        <v>0.9797356917131087</v>
      </c>
      <c r="BR122" s="148">
        <f>Midwest!AK123</f>
        <v>1.0494575228303431</v>
      </c>
      <c r="BS122" s="148">
        <f>South!AK123</f>
        <v>0.99187003105723137</v>
      </c>
      <c r="BT122" s="148">
        <f>West!AK123</f>
        <v>1.033858315022868</v>
      </c>
      <c r="BU122" s="72"/>
      <c r="BV122" s="148">
        <f>Northeast!AH123</f>
        <v>0.99942880450581251</v>
      </c>
      <c r="BW122" s="148">
        <f>Midwest!AH123</f>
        <v>1.000781079393672</v>
      </c>
      <c r="BX122" s="148">
        <f>South!AH123</f>
        <v>0.99817501225023453</v>
      </c>
      <c r="BY122" s="148">
        <f>West!AH123</f>
        <v>0.99935045930756428</v>
      </c>
      <c r="CA122" s="148">
        <f>Northeast!AI123</f>
        <v>1.0006056189124188</v>
      </c>
      <c r="CB122" s="148">
        <f>Midwest!AI123</f>
        <v>0.99367293806430956</v>
      </c>
      <c r="CC122" s="148">
        <f>South!AI123</f>
        <v>0.99087745181129172</v>
      </c>
      <c r="CD122" s="148">
        <f>West!AI123</f>
        <v>0.9936552625074857</v>
      </c>
      <c r="CF122" s="148">
        <f>Northeast!AJ123</f>
        <v>1.0175935442390842</v>
      </c>
      <c r="CG122" s="148">
        <f>Midwest!AJ123</f>
        <v>0.99644449163184301</v>
      </c>
      <c r="CH122" s="148">
        <f>South!AJ123</f>
        <v>1.0140349886151714</v>
      </c>
      <c r="CI122" s="148">
        <f>West!AJ123</f>
        <v>0.97935205752821086</v>
      </c>
      <c r="CK122" s="73">
        <f t="shared" si="351"/>
        <v>0.96226827114104607</v>
      </c>
      <c r="CL122" s="73">
        <f t="shared" si="352"/>
        <v>1.0158682262561549</v>
      </c>
      <c r="CM122" s="73">
        <f t="shared" si="353"/>
        <v>1.0043904399287915</v>
      </c>
      <c r="CN122" s="73">
        <f t="shared" si="354"/>
        <v>0.99949220947083073</v>
      </c>
      <c r="CO122" s="73">
        <f t="shared" si="355"/>
        <v>0.99452839232743417</v>
      </c>
      <c r="CP122" s="73">
        <f t="shared" si="356"/>
        <v>1.0035187494423032</v>
      </c>
      <c r="CQ122" s="73">
        <f t="shared" si="357"/>
        <v>1.0139410731646288</v>
      </c>
      <c r="CR122" s="73">
        <f t="shared" si="358"/>
        <v>0.97753776178663188</v>
      </c>
      <c r="CS122" s="73">
        <f t="shared" si="359"/>
        <v>0.97753776178663121</v>
      </c>
      <c r="CT122" s="73"/>
      <c r="CU122" s="73">
        <f t="shared" si="360"/>
        <v>1.0019006559084465</v>
      </c>
      <c r="CX122" s="53"/>
      <c r="CZ122" s="71">
        <f t="shared" si="365"/>
        <v>0.23574431078182892</v>
      </c>
      <c r="DA122" s="71">
        <f t="shared" si="366"/>
        <v>0.33045970079276743</v>
      </c>
      <c r="DB122" s="71">
        <f t="shared" si="367"/>
        <v>0.27175428006132468</v>
      </c>
      <c r="DC122" s="71">
        <f t="shared" si="368"/>
        <v>0.16204170836407902</v>
      </c>
      <c r="DE122" s="71">
        <f t="shared" ref="DE122:DE141" si="379">(CZ122-CZ121)/LN(CZ122/CZ121)</f>
        <v>0.2425186162482606</v>
      </c>
      <c r="DF122" s="71">
        <f t="shared" ref="DF122:DF141" si="380">(DA122-DA121)/LN(DA122/DA121)</f>
        <v>0.32914392504044471</v>
      </c>
      <c r="DG122" s="71">
        <f t="shared" ref="DG122:DG141" si="381">(DB122-DB121)/LN(DB122/DB121)</f>
        <v>0.26903376653137107</v>
      </c>
      <c r="DH122" s="71">
        <f t="shared" ref="DH122:DH141" si="382">(DC122-DC121)/LN(DC122/DC121)</f>
        <v>0.15921199138559214</v>
      </c>
      <c r="DI122" s="71">
        <f t="shared" ref="DI122:DI141" si="383">SUM(DE122:DH122)</f>
        <v>0.99990829920566859</v>
      </c>
      <c r="DJ122" s="71"/>
      <c r="DK122" s="71">
        <f t="shared" ref="DK122:DK141" si="384">DE122/$DI122</f>
        <v>0.24254085743754544</v>
      </c>
      <c r="DL122" s="71">
        <f t="shared" ref="DL122:DL141" si="385">DF122/$DI122</f>
        <v>0.32917411056785711</v>
      </c>
      <c r="DM122" s="71">
        <f t="shared" ref="DM122:DM141" si="386">DG122/$DI122</f>
        <v>0.26905843940398599</v>
      </c>
      <c r="DN122" s="71">
        <f t="shared" ref="DN122:DN141" si="387">DH122/$DI122</f>
        <v>0.15922659259061139</v>
      </c>
      <c r="DQ122" s="71">
        <f t="shared" si="310"/>
        <v>-3.9933290817817983E-2</v>
      </c>
      <c r="DR122" s="71">
        <f t="shared" si="311"/>
        <v>-1.9436924522797253E-3</v>
      </c>
      <c r="DS122" s="71">
        <f t="shared" si="312"/>
        <v>2.262672843701579E-2</v>
      </c>
      <c r="DT122" s="71">
        <f t="shared" si="313"/>
        <v>-2.2018148916713748E-2</v>
      </c>
      <c r="DV122" s="71">
        <f t="shared" si="369"/>
        <v>0.21445627725780289</v>
      </c>
      <c r="DW122" s="71">
        <f t="shared" si="370"/>
        <v>0.25979172175742798</v>
      </c>
      <c r="DX122" s="71">
        <f t="shared" si="371"/>
        <v>0.33371061051532153</v>
      </c>
      <c r="DY122" s="71">
        <f t="shared" si="372"/>
        <v>0.19204139046944757</v>
      </c>
      <c r="DZ122" s="71"/>
      <c r="EB122" s="71">
        <f t="shared" ref="EB122:EB141" si="388">LN(DV122/DV121)</f>
        <v>2.5187505323565136E-3</v>
      </c>
      <c r="EC122" s="71">
        <f t="shared" ref="EC122:EC141" si="389">LN(DW122/DW121)</f>
        <v>-5.9195430188961539E-3</v>
      </c>
      <c r="ED122" s="71">
        <f t="shared" ref="ED122:ED141" si="390">LN(DX122/DX121)</f>
        <v>1.0298154900928011E-3</v>
      </c>
      <c r="EE122" s="71">
        <f t="shared" ref="EE122:EE141" si="391">LN(DY122/DY121)</f>
        <v>3.439769583296171E-3</v>
      </c>
      <c r="EG122" s="71">
        <f t="shared" si="322"/>
        <v>9.6893202759651691E-4</v>
      </c>
      <c r="EH122" s="71">
        <f t="shared" si="323"/>
        <v>1.1696984710195648E-3</v>
      </c>
      <c r="EI122" s="71">
        <f t="shared" si="324"/>
        <v>1.2998573309092709E-3</v>
      </c>
      <c r="EJ122" s="71">
        <f t="shared" si="325"/>
        <v>-1.8466393071204129E-4</v>
      </c>
      <c r="EL122" s="71">
        <f t="shared" si="326"/>
        <v>-2.8843603104242157E-3</v>
      </c>
      <c r="EM122" s="71">
        <f t="shared" si="327"/>
        <v>-3.7849435854186942E-4</v>
      </c>
      <c r="EN122" s="71">
        <f t="shared" si="328"/>
        <v>3.1004556398548549E-4</v>
      </c>
      <c r="EO122" s="71">
        <f t="shared" si="329"/>
        <v>1.0557163629667204E-3</v>
      </c>
      <c r="EQ122" s="71">
        <f t="shared" ref="EQ122:EQ141" si="392">LN(AO122/AO121)</f>
        <v>-1.2036762633388641E-2</v>
      </c>
      <c r="ER122" s="71">
        <f t="shared" ref="ER122:ER141" si="393">LN(AP122/AP121)</f>
        <v>2.0086148782782875E-2</v>
      </c>
      <c r="ES122" s="71">
        <f t="shared" ref="ES122:ES141" si="394">LN(AQ122/AQ121)</f>
        <v>-8.0229893654773819E-5</v>
      </c>
      <c r="ET122" s="71">
        <f t="shared" ref="ET122:ET141" si="395">LN(AR122/AR121)</f>
        <v>5.8075331874915218E-2</v>
      </c>
      <c r="EW122" s="71">
        <f t="shared" ref="EW122:EW142" si="396">EXP(SUMPRODUCT($DK122:$DN122,DQ122:DT122))</f>
        <v>0.99228667116604241</v>
      </c>
      <c r="EX122" s="71">
        <f t="shared" ref="EX122:EX141" si="397">IF(ISERR(EW122),EX121,EW122*EX121)</f>
        <v>0.72829156101850068</v>
      </c>
      <c r="EY122" s="71">
        <f t="shared" si="373"/>
        <v>1.0139410731646288</v>
      </c>
      <c r="EZ122" s="71"/>
      <c r="FA122" s="71">
        <f t="shared" ref="FA122:FA150" si="398">EXP(SUMPRODUCT($DK122:$DN122,EB122:EE122))</f>
        <v>0.99948725444321451</v>
      </c>
      <c r="FB122" s="71">
        <f t="shared" si="273"/>
        <v>0.98259640817132077</v>
      </c>
      <c r="FC122" s="71">
        <f t="shared" si="374"/>
        <v>1.0043904399287915</v>
      </c>
      <c r="FD122" s="71"/>
      <c r="FE122" s="71">
        <f t="shared" ref="FE122:FE150" si="399">EXP(SUMPRODUCT($DK122:$DN122,EG122:EJ122))</f>
        <v>1.0009408165255227</v>
      </c>
      <c r="FF122" s="71">
        <f t="shared" ref="FF122:FF141" si="400">IF(ISERR(FE122),FF121,FE122*FF121)</f>
        <v>1.0070775049216185</v>
      </c>
      <c r="FG122" s="71">
        <f t="shared" si="375"/>
        <v>0.99949220947083073</v>
      </c>
      <c r="FH122" s="71"/>
      <c r="FI122" s="71">
        <f t="shared" ref="FI122:FI150" si="401">EXP(SUMPRODUCT($DK122:$DN122,EL122:EO122))</f>
        <v>0.9994275166592862</v>
      </c>
      <c r="FJ122" s="71">
        <f t="shared" ref="FJ122:FJ141" si="402">IF(ISERR(FI122),FJ121,FI122*FJ121)</f>
        <v>1.0249716749418598</v>
      </c>
      <c r="FK122" s="71">
        <f t="shared" si="376"/>
        <v>0.99452839232743417</v>
      </c>
      <c r="FM122" s="71">
        <f t="shared" ref="FM122:FM150" si="403">EXP(SUMPRODUCT($DK122:$DN122,EQ122:ET122))</f>
        <v>1.0130017817084287</v>
      </c>
      <c r="FN122" s="71">
        <f t="shared" ref="FN122:FN141" si="404">IF(ISERR(FM122),FN121,FM122*FN121)</f>
        <v>0.99296469934582499</v>
      </c>
      <c r="FO122" s="71">
        <f t="shared" si="377"/>
        <v>1.0035187494423032</v>
      </c>
      <c r="FQ122" s="239"/>
      <c r="FS122" s="51">
        <f t="shared" si="362"/>
        <v>2005</v>
      </c>
      <c r="FT122" s="71">
        <f t="shared" si="285"/>
        <v>0.93607234685357943</v>
      </c>
      <c r="FU122" s="71">
        <f t="shared" si="286"/>
        <v>0.98278314159063718</v>
      </c>
      <c r="FV122" s="71">
        <f t="shared" si="287"/>
        <v>0.99532174620134817</v>
      </c>
      <c r="FW122" s="71">
        <f t="shared" si="288"/>
        <v>1.218008032566918</v>
      </c>
      <c r="FX122" s="71">
        <f t="shared" si="289"/>
        <v>0.98648118688418296</v>
      </c>
      <c r="FY122" s="71">
        <f t="shared" si="290"/>
        <v>0.79643303382595609</v>
      </c>
      <c r="GA122" s="51">
        <f t="shared" si="363"/>
        <v>2005</v>
      </c>
      <c r="GB122" s="119">
        <f t="shared" si="291"/>
        <v>1.1714530033668049</v>
      </c>
      <c r="GC122" s="119">
        <f t="shared" si="292"/>
        <v>1.2514556244551076</v>
      </c>
      <c r="GD122" s="119">
        <f t="shared" si="293"/>
        <v>1.218008032566918</v>
      </c>
      <c r="GE122" s="119">
        <f t="shared" si="294"/>
        <v>0.9528053860120308</v>
      </c>
      <c r="GF122" s="119">
        <f t="shared" si="295"/>
        <v>0.79643303382595609</v>
      </c>
    </row>
    <row r="123" spans="1:193" x14ac:dyDescent="0.2">
      <c r="A123" s="50" t="s">
        <v>122</v>
      </c>
      <c r="B123" s="50">
        <f t="shared" si="378"/>
        <v>1983</v>
      </c>
      <c r="D123" s="79">
        <f t="shared" si="302"/>
        <v>2233.7149844615201</v>
      </c>
      <c r="E123" s="79">
        <f t="shared" si="302"/>
        <v>3044.737008758676</v>
      </c>
      <c r="F123" s="79">
        <f t="shared" si="302"/>
        <v>2564.1740458638524</v>
      </c>
      <c r="G123" s="79">
        <f t="shared" si="302"/>
        <v>1551.4319609159525</v>
      </c>
      <c r="H123" s="79">
        <f t="shared" si="303"/>
        <v>9394.0580000000009</v>
      </c>
      <c r="I123" s="74">
        <f t="shared" si="304"/>
        <v>9394.0580000000009</v>
      </c>
      <c r="J123" s="327">
        <f t="shared" si="305"/>
        <v>18207.106877348513</v>
      </c>
      <c r="K123" s="327">
        <f t="shared" si="305"/>
        <v>21890.252205688023</v>
      </c>
      <c r="L123" s="327">
        <f t="shared" si="305"/>
        <v>28400.612991728423</v>
      </c>
      <c r="M123" s="327">
        <f t="shared" si="305"/>
        <v>16443.048710441089</v>
      </c>
      <c r="N123" s="327">
        <f t="shared" si="334"/>
        <v>84941.020785206041</v>
      </c>
      <c r="P123" s="84">
        <f t="shared" si="306"/>
        <v>29.742472005506102</v>
      </c>
      <c r="Q123" s="84">
        <f t="shared" si="306"/>
        <v>33.085898826416425</v>
      </c>
      <c r="R123" s="84">
        <f t="shared" si="306"/>
        <v>40.495140738056371</v>
      </c>
      <c r="S123" s="84">
        <f t="shared" si="306"/>
        <v>22.295819166357273</v>
      </c>
      <c r="T123" s="84">
        <f t="shared" si="335"/>
        <v>125.61933073633618</v>
      </c>
      <c r="V123" s="79">
        <f t="shared" si="307"/>
        <v>122.68368607428168</v>
      </c>
      <c r="W123" s="79">
        <f t="shared" si="307"/>
        <v>139.09099722329938</v>
      </c>
      <c r="X123" s="79">
        <f t="shared" si="307"/>
        <v>90.285869766637035</v>
      </c>
      <c r="Y123" s="79">
        <f t="shared" si="307"/>
        <v>94.351843641429852</v>
      </c>
      <c r="Z123" s="79">
        <f t="shared" si="307"/>
        <v>110.59506835637345</v>
      </c>
      <c r="AA123" s="151"/>
      <c r="AC123" s="84">
        <f t="shared" si="308"/>
        <v>75.101860532910706</v>
      </c>
      <c r="AD123" s="84">
        <f t="shared" si="308"/>
        <v>92.025216686200423</v>
      </c>
      <c r="AE123" s="84">
        <f t="shared" si="308"/>
        <v>63.320536714522454</v>
      </c>
      <c r="AF123" s="84">
        <f t="shared" si="308"/>
        <v>69.583985649513494</v>
      </c>
      <c r="AG123" s="84">
        <f t="shared" si="308"/>
        <v>74.781945938856296</v>
      </c>
      <c r="AI123" s="84">
        <f t="shared" si="364"/>
        <v>77.396020187634718</v>
      </c>
      <c r="AJ123" s="84">
        <f t="shared" si="364"/>
        <v>91.662319133972858</v>
      </c>
      <c r="AK123" s="84">
        <f t="shared" si="364"/>
        <v>63.968408244958425</v>
      </c>
      <c r="AL123" s="84">
        <f t="shared" si="364"/>
        <v>69.933370960111333</v>
      </c>
      <c r="AM123" s="84">
        <f t="shared" si="364"/>
        <v>75.500407560885805</v>
      </c>
      <c r="AN123" s="119">
        <f t="shared" si="336"/>
        <v>0.99420339977342664</v>
      </c>
      <c r="AO123" s="119">
        <f t="shared" si="337"/>
        <v>0.97035817023714943</v>
      </c>
      <c r="AP123" s="119">
        <f t="shared" si="338"/>
        <v>1.0039590701572492</v>
      </c>
      <c r="AQ123" s="119">
        <f t="shared" si="339"/>
        <v>0.9898720079456248</v>
      </c>
      <c r="AR123" s="119">
        <f t="shared" si="340"/>
        <v>0.99500402589205772</v>
      </c>
      <c r="AS123" s="119">
        <f t="shared" si="341"/>
        <v>0.99048400339494702</v>
      </c>
      <c r="AU123" s="125">
        <f t="shared" si="342"/>
        <v>1633.5638718367031</v>
      </c>
      <c r="AV123" s="125">
        <f t="shared" si="343"/>
        <v>1511.4443870052487</v>
      </c>
      <c r="AW123" s="125">
        <f t="shared" si="344"/>
        <v>1425.8544613051288</v>
      </c>
      <c r="AX123" s="125">
        <f t="shared" si="345"/>
        <v>1355.9419277399429</v>
      </c>
      <c r="AY123" s="125">
        <f t="shared" si="346"/>
        <v>1478.9006486511989</v>
      </c>
      <c r="BB123" s="71">
        <f t="shared" si="347"/>
        <v>0.98027037523317129</v>
      </c>
      <c r="BC123" s="71">
        <f t="shared" si="348"/>
        <v>1.0020732871083839</v>
      </c>
      <c r="BD123" s="71">
        <f t="shared" si="349"/>
        <v>0.96710841653200075</v>
      </c>
      <c r="BE123" s="71">
        <f t="shared" si="350"/>
        <v>1.0317902350126691</v>
      </c>
      <c r="BF123" s="71"/>
      <c r="BG123" s="71"/>
      <c r="BH123" s="71"/>
      <c r="BI123" s="71"/>
      <c r="BJ123" s="71"/>
      <c r="BK123" s="71"/>
      <c r="BL123" s="71"/>
      <c r="BM123" s="71"/>
      <c r="BN123" s="71"/>
      <c r="BO123" s="71"/>
      <c r="BP123" s="72"/>
      <c r="BQ123" s="148">
        <f>Northeast!AK124</f>
        <v>0.98024796057966179</v>
      </c>
      <c r="BR123" s="148">
        <f>Midwest!AK124</f>
        <v>0.99991592243818384</v>
      </c>
      <c r="BS123" s="148">
        <f>South!AK124</f>
        <v>0.96739193436431914</v>
      </c>
      <c r="BT123" s="148">
        <f>West!AK124</f>
        <v>1.0327369161981694</v>
      </c>
      <c r="BU123" s="72"/>
      <c r="BV123" s="148">
        <f>Northeast!AH124</f>
        <v>1.0000228663097612</v>
      </c>
      <c r="BW123" s="148">
        <f>Midwest!AH124</f>
        <v>1.0021575460714132</v>
      </c>
      <c r="BX123" s="148">
        <f>South!AH124</f>
        <v>0.99970692557768237</v>
      </c>
      <c r="BY123" s="148">
        <f>West!AH124</f>
        <v>0.99908332783436726</v>
      </c>
      <c r="CA123" s="148">
        <f>Northeast!AI124</f>
        <v>0.99899079824179393</v>
      </c>
      <c r="CB123" s="148">
        <f>Midwest!AI124</f>
        <v>0.99307323263943847</v>
      </c>
      <c r="CC123" s="148">
        <f>South!AI124</f>
        <v>0.99106597171867283</v>
      </c>
      <c r="CD123" s="148">
        <f>West!AI124</f>
        <v>0.99547033608400926</v>
      </c>
      <c r="CF123" s="148">
        <f>Northeast!AJ124</f>
        <v>0.99139701964214932</v>
      </c>
      <c r="CG123" s="148">
        <f>Midwest!AJ124</f>
        <v>0.99700682532757678</v>
      </c>
      <c r="CH123" s="148">
        <f>South!AJ124</f>
        <v>1.0040204855877757</v>
      </c>
      <c r="CI123" s="148">
        <f>West!AJ124</f>
        <v>0.95504678295682532</v>
      </c>
      <c r="CK123" s="73">
        <f t="shared" si="351"/>
        <v>0.97220414099531061</v>
      </c>
      <c r="CL123" s="73">
        <f t="shared" si="352"/>
        <v>0.98026993493331904</v>
      </c>
      <c r="CM123" s="73">
        <f t="shared" si="353"/>
        <v>1.0034719555978484</v>
      </c>
      <c r="CN123" s="73">
        <f t="shared" si="354"/>
        <v>1.0004566463565789</v>
      </c>
      <c r="CO123" s="73">
        <f t="shared" si="355"/>
        <v>0.9943000548612726</v>
      </c>
      <c r="CP123" s="73">
        <f t="shared" si="356"/>
        <v>0.9907508345545486</v>
      </c>
      <c r="CQ123" s="73">
        <f t="shared" si="357"/>
        <v>0.99119764017122525</v>
      </c>
      <c r="CR123" s="73">
        <f t="shared" si="358"/>
        <v>0.95302249003537642</v>
      </c>
      <c r="CS123" s="73">
        <f t="shared" si="359"/>
        <v>0.95302249003537642</v>
      </c>
      <c r="CT123" s="73"/>
      <c r="CU123" s="73">
        <f t="shared" si="360"/>
        <v>0.98897525095396865</v>
      </c>
      <c r="CX123" s="53"/>
      <c r="CZ123" s="71">
        <f t="shared" si="365"/>
        <v>0.23777956070332118</v>
      </c>
      <c r="DA123" s="71">
        <f t="shared" si="366"/>
        <v>0.32411307325957278</v>
      </c>
      <c r="DB123" s="71">
        <f t="shared" si="367"/>
        <v>0.27295701664433542</v>
      </c>
      <c r="DC123" s="71">
        <f t="shared" si="368"/>
        <v>0.16515034939277065</v>
      </c>
      <c r="DE123" s="71">
        <f t="shared" si="379"/>
        <v>0.23676047778628076</v>
      </c>
      <c r="DF123" s="71">
        <f t="shared" si="380"/>
        <v>0.32727613079684786</v>
      </c>
      <c r="DG123" s="71">
        <f t="shared" si="381"/>
        <v>0.27235520574003014</v>
      </c>
      <c r="DH123" s="71">
        <f t="shared" si="382"/>
        <v>0.16359110624381973</v>
      </c>
      <c r="DI123" s="71">
        <f t="shared" si="383"/>
        <v>0.99998292056697857</v>
      </c>
      <c r="DJ123" s="71"/>
      <c r="DK123" s="71">
        <f t="shared" si="384"/>
        <v>0.23676452159006911</v>
      </c>
      <c r="DL123" s="71">
        <f t="shared" si="385"/>
        <v>0.3272817205830737</v>
      </c>
      <c r="DM123" s="71">
        <f t="shared" si="386"/>
        <v>0.27235985749197389</v>
      </c>
      <c r="DN123" s="71">
        <f t="shared" si="387"/>
        <v>0.16359390033488322</v>
      </c>
      <c r="DQ123" s="71">
        <f t="shared" si="310"/>
        <v>5.2272770501764708E-4</v>
      </c>
      <c r="DR123" s="71">
        <f t="shared" si="311"/>
        <v>-4.8357466835507457E-2</v>
      </c>
      <c r="DS123" s="71">
        <f t="shared" si="312"/>
        <v>-2.4988358703953079E-2</v>
      </c>
      <c r="DT123" s="71">
        <f t="shared" si="313"/>
        <v>-1.0852622882524564E-3</v>
      </c>
      <c r="DV123" s="71">
        <f t="shared" si="369"/>
        <v>0.21434998907523839</v>
      </c>
      <c r="DW123" s="71">
        <f t="shared" si="370"/>
        <v>0.25771119776206636</v>
      </c>
      <c r="DX123" s="71">
        <f t="shared" si="371"/>
        <v>0.33435685996223491</v>
      </c>
      <c r="DY123" s="71">
        <f t="shared" si="372"/>
        <v>0.1935819532004604</v>
      </c>
      <c r="DZ123" s="71"/>
      <c r="EB123" s="71">
        <f t="shared" si="388"/>
        <v>-4.9573988575393323E-4</v>
      </c>
      <c r="EC123" s="71">
        <f t="shared" si="389"/>
        <v>-8.0406704043992482E-3</v>
      </c>
      <c r="ED123" s="71">
        <f t="shared" si="390"/>
        <v>1.9346837768569312E-3</v>
      </c>
      <c r="EE123" s="71">
        <f t="shared" si="391"/>
        <v>7.9900294012788444E-3</v>
      </c>
      <c r="EG123" s="71">
        <f t="shared" si="322"/>
        <v>5.9422473681180652E-4</v>
      </c>
      <c r="EH123" s="71">
        <f t="shared" si="323"/>
        <v>1.3744474013650337E-3</v>
      </c>
      <c r="EI123" s="71">
        <f t="shared" si="324"/>
        <v>1.5335376917564936E-3</v>
      </c>
      <c r="EJ123" s="71">
        <f t="shared" si="325"/>
        <v>-2.6734083111163711E-4</v>
      </c>
      <c r="EL123" s="71">
        <f t="shared" si="326"/>
        <v>-1.6151469444735628E-3</v>
      </c>
      <c r="EM123" s="71">
        <f t="shared" si="327"/>
        <v>-6.0370615222860046E-4</v>
      </c>
      <c r="EN123" s="71">
        <f t="shared" si="328"/>
        <v>1.9023742626700656E-4</v>
      </c>
      <c r="EO123" s="71">
        <f t="shared" si="329"/>
        <v>1.8249969550284035E-3</v>
      </c>
      <c r="EQ123" s="71">
        <f t="shared" si="392"/>
        <v>-2.6080769090373039E-2</v>
      </c>
      <c r="ER123" s="71">
        <f t="shared" si="393"/>
        <v>5.6418103202779629E-4</v>
      </c>
      <c r="ES123" s="71">
        <f t="shared" si="394"/>
        <v>-9.924985078066096E-3</v>
      </c>
      <c r="ET123" s="71">
        <f t="shared" si="395"/>
        <v>-2.5130860540356615E-2</v>
      </c>
      <c r="EW123" s="71">
        <f t="shared" si="396"/>
        <v>0.97756927537966432</v>
      </c>
      <c r="EX123" s="71">
        <f t="shared" si="397"/>
        <v>0.71195545356998025</v>
      </c>
      <c r="EY123" s="71">
        <f t="shared" si="373"/>
        <v>0.99119764017122525</v>
      </c>
      <c r="EZ123" s="71"/>
      <c r="FA123" s="71">
        <f t="shared" si="398"/>
        <v>0.99908553059205918</v>
      </c>
      <c r="FB123" s="71">
        <f t="shared" si="273"/>
        <v>0.98169785381569552</v>
      </c>
      <c r="FC123" s="71">
        <f t="shared" si="374"/>
        <v>1.0034719555978484</v>
      </c>
      <c r="FD123" s="71"/>
      <c r="FE123" s="71">
        <f t="shared" si="399"/>
        <v>1.0009649268664724</v>
      </c>
      <c r="FF123" s="71">
        <f t="shared" si="400"/>
        <v>1.0080492610627374</v>
      </c>
      <c r="FG123" s="71">
        <f t="shared" si="375"/>
        <v>1.0004566463565789</v>
      </c>
      <c r="FH123" s="71"/>
      <c r="FI123" s="71">
        <f t="shared" si="401"/>
        <v>0.99977040628711755</v>
      </c>
      <c r="FJ123" s="71">
        <f t="shared" si="402"/>
        <v>1.0247363478894105</v>
      </c>
      <c r="FK123" s="71">
        <f t="shared" si="376"/>
        <v>0.9943000548612726</v>
      </c>
      <c r="FM123" s="71">
        <f t="shared" si="403"/>
        <v>0.98727685467276993</v>
      </c>
      <c r="FN123" s="71">
        <f t="shared" si="404"/>
        <v>0.98033106517123869</v>
      </c>
      <c r="FO123" s="71">
        <f t="shared" si="377"/>
        <v>0.9907508345545486</v>
      </c>
      <c r="FQ123" s="239"/>
      <c r="FS123" s="51">
        <f t="shared" si="362"/>
        <v>2006</v>
      </c>
      <c r="FT123" s="71">
        <f t="shared" si="285"/>
        <v>0.86788129493394195</v>
      </c>
      <c r="FU123" s="71">
        <f t="shared" si="286"/>
        <v>0.98186134789107316</v>
      </c>
      <c r="FV123" s="71">
        <f t="shared" si="287"/>
        <v>0.99497273253634455</v>
      </c>
      <c r="FW123" s="71">
        <f t="shared" si="288"/>
        <v>1.2318740653621487</v>
      </c>
      <c r="FX123" s="71">
        <f t="shared" si="289"/>
        <v>0.94229669670550043</v>
      </c>
      <c r="FY123" s="71">
        <f t="shared" si="290"/>
        <v>0.76532342198781611</v>
      </c>
      <c r="GA123" s="51">
        <f t="shared" si="363"/>
        <v>2006</v>
      </c>
      <c r="GB123" s="119">
        <f t="shared" si="291"/>
        <v>1.0935620045650252</v>
      </c>
      <c r="GC123" s="119">
        <f t="shared" si="292"/>
        <v>1.2600363793394813</v>
      </c>
      <c r="GD123" s="119">
        <f t="shared" si="293"/>
        <v>1.2318740653621487</v>
      </c>
      <c r="GE123" s="119">
        <f t="shared" si="294"/>
        <v>0.90842273847173682</v>
      </c>
      <c r="GF123" s="119">
        <f t="shared" si="295"/>
        <v>0.76532342198781611</v>
      </c>
    </row>
    <row r="124" spans="1:193" x14ac:dyDescent="0.2">
      <c r="A124" s="50" t="s">
        <v>122</v>
      </c>
      <c r="B124" s="50">
        <f t="shared" si="378"/>
        <v>1984</v>
      </c>
      <c r="D124" s="79">
        <f t="shared" si="302"/>
        <v>2353.3976440700371</v>
      </c>
      <c r="E124" s="79">
        <f t="shared" si="302"/>
        <v>3119.4238934628365</v>
      </c>
      <c r="F124" s="79">
        <f t="shared" si="302"/>
        <v>2832.6749832593923</v>
      </c>
      <c r="G124" s="79">
        <f t="shared" si="302"/>
        <v>1567.0754792077332</v>
      </c>
      <c r="H124" s="79">
        <f t="shared" si="303"/>
        <v>9872.5719999999983</v>
      </c>
      <c r="I124" s="74">
        <f t="shared" si="304"/>
        <v>9872.5720000000001</v>
      </c>
      <c r="J124" s="327">
        <f t="shared" si="305"/>
        <v>18313.872427904465</v>
      </c>
      <c r="K124" s="327">
        <f t="shared" si="305"/>
        <v>21938.941840436102</v>
      </c>
      <c r="L124" s="327">
        <f t="shared" si="305"/>
        <v>29035.98085317605</v>
      </c>
      <c r="M124" s="327">
        <f t="shared" si="305"/>
        <v>16847.287028913135</v>
      </c>
      <c r="N124" s="327">
        <f t="shared" si="334"/>
        <v>86136.082150429764</v>
      </c>
      <c r="P124" s="84">
        <f t="shared" si="306"/>
        <v>29.928087629981121</v>
      </c>
      <c r="Q124" s="84">
        <f t="shared" si="306"/>
        <v>33.270993235145312</v>
      </c>
      <c r="R124" s="84">
        <f t="shared" si="306"/>
        <v>41.584129722086679</v>
      </c>
      <c r="S124" s="84">
        <f t="shared" si="306"/>
        <v>22.900052752370573</v>
      </c>
      <c r="T124" s="84">
        <f t="shared" si="335"/>
        <v>127.68326333958369</v>
      </c>
      <c r="V124" s="79">
        <f t="shared" si="307"/>
        <v>128.50355124698882</v>
      </c>
      <c r="W124" s="79">
        <f t="shared" si="307"/>
        <v>142.1866157516022</v>
      </c>
      <c r="X124" s="79">
        <f t="shared" si="307"/>
        <v>97.557406363613325</v>
      </c>
      <c r="Y124" s="79">
        <f t="shared" si="307"/>
        <v>93.016488442224258</v>
      </c>
      <c r="Z124" s="79">
        <f t="shared" si="307"/>
        <v>114.61598616429227</v>
      </c>
      <c r="AA124" s="150"/>
      <c r="AB124" s="74"/>
      <c r="AC124" s="84">
        <f t="shared" si="308"/>
        <v>78.635082640979334</v>
      </c>
      <c r="AD124" s="84">
        <f t="shared" si="308"/>
        <v>93.758063410252518</v>
      </c>
      <c r="AE124" s="84">
        <f t="shared" si="308"/>
        <v>68.119135886469365</v>
      </c>
      <c r="AF124" s="84">
        <f t="shared" si="308"/>
        <v>68.431085995883237</v>
      </c>
      <c r="AG124" s="84">
        <f t="shared" si="308"/>
        <v>77.320799467218478</v>
      </c>
      <c r="AI124" s="84">
        <f t="shared" si="364"/>
        <v>80.427388558184688</v>
      </c>
      <c r="AJ124" s="84">
        <f t="shared" si="364"/>
        <v>94.071712442816434</v>
      </c>
      <c r="AK124" s="84">
        <f t="shared" si="364"/>
        <v>68.32895621279124</v>
      </c>
      <c r="AL124" s="84">
        <f t="shared" si="364"/>
        <v>68.197516732402235</v>
      </c>
      <c r="AM124" s="84">
        <f t="shared" si="364"/>
        <v>77.849076618344839</v>
      </c>
      <c r="AN124" s="119">
        <f t="shared" si="336"/>
        <v>1.0251311104614167</v>
      </c>
      <c r="AO124" s="119">
        <f t="shared" si="337"/>
        <v>0.97771522923551446</v>
      </c>
      <c r="AP124" s="119">
        <f t="shared" si="338"/>
        <v>0.99666585178031519</v>
      </c>
      <c r="AQ124" s="119">
        <f t="shared" si="339"/>
        <v>0.99692926194176812</v>
      </c>
      <c r="AR124" s="119">
        <f t="shared" si="340"/>
        <v>1.0034248939649444</v>
      </c>
      <c r="AS124" s="119">
        <f t="shared" si="341"/>
        <v>0.99321408584309556</v>
      </c>
      <c r="AU124" s="125">
        <f t="shared" si="342"/>
        <v>1634.175827520799</v>
      </c>
      <c r="AV124" s="125">
        <f t="shared" si="343"/>
        <v>1516.5267986545675</v>
      </c>
      <c r="AW124" s="125">
        <f t="shared" si="344"/>
        <v>1432.158601163221</v>
      </c>
      <c r="AX124" s="125">
        <f t="shared" si="345"/>
        <v>1359.2724284372757</v>
      </c>
      <c r="AY124" s="125">
        <f t="shared" si="346"/>
        <v>1482.3435214593937</v>
      </c>
      <c r="BB124" s="71">
        <f t="shared" si="347"/>
        <v>1.0186646053610886</v>
      </c>
      <c r="BC124" s="71">
        <f t="shared" si="348"/>
        <v>1.0284133218766618</v>
      </c>
      <c r="BD124" s="71">
        <f t="shared" si="349"/>
        <v>1.0330334998048831</v>
      </c>
      <c r="BE124" s="71">
        <f t="shared" si="350"/>
        <v>1.0061796085411199</v>
      </c>
      <c r="BF124" s="71"/>
      <c r="BG124" s="71"/>
      <c r="BH124" s="71"/>
      <c r="BI124" s="71"/>
      <c r="BJ124" s="71"/>
      <c r="BK124" s="71"/>
      <c r="BL124" s="71"/>
      <c r="BM124" s="71"/>
      <c r="BN124" s="71"/>
      <c r="BO124" s="71"/>
      <c r="BP124" s="72"/>
      <c r="BQ124" s="148">
        <f>Northeast!AK125</f>
        <v>1.0186174808346593</v>
      </c>
      <c r="BR124" s="148">
        <f>Midwest!AK125</f>
        <v>1.0272251036852258</v>
      </c>
      <c r="BS124" s="148">
        <f>South!AK125</f>
        <v>1.0331740028310257</v>
      </c>
      <c r="BT124" s="148">
        <f>West!AK125</f>
        <v>1.0066242052802887</v>
      </c>
      <c r="BU124" s="72"/>
      <c r="BV124" s="148">
        <f>Northeast!AH125</f>
        <v>1.0000462632217846</v>
      </c>
      <c r="BW124" s="148">
        <f>Midwest!AH125</f>
        <v>1.0011567262006869</v>
      </c>
      <c r="BX124" s="148">
        <f>South!AH125</f>
        <v>0.99986400836087919</v>
      </c>
      <c r="BY124" s="148">
        <f>West!AH125</f>
        <v>0.99955832898033192</v>
      </c>
      <c r="CA124" s="148">
        <f>Northeast!AI125</f>
        <v>0.99936503405092458</v>
      </c>
      <c r="CB124" s="148">
        <f>Midwest!AI125</f>
        <v>0.99641255958364305</v>
      </c>
      <c r="CC124" s="148">
        <f>South!AI125</f>
        <v>0.99544777832226661</v>
      </c>
      <c r="CD124" s="148">
        <f>West!AI125</f>
        <v>0.99791543685173023</v>
      </c>
      <c r="CF124" s="148">
        <f>Northeast!AJ125</f>
        <v>0.99891359093306553</v>
      </c>
      <c r="CG124" s="148">
        <f>Midwest!AJ125</f>
        <v>0.98976411124036923</v>
      </c>
      <c r="CH124" s="148">
        <f>South!AJ125</f>
        <v>1.0111786106052003</v>
      </c>
      <c r="CI124" s="148">
        <f>West!AJ125</f>
        <v>0.96312948689915767</v>
      </c>
      <c r="CK124" s="73">
        <f t="shared" si="351"/>
        <v>0.9858823802873955</v>
      </c>
      <c r="CL124" s="73">
        <f t="shared" si="352"/>
        <v>1.0159097233661969</v>
      </c>
      <c r="CM124" s="73">
        <f t="shared" si="353"/>
        <v>1.0017252941439585</v>
      </c>
      <c r="CN124" s="73">
        <f t="shared" si="354"/>
        <v>1.0002633101958478</v>
      </c>
      <c r="CO124" s="73">
        <f t="shared" si="355"/>
        <v>0.99708370238631983</v>
      </c>
      <c r="CP124" s="73">
        <f t="shared" si="356"/>
        <v>0.99354685880040849</v>
      </c>
      <c r="CQ124" s="73">
        <f t="shared" si="357"/>
        <v>1.0234630442188719</v>
      </c>
      <c r="CR124" s="73">
        <f t="shared" si="358"/>
        <v>1.0015674962293755</v>
      </c>
      <c r="CS124" s="73">
        <f t="shared" si="359"/>
        <v>1.0015674962293757</v>
      </c>
      <c r="CT124" s="73"/>
      <c r="CU124" s="73">
        <f t="shared" si="360"/>
        <v>0.99261984016390159</v>
      </c>
      <c r="CX124" s="53"/>
      <c r="CZ124" s="71">
        <f t="shared" si="365"/>
        <v>0.23837735942265476</v>
      </c>
      <c r="DA124" s="71">
        <f t="shared" si="366"/>
        <v>0.31596871549408168</v>
      </c>
      <c r="DB124" s="71">
        <f t="shared" si="367"/>
        <v>0.28692370977485837</v>
      </c>
      <c r="DC124" s="71">
        <f t="shared" si="368"/>
        <v>0.15873021530840531</v>
      </c>
      <c r="DE124" s="71">
        <f t="shared" si="379"/>
        <v>0.23807833497696237</v>
      </c>
      <c r="DF124" s="71">
        <f t="shared" si="380"/>
        <v>0.32002362225408093</v>
      </c>
      <c r="DG124" s="71">
        <f t="shared" si="381"/>
        <v>0.27988228509609575</v>
      </c>
      <c r="DH124" s="71">
        <f t="shared" si="382"/>
        <v>0.16191906957136964</v>
      </c>
      <c r="DI124" s="71">
        <f t="shared" si="383"/>
        <v>0.99990331189850878</v>
      </c>
      <c r="DJ124" s="71"/>
      <c r="DK124" s="71">
        <f t="shared" si="384"/>
        <v>0.23810135654508921</v>
      </c>
      <c r="DL124" s="71">
        <f t="shared" si="385"/>
        <v>0.3200545677226076</v>
      </c>
      <c r="DM124" s="71">
        <f t="shared" si="386"/>
        <v>0.27990934899964015</v>
      </c>
      <c r="DN124" s="71">
        <f t="shared" si="387"/>
        <v>0.16193472673266293</v>
      </c>
      <c r="DQ124" s="71">
        <f t="shared" si="310"/>
        <v>3.8396015271759093E-2</v>
      </c>
      <c r="DR124" s="71">
        <f t="shared" si="311"/>
        <v>2.6945173697363409E-2</v>
      </c>
      <c r="DS124" s="71">
        <f t="shared" si="312"/>
        <v>6.578717618978977E-2</v>
      </c>
      <c r="DT124" s="71">
        <f t="shared" si="313"/>
        <v>-2.5610116675067029E-2</v>
      </c>
      <c r="DV124" s="71">
        <f t="shared" si="369"/>
        <v>0.21261557259965405</v>
      </c>
      <c r="DW124" s="71">
        <f t="shared" si="370"/>
        <v>0.25470094869327231</v>
      </c>
      <c r="DX124" s="71">
        <f t="shared" si="371"/>
        <v>0.33709428300287719</v>
      </c>
      <c r="DY124" s="71">
        <f t="shared" si="372"/>
        <v>0.19558919570419628</v>
      </c>
      <c r="DZ124" s="71"/>
      <c r="EB124" s="71">
        <f t="shared" si="388"/>
        <v>-8.1244304996473254E-3</v>
      </c>
      <c r="EC124" s="71">
        <f t="shared" si="389"/>
        <v>-1.1749462692926309E-2</v>
      </c>
      <c r="ED124" s="71">
        <f t="shared" si="390"/>
        <v>8.1537971470752677E-3</v>
      </c>
      <c r="EE124" s="71">
        <f t="shared" si="391"/>
        <v>1.031556583126488E-2</v>
      </c>
      <c r="EG124" s="71">
        <f t="shared" si="322"/>
        <v>2.3396103343674334E-5</v>
      </c>
      <c r="EH124" s="71">
        <f t="shared" si="323"/>
        <v>-9.9916420288218141E-4</v>
      </c>
      <c r="EI124" s="71">
        <f t="shared" si="324"/>
        <v>1.5711649019686287E-4</v>
      </c>
      <c r="EJ124" s="71">
        <f t="shared" si="325"/>
        <v>4.7532398145341809E-4</v>
      </c>
      <c r="EL124" s="71">
        <f t="shared" si="326"/>
        <v>3.7454371985018664E-4</v>
      </c>
      <c r="EM124" s="71">
        <f t="shared" si="327"/>
        <v>3.3569780626206669E-3</v>
      </c>
      <c r="EN124" s="71">
        <f t="shared" si="328"/>
        <v>4.4115614201163172E-3</v>
      </c>
      <c r="EO124" s="71">
        <f t="shared" si="329"/>
        <v>2.4532150546974266E-3</v>
      </c>
      <c r="EQ124" s="71">
        <f t="shared" si="392"/>
        <v>7.553199974412496E-3</v>
      </c>
      <c r="ER124" s="71">
        <f t="shared" si="393"/>
        <v>-7.2909725404744011E-3</v>
      </c>
      <c r="ES124" s="71">
        <f t="shared" si="394"/>
        <v>7.1041666665258504E-3</v>
      </c>
      <c r="ET124" s="71">
        <f t="shared" si="395"/>
        <v>8.4275380815835958E-3</v>
      </c>
      <c r="EW124" s="71">
        <f t="shared" si="396"/>
        <v>1.0325519379183277</v>
      </c>
      <c r="EX124" s="71">
        <f t="shared" si="397"/>
        <v>0.7351309832952051</v>
      </c>
      <c r="EY124" s="71">
        <f t="shared" si="373"/>
        <v>1.0234630442188719</v>
      </c>
      <c r="EZ124" s="71"/>
      <c r="FA124" s="71">
        <f t="shared" si="398"/>
        <v>0.99825938189488395</v>
      </c>
      <c r="FB124" s="71">
        <f t="shared" si="273"/>
        <v>0.97998909275759039</v>
      </c>
      <c r="FC124" s="71">
        <f t="shared" si="374"/>
        <v>1.0017252941439585</v>
      </c>
      <c r="FD124" s="71"/>
      <c r="FE124" s="71">
        <f t="shared" si="399"/>
        <v>0.99980675208522507</v>
      </c>
      <c r="FF124" s="71">
        <f t="shared" si="400"/>
        <v>1.0078544576450466</v>
      </c>
      <c r="FG124" s="71">
        <f t="shared" si="375"/>
        <v>1.0002633101958478</v>
      </c>
      <c r="FH124" s="71"/>
      <c r="FI124" s="71">
        <f t="shared" si="401"/>
        <v>1.0027996051206449</v>
      </c>
      <c r="FJ124" s="71">
        <f t="shared" si="402"/>
        <v>1.0276052050162727</v>
      </c>
      <c r="FK124" s="71">
        <f t="shared" si="376"/>
        <v>0.99708370238631983</v>
      </c>
      <c r="FM124" s="71">
        <f t="shared" si="403"/>
        <v>1.0028221265613337</v>
      </c>
      <c r="FN124" s="71">
        <f t="shared" si="404"/>
        <v>0.98309768350915905</v>
      </c>
      <c r="FO124" s="71">
        <f t="shared" si="377"/>
        <v>0.99354685880040849</v>
      </c>
      <c r="FQ124" s="239"/>
      <c r="FS124" s="51">
        <f t="shared" si="362"/>
        <v>2007</v>
      </c>
      <c r="FT124" s="71">
        <f t="shared" si="285"/>
        <v>0.91000659205839485</v>
      </c>
      <c r="FU124" s="71">
        <f t="shared" si="286"/>
        <v>0.98097335590928347</v>
      </c>
      <c r="FV124" s="71">
        <f t="shared" si="287"/>
        <v>0.99477228515012794</v>
      </c>
      <c r="FW124" s="71">
        <f t="shared" si="288"/>
        <v>1.2405620424410702</v>
      </c>
      <c r="FX124" s="71">
        <f t="shared" si="289"/>
        <v>0.97612744424007292</v>
      </c>
      <c r="FY124" s="71">
        <f t="shared" si="290"/>
        <v>0.7700849524391874</v>
      </c>
      <c r="GA124" s="51">
        <f t="shared" si="363"/>
        <v>2007</v>
      </c>
      <c r="GB124" s="119">
        <f t="shared" si="291"/>
        <v>1.1523453957803711</v>
      </c>
      <c r="GC124" s="119">
        <f t="shared" si="292"/>
        <v>1.2663044486016479</v>
      </c>
      <c r="GD124" s="119">
        <f t="shared" si="293"/>
        <v>1.2405620424410702</v>
      </c>
      <c r="GE124" s="119">
        <f t="shared" si="294"/>
        <v>0.93933595630800126</v>
      </c>
      <c r="GF124" s="119">
        <f t="shared" si="295"/>
        <v>0.7700849524391874</v>
      </c>
    </row>
    <row r="125" spans="1:193" x14ac:dyDescent="0.2">
      <c r="A125" s="50" t="s">
        <v>122</v>
      </c>
      <c r="B125" s="50">
        <f t="shared" si="378"/>
        <v>1985</v>
      </c>
      <c r="D125" s="79">
        <f t="shared" ref="D125:G152" si="405">D199+D276</f>
        <v>2330.7483331881385</v>
      </c>
      <c r="E125" s="79">
        <f t="shared" si="405"/>
        <v>3080.4577360216836</v>
      </c>
      <c r="F125" s="79">
        <f t="shared" si="405"/>
        <v>2783.7908885162969</v>
      </c>
      <c r="G125" s="79">
        <f t="shared" si="405"/>
        <v>1662.1240422738808</v>
      </c>
      <c r="H125" s="79">
        <f t="shared" ref="H125:H141" si="406">SUM(D125:G125)</f>
        <v>9857.1209999999992</v>
      </c>
      <c r="I125" s="74">
        <f t="shared" si="304"/>
        <v>9857.1209999999992</v>
      </c>
      <c r="J125" s="327">
        <f t="shared" ref="J125:M152" si="407">J51</f>
        <v>18444.357916936555</v>
      </c>
      <c r="K125" s="327">
        <f t="shared" si="407"/>
        <v>21973.291962547344</v>
      </c>
      <c r="L125" s="327">
        <f t="shared" si="407"/>
        <v>29671.337578635594</v>
      </c>
      <c r="M125" s="327">
        <f t="shared" si="407"/>
        <v>17280.544519234802</v>
      </c>
      <c r="N125" s="327">
        <f t="shared" ref="N125:N141" si="408">SUM(J125:M125)</f>
        <v>87369.531977354287</v>
      </c>
      <c r="P125" s="84">
        <f t="shared" ref="P125:S152" si="409">P51</f>
        <v>30.160474736465197</v>
      </c>
      <c r="Q125" s="84">
        <f t="shared" si="409"/>
        <v>33.443061104918542</v>
      </c>
      <c r="R125" s="84">
        <f t="shared" si="409"/>
        <v>42.688388327994659</v>
      </c>
      <c r="S125" s="84">
        <f t="shared" si="409"/>
        <v>23.538034232121738</v>
      </c>
      <c r="T125" s="84">
        <f t="shared" ref="T125:T141" si="410">SUM(P125:S125)</f>
        <v>129.82995840150014</v>
      </c>
      <c r="V125" s="79">
        <f t="shared" ref="V125:Z134" si="411">V199+V276</f>
        <v>126.36646630284298</v>
      </c>
      <c r="W125" s="79">
        <f t="shared" si="411"/>
        <v>140.19099829339223</v>
      </c>
      <c r="X125" s="79">
        <f t="shared" si="411"/>
        <v>93.820876161670711</v>
      </c>
      <c r="Y125" s="79">
        <f t="shared" si="411"/>
        <v>96.184703000752506</v>
      </c>
      <c r="Z125" s="79">
        <f t="shared" si="411"/>
        <v>112.82103471213412</v>
      </c>
      <c r="AA125" s="151"/>
      <c r="AC125" s="84">
        <f t="shared" ref="AC125:AC152" si="412">AC199+AC276</f>
        <v>77.278237612426324</v>
      </c>
      <c r="AD125" s="84">
        <f>AD199+AD276</f>
        <v>92.110519618930283</v>
      </c>
      <c r="AE125" s="84">
        <f>AE199+AE276</f>
        <v>65.211899477842593</v>
      </c>
      <c r="AF125" s="84">
        <f>AF199+AF276</f>
        <v>70.6143948081112</v>
      </c>
      <c r="AG125" s="84">
        <f>AG199+AG276</f>
        <v>75.923316323623681</v>
      </c>
      <c r="AI125" s="84">
        <f t="shared" si="364"/>
        <v>78.953748009802879</v>
      </c>
      <c r="AJ125" s="84">
        <f t="shared" si="364"/>
        <v>91.472670026437584</v>
      </c>
      <c r="AK125" s="84">
        <f t="shared" si="364"/>
        <v>66.143988772578084</v>
      </c>
      <c r="AL125" s="84">
        <f t="shared" si="364"/>
        <v>67.778671077704701</v>
      </c>
      <c r="AM125" s="84">
        <f t="shared" si="364"/>
        <v>75.940604888387952</v>
      </c>
      <c r="AN125" s="119">
        <f>AM125/AM$125</f>
        <v>1</v>
      </c>
      <c r="AO125" s="119">
        <f>AC125/AI125</f>
        <v>0.97877858316278377</v>
      </c>
      <c r="AP125" s="119">
        <f>AD125/AJ125</f>
        <v>1.0069731165856244</v>
      </c>
      <c r="AQ125" s="119">
        <f>AE125/AK125</f>
        <v>0.98590817832380384</v>
      </c>
      <c r="AR125" s="119">
        <f>AF125/AL125</f>
        <v>1.0418379954241872</v>
      </c>
      <c r="AS125" s="119">
        <f t="shared" ref="AS125:AS141" si="413">AG125/AM125</f>
        <v>0.99977234096581558</v>
      </c>
      <c r="AU125" s="125">
        <f>P125/J125*1000000</f>
        <v>1635.2141328145831</v>
      </c>
      <c r="AV125" s="125">
        <f t="shared" ref="AV125:AY140" si="414">Q125/K125*1000000</f>
        <v>1521.9868357422727</v>
      </c>
      <c r="AW125" s="125">
        <f t="shared" si="414"/>
        <v>1438.7079185379159</v>
      </c>
      <c r="AX125" s="125">
        <f t="shared" si="414"/>
        <v>1362.1118365756233</v>
      </c>
      <c r="AY125" s="125">
        <f t="shared" si="414"/>
        <v>1485.9866530491588</v>
      </c>
      <c r="BB125" s="71">
        <f t="shared" si="347"/>
        <v>1</v>
      </c>
      <c r="BC125" s="71">
        <f t="shared" si="348"/>
        <v>1</v>
      </c>
      <c r="BD125" s="71">
        <f t="shared" si="349"/>
        <v>1</v>
      </c>
      <c r="BE125" s="71">
        <f t="shared" si="350"/>
        <v>1</v>
      </c>
      <c r="BF125" s="71"/>
      <c r="BG125" s="71"/>
      <c r="BH125" s="71"/>
      <c r="BI125" s="71"/>
      <c r="BJ125" s="71"/>
      <c r="BK125" s="71"/>
      <c r="BL125" s="71"/>
      <c r="BM125" s="71"/>
      <c r="BN125" s="71"/>
      <c r="BO125" s="71"/>
      <c r="BP125" s="71"/>
      <c r="BQ125" s="148">
        <f>Northeast!AK126</f>
        <v>1</v>
      </c>
      <c r="BR125" s="148">
        <f>Midwest!AK126</f>
        <v>1</v>
      </c>
      <c r="BS125" s="148">
        <f>South!AK126</f>
        <v>1</v>
      </c>
      <c r="BT125" s="148">
        <f>West!AK126</f>
        <v>1</v>
      </c>
      <c r="BU125" s="72"/>
      <c r="BV125" s="148">
        <f>Northeast!AH126</f>
        <v>1</v>
      </c>
      <c r="BW125" s="148">
        <f>Midwest!AH126</f>
        <v>1</v>
      </c>
      <c r="BX125" s="148">
        <f>South!AH126</f>
        <v>1</v>
      </c>
      <c r="BY125" s="148">
        <f>West!AH126</f>
        <v>1</v>
      </c>
      <c r="CA125" s="148">
        <f>Northeast!AI126</f>
        <v>1</v>
      </c>
      <c r="CB125" s="148">
        <f>Midwest!AI126</f>
        <v>1</v>
      </c>
      <c r="CC125" s="148">
        <f>South!AI126</f>
        <v>1</v>
      </c>
      <c r="CD125" s="148">
        <f>West!AI126</f>
        <v>1</v>
      </c>
      <c r="CF125" s="148">
        <f>Northeast!AJ126</f>
        <v>1</v>
      </c>
      <c r="CG125" s="148">
        <f>Midwest!AJ126</f>
        <v>1</v>
      </c>
      <c r="CH125" s="148">
        <f>South!AJ126</f>
        <v>1</v>
      </c>
      <c r="CI125" s="148">
        <f>West!AJ126</f>
        <v>1</v>
      </c>
      <c r="CK125" s="73">
        <f t="shared" si="351"/>
        <v>1</v>
      </c>
      <c r="CL125" s="73">
        <f t="shared" si="352"/>
        <v>1</v>
      </c>
      <c r="CM125" s="73">
        <f t="shared" ref="CM125:CM141" si="415">FC125</f>
        <v>1</v>
      </c>
      <c r="CN125" s="73">
        <f t="shared" ref="CN125:CN141" si="416">FG125</f>
        <v>1</v>
      </c>
      <c r="CO125" s="73">
        <f t="shared" ref="CO125:CO141" si="417">FK125</f>
        <v>1</v>
      </c>
      <c r="CP125" s="73">
        <f t="shared" ref="CP125:CP141" si="418">FO125</f>
        <v>1</v>
      </c>
      <c r="CQ125" s="73">
        <f t="shared" ref="CQ125:CQ141" si="419">EY125</f>
        <v>1</v>
      </c>
      <c r="CR125" s="73">
        <f t="shared" ref="CR125:CR141" si="420">CK125*CM125*CN125*CO125*CP125*CQ125</f>
        <v>1</v>
      </c>
      <c r="CS125" s="73">
        <f t="shared" ref="CS125:CS141" si="421">CK125*CL125</f>
        <v>1</v>
      </c>
      <c r="CT125" s="73"/>
      <c r="CU125" s="73">
        <f t="shared" ref="CU125:CU141" si="422">CM125*CN125*CO125*CP125</f>
        <v>1</v>
      </c>
      <c r="CX125" s="53"/>
      <c r="CZ125" s="71">
        <f t="shared" si="365"/>
        <v>0.23645325376325793</v>
      </c>
      <c r="DA125" s="71">
        <f t="shared" si="366"/>
        <v>0.31251089806259696</v>
      </c>
      <c r="DB125" s="71">
        <f t="shared" si="367"/>
        <v>0.28241419462298345</v>
      </c>
      <c r="DC125" s="71">
        <f t="shared" si="368"/>
        <v>0.16862165355116174</v>
      </c>
      <c r="DE125" s="71">
        <f t="shared" si="379"/>
        <v>0.23741400711243268</v>
      </c>
      <c r="DF125" s="71">
        <f t="shared" si="380"/>
        <v>0.31423663600513496</v>
      </c>
      <c r="DG125" s="71">
        <f t="shared" si="381"/>
        <v>0.28466299906547338</v>
      </c>
      <c r="DH125" s="71">
        <f t="shared" si="382"/>
        <v>0.16362610813523387</v>
      </c>
      <c r="DI125" s="71">
        <f t="shared" si="383"/>
        <v>0.99993975031827498</v>
      </c>
      <c r="DJ125" s="71"/>
      <c r="DK125" s="71">
        <f t="shared" si="384"/>
        <v>0.23742831209266876</v>
      </c>
      <c r="DL125" s="71">
        <f t="shared" si="385"/>
        <v>0.31425556980319591</v>
      </c>
      <c r="DM125" s="71">
        <f t="shared" si="386"/>
        <v>0.28468015095396176</v>
      </c>
      <c r="DN125" s="71">
        <f t="shared" si="387"/>
        <v>0.16363596715017342</v>
      </c>
      <c r="DQ125" s="71">
        <f t="shared" si="310"/>
        <v>-1.8446296949479711E-2</v>
      </c>
      <c r="DR125" s="71">
        <f t="shared" si="311"/>
        <v>-2.6861092600830881E-2</v>
      </c>
      <c r="DS125" s="71">
        <f t="shared" si="312"/>
        <v>-3.2635620125681143E-2</v>
      </c>
      <c r="DT125" s="71">
        <f t="shared" si="313"/>
        <v>-6.6023616439158861E-3</v>
      </c>
      <c r="DV125" s="71">
        <f t="shared" si="369"/>
        <v>0.21110743641979487</v>
      </c>
      <c r="DW125" s="71">
        <f t="shared" si="370"/>
        <v>0.25149833660826643</v>
      </c>
      <c r="DX125" s="71">
        <f t="shared" si="371"/>
        <v>0.33960737693234117</v>
      </c>
      <c r="DY125" s="71">
        <f t="shared" si="372"/>
        <v>0.19778685003959762</v>
      </c>
      <c r="DZ125" s="71"/>
      <c r="EB125" s="71">
        <f t="shared" si="388"/>
        <v>-7.1185303431385754E-3</v>
      </c>
      <c r="EC125" s="71">
        <f t="shared" si="389"/>
        <v>-1.265373109201498E-2</v>
      </c>
      <c r="ED125" s="71">
        <f t="shared" si="390"/>
        <v>7.4275138713757833E-3</v>
      </c>
      <c r="EE125" s="71">
        <f t="shared" si="391"/>
        <v>1.11734164955974E-2</v>
      </c>
      <c r="EG125" s="71">
        <f t="shared" si="322"/>
        <v>-4.6262151674724374E-5</v>
      </c>
      <c r="EH125" s="71">
        <f t="shared" si="323"/>
        <v>-1.1560577083938543E-3</v>
      </c>
      <c r="EI125" s="71">
        <f t="shared" si="324"/>
        <v>1.3600088682214577E-4</v>
      </c>
      <c r="EJ125" s="71">
        <f t="shared" si="325"/>
        <v>4.4176858504169796E-4</v>
      </c>
      <c r="EL125" s="71">
        <f t="shared" si="326"/>
        <v>6.3516762532978379E-4</v>
      </c>
      <c r="EM125" s="71">
        <f t="shared" si="327"/>
        <v>3.5938907120491724E-3</v>
      </c>
      <c r="EN125" s="71">
        <f t="shared" si="328"/>
        <v>4.5626145913936073E-3</v>
      </c>
      <c r="EO125" s="71">
        <f t="shared" si="329"/>
        <v>2.0867388741805134E-3</v>
      </c>
      <c r="EQ125" s="71">
        <f t="shared" si="392"/>
        <v>1.0869996370373022E-3</v>
      </c>
      <c r="ER125" s="71">
        <f t="shared" si="393"/>
        <v>1.0288635719033655E-2</v>
      </c>
      <c r="ES125" s="71">
        <f t="shared" si="394"/>
        <v>-1.1116591699793083E-2</v>
      </c>
      <c r="ET125" s="71">
        <f t="shared" si="395"/>
        <v>3.7567414230320118E-2</v>
      </c>
      <c r="EW125" s="71">
        <f t="shared" si="396"/>
        <v>0.97707484959871771</v>
      </c>
      <c r="EX125" s="71">
        <f t="shared" si="397"/>
        <v>0.71827799493851996</v>
      </c>
      <c r="EY125" s="71">
        <f t="shared" si="373"/>
        <v>1</v>
      </c>
      <c r="EZ125" s="71"/>
      <c r="FA125" s="71">
        <f t="shared" si="398"/>
        <v>0.99827767736919037</v>
      </c>
      <c r="FB125" s="71">
        <f t="shared" si="273"/>
        <v>0.97830123536518743</v>
      </c>
      <c r="FC125" s="71">
        <f t="shared" si="374"/>
        <v>1</v>
      </c>
      <c r="FD125" s="71"/>
      <c r="FE125" s="71">
        <f t="shared" si="399"/>
        <v>0.99973675911816029</v>
      </c>
      <c r="FF125" s="71">
        <f t="shared" si="400"/>
        <v>1.00758914914885</v>
      </c>
      <c r="FG125" s="71">
        <f t="shared" si="375"/>
        <v>1</v>
      </c>
      <c r="FH125" s="71"/>
      <c r="FI125" s="71">
        <f t="shared" si="401"/>
        <v>1.0029248272804987</v>
      </c>
      <c r="FJ125" s="71">
        <f t="shared" si="402"/>
        <v>1.0306107727534868</v>
      </c>
      <c r="FK125" s="71">
        <f t="shared" si="376"/>
        <v>1</v>
      </c>
      <c r="FM125" s="71">
        <f t="shared" si="403"/>
        <v>1.0064950547047</v>
      </c>
      <c r="FN125" s="71">
        <f t="shared" si="404"/>
        <v>0.98948295674361486</v>
      </c>
      <c r="FO125" s="71">
        <f t="shared" si="377"/>
        <v>1</v>
      </c>
      <c r="FQ125" s="239"/>
      <c r="FS125" s="51">
        <v>2008</v>
      </c>
      <c r="FT125" s="71">
        <f t="shared" si="285"/>
        <v>0.92699618713520893</v>
      </c>
      <c r="FU125" s="71">
        <f t="shared" si="286"/>
        <v>0.98079815257913472</v>
      </c>
      <c r="FV125" s="71">
        <f t="shared" si="287"/>
        <v>0.9940367698229291</v>
      </c>
      <c r="FW125" s="71">
        <f t="shared" si="288"/>
        <v>1.2477238868244418</v>
      </c>
      <c r="FX125" s="71">
        <f t="shared" si="289"/>
        <v>0.99838409174975895</v>
      </c>
      <c r="FY125" s="71">
        <f t="shared" si="290"/>
        <v>0.76327267935227661</v>
      </c>
      <c r="GA125" s="51">
        <v>2008</v>
      </c>
      <c r="GB125" s="119">
        <f t="shared" si="291"/>
        <v>1.1793337020008181</v>
      </c>
      <c r="GC125" s="119">
        <f t="shared" si="292"/>
        <v>1.272209873532957</v>
      </c>
      <c r="GD125" s="119">
        <f t="shared" si="293"/>
        <v>1.2477238868244418</v>
      </c>
      <c r="GE125" s="119">
        <f t="shared" si="294"/>
        <v>0.96041056889668008</v>
      </c>
      <c r="GF125" s="119">
        <f t="shared" si="295"/>
        <v>0.76327267935227661</v>
      </c>
    </row>
    <row r="126" spans="1:193" x14ac:dyDescent="0.2">
      <c r="A126" s="50" t="s">
        <v>122</v>
      </c>
      <c r="B126" s="50">
        <f t="shared" si="378"/>
        <v>1986</v>
      </c>
      <c r="D126" s="79">
        <f t="shared" si="405"/>
        <v>2371.9948438867086</v>
      </c>
      <c r="E126" s="79">
        <f t="shared" si="405"/>
        <v>3021.8732777256978</v>
      </c>
      <c r="F126" s="79">
        <f t="shared" si="405"/>
        <v>2778.9710349991788</v>
      </c>
      <c r="G126" s="79">
        <f t="shared" si="405"/>
        <v>1528.0798433884147</v>
      </c>
      <c r="H126" s="79">
        <f t="shared" si="406"/>
        <v>9700.9189999999981</v>
      </c>
      <c r="I126" s="74">
        <f t="shared" si="304"/>
        <v>9700.9189999999999</v>
      </c>
      <c r="J126" s="327">
        <f t="shared" si="407"/>
        <v>18596.096097453687</v>
      </c>
      <c r="K126" s="327">
        <f t="shared" si="407"/>
        <v>21999.164474042933</v>
      </c>
      <c r="L126" s="327">
        <f t="shared" si="407"/>
        <v>30292.900142351198</v>
      </c>
      <c r="M126" s="327">
        <f t="shared" si="407"/>
        <v>17734.158971331693</v>
      </c>
      <c r="N126" s="327">
        <f t="shared" si="408"/>
        <v>88622.319685179507</v>
      </c>
      <c r="P126" s="84">
        <f t="shared" si="409"/>
        <v>30.505404819611805</v>
      </c>
      <c r="Q126" s="84">
        <f t="shared" si="409"/>
        <v>33.702340856023611</v>
      </c>
      <c r="R126" s="84">
        <f t="shared" si="409"/>
        <v>43.906956642028383</v>
      </c>
      <c r="S126" s="84">
        <f t="shared" si="409"/>
        <v>24.273165031525778</v>
      </c>
      <c r="T126" s="84">
        <f t="shared" si="410"/>
        <v>132.38786734918955</v>
      </c>
      <c r="V126" s="79">
        <f t="shared" si="411"/>
        <v>127.55337633534275</v>
      </c>
      <c r="W126" s="79">
        <f t="shared" si="411"/>
        <v>137.36309309797838</v>
      </c>
      <c r="X126" s="79">
        <f t="shared" si="411"/>
        <v>91.736711306621288</v>
      </c>
      <c r="Y126" s="79">
        <f t="shared" si="411"/>
        <v>86.165904222390537</v>
      </c>
      <c r="Z126" s="79">
        <f t="shared" si="411"/>
        <v>109.46360955638926</v>
      </c>
      <c r="AA126" s="151"/>
      <c r="AC126" s="84">
        <f t="shared" si="412"/>
        <v>77.75654373095756</v>
      </c>
      <c r="AD126" s="84">
        <f t="shared" ref="AD126:AF152" si="423">AD200+AD277</f>
        <v>89.663602022041715</v>
      </c>
      <c r="AE126" s="84">
        <f t="shared" si="423"/>
        <v>63.292271829633179</v>
      </c>
      <c r="AF126" s="84">
        <f t="shared" si="423"/>
        <v>62.953464923249925</v>
      </c>
      <c r="AG126" s="84">
        <f t="shared" ref="AG126:AG152" si="424">AG200+AG277</f>
        <v>73.276495756311363</v>
      </c>
      <c r="AI126" s="84">
        <f t="shared" si="364"/>
        <v>79.569365126928432</v>
      </c>
      <c r="AJ126" s="84">
        <f t="shared" si="364"/>
        <v>92.077297456592191</v>
      </c>
      <c r="AK126" s="84">
        <f t="shared" si="364"/>
        <v>64.618624754834784</v>
      </c>
      <c r="AL126" s="84">
        <f t="shared" si="364"/>
        <v>66.808132291368125</v>
      </c>
      <c r="AM126" s="84">
        <f t="shared" si="364"/>
        <v>75.455314254789002</v>
      </c>
      <c r="AN126" s="119">
        <f t="shared" ref="AN126:AN150" si="425">AM126/AM$125</f>
        <v>0.99360960273739984</v>
      </c>
      <c r="AO126" s="119">
        <f t="shared" ref="AO126:AO150" si="426">AC126/AI126</f>
        <v>0.97721709362542897</v>
      </c>
      <c r="AP126" s="119">
        <f t="shared" ref="AP126:AP150" si="427">AD126/AJ126</f>
        <v>0.9737862046213035</v>
      </c>
      <c r="AQ126" s="119">
        <f t="shared" ref="AQ126:AQ150" si="428">AE126/AK126</f>
        <v>0.97947413876055345</v>
      </c>
      <c r="AR126" s="119">
        <f t="shared" ref="AR126:AR150" si="429">AF126/AL126</f>
        <v>0.94230242283518773</v>
      </c>
      <c r="AS126" s="119">
        <f t="shared" si="413"/>
        <v>0.97112438640013543</v>
      </c>
      <c r="AU126" s="125">
        <f t="shared" ref="AU126:AU150" si="430">P126/J126*1000000</f>
        <v>1640.4198311165337</v>
      </c>
      <c r="AV126" s="125">
        <f t="shared" si="414"/>
        <v>1531.9827666995895</v>
      </c>
      <c r="AW126" s="125">
        <f t="shared" si="414"/>
        <v>1449.4141015123196</v>
      </c>
      <c r="AX126" s="125">
        <f t="shared" si="414"/>
        <v>1368.7237760056607</v>
      </c>
      <c r="AY126" s="125">
        <f t="shared" si="414"/>
        <v>1493.8433999412571</v>
      </c>
      <c r="BB126" s="71">
        <f t="shared" si="347"/>
        <v>1.0077971867408893</v>
      </c>
      <c r="BC126" s="71">
        <f t="shared" si="348"/>
        <v>1.0066099243629802</v>
      </c>
      <c r="BD126" s="71">
        <f t="shared" si="349"/>
        <v>0.97693873553667987</v>
      </c>
      <c r="BE126" s="71">
        <f t="shared" si="350"/>
        <v>0.98568076400872617</v>
      </c>
      <c r="BF126" s="71"/>
      <c r="BG126" s="71"/>
      <c r="BH126" s="71"/>
      <c r="BI126" s="71"/>
      <c r="BJ126" s="71"/>
      <c r="BK126" s="71"/>
      <c r="BL126" s="71"/>
      <c r="BM126" s="71"/>
      <c r="BN126" s="71"/>
      <c r="BO126" s="71"/>
      <c r="BP126" s="71"/>
      <c r="BQ126" s="148">
        <f>Northeast!AK127</f>
        <v>1.0062651243251022</v>
      </c>
      <c r="BR126" s="148">
        <f>Midwest!AK127</f>
        <v>1.0080829839596208</v>
      </c>
      <c r="BS126" s="148">
        <f>South!AK127</f>
        <v>0.97679189367178654</v>
      </c>
      <c r="BT126" s="148">
        <f>West!AK127</f>
        <v>0.98531532305782998</v>
      </c>
      <c r="BU126" s="72"/>
      <c r="BV126" s="148">
        <f>Northeast!AH127</f>
        <v>1.0015225236160448</v>
      </c>
      <c r="BW126" s="148">
        <f>Midwest!AH127</f>
        <v>0.99853875165033112</v>
      </c>
      <c r="BX126" s="148">
        <f>South!AH127</f>
        <v>1.0001503307570885</v>
      </c>
      <c r="BY126" s="148">
        <f>West!AH127</f>
        <v>1.0003708873112436</v>
      </c>
      <c r="CA126" s="148">
        <f>Northeast!AI127</f>
        <v>1.0031834963981081</v>
      </c>
      <c r="CB126" s="148">
        <f>Midwest!AI127</f>
        <v>1.0065676855558621</v>
      </c>
      <c r="CC126" s="148">
        <f>South!AI127</f>
        <v>1.0074415264116179</v>
      </c>
      <c r="CD126" s="148">
        <f>West!AI127</f>
        <v>1.0048541824925772</v>
      </c>
      <c r="CF126" s="148">
        <f>Northeast!AJ127</f>
        <v>0.99840465498099773</v>
      </c>
      <c r="CG126" s="148">
        <f>Midwest!AJ127</f>
        <v>0.96704290172427965</v>
      </c>
      <c r="CH126" s="148">
        <f>South!AJ127</f>
        <v>0.99347399716859119</v>
      </c>
      <c r="CI126" s="148">
        <f>West!AJ127</f>
        <v>0.9044615640568251</v>
      </c>
      <c r="CK126" s="73">
        <f t="shared" si="351"/>
        <v>1.0143389540892807</v>
      </c>
      <c r="CL126" s="73">
        <f t="shared" si="352"/>
        <v>0.9702411419615905</v>
      </c>
      <c r="CM126" s="73">
        <f t="shared" si="415"/>
        <v>0.99822347446702375</v>
      </c>
      <c r="CN126" s="73">
        <f t="shared" si="416"/>
        <v>1.0000127782650121</v>
      </c>
      <c r="CO126" s="73">
        <f t="shared" si="417"/>
        <v>1.0057217215202479</v>
      </c>
      <c r="CP126" s="73">
        <f t="shared" si="418"/>
        <v>0.97134513182408955</v>
      </c>
      <c r="CQ126" s="73">
        <f t="shared" si="419"/>
        <v>0.99493557610872252</v>
      </c>
      <c r="CR126" s="73">
        <f t="shared" si="420"/>
        <v>0.98415338515170925</v>
      </c>
      <c r="CS126" s="73">
        <f t="shared" si="421"/>
        <v>0.98415338515170903</v>
      </c>
      <c r="CT126" s="73"/>
      <c r="CU126" s="73">
        <f t="shared" si="422"/>
        <v>0.97517986617413599</v>
      </c>
      <c r="CX126" s="53"/>
      <c r="CZ126" s="71">
        <f t="shared" si="365"/>
        <v>0.24451238525821203</v>
      </c>
      <c r="DA126" s="71">
        <f t="shared" si="366"/>
        <v>0.31150381502264873</v>
      </c>
      <c r="DB126" s="71">
        <f t="shared" si="367"/>
        <v>0.28646471896107772</v>
      </c>
      <c r="DC126" s="71">
        <f t="shared" si="368"/>
        <v>0.15751908075806167</v>
      </c>
      <c r="DE126" s="71">
        <f t="shared" si="379"/>
        <v>0.24046031115851699</v>
      </c>
      <c r="DF126" s="71">
        <f t="shared" si="380"/>
        <v>0.31200708565772539</v>
      </c>
      <c r="DG126" s="71">
        <f t="shared" si="381"/>
        <v>0.28443464997847817</v>
      </c>
      <c r="DH126" s="71">
        <f t="shared" si="382"/>
        <v>0.1630073548685563</v>
      </c>
      <c r="DI126" s="71">
        <f t="shared" si="383"/>
        <v>0.99990940166327691</v>
      </c>
      <c r="DJ126" s="71"/>
      <c r="DK126" s="71">
        <f t="shared" si="384"/>
        <v>0.24048209843664703</v>
      </c>
      <c r="DL126" s="71">
        <f t="shared" si="385"/>
        <v>0.31203535554193629</v>
      </c>
      <c r="DM126" s="71">
        <f t="shared" si="386"/>
        <v>0.28446042161954044</v>
      </c>
      <c r="DN126" s="71">
        <f t="shared" si="387"/>
        <v>0.16302212440187619</v>
      </c>
      <c r="DQ126" s="71">
        <f t="shared" si="310"/>
        <v>6.2455800228756776E-3</v>
      </c>
      <c r="DR126" s="71">
        <f t="shared" si="311"/>
        <v>8.0504916173973467E-3</v>
      </c>
      <c r="DS126" s="71">
        <f t="shared" si="312"/>
        <v>-2.3481655081885267E-2</v>
      </c>
      <c r="DT126" s="71">
        <f t="shared" si="313"/>
        <v>-1.4793564107294222E-2</v>
      </c>
      <c r="DV126" s="71">
        <f t="shared" si="369"/>
        <v>0.20983535709191722</v>
      </c>
      <c r="DW126" s="71">
        <f t="shared" si="370"/>
        <v>0.24823503325338819</v>
      </c>
      <c r="DX126" s="71">
        <f t="shared" si="371"/>
        <v>0.34182021244719396</v>
      </c>
      <c r="DY126" s="71">
        <f t="shared" si="372"/>
        <v>0.20010939720750068</v>
      </c>
      <c r="DZ126" s="71"/>
      <c r="EB126" s="71">
        <f t="shared" si="388"/>
        <v>-6.0439718644027191E-3</v>
      </c>
      <c r="EC126" s="71">
        <f t="shared" si="389"/>
        <v>-1.3060363535976779E-2</v>
      </c>
      <c r="ED126" s="71">
        <f t="shared" si="390"/>
        <v>6.494727621032345E-3</v>
      </c>
      <c r="EE126" s="71">
        <f t="shared" si="391"/>
        <v>1.1674267158607327E-2</v>
      </c>
      <c r="EG126" s="71">
        <f t="shared" si="322"/>
        <v>1.5213657520652391E-3</v>
      </c>
      <c r="EH126" s="71">
        <f t="shared" si="323"/>
        <v>-1.4623170142216589E-3</v>
      </c>
      <c r="EI126" s="71">
        <f t="shared" si="324"/>
        <v>1.503194585525467E-4</v>
      </c>
      <c r="EJ126" s="71">
        <f t="shared" si="325"/>
        <v>3.7081854954612082E-4</v>
      </c>
      <c r="EL126" s="71">
        <f t="shared" si="326"/>
        <v>3.1784398023770354E-3</v>
      </c>
      <c r="EM126" s="71">
        <f t="shared" si="327"/>
        <v>6.5462122776296806E-3</v>
      </c>
      <c r="EN126" s="71">
        <f t="shared" si="328"/>
        <v>7.4139748532899372E-3</v>
      </c>
      <c r="EO126" s="71">
        <f t="shared" si="329"/>
        <v>4.8424389369828595E-3</v>
      </c>
      <c r="EQ126" s="71">
        <f t="shared" si="392"/>
        <v>-1.596618936939802E-3</v>
      </c>
      <c r="ER126" s="71">
        <f t="shared" si="393"/>
        <v>-3.3512418717443315E-2</v>
      </c>
      <c r="ES126" s="71">
        <f t="shared" si="394"/>
        <v>-6.547390288403742E-3</v>
      </c>
      <c r="ET126" s="71">
        <f t="shared" si="395"/>
        <v>-0.10041546918255183</v>
      </c>
      <c r="EW126" s="71">
        <f t="shared" si="396"/>
        <v>0.99493557610872263</v>
      </c>
      <c r="EX126" s="71">
        <f t="shared" si="397"/>
        <v>0.71464033070037447</v>
      </c>
      <c r="EY126" s="71">
        <f t="shared" si="373"/>
        <v>0.99493557610872252</v>
      </c>
      <c r="EZ126" s="71"/>
      <c r="FA126" s="71">
        <f t="shared" si="398"/>
        <v>0.99822347446702375</v>
      </c>
      <c r="FB126" s="71">
        <f t="shared" si="273"/>
        <v>0.97656325824161894</v>
      </c>
      <c r="FC126" s="71">
        <f t="shared" si="374"/>
        <v>0.99822347446702375</v>
      </c>
      <c r="FD126" s="71"/>
      <c r="FE126" s="71">
        <f t="shared" si="399"/>
        <v>1.0000127782650121</v>
      </c>
      <c r="FF126" s="71">
        <f t="shared" si="400"/>
        <v>1.0076020243900212</v>
      </c>
      <c r="FG126" s="71">
        <f t="shared" si="375"/>
        <v>1.0000127782650121</v>
      </c>
      <c r="FH126" s="71"/>
      <c r="FI126" s="71">
        <f t="shared" si="401"/>
        <v>1.0057217215202479</v>
      </c>
      <c r="FJ126" s="71">
        <f t="shared" si="402"/>
        <v>1.0365076405909497</v>
      </c>
      <c r="FK126" s="71">
        <f t="shared" si="376"/>
        <v>1.0057217215202479</v>
      </c>
      <c r="FM126" s="71">
        <f t="shared" si="403"/>
        <v>0.97134513182408955</v>
      </c>
      <c r="FN126" s="71">
        <f t="shared" si="404"/>
        <v>0.96112945305581643</v>
      </c>
      <c r="FO126" s="71">
        <f t="shared" si="377"/>
        <v>0.97134513182408955</v>
      </c>
      <c r="FQ126" s="239"/>
      <c r="GA126" s="51">
        <v>2009</v>
      </c>
      <c r="GB126" s="119">
        <f t="shared" si="291"/>
        <v>1.1486052570522374</v>
      </c>
      <c r="GC126" s="119">
        <f t="shared" si="292"/>
        <v>1.2747720261979276</v>
      </c>
      <c r="GD126" s="119">
        <f t="shared" si="293"/>
        <v>1.2531302881440336</v>
      </c>
      <c r="GE126" s="119">
        <f t="shared" si="294"/>
        <v>0.95551534276395977</v>
      </c>
      <c r="GF126" s="119">
        <f t="shared" si="295"/>
        <v>0.74276663714057289</v>
      </c>
    </row>
    <row r="127" spans="1:193" x14ac:dyDescent="0.2">
      <c r="A127" s="50" t="s">
        <v>122</v>
      </c>
      <c r="B127" s="50">
        <f t="shared" si="378"/>
        <v>1987</v>
      </c>
      <c r="D127" s="79">
        <f t="shared" si="405"/>
        <v>2420.5341505144115</v>
      </c>
      <c r="E127" s="79">
        <f t="shared" si="405"/>
        <v>2951.8359264137262</v>
      </c>
      <c r="F127" s="79">
        <f t="shared" si="405"/>
        <v>2868.8702274403618</v>
      </c>
      <c r="G127" s="79">
        <f t="shared" si="405"/>
        <v>1583.7336956314982</v>
      </c>
      <c r="H127" s="79">
        <f t="shared" si="406"/>
        <v>9824.9739999999965</v>
      </c>
      <c r="I127" s="74">
        <f t="shared" si="304"/>
        <v>9824.9739999999983</v>
      </c>
      <c r="J127" s="327">
        <f t="shared" si="407"/>
        <v>18739.940949400767</v>
      </c>
      <c r="K127" s="327">
        <f t="shared" si="407"/>
        <v>22015.092633166296</v>
      </c>
      <c r="L127" s="327">
        <f t="shared" si="407"/>
        <v>30913.543479275904</v>
      </c>
      <c r="M127" s="327">
        <f t="shared" si="407"/>
        <v>18188.343349405113</v>
      </c>
      <c r="N127" s="327">
        <f t="shared" si="408"/>
        <v>89856.92041124808</v>
      </c>
      <c r="P127" s="84">
        <f t="shared" si="409"/>
        <v>31.034531508433965</v>
      </c>
      <c r="Q127" s="84">
        <f t="shared" si="409"/>
        <v>34.195009371702767</v>
      </c>
      <c r="R127" s="84">
        <f t="shared" si="409"/>
        <v>45.463575696233612</v>
      </c>
      <c r="S127" s="84">
        <f t="shared" si="409"/>
        <v>25.185891622709573</v>
      </c>
      <c r="T127" s="84">
        <f t="shared" si="410"/>
        <v>135.87900819907992</v>
      </c>
      <c r="V127" s="79">
        <f t="shared" si="411"/>
        <v>129.16444918636796</v>
      </c>
      <c r="W127" s="79">
        <f t="shared" si="411"/>
        <v>134.08237592272087</v>
      </c>
      <c r="X127" s="79">
        <f t="shared" si="411"/>
        <v>92.803021088915955</v>
      </c>
      <c r="Y127" s="79">
        <f t="shared" si="411"/>
        <v>87.074103738166855</v>
      </c>
      <c r="Z127" s="79">
        <f t="shared" si="411"/>
        <v>109.34020390454123</v>
      </c>
      <c r="AA127" s="150">
        <f>RECS_data!G154</f>
        <v>100.74944812362031</v>
      </c>
      <c r="AB127" s="74"/>
      <c r="AC127" s="84">
        <f t="shared" si="412"/>
        <v>77.99486677788596</v>
      </c>
      <c r="AD127" s="84">
        <f t="shared" si="423"/>
        <v>86.323588753171833</v>
      </c>
      <c r="AE127" s="84">
        <f t="shared" si="423"/>
        <v>63.102608703917468</v>
      </c>
      <c r="AF127" s="84">
        <f t="shared" si="423"/>
        <v>62.881779980482406</v>
      </c>
      <c r="AG127" s="84">
        <f t="shared" si="424"/>
        <v>72.306783293598741</v>
      </c>
      <c r="AI127" s="84">
        <f t="shared" si="364"/>
        <v>79.313211157901605</v>
      </c>
      <c r="AJ127" s="84">
        <f t="shared" si="364"/>
        <v>90.86027866446922</v>
      </c>
      <c r="AK127" s="84">
        <f t="shared" si="364"/>
        <v>62.676768063218262</v>
      </c>
      <c r="AL127" s="84">
        <f t="shared" si="364"/>
        <v>64.443286339505136</v>
      </c>
      <c r="AM127" s="84">
        <f t="shared" si="364"/>
        <v>73.896536183470843</v>
      </c>
      <c r="AN127" s="119">
        <f t="shared" si="425"/>
        <v>0.97308332336934455</v>
      </c>
      <c r="AO127" s="119">
        <f t="shared" si="426"/>
        <v>0.98337799767820511</v>
      </c>
      <c r="AP127" s="119">
        <f t="shared" si="427"/>
        <v>0.95006960161270726</v>
      </c>
      <c r="AQ127" s="119">
        <f t="shared" si="428"/>
        <v>1.006794234193277</v>
      </c>
      <c r="AR127" s="119">
        <f t="shared" si="429"/>
        <v>0.97576929347152963</v>
      </c>
      <c r="AS127" s="119">
        <f t="shared" si="413"/>
        <v>0.97848677391420547</v>
      </c>
      <c r="AU127" s="125">
        <f t="shared" si="430"/>
        <v>1656.0634631789665</v>
      </c>
      <c r="AV127" s="125">
        <f t="shared" si="414"/>
        <v>1553.2530315219803</v>
      </c>
      <c r="AW127" s="125">
        <f t="shared" si="414"/>
        <v>1470.6685348676347</v>
      </c>
      <c r="AX127" s="125">
        <f t="shared" si="414"/>
        <v>1384.727082553856</v>
      </c>
      <c r="AY127" s="125">
        <f t="shared" si="414"/>
        <v>1512.1707663383365</v>
      </c>
      <c r="BB127" s="71">
        <f t="shared" si="347"/>
        <v>1.004552831970106</v>
      </c>
      <c r="BC127" s="71">
        <f t="shared" si="348"/>
        <v>0.99330519857142718</v>
      </c>
      <c r="BD127" s="71">
        <f t="shared" si="349"/>
        <v>0.94758071332406157</v>
      </c>
      <c r="BE127" s="71">
        <f t="shared" si="350"/>
        <v>0.95079005408094064</v>
      </c>
      <c r="BF127" s="71"/>
      <c r="BG127" s="71"/>
      <c r="BH127" s="71"/>
      <c r="BI127" s="71"/>
      <c r="BJ127" s="71"/>
      <c r="BK127" s="71"/>
      <c r="BL127" s="71"/>
      <c r="BM127" s="71"/>
      <c r="BN127" s="71"/>
      <c r="BO127" s="71"/>
      <c r="BP127" s="71"/>
      <c r="BQ127" s="148">
        <f>Northeast!AK128</f>
        <v>1.0024723169244136</v>
      </c>
      <c r="BR127" s="148">
        <f>Midwest!AK128</f>
        <v>0.99633443448434655</v>
      </c>
      <c r="BS127" s="148">
        <f>South!AK128</f>
        <v>0.94746415243412108</v>
      </c>
      <c r="BT127" s="148">
        <f>West!AK128</f>
        <v>0.95021480658452839</v>
      </c>
      <c r="BU127" s="72"/>
      <c r="BV127" s="148">
        <f>Northeast!AH128</f>
        <v>1.0020753840386092</v>
      </c>
      <c r="BW127" s="148">
        <f>Midwest!AH128</f>
        <v>0.99695961937269895</v>
      </c>
      <c r="BX127" s="148">
        <f>South!AH128</f>
        <v>1.0001230240633814</v>
      </c>
      <c r="BY127" s="148">
        <f>West!AH128</f>
        <v>1.0006053867950973</v>
      </c>
      <c r="CA127" s="148">
        <f>Northeast!AI128</f>
        <v>1.0127502141438178</v>
      </c>
      <c r="CB127" s="148">
        <f>Midwest!AI128</f>
        <v>1.0205430132807023</v>
      </c>
      <c r="CC127" s="148">
        <f>South!AI128</f>
        <v>1.0222148053249047</v>
      </c>
      <c r="CD127" s="148">
        <f>West!AI128</f>
        <v>1.0166030757320836</v>
      </c>
      <c r="CF127" s="148">
        <f>Northeast!AJ128</f>
        <v>1.0046991368574487</v>
      </c>
      <c r="CG127" s="148">
        <f>Midwest!AJ128</f>
        <v>0.94349053213469902</v>
      </c>
      <c r="CH127" s="148">
        <f>South!AJ128</f>
        <v>1.0211845852673447</v>
      </c>
      <c r="CI127" s="148">
        <f>West!AJ128</f>
        <v>0.93658447643219456</v>
      </c>
      <c r="CK127" s="73">
        <f t="shared" si="351"/>
        <v>1.0284697465763981</v>
      </c>
      <c r="CL127" s="73">
        <f t="shared" si="352"/>
        <v>0.96914732419823724</v>
      </c>
      <c r="CM127" s="73">
        <f t="shared" si="415"/>
        <v>0.99640214050212894</v>
      </c>
      <c r="CN127" s="73">
        <f t="shared" si="416"/>
        <v>0.99969350170623261</v>
      </c>
      <c r="CO127" s="73">
        <f t="shared" si="417"/>
        <v>1.0184855532264061</v>
      </c>
      <c r="CP127" s="73">
        <f t="shared" si="418"/>
        <v>0.97867472465463778</v>
      </c>
      <c r="CQ127" s="73">
        <f t="shared" si="419"/>
        <v>0.97610162250775079</v>
      </c>
      <c r="CR127" s="73">
        <f t="shared" si="420"/>
        <v>0.99673870291335542</v>
      </c>
      <c r="CS127" s="73">
        <f t="shared" si="421"/>
        <v>0.99673870291335542</v>
      </c>
      <c r="CT127" s="73"/>
      <c r="CU127" s="73">
        <f t="shared" si="422"/>
        <v>0.9928754361747224</v>
      </c>
      <c r="CX127" s="53"/>
      <c r="CZ127" s="71">
        <f t="shared" si="365"/>
        <v>0.24636545099400897</v>
      </c>
      <c r="DA127" s="71">
        <f t="shared" si="366"/>
        <v>0.30044211072861132</v>
      </c>
      <c r="DB127" s="71">
        <f t="shared" si="367"/>
        <v>0.29199774243070392</v>
      </c>
      <c r="DC127" s="71">
        <f t="shared" si="368"/>
        <v>0.1611946958466759</v>
      </c>
      <c r="DE127" s="71">
        <f t="shared" si="379"/>
        <v>0.24543775223329328</v>
      </c>
      <c r="DF127" s="71">
        <f t="shared" si="380"/>
        <v>0.30593963423215231</v>
      </c>
      <c r="DG127" s="71">
        <f t="shared" si="381"/>
        <v>0.28922240987123177</v>
      </c>
      <c r="DH127" s="71">
        <f t="shared" si="382"/>
        <v>0.15934982312013063</v>
      </c>
      <c r="DI127" s="71">
        <f t="shared" si="383"/>
        <v>0.99994961945680805</v>
      </c>
      <c r="DJ127" s="71"/>
      <c r="DK127" s="71">
        <f t="shared" si="384"/>
        <v>0.24545011814357187</v>
      </c>
      <c r="DL127" s="71">
        <f t="shared" si="385"/>
        <v>0.30595504841368371</v>
      </c>
      <c r="DM127" s="71">
        <f t="shared" si="386"/>
        <v>0.28923698178748541</v>
      </c>
      <c r="DN127" s="71">
        <f t="shared" si="387"/>
        <v>0.15935785165525893</v>
      </c>
      <c r="DQ127" s="71">
        <f t="shared" si="310"/>
        <v>-3.7763142460482966E-3</v>
      </c>
      <c r="DR127" s="71">
        <f t="shared" si="311"/>
        <v>-1.1722791780891183E-2</v>
      </c>
      <c r="DS127" s="71">
        <f t="shared" si="312"/>
        <v>-3.048452150200448E-2</v>
      </c>
      <c r="DT127" s="71">
        <f t="shared" si="313"/>
        <v>-3.6273643645525239E-2</v>
      </c>
      <c r="DV127" s="71">
        <f t="shared" si="369"/>
        <v>0.20855311826438852</v>
      </c>
      <c r="DW127" s="71">
        <f t="shared" si="370"/>
        <v>0.24500163740766814</v>
      </c>
      <c r="DX127" s="71">
        <f t="shared" si="371"/>
        <v>0.34403074730130878</v>
      </c>
      <c r="DY127" s="71">
        <f t="shared" si="372"/>
        <v>0.20241449702663455</v>
      </c>
      <c r="DZ127" s="71"/>
      <c r="EB127" s="71">
        <f t="shared" si="388"/>
        <v>-6.1294367198316364E-3</v>
      </c>
      <c r="EC127" s="71">
        <f t="shared" si="389"/>
        <v>-1.3111118279314262E-2</v>
      </c>
      <c r="ED127" s="71">
        <f t="shared" si="390"/>
        <v>6.4461308310379507E-3</v>
      </c>
      <c r="EE127" s="71">
        <f t="shared" si="391"/>
        <v>1.1453357430775961E-2</v>
      </c>
      <c r="EG127" s="71">
        <f t="shared" si="322"/>
        <v>5.5186765217077349E-4</v>
      </c>
      <c r="EH127" s="71">
        <f t="shared" si="323"/>
        <v>-1.5826949600127873E-3</v>
      </c>
      <c r="EI127" s="71">
        <f t="shared" si="324"/>
        <v>-2.7302962010655761E-5</v>
      </c>
      <c r="EJ127" s="71">
        <f t="shared" si="325"/>
        <v>2.3438507288851222E-4</v>
      </c>
      <c r="EL127" s="71">
        <f t="shared" si="326"/>
        <v>9.4911747461212323E-3</v>
      </c>
      <c r="EM127" s="71">
        <f t="shared" si="327"/>
        <v>1.3788639323537554E-2</v>
      </c>
      <c r="EN127" s="71">
        <f t="shared" si="328"/>
        <v>1.4557676178743541E-2</v>
      </c>
      <c r="EO127" s="71">
        <f t="shared" si="329"/>
        <v>1.1624312597745582E-2</v>
      </c>
      <c r="EQ127" s="71">
        <f t="shared" si="392"/>
        <v>6.2847493179429897E-3</v>
      </c>
      <c r="ER127" s="71">
        <f t="shared" si="393"/>
        <v>-2.4656530339825251E-2</v>
      </c>
      <c r="ES127" s="71">
        <f t="shared" si="394"/>
        <v>2.751070183517303E-2</v>
      </c>
      <c r="ET127" s="71">
        <f t="shared" si="395"/>
        <v>3.4899912428765494E-2</v>
      </c>
      <c r="EW127" s="71">
        <f t="shared" si="396"/>
        <v>0.98107017775499294</v>
      </c>
      <c r="EX127" s="71">
        <f t="shared" si="397"/>
        <v>0.70111231627110338</v>
      </c>
      <c r="EY127" s="71">
        <f t="shared" si="373"/>
        <v>0.97610162250775079</v>
      </c>
      <c r="EZ127" s="71"/>
      <c r="FA127" s="71">
        <f t="shared" si="398"/>
        <v>0.99817542463037423</v>
      </c>
      <c r="FB127" s="71">
        <f t="shared" si="273"/>
        <v>0.97478144497374974</v>
      </c>
      <c r="FC127" s="71">
        <f t="shared" si="374"/>
        <v>0.99640214050212894</v>
      </c>
      <c r="FD127" s="71"/>
      <c r="FE127" s="71">
        <f t="shared" si="399"/>
        <v>0.9996807275209687</v>
      </c>
      <c r="FF127" s="71">
        <f t="shared" si="400"/>
        <v>1.0072803247938173</v>
      </c>
      <c r="FG127" s="71">
        <f t="shared" si="375"/>
        <v>0.99969350170623261</v>
      </c>
      <c r="FH127" s="71"/>
      <c r="FI127" s="71">
        <f t="shared" si="401"/>
        <v>1.0126912161018702</v>
      </c>
      <c r="FJ127" s="71">
        <f t="shared" si="402"/>
        <v>1.049662183048929</v>
      </c>
      <c r="FK127" s="71">
        <f t="shared" si="376"/>
        <v>1.0184855532264061</v>
      </c>
      <c r="FM127" s="71">
        <f t="shared" si="403"/>
        <v>1.0075458172285108</v>
      </c>
      <c r="FN127" s="71">
        <f t="shared" si="404"/>
        <v>0.96838196024151413</v>
      </c>
      <c r="FO127" s="71">
        <f t="shared" si="377"/>
        <v>0.97867472465463778</v>
      </c>
      <c r="FQ127" s="239"/>
      <c r="GA127" s="51">
        <v>2010</v>
      </c>
      <c r="GB127" s="119">
        <f t="shared" si="291"/>
        <v>1.1694145785569638</v>
      </c>
      <c r="GC127" s="119">
        <f t="shared" si="292"/>
        <v>1.2867852763403695</v>
      </c>
      <c r="GD127" s="119">
        <f t="shared" si="293"/>
        <v>1.2539574844924721</v>
      </c>
      <c r="GE127" s="119">
        <f t="shared" si="294"/>
        <v>0.96194871490063094</v>
      </c>
      <c r="GF127" s="119">
        <f t="shared" si="295"/>
        <v>0.74306702431566551</v>
      </c>
    </row>
    <row r="128" spans="1:193" x14ac:dyDescent="0.2">
      <c r="A128" s="50" t="s">
        <v>122</v>
      </c>
      <c r="B128" s="50">
        <f t="shared" si="378"/>
        <v>1988</v>
      </c>
      <c r="D128" s="79">
        <f t="shared" si="405"/>
        <v>2551.5596753568598</v>
      </c>
      <c r="E128" s="79">
        <f t="shared" si="405"/>
        <v>3229.916492915062</v>
      </c>
      <c r="F128" s="79">
        <f t="shared" si="405"/>
        <v>2980.8469317975801</v>
      </c>
      <c r="G128" s="79">
        <f t="shared" si="405"/>
        <v>1640.9208999304979</v>
      </c>
      <c r="H128" s="79">
        <f t="shared" si="406"/>
        <v>10403.243999999999</v>
      </c>
      <c r="I128" s="74">
        <f t="shared" si="304"/>
        <v>10403.244000000001</v>
      </c>
      <c r="J128" s="327">
        <f t="shared" si="407"/>
        <v>18946.391720473453</v>
      </c>
      <c r="K128" s="327">
        <f t="shared" si="407"/>
        <v>22307.838323940559</v>
      </c>
      <c r="L128" s="327">
        <f t="shared" si="407"/>
        <v>31482.959668118969</v>
      </c>
      <c r="M128" s="327">
        <f t="shared" si="407"/>
        <v>18479.619424014298</v>
      </c>
      <c r="N128" s="327">
        <f t="shared" si="408"/>
        <v>91216.809136547279</v>
      </c>
      <c r="P128" s="84">
        <f t="shared" si="409"/>
        <v>31.714776880961271</v>
      </c>
      <c r="Q128" s="84">
        <f t="shared" si="409"/>
        <v>35.026557005928964</v>
      </c>
      <c r="R128" s="84">
        <f t="shared" si="409"/>
        <v>46.854016609765715</v>
      </c>
      <c r="S128" s="84">
        <f t="shared" si="409"/>
        <v>25.807475102049864</v>
      </c>
      <c r="T128" s="84">
        <f t="shared" si="410"/>
        <v>139.40282559870582</v>
      </c>
      <c r="V128" s="79">
        <f t="shared" si="411"/>
        <v>134.67259164707582</v>
      </c>
      <c r="W128" s="79">
        <f t="shared" si="411"/>
        <v>144.78841230657238</v>
      </c>
      <c r="X128" s="79">
        <f t="shared" si="411"/>
        <v>94.681280388518147</v>
      </c>
      <c r="Y128" s="79">
        <f t="shared" si="411"/>
        <v>88.796249656425189</v>
      </c>
      <c r="Z128" s="79">
        <f t="shared" si="411"/>
        <v>114.04963732536217</v>
      </c>
      <c r="AA128" s="151"/>
      <c r="AC128" s="84">
        <f t="shared" si="412"/>
        <v>80.45333835813895</v>
      </c>
      <c r="AD128" s="84">
        <f t="shared" si="423"/>
        <v>92.213359490866665</v>
      </c>
      <c r="AE128" s="84">
        <f t="shared" si="423"/>
        <v>63.619880374915098</v>
      </c>
      <c r="AF128" s="84">
        <f t="shared" si="423"/>
        <v>63.583163151057775</v>
      </c>
      <c r="AG128" s="84">
        <f t="shared" si="424"/>
        <v>74.627210426476324</v>
      </c>
      <c r="AI128" s="84">
        <f t="shared" si="364"/>
        <v>78.854610337830195</v>
      </c>
      <c r="AJ128" s="84">
        <f t="shared" si="364"/>
        <v>91.112650623913581</v>
      </c>
      <c r="AK128" s="84">
        <f t="shared" si="364"/>
        <v>62.23097357216912</v>
      </c>
      <c r="AL128" s="84">
        <f t="shared" si="364"/>
        <v>65.388596742990316</v>
      </c>
      <c r="AM128" s="84">
        <f t="shared" si="364"/>
        <v>73.854345717292333</v>
      </c>
      <c r="AN128" s="119">
        <f t="shared" si="425"/>
        <v>0.97252775146890313</v>
      </c>
      <c r="AO128" s="119">
        <f t="shared" si="426"/>
        <v>1.0202743760125053</v>
      </c>
      <c r="AP128" s="119">
        <f t="shared" si="427"/>
        <v>1.0120807468492656</v>
      </c>
      <c r="AQ128" s="119">
        <f t="shared" si="428"/>
        <v>1.0223185774385366</v>
      </c>
      <c r="AR128" s="119">
        <f t="shared" si="429"/>
        <v>0.97238916750226656</v>
      </c>
      <c r="AS128" s="119">
        <f t="shared" si="413"/>
        <v>1.0104647154026989</v>
      </c>
      <c r="AU128" s="125">
        <f t="shared" si="430"/>
        <v>1673.9217339568838</v>
      </c>
      <c r="AV128" s="125">
        <f t="shared" si="414"/>
        <v>1570.1457262373467</v>
      </c>
      <c r="AW128" s="125">
        <f t="shared" si="414"/>
        <v>1488.2341782247415</v>
      </c>
      <c r="AX128" s="125">
        <f t="shared" si="414"/>
        <v>1396.5371531684793</v>
      </c>
      <c r="AY128" s="125">
        <f t="shared" si="414"/>
        <v>1528.2580800434087</v>
      </c>
      <c r="BB128" s="71">
        <f t="shared" si="347"/>
        <v>0.99874435762111791</v>
      </c>
      <c r="BC128" s="71">
        <f t="shared" si="348"/>
        <v>0.99606418613975134</v>
      </c>
      <c r="BD128" s="71">
        <f t="shared" si="349"/>
        <v>0.94084095511894472</v>
      </c>
      <c r="BE128" s="71">
        <f t="shared" si="350"/>
        <v>0.96473707293590505</v>
      </c>
      <c r="BF128" s="71"/>
      <c r="BG128" s="71"/>
      <c r="BH128" s="71"/>
      <c r="BI128" s="71"/>
      <c r="BJ128" s="71"/>
      <c r="BK128" s="71"/>
      <c r="BL128" s="71"/>
      <c r="BM128" s="71"/>
      <c r="BN128" s="71"/>
      <c r="BO128" s="71"/>
      <c r="BP128" s="71"/>
      <c r="BQ128" s="148">
        <f>Northeast!AK129</f>
        <v>0.99726287923277523</v>
      </c>
      <c r="BR128" s="148">
        <f>Midwest!AK129</f>
        <v>0.99883282028566966</v>
      </c>
      <c r="BS128" s="148">
        <f>South!AK129</f>
        <v>0.94054600964168289</v>
      </c>
      <c r="BT128" s="148">
        <f>West!AK129</f>
        <v>0.96354932474051014</v>
      </c>
      <c r="BU128" s="72"/>
      <c r="BV128" s="148">
        <f>Northeast!AH129</f>
        <v>1.0014855445030526</v>
      </c>
      <c r="BW128" s="148">
        <f>Midwest!AH129</f>
        <v>0.99722813058432891</v>
      </c>
      <c r="BX128" s="148">
        <f>South!AH129</f>
        <v>1.000313589632233</v>
      </c>
      <c r="BY128" s="148">
        <f>West!AH129</f>
        <v>1.0012326802218607</v>
      </c>
      <c r="CA128" s="148">
        <f>Northeast!AI129</f>
        <v>1.0236712736060298</v>
      </c>
      <c r="CB128" s="148">
        <f>Midwest!AI129</f>
        <v>1.031642120262878</v>
      </c>
      <c r="CC128" s="148">
        <f>South!AI129</f>
        <v>1.0344241239300027</v>
      </c>
      <c r="CD128" s="148">
        <f>West!AI129</f>
        <v>1.0252734875863072</v>
      </c>
      <c r="CF128" s="148">
        <f>Northeast!AJ129</f>
        <v>1.042395485111284</v>
      </c>
      <c r="CG128" s="148">
        <f>Midwest!AJ129</f>
        <v>1.0050722607977458</v>
      </c>
      <c r="CH128" s="148">
        <f>South!AJ129</f>
        <v>1.0369308216680342</v>
      </c>
      <c r="CI128" s="148">
        <f>West!AJ129</f>
        <v>0.93334008912427469</v>
      </c>
      <c r="CK128" s="73">
        <f t="shared" si="351"/>
        <v>1.0440345400979163</v>
      </c>
      <c r="CL128" s="73">
        <f t="shared" si="352"/>
        <v>1.0108898364242347</v>
      </c>
      <c r="CM128" s="73">
        <f t="shared" si="415"/>
        <v>0.99592485610898829</v>
      </c>
      <c r="CN128" s="73">
        <f t="shared" si="416"/>
        <v>0.99978604259267556</v>
      </c>
      <c r="CO128" s="73">
        <f t="shared" si="417"/>
        <v>1.0294721895436769</v>
      </c>
      <c r="CP128" s="73">
        <f t="shared" si="418"/>
        <v>1.0107415522963286</v>
      </c>
      <c r="CQ128" s="73">
        <f t="shared" si="419"/>
        <v>0.97569807886188253</v>
      </c>
      <c r="CR128" s="73">
        <f t="shared" si="420"/>
        <v>1.0554039054608344</v>
      </c>
      <c r="CS128" s="73">
        <f t="shared" si="421"/>
        <v>1.0554039054608337</v>
      </c>
      <c r="CT128" s="73"/>
      <c r="CU128" s="73">
        <f t="shared" si="422"/>
        <v>1.0360682862094006</v>
      </c>
      <c r="CX128" s="53"/>
      <c r="CZ128" s="71">
        <f t="shared" si="365"/>
        <v>0.2452657724222233</v>
      </c>
      <c r="DA128" s="71">
        <f t="shared" si="366"/>
        <v>0.31047205015234308</v>
      </c>
      <c r="DB128" s="71">
        <f t="shared" si="367"/>
        <v>0.28653052180623473</v>
      </c>
      <c r="DC128" s="71">
        <f t="shared" si="368"/>
        <v>0.15773165561919897</v>
      </c>
      <c r="DE128" s="71">
        <f t="shared" si="379"/>
        <v>0.2458152017481994</v>
      </c>
      <c r="DF128" s="71">
        <f t="shared" si="380"/>
        <v>0.30542963334469853</v>
      </c>
      <c r="DG128" s="71">
        <f t="shared" si="381"/>
        <v>0.28925552083846695</v>
      </c>
      <c r="DH128" s="71">
        <f t="shared" si="382"/>
        <v>0.15945690833784179</v>
      </c>
      <c r="DI128" s="71">
        <f t="shared" si="383"/>
        <v>0.99995726426920661</v>
      </c>
      <c r="DJ128" s="71"/>
      <c r="DK128" s="71">
        <f t="shared" si="384"/>
        <v>0.24582570728944822</v>
      </c>
      <c r="DL128" s="71">
        <f t="shared" si="385"/>
        <v>0.3054426866611285</v>
      </c>
      <c r="DM128" s="71">
        <f t="shared" si="386"/>
        <v>0.28926788291283828</v>
      </c>
      <c r="DN128" s="71">
        <f t="shared" si="387"/>
        <v>0.15946372313658508</v>
      </c>
      <c r="DQ128" s="71">
        <f t="shared" si="310"/>
        <v>-5.2101393085099076E-3</v>
      </c>
      <c r="DR128" s="71">
        <f t="shared" si="311"/>
        <v>2.5044387644367096E-3</v>
      </c>
      <c r="DS128" s="71">
        <f t="shared" si="312"/>
        <v>-7.3285344478964528E-3</v>
      </c>
      <c r="DT128" s="71">
        <f t="shared" si="313"/>
        <v>1.3935608610578663E-2</v>
      </c>
      <c r="DV128" s="71">
        <f t="shared" si="369"/>
        <v>0.20770724058228779</v>
      </c>
      <c r="DW128" s="71">
        <f t="shared" si="370"/>
        <v>0.24455841565940739</v>
      </c>
      <c r="DX128" s="71">
        <f t="shared" si="371"/>
        <v>0.34514427731176672</v>
      </c>
      <c r="DY128" s="71">
        <f t="shared" si="372"/>
        <v>0.2025900664465381</v>
      </c>
      <c r="DZ128" s="71"/>
      <c r="EB128" s="71">
        <f t="shared" si="388"/>
        <v>-4.0641816038622051E-3</v>
      </c>
      <c r="EC128" s="71">
        <f t="shared" si="389"/>
        <v>-1.8106945882536518E-3</v>
      </c>
      <c r="ED128" s="71">
        <f t="shared" si="390"/>
        <v>3.2314896497834572E-3</v>
      </c>
      <c r="EE128" s="71">
        <f t="shared" si="391"/>
        <v>8.669997661049833E-4</v>
      </c>
      <c r="EG128" s="71">
        <f t="shared" si="322"/>
        <v>-5.8879123084724764E-4</v>
      </c>
      <c r="EH128" s="71">
        <f t="shared" si="323"/>
        <v>2.6929381474585594E-4</v>
      </c>
      <c r="EI128" s="71">
        <f t="shared" si="324"/>
        <v>1.9052397673939662E-4</v>
      </c>
      <c r="EJ128" s="71">
        <f t="shared" si="325"/>
        <v>6.2671747293759083E-4</v>
      </c>
      <c r="EL128" s="71">
        <f t="shared" si="326"/>
        <v>1.0725838661155923E-2</v>
      </c>
      <c r="EM128" s="71">
        <f t="shared" si="327"/>
        <v>1.0816972624171917E-2</v>
      </c>
      <c r="EN128" s="71">
        <f t="shared" si="328"/>
        <v>1.1873218836267263E-2</v>
      </c>
      <c r="EO128" s="71">
        <f t="shared" si="329"/>
        <v>8.4926426236485875E-3</v>
      </c>
      <c r="EQ128" s="71">
        <f t="shared" si="392"/>
        <v>3.6833285194143632E-2</v>
      </c>
      <c r="ER128" s="71">
        <f t="shared" si="393"/>
        <v>6.3228389274823132E-2</v>
      </c>
      <c r="ES128" s="71">
        <f t="shared" si="394"/>
        <v>1.5301905415650975E-2</v>
      </c>
      <c r="ET128" s="71">
        <f t="shared" si="395"/>
        <v>-3.4700764119247303E-3</v>
      </c>
      <c r="EW128" s="71">
        <f t="shared" si="396"/>
        <v>0.99958657619599933</v>
      </c>
      <c r="EX128" s="71">
        <f t="shared" si="397"/>
        <v>0.7008224597502789</v>
      </c>
      <c r="EY128" s="71">
        <f t="shared" si="373"/>
        <v>0.97569807886188253</v>
      </c>
      <c r="EZ128" s="71"/>
      <c r="FA128" s="71">
        <f t="shared" si="398"/>
        <v>0.99952099220411139</v>
      </c>
      <c r="FB128" s="71">
        <f t="shared" si="273"/>
        <v>0.97431451706231975</v>
      </c>
      <c r="FC128" s="71">
        <f t="shared" si="374"/>
        <v>0.99592485610898829</v>
      </c>
      <c r="FD128" s="71"/>
      <c r="FE128" s="71">
        <f t="shared" si="399"/>
        <v>1.0000925692587628</v>
      </c>
      <c r="FF128" s="71">
        <f t="shared" si="400"/>
        <v>1.0073735679868498</v>
      </c>
      <c r="FG128" s="71">
        <f t="shared" si="375"/>
        <v>0.99978604259267556</v>
      </c>
      <c r="FH128" s="71"/>
      <c r="FI128" s="71">
        <f t="shared" si="401"/>
        <v>1.0107872284319268</v>
      </c>
      <c r="FJ128" s="71">
        <f t="shared" si="402"/>
        <v>1.0609851287938328</v>
      </c>
      <c r="FK128" s="71">
        <f t="shared" si="376"/>
        <v>1.0294721895436769</v>
      </c>
      <c r="FM128" s="71">
        <f t="shared" si="403"/>
        <v>1.032765562279139</v>
      </c>
      <c r="FN128" s="71">
        <f t="shared" si="404"/>
        <v>1.0001115396698022</v>
      </c>
      <c r="FO128" s="71">
        <f t="shared" si="377"/>
        <v>1.0107415522963286</v>
      </c>
      <c r="FQ128" s="239"/>
      <c r="GA128" s="51">
        <v>2011</v>
      </c>
      <c r="GB128" s="119">
        <f>CR151</f>
        <v>1.151879641124421</v>
      </c>
      <c r="GC128" s="119">
        <f>CK151</f>
        <v>1.2988159087335898</v>
      </c>
      <c r="GD128" s="119">
        <f>CO151</f>
        <v>1.25523401315524</v>
      </c>
      <c r="GE128" s="119">
        <f>CM151*CM151*CP151</f>
        <v>0.95054569235208097</v>
      </c>
      <c r="GF128" s="119">
        <f>CQ151</f>
        <v>0.7325501317497396</v>
      </c>
    </row>
    <row r="129" spans="1:173" x14ac:dyDescent="0.2">
      <c r="A129" s="50" t="s">
        <v>122</v>
      </c>
      <c r="B129" s="50">
        <f t="shared" si="378"/>
        <v>1989</v>
      </c>
      <c r="D129" s="79">
        <f t="shared" si="405"/>
        <v>2576.997270716799</v>
      </c>
      <c r="E129" s="79">
        <f t="shared" si="405"/>
        <v>3322.1470063753827</v>
      </c>
      <c r="F129" s="79">
        <f t="shared" si="405"/>
        <v>3037.2996326600646</v>
      </c>
      <c r="G129" s="79">
        <f t="shared" si="405"/>
        <v>1720.1480902477535</v>
      </c>
      <c r="H129" s="79">
        <f t="shared" si="406"/>
        <v>10656.592000000001</v>
      </c>
      <c r="I129" s="74">
        <f t="shared" si="304"/>
        <v>10656.592000000001</v>
      </c>
      <c r="J129" s="327">
        <f t="shared" si="407"/>
        <v>19132.070259086315</v>
      </c>
      <c r="K129" s="327">
        <f t="shared" si="407"/>
        <v>22578.492162288287</v>
      </c>
      <c r="L129" s="327">
        <f t="shared" si="407"/>
        <v>32024.388515528699</v>
      </c>
      <c r="M129" s="327">
        <f t="shared" si="407"/>
        <v>18753.071410833494</v>
      </c>
      <c r="N129" s="327">
        <f t="shared" si="408"/>
        <v>92488.022347736798</v>
      </c>
      <c r="P129" s="84">
        <f t="shared" si="409"/>
        <v>32.349067451339728</v>
      </c>
      <c r="Q129" s="84">
        <f t="shared" si="409"/>
        <v>35.817896095133129</v>
      </c>
      <c r="R129" s="84">
        <f t="shared" si="409"/>
        <v>48.204664672824016</v>
      </c>
      <c r="S129" s="84">
        <f t="shared" si="409"/>
        <v>26.398157069877403</v>
      </c>
      <c r="T129" s="84">
        <f t="shared" si="410"/>
        <v>142.76978528917428</v>
      </c>
      <c r="V129" s="79">
        <f t="shared" si="411"/>
        <v>134.69516031559192</v>
      </c>
      <c r="W129" s="79">
        <f t="shared" si="411"/>
        <v>147.13768229059141</v>
      </c>
      <c r="X129" s="79">
        <f t="shared" si="411"/>
        <v>94.843329520164644</v>
      </c>
      <c r="Y129" s="79">
        <f t="shared" si="411"/>
        <v>91.72620594053933</v>
      </c>
      <c r="Z129" s="79">
        <f t="shared" si="411"/>
        <v>115.2213197935329</v>
      </c>
      <c r="AA129" s="151"/>
      <c r="AC129" s="84">
        <f t="shared" si="412"/>
        <v>79.662181130667292</v>
      </c>
      <c r="AD129" s="84">
        <f t="shared" si="423"/>
        <v>92.751037010987076</v>
      </c>
      <c r="AE129" s="84">
        <f t="shared" si="423"/>
        <v>63.008417406798813</v>
      </c>
      <c r="AF129" s="84">
        <f t="shared" si="423"/>
        <v>65.161673434036516</v>
      </c>
      <c r="AG129" s="84">
        <f t="shared" si="424"/>
        <v>74.641787675280966</v>
      </c>
      <c r="AI129" s="84">
        <f t="shared" si="364"/>
        <v>77.709243559154714</v>
      </c>
      <c r="AJ129" s="84">
        <f t="shared" si="364"/>
        <v>90.799915449523155</v>
      </c>
      <c r="AK129" s="84">
        <f t="shared" si="364"/>
        <v>62.142898847381616</v>
      </c>
      <c r="AL129" s="84">
        <f t="shared" si="364"/>
        <v>66.354640353416272</v>
      </c>
      <c r="AM129" s="84">
        <f t="shared" si="364"/>
        <v>73.63813916446874</v>
      </c>
      <c r="AN129" s="119">
        <f t="shared" si="425"/>
        <v>0.96968070339572343</v>
      </c>
      <c r="AO129" s="119">
        <f t="shared" si="426"/>
        <v>1.0251313419365091</v>
      </c>
      <c r="AP129" s="119">
        <f t="shared" si="427"/>
        <v>1.0214881429327825</v>
      </c>
      <c r="AQ129" s="119">
        <f t="shared" si="428"/>
        <v>1.013927875517086</v>
      </c>
      <c r="AR129" s="119">
        <f t="shared" si="429"/>
        <v>0.98202134902659699</v>
      </c>
      <c r="AS129" s="119">
        <f t="shared" si="413"/>
        <v>1.0136294659560938</v>
      </c>
      <c r="AU129" s="125">
        <f t="shared" si="430"/>
        <v>1690.8294300234613</v>
      </c>
      <c r="AV129" s="125">
        <f t="shared" si="414"/>
        <v>1586.372368787228</v>
      </c>
      <c r="AW129" s="125">
        <f t="shared" si="414"/>
        <v>1505.2485592175933</v>
      </c>
      <c r="AX129" s="125">
        <f t="shared" si="414"/>
        <v>1407.6711217890104</v>
      </c>
      <c r="AY129" s="125">
        <f t="shared" si="414"/>
        <v>1543.6570235266565</v>
      </c>
      <c r="BB129" s="71">
        <f t="shared" si="347"/>
        <v>0.98423755069241747</v>
      </c>
      <c r="BC129" s="71">
        <f t="shared" si="348"/>
        <v>0.99264529419858427</v>
      </c>
      <c r="BD129" s="71">
        <f t="shared" si="349"/>
        <v>0.93950939458832217</v>
      </c>
      <c r="BE129" s="71">
        <f t="shared" si="350"/>
        <v>0.97898998753375011</v>
      </c>
      <c r="BF129" s="71"/>
      <c r="BG129" s="71"/>
      <c r="BH129" s="71"/>
      <c r="BI129" s="71"/>
      <c r="BJ129" s="71"/>
      <c r="BK129" s="71"/>
      <c r="BL129" s="71"/>
      <c r="BM129" s="71"/>
      <c r="BN129" s="71"/>
      <c r="BO129" s="71"/>
      <c r="BP129" s="71"/>
      <c r="BQ129" s="148">
        <f>Northeast!AK130</f>
        <v>0.98351894750605728</v>
      </c>
      <c r="BR129" s="148">
        <f>Midwest!AK130</f>
        <v>0.99520470868221256</v>
      </c>
      <c r="BS129" s="148">
        <f>South!AK130</f>
        <v>0.93911865428497476</v>
      </c>
      <c r="BT129" s="148">
        <f>West!AK130</f>
        <v>0.97723870914383715</v>
      </c>
      <c r="BU129" s="72"/>
      <c r="BV129" s="148">
        <f>Northeast!AH130</f>
        <v>1.0007306449847078</v>
      </c>
      <c r="BW129" s="148">
        <f>Midwest!AH130</f>
        <v>0.99742825324146889</v>
      </c>
      <c r="BX129" s="148">
        <f>South!AH130</f>
        <v>1.0004160712829682</v>
      </c>
      <c r="BY129" s="148">
        <f>West!AH130</f>
        <v>1.0017920681748751</v>
      </c>
      <c r="CA129" s="148">
        <f>Northeast!AI130</f>
        <v>1.0340110179412108</v>
      </c>
      <c r="CB129" s="148">
        <f>Midwest!AI130</f>
        <v>1.0423036070568603</v>
      </c>
      <c r="CC129" s="148">
        <f>South!AI130</f>
        <v>1.0462502776430807</v>
      </c>
      <c r="CD129" s="148">
        <f>West!AI130</f>
        <v>1.0334475363843281</v>
      </c>
      <c r="CF129" s="148">
        <f>Northeast!AJ130</f>
        <v>1.0473577574858075</v>
      </c>
      <c r="CG129" s="148">
        <f>Midwest!AJ130</f>
        <v>1.0144145122725567</v>
      </c>
      <c r="CH129" s="148">
        <f>South!AJ130</f>
        <v>1.0284201894348011</v>
      </c>
      <c r="CI129" s="148">
        <f>West!AJ130</f>
        <v>0.94258546274919097</v>
      </c>
      <c r="CK129" s="73">
        <f t="shared" si="351"/>
        <v>1.0585843858212403</v>
      </c>
      <c r="CL129" s="73">
        <f t="shared" si="352"/>
        <v>1.0212751557147404</v>
      </c>
      <c r="CM129" s="73">
        <f t="shared" si="415"/>
        <v>0.99543088159703752</v>
      </c>
      <c r="CN129" s="73">
        <f t="shared" si="416"/>
        <v>0.99978322602141478</v>
      </c>
      <c r="CO129" s="73">
        <f t="shared" si="417"/>
        <v>1.0399870614511719</v>
      </c>
      <c r="CP129" s="73">
        <f t="shared" si="418"/>
        <v>1.0140346006220624</v>
      </c>
      <c r="CQ129" s="73">
        <f t="shared" si="419"/>
        <v>0.97307227957586262</v>
      </c>
      <c r="CR129" s="73">
        <f t="shared" si="420"/>
        <v>1.0811059334667801</v>
      </c>
      <c r="CS129" s="73">
        <f t="shared" si="421"/>
        <v>1.0811059334667799</v>
      </c>
      <c r="CT129" s="73"/>
      <c r="CU129" s="73">
        <f t="shared" si="422"/>
        <v>1.0495367889422236</v>
      </c>
      <c r="CX129" s="53"/>
      <c r="CZ129" s="71">
        <f t="shared" si="365"/>
        <v>0.24182189490944186</v>
      </c>
      <c r="DA129" s="71">
        <f t="shared" si="366"/>
        <v>0.31174572568560216</v>
      </c>
      <c r="DB129" s="71">
        <f t="shared" si="367"/>
        <v>0.28501603820997035</v>
      </c>
      <c r="DC129" s="71">
        <f t="shared" si="368"/>
        <v>0.16141634119498555</v>
      </c>
      <c r="DE129" s="71">
        <f t="shared" si="379"/>
        <v>0.2435397753784416</v>
      </c>
      <c r="DF129" s="71">
        <f t="shared" si="380"/>
        <v>0.31110845338429499</v>
      </c>
      <c r="DG129" s="71">
        <f t="shared" si="381"/>
        <v>0.28577261116062469</v>
      </c>
      <c r="DH129" s="71">
        <f t="shared" si="382"/>
        <v>0.15956690797122333</v>
      </c>
      <c r="DI129" s="71">
        <f t="shared" si="383"/>
        <v>0.99998774789458456</v>
      </c>
      <c r="DJ129" s="71"/>
      <c r="DK129" s="71">
        <f t="shared" si="384"/>
        <v>0.24354275929000158</v>
      </c>
      <c r="DL129" s="71">
        <f t="shared" si="385"/>
        <v>0.31111226516456381</v>
      </c>
      <c r="DM129" s="71">
        <f t="shared" si="386"/>
        <v>0.28577611251968049</v>
      </c>
      <c r="DN129" s="71">
        <f t="shared" si="387"/>
        <v>0.15956886302575415</v>
      </c>
      <c r="DQ129" s="71">
        <f t="shared" si="310"/>
        <v>-1.3877502422007611E-2</v>
      </c>
      <c r="DR129" s="71">
        <f t="shared" si="311"/>
        <v>-3.6389642164594582E-3</v>
      </c>
      <c r="DS129" s="71">
        <f t="shared" si="312"/>
        <v>-1.5187343343278975E-3</v>
      </c>
      <c r="DT129" s="71">
        <f t="shared" si="313"/>
        <v>1.4107271063519672E-2</v>
      </c>
      <c r="DV129" s="71">
        <f t="shared" si="369"/>
        <v>0.20685997790236543</v>
      </c>
      <c r="DW129" s="71">
        <f t="shared" si="370"/>
        <v>0.24412341824541983</v>
      </c>
      <c r="DX129" s="71">
        <f t="shared" si="371"/>
        <v>0.34625444141429784</v>
      </c>
      <c r="DY129" s="71">
        <f t="shared" si="372"/>
        <v>0.20276216243791687</v>
      </c>
      <c r="DZ129" s="71"/>
      <c r="EB129" s="71">
        <f t="shared" si="388"/>
        <v>-4.0874619206255815E-3</v>
      </c>
      <c r="EC129" s="71">
        <f t="shared" si="389"/>
        <v>-1.7802893363268425E-3</v>
      </c>
      <c r="ED129" s="71">
        <f t="shared" si="390"/>
        <v>3.2113598898606617E-3</v>
      </c>
      <c r="EE129" s="71">
        <f t="shared" si="391"/>
        <v>8.491183196032197E-4</v>
      </c>
      <c r="EG129" s="71">
        <f t="shared" si="322"/>
        <v>-7.5406397978271028E-4</v>
      </c>
      <c r="EH129" s="71">
        <f t="shared" si="323"/>
        <v>2.0065877956147523E-4</v>
      </c>
      <c r="EI129" s="71">
        <f t="shared" si="324"/>
        <v>1.0244427603255128E-4</v>
      </c>
      <c r="EJ129" s="71">
        <f t="shared" si="325"/>
        <v>5.5854324117054273E-4</v>
      </c>
      <c r="EL129" s="71">
        <f t="shared" si="326"/>
        <v>1.0049978468952258E-2</v>
      </c>
      <c r="EM129" s="71">
        <f t="shared" si="327"/>
        <v>1.0281446202310593E-2</v>
      </c>
      <c r="EN129" s="71">
        <f t="shared" si="328"/>
        <v>1.1367738322942815E-2</v>
      </c>
      <c r="EO129" s="71">
        <f t="shared" si="329"/>
        <v>7.9409416394379418E-3</v>
      </c>
      <c r="EQ129" s="71">
        <f t="shared" si="392"/>
        <v>4.7491556420718407E-3</v>
      </c>
      <c r="ER129" s="71">
        <f t="shared" si="393"/>
        <v>9.2521706433146972E-3</v>
      </c>
      <c r="ES129" s="71">
        <f t="shared" si="394"/>
        <v>-8.2413888563767305E-3</v>
      </c>
      <c r="ET129" s="71">
        <f t="shared" si="395"/>
        <v>9.8569460518267843E-3</v>
      </c>
      <c r="EW129" s="71">
        <f t="shared" si="396"/>
        <v>0.99730879936846561</v>
      </c>
      <c r="EX129" s="71">
        <f t="shared" si="397"/>
        <v>0.69893640590400552</v>
      </c>
      <c r="EY129" s="71">
        <f t="shared" si="373"/>
        <v>0.97307227957586262</v>
      </c>
      <c r="EZ129" s="71"/>
      <c r="FA129" s="71">
        <f t="shared" si="398"/>
        <v>0.99950400423393326</v>
      </c>
      <c r="FB129" s="71">
        <f t="shared" si="273"/>
        <v>0.97383126118703944</v>
      </c>
      <c r="FC129" s="71">
        <f t="shared" si="374"/>
        <v>0.99543088159703752</v>
      </c>
      <c r="FD129" s="71"/>
      <c r="FE129" s="71">
        <f t="shared" si="399"/>
        <v>0.99999718282598404</v>
      </c>
      <c r="FF129" s="71">
        <f t="shared" si="400"/>
        <v>1.0073707300402097</v>
      </c>
      <c r="FG129" s="71">
        <f t="shared" si="375"/>
        <v>0.99978322602141478</v>
      </c>
      <c r="FH129" s="71"/>
      <c r="FI129" s="71">
        <f t="shared" si="401"/>
        <v>1.0102138474592073</v>
      </c>
      <c r="FJ129" s="71">
        <f t="shared" si="402"/>
        <v>1.0718218690558203</v>
      </c>
      <c r="FK129" s="71">
        <f t="shared" si="376"/>
        <v>1.0399870614511719</v>
      </c>
      <c r="FM129" s="71">
        <f t="shared" si="403"/>
        <v>1.0032580517920258</v>
      </c>
      <c r="FN129" s="71">
        <f t="shared" si="404"/>
        <v>1.0033699548638491</v>
      </c>
      <c r="FO129" s="71">
        <f t="shared" si="377"/>
        <v>1.0140346006220624</v>
      </c>
      <c r="FQ129" s="239"/>
    </row>
    <row r="130" spans="1:173" x14ac:dyDescent="0.2">
      <c r="A130" s="50" t="s">
        <v>122</v>
      </c>
      <c r="B130" s="50">
        <f t="shared" si="378"/>
        <v>1990</v>
      </c>
      <c r="D130" s="79">
        <f t="shared" si="405"/>
        <v>2280.1817745704452</v>
      </c>
      <c r="E130" s="79">
        <f t="shared" si="405"/>
        <v>2948.6528555497148</v>
      </c>
      <c r="F130" s="79">
        <f t="shared" si="405"/>
        <v>2812.6023676609666</v>
      </c>
      <c r="G130" s="79">
        <f t="shared" si="405"/>
        <v>1668.6190022188744</v>
      </c>
      <c r="H130" s="79">
        <f t="shared" si="406"/>
        <v>9710.0560000000005</v>
      </c>
      <c r="I130" s="74">
        <f t="shared" si="304"/>
        <v>9710.0560000000005</v>
      </c>
      <c r="J130" s="327">
        <f t="shared" si="407"/>
        <v>19081.080636584022</v>
      </c>
      <c r="K130" s="327">
        <f t="shared" si="407"/>
        <v>22622.311997099347</v>
      </c>
      <c r="L130" s="327">
        <f t="shared" si="407"/>
        <v>32165.338348443653</v>
      </c>
      <c r="M130" s="327">
        <f t="shared" si="407"/>
        <v>19125.365190133522</v>
      </c>
      <c r="N130" s="327">
        <f t="shared" si="408"/>
        <v>92994.096172260543</v>
      </c>
      <c r="P130" s="84">
        <f t="shared" si="409"/>
        <v>32.564452884581463</v>
      </c>
      <c r="Q130" s="84">
        <f t="shared" si="409"/>
        <v>36.18624247102796</v>
      </c>
      <c r="R130" s="84">
        <f t="shared" si="409"/>
        <v>48.976785232872061</v>
      </c>
      <c r="S130" s="84">
        <f t="shared" si="409"/>
        <v>27.289783063680179</v>
      </c>
      <c r="T130" s="84">
        <f t="shared" si="410"/>
        <v>145.01726365216166</v>
      </c>
      <c r="V130" s="79">
        <f t="shared" si="411"/>
        <v>119.499614198929</v>
      </c>
      <c r="W130" s="79">
        <f t="shared" si="411"/>
        <v>130.34268362702247</v>
      </c>
      <c r="X130" s="79">
        <f t="shared" si="411"/>
        <v>87.442026481809322</v>
      </c>
      <c r="Y130" s="79">
        <f t="shared" si="411"/>
        <v>87.246386441796616</v>
      </c>
      <c r="Z130" s="79">
        <f t="shared" si="411"/>
        <v>104.4158328289279</v>
      </c>
      <c r="AA130" s="150">
        <f>RECS_data!G155</f>
        <v>98.059042553191489</v>
      </c>
      <c r="AB130" s="74"/>
      <c r="AC130" s="84">
        <f t="shared" si="412"/>
        <v>70.02057681276321</v>
      </c>
      <c r="AD130" s="84">
        <f t="shared" si="423"/>
        <v>81.485466691119285</v>
      </c>
      <c r="AE130" s="84">
        <f t="shared" si="423"/>
        <v>57.427255674045639</v>
      </c>
      <c r="AF130" s="84">
        <f t="shared" si="423"/>
        <v>61.144458287747618</v>
      </c>
      <c r="AG130" s="84">
        <f t="shared" si="424"/>
        <v>66.957931459047089</v>
      </c>
      <c r="AI130" s="84">
        <f t="shared" ref="AI130:AM139" si="431">AI204+AI281</f>
        <v>77.120872185058573</v>
      </c>
      <c r="AJ130" s="84">
        <f t="shared" si="431"/>
        <v>86.878581541099265</v>
      </c>
      <c r="AK130" s="84">
        <f t="shared" si="431"/>
        <v>61.125509756514582</v>
      </c>
      <c r="AL130" s="84">
        <f t="shared" si="431"/>
        <v>61.699510091700446</v>
      </c>
      <c r="AM130" s="84">
        <f t="shared" si="431"/>
        <v>71.251555675397896</v>
      </c>
      <c r="AN130" s="119">
        <f t="shared" si="425"/>
        <v>0.93825372842523858</v>
      </c>
      <c r="AO130" s="119">
        <f t="shared" si="426"/>
        <v>0.90793289584099157</v>
      </c>
      <c r="AP130" s="119">
        <f t="shared" si="427"/>
        <v>0.93792353933139805</v>
      </c>
      <c r="AQ130" s="119">
        <f t="shared" si="428"/>
        <v>0.93949737029269043</v>
      </c>
      <c r="AR130" s="119">
        <f t="shared" si="429"/>
        <v>0.99100395119624307</v>
      </c>
      <c r="AS130" s="119">
        <f t="shared" si="413"/>
        <v>0.93973992321078081</v>
      </c>
      <c r="AU130" s="125">
        <f t="shared" si="430"/>
        <v>1706.6356725177225</v>
      </c>
      <c r="AV130" s="125">
        <f t="shared" si="414"/>
        <v>1599.5819735696243</v>
      </c>
      <c r="AW130" s="125">
        <f t="shared" si="414"/>
        <v>1522.6572374993173</v>
      </c>
      <c r="AX130" s="125">
        <f t="shared" si="414"/>
        <v>1426.8895151742543</v>
      </c>
      <c r="AY130" s="125">
        <f t="shared" si="414"/>
        <v>1559.4244110242694</v>
      </c>
      <c r="BB130" s="71">
        <f t="shared" si="347"/>
        <v>0.97678544881090712</v>
      </c>
      <c r="BC130" s="71">
        <f t="shared" si="348"/>
        <v>0.94977638146989118</v>
      </c>
      <c r="BD130" s="71">
        <f t="shared" si="349"/>
        <v>0.92412796522873053</v>
      </c>
      <c r="BE130" s="71">
        <f t="shared" si="350"/>
        <v>0.91030864297951763</v>
      </c>
      <c r="BF130" s="71"/>
      <c r="BG130" s="71"/>
      <c r="BH130" s="71"/>
      <c r="BI130" s="71"/>
      <c r="BJ130" s="71"/>
      <c r="BK130" s="71"/>
      <c r="BL130" s="71"/>
      <c r="BM130" s="71"/>
      <c r="BN130" s="71"/>
      <c r="BO130" s="71"/>
      <c r="BP130" s="71"/>
      <c r="BQ130" s="148">
        <f>Northeast!AK131</f>
        <v>0.97677143384121201</v>
      </c>
      <c r="BR130" s="148">
        <f>Midwest!AK131</f>
        <v>0.95104251255582384</v>
      </c>
      <c r="BS130" s="148">
        <f>South!AK131</f>
        <v>0.92199049363583829</v>
      </c>
      <c r="BT130" s="148">
        <f>West!AK131</f>
        <v>0.90993607092059037</v>
      </c>
      <c r="BU130" s="72"/>
      <c r="BV130" s="148">
        <f>Northeast!AH131</f>
        <v>1.000014348259183</v>
      </c>
      <c r="BW130" s="148">
        <f>Midwest!AH131</f>
        <v>0.99866869138948355</v>
      </c>
      <c r="BX130" s="148">
        <f>South!AH131</f>
        <v>1.0023183228109687</v>
      </c>
      <c r="BY130" s="148">
        <f>West!AH131</f>
        <v>1.0004094486094504</v>
      </c>
      <c r="CA130" s="148">
        <f>Northeast!AI131</f>
        <v>1.0436771785846826</v>
      </c>
      <c r="CB130" s="148">
        <f>Midwest!AI131</f>
        <v>1.0509827917069392</v>
      </c>
      <c r="CC130" s="148">
        <f>South!AI131</f>
        <v>1.0583504948292177</v>
      </c>
      <c r="CD130" s="148">
        <f>West!AI131</f>
        <v>1.0475567988319399</v>
      </c>
      <c r="CF130" s="148">
        <f>Northeast!AJ131</f>
        <v>0.92761826981045681</v>
      </c>
      <c r="CG130" s="148">
        <f>Midwest!AJ131</f>
        <v>0.93142857925705613</v>
      </c>
      <c r="CH130" s="148">
        <f>South!AJ131</f>
        <v>0.95292583117626739</v>
      </c>
      <c r="CI130" s="148">
        <f>West!AJ131</f>
        <v>0.95120734274310392</v>
      </c>
      <c r="CK130" s="73">
        <f t="shared" si="351"/>
        <v>1.0643767234138797</v>
      </c>
      <c r="CL130" s="73">
        <f t="shared" si="352"/>
        <v>0.92549969157212297</v>
      </c>
      <c r="CM130" s="73">
        <f t="shared" si="415"/>
        <v>0.99447630326335323</v>
      </c>
      <c r="CN130" s="73">
        <f t="shared" si="416"/>
        <v>1.0003108550040298</v>
      </c>
      <c r="CO130" s="73">
        <f t="shared" si="417"/>
        <v>1.0507886559695039</v>
      </c>
      <c r="CP130" s="73">
        <f t="shared" si="418"/>
        <v>0.94020953701017862</v>
      </c>
      <c r="CQ130" s="73">
        <f t="shared" si="419"/>
        <v>0.94168755268559634</v>
      </c>
      <c r="CR130" s="73">
        <f t="shared" si="420"/>
        <v>0.98508032923609257</v>
      </c>
      <c r="CS130" s="73">
        <f t="shared" si="421"/>
        <v>0.98508032923609246</v>
      </c>
      <c r="CT130" s="73"/>
      <c r="CU130" s="73">
        <f t="shared" si="422"/>
        <v>0.98280973230738033</v>
      </c>
      <c r="CX130" s="53"/>
      <c r="CZ130" s="71">
        <f t="shared" si="365"/>
        <v>0.23482684081023272</v>
      </c>
      <c r="DA130" s="71">
        <f t="shared" si="366"/>
        <v>0.30367001545096284</v>
      </c>
      <c r="DB130" s="71">
        <f t="shared" si="367"/>
        <v>0.28965871748432415</v>
      </c>
      <c r="DC130" s="71">
        <f t="shared" si="368"/>
        <v>0.17184442625448032</v>
      </c>
      <c r="DE130" s="71">
        <f t="shared" si="379"/>
        <v>0.23830725756851451</v>
      </c>
      <c r="DF130" s="71">
        <f t="shared" si="380"/>
        <v>0.30769020768707572</v>
      </c>
      <c r="DG130" s="71">
        <f t="shared" si="381"/>
        <v>0.28733112652968773</v>
      </c>
      <c r="DH130" s="71">
        <f t="shared" si="382"/>
        <v>0.16657598519927239</v>
      </c>
      <c r="DI130" s="71">
        <f t="shared" si="383"/>
        <v>0.99990457698455038</v>
      </c>
      <c r="DJ130" s="71"/>
      <c r="DK130" s="71">
        <f t="shared" si="384"/>
        <v>0.23832999973576141</v>
      </c>
      <c r="DL130" s="71">
        <f t="shared" si="385"/>
        <v>0.30771957121647409</v>
      </c>
      <c r="DM130" s="71">
        <f t="shared" si="386"/>
        <v>0.2873585471487719</v>
      </c>
      <c r="DN130" s="71">
        <f t="shared" si="387"/>
        <v>0.16659188189899263</v>
      </c>
      <c r="DQ130" s="71">
        <f t="shared" si="310"/>
        <v>-6.884225293888502E-3</v>
      </c>
      <c r="DR130" s="71">
        <f t="shared" si="311"/>
        <v>-4.5389688817410338E-2</v>
      </c>
      <c r="DS130" s="71">
        <f t="shared" si="312"/>
        <v>-1.8406920702780747E-2</v>
      </c>
      <c r="DT130" s="71">
        <f t="shared" si="313"/>
        <v>-7.1356605595903733E-2</v>
      </c>
      <c r="DV130" s="71">
        <f t="shared" si="369"/>
        <v>0.20518593568820306</v>
      </c>
      <c r="DW130" s="71">
        <f t="shared" si="370"/>
        <v>0.24326610965920023</v>
      </c>
      <c r="DX130" s="71">
        <f t="shared" si="371"/>
        <v>0.34588581073857821</v>
      </c>
      <c r="DY130" s="71">
        <f t="shared" si="372"/>
        <v>0.20566214391401846</v>
      </c>
      <c r="DZ130" s="71"/>
      <c r="EB130" s="71">
        <f t="shared" si="388"/>
        <v>-8.1255577090465197E-3</v>
      </c>
      <c r="EC130" s="71">
        <f t="shared" si="389"/>
        <v>-3.5179642618964704E-3</v>
      </c>
      <c r="ED130" s="71">
        <f t="shared" si="390"/>
        <v>-1.0651907887975446E-3</v>
      </c>
      <c r="EE130" s="71">
        <f t="shared" si="391"/>
        <v>1.4201065742199107E-2</v>
      </c>
      <c r="EG130" s="71">
        <f t="shared" si="322"/>
        <v>-7.1603003735837441E-4</v>
      </c>
      <c r="EH130" s="71">
        <f t="shared" si="323"/>
        <v>1.2428637907869586E-3</v>
      </c>
      <c r="EI130" s="71">
        <f t="shared" si="324"/>
        <v>1.8996548974870879E-3</v>
      </c>
      <c r="EJ130" s="71">
        <f t="shared" si="325"/>
        <v>-1.3810995283000389E-3</v>
      </c>
      <c r="EL130" s="71">
        <f t="shared" si="326"/>
        <v>9.3047940496871085E-3</v>
      </c>
      <c r="EM130" s="71">
        <f t="shared" si="327"/>
        <v>8.2924480761652174E-3</v>
      </c>
      <c r="EN130" s="71">
        <f t="shared" si="328"/>
        <v>1.1498950940493075E-2</v>
      </c>
      <c r="EO130" s="71">
        <f t="shared" si="329"/>
        <v>1.3560258774896986E-2</v>
      </c>
      <c r="EQ130" s="71">
        <f t="shared" si="392"/>
        <v>-0.1214055492266255</v>
      </c>
      <c r="ER130" s="71">
        <f t="shared" si="393"/>
        <v>-8.5347375572806139E-2</v>
      </c>
      <c r="ES130" s="71">
        <f t="shared" si="394"/>
        <v>-7.6242033140210386E-2</v>
      </c>
      <c r="ET130" s="71">
        <f t="shared" si="395"/>
        <v>9.1054729309043049E-3</v>
      </c>
      <c r="EW130" s="71">
        <f t="shared" si="396"/>
        <v>0.96774676707063723</v>
      </c>
      <c r="EX130" s="71">
        <f t="shared" si="397"/>
        <v>0.67639344720157202</v>
      </c>
      <c r="EY130" s="71">
        <f t="shared" si="373"/>
        <v>0.94168755268559634</v>
      </c>
      <c r="EZ130" s="71"/>
      <c r="FA130" s="71">
        <f t="shared" si="398"/>
        <v>0.99904104006482819</v>
      </c>
      <c r="FB130" s="71">
        <f t="shared" si="273"/>
        <v>0.97289739602394321</v>
      </c>
      <c r="FC130" s="71">
        <f t="shared" si="374"/>
        <v>0.99447630326335323</v>
      </c>
      <c r="FD130" s="71"/>
      <c r="FE130" s="71">
        <f t="shared" si="399"/>
        <v>1.0005277433836481</v>
      </c>
      <c r="FF130" s="71">
        <f t="shared" si="400"/>
        <v>1.0079023632778692</v>
      </c>
      <c r="FG130" s="71">
        <f t="shared" si="375"/>
        <v>1.0003108550040298</v>
      </c>
      <c r="FH130" s="71"/>
      <c r="FI130" s="71">
        <f t="shared" si="401"/>
        <v>1.0103862777900905</v>
      </c>
      <c r="FJ130" s="71">
        <f t="shared" si="402"/>
        <v>1.0829541087293282</v>
      </c>
      <c r="FK130" s="71">
        <f t="shared" si="376"/>
        <v>1.0507886559695039</v>
      </c>
      <c r="FM130" s="71">
        <f t="shared" si="403"/>
        <v>0.92719670160505796</v>
      </c>
      <c r="FN130" s="71">
        <f t="shared" si="404"/>
        <v>0.93032131263937667</v>
      </c>
      <c r="FO130" s="71">
        <f t="shared" si="377"/>
        <v>0.94020953701017862</v>
      </c>
      <c r="FQ130" s="239"/>
    </row>
    <row r="131" spans="1:173" x14ac:dyDescent="0.2">
      <c r="A131" s="50" t="s">
        <v>122</v>
      </c>
      <c r="B131" s="50">
        <f t="shared" si="378"/>
        <v>1991</v>
      </c>
      <c r="D131" s="79">
        <f t="shared" si="405"/>
        <v>2277.4535841580246</v>
      </c>
      <c r="E131" s="79">
        <f t="shared" si="405"/>
        <v>3118.3498704695476</v>
      </c>
      <c r="F131" s="79">
        <f t="shared" si="405"/>
        <v>2893.537691762544</v>
      </c>
      <c r="G131" s="79">
        <f t="shared" si="405"/>
        <v>1717.3018536098843</v>
      </c>
      <c r="H131" s="79">
        <f t="shared" si="406"/>
        <v>10006.643</v>
      </c>
      <c r="I131" s="74">
        <f t="shared" si="304"/>
        <v>10006.643</v>
      </c>
      <c r="J131" s="327">
        <f t="shared" si="407"/>
        <v>19002.052470655493</v>
      </c>
      <c r="K131" s="327">
        <f t="shared" si="407"/>
        <v>22632.301286786951</v>
      </c>
      <c r="L131" s="327">
        <f t="shared" si="407"/>
        <v>32262.241136093278</v>
      </c>
      <c r="M131" s="327">
        <f t="shared" si="407"/>
        <v>19471.826603944526</v>
      </c>
      <c r="N131" s="327">
        <f t="shared" si="408"/>
        <v>93368.421497480245</v>
      </c>
      <c r="P131" s="84">
        <f t="shared" si="409"/>
        <v>32.660722673382679</v>
      </c>
      <c r="Q131" s="84">
        <f t="shared" si="409"/>
        <v>36.427676505017324</v>
      </c>
      <c r="R131" s="84">
        <f t="shared" si="409"/>
        <v>49.578149085439442</v>
      </c>
      <c r="S131" s="84">
        <f t="shared" si="409"/>
        <v>28.09594676759782</v>
      </c>
      <c r="T131" s="84">
        <f t="shared" si="410"/>
        <v>146.76249503143725</v>
      </c>
      <c r="V131" s="79">
        <f t="shared" si="411"/>
        <v>119.85303101730997</v>
      </c>
      <c r="W131" s="79">
        <f t="shared" si="411"/>
        <v>137.78315474662242</v>
      </c>
      <c r="X131" s="79">
        <f t="shared" si="411"/>
        <v>89.688056063948025</v>
      </c>
      <c r="Y131" s="79">
        <f t="shared" si="411"/>
        <v>88.194183757881262</v>
      </c>
      <c r="Z131" s="79">
        <f t="shared" si="411"/>
        <v>107.17374075205986</v>
      </c>
      <c r="AA131" s="151"/>
      <c r="AC131" s="84">
        <f t="shared" si="412"/>
        <v>69.730654980701559</v>
      </c>
      <c r="AD131" s="84">
        <f t="shared" si="423"/>
        <v>85.603864139949891</v>
      </c>
      <c r="AE131" s="84">
        <f t="shared" si="423"/>
        <v>58.36316492525826</v>
      </c>
      <c r="AF131" s="84">
        <f t="shared" si="423"/>
        <v>61.122761507734452</v>
      </c>
      <c r="AG131" s="84">
        <f t="shared" si="424"/>
        <v>68.182562567204428</v>
      </c>
      <c r="AI131" s="84">
        <f t="shared" si="431"/>
        <v>75.012896114361723</v>
      </c>
      <c r="AJ131" s="84">
        <f t="shared" si="431"/>
        <v>88.686247568842958</v>
      </c>
      <c r="AK131" s="84">
        <f t="shared" si="431"/>
        <v>59.747670156286354</v>
      </c>
      <c r="AL131" s="84">
        <f t="shared" si="431"/>
        <v>61.743384756004559</v>
      </c>
      <c r="AM131" s="84">
        <f t="shared" si="431"/>
        <v>70.709666536053703</v>
      </c>
      <c r="AN131" s="119">
        <f t="shared" si="425"/>
        <v>0.93111803151920758</v>
      </c>
      <c r="AO131" s="119">
        <f t="shared" si="426"/>
        <v>0.92958222642667909</v>
      </c>
      <c r="AP131" s="119">
        <f t="shared" si="427"/>
        <v>0.96524395254743012</v>
      </c>
      <c r="AQ131" s="119">
        <f t="shared" si="428"/>
        <v>0.97682746076279559</v>
      </c>
      <c r="AR131" s="119">
        <f t="shared" si="429"/>
        <v>0.98994834425221967</v>
      </c>
      <c r="AS131" s="119">
        <f t="shared" si="413"/>
        <v>0.9642608416550692</v>
      </c>
      <c r="AU131" s="125">
        <f t="shared" si="430"/>
        <v>1718.7997309143318</v>
      </c>
      <c r="AV131" s="125">
        <f t="shared" si="414"/>
        <v>1609.5436360368844</v>
      </c>
      <c r="AW131" s="125">
        <f t="shared" si="414"/>
        <v>1536.7236540171427</v>
      </c>
      <c r="AX131" s="125">
        <f t="shared" si="414"/>
        <v>1442.9024733563647</v>
      </c>
      <c r="AY131" s="125">
        <f t="shared" si="414"/>
        <v>1571.8643699615075</v>
      </c>
      <c r="BB131" s="71">
        <f t="shared" si="347"/>
        <v>0.95008657606790425</v>
      </c>
      <c r="BC131" s="71">
        <f t="shared" si="348"/>
        <v>0.96953819696320998</v>
      </c>
      <c r="BD131" s="71">
        <f t="shared" si="349"/>
        <v>0.90329705336815869</v>
      </c>
      <c r="BE131" s="71">
        <f t="shared" si="350"/>
        <v>0.91095596556059644</v>
      </c>
      <c r="BF131" s="71"/>
      <c r="BG131" s="71"/>
      <c r="BH131" s="71"/>
      <c r="BI131" s="71"/>
      <c r="BJ131" s="71"/>
      <c r="BK131" s="71"/>
      <c r="BL131" s="71"/>
      <c r="BM131" s="71"/>
      <c r="BN131" s="71"/>
      <c r="BO131" s="71"/>
      <c r="BP131" s="71"/>
      <c r="BQ131" s="148">
        <f>Northeast!AK132</f>
        <v>0.95094824751994289</v>
      </c>
      <c r="BR131" s="148">
        <f>Midwest!AK132</f>
        <v>0.96961804891850678</v>
      </c>
      <c r="BS131" s="148">
        <f>South!AK132</f>
        <v>0.8994751605772312</v>
      </c>
      <c r="BT131" s="148">
        <f>West!AK132</f>
        <v>0.91186363036332629</v>
      </c>
      <c r="BU131" s="72"/>
      <c r="BV131" s="148">
        <f>Northeast!AH132</f>
        <v>0.99909388186551096</v>
      </c>
      <c r="BW131" s="148">
        <f>Midwest!AH132</f>
        <v>0.99991764596854826</v>
      </c>
      <c r="BX131" s="148">
        <f>South!AH132</f>
        <v>1.0042490253855092</v>
      </c>
      <c r="BY131" s="148">
        <f>West!AH132</f>
        <v>0.99900460466619534</v>
      </c>
      <c r="CA131" s="148">
        <f>Northeast!AI132</f>
        <v>1.0511159954053715</v>
      </c>
      <c r="CB131" s="148">
        <f>Midwest!AI132</f>
        <v>1.0575279616343793</v>
      </c>
      <c r="CC131" s="148">
        <f>South!AI132</f>
        <v>1.0681276124335475</v>
      </c>
      <c r="CD131" s="148">
        <f>West!AI132</f>
        <v>1.0593127778581315</v>
      </c>
      <c r="CF131" s="148">
        <f>Northeast!AJ132</f>
        <v>0.94973699099837938</v>
      </c>
      <c r="CG131" s="148">
        <f>Midwest!AJ132</f>
        <v>0.95855980328483181</v>
      </c>
      <c r="CH131" s="148">
        <f>South!AJ132</f>
        <v>0.99078948956844348</v>
      </c>
      <c r="CI131" s="148">
        <f>West!AJ132</f>
        <v>0.9501941267261611</v>
      </c>
      <c r="CK131" s="73">
        <f t="shared" si="351"/>
        <v>1.0686611154295853</v>
      </c>
      <c r="CL131" s="73">
        <f t="shared" si="352"/>
        <v>0.94994467144816142</v>
      </c>
      <c r="CM131" s="73">
        <f t="shared" si="415"/>
        <v>0.99359450329328258</v>
      </c>
      <c r="CN131" s="73">
        <f t="shared" si="416"/>
        <v>1.0007983449956674</v>
      </c>
      <c r="CO131" s="73">
        <f t="shared" si="417"/>
        <v>1.0593663321217912</v>
      </c>
      <c r="CP131" s="73">
        <f t="shared" si="418"/>
        <v>0.96437321250354158</v>
      </c>
      <c r="CQ131" s="73">
        <f t="shared" si="419"/>
        <v>0.93508533796058557</v>
      </c>
      <c r="CR131" s="73">
        <f t="shared" si="420"/>
        <v>1.0151689321861832</v>
      </c>
      <c r="CS131" s="73">
        <f t="shared" si="421"/>
        <v>1.0151689321861832</v>
      </c>
      <c r="CT131" s="73"/>
      <c r="CU131" s="73">
        <f t="shared" si="422"/>
        <v>1.0158908849110864</v>
      </c>
      <c r="CX131" s="53"/>
      <c r="CZ131" s="71">
        <f t="shared" si="365"/>
        <v>0.22759416761025897</v>
      </c>
      <c r="DA131" s="71">
        <f t="shared" si="366"/>
        <v>0.31162797258476671</v>
      </c>
      <c r="DB131" s="71">
        <f t="shared" si="367"/>
        <v>0.28916167907284629</v>
      </c>
      <c r="DC131" s="71">
        <f t="shared" si="368"/>
        <v>0.17161618073212809</v>
      </c>
      <c r="DE131" s="71">
        <f t="shared" si="379"/>
        <v>0.23119164874674342</v>
      </c>
      <c r="DF131" s="71">
        <f t="shared" si="380"/>
        <v>0.30763183921154069</v>
      </c>
      <c r="DG131" s="71">
        <f t="shared" si="381"/>
        <v>0.28941012714333264</v>
      </c>
      <c r="DH131" s="71">
        <f t="shared" si="382"/>
        <v>0.1717302782133423</v>
      </c>
      <c r="DI131" s="71">
        <f t="shared" si="383"/>
        <v>0.99996389331495905</v>
      </c>
      <c r="DJ131" s="71"/>
      <c r="DK131" s="71">
        <f t="shared" si="384"/>
        <v>0.23119999661220256</v>
      </c>
      <c r="DL131" s="71">
        <f t="shared" si="385"/>
        <v>0.30764294717853952</v>
      </c>
      <c r="DM131" s="71">
        <f t="shared" si="386"/>
        <v>0.28942057716095654</v>
      </c>
      <c r="DN131" s="71">
        <f t="shared" si="387"/>
        <v>0.17173647904830133</v>
      </c>
      <c r="DQ131" s="71">
        <f t="shared" si="310"/>
        <v>-2.6793035681563077E-2</v>
      </c>
      <c r="DR131" s="71">
        <f t="shared" si="311"/>
        <v>1.934346540127739E-2</v>
      </c>
      <c r="DS131" s="71">
        <f t="shared" si="312"/>
        <v>-2.4723474604079382E-2</v>
      </c>
      <c r="DT131" s="71">
        <f t="shared" si="313"/>
        <v>2.1161054759890985E-3</v>
      </c>
      <c r="DV131" s="71">
        <f t="shared" si="369"/>
        <v>0.2035169082425615</v>
      </c>
      <c r="DW131" s="71">
        <f t="shared" si="370"/>
        <v>0.24239781420528497</v>
      </c>
      <c r="DX131" s="71">
        <f t="shared" si="371"/>
        <v>0.34553696655312893</v>
      </c>
      <c r="DY131" s="71">
        <f t="shared" si="372"/>
        <v>0.20854831099902463</v>
      </c>
      <c r="DZ131" s="71"/>
      <c r="EB131" s="71">
        <f t="shared" si="388"/>
        <v>-8.1674827983644008E-3</v>
      </c>
      <c r="EC131" s="71">
        <f t="shared" si="389"/>
        <v>-3.5757087829482114E-3</v>
      </c>
      <c r="ED131" s="71">
        <f t="shared" si="390"/>
        <v>-1.009061970493045E-3</v>
      </c>
      <c r="EE131" s="71">
        <f t="shared" si="391"/>
        <v>1.3935977526320481E-2</v>
      </c>
      <c r="EG131" s="71">
        <f t="shared" si="322"/>
        <v>-9.2087706393167697E-4</v>
      </c>
      <c r="EH131" s="71">
        <f t="shared" si="323"/>
        <v>1.2498381664090195E-3</v>
      </c>
      <c r="EI131" s="71">
        <f t="shared" si="324"/>
        <v>1.9243841200738132E-3</v>
      </c>
      <c r="EJ131" s="71">
        <f t="shared" si="325"/>
        <v>-1.4052558769779514E-3</v>
      </c>
      <c r="EL131" s="71">
        <f t="shared" si="326"/>
        <v>7.1022267800575018E-3</v>
      </c>
      <c r="EM131" s="71">
        <f t="shared" si="327"/>
        <v>6.2083543467415549E-3</v>
      </c>
      <c r="EN131" s="71">
        <f t="shared" si="328"/>
        <v>9.19566156555718E-3</v>
      </c>
      <c r="EO131" s="71">
        <f t="shared" si="329"/>
        <v>1.1159780523826743E-2</v>
      </c>
      <c r="EQ131" s="71">
        <f t="shared" si="392"/>
        <v>2.356479371072891E-2</v>
      </c>
      <c r="ER131" s="71">
        <f t="shared" si="393"/>
        <v>2.8712438845930784E-2</v>
      </c>
      <c r="ES131" s="71">
        <f t="shared" si="394"/>
        <v>3.8965015585578626E-2</v>
      </c>
      <c r="ET131" s="71">
        <f t="shared" si="395"/>
        <v>-1.065757157671504E-3</v>
      </c>
      <c r="EW131" s="71">
        <f t="shared" si="396"/>
        <v>0.99298895402601228</v>
      </c>
      <c r="EX131" s="71">
        <f t="shared" si="397"/>
        <v>0.67165122164673774</v>
      </c>
      <c r="EY131" s="71">
        <f t="shared" si="373"/>
        <v>0.93508533796058557</v>
      </c>
      <c r="EZ131" s="71"/>
      <c r="FA131" s="71">
        <f t="shared" si="398"/>
        <v>0.9991133021800751</v>
      </c>
      <c r="FB131" s="71">
        <f t="shared" si="273"/>
        <v>0.97203473002387819</v>
      </c>
      <c r="FC131" s="71">
        <f t="shared" si="374"/>
        <v>0.99359450329328258</v>
      </c>
      <c r="FD131" s="71"/>
      <c r="FE131" s="71">
        <f t="shared" si="399"/>
        <v>1.0004873385000261</v>
      </c>
      <c r="FF131" s="71">
        <f t="shared" si="400"/>
        <v>1.0083935529037618</v>
      </c>
      <c r="FG131" s="71">
        <f t="shared" si="375"/>
        <v>1.0007983449956674</v>
      </c>
      <c r="FH131" s="71"/>
      <c r="FI131" s="71">
        <f t="shared" si="401"/>
        <v>1.0081630840831386</v>
      </c>
      <c r="FJ131" s="71">
        <f t="shared" si="402"/>
        <v>1.0917943541770661</v>
      </c>
      <c r="FK131" s="71">
        <f t="shared" si="376"/>
        <v>1.0593663321217912</v>
      </c>
      <c r="FM131" s="71">
        <f t="shared" si="403"/>
        <v>1.0257003088590255</v>
      </c>
      <c r="FN131" s="71">
        <f t="shared" si="404"/>
        <v>0.95423085771234273</v>
      </c>
      <c r="FO131" s="71">
        <f t="shared" si="377"/>
        <v>0.96437321250354158</v>
      </c>
      <c r="FQ131" s="239"/>
    </row>
    <row r="132" spans="1:173" x14ac:dyDescent="0.2">
      <c r="A132" s="50" t="s">
        <v>122</v>
      </c>
      <c r="B132" s="50">
        <f t="shared" si="378"/>
        <v>1992</v>
      </c>
      <c r="D132" s="79">
        <f t="shared" si="405"/>
        <v>2456.1048181598458</v>
      </c>
      <c r="E132" s="79">
        <f t="shared" si="405"/>
        <v>3090.0899742554684</v>
      </c>
      <c r="F132" s="79">
        <f t="shared" si="405"/>
        <v>2936.3555983017905</v>
      </c>
      <c r="G132" s="79">
        <f t="shared" si="405"/>
        <v>1661.0606092828953</v>
      </c>
      <c r="H132" s="79">
        <f t="shared" si="406"/>
        <v>10143.610999999999</v>
      </c>
      <c r="I132" s="74">
        <f t="shared" si="304"/>
        <v>10143.611000000001</v>
      </c>
      <c r="J132" s="327">
        <f t="shared" si="407"/>
        <v>19097.727571592604</v>
      </c>
      <c r="K132" s="327">
        <f t="shared" si="407"/>
        <v>23028.554840007942</v>
      </c>
      <c r="L132" s="327">
        <f t="shared" si="407"/>
        <v>32929.60883237837</v>
      </c>
      <c r="M132" s="327">
        <f t="shared" si="407"/>
        <v>19818.976894420397</v>
      </c>
      <c r="N132" s="327">
        <f t="shared" si="408"/>
        <v>94874.868138399324</v>
      </c>
      <c r="P132" s="84">
        <f t="shared" si="409"/>
        <v>33.017659885531067</v>
      </c>
      <c r="Q132" s="84">
        <f t="shared" si="409"/>
        <v>37.467086201644697</v>
      </c>
      <c r="R132" s="84">
        <f t="shared" si="409"/>
        <v>51.215132602553865</v>
      </c>
      <c r="S132" s="84">
        <f t="shared" si="409"/>
        <v>28.870039793416787</v>
      </c>
      <c r="T132" s="84">
        <f t="shared" si="410"/>
        <v>150.56991848314641</v>
      </c>
      <c r="V132" s="79">
        <f t="shared" si="411"/>
        <v>128.60717637491283</v>
      </c>
      <c r="W132" s="79">
        <f t="shared" si="411"/>
        <v>134.18514516972627</v>
      </c>
      <c r="X132" s="79">
        <f t="shared" si="411"/>
        <v>89.170679592603889</v>
      </c>
      <c r="Y132" s="79">
        <f t="shared" si="411"/>
        <v>83.811622473334182</v>
      </c>
      <c r="Z132" s="79">
        <f t="shared" si="411"/>
        <v>106.91567955807794</v>
      </c>
      <c r="AA132" s="151"/>
      <c r="AC132" s="84">
        <f t="shared" si="412"/>
        <v>74.387610347762859</v>
      </c>
      <c r="AD132" s="84">
        <f t="shared" si="423"/>
        <v>82.474787540852915</v>
      </c>
      <c r="AE132" s="84">
        <f t="shared" si="423"/>
        <v>57.333749794008497</v>
      </c>
      <c r="AF132" s="84">
        <f t="shared" si="423"/>
        <v>57.535792162699607</v>
      </c>
      <c r="AG132" s="84">
        <f t="shared" si="424"/>
        <v>67.368111121979481</v>
      </c>
      <c r="AI132" s="84">
        <f t="shared" si="431"/>
        <v>74.017872181955184</v>
      </c>
      <c r="AJ132" s="84">
        <f t="shared" si="431"/>
        <v>85.284056380367645</v>
      </c>
      <c r="AK132" s="84">
        <f t="shared" si="431"/>
        <v>58.468236869298124</v>
      </c>
      <c r="AL132" s="84">
        <f t="shared" si="431"/>
        <v>60.439831581513161</v>
      </c>
      <c r="AM132" s="84">
        <f t="shared" si="431"/>
        <v>68.928780548617311</v>
      </c>
      <c r="AN132" s="119">
        <f t="shared" si="425"/>
        <v>0.90766699382924176</v>
      </c>
      <c r="AO132" s="119">
        <f t="shared" si="426"/>
        <v>1.004995255266171</v>
      </c>
      <c r="AP132" s="119">
        <f t="shared" si="427"/>
        <v>0.96705985903173552</v>
      </c>
      <c r="AQ132" s="119">
        <f t="shared" si="428"/>
        <v>0.98059652324003377</v>
      </c>
      <c r="AR132" s="119">
        <f t="shared" si="429"/>
        <v>0.95195156335111597</v>
      </c>
      <c r="AS132" s="119">
        <f t="shared" si="413"/>
        <v>0.97735823245070974</v>
      </c>
      <c r="AU132" s="125">
        <f t="shared" si="430"/>
        <v>1728.8789863483034</v>
      </c>
      <c r="AV132" s="125">
        <f t="shared" si="414"/>
        <v>1626.9838234291813</v>
      </c>
      <c r="AW132" s="125">
        <f t="shared" si="414"/>
        <v>1555.2912536329941</v>
      </c>
      <c r="AX132" s="125">
        <f t="shared" si="414"/>
        <v>1456.6866870683177</v>
      </c>
      <c r="AY132" s="125">
        <f t="shared" si="414"/>
        <v>1587.0369196561262</v>
      </c>
      <c r="BB132" s="71">
        <f t="shared" si="347"/>
        <v>0.93748395798468165</v>
      </c>
      <c r="BC132" s="71">
        <f t="shared" si="348"/>
        <v>0.93234467033397739</v>
      </c>
      <c r="BD132" s="71">
        <f t="shared" si="349"/>
        <v>0.88395390048714195</v>
      </c>
      <c r="BE132" s="71">
        <f t="shared" si="350"/>
        <v>0.89172346728695895</v>
      </c>
      <c r="BF132" s="71"/>
      <c r="BG132" s="71"/>
      <c r="BH132" s="71"/>
      <c r="BI132" s="71"/>
      <c r="BJ132" s="71"/>
      <c r="BK132" s="71"/>
      <c r="BL132" s="71"/>
      <c r="BM132" s="71"/>
      <c r="BN132" s="71"/>
      <c r="BO132" s="71"/>
      <c r="BP132" s="71"/>
      <c r="BQ132" s="148">
        <f>Northeast!AK133</f>
        <v>0.93869578603758874</v>
      </c>
      <c r="BR132" s="148">
        <f>Midwest!AK133</f>
        <v>0.93294649480432312</v>
      </c>
      <c r="BS132" s="148">
        <f>South!AK133</f>
        <v>0.88105486186348148</v>
      </c>
      <c r="BT132" s="148">
        <f>West!AK133</f>
        <v>0.89239982622380043</v>
      </c>
      <c r="BU132" s="72"/>
      <c r="BV132" s="148">
        <f>Northeast!AH133</f>
        <v>0.99870903004899747</v>
      </c>
      <c r="BW132" s="148">
        <f>Midwest!AH133</f>
        <v>0.99935492070156495</v>
      </c>
      <c r="BX132" s="148">
        <f>South!AH133</f>
        <v>1.0032904178265687</v>
      </c>
      <c r="BY132" s="148">
        <f>West!AH133</f>
        <v>0.99924208979320028</v>
      </c>
      <c r="CA132" s="148">
        <f>Northeast!AI133</f>
        <v>1.057279870357102</v>
      </c>
      <c r="CB132" s="148">
        <f>Midwest!AI133</f>
        <v>1.0689867909637349</v>
      </c>
      <c r="CC132" s="148">
        <f>South!AI133</f>
        <v>1.0810333588860452</v>
      </c>
      <c r="CD132" s="148">
        <f>West!AI133</f>
        <v>1.0694325149764923</v>
      </c>
      <c r="CF132" s="148">
        <f>Northeast!AJ133</f>
        <v>1.0267850896559996</v>
      </c>
      <c r="CG132" s="148">
        <f>Midwest!AJ133</f>
        <v>0.96036313492735137</v>
      </c>
      <c r="CH132" s="148">
        <f>South!AJ133</f>
        <v>0.99461242415820028</v>
      </c>
      <c r="CI132" s="148">
        <f>West!AJ133</f>
        <v>0.91372321563634884</v>
      </c>
      <c r="CK132" s="73">
        <f t="shared" si="351"/>
        <v>1.085903357740206</v>
      </c>
      <c r="CL132" s="73">
        <f t="shared" si="352"/>
        <v>0.94765732144609516</v>
      </c>
      <c r="CM132" s="73">
        <f t="shared" si="415"/>
        <v>0.99300817284538079</v>
      </c>
      <c r="CN132" s="73">
        <f t="shared" si="416"/>
        <v>1.0002976518879487</v>
      </c>
      <c r="CO132" s="73">
        <f t="shared" si="417"/>
        <v>1.0697600313889637</v>
      </c>
      <c r="CP132" s="73">
        <f t="shared" si="418"/>
        <v>0.97742902872283</v>
      </c>
      <c r="CQ132" s="73">
        <f t="shared" si="419"/>
        <v>0.91242599391343582</v>
      </c>
      <c r="CR132" s="73">
        <f t="shared" si="420"/>
        <v>1.0290642673454045</v>
      </c>
      <c r="CS132" s="73">
        <f t="shared" si="421"/>
        <v>1.0290642673454045</v>
      </c>
      <c r="CT132" s="73"/>
      <c r="CU132" s="73">
        <f t="shared" si="422"/>
        <v>1.038612805605801</v>
      </c>
      <c r="CX132" s="53"/>
      <c r="CZ132" s="71">
        <f t="shared" si="365"/>
        <v>0.24213318296214692</v>
      </c>
      <c r="DA132" s="71">
        <f t="shared" si="366"/>
        <v>0.30463411641628102</v>
      </c>
      <c r="DB132" s="71">
        <f t="shared" si="367"/>
        <v>0.28947833254861516</v>
      </c>
      <c r="DC132" s="71">
        <f t="shared" si="368"/>
        <v>0.16375436807295701</v>
      </c>
      <c r="DE132" s="71">
        <f t="shared" si="379"/>
        <v>0.23478865410737351</v>
      </c>
      <c r="DF132" s="71">
        <f t="shared" si="380"/>
        <v>0.30811781536066196</v>
      </c>
      <c r="DG132" s="71">
        <f t="shared" si="381"/>
        <v>0.28931997692993283</v>
      </c>
      <c r="DH132" s="71">
        <f t="shared" si="382"/>
        <v>0.1676545535781471</v>
      </c>
      <c r="DI132" s="71">
        <f t="shared" si="383"/>
        <v>0.99988099997611535</v>
      </c>
      <c r="DJ132" s="71"/>
      <c r="DK132" s="71">
        <f t="shared" si="384"/>
        <v>0.23481659728805931</v>
      </c>
      <c r="DL132" s="71">
        <f t="shared" si="385"/>
        <v>0.30815448575182658</v>
      </c>
      <c r="DM132" s="71">
        <f t="shared" si="386"/>
        <v>0.28935441011164725</v>
      </c>
      <c r="DN132" s="71">
        <f t="shared" si="387"/>
        <v>0.16767450684846691</v>
      </c>
      <c r="DQ132" s="71">
        <f t="shared" si="310"/>
        <v>-1.2968191867255851E-2</v>
      </c>
      <c r="DR132" s="71">
        <f t="shared" si="311"/>
        <v>-3.8554378224182922E-2</v>
      </c>
      <c r="DS132" s="71">
        <f t="shared" si="312"/>
        <v>-2.0691542049071671E-2</v>
      </c>
      <c r="DT132" s="71">
        <f t="shared" si="313"/>
        <v>-2.1576182954187437E-2</v>
      </c>
      <c r="DV132" s="71">
        <f t="shared" si="369"/>
        <v>0.2012938510094546</v>
      </c>
      <c r="DW132" s="71">
        <f t="shared" si="370"/>
        <v>0.24272555305599888</v>
      </c>
      <c r="DX132" s="71">
        <f t="shared" si="371"/>
        <v>0.34708463345996005</v>
      </c>
      <c r="DY132" s="71">
        <f t="shared" si="372"/>
        <v>0.20889596247458639</v>
      </c>
      <c r="DZ132" s="71"/>
      <c r="EB132" s="71">
        <f t="shared" si="388"/>
        <v>-1.0983302840059595E-2</v>
      </c>
      <c r="EC132" s="71">
        <f t="shared" si="389"/>
        <v>1.3511569332345314E-3</v>
      </c>
      <c r="ED132" s="71">
        <f t="shared" si="390"/>
        <v>4.4690188196594739E-3</v>
      </c>
      <c r="EE132" s="71">
        <f t="shared" si="391"/>
        <v>1.665618996483712E-3</v>
      </c>
      <c r="EG132" s="71">
        <f t="shared" si="322"/>
        <v>-3.8527506289919949E-4</v>
      </c>
      <c r="EH132" s="71">
        <f t="shared" si="323"/>
        <v>-5.6293002887621393E-4</v>
      </c>
      <c r="EI132" s="71">
        <f t="shared" si="324"/>
        <v>-9.5500751931831785E-4</v>
      </c>
      <c r="EJ132" s="71">
        <f t="shared" si="325"/>
        <v>2.3769350279086147E-4</v>
      </c>
      <c r="EL132" s="71">
        <f t="shared" si="326"/>
        <v>5.8469973427420757E-3</v>
      </c>
      <c r="EM132" s="71">
        <f t="shared" si="327"/>
        <v>1.0777202674228161E-2</v>
      </c>
      <c r="EN132" s="71">
        <f t="shared" si="328"/>
        <v>1.2010176767677832E-2</v>
      </c>
      <c r="EO132" s="71">
        <f t="shared" si="329"/>
        <v>9.5077728516982981E-3</v>
      </c>
      <c r="EQ132" s="71">
        <f t="shared" si="392"/>
        <v>7.8002833031621407E-2</v>
      </c>
      <c r="ER132" s="71">
        <f t="shared" si="393"/>
        <v>1.879525370698592E-3</v>
      </c>
      <c r="ES132" s="71">
        <f t="shared" si="394"/>
        <v>3.8510482819797938E-3</v>
      </c>
      <c r="ET132" s="71">
        <f t="shared" si="395"/>
        <v>-3.9138609580198658E-2</v>
      </c>
      <c r="EW132" s="71">
        <f t="shared" si="396"/>
        <v>0.97576761913883736</v>
      </c>
      <c r="EX132" s="71">
        <f t="shared" si="397"/>
        <v>0.65537551343792888</v>
      </c>
      <c r="EY132" s="71">
        <f t="shared" si="373"/>
        <v>0.91242599391343582</v>
      </c>
      <c r="EZ132" s="71"/>
      <c r="FA132" s="71">
        <f t="shared" si="398"/>
        <v>0.99940988960188648</v>
      </c>
      <c r="FB132" s="71">
        <f t="shared" si="273"/>
        <v>0.97146112222236358</v>
      </c>
      <c r="FC132" s="71">
        <f t="shared" si="374"/>
        <v>0.99300817284538079</v>
      </c>
      <c r="FD132" s="71"/>
      <c r="FE132" s="71">
        <f t="shared" si="399"/>
        <v>0.99949970629925378</v>
      </c>
      <c r="FF132" s="71">
        <f t="shared" si="400"/>
        <v>1.0078890599613708</v>
      </c>
      <c r="FG132" s="71">
        <f t="shared" si="375"/>
        <v>1.0002976518879487</v>
      </c>
      <c r="FH132" s="71"/>
      <c r="FI132" s="71">
        <f t="shared" si="401"/>
        <v>1.0098112418263805</v>
      </c>
      <c r="FJ132" s="71">
        <f t="shared" si="402"/>
        <v>1.1025062126105742</v>
      </c>
      <c r="FK132" s="71">
        <f t="shared" si="376"/>
        <v>1.0697600313889637</v>
      </c>
      <c r="FM132" s="71">
        <f t="shared" si="403"/>
        <v>1.0135381365326346</v>
      </c>
      <c r="FN132" s="71">
        <f t="shared" si="404"/>
        <v>0.96714936534770546</v>
      </c>
      <c r="FO132" s="71">
        <f t="shared" si="377"/>
        <v>0.97742902872283</v>
      </c>
      <c r="FQ132" s="239"/>
    </row>
    <row r="133" spans="1:173" x14ac:dyDescent="0.2">
      <c r="A133" s="50" t="s">
        <v>122</v>
      </c>
      <c r="B133" s="50">
        <f t="shared" si="378"/>
        <v>1993</v>
      </c>
      <c r="D133" s="79">
        <f t="shared" si="405"/>
        <v>2474.0958945562688</v>
      </c>
      <c r="E133" s="79">
        <f t="shared" si="405"/>
        <v>3215.7018668437449</v>
      </c>
      <c r="F133" s="79">
        <f t="shared" si="405"/>
        <v>3110.8408176670991</v>
      </c>
      <c r="G133" s="79">
        <f t="shared" si="405"/>
        <v>1739.6824209328875</v>
      </c>
      <c r="H133" s="79">
        <f t="shared" si="406"/>
        <v>10540.321</v>
      </c>
      <c r="I133" s="74">
        <f t="shared" si="304"/>
        <v>10540.321000000002</v>
      </c>
      <c r="J133" s="327">
        <f t="shared" si="407"/>
        <v>19199.559682587875</v>
      </c>
      <c r="K133" s="327">
        <f t="shared" si="407"/>
        <v>23449.020816961784</v>
      </c>
      <c r="L133" s="327">
        <f t="shared" si="407"/>
        <v>33640.391282844874</v>
      </c>
      <c r="M133" s="327">
        <f t="shared" si="407"/>
        <v>20186.205734744279</v>
      </c>
      <c r="N133" s="327">
        <f t="shared" si="408"/>
        <v>96475.177517138814</v>
      </c>
      <c r="P133" s="84">
        <f t="shared" si="409"/>
        <v>33.373121551577057</v>
      </c>
      <c r="Q133" s="84">
        <f t="shared" si="409"/>
        <v>38.547068649809724</v>
      </c>
      <c r="R133" s="84">
        <f t="shared" si="409"/>
        <v>52.925103276561387</v>
      </c>
      <c r="S133" s="84">
        <f t="shared" si="409"/>
        <v>29.67296562877258</v>
      </c>
      <c r="T133" s="84">
        <f t="shared" si="410"/>
        <v>154.51825910672076</v>
      </c>
      <c r="V133" s="79">
        <f t="shared" si="411"/>
        <v>128.86211639530632</v>
      </c>
      <c r="W133" s="79">
        <f t="shared" si="411"/>
        <v>137.1358698491016</v>
      </c>
      <c r="X133" s="79">
        <f t="shared" si="411"/>
        <v>92.473383900665027</v>
      </c>
      <c r="Y133" s="79">
        <f t="shared" si="411"/>
        <v>86.181744295737801</v>
      </c>
      <c r="Z133" s="79">
        <f t="shared" si="411"/>
        <v>109.25422757711446</v>
      </c>
      <c r="AA133" s="150">
        <f>RECS_data!G156</f>
        <v>103.58592132505176</v>
      </c>
      <c r="AB133" s="74"/>
      <c r="AC133" s="84">
        <f t="shared" si="412"/>
        <v>74.134386582107268</v>
      </c>
      <c r="AD133" s="84">
        <f t="shared" si="423"/>
        <v>83.422734321449326</v>
      </c>
      <c r="AE133" s="84">
        <f t="shared" si="423"/>
        <v>58.778171889648029</v>
      </c>
      <c r="AF133" s="84">
        <f t="shared" si="423"/>
        <v>58.628532203265628</v>
      </c>
      <c r="AG133" s="84">
        <f t="shared" si="424"/>
        <v>68.214080723755387</v>
      </c>
      <c r="AI133" s="84">
        <f t="shared" si="431"/>
        <v>73.453225623406951</v>
      </c>
      <c r="AJ133" s="84">
        <f t="shared" si="431"/>
        <v>81.971488332039328</v>
      </c>
      <c r="AK133" s="84">
        <f t="shared" si="431"/>
        <v>57.264658480182952</v>
      </c>
      <c r="AL133" s="84">
        <f t="shared" si="431"/>
        <v>58.980756948652498</v>
      </c>
      <c r="AM133" s="84">
        <f t="shared" si="431"/>
        <v>67.254161502215823</v>
      </c>
      <c r="AN133" s="119">
        <f t="shared" si="425"/>
        <v>0.88561529897030922</v>
      </c>
      <c r="AO133" s="119">
        <f t="shared" si="426"/>
        <v>1.0092733974977848</v>
      </c>
      <c r="AP133" s="119">
        <f t="shared" si="427"/>
        <v>1.0177042776572689</v>
      </c>
      <c r="AQ133" s="119">
        <f t="shared" si="428"/>
        <v>1.0264301481862299</v>
      </c>
      <c r="AR133" s="119">
        <f t="shared" si="429"/>
        <v>0.99402814131915074</v>
      </c>
      <c r="AS133" s="119">
        <f t="shared" si="413"/>
        <v>1.0142730085410097</v>
      </c>
      <c r="AU133" s="125">
        <f t="shared" si="430"/>
        <v>1738.2232771641748</v>
      </c>
      <c r="AV133" s="125">
        <f t="shared" si="414"/>
        <v>1643.8668783101939</v>
      </c>
      <c r="AW133" s="125">
        <f t="shared" si="414"/>
        <v>1573.2606327783967</v>
      </c>
      <c r="AX133" s="125">
        <f t="shared" si="414"/>
        <v>1469.9625089870055</v>
      </c>
      <c r="AY133" s="125">
        <f t="shared" si="414"/>
        <v>1601.6374686563347</v>
      </c>
      <c r="BB133" s="71">
        <f t="shared" si="347"/>
        <v>0.9303323461514077</v>
      </c>
      <c r="BC133" s="71">
        <f t="shared" si="348"/>
        <v>0.89613092422411844</v>
      </c>
      <c r="BD133" s="71">
        <f t="shared" si="349"/>
        <v>0.86575756229451473</v>
      </c>
      <c r="BE133" s="71">
        <f t="shared" si="350"/>
        <v>0.87019642036112133</v>
      </c>
      <c r="BF133" s="71"/>
      <c r="BG133" s="71"/>
      <c r="BH133" s="71"/>
      <c r="BI133" s="71"/>
      <c r="BJ133" s="71"/>
      <c r="BK133" s="71"/>
      <c r="BL133" s="71"/>
      <c r="BM133" s="71"/>
      <c r="BN133" s="71"/>
      <c r="BO133" s="71"/>
      <c r="BP133" s="71"/>
      <c r="BQ133" s="148">
        <f>Northeast!AK134</f>
        <v>0.93207216590301056</v>
      </c>
      <c r="BR133" s="148">
        <f>Midwest!AK134</f>
        <v>0.89733130510643722</v>
      </c>
      <c r="BS133" s="148">
        <f>South!AK134</f>
        <v>0.86364637671085431</v>
      </c>
      <c r="BT133" s="148">
        <f>West!AK134</f>
        <v>0.87059955733939554</v>
      </c>
      <c r="BU133" s="72"/>
      <c r="BV133" s="148">
        <f>Northeast!AH134</f>
        <v>0.99813338514414585</v>
      </c>
      <c r="BW133" s="148">
        <f>Midwest!AH134</f>
        <v>0.99866227682519526</v>
      </c>
      <c r="BX133" s="148">
        <f>South!AH134</f>
        <v>1.0024445023340465</v>
      </c>
      <c r="BY133" s="148">
        <f>West!AH134</f>
        <v>0.99953694327676179</v>
      </c>
      <c r="CA133" s="148">
        <f>Northeast!AI134</f>
        <v>1.0629942845297509</v>
      </c>
      <c r="CB133" s="148">
        <f>Midwest!AI134</f>
        <v>1.0800795642286094</v>
      </c>
      <c r="CC133" s="148">
        <f>South!AI134</f>
        <v>1.093523301364199</v>
      </c>
      <c r="CD133" s="148">
        <f>West!AI134</f>
        <v>1.079179014171495</v>
      </c>
      <c r="CF133" s="148">
        <f>Northeast!AJ134</f>
        <v>1.0311559885551043</v>
      </c>
      <c r="CG133" s="148">
        <f>Midwest!AJ134</f>
        <v>1.0106568496168309</v>
      </c>
      <c r="CH133" s="148">
        <f>South!AJ134</f>
        <v>1.0411011600809719</v>
      </c>
      <c r="CI133" s="148">
        <f>West!AJ134</f>
        <v>0.95411008783033446</v>
      </c>
      <c r="CK133" s="73">
        <f t="shared" si="351"/>
        <v>1.1042199189317468</v>
      </c>
      <c r="CL133" s="73">
        <f t="shared" si="352"/>
        <v>0.96838526482122367</v>
      </c>
      <c r="CM133" s="73">
        <f t="shared" si="415"/>
        <v>0.99233112498566933</v>
      </c>
      <c r="CN133" s="73">
        <f t="shared" si="416"/>
        <v>0.99975074777862893</v>
      </c>
      <c r="CO133" s="73">
        <f t="shared" si="417"/>
        <v>1.0797356236929729</v>
      </c>
      <c r="CP133" s="73">
        <f t="shared" si="418"/>
        <v>1.0143101016059151</v>
      </c>
      <c r="CQ133" s="73">
        <f t="shared" si="419"/>
        <v>0.89127482675512071</v>
      </c>
      <c r="CR133" s="73">
        <f t="shared" si="420"/>
        <v>1.0693102986155898</v>
      </c>
      <c r="CS133" s="73">
        <f t="shared" si="421"/>
        <v>1.0693102986155898</v>
      </c>
      <c r="CT133" s="73"/>
      <c r="CU133" s="73">
        <f t="shared" si="422"/>
        <v>1.086517015572896</v>
      </c>
      <c r="CX133" s="53"/>
      <c r="CZ133" s="71">
        <f t="shared" si="365"/>
        <v>0.23472680713958036</v>
      </c>
      <c r="DA133" s="71">
        <f t="shared" si="366"/>
        <v>0.30508576226888584</v>
      </c>
      <c r="DB133" s="71">
        <f t="shared" si="367"/>
        <v>0.29513719911064368</v>
      </c>
      <c r="DC133" s="71">
        <f t="shared" si="368"/>
        <v>0.16505023148089015</v>
      </c>
      <c r="DE133" s="71">
        <f t="shared" si="379"/>
        <v>0.23841082173197525</v>
      </c>
      <c r="DF133" s="71">
        <f t="shared" si="380"/>
        <v>0.30485988358363619</v>
      </c>
      <c r="DG133" s="71">
        <f t="shared" si="381"/>
        <v>0.29229863630512992</v>
      </c>
      <c r="DH133" s="71">
        <f t="shared" si="382"/>
        <v>0.16440144857789735</v>
      </c>
      <c r="DI133" s="71">
        <f t="shared" si="383"/>
        <v>0.99997079019863855</v>
      </c>
      <c r="DJ133" s="71"/>
      <c r="DK133" s="71">
        <f t="shared" si="384"/>
        <v>0.2384177858681415</v>
      </c>
      <c r="DL133" s="71">
        <f t="shared" si="385"/>
        <v>0.30486878874039658</v>
      </c>
      <c r="DM133" s="71">
        <f t="shared" si="386"/>
        <v>0.29230717453963473</v>
      </c>
      <c r="DN133" s="71">
        <f t="shared" si="387"/>
        <v>0.16440625085182731</v>
      </c>
      <c r="DQ133" s="71">
        <f t="shared" si="310"/>
        <v>-7.0812072713848278E-3</v>
      </c>
      <c r="DR133" s="71">
        <f t="shared" si="311"/>
        <v>-3.8922709914924039E-2</v>
      </c>
      <c r="DS133" s="71">
        <f t="shared" si="312"/>
        <v>-1.9956497450788074E-2</v>
      </c>
      <c r="DT133" s="71">
        <f t="shared" si="313"/>
        <v>-2.4732147165879965E-2</v>
      </c>
      <c r="DV133" s="71">
        <f t="shared" si="369"/>
        <v>0.19901035869228717</v>
      </c>
      <c r="DW133" s="71">
        <f t="shared" si="370"/>
        <v>0.24305755553335018</v>
      </c>
      <c r="DX133" s="71">
        <f t="shared" si="371"/>
        <v>0.34869478500693774</v>
      </c>
      <c r="DY133" s="71">
        <f t="shared" si="372"/>
        <v>0.20923730076742486</v>
      </c>
      <c r="DZ133" s="71"/>
      <c r="EB133" s="71">
        <f t="shared" si="388"/>
        <v>-1.1408908678244987E-2</v>
      </c>
      <c r="EC133" s="71">
        <f t="shared" si="389"/>
        <v>1.3668755589577451E-3</v>
      </c>
      <c r="ED133" s="71">
        <f t="shared" si="390"/>
        <v>4.6283473715266399E-3</v>
      </c>
      <c r="EE133" s="71">
        <f t="shared" si="391"/>
        <v>1.6326774197083489E-3</v>
      </c>
      <c r="EG133" s="71">
        <f t="shared" si="322"/>
        <v>-5.7655518173880291E-4</v>
      </c>
      <c r="EH133" s="71">
        <f t="shared" si="323"/>
        <v>-6.9333127359833772E-4</v>
      </c>
      <c r="EI133" s="71">
        <f t="shared" si="324"/>
        <v>-8.4349684913425868E-4</v>
      </c>
      <c r="EJ133" s="71">
        <f t="shared" si="325"/>
        <v>2.9503359883406062E-4</v>
      </c>
      <c r="EL133" s="71">
        <f t="shared" si="326"/>
        <v>5.3902727583750136E-3</v>
      </c>
      <c r="EM133" s="71">
        <f t="shared" si="327"/>
        <v>1.0323433479845353E-2</v>
      </c>
      <c r="EN133" s="71">
        <f t="shared" si="328"/>
        <v>1.1487472417714457E-2</v>
      </c>
      <c r="EO133" s="71">
        <f t="shared" si="329"/>
        <v>9.0724320471694576E-3</v>
      </c>
      <c r="EQ133" s="71">
        <f t="shared" si="392"/>
        <v>4.2478431650142335E-3</v>
      </c>
      <c r="ER133" s="71">
        <f t="shared" si="393"/>
        <v>5.1044266120336079E-2</v>
      </c>
      <c r="ES133" s="71">
        <f t="shared" si="394"/>
        <v>4.5681101948461166E-2</v>
      </c>
      <c r="ET133" s="71">
        <f t="shared" si="395"/>
        <v>4.3251362777956159E-2</v>
      </c>
      <c r="EW133" s="71">
        <f t="shared" si="396"/>
        <v>0.97681875867258361</v>
      </c>
      <c r="EX133" s="71">
        <f t="shared" si="397"/>
        <v>0.64018309550084485</v>
      </c>
      <c r="EY133" s="71">
        <f t="shared" si="373"/>
        <v>0.89127482675512071</v>
      </c>
      <c r="EZ133" s="71"/>
      <c r="FA133" s="71">
        <f t="shared" si="398"/>
        <v>0.99931818500771097</v>
      </c>
      <c r="FB133" s="71">
        <f t="shared" si="273"/>
        <v>0.97079876546480648</v>
      </c>
      <c r="FC133" s="71">
        <f t="shared" si="374"/>
        <v>0.99233112498566933</v>
      </c>
      <c r="FD133" s="71"/>
      <c r="FE133" s="71">
        <f t="shared" si="399"/>
        <v>0.99945325862928136</v>
      </c>
      <c r="FF133" s="71">
        <f t="shared" si="400"/>
        <v>1.0073380053151952</v>
      </c>
      <c r="FG133" s="71">
        <f t="shared" si="375"/>
        <v>0.99975074777862893</v>
      </c>
      <c r="FH133" s="71"/>
      <c r="FI133" s="71">
        <f t="shared" si="401"/>
        <v>1.0093250747936966</v>
      </c>
      <c r="FJ133" s="71">
        <f t="shared" si="402"/>
        <v>1.112787165503683</v>
      </c>
      <c r="FK133" s="71">
        <f t="shared" si="376"/>
        <v>1.0797356236929729</v>
      </c>
      <c r="FM133" s="71">
        <f t="shared" si="403"/>
        <v>1.0377327374154994</v>
      </c>
      <c r="FN133" s="71">
        <f t="shared" si="404"/>
        <v>1.0036425583919373</v>
      </c>
      <c r="FO133" s="71">
        <f t="shared" si="377"/>
        <v>1.0143101016059151</v>
      </c>
      <c r="FQ133" s="239"/>
    </row>
    <row r="134" spans="1:173" x14ac:dyDescent="0.2">
      <c r="A134" s="50" t="s">
        <v>122</v>
      </c>
      <c r="B134" s="50">
        <f t="shared" si="378"/>
        <v>1994</v>
      </c>
      <c r="D134" s="79">
        <f t="shared" si="405"/>
        <v>2490.820731082651</v>
      </c>
      <c r="E134" s="79">
        <f t="shared" si="405"/>
        <v>3123.0368449529333</v>
      </c>
      <c r="F134" s="79">
        <f t="shared" si="405"/>
        <v>3065.3518277681251</v>
      </c>
      <c r="G134" s="79">
        <f t="shared" si="405"/>
        <v>1740.096596196292</v>
      </c>
      <c r="H134" s="79">
        <f t="shared" si="406"/>
        <v>10419.306000000002</v>
      </c>
      <c r="I134" s="74">
        <f t="shared" si="304"/>
        <v>10419.306</v>
      </c>
      <c r="J134" s="327">
        <f t="shared" si="407"/>
        <v>19373.761184286945</v>
      </c>
      <c r="K134" s="327">
        <f t="shared" si="407"/>
        <v>23728.774880395733</v>
      </c>
      <c r="L134" s="327">
        <f t="shared" si="407"/>
        <v>34175.351053782579</v>
      </c>
      <c r="M134" s="327">
        <f t="shared" si="407"/>
        <v>20496.401536320853</v>
      </c>
      <c r="N134" s="327">
        <f t="shared" si="408"/>
        <v>97774.288654786098</v>
      </c>
      <c r="P134" s="84">
        <f t="shared" si="409"/>
        <v>33.858423541573821</v>
      </c>
      <c r="Q134" s="84">
        <f t="shared" si="409"/>
        <v>39.534699966649598</v>
      </c>
      <c r="R134" s="84">
        <f t="shared" si="409"/>
        <v>54.370712730474899</v>
      </c>
      <c r="S134" s="84">
        <f t="shared" si="409"/>
        <v>30.31248214383924</v>
      </c>
      <c r="T134" s="84">
        <f t="shared" si="410"/>
        <v>158.07631838253758</v>
      </c>
      <c r="V134" s="79">
        <f t="shared" si="411"/>
        <v>128.56670975705154</v>
      </c>
      <c r="W134" s="79">
        <f t="shared" si="411"/>
        <v>131.61391014473014</v>
      </c>
      <c r="X134" s="79">
        <f t="shared" si="411"/>
        <v>89.694816095498368</v>
      </c>
      <c r="Y134" s="79">
        <f t="shared" si="411"/>
        <v>84.897663285564363</v>
      </c>
      <c r="Z134" s="79">
        <f t="shared" si="411"/>
        <v>106.56488677496475</v>
      </c>
      <c r="AA134" s="151"/>
      <c r="AC134" s="84">
        <f t="shared" si="412"/>
        <v>73.565762092385697</v>
      </c>
      <c r="AD134" s="84">
        <f t="shared" si="423"/>
        <v>78.994828532591441</v>
      </c>
      <c r="AE134" s="84">
        <f t="shared" si="423"/>
        <v>56.378731744121289</v>
      </c>
      <c r="AF134" s="84">
        <f t="shared" si="423"/>
        <v>57.405282349995616</v>
      </c>
      <c r="AG134" s="84">
        <f t="shared" si="424"/>
        <v>65.913136810194104</v>
      </c>
      <c r="AI134" s="84">
        <f t="shared" si="431"/>
        <v>73.128946958710571</v>
      </c>
      <c r="AJ134" s="84">
        <f t="shared" si="431"/>
        <v>80.171823314467105</v>
      </c>
      <c r="AK134" s="84">
        <f t="shared" si="431"/>
        <v>57.529468970460705</v>
      </c>
      <c r="AL134" s="84">
        <f t="shared" si="431"/>
        <v>58.053805367029668</v>
      </c>
      <c r="AM134" s="84">
        <f t="shared" si="431"/>
        <v>66.634098750982162</v>
      </c>
      <c r="AN134" s="119">
        <f t="shared" si="425"/>
        <v>0.87745019741304631</v>
      </c>
      <c r="AO134" s="119">
        <f t="shared" si="426"/>
        <v>1.0059732178821303</v>
      </c>
      <c r="AP134" s="119">
        <f t="shared" si="427"/>
        <v>0.98531909674476281</v>
      </c>
      <c r="AQ134" s="119">
        <f t="shared" si="428"/>
        <v>0.97999743006614093</v>
      </c>
      <c r="AR134" s="119">
        <f t="shared" si="429"/>
        <v>0.98882893183428822</v>
      </c>
      <c r="AS134" s="119">
        <f t="shared" si="413"/>
        <v>0.98918028525481583</v>
      </c>
      <c r="AU134" s="125">
        <f t="shared" si="430"/>
        <v>1747.6432799757351</v>
      </c>
      <c r="AV134" s="125">
        <f t="shared" si="414"/>
        <v>1666.1079287035768</v>
      </c>
      <c r="AW134" s="125">
        <f t="shared" si="414"/>
        <v>1590.9335545642352</v>
      </c>
      <c r="AX134" s="125">
        <f t="shared" si="414"/>
        <v>1478.917267019955</v>
      </c>
      <c r="AY134" s="125">
        <f t="shared" si="414"/>
        <v>1616.747312175916</v>
      </c>
      <c r="BB134" s="71">
        <f t="shared" si="347"/>
        <v>0.92622514829354141</v>
      </c>
      <c r="BC134" s="71">
        <f t="shared" si="348"/>
        <v>0.87645657759083351</v>
      </c>
      <c r="BD134" s="71">
        <f t="shared" si="349"/>
        <v>0.86976110812221263</v>
      </c>
      <c r="BE134" s="71">
        <f t="shared" si="350"/>
        <v>0.85652026579975304</v>
      </c>
      <c r="BF134" s="71"/>
      <c r="BG134" s="71"/>
      <c r="BH134" s="71"/>
      <c r="BI134" s="71"/>
      <c r="BJ134" s="71"/>
      <c r="BK134" s="71"/>
      <c r="BL134" s="71"/>
      <c r="BM134" s="71"/>
      <c r="BN134" s="71"/>
      <c r="BO134" s="71"/>
      <c r="BP134" s="71"/>
      <c r="BQ134" s="148">
        <f>Northeast!AK135</f>
        <v>0.9282354831211258</v>
      </c>
      <c r="BR134" s="148">
        <f>Midwest!AK135</f>
        <v>0.87998182070330333</v>
      </c>
      <c r="BS134" s="148">
        <f>South!AK135</f>
        <v>0.86649560452122398</v>
      </c>
      <c r="BT134" s="148">
        <f>West!AK135</f>
        <v>0.85708485984426419</v>
      </c>
      <c r="BU134" s="72"/>
      <c r="BV134" s="148">
        <f>Northeast!AH135</f>
        <v>0.99783424048731173</v>
      </c>
      <c r="BW134" s="148">
        <f>Midwest!AH135</f>
        <v>0.99599395915968791</v>
      </c>
      <c r="BX134" s="148">
        <f>South!AH135</f>
        <v>1.0037686326208117</v>
      </c>
      <c r="BY134" s="148">
        <f>West!AH135</f>
        <v>0.99934126237556686</v>
      </c>
      <c r="CA134" s="148">
        <f>Northeast!AI135</f>
        <v>1.0687549996694534</v>
      </c>
      <c r="CB134" s="148">
        <f>Midwest!AI135</f>
        <v>1.0946927329309102</v>
      </c>
      <c r="CC134" s="148">
        <f>South!AI135</f>
        <v>1.1058071857844629</v>
      </c>
      <c r="CD134" s="148">
        <f>West!AI135</f>
        <v>1.0857531865650496</v>
      </c>
      <c r="CF134" s="148">
        <f>Northeast!AJ135</f>
        <v>1.0277842559973789</v>
      </c>
      <c r="CG134" s="148">
        <f>Midwest!AJ135</f>
        <v>0.9784959305425307</v>
      </c>
      <c r="CH134" s="148">
        <f>South!AJ135</f>
        <v>0.99400476800211557</v>
      </c>
      <c r="CI134" s="148">
        <f>West!AJ135</f>
        <v>0.94911966752727595</v>
      </c>
      <c r="CK134" s="73">
        <f t="shared" si="351"/>
        <v>1.1190890742110038</v>
      </c>
      <c r="CL134" s="73">
        <f t="shared" si="352"/>
        <v>0.9445480361607026</v>
      </c>
      <c r="CM134" s="73">
        <f t="shared" si="415"/>
        <v>0.99186608907377127</v>
      </c>
      <c r="CN134" s="73">
        <f t="shared" si="416"/>
        <v>0.99922739535241711</v>
      </c>
      <c r="CO134" s="73">
        <f t="shared" si="417"/>
        <v>1.090199436150092</v>
      </c>
      <c r="CP134" s="73">
        <f t="shared" si="418"/>
        <v>0.98920019932014791</v>
      </c>
      <c r="CQ134" s="73">
        <f t="shared" si="419"/>
        <v>0.88372374910436302</v>
      </c>
      <c r="CR134" s="73">
        <f t="shared" si="420"/>
        <v>1.0570333873349025</v>
      </c>
      <c r="CS134" s="73">
        <f t="shared" si="421"/>
        <v>1.0570333873349025</v>
      </c>
      <c r="CT134" s="73"/>
      <c r="CU134" s="73">
        <f t="shared" si="422"/>
        <v>1.0688272631780957</v>
      </c>
      <c r="CX134" s="53"/>
      <c r="CZ134" s="71">
        <f t="shared" si="365"/>
        <v>0.23905821856874637</v>
      </c>
      <c r="DA134" s="71">
        <f t="shared" si="366"/>
        <v>0.2997355913102977</v>
      </c>
      <c r="DB134" s="71">
        <f t="shared" si="367"/>
        <v>0.29419923244102097</v>
      </c>
      <c r="DC134" s="71">
        <f t="shared" si="368"/>
        <v>0.1670069576799349</v>
      </c>
      <c r="DE134" s="71">
        <f t="shared" si="379"/>
        <v>0.236885912975136</v>
      </c>
      <c r="DF134" s="71">
        <f t="shared" si="380"/>
        <v>0.30240278880569138</v>
      </c>
      <c r="DG134" s="71">
        <f t="shared" si="381"/>
        <v>0.29466796696999326</v>
      </c>
      <c r="DH134" s="71">
        <f t="shared" si="382"/>
        <v>0.16602667281663294</v>
      </c>
      <c r="DI134" s="71">
        <f t="shared" si="383"/>
        <v>0.99998334156745361</v>
      </c>
      <c r="DJ134" s="71"/>
      <c r="DK134" s="71">
        <f t="shared" si="384"/>
        <v>0.23688985918887623</v>
      </c>
      <c r="DL134" s="71">
        <f t="shared" si="385"/>
        <v>0.30240782644606973</v>
      </c>
      <c r="DM134" s="71">
        <f t="shared" si="386"/>
        <v>0.29467287575821732</v>
      </c>
      <c r="DN134" s="71">
        <f t="shared" si="387"/>
        <v>0.16602943860683669</v>
      </c>
      <c r="DQ134" s="71">
        <f t="shared" si="310"/>
        <v>-4.1247889548112742E-3</v>
      </c>
      <c r="DR134" s="71">
        <f t="shared" si="311"/>
        <v>-1.9523892844214637E-2</v>
      </c>
      <c r="DS134" s="71">
        <f t="shared" si="312"/>
        <v>3.2936376516958382E-3</v>
      </c>
      <c r="DT134" s="71">
        <f t="shared" si="313"/>
        <v>-1.5645187312859066E-2</v>
      </c>
      <c r="DV134" s="71">
        <f t="shared" si="369"/>
        <v>0.19814781013329918</v>
      </c>
      <c r="DW134" s="71">
        <f t="shared" si="370"/>
        <v>0.24268931236283864</v>
      </c>
      <c r="DX134" s="71">
        <f t="shared" si="371"/>
        <v>0.34953310859101483</v>
      </c>
      <c r="DY134" s="71">
        <f t="shared" si="372"/>
        <v>0.20962976891284746</v>
      </c>
      <c r="DZ134" s="71"/>
      <c r="EB134" s="71">
        <f t="shared" si="388"/>
        <v>-4.343609084893332E-3</v>
      </c>
      <c r="EC134" s="71">
        <f t="shared" si="389"/>
        <v>-1.5161939907133552E-3</v>
      </c>
      <c r="ED134" s="71">
        <f t="shared" si="390"/>
        <v>2.4012904514179754E-3</v>
      </c>
      <c r="EE134" s="71">
        <f t="shared" si="391"/>
        <v>1.8739513735203802E-3</v>
      </c>
      <c r="EG134" s="71">
        <f t="shared" si="322"/>
        <v>-2.9974900918474311E-4</v>
      </c>
      <c r="EH134" s="71">
        <f t="shared" si="323"/>
        <v>-2.6754677914408126E-3</v>
      </c>
      <c r="EI134" s="71">
        <f t="shared" si="324"/>
        <v>1.3200297176475036E-3</v>
      </c>
      <c r="EJ134" s="71">
        <f t="shared" si="325"/>
        <v>-1.9579072028166195E-4</v>
      </c>
      <c r="EL134" s="71">
        <f t="shared" si="326"/>
        <v>5.4046967017126182E-3</v>
      </c>
      <c r="EM134" s="71">
        <f t="shared" si="327"/>
        <v>1.3439005690191188E-2</v>
      </c>
      <c r="EN134" s="71">
        <f t="shared" si="328"/>
        <v>1.1170683285632499E-2</v>
      </c>
      <c r="EO134" s="71">
        <f t="shared" si="329"/>
        <v>6.0733473306628103E-3</v>
      </c>
      <c r="EQ134" s="71">
        <f t="shared" si="392"/>
        <v>-3.2752145971233298E-3</v>
      </c>
      <c r="ER134" s="71">
        <f t="shared" si="393"/>
        <v>-3.2339116652926922E-2</v>
      </c>
      <c r="ES134" s="71">
        <f t="shared" si="394"/>
        <v>-4.6292236336108017E-2</v>
      </c>
      <c r="ET134" s="71">
        <f t="shared" si="395"/>
        <v>-5.2441716255649017E-3</v>
      </c>
      <c r="EW134" s="71">
        <f t="shared" si="396"/>
        <v>0.99152777861094876</v>
      </c>
      <c r="EX134" s="71">
        <f t="shared" si="397"/>
        <v>0.63475932258623358</v>
      </c>
      <c r="EY134" s="71">
        <f t="shared" si="373"/>
        <v>0.88372374910436302</v>
      </c>
      <c r="EZ134" s="71"/>
      <c r="FA134" s="71">
        <f t="shared" si="398"/>
        <v>0.99953137022492899</v>
      </c>
      <c r="FB134" s="71">
        <f t="shared" si="273"/>
        <v>0.97034382025770749</v>
      </c>
      <c r="FC134" s="71">
        <f t="shared" si="374"/>
        <v>0.99186608907377127</v>
      </c>
      <c r="FD134" s="71"/>
      <c r="FE134" s="71">
        <f t="shared" si="399"/>
        <v>0.99947651709451124</v>
      </c>
      <c r="FF134" s="71">
        <f t="shared" si="400"/>
        <v>1.0068106810893636</v>
      </c>
      <c r="FG134" s="71">
        <f t="shared" si="375"/>
        <v>0.99922739535241711</v>
      </c>
      <c r="FH134" s="71"/>
      <c r="FI134" s="71">
        <f t="shared" si="401"/>
        <v>1.0096910875472738</v>
      </c>
      <c r="FJ134" s="71">
        <f t="shared" si="402"/>
        <v>1.1235712833460618</v>
      </c>
      <c r="FK134" s="71">
        <f t="shared" si="376"/>
        <v>1.090199436150092</v>
      </c>
      <c r="FM134" s="71">
        <f t="shared" si="403"/>
        <v>0.97524435353053107</v>
      </c>
      <c r="FN134" s="71">
        <f t="shared" si="404"/>
        <v>0.97879673803467315</v>
      </c>
      <c r="FO134" s="71">
        <f t="shared" si="377"/>
        <v>0.98920019932014791</v>
      </c>
      <c r="FQ134" s="239"/>
    </row>
    <row r="135" spans="1:173" x14ac:dyDescent="0.2">
      <c r="A135" s="50" t="s">
        <v>122</v>
      </c>
      <c r="B135" s="50">
        <f t="shared" si="378"/>
        <v>1995</v>
      </c>
      <c r="D135" s="79">
        <f t="shared" si="405"/>
        <v>2398.9575149688585</v>
      </c>
      <c r="E135" s="79">
        <f t="shared" si="405"/>
        <v>3247.7581886723169</v>
      </c>
      <c r="F135" s="79">
        <f t="shared" si="405"/>
        <v>3151.3663637424033</v>
      </c>
      <c r="G135" s="79">
        <f t="shared" si="405"/>
        <v>1695.2559326164219</v>
      </c>
      <c r="H135" s="79">
        <f t="shared" si="406"/>
        <v>10493.338</v>
      </c>
      <c r="I135" s="74">
        <f t="shared" si="304"/>
        <v>10493.338</v>
      </c>
      <c r="J135" s="327">
        <f t="shared" si="407"/>
        <v>19555.914299961521</v>
      </c>
      <c r="K135" s="327">
        <f t="shared" si="407"/>
        <v>24020.531223403137</v>
      </c>
      <c r="L135" s="327">
        <f t="shared" si="407"/>
        <v>34736.173603332194</v>
      </c>
      <c r="M135" s="327">
        <f t="shared" si="407"/>
        <v>20816.820960606554</v>
      </c>
      <c r="N135" s="327">
        <f t="shared" si="408"/>
        <v>99129.440087303403</v>
      </c>
      <c r="P135" s="84">
        <f t="shared" si="409"/>
        <v>34.318366873285655</v>
      </c>
      <c r="Q135" s="84">
        <f t="shared" si="409"/>
        <v>40.495496069274985</v>
      </c>
      <c r="R135" s="84">
        <f t="shared" si="409"/>
        <v>55.788641923131372</v>
      </c>
      <c r="S135" s="84">
        <f t="shared" si="409"/>
        <v>30.928681358029653</v>
      </c>
      <c r="T135" s="84">
        <f t="shared" si="410"/>
        <v>161.53118622372165</v>
      </c>
      <c r="V135" s="79">
        <f t="shared" ref="V135:Z144" si="432">V209+V286</f>
        <v>122.67171343523319</v>
      </c>
      <c r="W135" s="79">
        <f t="shared" si="432"/>
        <v>135.20759214134426</v>
      </c>
      <c r="X135" s="79">
        <f t="shared" si="432"/>
        <v>90.722898835354073</v>
      </c>
      <c r="Y135" s="79">
        <f t="shared" si="432"/>
        <v>81.436831100411496</v>
      </c>
      <c r="Z135" s="79">
        <f t="shared" si="432"/>
        <v>105.85491041569998</v>
      </c>
      <c r="AA135" s="151"/>
      <c r="AC135" s="84">
        <f t="shared" si="412"/>
        <v>69.903020846725425</v>
      </c>
      <c r="AD135" s="84">
        <f t="shared" si="423"/>
        <v>80.200479162335242</v>
      </c>
      <c r="AE135" s="84">
        <f t="shared" si="423"/>
        <v>56.487597745873202</v>
      </c>
      <c r="AF135" s="84">
        <f t="shared" si="423"/>
        <v>54.811775290132189</v>
      </c>
      <c r="AG135" s="84">
        <f t="shared" si="424"/>
        <v>64.961684770064551</v>
      </c>
      <c r="AI135" s="84">
        <f t="shared" si="431"/>
        <v>70.166202719698418</v>
      </c>
      <c r="AJ135" s="84">
        <f t="shared" si="431"/>
        <v>78.796312874112246</v>
      </c>
      <c r="AK135" s="84">
        <f t="shared" si="431"/>
        <v>56.041072353742109</v>
      </c>
      <c r="AL135" s="84">
        <f t="shared" si="431"/>
        <v>57.558432255277765</v>
      </c>
      <c r="AM135" s="84">
        <f t="shared" si="431"/>
        <v>65.037267664085078</v>
      </c>
      <c r="AN135" s="119">
        <f t="shared" si="425"/>
        <v>0.85642282886305932</v>
      </c>
      <c r="AO135" s="119">
        <f t="shared" si="426"/>
        <v>0.99624916465802837</v>
      </c>
      <c r="AP135" s="119">
        <f t="shared" si="427"/>
        <v>1.0178202029638916</v>
      </c>
      <c r="AQ135" s="119">
        <f t="shared" si="428"/>
        <v>1.0079678238366414</v>
      </c>
      <c r="AR135" s="119">
        <f t="shared" si="429"/>
        <v>0.95228054591612465</v>
      </c>
      <c r="AS135" s="119">
        <f t="shared" si="413"/>
        <v>0.99883785256153579</v>
      </c>
      <c r="AU135" s="125">
        <f t="shared" si="430"/>
        <v>1754.8842946889565</v>
      </c>
      <c r="AV135" s="125">
        <f t="shared" si="414"/>
        <v>1685.8701288762645</v>
      </c>
      <c r="AW135" s="125">
        <f t="shared" si="414"/>
        <v>1606.0675697964512</v>
      </c>
      <c r="AX135" s="125">
        <f t="shared" si="414"/>
        <v>1485.7543049709</v>
      </c>
      <c r="AY135" s="125">
        <f t="shared" si="414"/>
        <v>1629.4976152539646</v>
      </c>
      <c r="BB135" s="71">
        <f t="shared" si="347"/>
        <v>0.88870008692920566</v>
      </c>
      <c r="BC135" s="71">
        <f t="shared" si="348"/>
        <v>0.86141918511112014</v>
      </c>
      <c r="BD135" s="71">
        <f t="shared" si="349"/>
        <v>0.84725873648816852</v>
      </c>
      <c r="BE135" s="71">
        <f t="shared" si="350"/>
        <v>0.8492115785110339</v>
      </c>
      <c r="BF135" s="71"/>
      <c r="BG135" s="71"/>
      <c r="BH135" s="71"/>
      <c r="BI135" s="71"/>
      <c r="BJ135" s="71"/>
      <c r="BK135" s="71"/>
      <c r="BL135" s="71"/>
      <c r="BM135" s="71"/>
      <c r="BN135" s="71"/>
      <c r="BO135" s="71"/>
      <c r="BP135" s="71"/>
      <c r="BQ135" s="148">
        <f>Northeast!AK136</f>
        <v>0.89051762707128512</v>
      </c>
      <c r="BR135" s="148">
        <f>Midwest!AK136</f>
        <v>0.86711997711236422</v>
      </c>
      <c r="BS135" s="148">
        <f>South!AK136</f>
        <v>0.84280958671117134</v>
      </c>
      <c r="BT135" s="148">
        <f>West!AK136</f>
        <v>0.84985128041287838</v>
      </c>
      <c r="BU135" s="72"/>
      <c r="BV135" s="148">
        <f>Northeast!AH136</f>
        <v>0.99795900711358554</v>
      </c>
      <c r="BW135" s="148">
        <f>Midwest!AH136</f>
        <v>0.99342560181783768</v>
      </c>
      <c r="BX135" s="148">
        <f>South!AH136</f>
        <v>1.0052789501296</v>
      </c>
      <c r="BY135" s="148">
        <f>West!AH136</f>
        <v>0.99924727782779377</v>
      </c>
      <c r="CA135" s="148">
        <f>Northeast!AI136</f>
        <v>1.073183174896118</v>
      </c>
      <c r="CB135" s="148">
        <f>Midwest!AI136</f>
        <v>1.1076772080318724</v>
      </c>
      <c r="CC135" s="148">
        <f>South!AI136</f>
        <v>1.1163263572140578</v>
      </c>
      <c r="CD135" s="148">
        <f>West!AI136</f>
        <v>1.0907726260613932</v>
      </c>
      <c r="CF135" s="148">
        <f>Northeast!AJ136</f>
        <v>1.0178493704253222</v>
      </c>
      <c r="CG135" s="148">
        <f>Midwest!AJ136</f>
        <v>1.0107719721605348</v>
      </c>
      <c r="CH135" s="148">
        <f>South!AJ136</f>
        <v>1.0223749493085073</v>
      </c>
      <c r="CI135" s="148">
        <f>West!AJ136</f>
        <v>0.91403898696207664</v>
      </c>
      <c r="CK135" s="73">
        <f t="shared" si="351"/>
        <v>1.1345996463961512</v>
      </c>
      <c r="CL135" s="73">
        <f t="shared" si="352"/>
        <v>0.9382550929956599</v>
      </c>
      <c r="CM135" s="73">
        <f t="shared" si="415"/>
        <v>0.99140300983947793</v>
      </c>
      <c r="CN135" s="73">
        <f t="shared" si="416"/>
        <v>0.99890190247292232</v>
      </c>
      <c r="CO135" s="73">
        <f t="shared" si="417"/>
        <v>1.0990999723627251</v>
      </c>
      <c r="CP135" s="73">
        <f t="shared" si="418"/>
        <v>0.99893550585927593</v>
      </c>
      <c r="CQ135" s="73">
        <f t="shared" si="419"/>
        <v>0.8629253162795415</v>
      </c>
      <c r="CR135" s="73">
        <f t="shared" si="420"/>
        <v>1.064543896742264</v>
      </c>
      <c r="CS135" s="73">
        <f t="shared" si="421"/>
        <v>1.0645438967422636</v>
      </c>
      <c r="CT135" s="73"/>
      <c r="CU135" s="73">
        <f t="shared" si="422"/>
        <v>1.0872958242097928</v>
      </c>
      <c r="CX135" s="53"/>
      <c r="CZ135" s="71">
        <f t="shared" si="365"/>
        <v>0.22861719645062978</v>
      </c>
      <c r="DA135" s="71">
        <f t="shared" si="366"/>
        <v>0.30950667830125334</v>
      </c>
      <c r="DB135" s="71">
        <f t="shared" si="367"/>
        <v>0.30032067619878472</v>
      </c>
      <c r="DC135" s="71">
        <f t="shared" si="368"/>
        <v>0.16155544904933225</v>
      </c>
      <c r="DE135" s="71">
        <f t="shared" si="379"/>
        <v>0.23379885241468107</v>
      </c>
      <c r="DF135" s="71">
        <f t="shared" si="380"/>
        <v>0.30459501473953271</v>
      </c>
      <c r="DG135" s="71">
        <f t="shared" si="381"/>
        <v>0.29724944916760332</v>
      </c>
      <c r="DH135" s="71">
        <f t="shared" si="382"/>
        <v>0.16426612701598095</v>
      </c>
      <c r="DI135" s="71">
        <f t="shared" si="383"/>
        <v>0.99990944333779808</v>
      </c>
      <c r="DJ135" s="71"/>
      <c r="DK135" s="71">
        <f t="shared" si="384"/>
        <v>0.23382002637582563</v>
      </c>
      <c r="DL135" s="71">
        <f t="shared" si="385"/>
        <v>0.30462260034545124</v>
      </c>
      <c r="DM135" s="71">
        <f t="shared" si="386"/>
        <v>0.29727636952337888</v>
      </c>
      <c r="DN135" s="71">
        <f t="shared" si="387"/>
        <v>0.16428100375534421</v>
      </c>
      <c r="DQ135" s="71">
        <f t="shared" si="310"/>
        <v>-4.1482556848213122E-2</v>
      </c>
      <c r="DR135" s="71">
        <f t="shared" si="311"/>
        <v>-1.4723899854675716E-2</v>
      </c>
      <c r="DS135" s="71">
        <f t="shared" si="312"/>
        <v>-2.7715979760381041E-2</v>
      </c>
      <c r="DT135" s="71">
        <f t="shared" si="313"/>
        <v>-8.4755633943804191E-3</v>
      </c>
      <c r="DV135" s="71">
        <f t="shared" si="369"/>
        <v>0.19727655359233953</v>
      </c>
      <c r="DW135" s="71">
        <f t="shared" si="370"/>
        <v>0.24231480781338249</v>
      </c>
      <c r="DX135" s="71">
        <f t="shared" si="371"/>
        <v>0.35041228491495574</v>
      </c>
      <c r="DY135" s="71">
        <f t="shared" si="372"/>
        <v>0.20999635367932229</v>
      </c>
      <c r="DZ135" s="71"/>
      <c r="EB135" s="71">
        <f t="shared" si="388"/>
        <v>-4.4066983767036411E-3</v>
      </c>
      <c r="EC135" s="71">
        <f t="shared" si="389"/>
        <v>-1.5443358450316896E-3</v>
      </c>
      <c r="ED135" s="71">
        <f t="shared" si="390"/>
        <v>2.5121296445586969E-3</v>
      </c>
      <c r="EE135" s="71">
        <f t="shared" si="391"/>
        <v>1.7471975170011643E-3</v>
      </c>
      <c r="EG135" s="71">
        <f t="shared" si="322"/>
        <v>1.2502961074389117E-4</v>
      </c>
      <c r="EH135" s="71">
        <f t="shared" si="323"/>
        <v>-2.5820182118704185E-3</v>
      </c>
      <c r="EI135" s="71">
        <f t="shared" si="324"/>
        <v>1.5035161996853712E-3</v>
      </c>
      <c r="EJ135" s="71">
        <f t="shared" si="325"/>
        <v>-9.4050922390222818E-5</v>
      </c>
      <c r="EL135" s="71">
        <f t="shared" si="326"/>
        <v>4.1347426251182821E-3</v>
      </c>
      <c r="EM135" s="71">
        <f t="shared" si="327"/>
        <v>1.179150269479228E-2</v>
      </c>
      <c r="EN135" s="71">
        <f t="shared" si="328"/>
        <v>9.4677028197067258E-3</v>
      </c>
      <c r="EO135" s="71">
        <f t="shared" si="329"/>
        <v>4.6123490617503392E-3</v>
      </c>
      <c r="EQ135" s="71">
        <f t="shared" si="392"/>
        <v>-9.7133363039562381E-3</v>
      </c>
      <c r="ER135" s="71">
        <f t="shared" si="393"/>
        <v>3.245301880232547E-2</v>
      </c>
      <c r="ES135" s="71">
        <f t="shared" si="394"/>
        <v>2.814157804516134E-2</v>
      </c>
      <c r="ET135" s="71">
        <f t="shared" si="395"/>
        <v>-3.766166334968192E-2</v>
      </c>
      <c r="EW135" s="71">
        <f t="shared" si="396"/>
        <v>0.97646500634853317</v>
      </c>
      <c r="EX135" s="71">
        <f t="shared" si="397"/>
        <v>0.61982026595895723</v>
      </c>
      <c r="EY135" s="71">
        <f t="shared" si="373"/>
        <v>0.8629253162795415</v>
      </c>
      <c r="EZ135" s="71"/>
      <c r="FA135" s="71">
        <f t="shared" si="398"/>
        <v>0.99953312323165944</v>
      </c>
      <c r="FB135" s="71">
        <f t="shared" si="273"/>
        <v>0.96989078927072636</v>
      </c>
      <c r="FC135" s="71">
        <f t="shared" si="374"/>
        <v>0.99140300983947793</v>
      </c>
      <c r="FD135" s="71"/>
      <c r="FE135" s="71">
        <f t="shared" si="399"/>
        <v>0.99967425544875099</v>
      </c>
      <c r="FF135" s="71">
        <f t="shared" si="400"/>
        <v>1.0064827179958593</v>
      </c>
      <c r="FG135" s="71">
        <f t="shared" si="375"/>
        <v>0.99890190247292232</v>
      </c>
      <c r="FH135" s="71"/>
      <c r="FI135" s="71">
        <f t="shared" si="401"/>
        <v>1.0081641357695654</v>
      </c>
      <c r="FJ135" s="71">
        <f t="shared" si="402"/>
        <v>1.132744271850084</v>
      </c>
      <c r="FK135" s="71">
        <f t="shared" si="376"/>
        <v>1.0990999723627251</v>
      </c>
      <c r="FM135" s="71">
        <f t="shared" si="403"/>
        <v>1.0098415937904368</v>
      </c>
      <c r="FN135" s="71">
        <f t="shared" si="404"/>
        <v>0.98842965793381499</v>
      </c>
      <c r="FO135" s="71">
        <f t="shared" si="377"/>
        <v>0.99893550585927593</v>
      </c>
      <c r="FQ135" s="239"/>
    </row>
    <row r="136" spans="1:173" x14ac:dyDescent="0.2">
      <c r="A136" s="50" t="s">
        <v>122</v>
      </c>
      <c r="B136" s="50">
        <f t="shared" si="378"/>
        <v>1996</v>
      </c>
      <c r="D136" s="79">
        <f t="shared" si="405"/>
        <v>2517.1154307151073</v>
      </c>
      <c r="E136" s="79">
        <f t="shared" si="405"/>
        <v>3477.6809037099943</v>
      </c>
      <c r="F136" s="79">
        <f t="shared" si="405"/>
        <v>3386.120738365576</v>
      </c>
      <c r="G136" s="79">
        <f t="shared" si="405"/>
        <v>1779.1359272093234</v>
      </c>
      <c r="H136" s="79">
        <f t="shared" si="406"/>
        <v>11160.053000000002</v>
      </c>
      <c r="I136" s="74">
        <f t="shared" si="304"/>
        <v>11160.053000000002</v>
      </c>
      <c r="J136" s="327">
        <f t="shared" si="407"/>
        <v>19661.434183104524</v>
      </c>
      <c r="K136" s="327">
        <f t="shared" si="407"/>
        <v>24131.667836966499</v>
      </c>
      <c r="L136" s="327">
        <f t="shared" si="407"/>
        <v>34930.6855514458</v>
      </c>
      <c r="M136" s="327">
        <f t="shared" si="407"/>
        <v>21156.189997974026</v>
      </c>
      <c r="N136" s="327">
        <f t="shared" si="408"/>
        <v>99879.977569490846</v>
      </c>
      <c r="P136" s="84">
        <f t="shared" si="409"/>
        <v>34.75244566995746</v>
      </c>
      <c r="Q136" s="84">
        <f t="shared" si="409"/>
        <v>41.115861555677625</v>
      </c>
      <c r="R136" s="84">
        <f t="shared" si="409"/>
        <v>56.671015744039003</v>
      </c>
      <c r="S136" s="84">
        <f t="shared" si="409"/>
        <v>31.666770099293434</v>
      </c>
      <c r="T136" s="84">
        <f t="shared" si="410"/>
        <v>164.20609306896753</v>
      </c>
      <c r="V136" s="79">
        <f t="shared" si="432"/>
        <v>128.02298180659255</v>
      </c>
      <c r="W136" s="79">
        <f t="shared" si="432"/>
        <v>144.11274542668164</v>
      </c>
      <c r="X136" s="79">
        <f t="shared" si="432"/>
        <v>96.938284631674591</v>
      </c>
      <c r="Y136" s="79">
        <f t="shared" si="432"/>
        <v>84.095289718030443</v>
      </c>
      <c r="Z136" s="79">
        <f t="shared" si="432"/>
        <v>111.73463662659984</v>
      </c>
      <c r="AA136" s="151"/>
      <c r="AC136" s="84">
        <f t="shared" si="412"/>
        <v>72.429878881620255</v>
      </c>
      <c r="AD136" s="84">
        <f t="shared" si="423"/>
        <v>84.582464580017216</v>
      </c>
      <c r="AE136" s="84">
        <f t="shared" si="423"/>
        <v>59.750486097855912</v>
      </c>
      <c r="AF136" s="84">
        <f t="shared" si="423"/>
        <v>56.18305629625992</v>
      </c>
      <c r="AG136" s="84">
        <f t="shared" si="424"/>
        <v>67.963696056715222</v>
      </c>
      <c r="AI136" s="84">
        <f t="shared" si="431"/>
        <v>71.909378664259307</v>
      </c>
      <c r="AJ136" s="84">
        <f t="shared" si="431"/>
        <v>81.32960451240487</v>
      </c>
      <c r="AK136" s="84">
        <f t="shared" si="431"/>
        <v>58.976910020043505</v>
      </c>
      <c r="AL136" s="84">
        <f t="shared" si="431"/>
        <v>58.206749670256755</v>
      </c>
      <c r="AM136" s="84">
        <f t="shared" si="431"/>
        <v>67.162335360989957</v>
      </c>
      <c r="AN136" s="119">
        <f t="shared" si="425"/>
        <v>0.88440611527522506</v>
      </c>
      <c r="AO136" s="119">
        <f t="shared" si="426"/>
        <v>1.0072382799994857</v>
      </c>
      <c r="AP136" s="119">
        <f t="shared" si="427"/>
        <v>1.0399960148228213</v>
      </c>
      <c r="AQ136" s="119">
        <f t="shared" si="428"/>
        <v>1.0131165921976839</v>
      </c>
      <c r="AR136" s="119">
        <f t="shared" si="429"/>
        <v>0.9652326682822675</v>
      </c>
      <c r="AS136" s="119">
        <f t="shared" si="413"/>
        <v>1.0119316978990984</v>
      </c>
      <c r="AU136" s="125">
        <f t="shared" si="430"/>
        <v>1767.5437786639673</v>
      </c>
      <c r="AV136" s="125">
        <f t="shared" si="414"/>
        <v>1703.8135048707079</v>
      </c>
      <c r="AW136" s="125">
        <f t="shared" si="414"/>
        <v>1622.3848701902548</v>
      </c>
      <c r="AX136" s="125">
        <f t="shared" si="414"/>
        <v>1496.8087402469882</v>
      </c>
      <c r="AY136" s="125">
        <f t="shared" si="414"/>
        <v>1644.0341404234118</v>
      </c>
      <c r="BB136" s="71">
        <f t="shared" si="347"/>
        <v>0.91077853144262455</v>
      </c>
      <c r="BC136" s="71">
        <f t="shared" si="348"/>
        <v>0.88911370455130312</v>
      </c>
      <c r="BD136" s="71">
        <f t="shared" si="349"/>
        <v>0.89164429171066406</v>
      </c>
      <c r="BE136" s="71">
        <f t="shared" si="350"/>
        <v>0.85877679135263307</v>
      </c>
      <c r="BF136" s="71"/>
      <c r="BG136" s="71"/>
      <c r="BH136" s="71"/>
      <c r="BI136" s="71"/>
      <c r="BJ136" s="71"/>
      <c r="BK136" s="71"/>
      <c r="BL136" s="71"/>
      <c r="BM136" s="71"/>
      <c r="BN136" s="71"/>
      <c r="BO136" s="71"/>
      <c r="BP136" s="71"/>
      <c r="BQ136" s="148">
        <f>Northeast!AK137</f>
        <v>0.91296531961500271</v>
      </c>
      <c r="BR136" s="148">
        <f>Midwest!AK137</f>
        <v>0.89571674483726305</v>
      </c>
      <c r="BS136" s="148">
        <f>South!AK137</f>
        <v>0.88615077752995497</v>
      </c>
      <c r="BT136" s="148">
        <f>West!AK137</f>
        <v>0.85953299743277267</v>
      </c>
      <c r="BU136" s="72"/>
      <c r="BV136" s="148">
        <f>Northeast!AH137</f>
        <v>0.99760474124767395</v>
      </c>
      <c r="BW136" s="148">
        <f>Midwest!AH137</f>
        <v>0.99262820492748582</v>
      </c>
      <c r="BX136" s="148">
        <f>South!AH137</f>
        <v>1.0061992996226015</v>
      </c>
      <c r="BY136" s="148">
        <f>West!AH137</f>
        <v>0.99912021285698405</v>
      </c>
      <c r="CA136" s="148">
        <f>Northeast!AI137</f>
        <v>1.0809249646232044</v>
      </c>
      <c r="CB136" s="148">
        <f>Midwest!AI137</f>
        <v>1.1194666503404798</v>
      </c>
      <c r="CC136" s="148">
        <f>South!AI137</f>
        <v>1.127667992429624</v>
      </c>
      <c r="CD136" s="148">
        <f>West!AI137</f>
        <v>1.0988882851278905</v>
      </c>
      <c r="CF136" s="148">
        <f>Northeast!AJ137</f>
        <v>1.0290767465964963</v>
      </c>
      <c r="CG136" s="148">
        <f>Midwest!AJ137</f>
        <v>1.0327942203156015</v>
      </c>
      <c r="CH136" s="148">
        <f>South!AJ137</f>
        <v>1.0275973102486466</v>
      </c>
      <c r="CI136" s="148">
        <f>West!AJ137</f>
        <v>0.92647097967402348</v>
      </c>
      <c r="CK136" s="73">
        <f t="shared" si="351"/>
        <v>1.1431900264199562</v>
      </c>
      <c r="CL136" s="73">
        <f t="shared" si="352"/>
        <v>0.99037060696787382</v>
      </c>
      <c r="CM136" s="73">
        <f t="shared" si="415"/>
        <v>0.99080212433215253</v>
      </c>
      <c r="CN136" s="73">
        <f t="shared" si="416"/>
        <v>0.99882780834988472</v>
      </c>
      <c r="CO136" s="73">
        <f t="shared" si="417"/>
        <v>1.1092154501044398</v>
      </c>
      <c r="CP136" s="73">
        <f t="shared" si="418"/>
        <v>1.0118961557190238</v>
      </c>
      <c r="CQ136" s="73">
        <f t="shared" si="419"/>
        <v>0.89159645336930371</v>
      </c>
      <c r="CR136" s="73">
        <f t="shared" si="420"/>
        <v>1.1321818003451518</v>
      </c>
      <c r="CS136" s="73">
        <f t="shared" si="421"/>
        <v>1.1321818003451516</v>
      </c>
      <c r="CT136" s="73"/>
      <c r="CU136" s="73">
        <f t="shared" si="422"/>
        <v>1.1107834752205521</v>
      </c>
      <c r="CX136" s="53"/>
      <c r="CZ136" s="71">
        <f t="shared" si="365"/>
        <v>0.22554690651694101</v>
      </c>
      <c r="DA136" s="71">
        <f t="shared" si="366"/>
        <v>0.31161867275271843</v>
      </c>
      <c r="DB136" s="71">
        <f t="shared" si="367"/>
        <v>0.30341439582460544</v>
      </c>
      <c r="DC136" s="71">
        <f t="shared" si="368"/>
        <v>0.15942002490573504</v>
      </c>
      <c r="DE136" s="71">
        <f t="shared" si="379"/>
        <v>0.22707859208988526</v>
      </c>
      <c r="DF136" s="71">
        <f t="shared" si="380"/>
        <v>0.31056147863108713</v>
      </c>
      <c r="DG136" s="71">
        <f t="shared" si="381"/>
        <v>0.30186489380195169</v>
      </c>
      <c r="DH136" s="71">
        <f t="shared" si="382"/>
        <v>0.16048536914859474</v>
      </c>
      <c r="DI136" s="71">
        <f t="shared" si="383"/>
        <v>0.99999033367151879</v>
      </c>
      <c r="DJ136" s="71"/>
      <c r="DK136" s="71">
        <f t="shared" si="384"/>
        <v>0.2270807871273654</v>
      </c>
      <c r="DL136" s="71">
        <f t="shared" si="385"/>
        <v>0.3105644806493717</v>
      </c>
      <c r="DM136" s="71">
        <f t="shared" si="386"/>
        <v>0.30186781175537802</v>
      </c>
      <c r="DN136" s="71">
        <f t="shared" si="387"/>
        <v>0.1604869204678849</v>
      </c>
      <c r="DQ136" s="71">
        <f t="shared" si="310"/>
        <v>2.4894997674566283E-2</v>
      </c>
      <c r="DR136" s="71">
        <f t="shared" si="311"/>
        <v>3.2446880887745333E-2</v>
      </c>
      <c r="DS136" s="71">
        <f t="shared" si="312"/>
        <v>5.0146057224910189E-2</v>
      </c>
      <c r="DT136" s="71">
        <f t="shared" si="313"/>
        <v>1.1327845558250844E-2</v>
      </c>
      <c r="DV136" s="71">
        <f t="shared" si="369"/>
        <v>0.19685060671369503</v>
      </c>
      <c r="DW136" s="71">
        <f t="shared" si="370"/>
        <v>0.24160666055593621</v>
      </c>
      <c r="DX136" s="71">
        <f t="shared" si="371"/>
        <v>0.34972660588698073</v>
      </c>
      <c r="DY136" s="71">
        <f t="shared" si="372"/>
        <v>0.21181612684338805</v>
      </c>
      <c r="DZ136" s="71"/>
      <c r="EB136" s="71">
        <f t="shared" si="388"/>
        <v>-2.1614701415015643E-3</v>
      </c>
      <c r="EC136" s="71">
        <f t="shared" si="389"/>
        <v>-2.9267052991395876E-3</v>
      </c>
      <c r="ED136" s="71">
        <f t="shared" si="390"/>
        <v>-1.9586949281051739E-3</v>
      </c>
      <c r="EE136" s="71">
        <f t="shared" si="391"/>
        <v>8.628404981652028E-3</v>
      </c>
      <c r="EG136" s="71">
        <f t="shared" si="322"/>
        <v>-3.5505342279761433E-4</v>
      </c>
      <c r="EH136" s="71">
        <f t="shared" si="323"/>
        <v>-8.0299630401814339E-4</v>
      </c>
      <c r="EI136" s="71">
        <f t="shared" si="324"/>
        <v>9.1509769726830735E-4</v>
      </c>
      <c r="EJ136" s="71">
        <f t="shared" si="325"/>
        <v>-1.2716877308431937E-4</v>
      </c>
      <c r="EL136" s="71">
        <f t="shared" si="326"/>
        <v>7.1879613820778629E-3</v>
      </c>
      <c r="EM136" s="71">
        <f t="shared" si="327"/>
        <v>1.0587149442610692E-2</v>
      </c>
      <c r="EN136" s="71">
        <f t="shared" si="328"/>
        <v>1.0108520810936305E-2</v>
      </c>
      <c r="EO136" s="71">
        <f t="shared" si="329"/>
        <v>7.4127424818174505E-3</v>
      </c>
      <c r="EQ136" s="71">
        <f t="shared" si="392"/>
        <v>1.0970096743874867E-2</v>
      </c>
      <c r="ER136" s="71">
        <f t="shared" si="393"/>
        <v>2.1553596628918138E-2</v>
      </c>
      <c r="ES136" s="71">
        <f t="shared" si="394"/>
        <v>5.0950662511306203E-3</v>
      </c>
      <c r="ET136" s="71">
        <f t="shared" si="395"/>
        <v>1.3509496838772613E-2</v>
      </c>
      <c r="EW136" s="71">
        <f t="shared" si="396"/>
        <v>1.0332255138989042</v>
      </c>
      <c r="EX136" s="71">
        <f t="shared" si="397"/>
        <v>0.64041411282039906</v>
      </c>
      <c r="EY136" s="71">
        <f t="shared" si="373"/>
        <v>0.89159645336930371</v>
      </c>
      <c r="EZ136" s="71"/>
      <c r="FA136" s="71">
        <f t="shared" si="398"/>
        <v>0.99939390389038385</v>
      </c>
      <c r="FB136" s="71">
        <f t="shared" si="273"/>
        <v>0.96930294223659685</v>
      </c>
      <c r="FC136" s="71">
        <f t="shared" si="374"/>
        <v>0.99080212433215253</v>
      </c>
      <c r="FD136" s="71"/>
      <c r="FE136" s="71">
        <f t="shared" si="399"/>
        <v>0.99992582442494693</v>
      </c>
      <c r="FF136" s="71">
        <f t="shared" si="400"/>
        <v>1.006408061561471</v>
      </c>
      <c r="FG136" s="71">
        <f t="shared" si="375"/>
        <v>0.99882780834988472</v>
      </c>
      <c r="FH136" s="71"/>
      <c r="FI136" s="71">
        <f t="shared" si="401"/>
        <v>1.0092034191575583</v>
      </c>
      <c r="FJ136" s="71">
        <f t="shared" si="402"/>
        <v>1.1431693921822434</v>
      </c>
      <c r="FK136" s="71">
        <f t="shared" si="376"/>
        <v>1.1092154501044398</v>
      </c>
      <c r="FM136" s="71">
        <f t="shared" si="403"/>
        <v>1.0129744610975653</v>
      </c>
      <c r="FN136" s="71">
        <f t="shared" si="404"/>
        <v>1.001254000078357</v>
      </c>
      <c r="FO136" s="71">
        <f t="shared" si="377"/>
        <v>1.0118961557190238</v>
      </c>
      <c r="FQ136" s="239"/>
    </row>
    <row r="137" spans="1:173" x14ac:dyDescent="0.2">
      <c r="A137" s="50" t="s">
        <v>122</v>
      </c>
      <c r="B137" s="50">
        <f t="shared" si="378"/>
        <v>1997</v>
      </c>
      <c r="D137" s="79">
        <f t="shared" si="405"/>
        <v>2431.2990418930081</v>
      </c>
      <c r="E137" s="79">
        <f t="shared" si="405"/>
        <v>3267.7711690093524</v>
      </c>
      <c r="F137" s="79">
        <f t="shared" si="405"/>
        <v>3230.7608895692656</v>
      </c>
      <c r="G137" s="79">
        <f t="shared" si="405"/>
        <v>1773.9728995283738</v>
      </c>
      <c r="H137" s="79">
        <f t="shared" si="406"/>
        <v>10703.804</v>
      </c>
      <c r="I137" s="74">
        <f t="shared" si="304"/>
        <v>10703.804</v>
      </c>
      <c r="J137" s="327">
        <f t="shared" si="407"/>
        <v>19770.755108761459</v>
      </c>
      <c r="K137" s="327">
        <f t="shared" si="407"/>
        <v>24245.85494618216</v>
      </c>
      <c r="L137" s="327">
        <f t="shared" si="407"/>
        <v>35129.778773169113</v>
      </c>
      <c r="M137" s="327">
        <f t="shared" si="407"/>
        <v>21501.573485234974</v>
      </c>
      <c r="N137" s="327">
        <f t="shared" si="408"/>
        <v>100647.96231334771</v>
      </c>
      <c r="P137" s="84">
        <f t="shared" si="409"/>
        <v>35.181598538378019</v>
      </c>
      <c r="Q137" s="84">
        <f t="shared" si="409"/>
        <v>41.729816816572878</v>
      </c>
      <c r="R137" s="84">
        <f t="shared" si="409"/>
        <v>57.54488988413938</v>
      </c>
      <c r="S137" s="84">
        <f t="shared" si="409"/>
        <v>32.409242758825243</v>
      </c>
      <c r="T137" s="84">
        <f t="shared" si="410"/>
        <v>166.86554799791554</v>
      </c>
      <c r="V137" s="79">
        <f t="shared" si="432"/>
        <v>122.97451607276101</v>
      </c>
      <c r="W137" s="79">
        <f t="shared" si="432"/>
        <v>134.77648762078022</v>
      </c>
      <c r="X137" s="79">
        <f t="shared" si="432"/>
        <v>91.966445630930266</v>
      </c>
      <c r="Y137" s="79">
        <f t="shared" si="432"/>
        <v>82.504329310901468</v>
      </c>
      <c r="Z137" s="79">
        <f t="shared" si="432"/>
        <v>106.34893895492689</v>
      </c>
      <c r="AA137" s="150">
        <f>RECS_data!G157</f>
        <v>101.03678500986196</v>
      </c>
      <c r="AB137" s="74"/>
      <c r="AC137" s="84">
        <f t="shared" si="412"/>
        <v>69.107122555582947</v>
      </c>
      <c r="AD137" s="84">
        <f t="shared" si="423"/>
        <v>78.30782443577769</v>
      </c>
      <c r="AE137" s="84">
        <f t="shared" si="423"/>
        <v>56.143315176622366</v>
      </c>
      <c r="AF137" s="84">
        <f t="shared" si="423"/>
        <v>54.736635247218473</v>
      </c>
      <c r="AG137" s="84">
        <f t="shared" si="424"/>
        <v>64.146279015808048</v>
      </c>
      <c r="AI137" s="84">
        <f t="shared" si="431"/>
        <v>69.724386576902191</v>
      </c>
      <c r="AJ137" s="84">
        <f t="shared" si="431"/>
        <v>78.018308410021689</v>
      </c>
      <c r="AK137" s="84">
        <f t="shared" si="431"/>
        <v>56.125075608101653</v>
      </c>
      <c r="AL137" s="84">
        <f t="shared" si="431"/>
        <v>56.754928934584534</v>
      </c>
      <c r="AM137" s="84">
        <f t="shared" si="431"/>
        <v>64.589729813580234</v>
      </c>
      <c r="AN137" s="119">
        <f t="shared" si="425"/>
        <v>0.85052956726522766</v>
      </c>
      <c r="AO137" s="119">
        <f t="shared" si="426"/>
        <v>0.99114708566652743</v>
      </c>
      <c r="AP137" s="119">
        <f t="shared" si="427"/>
        <v>1.0037108728919686</v>
      </c>
      <c r="AQ137" s="119">
        <f t="shared" si="428"/>
        <v>1.0003249807385217</v>
      </c>
      <c r="AR137" s="119">
        <f t="shared" si="429"/>
        <v>0.96443844217138675</v>
      </c>
      <c r="AS137" s="119">
        <f t="shared" si="413"/>
        <v>0.99313434505683673</v>
      </c>
      <c r="AU137" s="125">
        <f t="shared" si="430"/>
        <v>1779.4767243253752</v>
      </c>
      <c r="AV137" s="125">
        <f t="shared" si="414"/>
        <v>1721.1113779736527</v>
      </c>
      <c r="AW137" s="125">
        <f t="shared" si="414"/>
        <v>1638.0658203316138</v>
      </c>
      <c r="AX137" s="125">
        <f t="shared" si="414"/>
        <v>1507.2963279213268</v>
      </c>
      <c r="AY137" s="125">
        <f t="shared" si="414"/>
        <v>1657.9128296548354</v>
      </c>
      <c r="BB137" s="71">
        <f t="shared" si="347"/>
        <v>0.88310420131347311</v>
      </c>
      <c r="BC137" s="71">
        <f t="shared" si="348"/>
        <v>0.85291386364334509</v>
      </c>
      <c r="BD137" s="71">
        <f t="shared" si="349"/>
        <v>0.84852874236350773</v>
      </c>
      <c r="BE137" s="71">
        <f t="shared" si="350"/>
        <v>0.83735676772886236</v>
      </c>
      <c r="BF137" s="71"/>
      <c r="BG137" s="71"/>
      <c r="BH137" s="71"/>
      <c r="BI137" s="71"/>
      <c r="BJ137" s="71"/>
      <c r="BK137" s="71"/>
      <c r="BL137" s="71"/>
      <c r="BM137" s="71"/>
      <c r="BN137" s="71"/>
      <c r="BO137" s="71"/>
      <c r="BP137" s="71"/>
      <c r="BQ137" s="148">
        <f>Northeast!AK138</f>
        <v>0.88547483018554396</v>
      </c>
      <c r="BR137" s="148">
        <f>Midwest!AK138</f>
        <v>0.85993380548254705</v>
      </c>
      <c r="BS137" s="148">
        <f>South!AK138</f>
        <v>0.84253983849303404</v>
      </c>
      <c r="BT137" s="148">
        <f>West!AK138</f>
        <v>0.83821189355605419</v>
      </c>
      <c r="BU137" s="72"/>
      <c r="BV137" s="148">
        <f>Northeast!AH138</f>
        <v>0.99732275973155105</v>
      </c>
      <c r="BW137" s="148">
        <f>Midwest!AH138</f>
        <v>0.99183664859498977</v>
      </c>
      <c r="BX137" s="148">
        <f>South!AH138</f>
        <v>1.0071081551243743</v>
      </c>
      <c r="BY137" s="148">
        <f>West!AH138</f>
        <v>0.99897982141059349</v>
      </c>
      <c r="CA137" s="148">
        <f>Northeast!AI138</f>
        <v>1.0882224465993837</v>
      </c>
      <c r="CB137" s="148">
        <f>Midwest!AI138</f>
        <v>1.1308319740717514</v>
      </c>
      <c r="CC137" s="148">
        <f>South!AI138</f>
        <v>1.1385673208751745</v>
      </c>
      <c r="CD137" s="148">
        <f>West!AI138</f>
        <v>1.1065877906991104</v>
      </c>
      <c r="CF137" s="148">
        <f>Northeast!AJ138</f>
        <v>1.01263667055707</v>
      </c>
      <c r="CG137" s="148">
        <f>Midwest!AJ138</f>
        <v>0.99676034678590308</v>
      </c>
      <c r="CH137" s="148">
        <f>South!AJ138</f>
        <v>1.0146228652238476</v>
      </c>
      <c r="CI137" s="148">
        <f>West!AJ138</f>
        <v>0.92570864799254415</v>
      </c>
      <c r="CK137" s="73">
        <f t="shared" si="351"/>
        <v>1.1519801014778828</v>
      </c>
      <c r="CL137" s="73">
        <f t="shared" si="352"/>
        <v>0.94263396206460126</v>
      </c>
      <c r="CM137" s="73">
        <f t="shared" si="415"/>
        <v>0.99021175718305732</v>
      </c>
      <c r="CN137" s="73">
        <f t="shared" si="416"/>
        <v>0.99876820840243874</v>
      </c>
      <c r="CO137" s="73">
        <f t="shared" si="417"/>
        <v>1.1188907402610222</v>
      </c>
      <c r="CP137" s="73">
        <f t="shared" si="418"/>
        <v>0.9932701344501339</v>
      </c>
      <c r="CQ137" s="73">
        <f t="shared" si="419"/>
        <v>0.85762066527555103</v>
      </c>
      <c r="CR137" s="73">
        <f t="shared" si="420"/>
        <v>1.0858955672756785</v>
      </c>
      <c r="CS137" s="73">
        <f t="shared" si="421"/>
        <v>1.085895567275678</v>
      </c>
      <c r="CT137" s="73"/>
      <c r="CU137" s="73">
        <f t="shared" si="422"/>
        <v>1.0991269219961439</v>
      </c>
      <c r="CX137" s="53"/>
      <c r="CZ137" s="71">
        <f t="shared" si="365"/>
        <v>0.22714345683955051</v>
      </c>
      <c r="DA137" s="71">
        <f t="shared" si="366"/>
        <v>0.30529063957162822</v>
      </c>
      <c r="DB137" s="71">
        <f t="shared" si="367"/>
        <v>0.30183296420312494</v>
      </c>
      <c r="DC137" s="71">
        <f t="shared" si="368"/>
        <v>0.1657329393856963</v>
      </c>
      <c r="DE137" s="71">
        <f t="shared" si="379"/>
        <v>0.2263442432217084</v>
      </c>
      <c r="DF137" s="71">
        <f t="shared" si="380"/>
        <v>0.3084438374116768</v>
      </c>
      <c r="DG137" s="71">
        <f t="shared" si="381"/>
        <v>0.30262299133386211</v>
      </c>
      <c r="DH137" s="71">
        <f t="shared" si="382"/>
        <v>0.16255605232733392</v>
      </c>
      <c r="DI137" s="71">
        <f t="shared" si="383"/>
        <v>0.99996712429458134</v>
      </c>
      <c r="DJ137" s="71"/>
      <c r="DK137" s="71">
        <f t="shared" si="384"/>
        <v>0.22635168469301539</v>
      </c>
      <c r="DL137" s="71">
        <f t="shared" si="385"/>
        <v>0.30845397805379449</v>
      </c>
      <c r="DM137" s="71">
        <f t="shared" si="386"/>
        <v>0.30263294060526741</v>
      </c>
      <c r="DN137" s="71">
        <f t="shared" si="387"/>
        <v>0.16256139664792255</v>
      </c>
      <c r="DQ137" s="71">
        <f t="shared" si="310"/>
        <v>-3.057386237631304E-2</v>
      </c>
      <c r="DR137" s="71">
        <f t="shared" si="311"/>
        <v>-4.0768814084184223E-2</v>
      </c>
      <c r="DS137" s="71">
        <f t="shared" si="312"/>
        <v>-5.0466166771816909E-2</v>
      </c>
      <c r="DT137" s="71">
        <f t="shared" si="313"/>
        <v>-2.5118290722980344E-2</v>
      </c>
      <c r="DV137" s="71">
        <f t="shared" si="369"/>
        <v>0.19643472807933346</v>
      </c>
      <c r="DW137" s="71">
        <f t="shared" si="370"/>
        <v>0.24089762364683986</v>
      </c>
      <c r="DX137" s="71">
        <f t="shared" si="371"/>
        <v>0.34903616492303569</v>
      </c>
      <c r="DY137" s="71">
        <f t="shared" si="372"/>
        <v>0.21363148335079091</v>
      </c>
      <c r="DZ137" s="71"/>
      <c r="EB137" s="71">
        <f t="shared" si="388"/>
        <v>-2.1148959932194723E-3</v>
      </c>
      <c r="EC137" s="71">
        <f t="shared" si="389"/>
        <v>-2.9389891144113557E-3</v>
      </c>
      <c r="ED137" s="71">
        <f t="shared" si="390"/>
        <v>-1.9761819532618588E-3</v>
      </c>
      <c r="EE137" s="71">
        <f t="shared" si="391"/>
        <v>8.5339180724176116E-3</v>
      </c>
      <c r="EG137" s="71">
        <f t="shared" si="322"/>
        <v>-2.8269851196346198E-4</v>
      </c>
      <c r="EH137" s="71">
        <f t="shared" si="323"/>
        <v>-7.9775297916764582E-4</v>
      </c>
      <c r="EI137" s="71">
        <f t="shared" si="324"/>
        <v>9.0284825734560385E-4</v>
      </c>
      <c r="EJ137" s="71">
        <f t="shared" si="325"/>
        <v>-1.405249429096398E-4</v>
      </c>
      <c r="EL137" s="71">
        <f t="shared" si="326"/>
        <v>6.7284588124036778E-3</v>
      </c>
      <c r="EM137" s="71">
        <f t="shared" si="327"/>
        <v>1.010125522590569E-2</v>
      </c>
      <c r="EN137" s="71">
        <f t="shared" si="328"/>
        <v>9.6189591780063005E-3</v>
      </c>
      <c r="EO137" s="71">
        <f t="shared" si="329"/>
        <v>6.9821993859170246E-3</v>
      </c>
      <c r="EQ137" s="71">
        <f t="shared" si="392"/>
        <v>-1.610454358537567E-2</v>
      </c>
      <c r="ER137" s="71">
        <f t="shared" si="393"/>
        <v>-3.551287665529361E-2</v>
      </c>
      <c r="ES137" s="71">
        <f t="shared" si="394"/>
        <v>-1.2706386650125851E-2</v>
      </c>
      <c r="ET137" s="71">
        <f t="shared" si="395"/>
        <v>-8.2317256181776554E-4</v>
      </c>
      <c r="EW137" s="71">
        <f t="shared" si="396"/>
        <v>0.96189331174954806</v>
      </c>
      <c r="EX137" s="71">
        <f t="shared" si="397"/>
        <v>0.61601005187196234</v>
      </c>
      <c r="EY137" s="71">
        <f t="shared" si="373"/>
        <v>0.85762066527555103</v>
      </c>
      <c r="EZ137" s="71"/>
      <c r="FA137" s="71">
        <f t="shared" si="398"/>
        <v>0.99940415231800883</v>
      </c>
      <c r="FB137" s="71">
        <f t="shared" si="273"/>
        <v>0.96872538532531793</v>
      </c>
      <c r="FC137" s="71">
        <f t="shared" si="374"/>
        <v>0.99021175718305732</v>
      </c>
      <c r="FD137" s="71"/>
      <c r="FE137" s="71">
        <f t="shared" si="399"/>
        <v>0.99994033010800476</v>
      </c>
      <c r="FF137" s="71">
        <f t="shared" si="400"/>
        <v>1.0063480093011345</v>
      </c>
      <c r="FG137" s="71">
        <f t="shared" si="375"/>
        <v>0.99876820840243874</v>
      </c>
      <c r="FH137" s="71"/>
      <c r="FI137" s="71">
        <f t="shared" si="401"/>
        <v>1.0087226427973677</v>
      </c>
      <c r="FJ137" s="71">
        <f t="shared" si="402"/>
        <v>1.153140850447133</v>
      </c>
      <c r="FK137" s="71">
        <f t="shared" si="376"/>
        <v>1.1188907402610222</v>
      </c>
      <c r="FM137" s="71">
        <f t="shared" si="403"/>
        <v>0.98159295184232143</v>
      </c>
      <c r="FN137" s="71">
        <f t="shared" si="404"/>
        <v>0.98282386948084632</v>
      </c>
      <c r="FO137" s="71">
        <f t="shared" si="377"/>
        <v>0.9932701344501339</v>
      </c>
      <c r="FQ137" s="239"/>
    </row>
    <row r="138" spans="1:173" x14ac:dyDescent="0.2">
      <c r="A138" s="50" t="s">
        <v>122</v>
      </c>
      <c r="B138" s="50">
        <f t="shared" si="378"/>
        <v>1998</v>
      </c>
      <c r="D138" s="79">
        <f t="shared" si="405"/>
        <v>2239.2150225044152</v>
      </c>
      <c r="E138" s="79">
        <f t="shared" si="405"/>
        <v>2921.2009166004727</v>
      </c>
      <c r="F138" s="79">
        <f t="shared" si="405"/>
        <v>3231.0809764162914</v>
      </c>
      <c r="G138" s="79">
        <f t="shared" si="405"/>
        <v>1877.81008447882</v>
      </c>
      <c r="H138" s="79">
        <f t="shared" si="406"/>
        <v>10269.307000000001</v>
      </c>
      <c r="I138" s="74">
        <f t="shared" si="304"/>
        <v>10269.307000000001</v>
      </c>
      <c r="J138" s="327">
        <f t="shared" si="407"/>
        <v>19912.911410092165</v>
      </c>
      <c r="K138" s="327">
        <f t="shared" si="407"/>
        <v>24308.013055264615</v>
      </c>
      <c r="L138" s="327">
        <f t="shared" si="407"/>
        <v>35753.577010033827</v>
      </c>
      <c r="M138" s="327">
        <f t="shared" si="407"/>
        <v>21820.96322325744</v>
      </c>
      <c r="N138" s="327">
        <f t="shared" si="408"/>
        <v>101795.46469864804</v>
      </c>
      <c r="P138" s="84">
        <f t="shared" si="409"/>
        <v>35.834671439762161</v>
      </c>
      <c r="Q138" s="84">
        <f t="shared" si="409"/>
        <v>42.332326178825618</v>
      </c>
      <c r="R138" s="84">
        <f t="shared" si="409"/>
        <v>59.070990737977681</v>
      </c>
      <c r="S138" s="84">
        <f t="shared" si="409"/>
        <v>33.308382918323005</v>
      </c>
      <c r="T138" s="84">
        <f t="shared" si="410"/>
        <v>170.54637127488843</v>
      </c>
      <c r="V138" s="79">
        <f t="shared" si="432"/>
        <v>112.45040850076535</v>
      </c>
      <c r="W138" s="79">
        <f t="shared" si="432"/>
        <v>120.17440133667367</v>
      </c>
      <c r="X138" s="79">
        <f t="shared" si="432"/>
        <v>90.370845286599604</v>
      </c>
      <c r="Y138" s="79">
        <f t="shared" si="432"/>
        <v>86.055325114035</v>
      </c>
      <c r="Z138" s="79">
        <f t="shared" si="432"/>
        <v>100.88177337174028</v>
      </c>
      <c r="AA138" s="151"/>
      <c r="AC138" s="84">
        <f t="shared" si="412"/>
        <v>62.487388122659937</v>
      </c>
      <c r="AD138" s="84">
        <f t="shared" si="423"/>
        <v>69.006387795944946</v>
      </c>
      <c r="AE138" s="84">
        <f t="shared" si="423"/>
        <v>54.698269591388076</v>
      </c>
      <c r="AF138" s="84">
        <f t="shared" si="423"/>
        <v>56.376501047303414</v>
      </c>
      <c r="AG138" s="84">
        <f t="shared" si="424"/>
        <v>60.214163005836241</v>
      </c>
      <c r="AI138" s="84">
        <f t="shared" si="431"/>
        <v>70.603829167546181</v>
      </c>
      <c r="AJ138" s="84">
        <f t="shared" si="431"/>
        <v>76.540536634543031</v>
      </c>
      <c r="AK138" s="84">
        <f t="shared" si="431"/>
        <v>56.176016966490508</v>
      </c>
      <c r="AL138" s="84">
        <f t="shared" si="431"/>
        <v>56.457866234686726</v>
      </c>
      <c r="AM138" s="84">
        <f t="shared" si="431"/>
        <v>64.317388324048693</v>
      </c>
      <c r="AN138" s="119">
        <f t="shared" si="425"/>
        <v>0.84694332391186211</v>
      </c>
      <c r="AO138" s="119">
        <f t="shared" si="426"/>
        <v>0.88504248083166215</v>
      </c>
      <c r="AP138" s="119">
        <f t="shared" si="427"/>
        <v>0.90156655322954848</v>
      </c>
      <c r="AQ138" s="119">
        <f t="shared" si="428"/>
        <v>0.97369433692702134</v>
      </c>
      <c r="AR138" s="119">
        <f t="shared" si="429"/>
        <v>0.99855883346626861</v>
      </c>
      <c r="AS138" s="119">
        <f t="shared" si="413"/>
        <v>0.936203483612561</v>
      </c>
      <c r="AU138" s="125">
        <f t="shared" si="430"/>
        <v>1799.5696712435836</v>
      </c>
      <c r="AV138" s="125">
        <f t="shared" si="414"/>
        <v>1741.4967682707127</v>
      </c>
      <c r="AW138" s="125">
        <f t="shared" si="414"/>
        <v>1652.1700953557763</v>
      </c>
      <c r="AX138" s="125">
        <f t="shared" si="414"/>
        <v>1526.4396249392844</v>
      </c>
      <c r="AY138" s="125">
        <f t="shared" si="414"/>
        <v>1675.3828059017005</v>
      </c>
      <c r="BB138" s="71">
        <f t="shared" si="347"/>
        <v>0.89424290736368872</v>
      </c>
      <c r="BC138" s="71">
        <f t="shared" si="348"/>
        <v>0.83675852702693776</v>
      </c>
      <c r="BD138" s="71">
        <f t="shared" si="349"/>
        <v>0.84929890091206461</v>
      </c>
      <c r="BE138" s="71">
        <f t="shared" si="350"/>
        <v>0.83297393320032398</v>
      </c>
      <c r="BF138" s="71"/>
      <c r="BG138" s="71"/>
      <c r="BH138" s="71"/>
      <c r="BI138" s="71"/>
      <c r="BJ138" s="71"/>
      <c r="BK138" s="71"/>
      <c r="BL138" s="71"/>
      <c r="BM138" s="71"/>
      <c r="BN138" s="71"/>
      <c r="BO138" s="71"/>
      <c r="BP138" s="71"/>
      <c r="BQ138" s="148">
        <f>Northeast!AK139</f>
        <v>0.89847457313083912</v>
      </c>
      <c r="BR138" s="148">
        <f>Midwest!AK139</f>
        <v>0.84530844481376044</v>
      </c>
      <c r="BS138" s="148">
        <f>South!AK139</f>
        <v>0.8414765190990281</v>
      </c>
      <c r="BT138" s="148">
        <f>West!AK139</f>
        <v>0.83437166870059698</v>
      </c>
      <c r="BU138" s="72"/>
      <c r="BV138" s="148">
        <f>Northeast!AH139</f>
        <v>0.9952901663622995</v>
      </c>
      <c r="BW138" s="148">
        <f>Midwest!AH139</f>
        <v>0.98988544614775931</v>
      </c>
      <c r="BX138" s="148">
        <f>South!AH139</f>
        <v>1.0092960191229245</v>
      </c>
      <c r="BY138" s="148">
        <f>West!AH139</f>
        <v>0.99832480469710849</v>
      </c>
      <c r="CA138" s="148">
        <f>Northeast!AI139</f>
        <v>1.100510101478946</v>
      </c>
      <c r="CB138" s="148">
        <f>Midwest!AI139</f>
        <v>1.1442259074608783</v>
      </c>
      <c r="CC138" s="148">
        <f>South!AI139</f>
        <v>1.148370752720115</v>
      </c>
      <c r="CD138" s="148">
        <f>West!AI139</f>
        <v>1.1206419208402039</v>
      </c>
      <c r="CF138" s="148">
        <f>Northeast!AJ139</f>
        <v>0.90423155559020629</v>
      </c>
      <c r="CG138" s="148">
        <f>Midwest!AJ139</f>
        <v>0.89532335906495575</v>
      </c>
      <c r="CH138" s="148">
        <f>South!AJ139</f>
        <v>0.98761158324343357</v>
      </c>
      <c r="CI138" s="148">
        <f>West!AJ139</f>
        <v>0.95845883702840251</v>
      </c>
      <c r="CK138" s="73">
        <f t="shared" si="351"/>
        <v>1.165113997921299</v>
      </c>
      <c r="CL138" s="73">
        <f t="shared" si="352"/>
        <v>0.89417521855869175</v>
      </c>
      <c r="CM138" s="73">
        <f t="shared" si="415"/>
        <v>0.98923045048144098</v>
      </c>
      <c r="CN138" s="73">
        <f t="shared" si="416"/>
        <v>0.99828882764876736</v>
      </c>
      <c r="CO138" s="73">
        <f t="shared" si="417"/>
        <v>1.1310554702655076</v>
      </c>
      <c r="CP138" s="73">
        <f t="shared" si="418"/>
        <v>0.93625399555916533</v>
      </c>
      <c r="CQ138" s="73">
        <f t="shared" si="419"/>
        <v>0.85504968992054831</v>
      </c>
      <c r="CR138" s="73">
        <f t="shared" si="420"/>
        <v>1.041816063737069</v>
      </c>
      <c r="CS138" s="73">
        <f t="shared" si="421"/>
        <v>1.0418160637370686</v>
      </c>
      <c r="CT138" s="73"/>
      <c r="CU138" s="73">
        <f t="shared" si="422"/>
        <v>1.0457581928855844</v>
      </c>
      <c r="CX138" s="53"/>
      <c r="CZ138" s="71">
        <f t="shared" si="365"/>
        <v>0.21804928243983893</v>
      </c>
      <c r="DA138" s="71">
        <f t="shared" si="366"/>
        <v>0.2844594008729579</v>
      </c>
      <c r="DB138" s="71">
        <f t="shared" si="367"/>
        <v>0.31463476322368111</v>
      </c>
      <c r="DC138" s="71">
        <f t="shared" si="368"/>
        <v>0.18285655346352192</v>
      </c>
      <c r="DE138" s="71">
        <f t="shared" si="379"/>
        <v>0.22256540432001501</v>
      </c>
      <c r="DF138" s="71">
        <f t="shared" si="380"/>
        <v>0.29475234537538969</v>
      </c>
      <c r="DG138" s="71">
        <f t="shared" si="381"/>
        <v>0.30818955079382132</v>
      </c>
      <c r="DH138" s="71">
        <f t="shared" si="382"/>
        <v>0.17415446342592131</v>
      </c>
      <c r="DI138" s="71">
        <f t="shared" si="383"/>
        <v>0.99966176391514727</v>
      </c>
      <c r="DJ138" s="71"/>
      <c r="DK138" s="71">
        <f t="shared" si="384"/>
        <v>0.22264070944190548</v>
      </c>
      <c r="DL138" s="71">
        <f t="shared" si="385"/>
        <v>0.29485207498684396</v>
      </c>
      <c r="DM138" s="71">
        <f t="shared" si="386"/>
        <v>0.30829382689081314</v>
      </c>
      <c r="DN138" s="71">
        <f t="shared" si="387"/>
        <v>0.17421338868043751</v>
      </c>
      <c r="DQ138" s="71">
        <f t="shared" si="310"/>
        <v>1.4574374171349965E-2</v>
      </c>
      <c r="DR138" s="71">
        <f t="shared" si="311"/>
        <v>-1.7153831715491334E-2</v>
      </c>
      <c r="DS138" s="71">
        <f t="shared" si="312"/>
        <v>-1.2628375377989854E-3</v>
      </c>
      <c r="DT138" s="71">
        <f t="shared" si="313"/>
        <v>-4.5919757793936589E-3</v>
      </c>
      <c r="DV138" s="71">
        <f t="shared" si="369"/>
        <v>0.19561688203930988</v>
      </c>
      <c r="DW138" s="71">
        <f t="shared" si="370"/>
        <v>0.23879269206369128</v>
      </c>
      <c r="DX138" s="71">
        <f t="shared" si="371"/>
        <v>0.35122956720987075</v>
      </c>
      <c r="DY138" s="71">
        <f t="shared" si="372"/>
        <v>0.2143608586871282</v>
      </c>
      <c r="DZ138" s="71"/>
      <c r="EB138" s="71">
        <f t="shared" si="388"/>
        <v>-4.1721406327756092E-3</v>
      </c>
      <c r="EC138" s="71">
        <f t="shared" si="389"/>
        <v>-8.7762667906578495E-3</v>
      </c>
      <c r="ED138" s="71">
        <f t="shared" si="390"/>
        <v>6.2645060563303479E-3</v>
      </c>
      <c r="EE138" s="71">
        <f t="shared" si="391"/>
        <v>3.4083602475474518E-3</v>
      </c>
      <c r="EG138" s="71">
        <f t="shared" si="322"/>
        <v>-2.0401293674520669E-3</v>
      </c>
      <c r="EH138" s="71">
        <f t="shared" si="323"/>
        <v>-1.9691994986876797E-3</v>
      </c>
      <c r="EI138" s="71">
        <f t="shared" si="324"/>
        <v>2.1700657884771821E-3</v>
      </c>
      <c r="EJ138" s="71">
        <f t="shared" si="325"/>
        <v>-6.5590068575981455E-4</v>
      </c>
      <c r="EL138" s="71">
        <f t="shared" si="326"/>
        <v>1.122821880188212E-2</v>
      </c>
      <c r="EM138" s="71">
        <f t="shared" si="327"/>
        <v>1.1774722961246598E-2</v>
      </c>
      <c r="EN138" s="71">
        <f t="shared" si="328"/>
        <v>8.5734651126701984E-3</v>
      </c>
      <c r="EO138" s="71">
        <f t="shared" si="329"/>
        <v>1.2620446474707572E-2</v>
      </c>
      <c r="EQ138" s="71">
        <f t="shared" si="392"/>
        <v>-0.11322729998062477</v>
      </c>
      <c r="ER138" s="71">
        <f t="shared" si="393"/>
        <v>-0.10732541866202858</v>
      </c>
      <c r="ES138" s="71">
        <f t="shared" si="394"/>
        <v>-2.6982774992750133E-2</v>
      </c>
      <c r="ET138" s="71">
        <f t="shared" si="395"/>
        <v>3.4767066225291771E-2</v>
      </c>
      <c r="EW138" s="71">
        <f t="shared" si="396"/>
        <v>0.99700219985466798</v>
      </c>
      <c r="EX138" s="71">
        <f t="shared" si="397"/>
        <v>0.61416337684893463</v>
      </c>
      <c r="EY138" s="71">
        <f t="shared" si="373"/>
        <v>0.85504968992054831</v>
      </c>
      <c r="EZ138" s="71"/>
      <c r="FA138" s="71">
        <f t="shared" si="398"/>
        <v>0.9990089930820375</v>
      </c>
      <c r="FB138" s="71">
        <f t="shared" si="273"/>
        <v>0.96776537176685462</v>
      </c>
      <c r="FC138" s="71">
        <f t="shared" si="374"/>
        <v>0.98923045048144098</v>
      </c>
      <c r="FD138" s="71"/>
      <c r="FE138" s="71">
        <f t="shared" si="399"/>
        <v>0.99952002802087769</v>
      </c>
      <c r="FF138" s="71">
        <f t="shared" si="400"/>
        <v>1.0058649904554244</v>
      </c>
      <c r="FG138" s="71">
        <f t="shared" si="375"/>
        <v>0.99828882764876736</v>
      </c>
      <c r="FH138" s="71"/>
      <c r="FI138" s="71">
        <f t="shared" si="401"/>
        <v>1.0108721339508517</v>
      </c>
      <c r="FJ138" s="71">
        <f t="shared" si="402"/>
        <v>1.1656779522373932</v>
      </c>
      <c r="FK138" s="71">
        <f t="shared" si="376"/>
        <v>1.1310554702655076</v>
      </c>
      <c r="FM138" s="71">
        <f t="shared" si="403"/>
        <v>0.94259755034059067</v>
      </c>
      <c r="FN138" s="71">
        <f t="shared" si="404"/>
        <v>0.9264073717889062</v>
      </c>
      <c r="FO138" s="71">
        <f t="shared" si="377"/>
        <v>0.93625399555916533</v>
      </c>
      <c r="FQ138" s="239"/>
    </row>
    <row r="139" spans="1:173" x14ac:dyDescent="0.2">
      <c r="A139" s="50" t="s">
        <v>122</v>
      </c>
      <c r="B139" s="50">
        <f t="shared" si="378"/>
        <v>1999</v>
      </c>
      <c r="D139" s="79">
        <f t="shared" si="405"/>
        <v>2395.8130983355577</v>
      </c>
      <c r="E139" s="79">
        <f t="shared" si="405"/>
        <v>3127.2137313079656</v>
      </c>
      <c r="F139" s="79">
        <f t="shared" si="405"/>
        <v>3237.770639462768</v>
      </c>
      <c r="G139" s="79">
        <f t="shared" si="405"/>
        <v>1920.8375308937104</v>
      </c>
      <c r="H139" s="79">
        <f t="shared" si="406"/>
        <v>10681.635000000002</v>
      </c>
      <c r="I139" s="74">
        <f t="shared" si="304"/>
        <v>10681.635000000002</v>
      </c>
      <c r="J139" s="327">
        <f t="shared" si="407"/>
        <v>20070.292984099109</v>
      </c>
      <c r="K139" s="327">
        <f t="shared" si="407"/>
        <v>24385.196063015872</v>
      </c>
      <c r="L139" s="327">
        <f t="shared" si="407"/>
        <v>36404.766224433166</v>
      </c>
      <c r="M139" s="327">
        <f t="shared" si="407"/>
        <v>22159.042120168171</v>
      </c>
      <c r="N139" s="327">
        <f t="shared" si="408"/>
        <v>103019.29739171632</v>
      </c>
      <c r="P139" s="84">
        <f t="shared" si="409"/>
        <v>36.56125858087033</v>
      </c>
      <c r="Q139" s="84">
        <f t="shared" si="409"/>
        <v>43.011119461029267</v>
      </c>
      <c r="R139" s="84">
        <f t="shared" si="409"/>
        <v>60.723589605854386</v>
      </c>
      <c r="S139" s="84">
        <f t="shared" si="409"/>
        <v>34.28744366485742</v>
      </c>
      <c r="T139" s="84">
        <f t="shared" si="410"/>
        <v>174.58341131261139</v>
      </c>
      <c r="V139" s="79">
        <f t="shared" si="432"/>
        <v>119.37110734923823</v>
      </c>
      <c r="W139" s="79">
        <f t="shared" si="432"/>
        <v>128.24230419253817</v>
      </c>
      <c r="X139" s="79">
        <f t="shared" si="432"/>
        <v>88.938097267322334</v>
      </c>
      <c r="Y139" s="79">
        <f t="shared" si="432"/>
        <v>86.684140969498401</v>
      </c>
      <c r="Z139" s="79">
        <f t="shared" si="432"/>
        <v>103.68576830207448</v>
      </c>
      <c r="AA139" s="151"/>
      <c r="AC139" s="84">
        <f t="shared" si="412"/>
        <v>65.528737010960029</v>
      </c>
      <c r="AD139" s="84">
        <f t="shared" si="423"/>
        <v>72.707099245380363</v>
      </c>
      <c r="AE139" s="84">
        <f t="shared" si="423"/>
        <v>53.319816244041888</v>
      </c>
      <c r="AF139" s="84">
        <f t="shared" si="423"/>
        <v>56.02160224217748</v>
      </c>
      <c r="AG139" s="84">
        <f t="shared" si="424"/>
        <v>61.18356217059663</v>
      </c>
      <c r="AI139" s="84">
        <f t="shared" si="431"/>
        <v>69.677419192380995</v>
      </c>
      <c r="AJ139" s="84">
        <f t="shared" si="431"/>
        <v>76.953160416548641</v>
      </c>
      <c r="AK139" s="84">
        <f t="shared" si="431"/>
        <v>55.216601026667789</v>
      </c>
      <c r="AL139" s="84">
        <f t="shared" si="431"/>
        <v>57.223925999499187</v>
      </c>
      <c r="AM139" s="84">
        <f t="shared" si="431"/>
        <v>63.994327932327302</v>
      </c>
      <c r="AN139" s="119">
        <f t="shared" si="425"/>
        <v>0.84268920462750552</v>
      </c>
      <c r="AO139" s="119">
        <f t="shared" si="426"/>
        <v>0.9404587278130041</v>
      </c>
      <c r="AP139" s="119">
        <f t="shared" si="427"/>
        <v>0.94482278377932394</v>
      </c>
      <c r="AQ139" s="119">
        <f t="shared" si="428"/>
        <v>0.96564828788157719</v>
      </c>
      <c r="AR139" s="119">
        <f t="shared" si="429"/>
        <v>0.97898914245533886</v>
      </c>
      <c r="AS139" s="119">
        <f t="shared" si="413"/>
        <v>0.9560778923297234</v>
      </c>
      <c r="AU139" s="125">
        <f t="shared" si="430"/>
        <v>1821.6604316556989</v>
      </c>
      <c r="AV139" s="125">
        <f t="shared" si="414"/>
        <v>1763.8209407822908</v>
      </c>
      <c r="AW139" s="125">
        <f t="shared" si="414"/>
        <v>1668.0120737899306</v>
      </c>
      <c r="AX139" s="125">
        <f t="shared" si="414"/>
        <v>1547.3341978826115</v>
      </c>
      <c r="AY139" s="125">
        <f t="shared" si="414"/>
        <v>1694.6670743519308</v>
      </c>
      <c r="BB139" s="71">
        <f t="shared" si="347"/>
        <v>0.88250932918003921</v>
      </c>
      <c r="BC139" s="71">
        <f t="shared" si="348"/>
        <v>0.84126942390888459</v>
      </c>
      <c r="BD139" s="71">
        <f t="shared" si="349"/>
        <v>0.83479394048215361</v>
      </c>
      <c r="BE139" s="71">
        <f t="shared" si="350"/>
        <v>0.84427630535710785</v>
      </c>
      <c r="BF139" s="71"/>
      <c r="BG139" s="757" t="s">
        <v>1583</v>
      </c>
      <c r="BH139" s="71"/>
      <c r="BI139" s="71"/>
      <c r="BJ139" s="71"/>
      <c r="BK139" s="71"/>
      <c r="BL139" s="71"/>
      <c r="BM139" s="71"/>
      <c r="BN139" s="71"/>
      <c r="BO139" s="71"/>
      <c r="BP139" s="71"/>
      <c r="BQ139" s="148">
        <f>Northeast!AK140</f>
        <v>0.8884663433779445</v>
      </c>
      <c r="BR139" s="148">
        <f>Midwest!AK140</f>
        <v>0.85155851283665163</v>
      </c>
      <c r="BS139" s="148">
        <f>South!AK140</f>
        <v>0.82535368421547461</v>
      </c>
      <c r="BT139" s="148">
        <f>West!AK140</f>
        <v>0.8463174935906872</v>
      </c>
      <c r="BU139" s="72"/>
      <c r="BV139" s="148">
        <f>Northeast!AH140</f>
        <v>0.99329517179541482</v>
      </c>
      <c r="BW139" s="148">
        <f>Midwest!AH140</f>
        <v>0.98791734358512517</v>
      </c>
      <c r="BX139" s="148">
        <f>South!AH140</f>
        <v>1.0114378313772869</v>
      </c>
      <c r="BY139" s="148">
        <f>West!AH140</f>
        <v>0.99758815308789239</v>
      </c>
      <c r="CA139" s="148">
        <f>Northeast!AI140</f>
        <v>1.1140195006266234</v>
      </c>
      <c r="CB139" s="148">
        <f>Midwest!AI140</f>
        <v>1.1588936903794411</v>
      </c>
      <c r="CC139" s="148">
        <f>South!AI140</f>
        <v>1.1593820067974914</v>
      </c>
      <c r="CD139" s="148">
        <f>West!AI140</f>
        <v>1.1359817573956636</v>
      </c>
      <c r="CF139" s="148">
        <f>Northeast!AJ140</f>
        <v>0.96084931157161768</v>
      </c>
      <c r="CG139" s="148">
        <f>Midwest!AJ140</f>
        <v>0.9382800476173232</v>
      </c>
      <c r="CH139" s="148">
        <f>South!AJ140</f>
        <v>0.97945053009229355</v>
      </c>
      <c r="CI139" s="148">
        <f>West!AJ140</f>
        <v>0.9396750231371056</v>
      </c>
      <c r="CK139" s="73">
        <f t="shared" si="351"/>
        <v>1.1791215434050668</v>
      </c>
      <c r="CL139" s="73">
        <f t="shared" si="352"/>
        <v>0.91902869501801221</v>
      </c>
      <c r="CM139" s="73">
        <f t="shared" si="415"/>
        <v>0.98830922172359048</v>
      </c>
      <c r="CN139" s="73">
        <f t="shared" si="416"/>
        <v>0.99779250548109621</v>
      </c>
      <c r="CO139" s="73">
        <f t="shared" si="417"/>
        <v>1.1444669379807535</v>
      </c>
      <c r="CP139" s="73">
        <f t="shared" si="418"/>
        <v>0.95593728886780127</v>
      </c>
      <c r="CQ139" s="73">
        <f t="shared" si="419"/>
        <v>0.85185040179770877</v>
      </c>
      <c r="CR139" s="73">
        <f t="shared" si="420"/>
        <v>1.0836465333031833</v>
      </c>
      <c r="CS139" s="73">
        <f t="shared" si="421"/>
        <v>1.0836465333031831</v>
      </c>
      <c r="CT139" s="73"/>
      <c r="CU139" s="73">
        <f t="shared" si="422"/>
        <v>1.0788616088911072</v>
      </c>
      <c r="CX139" s="53"/>
      <c r="CZ139" s="71">
        <f t="shared" si="365"/>
        <v>0.22429273218337428</v>
      </c>
      <c r="DA139" s="71">
        <f t="shared" si="366"/>
        <v>0.29276545503642137</v>
      </c>
      <c r="DB139" s="71">
        <f t="shared" si="367"/>
        <v>0.30311564095410182</v>
      </c>
      <c r="DC139" s="71">
        <f t="shared" si="368"/>
        <v>0.17982617182610247</v>
      </c>
      <c r="DE139" s="71">
        <f t="shared" si="379"/>
        <v>0.22115631930455587</v>
      </c>
      <c r="DF139" s="71">
        <f t="shared" si="380"/>
        <v>0.28859250667534597</v>
      </c>
      <c r="DG139" s="71">
        <f t="shared" si="381"/>
        <v>0.30883939947280098</v>
      </c>
      <c r="DH139" s="71">
        <f t="shared" si="382"/>
        <v>0.18133714252660316</v>
      </c>
      <c r="DI139" s="71">
        <f t="shared" si="383"/>
        <v>0.99992536797930598</v>
      </c>
      <c r="DJ139" s="71"/>
      <c r="DK139" s="71">
        <f t="shared" si="384"/>
        <v>0.22117282587947387</v>
      </c>
      <c r="DL139" s="71">
        <f t="shared" si="385"/>
        <v>0.2886140465248388</v>
      </c>
      <c r="DM139" s="71">
        <f t="shared" si="386"/>
        <v>0.30886245050159844</v>
      </c>
      <c r="DN139" s="71">
        <f t="shared" si="387"/>
        <v>0.18135067709408892</v>
      </c>
      <c r="DQ139" s="71">
        <f t="shared" si="310"/>
        <v>-1.1201639976134698E-2</v>
      </c>
      <c r="DR139" s="71">
        <f t="shared" si="311"/>
        <v>7.3666309066688857E-3</v>
      </c>
      <c r="DS139" s="71">
        <f t="shared" si="312"/>
        <v>-1.9346107010340893E-2</v>
      </c>
      <c r="DT139" s="71">
        <f t="shared" si="313"/>
        <v>1.4215628123504076E-2</v>
      </c>
      <c r="DV139" s="71">
        <f t="shared" si="369"/>
        <v>0.19482071313090651</v>
      </c>
      <c r="DW139" s="71">
        <f t="shared" si="370"/>
        <v>0.2367051288487691</v>
      </c>
      <c r="DX139" s="71">
        <f t="shared" si="371"/>
        <v>0.3533781257118187</v>
      </c>
      <c r="DY139" s="71">
        <f t="shared" si="372"/>
        <v>0.21509603230850571</v>
      </c>
      <c r="DZ139" s="71"/>
      <c r="EB139" s="71">
        <f t="shared" si="388"/>
        <v>-4.0783470741682674E-3</v>
      </c>
      <c r="EC139" s="71">
        <f t="shared" si="389"/>
        <v>-8.7805938764929595E-3</v>
      </c>
      <c r="ED139" s="71">
        <f t="shared" si="390"/>
        <v>6.0986139743359246E-3</v>
      </c>
      <c r="EE139" s="71">
        <f t="shared" si="391"/>
        <v>3.4237398674161058E-3</v>
      </c>
      <c r="EG139" s="71">
        <f t="shared" si="322"/>
        <v>-2.0064466914203353E-3</v>
      </c>
      <c r="EH139" s="71">
        <f t="shared" si="323"/>
        <v>-1.9901915625421722E-3</v>
      </c>
      <c r="EI139" s="71">
        <f t="shared" si="324"/>
        <v>2.1198368660858731E-3</v>
      </c>
      <c r="EJ139" s="71">
        <f t="shared" si="325"/>
        <v>-7.3816008838633511E-4</v>
      </c>
      <c r="EL139" s="71">
        <f t="shared" si="326"/>
        <v>1.2200845470047111E-2</v>
      </c>
      <c r="EM139" s="71">
        <f t="shared" si="327"/>
        <v>1.2737489833063134E-2</v>
      </c>
      <c r="EN139" s="71">
        <f t="shared" si="328"/>
        <v>9.5429093046771364E-3</v>
      </c>
      <c r="EO139" s="71">
        <f t="shared" si="329"/>
        <v>1.3595596809178946E-2</v>
      </c>
      <c r="EQ139" s="71">
        <f t="shared" si="392"/>
        <v>6.0732119742773344E-2</v>
      </c>
      <c r="ER139" s="71">
        <f t="shared" si="393"/>
        <v>4.6863514605849234E-2</v>
      </c>
      <c r="ES139" s="71">
        <f t="shared" si="394"/>
        <v>-8.2977552377885479E-3</v>
      </c>
      <c r="ET139" s="71">
        <f t="shared" si="395"/>
        <v>-1.9792520944061996E-2</v>
      </c>
      <c r="EW139" s="71">
        <f t="shared" si="396"/>
        <v>0.99625835999877765</v>
      </c>
      <c r="EX139" s="71">
        <f t="shared" si="397"/>
        <v>0.61186539859083089</v>
      </c>
      <c r="EY139" s="71">
        <f t="shared" si="373"/>
        <v>0.85185040179770877</v>
      </c>
      <c r="EZ139" s="71"/>
      <c r="FA139" s="71">
        <f t="shared" si="398"/>
        <v>0.99906874201314544</v>
      </c>
      <c r="FB139" s="71">
        <f t="shared" si="273"/>
        <v>0.96686413253499548</v>
      </c>
      <c r="FC139" s="71">
        <f t="shared" si="374"/>
        <v>0.98830922172359048</v>
      </c>
      <c r="FD139" s="71"/>
      <c r="FE139" s="71">
        <f t="shared" si="399"/>
        <v>0.9995028270837808</v>
      </c>
      <c r="FF139" s="71">
        <f t="shared" si="400"/>
        <v>1.005364901624797</v>
      </c>
      <c r="FG139" s="71">
        <f t="shared" si="375"/>
        <v>0.99779250548109621</v>
      </c>
      <c r="FH139" s="71"/>
      <c r="FI139" s="71">
        <f t="shared" si="401"/>
        <v>1.0118574800863636</v>
      </c>
      <c r="FJ139" s="71">
        <f t="shared" si="402"/>
        <v>1.1794999553431611</v>
      </c>
      <c r="FK139" s="71">
        <f t="shared" si="376"/>
        <v>1.1444669379807535</v>
      </c>
      <c r="FM139" s="71">
        <f t="shared" si="403"/>
        <v>1.0210234545347712</v>
      </c>
      <c r="FN139" s="71">
        <f t="shared" si="404"/>
        <v>0.94588365505038707</v>
      </c>
      <c r="FO139" s="71">
        <f t="shared" si="377"/>
        <v>0.95593728886780127</v>
      </c>
      <c r="FQ139" s="239"/>
    </row>
    <row r="140" spans="1:173" x14ac:dyDescent="0.2">
      <c r="A140" s="50" t="s">
        <v>122</v>
      </c>
      <c r="B140" s="50">
        <f t="shared" si="378"/>
        <v>2000</v>
      </c>
      <c r="D140" s="79">
        <f t="shared" si="405"/>
        <v>2581.0784533016563</v>
      </c>
      <c r="E140" s="79">
        <f t="shared" si="405"/>
        <v>3239.7959435768821</v>
      </c>
      <c r="F140" s="79">
        <f t="shared" si="405"/>
        <v>3516.7798600560573</v>
      </c>
      <c r="G140" s="79">
        <f t="shared" si="405"/>
        <v>1890.3397430654043</v>
      </c>
      <c r="H140" s="79">
        <f t="shared" si="406"/>
        <v>11227.993999999999</v>
      </c>
      <c r="I140" s="74">
        <f t="shared" si="304"/>
        <v>11227.993999999999</v>
      </c>
      <c r="J140" s="327">
        <f t="shared" si="407"/>
        <v>20154.877183930872</v>
      </c>
      <c r="K140" s="327">
        <f t="shared" si="407"/>
        <v>24444.939404335735</v>
      </c>
      <c r="L140" s="327">
        <f t="shared" si="407"/>
        <v>37017.697575734623</v>
      </c>
      <c r="M140" s="327">
        <f t="shared" si="407"/>
        <v>22544.77923803197</v>
      </c>
      <c r="N140" s="327">
        <f t="shared" si="408"/>
        <v>104162.2934020332</v>
      </c>
      <c r="P140" s="84">
        <f t="shared" si="409"/>
        <v>37.01922990918149</v>
      </c>
      <c r="Q140" s="84">
        <f t="shared" si="409"/>
        <v>43.449256997447499</v>
      </c>
      <c r="R140" s="84">
        <f t="shared" si="409"/>
        <v>62.460824092513953</v>
      </c>
      <c r="S140" s="84">
        <f t="shared" si="409"/>
        <v>35.303725650109897</v>
      </c>
      <c r="T140" s="84">
        <f t="shared" si="410"/>
        <v>178.23303664925282</v>
      </c>
      <c r="V140" s="79">
        <f t="shared" si="432"/>
        <v>128.0622268122529</v>
      </c>
      <c r="W140" s="79">
        <f t="shared" si="432"/>
        <v>132.53442317808521</v>
      </c>
      <c r="X140" s="79">
        <f t="shared" si="432"/>
        <v>95.002663330453387</v>
      </c>
      <c r="Y140" s="79">
        <f t="shared" si="432"/>
        <v>83.84822592879911</v>
      </c>
      <c r="Z140" s="79">
        <f t="shared" si="432"/>
        <v>107.79326792146873</v>
      </c>
      <c r="AA140" s="151"/>
      <c r="AC140" s="84">
        <f t="shared" si="412"/>
        <v>69.722640358369489</v>
      </c>
      <c r="AD140" s="84">
        <f t="shared" si="423"/>
        <v>74.565048230104594</v>
      </c>
      <c r="AE140" s="84">
        <f t="shared" si="423"/>
        <v>56.30376978131401</v>
      </c>
      <c r="AF140" s="84">
        <f t="shared" si="423"/>
        <v>53.545049658505938</v>
      </c>
      <c r="AG140" s="84">
        <f t="shared" si="424"/>
        <v>62.99614376259391</v>
      </c>
      <c r="AI140" s="84">
        <f t="shared" ref="AI140:AM149" si="433">AI214+AI291</f>
        <v>71.042525462132133</v>
      </c>
      <c r="AJ140" s="84">
        <f t="shared" si="433"/>
        <v>76.310021491530733</v>
      </c>
      <c r="AK140" s="84">
        <f t="shared" si="433"/>
        <v>56.163275289888318</v>
      </c>
      <c r="AL140" s="84">
        <f t="shared" si="433"/>
        <v>54.756553439882268</v>
      </c>
      <c r="AM140" s="84">
        <f t="shared" si="433"/>
        <v>63.886405860963485</v>
      </c>
      <c r="AN140" s="119">
        <f t="shared" si="425"/>
        <v>0.84126806673266741</v>
      </c>
      <c r="AO140" s="119">
        <f t="shared" si="426"/>
        <v>0.98142119673847772</v>
      </c>
      <c r="AP140" s="119">
        <f t="shared" si="427"/>
        <v>0.97713310483578086</v>
      </c>
      <c r="AQ140" s="119">
        <f t="shared" si="428"/>
        <v>1.0025015366482906</v>
      </c>
      <c r="AR140" s="119">
        <f t="shared" si="429"/>
        <v>0.97787472539325448</v>
      </c>
      <c r="AS140" s="119">
        <f t="shared" si="413"/>
        <v>0.9860649212242889</v>
      </c>
      <c r="AU140" s="125">
        <f t="shared" si="430"/>
        <v>1836.7380545834467</v>
      </c>
      <c r="AV140" s="125">
        <f t="shared" si="414"/>
        <v>1777.4336143267763</v>
      </c>
      <c r="AW140" s="125">
        <f t="shared" si="414"/>
        <v>1687.3233124433295</v>
      </c>
      <c r="AX140" s="125">
        <f t="shared" si="414"/>
        <v>1565.9379618388186</v>
      </c>
      <c r="AY140" s="125">
        <f t="shared" si="414"/>
        <v>1711.1089899041508</v>
      </c>
      <c r="BB140" s="71">
        <f t="shared" si="347"/>
        <v>0.89979927809521476</v>
      </c>
      <c r="BC140" s="71">
        <f t="shared" si="348"/>
        <v>0.83423848313901283</v>
      </c>
      <c r="BD140" s="71">
        <f t="shared" si="349"/>
        <v>0.84910626546871393</v>
      </c>
      <c r="BE140" s="71">
        <f t="shared" si="350"/>
        <v>0.80787292771064723</v>
      </c>
      <c r="BF140" s="71"/>
      <c r="BG140" s="71"/>
      <c r="BH140" s="71"/>
      <c r="BI140" s="71"/>
      <c r="BJ140" s="71"/>
      <c r="BK140" s="71"/>
      <c r="BL140" s="71"/>
      <c r="BM140" s="71"/>
      <c r="BN140" s="71"/>
      <c r="BO140" s="71"/>
      <c r="BP140" s="71"/>
      <c r="BQ140" s="148">
        <f>Northeast!AK141</f>
        <v>0.90637788241004535</v>
      </c>
      <c r="BR140" s="148">
        <f>Midwest!AK141</f>
        <v>0.84448018060810048</v>
      </c>
      <c r="BS140" s="148">
        <f>South!AK141</f>
        <v>0.83908066319767949</v>
      </c>
      <c r="BT140" s="148">
        <f>West!AK141</f>
        <v>0.80931478526506673</v>
      </c>
      <c r="BU140" s="72"/>
      <c r="BV140" s="148">
        <f>Northeast!AH141</f>
        <v>0.99274187461708785</v>
      </c>
      <c r="BW140" s="148">
        <f>Midwest!AH141</f>
        <v>0.98787218728838289</v>
      </c>
      <c r="BX140" s="148">
        <f>South!AH141</f>
        <v>1.0119483176180319</v>
      </c>
      <c r="BY140" s="148">
        <f>West!AH141</f>
        <v>0.9982184218295882</v>
      </c>
      <c r="CA140" s="148">
        <f>Northeast!AI141</f>
        <v>1.1232400807483203</v>
      </c>
      <c r="CB140" s="148">
        <f>Midwest!AI141</f>
        <v>1.1678377056789209</v>
      </c>
      <c r="CC140" s="148">
        <f>South!AI141</f>
        <v>1.1728046330335544</v>
      </c>
      <c r="CD140" s="148">
        <f>West!AI141</f>
        <v>1.1496397871232207</v>
      </c>
      <c r="CF140" s="148">
        <f>Northeast!AJ141</f>
        <v>1.002699909480196</v>
      </c>
      <c r="CG140" s="148">
        <f>Midwest!AJ141</f>
        <v>0.97036662522727224</v>
      </c>
      <c r="CH140" s="148">
        <f>South!AJ141</f>
        <v>1.0168305311684278</v>
      </c>
      <c r="CI140" s="148">
        <f>West!AJ141</f>
        <v>0.93860535869121386</v>
      </c>
      <c r="CK140" s="73">
        <f t="shared" si="351"/>
        <v>1.1922038615135482</v>
      </c>
      <c r="CL140" s="73">
        <f t="shared" si="352"/>
        <v>0.9554359095935091</v>
      </c>
      <c r="CM140" s="73">
        <f t="shared" si="415"/>
        <v>0.98710575108231591</v>
      </c>
      <c r="CN140" s="73">
        <f t="shared" si="416"/>
        <v>0.99791783925051059</v>
      </c>
      <c r="CO140" s="73">
        <f t="shared" si="417"/>
        <v>1.1556617618216833</v>
      </c>
      <c r="CP140" s="73">
        <f t="shared" si="418"/>
        <v>0.98583870139326757</v>
      </c>
      <c r="CQ140" s="73">
        <f t="shared" si="419"/>
        <v>0.8513467536884195</v>
      </c>
      <c r="CR140" s="73">
        <f t="shared" si="420"/>
        <v>1.1390743808460906</v>
      </c>
      <c r="CS140" s="73">
        <f t="shared" si="421"/>
        <v>1.1390743808460908</v>
      </c>
      <c r="CT140" s="73"/>
      <c r="CU140" s="73">
        <f t="shared" si="422"/>
        <v>1.122264113246604</v>
      </c>
      <c r="CX140" s="53"/>
      <c r="CZ140" s="71">
        <f t="shared" si="365"/>
        <v>0.22987885933156507</v>
      </c>
      <c r="DA140" s="71">
        <f t="shared" si="366"/>
        <v>0.28854628383101044</v>
      </c>
      <c r="DB140" s="71">
        <f t="shared" si="367"/>
        <v>0.31321533125650564</v>
      </c>
      <c r="DC140" s="71">
        <f t="shared" si="368"/>
        <v>0.16835952558091896</v>
      </c>
      <c r="DE140" s="71">
        <f t="shared" si="379"/>
        <v>0.22707434411083632</v>
      </c>
      <c r="DF140" s="71">
        <f t="shared" si="380"/>
        <v>0.29065076555842145</v>
      </c>
      <c r="DG140" s="71">
        <f t="shared" si="381"/>
        <v>0.30813790053466161</v>
      </c>
      <c r="DH140" s="71">
        <f t="shared" si="382"/>
        <v>0.17402989282213702</v>
      </c>
      <c r="DI140" s="71">
        <f t="shared" si="383"/>
        <v>0.99989290302605638</v>
      </c>
      <c r="DJ140" s="71"/>
      <c r="DK140" s="71">
        <f t="shared" si="384"/>
        <v>0.22709866569071843</v>
      </c>
      <c r="DL140" s="71">
        <f t="shared" si="385"/>
        <v>0.29068189670993927</v>
      </c>
      <c r="DM140" s="71">
        <f t="shared" si="386"/>
        <v>0.3081709047060131</v>
      </c>
      <c r="DN140" s="71">
        <f t="shared" si="387"/>
        <v>0.17404853289332922</v>
      </c>
      <c r="DQ140" s="71">
        <f t="shared" si="310"/>
        <v>1.99595412336546E-2</v>
      </c>
      <c r="DR140" s="71">
        <f t="shared" si="311"/>
        <v>-8.3469479232837693E-3</v>
      </c>
      <c r="DS140" s="71">
        <f t="shared" si="312"/>
        <v>1.6494841311413773E-2</v>
      </c>
      <c r="DT140" s="71">
        <f t="shared" si="313"/>
        <v>-4.4706631598937112E-2</v>
      </c>
      <c r="DV140" s="71">
        <f t="shared" si="369"/>
        <v>0.19349494452987398</v>
      </c>
      <c r="DW140" s="71">
        <f t="shared" si="370"/>
        <v>0.2346812709853274</v>
      </c>
      <c r="DX140" s="71">
        <f t="shared" si="371"/>
        <v>0.35538481696882507</v>
      </c>
      <c r="DY140" s="71">
        <f t="shared" si="372"/>
        <v>0.21643896751597355</v>
      </c>
      <c r="DZ140" s="71"/>
      <c r="EB140" s="71">
        <f t="shared" si="388"/>
        <v>-6.828330128633547E-3</v>
      </c>
      <c r="EC140" s="71">
        <f t="shared" si="389"/>
        <v>-8.5868845593859086E-3</v>
      </c>
      <c r="ED140" s="71">
        <f t="shared" si="390"/>
        <v>5.6625325566229618E-3</v>
      </c>
      <c r="EE140" s="71">
        <f t="shared" si="391"/>
        <v>6.2240121578391629E-3</v>
      </c>
      <c r="EG140" s="71">
        <f t="shared" si="322"/>
        <v>-5.5718718202266886E-4</v>
      </c>
      <c r="EH140" s="71">
        <f t="shared" si="323"/>
        <v>-4.5709622451729895E-5</v>
      </c>
      <c r="EI140" s="71">
        <f t="shared" si="324"/>
        <v>5.0458608884875432E-4</v>
      </c>
      <c r="EJ140" s="71">
        <f t="shared" si="325"/>
        <v>6.3159303167793042E-4</v>
      </c>
      <c r="EL140" s="71">
        <f t="shared" si="326"/>
        <v>8.2427916769493414E-3</v>
      </c>
      <c r="EM140" s="71">
        <f t="shared" si="327"/>
        <v>7.688089281701972E-3</v>
      </c>
      <c r="EN140" s="71">
        <f t="shared" si="328"/>
        <v>1.1510892151913338E-2</v>
      </c>
      <c r="EO140" s="71">
        <f t="shared" si="329"/>
        <v>1.1951403180893669E-2</v>
      </c>
      <c r="EQ140" s="71">
        <f t="shared" si="392"/>
        <v>4.2633957354153713E-2</v>
      </c>
      <c r="ER140" s="71">
        <f t="shared" si="393"/>
        <v>3.362550156478919E-2</v>
      </c>
      <c r="ES140" s="71">
        <f t="shared" si="394"/>
        <v>3.7454015300481619E-2</v>
      </c>
      <c r="ET140" s="71">
        <f t="shared" si="395"/>
        <v>-1.1389828397063064E-3</v>
      </c>
      <c r="EW140" s="71">
        <f t="shared" si="396"/>
        <v>0.99940875990875111</v>
      </c>
      <c r="EX140" s="71">
        <f t="shared" si="397"/>
        <v>0.61150363923673601</v>
      </c>
      <c r="EY140" s="71">
        <f t="shared" si="373"/>
        <v>0.8513467536884195</v>
      </c>
      <c r="EZ140" s="71"/>
      <c r="FA140" s="71">
        <f t="shared" si="398"/>
        <v>0.9987822934211058</v>
      </c>
      <c r="FB140" s="71">
        <f t="shared" si="273"/>
        <v>0.96568677571991079</v>
      </c>
      <c r="FC140" s="71">
        <f t="shared" si="374"/>
        <v>0.98710575108231591</v>
      </c>
      <c r="FD140" s="71"/>
      <c r="FE140" s="71">
        <f t="shared" si="399"/>
        <v>1.0001256110551302</v>
      </c>
      <c r="FF140" s="71">
        <f t="shared" si="400"/>
        <v>1.0054911865708809</v>
      </c>
      <c r="FG140" s="71">
        <f t="shared" si="375"/>
        <v>0.99791783925051059</v>
      </c>
      <c r="FH140" s="71"/>
      <c r="FI140" s="71">
        <f t="shared" si="401"/>
        <v>1.0097816926548193</v>
      </c>
      <c r="FJ140" s="71">
        <f t="shared" si="402"/>
        <v>1.1910374613927011</v>
      </c>
      <c r="FK140" s="71">
        <f t="shared" si="376"/>
        <v>1.1556617618216833</v>
      </c>
      <c r="FM140" s="71">
        <f t="shared" si="403"/>
        <v>1.0312796800309789</v>
      </c>
      <c r="FN140" s="71">
        <f t="shared" si="404"/>
        <v>0.97547059312689599</v>
      </c>
      <c r="FO140" s="71">
        <f t="shared" si="377"/>
        <v>0.98583870139326757</v>
      </c>
      <c r="FQ140" s="239"/>
    </row>
    <row r="141" spans="1:173" x14ac:dyDescent="0.2">
      <c r="A141" s="50" t="s">
        <v>122</v>
      </c>
      <c r="B141" s="50">
        <f t="shared" si="378"/>
        <v>2001</v>
      </c>
      <c r="D141" s="79">
        <f t="shared" si="405"/>
        <v>2497.4210148505663</v>
      </c>
      <c r="E141" s="79">
        <f t="shared" si="405"/>
        <v>3128.6901135784674</v>
      </c>
      <c r="F141" s="79">
        <f t="shared" si="405"/>
        <v>3412.6383212785522</v>
      </c>
      <c r="G141" s="79">
        <f t="shared" si="405"/>
        <v>1929.3215502924133</v>
      </c>
      <c r="H141" s="79">
        <f t="shared" si="406"/>
        <v>10968.071</v>
      </c>
      <c r="I141" s="74">
        <f t="shared" si="304"/>
        <v>10968.071</v>
      </c>
      <c r="J141" s="327">
        <f t="shared" si="407"/>
        <v>20231.098538078557</v>
      </c>
      <c r="K141" s="327">
        <f t="shared" si="407"/>
        <v>24487.601314747302</v>
      </c>
      <c r="L141" s="327">
        <f t="shared" si="407"/>
        <v>37603.979875603603</v>
      </c>
      <c r="M141" s="327">
        <f t="shared" si="407"/>
        <v>22920.86343573255</v>
      </c>
      <c r="N141" s="327">
        <f t="shared" si="408"/>
        <v>105243.54316416201</v>
      </c>
      <c r="P141" s="84">
        <f t="shared" si="409"/>
        <v>37.476983852652957</v>
      </c>
      <c r="Q141" s="84">
        <f t="shared" si="409"/>
        <v>43.881967935817897</v>
      </c>
      <c r="R141" s="84">
        <f t="shared" si="409"/>
        <v>64.221222149262871</v>
      </c>
      <c r="S141" s="84">
        <f t="shared" si="409"/>
        <v>36.339691477870382</v>
      </c>
      <c r="T141" s="84">
        <f t="shared" si="410"/>
        <v>181.91986541560411</v>
      </c>
      <c r="V141" s="79">
        <f t="shared" si="432"/>
        <v>123.44465675702048</v>
      </c>
      <c r="W141" s="79">
        <f t="shared" si="432"/>
        <v>127.76629582311352</v>
      </c>
      <c r="X141" s="79">
        <f t="shared" si="432"/>
        <v>90.752051579853529</v>
      </c>
      <c r="Y141" s="79">
        <f t="shared" si="432"/>
        <v>84.173161962332173</v>
      </c>
      <c r="Z141" s="79">
        <f t="shared" si="432"/>
        <v>104.21609412077352</v>
      </c>
      <c r="AA141" s="151"/>
      <c r="AC141" s="84">
        <f t="shared" si="412"/>
        <v>66.638794217528172</v>
      </c>
      <c r="AD141" s="84">
        <f t="shared" si="423"/>
        <v>71.297853326781365</v>
      </c>
      <c r="AE141" s="84">
        <f t="shared" si="423"/>
        <v>53.138794421365937</v>
      </c>
      <c r="AF141" s="84">
        <f t="shared" si="423"/>
        <v>53.091302425264224</v>
      </c>
      <c r="AG141" s="84">
        <f t="shared" si="424"/>
        <v>60.290672351493598</v>
      </c>
      <c r="AI141" s="84">
        <f t="shared" si="433"/>
        <v>71.23439156625895</v>
      </c>
      <c r="AJ141" s="84">
        <f t="shared" si="433"/>
        <v>75.942469736759904</v>
      </c>
      <c r="AK141" s="84">
        <f t="shared" si="433"/>
        <v>54.613486781167879</v>
      </c>
      <c r="AL141" s="84">
        <f t="shared" si="433"/>
        <v>53.64610205351012</v>
      </c>
      <c r="AM141" s="84">
        <f t="shared" si="433"/>
        <v>62.989178245009811</v>
      </c>
      <c r="AN141" s="119">
        <f t="shared" si="425"/>
        <v>0.82945320672105238</v>
      </c>
      <c r="AO141" s="119">
        <f t="shared" si="426"/>
        <v>0.93548625533698615</v>
      </c>
      <c r="AP141" s="119">
        <f t="shared" si="427"/>
        <v>0.93884032971171183</v>
      </c>
      <c r="AQ141" s="119">
        <f t="shared" si="428"/>
        <v>0.97299765228851032</v>
      </c>
      <c r="AR141" s="119">
        <f t="shared" si="429"/>
        <v>0.98965815582104177</v>
      </c>
      <c r="AS141" s="119">
        <f t="shared" si="413"/>
        <v>0.95715921419041539</v>
      </c>
      <c r="AU141" s="125">
        <f t="shared" si="430"/>
        <v>1852.4443337624275</v>
      </c>
      <c r="AV141" s="125">
        <f t="shared" ref="AV141:AV150" si="434">Q141/K141*1000000</f>
        <v>1792.0076111901831</v>
      </c>
      <c r="AW141" s="125">
        <f t="shared" ref="AW141:AW150" si="435">R141/L141*1000000</f>
        <v>1707.8304573534724</v>
      </c>
      <c r="AX141" s="125">
        <f t="shared" ref="AX141:AX150" si="436">S141/M141*1000000</f>
        <v>1585.4416470724443</v>
      </c>
      <c r="AY141" s="125">
        <f t="shared" ref="AY141:AY150" si="437">T141/N141*1000000</f>
        <v>1728.560821368776</v>
      </c>
      <c r="BB141" s="71">
        <f t="shared" si="347"/>
        <v>0.9022293857083834</v>
      </c>
      <c r="BC141" s="71">
        <f t="shared" si="348"/>
        <v>0.83022032389358358</v>
      </c>
      <c r="BD141" s="71">
        <f t="shared" si="349"/>
        <v>0.82567573856098453</v>
      </c>
      <c r="BE141" s="71">
        <f t="shared" si="350"/>
        <v>0.79148943466312094</v>
      </c>
      <c r="BF141" s="71"/>
      <c r="BG141" s="71">
        <f t="shared" ref="BG141:BG151" si="438">V141/V$154</f>
        <v>0.97687828399964716</v>
      </c>
      <c r="BH141" s="71">
        <f t="shared" ref="BH141:BH151" si="439">W141/W$154</f>
        <v>0.91137303663195091</v>
      </c>
      <c r="BI141" s="71">
        <f t="shared" ref="BI141:BI151" si="440">X141/X$154</f>
        <v>0.96729059983911225</v>
      </c>
      <c r="BJ141" s="71">
        <f t="shared" ref="BJ141:BJ151" si="441">Y141/Y$154</f>
        <v>0.87512004857647308</v>
      </c>
      <c r="BK141" s="71"/>
      <c r="BL141" s="71">
        <f t="shared" ref="BL141:BO142" si="442">BQ141*BV141*CA141*CF141</f>
        <v>0.97687828399964727</v>
      </c>
      <c r="BM141" s="71">
        <f t="shared" si="442"/>
        <v>0.91137303663195091</v>
      </c>
      <c r="BN141" s="71">
        <f t="shared" si="442"/>
        <v>0.96729059983911225</v>
      </c>
      <c r="BO141" s="71">
        <f t="shared" si="442"/>
        <v>0.87512004857647319</v>
      </c>
      <c r="BP141" s="71"/>
      <c r="BQ141" s="148">
        <f>Northeast!AK142</f>
        <v>0.90941019633609643</v>
      </c>
      <c r="BR141" s="148">
        <f>Midwest!AK142</f>
        <v>0.84049982683277502</v>
      </c>
      <c r="BS141" s="148">
        <f>South!AK142</f>
        <v>0.81580693092552448</v>
      </c>
      <c r="BT141" s="148">
        <f>West!AK142</f>
        <v>0.79257269511149897</v>
      </c>
      <c r="BU141" s="72"/>
      <c r="BV141" s="148">
        <f>Northeast!AH142</f>
        <v>0.99210388155241358</v>
      </c>
      <c r="BW141" s="148">
        <f>Midwest!AH142</f>
        <v>0.98776977387618592</v>
      </c>
      <c r="BX141" s="148">
        <f>South!AH142</f>
        <v>1.012096989203394</v>
      </c>
      <c r="BY141" s="148">
        <f>West!AH142</f>
        <v>0.99863323521607628</v>
      </c>
      <c r="CA141" s="148">
        <f>Northeast!AI142</f>
        <v>1.1328451097557117</v>
      </c>
      <c r="CB141" s="148">
        <f>Midwest!AI142</f>
        <v>1.1774133449164961</v>
      </c>
      <c r="CC141" s="148">
        <f>South!AI142</f>
        <v>1.1870584955764001</v>
      </c>
      <c r="CD141" s="148">
        <f>West!AI142</f>
        <v>1.1639584977532216</v>
      </c>
      <c r="CF141" s="148">
        <f>Northeast!AJ142</f>
        <v>0.95576902828635191</v>
      </c>
      <c r="CG141" s="148">
        <f>Midwest!AJ142</f>
        <v>0.93233902102080679</v>
      </c>
      <c r="CH141" s="148">
        <f>South!AJ142</f>
        <v>0.9869049407245577</v>
      </c>
      <c r="CI141" s="148">
        <f>West!AJ142</f>
        <v>0.94991559164445694</v>
      </c>
      <c r="CK141" s="73">
        <f t="shared" si="351"/>
        <v>1.2045794544423172</v>
      </c>
      <c r="CL141" s="73">
        <f t="shared" si="352"/>
        <v>0.92372928848493241</v>
      </c>
      <c r="CM141" s="73">
        <f t="shared" si="415"/>
        <v>0.98591210173094557</v>
      </c>
      <c r="CN141" s="73">
        <f t="shared" si="416"/>
        <v>0.99785850350586991</v>
      </c>
      <c r="CO141" s="73">
        <f t="shared" si="417"/>
        <v>1.167501401311563</v>
      </c>
      <c r="CP141" s="73">
        <f t="shared" si="418"/>
        <v>0.95698855239190483</v>
      </c>
      <c r="CQ141" s="73">
        <f t="shared" si="419"/>
        <v>0.84037553472234472</v>
      </c>
      <c r="CR141" s="73">
        <f t="shared" si="420"/>
        <v>1.1127053223755701</v>
      </c>
      <c r="CS141" s="73">
        <f t="shared" si="421"/>
        <v>1.1127053223755696</v>
      </c>
      <c r="CT141" s="73"/>
      <c r="CU141" s="73">
        <f t="shared" si="422"/>
        <v>1.0991863164961455</v>
      </c>
      <c r="CX141" s="53"/>
      <c r="CZ141" s="71">
        <f t="shared" si="365"/>
        <v>0.22769920206119804</v>
      </c>
      <c r="DA141" s="71">
        <f t="shared" si="366"/>
        <v>0.28525436365049672</v>
      </c>
      <c r="DB141" s="71">
        <f t="shared" si="367"/>
        <v>0.31114298232374243</v>
      </c>
      <c r="DC141" s="71">
        <f t="shared" si="368"/>
        <v>0.17590345196456272</v>
      </c>
      <c r="DE141" s="71">
        <f t="shared" si="379"/>
        <v>0.22878730023224067</v>
      </c>
      <c r="DF141" s="71">
        <f t="shared" si="380"/>
        <v>0.28689717606404941</v>
      </c>
      <c r="DG141" s="71">
        <f t="shared" si="381"/>
        <v>0.31217801037504234</v>
      </c>
      <c r="DH141" s="71">
        <f t="shared" si="382"/>
        <v>0.17210393323220199</v>
      </c>
      <c r="DI141" s="71">
        <f t="shared" si="383"/>
        <v>0.99996641990353441</v>
      </c>
      <c r="DJ141" s="71"/>
      <c r="DK141" s="71">
        <f t="shared" si="384"/>
        <v>0.22879498318984703</v>
      </c>
      <c r="DL141" s="71">
        <f t="shared" si="385"/>
        <v>0.28690681042242006</v>
      </c>
      <c r="DM141" s="71">
        <f t="shared" si="386"/>
        <v>0.31218849369477608</v>
      </c>
      <c r="DN141" s="71">
        <f t="shared" si="387"/>
        <v>0.17210971269295688</v>
      </c>
      <c r="DQ141" s="71">
        <f t="shared" si="310"/>
        <v>3.3399456471735331E-3</v>
      </c>
      <c r="DR141" s="71">
        <f t="shared" si="311"/>
        <v>-4.724520364118091E-3</v>
      </c>
      <c r="DS141" s="71">
        <f t="shared" si="312"/>
        <v>-2.8129121206017176E-2</v>
      </c>
      <c r="DT141" s="71">
        <f t="shared" si="313"/>
        <v>-2.0903715144718588E-2</v>
      </c>
      <c r="DV141" s="71">
        <f t="shared" si="369"/>
        <v>0.19223125647263212</v>
      </c>
      <c r="DW141" s="71">
        <f t="shared" si="370"/>
        <v>0.23267556924181859</v>
      </c>
      <c r="DX141" s="71">
        <f t="shared" si="371"/>
        <v>0.35730438889678767</v>
      </c>
      <c r="DY141" s="71">
        <f t="shared" si="372"/>
        <v>0.21778878538876162</v>
      </c>
      <c r="DZ141" s="71"/>
      <c r="EB141" s="71">
        <f t="shared" si="388"/>
        <v>-6.5522776261760065E-3</v>
      </c>
      <c r="EC141" s="71">
        <f t="shared" si="389"/>
        <v>-8.5832232867030754E-3</v>
      </c>
      <c r="ED141" s="71">
        <f t="shared" si="390"/>
        <v>5.386854617802592E-3</v>
      </c>
      <c r="EE141" s="71">
        <f t="shared" si="391"/>
        <v>6.2171163016610928E-3</v>
      </c>
      <c r="EG141" s="71">
        <f t="shared" si="322"/>
        <v>-6.4286414666067692E-4</v>
      </c>
      <c r="EH141" s="71">
        <f t="shared" si="323"/>
        <v>-1.0367608534529207E-4</v>
      </c>
      <c r="EI141" s="71">
        <f t="shared" si="324"/>
        <v>1.4690539300509775E-4</v>
      </c>
      <c r="EJ141" s="71">
        <f t="shared" si="325"/>
        <v>4.1546740940054183E-4</v>
      </c>
      <c r="EL141" s="71">
        <f t="shared" si="326"/>
        <v>8.5148265499467891E-3</v>
      </c>
      <c r="EM141" s="71">
        <f t="shared" si="327"/>
        <v>8.1660276386343756E-3</v>
      </c>
      <c r="EN141" s="71">
        <f t="shared" si="328"/>
        <v>1.2080392049382889E-2</v>
      </c>
      <c r="EO141" s="71">
        <f t="shared" si="329"/>
        <v>1.2378029102078235E-2</v>
      </c>
      <c r="EQ141" s="71">
        <f t="shared" si="392"/>
        <v>-4.7935268603860472E-2</v>
      </c>
      <c r="ER141" s="71">
        <f t="shared" si="393"/>
        <v>-3.9977459236455834E-2</v>
      </c>
      <c r="ES141" s="71">
        <f t="shared" si="394"/>
        <v>-2.9872022671379225E-2</v>
      </c>
      <c r="ET141" s="71">
        <f t="shared" si="395"/>
        <v>1.1978017164065007E-2</v>
      </c>
      <c r="EW141" s="71">
        <f t="shared" si="396"/>
        <v>0.98711310177839695</v>
      </c>
      <c r="EX141" s="71">
        <f t="shared" si="397"/>
        <v>0.60362325407575235</v>
      </c>
      <c r="EY141" s="71">
        <f t="shared" si="373"/>
        <v>0.84037553472234472</v>
      </c>
      <c r="EZ141" s="71"/>
      <c r="FA141" s="71">
        <f t="shared" si="398"/>
        <v>0.99879075838626052</v>
      </c>
      <c r="FB141" s="71">
        <f t="shared" si="273"/>
        <v>0.96451902708487236</v>
      </c>
      <c r="FC141" s="71">
        <f t="shared" si="374"/>
        <v>0.98591210173094557</v>
      </c>
      <c r="FD141" s="71"/>
      <c r="FE141" s="71">
        <f t="shared" si="399"/>
        <v>0.9999405404510201</v>
      </c>
      <c r="FF141" s="71">
        <f t="shared" si="400"/>
        <v>1.0054314005184242</v>
      </c>
      <c r="FG141" s="71">
        <f t="shared" si="375"/>
        <v>0.99785850350586991</v>
      </c>
      <c r="FH141" s="71"/>
      <c r="FI141" s="71">
        <f t="shared" si="401"/>
        <v>1.0102449002649501</v>
      </c>
      <c r="FJ141" s="71">
        <f t="shared" si="402"/>
        <v>1.2032395213964886</v>
      </c>
      <c r="FK141" s="71">
        <f t="shared" si="376"/>
        <v>1.167501401311563</v>
      </c>
      <c r="FM141" s="71">
        <f t="shared" si="403"/>
        <v>0.97073542663664003</v>
      </c>
      <c r="FN141" s="71">
        <f t="shared" si="404"/>
        <v>0.94692386239053372</v>
      </c>
      <c r="FO141" s="71">
        <f t="shared" si="377"/>
        <v>0.95698855239190483</v>
      </c>
      <c r="FQ141" s="239"/>
    </row>
    <row r="142" spans="1:173" x14ac:dyDescent="0.2">
      <c r="A142" s="50" t="s">
        <v>122</v>
      </c>
      <c r="B142" s="50">
        <f t="shared" si="378"/>
        <v>2002</v>
      </c>
      <c r="D142" s="79">
        <f t="shared" si="405"/>
        <v>2462.4721635143342</v>
      </c>
      <c r="E142" s="79">
        <f t="shared" si="405"/>
        <v>3295.655843692361</v>
      </c>
      <c r="F142" s="79">
        <f t="shared" si="405"/>
        <v>3531.3735593220854</v>
      </c>
      <c r="G142" s="79">
        <f t="shared" si="405"/>
        <v>1939.0204334712189</v>
      </c>
      <c r="H142" s="79">
        <f t="shared" ref="H142:H149" si="443">SUM(D142:G142)</f>
        <v>11228.521999999997</v>
      </c>
      <c r="I142" s="74">
        <f t="shared" si="304"/>
        <v>11228.521999999999</v>
      </c>
      <c r="J142" s="327">
        <f t="shared" si="407"/>
        <v>20314.369842057298</v>
      </c>
      <c r="K142" s="327">
        <f t="shared" si="407"/>
        <v>24592.696741546737</v>
      </c>
      <c r="L142" s="327">
        <f t="shared" si="407"/>
        <v>38004.872411782475</v>
      </c>
      <c r="M142" s="327">
        <f t="shared" si="407"/>
        <v>23113.613089489147</v>
      </c>
      <c r="N142" s="327">
        <f t="shared" ref="N142:N150" si="444">SUM(J142:M142)</f>
        <v>106025.55208487564</v>
      </c>
      <c r="P142" s="84">
        <f t="shared" si="409"/>
        <v>37.838257621136258</v>
      </c>
      <c r="Q142" s="84">
        <f t="shared" si="409"/>
        <v>44.525053894947156</v>
      </c>
      <c r="R142" s="84">
        <f t="shared" si="409"/>
        <v>65.636804429078097</v>
      </c>
      <c r="S142" s="84">
        <f t="shared" si="409"/>
        <v>37.132367919768669</v>
      </c>
      <c r="T142" s="84">
        <f t="shared" ref="T142:T150" si="445">SUM(P142:S142)</f>
        <v>185.13248386493018</v>
      </c>
      <c r="V142" s="79">
        <f t="shared" si="432"/>
        <v>121.21824022403209</v>
      </c>
      <c r="W142" s="79">
        <f t="shared" si="432"/>
        <v>134.00953455115405</v>
      </c>
      <c r="X142" s="79">
        <f t="shared" si="432"/>
        <v>92.918968943236607</v>
      </c>
      <c r="Y142" s="79">
        <f t="shared" si="432"/>
        <v>83.890840690457992</v>
      </c>
      <c r="Z142" s="79">
        <f t="shared" si="432"/>
        <v>105.90392390516709</v>
      </c>
      <c r="AA142" s="151"/>
      <c r="AC142" s="84">
        <f t="shared" si="412"/>
        <v>65.078899461237611</v>
      </c>
      <c r="AD142" s="84">
        <f t="shared" si="423"/>
        <v>74.018009084686639</v>
      </c>
      <c r="AE142" s="84">
        <f t="shared" si="423"/>
        <v>53.801728923866278</v>
      </c>
      <c r="AF142" s="84">
        <f t="shared" si="423"/>
        <v>52.219143084567889</v>
      </c>
      <c r="AG142" s="84">
        <f t="shared" si="424"/>
        <v>60.651279373489942</v>
      </c>
      <c r="AI142" s="84">
        <f t="shared" si="433"/>
        <v>68.868980942463139</v>
      </c>
      <c r="AJ142" s="84">
        <f t="shared" si="433"/>
        <v>76.054265540259436</v>
      </c>
      <c r="AK142" s="84">
        <f t="shared" si="433"/>
        <v>53.46310647963157</v>
      </c>
      <c r="AL142" s="84">
        <f t="shared" si="433"/>
        <v>52.596205372442299</v>
      </c>
      <c r="AM142" s="84">
        <f t="shared" si="433"/>
        <v>61.871214544560686</v>
      </c>
      <c r="AN142" s="119">
        <f t="shared" si="425"/>
        <v>0.81473165292131333</v>
      </c>
      <c r="AO142" s="119">
        <f t="shared" si="426"/>
        <v>0.94496678432933445</v>
      </c>
      <c r="AP142" s="119">
        <f t="shared" si="427"/>
        <v>0.97322626888698438</v>
      </c>
      <c r="AQ142" s="119">
        <f t="shared" si="428"/>
        <v>1.0063337592319614</v>
      </c>
      <c r="AR142" s="119">
        <f t="shared" si="429"/>
        <v>0.99283099825920196</v>
      </c>
      <c r="AS142" s="119">
        <f t="shared" ref="AS142:AS150" si="446">AG142/AM142</f>
        <v>0.98028266973501665</v>
      </c>
      <c r="AU142" s="125">
        <f t="shared" si="430"/>
        <v>1862.6350664739232</v>
      </c>
      <c r="AV142" s="125">
        <f t="shared" si="434"/>
        <v>1810.4990421699802</v>
      </c>
      <c r="AW142" s="125">
        <f t="shared" si="435"/>
        <v>1727.0628807249732</v>
      </c>
      <c r="AX142" s="125">
        <f t="shared" si="436"/>
        <v>1606.5150773270716</v>
      </c>
      <c r="AY142" s="125">
        <f t="shared" si="437"/>
        <v>1746.1119534348456</v>
      </c>
      <c r="BB142" s="71">
        <f t="shared" si="347"/>
        <v>0.87226993877367776</v>
      </c>
      <c r="BC142" s="71">
        <f t="shared" si="348"/>
        <v>0.83144250100361239</v>
      </c>
      <c r="BD142" s="71">
        <f t="shared" si="349"/>
        <v>0.80828367734901796</v>
      </c>
      <c r="BE142" s="71">
        <f t="shared" si="350"/>
        <v>0.77599935991874935</v>
      </c>
      <c r="BF142" s="71"/>
      <c r="BG142" s="71">
        <f t="shared" si="438"/>
        <v>0.95925955493229564</v>
      </c>
      <c r="BH142" s="71">
        <f t="shared" si="439"/>
        <v>0.95590684268256942</v>
      </c>
      <c r="BI142" s="71">
        <f t="shared" si="440"/>
        <v>0.99038692394132033</v>
      </c>
      <c r="BJ142" s="71">
        <f t="shared" si="441"/>
        <v>0.87218484928733075</v>
      </c>
      <c r="BK142" s="71"/>
      <c r="BL142" s="71">
        <f t="shared" si="442"/>
        <v>0.95925955493229564</v>
      </c>
      <c r="BM142" s="71">
        <f t="shared" si="442"/>
        <v>0.95590684268256954</v>
      </c>
      <c r="BN142" s="71">
        <f t="shared" si="442"/>
        <v>0.99038692394132044</v>
      </c>
      <c r="BO142" s="71">
        <f t="shared" si="442"/>
        <v>0.87218484928733075</v>
      </c>
      <c r="BP142" s="71"/>
      <c r="BQ142" s="148">
        <f>Northeast!AK143</f>
        <v>0.87874930251579741</v>
      </c>
      <c r="BR142" s="148">
        <f>Midwest!AK143</f>
        <v>0.84293893971181766</v>
      </c>
      <c r="BS142" s="148">
        <f>South!AK143</f>
        <v>0.79977417322931199</v>
      </c>
      <c r="BT142" s="148">
        <f>West!AK143</f>
        <v>0.7785002307677108</v>
      </c>
      <c r="BU142" s="72"/>
      <c r="BV142" s="148">
        <f>Northeast!AH143</f>
        <v>0.99262660724330654</v>
      </c>
      <c r="BW142" s="148">
        <f>Midwest!AH143</f>
        <v>0.98636148104376853</v>
      </c>
      <c r="BX142" s="148">
        <f>South!AH143</f>
        <v>1.0106398836128285</v>
      </c>
      <c r="BY142" s="148">
        <f>West!AH143</f>
        <v>0.99678757853867894</v>
      </c>
      <c r="CA142" s="148">
        <f>Northeast!AI143</f>
        <v>1.1390771576000851</v>
      </c>
      <c r="CB142" s="148">
        <f>Midwest!AI143</f>
        <v>1.1895628790291082</v>
      </c>
      <c r="CC142" s="148">
        <f>South!AI143</f>
        <v>1.2004263398230945</v>
      </c>
      <c r="CD142" s="148">
        <f>West!AI143</f>
        <v>1.1794296431384688</v>
      </c>
      <c r="CF142" s="148">
        <f>Northeast!AJ143</f>
        <v>0.9654551096488122</v>
      </c>
      <c r="CG142" s="148">
        <f>Midwest!AJ143</f>
        <v>0.96648684344914138</v>
      </c>
      <c r="CH142" s="148">
        <f>South!AJ143</f>
        <v>1.0207175286271428</v>
      </c>
      <c r="CI142" s="148">
        <f>West!AJ143</f>
        <v>0.95296101948649725</v>
      </c>
      <c r="CK142" s="73">
        <f t="shared" si="351"/>
        <v>1.2135300451461375</v>
      </c>
      <c r="CL142" s="73">
        <f t="shared" si="352"/>
        <v>0.93868952873357148</v>
      </c>
      <c r="CM142" s="73">
        <f t="shared" ref="CM142:CM149" si="447">FC142</f>
        <v>0.98545016408860531</v>
      </c>
      <c r="CN142" s="73">
        <f t="shared" ref="CN142:CN149" si="448">FG142</f>
        <v>0.99679306814739232</v>
      </c>
      <c r="CO142" s="73">
        <f t="shared" ref="CO142:CO149" si="449">FK142</f>
        <v>1.1792368417919838</v>
      </c>
      <c r="CP142" s="73">
        <f t="shared" ref="CP142:CP149" si="450">FO142</f>
        <v>0.97999814916626016</v>
      </c>
      <c r="CQ142" s="73">
        <f t="shared" ref="CQ142:CQ149" si="451">EY142</f>
        <v>0.82690573400277301</v>
      </c>
      <c r="CR142" s="73">
        <f t="shared" ref="CR142:CR149" si="452">CK142*CM142*CN142*CO142*CP142*CQ142</f>
        <v>1.1391279461822572</v>
      </c>
      <c r="CS142" s="73">
        <f t="shared" ref="CS142:CS149" si="453">CK142*CL142</f>
        <v>1.1391279461822574</v>
      </c>
      <c r="CT142" s="73"/>
      <c r="CU142" s="73">
        <f t="shared" ref="CU142:CU149" si="454">CM142*CN142*CO142*CP142</f>
        <v>1.1351832381058609</v>
      </c>
      <c r="CW142" s="243">
        <f t="shared" ref="CW142:CW150" si="455">H142/H125</f>
        <v>1.1391279461822572</v>
      </c>
      <c r="CX142" s="53"/>
      <c r="CZ142" s="71">
        <f t="shared" ref="CZ142:DC144" si="456">D142/$H142</f>
        <v>0.2193051020886217</v>
      </c>
      <c r="DA142" s="71">
        <f t="shared" si="456"/>
        <v>0.29350753765209364</v>
      </c>
      <c r="DB142" s="71">
        <f t="shared" si="456"/>
        <v>0.31450030193841061</v>
      </c>
      <c r="DC142" s="71">
        <f t="shared" si="456"/>
        <v>0.17268705832087422</v>
      </c>
      <c r="DE142" s="71">
        <f t="shared" ref="DE142:DH144" si="457">(CZ142-CZ141)/LN(CZ142/CZ141)</f>
        <v>0.22347587807680946</v>
      </c>
      <c r="DF142" s="71">
        <f t="shared" si="457"/>
        <v>0.28936133447437001</v>
      </c>
      <c r="DG142" s="71">
        <f t="shared" si="457"/>
        <v>0.31281863943986377</v>
      </c>
      <c r="DH142" s="71">
        <f t="shared" si="457"/>
        <v>0.17429030883148322</v>
      </c>
      <c r="DI142" s="71">
        <f t="shared" ref="DI142:DI150" si="458">SUM(DE142:DH142)</f>
        <v>0.99994616082252652</v>
      </c>
      <c r="DJ142" s="71"/>
      <c r="DK142" s="71">
        <f t="shared" ref="DK142:DN144" si="459">DE142/$DI142</f>
        <v>0.22348791048208508</v>
      </c>
      <c r="DL142" s="71">
        <f t="shared" si="459"/>
        <v>0.28937691428941514</v>
      </c>
      <c r="DM142" s="71">
        <f t="shared" si="459"/>
        <v>0.31283548224491237</v>
      </c>
      <c r="DN142" s="71">
        <f t="shared" si="459"/>
        <v>0.17429969298358733</v>
      </c>
      <c r="DQ142" s="71">
        <f t="shared" ref="DQ142:DT144" si="460">LN(BQ142/BQ141)</f>
        <v>-3.4296604084199656E-2</v>
      </c>
      <c r="DR142" s="71">
        <f t="shared" si="460"/>
        <v>2.8977764256196553E-3</v>
      </c>
      <c r="DS142" s="71">
        <f t="shared" si="460"/>
        <v>-1.9848318355876918E-2</v>
      </c>
      <c r="DT142" s="71">
        <f t="shared" si="460"/>
        <v>-1.791494269182076E-2</v>
      </c>
      <c r="DV142" s="71">
        <f t="shared" ref="DV142:DY144" si="461">J142/$N142</f>
        <v>0.19159881219760333</v>
      </c>
      <c r="DW142" s="71">
        <f t="shared" si="461"/>
        <v>0.23195065960948522</v>
      </c>
      <c r="DX142" s="71">
        <f t="shared" si="461"/>
        <v>0.35845012512982521</v>
      </c>
      <c r="DY142" s="71">
        <f t="shared" si="461"/>
        <v>0.21800040306308635</v>
      </c>
      <c r="DZ142" s="71"/>
      <c r="EB142" s="71">
        <f t="shared" ref="EB142:EE144" si="462">LN(DV142/DV141)</f>
        <v>-3.2954419104190237E-3</v>
      </c>
      <c r="EC142" s="71">
        <f t="shared" si="462"/>
        <v>-3.1204016283091648E-3</v>
      </c>
      <c r="ED142" s="71">
        <f t="shared" si="462"/>
        <v>3.2014809244914014E-3</v>
      </c>
      <c r="EE142" s="71">
        <f t="shared" si="462"/>
        <v>9.7119293716271652E-4</v>
      </c>
      <c r="EG142" s="71">
        <f t="shared" ref="EG142:EJ144" si="463">LN(BV142/BV141)</f>
        <v>5.267472898011085E-4</v>
      </c>
      <c r="EH142" s="71">
        <f t="shared" si="463"/>
        <v>-1.426747150476385E-3</v>
      </c>
      <c r="EI142" s="71">
        <f t="shared" si="463"/>
        <v>-1.4407270289969402E-3</v>
      </c>
      <c r="EJ142" s="71">
        <f t="shared" si="463"/>
        <v>-1.8498927053486355E-3</v>
      </c>
      <c r="EL142" s="71">
        <f t="shared" ref="EL142:EO144" si="464">LN(CA142/CA141)</f>
        <v>5.4861590688162157E-3</v>
      </c>
      <c r="EM142" s="71">
        <f t="shared" si="464"/>
        <v>1.0265959322037501E-2</v>
      </c>
      <c r="EN142" s="71">
        <f t="shared" si="464"/>
        <v>1.1198382286129295E-2</v>
      </c>
      <c r="EO142" s="71">
        <f t="shared" si="464"/>
        <v>1.3204274529827972E-2</v>
      </c>
      <c r="EQ142" s="71">
        <f t="shared" ref="EQ142:ET144" si="465">LN(AO142/AO141)</f>
        <v>1.0083324729440991E-2</v>
      </c>
      <c r="ER142" s="71">
        <f t="shared" si="465"/>
        <v>3.597118098136954E-2</v>
      </c>
      <c r="ES142" s="71">
        <f t="shared" si="465"/>
        <v>3.3687394932465309E-2</v>
      </c>
      <c r="ET142" s="71">
        <f t="shared" si="465"/>
        <v>3.2008701188547088E-3</v>
      </c>
      <c r="EW142" s="71">
        <f t="shared" si="396"/>
        <v>0.98397168865223794</v>
      </c>
      <c r="EX142" s="71">
        <f t="shared" ref="EX142:EX150" si="466">IF(ISERR(EW142),EX141,EW142*EX141)</f>
        <v>0.59394819262267695</v>
      </c>
      <c r="EY142" s="71">
        <f t="shared" si="373"/>
        <v>0.82690573400277301</v>
      </c>
      <c r="EZ142" s="71"/>
      <c r="FA142" s="71">
        <f t="shared" si="398"/>
        <v>0.99953146163686479</v>
      </c>
      <c r="FB142" s="71">
        <f t="shared" ref="FB142:FB150" si="467">IF(ISERR(FA142),FB141,FA142*FB141)</f>
        <v>0.96406711291870928</v>
      </c>
      <c r="FC142" s="71">
        <f t="shared" si="374"/>
        <v>0.98545016408860531</v>
      </c>
      <c r="FD142" s="71"/>
      <c r="FE142" s="71">
        <f t="shared" si="399"/>
        <v>0.99893227811885721</v>
      </c>
      <c r="FF142" s="71">
        <f t="shared" ref="FF142:FF150" si="468">IF(ISERR(FE142),FF141,FE142*FF141)</f>
        <v>1.0043578794121026</v>
      </c>
      <c r="FG142" s="71">
        <f t="shared" si="375"/>
        <v>0.99679306814739232</v>
      </c>
      <c r="FH142" s="71"/>
      <c r="FI142" s="71">
        <f t="shared" si="401"/>
        <v>1.0100517570833212</v>
      </c>
      <c r="FJ142" s="71">
        <f t="shared" ref="FJ142:FJ150" si="469">IF(ISERR(FI142),FJ141,FI142*FJ141)</f>
        <v>1.2153341927786177</v>
      </c>
      <c r="FK142" s="71">
        <f t="shared" si="376"/>
        <v>1.1792368417919838</v>
      </c>
      <c r="FM142" s="71">
        <f t="shared" si="403"/>
        <v>1.0240437534146516</v>
      </c>
      <c r="FN142" s="71">
        <f t="shared" ref="FN142:FN150" si="470">IF(ISERR(FM142),FN141,FM142*FN141)</f>
        <v>0.96969146624030123</v>
      </c>
      <c r="FO142" s="71">
        <f t="shared" si="377"/>
        <v>0.97999814916626016</v>
      </c>
      <c r="FQ142" s="239"/>
    </row>
    <row r="143" spans="1:173" x14ac:dyDescent="0.2">
      <c r="A143" s="50" t="s">
        <v>122</v>
      </c>
      <c r="B143" s="50">
        <f t="shared" si="378"/>
        <v>2003</v>
      </c>
      <c r="D143" s="79">
        <f t="shared" si="405"/>
        <v>2692.9023869789708</v>
      </c>
      <c r="E143" s="79">
        <f t="shared" si="405"/>
        <v>3369.7104679210438</v>
      </c>
      <c r="F143" s="79">
        <f t="shared" si="405"/>
        <v>3584.6303735716442</v>
      </c>
      <c r="G143" s="79">
        <f t="shared" si="405"/>
        <v>1943.9027715283403</v>
      </c>
      <c r="H143" s="79">
        <f t="shared" si="443"/>
        <v>11591.146000000001</v>
      </c>
      <c r="I143" s="74">
        <f t="shared" si="304"/>
        <v>11591.145999999999</v>
      </c>
      <c r="J143" s="327">
        <f t="shared" si="407"/>
        <v>20400.197683494742</v>
      </c>
      <c r="K143" s="327">
        <f t="shared" si="407"/>
        <v>24703.239097665832</v>
      </c>
      <c r="L143" s="327">
        <f t="shared" si="407"/>
        <v>38410.754287186428</v>
      </c>
      <c r="M143" s="327">
        <f t="shared" si="407"/>
        <v>23313.210714724562</v>
      </c>
      <c r="N143" s="327">
        <f t="shared" si="444"/>
        <v>106827.40178307157</v>
      </c>
      <c r="P143" s="84">
        <f t="shared" si="409"/>
        <v>38.196929865710821</v>
      </c>
      <c r="Q143" s="84">
        <f t="shared" si="409"/>
        <v>45.179242157556857</v>
      </c>
      <c r="R143" s="84">
        <f t="shared" si="409"/>
        <v>67.080428467451142</v>
      </c>
      <c r="S143" s="84">
        <f t="shared" si="409"/>
        <v>37.943991427404079</v>
      </c>
      <c r="T143" s="84">
        <f t="shared" si="445"/>
        <v>188.4005919181229</v>
      </c>
      <c r="V143" s="79">
        <f t="shared" si="432"/>
        <v>132.00373980482192</v>
      </c>
      <c r="W143" s="79">
        <f t="shared" si="432"/>
        <v>136.40763685274948</v>
      </c>
      <c r="X143" s="79">
        <f t="shared" si="432"/>
        <v>93.323613141527204</v>
      </c>
      <c r="Y143" s="79">
        <f t="shared" si="432"/>
        <v>83.382027268366613</v>
      </c>
      <c r="Z143" s="79">
        <f t="shared" si="432"/>
        <v>108.50349073861679</v>
      </c>
      <c r="AA143" s="151"/>
      <c r="AC143" s="84">
        <f t="shared" si="412"/>
        <v>70.500493009423124</v>
      </c>
      <c r="AD143" s="84">
        <f t="shared" si="423"/>
        <v>74.585369452847559</v>
      </c>
      <c r="AE143" s="84">
        <f t="shared" si="423"/>
        <v>53.43779781178624</v>
      </c>
      <c r="AF143" s="84">
        <f t="shared" si="423"/>
        <v>51.230845738711771</v>
      </c>
      <c r="AG143" s="84">
        <f t="shared" si="424"/>
        <v>61.523936214793849</v>
      </c>
      <c r="AI143" s="84">
        <f t="shared" si="433"/>
        <v>68.840794632503943</v>
      </c>
      <c r="AJ143" s="84">
        <f t="shared" si="433"/>
        <v>74.993119575939062</v>
      </c>
      <c r="AK143" s="84">
        <f t="shared" si="433"/>
        <v>53.489493938174277</v>
      </c>
      <c r="AL143" s="84">
        <f t="shared" si="433"/>
        <v>52.505024292380199</v>
      </c>
      <c r="AM143" s="84">
        <f t="shared" si="433"/>
        <v>61.560250736980038</v>
      </c>
      <c r="AN143" s="119">
        <f t="shared" si="425"/>
        <v>0.81063682370527435</v>
      </c>
      <c r="AO143" s="119">
        <f t="shared" si="426"/>
        <v>1.0241092274686721</v>
      </c>
      <c r="AP143" s="119">
        <f t="shared" si="427"/>
        <v>0.99456283289190806</v>
      </c>
      <c r="AQ143" s="119">
        <f t="shared" si="428"/>
        <v>0.99903352747274465</v>
      </c>
      <c r="AR143" s="119">
        <f t="shared" si="429"/>
        <v>0.97573225475388758</v>
      </c>
      <c r="AS143" s="119">
        <f t="shared" si="446"/>
        <v>0.99941009788375712</v>
      </c>
      <c r="AU143" s="125">
        <f t="shared" si="430"/>
        <v>1872.380378775199</v>
      </c>
      <c r="AV143" s="125">
        <f t="shared" si="434"/>
        <v>1828.8792809290246</v>
      </c>
      <c r="AW143" s="125">
        <f t="shared" si="435"/>
        <v>1746.3970628097957</v>
      </c>
      <c r="AX143" s="125">
        <f t="shared" si="436"/>
        <v>1627.5746782247695</v>
      </c>
      <c r="AY143" s="125">
        <f t="shared" si="437"/>
        <v>1763.5979980183122</v>
      </c>
      <c r="BB143" s="71">
        <f t="shared" si="347"/>
        <v>0.87191294102917938</v>
      </c>
      <c r="BC143" s="71">
        <f t="shared" si="348"/>
        <v>0.81984181236061471</v>
      </c>
      <c r="BD143" s="71">
        <f t="shared" si="349"/>
        <v>0.8086826169810597</v>
      </c>
      <c r="BE143" s="71">
        <f t="shared" si="350"/>
        <v>0.77465408302540983</v>
      </c>
      <c r="BF143" s="71"/>
      <c r="BG143" s="71">
        <f t="shared" si="438"/>
        <v>1.0446105178605609</v>
      </c>
      <c r="BH143" s="71">
        <f t="shared" si="439"/>
        <v>0.97301280762174958</v>
      </c>
      <c r="BI143" s="71">
        <f t="shared" si="440"/>
        <v>0.99469986808387256</v>
      </c>
      <c r="BJ143" s="71">
        <f t="shared" si="441"/>
        <v>0.86689488730566933</v>
      </c>
      <c r="BK143" s="71"/>
      <c r="BL143" s="71">
        <f t="shared" ref="BL143:BO144" si="471">BQ143*BV143*CA143*CF143</f>
        <v>1.0446105178605611</v>
      </c>
      <c r="BM143" s="71">
        <f t="shared" si="471"/>
        <v>0.97301280762174946</v>
      </c>
      <c r="BN143" s="71">
        <f t="shared" si="471"/>
        <v>0.99469986808387245</v>
      </c>
      <c r="BO143" s="71">
        <f t="shared" si="471"/>
        <v>0.86689488730566933</v>
      </c>
      <c r="BP143" s="71"/>
      <c r="BQ143" s="148">
        <f>Northeast!AK144</f>
        <v>0.87803967849291553</v>
      </c>
      <c r="BR143" s="148">
        <f>Midwest!AK144</f>
        <v>0.83243982262475158</v>
      </c>
      <c r="BS143" s="148">
        <f>South!AK144</f>
        <v>0.80145689740003145</v>
      </c>
      <c r="BT143" s="148">
        <f>West!AK144</f>
        <v>0.77862567780501735</v>
      </c>
      <c r="BU143" s="72"/>
      <c r="BV143" s="148">
        <f>Northeast!AH144</f>
        <v>0.99302225444497916</v>
      </c>
      <c r="BW143" s="148">
        <f>Midwest!AH144</f>
        <v>0.9848661609863707</v>
      </c>
      <c r="BX143" s="148">
        <f>South!AH144</f>
        <v>1.009015730732955</v>
      </c>
      <c r="BY143" s="148">
        <f>West!AH144</f>
        <v>0.99489922450181245</v>
      </c>
      <c r="CA143" s="148">
        <f>Northeast!AI144</f>
        <v>1.1450368127337536</v>
      </c>
      <c r="CB143" s="148">
        <f>Midwest!AI144</f>
        <v>1.2016393558601843</v>
      </c>
      <c r="CC143" s="148">
        <f>South!AI144</f>
        <v>1.2138649133067734</v>
      </c>
      <c r="CD143" s="148">
        <f>West!AI144</f>
        <v>1.1948906356445188</v>
      </c>
      <c r="CF143" s="148">
        <f>Northeast!AJ144</f>
        <v>1.0463134820128661</v>
      </c>
      <c r="CG143" s="148">
        <f>Midwest!AJ144</f>
        <v>0.98767565539803459</v>
      </c>
      <c r="CH143" s="148">
        <f>South!AJ144</f>
        <v>1.013312952907294</v>
      </c>
      <c r="CI143" s="148">
        <f>West!AJ144</f>
        <v>0.93654892511058352</v>
      </c>
      <c r="CK143" s="73">
        <f t="shared" si="351"/>
        <v>1.2227077261986554</v>
      </c>
      <c r="CL143" s="73">
        <f t="shared" si="352"/>
        <v>0.96173103726150311</v>
      </c>
      <c r="CM143" s="73">
        <f t="shared" si="447"/>
        <v>0.98496195368917672</v>
      </c>
      <c r="CN143" s="73">
        <f t="shared" si="448"/>
        <v>0.99561992250808307</v>
      </c>
      <c r="CO143" s="73">
        <f t="shared" si="449"/>
        <v>1.1908713712884349</v>
      </c>
      <c r="CP143" s="73">
        <f t="shared" si="450"/>
        <v>0.99906214547049754</v>
      </c>
      <c r="CQ143" s="73">
        <f t="shared" si="451"/>
        <v>0.82429608972973334</v>
      </c>
      <c r="CR143" s="73">
        <f t="shared" si="452"/>
        <v>1.1759159697846866</v>
      </c>
      <c r="CS143" s="73">
        <f t="shared" si="453"/>
        <v>1.1759159697846868</v>
      </c>
      <c r="CT143" s="73"/>
      <c r="CU143" s="73">
        <f t="shared" si="454"/>
        <v>1.1667300733851971</v>
      </c>
      <c r="CW143" s="243">
        <f t="shared" si="455"/>
        <v>1.1948503023270272</v>
      </c>
      <c r="CX143" s="53"/>
      <c r="CZ143" s="71">
        <f t="shared" si="456"/>
        <v>0.23232408486434133</v>
      </c>
      <c r="DA143" s="71">
        <f t="shared" si="456"/>
        <v>0.29071417683126788</v>
      </c>
      <c r="DB143" s="71">
        <f t="shared" si="456"/>
        <v>0.30925590735994907</v>
      </c>
      <c r="DC143" s="71">
        <f t="shared" si="456"/>
        <v>0.16770583094444158</v>
      </c>
      <c r="DE143" s="71">
        <f t="shared" si="457"/>
        <v>0.22575203054038404</v>
      </c>
      <c r="DF143" s="71">
        <f t="shared" si="457"/>
        <v>0.29210863122826397</v>
      </c>
      <c r="DG143" s="71">
        <f t="shared" si="457"/>
        <v>0.31187075557257821</v>
      </c>
      <c r="DH143" s="71">
        <f t="shared" si="457"/>
        <v>0.17018429492562642</v>
      </c>
      <c r="DI143" s="71">
        <f t="shared" si="458"/>
        <v>0.99991571226685272</v>
      </c>
      <c r="DJ143" s="71"/>
      <c r="DK143" s="71">
        <f t="shared" si="459"/>
        <v>0.22577106027126456</v>
      </c>
      <c r="DL143" s="71">
        <f t="shared" si="459"/>
        <v>0.29213325447806088</v>
      </c>
      <c r="DM143" s="71">
        <f t="shared" si="459"/>
        <v>0.31189704466744855</v>
      </c>
      <c r="DN143" s="71">
        <f t="shared" si="459"/>
        <v>0.17019864058322592</v>
      </c>
      <c r="DQ143" s="71">
        <f t="shared" si="460"/>
        <v>-8.0786488206326427E-4</v>
      </c>
      <c r="DR143" s="71">
        <f t="shared" si="460"/>
        <v>-1.2533589138977593E-2</v>
      </c>
      <c r="DS143" s="71">
        <f t="shared" si="460"/>
        <v>2.101788831156309E-3</v>
      </c>
      <c r="DT143" s="71">
        <f t="shared" si="460"/>
        <v>1.6112638918583323E-4</v>
      </c>
      <c r="DV143" s="71">
        <f t="shared" si="461"/>
        <v>0.19096409107581105</v>
      </c>
      <c r="DW143" s="71">
        <f t="shared" si="461"/>
        <v>0.23124440626038362</v>
      </c>
      <c r="DX143" s="71">
        <f t="shared" si="461"/>
        <v>0.35955900495628451</v>
      </c>
      <c r="DY143" s="71">
        <f t="shared" si="461"/>
        <v>0.21823249770752073</v>
      </c>
      <c r="DZ143" s="71"/>
      <c r="EB143" s="71">
        <f t="shared" si="462"/>
        <v>-3.3182605985207464E-3</v>
      </c>
      <c r="EC143" s="71">
        <f t="shared" si="462"/>
        <v>-3.0494879952353135E-3</v>
      </c>
      <c r="ED143" s="71">
        <f t="shared" si="462"/>
        <v>3.0887649240029409E-3</v>
      </c>
      <c r="EE143" s="71">
        <f t="shared" si="462"/>
        <v>1.0640860234249214E-3</v>
      </c>
      <c r="EG143" s="71">
        <f t="shared" si="463"/>
        <v>3.9850671943287842E-4</v>
      </c>
      <c r="EH143" s="71">
        <f t="shared" si="463"/>
        <v>-1.5171462821784675E-3</v>
      </c>
      <c r="EI143" s="71">
        <f t="shared" si="463"/>
        <v>-1.608346708664011E-3</v>
      </c>
      <c r="EJ143" s="71">
        <f t="shared" si="463"/>
        <v>-1.8962364964364093E-3</v>
      </c>
      <c r="EL143" s="71">
        <f t="shared" si="464"/>
        <v>5.2183636501266489E-3</v>
      </c>
      <c r="EM143" s="71">
        <f t="shared" si="464"/>
        <v>1.010084327620313E-2</v>
      </c>
      <c r="EN143" s="71">
        <f t="shared" si="464"/>
        <v>1.1132635517011272E-2</v>
      </c>
      <c r="EO143" s="71">
        <f t="shared" si="464"/>
        <v>1.3023694554073522E-2</v>
      </c>
      <c r="EQ143" s="71">
        <f t="shared" si="465"/>
        <v>8.042868934260021E-2</v>
      </c>
      <c r="ER143" s="71">
        <f t="shared" si="465"/>
        <v>2.168667385707725E-2</v>
      </c>
      <c r="ES143" s="71">
        <f t="shared" si="465"/>
        <v>-7.2807251377123416E-3</v>
      </c>
      <c r="ET143" s="71">
        <f t="shared" si="465"/>
        <v>-1.7372236835877256E-2</v>
      </c>
      <c r="EW143" s="71">
        <f t="shared" ref="EW143:EW150" si="472">EXP(SUMPRODUCT($DK143:$DN143,DQ143:DT143))</f>
        <v>0.99684408492319032</v>
      </c>
      <c r="EX143" s="71">
        <f t="shared" si="466"/>
        <v>0.59207374256673517</v>
      </c>
      <c r="EY143" s="71">
        <f t="shared" si="373"/>
        <v>0.82429608972973334</v>
      </c>
      <c r="EZ143" s="71"/>
      <c r="FA143" s="71">
        <f t="shared" si="398"/>
        <v>0.99950458134036624</v>
      </c>
      <c r="FB143" s="71">
        <f t="shared" si="467"/>
        <v>0.96358949608183009</v>
      </c>
      <c r="FC143" s="71">
        <f t="shared" si="374"/>
        <v>0.98496195368917672</v>
      </c>
      <c r="FD143" s="71"/>
      <c r="FE143" s="71">
        <f t="shared" si="399"/>
        <v>0.99882308005864295</v>
      </c>
      <c r="FF143" s="71">
        <f t="shared" si="468"/>
        <v>1.0031758305955634</v>
      </c>
      <c r="FG143" s="71">
        <f t="shared" si="375"/>
        <v>0.99561992250808307</v>
      </c>
      <c r="FH143" s="71"/>
      <c r="FI143" s="71">
        <f t="shared" si="401"/>
        <v>1.0098661516364864</v>
      </c>
      <c r="FJ143" s="71">
        <f t="shared" si="469"/>
        <v>1.2273248642135783</v>
      </c>
      <c r="FK143" s="71">
        <f t="shared" si="376"/>
        <v>1.1908713712884349</v>
      </c>
      <c r="FM143" s="71">
        <f t="shared" si="403"/>
        <v>1.0194530941925311</v>
      </c>
      <c r="FN143" s="71">
        <f t="shared" si="470"/>
        <v>0.98855496567076739</v>
      </c>
      <c r="FO143" s="71">
        <f t="shared" si="377"/>
        <v>0.99906214547049754</v>
      </c>
      <c r="FQ143" s="239"/>
    </row>
    <row r="144" spans="1:173" x14ac:dyDescent="0.2">
      <c r="A144" s="50" t="s">
        <v>122</v>
      </c>
      <c r="B144" s="50">
        <f t="shared" si="378"/>
        <v>2004</v>
      </c>
      <c r="D144" s="79">
        <f t="shared" si="405"/>
        <v>2640.5156134134613</v>
      </c>
      <c r="E144" s="79">
        <f t="shared" si="405"/>
        <v>3211.7026471955387</v>
      </c>
      <c r="F144" s="79">
        <f t="shared" si="405"/>
        <v>3558.5226541393104</v>
      </c>
      <c r="G144" s="79">
        <f t="shared" si="405"/>
        <v>1990.98208525169</v>
      </c>
      <c r="H144" s="79">
        <f t="shared" si="443"/>
        <v>11401.723</v>
      </c>
      <c r="I144" s="74">
        <f t="shared" si="304"/>
        <v>11401.723000000002</v>
      </c>
      <c r="J144" s="327">
        <f t="shared" si="407"/>
        <v>20418.833729982984</v>
      </c>
      <c r="K144" s="327">
        <f t="shared" si="407"/>
        <v>24872.03752041328</v>
      </c>
      <c r="L144" s="327">
        <f t="shared" si="407"/>
        <v>39136.271847707634</v>
      </c>
      <c r="M144" s="327">
        <f t="shared" si="407"/>
        <v>23609.590489271341</v>
      </c>
      <c r="N144" s="327">
        <f t="shared" si="444"/>
        <v>108036.73358737525</v>
      </c>
      <c r="P144" s="84">
        <f t="shared" si="409"/>
        <v>38.490979225075343</v>
      </c>
      <c r="Q144" s="84">
        <f t="shared" si="409"/>
        <v>45.966220273523447</v>
      </c>
      <c r="R144" s="84">
        <f t="shared" si="409"/>
        <v>69.218088735542622</v>
      </c>
      <c r="S144" s="84">
        <f t="shared" si="409"/>
        <v>38.991456283883565</v>
      </c>
      <c r="T144" s="84">
        <f t="shared" si="445"/>
        <v>192.66674451802498</v>
      </c>
      <c r="V144" s="79">
        <f t="shared" si="432"/>
        <v>129.31765096535031</v>
      </c>
      <c r="W144" s="79">
        <f t="shared" si="432"/>
        <v>129.12905283934182</v>
      </c>
      <c r="X144" s="79">
        <f t="shared" si="432"/>
        <v>90.926459934321713</v>
      </c>
      <c r="Y144" s="79">
        <f t="shared" si="432"/>
        <v>84.32937818876745</v>
      </c>
      <c r="Z144" s="79">
        <f t="shared" si="432"/>
        <v>105.53561387320916</v>
      </c>
      <c r="AA144" s="151"/>
      <c r="AC144" s="84">
        <f t="shared" si="412"/>
        <v>68.60089471803488</v>
      </c>
      <c r="AD144" s="84">
        <f t="shared" si="423"/>
        <v>69.870931916616172</v>
      </c>
      <c r="AE144" s="84">
        <f t="shared" si="423"/>
        <v>51.410299231681236</v>
      </c>
      <c r="AF144" s="84">
        <f t="shared" si="423"/>
        <v>51.062008834859228</v>
      </c>
      <c r="AG144" s="84">
        <f t="shared" si="424"/>
        <v>59.1784691671754</v>
      </c>
      <c r="AI144" s="84">
        <f t="shared" si="433"/>
        <v>69.560275437099406</v>
      </c>
      <c r="AJ144" s="84">
        <f t="shared" si="433"/>
        <v>72.916977855648767</v>
      </c>
      <c r="AK144" s="84">
        <f t="shared" si="433"/>
        <v>52.263088697326154</v>
      </c>
      <c r="AL144" s="84">
        <f t="shared" si="433"/>
        <v>52.298545680847063</v>
      </c>
      <c r="AM144" s="84">
        <f t="shared" si="433"/>
        <v>60.653480082596758</v>
      </c>
      <c r="AN144" s="119">
        <f t="shared" si="425"/>
        <v>0.79869629918988516</v>
      </c>
      <c r="AO144" s="119">
        <f t="shared" si="426"/>
        <v>0.98620792236609156</v>
      </c>
      <c r="AP144" s="119">
        <f t="shared" si="427"/>
        <v>0.95822583397432148</v>
      </c>
      <c r="AQ144" s="119">
        <f t="shared" si="428"/>
        <v>0.98368275800567928</v>
      </c>
      <c r="AR144" s="119">
        <f t="shared" si="429"/>
        <v>0.97635619059975731</v>
      </c>
      <c r="AS144" s="119">
        <f t="shared" si="446"/>
        <v>0.9756813473289131</v>
      </c>
      <c r="AU144" s="125">
        <f t="shared" si="430"/>
        <v>1885.0723667216728</v>
      </c>
      <c r="AV144" s="125">
        <f t="shared" si="434"/>
        <v>1848.1083520317743</v>
      </c>
      <c r="AW144" s="125">
        <f t="shared" si="435"/>
        <v>1768.6428846593624</v>
      </c>
      <c r="AX144" s="125">
        <f t="shared" si="436"/>
        <v>1651.5092162061026</v>
      </c>
      <c r="AY144" s="125">
        <f t="shared" si="437"/>
        <v>1783.3447765449591</v>
      </c>
      <c r="BB144" s="71">
        <f t="shared" si="347"/>
        <v>0.88102562817490082</v>
      </c>
      <c r="BC144" s="71">
        <f t="shared" si="348"/>
        <v>0.79714495963192267</v>
      </c>
      <c r="BD144" s="71">
        <f t="shared" si="349"/>
        <v>0.79014117030379849</v>
      </c>
      <c r="BE144" s="71">
        <f t="shared" si="350"/>
        <v>0.77160771743207412</v>
      </c>
      <c r="BF144" s="71"/>
      <c r="BG144" s="71">
        <f t="shared" si="438"/>
        <v>1.0233541757465519</v>
      </c>
      <c r="BH144" s="71">
        <f t="shared" si="439"/>
        <v>0.92109375360249646</v>
      </c>
      <c r="BI144" s="71">
        <f t="shared" si="440"/>
        <v>0.9691495502305757</v>
      </c>
      <c r="BJ144" s="71">
        <f t="shared" si="441"/>
        <v>0.87674417613066491</v>
      </c>
      <c r="BK144" s="71"/>
      <c r="BL144" s="71">
        <f t="shared" si="471"/>
        <v>1.0233541757465519</v>
      </c>
      <c r="BM144" s="71">
        <f t="shared" si="471"/>
        <v>0.92109375360249657</v>
      </c>
      <c r="BN144" s="71">
        <f t="shared" si="471"/>
        <v>0.9691495502305757</v>
      </c>
      <c r="BO144" s="71">
        <f t="shared" si="471"/>
        <v>0.87674417613066491</v>
      </c>
      <c r="BP144" s="71"/>
      <c r="BQ144" s="148">
        <f>Northeast!AK145</f>
        <v>0.88701437098413394</v>
      </c>
      <c r="BR144" s="148">
        <f>Midwest!AK145</f>
        <v>0.81048507286468874</v>
      </c>
      <c r="BS144" s="148">
        <f>South!AK145</f>
        <v>0.78265558732897278</v>
      </c>
      <c r="BT144" s="148">
        <f>West!AK145</f>
        <v>0.77528864986911561</v>
      </c>
      <c r="BU144" s="72"/>
      <c r="BV144" s="148">
        <f>Northeast!AH145</f>
        <v>0.99324842640081634</v>
      </c>
      <c r="BW144" s="148">
        <f>Midwest!AH145</f>
        <v>0.98354058121562327</v>
      </c>
      <c r="BX144" s="148">
        <f>South!AH145</f>
        <v>1.0095643385111099</v>
      </c>
      <c r="BY144" s="148">
        <f>West!AH145</f>
        <v>0.99525217809178168</v>
      </c>
      <c r="CA144" s="148">
        <f>Northeast!AI145</f>
        <v>1.1527984799623923</v>
      </c>
      <c r="CB144" s="148">
        <f>Midwest!AI145</f>
        <v>1.2142735460195044</v>
      </c>
      <c r="CC144" s="148">
        <f>South!AI145</f>
        <v>1.2293272747513215</v>
      </c>
      <c r="CD144" s="148">
        <f>West!AI145</f>
        <v>1.2124622750199647</v>
      </c>
      <c r="CF144" s="148">
        <f>Northeast!AJ145</f>
        <v>1.007590418641263</v>
      </c>
      <c r="CG144" s="148">
        <f>Midwest!AJ145</f>
        <v>0.951590283982365</v>
      </c>
      <c r="CH144" s="148">
        <f>South!AJ145</f>
        <v>0.99774277121637422</v>
      </c>
      <c r="CI144" s="148">
        <f>West!AJ145</f>
        <v>0.93714780502148154</v>
      </c>
      <c r="CK144" s="73">
        <f t="shared" si="351"/>
        <v>1.2365492997647942</v>
      </c>
      <c r="CL144" s="73">
        <f t="shared" si="352"/>
        <v>0.93542497764256538</v>
      </c>
      <c r="CM144" s="73">
        <f t="shared" si="447"/>
        <v>0.98385915048098205</v>
      </c>
      <c r="CN144" s="73">
        <f t="shared" si="448"/>
        <v>0.99551733550970156</v>
      </c>
      <c r="CO144" s="73">
        <f t="shared" si="449"/>
        <v>1.2040331638606714</v>
      </c>
      <c r="CP144" s="73">
        <f t="shared" si="450"/>
        <v>0.97527120811950185</v>
      </c>
      <c r="CQ144" s="73">
        <f t="shared" si="451"/>
        <v>0.81332356109844051</v>
      </c>
      <c r="CR144" s="73">
        <f t="shared" si="452"/>
        <v>1.1566991010864127</v>
      </c>
      <c r="CS144" s="73">
        <f t="shared" si="453"/>
        <v>1.1566991010864125</v>
      </c>
      <c r="CT144" s="73"/>
      <c r="CU144" s="73">
        <f t="shared" si="454"/>
        <v>1.150126496248578</v>
      </c>
      <c r="CW144" s="243">
        <f t="shared" si="455"/>
        <v>1.1604837834685369</v>
      </c>
      <c r="CX144" s="53"/>
      <c r="CZ144" s="71">
        <f t="shared" si="456"/>
        <v>0.23158917414617611</v>
      </c>
      <c r="DA144" s="71">
        <f t="shared" si="456"/>
        <v>0.28168572830576033</v>
      </c>
      <c r="DB144" s="71">
        <f t="shared" si="456"/>
        <v>0.31210393851344315</v>
      </c>
      <c r="DC144" s="71">
        <f t="shared" si="456"/>
        <v>0.17462115903462047</v>
      </c>
      <c r="DE144" s="71">
        <f t="shared" si="457"/>
        <v>0.23195643546965711</v>
      </c>
      <c r="DF144" s="71">
        <f t="shared" si="457"/>
        <v>0.28617621674717353</v>
      </c>
      <c r="DG144" s="71">
        <f t="shared" si="457"/>
        <v>0.31067774724442093</v>
      </c>
      <c r="DH144" s="71">
        <f t="shared" si="457"/>
        <v>0.1711402097636546</v>
      </c>
      <c r="DI144" s="71">
        <f t="shared" si="458"/>
        <v>0.99995060922490608</v>
      </c>
      <c r="DJ144" s="71"/>
      <c r="DK144" s="71">
        <f t="shared" si="459"/>
        <v>0.23196789254366673</v>
      </c>
      <c r="DL144" s="71">
        <f t="shared" si="459"/>
        <v>0.28619035191047881</v>
      </c>
      <c r="DM144" s="71">
        <f t="shared" si="459"/>
        <v>0.31069309261708161</v>
      </c>
      <c r="DN144" s="71">
        <f t="shared" si="459"/>
        <v>0.17114866292877293</v>
      </c>
      <c r="DQ144" s="71">
        <f t="shared" si="460"/>
        <v>1.016939944491385E-2</v>
      </c>
      <c r="DR144" s="71">
        <f t="shared" si="460"/>
        <v>-2.6728010293811614E-2</v>
      </c>
      <c r="DS144" s="71">
        <f t="shared" si="460"/>
        <v>-2.3738456889479159E-2</v>
      </c>
      <c r="DT144" s="71">
        <f t="shared" si="460"/>
        <v>-4.2950026347390747E-3</v>
      </c>
      <c r="DV144" s="71">
        <f t="shared" si="461"/>
        <v>0.18899899184261387</v>
      </c>
      <c r="DW144" s="71">
        <f t="shared" si="461"/>
        <v>0.23021834050821147</v>
      </c>
      <c r="DX144" s="71">
        <f t="shared" si="461"/>
        <v>0.36224967701430905</v>
      </c>
      <c r="DY144" s="71">
        <f t="shared" si="461"/>
        <v>0.21853299063486556</v>
      </c>
      <c r="DZ144" s="71"/>
      <c r="EB144" s="71">
        <f t="shared" si="462"/>
        <v>-1.0343724653467718E-2</v>
      </c>
      <c r="EC144" s="71">
        <f t="shared" si="462"/>
        <v>-4.4470217815554469E-3</v>
      </c>
      <c r="ED144" s="71">
        <f t="shared" si="462"/>
        <v>7.4553952818016489E-3</v>
      </c>
      <c r="EE144" s="71">
        <f t="shared" si="462"/>
        <v>1.3759923014837936E-3</v>
      </c>
      <c r="EG144" s="71">
        <f t="shared" si="463"/>
        <v>2.2773528199941664E-4</v>
      </c>
      <c r="EH144" s="71">
        <f t="shared" si="463"/>
        <v>-1.3468557516220149E-3</v>
      </c>
      <c r="EI144" s="71">
        <f t="shared" si="463"/>
        <v>5.435581179277512E-4</v>
      </c>
      <c r="EJ144" s="71">
        <f t="shared" si="463"/>
        <v>3.5470024361950814E-4</v>
      </c>
      <c r="EL144" s="71">
        <f t="shared" si="464"/>
        <v>6.7556597923350073E-3</v>
      </c>
      <c r="EM144" s="71">
        <f t="shared" si="464"/>
        <v>1.0459239094616766E-2</v>
      </c>
      <c r="EN144" s="71">
        <f t="shared" si="464"/>
        <v>1.2657676267718385E-2</v>
      </c>
      <c r="EO144" s="71">
        <f t="shared" si="464"/>
        <v>1.4598567053559544E-2</v>
      </c>
      <c r="EQ144" s="71">
        <f t="shared" si="465"/>
        <v>-3.7711260378409724E-2</v>
      </c>
      <c r="ER144" s="71">
        <f t="shared" si="465"/>
        <v>-3.7219791654984645E-2</v>
      </c>
      <c r="ES144" s="71">
        <f t="shared" si="465"/>
        <v>-1.5484894449834323E-2</v>
      </c>
      <c r="ET144" s="71">
        <f t="shared" si="465"/>
        <v>6.3924958789854272E-4</v>
      </c>
      <c r="EW144" s="71">
        <f t="shared" si="472"/>
        <v>0.98668860768842126</v>
      </c>
      <c r="EX144" s="71">
        <f t="shared" si="466"/>
        <v>0.58419241670204469</v>
      </c>
      <c r="EY144" s="71">
        <f t="shared" si="373"/>
        <v>0.81332356109844051</v>
      </c>
      <c r="EZ144" s="71"/>
      <c r="FA144" s="71">
        <f t="shared" si="398"/>
        <v>0.9988803595874296</v>
      </c>
      <c r="FB144" s="71">
        <f t="shared" si="467"/>
        <v>0.96251062234088858</v>
      </c>
      <c r="FC144" s="71">
        <f t="shared" si="374"/>
        <v>0.98385915048098205</v>
      </c>
      <c r="FD144" s="71"/>
      <c r="FE144" s="71">
        <f t="shared" si="399"/>
        <v>0.99989696168581776</v>
      </c>
      <c r="FF144" s="71">
        <f t="shared" si="468"/>
        <v>1.0030724650491505</v>
      </c>
      <c r="FG144" s="71">
        <f t="shared" si="375"/>
        <v>0.99551733550970156</v>
      </c>
      <c r="FH144" s="71"/>
      <c r="FI144" s="71">
        <f t="shared" si="401"/>
        <v>1.0110522369498196</v>
      </c>
      <c r="FJ144" s="71">
        <f t="shared" si="469"/>
        <v>1.240889549427272</v>
      </c>
      <c r="FK144" s="71">
        <f t="shared" si="376"/>
        <v>1.2040331638606714</v>
      </c>
      <c r="FM144" s="71">
        <f t="shared" si="403"/>
        <v>0.97618672926518335</v>
      </c>
      <c r="FN144" s="71">
        <f t="shared" si="470"/>
        <v>0.96501423863700209</v>
      </c>
      <c r="FO144" s="71">
        <f t="shared" si="377"/>
        <v>0.97527120811950185</v>
      </c>
      <c r="FQ144" s="239"/>
    </row>
    <row r="145" spans="1:181" x14ac:dyDescent="0.2">
      <c r="A145" s="50" t="s">
        <v>122</v>
      </c>
      <c r="B145" s="50">
        <f t="shared" si="378"/>
        <v>2005</v>
      </c>
      <c r="D145" s="79">
        <f t="shared" si="405"/>
        <v>2617.1124226364082</v>
      </c>
      <c r="E145" s="79">
        <f t="shared" si="405"/>
        <v>3292.8242592390761</v>
      </c>
      <c r="F145" s="79">
        <f t="shared" si="405"/>
        <v>3649.9817639839912</v>
      </c>
      <c r="G145" s="79">
        <f t="shared" si="405"/>
        <v>1987.2355541405232</v>
      </c>
      <c r="H145" s="79">
        <f t="shared" si="443"/>
        <v>11547.153999999999</v>
      </c>
      <c r="I145" s="74">
        <f t="shared" si="304"/>
        <v>11547.153999999999</v>
      </c>
      <c r="J145" s="327">
        <f t="shared" si="407"/>
        <v>20448.328242204116</v>
      </c>
      <c r="K145" s="327">
        <f t="shared" si="407"/>
        <v>25062.501453831454</v>
      </c>
      <c r="L145" s="327">
        <f t="shared" si="407"/>
        <v>39901.269718222233</v>
      </c>
      <c r="M145" s="327">
        <f t="shared" si="407"/>
        <v>23926.992784812606</v>
      </c>
      <c r="N145" s="327">
        <f t="shared" si="444"/>
        <v>109339.09219907041</v>
      </c>
      <c r="P145" s="84">
        <f t="shared" si="409"/>
        <v>38.826632096924385</v>
      </c>
      <c r="Q145" s="84">
        <f t="shared" si="409"/>
        <v>46.828401917867573</v>
      </c>
      <c r="R145" s="84">
        <f t="shared" si="409"/>
        <v>71.510135310380633</v>
      </c>
      <c r="S145" s="84">
        <f t="shared" si="409"/>
        <v>40.118442415209294</v>
      </c>
      <c r="T145" s="84">
        <f t="shared" si="445"/>
        <v>197.2836117403819</v>
      </c>
      <c r="V145" s="79">
        <f t="shared" ref="V145:Z152" si="473">V219+V296</f>
        <v>127.98662030643885</v>
      </c>
      <c r="W145" s="79">
        <f t="shared" si="473"/>
        <v>131.38450147543762</v>
      </c>
      <c r="X145" s="79">
        <f t="shared" si="473"/>
        <v>91.47532872411594</v>
      </c>
      <c r="Y145" s="79">
        <f t="shared" si="473"/>
        <v>83.054129368146036</v>
      </c>
      <c r="Z145" s="79">
        <f t="shared" si="473"/>
        <v>105.60865073743653</v>
      </c>
      <c r="AA145" s="151"/>
      <c r="AC145" s="84">
        <f t="shared" si="412"/>
        <v>67.405084636319003</v>
      </c>
      <c r="AD145" s="84">
        <f t="shared" si="423"/>
        <v>70.316818947064803</v>
      </c>
      <c r="AE145" s="84">
        <f t="shared" si="423"/>
        <v>51.041460740379108</v>
      </c>
      <c r="AF145" s="84">
        <f t="shared" si="423"/>
        <v>49.534215051857117</v>
      </c>
      <c r="AG145" s="84">
        <f t="shared" si="424"/>
        <v>58.530730951923346</v>
      </c>
      <c r="AI145" s="84">
        <f t="shared" si="433"/>
        <v>67.449064679243634</v>
      </c>
      <c r="AJ145" s="84">
        <f t="shared" si="433"/>
        <v>72.244892002631659</v>
      </c>
      <c r="AK145" s="84">
        <f t="shared" si="433"/>
        <v>51.221531418567182</v>
      </c>
      <c r="AL145" s="84">
        <f t="shared" si="433"/>
        <v>50.760876529003383</v>
      </c>
      <c r="AM145" s="84">
        <f t="shared" si="433"/>
        <v>59.311762898553653</v>
      </c>
      <c r="AN145" s="119">
        <f t="shared" si="425"/>
        <v>0.78102831792985872</v>
      </c>
      <c r="AO145" s="119">
        <f t="shared" si="426"/>
        <v>0.99934795177466462</v>
      </c>
      <c r="AP145" s="119">
        <f t="shared" si="427"/>
        <v>0.97331198092874693</v>
      </c>
      <c r="AQ145" s="119">
        <f t="shared" si="428"/>
        <v>0.9964844729706227</v>
      </c>
      <c r="AR145" s="119">
        <f t="shared" si="429"/>
        <v>0.97583450954702522</v>
      </c>
      <c r="AS145" s="119">
        <f t="shared" si="446"/>
        <v>0.98683175295318437</v>
      </c>
      <c r="AU145" s="125">
        <f t="shared" si="430"/>
        <v>1898.7680380046208</v>
      </c>
      <c r="AV145" s="125">
        <f t="shared" si="434"/>
        <v>1868.4648060422812</v>
      </c>
      <c r="AW145" s="125">
        <f t="shared" si="435"/>
        <v>1792.1769361069523</v>
      </c>
      <c r="AX145" s="125">
        <f t="shared" si="436"/>
        <v>1676.7022406875149</v>
      </c>
      <c r="AY145" s="125">
        <f t="shared" si="437"/>
        <v>1804.328239539373</v>
      </c>
      <c r="BB145" s="71">
        <f t="shared" si="347"/>
        <v>0.85428578603854466</v>
      </c>
      <c r="BC145" s="71">
        <f t="shared" si="348"/>
        <v>0.78979756447200367</v>
      </c>
      <c r="BD145" s="71">
        <f t="shared" si="349"/>
        <v>0.77439435342615082</v>
      </c>
      <c r="BE145" s="71">
        <f t="shared" si="350"/>
        <v>0.74892109452557276</v>
      </c>
      <c r="BF145" s="71"/>
      <c r="BG145" s="71">
        <f t="shared" si="438"/>
        <v>1.0128210754878046</v>
      </c>
      <c r="BH145" s="71">
        <f t="shared" si="439"/>
        <v>0.93718215202716271</v>
      </c>
      <c r="BI145" s="71">
        <f t="shared" si="440"/>
        <v>0.97499972784827804</v>
      </c>
      <c r="BJ145" s="71">
        <f t="shared" si="441"/>
        <v>0.86348584314385479</v>
      </c>
      <c r="BK145" s="71"/>
      <c r="BL145" s="71">
        <f t="shared" ref="BL145:BO146" si="474">BQ145*BV145*CA145*CF145</f>
        <v>1.0128210754878046</v>
      </c>
      <c r="BM145" s="71">
        <f t="shared" si="474"/>
        <v>0.9371821520271626</v>
      </c>
      <c r="BN145" s="71">
        <f t="shared" si="474"/>
        <v>0.97499972784827804</v>
      </c>
      <c r="BO145" s="71">
        <f t="shared" si="474"/>
        <v>0.8634858431438549</v>
      </c>
      <c r="BP145" s="71"/>
      <c r="BQ145" s="148">
        <f>Northeast!AK146</f>
        <v>0.86000256119598739</v>
      </c>
      <c r="BR145" s="148">
        <f>Midwest!AK146</f>
        <v>0.80416154066049561</v>
      </c>
      <c r="BS145" s="148">
        <f>South!AK146</f>
        <v>0.76672960932441481</v>
      </c>
      <c r="BT145" s="148">
        <f>West!AK146</f>
        <v>0.75227903515451289</v>
      </c>
      <c r="BU145" s="72"/>
      <c r="BV145" s="148">
        <f>Northeast!AH146</f>
        <v>0.99335260682306314</v>
      </c>
      <c r="BW145" s="148">
        <f>Midwest!AH146</f>
        <v>0.98213794684001643</v>
      </c>
      <c r="BX145" s="148">
        <f>South!AH146</f>
        <v>1.0099966715886841</v>
      </c>
      <c r="BY145" s="148">
        <f>West!AH146</f>
        <v>0.9955363097042168</v>
      </c>
      <c r="CA145" s="148">
        <f>Northeast!AI146</f>
        <v>1.1611739404040009</v>
      </c>
      <c r="CB145" s="148">
        <f>Midwest!AI146</f>
        <v>1.2276484672293708</v>
      </c>
      <c r="CC145" s="148">
        <f>South!AI146</f>
        <v>1.2456850435133828</v>
      </c>
      <c r="CD145" s="148">
        <f>West!AI146</f>
        <v>1.2309578374289576</v>
      </c>
      <c r="CF145" s="148">
        <f>Northeast!AJ146</f>
        <v>1.0210153439865979</v>
      </c>
      <c r="CG145" s="148">
        <f>Midwest!AJ146</f>
        <v>0.9665719619496761</v>
      </c>
      <c r="CH145" s="148">
        <f>South!AJ146</f>
        <v>1.0107274641587822</v>
      </c>
      <c r="CI145" s="148">
        <f>West!AJ146</f>
        <v>0.93664707356896837</v>
      </c>
      <c r="CK145" s="73">
        <f t="shared" si="351"/>
        <v>1.2514556244551076</v>
      </c>
      <c r="CL145" s="73">
        <f t="shared" si="352"/>
        <v>0.93607234685357943</v>
      </c>
      <c r="CM145" s="73">
        <f t="shared" si="447"/>
        <v>0.98278314159063718</v>
      </c>
      <c r="CN145" s="73">
        <f t="shared" si="448"/>
        <v>0.99532174620134817</v>
      </c>
      <c r="CO145" s="73">
        <f t="shared" si="449"/>
        <v>1.218008032566918</v>
      </c>
      <c r="CP145" s="73">
        <f t="shared" si="450"/>
        <v>0.98648118688418296</v>
      </c>
      <c r="CQ145" s="73">
        <f t="shared" si="451"/>
        <v>0.79643303382595609</v>
      </c>
      <c r="CR145" s="73">
        <f t="shared" si="452"/>
        <v>1.1714530033668049</v>
      </c>
      <c r="CS145" s="73">
        <f t="shared" si="453"/>
        <v>1.1714530033668042</v>
      </c>
      <c r="CT145" s="73"/>
      <c r="CU145" s="73">
        <f t="shared" si="454"/>
        <v>1.1753308904790343</v>
      </c>
      <c r="CW145" s="243">
        <f t="shared" si="455"/>
        <v>1.1099570480131005</v>
      </c>
      <c r="CX145" s="53"/>
      <c r="CZ145" s="71">
        <f t="shared" ref="CZ145:DC146" si="475">D145/$H145</f>
        <v>0.22664566720391954</v>
      </c>
      <c r="DA145" s="71">
        <f t="shared" si="475"/>
        <v>0.28516327566420924</v>
      </c>
      <c r="DB145" s="71">
        <f t="shared" si="475"/>
        <v>0.31609362480001491</v>
      </c>
      <c r="DC145" s="71">
        <f t="shared" si="475"/>
        <v>0.17209743233185626</v>
      </c>
      <c r="DE145" s="71">
        <f t="shared" ref="DE145:DH146" si="476">(CZ145-CZ144)/LN(CZ145/CZ144)</f>
        <v>0.2291085318487695</v>
      </c>
      <c r="DF145" s="71">
        <f t="shared" si="476"/>
        <v>0.28342094623000785</v>
      </c>
      <c r="DG145" s="71">
        <f t="shared" si="476"/>
        <v>0.31409455852459789</v>
      </c>
      <c r="DH145" s="71">
        <f t="shared" si="476"/>
        <v>0.17335623398487635</v>
      </c>
      <c r="DI145" s="71">
        <f t="shared" si="458"/>
        <v>0.99998027058825156</v>
      </c>
      <c r="DJ145" s="71"/>
      <c r="DK145" s="71">
        <f t="shared" ref="DK145:DN146" si="477">DE145/$DI145</f>
        <v>0.22911305211451161</v>
      </c>
      <c r="DL145" s="71">
        <f t="shared" si="477"/>
        <v>0.28342653806887785</v>
      </c>
      <c r="DM145" s="71">
        <f t="shared" si="477"/>
        <v>0.31410075554773459</v>
      </c>
      <c r="DN145" s="71">
        <f t="shared" si="477"/>
        <v>0.17335965426887598</v>
      </c>
      <c r="DQ145" s="71">
        <f t="shared" ref="DQ145:DT146" si="478">LN(BQ145/BQ144)</f>
        <v>-3.0925816586289956E-2</v>
      </c>
      <c r="DR145" s="71">
        <f t="shared" si="478"/>
        <v>-7.8327535961341069E-3</v>
      </c>
      <c r="DS145" s="71">
        <f t="shared" si="478"/>
        <v>-2.0558527298783012E-2</v>
      </c>
      <c r="DT145" s="71">
        <f t="shared" si="478"/>
        <v>-3.0128098943152427E-2</v>
      </c>
      <c r="DV145" s="71">
        <f t="shared" ref="DV145:DY146" si="479">J145/$N145</f>
        <v>0.18701754176790181</v>
      </c>
      <c r="DW145" s="71">
        <f t="shared" si="479"/>
        <v>0.22921812272047137</v>
      </c>
      <c r="DX145" s="71">
        <f t="shared" si="479"/>
        <v>0.36493141579751903</v>
      </c>
      <c r="DY145" s="71">
        <f t="shared" si="479"/>
        <v>0.21883291971410782</v>
      </c>
      <c r="DZ145" s="71"/>
      <c r="EB145" s="71">
        <f t="shared" ref="EB145:EE146" si="480">LN(DV145/DV144)</f>
        <v>-1.0539262178831332E-2</v>
      </c>
      <c r="EC145" s="71">
        <f t="shared" si="480"/>
        <v>-4.3541139983260899E-3</v>
      </c>
      <c r="ED145" s="71">
        <f t="shared" si="480"/>
        <v>7.3757444116263919E-3</v>
      </c>
      <c r="EE145" s="71">
        <f t="shared" si="480"/>
        <v>1.3715249367233068E-3</v>
      </c>
      <c r="EG145" s="71">
        <f t="shared" ref="EG145:EJ146" si="481">LN(BV145/BV144)</f>
        <v>1.0488308482688912E-4</v>
      </c>
      <c r="EH145" s="71">
        <f t="shared" si="481"/>
        <v>-1.4271251312438788E-3</v>
      </c>
      <c r="EI145" s="71">
        <f t="shared" si="481"/>
        <v>4.2814560393704604E-4</v>
      </c>
      <c r="EJ145" s="71">
        <f t="shared" si="481"/>
        <v>2.8544631045042878E-4</v>
      </c>
      <c r="EL145" s="71">
        <f t="shared" ref="EL145:EO146" si="482">LN(CA145/CA144)</f>
        <v>7.2390638224786022E-3</v>
      </c>
      <c r="EM145" s="71">
        <f t="shared" si="482"/>
        <v>1.0954530806625734E-2</v>
      </c>
      <c r="EN145" s="71">
        <f t="shared" si="482"/>
        <v>1.3218525679736691E-2</v>
      </c>
      <c r="EO145" s="71">
        <f t="shared" si="482"/>
        <v>1.5139365988903449E-2</v>
      </c>
      <c r="EQ145" s="71">
        <f t="shared" ref="EQ145:ET146" si="483">LN(AO145/AO144)</f>
        <v>1.3235811098552068E-2</v>
      </c>
      <c r="ER145" s="71">
        <f t="shared" si="483"/>
        <v>1.5621183924351226E-2</v>
      </c>
      <c r="ES145" s="71">
        <f t="shared" si="483"/>
        <v>1.2930113297262574E-2</v>
      </c>
      <c r="ET145" s="71">
        <f t="shared" si="483"/>
        <v>-5.3445707441474022E-4</v>
      </c>
      <c r="EW145" s="71">
        <f t="shared" si="472"/>
        <v>0.97923270875164026</v>
      </c>
      <c r="EX145" s="71">
        <f t="shared" si="466"/>
        <v>0.57206032263931017</v>
      </c>
      <c r="EY145" s="71">
        <f t="shared" si="373"/>
        <v>0.79643303382595609</v>
      </c>
      <c r="EZ145" s="71"/>
      <c r="FA145" s="71">
        <f t="shared" si="398"/>
        <v>0.9989063384836957</v>
      </c>
      <c r="FB145" s="71">
        <f t="shared" si="467"/>
        <v>0.96145796151420027</v>
      </c>
      <c r="FC145" s="71">
        <f t="shared" si="374"/>
        <v>0.98278314159063718</v>
      </c>
      <c r="FD145" s="71"/>
      <c r="FE145" s="71">
        <f t="shared" si="399"/>
        <v>0.99980352998247557</v>
      </c>
      <c r="FF145" s="71">
        <f t="shared" si="468"/>
        <v>1.002875391384364</v>
      </c>
      <c r="FG145" s="71">
        <f t="shared" si="375"/>
        <v>0.99532174620134817</v>
      </c>
      <c r="FH145" s="71"/>
      <c r="FI145" s="71">
        <f t="shared" si="401"/>
        <v>1.0116067141053133</v>
      </c>
      <c r="FJ145" s="71">
        <f t="shared" si="469"/>
        <v>1.2552921996637454</v>
      </c>
      <c r="FK145" s="71">
        <f t="shared" si="376"/>
        <v>1.218008032566918</v>
      </c>
      <c r="FM145" s="71">
        <f t="shared" si="403"/>
        <v>1.0114942168612728</v>
      </c>
      <c r="FN145" s="71">
        <f t="shared" si="470"/>
        <v>0.9761063215701119</v>
      </c>
      <c r="FO145" s="71">
        <f t="shared" si="377"/>
        <v>0.98648118688418296</v>
      </c>
      <c r="FQ145" s="239"/>
    </row>
    <row r="146" spans="1:181" x14ac:dyDescent="0.2">
      <c r="A146" s="50" t="s">
        <v>122</v>
      </c>
      <c r="B146" s="50">
        <f t="shared" si="378"/>
        <v>2006</v>
      </c>
      <c r="D146" s="79">
        <f t="shared" si="405"/>
        <v>2296.5702758643106</v>
      </c>
      <c r="E146" s="79">
        <f t="shared" si="405"/>
        <v>2989.7752231892341</v>
      </c>
      <c r="F146" s="79">
        <f t="shared" si="405"/>
        <v>3469.6796693782317</v>
      </c>
      <c r="G146" s="79">
        <f t="shared" si="405"/>
        <v>2023.3478315682248</v>
      </c>
      <c r="H146" s="79">
        <f t="shared" si="443"/>
        <v>10779.373000000001</v>
      </c>
      <c r="I146" s="74">
        <f t="shared" si="304"/>
        <v>10779.373000000001</v>
      </c>
      <c r="J146" s="327">
        <f t="shared" si="407"/>
        <v>20405.959173059069</v>
      </c>
      <c r="K146" s="327">
        <f t="shared" si="407"/>
        <v>25115.808497903887</v>
      </c>
      <c r="L146" s="327">
        <f t="shared" si="407"/>
        <v>40389.231801673996</v>
      </c>
      <c r="M146" s="327">
        <f t="shared" si="407"/>
        <v>24177.789264693562</v>
      </c>
      <c r="N146" s="327">
        <f t="shared" si="444"/>
        <v>110088.78873733053</v>
      </c>
      <c r="P146" s="84">
        <f t="shared" si="409"/>
        <v>39.097961520032605</v>
      </c>
      <c r="Q146" s="84">
        <f t="shared" si="409"/>
        <v>47.320305636674988</v>
      </c>
      <c r="R146" s="84">
        <f t="shared" si="409"/>
        <v>73.385688801892314</v>
      </c>
      <c r="S146" s="84">
        <f t="shared" si="409"/>
        <v>41.13145966315048</v>
      </c>
      <c r="T146" s="84">
        <f t="shared" si="445"/>
        <v>200.93541562175039</v>
      </c>
      <c r="V146" s="79">
        <f t="shared" si="473"/>
        <v>112.54409833850659</v>
      </c>
      <c r="W146" s="79">
        <f t="shared" si="473"/>
        <v>119.03957714276865</v>
      </c>
      <c r="X146" s="79">
        <f t="shared" si="473"/>
        <v>85.906057496107806</v>
      </c>
      <c r="Y146" s="79">
        <f t="shared" si="473"/>
        <v>83.686221656455871</v>
      </c>
      <c r="Z146" s="79">
        <f t="shared" si="473"/>
        <v>97.91526570175418</v>
      </c>
      <c r="AA146" s="151"/>
      <c r="AC146" s="84">
        <f t="shared" si="412"/>
        <v>58.738875035406075</v>
      </c>
      <c r="AD146" s="84">
        <f t="shared" si="423"/>
        <v>63.181654956853194</v>
      </c>
      <c r="AE146" s="84">
        <f t="shared" si="423"/>
        <v>47.280058633022783</v>
      </c>
      <c r="AF146" s="84">
        <f t="shared" si="423"/>
        <v>49.192220459439092</v>
      </c>
      <c r="AG146" s="84">
        <f t="shared" si="424"/>
        <v>53.645958661123053</v>
      </c>
      <c r="AI146" s="84">
        <f t="shared" si="433"/>
        <v>64.911883712293502</v>
      </c>
      <c r="AJ146" s="84">
        <f t="shared" si="433"/>
        <v>69.248499484850868</v>
      </c>
      <c r="AK146" s="84">
        <f t="shared" si="433"/>
        <v>48.951691558491333</v>
      </c>
      <c r="AL146" s="84">
        <f t="shared" si="433"/>
        <v>49.262087968781948</v>
      </c>
      <c r="AM146" s="84">
        <f t="shared" si="433"/>
        <v>56.900659567406471</v>
      </c>
      <c r="AN146" s="119">
        <f t="shared" si="425"/>
        <v>0.74927846112149055</v>
      </c>
      <c r="AO146" s="119">
        <f t="shared" si="426"/>
        <v>0.90490171716094669</v>
      </c>
      <c r="AP146" s="119">
        <f t="shared" si="427"/>
        <v>0.91239023844372413</v>
      </c>
      <c r="AQ146" s="119">
        <f t="shared" si="428"/>
        <v>0.96585137566755686</v>
      </c>
      <c r="AR146" s="119">
        <f t="shared" si="429"/>
        <v>0.99858171847309574</v>
      </c>
      <c r="AS146" s="119">
        <f t="shared" si="446"/>
        <v>0.94280029561998679</v>
      </c>
      <c r="AU146" s="125">
        <f t="shared" si="430"/>
        <v>1916.0070442389015</v>
      </c>
      <c r="AV146" s="125">
        <f t="shared" si="434"/>
        <v>1884.0845056062697</v>
      </c>
      <c r="AW146" s="125">
        <f t="shared" si="435"/>
        <v>1816.9617377781058</v>
      </c>
      <c r="AX146" s="125">
        <f t="shared" si="436"/>
        <v>1701.2084609081317</v>
      </c>
      <c r="AY146" s="125">
        <f t="shared" si="437"/>
        <v>1825.2123392980366</v>
      </c>
      <c r="BB146" s="71">
        <f t="shared" si="347"/>
        <v>0.82215075722857456</v>
      </c>
      <c r="BC146" s="71">
        <f t="shared" si="348"/>
        <v>0.75704032105804442</v>
      </c>
      <c r="BD146" s="71">
        <f t="shared" si="349"/>
        <v>0.74007770723959854</v>
      </c>
      <c r="BE146" s="71">
        <f t="shared" si="350"/>
        <v>0.72680811213169905</v>
      </c>
      <c r="BF146" s="71"/>
      <c r="BG146" s="71">
        <f t="shared" si="438"/>
        <v>0.89061680389787545</v>
      </c>
      <c r="BH146" s="71">
        <f t="shared" si="439"/>
        <v>0.84912425613549158</v>
      </c>
      <c r="BI146" s="71">
        <f t="shared" si="440"/>
        <v>0.915639045494265</v>
      </c>
      <c r="BJ146" s="71">
        <f t="shared" si="441"/>
        <v>0.87005749402585508</v>
      </c>
      <c r="BK146" s="71"/>
      <c r="BL146" s="71">
        <f t="shared" si="474"/>
        <v>0.89061680389787556</v>
      </c>
      <c r="BM146" s="71">
        <f t="shared" si="474"/>
        <v>0.84912425613549147</v>
      </c>
      <c r="BN146" s="71">
        <f t="shared" si="474"/>
        <v>0.91563904549426511</v>
      </c>
      <c r="BO146" s="71">
        <f t="shared" si="474"/>
        <v>0.87005749402585519</v>
      </c>
      <c r="BP146" s="71"/>
      <c r="BQ146" s="148">
        <f>Northeast!AK147</f>
        <v>0.82794494012867292</v>
      </c>
      <c r="BR146" s="148">
        <f>Midwest!AK147</f>
        <v>0.77039307862492612</v>
      </c>
      <c r="BS146" s="148">
        <f>South!AK147</f>
        <v>0.73336719653016502</v>
      </c>
      <c r="BT146" s="148">
        <f>West!AK147</f>
        <v>0.73070554711530711</v>
      </c>
      <c r="BU146" s="72"/>
      <c r="BV146" s="148">
        <f>Northeast!AH147</f>
        <v>0.99300172919808227</v>
      </c>
      <c r="BW146" s="148">
        <f>Midwest!AH147</f>
        <v>0.98266760445107426</v>
      </c>
      <c r="BX146" s="148">
        <f>South!AH147</f>
        <v>1.0091502738889655</v>
      </c>
      <c r="BY146" s="148">
        <f>West!AH147</f>
        <v>0.99466620309782172</v>
      </c>
      <c r="CA146" s="148">
        <f>Northeast!AI147</f>
        <v>1.1717162943919819</v>
      </c>
      <c r="CB146" s="148">
        <f>Midwest!AI147</f>
        <v>1.2379111706885442</v>
      </c>
      <c r="CC146" s="148">
        <f>South!AI147</f>
        <v>1.2629121688748259</v>
      </c>
      <c r="CD146" s="148">
        <f>West!AI147</f>
        <v>1.2489491796686858</v>
      </c>
      <c r="CF146" s="148">
        <f>Northeast!AJ147</f>
        <v>0.92452137054009242</v>
      </c>
      <c r="CG146" s="148">
        <f>Midwest!AJ147</f>
        <v>0.90607209211045725</v>
      </c>
      <c r="CH146" s="148">
        <f>South!AJ147</f>
        <v>0.97965652066062903</v>
      </c>
      <c r="CI146" s="148">
        <f>West!AJ147</f>
        <v>0.95848080302208638</v>
      </c>
      <c r="CK146" s="73">
        <f t="shared" si="351"/>
        <v>1.2600363793394813</v>
      </c>
      <c r="CL146" s="73">
        <f t="shared" si="352"/>
        <v>0.86788129493394195</v>
      </c>
      <c r="CM146" s="73">
        <f t="shared" si="447"/>
        <v>0.98186134789107316</v>
      </c>
      <c r="CN146" s="73">
        <f t="shared" si="448"/>
        <v>0.99497273253634455</v>
      </c>
      <c r="CO146" s="73">
        <f t="shared" si="449"/>
        <v>1.2318740653621487</v>
      </c>
      <c r="CP146" s="73">
        <f t="shared" si="450"/>
        <v>0.94229669670550043</v>
      </c>
      <c r="CQ146" s="73">
        <f t="shared" si="451"/>
        <v>0.76532342198781611</v>
      </c>
      <c r="CR146" s="73">
        <f t="shared" si="452"/>
        <v>1.0935620045650252</v>
      </c>
      <c r="CS146" s="73">
        <f t="shared" si="453"/>
        <v>1.0935620045650247</v>
      </c>
      <c r="CT146" s="73"/>
      <c r="CU146" s="73">
        <f t="shared" si="454"/>
        <v>1.1340059248150895</v>
      </c>
      <c r="CW146" s="243">
        <f t="shared" si="455"/>
        <v>1.011521600902052</v>
      </c>
      <c r="CX146" s="53"/>
      <c r="CZ146" s="71">
        <f t="shared" si="475"/>
        <v>0.21305230609093037</v>
      </c>
      <c r="DA146" s="71">
        <f t="shared" si="475"/>
        <v>0.27736077257825975</v>
      </c>
      <c r="DB146" s="71">
        <f t="shared" si="475"/>
        <v>0.32188139972317786</v>
      </c>
      <c r="DC146" s="71">
        <f t="shared" si="475"/>
        <v>0.18770552160763196</v>
      </c>
      <c r="DE146" s="71">
        <f t="shared" si="476"/>
        <v>0.21977892848805844</v>
      </c>
      <c r="DF146" s="71">
        <f t="shared" si="476"/>
        <v>0.28124398572854359</v>
      </c>
      <c r="DG146" s="71">
        <f t="shared" si="476"/>
        <v>0.31897876085480037</v>
      </c>
      <c r="DH146" s="71">
        <f t="shared" si="476"/>
        <v>0.17978857497907227</v>
      </c>
      <c r="DI146" s="71">
        <f t="shared" si="458"/>
        <v>0.99979025005047473</v>
      </c>
      <c r="DJ146" s="71"/>
      <c r="DK146" s="71">
        <f t="shared" si="477"/>
        <v>0.2198250367784271</v>
      </c>
      <c r="DL146" s="71">
        <f t="shared" si="477"/>
        <v>0.28130298901629108</v>
      </c>
      <c r="DM146" s="71">
        <f t="shared" si="477"/>
        <v>0.31904568067021721</v>
      </c>
      <c r="DN146" s="71">
        <f t="shared" si="477"/>
        <v>0.17982629353506457</v>
      </c>
      <c r="DQ146" s="71">
        <f t="shared" si="478"/>
        <v>-3.7988712632919162E-2</v>
      </c>
      <c r="DR146" s="71">
        <f t="shared" si="478"/>
        <v>-4.2899293904680898E-2</v>
      </c>
      <c r="DS146" s="71">
        <f t="shared" si="478"/>
        <v>-4.4487682299227733E-2</v>
      </c>
      <c r="DT146" s="71">
        <f t="shared" si="478"/>
        <v>-2.9096742234472967E-2</v>
      </c>
      <c r="DV146" s="71">
        <f t="shared" si="479"/>
        <v>0.18535910338469838</v>
      </c>
      <c r="DW146" s="71">
        <f t="shared" si="479"/>
        <v>0.22814138284171392</v>
      </c>
      <c r="DX146" s="71">
        <f t="shared" si="479"/>
        <v>0.36687870095511571</v>
      </c>
      <c r="DY146" s="71">
        <f t="shared" si="479"/>
        <v>0.21962081281847187</v>
      </c>
      <c r="DZ146" s="71"/>
      <c r="EB146" s="71">
        <f t="shared" si="480"/>
        <v>-8.9073757444515303E-3</v>
      </c>
      <c r="EC146" s="71">
        <f t="shared" si="480"/>
        <v>-4.7085142210814045E-3</v>
      </c>
      <c r="ED146" s="71">
        <f t="shared" si="480"/>
        <v>5.3218443116292286E-3</v>
      </c>
      <c r="EE146" s="71">
        <f t="shared" si="480"/>
        <v>3.5939662225585997E-3</v>
      </c>
      <c r="EG146" s="71">
        <f t="shared" si="481"/>
        <v>-3.5328805366441378E-4</v>
      </c>
      <c r="EH146" s="71">
        <f t="shared" si="481"/>
        <v>5.3914508083475273E-4</v>
      </c>
      <c r="EI146" s="71">
        <f t="shared" si="481"/>
        <v>-8.383716214312156E-4</v>
      </c>
      <c r="EJ146" s="71">
        <f t="shared" si="481"/>
        <v>-8.743900746133003E-4</v>
      </c>
      <c r="EL146" s="71">
        <f t="shared" si="482"/>
        <v>9.0380812564614301E-3</v>
      </c>
      <c r="EM146" s="71">
        <f t="shared" si="482"/>
        <v>8.3248951448617447E-3</v>
      </c>
      <c r="EN146" s="71">
        <f t="shared" si="482"/>
        <v>1.3734684937209182E-2</v>
      </c>
      <c r="EO146" s="71">
        <f t="shared" si="482"/>
        <v>1.4509945550746995E-2</v>
      </c>
      <c r="EQ146" s="71">
        <f t="shared" si="483"/>
        <v>-9.9276680100522471E-2</v>
      </c>
      <c r="ER146" s="71">
        <f t="shared" si="483"/>
        <v>-6.4636877367002826E-2</v>
      </c>
      <c r="ES146" s="71">
        <f t="shared" si="483"/>
        <v>-3.1223591007649817E-2</v>
      </c>
      <c r="ET146" s="71">
        <f t="shared" si="483"/>
        <v>2.3042978596160724E-2</v>
      </c>
      <c r="EW146" s="71">
        <f t="shared" si="472"/>
        <v>0.96093882283022136</v>
      </c>
      <c r="EX146" s="71">
        <f t="shared" si="466"/>
        <v>0.54971497302489536</v>
      </c>
      <c r="EY146" s="71">
        <f t="shared" si="373"/>
        <v>0.76532342198781611</v>
      </c>
      <c r="EZ146" s="71"/>
      <c r="FA146" s="71">
        <f t="shared" si="398"/>
        <v>0.99906205788382563</v>
      </c>
      <c r="FB146" s="71">
        <f t="shared" si="467"/>
        <v>0.9605561695991649</v>
      </c>
      <c r="FC146" s="71">
        <f t="shared" si="374"/>
        <v>0.98186134789107316</v>
      </c>
      <c r="FD146" s="71"/>
      <c r="FE146" s="71">
        <f t="shared" si="399"/>
        <v>0.99964934588605592</v>
      </c>
      <c r="FF146" s="71">
        <f t="shared" si="468"/>
        <v>1.0025237290026017</v>
      </c>
      <c r="FG146" s="71">
        <f t="shared" si="375"/>
        <v>0.99497273253634455</v>
      </c>
      <c r="FH146" s="71"/>
      <c r="FI146" s="71">
        <f t="shared" si="401"/>
        <v>1.0113841883012942</v>
      </c>
      <c r="FJ146" s="71">
        <f t="shared" si="469"/>
        <v>1.2695826824378633</v>
      </c>
      <c r="FK146" s="71">
        <f t="shared" si="376"/>
        <v>1.2318740653621487</v>
      </c>
      <c r="FM146" s="71">
        <f t="shared" si="403"/>
        <v>0.95521000221176033</v>
      </c>
      <c r="FN146" s="71">
        <f t="shared" si="470"/>
        <v>0.93238652158589985</v>
      </c>
      <c r="FO146" s="71">
        <f t="shared" si="377"/>
        <v>0.94229669670550043</v>
      </c>
      <c r="FQ146" s="239"/>
    </row>
    <row r="147" spans="1:181" x14ac:dyDescent="0.2">
      <c r="A147" s="50" t="s">
        <v>122</v>
      </c>
      <c r="B147" s="50">
        <f t="shared" si="378"/>
        <v>2007</v>
      </c>
      <c r="D147" s="79">
        <f t="shared" si="405"/>
        <v>2473.0598852977987</v>
      </c>
      <c r="E147" s="79">
        <f t="shared" si="405"/>
        <v>3205.0943977049533</v>
      </c>
      <c r="F147" s="79">
        <f t="shared" si="405"/>
        <v>3605.0402303705141</v>
      </c>
      <c r="G147" s="79">
        <f t="shared" si="405"/>
        <v>2075.6134866267339</v>
      </c>
      <c r="H147" s="79">
        <f t="shared" si="443"/>
        <v>11358.808000000001</v>
      </c>
      <c r="I147" s="74">
        <f t="shared" si="304"/>
        <v>11358.808000000001</v>
      </c>
      <c r="J147" s="327">
        <f t="shared" si="407"/>
        <v>20328.352736026798</v>
      </c>
      <c r="K147" s="327">
        <f t="shared" si="407"/>
        <v>25117.818449525344</v>
      </c>
      <c r="L147" s="327">
        <f t="shared" si="407"/>
        <v>40803.592294898684</v>
      </c>
      <c r="M147" s="327">
        <f t="shared" si="407"/>
        <v>24386.663534716841</v>
      </c>
      <c r="N147" s="327">
        <f t="shared" si="444"/>
        <v>110636.42701516766</v>
      </c>
      <c r="P147" s="84">
        <f t="shared" si="409"/>
        <v>39.130392596865072</v>
      </c>
      <c r="Q147" s="84">
        <f t="shared" si="409"/>
        <v>47.51235687424272</v>
      </c>
      <c r="R147" s="84">
        <f t="shared" si="409"/>
        <v>74.845789268066824</v>
      </c>
      <c r="S147" s="84">
        <f t="shared" si="409"/>
        <v>41.910786887207728</v>
      </c>
      <c r="T147" s="84">
        <f t="shared" si="445"/>
        <v>203.39932562638234</v>
      </c>
      <c r="V147" s="79">
        <f t="shared" si="473"/>
        <v>121.65569524553425</v>
      </c>
      <c r="W147" s="79">
        <f t="shared" si="473"/>
        <v>127.6024191410429</v>
      </c>
      <c r="X147" s="79">
        <f t="shared" si="473"/>
        <v>88.35105017999166</v>
      </c>
      <c r="Y147" s="79">
        <f t="shared" si="473"/>
        <v>85.112647069243067</v>
      </c>
      <c r="Z147" s="79">
        <f t="shared" si="473"/>
        <v>102.66788531089104</v>
      </c>
      <c r="AA147" s="151"/>
      <c r="AC147" s="84">
        <f t="shared" si="412"/>
        <v>63.200487426132483</v>
      </c>
      <c r="AD147" s="84">
        <f t="shared" si="423"/>
        <v>67.458122656139821</v>
      </c>
      <c r="AE147" s="84">
        <f t="shared" si="423"/>
        <v>48.166239752763431</v>
      </c>
      <c r="AF147" s="84">
        <f t="shared" si="423"/>
        <v>49.524564933908835</v>
      </c>
      <c r="AG147" s="84">
        <f t="shared" si="424"/>
        <v>55.844865586548835</v>
      </c>
      <c r="AI147" s="84">
        <f t="shared" si="433"/>
        <v>64.785035739598158</v>
      </c>
      <c r="AJ147" s="84">
        <f t="shared" si="433"/>
        <v>69.932361610565351</v>
      </c>
      <c r="AK147" s="84">
        <f t="shared" si="433"/>
        <v>48.250499601898589</v>
      </c>
      <c r="AL147" s="84">
        <f t="shared" si="433"/>
        <v>51.515574073169745</v>
      </c>
      <c r="AM147" s="84">
        <f t="shared" si="433"/>
        <v>57.168921974632937</v>
      </c>
      <c r="AN147" s="119">
        <f t="shared" si="425"/>
        <v>0.75281099036089738</v>
      </c>
      <c r="AO147" s="119">
        <f t="shared" si="426"/>
        <v>0.97554144571541601</v>
      </c>
      <c r="AP147" s="119">
        <f t="shared" si="427"/>
        <v>0.96461954240579051</v>
      </c>
      <c r="AQ147" s="119">
        <f t="shared" si="428"/>
        <v>0.99825369996517421</v>
      </c>
      <c r="AR147" s="119">
        <f t="shared" si="429"/>
        <v>0.96135131608097779</v>
      </c>
      <c r="AS147" s="119">
        <f t="shared" si="446"/>
        <v>0.97683957747757399</v>
      </c>
      <c r="AU147" s="125">
        <f t="shared" si="430"/>
        <v>1924.9170409915446</v>
      </c>
      <c r="AV147" s="125">
        <f t="shared" si="434"/>
        <v>1891.579755213199</v>
      </c>
      <c r="AW147" s="125">
        <f t="shared" si="435"/>
        <v>1834.2941162419206</v>
      </c>
      <c r="AX147" s="125">
        <f t="shared" si="436"/>
        <v>1718.5945435932042</v>
      </c>
      <c r="AY147" s="125">
        <f t="shared" si="437"/>
        <v>1838.4480691743361</v>
      </c>
      <c r="BB147" s="71">
        <f t="shared" si="347"/>
        <v>0.82054414606833437</v>
      </c>
      <c r="BC147" s="71">
        <f t="shared" si="348"/>
        <v>0.76451645710520288</v>
      </c>
      <c r="BD147" s="71">
        <f t="shared" si="349"/>
        <v>0.72947671432089745</v>
      </c>
      <c r="BE147" s="71">
        <f t="shared" si="350"/>
        <v>0.760055829570778</v>
      </c>
      <c r="BF147" s="71"/>
      <c r="BG147" s="71">
        <f t="shared" si="438"/>
        <v>0.96272135167553741</v>
      </c>
      <c r="BH147" s="71">
        <f t="shared" si="439"/>
        <v>0.91020408367444605</v>
      </c>
      <c r="BI147" s="71">
        <f t="shared" si="440"/>
        <v>0.94169926560637174</v>
      </c>
      <c r="BJ147" s="71">
        <f t="shared" si="441"/>
        <v>0.88488755918471962</v>
      </c>
      <c r="BK147" s="71"/>
      <c r="BL147" s="71">
        <f t="shared" ref="BL147:BO150" si="484">BQ147*BV147*CA147*CF147</f>
        <v>0.96272135167553741</v>
      </c>
      <c r="BM147" s="71">
        <f t="shared" si="484"/>
        <v>0.91020408367444616</v>
      </c>
      <c r="BN147" s="71">
        <f t="shared" si="484"/>
        <v>0.94169926560637163</v>
      </c>
      <c r="BO147" s="71">
        <f t="shared" si="484"/>
        <v>0.88488755918471973</v>
      </c>
      <c r="BP147" s="71"/>
      <c r="BQ147" s="148">
        <f>Northeast!AK148</f>
        <v>0.82639137234486204</v>
      </c>
      <c r="BR147" s="148">
        <f>Midwest!AK148</f>
        <v>0.7774347759556649</v>
      </c>
      <c r="BS147" s="148">
        <f>South!AK148</f>
        <v>0.72340540862734926</v>
      </c>
      <c r="BT147" s="148">
        <f>West!AK148</f>
        <v>0.76474392122982393</v>
      </c>
      <c r="BU147" s="72"/>
      <c r="BV147" s="148">
        <f>Northeast!AH148</f>
        <v>0.992924386105416</v>
      </c>
      <c r="BW147" s="148">
        <f>Midwest!AH148</f>
        <v>0.98338340494920362</v>
      </c>
      <c r="BX147" s="148">
        <f>South!AH148</f>
        <v>1.0083926739019942</v>
      </c>
      <c r="BY147" s="148">
        <f>West!AH148</f>
        <v>0.99386972353895053</v>
      </c>
      <c r="CA147" s="148">
        <f>Northeast!AI148</f>
        <v>1.1771651200679849</v>
      </c>
      <c r="CB147" s="148">
        <f>Midwest!AI148</f>
        <v>1.2428358188069846</v>
      </c>
      <c r="CC147" s="148">
        <f>South!AI148</f>
        <v>1.2749593524904057</v>
      </c>
      <c r="CD147" s="148">
        <f>West!AI148</f>
        <v>1.2617132436891421</v>
      </c>
      <c r="CF147" s="148">
        <f>Northeast!AJ148</f>
        <v>0.99669267646119997</v>
      </c>
      <c r="CG147" s="148">
        <f>Midwest!AJ148</f>
        <v>0.95793971707661518</v>
      </c>
      <c r="CH147" s="148">
        <f>South!AJ148</f>
        <v>1.0125219791384219</v>
      </c>
      <c r="CI147" s="148">
        <f>West!AJ148</f>
        <v>0.92274549431225239</v>
      </c>
      <c r="CK147" s="73">
        <f t="shared" si="351"/>
        <v>1.2663044486016479</v>
      </c>
      <c r="CL147" s="73">
        <f t="shared" si="352"/>
        <v>0.91000659205839485</v>
      </c>
      <c r="CM147" s="73">
        <f t="shared" si="447"/>
        <v>0.98097335590928347</v>
      </c>
      <c r="CN147" s="73">
        <f t="shared" si="448"/>
        <v>0.99477228515012794</v>
      </c>
      <c r="CO147" s="73">
        <f t="shared" si="449"/>
        <v>1.2405620424410702</v>
      </c>
      <c r="CP147" s="73">
        <f t="shared" si="450"/>
        <v>0.97612744424007292</v>
      </c>
      <c r="CQ147" s="73">
        <f t="shared" si="451"/>
        <v>0.7700849524391874</v>
      </c>
      <c r="CR147" s="73">
        <f t="shared" si="452"/>
        <v>1.1523453957803711</v>
      </c>
      <c r="CS147" s="73">
        <f t="shared" si="453"/>
        <v>1.1523453957803704</v>
      </c>
      <c r="CT147" s="73"/>
      <c r="CU147" s="73">
        <f t="shared" si="454"/>
        <v>1.181696368921398</v>
      </c>
      <c r="CW147" s="243">
        <f t="shared" si="455"/>
        <v>1.1697984028104473</v>
      </c>
      <c r="CX147" s="53"/>
      <c r="CZ147" s="71">
        <f t="shared" ref="CZ147:DC150" si="485">D147/$H147</f>
        <v>0.21772177901922443</v>
      </c>
      <c r="DA147" s="71">
        <f t="shared" si="485"/>
        <v>0.28216819913717645</v>
      </c>
      <c r="DB147" s="71">
        <f t="shared" si="485"/>
        <v>0.3173783930823123</v>
      </c>
      <c r="DC147" s="71">
        <f t="shared" si="485"/>
        <v>0.18273162876128674</v>
      </c>
      <c r="DE147" s="71">
        <f t="shared" ref="DE147:DH150" si="486">(CZ147-CZ146)/LN(CZ147/CZ146)</f>
        <v>0.21537860632310529</v>
      </c>
      <c r="DF147" s="71">
        <f t="shared" si="486"/>
        <v>0.2797576015537564</v>
      </c>
      <c r="DG147" s="71">
        <f t="shared" si="486"/>
        <v>0.31962460973177886</v>
      </c>
      <c r="DH147" s="71">
        <f t="shared" si="486"/>
        <v>0.18520744383171014</v>
      </c>
      <c r="DI147" s="71">
        <f t="shared" si="458"/>
        <v>0.99996826144035067</v>
      </c>
      <c r="DJ147" s="71"/>
      <c r="DK147" s="71">
        <f t="shared" ref="DK147:DN150" si="487">DE147/$DI147</f>
        <v>0.21538544234681481</v>
      </c>
      <c r="DL147" s="71">
        <f t="shared" si="487"/>
        <v>0.27976648093889955</v>
      </c>
      <c r="DM147" s="71">
        <f t="shared" si="487"/>
        <v>0.31963475447849987</v>
      </c>
      <c r="DN147" s="71">
        <f t="shared" si="487"/>
        <v>0.18521332223578577</v>
      </c>
      <c r="DQ147" s="71">
        <f t="shared" ref="DQ147:DT149" si="488">LN(BQ147/BQ146)</f>
        <v>-1.8781770414971492E-3</v>
      </c>
      <c r="DR147" s="71">
        <f t="shared" si="488"/>
        <v>9.0988747765402469E-3</v>
      </c>
      <c r="DS147" s="71">
        <f t="shared" si="488"/>
        <v>-1.3676730532805608E-2</v>
      </c>
      <c r="DT147" s="71">
        <f t="shared" si="488"/>
        <v>4.55304640200812E-2</v>
      </c>
      <c r="DV147" s="71">
        <f t="shared" ref="DV147:DY150" si="489">J147/$N147</f>
        <v>0.18374014133012348</v>
      </c>
      <c r="DW147" s="71">
        <f t="shared" si="489"/>
        <v>0.22703027499326081</v>
      </c>
      <c r="DX147" s="71">
        <f t="shared" si="489"/>
        <v>0.36880793600921991</v>
      </c>
      <c r="DY147" s="71">
        <f t="shared" si="489"/>
        <v>0.22042164766739583</v>
      </c>
      <c r="DZ147" s="71"/>
      <c r="EB147" s="71">
        <f t="shared" ref="EB147:EE150" si="490">LN(DV147/DV146)</f>
        <v>-8.7725589276543715E-3</v>
      </c>
      <c r="EC147" s="71">
        <f t="shared" si="490"/>
        <v>-4.8821583519446047E-3</v>
      </c>
      <c r="ED147" s="71">
        <f t="shared" si="490"/>
        <v>5.2447316003605858E-3</v>
      </c>
      <c r="EE147" s="71">
        <f t="shared" si="490"/>
        <v>3.6398111772043555E-3</v>
      </c>
      <c r="EG147" s="71">
        <f t="shared" ref="EG147:EJ150" si="491">LN(BV147/BV146)</f>
        <v>-7.7891208650028302E-5</v>
      </c>
      <c r="EH147" s="71">
        <f t="shared" si="491"/>
        <v>7.2816068996620987E-4</v>
      </c>
      <c r="EI147" s="71">
        <f t="shared" si="491"/>
        <v>-7.5101253572752225E-4</v>
      </c>
      <c r="EJ147" s="71">
        <f t="shared" si="491"/>
        <v>-8.0107137195256325E-4</v>
      </c>
      <c r="EL147" s="71">
        <f t="shared" ref="EL147:EO150" si="492">LN(CA147/CA146)</f>
        <v>4.6395151465142767E-3</v>
      </c>
      <c r="EM147" s="71">
        <f t="shared" si="492"/>
        <v>3.9702997591791727E-3</v>
      </c>
      <c r="EN147" s="71">
        <f t="shared" si="492"/>
        <v>9.4939984191010924E-3</v>
      </c>
      <c r="EO147" s="71">
        <f t="shared" si="492"/>
        <v>1.0167973099125781E-2</v>
      </c>
      <c r="EQ147" s="71">
        <f t="shared" ref="EQ147:ET150" si="493">LN(AO147/AO146)</f>
        <v>7.5166307818302427E-2</v>
      </c>
      <c r="ER147" s="71">
        <f t="shared" si="493"/>
        <v>5.5665975440504667E-2</v>
      </c>
      <c r="ES147" s="71">
        <f t="shared" si="493"/>
        <v>3.2997485428974647E-2</v>
      </c>
      <c r="ET147" s="71">
        <f t="shared" si="493"/>
        <v>-3.7996075132058951E-2</v>
      </c>
      <c r="EW147" s="71">
        <f t="shared" si="472"/>
        <v>1.0062215924857021</v>
      </c>
      <c r="EX147" s="71">
        <f t="shared" si="466"/>
        <v>0.55313507557034503</v>
      </c>
      <c r="EY147" s="71">
        <f t="shared" si="373"/>
        <v>0.7700849524391874</v>
      </c>
      <c r="EZ147" s="71"/>
      <c r="FA147" s="71">
        <f t="shared" si="398"/>
        <v>0.99909560348444615</v>
      </c>
      <c r="FB147" s="71">
        <f t="shared" si="467"/>
        <v>0.95968744594638566</v>
      </c>
      <c r="FC147" s="71">
        <f t="shared" si="374"/>
        <v>0.98097335590928347</v>
      </c>
      <c r="FD147" s="71"/>
      <c r="FE147" s="71">
        <f t="shared" si="399"/>
        <v>0.99979853981957312</v>
      </c>
      <c r="FF147" s="71">
        <f t="shared" si="468"/>
        <v>1.0023217603912746</v>
      </c>
      <c r="FG147" s="71">
        <f t="shared" si="375"/>
        <v>0.99477228515012794</v>
      </c>
      <c r="FH147" s="71"/>
      <c r="FI147" s="71">
        <f t="shared" si="401"/>
        <v>1.0070526503667949</v>
      </c>
      <c r="FJ147" s="71">
        <f t="shared" si="469"/>
        <v>1.2785366052088352</v>
      </c>
      <c r="FK147" s="71">
        <f t="shared" si="376"/>
        <v>1.2405620424410702</v>
      </c>
      <c r="FM147" s="71">
        <f t="shared" si="403"/>
        <v>1.0359024367302285</v>
      </c>
      <c r="FN147" s="71">
        <f t="shared" si="470"/>
        <v>0.96586146968525544</v>
      </c>
      <c r="FO147" s="71">
        <f t="shared" si="377"/>
        <v>0.97612744424007292</v>
      </c>
      <c r="FQ147" s="239"/>
    </row>
    <row r="148" spans="1:181" x14ac:dyDescent="0.2">
      <c r="A148" s="50" t="s">
        <v>122</v>
      </c>
      <c r="B148" s="50">
        <f t="shared" si="378"/>
        <v>2008</v>
      </c>
      <c r="D148" s="79">
        <f t="shared" si="405"/>
        <v>2501.0781028571928</v>
      </c>
      <c r="E148" s="79">
        <f t="shared" si="405"/>
        <v>3353.1668275961893</v>
      </c>
      <c r="F148" s="79">
        <f t="shared" si="405"/>
        <v>3636.1259838111491</v>
      </c>
      <c r="G148" s="79">
        <f t="shared" si="405"/>
        <v>2134.4640857354698</v>
      </c>
      <c r="H148" s="79">
        <f t="shared" si="443"/>
        <v>11624.835000000001</v>
      </c>
      <c r="I148" s="74">
        <f t="shared" si="304"/>
        <v>11624.835000000001</v>
      </c>
      <c r="J148" s="327">
        <f t="shared" si="407"/>
        <v>20360.705118495793</v>
      </c>
      <c r="K148" s="327">
        <f t="shared" si="407"/>
        <v>25230.431747443734</v>
      </c>
      <c r="L148" s="327">
        <f t="shared" si="407"/>
        <v>41187.47920004325</v>
      </c>
      <c r="M148" s="327">
        <f t="shared" si="407"/>
        <v>24373.765161560779</v>
      </c>
      <c r="N148" s="327">
        <f t="shared" si="444"/>
        <v>111152.38122754355</v>
      </c>
      <c r="P148" s="84">
        <f t="shared" si="409"/>
        <v>39.343042173478693</v>
      </c>
      <c r="Q148" s="84">
        <f t="shared" si="409"/>
        <v>47.883165473349457</v>
      </c>
      <c r="R148" s="84">
        <f t="shared" si="409"/>
        <v>76.138638771758039</v>
      </c>
      <c r="S148" s="84">
        <f t="shared" si="409"/>
        <v>42.242334577240293</v>
      </c>
      <c r="T148" s="84">
        <f t="shared" si="445"/>
        <v>205.60718099582647</v>
      </c>
      <c r="V148" s="79">
        <f t="shared" si="473"/>
        <v>122.83848168820036</v>
      </c>
      <c r="W148" s="79">
        <f t="shared" si="473"/>
        <v>132.90168242705244</v>
      </c>
      <c r="X148" s="79">
        <f t="shared" si="473"/>
        <v>88.282314296314865</v>
      </c>
      <c r="Y148" s="79">
        <f t="shared" si="473"/>
        <v>87.572193774217382</v>
      </c>
      <c r="Z148" s="79">
        <f t="shared" si="473"/>
        <v>104.58466900679738</v>
      </c>
      <c r="AA148" s="151"/>
      <c r="AC148" s="84">
        <f t="shared" si="412"/>
        <v>63.571039876097316</v>
      </c>
      <c r="AD148" s="84">
        <f t="shared" si="423"/>
        <v>70.028094309313701</v>
      </c>
      <c r="AE148" s="84">
        <f t="shared" si="423"/>
        <v>47.756645541184682</v>
      </c>
      <c r="AF148" s="84">
        <f t="shared" si="423"/>
        <v>50.52902750515819</v>
      </c>
      <c r="AG148" s="84">
        <f t="shared" si="424"/>
        <v>56.539051523866618</v>
      </c>
      <c r="AI148" s="84">
        <f t="shared" si="433"/>
        <v>65.380896822687646</v>
      </c>
      <c r="AJ148" s="84">
        <f t="shared" si="433"/>
        <v>68.228479687090442</v>
      </c>
      <c r="AK148" s="84">
        <f t="shared" si="433"/>
        <v>48.016513098087039</v>
      </c>
      <c r="AL148" s="84">
        <f t="shared" si="433"/>
        <v>50.668323374871882</v>
      </c>
      <c r="AM148" s="84">
        <f t="shared" si="433"/>
        <v>56.591112829112902</v>
      </c>
      <c r="AN148" s="119">
        <f t="shared" si="425"/>
        <v>0.74520229213720979</v>
      </c>
      <c r="AO148" s="119">
        <f t="shared" si="426"/>
        <v>0.97231826061519711</v>
      </c>
      <c r="AP148" s="119">
        <f t="shared" si="427"/>
        <v>1.026376296679578</v>
      </c>
      <c r="AQ148" s="119">
        <f t="shared" si="428"/>
        <v>0.99458795443201997</v>
      </c>
      <c r="AR148" s="119">
        <f t="shared" si="429"/>
        <v>0.99725082930644648</v>
      </c>
      <c r="AS148" s="119">
        <f t="shared" si="446"/>
        <v>0.99908004450445265</v>
      </c>
      <c r="AU148" s="125">
        <f t="shared" si="430"/>
        <v>1932.3025378791633</v>
      </c>
      <c r="AV148" s="125">
        <f t="shared" si="434"/>
        <v>1897.8337728287518</v>
      </c>
      <c r="AW148" s="125">
        <f t="shared" si="435"/>
        <v>1848.5870038795208</v>
      </c>
      <c r="AX148" s="125">
        <f t="shared" si="436"/>
        <v>1733.1066537007405</v>
      </c>
      <c r="AY148" s="125">
        <f t="shared" si="437"/>
        <v>1849.7775641434214</v>
      </c>
      <c r="BB148" s="71">
        <f t="shared" si="347"/>
        <v>0.82809110993147494</v>
      </c>
      <c r="BC148" s="71">
        <f t="shared" si="348"/>
        <v>0.74588923300665577</v>
      </c>
      <c r="BD148" s="71">
        <f t="shared" si="349"/>
        <v>0.72593918191389273</v>
      </c>
      <c r="BE148" s="71">
        <f t="shared" si="350"/>
        <v>0.74755557418326035</v>
      </c>
      <c r="BF148" s="71"/>
      <c r="BG148" s="71">
        <f t="shared" si="438"/>
        <v>0.97208132253862634</v>
      </c>
      <c r="BH148" s="71">
        <f t="shared" si="439"/>
        <v>0.94800439432577055</v>
      </c>
      <c r="BI148" s="71">
        <f t="shared" si="440"/>
        <v>0.94096663672366609</v>
      </c>
      <c r="BJ148" s="71">
        <f t="shared" si="441"/>
        <v>0.91045863887038525</v>
      </c>
      <c r="BK148" s="71"/>
      <c r="BL148" s="71">
        <f t="shared" si="484"/>
        <v>0.97208132253862645</v>
      </c>
      <c r="BM148" s="71">
        <f t="shared" si="484"/>
        <v>0.94800439432577066</v>
      </c>
      <c r="BN148" s="71">
        <f t="shared" si="484"/>
        <v>0.94096663672366609</v>
      </c>
      <c r="BO148" s="71">
        <f t="shared" si="484"/>
        <v>0.91045863887038525</v>
      </c>
      <c r="BP148" s="71"/>
      <c r="BQ148" s="148">
        <f>Northeast!AK149</f>
        <v>0.83475438730115792</v>
      </c>
      <c r="BR148" s="148">
        <f>Midwest!AK149</f>
        <v>0.75876255698637796</v>
      </c>
      <c r="BS148" s="148">
        <f>South!AK149</f>
        <v>0.72061720300039767</v>
      </c>
      <c r="BT148" s="148">
        <f>West!AK149</f>
        <v>0.75268227814875255</v>
      </c>
      <c r="BU148" s="72"/>
      <c r="BV148" s="148">
        <f>Northeast!AH149</f>
        <v>0.99201767912687988</v>
      </c>
      <c r="BW148" s="148">
        <f>Midwest!AH149</f>
        <v>0.98303379118910128</v>
      </c>
      <c r="BX148" s="148">
        <f>South!AH149</f>
        <v>1.0073853065002283</v>
      </c>
      <c r="BY148" s="148">
        <f>West!AH149</f>
        <v>0.99318875425351905</v>
      </c>
      <c r="CA148" s="148">
        <f>Northeast!AI149</f>
        <v>1.1816816520251217</v>
      </c>
      <c r="CB148" s="148">
        <f>Midwest!AI149</f>
        <v>1.2469449329390412</v>
      </c>
      <c r="CC148" s="148">
        <f>South!AI149</f>
        <v>1.2848938829489058</v>
      </c>
      <c r="CD148" s="148">
        <f>West!AI149</f>
        <v>1.2723673689363171</v>
      </c>
      <c r="CF148" s="148">
        <f>Northeast!AJ149</f>
        <v>0.99339960777777647</v>
      </c>
      <c r="CG148" s="148">
        <f>Midwest!AJ149</f>
        <v>1.0192688163907937</v>
      </c>
      <c r="CH148" s="148">
        <f>South!AJ149</f>
        <v>1.0088038382265709</v>
      </c>
      <c r="CI148" s="148">
        <f>West!AJ149</f>
        <v>0.95720335953039726</v>
      </c>
      <c r="CK148" s="73">
        <f t="shared" si="351"/>
        <v>1.272209873532957</v>
      </c>
      <c r="CL148" s="73">
        <f t="shared" si="352"/>
        <v>0.92699618713520893</v>
      </c>
      <c r="CM148" s="73">
        <f t="shared" si="447"/>
        <v>0.98079815257913472</v>
      </c>
      <c r="CN148" s="73">
        <f t="shared" si="448"/>
        <v>0.9940367698229291</v>
      </c>
      <c r="CO148" s="73">
        <f t="shared" si="449"/>
        <v>1.2477238868244418</v>
      </c>
      <c r="CP148" s="73">
        <f t="shared" si="450"/>
        <v>0.99838409174975895</v>
      </c>
      <c r="CQ148" s="73">
        <f t="shared" si="451"/>
        <v>0.76327267935227661</v>
      </c>
      <c r="CR148" s="73">
        <f t="shared" si="452"/>
        <v>1.1793337020008181</v>
      </c>
      <c r="CS148" s="73">
        <f t="shared" si="453"/>
        <v>1.1793337020008174</v>
      </c>
      <c r="CT148" s="73"/>
      <c r="CU148" s="73">
        <f t="shared" si="454"/>
        <v>1.2145019888853754</v>
      </c>
      <c r="CW148" s="243">
        <f t="shared" si="455"/>
        <v>1.1617117748679553</v>
      </c>
      <c r="CX148" s="53"/>
      <c r="CZ148" s="71">
        <f t="shared" si="485"/>
        <v>0.21514955720723714</v>
      </c>
      <c r="DA148" s="71">
        <f t="shared" si="485"/>
        <v>0.28844855239632983</v>
      </c>
      <c r="DB148" s="71">
        <f t="shared" si="485"/>
        <v>0.31278947045795907</v>
      </c>
      <c r="DC148" s="71">
        <f t="shared" si="485"/>
        <v>0.18361241993847394</v>
      </c>
      <c r="DE148" s="71">
        <f t="shared" si="486"/>
        <v>0.21643312063287701</v>
      </c>
      <c r="DF148" s="71">
        <f t="shared" si="486"/>
        <v>0.28529685486673056</v>
      </c>
      <c r="DG148" s="71">
        <f t="shared" si="486"/>
        <v>0.31507836222010888</v>
      </c>
      <c r="DH148" s="71">
        <f t="shared" si="486"/>
        <v>0.18317167140556787</v>
      </c>
      <c r="DI148" s="71">
        <f t="shared" si="458"/>
        <v>0.9999800091252844</v>
      </c>
      <c r="DJ148" s="71"/>
      <c r="DK148" s="71">
        <f t="shared" si="487"/>
        <v>0.21643744740677187</v>
      </c>
      <c r="DL148" s="71">
        <f t="shared" si="487"/>
        <v>0.28530255831442985</v>
      </c>
      <c r="DM148" s="71">
        <f t="shared" si="487"/>
        <v>0.31508466103809252</v>
      </c>
      <c r="DN148" s="71">
        <f t="shared" si="487"/>
        <v>0.18317533324070567</v>
      </c>
      <c r="DQ148" s="71">
        <f t="shared" si="488"/>
        <v>1.0069056932864945E-2</v>
      </c>
      <c r="DR148" s="71">
        <f t="shared" si="488"/>
        <v>-2.4310859281432187E-2</v>
      </c>
      <c r="DS148" s="71">
        <f t="shared" si="488"/>
        <v>-3.8617249751120015E-3</v>
      </c>
      <c r="DT148" s="71">
        <f t="shared" si="488"/>
        <v>-1.589783690893385E-2</v>
      </c>
      <c r="DV148" s="71">
        <f t="shared" si="489"/>
        <v>0.18317830795558712</v>
      </c>
      <c r="DW148" s="71">
        <f t="shared" si="489"/>
        <v>0.22698957475138315</v>
      </c>
      <c r="DX148" s="71">
        <f t="shared" si="489"/>
        <v>0.3705496791447685</v>
      </c>
      <c r="DY148" s="71">
        <f t="shared" si="489"/>
        <v>0.21928243814826132</v>
      </c>
      <c r="DZ148" s="71"/>
      <c r="EB148" s="71">
        <f t="shared" si="490"/>
        <v>-3.0624451549357244E-3</v>
      </c>
      <c r="EC148" s="71">
        <f t="shared" si="490"/>
        <v>-1.7928838137615683E-4</v>
      </c>
      <c r="ED148" s="71">
        <f t="shared" si="490"/>
        <v>4.7115125937266652E-3</v>
      </c>
      <c r="EE148" s="71">
        <f t="shared" si="490"/>
        <v>-5.1817215481363421E-3</v>
      </c>
      <c r="EG148" s="71">
        <f t="shared" si="491"/>
        <v>-9.1358539625123101E-4</v>
      </c>
      <c r="EH148" s="71">
        <f t="shared" si="491"/>
        <v>-3.5558452649081805E-4</v>
      </c>
      <c r="EI148" s="71">
        <f t="shared" si="491"/>
        <v>-9.9948257736725914E-4</v>
      </c>
      <c r="EJ148" s="71">
        <f t="shared" si="491"/>
        <v>-6.8540440022354639E-4</v>
      </c>
      <c r="EL148" s="71">
        <f t="shared" si="492"/>
        <v>3.8294454137648105E-3</v>
      </c>
      <c r="EM148" s="71">
        <f t="shared" si="492"/>
        <v>3.3007869146502596E-3</v>
      </c>
      <c r="EN148" s="71">
        <f t="shared" si="492"/>
        <v>7.7618358719184271E-3</v>
      </c>
      <c r="EO148" s="71">
        <f t="shared" si="492"/>
        <v>8.4087206779600576E-3</v>
      </c>
      <c r="EQ148" s="71">
        <f t="shared" si="493"/>
        <v>-3.30946631483659E-3</v>
      </c>
      <c r="ER148" s="71">
        <f t="shared" si="493"/>
        <v>6.2055952361533634E-2</v>
      </c>
      <c r="ES148" s="71">
        <f t="shared" si="493"/>
        <v>-3.6789171478291633E-3</v>
      </c>
      <c r="ET148" s="71">
        <f t="shared" si="493"/>
        <v>3.6662406768550398E-2</v>
      </c>
      <c r="EW148" s="71">
        <f t="shared" si="472"/>
        <v>0.99115386806957673</v>
      </c>
      <c r="EX148" s="71">
        <f t="shared" si="466"/>
        <v>0.54824196971650507</v>
      </c>
      <c r="EY148" s="71">
        <f t="shared" si="373"/>
        <v>0.76327267935227661</v>
      </c>
      <c r="EZ148" s="71"/>
      <c r="FA148" s="71">
        <f t="shared" si="398"/>
        <v>0.99982139848234075</v>
      </c>
      <c r="FB148" s="71">
        <f t="shared" si="467"/>
        <v>0.95951604431206106</v>
      </c>
      <c r="FC148" s="71">
        <f t="shared" si="374"/>
        <v>0.98079815257913472</v>
      </c>
      <c r="FD148" s="71"/>
      <c r="FE148" s="71">
        <f t="shared" si="399"/>
        <v>0.99926061940186861</v>
      </c>
      <c r="FF148" s="71">
        <f t="shared" si="468"/>
        <v>1.0015806631285564</v>
      </c>
      <c r="FG148" s="71">
        <f t="shared" si="375"/>
        <v>0.9940367698229291</v>
      </c>
      <c r="FH148" s="71"/>
      <c r="FI148" s="71">
        <f t="shared" si="401"/>
        <v>1.0057730642550364</v>
      </c>
      <c r="FJ148" s="71">
        <f t="shared" si="469"/>
        <v>1.2859176791831219</v>
      </c>
      <c r="FK148" s="71">
        <f t="shared" si="376"/>
        <v>1.2477238868244418</v>
      </c>
      <c r="FM148" s="71">
        <f t="shared" si="403"/>
        <v>1.0228009648135783</v>
      </c>
      <c r="FN148" s="71">
        <f t="shared" si="470"/>
        <v>0.98788404307033995</v>
      </c>
      <c r="FO148" s="71">
        <f t="shared" si="377"/>
        <v>0.99838409174975895</v>
      </c>
      <c r="FQ148" s="239"/>
    </row>
    <row r="149" spans="1:181" x14ac:dyDescent="0.2">
      <c r="A149" s="50" t="s">
        <v>122</v>
      </c>
      <c r="B149" s="50">
        <f t="shared" si="378"/>
        <v>2009</v>
      </c>
      <c r="D149" s="79">
        <f t="shared" si="405"/>
        <v>2378.3043962317129</v>
      </c>
      <c r="E149" s="79">
        <f t="shared" si="405"/>
        <v>3188.4628306068716</v>
      </c>
      <c r="F149" s="79">
        <f t="shared" si="405"/>
        <v>3649.8841179722167</v>
      </c>
      <c r="G149" s="79">
        <f t="shared" si="405"/>
        <v>2105.2896551891995</v>
      </c>
      <c r="H149" s="79">
        <f t="shared" si="443"/>
        <v>11321.941000000001</v>
      </c>
      <c r="I149" s="74">
        <f t="shared" si="304"/>
        <v>11321.941000000001</v>
      </c>
      <c r="J149" s="327">
        <f t="shared" si="407"/>
        <v>20345.41378661017</v>
      </c>
      <c r="K149" s="327">
        <f t="shared" si="407"/>
        <v>25272.28651039354</v>
      </c>
      <c r="L149" s="327">
        <f t="shared" si="407"/>
        <v>41461.1000786601</v>
      </c>
      <c r="M149" s="327">
        <f t="shared" si="407"/>
        <v>24297.434931072727</v>
      </c>
      <c r="N149" s="327">
        <f t="shared" si="444"/>
        <v>111376.23530673655</v>
      </c>
      <c r="P149" s="84">
        <f t="shared" si="409"/>
        <v>39.398408778011245</v>
      </c>
      <c r="Q149" s="84">
        <f t="shared" si="409"/>
        <v>48.055281261723756</v>
      </c>
      <c r="R149" s="84">
        <f t="shared" si="409"/>
        <v>77.137513276251838</v>
      </c>
      <c r="S149" s="84">
        <f t="shared" si="409"/>
        <v>42.402344124565779</v>
      </c>
      <c r="T149" s="84">
        <f t="shared" si="445"/>
        <v>206.99354744055262</v>
      </c>
      <c r="V149" s="79">
        <f t="shared" si="473"/>
        <v>116.8963394490868</v>
      </c>
      <c r="W149" s="79">
        <f t="shared" si="473"/>
        <v>126.16439867028166</v>
      </c>
      <c r="X149" s="79">
        <f t="shared" si="473"/>
        <v>88.031531026616449</v>
      </c>
      <c r="Y149" s="79">
        <f t="shared" si="473"/>
        <v>86.646580643656918</v>
      </c>
      <c r="Z149" s="79">
        <f t="shared" si="473"/>
        <v>101.65490841756973</v>
      </c>
      <c r="AA149" s="151"/>
      <c r="AC149" s="84">
        <f t="shared" si="412"/>
        <v>60.365493683569142</v>
      </c>
      <c r="AD149" s="84">
        <f t="shared" si="423"/>
        <v>66.349894265346791</v>
      </c>
      <c r="AE149" s="84">
        <f t="shared" si="423"/>
        <v>47.31659037154752</v>
      </c>
      <c r="AF149" s="84">
        <f t="shared" si="423"/>
        <v>49.6503129403523</v>
      </c>
      <c r="AG149" s="84">
        <f t="shared" si="424"/>
        <v>54.697072155119223</v>
      </c>
      <c r="AI149" s="84">
        <f t="shared" si="433"/>
        <v>61.055144069861925</v>
      </c>
      <c r="AJ149" s="84">
        <f t="shared" si="433"/>
        <v>66.482726234439667</v>
      </c>
      <c r="AK149" s="84">
        <f t="shared" si="433"/>
        <v>47.248105553867717</v>
      </c>
      <c r="AL149" s="84">
        <f t="shared" si="433"/>
        <v>50.466353181674279</v>
      </c>
      <c r="AM149" s="84">
        <f t="shared" si="433"/>
        <v>55.000819188999444</v>
      </c>
      <c r="AN149" s="119">
        <f t="shared" si="425"/>
        <v>0.72426100990156317</v>
      </c>
      <c r="AO149" s="119">
        <f t="shared" si="426"/>
        <v>0.98870446713705806</v>
      </c>
      <c r="AP149" s="119">
        <f t="shared" si="427"/>
        <v>0.99800200779034742</v>
      </c>
      <c r="AQ149" s="119">
        <f t="shared" si="428"/>
        <v>1.0014494722460718</v>
      </c>
      <c r="AR149" s="119">
        <f t="shared" si="429"/>
        <v>0.98383001366505907</v>
      </c>
      <c r="AS149" s="119">
        <f t="shared" si="446"/>
        <v>0.99447740891210268</v>
      </c>
      <c r="AU149" s="125">
        <f t="shared" si="430"/>
        <v>1936.4761607326134</v>
      </c>
      <c r="AV149" s="125">
        <f t="shared" si="434"/>
        <v>1901.5011262222129</v>
      </c>
      <c r="AW149" s="125">
        <f t="shared" si="435"/>
        <v>1860.4791751764028</v>
      </c>
      <c r="AX149" s="125">
        <f t="shared" si="436"/>
        <v>1745.1366469280931</v>
      </c>
      <c r="AY149" s="125">
        <f t="shared" si="437"/>
        <v>1858.5073096651229</v>
      </c>
      <c r="BB149" s="71">
        <f t="shared" si="347"/>
        <v>0.77330266908014722</v>
      </c>
      <c r="BC149" s="71">
        <f t="shared" si="348"/>
        <v>0.72680425984312824</v>
      </c>
      <c r="BD149" s="71">
        <f t="shared" si="349"/>
        <v>0.71432198799380231</v>
      </c>
      <c r="BE149" s="71">
        <f t="shared" si="350"/>
        <v>0.74457572536081806</v>
      </c>
      <c r="BF149" s="71"/>
      <c r="BG149" s="71">
        <f t="shared" si="438"/>
        <v>0.92505822841432794</v>
      </c>
      <c r="BH149" s="71">
        <f t="shared" si="439"/>
        <v>0.8999465030289916</v>
      </c>
      <c r="BI149" s="71">
        <f t="shared" si="440"/>
        <v>0.93829363600188354</v>
      </c>
      <c r="BJ149" s="71">
        <f t="shared" si="441"/>
        <v>0.90083535053363983</v>
      </c>
      <c r="BK149" s="71"/>
      <c r="BL149" s="71">
        <f t="shared" si="484"/>
        <v>0.92505822841432794</v>
      </c>
      <c r="BM149" s="71">
        <f t="shared" si="484"/>
        <v>0.8999465030289916</v>
      </c>
      <c r="BN149" s="71">
        <f t="shared" si="484"/>
        <v>0.93829363600188342</v>
      </c>
      <c r="BO149" s="71">
        <f t="shared" si="484"/>
        <v>0.90083535053363994</v>
      </c>
      <c r="BP149" s="71"/>
      <c r="BQ149" s="148">
        <f>Northeast!AK150</f>
        <v>0.78010506523468381</v>
      </c>
      <c r="BR149" s="148">
        <f>Midwest!AK150</f>
        <v>0.73941759114490846</v>
      </c>
      <c r="BS149" s="148">
        <f>South!AK150</f>
        <v>0.70970071587111838</v>
      </c>
      <c r="BT149" s="148">
        <f>West!AK150</f>
        <v>0.7501240112729306</v>
      </c>
      <c r="BU149" s="72"/>
      <c r="BV149" s="148">
        <f>Northeast!AH150</f>
        <v>0.99128015384377721</v>
      </c>
      <c r="BW149" s="148">
        <f>Midwest!AH150</f>
        <v>0.98294153202083046</v>
      </c>
      <c r="BX149" s="148">
        <f>South!AH150</f>
        <v>1.0065115787815029</v>
      </c>
      <c r="BY149" s="148">
        <f>West!AH150</f>
        <v>0.9926035084482937</v>
      </c>
      <c r="CA149" s="148">
        <f>Northeast!AI150</f>
        <v>1.1842339922781173</v>
      </c>
      <c r="CB149" s="148">
        <f>Midwest!AI150</f>
        <v>1.2493545157996397</v>
      </c>
      <c r="CC149" s="148">
        <f>South!AI150</f>
        <v>1.293159752027438</v>
      </c>
      <c r="CD149" s="148">
        <f>West!AI150</f>
        <v>1.2811992378800567</v>
      </c>
      <c r="CF149" s="148">
        <f>Northeast!AJ150</f>
        <v>1.0101410923216161</v>
      </c>
      <c r="CG149" s="148">
        <f>Midwest!AJ150</f>
        <v>0.99109101459858651</v>
      </c>
      <c r="CH149" s="148">
        <f>South!AJ150</f>
        <v>1.0157634293577833</v>
      </c>
      <c r="CI149" s="148">
        <f>West!AJ150</f>
        <v>0.94432149526711184</v>
      </c>
      <c r="CK149" s="73">
        <f t="shared" si="351"/>
        <v>1.2747720261979276</v>
      </c>
      <c r="CL149" s="73">
        <f t="shared" si="352"/>
        <v>0.90102797476503327</v>
      </c>
      <c r="CM149" s="73">
        <f t="shared" si="447"/>
        <v>0.98062551310365387</v>
      </c>
      <c r="CN149" s="73">
        <f t="shared" si="448"/>
        <v>0.99347097394124317</v>
      </c>
      <c r="CO149" s="73">
        <f t="shared" si="449"/>
        <v>1.2531302881440336</v>
      </c>
      <c r="CP149" s="73">
        <f t="shared" si="450"/>
        <v>0.99364508482168501</v>
      </c>
      <c r="CQ149" s="73">
        <f t="shared" si="451"/>
        <v>0.74276663714057289</v>
      </c>
      <c r="CR149" s="73">
        <f t="shared" si="452"/>
        <v>1.1486052570522374</v>
      </c>
      <c r="CS149" s="73">
        <f t="shared" si="453"/>
        <v>1.1486052570522367</v>
      </c>
      <c r="CT149" s="73"/>
      <c r="CU149" s="73">
        <f t="shared" si="454"/>
        <v>1.213070067651018</v>
      </c>
      <c r="CV149" s="71"/>
      <c r="CW149" s="243">
        <f t="shared" si="455"/>
        <v>1.1161647464596189</v>
      </c>
      <c r="CX149" s="53"/>
      <c r="CZ149" s="71">
        <f t="shared" si="485"/>
        <v>0.21006154300147942</v>
      </c>
      <c r="DA149" s="71">
        <f t="shared" si="485"/>
        <v>0.28161803975191813</v>
      </c>
      <c r="DB149" s="71">
        <f t="shared" si="485"/>
        <v>0.32237264952822281</v>
      </c>
      <c r="DC149" s="71">
        <f t="shared" si="485"/>
        <v>0.18594776771837968</v>
      </c>
      <c r="DE149" s="71">
        <f t="shared" si="486"/>
        <v>0.21259540264385141</v>
      </c>
      <c r="DF149" s="71">
        <f t="shared" si="486"/>
        <v>0.28501965506856214</v>
      </c>
      <c r="DG149" s="71">
        <f t="shared" si="486"/>
        <v>0.31755696039873144</v>
      </c>
      <c r="DH149" s="71">
        <f t="shared" si="486"/>
        <v>0.18477763418968443</v>
      </c>
      <c r="DI149" s="71">
        <f t="shared" si="458"/>
        <v>0.99994965230082944</v>
      </c>
      <c r="DJ149" s="71"/>
      <c r="DK149" s="71">
        <f t="shared" si="487"/>
        <v>0.21260610687216203</v>
      </c>
      <c r="DL149" s="71">
        <f t="shared" si="487"/>
        <v>0.28503400587494332</v>
      </c>
      <c r="DM149" s="71">
        <f t="shared" si="487"/>
        <v>0.31757294946605585</v>
      </c>
      <c r="DN149" s="71">
        <f t="shared" si="487"/>
        <v>0.18478693778683877</v>
      </c>
      <c r="DQ149" s="71">
        <f t="shared" si="488"/>
        <v>-6.7708925005072043E-2</v>
      </c>
      <c r="DR149" s="71">
        <f t="shared" si="488"/>
        <v>-2.5826054479891811E-2</v>
      </c>
      <c r="DS149" s="71">
        <f t="shared" si="488"/>
        <v>-1.5264716965021151E-2</v>
      </c>
      <c r="DT149" s="71">
        <f t="shared" si="488"/>
        <v>-3.4046561623378335E-3</v>
      </c>
      <c r="DV149" s="71">
        <f t="shared" si="489"/>
        <v>0.18267284515927237</v>
      </c>
      <c r="DW149" s="71">
        <f t="shared" si="489"/>
        <v>0.22690914664867431</v>
      </c>
      <c r="DX149" s="71">
        <f t="shared" si="489"/>
        <v>0.37226164059571459</v>
      </c>
      <c r="DY149" s="71">
        <f t="shared" si="489"/>
        <v>0.21815636759633864</v>
      </c>
      <c r="DZ149" s="71"/>
      <c r="EB149" s="71">
        <f t="shared" si="490"/>
        <v>-2.7632173009568385E-3</v>
      </c>
      <c r="EC149" s="71">
        <f t="shared" si="490"/>
        <v>-3.5438788328155934E-4</v>
      </c>
      <c r="ED149" s="71">
        <f t="shared" si="490"/>
        <v>4.6094194759379852E-3</v>
      </c>
      <c r="EE149" s="71">
        <f t="shared" si="490"/>
        <v>-5.1484825969607519E-3</v>
      </c>
      <c r="EG149" s="71">
        <f t="shared" si="491"/>
        <v>-7.4373632123066712E-4</v>
      </c>
      <c r="EH149" s="71">
        <f t="shared" si="491"/>
        <v>-9.3855876265927591E-5</v>
      </c>
      <c r="EI149" s="71">
        <f t="shared" si="491"/>
        <v>-8.6769861945777335E-4</v>
      </c>
      <c r="EJ149" s="71">
        <f t="shared" si="491"/>
        <v>-5.8943307732846134E-4</v>
      </c>
      <c r="EL149" s="71">
        <f t="shared" si="492"/>
        <v>2.1575927690241172E-3</v>
      </c>
      <c r="EM149" s="71">
        <f t="shared" si="492"/>
        <v>1.9305244891010883E-3</v>
      </c>
      <c r="EN149" s="71">
        <f t="shared" si="492"/>
        <v>6.4125100354346333E-3</v>
      </c>
      <c r="EO149" s="71">
        <f t="shared" si="492"/>
        <v>6.9173086275442375E-3</v>
      </c>
      <c r="EQ149" s="71">
        <f t="shared" si="493"/>
        <v>1.6712287601669235E-2</v>
      </c>
      <c r="ER149" s="71">
        <f t="shared" si="493"/>
        <v>-2.8034431263236747E-2</v>
      </c>
      <c r="ES149" s="71">
        <f t="shared" si="493"/>
        <v>6.8751665172128162E-3</v>
      </c>
      <c r="ET149" s="71">
        <f t="shared" si="493"/>
        <v>-1.3549190589690771E-2</v>
      </c>
      <c r="EW149" s="71">
        <f t="shared" si="472"/>
        <v>0.9731340544913708</v>
      </c>
      <c r="EX149" s="71">
        <f t="shared" si="466"/>
        <v>0.53351293083255791</v>
      </c>
      <c r="EY149" s="71">
        <f t="shared" si="373"/>
        <v>0.74276663714057289</v>
      </c>
      <c r="EZ149" s="71"/>
      <c r="FA149" s="71">
        <f t="shared" si="398"/>
        <v>0.99982398062738309</v>
      </c>
      <c r="FB149" s="71">
        <f t="shared" si="467"/>
        <v>0.95934715089992539</v>
      </c>
      <c r="FC149" s="71">
        <f t="shared" si="374"/>
        <v>0.98062551310365387</v>
      </c>
      <c r="FD149" s="71"/>
      <c r="FE149" s="71">
        <f t="shared" si="399"/>
        <v>0.99943080990677369</v>
      </c>
      <c r="FF149" s="71">
        <f t="shared" si="468"/>
        <v>1.0010105733375365</v>
      </c>
      <c r="FG149" s="71">
        <f t="shared" si="375"/>
        <v>0.99347097394124317</v>
      </c>
      <c r="FH149" s="71"/>
      <c r="FI149" s="71">
        <f t="shared" si="401"/>
        <v>1.0043330109944049</v>
      </c>
      <c r="FJ149" s="71">
        <f t="shared" si="469"/>
        <v>1.291489574624922</v>
      </c>
      <c r="FK149" s="71">
        <f t="shared" si="376"/>
        <v>1.2531302881440336</v>
      </c>
      <c r="FM149" s="71">
        <f t="shared" si="403"/>
        <v>0.99525332287720214</v>
      </c>
      <c r="FN149" s="71">
        <f t="shared" si="470"/>
        <v>0.98319487648312087</v>
      </c>
      <c r="FO149" s="71">
        <f t="shared" si="377"/>
        <v>0.99364508482168501</v>
      </c>
      <c r="FQ149" s="239"/>
    </row>
    <row r="150" spans="1:181" x14ac:dyDescent="0.2">
      <c r="A150" s="50" t="s">
        <v>122</v>
      </c>
      <c r="B150" s="50">
        <f t="shared" si="378"/>
        <v>2010</v>
      </c>
      <c r="D150" s="79">
        <f t="shared" si="405"/>
        <v>2348.338756741321</v>
      </c>
      <c r="E150" s="79">
        <f t="shared" si="405"/>
        <v>3127.743388207472</v>
      </c>
      <c r="F150" s="79">
        <f t="shared" si="405"/>
        <v>3966.0300992235589</v>
      </c>
      <c r="G150" s="79">
        <f t="shared" si="405"/>
        <v>2084.9487558276469</v>
      </c>
      <c r="H150" s="79">
        <f>SUM(D150:G150)</f>
        <v>11527.061</v>
      </c>
      <c r="I150" s="74">
        <f t="shared" si="304"/>
        <v>11527.060999999998</v>
      </c>
      <c r="J150" s="327">
        <f t="shared" si="407"/>
        <v>20536.818870476822</v>
      </c>
      <c r="K150" s="327">
        <f t="shared" si="407"/>
        <v>25388.204282121078</v>
      </c>
      <c r="L150" s="327">
        <f t="shared" si="407"/>
        <v>41804.575637362577</v>
      </c>
      <c r="M150" s="327">
        <f t="shared" si="407"/>
        <v>24696.228559248102</v>
      </c>
      <c r="N150" s="327">
        <f t="shared" si="444"/>
        <v>112425.82734920859</v>
      </c>
      <c r="P150" s="84">
        <f t="shared" si="409"/>
        <v>39.570473815822574</v>
      </c>
      <c r="Q150" s="84">
        <f t="shared" si="409"/>
        <v>48.301686200113885</v>
      </c>
      <c r="R150" s="84">
        <f t="shared" si="409"/>
        <v>77.993676877445324</v>
      </c>
      <c r="S150" s="84">
        <f t="shared" si="409"/>
        <v>43.243760907297819</v>
      </c>
      <c r="T150" s="84">
        <f t="shared" si="445"/>
        <v>209.10959780067961</v>
      </c>
      <c r="V150" s="79">
        <f t="shared" si="473"/>
        <v>114.34773669437334</v>
      </c>
      <c r="W150" s="79">
        <f t="shared" si="473"/>
        <v>123.19671582326508</v>
      </c>
      <c r="X150" s="79">
        <f t="shared" si="473"/>
        <v>94.870717828288264</v>
      </c>
      <c r="Y150" s="79">
        <f t="shared" si="473"/>
        <v>84.423771460719138</v>
      </c>
      <c r="Z150" s="79">
        <f t="shared" si="473"/>
        <v>102.53036399007779</v>
      </c>
      <c r="AA150" s="151"/>
      <c r="AC150" s="84">
        <f t="shared" si="412"/>
        <v>59.345732569983006</v>
      </c>
      <c r="AD150" s="84">
        <f t="shared" si="423"/>
        <v>64.754331251485326</v>
      </c>
      <c r="AE150" s="84">
        <f t="shared" si="423"/>
        <v>50.850661976810571</v>
      </c>
      <c r="AF150" s="84">
        <f t="shared" si="423"/>
        <v>48.213862811266054</v>
      </c>
      <c r="AG150" s="84">
        <f t="shared" si="424"/>
        <v>55.124495103220632</v>
      </c>
      <c r="AI150" s="84">
        <f t="shared" ref="AI150:AM152" si="494">AI224+AI301</f>
        <v>62.558325492316641</v>
      </c>
      <c r="AJ150" s="84">
        <f t="shared" si="494"/>
        <v>65.997995467608604</v>
      </c>
      <c r="AK150" s="84">
        <f t="shared" si="494"/>
        <v>47.348901550519244</v>
      </c>
      <c r="AL150" s="84">
        <f t="shared" si="494"/>
        <v>49.659535066165759</v>
      </c>
      <c r="AM150" s="84">
        <f t="shared" si="494"/>
        <v>55.012573109798282</v>
      </c>
      <c r="AN150" s="119">
        <f t="shared" si="425"/>
        <v>0.72441578771530479</v>
      </c>
      <c r="AO150" s="119">
        <f t="shared" si="426"/>
        <v>0.9486464367923626</v>
      </c>
      <c r="AP150" s="119">
        <f t="shared" si="427"/>
        <v>0.98115603046256672</v>
      </c>
      <c r="AQ150" s="119">
        <f t="shared" si="428"/>
        <v>1.0739565293305717</v>
      </c>
      <c r="AR150" s="119">
        <f t="shared" si="429"/>
        <v>0.97088832481066312</v>
      </c>
      <c r="AS150" s="119">
        <f t="shared" si="446"/>
        <v>1.0020344802487056</v>
      </c>
      <c r="AU150" s="125">
        <f t="shared" si="430"/>
        <v>1926.8063893141709</v>
      </c>
      <c r="AV150" s="125">
        <f t="shared" si="434"/>
        <v>1902.5247183050662</v>
      </c>
      <c r="AW150" s="125">
        <f t="shared" si="435"/>
        <v>1865.6732113251967</v>
      </c>
      <c r="AX150" s="125">
        <f t="shared" si="436"/>
        <v>1751.0269150430317</v>
      </c>
      <c r="AY150" s="125">
        <f t="shared" si="437"/>
        <v>1859.9782872947799</v>
      </c>
      <c r="BB150" s="71">
        <f t="shared" si="347"/>
        <v>0.79234142861146262</v>
      </c>
      <c r="BC150" s="71">
        <f t="shared" si="348"/>
        <v>0.72150507302928568</v>
      </c>
      <c r="BD150" s="71">
        <f t="shared" si="349"/>
        <v>0.71584587547809198</v>
      </c>
      <c r="BE150" s="71">
        <f t="shared" si="350"/>
        <v>0.73267200841447155</v>
      </c>
      <c r="BF150" s="71"/>
      <c r="BG150" s="71">
        <f t="shared" si="438"/>
        <v>0.90488988131023451</v>
      </c>
      <c r="BH150" s="71">
        <f t="shared" si="439"/>
        <v>0.87877764851519602</v>
      </c>
      <c r="BI150" s="71">
        <f t="shared" si="440"/>
        <v>1.0111898514442401</v>
      </c>
      <c r="BJ150" s="71">
        <f t="shared" si="441"/>
        <v>0.87772555122469575</v>
      </c>
      <c r="BK150" s="71"/>
      <c r="BL150" s="71">
        <f t="shared" si="484"/>
        <v>0.90488988131023451</v>
      </c>
      <c r="BM150" s="71">
        <f t="shared" si="484"/>
        <v>0.87877764851519613</v>
      </c>
      <c r="BN150" s="71">
        <f t="shared" si="484"/>
        <v>1.0111898514442399</v>
      </c>
      <c r="BO150" s="71">
        <f t="shared" si="484"/>
        <v>0.87772555122469575</v>
      </c>
      <c r="BP150" s="71"/>
      <c r="BQ150" s="148">
        <f>Northeast!AK151</f>
        <v>0.7980260074364417</v>
      </c>
      <c r="BR150" s="148">
        <f>Midwest!AK151</f>
        <v>0.73374761232297814</v>
      </c>
      <c r="BS150" s="148">
        <f>South!AK151</f>
        <v>0.7112582464301701</v>
      </c>
      <c r="BT150" s="148">
        <f>West!AK151</f>
        <v>0.73836942522682703</v>
      </c>
      <c r="BU150" s="72"/>
      <c r="BV150" s="148">
        <f>Northeast!AH151</f>
        <v>0.99287669979172755</v>
      </c>
      <c r="BW150" s="148">
        <f>Midwest!AH151</f>
        <v>0.98331505399392904</v>
      </c>
      <c r="BX150" s="148">
        <f>South!AH151</f>
        <v>1.0064500187814305</v>
      </c>
      <c r="BY150" s="148">
        <f>West!AH151</f>
        <v>0.99228378557169383</v>
      </c>
      <c r="CA150" s="148">
        <f>Northeast!AI151</f>
        <v>1.1783205334690263</v>
      </c>
      <c r="CB150" s="148">
        <f>Midwest!AI151</f>
        <v>1.2500270525514798</v>
      </c>
      <c r="CC150" s="148">
        <f>South!AI151</f>
        <v>1.2967699609391066</v>
      </c>
      <c r="CD150" s="148">
        <f>West!AI151</f>
        <v>1.2855236024122283</v>
      </c>
      <c r="CF150" s="148">
        <f>Northeast!AJ151</f>
        <v>0.96921454260568973</v>
      </c>
      <c r="CG150" s="148">
        <f>Midwest!AJ151</f>
        <v>0.97436169278222995</v>
      </c>
      <c r="CH150" s="148">
        <f>South!AJ151</f>
        <v>1.089306847171573</v>
      </c>
      <c r="CI150" s="148">
        <f>West!AJ151</f>
        <v>0.93189951707929697</v>
      </c>
      <c r="CJ150" s="243">
        <f>CK150*CL150</f>
        <v>1.1694145785569638</v>
      </c>
      <c r="CK150" s="73">
        <f>N150/N$154</f>
        <v>1.2867852763403695</v>
      </c>
      <c r="CL150" s="73">
        <f>Z150/Z$154</f>
        <v>0.90878765871707123</v>
      </c>
      <c r="CM150" s="73">
        <f>FC150</f>
        <v>0.98019211271071727</v>
      </c>
      <c r="CN150" s="73">
        <f>FG150</f>
        <v>0.99382725967952001</v>
      </c>
      <c r="CO150" s="73">
        <f>FK150</f>
        <v>1.2539574844924721</v>
      </c>
      <c r="CP150" s="73">
        <f>FO150</f>
        <v>1.0012199892330751</v>
      </c>
      <c r="CQ150" s="73">
        <f>EY150</f>
        <v>0.74306702431566551</v>
      </c>
      <c r="CR150" s="73">
        <f>CK150*CM150*CN150*CO150*CP150*CQ150</f>
        <v>1.1694145785569638</v>
      </c>
      <c r="CS150" s="73">
        <f>CK150*CL150</f>
        <v>1.1694145785569638</v>
      </c>
      <c r="CT150" s="73"/>
      <c r="CU150" s="73">
        <f>CM150*CN150*CO150*CP150</f>
        <v>1.2230224582419436</v>
      </c>
      <c r="CW150" s="243">
        <f t="shared" si="455"/>
        <v>1.093615744719729</v>
      </c>
      <c r="CX150" s="53"/>
      <c r="CZ150" s="71">
        <f t="shared" si="485"/>
        <v>0.20372398105131231</v>
      </c>
      <c r="DA150" s="71">
        <f t="shared" si="485"/>
        <v>0.27133918942629626</v>
      </c>
      <c r="DB150" s="71">
        <f t="shared" si="485"/>
        <v>0.34406255846338968</v>
      </c>
      <c r="DC150" s="71">
        <f t="shared" si="485"/>
        <v>0.18087427105900167</v>
      </c>
      <c r="DE150" s="71">
        <f t="shared" si="486"/>
        <v>0.20687658327276964</v>
      </c>
      <c r="DF150" s="71">
        <f t="shared" si="486"/>
        <v>0.27644676628456477</v>
      </c>
      <c r="DG150" s="71">
        <f t="shared" si="486"/>
        <v>0.33309991685854501</v>
      </c>
      <c r="DH150" s="71">
        <f t="shared" si="486"/>
        <v>0.18339932358035482</v>
      </c>
      <c r="DI150" s="71">
        <f t="shared" si="458"/>
        <v>0.9998225899962343</v>
      </c>
      <c r="DJ150" s="71"/>
      <c r="DK150" s="71">
        <f t="shared" si="487"/>
        <v>0.20691329176064008</v>
      </c>
      <c r="DL150" s="71">
        <f t="shared" si="487"/>
        <v>0.27649581940892731</v>
      </c>
      <c r="DM150" s="71">
        <f t="shared" si="487"/>
        <v>0.33315902260199942</v>
      </c>
      <c r="DN150" s="71">
        <f t="shared" si="487"/>
        <v>0.18343186622843316</v>
      </c>
      <c r="DQ150" s="71">
        <f t="shared" ref="DQ150:DT151" si="495">LN(BQ150/BQ149)</f>
        <v>2.2712578059859854E-2</v>
      </c>
      <c r="DR150" s="71">
        <f t="shared" si="495"/>
        <v>-7.6977202643527896E-3</v>
      </c>
      <c r="DS150" s="71">
        <f t="shared" si="495"/>
        <v>2.1922254254281149E-3</v>
      </c>
      <c r="DT150" s="71">
        <f t="shared" si="495"/>
        <v>-1.5794265683609487E-2</v>
      </c>
      <c r="DV150" s="71">
        <f t="shared" si="489"/>
        <v>0.18266993763529896</v>
      </c>
      <c r="DW150" s="71">
        <f t="shared" si="489"/>
        <v>0.22582181408602992</v>
      </c>
      <c r="DX150" s="71">
        <f t="shared" si="489"/>
        <v>0.37184138754445073</v>
      </c>
      <c r="DY150" s="71">
        <f t="shared" si="489"/>
        <v>0.21966686073422034</v>
      </c>
      <c r="DZ150" s="71"/>
      <c r="EB150" s="71">
        <f t="shared" si="490"/>
        <v>-1.5916690354447566E-5</v>
      </c>
      <c r="EC150" s="71">
        <f t="shared" si="490"/>
        <v>-4.803447290449612E-3</v>
      </c>
      <c r="ED150" s="71">
        <f t="shared" si="490"/>
        <v>-1.1295562040583296E-3</v>
      </c>
      <c r="EE150" s="71">
        <f t="shared" si="490"/>
        <v>6.900041080914879E-3</v>
      </c>
      <c r="EG150" s="71">
        <f t="shared" si="491"/>
        <v>1.6092944361631996E-3</v>
      </c>
      <c r="EH150" s="71">
        <f t="shared" si="491"/>
        <v>3.7993208032800719E-4</v>
      </c>
      <c r="EI150" s="71">
        <f t="shared" si="491"/>
        <v>-6.1163611035762715E-5</v>
      </c>
      <c r="EJ150" s="71">
        <f t="shared" si="491"/>
        <v>-3.2215721298466544E-4</v>
      </c>
      <c r="EL150" s="71">
        <f t="shared" si="492"/>
        <v>-5.0059976131089012E-3</v>
      </c>
      <c r="EM150" s="71">
        <f t="shared" si="492"/>
        <v>5.3816254115635715E-4</v>
      </c>
      <c r="EN150" s="71">
        <f t="shared" si="492"/>
        <v>2.7878835722021031E-3</v>
      </c>
      <c r="EO150" s="71">
        <f t="shared" si="492"/>
        <v>3.3695641429164038E-3</v>
      </c>
      <c r="EQ150" s="71">
        <f t="shared" si="493"/>
        <v>-4.1359301864898904E-2</v>
      </c>
      <c r="ER150" s="71">
        <f t="shared" si="493"/>
        <v>-1.7023788746260579E-2</v>
      </c>
      <c r="ES150" s="71">
        <f t="shared" si="493"/>
        <v>6.9901097008706781E-2</v>
      </c>
      <c r="ET150" s="71">
        <f t="shared" si="493"/>
        <v>-1.3241680605349413E-2</v>
      </c>
      <c r="EW150" s="71">
        <f t="shared" si="472"/>
        <v>1.0004044166230313</v>
      </c>
      <c r="EX150" s="71">
        <f t="shared" si="466"/>
        <v>0.53372869233038867</v>
      </c>
      <c r="EY150" s="71">
        <f t="shared" si="373"/>
        <v>0.74306702431566551</v>
      </c>
      <c r="EZ150" s="71"/>
      <c r="FA150" s="71">
        <f t="shared" si="398"/>
        <v>0.9995580367967738</v>
      </c>
      <c r="FB150" s="71">
        <f t="shared" si="467"/>
        <v>0.9589231547601077</v>
      </c>
      <c r="FC150" s="71">
        <f t="shared" si="374"/>
        <v>0.98019211271071727</v>
      </c>
      <c r="FD150" s="71"/>
      <c r="FE150" s="71">
        <f t="shared" si="399"/>
        <v>1.0003586272247729</v>
      </c>
      <c r="FF150" s="71">
        <f t="shared" si="468"/>
        <v>1.0013695629814208</v>
      </c>
      <c r="FG150" s="71">
        <f t="shared" si="375"/>
        <v>0.99382725967952001</v>
      </c>
      <c r="FH150" s="71"/>
      <c r="FI150" s="71">
        <f t="shared" si="401"/>
        <v>1.0006601040261054</v>
      </c>
      <c r="FJ150" s="71">
        <f t="shared" si="469"/>
        <v>1.292342092092805</v>
      </c>
      <c r="FK150" s="71">
        <f t="shared" si="376"/>
        <v>1.2539574844924721</v>
      </c>
      <c r="FM150" s="71">
        <f t="shared" si="403"/>
        <v>1.0076233501549998</v>
      </c>
      <c r="FN150" s="71">
        <f t="shared" si="470"/>
        <v>0.99069011529715345</v>
      </c>
      <c r="FO150" s="71">
        <f t="shared" si="377"/>
        <v>1.0012199892330751</v>
      </c>
      <c r="FQ150" s="239"/>
    </row>
    <row r="151" spans="1:181" x14ac:dyDescent="0.2">
      <c r="A151" s="50" t="s">
        <v>122</v>
      </c>
      <c r="B151" s="50">
        <f t="shared" si="378"/>
        <v>2011</v>
      </c>
      <c r="D151" s="79">
        <f t="shared" si="405"/>
        <v>2316.0625737967689</v>
      </c>
      <c r="E151" s="79">
        <f t="shared" si="405"/>
        <v>3122.7881395300387</v>
      </c>
      <c r="F151" s="79">
        <f t="shared" si="405"/>
        <v>3752.3673070795357</v>
      </c>
      <c r="G151" s="79">
        <f t="shared" si="405"/>
        <v>2162.9989795936563</v>
      </c>
      <c r="H151" s="79">
        <f>SUM(D151:G151)</f>
        <v>11354.217000000001</v>
      </c>
      <c r="I151" s="74">
        <f t="shared" si="304"/>
        <v>11354.216999999999</v>
      </c>
      <c r="J151" s="327">
        <f t="shared" si="407"/>
        <v>20727.309611783963</v>
      </c>
      <c r="K151" s="327">
        <f t="shared" si="407"/>
        <v>25503.241046770378</v>
      </c>
      <c r="L151" s="327">
        <f t="shared" si="407"/>
        <v>42149.184506727033</v>
      </c>
      <c r="M151" s="327">
        <f t="shared" si="407"/>
        <v>25097.202905514467</v>
      </c>
      <c r="N151" s="327">
        <f>SUM(J151:M151)</f>
        <v>113476.93807079583</v>
      </c>
      <c r="P151" s="84">
        <f t="shared" si="409"/>
        <v>39.784139151109137</v>
      </c>
      <c r="Q151" s="84">
        <f t="shared" si="409"/>
        <v>48.57914486783362</v>
      </c>
      <c r="R151" s="84">
        <f t="shared" si="409"/>
        <v>78.849314028389344</v>
      </c>
      <c r="S151" s="84">
        <f t="shared" si="409"/>
        <v>44.078896672821479</v>
      </c>
      <c r="T151" s="84">
        <f>SUM(P151:S151)</f>
        <v>211.29149472015359</v>
      </c>
      <c r="V151" s="79">
        <f t="shared" si="473"/>
        <v>111.73966217400606</v>
      </c>
      <c r="W151" s="79">
        <f t="shared" si="473"/>
        <v>122.44671701934509</v>
      </c>
      <c r="X151" s="79">
        <f t="shared" si="473"/>
        <v>89.025857818925431</v>
      </c>
      <c r="Y151" s="79">
        <f t="shared" si="473"/>
        <v>86.184862422194172</v>
      </c>
      <c r="Z151" s="79">
        <f t="shared" si="473"/>
        <v>100.05748474563478</v>
      </c>
      <c r="AA151" s="151"/>
      <c r="AC151" s="84">
        <f t="shared" si="412"/>
        <v>58.215726749794449</v>
      </c>
      <c r="AD151" s="84">
        <f t="shared" si="423"/>
        <v>64.28248475814101</v>
      </c>
      <c r="AE151" s="84">
        <f t="shared" si="423"/>
        <v>47.589092604261751</v>
      </c>
      <c r="AF151" s="84">
        <f t="shared" si="423"/>
        <v>49.071078063696987</v>
      </c>
      <c r="AG151" s="84">
        <f t="shared" si="424"/>
        <v>53.737217463666326</v>
      </c>
      <c r="AI151" s="84">
        <f t="shared" si="494"/>
        <v>61.592222801206098</v>
      </c>
      <c r="AJ151" s="84">
        <f t="shared" si="494"/>
        <v>66.012979192877552</v>
      </c>
      <c r="AK151" s="84">
        <f t="shared" si="494"/>
        <v>47.227172139440938</v>
      </c>
      <c r="AL151" s="84">
        <f t="shared" si="494"/>
        <v>47.066474443544365</v>
      </c>
      <c r="AM151" s="84">
        <f t="shared" si="494"/>
        <v>54.217591898512275</v>
      </c>
      <c r="AN151" s="119">
        <f>AM151/AM$125</f>
        <v>0.71394732736455546</v>
      </c>
      <c r="AO151" s="119">
        <f t="shared" ref="AO151:AS152" si="496">AC151/AI151</f>
        <v>0.9451798311889219</v>
      </c>
      <c r="AP151" s="119">
        <f t="shared" si="496"/>
        <v>0.97378554254186345</v>
      </c>
      <c r="AQ151" s="119">
        <f t="shared" si="496"/>
        <v>1.0076633947879035</v>
      </c>
      <c r="AR151" s="119">
        <f t="shared" si="496"/>
        <v>1.0425909024173272</v>
      </c>
      <c r="AS151" s="119">
        <f t="shared" si="496"/>
        <v>0.99113987881008914</v>
      </c>
      <c r="AU151" s="125">
        <f t="shared" ref="AU151:AY152" si="497">P151/J151*1000000</f>
        <v>1919.4068065877163</v>
      </c>
      <c r="AV151" s="125">
        <f t="shared" si="497"/>
        <v>1904.8224019348897</v>
      </c>
      <c r="AW151" s="125">
        <f t="shared" si="497"/>
        <v>1870.7198004223533</v>
      </c>
      <c r="AX151" s="125">
        <f t="shared" si="497"/>
        <v>1756.327063169907</v>
      </c>
      <c r="AY151" s="125">
        <f t="shared" si="497"/>
        <v>1861.9774053855185</v>
      </c>
      <c r="BB151" s="71">
        <f t="shared" si="347"/>
        <v>0.78010511665081206</v>
      </c>
      <c r="BC151" s="71">
        <f t="shared" si="348"/>
        <v>0.72166887851637407</v>
      </c>
      <c r="BD151" s="71">
        <f t="shared" si="349"/>
        <v>0.71400550550136066</v>
      </c>
      <c r="BE151" s="71">
        <f t="shared" si="350"/>
        <v>0.69441424116423167</v>
      </c>
      <c r="BF151" s="71"/>
      <c r="BG151" s="71">
        <f t="shared" si="438"/>
        <v>0.88425090487389968</v>
      </c>
      <c r="BH151" s="71">
        <f t="shared" si="439"/>
        <v>0.87342781284065152</v>
      </c>
      <c r="BI151" s="71">
        <f t="shared" si="440"/>
        <v>0.94889177612792086</v>
      </c>
      <c r="BJ151" s="71">
        <f t="shared" si="441"/>
        <v>0.89603502150981218</v>
      </c>
      <c r="BK151" s="71"/>
      <c r="BL151" s="71">
        <f>BQ151*BV151*CA151*CF151</f>
        <v>0.88425090487389968</v>
      </c>
      <c r="BM151" s="71">
        <f>BR151*BW151*CB151*CG151</f>
        <v>0.87342781284065152</v>
      </c>
      <c r="BN151" s="71">
        <f>BS151*BX151*CC151*CH151</f>
        <v>0.94889177612792097</v>
      </c>
      <c r="BO151" s="71">
        <f>BT151*BY151*CD151*CI151</f>
        <v>0.89603502150981207</v>
      </c>
      <c r="BP151" s="71"/>
      <c r="BQ151" s="148">
        <f>Northeast!AK152</f>
        <v>0.78465490062092758</v>
      </c>
      <c r="BR151" s="148">
        <f>Midwest!AK152</f>
        <v>0.73371120173776561</v>
      </c>
      <c r="BS151" s="148">
        <f>South!AK152</f>
        <v>0.70949099083314504</v>
      </c>
      <c r="BT151" s="148">
        <f>West!AK152</f>
        <v>0.69981415726162666</v>
      </c>
      <c r="BU151" s="72"/>
      <c r="BV151" s="148">
        <f>Northeast!AH152</f>
        <v>0.99420154775492386</v>
      </c>
      <c r="BW151" s="148">
        <f>Midwest!AH152</f>
        <v>0.98358710730752119</v>
      </c>
      <c r="BX151" s="148">
        <f>South!AH152</f>
        <v>1.0063630331132387</v>
      </c>
      <c r="BY151" s="148">
        <f>West!AH152</f>
        <v>0.99228378557169383</v>
      </c>
      <c r="CA151" s="148">
        <f>Northeast!AI152</f>
        <v>1.1737953874481086</v>
      </c>
      <c r="CB151" s="148">
        <f>Midwest!AI152</f>
        <v>1.2515367131975936</v>
      </c>
      <c r="CC151" s="148">
        <f>South!AI152</f>
        <v>1.3002776841066312</v>
      </c>
      <c r="CD151" s="148">
        <f>West!AI152</f>
        <v>1.2894147279311137</v>
      </c>
      <c r="CF151" s="148">
        <f>Northeast!AJ152</f>
        <v>0.96567277569019516</v>
      </c>
      <c r="CG151" s="148">
        <f>Midwest!AJ152</f>
        <v>0.96704224422962637</v>
      </c>
      <c r="CH151" s="148">
        <f>South!AJ152</f>
        <v>1.0220661689824775</v>
      </c>
      <c r="CI151" s="148">
        <f>West!AJ152</f>
        <v>1.0007226718515227</v>
      </c>
      <c r="CJ151" s="243"/>
      <c r="CK151" s="73">
        <f>N151/N$154</f>
        <v>1.2988159087335898</v>
      </c>
      <c r="CL151" s="73">
        <f>Z151/Z$154</f>
        <v>0.88686905771547053</v>
      </c>
      <c r="CM151" s="73">
        <f>FC151</f>
        <v>0.97977122032265307</v>
      </c>
      <c r="CN151" s="73">
        <f>FG151</f>
        <v>0.99414362884173946</v>
      </c>
      <c r="CO151" s="73">
        <f>FK151</f>
        <v>1.25523401315524</v>
      </c>
      <c r="CP151" s="73">
        <f>FO151</f>
        <v>0.99020163997055544</v>
      </c>
      <c r="CQ151" s="73">
        <f>EY151</f>
        <v>0.7325501317497396</v>
      </c>
      <c r="CR151" s="73">
        <f>CK151*CM151*CN151*CO151*CP151*CQ151</f>
        <v>1.151879641124421</v>
      </c>
      <c r="CS151" s="73">
        <f>CK151*CL151</f>
        <v>1.1518796411244214</v>
      </c>
      <c r="CT151" s="73"/>
      <c r="CU151" s="73">
        <f>CM151*CN151*CO151*CP151</f>
        <v>1.2106598842554721</v>
      </c>
      <c r="CW151" s="243"/>
      <c r="CX151" s="53"/>
      <c r="CZ151" s="71">
        <f>D151/$H151</f>
        <v>0.20398258847763512</v>
      </c>
      <c r="DA151" s="71">
        <f>E151/$H151</f>
        <v>0.2750333325080927</v>
      </c>
      <c r="DB151" s="71">
        <f>F151/$H151</f>
        <v>0.33048226109114665</v>
      </c>
      <c r="DC151" s="71">
        <f>G151/$H151</f>
        <v>0.19050181792312548</v>
      </c>
      <c r="DE151" s="71">
        <f>(CZ151-CZ150)/LN(CZ151/CZ150)</f>
        <v>0.20385325742544572</v>
      </c>
      <c r="DF151" s="71">
        <f>(DA151-DA150)/LN(DA151/DA150)</f>
        <v>0.27318209809939292</v>
      </c>
      <c r="DG151" s="71">
        <f>(DB151-DB150)/LN(DB151/DB150)</f>
        <v>0.33722683721506602</v>
      </c>
      <c r="DH151" s="71">
        <f>(DC151-DC150)/LN(DC151/DC150)</f>
        <v>0.18564643964245059</v>
      </c>
      <c r="DI151" s="71">
        <f>SUM(DE151:DH151)</f>
        <v>0.99990863238235539</v>
      </c>
      <c r="DJ151" s="71"/>
      <c r="DK151" s="71">
        <f>DE151/$DI151</f>
        <v>0.20387188471385673</v>
      </c>
      <c r="DL151" s="71">
        <f>DF151/$DI151</f>
        <v>0.27320706037762332</v>
      </c>
      <c r="DM151" s="71">
        <f>DG151/$DI151</f>
        <v>0.33725765164322907</v>
      </c>
      <c r="DN151" s="71">
        <f>DH151/$DI151</f>
        <v>0.18566340326529074</v>
      </c>
      <c r="DQ151" s="71">
        <f t="shared" si="495"/>
        <v>-1.6897183612122703E-2</v>
      </c>
      <c r="DR151" s="71">
        <f t="shared" si="495"/>
        <v>-4.9623996082351484E-5</v>
      </c>
      <c r="DS151" s="71">
        <f t="shared" si="495"/>
        <v>-2.4877810413598445E-3</v>
      </c>
      <c r="DT151" s="71">
        <f t="shared" si="495"/>
        <v>-5.3629465373572847E-2</v>
      </c>
      <c r="DV151" s="71">
        <f>J151/$N151</f>
        <v>0.18265658171753488</v>
      </c>
      <c r="DW151" s="71">
        <f>K151/$N151</f>
        <v>0.22474382443117605</v>
      </c>
      <c r="DX151" s="71">
        <f>L151/$N151</f>
        <v>0.37143392501858885</v>
      </c>
      <c r="DY151" s="71">
        <f>M151/$N151</f>
        <v>0.22116566883270025</v>
      </c>
      <c r="DZ151" s="71"/>
      <c r="EB151" s="71">
        <f>LN(DV151/DV150)</f>
        <v>-7.3117701905101517E-5</v>
      </c>
      <c r="EC151" s="71">
        <f>LN(DW151/DW150)</f>
        <v>-4.7850595765643071E-3</v>
      </c>
      <c r="ED151" s="71">
        <f>LN(DX151/DX150)</f>
        <v>-1.0963974177319608E-3</v>
      </c>
      <c r="EE151" s="71">
        <f>LN(DY151/DY150)</f>
        <v>6.7999241127972157E-3</v>
      </c>
      <c r="EG151" s="71">
        <f>LN(BV151/BV150)</f>
        <v>1.3334635021486868E-3</v>
      </c>
      <c r="EH151" s="71">
        <f>LN(BW151/BW150)</f>
        <v>2.7663126380108357E-4</v>
      </c>
      <c r="EI151" s="71">
        <f>LN(BX151/BX150)</f>
        <v>-8.6431939781042415E-5</v>
      </c>
      <c r="EJ151" s="71">
        <f>LN(BY151/BY150)</f>
        <v>0</v>
      </c>
      <c r="EL151" s="71">
        <f>LN(CA151/CA150)</f>
        <v>-3.8477283909170378E-3</v>
      </c>
      <c r="EM151" s="71">
        <f>LN(CB151/CB150)</f>
        <v>1.2069736938587464E-3</v>
      </c>
      <c r="EN151" s="71">
        <f>LN(CC151/CC150)</f>
        <v>2.7013176344593973E-3</v>
      </c>
      <c r="EO151" s="71">
        <f>LN(CD151/CD150)</f>
        <v>3.0223080956453732E-3</v>
      </c>
      <c r="EQ151" s="71">
        <f>LN(AO151/AO150)</f>
        <v>-3.6609582767415986E-3</v>
      </c>
      <c r="ER151" s="71">
        <f>LN(AP151/AP150)</f>
        <v>-7.5404021734902993E-3</v>
      </c>
      <c r="ES151" s="71">
        <f>LN(AQ151/AQ150)</f>
        <v>-6.3715339645149582E-2</v>
      </c>
      <c r="ET151" s="71">
        <f>LN(AR151/AR150)</f>
        <v>7.1252695251482409E-2</v>
      </c>
      <c r="EW151" s="71">
        <f>EXP(SUMPRODUCT($DK151:$DN151,DQ151:DT151))</f>
        <v>0.9858466434093055</v>
      </c>
      <c r="EX151" s="71">
        <f>IF(ISERR(EW151),EX150,EW151*EX150)</f>
        <v>0.52617463982515156</v>
      </c>
      <c r="EY151" s="71">
        <f t="shared" si="373"/>
        <v>0.7325501317497396</v>
      </c>
      <c r="EZ151" s="71"/>
      <c r="FA151" s="71">
        <f>EXP(SUMPRODUCT($DK151:$DN151,EB151:EE151))</f>
        <v>0.99957060214767479</v>
      </c>
      <c r="FB151" s="71">
        <f>IF(ISERR(FA151),FB150,FA151*FB150)</f>
        <v>0.95851139521690876</v>
      </c>
      <c r="FC151" s="71">
        <f t="shared" si="374"/>
        <v>0.97977122032265307</v>
      </c>
      <c r="FD151" s="71"/>
      <c r="FE151" s="71">
        <f>EXP(SUMPRODUCT($DK151:$DN151,EG151:EJ151))</f>
        <v>1.0003183341563013</v>
      </c>
      <c r="FF151" s="71">
        <f>IF(ISERR(FE151),FF150,FE151*FF150)</f>
        <v>1.0016883331163984</v>
      </c>
      <c r="FG151" s="71">
        <f t="shared" si="375"/>
        <v>0.99414362884173946</v>
      </c>
      <c r="FH151" s="71"/>
      <c r="FI151" s="71">
        <f>EXP(SUMPRODUCT($DK151:$DN151,EL151:EO151))</f>
        <v>1.0010179999549862</v>
      </c>
      <c r="FJ151" s="71">
        <f>IF(ISERR(FI151),FJ150,FI151*FJ150)</f>
        <v>1.2936576962843822</v>
      </c>
      <c r="FK151" s="71">
        <f t="shared" si="376"/>
        <v>1.25523401315524</v>
      </c>
      <c r="FM151" s="71">
        <f>EXP(SUMPRODUCT($DK151:$DN151,EQ151:ET151))</f>
        <v>0.98899507662550801</v>
      </c>
      <c r="FN151" s="71">
        <f>IF(ISERR(FM151),FN150,FM151*FN150)</f>
        <v>0.97978764649044159</v>
      </c>
      <c r="FO151" s="71">
        <f t="shared" si="377"/>
        <v>0.99020163997055544</v>
      </c>
      <c r="FQ151" s="239"/>
    </row>
    <row r="152" spans="1:181" x14ac:dyDescent="0.2">
      <c r="A152" s="50" t="s">
        <v>122</v>
      </c>
      <c r="B152" s="50">
        <f t="shared" si="378"/>
        <v>2012</v>
      </c>
      <c r="D152" s="79">
        <f t="shared" si="405"/>
        <v>2108.3831608378214</v>
      </c>
      <c r="E152" s="79">
        <f t="shared" si="405"/>
        <v>2856.1159305069309</v>
      </c>
      <c r="F152" s="79">
        <f t="shared" si="405"/>
        <v>3520.4304526411215</v>
      </c>
      <c r="G152" s="79">
        <f t="shared" si="405"/>
        <v>1988.1024560141254</v>
      </c>
      <c r="H152" s="79">
        <f>SUM(D152:G152)</f>
        <v>10473.031999999999</v>
      </c>
      <c r="I152" s="74">
        <f t="shared" si="304"/>
        <v>10473.031999999999</v>
      </c>
      <c r="J152" s="327">
        <f t="shared" si="407"/>
        <v>20789.491540619318</v>
      </c>
      <c r="K152" s="327">
        <f t="shared" si="407"/>
        <v>25569.549473491981</v>
      </c>
      <c r="L152" s="327">
        <f t="shared" si="407"/>
        <v>42612.825536301025</v>
      </c>
      <c r="M152" s="327">
        <f t="shared" si="407"/>
        <v>25348.174934569608</v>
      </c>
      <c r="N152" s="327">
        <f>SUM(J152:M152)</f>
        <v>114320.04148498192</v>
      </c>
      <c r="P152" s="84">
        <f t="shared" si="409"/>
        <v>39.780424718565875</v>
      </c>
      <c r="Q152" s="84">
        <f t="shared" si="409"/>
        <v>48.752451232687754</v>
      </c>
      <c r="R152" s="84">
        <f t="shared" si="409"/>
        <v>79.888696019302031</v>
      </c>
      <c r="S152" s="84">
        <f t="shared" si="409"/>
        <v>44.627164905069016</v>
      </c>
      <c r="T152" s="84">
        <f>SUM(P152:S152)</f>
        <v>213.04873687562466</v>
      </c>
      <c r="V152" s="79">
        <f t="shared" si="473"/>
        <v>101.41581176809353</v>
      </c>
      <c r="W152" s="79">
        <f t="shared" si="473"/>
        <v>111.69989261906525</v>
      </c>
      <c r="X152" s="79">
        <f t="shared" si="473"/>
        <v>82.614339892625424</v>
      </c>
      <c r="Y152" s="79">
        <f t="shared" si="473"/>
        <v>78.431779058884814</v>
      </c>
      <c r="Z152" s="79">
        <f t="shared" si="473"/>
        <v>91.611513291620241</v>
      </c>
      <c r="AA152" s="151"/>
      <c r="AC152" s="84">
        <f t="shared" si="412"/>
        <v>53.000519118485443</v>
      </c>
      <c r="AD152" s="84">
        <f t="shared" si="423"/>
        <v>58.584047741007737</v>
      </c>
      <c r="AE152" s="84">
        <f t="shared" si="423"/>
        <v>44.066690634060976</v>
      </c>
      <c r="AF152" s="84">
        <f t="shared" si="423"/>
        <v>44.549154315386616</v>
      </c>
      <c r="AG152" s="84">
        <f t="shared" si="424"/>
        <v>49.157916416627394</v>
      </c>
      <c r="AI152" s="84">
        <f t="shared" si="494"/>
        <v>59.96169401152526</v>
      </c>
      <c r="AJ152" s="84">
        <f t="shared" si="494"/>
        <v>67.409443857448196</v>
      </c>
      <c r="AK152" s="84">
        <f t="shared" si="494"/>
        <v>46.516300099977769</v>
      </c>
      <c r="AL152" s="84">
        <f t="shared" si="494"/>
        <v>48.598609722795558</v>
      </c>
      <c r="AM152" s="84">
        <f t="shared" si="494"/>
        <v>54.244029686684648</v>
      </c>
      <c r="AN152" s="119">
        <f>AM152/AM$125</f>
        <v>0.7142954650731137</v>
      </c>
      <c r="AO152" s="119">
        <f t="shared" si="496"/>
        <v>0.88390630038401174</v>
      </c>
      <c r="AP152" s="119">
        <f t="shared" si="496"/>
        <v>0.86907774917853253</v>
      </c>
      <c r="AQ152" s="119">
        <f t="shared" si="496"/>
        <v>0.94733868642493424</v>
      </c>
      <c r="AR152" s="119">
        <f t="shared" si="496"/>
        <v>0.91667548865066584</v>
      </c>
      <c r="AS152" s="119">
        <f t="shared" si="496"/>
        <v>0.90623644114504731</v>
      </c>
      <c r="AU152" s="125">
        <f t="shared" si="497"/>
        <v>1913.4871404065527</v>
      </c>
      <c r="AV152" s="125">
        <f t="shared" si="497"/>
        <v>1906.6605488387484</v>
      </c>
      <c r="AW152" s="125">
        <f t="shared" si="497"/>
        <v>1874.7570717000783</v>
      </c>
      <c r="AX152" s="125">
        <f t="shared" si="497"/>
        <v>1760.5671816714071</v>
      </c>
      <c r="AY152" s="125">
        <f t="shared" si="497"/>
        <v>1863.6166861749487</v>
      </c>
      <c r="BB152" s="71">
        <f t="shared" ref="BB152" si="498">AI152/AI$154</f>
        <v>0.75945342080632361</v>
      </c>
      <c r="BC152" s="71">
        <f t="shared" ref="BC152" si="499">AJ152/AJ$154</f>
        <v>0.73693534733342103</v>
      </c>
      <c r="BD152" s="71">
        <f t="shared" ref="BD152" si="500">AK152/AK$154</f>
        <v>0.70325816394161056</v>
      </c>
      <c r="BE152" s="71">
        <f t="shared" ref="BE152" si="501">AL152/AL$154</f>
        <v>0.71701921784627198</v>
      </c>
      <c r="BF152" s="71"/>
      <c r="BG152" s="71"/>
      <c r="BH152" s="71"/>
      <c r="BI152" s="71"/>
      <c r="BJ152" s="71"/>
      <c r="BK152" s="71"/>
      <c r="BL152" s="71"/>
      <c r="BM152" s="71"/>
      <c r="BN152" s="71"/>
      <c r="BO152" s="71"/>
      <c r="BP152" s="71"/>
      <c r="BQ152" s="148"/>
      <c r="BR152" s="148"/>
      <c r="BS152" s="148"/>
      <c r="BT152" s="148"/>
      <c r="BU152" s="72"/>
      <c r="BV152" s="148"/>
      <c r="BW152" s="148"/>
      <c r="BX152" s="148"/>
      <c r="BY152" s="148"/>
      <c r="CA152" s="148"/>
      <c r="CB152" s="148"/>
      <c r="CC152" s="148"/>
      <c r="CD152" s="148"/>
      <c r="CF152" s="148"/>
      <c r="CG152" s="148"/>
      <c r="CH152" s="148"/>
      <c r="CI152" s="148"/>
      <c r="CJ152" s="243"/>
      <c r="CK152" s="73">
        <f>N152/N$154</f>
        <v>1.3084657648688454</v>
      </c>
      <c r="CL152" s="73">
        <f>Z152/Z$154</f>
        <v>0.81200738430886987</v>
      </c>
      <c r="CM152" s="572">
        <f>CM151</f>
        <v>0.97977122032265307</v>
      </c>
      <c r="CN152" s="572">
        <f>CN151</f>
        <v>0.99414362884173946</v>
      </c>
      <c r="CO152" s="73">
        <f>AY152/AY151*CO151</f>
        <v>1.2563391184041293</v>
      </c>
      <c r="CP152" s="617">
        <f>AS152/AS151*CP151</f>
        <v>0.90537857411228917</v>
      </c>
      <c r="CQ152" s="73">
        <f>CL152/(CM152*CN152*CO152*CP152)</f>
        <v>0.73290734062845742</v>
      </c>
      <c r="CR152" s="73">
        <f>CK152*CM152*CN152*CO152*CP152*CQ152</f>
        <v>1.0624838631888556</v>
      </c>
      <c r="CS152" s="73">
        <f>CK152*CL152</f>
        <v>1.0624838631888558</v>
      </c>
      <c r="CT152" s="73"/>
      <c r="CU152" s="73">
        <f>CM152*CN152*CO152*CP152</f>
        <v>1.1079263902754546</v>
      </c>
      <c r="CW152" s="243"/>
      <c r="CX152" s="53"/>
      <c r="CZ152" s="71"/>
      <c r="DA152" s="71"/>
      <c r="DB152" s="71"/>
      <c r="DC152" s="71"/>
      <c r="DE152" s="71"/>
      <c r="DF152" s="71"/>
      <c r="DG152" s="71"/>
      <c r="DH152" s="71"/>
      <c r="DI152" s="71"/>
      <c r="DJ152" s="71"/>
      <c r="DK152" s="71"/>
      <c r="DL152" s="71"/>
      <c r="DM152" s="71"/>
      <c r="DN152" s="71"/>
      <c r="DQ152" s="71"/>
      <c r="DR152" s="71"/>
      <c r="DS152" s="71"/>
      <c r="DT152" s="71"/>
      <c r="DV152" s="71"/>
      <c r="DW152" s="71"/>
      <c r="DX152" s="71"/>
      <c r="DY152" s="71"/>
      <c r="DZ152" s="71"/>
      <c r="EB152" s="71"/>
      <c r="EC152" s="71"/>
      <c r="ED152" s="71"/>
      <c r="EE152" s="71"/>
      <c r="EG152" s="71"/>
      <c r="EH152" s="71"/>
      <c r="EI152" s="71"/>
      <c r="EJ152" s="71"/>
      <c r="EL152" s="71"/>
      <c r="EM152" s="71"/>
      <c r="EN152" s="71"/>
      <c r="EO152" s="71"/>
      <c r="EQ152" s="71"/>
      <c r="ER152" s="71"/>
      <c r="ES152" s="71"/>
      <c r="ET152" s="71"/>
      <c r="EW152" s="71"/>
      <c r="EX152" s="71"/>
      <c r="EY152" s="71"/>
      <c r="EZ152" s="71"/>
      <c r="FA152" s="71"/>
      <c r="FB152" s="71"/>
      <c r="FC152" s="71"/>
      <c r="FD152" s="71"/>
      <c r="FE152" s="71"/>
      <c r="FF152" s="71"/>
      <c r="FG152" s="71"/>
      <c r="FH152" s="71"/>
      <c r="FI152" s="71"/>
      <c r="FJ152" s="71"/>
      <c r="FK152" s="71"/>
      <c r="FM152" s="71"/>
      <c r="FN152" s="71"/>
      <c r="FO152" s="71"/>
      <c r="FQ152" s="239"/>
    </row>
    <row r="153" spans="1:181" ht="17.25" hidden="1" customHeight="1" x14ac:dyDescent="0.2">
      <c r="A153" s="50"/>
      <c r="B153" s="50"/>
      <c r="D153" s="79"/>
      <c r="E153" s="79"/>
      <c r="F153" s="79"/>
      <c r="G153" s="79"/>
      <c r="H153" s="79"/>
      <c r="J153" s="69"/>
      <c r="K153" s="69"/>
      <c r="L153" s="69"/>
      <c r="M153" s="69"/>
      <c r="N153" s="69"/>
      <c r="V153" s="70"/>
      <c r="W153" s="70"/>
      <c r="X153" s="70"/>
      <c r="Y153" s="70"/>
      <c r="Z153" s="70"/>
      <c r="AC153" s="54"/>
      <c r="AU153" s="125"/>
      <c r="AV153" s="125"/>
      <c r="AW153" s="125"/>
      <c r="AX153" s="125"/>
      <c r="AY153" s="125"/>
      <c r="BB153" s="71"/>
      <c r="BC153" s="71"/>
      <c r="BD153" s="71"/>
      <c r="BE153" s="71"/>
      <c r="BF153" s="71"/>
      <c r="BG153" s="71"/>
      <c r="BH153" s="71"/>
      <c r="BI153" s="71"/>
      <c r="BJ153" s="71"/>
      <c r="BK153" s="71"/>
      <c r="BL153" s="71"/>
      <c r="BM153" s="71"/>
      <c r="BN153" s="71"/>
      <c r="BO153" s="71"/>
      <c r="BP153" s="71"/>
      <c r="BQ153" s="71"/>
      <c r="BR153" s="71"/>
      <c r="BS153" s="71"/>
      <c r="BT153" s="71"/>
      <c r="BU153" s="72"/>
      <c r="BV153" s="71"/>
      <c r="CK153" s="72"/>
      <c r="CL153" s="72"/>
      <c r="CM153" s="72"/>
      <c r="CN153" s="72"/>
      <c r="CO153" s="72"/>
      <c r="CP153" s="72"/>
      <c r="CQ153" s="72"/>
      <c r="CR153" s="72"/>
      <c r="CS153" s="72"/>
      <c r="CT153" s="72"/>
      <c r="CU153" s="72"/>
      <c r="CX153" s="53"/>
      <c r="CZ153" s="71"/>
      <c r="DA153" s="71"/>
      <c r="DB153" s="71"/>
      <c r="DC153" s="71"/>
      <c r="DE153" s="71"/>
      <c r="DF153" s="71"/>
      <c r="DG153" s="71"/>
      <c r="DH153" s="71"/>
      <c r="DI153" s="71"/>
      <c r="DJ153" s="71"/>
      <c r="DK153" s="71"/>
      <c r="DL153" s="71"/>
      <c r="DM153" s="71"/>
      <c r="DN153" s="71"/>
      <c r="DQ153" s="71"/>
      <c r="DR153" s="71"/>
      <c r="DS153" s="71"/>
      <c r="DT153" s="71"/>
      <c r="DV153" s="71"/>
      <c r="DW153" s="71"/>
      <c r="DX153" s="71"/>
      <c r="DY153" s="71"/>
      <c r="DZ153" s="71"/>
      <c r="EB153" s="71"/>
      <c r="EC153" s="71"/>
      <c r="ED153" s="71"/>
      <c r="EE153" s="71"/>
      <c r="EW153" s="71"/>
      <c r="EX153" s="71"/>
      <c r="EY153" s="71"/>
      <c r="EZ153" s="71"/>
      <c r="FA153" s="71"/>
      <c r="FB153" s="71"/>
      <c r="FC153" s="71"/>
      <c r="FD153" s="71"/>
      <c r="FE153" s="71"/>
      <c r="FF153" s="71"/>
      <c r="FG153" s="71"/>
      <c r="FH153" s="71"/>
      <c r="FI153" s="71"/>
      <c r="FJ153" s="71"/>
      <c r="FK153" s="71"/>
      <c r="FQ153" s="239"/>
    </row>
    <row r="154" spans="1:181" hidden="1" x14ac:dyDescent="0.2">
      <c r="A154" s="18" t="s">
        <v>168</v>
      </c>
      <c r="B154" s="91">
        <f>Base_year</f>
        <v>1985</v>
      </c>
      <c r="D154" s="84"/>
      <c r="E154" s="84"/>
      <c r="F154" s="84"/>
      <c r="G154" s="84"/>
      <c r="H154" s="261">
        <f>H222/H148</f>
        <v>0.40503766290016158</v>
      </c>
      <c r="J154" s="69"/>
      <c r="K154" s="69"/>
      <c r="L154" s="69"/>
      <c r="M154" s="69"/>
      <c r="N154" s="74">
        <f>INDEX(N89:N150,base_row,1)</f>
        <v>87369.531977354287</v>
      </c>
      <c r="P154" s="84"/>
      <c r="Q154" s="84"/>
      <c r="R154" s="84"/>
      <c r="S154" s="84"/>
      <c r="T154" s="79"/>
      <c r="V154" s="74">
        <f>INDEX(V89:V150,base_row,1)</f>
        <v>126.36646630284298</v>
      </c>
      <c r="W154" s="74">
        <f>INDEX(W89:W150,base_row,1)</f>
        <v>140.19099829339223</v>
      </c>
      <c r="X154" s="74">
        <f>INDEX(X89:X150,base_row,1)</f>
        <v>93.820876161670711</v>
      </c>
      <c r="Y154" s="74">
        <f>INDEX(Y89:Y150,base_row,1)</f>
        <v>96.184703000752506</v>
      </c>
      <c r="Z154" s="74">
        <f>INDEX(Z89:Z150,base_row,1)</f>
        <v>112.82103471213412</v>
      </c>
      <c r="AC154" s="74">
        <f>INDEX(AC89:AC150,base_row,1)</f>
        <v>77.278237612426324</v>
      </c>
      <c r="AD154" s="74">
        <f>INDEX(AD89:AD150,base_row,1)</f>
        <v>92.110519618930283</v>
      </c>
      <c r="AE154" s="74">
        <f>INDEX(AE89:AE150,base_row,1)</f>
        <v>65.211899477842593</v>
      </c>
      <c r="AF154" s="74">
        <f>INDEX(AF89:AF150,base_row,1)</f>
        <v>70.6143948081112</v>
      </c>
      <c r="AG154" s="74">
        <f>INDEX(AG89:AG150,base_row,1)</f>
        <v>75.923316323623681</v>
      </c>
      <c r="AI154" s="74">
        <f>INDEX(AI89:AI150,base_row,1)</f>
        <v>78.953748009802879</v>
      </c>
      <c r="AJ154" s="74">
        <f>INDEX(AJ89:AJ150,base_row,1)</f>
        <v>91.472670026437584</v>
      </c>
      <c r="AK154" s="74">
        <f>INDEX(AK89:AK150,base_row,1)</f>
        <v>66.143988772578084</v>
      </c>
      <c r="AL154" s="74">
        <f>INDEX(AL89:AL150,base_row,1)</f>
        <v>67.778671077704701</v>
      </c>
      <c r="AM154" s="74">
        <f>INDEX(AM89:AM150,base_row,1)</f>
        <v>75.940604888387952</v>
      </c>
      <c r="AU154" s="125"/>
      <c r="AV154" s="125"/>
      <c r="AW154" s="125"/>
      <c r="AX154" s="125"/>
      <c r="AY154" s="125"/>
      <c r="BB154" s="71"/>
      <c r="BC154" s="71"/>
      <c r="BD154" s="71"/>
      <c r="BE154" s="71"/>
      <c r="BF154" s="71"/>
      <c r="BG154" s="71"/>
      <c r="BH154" s="71"/>
      <c r="BI154" s="71"/>
      <c r="BJ154" s="71"/>
      <c r="BK154" s="71"/>
      <c r="BL154" s="71"/>
      <c r="BM154" s="71"/>
      <c r="BN154" s="71"/>
      <c r="BO154" s="71"/>
      <c r="BP154" s="71"/>
      <c r="BQ154" s="71"/>
      <c r="BR154" s="71"/>
      <c r="BS154" s="71"/>
      <c r="BT154" s="71"/>
      <c r="BU154" s="72"/>
      <c r="BV154" s="71"/>
      <c r="CK154" s="72"/>
      <c r="CL154" s="72"/>
      <c r="CM154" s="72"/>
      <c r="CN154" s="72"/>
      <c r="CO154" s="72"/>
      <c r="CP154" s="72"/>
      <c r="CQ154" s="72"/>
      <c r="CR154" s="72"/>
      <c r="CS154" s="72"/>
      <c r="CT154" s="72"/>
      <c r="CU154" s="72"/>
      <c r="CX154" s="53"/>
      <c r="CZ154" s="71"/>
      <c r="DA154" s="71"/>
      <c r="DB154" s="71"/>
      <c r="DC154" s="71"/>
      <c r="DE154" s="71"/>
      <c r="DF154" s="71"/>
      <c r="DG154" s="71"/>
      <c r="DH154" s="71"/>
      <c r="DI154" s="71"/>
      <c r="DJ154" s="71"/>
      <c r="DK154" s="71"/>
      <c r="DL154" s="71"/>
      <c r="DM154" s="71"/>
      <c r="DN154" s="71"/>
      <c r="DQ154" s="71"/>
      <c r="DR154" s="71"/>
      <c r="DS154" s="71"/>
      <c r="DT154" s="71"/>
      <c r="DV154" s="71"/>
      <c r="DW154" s="71"/>
      <c r="DX154" s="71"/>
      <c r="DY154" s="71"/>
      <c r="DZ154" s="71"/>
      <c r="EB154" s="71"/>
      <c r="EC154" s="71"/>
      <c r="ED154" s="71"/>
      <c r="EE154" s="71"/>
      <c r="EW154" s="71"/>
      <c r="EX154" s="74">
        <f>INDEX(EX89:EX150,base_row,1)</f>
        <v>0.71827799493851996</v>
      </c>
      <c r="EY154" s="71"/>
      <c r="EZ154" s="71"/>
      <c r="FA154" s="71"/>
      <c r="FB154" s="74">
        <f>INDEX(FB89:FB150,base_row,1)</f>
        <v>0.97830123536518743</v>
      </c>
      <c r="FC154" s="71"/>
      <c r="FD154" s="71"/>
      <c r="FE154" s="71"/>
      <c r="FF154" s="74">
        <f>INDEX(FF89:FF150,base_row,1)</f>
        <v>1.00758914914885</v>
      </c>
      <c r="FG154" s="71"/>
      <c r="FH154" s="71"/>
      <c r="FI154" s="71"/>
      <c r="FJ154" s="71">
        <f>INDEX(FJ89:FJ150,base_row,1)</f>
        <v>1.0306107727534868</v>
      </c>
      <c r="FK154" s="71"/>
      <c r="FN154" s="74">
        <f>INDEX(FN89:FN150,base_row,1)</f>
        <v>0.98948295674361486</v>
      </c>
      <c r="FQ154" s="239"/>
    </row>
    <row r="155" spans="1:181" hidden="1" x14ac:dyDescent="0.2">
      <c r="A155" s="18" t="s">
        <v>169</v>
      </c>
      <c r="B155" s="91">
        <f>Base_year2</f>
        <v>1996</v>
      </c>
      <c r="D155" s="84"/>
      <c r="E155" s="84"/>
      <c r="F155" s="84"/>
      <c r="G155" s="84"/>
      <c r="H155" s="79"/>
      <c r="J155" s="69"/>
      <c r="K155" s="69"/>
      <c r="L155" s="69"/>
      <c r="M155" s="69"/>
      <c r="N155" s="69"/>
      <c r="P155" s="84"/>
      <c r="Q155" s="84"/>
      <c r="R155" s="84"/>
      <c r="S155" s="84"/>
      <c r="T155" s="79"/>
      <c r="AU155" s="125"/>
      <c r="AV155" s="125"/>
      <c r="AW155" s="125"/>
      <c r="AX155" s="125"/>
      <c r="AY155" s="125"/>
      <c r="BB155" s="71"/>
      <c r="BC155" s="71"/>
      <c r="BD155" s="71"/>
      <c r="BE155" s="71"/>
      <c r="BF155" s="71"/>
      <c r="BG155" s="71"/>
      <c r="BH155" s="71"/>
      <c r="BI155" s="71"/>
      <c r="BJ155" s="71"/>
      <c r="BK155" s="71"/>
      <c r="BL155" s="71"/>
      <c r="BM155" s="71"/>
      <c r="BN155" s="71"/>
      <c r="BO155" s="71"/>
      <c r="BP155" s="71"/>
      <c r="BQ155" s="71"/>
      <c r="BR155" s="71"/>
      <c r="BS155" s="71"/>
      <c r="BT155" s="71"/>
      <c r="BU155" s="72"/>
      <c r="BV155" s="71"/>
      <c r="CK155" s="72"/>
      <c r="CL155" s="72"/>
      <c r="CM155" s="72"/>
      <c r="CN155" s="72"/>
      <c r="CO155" s="72"/>
      <c r="CP155" s="72"/>
      <c r="CQ155" s="72"/>
      <c r="CR155" s="72"/>
      <c r="CS155" s="72"/>
      <c r="CT155" s="72"/>
      <c r="CU155" s="72"/>
      <c r="CX155" s="53"/>
      <c r="CZ155" s="71"/>
      <c r="DA155" s="71"/>
      <c r="DB155" s="71"/>
      <c r="DC155" s="71"/>
      <c r="DE155" s="71"/>
      <c r="DF155" s="71"/>
      <c r="DG155" s="71"/>
      <c r="DH155" s="71"/>
      <c r="DI155" s="71"/>
      <c r="DJ155" s="71"/>
      <c r="DK155" s="71"/>
      <c r="DL155" s="71"/>
      <c r="DM155" s="71"/>
      <c r="DN155" s="71"/>
      <c r="DQ155" s="71"/>
      <c r="DR155" s="71"/>
      <c r="DS155" s="71"/>
      <c r="DT155" s="71"/>
      <c r="DV155" s="71"/>
      <c r="DW155" s="71"/>
      <c r="DX155" s="71"/>
      <c r="DY155" s="71"/>
      <c r="DZ155" s="71"/>
      <c r="EB155" s="71"/>
      <c r="EC155" s="71"/>
      <c r="ED155" s="71"/>
      <c r="EE155" s="71"/>
      <c r="EW155" s="71"/>
      <c r="EX155" s="71"/>
      <c r="EY155" s="71"/>
      <c r="EZ155" s="71"/>
      <c r="FA155" s="71"/>
      <c r="FB155" s="71"/>
      <c r="FC155" s="71"/>
      <c r="FD155" s="71"/>
      <c r="FE155" s="71"/>
      <c r="FF155" s="71"/>
      <c r="FG155" s="71"/>
      <c r="FH155" s="71"/>
      <c r="FI155" s="71"/>
      <c r="FJ155" s="71"/>
      <c r="FK155" s="71"/>
      <c r="FQ155" s="239"/>
    </row>
    <row r="156" spans="1:181" x14ac:dyDescent="0.2">
      <c r="A156" s="16"/>
      <c r="B156" s="92"/>
      <c r="D156" s="79"/>
      <c r="E156" s="79"/>
      <c r="F156" s="79"/>
      <c r="G156" s="79"/>
      <c r="H156" s="79"/>
      <c r="J156" s="69"/>
      <c r="K156" s="69"/>
      <c r="L156" s="69"/>
      <c r="M156" s="69"/>
      <c r="N156" s="69"/>
      <c r="V156" s="70"/>
      <c r="W156" s="70"/>
      <c r="X156" s="70"/>
      <c r="Y156" s="70"/>
      <c r="Z156" s="70"/>
      <c r="AC156" s="54"/>
      <c r="AU156" s="125"/>
      <c r="AV156" s="125"/>
      <c r="AW156" s="125"/>
      <c r="AX156" s="125"/>
      <c r="AY156" s="125"/>
      <c r="BB156" s="71"/>
      <c r="BC156" s="71"/>
      <c r="BD156" s="71"/>
      <c r="BE156" s="71"/>
      <c r="BF156" s="71"/>
      <c r="BG156" s="71"/>
      <c r="BH156" s="71"/>
      <c r="BI156" s="71"/>
      <c r="BJ156" s="71"/>
      <c r="BK156" s="71"/>
      <c r="BL156" s="71"/>
      <c r="BM156" s="71"/>
      <c r="BN156" s="71"/>
      <c r="BO156" s="71"/>
      <c r="BP156" s="71"/>
      <c r="BQ156" s="71"/>
      <c r="BR156" s="71"/>
      <c r="BS156" s="71"/>
      <c r="BT156" s="71"/>
      <c r="BU156" s="72"/>
      <c r="BV156" s="71"/>
      <c r="CK156" s="72"/>
      <c r="CL156" s="72"/>
      <c r="CM156" s="72"/>
      <c r="CN156" s="72"/>
      <c r="CO156" s="72"/>
      <c r="CP156" s="72"/>
      <c r="CQ156" s="72"/>
      <c r="CR156" s="72"/>
      <c r="CS156" s="72"/>
      <c r="CT156" s="72"/>
      <c r="CU156" s="72"/>
      <c r="CX156" s="53"/>
      <c r="CZ156" s="71"/>
      <c r="DA156" s="71"/>
      <c r="DB156" s="71"/>
      <c r="DC156" s="71"/>
      <c r="DE156" s="71"/>
      <c r="DF156" s="71"/>
      <c r="DG156" s="71"/>
      <c r="DH156" s="71"/>
      <c r="DI156" s="71"/>
      <c r="DJ156" s="71"/>
      <c r="DK156" s="71"/>
      <c r="DL156" s="71"/>
      <c r="DM156" s="71"/>
      <c r="DN156" s="71"/>
      <c r="DQ156" s="71"/>
      <c r="DR156" s="71"/>
      <c r="DS156" s="71"/>
      <c r="DT156" s="71"/>
      <c r="DV156" s="71"/>
      <c r="DW156" s="71"/>
      <c r="DX156" s="71"/>
      <c r="DY156" s="71"/>
      <c r="DZ156" s="71"/>
      <c r="EB156" s="71"/>
      <c r="EC156" s="71"/>
      <c r="ED156" s="71"/>
      <c r="EE156" s="71"/>
      <c r="EW156" s="71"/>
      <c r="EX156" s="71"/>
      <c r="EY156" s="71"/>
      <c r="EZ156" s="71"/>
      <c r="FA156" s="71"/>
      <c r="FB156" s="71"/>
      <c r="FC156" s="71"/>
      <c r="FD156" s="71"/>
      <c r="FE156" s="71"/>
      <c r="FF156" s="71"/>
      <c r="FG156" s="71"/>
      <c r="FH156" s="71"/>
      <c r="FI156" s="71"/>
      <c r="FJ156" s="71"/>
      <c r="FK156" s="71"/>
      <c r="FQ156" s="239"/>
    </row>
    <row r="157" spans="1:181" x14ac:dyDescent="0.2">
      <c r="A157" s="16"/>
      <c r="B157" s="92"/>
      <c r="D157" s="79"/>
      <c r="E157" s="79"/>
      <c r="F157" s="79"/>
      <c r="G157" s="79"/>
      <c r="H157" s="79"/>
      <c r="J157" s="69"/>
      <c r="K157" s="69"/>
      <c r="L157" s="69"/>
      <c r="M157" s="69"/>
      <c r="N157" s="69"/>
      <c r="V157" s="70"/>
      <c r="W157" s="70"/>
      <c r="X157" s="70"/>
      <c r="Y157" s="70"/>
      <c r="Z157" s="70"/>
      <c r="AC157" s="54"/>
      <c r="AU157" s="125"/>
      <c r="AV157" s="125"/>
      <c r="AW157" s="125"/>
      <c r="AX157" s="125"/>
      <c r="AY157" s="125"/>
      <c r="BB157" s="71"/>
      <c r="BC157" s="71"/>
      <c r="BD157" s="71"/>
      <c r="BE157" s="71"/>
      <c r="BF157" s="71"/>
      <c r="BG157" s="71"/>
      <c r="BH157" s="71"/>
      <c r="BI157" s="71"/>
      <c r="BJ157" s="71"/>
      <c r="BK157" s="71"/>
      <c r="BL157" s="71"/>
      <c r="BM157" s="71"/>
      <c r="BN157" s="71"/>
      <c r="BO157" s="71"/>
      <c r="BP157" s="71"/>
      <c r="BQ157" s="71"/>
      <c r="BR157" s="71"/>
      <c r="BS157" s="71"/>
      <c r="BT157" s="71"/>
      <c r="BU157" s="72"/>
      <c r="BV157" s="71"/>
      <c r="CK157" s="72"/>
      <c r="CL157" s="72"/>
      <c r="CM157" s="72"/>
      <c r="CN157" s="72"/>
      <c r="CO157" s="72"/>
      <c r="CP157" s="72"/>
      <c r="CQ157" s="72"/>
      <c r="CR157" s="72"/>
      <c r="CS157" s="72"/>
      <c r="CT157" s="72"/>
      <c r="CU157" s="72"/>
      <c r="CX157" s="53"/>
      <c r="CZ157" s="71"/>
      <c r="DA157" s="71"/>
      <c r="DB157" s="71"/>
      <c r="DC157" s="71"/>
      <c r="DE157" s="71"/>
      <c r="DF157" s="71"/>
      <c r="DG157" s="71"/>
      <c r="DH157" s="71"/>
      <c r="DI157" s="71"/>
      <c r="DJ157" s="71"/>
      <c r="DK157" s="71"/>
      <c r="DL157" s="71"/>
      <c r="DM157" s="71"/>
      <c r="DN157" s="71"/>
      <c r="DQ157" s="71"/>
      <c r="DR157" s="71"/>
      <c r="DS157" s="71"/>
      <c r="DT157" s="71"/>
      <c r="DV157" s="71"/>
      <c r="DW157" s="71"/>
      <c r="DX157" s="71"/>
      <c r="DY157" s="71"/>
      <c r="DZ157" s="71"/>
      <c r="EB157" s="71"/>
      <c r="EC157" s="71"/>
      <c r="ED157" s="71"/>
      <c r="EE157" s="71"/>
      <c r="EW157" s="71"/>
      <c r="EX157" s="71"/>
      <c r="EY157" s="71"/>
      <c r="EZ157" s="71"/>
      <c r="FA157" s="71"/>
      <c r="FB157" s="71"/>
      <c r="FC157" s="71"/>
      <c r="FD157" s="71"/>
      <c r="FE157" s="71"/>
      <c r="FF157" s="71"/>
      <c r="FG157" s="71"/>
      <c r="FH157" s="71"/>
      <c r="FI157" s="71"/>
      <c r="FJ157" s="71"/>
      <c r="FK157" s="71"/>
      <c r="FQ157" s="239"/>
    </row>
    <row r="158" spans="1:181" x14ac:dyDescent="0.2">
      <c r="A158" s="50"/>
      <c r="B158" s="50"/>
      <c r="D158" s="86" t="s">
        <v>95</v>
      </c>
      <c r="E158" s="83"/>
      <c r="F158" s="83"/>
      <c r="G158" s="83"/>
      <c r="H158" s="83"/>
      <c r="J158" s="54" t="s">
        <v>127</v>
      </c>
      <c r="P158" s="54" t="s">
        <v>129</v>
      </c>
      <c r="V158" s="54" t="s">
        <v>131</v>
      </c>
      <c r="AC158" s="54" t="s">
        <v>277</v>
      </c>
      <c r="AI158" s="54" t="s">
        <v>280</v>
      </c>
      <c r="AO158" s="54" t="s">
        <v>278</v>
      </c>
      <c r="AT158" s="54"/>
      <c r="AU158" s="126" t="s">
        <v>281</v>
      </c>
      <c r="AV158" s="125"/>
      <c r="AW158" s="125"/>
      <c r="AX158" s="125"/>
      <c r="AY158" s="125"/>
      <c r="BF158" s="143"/>
      <c r="BG158" s="143"/>
      <c r="BH158" s="143"/>
      <c r="BI158" s="143"/>
      <c r="BJ158" s="143"/>
      <c r="BK158" s="143"/>
      <c r="BL158" s="143"/>
      <c r="BM158" s="143"/>
      <c r="BN158" s="143"/>
      <c r="BO158" s="143"/>
      <c r="BU158" s="143"/>
      <c r="CX158" s="53"/>
      <c r="FQ158" s="239"/>
    </row>
    <row r="159" spans="1:181" ht="24.75" customHeight="1" x14ac:dyDescent="0.2">
      <c r="A159" s="75" t="s">
        <v>44</v>
      </c>
      <c r="B159" s="50"/>
      <c r="D159" s="83"/>
      <c r="E159" s="83"/>
      <c r="F159" s="83"/>
      <c r="G159" s="83"/>
      <c r="H159" s="83"/>
      <c r="AU159" s="125"/>
      <c r="AV159" s="125"/>
      <c r="AW159" s="125"/>
      <c r="AX159" s="125"/>
      <c r="AY159" s="125"/>
      <c r="BF159" s="143"/>
      <c r="BG159" s="143"/>
      <c r="BH159" s="143"/>
      <c r="BI159" s="143"/>
      <c r="BJ159" s="143"/>
      <c r="BK159" s="143"/>
      <c r="BL159" s="143"/>
      <c r="BM159" s="143"/>
      <c r="BN159" s="143"/>
      <c r="BO159" s="143"/>
      <c r="BQ159" s="143"/>
      <c r="BR159" s="143"/>
      <c r="BS159" s="143"/>
      <c r="BT159" s="143"/>
      <c r="BU159" s="143"/>
      <c r="CX159" s="53"/>
      <c r="CZ159"/>
      <c r="DA159"/>
      <c r="DB159"/>
      <c r="DC159"/>
      <c r="DD159"/>
      <c r="DE159"/>
      <c r="DF159"/>
      <c r="DG159"/>
      <c r="DH159"/>
      <c r="DI159"/>
      <c r="DJ159"/>
      <c r="DK159"/>
      <c r="DL159"/>
      <c r="DM159"/>
      <c r="DN159"/>
      <c r="DO159"/>
      <c r="FQ159" s="239"/>
    </row>
    <row r="160" spans="1:181" ht="49.5" customHeight="1" x14ac:dyDescent="0.2">
      <c r="A160" s="50"/>
      <c r="B160" s="50"/>
      <c r="D160" s="77" t="s">
        <v>22</v>
      </c>
      <c r="E160" s="77" t="s">
        <v>23</v>
      </c>
      <c r="F160" s="77" t="s">
        <v>24</v>
      </c>
      <c r="G160" s="77" t="s">
        <v>25</v>
      </c>
      <c r="H160" s="78" t="s">
        <v>32</v>
      </c>
      <c r="J160" s="77" t="s">
        <v>124</v>
      </c>
      <c r="K160" s="77" t="s">
        <v>124</v>
      </c>
      <c r="L160" s="77" t="s">
        <v>125</v>
      </c>
      <c r="M160" s="77" t="s">
        <v>126</v>
      </c>
      <c r="N160" s="78" t="s">
        <v>32</v>
      </c>
      <c r="P160" s="56" t="str">
        <f>J160</f>
        <v>Single-Family Attached</v>
      </c>
      <c r="Q160" s="56" t="str">
        <f>K160</f>
        <v>Single-Family Attached</v>
      </c>
      <c r="R160" s="56" t="str">
        <f>L160</f>
        <v>Mobile Home</v>
      </c>
      <c r="S160" s="56" t="str">
        <f>M160</f>
        <v>Multi-Family (2-4 units)</v>
      </c>
      <c r="T160" s="56" t="s">
        <v>32</v>
      </c>
      <c r="V160" s="56" t="str">
        <f>D160</f>
        <v>Northeast</v>
      </c>
      <c r="W160" s="56" t="str">
        <f>E160</f>
        <v>Midwest</v>
      </c>
      <c r="X160" s="56" t="str">
        <f>F160</f>
        <v>South</v>
      </c>
      <c r="Y160" s="56" t="str">
        <f>G160</f>
        <v>West</v>
      </c>
      <c r="Z160" s="56" t="s">
        <v>32</v>
      </c>
      <c r="AC160" s="78" t="str">
        <f>J160</f>
        <v>Single-Family Attached</v>
      </c>
      <c r="AD160" s="78" t="str">
        <f>K160</f>
        <v>Single-Family Attached</v>
      </c>
      <c r="AE160" s="78" t="str">
        <f>L160</f>
        <v>Mobile Home</v>
      </c>
      <c r="AF160" s="78" t="str">
        <f>M160</f>
        <v>Multi-Family (2-4 units)</v>
      </c>
      <c r="AG160" s="78" t="s">
        <v>32</v>
      </c>
      <c r="AI160" s="78" t="str">
        <f>AC160</f>
        <v>Single-Family Attached</v>
      </c>
      <c r="AJ160" s="78" t="str">
        <f>AD160</f>
        <v>Single-Family Attached</v>
      </c>
      <c r="AK160" s="78" t="str">
        <f>AE160</f>
        <v>Mobile Home</v>
      </c>
      <c r="AL160" s="78" t="str">
        <f>AF160</f>
        <v>Multi-Family (2-4 units)</v>
      </c>
      <c r="AM160" s="78" t="str">
        <f>AG160</f>
        <v>Total</v>
      </c>
      <c r="AO160" s="78" t="str">
        <f>AC160</f>
        <v>Single-Family Attached</v>
      </c>
      <c r="AP160" s="78" t="str">
        <f>AD160</f>
        <v>Single-Family Attached</v>
      </c>
      <c r="AQ160" s="78" t="str">
        <f>AE160</f>
        <v>Mobile Home</v>
      </c>
      <c r="AR160" s="78" t="str">
        <f>AF160</f>
        <v>Multi-Family (2-4 units)</v>
      </c>
      <c r="AS160" s="78" t="str">
        <f>AG160</f>
        <v>Total</v>
      </c>
      <c r="AU160" s="127" t="str">
        <f>AI160</f>
        <v>Single-Family Attached</v>
      </c>
      <c r="AV160" s="127" t="str">
        <f>AJ160</f>
        <v>Single-Family Attached</v>
      </c>
      <c r="AW160" s="127" t="str">
        <f>AK160</f>
        <v>Mobile Home</v>
      </c>
      <c r="AX160" s="127" t="str">
        <f>AL160</f>
        <v>Multi-Family (2-4 units)</v>
      </c>
      <c r="AY160" s="127" t="str">
        <f>AM160</f>
        <v>Total</v>
      </c>
      <c r="BB160" s="56" t="str">
        <f>D160</f>
        <v>Northeast</v>
      </c>
      <c r="BC160" s="56" t="str">
        <f>E160</f>
        <v>Midwest</v>
      </c>
      <c r="BD160" s="56" t="str">
        <f>F160</f>
        <v>South</v>
      </c>
      <c r="BE160" s="56" t="str">
        <f>G160</f>
        <v>West</v>
      </c>
      <c r="BF160" s="58"/>
      <c r="BG160" s="58"/>
      <c r="BH160" s="58"/>
      <c r="BI160" s="58"/>
      <c r="BJ160" s="58"/>
      <c r="BK160" s="58"/>
      <c r="BL160" s="58"/>
      <c r="BM160" s="58"/>
      <c r="BN160" s="58"/>
      <c r="BO160" s="58"/>
      <c r="BP160" s="58"/>
      <c r="BQ160" s="133"/>
      <c r="BR160" s="133"/>
      <c r="BS160" s="133"/>
      <c r="BT160" s="133"/>
      <c r="BU160" s="58"/>
      <c r="CX160" s="53"/>
      <c r="CZ160"/>
      <c r="DA160"/>
      <c r="DB160"/>
      <c r="DC160"/>
      <c r="DD160"/>
      <c r="DE160"/>
      <c r="DF160"/>
      <c r="DG160"/>
      <c r="DH160"/>
      <c r="DI160"/>
      <c r="DJ160"/>
      <c r="DK160"/>
      <c r="DL160"/>
      <c r="DM160"/>
      <c r="DN160"/>
      <c r="DO160"/>
      <c r="DQ160" s="56" t="s">
        <v>124</v>
      </c>
      <c r="DR160" s="56" t="s">
        <v>124</v>
      </c>
      <c r="DS160" s="56" t="s">
        <v>125</v>
      </c>
      <c r="DT160" s="56" t="s">
        <v>126</v>
      </c>
      <c r="FQ160" s="239"/>
      <c r="FS160" s="120"/>
      <c r="FT160" s="122" t="s">
        <v>337</v>
      </c>
      <c r="FU160" s="122" t="s">
        <v>336</v>
      </c>
      <c r="FV160" s="122" t="s">
        <v>290</v>
      </c>
      <c r="FW160" s="122" t="s">
        <v>295</v>
      </c>
      <c r="FX160" s="122" t="s">
        <v>292</v>
      </c>
      <c r="FY160" s="122" t="s">
        <v>338</v>
      </c>
    </row>
    <row r="161" spans="1:181" ht="38.25" x14ac:dyDescent="0.2">
      <c r="A161" s="137" t="s">
        <v>306</v>
      </c>
      <c r="B161" s="50"/>
      <c r="D161" s="80" t="s">
        <v>123</v>
      </c>
      <c r="E161" s="80" t="s">
        <v>123</v>
      </c>
      <c r="F161" s="80" t="s">
        <v>123</v>
      </c>
      <c r="G161" s="80" t="s">
        <v>123</v>
      </c>
      <c r="H161" s="80" t="s">
        <v>123</v>
      </c>
      <c r="J161" s="61"/>
      <c r="K161" s="61"/>
      <c r="L161" s="61"/>
      <c r="M161" s="61"/>
      <c r="N161" s="61"/>
      <c r="P161" s="61"/>
      <c r="Q161" s="61"/>
      <c r="R161" s="61"/>
      <c r="S161" s="61"/>
      <c r="T161" s="61"/>
      <c r="V161" s="80" t="s">
        <v>123</v>
      </c>
      <c r="W161" s="80" t="s">
        <v>123</v>
      </c>
      <c r="X161" s="80" t="s">
        <v>123</v>
      </c>
      <c r="Y161" s="80" t="s">
        <v>123</v>
      </c>
      <c r="Z161" s="80" t="s">
        <v>123</v>
      </c>
      <c r="AC161" s="80" t="s">
        <v>123</v>
      </c>
      <c r="AD161" s="80" t="s">
        <v>123</v>
      </c>
      <c r="AE161" s="80" t="s">
        <v>123</v>
      </c>
      <c r="AF161" s="80" t="s">
        <v>123</v>
      </c>
      <c r="AG161" s="80" t="s">
        <v>123</v>
      </c>
      <c r="AI161" s="80" t="s">
        <v>123</v>
      </c>
      <c r="AJ161" s="80" t="s">
        <v>123</v>
      </c>
      <c r="AK161" s="80" t="s">
        <v>123</v>
      </c>
      <c r="AL161" s="80" t="s">
        <v>123</v>
      </c>
      <c r="AM161" s="80" t="s">
        <v>123</v>
      </c>
      <c r="AO161" s="62"/>
      <c r="AP161" s="62"/>
      <c r="AQ161" s="62"/>
      <c r="AR161" s="62"/>
      <c r="AS161" s="62"/>
      <c r="AU161" s="128"/>
      <c r="AV161" s="128"/>
      <c r="AW161" s="128"/>
      <c r="AX161" s="128"/>
      <c r="AY161" s="128"/>
      <c r="BB161" s="80" t="s">
        <v>123</v>
      </c>
      <c r="BC161" s="80" t="s">
        <v>123</v>
      </c>
      <c r="BD161" s="80" t="s">
        <v>123</v>
      </c>
      <c r="BE161" s="80" t="s">
        <v>123</v>
      </c>
      <c r="BF161" s="134"/>
      <c r="BG161" s="134"/>
      <c r="BH161" s="134"/>
      <c r="BI161" s="134"/>
      <c r="BJ161" s="134"/>
      <c r="BK161" s="134"/>
      <c r="BL161" s="134"/>
      <c r="BM161" s="134"/>
      <c r="BN161" s="134"/>
      <c r="BO161" s="134"/>
      <c r="BP161" s="134"/>
      <c r="BQ161" s="134"/>
      <c r="BR161" s="134"/>
      <c r="BS161" s="134"/>
      <c r="BT161" s="134"/>
      <c r="BU161" s="134"/>
      <c r="BV161" s="134"/>
      <c r="CX161" s="53"/>
      <c r="CZ161"/>
      <c r="DA161"/>
      <c r="DB161"/>
      <c r="DC161"/>
      <c r="DD161"/>
      <c r="DE161"/>
      <c r="DF161"/>
      <c r="DG161"/>
      <c r="DH161"/>
      <c r="DI161"/>
      <c r="DJ161"/>
      <c r="DK161"/>
      <c r="DL161"/>
      <c r="DM161"/>
      <c r="DN161"/>
      <c r="DO161"/>
      <c r="FQ161" s="239"/>
      <c r="FS161" s="51">
        <v>1978</v>
      </c>
      <c r="FT161" s="71">
        <f>CL192</f>
        <v>0.96045049498546564</v>
      </c>
      <c r="FU161" s="71">
        <f t="shared" ref="FU161:FU184" si="502">CM192</f>
        <v>0.99400447539758285</v>
      </c>
      <c r="FV161" s="71">
        <f t="shared" ref="FV161:FV184" si="503">CN192</f>
        <v>0.99927239229727727</v>
      </c>
      <c r="FW161" s="71">
        <f t="shared" ref="FW161:FW184" si="504">CO192</f>
        <v>0.98419214962035062</v>
      </c>
      <c r="FX161" s="71">
        <f t="shared" ref="FX161:FX184" si="505">CP192</f>
        <v>1.0339136240611824</v>
      </c>
      <c r="FY161" s="71">
        <f t="shared" ref="FY161:FY184" si="506">CQ192</f>
        <v>0.95025158189127557</v>
      </c>
    </row>
    <row r="162" spans="1:181" ht="25.5" x14ac:dyDescent="0.2">
      <c r="A162" s="50"/>
      <c r="B162" s="50"/>
      <c r="D162" s="82" t="s">
        <v>119</v>
      </c>
      <c r="E162" s="82" t="s">
        <v>120</v>
      </c>
      <c r="F162" s="82" t="s">
        <v>120</v>
      </c>
      <c r="G162" s="82" t="s">
        <v>120</v>
      </c>
      <c r="H162" s="82" t="s">
        <v>120</v>
      </c>
      <c r="J162" s="80" t="s">
        <v>128</v>
      </c>
      <c r="K162" s="80" t="s">
        <v>128</v>
      </c>
      <c r="L162" s="80" t="s">
        <v>128</v>
      </c>
      <c r="M162" s="80" t="s">
        <v>128</v>
      </c>
      <c r="N162" s="80" t="s">
        <v>128</v>
      </c>
      <c r="P162" s="80" t="s">
        <v>130</v>
      </c>
      <c r="Q162" s="80" t="s">
        <v>130</v>
      </c>
      <c r="R162" s="80" t="s">
        <v>130</v>
      </c>
      <c r="S162" s="80" t="s">
        <v>130</v>
      </c>
      <c r="T162" s="80" t="s">
        <v>130</v>
      </c>
      <c r="V162" s="76" t="s">
        <v>132</v>
      </c>
      <c r="W162" s="76" t="s">
        <v>132</v>
      </c>
      <c r="X162" s="76" t="s">
        <v>132</v>
      </c>
      <c r="Y162" s="76" t="s">
        <v>132</v>
      </c>
      <c r="Z162" s="76" t="s">
        <v>132</v>
      </c>
      <c r="AC162" s="76" t="s">
        <v>149</v>
      </c>
      <c r="AD162" s="76" t="s">
        <v>149</v>
      </c>
      <c r="AE162" s="76" t="s">
        <v>149</v>
      </c>
      <c r="AF162" s="76" t="s">
        <v>149</v>
      </c>
      <c r="AG162" s="76" t="s">
        <v>149</v>
      </c>
      <c r="AI162" s="76" t="s">
        <v>149</v>
      </c>
      <c r="AJ162" s="76" t="s">
        <v>149</v>
      </c>
      <c r="AK162" s="76" t="s">
        <v>149</v>
      </c>
      <c r="AL162" s="76" t="s">
        <v>149</v>
      </c>
      <c r="AM162" s="76" t="s">
        <v>149</v>
      </c>
      <c r="AO162" s="80" t="s">
        <v>279</v>
      </c>
      <c r="AP162" s="80" t="s">
        <v>279</v>
      </c>
      <c r="AQ162" s="80" t="s">
        <v>279</v>
      </c>
      <c r="AR162" s="80" t="s">
        <v>279</v>
      </c>
      <c r="AS162" s="76" t="s">
        <v>149</v>
      </c>
      <c r="AU162" s="129" t="s">
        <v>282</v>
      </c>
      <c r="AV162" s="129" t="s">
        <v>282</v>
      </c>
      <c r="AW162" s="129" t="s">
        <v>282</v>
      </c>
      <c r="AX162" s="129" t="s">
        <v>282</v>
      </c>
      <c r="AY162" s="129" t="s">
        <v>282</v>
      </c>
      <c r="BB162" s="61" t="s">
        <v>121</v>
      </c>
      <c r="BC162" s="61" t="s">
        <v>121</v>
      </c>
      <c r="BD162" s="61" t="s">
        <v>121</v>
      </c>
      <c r="BE162" s="61" t="s">
        <v>121</v>
      </c>
      <c r="BF162" s="58"/>
      <c r="BG162" s="58"/>
      <c r="BH162" s="58"/>
      <c r="BI162" s="58"/>
      <c r="BJ162" s="58"/>
      <c r="BK162" s="58"/>
      <c r="BL162" s="58"/>
      <c r="BM162" s="58"/>
      <c r="BN162" s="58"/>
      <c r="BO162" s="58"/>
      <c r="BP162" s="58"/>
      <c r="BQ162" s="58"/>
      <c r="BR162" s="58"/>
      <c r="BS162" s="58"/>
      <c r="BT162" s="58"/>
      <c r="BU162" s="58"/>
      <c r="CX162" s="53"/>
      <c r="FQ162" s="239"/>
      <c r="FS162" s="51">
        <f>FS161+1</f>
        <v>1979</v>
      </c>
      <c r="FT162" s="71">
        <f t="shared" ref="FT162:FT184" si="507">CL193</f>
        <v>0.95492781508412339</v>
      </c>
      <c r="FU162" s="71">
        <f t="shared" si="502"/>
        <v>0.99460227395796275</v>
      </c>
      <c r="FV162" s="71">
        <f t="shared" si="503"/>
        <v>0.99710989864254218</v>
      </c>
      <c r="FW162" s="71">
        <f t="shared" si="504"/>
        <v>0.99134404163472345</v>
      </c>
      <c r="FX162" s="71">
        <f t="shared" si="505"/>
        <v>1.0118890986195244</v>
      </c>
      <c r="FY162" s="71">
        <f t="shared" si="506"/>
        <v>0.95988841539614267</v>
      </c>
    </row>
    <row r="163" spans="1:181" x14ac:dyDescent="0.2">
      <c r="A163" s="75" t="s">
        <v>44</v>
      </c>
      <c r="B163" s="50">
        <v>1949</v>
      </c>
      <c r="D163" s="79"/>
      <c r="E163" s="79"/>
      <c r="F163" s="79"/>
      <c r="G163" s="79"/>
      <c r="H163" s="79"/>
      <c r="J163" s="69"/>
      <c r="K163" s="69"/>
      <c r="L163" s="69"/>
      <c r="M163" s="69"/>
      <c r="N163" s="69"/>
      <c r="V163" s="70"/>
      <c r="W163" s="70"/>
      <c r="X163" s="70"/>
      <c r="Y163" s="70"/>
      <c r="Z163" s="70"/>
      <c r="AU163" s="125"/>
      <c r="AV163" s="125"/>
      <c r="AW163" s="125"/>
      <c r="AX163" s="125"/>
      <c r="AY163" s="125"/>
      <c r="BB163" s="71"/>
      <c r="BC163" s="71"/>
      <c r="BD163" s="71"/>
      <c r="BE163" s="71"/>
      <c r="BF163" s="72"/>
      <c r="BG163" s="72"/>
      <c r="BH163" s="72"/>
      <c r="BI163" s="72"/>
      <c r="BJ163" s="72"/>
      <c r="BK163" s="72"/>
      <c r="BL163" s="72"/>
      <c r="BM163" s="72"/>
      <c r="BN163" s="72"/>
      <c r="BO163" s="72"/>
      <c r="BP163" s="72"/>
      <c r="BQ163" s="72"/>
      <c r="BR163" s="72"/>
      <c r="BS163" s="72"/>
      <c r="BT163" s="72"/>
      <c r="BU163" s="72"/>
      <c r="BV163" s="72"/>
      <c r="CJ163" s="143"/>
      <c r="CK163" s="72"/>
      <c r="CL163" s="72"/>
      <c r="CM163" s="72"/>
      <c r="CN163" s="72"/>
      <c r="CO163" s="72"/>
      <c r="CP163" s="72"/>
      <c r="CQ163" s="72"/>
      <c r="CR163" s="72"/>
      <c r="CS163" s="72"/>
      <c r="CT163" s="72"/>
      <c r="CU163" s="72"/>
      <c r="CV163" s="143"/>
      <c r="CX163" s="53"/>
      <c r="CZ163" s="71"/>
      <c r="DA163" s="71"/>
      <c r="DB163" s="71"/>
      <c r="DC163" s="71"/>
      <c r="DE163" s="71"/>
      <c r="DF163" s="71"/>
      <c r="DG163" s="71"/>
      <c r="DH163" s="71"/>
      <c r="DI163" s="71"/>
      <c r="DJ163" s="71"/>
      <c r="DK163" s="71"/>
      <c r="DL163" s="71"/>
      <c r="DM163" s="71"/>
      <c r="DN163" s="71"/>
      <c r="DV163" s="71"/>
      <c r="DW163" s="71"/>
      <c r="DX163" s="71"/>
      <c r="DY163" s="71"/>
      <c r="DZ163" s="71"/>
      <c r="EB163" s="71"/>
      <c r="EC163" s="71"/>
      <c r="ED163" s="71"/>
      <c r="EE163" s="71"/>
      <c r="EW163" s="71"/>
      <c r="EX163" s="71">
        <v>1</v>
      </c>
      <c r="EY163" s="71">
        <f t="shared" ref="EY163:EY194" si="508">EX163/EX$229</f>
        <v>0.83686880971490818</v>
      </c>
      <c r="EZ163" s="71"/>
      <c r="FA163" s="71"/>
      <c r="FB163" s="71">
        <v>1</v>
      </c>
      <c r="FC163" s="71">
        <f t="shared" ref="FC163:FC194" si="509">FB163/FB$229</f>
        <v>0.98059519517458804</v>
      </c>
      <c r="FD163" s="71"/>
      <c r="FE163" s="71"/>
      <c r="FF163" s="71">
        <v>1</v>
      </c>
      <c r="FG163" s="71">
        <f t="shared" ref="FG163:FG194" si="510">FF163/FF$229</f>
        <v>0.98256499682315024</v>
      </c>
      <c r="FH163" s="71"/>
      <c r="FI163" s="71"/>
      <c r="FJ163" s="71">
        <v>1</v>
      </c>
      <c r="FK163" s="71">
        <f t="shared" ref="FK163:FK194" si="511">FJ163/FJ$229</f>
        <v>0.97502362054906333</v>
      </c>
      <c r="FM163" s="71"/>
      <c r="FN163" s="71">
        <v>1</v>
      </c>
      <c r="FO163" s="71">
        <f t="shared" ref="FO163:FO194" si="512">FN163/FN$229</f>
        <v>1.0287858330890169</v>
      </c>
      <c r="FQ163" s="239"/>
      <c r="FS163" s="51">
        <f t="shared" ref="FS163:FS184" si="513">FS162+1</f>
        <v>1980</v>
      </c>
      <c r="FT163" s="71">
        <f t="shared" si="507"/>
        <v>0.98418866233046065</v>
      </c>
      <c r="FU163" s="71">
        <f t="shared" si="502"/>
        <v>0.99613239490653582</v>
      </c>
      <c r="FV163" s="71">
        <f t="shared" si="503"/>
        <v>0.99775872971349577</v>
      </c>
      <c r="FW163" s="71">
        <f t="shared" si="504"/>
        <v>0.99429143529554498</v>
      </c>
      <c r="FX163" s="71">
        <f t="shared" si="505"/>
        <v>1.0408488595973566</v>
      </c>
      <c r="FY163" s="71">
        <f t="shared" si="506"/>
        <v>0.95682912950184629</v>
      </c>
    </row>
    <row r="164" spans="1:181" x14ac:dyDescent="0.2">
      <c r="A164" s="75" t="s">
        <v>44</v>
      </c>
      <c r="B164" s="50">
        <f t="shared" ref="B164:B195" si="514">B163+1</f>
        <v>1950</v>
      </c>
      <c r="D164" s="79"/>
      <c r="E164" s="79"/>
      <c r="F164" s="79"/>
      <c r="G164" s="79"/>
      <c r="H164" s="79"/>
      <c r="J164" s="69"/>
      <c r="K164" s="69"/>
      <c r="L164" s="69"/>
      <c r="M164" s="69"/>
      <c r="N164" s="69"/>
      <c r="V164" s="70"/>
      <c r="W164" s="70"/>
      <c r="X164" s="70"/>
      <c r="Y164" s="70"/>
      <c r="Z164" s="70"/>
      <c r="AU164" s="125"/>
      <c r="AV164" s="125"/>
      <c r="AW164" s="125"/>
      <c r="AX164" s="125"/>
      <c r="AY164" s="125"/>
      <c r="BB164" s="71"/>
      <c r="BC164" s="71"/>
      <c r="BD164" s="71"/>
      <c r="BE164" s="71"/>
      <c r="BF164" s="71"/>
      <c r="BG164" s="71"/>
      <c r="BH164" s="71"/>
      <c r="BI164" s="71"/>
      <c r="BJ164" s="71"/>
      <c r="BK164" s="71"/>
      <c r="BL164" s="71"/>
      <c r="BM164" s="71"/>
      <c r="BN164" s="71"/>
      <c r="BO164" s="71"/>
      <c r="BP164" s="72"/>
      <c r="BQ164" s="71"/>
      <c r="BR164" s="71"/>
      <c r="BS164" s="71"/>
      <c r="BT164" s="71"/>
      <c r="BU164" s="72"/>
      <c r="BV164" s="71"/>
      <c r="CJ164" s="143"/>
      <c r="CK164" s="72"/>
      <c r="CL164" s="72"/>
      <c r="CM164" s="72"/>
      <c r="CN164" s="72"/>
      <c r="CO164" s="72"/>
      <c r="CP164" s="72"/>
      <c r="CQ164" s="72"/>
      <c r="CR164" s="72"/>
      <c r="CS164" s="72"/>
      <c r="CT164" s="72"/>
      <c r="CU164" s="72"/>
      <c r="CV164" s="143"/>
      <c r="CX164" s="53"/>
      <c r="CZ164" s="71"/>
      <c r="DA164" s="71"/>
      <c r="DB164" s="71"/>
      <c r="DC164" s="71"/>
      <c r="DE164" s="71"/>
      <c r="DF164" s="71"/>
      <c r="DG164" s="71"/>
      <c r="DH164" s="71"/>
      <c r="DI164" s="71"/>
      <c r="DJ164" s="71"/>
      <c r="DK164" s="71"/>
      <c r="DL164" s="71"/>
      <c r="DM164" s="71"/>
      <c r="DN164" s="71"/>
      <c r="DQ164" s="71"/>
      <c r="DR164" s="71"/>
      <c r="DS164" s="71"/>
      <c r="DT164" s="71"/>
      <c r="DV164" s="71"/>
      <c r="DW164" s="71"/>
      <c r="DX164" s="71"/>
      <c r="DY164" s="71"/>
      <c r="DZ164" s="71"/>
      <c r="EB164" s="71"/>
      <c r="EC164" s="71"/>
      <c r="ED164" s="71"/>
      <c r="EE164" s="71"/>
      <c r="EG164" s="71"/>
      <c r="EH164" s="71"/>
      <c r="EI164" s="71"/>
      <c r="EJ164" s="71"/>
      <c r="EL164" s="71"/>
      <c r="EM164" s="71"/>
      <c r="EN164" s="71"/>
      <c r="EO164" s="71"/>
      <c r="EQ164" s="71"/>
      <c r="ER164" s="71"/>
      <c r="ES164" s="71"/>
      <c r="ET164" s="71"/>
      <c r="EW164" s="71">
        <f t="shared" ref="EW164:EW195" si="515">EXP(SUMPRODUCT($DK164:$DN164,DQ164:DT164))</f>
        <v>1</v>
      </c>
      <c r="EX164" s="71">
        <f t="shared" ref="EX164:EX195" si="516">IF(ISERR(EW164),EX163,EW164*EX163)</f>
        <v>1</v>
      </c>
      <c r="EY164" s="71">
        <f t="shared" si="508"/>
        <v>0.83686880971490818</v>
      </c>
      <c r="EZ164" s="71"/>
      <c r="FA164" s="71">
        <f t="shared" ref="FA164:FA195" si="517">EXP(SUMPRODUCT($DK164:$DN164,EB164:EE164))</f>
        <v>1</v>
      </c>
      <c r="FB164" s="71">
        <f t="shared" ref="FB164:FB215" si="518">IF(ISERR(FA164),FB163,FA164*FB163)</f>
        <v>1</v>
      </c>
      <c r="FC164" s="71">
        <f t="shared" si="509"/>
        <v>0.98059519517458804</v>
      </c>
      <c r="FD164" s="71"/>
      <c r="FE164" s="71">
        <f t="shared" ref="FE164:FE195" si="519">EXP(SUMPRODUCT($DK164:$DN164,EG164:EJ164))</f>
        <v>1</v>
      </c>
      <c r="FF164" s="71">
        <f t="shared" ref="FF164:FF195" si="520">IF(ISERR(FE164),FF163,FE164*FF163)</f>
        <v>1</v>
      </c>
      <c r="FG164" s="71">
        <f t="shared" si="510"/>
        <v>0.98256499682315024</v>
      </c>
      <c r="FH164" s="71"/>
      <c r="FI164" s="71">
        <f t="shared" ref="FI164:FI195" si="521">EXP(SUMPRODUCT($DK164:$DN164,EL164:EO164))</f>
        <v>1</v>
      </c>
      <c r="FJ164" s="71">
        <f t="shared" ref="FJ164:FJ195" si="522">IF(ISERR(FI164),FJ163,FI164*FJ163)</f>
        <v>1</v>
      </c>
      <c r="FK164" s="71">
        <f t="shared" si="511"/>
        <v>0.97502362054906333</v>
      </c>
      <c r="FM164" s="71">
        <f t="shared" ref="FM164:FM195" si="523">EXP(SUMPRODUCT($DK164:$DN164,EQ164:ET164))</f>
        <v>1</v>
      </c>
      <c r="FN164" s="71">
        <f t="shared" ref="FN164:FN195" si="524">IF(ISERR(FM164),FN163,FM164*FN163)</f>
        <v>1</v>
      </c>
      <c r="FO164" s="71">
        <f t="shared" si="512"/>
        <v>1.0287858330890169</v>
      </c>
      <c r="FQ164" s="239"/>
      <c r="FS164" s="51">
        <f t="shared" si="513"/>
        <v>1981</v>
      </c>
      <c r="FT164" s="71">
        <f t="shared" si="507"/>
        <v>0.95312691231178637</v>
      </c>
      <c r="FU164" s="71">
        <f t="shared" si="502"/>
        <v>0.9970338236290599</v>
      </c>
      <c r="FV164" s="71">
        <f t="shared" si="503"/>
        <v>0.99926805496448312</v>
      </c>
      <c r="FW164" s="71">
        <f t="shared" si="504"/>
        <v>0.99366100374042821</v>
      </c>
      <c r="FX164" s="71">
        <f t="shared" si="505"/>
        <v>1.0072377793775986</v>
      </c>
      <c r="FY164" s="71">
        <f t="shared" si="506"/>
        <v>0.95584744507422104</v>
      </c>
    </row>
    <row r="165" spans="1:181" x14ac:dyDescent="0.2">
      <c r="A165" s="75" t="s">
        <v>44</v>
      </c>
      <c r="B165" s="50">
        <f t="shared" si="514"/>
        <v>1951</v>
      </c>
      <c r="D165" s="79"/>
      <c r="E165" s="79"/>
      <c r="F165" s="79"/>
      <c r="G165" s="79"/>
      <c r="H165" s="79"/>
      <c r="J165" s="69"/>
      <c r="K165" s="69"/>
      <c r="L165" s="69"/>
      <c r="M165" s="69"/>
      <c r="N165" s="69"/>
      <c r="V165" s="70"/>
      <c r="W165" s="70"/>
      <c r="X165" s="70"/>
      <c r="Y165" s="70"/>
      <c r="Z165" s="70"/>
      <c r="AU165" s="125"/>
      <c r="AV165" s="125"/>
      <c r="AW165" s="125"/>
      <c r="AX165" s="125"/>
      <c r="AY165" s="125"/>
      <c r="BB165" s="71"/>
      <c r="BC165" s="71"/>
      <c r="BD165" s="71"/>
      <c r="BE165" s="71"/>
      <c r="BF165" s="71"/>
      <c r="BG165" s="71"/>
      <c r="BH165" s="71"/>
      <c r="BI165" s="71"/>
      <c r="BJ165" s="71"/>
      <c r="BK165" s="71"/>
      <c r="BL165" s="71"/>
      <c r="BM165" s="71"/>
      <c r="BN165" s="71"/>
      <c r="BO165" s="71"/>
      <c r="BP165" s="71"/>
      <c r="BQ165" s="71"/>
      <c r="BR165" s="71"/>
      <c r="BS165" s="71"/>
      <c r="BT165" s="71"/>
      <c r="BU165" s="72"/>
      <c r="BV165" s="71"/>
      <c r="CJ165" s="143"/>
      <c r="CK165" s="72"/>
      <c r="CL165" s="72"/>
      <c r="CM165" s="72"/>
      <c r="CN165" s="72"/>
      <c r="CO165" s="72"/>
      <c r="CP165" s="72"/>
      <c r="CQ165" s="72"/>
      <c r="CR165" s="72"/>
      <c r="CS165" s="72"/>
      <c r="CT165" s="72"/>
      <c r="CU165" s="72"/>
      <c r="CV165" s="143"/>
      <c r="CX165" s="53"/>
      <c r="CZ165" s="71"/>
      <c r="DA165" s="71"/>
      <c r="DB165" s="71"/>
      <c r="DC165" s="71"/>
      <c r="DE165" s="71"/>
      <c r="DF165" s="71"/>
      <c r="DG165" s="71"/>
      <c r="DH165" s="71"/>
      <c r="DI165" s="71"/>
      <c r="DJ165" s="71"/>
      <c r="DK165" s="71"/>
      <c r="DL165" s="71"/>
      <c r="DM165" s="71"/>
      <c r="DN165" s="71"/>
      <c r="DQ165" s="71"/>
      <c r="DR165" s="71"/>
      <c r="DS165" s="71"/>
      <c r="DT165" s="71"/>
      <c r="DV165" s="71"/>
      <c r="DW165" s="71"/>
      <c r="DX165" s="71"/>
      <c r="DY165" s="71"/>
      <c r="DZ165" s="71"/>
      <c r="EB165" s="71"/>
      <c r="EC165" s="71"/>
      <c r="ED165" s="71"/>
      <c r="EE165" s="71"/>
      <c r="EG165" s="71"/>
      <c r="EH165" s="71"/>
      <c r="EI165" s="71"/>
      <c r="EJ165" s="71"/>
      <c r="EL165" s="71"/>
      <c r="EM165" s="71"/>
      <c r="EN165" s="71"/>
      <c r="EO165" s="71"/>
      <c r="EQ165" s="71"/>
      <c r="ER165" s="71"/>
      <c r="ES165" s="71"/>
      <c r="ET165" s="71"/>
      <c r="EW165" s="71">
        <f t="shared" si="515"/>
        <v>1</v>
      </c>
      <c r="EX165" s="71">
        <f t="shared" si="516"/>
        <v>1</v>
      </c>
      <c r="EY165" s="71">
        <f t="shared" si="508"/>
        <v>0.83686880971490818</v>
      </c>
      <c r="EZ165" s="71"/>
      <c r="FA165" s="71">
        <f t="shared" si="517"/>
        <v>1</v>
      </c>
      <c r="FB165" s="71">
        <f t="shared" si="518"/>
        <v>1</v>
      </c>
      <c r="FC165" s="71">
        <f t="shared" si="509"/>
        <v>0.98059519517458804</v>
      </c>
      <c r="FD165" s="71"/>
      <c r="FE165" s="71">
        <f t="shared" si="519"/>
        <v>1</v>
      </c>
      <c r="FF165" s="71">
        <f t="shared" si="520"/>
        <v>1</v>
      </c>
      <c r="FG165" s="71">
        <f t="shared" si="510"/>
        <v>0.98256499682315024</v>
      </c>
      <c r="FH165" s="71"/>
      <c r="FI165" s="71">
        <f t="shared" si="521"/>
        <v>1</v>
      </c>
      <c r="FJ165" s="71">
        <f t="shared" si="522"/>
        <v>1</v>
      </c>
      <c r="FK165" s="71">
        <f t="shared" si="511"/>
        <v>0.97502362054906333</v>
      </c>
      <c r="FM165" s="71">
        <f t="shared" si="523"/>
        <v>1</v>
      </c>
      <c r="FN165" s="71">
        <f t="shared" si="524"/>
        <v>1</v>
      </c>
      <c r="FO165" s="71">
        <f t="shared" si="512"/>
        <v>1.0287858330890169</v>
      </c>
      <c r="FQ165" s="239"/>
      <c r="FS165" s="51">
        <f t="shared" si="513"/>
        <v>1982</v>
      </c>
      <c r="FT165" s="71">
        <f t="shared" si="507"/>
        <v>0.95489704406952403</v>
      </c>
      <c r="FU165" s="71">
        <f t="shared" si="502"/>
        <v>0.99707308545303996</v>
      </c>
      <c r="FV165" s="71">
        <f t="shared" si="503"/>
        <v>1.0002059005419082</v>
      </c>
      <c r="FW165" s="71">
        <f t="shared" si="504"/>
        <v>0.99347332012576006</v>
      </c>
      <c r="FX165" s="71">
        <f t="shared" si="505"/>
        <v>1.0121989997702345</v>
      </c>
      <c r="FY165" s="71">
        <f t="shared" si="506"/>
        <v>0.95217775477088751</v>
      </c>
    </row>
    <row r="166" spans="1:181" x14ac:dyDescent="0.2">
      <c r="A166" s="75" t="s">
        <v>44</v>
      </c>
      <c r="B166" s="50">
        <f t="shared" si="514"/>
        <v>1952</v>
      </c>
      <c r="D166" s="79"/>
      <c r="E166" s="79"/>
      <c r="F166" s="79"/>
      <c r="G166" s="79"/>
      <c r="H166" s="79"/>
      <c r="J166" s="69"/>
      <c r="K166" s="69"/>
      <c r="L166" s="69"/>
      <c r="M166" s="69"/>
      <c r="N166" s="69"/>
      <c r="V166" s="70"/>
      <c r="W166" s="70"/>
      <c r="X166" s="70"/>
      <c r="Y166" s="70"/>
      <c r="Z166" s="70"/>
      <c r="AU166" s="125"/>
      <c r="AV166" s="125"/>
      <c r="AW166" s="125"/>
      <c r="AX166" s="125"/>
      <c r="AY166" s="125"/>
      <c r="BB166" s="71"/>
      <c r="BC166" s="71"/>
      <c r="BD166" s="71"/>
      <c r="BE166" s="71"/>
      <c r="BF166" s="71"/>
      <c r="BG166" s="71"/>
      <c r="BH166" s="71"/>
      <c r="BI166" s="71"/>
      <c r="BJ166" s="71"/>
      <c r="BK166" s="71"/>
      <c r="BL166" s="71"/>
      <c r="BM166" s="71"/>
      <c r="BN166" s="71"/>
      <c r="BO166" s="71"/>
      <c r="BP166" s="71"/>
      <c r="BQ166" s="71"/>
      <c r="BR166" s="71"/>
      <c r="BS166" s="71"/>
      <c r="BT166" s="71"/>
      <c r="BU166" s="72"/>
      <c r="BV166" s="71"/>
      <c r="CJ166" s="143"/>
      <c r="CK166" s="72"/>
      <c r="CL166" s="72"/>
      <c r="CM166" s="72"/>
      <c r="CN166" s="72"/>
      <c r="CO166" s="72"/>
      <c r="CP166" s="72"/>
      <c r="CQ166" s="72"/>
      <c r="CR166" s="72"/>
      <c r="CS166" s="72"/>
      <c r="CT166" s="72"/>
      <c r="CU166" s="72"/>
      <c r="CV166" s="143"/>
      <c r="CX166" s="53"/>
      <c r="CZ166" s="71"/>
      <c r="DA166" s="71"/>
      <c r="DB166" s="71"/>
      <c r="DC166" s="71"/>
      <c r="DE166" s="71"/>
      <c r="DF166" s="71"/>
      <c r="DG166" s="71"/>
      <c r="DH166" s="71"/>
      <c r="DI166" s="71"/>
      <c r="DJ166" s="71"/>
      <c r="DK166" s="71"/>
      <c r="DL166" s="71"/>
      <c r="DM166" s="71"/>
      <c r="DN166" s="71"/>
      <c r="DQ166" s="71"/>
      <c r="DR166" s="71"/>
      <c r="DS166" s="71"/>
      <c r="DT166" s="71"/>
      <c r="DV166" s="71"/>
      <c r="DW166" s="71"/>
      <c r="DX166" s="71"/>
      <c r="DY166" s="71"/>
      <c r="DZ166" s="71"/>
      <c r="EB166" s="71"/>
      <c r="EC166" s="71"/>
      <c r="ED166" s="71"/>
      <c r="EE166" s="71"/>
      <c r="EG166" s="71"/>
      <c r="EH166" s="71"/>
      <c r="EI166" s="71"/>
      <c r="EJ166" s="71"/>
      <c r="EL166" s="71"/>
      <c r="EM166" s="71"/>
      <c r="EN166" s="71"/>
      <c r="EO166" s="71"/>
      <c r="EQ166" s="71"/>
      <c r="ER166" s="71"/>
      <c r="ES166" s="71"/>
      <c r="ET166" s="71"/>
      <c r="EW166" s="71">
        <f t="shared" si="515"/>
        <v>1</v>
      </c>
      <c r="EX166" s="71">
        <f t="shared" si="516"/>
        <v>1</v>
      </c>
      <c r="EY166" s="71">
        <f t="shared" si="508"/>
        <v>0.83686880971490818</v>
      </c>
      <c r="EZ166" s="71"/>
      <c r="FA166" s="71">
        <f t="shared" si="517"/>
        <v>1</v>
      </c>
      <c r="FB166" s="71">
        <f t="shared" si="518"/>
        <v>1</v>
      </c>
      <c r="FC166" s="71">
        <f t="shared" si="509"/>
        <v>0.98059519517458804</v>
      </c>
      <c r="FD166" s="71"/>
      <c r="FE166" s="71">
        <f t="shared" si="519"/>
        <v>1</v>
      </c>
      <c r="FF166" s="71">
        <f t="shared" si="520"/>
        <v>1</v>
      </c>
      <c r="FG166" s="71">
        <f t="shared" si="510"/>
        <v>0.98256499682315024</v>
      </c>
      <c r="FH166" s="71"/>
      <c r="FI166" s="71">
        <f t="shared" si="521"/>
        <v>1</v>
      </c>
      <c r="FJ166" s="71">
        <f t="shared" si="522"/>
        <v>1</v>
      </c>
      <c r="FK166" s="71">
        <f t="shared" si="511"/>
        <v>0.97502362054906333</v>
      </c>
      <c r="FM166" s="71">
        <f t="shared" si="523"/>
        <v>1</v>
      </c>
      <c r="FN166" s="71">
        <f t="shared" si="524"/>
        <v>1</v>
      </c>
      <c r="FO166" s="71">
        <f t="shared" si="512"/>
        <v>1.0287858330890169</v>
      </c>
      <c r="FQ166" s="239"/>
      <c r="FS166" s="51">
        <f t="shared" si="513"/>
        <v>1983</v>
      </c>
      <c r="FT166" s="71">
        <f t="shared" si="507"/>
        <v>0.97289998999712812</v>
      </c>
      <c r="FU166" s="71">
        <f t="shared" si="502"/>
        <v>0.997353239192172</v>
      </c>
      <c r="FV166" s="71">
        <f t="shared" si="503"/>
        <v>1.0011678323884292</v>
      </c>
      <c r="FW166" s="71">
        <f t="shared" si="504"/>
        <v>0.99350711142656056</v>
      </c>
      <c r="FX166" s="71">
        <f t="shared" si="505"/>
        <v>1.0279245859485422</v>
      </c>
      <c r="FY166" s="71">
        <f t="shared" si="506"/>
        <v>0.95406963844914117</v>
      </c>
    </row>
    <row r="167" spans="1:181" x14ac:dyDescent="0.2">
      <c r="A167" s="75" t="s">
        <v>44</v>
      </c>
      <c r="B167" s="50">
        <f t="shared" si="514"/>
        <v>1953</v>
      </c>
      <c r="D167" s="79"/>
      <c r="E167" s="79"/>
      <c r="F167" s="79"/>
      <c r="G167" s="79"/>
      <c r="H167" s="79"/>
      <c r="J167" s="69"/>
      <c r="K167" s="69"/>
      <c r="L167" s="69"/>
      <c r="M167" s="69"/>
      <c r="N167" s="69"/>
      <c r="V167" s="70"/>
      <c r="W167" s="70"/>
      <c r="X167" s="70"/>
      <c r="Y167" s="70"/>
      <c r="Z167" s="70"/>
      <c r="AU167" s="125"/>
      <c r="AV167" s="125"/>
      <c r="AW167" s="125"/>
      <c r="AX167" s="125"/>
      <c r="AY167" s="125"/>
      <c r="BB167" s="71"/>
      <c r="BC167" s="71"/>
      <c r="BD167" s="71"/>
      <c r="BE167" s="71"/>
      <c r="BF167" s="71"/>
      <c r="BG167" s="71"/>
      <c r="BH167" s="71"/>
      <c r="BI167" s="71"/>
      <c r="BJ167" s="71"/>
      <c r="BK167" s="71"/>
      <c r="BL167" s="71"/>
      <c r="BM167" s="71"/>
      <c r="BN167" s="71"/>
      <c r="BO167" s="71"/>
      <c r="BP167" s="71"/>
      <c r="BQ167" s="71"/>
      <c r="BR167" s="71"/>
      <c r="BS167" s="71"/>
      <c r="BT167" s="71"/>
      <c r="BU167" s="72"/>
      <c r="BV167" s="71"/>
      <c r="CJ167" s="143"/>
      <c r="CK167" s="72"/>
      <c r="CL167" s="72"/>
      <c r="CM167" s="72"/>
      <c r="CN167" s="72"/>
      <c r="CO167" s="72"/>
      <c r="CP167" s="72"/>
      <c r="CQ167" s="72"/>
      <c r="CR167" s="72"/>
      <c r="CS167" s="72"/>
      <c r="CT167" s="72"/>
      <c r="CU167" s="72"/>
      <c r="CV167" s="143"/>
      <c r="CX167" s="53"/>
      <c r="CZ167" s="71"/>
      <c r="DA167" s="71"/>
      <c r="DB167" s="71"/>
      <c r="DC167" s="71"/>
      <c r="DE167" s="71"/>
      <c r="DF167" s="71"/>
      <c r="DG167" s="71"/>
      <c r="DH167" s="71"/>
      <c r="DI167" s="71"/>
      <c r="DJ167" s="71"/>
      <c r="DK167" s="71"/>
      <c r="DL167" s="71"/>
      <c r="DM167" s="71"/>
      <c r="DN167" s="71"/>
      <c r="DQ167" s="71"/>
      <c r="DR167" s="71"/>
      <c r="DS167" s="71"/>
      <c r="DT167" s="71"/>
      <c r="DV167" s="71"/>
      <c r="DW167" s="71"/>
      <c r="DX167" s="71"/>
      <c r="DY167" s="71"/>
      <c r="DZ167" s="71"/>
      <c r="EB167" s="71"/>
      <c r="EC167" s="71"/>
      <c r="ED167" s="71"/>
      <c r="EE167" s="71"/>
      <c r="EG167" s="71"/>
      <c r="EH167" s="71"/>
      <c r="EI167" s="71"/>
      <c r="EJ167" s="71"/>
      <c r="EL167" s="71"/>
      <c r="EM167" s="71"/>
      <c r="EN167" s="71"/>
      <c r="EO167" s="71"/>
      <c r="EQ167" s="71"/>
      <c r="ER167" s="71"/>
      <c r="ES167" s="71"/>
      <c r="ET167" s="71"/>
      <c r="EW167" s="71">
        <f t="shared" si="515"/>
        <v>1</v>
      </c>
      <c r="EX167" s="71">
        <f t="shared" si="516"/>
        <v>1</v>
      </c>
      <c r="EY167" s="71">
        <f t="shared" si="508"/>
        <v>0.83686880971490818</v>
      </c>
      <c r="EZ167" s="71"/>
      <c r="FA167" s="71">
        <f t="shared" si="517"/>
        <v>1</v>
      </c>
      <c r="FB167" s="71">
        <f t="shared" si="518"/>
        <v>1</v>
      </c>
      <c r="FC167" s="71">
        <f t="shared" si="509"/>
        <v>0.98059519517458804</v>
      </c>
      <c r="FD167" s="71"/>
      <c r="FE167" s="71">
        <f t="shared" si="519"/>
        <v>1</v>
      </c>
      <c r="FF167" s="71">
        <f t="shared" si="520"/>
        <v>1</v>
      </c>
      <c r="FG167" s="71">
        <f t="shared" si="510"/>
        <v>0.98256499682315024</v>
      </c>
      <c r="FH167" s="71"/>
      <c r="FI167" s="71">
        <f t="shared" si="521"/>
        <v>1</v>
      </c>
      <c r="FJ167" s="71">
        <f t="shared" si="522"/>
        <v>1</v>
      </c>
      <c r="FK167" s="71">
        <f t="shared" si="511"/>
        <v>0.97502362054906333</v>
      </c>
      <c r="FM167" s="71">
        <f t="shared" si="523"/>
        <v>1</v>
      </c>
      <c r="FN167" s="71">
        <f t="shared" si="524"/>
        <v>1</v>
      </c>
      <c r="FO167" s="71">
        <f t="shared" si="512"/>
        <v>1.0287858330890169</v>
      </c>
      <c r="FQ167" s="239"/>
      <c r="FS167" s="51">
        <f t="shared" si="513"/>
        <v>1984</v>
      </c>
      <c r="FT167" s="71">
        <f t="shared" si="507"/>
        <v>0.99663538004640917</v>
      </c>
      <c r="FU167" s="71">
        <f t="shared" si="502"/>
        <v>0.99869985430942876</v>
      </c>
      <c r="FV167" s="71">
        <f t="shared" si="503"/>
        <v>1.0005936052953746</v>
      </c>
      <c r="FW167" s="71">
        <f t="shared" si="504"/>
        <v>0.99669468704749076</v>
      </c>
      <c r="FX167" s="71">
        <f t="shared" si="505"/>
        <v>1.0081446325315655</v>
      </c>
      <c r="FY167" s="71">
        <f t="shared" si="506"/>
        <v>0.99256419637290338</v>
      </c>
    </row>
    <row r="168" spans="1:181" x14ac:dyDescent="0.2">
      <c r="A168" s="75" t="s">
        <v>44</v>
      </c>
      <c r="B168" s="50">
        <f t="shared" si="514"/>
        <v>1954</v>
      </c>
      <c r="D168" s="79"/>
      <c r="E168" s="79"/>
      <c r="F168" s="79"/>
      <c r="G168" s="79"/>
      <c r="H168" s="79"/>
      <c r="J168" s="69"/>
      <c r="K168" s="69"/>
      <c r="L168" s="69"/>
      <c r="M168" s="69"/>
      <c r="N168" s="69"/>
      <c r="V168" s="70"/>
      <c r="W168" s="70"/>
      <c r="X168" s="70"/>
      <c r="Y168" s="70"/>
      <c r="Z168" s="70"/>
      <c r="AU168" s="125"/>
      <c r="AV168" s="125"/>
      <c r="AW168" s="125"/>
      <c r="AX168" s="125"/>
      <c r="AY168" s="125"/>
      <c r="BB168" s="71"/>
      <c r="BC168" s="71"/>
      <c r="BD168" s="71"/>
      <c r="BE168" s="71"/>
      <c r="BF168" s="71"/>
      <c r="BG168" s="71"/>
      <c r="BH168" s="71"/>
      <c r="BI168" s="71"/>
      <c r="BJ168" s="71"/>
      <c r="BK168" s="71"/>
      <c r="BL168" s="71"/>
      <c r="BM168" s="71"/>
      <c r="BN168" s="71"/>
      <c r="BO168" s="71"/>
      <c r="BP168" s="71"/>
      <c r="BQ168" s="71"/>
      <c r="BR168" s="71"/>
      <c r="BS168" s="71"/>
      <c r="BT168" s="71"/>
      <c r="BU168" s="72"/>
      <c r="BV168" s="71"/>
      <c r="CJ168" s="143"/>
      <c r="CK168" s="72"/>
      <c r="CL168" s="72"/>
      <c r="CM168" s="72"/>
      <c r="CN168" s="72"/>
      <c r="CO168" s="72"/>
      <c r="CP168" s="72"/>
      <c r="CQ168" s="72"/>
      <c r="CR168" s="72"/>
      <c r="CS168" s="72"/>
      <c r="CT168" s="72"/>
      <c r="CU168" s="72"/>
      <c r="CV168" s="143"/>
      <c r="CX168" s="53"/>
      <c r="CZ168" s="71"/>
      <c r="DA168" s="71"/>
      <c r="DB168" s="71"/>
      <c r="DC168" s="71"/>
      <c r="DE168" s="71"/>
      <c r="DF168" s="71"/>
      <c r="DG168" s="71"/>
      <c r="DH168" s="71"/>
      <c r="DI168" s="71"/>
      <c r="DJ168" s="71"/>
      <c r="DK168" s="71"/>
      <c r="DL168" s="71"/>
      <c r="DM168" s="71"/>
      <c r="DN168" s="71"/>
      <c r="DQ168" s="71"/>
      <c r="DR168" s="71"/>
      <c r="DS168" s="71"/>
      <c r="DT168" s="71"/>
      <c r="DV168" s="71"/>
      <c r="DW168" s="71"/>
      <c r="DX168" s="71"/>
      <c r="DY168" s="71"/>
      <c r="DZ168" s="71"/>
      <c r="EB168" s="71"/>
      <c r="EC168" s="71"/>
      <c r="ED168" s="71"/>
      <c r="EE168" s="71"/>
      <c r="EG168" s="71"/>
      <c r="EH168" s="71"/>
      <c r="EI168" s="71"/>
      <c r="EJ168" s="71"/>
      <c r="EL168" s="71"/>
      <c r="EM168" s="71"/>
      <c r="EN168" s="71"/>
      <c r="EO168" s="71"/>
      <c r="EQ168" s="71"/>
      <c r="ER168" s="71"/>
      <c r="ES168" s="71"/>
      <c r="ET168" s="71"/>
      <c r="EW168" s="71">
        <f t="shared" si="515"/>
        <v>1</v>
      </c>
      <c r="EX168" s="71">
        <f t="shared" si="516"/>
        <v>1</v>
      </c>
      <c r="EY168" s="71">
        <f t="shared" si="508"/>
        <v>0.83686880971490818</v>
      </c>
      <c r="EZ168" s="71"/>
      <c r="FA168" s="71">
        <f t="shared" si="517"/>
        <v>1</v>
      </c>
      <c r="FB168" s="71">
        <f t="shared" si="518"/>
        <v>1</v>
      </c>
      <c r="FC168" s="71">
        <f t="shared" si="509"/>
        <v>0.98059519517458804</v>
      </c>
      <c r="FD168" s="71"/>
      <c r="FE168" s="71">
        <f t="shared" si="519"/>
        <v>1</v>
      </c>
      <c r="FF168" s="71">
        <f t="shared" si="520"/>
        <v>1</v>
      </c>
      <c r="FG168" s="71">
        <f t="shared" si="510"/>
        <v>0.98256499682315024</v>
      </c>
      <c r="FH168" s="71"/>
      <c r="FI168" s="71">
        <f t="shared" si="521"/>
        <v>1</v>
      </c>
      <c r="FJ168" s="71">
        <f t="shared" si="522"/>
        <v>1</v>
      </c>
      <c r="FK168" s="71">
        <f t="shared" si="511"/>
        <v>0.97502362054906333</v>
      </c>
      <c r="FM168" s="71">
        <f t="shared" si="523"/>
        <v>1</v>
      </c>
      <c r="FN168" s="71">
        <f t="shared" si="524"/>
        <v>1</v>
      </c>
      <c r="FO168" s="71">
        <f t="shared" si="512"/>
        <v>1.0287858330890169</v>
      </c>
      <c r="FQ168" s="239"/>
      <c r="FS168" s="51">
        <f t="shared" si="513"/>
        <v>1985</v>
      </c>
      <c r="FT168" s="71">
        <f t="shared" si="507"/>
        <v>1</v>
      </c>
      <c r="FU168" s="71">
        <f t="shared" si="502"/>
        <v>1</v>
      </c>
      <c r="FV168" s="71">
        <f t="shared" si="503"/>
        <v>1</v>
      </c>
      <c r="FW168" s="71">
        <f t="shared" si="504"/>
        <v>1</v>
      </c>
      <c r="FX168" s="71">
        <f t="shared" si="505"/>
        <v>1</v>
      </c>
      <c r="FY168" s="71">
        <f t="shared" si="506"/>
        <v>1</v>
      </c>
    </row>
    <row r="169" spans="1:181" x14ac:dyDescent="0.2">
      <c r="A169" s="75" t="s">
        <v>44</v>
      </c>
      <c r="B169" s="50">
        <f t="shared" si="514"/>
        <v>1955</v>
      </c>
      <c r="D169" s="79"/>
      <c r="E169" s="79"/>
      <c r="F169" s="79"/>
      <c r="G169" s="79"/>
      <c r="H169" s="79"/>
      <c r="J169" s="69"/>
      <c r="K169" s="69"/>
      <c r="L169" s="69"/>
      <c r="M169" s="69"/>
      <c r="N169" s="69"/>
      <c r="V169" s="70"/>
      <c r="W169" s="70"/>
      <c r="X169" s="70"/>
      <c r="Y169" s="70"/>
      <c r="Z169" s="70"/>
      <c r="AU169" s="125"/>
      <c r="AV169" s="125"/>
      <c r="AW169" s="125"/>
      <c r="AX169" s="125"/>
      <c r="AY169" s="125"/>
      <c r="BB169" s="71"/>
      <c r="BC169" s="71"/>
      <c r="BD169" s="71"/>
      <c r="BE169" s="71"/>
      <c r="BF169" s="71"/>
      <c r="BG169" s="71"/>
      <c r="BH169" s="71"/>
      <c r="BI169" s="71"/>
      <c r="BJ169" s="71"/>
      <c r="BK169" s="71"/>
      <c r="BL169" s="71"/>
      <c r="BM169" s="71"/>
      <c r="BN169" s="71"/>
      <c r="BO169" s="71"/>
      <c r="BP169" s="71"/>
      <c r="BQ169" s="71"/>
      <c r="BR169" s="71"/>
      <c r="BS169" s="71"/>
      <c r="BT169" s="71"/>
      <c r="BU169" s="72"/>
      <c r="BV169" s="71"/>
      <c r="CJ169" s="143"/>
      <c r="CK169" s="72"/>
      <c r="CL169" s="72"/>
      <c r="CM169" s="72"/>
      <c r="CN169" s="72"/>
      <c r="CO169" s="72"/>
      <c r="CP169" s="72"/>
      <c r="CQ169" s="72"/>
      <c r="CR169" s="72"/>
      <c r="CS169" s="72"/>
      <c r="CT169" s="72"/>
      <c r="CU169" s="72"/>
      <c r="CV169" s="143"/>
      <c r="CX169" s="53"/>
      <c r="CZ169" s="71"/>
      <c r="DA169" s="71"/>
      <c r="DB169" s="71"/>
      <c r="DC169" s="71"/>
      <c r="DE169" s="71"/>
      <c r="DF169" s="71"/>
      <c r="DG169" s="71"/>
      <c r="DH169" s="71"/>
      <c r="DI169" s="71"/>
      <c r="DJ169" s="71"/>
      <c r="DK169" s="71"/>
      <c r="DL169" s="71"/>
      <c r="DM169" s="71"/>
      <c r="DN169" s="71"/>
      <c r="DQ169" s="71"/>
      <c r="DR169" s="71"/>
      <c r="DS169" s="71"/>
      <c r="DT169" s="71"/>
      <c r="DV169" s="71"/>
      <c r="DW169" s="71"/>
      <c r="DX169" s="71"/>
      <c r="DY169" s="71"/>
      <c r="DZ169" s="71"/>
      <c r="EB169" s="71"/>
      <c r="EC169" s="71"/>
      <c r="ED169" s="71"/>
      <c r="EE169" s="71"/>
      <c r="EG169" s="71"/>
      <c r="EH169" s="71"/>
      <c r="EI169" s="71"/>
      <c r="EJ169" s="71"/>
      <c r="EL169" s="71"/>
      <c r="EM169" s="71"/>
      <c r="EN169" s="71"/>
      <c r="EO169" s="71"/>
      <c r="EQ169" s="71"/>
      <c r="ER169" s="71"/>
      <c r="ES169" s="71"/>
      <c r="ET169" s="71"/>
      <c r="EW169" s="71">
        <f t="shared" si="515"/>
        <v>1</v>
      </c>
      <c r="EX169" s="71">
        <f t="shared" si="516"/>
        <v>1</v>
      </c>
      <c r="EY169" s="71">
        <f t="shared" si="508"/>
        <v>0.83686880971490818</v>
      </c>
      <c r="EZ169" s="71"/>
      <c r="FA169" s="71">
        <f t="shared" si="517"/>
        <v>1</v>
      </c>
      <c r="FB169" s="71">
        <f t="shared" si="518"/>
        <v>1</v>
      </c>
      <c r="FC169" s="71">
        <f t="shared" si="509"/>
        <v>0.98059519517458804</v>
      </c>
      <c r="FD169" s="71"/>
      <c r="FE169" s="71">
        <f t="shared" si="519"/>
        <v>1</v>
      </c>
      <c r="FF169" s="71">
        <f t="shared" si="520"/>
        <v>1</v>
      </c>
      <c r="FG169" s="71">
        <f t="shared" si="510"/>
        <v>0.98256499682315024</v>
      </c>
      <c r="FH169" s="71"/>
      <c r="FI169" s="71">
        <f t="shared" si="521"/>
        <v>1</v>
      </c>
      <c r="FJ169" s="71">
        <f t="shared" si="522"/>
        <v>1</v>
      </c>
      <c r="FK169" s="71">
        <f t="shared" si="511"/>
        <v>0.97502362054906333</v>
      </c>
      <c r="FM169" s="71">
        <f t="shared" si="523"/>
        <v>1</v>
      </c>
      <c r="FN169" s="71">
        <f t="shared" si="524"/>
        <v>1</v>
      </c>
      <c r="FO169" s="71">
        <f t="shared" si="512"/>
        <v>1.0287858330890169</v>
      </c>
      <c r="FQ169" s="239"/>
      <c r="FS169" s="51">
        <f t="shared" si="513"/>
        <v>1986</v>
      </c>
      <c r="FT169" s="71">
        <f t="shared" si="507"/>
        <v>1.0170991782874232</v>
      </c>
      <c r="FU169" s="71">
        <f t="shared" si="502"/>
        <v>1.001094797413925</v>
      </c>
      <c r="FV169" s="71">
        <f t="shared" si="503"/>
        <v>0.99949617402838686</v>
      </c>
      <c r="FW169" s="71">
        <f t="shared" si="504"/>
        <v>1.0061565520891977</v>
      </c>
      <c r="FX169" s="71">
        <f t="shared" si="505"/>
        <v>1.0167576177464115</v>
      </c>
      <c r="FY169" s="71">
        <f t="shared" si="506"/>
        <v>0.99362833683402374</v>
      </c>
    </row>
    <row r="170" spans="1:181" x14ac:dyDescent="0.2">
      <c r="A170" s="75" t="s">
        <v>44</v>
      </c>
      <c r="B170" s="50">
        <f t="shared" si="514"/>
        <v>1956</v>
      </c>
      <c r="D170" s="79"/>
      <c r="E170" s="79"/>
      <c r="F170" s="79"/>
      <c r="G170" s="79"/>
      <c r="H170" s="79"/>
      <c r="J170" s="69"/>
      <c r="K170" s="69"/>
      <c r="L170" s="69"/>
      <c r="M170" s="69"/>
      <c r="N170" s="69"/>
      <c r="V170" s="70"/>
      <c r="W170" s="70"/>
      <c r="X170" s="70"/>
      <c r="Y170" s="70"/>
      <c r="Z170" s="70"/>
      <c r="AU170" s="125"/>
      <c r="AV170" s="125"/>
      <c r="AW170" s="125"/>
      <c r="AX170" s="125"/>
      <c r="AY170" s="125"/>
      <c r="BB170" s="71"/>
      <c r="BC170" s="71"/>
      <c r="BD170" s="71"/>
      <c r="BE170" s="71"/>
      <c r="BF170" s="71"/>
      <c r="BG170" s="71"/>
      <c r="BH170" s="71"/>
      <c r="BI170" s="71"/>
      <c r="BJ170" s="71"/>
      <c r="BK170" s="71"/>
      <c r="BL170" s="71"/>
      <c r="BM170" s="71"/>
      <c r="BN170" s="71"/>
      <c r="BO170" s="71"/>
      <c r="BP170" s="71"/>
      <c r="BQ170" s="71"/>
      <c r="BR170" s="71"/>
      <c r="BS170" s="71"/>
      <c r="BT170" s="71"/>
      <c r="BU170" s="72"/>
      <c r="BV170" s="71"/>
      <c r="CJ170" s="143"/>
      <c r="CK170" s="72"/>
      <c r="CL170" s="72"/>
      <c r="CM170" s="72"/>
      <c r="CN170" s="72"/>
      <c r="CO170" s="72"/>
      <c r="CP170" s="72"/>
      <c r="CQ170" s="72"/>
      <c r="CR170" s="72"/>
      <c r="CS170" s="72"/>
      <c r="CT170" s="72"/>
      <c r="CU170" s="72"/>
      <c r="CV170" s="143"/>
      <c r="CX170" s="53"/>
      <c r="CZ170" s="71"/>
      <c r="DA170" s="71"/>
      <c r="DB170" s="71"/>
      <c r="DC170" s="71"/>
      <c r="DE170" s="71"/>
      <c r="DF170" s="71"/>
      <c r="DG170" s="71"/>
      <c r="DH170" s="71"/>
      <c r="DI170" s="71"/>
      <c r="DJ170" s="71"/>
      <c r="DK170" s="71"/>
      <c r="DL170" s="71"/>
      <c r="DM170" s="71"/>
      <c r="DN170" s="71"/>
      <c r="DQ170" s="71"/>
      <c r="DR170" s="71"/>
      <c r="DS170" s="71"/>
      <c r="DT170" s="71"/>
      <c r="DV170" s="71"/>
      <c r="DW170" s="71"/>
      <c r="DX170" s="71"/>
      <c r="DY170" s="71"/>
      <c r="DZ170" s="71"/>
      <c r="EB170" s="71"/>
      <c r="EC170" s="71"/>
      <c r="ED170" s="71"/>
      <c r="EE170" s="71"/>
      <c r="EG170" s="71"/>
      <c r="EH170" s="71"/>
      <c r="EI170" s="71"/>
      <c r="EJ170" s="71"/>
      <c r="EL170" s="71"/>
      <c r="EM170" s="71"/>
      <c r="EN170" s="71"/>
      <c r="EO170" s="71"/>
      <c r="EQ170" s="71"/>
      <c r="ER170" s="71"/>
      <c r="ES170" s="71"/>
      <c r="ET170" s="71"/>
      <c r="EW170" s="71">
        <f t="shared" si="515"/>
        <v>1</v>
      </c>
      <c r="EX170" s="71">
        <f t="shared" si="516"/>
        <v>1</v>
      </c>
      <c r="EY170" s="71">
        <f t="shared" si="508"/>
        <v>0.83686880971490818</v>
      </c>
      <c r="EZ170" s="71"/>
      <c r="FA170" s="71">
        <f t="shared" si="517"/>
        <v>1</v>
      </c>
      <c r="FB170" s="71">
        <f t="shared" si="518"/>
        <v>1</v>
      </c>
      <c r="FC170" s="71">
        <f t="shared" si="509"/>
        <v>0.98059519517458804</v>
      </c>
      <c r="FD170" s="71"/>
      <c r="FE170" s="71">
        <f t="shared" si="519"/>
        <v>1</v>
      </c>
      <c r="FF170" s="71">
        <f t="shared" si="520"/>
        <v>1</v>
      </c>
      <c r="FG170" s="71">
        <f t="shared" si="510"/>
        <v>0.98256499682315024</v>
      </c>
      <c r="FH170" s="71"/>
      <c r="FI170" s="71">
        <f t="shared" si="521"/>
        <v>1</v>
      </c>
      <c r="FJ170" s="71">
        <f t="shared" si="522"/>
        <v>1</v>
      </c>
      <c r="FK170" s="71">
        <f t="shared" si="511"/>
        <v>0.97502362054906333</v>
      </c>
      <c r="FM170" s="71">
        <f t="shared" si="523"/>
        <v>1</v>
      </c>
      <c r="FN170" s="71">
        <f t="shared" si="524"/>
        <v>1</v>
      </c>
      <c r="FO170" s="71">
        <f t="shared" si="512"/>
        <v>1.0287858330890169</v>
      </c>
      <c r="FQ170" s="239"/>
      <c r="FS170" s="51">
        <f t="shared" si="513"/>
        <v>1987</v>
      </c>
      <c r="FT170" s="71">
        <f t="shared" si="507"/>
        <v>1.0414843004898948</v>
      </c>
      <c r="FU170" s="71">
        <f t="shared" si="502"/>
        <v>1.0020928251975605</v>
      </c>
      <c r="FV170" s="71">
        <f t="shared" si="503"/>
        <v>0.99875690051812283</v>
      </c>
      <c r="FW170" s="71">
        <f t="shared" si="504"/>
        <v>1.0194516840609285</v>
      </c>
      <c r="FX170" s="71">
        <f t="shared" si="505"/>
        <v>1.0260428259133871</v>
      </c>
      <c r="FY170" s="71">
        <f t="shared" si="506"/>
        <v>0.99483910093860073</v>
      </c>
    </row>
    <row r="171" spans="1:181" x14ac:dyDescent="0.2">
      <c r="A171" s="75" t="s">
        <v>44</v>
      </c>
      <c r="B171" s="50">
        <f t="shared" si="514"/>
        <v>1957</v>
      </c>
      <c r="D171" s="79"/>
      <c r="E171" s="79"/>
      <c r="F171" s="79"/>
      <c r="G171" s="79"/>
      <c r="H171" s="79"/>
      <c r="J171" s="69"/>
      <c r="K171" s="69"/>
      <c r="L171" s="69"/>
      <c r="M171" s="69"/>
      <c r="N171" s="69"/>
      <c r="V171" s="70"/>
      <c r="W171" s="70"/>
      <c r="X171" s="70"/>
      <c r="Y171" s="70"/>
      <c r="Z171" s="70"/>
      <c r="AU171" s="125"/>
      <c r="AV171" s="125"/>
      <c r="AW171" s="125"/>
      <c r="AX171" s="125"/>
      <c r="AY171" s="125"/>
      <c r="BB171" s="71"/>
      <c r="BC171" s="71"/>
      <c r="BD171" s="71"/>
      <c r="BE171" s="71"/>
      <c r="BF171" s="71"/>
      <c r="BG171" s="71"/>
      <c r="BH171" s="71"/>
      <c r="BI171" s="71"/>
      <c r="BJ171" s="71"/>
      <c r="BK171" s="71"/>
      <c r="BL171" s="71"/>
      <c r="BM171" s="71"/>
      <c r="BN171" s="71"/>
      <c r="BO171" s="71"/>
      <c r="BP171" s="71"/>
      <c r="BQ171" s="71"/>
      <c r="BR171" s="71"/>
      <c r="BS171" s="71"/>
      <c r="BT171" s="71"/>
      <c r="BU171" s="72"/>
      <c r="BV171" s="71"/>
      <c r="CJ171" s="143"/>
      <c r="CK171" s="72"/>
      <c r="CL171" s="72"/>
      <c r="CM171" s="72"/>
      <c r="CN171" s="72"/>
      <c r="CO171" s="72"/>
      <c r="CP171" s="72"/>
      <c r="CQ171" s="72"/>
      <c r="CR171" s="72"/>
      <c r="CS171" s="72"/>
      <c r="CT171" s="72"/>
      <c r="CU171" s="72"/>
      <c r="CV171" s="143"/>
      <c r="CX171" s="53"/>
      <c r="CZ171" s="71"/>
      <c r="DA171" s="71"/>
      <c r="DB171" s="71"/>
      <c r="DC171" s="71"/>
      <c r="DE171" s="71"/>
      <c r="DF171" s="71"/>
      <c r="DG171" s="71"/>
      <c r="DH171" s="71"/>
      <c r="DI171" s="71"/>
      <c r="DJ171" s="71"/>
      <c r="DK171" s="71"/>
      <c r="DL171" s="71"/>
      <c r="DM171" s="71"/>
      <c r="DN171" s="71"/>
      <c r="DQ171" s="71"/>
      <c r="DR171" s="71"/>
      <c r="DS171" s="71"/>
      <c r="DT171" s="71"/>
      <c r="DV171" s="71"/>
      <c r="DW171" s="71"/>
      <c r="DX171" s="71"/>
      <c r="DY171" s="71"/>
      <c r="DZ171" s="71"/>
      <c r="EB171" s="71"/>
      <c r="EC171" s="71"/>
      <c r="ED171" s="71"/>
      <c r="EE171" s="71"/>
      <c r="EG171" s="71"/>
      <c r="EH171" s="71"/>
      <c r="EI171" s="71"/>
      <c r="EJ171" s="71"/>
      <c r="EL171" s="71"/>
      <c r="EM171" s="71"/>
      <c r="EN171" s="71"/>
      <c r="EO171" s="71"/>
      <c r="EQ171" s="71"/>
      <c r="ER171" s="71"/>
      <c r="ES171" s="71"/>
      <c r="ET171" s="71"/>
      <c r="EW171" s="71">
        <f t="shared" si="515"/>
        <v>1</v>
      </c>
      <c r="EX171" s="71">
        <f t="shared" si="516"/>
        <v>1</v>
      </c>
      <c r="EY171" s="71">
        <f t="shared" si="508"/>
        <v>0.83686880971490818</v>
      </c>
      <c r="EZ171" s="71"/>
      <c r="FA171" s="71">
        <f t="shared" si="517"/>
        <v>1</v>
      </c>
      <c r="FB171" s="71">
        <f t="shared" si="518"/>
        <v>1</v>
      </c>
      <c r="FC171" s="71">
        <f t="shared" si="509"/>
        <v>0.98059519517458804</v>
      </c>
      <c r="FD171" s="71"/>
      <c r="FE171" s="71">
        <f t="shared" si="519"/>
        <v>1</v>
      </c>
      <c r="FF171" s="71">
        <f t="shared" si="520"/>
        <v>1</v>
      </c>
      <c r="FG171" s="71">
        <f t="shared" si="510"/>
        <v>0.98256499682315024</v>
      </c>
      <c r="FH171" s="71"/>
      <c r="FI171" s="71">
        <f t="shared" si="521"/>
        <v>1</v>
      </c>
      <c r="FJ171" s="71">
        <f t="shared" si="522"/>
        <v>1</v>
      </c>
      <c r="FK171" s="71">
        <f t="shared" si="511"/>
        <v>0.97502362054906333</v>
      </c>
      <c r="FM171" s="71">
        <f t="shared" si="523"/>
        <v>1</v>
      </c>
      <c r="FN171" s="71">
        <f t="shared" si="524"/>
        <v>1</v>
      </c>
      <c r="FO171" s="71">
        <f t="shared" si="512"/>
        <v>1.0287858330890169</v>
      </c>
      <c r="FQ171" s="239"/>
      <c r="FS171" s="51">
        <f t="shared" si="513"/>
        <v>1988</v>
      </c>
      <c r="FT171" s="71">
        <f t="shared" si="507"/>
        <v>1.0771772611488177</v>
      </c>
      <c r="FU171" s="71">
        <f t="shared" si="502"/>
        <v>1.002675113221299</v>
      </c>
      <c r="FV171" s="71">
        <f t="shared" si="503"/>
        <v>0.99923042986703914</v>
      </c>
      <c r="FW171" s="71">
        <f t="shared" si="504"/>
        <v>1.0305922420543761</v>
      </c>
      <c r="FX171" s="71">
        <f t="shared" si="505"/>
        <v>1.0336311241957705</v>
      </c>
      <c r="FY171" s="71">
        <f t="shared" si="506"/>
        <v>1.0092734364679059</v>
      </c>
    </row>
    <row r="172" spans="1:181" x14ac:dyDescent="0.2">
      <c r="A172" s="75" t="s">
        <v>44</v>
      </c>
      <c r="B172" s="50">
        <f t="shared" si="514"/>
        <v>1958</v>
      </c>
      <c r="D172" s="79"/>
      <c r="E172" s="79"/>
      <c r="F172" s="79"/>
      <c r="G172" s="79"/>
      <c r="H172" s="79"/>
      <c r="J172" s="69"/>
      <c r="K172" s="69"/>
      <c r="L172" s="69"/>
      <c r="M172" s="69"/>
      <c r="N172" s="69"/>
      <c r="V172" s="70"/>
      <c r="W172" s="70"/>
      <c r="X172" s="70"/>
      <c r="Y172" s="70"/>
      <c r="Z172" s="70"/>
      <c r="AU172" s="125"/>
      <c r="AV172" s="125"/>
      <c r="AW172" s="125"/>
      <c r="AX172" s="125"/>
      <c r="AY172" s="125"/>
      <c r="BB172" s="71"/>
      <c r="BC172" s="71"/>
      <c r="BD172" s="71"/>
      <c r="BE172" s="71"/>
      <c r="BF172" s="71"/>
      <c r="BG172" s="71"/>
      <c r="BH172" s="71"/>
      <c r="BI172" s="71"/>
      <c r="BJ172" s="71"/>
      <c r="BK172" s="71"/>
      <c r="BL172" s="71"/>
      <c r="BM172" s="71"/>
      <c r="BN172" s="71"/>
      <c r="BO172" s="71"/>
      <c r="BP172" s="71"/>
      <c r="BQ172" s="71"/>
      <c r="BR172" s="71"/>
      <c r="BS172" s="71"/>
      <c r="BT172" s="71"/>
      <c r="BU172" s="72"/>
      <c r="BV172" s="71"/>
      <c r="CJ172" s="143"/>
      <c r="CK172" s="72"/>
      <c r="CL172" s="72"/>
      <c r="CM172" s="72"/>
      <c r="CN172" s="72"/>
      <c r="CO172" s="72"/>
      <c r="CP172" s="72"/>
      <c r="CQ172" s="72"/>
      <c r="CR172" s="72"/>
      <c r="CS172" s="72"/>
      <c r="CT172" s="72"/>
      <c r="CU172" s="72"/>
      <c r="CV172" s="143"/>
      <c r="CX172" s="53"/>
      <c r="CZ172" s="71"/>
      <c r="DA172" s="71"/>
      <c r="DB172" s="71"/>
      <c r="DC172" s="71"/>
      <c r="DE172" s="71"/>
      <c r="DF172" s="71"/>
      <c r="DG172" s="71"/>
      <c r="DH172" s="71"/>
      <c r="DI172" s="71"/>
      <c r="DJ172" s="71"/>
      <c r="DK172" s="71"/>
      <c r="DL172" s="71"/>
      <c r="DM172" s="71"/>
      <c r="DN172" s="71"/>
      <c r="DQ172" s="71"/>
      <c r="DR172" s="71"/>
      <c r="DS172" s="71"/>
      <c r="DT172" s="71"/>
      <c r="DV172" s="71"/>
      <c r="DW172" s="71"/>
      <c r="DX172" s="71"/>
      <c r="DY172" s="71"/>
      <c r="DZ172" s="71"/>
      <c r="EB172" s="71"/>
      <c r="EC172" s="71"/>
      <c r="ED172" s="71"/>
      <c r="EE172" s="71"/>
      <c r="EG172" s="71"/>
      <c r="EH172" s="71"/>
      <c r="EI172" s="71"/>
      <c r="EJ172" s="71"/>
      <c r="EL172" s="71"/>
      <c r="EM172" s="71"/>
      <c r="EN172" s="71"/>
      <c r="EO172" s="71"/>
      <c r="EQ172" s="71"/>
      <c r="ER172" s="71"/>
      <c r="ES172" s="71"/>
      <c r="ET172" s="71"/>
      <c r="EW172" s="71">
        <f t="shared" si="515"/>
        <v>1</v>
      </c>
      <c r="EX172" s="71">
        <f t="shared" si="516"/>
        <v>1</v>
      </c>
      <c r="EY172" s="71">
        <f t="shared" si="508"/>
        <v>0.83686880971490818</v>
      </c>
      <c r="EZ172" s="71"/>
      <c r="FA172" s="71">
        <f t="shared" si="517"/>
        <v>1</v>
      </c>
      <c r="FB172" s="71">
        <f t="shared" si="518"/>
        <v>1</v>
      </c>
      <c r="FC172" s="71">
        <f t="shared" si="509"/>
        <v>0.98059519517458804</v>
      </c>
      <c r="FD172" s="71"/>
      <c r="FE172" s="71">
        <f t="shared" si="519"/>
        <v>1</v>
      </c>
      <c r="FF172" s="71">
        <f t="shared" si="520"/>
        <v>1</v>
      </c>
      <c r="FG172" s="71">
        <f t="shared" si="510"/>
        <v>0.98256499682315024</v>
      </c>
      <c r="FH172" s="71"/>
      <c r="FI172" s="71">
        <f t="shared" si="521"/>
        <v>1</v>
      </c>
      <c r="FJ172" s="71">
        <f t="shared" si="522"/>
        <v>1</v>
      </c>
      <c r="FK172" s="71">
        <f t="shared" si="511"/>
        <v>0.97502362054906333</v>
      </c>
      <c r="FM172" s="71">
        <f t="shared" si="523"/>
        <v>1</v>
      </c>
      <c r="FN172" s="71">
        <f t="shared" si="524"/>
        <v>1</v>
      </c>
      <c r="FO172" s="71">
        <f t="shared" si="512"/>
        <v>1.0287858330890169</v>
      </c>
      <c r="FQ172" s="239"/>
      <c r="FS172" s="51">
        <f t="shared" si="513"/>
        <v>1989</v>
      </c>
      <c r="FT172" s="71">
        <f t="shared" si="507"/>
        <v>1.0774335802680295</v>
      </c>
      <c r="FU172" s="71">
        <f t="shared" si="502"/>
        <v>1.0032504995332647</v>
      </c>
      <c r="FV172" s="71">
        <f t="shared" si="503"/>
        <v>0.99961664357220936</v>
      </c>
      <c r="FW172" s="71">
        <f t="shared" si="504"/>
        <v>1.0412823861277776</v>
      </c>
      <c r="FX172" s="71">
        <f t="shared" si="505"/>
        <v>1.0186430560669122</v>
      </c>
      <c r="FY172" s="71">
        <f t="shared" si="506"/>
        <v>1.0128778939301317</v>
      </c>
    </row>
    <row r="173" spans="1:181" x14ac:dyDescent="0.2">
      <c r="A173" s="75" t="s">
        <v>44</v>
      </c>
      <c r="B173" s="50">
        <f t="shared" si="514"/>
        <v>1959</v>
      </c>
      <c r="D173" s="79"/>
      <c r="E173" s="79"/>
      <c r="F173" s="79"/>
      <c r="G173" s="79"/>
      <c r="H173" s="79"/>
      <c r="J173" s="69"/>
      <c r="K173" s="69"/>
      <c r="L173" s="69"/>
      <c r="M173" s="69"/>
      <c r="N173" s="69"/>
      <c r="V173" s="70"/>
      <c r="W173" s="70"/>
      <c r="X173" s="70"/>
      <c r="Y173" s="70"/>
      <c r="Z173" s="70"/>
      <c r="AU173" s="125"/>
      <c r="AV173" s="125"/>
      <c r="AW173" s="125"/>
      <c r="AX173" s="125"/>
      <c r="AY173" s="125"/>
      <c r="BB173" s="71"/>
      <c r="BC173" s="71"/>
      <c r="BD173" s="71"/>
      <c r="BE173" s="71"/>
      <c r="BF173" s="71"/>
      <c r="BG173" s="71"/>
      <c r="BH173" s="71"/>
      <c r="BI173" s="71"/>
      <c r="BJ173" s="71"/>
      <c r="BK173" s="71"/>
      <c r="BL173" s="71"/>
      <c r="BM173" s="71"/>
      <c r="BN173" s="71"/>
      <c r="BO173" s="71"/>
      <c r="BP173" s="71"/>
      <c r="BQ173" s="71"/>
      <c r="BR173" s="71"/>
      <c r="BS173" s="71"/>
      <c r="BT173" s="71"/>
      <c r="BU173" s="72"/>
      <c r="BV173" s="71"/>
      <c r="CJ173" s="143"/>
      <c r="CK173" s="72"/>
      <c r="CL173" s="72"/>
      <c r="CM173" s="72"/>
      <c r="CN173" s="72"/>
      <c r="CO173" s="72"/>
      <c r="CP173" s="72"/>
      <c r="CQ173" s="72"/>
      <c r="CR173" s="72"/>
      <c r="CS173" s="72"/>
      <c r="CT173" s="72"/>
      <c r="CU173" s="72"/>
      <c r="CV173" s="143"/>
      <c r="CX173" s="53"/>
      <c r="CZ173" s="71"/>
      <c r="DA173" s="71"/>
      <c r="DB173" s="71"/>
      <c r="DC173" s="71"/>
      <c r="DE173" s="71"/>
      <c r="DF173" s="71"/>
      <c r="DG173" s="71"/>
      <c r="DH173" s="71"/>
      <c r="DI173" s="71"/>
      <c r="DJ173" s="71"/>
      <c r="DK173" s="71"/>
      <c r="DL173" s="71"/>
      <c r="DM173" s="71"/>
      <c r="DN173" s="71"/>
      <c r="DQ173" s="71"/>
      <c r="DR173" s="71"/>
      <c r="DS173" s="71"/>
      <c r="DT173" s="71"/>
      <c r="DV173" s="71"/>
      <c r="DW173" s="71"/>
      <c r="DX173" s="71"/>
      <c r="DY173" s="71"/>
      <c r="DZ173" s="71"/>
      <c r="EB173" s="71"/>
      <c r="EC173" s="71"/>
      <c r="ED173" s="71"/>
      <c r="EE173" s="71"/>
      <c r="EG173" s="71"/>
      <c r="EH173" s="71"/>
      <c r="EI173" s="71"/>
      <c r="EJ173" s="71"/>
      <c r="EL173" s="71"/>
      <c r="EM173" s="71"/>
      <c r="EN173" s="71"/>
      <c r="EO173" s="71"/>
      <c r="EQ173" s="71"/>
      <c r="ER173" s="71"/>
      <c r="ES173" s="71"/>
      <c r="ET173" s="71"/>
      <c r="EW173" s="71">
        <f t="shared" si="515"/>
        <v>1</v>
      </c>
      <c r="EX173" s="71">
        <f t="shared" si="516"/>
        <v>1</v>
      </c>
      <c r="EY173" s="71">
        <f t="shared" si="508"/>
        <v>0.83686880971490818</v>
      </c>
      <c r="EZ173" s="71"/>
      <c r="FA173" s="71">
        <f t="shared" si="517"/>
        <v>1</v>
      </c>
      <c r="FB173" s="71">
        <f t="shared" si="518"/>
        <v>1</v>
      </c>
      <c r="FC173" s="71">
        <f t="shared" si="509"/>
        <v>0.98059519517458804</v>
      </c>
      <c r="FD173" s="71"/>
      <c r="FE173" s="71">
        <f t="shared" si="519"/>
        <v>1</v>
      </c>
      <c r="FF173" s="71">
        <f t="shared" si="520"/>
        <v>1</v>
      </c>
      <c r="FG173" s="71">
        <f t="shared" si="510"/>
        <v>0.98256499682315024</v>
      </c>
      <c r="FH173" s="71"/>
      <c r="FI173" s="71">
        <f t="shared" si="521"/>
        <v>1</v>
      </c>
      <c r="FJ173" s="71">
        <f t="shared" si="522"/>
        <v>1</v>
      </c>
      <c r="FK173" s="71">
        <f t="shared" si="511"/>
        <v>0.97502362054906333</v>
      </c>
      <c r="FM173" s="71">
        <f t="shared" si="523"/>
        <v>1</v>
      </c>
      <c r="FN173" s="71">
        <f t="shared" si="524"/>
        <v>1</v>
      </c>
      <c r="FO173" s="71">
        <f t="shared" si="512"/>
        <v>1.0287858330890169</v>
      </c>
      <c r="FQ173" s="239"/>
      <c r="FS173" s="51">
        <f t="shared" si="513"/>
        <v>1990</v>
      </c>
      <c r="FT173" s="71">
        <f t="shared" si="507"/>
        <v>1.0934555859227766</v>
      </c>
      <c r="FU173" s="71">
        <f t="shared" si="502"/>
        <v>1.0033084469940348</v>
      </c>
      <c r="FV173" s="71">
        <f t="shared" si="503"/>
        <v>0.99964178214176203</v>
      </c>
      <c r="FW173" s="71">
        <f t="shared" si="504"/>
        <v>1.0526195490255481</v>
      </c>
      <c r="FX173" s="71">
        <f t="shared" si="505"/>
        <v>1.0063277413967398</v>
      </c>
      <c r="FY173" s="71">
        <f t="shared" si="506"/>
        <v>1.0292275491292138</v>
      </c>
    </row>
    <row r="174" spans="1:181" x14ac:dyDescent="0.2">
      <c r="A174" s="75" t="s">
        <v>44</v>
      </c>
      <c r="B174" s="50">
        <f t="shared" si="514"/>
        <v>1960</v>
      </c>
      <c r="D174" s="79">
        <f>Northeast!D175</f>
        <v>130.565</v>
      </c>
      <c r="E174" s="79">
        <f>Midwest!D175</f>
        <v>201.72787320551308</v>
      </c>
      <c r="F174" s="79">
        <f>South!D175</f>
        <v>225.21899999999999</v>
      </c>
      <c r="G174" s="79">
        <f>West!D175</f>
        <v>129.87899999999999</v>
      </c>
      <c r="H174" s="79">
        <f>SUM(D174:G174)</f>
        <v>687.390873205513</v>
      </c>
      <c r="J174" s="69"/>
      <c r="K174" s="69"/>
      <c r="L174" s="69"/>
      <c r="M174" s="69"/>
      <c r="N174" s="69"/>
      <c r="V174" s="70"/>
      <c r="W174" s="70"/>
      <c r="X174" s="70"/>
      <c r="Y174" s="70"/>
      <c r="Z174" s="70"/>
      <c r="AU174" s="125"/>
      <c r="AV174" s="125"/>
      <c r="AW174" s="125"/>
      <c r="AX174" s="125"/>
      <c r="AY174" s="125"/>
      <c r="BB174" s="71"/>
      <c r="BC174" s="71"/>
      <c r="BD174" s="71"/>
      <c r="BE174" s="71"/>
      <c r="BF174" s="71"/>
      <c r="BG174" s="71"/>
      <c r="BH174" s="71"/>
      <c r="BI174" s="71"/>
      <c r="BJ174" s="71"/>
      <c r="BK174" s="71"/>
      <c r="BL174" s="71"/>
      <c r="BM174" s="71"/>
      <c r="BN174" s="71"/>
      <c r="BO174" s="71"/>
      <c r="BP174" s="71"/>
      <c r="BQ174" s="71"/>
      <c r="BR174" s="71"/>
      <c r="BS174" s="71"/>
      <c r="BT174" s="71"/>
      <c r="BU174" s="72"/>
      <c r="BV174" s="71"/>
      <c r="CJ174" s="143"/>
      <c r="CK174" s="72"/>
      <c r="CL174" s="72"/>
      <c r="CM174" s="72"/>
      <c r="CN174" s="72"/>
      <c r="CO174" s="72"/>
      <c r="CP174" s="72"/>
      <c r="CQ174" s="72"/>
      <c r="CR174" s="72"/>
      <c r="CS174" s="72"/>
      <c r="CT174" s="72"/>
      <c r="CU174" s="72"/>
      <c r="CV174" s="143"/>
      <c r="CX174" s="53"/>
      <c r="CZ174" s="71"/>
      <c r="DA174" s="71"/>
      <c r="DB174" s="71"/>
      <c r="DC174" s="71"/>
      <c r="DE174" s="71"/>
      <c r="DF174" s="71"/>
      <c r="DG174" s="71"/>
      <c r="DH174" s="71"/>
      <c r="DI174" s="71"/>
      <c r="DJ174" s="71"/>
      <c r="DK174" s="71"/>
      <c r="DL174" s="71"/>
      <c r="DM174" s="71"/>
      <c r="DN174" s="71"/>
      <c r="DQ174" s="71"/>
      <c r="DR174" s="71"/>
      <c r="DS174" s="71"/>
      <c r="DT174" s="71"/>
      <c r="DV174" s="71"/>
      <c r="DW174" s="71"/>
      <c r="DX174" s="71"/>
      <c r="DY174" s="71"/>
      <c r="DZ174" s="71"/>
      <c r="EB174" s="71"/>
      <c r="EC174" s="71"/>
      <c r="ED174" s="71"/>
      <c r="EE174" s="71"/>
      <c r="EG174" s="71"/>
      <c r="EH174" s="71"/>
      <c r="EI174" s="71"/>
      <c r="EJ174" s="71"/>
      <c r="EL174" s="71"/>
      <c r="EM174" s="71"/>
      <c r="EN174" s="71"/>
      <c r="EO174" s="71"/>
      <c r="EQ174" s="71"/>
      <c r="ER174" s="71"/>
      <c r="ES174" s="71"/>
      <c r="ET174" s="71"/>
      <c r="EW174" s="71">
        <f t="shared" si="515"/>
        <v>1</v>
      </c>
      <c r="EX174" s="71">
        <f t="shared" si="516"/>
        <v>1</v>
      </c>
      <c r="EY174" s="71">
        <f t="shared" si="508"/>
        <v>0.83686880971490818</v>
      </c>
      <c r="EZ174" s="71"/>
      <c r="FA174" s="71">
        <f t="shared" si="517"/>
        <v>1</v>
      </c>
      <c r="FB174" s="71">
        <f t="shared" si="518"/>
        <v>1</v>
      </c>
      <c r="FC174" s="71">
        <f t="shared" si="509"/>
        <v>0.98059519517458804</v>
      </c>
      <c r="FD174" s="71"/>
      <c r="FE174" s="71">
        <f t="shared" si="519"/>
        <v>1</v>
      </c>
      <c r="FF174" s="71">
        <f t="shared" si="520"/>
        <v>1</v>
      </c>
      <c r="FG174" s="71">
        <f t="shared" si="510"/>
        <v>0.98256499682315024</v>
      </c>
      <c r="FH174" s="71"/>
      <c r="FI174" s="71">
        <f t="shared" si="521"/>
        <v>1</v>
      </c>
      <c r="FJ174" s="71">
        <f t="shared" si="522"/>
        <v>1</v>
      </c>
      <c r="FK174" s="71">
        <f t="shared" si="511"/>
        <v>0.97502362054906333</v>
      </c>
      <c r="FM174" s="71">
        <f t="shared" si="523"/>
        <v>1</v>
      </c>
      <c r="FN174" s="71">
        <f t="shared" si="524"/>
        <v>1</v>
      </c>
      <c r="FO174" s="71">
        <f t="shared" si="512"/>
        <v>1.0287858330890169</v>
      </c>
      <c r="FQ174" s="239"/>
      <c r="FS174" s="51">
        <f t="shared" si="513"/>
        <v>1991</v>
      </c>
      <c r="FT174" s="71">
        <f t="shared" si="507"/>
        <v>1.1260789629636643</v>
      </c>
      <c r="FU174" s="71">
        <f t="shared" si="502"/>
        <v>1.0033161047576669</v>
      </c>
      <c r="FV174" s="71">
        <f t="shared" si="503"/>
        <v>0.99965355087877894</v>
      </c>
      <c r="FW174" s="71">
        <f t="shared" si="504"/>
        <v>1.0616760707677897</v>
      </c>
      <c r="FX174" s="71">
        <f t="shared" si="505"/>
        <v>1.0291005227051429</v>
      </c>
      <c r="FY174" s="71">
        <f t="shared" si="506"/>
        <v>1.02761804331939</v>
      </c>
    </row>
    <row r="175" spans="1:181" x14ac:dyDescent="0.2">
      <c r="A175" s="75" t="s">
        <v>44</v>
      </c>
      <c r="B175" s="50">
        <f t="shared" si="514"/>
        <v>1961</v>
      </c>
      <c r="D175" s="79">
        <f>Northeast!D176</f>
        <v>140.405</v>
      </c>
      <c r="E175" s="79">
        <f>Midwest!D176</f>
        <v>214.33199999999999</v>
      </c>
      <c r="F175" s="79">
        <f>South!D176</f>
        <v>237.48400000000001</v>
      </c>
      <c r="G175" s="79">
        <f>West!D176</f>
        <v>139.46700000000001</v>
      </c>
      <c r="H175" s="79">
        <f t="shared" ref="H175:H198" si="525">SUM(D175:G175)</f>
        <v>731.68799999999999</v>
      </c>
      <c r="J175" s="69"/>
      <c r="K175" s="69"/>
      <c r="L175" s="69"/>
      <c r="M175" s="69"/>
      <c r="N175" s="69"/>
      <c r="V175" s="70"/>
      <c r="W175" s="70"/>
      <c r="X175" s="70"/>
      <c r="Y175" s="70"/>
      <c r="Z175" s="70"/>
      <c r="AU175" s="125"/>
      <c r="AV175" s="125"/>
      <c r="AW175" s="125"/>
      <c r="AX175" s="125"/>
      <c r="AY175" s="125"/>
      <c r="BB175" s="71"/>
      <c r="BC175" s="71"/>
      <c r="BD175" s="71"/>
      <c r="BE175" s="71"/>
      <c r="BF175" s="71"/>
      <c r="BG175" s="71"/>
      <c r="BH175" s="71"/>
      <c r="BI175" s="71"/>
      <c r="BJ175" s="71"/>
      <c r="BK175" s="71"/>
      <c r="BL175" s="71"/>
      <c r="BM175" s="71"/>
      <c r="BN175" s="71"/>
      <c r="BO175" s="71"/>
      <c r="BP175" s="71"/>
      <c r="BQ175" s="71"/>
      <c r="BR175" s="71"/>
      <c r="BS175" s="71"/>
      <c r="BT175" s="71"/>
      <c r="BU175" s="72"/>
      <c r="BV175" s="71"/>
      <c r="CJ175" s="143"/>
      <c r="CK175" s="72"/>
      <c r="CL175" s="72"/>
      <c r="CM175" s="72"/>
      <c r="CN175" s="72"/>
      <c r="CO175" s="72"/>
      <c r="CP175" s="72"/>
      <c r="CQ175" s="72"/>
      <c r="CR175" s="72"/>
      <c r="CS175" s="72"/>
      <c r="CT175" s="72"/>
      <c r="CU175" s="72"/>
      <c r="CV175" s="143"/>
      <c r="CX175" s="53"/>
      <c r="CZ175" s="71"/>
      <c r="DA175" s="71"/>
      <c r="DB175" s="71"/>
      <c r="DC175" s="71"/>
      <c r="DE175" s="71"/>
      <c r="DF175" s="71"/>
      <c r="DG175" s="71"/>
      <c r="DH175" s="71"/>
      <c r="DI175" s="71"/>
      <c r="DJ175" s="71"/>
      <c r="DK175" s="71"/>
      <c r="DL175" s="71"/>
      <c r="DM175" s="71"/>
      <c r="DN175" s="71"/>
      <c r="DQ175" s="71"/>
      <c r="DR175" s="71"/>
      <c r="DS175" s="71"/>
      <c r="DT175" s="71"/>
      <c r="DV175" s="71"/>
      <c r="DW175" s="71"/>
      <c r="DX175" s="71"/>
      <c r="DY175" s="71"/>
      <c r="DZ175" s="71"/>
      <c r="EB175" s="71"/>
      <c r="EC175" s="71"/>
      <c r="ED175" s="71"/>
      <c r="EE175" s="71"/>
      <c r="EG175" s="71"/>
      <c r="EH175" s="71"/>
      <c r="EI175" s="71"/>
      <c r="EJ175" s="71"/>
      <c r="EL175" s="71"/>
      <c r="EM175" s="71"/>
      <c r="EN175" s="71"/>
      <c r="EO175" s="71"/>
      <c r="EQ175" s="71"/>
      <c r="ER175" s="71"/>
      <c r="ES175" s="71"/>
      <c r="ET175" s="71"/>
      <c r="EW175" s="71">
        <f t="shared" si="515"/>
        <v>1</v>
      </c>
      <c r="EX175" s="71">
        <f t="shared" si="516"/>
        <v>1</v>
      </c>
      <c r="EY175" s="71">
        <f t="shared" si="508"/>
        <v>0.83686880971490818</v>
      </c>
      <c r="EZ175" s="71"/>
      <c r="FA175" s="71">
        <f t="shared" si="517"/>
        <v>1</v>
      </c>
      <c r="FB175" s="71">
        <f t="shared" si="518"/>
        <v>1</v>
      </c>
      <c r="FC175" s="71">
        <f t="shared" si="509"/>
        <v>0.98059519517458804</v>
      </c>
      <c r="FD175" s="71"/>
      <c r="FE175" s="71">
        <f t="shared" si="519"/>
        <v>1</v>
      </c>
      <c r="FF175" s="71">
        <f t="shared" si="520"/>
        <v>1</v>
      </c>
      <c r="FG175" s="71">
        <f t="shared" si="510"/>
        <v>0.98256499682315024</v>
      </c>
      <c r="FH175" s="71"/>
      <c r="FI175" s="71">
        <f t="shared" si="521"/>
        <v>1</v>
      </c>
      <c r="FJ175" s="71">
        <f t="shared" si="522"/>
        <v>1</v>
      </c>
      <c r="FK175" s="71">
        <f t="shared" si="511"/>
        <v>0.97502362054906333</v>
      </c>
      <c r="FM175" s="71">
        <f t="shared" si="523"/>
        <v>1</v>
      </c>
      <c r="FN175" s="71">
        <f t="shared" si="524"/>
        <v>1</v>
      </c>
      <c r="FO175" s="71">
        <f t="shared" si="512"/>
        <v>1.0287858330890169</v>
      </c>
      <c r="FQ175" s="239"/>
      <c r="FS175" s="51">
        <f t="shared" si="513"/>
        <v>1992</v>
      </c>
      <c r="FT175" s="71">
        <f t="shared" si="507"/>
        <v>1.0856053602863198</v>
      </c>
      <c r="FU175" s="71">
        <f t="shared" si="502"/>
        <v>1.0043613375148333</v>
      </c>
      <c r="FV175" s="71">
        <f t="shared" si="503"/>
        <v>0.99922814204113219</v>
      </c>
      <c r="FW175" s="71">
        <f t="shared" si="504"/>
        <v>1.0727759219306898</v>
      </c>
      <c r="FX175" s="71">
        <f t="shared" si="505"/>
        <v>0.99015878315009132</v>
      </c>
      <c r="FY175" s="71">
        <f t="shared" si="506"/>
        <v>1.0183650221628171</v>
      </c>
    </row>
    <row r="176" spans="1:181" x14ac:dyDescent="0.2">
      <c r="A176" s="75" t="s">
        <v>44</v>
      </c>
      <c r="B176" s="50">
        <f t="shared" si="514"/>
        <v>1962</v>
      </c>
      <c r="D176" s="79">
        <f>Northeast!D177</f>
        <v>146.70500000000001</v>
      </c>
      <c r="E176" s="79">
        <f>Midwest!D177</f>
        <v>227.179</v>
      </c>
      <c r="F176" s="79">
        <f>South!D177</f>
        <v>269.512</v>
      </c>
      <c r="G176" s="79">
        <f>West!D177</f>
        <v>150.923</v>
      </c>
      <c r="H176" s="79">
        <f t="shared" si="525"/>
        <v>794.31899999999996</v>
      </c>
      <c r="J176" s="69"/>
      <c r="K176" s="69"/>
      <c r="L176" s="69"/>
      <c r="M176" s="69"/>
      <c r="N176" s="69"/>
      <c r="V176" s="70"/>
      <c r="W176" s="70"/>
      <c r="X176" s="70"/>
      <c r="Y176" s="70"/>
      <c r="Z176" s="70"/>
      <c r="AU176" s="125"/>
      <c r="AV176" s="125"/>
      <c r="AW176" s="125"/>
      <c r="AX176" s="125"/>
      <c r="AY176" s="125"/>
      <c r="BB176" s="71"/>
      <c r="BC176" s="71"/>
      <c r="BD176" s="71"/>
      <c r="BE176" s="71"/>
      <c r="BF176" s="71"/>
      <c r="BG176" s="71"/>
      <c r="BH176" s="71"/>
      <c r="BI176" s="71"/>
      <c r="BJ176" s="71"/>
      <c r="BK176" s="71"/>
      <c r="BL176" s="71"/>
      <c r="BM176" s="71"/>
      <c r="BN176" s="71"/>
      <c r="BO176" s="71"/>
      <c r="BP176" s="71"/>
      <c r="BQ176" s="71"/>
      <c r="BR176" s="71"/>
      <c r="BS176" s="71"/>
      <c r="BT176" s="71"/>
      <c r="BU176" s="72"/>
      <c r="BV176" s="71"/>
      <c r="CJ176" s="143"/>
      <c r="CK176" s="72"/>
      <c r="CL176" s="72"/>
      <c r="CM176" s="72"/>
      <c r="CN176" s="72"/>
      <c r="CO176" s="72"/>
      <c r="CP176" s="72"/>
      <c r="CQ176" s="72"/>
      <c r="CR176" s="72"/>
      <c r="CS176" s="72"/>
      <c r="CT176" s="72"/>
      <c r="CU176" s="72"/>
      <c r="CV176" s="143"/>
      <c r="CX176" s="53"/>
      <c r="CZ176" s="71"/>
      <c r="DA176" s="71"/>
      <c r="DB176" s="71"/>
      <c r="DC176" s="71"/>
      <c r="DE176" s="71"/>
      <c r="DF176" s="71"/>
      <c r="DG176" s="71"/>
      <c r="DH176" s="71"/>
      <c r="DI176" s="71"/>
      <c r="DJ176" s="71"/>
      <c r="DK176" s="71"/>
      <c r="DL176" s="71"/>
      <c r="DM176" s="71"/>
      <c r="DN176" s="71"/>
      <c r="DQ176" s="71"/>
      <c r="DR176" s="71"/>
      <c r="DS176" s="71"/>
      <c r="DT176" s="71"/>
      <c r="DV176" s="71"/>
      <c r="DW176" s="71"/>
      <c r="DX176" s="71"/>
      <c r="DY176" s="71"/>
      <c r="DZ176" s="71"/>
      <c r="EB176" s="71"/>
      <c r="EC176" s="71"/>
      <c r="ED176" s="71"/>
      <c r="EE176" s="71"/>
      <c r="EG176" s="71"/>
      <c r="EH176" s="71"/>
      <c r="EI176" s="71"/>
      <c r="EJ176" s="71"/>
      <c r="EL176" s="71"/>
      <c r="EM176" s="71"/>
      <c r="EN176" s="71"/>
      <c r="EO176" s="71"/>
      <c r="EQ176" s="71"/>
      <c r="ER176" s="71"/>
      <c r="ES176" s="71"/>
      <c r="ET176" s="71"/>
      <c r="EW176" s="71">
        <f t="shared" si="515"/>
        <v>1</v>
      </c>
      <c r="EX176" s="71">
        <f t="shared" si="516"/>
        <v>1</v>
      </c>
      <c r="EY176" s="71">
        <f t="shared" si="508"/>
        <v>0.83686880971490818</v>
      </c>
      <c r="EZ176" s="71"/>
      <c r="FA176" s="71">
        <f t="shared" si="517"/>
        <v>1</v>
      </c>
      <c r="FB176" s="71">
        <f t="shared" si="518"/>
        <v>1</v>
      </c>
      <c r="FC176" s="71">
        <f t="shared" si="509"/>
        <v>0.98059519517458804</v>
      </c>
      <c r="FD176" s="71"/>
      <c r="FE176" s="71">
        <f t="shared" si="519"/>
        <v>1</v>
      </c>
      <c r="FF176" s="71">
        <f t="shared" si="520"/>
        <v>1</v>
      </c>
      <c r="FG176" s="71">
        <f t="shared" si="510"/>
        <v>0.98256499682315024</v>
      </c>
      <c r="FH176" s="71"/>
      <c r="FI176" s="71">
        <f t="shared" si="521"/>
        <v>1</v>
      </c>
      <c r="FJ176" s="71">
        <f t="shared" si="522"/>
        <v>1</v>
      </c>
      <c r="FK176" s="71">
        <f t="shared" si="511"/>
        <v>0.97502362054906333</v>
      </c>
      <c r="FM176" s="71">
        <f t="shared" si="523"/>
        <v>1</v>
      </c>
      <c r="FN176" s="71">
        <f t="shared" si="524"/>
        <v>1</v>
      </c>
      <c r="FO176" s="71">
        <f t="shared" si="512"/>
        <v>1.0287858330890169</v>
      </c>
      <c r="FQ176" s="239"/>
      <c r="FS176" s="51">
        <f t="shared" si="513"/>
        <v>1993</v>
      </c>
      <c r="FT176" s="71">
        <f t="shared" si="507"/>
        <v>1.1347169299975794</v>
      </c>
      <c r="FU176" s="71">
        <f t="shared" si="502"/>
        <v>1.0054421993764122</v>
      </c>
      <c r="FV176" s="71">
        <f t="shared" si="503"/>
        <v>0.99873531170161123</v>
      </c>
      <c r="FW176" s="71">
        <f t="shared" si="504"/>
        <v>1.083479823400133</v>
      </c>
      <c r="FX176" s="71">
        <f t="shared" si="505"/>
        <v>1.0284849348688245</v>
      </c>
      <c r="FY176" s="71">
        <f t="shared" si="506"/>
        <v>1.0140544085268519</v>
      </c>
    </row>
    <row r="177" spans="1:187" x14ac:dyDescent="0.2">
      <c r="A177" s="75" t="s">
        <v>44</v>
      </c>
      <c r="B177" s="50">
        <f t="shared" si="514"/>
        <v>1963</v>
      </c>
      <c r="D177" s="79">
        <f>Northeast!D178</f>
        <v>156.00200000000001</v>
      </c>
      <c r="E177" s="79">
        <f>Midwest!D178</f>
        <v>241.00900000000001</v>
      </c>
      <c r="F177" s="79">
        <f>South!D178</f>
        <v>295.80599999999998</v>
      </c>
      <c r="G177" s="79">
        <f>West!D178</f>
        <v>162.75300000000001</v>
      </c>
      <c r="H177" s="79">
        <f t="shared" si="525"/>
        <v>855.57</v>
      </c>
      <c r="J177" s="69"/>
      <c r="K177" s="69"/>
      <c r="L177" s="69"/>
      <c r="M177" s="69"/>
      <c r="N177" s="69"/>
      <c r="V177" s="70"/>
      <c r="W177" s="70"/>
      <c r="X177" s="70"/>
      <c r="Y177" s="70"/>
      <c r="Z177" s="70"/>
      <c r="AU177" s="125"/>
      <c r="AV177" s="125"/>
      <c r="AW177" s="125"/>
      <c r="AX177" s="125"/>
      <c r="AY177" s="125"/>
      <c r="BB177" s="71"/>
      <c r="BC177" s="71"/>
      <c r="BD177" s="71"/>
      <c r="BE177" s="71"/>
      <c r="BF177" s="71"/>
      <c r="BG177" s="71"/>
      <c r="BH177" s="71"/>
      <c r="BI177" s="71"/>
      <c r="BJ177" s="71"/>
      <c r="BK177" s="71"/>
      <c r="BL177" s="71"/>
      <c r="BM177" s="71"/>
      <c r="BN177" s="71"/>
      <c r="BO177" s="71"/>
      <c r="BP177" s="71"/>
      <c r="BQ177" s="71"/>
      <c r="BR177" s="71"/>
      <c r="BS177" s="71"/>
      <c r="BT177" s="71"/>
      <c r="BU177" s="72"/>
      <c r="BV177" s="71"/>
      <c r="CJ177" s="143"/>
      <c r="CK177" s="72"/>
      <c r="CL177" s="72"/>
      <c r="CM177" s="72"/>
      <c r="CN177" s="72"/>
      <c r="CO177" s="72"/>
      <c r="CP177" s="72"/>
      <c r="CQ177" s="72"/>
      <c r="CR177" s="72"/>
      <c r="CS177" s="72"/>
      <c r="CT177" s="72"/>
      <c r="CU177" s="72"/>
      <c r="CV177" s="143"/>
      <c r="CX177" s="53"/>
      <c r="CZ177" s="71"/>
      <c r="DA177" s="71"/>
      <c r="DB177" s="71"/>
      <c r="DC177" s="71"/>
      <c r="DE177" s="71"/>
      <c r="DF177" s="71"/>
      <c r="DG177" s="71"/>
      <c r="DH177" s="71"/>
      <c r="DI177" s="71"/>
      <c r="DJ177" s="71"/>
      <c r="DK177" s="71"/>
      <c r="DL177" s="71"/>
      <c r="DM177" s="71"/>
      <c r="DN177" s="71"/>
      <c r="DQ177" s="71"/>
      <c r="DR177" s="71"/>
      <c r="DS177" s="71"/>
      <c r="DT177" s="71"/>
      <c r="DV177" s="71"/>
      <c r="DW177" s="71"/>
      <c r="DX177" s="71"/>
      <c r="DY177" s="71"/>
      <c r="DZ177" s="71"/>
      <c r="EB177" s="71"/>
      <c r="EC177" s="71"/>
      <c r="ED177" s="71"/>
      <c r="EE177" s="71"/>
      <c r="EG177" s="71"/>
      <c r="EH177" s="71"/>
      <c r="EI177" s="71"/>
      <c r="EJ177" s="71"/>
      <c r="EL177" s="71"/>
      <c r="EM177" s="71"/>
      <c r="EN177" s="71"/>
      <c r="EO177" s="71"/>
      <c r="EQ177" s="71"/>
      <c r="ER177" s="71"/>
      <c r="ES177" s="71"/>
      <c r="ET177" s="71"/>
      <c r="EW177" s="71">
        <f t="shared" si="515"/>
        <v>1</v>
      </c>
      <c r="EX177" s="71">
        <f t="shared" si="516"/>
        <v>1</v>
      </c>
      <c r="EY177" s="71">
        <f t="shared" si="508"/>
        <v>0.83686880971490818</v>
      </c>
      <c r="EZ177" s="71"/>
      <c r="FA177" s="71">
        <f t="shared" si="517"/>
        <v>1</v>
      </c>
      <c r="FB177" s="71">
        <f t="shared" si="518"/>
        <v>1</v>
      </c>
      <c r="FC177" s="71">
        <f t="shared" si="509"/>
        <v>0.98059519517458804</v>
      </c>
      <c r="FD177" s="71"/>
      <c r="FE177" s="71">
        <f t="shared" si="519"/>
        <v>1</v>
      </c>
      <c r="FF177" s="71">
        <f t="shared" si="520"/>
        <v>1</v>
      </c>
      <c r="FG177" s="71">
        <f t="shared" si="510"/>
        <v>0.98256499682315024</v>
      </c>
      <c r="FH177" s="71"/>
      <c r="FI177" s="71">
        <f t="shared" si="521"/>
        <v>1</v>
      </c>
      <c r="FJ177" s="71">
        <f t="shared" si="522"/>
        <v>1</v>
      </c>
      <c r="FK177" s="71">
        <f t="shared" si="511"/>
        <v>0.97502362054906333</v>
      </c>
      <c r="FM177" s="71">
        <f t="shared" si="523"/>
        <v>1</v>
      </c>
      <c r="FN177" s="71">
        <f t="shared" si="524"/>
        <v>1</v>
      </c>
      <c r="FO177" s="71">
        <f t="shared" si="512"/>
        <v>1.0287858330890169</v>
      </c>
      <c r="FQ177" s="239"/>
      <c r="FS177" s="51">
        <f t="shared" si="513"/>
        <v>1994</v>
      </c>
      <c r="FT177" s="71">
        <f t="shared" si="507"/>
        <v>1.1350605354793837</v>
      </c>
      <c r="FU177" s="71">
        <f t="shared" si="502"/>
        <v>1.0059299501519341</v>
      </c>
      <c r="FV177" s="71">
        <f t="shared" si="503"/>
        <v>0.99819302710932956</v>
      </c>
      <c r="FW177" s="71">
        <f t="shared" si="504"/>
        <v>1.0943311022881503</v>
      </c>
      <c r="FX177" s="71">
        <f t="shared" si="505"/>
        <v>1.0159491023076508</v>
      </c>
      <c r="FY177" s="71">
        <f t="shared" si="506"/>
        <v>1.0167543987717536</v>
      </c>
    </row>
    <row r="178" spans="1:187" x14ac:dyDescent="0.2">
      <c r="A178" s="75" t="s">
        <v>44</v>
      </c>
      <c r="B178" s="50">
        <f t="shared" si="514"/>
        <v>1964</v>
      </c>
      <c r="D178" s="79">
        <f>Northeast!D179</f>
        <v>166.33199999999999</v>
      </c>
      <c r="E178" s="79">
        <f>Midwest!D179</f>
        <v>258.26600000000002</v>
      </c>
      <c r="F178" s="79">
        <f>South!D179</f>
        <v>324.16000000000003</v>
      </c>
      <c r="G178" s="79">
        <f>West!D179</f>
        <v>178.76900000000001</v>
      </c>
      <c r="H178" s="79">
        <f t="shared" si="525"/>
        <v>927.52700000000004</v>
      </c>
      <c r="J178" s="69"/>
      <c r="K178" s="69"/>
      <c r="L178" s="69"/>
      <c r="M178" s="69"/>
      <c r="N178" s="69"/>
      <c r="V178" s="70"/>
      <c r="W178" s="70"/>
      <c r="X178" s="70"/>
      <c r="Y178" s="70"/>
      <c r="Z178" s="70"/>
      <c r="AU178" s="125"/>
      <c r="AV178" s="125"/>
      <c r="AW178" s="125"/>
      <c r="AX178" s="125"/>
      <c r="AY178" s="125"/>
      <c r="BB178" s="71"/>
      <c r="BC178" s="71"/>
      <c r="BD178" s="71"/>
      <c r="BE178" s="71"/>
      <c r="BF178" s="71"/>
      <c r="BG178" s="71"/>
      <c r="BH178" s="71"/>
      <c r="BI178" s="71"/>
      <c r="BJ178" s="71"/>
      <c r="BK178" s="71"/>
      <c r="BL178" s="71"/>
      <c r="BM178" s="71"/>
      <c r="BN178" s="71"/>
      <c r="BO178" s="71"/>
      <c r="BP178" s="71"/>
      <c r="BQ178" s="71"/>
      <c r="BR178" s="71"/>
      <c r="BS178" s="71"/>
      <c r="BT178" s="71"/>
      <c r="BU178" s="72"/>
      <c r="BV178" s="71"/>
      <c r="CJ178" s="143"/>
      <c r="CK178" s="72"/>
      <c r="CL178" s="72"/>
      <c r="CM178" s="72"/>
      <c r="CN178" s="72"/>
      <c r="CO178" s="72"/>
      <c r="CP178" s="72"/>
      <c r="CQ178" s="72"/>
      <c r="CR178" s="72"/>
      <c r="CS178" s="72"/>
      <c r="CT178" s="72"/>
      <c r="CU178" s="72"/>
      <c r="CV178" s="143"/>
      <c r="CX178" s="53"/>
      <c r="CZ178" s="71"/>
      <c r="DA178" s="71"/>
      <c r="DB178" s="71"/>
      <c r="DC178" s="71"/>
      <c r="DE178" s="71"/>
      <c r="DF178" s="71"/>
      <c r="DG178" s="71"/>
      <c r="DH178" s="71"/>
      <c r="DI178" s="71"/>
      <c r="DJ178" s="71"/>
      <c r="DK178" s="71"/>
      <c r="DL178" s="71"/>
      <c r="DM178" s="71"/>
      <c r="DN178" s="71"/>
      <c r="DQ178" s="71"/>
      <c r="DR178" s="71"/>
      <c r="DS178" s="71"/>
      <c r="DT178" s="71"/>
      <c r="DV178" s="71"/>
      <c r="DW178" s="71"/>
      <c r="DX178" s="71"/>
      <c r="DY178" s="71"/>
      <c r="DZ178" s="71"/>
      <c r="EB178" s="71"/>
      <c r="EC178" s="71"/>
      <c r="ED178" s="71"/>
      <c r="EE178" s="71"/>
      <c r="EG178" s="71"/>
      <c r="EH178" s="71"/>
      <c r="EI178" s="71"/>
      <c r="EJ178" s="71"/>
      <c r="EL178" s="71"/>
      <c r="EM178" s="71"/>
      <c r="EN178" s="71"/>
      <c r="EO178" s="71"/>
      <c r="EQ178" s="71"/>
      <c r="ER178" s="71"/>
      <c r="ES178" s="71"/>
      <c r="ET178" s="71"/>
      <c r="EW178" s="71">
        <f t="shared" si="515"/>
        <v>1</v>
      </c>
      <c r="EX178" s="71">
        <f t="shared" si="516"/>
        <v>1</v>
      </c>
      <c r="EY178" s="71">
        <f t="shared" si="508"/>
        <v>0.83686880971490818</v>
      </c>
      <c r="EZ178" s="71"/>
      <c r="FA178" s="71">
        <f t="shared" si="517"/>
        <v>1</v>
      </c>
      <c r="FB178" s="71">
        <f t="shared" si="518"/>
        <v>1</v>
      </c>
      <c r="FC178" s="71">
        <f t="shared" si="509"/>
        <v>0.98059519517458804</v>
      </c>
      <c r="FD178" s="71"/>
      <c r="FE178" s="71">
        <f t="shared" si="519"/>
        <v>1</v>
      </c>
      <c r="FF178" s="71">
        <f t="shared" si="520"/>
        <v>1</v>
      </c>
      <c r="FG178" s="71">
        <f t="shared" si="510"/>
        <v>0.98256499682315024</v>
      </c>
      <c r="FH178" s="71"/>
      <c r="FI178" s="71">
        <f t="shared" si="521"/>
        <v>1</v>
      </c>
      <c r="FJ178" s="71">
        <f t="shared" si="522"/>
        <v>1</v>
      </c>
      <c r="FK178" s="71">
        <f t="shared" si="511"/>
        <v>0.97502362054906333</v>
      </c>
      <c r="FM178" s="71">
        <f t="shared" si="523"/>
        <v>1</v>
      </c>
      <c r="FN178" s="71">
        <f t="shared" si="524"/>
        <v>1</v>
      </c>
      <c r="FO178" s="71">
        <f t="shared" si="512"/>
        <v>1.0287858330890169</v>
      </c>
      <c r="FQ178" s="239"/>
      <c r="FS178" s="51">
        <f t="shared" si="513"/>
        <v>1995</v>
      </c>
      <c r="FT178" s="71">
        <f t="shared" si="507"/>
        <v>1.1573101416137987</v>
      </c>
      <c r="FU178" s="71">
        <f t="shared" si="502"/>
        <v>1.0064432609923784</v>
      </c>
      <c r="FV178" s="71">
        <f t="shared" si="503"/>
        <v>0.99780238205448224</v>
      </c>
      <c r="FW178" s="71">
        <f t="shared" si="504"/>
        <v>1.1035690957738125</v>
      </c>
      <c r="FX178" s="71">
        <f t="shared" si="505"/>
        <v>1.0310361551606193</v>
      </c>
      <c r="FY178" s="71">
        <f t="shared" si="506"/>
        <v>1.0128438638862685</v>
      </c>
    </row>
    <row r="179" spans="1:187" x14ac:dyDescent="0.2">
      <c r="A179" s="75" t="s">
        <v>44</v>
      </c>
      <c r="B179" s="50">
        <f t="shared" si="514"/>
        <v>1965</v>
      </c>
      <c r="D179" s="79">
        <f>Northeast!D180</f>
        <v>179.00300000000001</v>
      </c>
      <c r="E179" s="79">
        <f>Midwest!D180</f>
        <v>275.84000000000003</v>
      </c>
      <c r="F179" s="79">
        <f>South!D180</f>
        <v>351.029</v>
      </c>
      <c r="G179" s="79">
        <f>West!D180</f>
        <v>187.06200000000001</v>
      </c>
      <c r="H179" s="79">
        <f t="shared" si="525"/>
        <v>992.93400000000008</v>
      </c>
      <c r="J179" s="69"/>
      <c r="K179" s="69"/>
      <c r="L179" s="69"/>
      <c r="M179" s="69"/>
      <c r="N179" s="69"/>
      <c r="V179" s="70"/>
      <c r="W179" s="70"/>
      <c r="X179" s="70"/>
      <c r="Y179" s="70"/>
      <c r="Z179" s="70"/>
      <c r="AU179" s="125"/>
      <c r="AV179" s="125"/>
      <c r="AW179" s="125"/>
      <c r="AX179" s="125"/>
      <c r="AY179" s="125"/>
      <c r="BB179" s="71"/>
      <c r="BC179" s="71"/>
      <c r="BD179" s="71"/>
      <c r="BE179" s="71"/>
      <c r="BF179" s="71"/>
      <c r="BG179" s="71"/>
      <c r="BH179" s="71"/>
      <c r="BI179" s="71"/>
      <c r="BJ179" s="71"/>
      <c r="BK179" s="71"/>
      <c r="BL179" s="71"/>
      <c r="BM179" s="71"/>
      <c r="BN179" s="71"/>
      <c r="BO179" s="71"/>
      <c r="BP179" s="71"/>
      <c r="BQ179" s="71"/>
      <c r="BR179" s="71"/>
      <c r="BS179" s="71"/>
      <c r="BT179" s="71"/>
      <c r="BU179" s="72"/>
      <c r="BV179" s="71"/>
      <c r="CJ179" s="143"/>
      <c r="CK179" s="72"/>
      <c r="CL179" s="72"/>
      <c r="CM179" s="72"/>
      <c r="CN179" s="72"/>
      <c r="CO179" s="72"/>
      <c r="CP179" s="72"/>
      <c r="CQ179" s="72"/>
      <c r="CR179" s="72"/>
      <c r="CS179" s="72"/>
      <c r="CT179" s="72"/>
      <c r="CU179" s="72"/>
      <c r="CV179" s="143"/>
      <c r="CX179" s="53"/>
      <c r="CZ179" s="71"/>
      <c r="DA179" s="71"/>
      <c r="DB179" s="71"/>
      <c r="DC179" s="71"/>
      <c r="DE179" s="71"/>
      <c r="DF179" s="71"/>
      <c r="DG179" s="71"/>
      <c r="DH179" s="71"/>
      <c r="DI179" s="71"/>
      <c r="DJ179" s="71"/>
      <c r="DK179" s="71"/>
      <c r="DL179" s="71"/>
      <c r="DM179" s="71"/>
      <c r="DN179" s="71"/>
      <c r="DQ179" s="71"/>
      <c r="DR179" s="71"/>
      <c r="DS179" s="71"/>
      <c r="DT179" s="71"/>
      <c r="DV179" s="71"/>
      <c r="DW179" s="71"/>
      <c r="DX179" s="71"/>
      <c r="DY179" s="71"/>
      <c r="DZ179" s="71"/>
      <c r="EB179" s="71"/>
      <c r="EC179" s="71"/>
      <c r="ED179" s="71"/>
      <c r="EE179" s="71"/>
      <c r="EG179" s="71"/>
      <c r="EH179" s="71"/>
      <c r="EI179" s="71"/>
      <c r="EJ179" s="71"/>
      <c r="EL179" s="71"/>
      <c r="EM179" s="71"/>
      <c r="EN179" s="71"/>
      <c r="EO179" s="71"/>
      <c r="EQ179" s="71"/>
      <c r="ER179" s="71"/>
      <c r="ES179" s="71"/>
      <c r="ET179" s="71"/>
      <c r="EW179" s="71">
        <f t="shared" si="515"/>
        <v>1</v>
      </c>
      <c r="EX179" s="71">
        <f t="shared" si="516"/>
        <v>1</v>
      </c>
      <c r="EY179" s="71">
        <f t="shared" si="508"/>
        <v>0.83686880971490818</v>
      </c>
      <c r="EZ179" s="71"/>
      <c r="FA179" s="71">
        <f t="shared" si="517"/>
        <v>1</v>
      </c>
      <c r="FB179" s="71">
        <f t="shared" si="518"/>
        <v>1</v>
      </c>
      <c r="FC179" s="71">
        <f t="shared" si="509"/>
        <v>0.98059519517458804</v>
      </c>
      <c r="FD179" s="71"/>
      <c r="FE179" s="71">
        <f t="shared" si="519"/>
        <v>1</v>
      </c>
      <c r="FF179" s="71">
        <f t="shared" si="520"/>
        <v>1</v>
      </c>
      <c r="FG179" s="71">
        <f t="shared" si="510"/>
        <v>0.98256499682315024</v>
      </c>
      <c r="FH179" s="71"/>
      <c r="FI179" s="71">
        <f t="shared" si="521"/>
        <v>1</v>
      </c>
      <c r="FJ179" s="71">
        <f t="shared" si="522"/>
        <v>1</v>
      </c>
      <c r="FK179" s="71">
        <f t="shared" si="511"/>
        <v>0.97502362054906333</v>
      </c>
      <c r="FM179" s="71">
        <f t="shared" si="523"/>
        <v>1</v>
      </c>
      <c r="FN179" s="71">
        <f t="shared" si="524"/>
        <v>1</v>
      </c>
      <c r="FO179" s="71">
        <f t="shared" si="512"/>
        <v>1.0287858330890169</v>
      </c>
      <c r="FQ179" s="239"/>
      <c r="FS179" s="51">
        <f t="shared" si="513"/>
        <v>1996</v>
      </c>
      <c r="FT179" s="71">
        <f t="shared" si="507"/>
        <v>1.1926964048022437</v>
      </c>
      <c r="FU179" s="71">
        <f t="shared" si="502"/>
        <v>1.0060478572908009</v>
      </c>
      <c r="FV179" s="71">
        <f t="shared" si="503"/>
        <v>0.99778914044458145</v>
      </c>
      <c r="FW179" s="71">
        <f t="shared" si="504"/>
        <v>1.1139442382094646</v>
      </c>
      <c r="FX179" s="71">
        <f t="shared" si="505"/>
        <v>1.0141479762507415</v>
      </c>
      <c r="FY179" s="71">
        <f t="shared" si="506"/>
        <v>1.0517383666460682</v>
      </c>
    </row>
    <row r="180" spans="1:187" x14ac:dyDescent="0.2">
      <c r="A180" s="75" t="s">
        <v>44</v>
      </c>
      <c r="B180" s="50">
        <f t="shared" si="514"/>
        <v>1966</v>
      </c>
      <c r="D180" s="79">
        <f>Northeast!D181</f>
        <v>194.239</v>
      </c>
      <c r="E180" s="79">
        <f>Midwest!D181</f>
        <v>297.166</v>
      </c>
      <c r="F180" s="79">
        <f>South!D181</f>
        <v>387.76800000000003</v>
      </c>
      <c r="G180" s="79">
        <f>West!D181</f>
        <v>202.04900000000001</v>
      </c>
      <c r="H180" s="79">
        <f t="shared" si="525"/>
        <v>1081.222</v>
      </c>
      <c r="J180" s="69"/>
      <c r="K180" s="69"/>
      <c r="L180" s="69"/>
      <c r="M180" s="69"/>
      <c r="N180" s="69"/>
      <c r="V180" s="70"/>
      <c r="W180" s="70"/>
      <c r="X180" s="70"/>
      <c r="Y180" s="70"/>
      <c r="Z180" s="70"/>
      <c r="AU180" s="125"/>
      <c r="AV180" s="125"/>
      <c r="AW180" s="125"/>
      <c r="AX180" s="125"/>
      <c r="AY180" s="125"/>
      <c r="BB180" s="71"/>
      <c r="BC180" s="71"/>
      <c r="BD180" s="71"/>
      <c r="BE180" s="71"/>
      <c r="BF180" s="71"/>
      <c r="BG180" s="71"/>
      <c r="BH180" s="71"/>
      <c r="BI180" s="71"/>
      <c r="BJ180" s="71"/>
      <c r="BK180" s="71"/>
      <c r="BL180" s="71"/>
      <c r="BM180" s="71"/>
      <c r="BN180" s="71"/>
      <c r="BO180" s="71"/>
      <c r="BP180" s="71"/>
      <c r="BQ180" s="71"/>
      <c r="BR180" s="71"/>
      <c r="BS180" s="71"/>
      <c r="BT180" s="71"/>
      <c r="BU180" s="72"/>
      <c r="BV180" s="71"/>
      <c r="CJ180" s="143"/>
      <c r="CK180" s="72"/>
      <c r="CL180" s="72"/>
      <c r="CM180" s="72"/>
      <c r="CN180" s="72"/>
      <c r="CO180" s="72"/>
      <c r="CP180" s="72"/>
      <c r="CQ180" s="72"/>
      <c r="CR180" s="72"/>
      <c r="CS180" s="72"/>
      <c r="CT180" s="72"/>
      <c r="CU180" s="72"/>
      <c r="CV180" s="143"/>
      <c r="CX180" s="53"/>
      <c r="CZ180" s="71"/>
      <c r="DA180" s="71"/>
      <c r="DB180" s="71"/>
      <c r="DC180" s="71"/>
      <c r="DE180" s="71"/>
      <c r="DF180" s="71"/>
      <c r="DG180" s="71"/>
      <c r="DH180" s="71"/>
      <c r="DI180" s="71"/>
      <c r="DJ180" s="71"/>
      <c r="DK180" s="71"/>
      <c r="DL180" s="71"/>
      <c r="DM180" s="71"/>
      <c r="DN180" s="71"/>
      <c r="DQ180" s="71"/>
      <c r="DR180" s="71"/>
      <c r="DS180" s="71"/>
      <c r="DT180" s="71"/>
      <c r="DV180" s="71"/>
      <c r="DW180" s="71"/>
      <c r="DX180" s="71"/>
      <c r="DY180" s="71"/>
      <c r="DZ180" s="71"/>
      <c r="EB180" s="71"/>
      <c r="EC180" s="71"/>
      <c r="ED180" s="71"/>
      <c r="EE180" s="71"/>
      <c r="EG180" s="71"/>
      <c r="EH180" s="71"/>
      <c r="EI180" s="71"/>
      <c r="EJ180" s="71"/>
      <c r="EL180" s="71"/>
      <c r="EM180" s="71"/>
      <c r="EN180" s="71"/>
      <c r="EO180" s="71"/>
      <c r="EQ180" s="71"/>
      <c r="ER180" s="71"/>
      <c r="ES180" s="71"/>
      <c r="ET180" s="71"/>
      <c r="EW180" s="71">
        <f t="shared" si="515"/>
        <v>1</v>
      </c>
      <c r="EX180" s="71">
        <f t="shared" si="516"/>
        <v>1</v>
      </c>
      <c r="EY180" s="71">
        <f t="shared" si="508"/>
        <v>0.83686880971490818</v>
      </c>
      <c r="EZ180" s="71"/>
      <c r="FA180" s="71">
        <f t="shared" si="517"/>
        <v>1</v>
      </c>
      <c r="FB180" s="71">
        <f t="shared" si="518"/>
        <v>1</v>
      </c>
      <c r="FC180" s="71">
        <f t="shared" si="509"/>
        <v>0.98059519517458804</v>
      </c>
      <c r="FD180" s="71"/>
      <c r="FE180" s="71">
        <f t="shared" si="519"/>
        <v>1</v>
      </c>
      <c r="FF180" s="71">
        <f t="shared" si="520"/>
        <v>1</v>
      </c>
      <c r="FG180" s="71">
        <f t="shared" si="510"/>
        <v>0.98256499682315024</v>
      </c>
      <c r="FH180" s="71"/>
      <c r="FI180" s="71">
        <f t="shared" si="521"/>
        <v>1</v>
      </c>
      <c r="FJ180" s="71">
        <f t="shared" si="522"/>
        <v>1</v>
      </c>
      <c r="FK180" s="71">
        <f t="shared" si="511"/>
        <v>0.97502362054906333</v>
      </c>
      <c r="FM180" s="71">
        <f t="shared" si="523"/>
        <v>1</v>
      </c>
      <c r="FN180" s="71">
        <f t="shared" si="524"/>
        <v>1</v>
      </c>
      <c r="FO180" s="71">
        <f t="shared" si="512"/>
        <v>1.0287858330890169</v>
      </c>
      <c r="FQ180" s="239"/>
      <c r="FS180" s="51">
        <f t="shared" si="513"/>
        <v>1997</v>
      </c>
      <c r="FT180" s="71">
        <f t="shared" si="507"/>
        <v>1.1763448014426916</v>
      </c>
      <c r="FU180" s="71">
        <f t="shared" si="502"/>
        <v>1.0056722836162126</v>
      </c>
      <c r="FV180" s="71">
        <f t="shared" si="503"/>
        <v>0.99778535620321229</v>
      </c>
      <c r="FW180" s="71">
        <f t="shared" si="504"/>
        <v>1.1238775346168153</v>
      </c>
      <c r="FX180" s="71">
        <f t="shared" si="505"/>
        <v>1.0078617493604132</v>
      </c>
      <c r="FY180" s="71">
        <f t="shared" si="506"/>
        <v>1.0349540716998018</v>
      </c>
    </row>
    <row r="181" spans="1:187" x14ac:dyDescent="0.2">
      <c r="A181" s="75" t="s">
        <v>44</v>
      </c>
      <c r="B181" s="50">
        <f t="shared" si="514"/>
        <v>1967</v>
      </c>
      <c r="D181" s="79">
        <f>Northeast!D182</f>
        <v>210.958</v>
      </c>
      <c r="E181" s="79">
        <f>Midwest!D182</f>
        <v>314.81799999999998</v>
      </c>
      <c r="F181" s="79">
        <f>South!D182</f>
        <v>417.09199999999998</v>
      </c>
      <c r="G181" s="79">
        <f>West!D182</f>
        <v>217.602</v>
      </c>
      <c r="H181" s="79">
        <f t="shared" si="525"/>
        <v>1160.47</v>
      </c>
      <c r="J181" s="69"/>
      <c r="K181" s="69"/>
      <c r="L181" s="69"/>
      <c r="M181" s="69"/>
      <c r="N181" s="69"/>
      <c r="V181" s="70"/>
      <c r="W181" s="70"/>
      <c r="X181" s="70"/>
      <c r="Y181" s="70"/>
      <c r="Z181" s="70"/>
      <c r="AU181" s="125"/>
      <c r="AV181" s="125"/>
      <c r="AW181" s="125"/>
      <c r="AX181" s="125"/>
      <c r="AY181" s="125"/>
      <c r="BB181" s="71"/>
      <c r="BC181" s="71"/>
      <c r="BD181" s="71"/>
      <c r="BE181" s="71"/>
      <c r="BF181" s="71"/>
      <c r="BG181" s="71"/>
      <c r="BH181" s="71"/>
      <c r="BI181" s="71"/>
      <c r="BJ181" s="71"/>
      <c r="BK181" s="71"/>
      <c r="BL181" s="71"/>
      <c r="BM181" s="71"/>
      <c r="BN181" s="71"/>
      <c r="BO181" s="71"/>
      <c r="BP181" s="71"/>
      <c r="BQ181" s="71"/>
      <c r="BR181" s="71"/>
      <c r="BS181" s="71"/>
      <c r="BT181" s="71"/>
      <c r="BU181" s="72"/>
      <c r="BV181" s="71"/>
      <c r="CJ181" s="143"/>
      <c r="CK181" s="72"/>
      <c r="CL181" s="72"/>
      <c r="CM181" s="72"/>
      <c r="CN181" s="72"/>
      <c r="CO181" s="72"/>
      <c r="CP181" s="72"/>
      <c r="CQ181" s="72"/>
      <c r="CR181" s="72"/>
      <c r="CS181" s="72"/>
      <c r="CT181" s="72"/>
      <c r="CU181" s="72"/>
      <c r="CV181" s="143"/>
      <c r="CX181" s="53"/>
      <c r="CZ181" s="71"/>
      <c r="DA181" s="71"/>
      <c r="DB181" s="71"/>
      <c r="DC181" s="71"/>
      <c r="DE181" s="71"/>
      <c r="DF181" s="71"/>
      <c r="DG181" s="71"/>
      <c r="DH181" s="71"/>
      <c r="DI181" s="71"/>
      <c r="DJ181" s="71"/>
      <c r="DK181" s="71"/>
      <c r="DL181" s="71"/>
      <c r="DM181" s="71"/>
      <c r="DN181" s="71"/>
      <c r="DQ181" s="71"/>
      <c r="DR181" s="71"/>
      <c r="DS181" s="71"/>
      <c r="DT181" s="71"/>
      <c r="DV181" s="71"/>
      <c r="DW181" s="71"/>
      <c r="DX181" s="71"/>
      <c r="DY181" s="71"/>
      <c r="DZ181" s="71"/>
      <c r="EB181" s="71"/>
      <c r="EC181" s="71"/>
      <c r="ED181" s="71"/>
      <c r="EE181" s="71"/>
      <c r="EG181" s="71"/>
      <c r="EH181" s="71"/>
      <c r="EI181" s="71"/>
      <c r="EJ181" s="71"/>
      <c r="EL181" s="71"/>
      <c r="EM181" s="71"/>
      <c r="EN181" s="71"/>
      <c r="EO181" s="71"/>
      <c r="EQ181" s="71"/>
      <c r="ER181" s="71"/>
      <c r="ES181" s="71"/>
      <c r="ET181" s="71"/>
      <c r="EW181" s="71">
        <f t="shared" si="515"/>
        <v>1</v>
      </c>
      <c r="EX181" s="71">
        <f t="shared" si="516"/>
        <v>1</v>
      </c>
      <c r="EY181" s="71">
        <f t="shared" si="508"/>
        <v>0.83686880971490818</v>
      </c>
      <c r="EZ181" s="71"/>
      <c r="FA181" s="71">
        <f t="shared" si="517"/>
        <v>1</v>
      </c>
      <c r="FB181" s="71">
        <f t="shared" si="518"/>
        <v>1</v>
      </c>
      <c r="FC181" s="71">
        <f t="shared" si="509"/>
        <v>0.98059519517458804</v>
      </c>
      <c r="FD181" s="71"/>
      <c r="FE181" s="71">
        <f t="shared" si="519"/>
        <v>1</v>
      </c>
      <c r="FF181" s="71">
        <f t="shared" si="520"/>
        <v>1</v>
      </c>
      <c r="FG181" s="71">
        <f t="shared" si="510"/>
        <v>0.98256499682315024</v>
      </c>
      <c r="FH181" s="71"/>
      <c r="FI181" s="71">
        <f t="shared" si="521"/>
        <v>1</v>
      </c>
      <c r="FJ181" s="71">
        <f t="shared" si="522"/>
        <v>1</v>
      </c>
      <c r="FK181" s="71">
        <f t="shared" si="511"/>
        <v>0.97502362054906333</v>
      </c>
      <c r="FM181" s="71">
        <f t="shared" si="523"/>
        <v>1</v>
      </c>
      <c r="FN181" s="71">
        <f t="shared" si="524"/>
        <v>1</v>
      </c>
      <c r="FO181" s="71">
        <f t="shared" si="512"/>
        <v>1.0287858330890169</v>
      </c>
      <c r="FQ181" s="239"/>
      <c r="FS181" s="51">
        <f t="shared" si="513"/>
        <v>1998</v>
      </c>
      <c r="FT181" s="71">
        <f t="shared" si="507"/>
        <v>1.2217086607215515</v>
      </c>
      <c r="FU181" s="71">
        <f t="shared" si="502"/>
        <v>1.0068035822390444</v>
      </c>
      <c r="FV181" s="71">
        <f t="shared" si="503"/>
        <v>0.99746674388740031</v>
      </c>
      <c r="FW181" s="71">
        <f t="shared" si="504"/>
        <v>1.1355383202871721</v>
      </c>
      <c r="FX181" s="71">
        <f t="shared" si="505"/>
        <v>1.0300881800023238</v>
      </c>
      <c r="FY181" s="71">
        <f t="shared" si="506"/>
        <v>1.0400357719526439</v>
      </c>
      <c r="GB181" s="605" t="s">
        <v>1476</v>
      </c>
    </row>
    <row r="182" spans="1:187" x14ac:dyDescent="0.2">
      <c r="A182" s="75" t="s">
        <v>44</v>
      </c>
      <c r="B182" s="50">
        <f t="shared" si="514"/>
        <v>1968</v>
      </c>
      <c r="D182" s="79">
        <f>Northeast!D183</f>
        <v>232.03800000000001</v>
      </c>
      <c r="E182" s="79">
        <f>Midwest!D183</f>
        <v>349.31600000000003</v>
      </c>
      <c r="F182" s="79">
        <f>South!D183</f>
        <v>485.96199999999999</v>
      </c>
      <c r="G182" s="79">
        <f>West!D183</f>
        <v>234.60300000000001</v>
      </c>
      <c r="H182" s="79">
        <f t="shared" si="525"/>
        <v>1301.9190000000001</v>
      </c>
      <c r="J182" s="69"/>
      <c r="K182" s="69"/>
      <c r="L182" s="69"/>
      <c r="M182" s="69"/>
      <c r="N182" s="69"/>
      <c r="V182" s="70"/>
      <c r="W182" s="70"/>
      <c r="X182" s="70"/>
      <c r="Y182" s="70"/>
      <c r="Z182" s="70"/>
      <c r="AU182" s="125"/>
      <c r="AV182" s="125"/>
      <c r="AW182" s="125"/>
      <c r="AX182" s="125"/>
      <c r="AY182" s="125"/>
      <c r="BB182" s="71"/>
      <c r="BC182" s="71"/>
      <c r="BD182" s="71"/>
      <c r="BE182" s="71"/>
      <c r="BF182" s="71"/>
      <c r="BG182" s="71"/>
      <c r="BH182" s="71"/>
      <c r="BI182" s="71"/>
      <c r="BJ182" s="71"/>
      <c r="BK182" s="71"/>
      <c r="BL182" s="71"/>
      <c r="BM182" s="71"/>
      <c r="BN182" s="71"/>
      <c r="BO182" s="71"/>
      <c r="BP182" s="71"/>
      <c r="BQ182" s="71"/>
      <c r="BR182" s="71"/>
      <c r="BS182" s="71"/>
      <c r="BT182" s="71"/>
      <c r="BU182" s="72"/>
      <c r="BV182" s="71"/>
      <c r="CJ182" s="143"/>
      <c r="CK182" s="72"/>
      <c r="CL182" s="72"/>
      <c r="CM182" s="72"/>
      <c r="CN182" s="72"/>
      <c r="CO182" s="72"/>
      <c r="CP182" s="72"/>
      <c r="CQ182" s="72"/>
      <c r="CR182" s="72"/>
      <c r="CS182" s="72"/>
      <c r="CT182" s="72"/>
      <c r="CU182" s="72"/>
      <c r="CV182" s="143"/>
      <c r="CX182" s="53"/>
      <c r="CZ182" s="71"/>
      <c r="DA182" s="71"/>
      <c r="DB182" s="71"/>
      <c r="DC182" s="71"/>
      <c r="DE182" s="71"/>
      <c r="DF182" s="71"/>
      <c r="DG182" s="71"/>
      <c r="DH182" s="71"/>
      <c r="DI182" s="71"/>
      <c r="DJ182" s="71"/>
      <c r="DK182" s="71"/>
      <c r="DL182" s="71"/>
      <c r="DM182" s="71"/>
      <c r="DN182" s="71"/>
      <c r="DQ182" s="71"/>
      <c r="DR182" s="71"/>
      <c r="DS182" s="71"/>
      <c r="DT182" s="71"/>
      <c r="DV182" s="71"/>
      <c r="DW182" s="71"/>
      <c r="DX182" s="71"/>
      <c r="DY182" s="71"/>
      <c r="DZ182" s="71"/>
      <c r="EB182" s="71"/>
      <c r="EC182" s="71"/>
      <c r="ED182" s="71"/>
      <c r="EE182" s="71"/>
      <c r="EG182" s="71"/>
      <c r="EH182" s="71"/>
      <c r="EI182" s="71"/>
      <c r="EJ182" s="71"/>
      <c r="EL182" s="71"/>
      <c r="EM182" s="71"/>
      <c r="EN182" s="71"/>
      <c r="EO182" s="71"/>
      <c r="EQ182" s="71"/>
      <c r="ER182" s="71"/>
      <c r="ES182" s="71"/>
      <c r="ET182" s="71"/>
      <c r="EW182" s="71">
        <f t="shared" si="515"/>
        <v>1</v>
      </c>
      <c r="EX182" s="71">
        <f t="shared" si="516"/>
        <v>1</v>
      </c>
      <c r="EY182" s="71">
        <f t="shared" si="508"/>
        <v>0.83686880971490818</v>
      </c>
      <c r="EZ182" s="71"/>
      <c r="FA182" s="71">
        <f t="shared" si="517"/>
        <v>1</v>
      </c>
      <c r="FB182" s="71">
        <f t="shared" si="518"/>
        <v>1</v>
      </c>
      <c r="FC182" s="71">
        <f t="shared" si="509"/>
        <v>0.98059519517458804</v>
      </c>
      <c r="FD182" s="71"/>
      <c r="FE182" s="71">
        <f t="shared" si="519"/>
        <v>1</v>
      </c>
      <c r="FF182" s="71">
        <f t="shared" si="520"/>
        <v>1</v>
      </c>
      <c r="FG182" s="71">
        <f t="shared" si="510"/>
        <v>0.98256499682315024</v>
      </c>
      <c r="FH182" s="71"/>
      <c r="FI182" s="71">
        <f t="shared" si="521"/>
        <v>1</v>
      </c>
      <c r="FJ182" s="71">
        <f t="shared" si="522"/>
        <v>1</v>
      </c>
      <c r="FK182" s="71">
        <f t="shared" si="511"/>
        <v>0.97502362054906333</v>
      </c>
      <c r="FM182" s="71">
        <f t="shared" si="523"/>
        <v>1</v>
      </c>
      <c r="FN182" s="71">
        <f t="shared" si="524"/>
        <v>1</v>
      </c>
      <c r="FO182" s="71">
        <f t="shared" si="512"/>
        <v>1.0287858330890169</v>
      </c>
      <c r="FQ182" s="239"/>
      <c r="FS182" s="51">
        <f t="shared" si="513"/>
        <v>1999</v>
      </c>
      <c r="FT182" s="71">
        <f t="shared" si="507"/>
        <v>1.2230198749683101</v>
      </c>
      <c r="FU182" s="71">
        <f t="shared" si="502"/>
        <v>1.0078904369004718</v>
      </c>
      <c r="FV182" s="71">
        <f t="shared" si="503"/>
        <v>0.99709741245324413</v>
      </c>
      <c r="FW182" s="71">
        <f t="shared" si="504"/>
        <v>1.1484212763598374</v>
      </c>
      <c r="FX182" s="71">
        <f t="shared" si="505"/>
        <v>1.0189398900505064</v>
      </c>
      <c r="FY182" s="71">
        <f t="shared" si="506"/>
        <v>1.039998723974068</v>
      </c>
    </row>
    <row r="183" spans="1:187" x14ac:dyDescent="0.2">
      <c r="A183" s="75" t="s">
        <v>44</v>
      </c>
      <c r="B183" s="50">
        <f t="shared" si="514"/>
        <v>1969</v>
      </c>
      <c r="D183" s="79">
        <f>Northeast!D184</f>
        <v>254.52199999999999</v>
      </c>
      <c r="E183" s="79">
        <f>Midwest!D184</f>
        <v>384.55799999999999</v>
      </c>
      <c r="F183" s="79">
        <f>South!D184</f>
        <v>557.38700000000006</v>
      </c>
      <c r="G183" s="79">
        <f>West!D184</f>
        <v>259.55599999999998</v>
      </c>
      <c r="H183" s="79">
        <f t="shared" si="525"/>
        <v>1456.0230000000001</v>
      </c>
      <c r="J183" s="69"/>
      <c r="K183" s="69"/>
      <c r="L183" s="69"/>
      <c r="M183" s="69"/>
      <c r="N183" s="69"/>
      <c r="V183" s="70"/>
      <c r="W183" s="70"/>
      <c r="X183" s="70"/>
      <c r="Y183" s="70"/>
      <c r="Z183" s="70"/>
      <c r="AU183" s="125"/>
      <c r="AV183" s="125"/>
      <c r="AW183" s="125"/>
      <c r="AX183" s="125"/>
      <c r="AY183" s="125"/>
      <c r="BB183" s="71"/>
      <c r="BC183" s="71"/>
      <c r="BD183" s="71"/>
      <c r="BE183" s="71"/>
      <c r="BF183" s="71"/>
      <c r="BG183" s="71"/>
      <c r="BH183" s="71"/>
      <c r="BI183" s="71"/>
      <c r="BJ183" s="71"/>
      <c r="BK183" s="71"/>
      <c r="BL183" s="71"/>
      <c r="BM183" s="71"/>
      <c r="BN183" s="71"/>
      <c r="BO183" s="71"/>
      <c r="BP183" s="71"/>
      <c r="BQ183" s="71"/>
      <c r="BR183" s="71"/>
      <c r="BS183" s="71"/>
      <c r="BT183" s="71"/>
      <c r="BU183" s="72"/>
      <c r="BV183" s="71"/>
      <c r="CJ183" s="143"/>
      <c r="CK183" s="72"/>
      <c r="CL183" s="72"/>
      <c r="CM183" s="72"/>
      <c r="CN183" s="72"/>
      <c r="CO183" s="72"/>
      <c r="CP183" s="72"/>
      <c r="CQ183" s="72"/>
      <c r="CR183" s="72"/>
      <c r="CS183" s="72"/>
      <c r="CT183" s="72"/>
      <c r="CU183" s="72"/>
      <c r="CV183" s="143"/>
      <c r="CX183" s="53"/>
      <c r="CZ183" s="71">
        <f t="shared" ref="CZ183:CZ194" si="526">D183/$H183</f>
        <v>0.1748063045707382</v>
      </c>
      <c r="DA183" s="71">
        <f t="shared" ref="DA183:DA194" si="527">E183/$H183</f>
        <v>0.26411533334294851</v>
      </c>
      <c r="DB183" s="71">
        <f t="shared" ref="DB183:DB194" si="528">F183/$H183</f>
        <v>0.38281469454809436</v>
      </c>
      <c r="DC183" s="71">
        <f t="shared" ref="DC183:DC194" si="529">G183/$H183</f>
        <v>0.17826366753821882</v>
      </c>
      <c r="DE183" s="71"/>
      <c r="DF183" s="71"/>
      <c r="DG183" s="71"/>
      <c r="DH183" s="71"/>
      <c r="DI183" s="71"/>
      <c r="DJ183" s="71"/>
      <c r="DK183" s="71"/>
      <c r="DL183" s="71"/>
      <c r="DM183" s="71"/>
      <c r="DN183" s="71"/>
      <c r="DQ183" s="71"/>
      <c r="DR183" s="71"/>
      <c r="DS183" s="71"/>
      <c r="DT183" s="71"/>
      <c r="DV183" s="71"/>
      <c r="DW183" s="71"/>
      <c r="DX183" s="71"/>
      <c r="DY183" s="71"/>
      <c r="DZ183" s="71"/>
      <c r="EB183" s="71"/>
      <c r="EC183" s="71"/>
      <c r="ED183" s="71"/>
      <c r="EE183" s="71"/>
      <c r="EG183" s="71"/>
      <c r="EH183" s="71"/>
      <c r="EI183" s="71"/>
      <c r="EJ183" s="71"/>
      <c r="EL183" s="71"/>
      <c r="EM183" s="71"/>
      <c r="EN183" s="71"/>
      <c r="EO183" s="71"/>
      <c r="EQ183" s="71"/>
      <c r="ER183" s="71"/>
      <c r="ES183" s="71"/>
      <c r="ET183" s="71"/>
      <c r="EW183" s="71">
        <f t="shared" si="515"/>
        <v>1</v>
      </c>
      <c r="EX183" s="71">
        <f t="shared" si="516"/>
        <v>1</v>
      </c>
      <c r="EY183" s="71">
        <f t="shared" si="508"/>
        <v>0.83686880971490818</v>
      </c>
      <c r="EZ183" s="71"/>
      <c r="FA183" s="71">
        <f t="shared" si="517"/>
        <v>1</v>
      </c>
      <c r="FB183" s="71">
        <f t="shared" si="518"/>
        <v>1</v>
      </c>
      <c r="FC183" s="71">
        <f t="shared" si="509"/>
        <v>0.98059519517458804</v>
      </c>
      <c r="FD183" s="71"/>
      <c r="FE183" s="71">
        <f t="shared" si="519"/>
        <v>1</v>
      </c>
      <c r="FF183" s="71">
        <f t="shared" si="520"/>
        <v>1</v>
      </c>
      <c r="FG183" s="71">
        <f t="shared" si="510"/>
        <v>0.98256499682315024</v>
      </c>
      <c r="FH183" s="71"/>
      <c r="FI183" s="71">
        <f t="shared" si="521"/>
        <v>1</v>
      </c>
      <c r="FJ183" s="71">
        <f t="shared" si="522"/>
        <v>1</v>
      </c>
      <c r="FK183" s="71">
        <f t="shared" si="511"/>
        <v>0.97502362054906333</v>
      </c>
      <c r="FM183" s="71">
        <f t="shared" si="523"/>
        <v>1</v>
      </c>
      <c r="FN183" s="71">
        <f t="shared" si="524"/>
        <v>1</v>
      </c>
      <c r="FO183" s="71">
        <f t="shared" si="512"/>
        <v>1.0287858330890169</v>
      </c>
      <c r="FQ183" s="239"/>
      <c r="FS183" s="51">
        <f t="shared" si="513"/>
        <v>2000</v>
      </c>
      <c r="FT183" s="71">
        <f t="shared" si="507"/>
        <v>1.2598071208879074</v>
      </c>
      <c r="FU183" s="71">
        <f t="shared" si="502"/>
        <v>1.0089564771089403</v>
      </c>
      <c r="FV183" s="71">
        <f t="shared" si="503"/>
        <v>0.99693041111686964</v>
      </c>
      <c r="FW183" s="71">
        <f t="shared" si="504"/>
        <v>1.160353602184294</v>
      </c>
      <c r="FX183" s="71">
        <f t="shared" si="505"/>
        <v>1.0161137623024237</v>
      </c>
      <c r="FY183" s="71">
        <f t="shared" si="506"/>
        <v>1.0622679869659686</v>
      </c>
      <c r="GB183" s="119">
        <f>CZ184</f>
        <v>0.17621358857160094</v>
      </c>
      <c r="GC183" s="119">
        <f>DA184</f>
        <v>0.2634369673107963</v>
      </c>
      <c r="GD183" s="119">
        <f>DB184</f>
        <v>0.38744324267245933</v>
      </c>
      <c r="GE183" s="119">
        <f>DC184</f>
        <v>0.17290620144514338</v>
      </c>
    </row>
    <row r="184" spans="1:187" x14ac:dyDescent="0.2">
      <c r="A184" s="75" t="s">
        <v>44</v>
      </c>
      <c r="B184" s="50">
        <f t="shared" si="514"/>
        <v>1970</v>
      </c>
      <c r="D184" s="79">
        <f>Northeast!D185</f>
        <v>280.35282378641142</v>
      </c>
      <c r="E184" s="79">
        <f>Midwest!D185</f>
        <v>419.12373656303271</v>
      </c>
      <c r="F184" s="79">
        <f>South!D185</f>
        <v>616.41561255675742</v>
      </c>
      <c r="G184" s="79">
        <f>West!D185</f>
        <v>275.09082709379857</v>
      </c>
      <c r="H184" s="79">
        <f t="shared" si="525"/>
        <v>1590.9830000000002</v>
      </c>
      <c r="J184" s="327">
        <f t="shared" ref="J184:M198" si="530">J36</f>
        <v>15481</v>
      </c>
      <c r="K184" s="327">
        <f t="shared" si="530"/>
        <v>17536</v>
      </c>
      <c r="L184" s="327">
        <f t="shared" si="530"/>
        <v>19257</v>
      </c>
      <c r="M184" s="327">
        <f t="shared" si="530"/>
        <v>11169</v>
      </c>
      <c r="N184" s="327">
        <f>SUM(J184:M184)</f>
        <v>63443</v>
      </c>
      <c r="P184" s="84">
        <f t="shared" ref="P184:S198" si="531">P36</f>
        <v>24.168395702874459</v>
      </c>
      <c r="Q184" s="84">
        <f t="shared" si="531"/>
        <v>25.732072492652321</v>
      </c>
      <c r="R184" s="84">
        <f t="shared" si="531"/>
        <v>27.259041887492781</v>
      </c>
      <c r="S184" s="84">
        <f t="shared" si="531"/>
        <v>15.090738428634269</v>
      </c>
      <c r="T184" s="79">
        <f>SUM(P184:S184)</f>
        <v>92.250248511653837</v>
      </c>
      <c r="V184" s="84">
        <f>D184/J184*1000</f>
        <v>18.109477668523443</v>
      </c>
      <c r="W184" s="84">
        <f>E184/K184*1000</f>
        <v>23.900760524807978</v>
      </c>
      <c r="X184" s="84">
        <f>F184/L184*1000</f>
        <v>32.009950280768415</v>
      </c>
      <c r="Y184" s="84">
        <f>G184/M184*1000</f>
        <v>24.629852904807823</v>
      </c>
      <c r="Z184" s="84">
        <f>H184/N184*1000</f>
        <v>25.077360780543167</v>
      </c>
      <c r="AC184" s="84">
        <f>D184/P184</f>
        <v>11.599976565803569</v>
      </c>
      <c r="AD184" s="84">
        <f>E184/Q184</f>
        <v>16.287989888210973</v>
      </c>
      <c r="AE184" s="84">
        <f>F184/R184</f>
        <v>22.613253066667259</v>
      </c>
      <c r="AF184" s="84">
        <f>G184/S184</f>
        <v>18.229116381198494</v>
      </c>
      <c r="AG184" s="84">
        <f>H184/T184</f>
        <v>17.246381724370245</v>
      </c>
      <c r="AI184" s="74">
        <f>AC184/AO184</f>
        <v>11.385690747382059</v>
      </c>
      <c r="AJ184" s="74">
        <f>AD184/AP184</f>
        <v>16.072425545372315</v>
      </c>
      <c r="AK184" s="74">
        <f>AE184/AQ184</f>
        <v>22.307329130483996</v>
      </c>
      <c r="AL184" s="74">
        <f>AF184/AR184</f>
        <v>18.354692967219052</v>
      </c>
      <c r="AM184" s="74">
        <f>(D184/AO184+E184/AP184+F184/AQ184+G184/AR184)/T184</f>
        <v>17.060257437386664</v>
      </c>
      <c r="AO184" s="119">
        <f>Northeast!V185</f>
        <v>1.0188206252194916</v>
      </c>
      <c r="AP184" s="119">
        <f>Midwest!V185</f>
        <v>1.0134120604404184</v>
      </c>
      <c r="AQ184" s="119">
        <f>South!V185</f>
        <v>1.0137140548917263</v>
      </c>
      <c r="AR184" s="119">
        <f>West!V185</f>
        <v>0.9931583390555847</v>
      </c>
      <c r="AS184" s="119">
        <f>AG184/AM184</f>
        <v>1.0109098170216178</v>
      </c>
      <c r="AU184" s="125">
        <f>P184/J184*1000000</f>
        <v>1561.1650218251054</v>
      </c>
      <c r="AV184" s="125">
        <f>Q184/K184*1000000</f>
        <v>1467.3855207944982</v>
      </c>
      <c r="AW184" s="125">
        <f>R184/L184*1000000</f>
        <v>1415.5393824319874</v>
      </c>
      <c r="AX184" s="125">
        <f>S184/M184*1000000</f>
        <v>1351.1270864566452</v>
      </c>
      <c r="AY184" s="125">
        <f>T184/N184*1000000</f>
        <v>1454.0650428203874</v>
      </c>
      <c r="BB184" s="71">
        <f>AI184/AI$229</f>
        <v>0.87113773019944152</v>
      </c>
      <c r="BC184" s="71">
        <f>AJ184/AJ$229</f>
        <v>0.84805889173841131</v>
      </c>
      <c r="BD184" s="71">
        <f>AK184/AK$229</f>
        <v>0.77135002839401856</v>
      </c>
      <c r="BE184" s="71">
        <f>AL184/AL$229</f>
        <v>0.87159648061028461</v>
      </c>
      <c r="BF184" s="71"/>
      <c r="BG184" s="71"/>
      <c r="BH184" s="71"/>
      <c r="BI184" s="71"/>
      <c r="BJ184" s="71"/>
      <c r="BK184" s="71"/>
      <c r="BL184" s="71"/>
      <c r="BM184" s="71"/>
      <c r="BN184" s="71"/>
      <c r="BO184" s="71"/>
      <c r="BP184" s="71"/>
      <c r="BQ184" s="148">
        <f>Northeast!AK185</f>
        <v>0.87057638953985705</v>
      </c>
      <c r="BR184" s="148">
        <f>Midwest!AK185</f>
        <v>0.85660917813718362</v>
      </c>
      <c r="BS184" s="148">
        <f>South!AK185</f>
        <v>0.7943102941247433</v>
      </c>
      <c r="BT184" s="148">
        <f>West!AK185</f>
        <v>0.88851884740820641</v>
      </c>
      <c r="BU184" s="72"/>
      <c r="BV184" s="148">
        <f>Northeast!AH185</f>
        <v>1.0006447919634962</v>
      </c>
      <c r="BW184" s="148">
        <f>Midwest!AH185</f>
        <v>0.99001845110115883</v>
      </c>
      <c r="BX184" s="148">
        <f>South!AH185</f>
        <v>0.97109408514461615</v>
      </c>
      <c r="BY184" s="148">
        <f>West!AH185</f>
        <v>0.98095440873619699</v>
      </c>
      <c r="CA184" s="148">
        <f>Northeast!AI185</f>
        <v>0.95471595462422898</v>
      </c>
      <c r="CB184" s="148">
        <f>Midwest!AI185</f>
        <v>0.96412497554806686</v>
      </c>
      <c r="CC184" s="148">
        <f>South!AI185</f>
        <v>0.98389628929722339</v>
      </c>
      <c r="CD184" s="148">
        <f>West!AI185</f>
        <v>0.99193550057784241</v>
      </c>
      <c r="CF184" s="148">
        <f>Northeast!AJ185</f>
        <v>1.0330127043565838</v>
      </c>
      <c r="CG184" s="148">
        <f>Midwest!AJ185</f>
        <v>1.0225653000641755</v>
      </c>
      <c r="CH184" s="148">
        <f>South!AJ185</f>
        <v>1.0514092671307382</v>
      </c>
      <c r="CI184" s="148">
        <f>West!AJ185</f>
        <v>0.98123833638640778</v>
      </c>
      <c r="CJ184" s="143"/>
      <c r="CK184" s="73">
        <f>N184/N$229</f>
        <v>0.72614558604301649</v>
      </c>
      <c r="CL184" s="73">
        <f>Z184/Z$229</f>
        <v>0.80881378308381646</v>
      </c>
      <c r="CM184" s="73">
        <f>FC184</f>
        <v>0.98059519517458804</v>
      </c>
      <c r="CN184" s="73">
        <f>FG184</f>
        <v>0.98256499682315024</v>
      </c>
      <c r="CO184" s="73">
        <f>FK184</f>
        <v>0.97502362054906333</v>
      </c>
      <c r="CP184" s="73">
        <f>FO184</f>
        <v>1.0287858330890169</v>
      </c>
      <c r="CQ184" s="73">
        <f>EY184</f>
        <v>0.83686880971490818</v>
      </c>
      <c r="CR184" s="73">
        <f>CK184*CM184*CN184*CO184*CP184*CQ184</f>
        <v>0.58731655851706699</v>
      </c>
      <c r="CS184" s="73">
        <f>CK184*CL184</f>
        <v>0.5873165585170671</v>
      </c>
      <c r="CT184" s="73"/>
      <c r="CU184" s="73">
        <f>CM184*CN184*CO184*CP184</f>
        <v>0.96647619518685479</v>
      </c>
      <c r="CV184" s="546">
        <f>CM184*CN184*CP184</f>
        <v>0.99123362226097123</v>
      </c>
      <c r="CW184" s="71">
        <f>CQ184*CO184</f>
        <v>0.81596685677281489</v>
      </c>
      <c r="CX184" s="53"/>
      <c r="CZ184" s="71">
        <f t="shared" si="526"/>
        <v>0.17621358857160094</v>
      </c>
      <c r="DA184" s="71">
        <f t="shared" si="527"/>
        <v>0.2634369673107963</v>
      </c>
      <c r="DB184" s="71">
        <f t="shared" si="528"/>
        <v>0.38744324267245933</v>
      </c>
      <c r="DC184" s="71">
        <f t="shared" si="529"/>
        <v>0.17290620144514338</v>
      </c>
      <c r="DE184" s="71">
        <f t="shared" ref="DE184:DE195" si="532">(CZ184-CZ183)/LN(CZ184/CZ183)</f>
        <v>0.17550900623664625</v>
      </c>
      <c r="DF184" s="71">
        <f t="shared" ref="DF184:DF195" si="533">(DA184-DA183)/LN(DA184/DA183)</f>
        <v>0.26377600494455195</v>
      </c>
      <c r="DG184" s="71">
        <f t="shared" ref="DG184:DG195" si="534">(DB184-DB183)/LN(DB184/DB183)</f>
        <v>0.38512433300641097</v>
      </c>
      <c r="DH184" s="71">
        <f t="shared" ref="DH184:DH195" si="535">(DC184-DC183)/LN(DC184/DC183)</f>
        <v>0.17557131134842316</v>
      </c>
      <c r="DI184" s="71">
        <f t="shared" ref="DI184:DI195" si="536">SUM(DE184:DH184)</f>
        <v>0.99998065553603244</v>
      </c>
      <c r="DJ184" s="71"/>
      <c r="DK184" s="71">
        <f t="shared" ref="DK184:DK195" si="537">DE184/$DI184</f>
        <v>0.17551240142997157</v>
      </c>
      <c r="DL184" s="71">
        <f t="shared" ref="DL184:DL195" si="538">DF184/$DI184</f>
        <v>0.26378110764868418</v>
      </c>
      <c r="DM184" s="71">
        <f t="shared" ref="DM184:DM195" si="539">DG184/$DI184</f>
        <v>0.38513178317431335</v>
      </c>
      <c r="DN184" s="71">
        <f t="shared" ref="DN184:DN195" si="540">DH184/$DI184</f>
        <v>0.17557470774703079</v>
      </c>
      <c r="DQ184" s="71"/>
      <c r="DR184" s="71"/>
      <c r="DS184" s="71"/>
      <c r="DT184" s="71"/>
      <c r="DV184" s="71">
        <f t="shared" ref="DV184:DV194" si="541">J184/$N184</f>
        <v>0.24401431205964408</v>
      </c>
      <c r="DW184" s="71">
        <f t="shared" ref="DW184:DW194" si="542">K184/$N184</f>
        <v>0.27640559242154372</v>
      </c>
      <c r="DX184" s="71">
        <f t="shared" ref="DX184:DX194" si="543">L184/$N184</f>
        <v>0.30353230458837066</v>
      </c>
      <c r="DY184" s="71">
        <f t="shared" ref="DY184:DY194" si="544">M184/$N184</f>
        <v>0.17604779093044151</v>
      </c>
      <c r="DZ184" s="71"/>
      <c r="EB184" s="71"/>
      <c r="EC184" s="71"/>
      <c r="ED184" s="71"/>
      <c r="EE184" s="71"/>
      <c r="EG184" s="71"/>
      <c r="EH184" s="71"/>
      <c r="EI184" s="71"/>
      <c r="EJ184" s="71"/>
      <c r="EL184" s="71"/>
      <c r="EM184" s="71"/>
      <c r="EN184" s="71"/>
      <c r="EO184" s="71"/>
      <c r="EQ184" s="71"/>
      <c r="ER184" s="71"/>
      <c r="ES184" s="71"/>
      <c r="ET184" s="71"/>
      <c r="EW184" s="71">
        <f t="shared" si="515"/>
        <v>1</v>
      </c>
      <c r="EX184" s="71">
        <f t="shared" si="516"/>
        <v>1</v>
      </c>
      <c r="EY184" s="71">
        <f t="shared" si="508"/>
        <v>0.83686880971490818</v>
      </c>
      <c r="EZ184" s="71"/>
      <c r="FA184" s="71">
        <f t="shared" si="517"/>
        <v>1</v>
      </c>
      <c r="FB184" s="71">
        <f t="shared" si="518"/>
        <v>1</v>
      </c>
      <c r="FC184" s="71">
        <f t="shared" si="509"/>
        <v>0.98059519517458804</v>
      </c>
      <c r="FD184" s="71"/>
      <c r="FE184" s="71">
        <f t="shared" si="519"/>
        <v>1</v>
      </c>
      <c r="FF184" s="71">
        <f t="shared" si="520"/>
        <v>1</v>
      </c>
      <c r="FG184" s="71">
        <f t="shared" si="510"/>
        <v>0.98256499682315024</v>
      </c>
      <c r="FH184" s="71"/>
      <c r="FI184" s="71">
        <f t="shared" si="521"/>
        <v>1</v>
      </c>
      <c r="FJ184" s="71">
        <f t="shared" si="522"/>
        <v>1</v>
      </c>
      <c r="FK184" s="71">
        <f t="shared" si="511"/>
        <v>0.97502362054906333</v>
      </c>
      <c r="FM184" s="71">
        <f t="shared" si="523"/>
        <v>1</v>
      </c>
      <c r="FN184" s="71">
        <f t="shared" si="524"/>
        <v>1</v>
      </c>
      <c r="FO184" s="71">
        <f t="shared" si="512"/>
        <v>1.0287858330890169</v>
      </c>
      <c r="FQ184" s="239"/>
      <c r="FS184" s="51">
        <f t="shared" si="513"/>
        <v>2001</v>
      </c>
      <c r="FT184" s="71">
        <f t="shared" si="507"/>
        <v>1.2564424818925497</v>
      </c>
      <c r="FU184" s="71">
        <f t="shared" si="502"/>
        <v>1.0099354597075165</v>
      </c>
      <c r="FV184" s="71">
        <f t="shared" si="503"/>
        <v>0.99660120690975795</v>
      </c>
      <c r="FW184" s="71">
        <f t="shared" si="504"/>
        <v>1.1729829809497465</v>
      </c>
      <c r="FX184" s="71">
        <f t="shared" si="505"/>
        <v>1.0105879285605373</v>
      </c>
      <c r="FY184" s="71">
        <f t="shared" si="506"/>
        <v>1.0530809707872644</v>
      </c>
      <c r="GB184" s="119">
        <f>AVERAGE(CZ183,CZ184)</f>
        <v>0.17550994657116958</v>
      </c>
      <c r="GC184" s="119">
        <f>AVERAGE(DA183,DA184)</f>
        <v>0.26377615032687241</v>
      </c>
      <c r="GD184" s="119">
        <f>AVERAGE(DB183,DB184)</f>
        <v>0.38512896861027685</v>
      </c>
      <c r="GE184" s="119">
        <f>AVERAGE(DC183,DC184)</f>
        <v>0.17558493449168111</v>
      </c>
    </row>
    <row r="185" spans="1:187" x14ac:dyDescent="0.2">
      <c r="A185" s="75" t="s">
        <v>44</v>
      </c>
      <c r="B185" s="50">
        <f t="shared" si="514"/>
        <v>1971</v>
      </c>
      <c r="D185" s="79">
        <f>Northeast!D186</f>
        <v>297.86547571294631</v>
      </c>
      <c r="E185" s="79">
        <f>Midwest!D186</f>
        <v>443.73321896426086</v>
      </c>
      <c r="F185" s="79">
        <f>South!D186</f>
        <v>661.75083522118553</v>
      </c>
      <c r="G185" s="79">
        <f>West!D186</f>
        <v>301.05347010160727</v>
      </c>
      <c r="H185" s="79">
        <f t="shared" si="525"/>
        <v>1704.4029999999998</v>
      </c>
      <c r="J185" s="327">
        <f t="shared" si="530"/>
        <v>15682.3</v>
      </c>
      <c r="K185" s="327">
        <f t="shared" si="530"/>
        <v>17897.5</v>
      </c>
      <c r="L185" s="327">
        <f t="shared" si="530"/>
        <v>20021.399999999998</v>
      </c>
      <c r="M185" s="327">
        <f t="shared" si="530"/>
        <v>11610</v>
      </c>
      <c r="N185" s="327">
        <f t="shared" ref="N185:N198" si="545">SUM(J185:M185)</f>
        <v>65211.199999999997</v>
      </c>
      <c r="P185" s="84">
        <f t="shared" si="531"/>
        <v>24.588335555814719</v>
      </c>
      <c r="Q185" s="84">
        <f t="shared" si="531"/>
        <v>26.339520998215846</v>
      </c>
      <c r="R185" s="84">
        <f t="shared" si="531"/>
        <v>28.371423111374895</v>
      </c>
      <c r="S185" s="84">
        <f t="shared" si="531"/>
        <v>15.650550698675277</v>
      </c>
      <c r="T185" s="79">
        <f t="shared" ref="T185:T198" si="546">SUM(P185:S185)</f>
        <v>94.949830364080739</v>
      </c>
      <c r="V185" s="84">
        <f t="shared" ref="V185:V198" si="547">D185/J185*1000</f>
        <v>18.993736614715083</v>
      </c>
      <c r="W185" s="84">
        <f t="shared" ref="W185:W198" si="548">E185/K185*1000</f>
        <v>24.793028018676399</v>
      </c>
      <c r="X185" s="84">
        <f t="shared" ref="X185:X198" si="549">F185/L185*1000</f>
        <v>33.052175932811174</v>
      </c>
      <c r="Y185" s="84">
        <f t="shared" ref="Y185:Y198" si="550">G185/M185*1000</f>
        <v>25.930531447166864</v>
      </c>
      <c r="Z185" s="84">
        <f t="shared" ref="Z185:Z198" si="551">H185/N185*1000</f>
        <v>26.136660573643788</v>
      </c>
      <c r="AC185" s="84">
        <f t="shared" ref="AC185:AC198" si="552">D185/P185</f>
        <v>12.114096744645501</v>
      </c>
      <c r="AD185" s="84">
        <f t="shared" ref="AD185:AD198" si="553">E185/Q185</f>
        <v>16.846670028445768</v>
      </c>
      <c r="AE185" s="84">
        <f t="shared" ref="AE185:AE198" si="554">F185/R185</f>
        <v>23.324555579162016</v>
      </c>
      <c r="AF185" s="84">
        <f t="shared" ref="AF185:AF198" si="555">G185/S185</f>
        <v>19.235966573820921</v>
      </c>
      <c r="AG185" s="84">
        <f t="shared" ref="AG185:AG198" si="556">H185/T185</f>
        <v>17.950563929019623</v>
      </c>
      <c r="AI185" s="74">
        <f t="shared" ref="AI185:AI198" si="557">AC185/AO185</f>
        <v>12.035178660337316</v>
      </c>
      <c r="AJ185" s="74">
        <f t="shared" ref="AJ185:AJ198" si="558">AD185/AP185</f>
        <v>16.80445650642756</v>
      </c>
      <c r="AK185" s="74">
        <f t="shared" ref="AK185:AK198" si="559">AE185/AQ185</f>
        <v>23.573138178510032</v>
      </c>
      <c r="AL185" s="74">
        <f t="shared" ref="AL185:AL198" si="560">AF185/AR185</f>
        <v>19.201918773247911</v>
      </c>
      <c r="AM185" s="74">
        <f t="shared" ref="AM185:AM198" si="561">(D185/AO185+E185/AP185+F185/AQ185+G185/AR185)/T185</f>
        <v>17.987082445944687</v>
      </c>
      <c r="AO185" s="119">
        <f>Northeast!V186</f>
        <v>1.0065572839868397</v>
      </c>
      <c r="AP185" s="119">
        <f>Midwest!V186</f>
        <v>1.0025120432786423</v>
      </c>
      <c r="AQ185" s="119">
        <f>South!V186</f>
        <v>0.98945483637071996</v>
      </c>
      <c r="AR185" s="119">
        <f>West!V186</f>
        <v>1.0017731457452286</v>
      </c>
      <c r="AS185" s="119">
        <f t="shared" ref="AS185:AS198" si="562">AG185/AM185</f>
        <v>0.99796973650202525</v>
      </c>
      <c r="AU185" s="125">
        <f t="shared" ref="AU185:AU198" si="563">P185/J185*1000000</f>
        <v>1567.9036592728567</v>
      </c>
      <c r="AV185" s="125">
        <f t="shared" ref="AV185:AV198" si="564">Q185/K185*1000000</f>
        <v>1471.6871629119066</v>
      </c>
      <c r="AW185" s="125">
        <f t="shared" ref="AW185:AW198" si="565">R185/L185*1000000</f>
        <v>1417.0549068184491</v>
      </c>
      <c r="AX185" s="125">
        <f t="shared" ref="AX185:AX198" si="566">S185/M185*1000000</f>
        <v>1348.0233159927025</v>
      </c>
      <c r="AY185" s="125">
        <f t="shared" ref="AY185:AY198" si="567">T185/N185*1000000</f>
        <v>1456.0356252312602</v>
      </c>
      <c r="BB185" s="71">
        <f t="shared" ref="BB185:BB225" si="568">AI185/AI$229</f>
        <v>0.92083110751288288</v>
      </c>
      <c r="BC185" s="71">
        <f t="shared" ref="BC185:BC225" si="569">AJ185/AJ$229</f>
        <v>0.8866843850591416</v>
      </c>
      <c r="BD185" s="71">
        <f t="shared" ref="BD185:BD225" si="570">AK185/AK$229</f>
        <v>0.81511958231170456</v>
      </c>
      <c r="BE185" s="71">
        <f t="shared" ref="BE185:BE225" si="571">AL185/AL$229</f>
        <v>0.911828100509119</v>
      </c>
      <c r="BF185" s="71"/>
      <c r="BG185" s="71"/>
      <c r="BH185" s="71"/>
      <c r="BI185" s="71"/>
      <c r="BJ185" s="71"/>
      <c r="BK185" s="71"/>
      <c r="BL185" s="71"/>
      <c r="BM185" s="71"/>
      <c r="BN185" s="71"/>
      <c r="BO185" s="71"/>
      <c r="BP185" s="71"/>
      <c r="BQ185" s="148">
        <f>Northeast!AK186</f>
        <v>0.91982968445005175</v>
      </c>
      <c r="BR185" s="148">
        <f>Midwest!AK186</f>
        <v>0.8943103010954716</v>
      </c>
      <c r="BS185" s="148">
        <f>South!AK186</f>
        <v>0.83735799603195915</v>
      </c>
      <c r="BT185" s="148">
        <f>West!AK186</f>
        <v>0.92593256868584639</v>
      </c>
      <c r="BU185" s="72"/>
      <c r="BV185" s="148">
        <f>Northeast!AH186</f>
        <v>1.0010887048763055</v>
      </c>
      <c r="BW185" s="148">
        <f>Midwest!AH186</f>
        <v>0.99147285228964843</v>
      </c>
      <c r="BX185" s="148">
        <f>South!AH186</f>
        <v>0.97344216711891818</v>
      </c>
      <c r="BY185" s="148">
        <f>West!AH186</f>
        <v>0.98476728365139421</v>
      </c>
      <c r="CA185" s="148">
        <f>Northeast!AI186</f>
        <v>0.95883690570490021</v>
      </c>
      <c r="CB185" s="148">
        <f>Midwest!AI186</f>
        <v>0.96695130887526048</v>
      </c>
      <c r="CC185" s="148">
        <f>South!AI186</f>
        <v>0.98494968197473209</v>
      </c>
      <c r="CD185" s="148">
        <f>West!AI186</f>
        <v>0.9896568547423098</v>
      </c>
      <c r="CF185" s="148">
        <f>Northeast!AJ186</f>
        <v>1.0205785358900199</v>
      </c>
      <c r="CG185" s="148">
        <f>Midwest!AJ186</f>
        <v>1.0115668328514482</v>
      </c>
      <c r="CH185" s="148">
        <f>South!AJ186</f>
        <v>1.0262479634640351</v>
      </c>
      <c r="CI185" s="148">
        <f>West!AJ186</f>
        <v>0.98974974715749897</v>
      </c>
      <c r="CJ185" s="143"/>
      <c r="CK185" s="73">
        <f t="shared" ref="CK185:CK225" si="572">N185/N$229</f>
        <v>0.74638376244137816</v>
      </c>
      <c r="CL185" s="73">
        <f t="shared" ref="CL185:CL226" si="573">Z185/Z$229</f>
        <v>0.84297911174720463</v>
      </c>
      <c r="CM185" s="73">
        <f t="shared" ref="CM185:CM198" si="574">FC185</f>
        <v>0.98254608682296085</v>
      </c>
      <c r="CN185" s="73">
        <f t="shared" ref="CN185:CN198" si="575">FG185</f>
        <v>0.98460786260060673</v>
      </c>
      <c r="CO185" s="73">
        <f t="shared" ref="CO185:CO198" si="576">FK185</f>
        <v>0.97652198354241715</v>
      </c>
      <c r="CP185" s="73">
        <f t="shared" ref="CP185:CP198" si="577">FO185</f>
        <v>1.0156581477757065</v>
      </c>
      <c r="CQ185" s="73">
        <f t="shared" ref="CQ185:CQ198" si="578">EY185</f>
        <v>0.87855914160418158</v>
      </c>
      <c r="CR185" s="73">
        <f t="shared" ref="CR185:CR198" si="579">CK185*CM185*CN185*CO185*CP185*CQ185</f>
        <v>0.62918592108536964</v>
      </c>
      <c r="CS185" s="73">
        <f t="shared" ref="CS185:CS198" si="580">CK185*CL185</f>
        <v>0.62918592108536953</v>
      </c>
      <c r="CT185" s="73"/>
      <c r="CU185" s="73">
        <f t="shared" ref="CU185:CU198" si="581">CM185*CN185*CO185*CP185</f>
        <v>0.95950183866733163</v>
      </c>
      <c r="CV185" s="546">
        <f t="shared" ref="CV185:CV224" si="582">CM185*CN185*CP185</f>
        <v>0.98257064852411868</v>
      </c>
      <c r="CW185" s="71">
        <f t="shared" ref="CW185:CW226" si="583">CQ185*CO185</f>
        <v>0.8579323156186387</v>
      </c>
      <c r="CX185" s="53"/>
      <c r="CZ185" s="71">
        <f t="shared" si="526"/>
        <v>0.17476235122382813</v>
      </c>
      <c r="DA185" s="71">
        <f t="shared" si="527"/>
        <v>0.26034524637909046</v>
      </c>
      <c r="DB185" s="71">
        <f t="shared" si="528"/>
        <v>0.38825960481246841</v>
      </c>
      <c r="DC185" s="71">
        <f t="shared" si="529"/>
        <v>0.17663279758461309</v>
      </c>
      <c r="DE185" s="71">
        <f t="shared" si="532"/>
        <v>0.17548696978194034</v>
      </c>
      <c r="DF185" s="71">
        <f t="shared" si="533"/>
        <v>0.26188806524136554</v>
      </c>
      <c r="DG185" s="71">
        <f t="shared" si="534"/>
        <v>0.38785128055033335</v>
      </c>
      <c r="DH185" s="71">
        <f t="shared" si="535"/>
        <v>0.17476287748805841</v>
      </c>
      <c r="DI185" s="71">
        <f t="shared" si="536"/>
        <v>0.99998919306169765</v>
      </c>
      <c r="DJ185" s="71"/>
      <c r="DK185" s="71">
        <f t="shared" si="537"/>
        <v>0.17548886627929097</v>
      </c>
      <c r="DL185" s="71">
        <f t="shared" si="538"/>
        <v>0.26189089548011496</v>
      </c>
      <c r="DM185" s="71">
        <f t="shared" si="539"/>
        <v>0.38785547208049037</v>
      </c>
      <c r="DN185" s="71">
        <f t="shared" si="540"/>
        <v>0.17476476616010372</v>
      </c>
      <c r="DQ185" s="71">
        <f>LN(BQ185/BQ184)</f>
        <v>5.5033018313661593E-2</v>
      </c>
      <c r="DR185" s="71">
        <f>LN(BR185/BR184)</f>
        <v>4.3071028162141423E-2</v>
      </c>
      <c r="DS185" s="71">
        <f>LN(BS185/BS184)</f>
        <v>5.2777508795040742E-2</v>
      </c>
      <c r="DT185" s="71">
        <f>LN(BT185/BT184)</f>
        <v>4.1245552016515738E-2</v>
      </c>
      <c r="DV185" s="71">
        <f t="shared" si="541"/>
        <v>0.24048476335353436</v>
      </c>
      <c r="DW185" s="71">
        <f t="shared" si="542"/>
        <v>0.27445438820325346</v>
      </c>
      <c r="DX185" s="71">
        <f t="shared" si="543"/>
        <v>0.30702394680668349</v>
      </c>
      <c r="DY185" s="71">
        <f t="shared" si="544"/>
        <v>0.17803690163652872</v>
      </c>
      <c r="DZ185" s="71"/>
      <c r="EB185" s="71">
        <f t="shared" ref="EB185:EB195" si="584">LN(DV185/DV184)</f>
        <v>-1.457014605564908E-2</v>
      </c>
      <c r="EC185" s="71">
        <f t="shared" ref="EC185:EC195" si="585">LN(DW185/DW184)</f>
        <v>-7.0842408134555732E-3</v>
      </c>
      <c r="ED185" s="71">
        <f t="shared" ref="ED185:ED195" si="586">LN(DX185/DX184)</f>
        <v>1.1437702178206662E-2</v>
      </c>
      <c r="EE185" s="71">
        <f t="shared" ref="EE185:EE195" si="587">LN(DY185/DY184)</f>
        <v>1.1235343815056803E-2</v>
      </c>
      <c r="EG185" s="71">
        <f t="shared" ref="EG185:EG215" si="588">LN(BV185/BV184)</f>
        <v>4.4352849246641969E-4</v>
      </c>
      <c r="EH185" s="71">
        <f t="shared" ref="EH185:EH215" si="589">LN(BW185/BW184)</f>
        <v>1.4679867099947821E-3</v>
      </c>
      <c r="EI185" s="71">
        <f t="shared" ref="EI185:EI215" si="590">LN(BX185/BX184)</f>
        <v>2.4150571765730378E-3</v>
      </c>
      <c r="EJ185" s="71">
        <f t="shared" ref="EJ185:EJ215" si="591">LN(BY185/BY184)</f>
        <v>3.879368795475035E-3</v>
      </c>
      <c r="EL185" s="71">
        <f t="shared" ref="EL185:EL215" si="592">LN(CA185/CA184)</f>
        <v>4.3071268496076218E-3</v>
      </c>
      <c r="EM185" s="71">
        <f t="shared" ref="EM185:EM215" si="593">LN(CB185/CB184)</f>
        <v>2.9272125271574425E-3</v>
      </c>
      <c r="EN185" s="71">
        <f t="shared" ref="EN185:EN215" si="594">LN(CC185/CC184)</f>
        <v>1.0700611357037616E-3</v>
      </c>
      <c r="EO185" s="71">
        <f t="shared" ref="EO185:EO215" si="595">LN(CD185/CD184)</f>
        <v>-2.2998139185946421E-3</v>
      </c>
      <c r="EQ185" s="71">
        <f t="shared" ref="EQ185:EQ215" si="596">LN(CF185/CF184)</f>
        <v>-1.2109830015159037E-2</v>
      </c>
      <c r="ER185" s="71">
        <f t="shared" ref="ER185:ER215" si="597">LN(CG185/CG184)</f>
        <v>-1.0814021584353774E-2</v>
      </c>
      <c r="ES185" s="71">
        <f t="shared" ref="ES185:ES215" si="598">LN(CH185/CH184)</f>
        <v>-2.4222026112819515E-2</v>
      </c>
      <c r="ET185" s="71">
        <f t="shared" ref="ET185:ET215" si="599">LN(CI185/CI184)</f>
        <v>8.6367479844474751E-3</v>
      </c>
      <c r="EW185" s="71">
        <f t="shared" si="515"/>
        <v>1.049817045880197</v>
      </c>
      <c r="EX185" s="71">
        <f t="shared" si="516"/>
        <v>1.049817045880197</v>
      </c>
      <c r="EY185" s="71">
        <f t="shared" si="508"/>
        <v>0.87855914160418158</v>
      </c>
      <c r="EZ185" s="71"/>
      <c r="FA185" s="71">
        <f t="shared" si="517"/>
        <v>1.0019894974582508</v>
      </c>
      <c r="FB185" s="71">
        <f t="shared" si="518"/>
        <v>1.0019894974582508</v>
      </c>
      <c r="FC185" s="71">
        <f t="shared" si="509"/>
        <v>0.98254608682296085</v>
      </c>
      <c r="FD185" s="71"/>
      <c r="FE185" s="71">
        <f t="shared" si="519"/>
        <v>1.0020791151568207</v>
      </c>
      <c r="FF185" s="71">
        <f t="shared" si="520"/>
        <v>1.0020791151568207</v>
      </c>
      <c r="FG185" s="71">
        <f t="shared" si="510"/>
        <v>0.98460786260060673</v>
      </c>
      <c r="FH185" s="71"/>
      <c r="FI185" s="71">
        <f t="shared" si="521"/>
        <v>1.0015367453277799</v>
      </c>
      <c r="FJ185" s="71">
        <f t="shared" si="522"/>
        <v>1.0015367453277799</v>
      </c>
      <c r="FK185" s="71">
        <f t="shared" si="511"/>
        <v>0.97652198354241715</v>
      </c>
      <c r="FM185" s="71">
        <f t="shared" si="523"/>
        <v>0.98723963249581925</v>
      </c>
      <c r="FN185" s="71">
        <f t="shared" si="524"/>
        <v>0.98723963249581925</v>
      </c>
      <c r="FO185" s="71">
        <f t="shared" si="512"/>
        <v>1.0156581477757065</v>
      </c>
      <c r="FQ185" s="239"/>
      <c r="FS185" s="51">
        <f t="shared" ref="FS185:FS191" si="600">FS184+1</f>
        <v>2002</v>
      </c>
      <c r="FT185" s="71">
        <f t="shared" ref="FT185:FY185" si="601">CL216</f>
        <v>1.3131595524456392</v>
      </c>
      <c r="FU185" s="71">
        <f t="shared" si="601"/>
        <v>1.0105334872429186</v>
      </c>
      <c r="FV185" s="71">
        <f t="shared" si="601"/>
        <v>0.99590143178078427</v>
      </c>
      <c r="FW185" s="71">
        <f t="shared" si="601"/>
        <v>1.1854590902196647</v>
      </c>
      <c r="FX185" s="71">
        <f t="shared" si="601"/>
        <v>1.0407824583652956</v>
      </c>
      <c r="FY185" s="71">
        <f t="shared" si="601"/>
        <v>1.0575572712072381</v>
      </c>
      <c r="GB185" s="119">
        <f>AVERAGE(CZ183:CZ185)</f>
        <v>0.17526074812205575</v>
      </c>
      <c r="GC185" s="119">
        <f>AVERAGE(DA183:DA185)</f>
        <v>0.26263251567761176</v>
      </c>
      <c r="GD185" s="119">
        <f>AVERAGE(DB183:DB185)</f>
        <v>0.38617251401100733</v>
      </c>
      <c r="GE185" s="119">
        <f>AVERAGE(DC183:DC185)</f>
        <v>0.17593422218932511</v>
      </c>
    </row>
    <row r="186" spans="1:187" x14ac:dyDescent="0.2">
      <c r="A186" s="75" t="s">
        <v>44</v>
      </c>
      <c r="B186" s="50">
        <f t="shared" si="514"/>
        <v>1972</v>
      </c>
      <c r="D186" s="79">
        <f>Northeast!D187</f>
        <v>315.50234335999846</v>
      </c>
      <c r="E186" s="79">
        <f>Midwest!D187</f>
        <v>472.1025137873674</v>
      </c>
      <c r="F186" s="79">
        <f>South!D187</f>
        <v>723.50578738859235</v>
      </c>
      <c r="G186" s="79">
        <f>West!D187</f>
        <v>326.62435546404186</v>
      </c>
      <c r="H186" s="79">
        <f t="shared" si="525"/>
        <v>1837.7350000000001</v>
      </c>
      <c r="J186" s="327">
        <f t="shared" si="530"/>
        <v>15917.15</v>
      </c>
      <c r="K186" s="327">
        <f t="shared" si="530"/>
        <v>18319.25</v>
      </c>
      <c r="L186" s="327">
        <f t="shared" si="530"/>
        <v>20913.199999999997</v>
      </c>
      <c r="M186" s="327">
        <f t="shared" si="530"/>
        <v>12124.5</v>
      </c>
      <c r="N186" s="327">
        <f t="shared" si="545"/>
        <v>67274.100000000006</v>
      </c>
      <c r="P186" s="84">
        <f t="shared" si="531"/>
        <v>25.07420158277921</v>
      </c>
      <c r="Q186" s="84">
        <f t="shared" si="531"/>
        <v>27.0390999425864</v>
      </c>
      <c r="R186" s="84">
        <f t="shared" si="531"/>
        <v>29.665099917240919</v>
      </c>
      <c r="S186" s="84">
        <f t="shared" si="531"/>
        <v>16.301431618658551</v>
      </c>
      <c r="T186" s="79">
        <f t="shared" si="546"/>
        <v>98.079833061265091</v>
      </c>
      <c r="V186" s="84">
        <f t="shared" si="547"/>
        <v>19.821534845119793</v>
      </c>
      <c r="W186" s="84">
        <f t="shared" si="548"/>
        <v>25.770842899538319</v>
      </c>
      <c r="X186" s="84">
        <f t="shared" si="549"/>
        <v>34.595651903515119</v>
      </c>
      <c r="Y186" s="84">
        <f t="shared" si="550"/>
        <v>26.93920206722272</v>
      </c>
      <c r="Z186" s="84">
        <f t="shared" si="551"/>
        <v>27.317125015421979</v>
      </c>
      <c r="AC186" s="84">
        <f t="shared" si="552"/>
        <v>12.582747343655532</v>
      </c>
      <c r="AD186" s="84">
        <f t="shared" si="553"/>
        <v>17.459993668051396</v>
      </c>
      <c r="AE186" s="84">
        <f t="shared" si="554"/>
        <v>24.389123562941428</v>
      </c>
      <c r="AF186" s="84">
        <f t="shared" si="555"/>
        <v>20.036544219232191</v>
      </c>
      <c r="AG186" s="84">
        <f t="shared" si="556"/>
        <v>18.737134257274558</v>
      </c>
      <c r="AI186" s="74">
        <f t="shared" si="557"/>
        <v>12.574468485469268</v>
      </c>
      <c r="AJ186" s="74">
        <f t="shared" si="558"/>
        <v>17.461665370153121</v>
      </c>
      <c r="AK186" s="74">
        <f t="shared" si="559"/>
        <v>24.787760357752219</v>
      </c>
      <c r="AL186" s="74">
        <f t="shared" si="560"/>
        <v>20.08245484450395</v>
      </c>
      <c r="AM186" s="74">
        <f t="shared" si="561"/>
        <v>18.86368040280685</v>
      </c>
      <c r="AO186" s="119">
        <f>Northeast!V187</f>
        <v>1.0006583863322598</v>
      </c>
      <c r="AP186" s="119">
        <f>Midwest!V187</f>
        <v>0.99990426445208469</v>
      </c>
      <c r="AQ186" s="119">
        <f>South!V187</f>
        <v>0.98391799867929086</v>
      </c>
      <c r="AR186" s="119">
        <f>West!V187</f>
        <v>0.99771389376312614</v>
      </c>
      <c r="AS186" s="119">
        <f t="shared" si="562"/>
        <v>0.99329154529603558</v>
      </c>
      <c r="AU186" s="125">
        <f t="shared" si="563"/>
        <v>1575.2946716453141</v>
      </c>
      <c r="AV186" s="125">
        <f t="shared" si="564"/>
        <v>1475.9938284911445</v>
      </c>
      <c r="AW186" s="125">
        <f t="shared" si="565"/>
        <v>1418.486884706354</v>
      </c>
      <c r="AX186" s="125">
        <f t="shared" si="566"/>
        <v>1344.5034119888285</v>
      </c>
      <c r="AY186" s="125">
        <f t="shared" si="567"/>
        <v>1457.9137151038078</v>
      </c>
      <c r="BB186" s="71">
        <f t="shared" si="568"/>
        <v>0.96209304977081078</v>
      </c>
      <c r="BC186" s="71">
        <f t="shared" si="569"/>
        <v>0.92136190271435559</v>
      </c>
      <c r="BD186" s="71">
        <f t="shared" si="570"/>
        <v>0.85711918015536359</v>
      </c>
      <c r="BE186" s="71">
        <f t="shared" si="571"/>
        <v>0.95364150169909545</v>
      </c>
      <c r="BF186" s="71"/>
      <c r="BG186" s="71"/>
      <c r="BH186" s="71"/>
      <c r="BI186" s="71"/>
      <c r="BJ186" s="71"/>
      <c r="BK186" s="71"/>
      <c r="BL186" s="71"/>
      <c r="BM186" s="71"/>
      <c r="BN186" s="71"/>
      <c r="BO186" s="71"/>
      <c r="BP186" s="71"/>
      <c r="BQ186" s="148">
        <f>Northeast!AK187</f>
        <v>0.96054427328882575</v>
      </c>
      <c r="BR186" s="148">
        <f>Midwest!AK187</f>
        <v>0.92776617430622976</v>
      </c>
      <c r="BS186" s="148">
        <f>South!AK187</f>
        <v>0.87822769029439418</v>
      </c>
      <c r="BT186" s="148">
        <f>West!AK187</f>
        <v>0.96437979879799318</v>
      </c>
      <c r="BU186" s="72"/>
      <c r="BV186" s="148">
        <f>Northeast!AH187</f>
        <v>1.0016123946860696</v>
      </c>
      <c r="BW186" s="148">
        <f>Midwest!AH187</f>
        <v>0.99309710596351142</v>
      </c>
      <c r="BX186" s="148">
        <f>South!AH187</f>
        <v>0.97596464974595054</v>
      </c>
      <c r="BY186" s="148">
        <f>West!AH187</f>
        <v>0.98886507461864903</v>
      </c>
      <c r="CA186" s="148">
        <f>Northeast!AI187</f>
        <v>0.96335681060551159</v>
      </c>
      <c r="CB186" s="148">
        <f>Midwest!AI187</f>
        <v>0.96978094279725002</v>
      </c>
      <c r="CC186" s="148">
        <f>South!AI187</f>
        <v>0.98594500414503072</v>
      </c>
      <c r="CD186" s="148">
        <f>West!AI187</f>
        <v>0.98707270275907533</v>
      </c>
      <c r="CF186" s="148">
        <f>Northeast!AJ187</f>
        <v>1.0145974671247819</v>
      </c>
      <c r="CG186" s="148">
        <f>Midwest!AJ187</f>
        <v>1.0089355003043292</v>
      </c>
      <c r="CH186" s="148">
        <f>South!AJ187</f>
        <v>1.0205052370696683</v>
      </c>
      <c r="CI186" s="148">
        <f>West!AJ187</f>
        <v>0.98573921479296278</v>
      </c>
      <c r="CJ186" s="143"/>
      <c r="CK186" s="73">
        <f t="shared" si="572"/>
        <v>0.76999496823946689</v>
      </c>
      <c r="CL186" s="73">
        <f t="shared" si="573"/>
        <v>0.88105233321998921</v>
      </c>
      <c r="CM186" s="73">
        <f t="shared" si="574"/>
        <v>0.98468605009926136</v>
      </c>
      <c r="CN186" s="73">
        <f t="shared" si="575"/>
        <v>0.98683708810504722</v>
      </c>
      <c r="CO186" s="73">
        <f t="shared" si="576"/>
        <v>0.97798978736572206</v>
      </c>
      <c r="CP186" s="73">
        <f t="shared" si="577"/>
        <v>1.0109916394191805</v>
      </c>
      <c r="CQ186" s="73">
        <f t="shared" si="578"/>
        <v>0.9170152821671953</v>
      </c>
      <c r="CR186" s="73">
        <f t="shared" si="579"/>
        <v>0.67840586333503383</v>
      </c>
      <c r="CS186" s="73">
        <f t="shared" si="580"/>
        <v>0.67840586333503383</v>
      </c>
      <c r="CT186" s="73"/>
      <c r="CU186" s="73">
        <f t="shared" si="581"/>
        <v>0.96078260673888205</v>
      </c>
      <c r="CV186" s="546">
        <f t="shared" si="582"/>
        <v>0.98240556205276064</v>
      </c>
      <c r="CW186" s="71">
        <f t="shared" si="583"/>
        <v>0.896831580817813</v>
      </c>
      <c r="CX186" s="53"/>
      <c r="CZ186" s="71">
        <f t="shared" si="526"/>
        <v>0.1716799992164259</v>
      </c>
      <c r="DA186" s="71">
        <f t="shared" si="527"/>
        <v>0.25689368368527965</v>
      </c>
      <c r="DB186" s="71">
        <f t="shared" si="528"/>
        <v>0.39369429617904228</v>
      </c>
      <c r="DC186" s="71">
        <f t="shared" si="529"/>
        <v>0.17773202091925214</v>
      </c>
      <c r="DE186" s="71">
        <f t="shared" si="532"/>
        <v>0.17321660442864667</v>
      </c>
      <c r="DF186" s="71">
        <f t="shared" si="533"/>
        <v>0.25861562624324708</v>
      </c>
      <c r="DG186" s="71">
        <f t="shared" si="534"/>
        <v>0.39097065510104467</v>
      </c>
      <c r="DH186" s="71">
        <f t="shared" si="535"/>
        <v>0.17718184096045395</v>
      </c>
      <c r="DI186" s="71">
        <f t="shared" si="536"/>
        <v>0.99998472673339234</v>
      </c>
      <c r="DJ186" s="71"/>
      <c r="DK186" s="71">
        <f t="shared" si="537"/>
        <v>0.1732192500524343</v>
      </c>
      <c r="DL186" s="71">
        <f t="shared" si="538"/>
        <v>0.25861957620898446</v>
      </c>
      <c r="DM186" s="71">
        <f t="shared" si="539"/>
        <v>0.39097662659129995</v>
      </c>
      <c r="DN186" s="71">
        <f t="shared" si="540"/>
        <v>0.1771845471472813</v>
      </c>
      <c r="DQ186" s="71">
        <f t="shared" ref="DQ186:DQ215" si="602">LN(BQ186/BQ185)</f>
        <v>4.3311547840758795E-2</v>
      </c>
      <c r="DR186" s="71">
        <f t="shared" ref="DR186:DR215" si="603">LN(BR186/BR185)</f>
        <v>3.6726925796025142E-2</v>
      </c>
      <c r="DS186" s="71">
        <f t="shared" ref="DS186:DS215" si="604">LN(BS186/BS185)</f>
        <v>4.7654196022808508E-2</v>
      </c>
      <c r="DT186" s="71">
        <f t="shared" ref="DT186:DT215" si="605">LN(BT186/BT185)</f>
        <v>4.0683787174561059E-2</v>
      </c>
      <c r="DV186" s="71">
        <f t="shared" si="541"/>
        <v>0.23660145583515793</v>
      </c>
      <c r="DW186" s="71">
        <f t="shared" si="542"/>
        <v>0.27230761912831236</v>
      </c>
      <c r="DX186" s="71">
        <f t="shared" si="543"/>
        <v>0.310865548554347</v>
      </c>
      <c r="DY186" s="71">
        <f t="shared" si="544"/>
        <v>0.18022537648218256</v>
      </c>
      <c r="DZ186" s="71"/>
      <c r="EB186" s="71">
        <f t="shared" si="584"/>
        <v>-1.6279628824708077E-2</v>
      </c>
      <c r="EC186" s="71">
        <f t="shared" si="585"/>
        <v>-7.8527040205646024E-3</v>
      </c>
      <c r="ED186" s="71">
        <f t="shared" si="586"/>
        <v>1.2434751768378008E-2</v>
      </c>
      <c r="EE186" s="71">
        <f t="shared" si="587"/>
        <v>1.221731787437267E-2</v>
      </c>
      <c r="EG186" s="71">
        <f t="shared" si="588"/>
        <v>5.2298350644005317E-4</v>
      </c>
      <c r="EH186" s="71">
        <f t="shared" si="589"/>
        <v>1.6368826201112233E-3</v>
      </c>
      <c r="EI186" s="71">
        <f t="shared" si="590"/>
        <v>2.5879503580958831E-3</v>
      </c>
      <c r="EJ186" s="71">
        <f t="shared" si="591"/>
        <v>4.1525432418824662E-3</v>
      </c>
      <c r="EL186" s="71">
        <f t="shared" si="592"/>
        <v>4.7028696356775949E-3</v>
      </c>
      <c r="EM186" s="71">
        <f t="shared" si="593"/>
        <v>2.9220724061879743E-3</v>
      </c>
      <c r="EN186" s="71">
        <f t="shared" si="594"/>
        <v>1.0100207402480134E-3</v>
      </c>
      <c r="EO186" s="71">
        <f t="shared" si="595"/>
        <v>-2.6145746093927591E-3</v>
      </c>
      <c r="EQ186" s="71">
        <f t="shared" si="596"/>
        <v>-5.8777088326477933E-3</v>
      </c>
      <c r="ER186" s="71">
        <f t="shared" si="597"/>
        <v>-2.6046335028125718E-3</v>
      </c>
      <c r="ES186" s="71">
        <f t="shared" si="598"/>
        <v>-5.6115622172285334E-3</v>
      </c>
      <c r="ET186" s="71">
        <f t="shared" si="599"/>
        <v>-4.0602989453175477E-3</v>
      </c>
      <c r="EW186" s="71">
        <f t="shared" si="515"/>
        <v>1.0437718290572855</v>
      </c>
      <c r="EX186" s="71">
        <f t="shared" si="516"/>
        <v>1.0957694581538895</v>
      </c>
      <c r="EY186" s="71">
        <f t="shared" si="508"/>
        <v>0.9170152821671953</v>
      </c>
      <c r="EZ186" s="71"/>
      <c r="FA186" s="71">
        <f t="shared" si="517"/>
        <v>1.0021779775066022</v>
      </c>
      <c r="FB186" s="71">
        <f t="shared" si="518"/>
        <v>1.0041718080455666</v>
      </c>
      <c r="FC186" s="71">
        <f t="shared" si="509"/>
        <v>0.98468605009926136</v>
      </c>
      <c r="FD186" s="71"/>
      <c r="FE186" s="71">
        <f t="shared" si="519"/>
        <v>1.0022640744494489</v>
      </c>
      <c r="FF186" s="71">
        <f t="shared" si="520"/>
        <v>1.0043478968777735</v>
      </c>
      <c r="FG186" s="71">
        <f t="shared" si="510"/>
        <v>0.98683708810504722</v>
      </c>
      <c r="FH186" s="71"/>
      <c r="FI186" s="71">
        <f t="shared" si="521"/>
        <v>1.0015030934766878</v>
      </c>
      <c r="FJ186" s="71">
        <f t="shared" si="522"/>
        <v>1.0030421486763452</v>
      </c>
      <c r="FK186" s="71">
        <f t="shared" si="511"/>
        <v>0.97798978736572206</v>
      </c>
      <c r="FM186" s="71">
        <f t="shared" si="523"/>
        <v>0.995405434036299</v>
      </c>
      <c r="FN186" s="71">
        <f t="shared" si="524"/>
        <v>0.98270369488233722</v>
      </c>
      <c r="FO186" s="71">
        <f t="shared" si="512"/>
        <v>1.0109916394191805</v>
      </c>
      <c r="FQ186" s="239"/>
      <c r="FS186" s="51">
        <f t="shared" si="600"/>
        <v>2003</v>
      </c>
      <c r="FT186" s="71">
        <f t="shared" ref="FT186:FT191" si="606">CL217</f>
        <v>1.3142675681333256</v>
      </c>
      <c r="FU186" s="71">
        <f t="shared" ref="FU186:FU191" si="607">CM217</f>
        <v>1.0111114895333728</v>
      </c>
      <c r="FV186" s="71">
        <f t="shared" ref="FV186:FV191" si="608">CN217</f>
        <v>0.99509267577109661</v>
      </c>
      <c r="FW186" s="71">
        <f t="shared" ref="FW186:FW191" si="609">CO217</f>
        <v>1.1979031055861018</v>
      </c>
      <c r="FX186" s="71">
        <f t="shared" ref="FX186:FX191" si="610">CP217</f>
        <v>1.0230787273820747</v>
      </c>
      <c r="FY186" s="71">
        <f t="shared" ref="FY186:FY191" si="611">CQ217</f>
        <v>1.0658362098406378</v>
      </c>
      <c r="GB186" s="119">
        <f>AVERAGE(CZ183:CZ186)</f>
        <v>0.17436556089564831</v>
      </c>
      <c r="GC186" s="119">
        <f>AVERAGE(DA183:DA186)</f>
        <v>0.26119780767952872</v>
      </c>
      <c r="GD186" s="119">
        <f>AVERAGE(DB183:DB186)</f>
        <v>0.38805295955301611</v>
      </c>
      <c r="GE186" s="119">
        <f>AVERAGE(DC183:DC186)</f>
        <v>0.17638367187180687</v>
      </c>
    </row>
    <row r="187" spans="1:187" x14ac:dyDescent="0.2">
      <c r="A187" s="75" t="s">
        <v>44</v>
      </c>
      <c r="B187" s="50">
        <f t="shared" si="514"/>
        <v>1973</v>
      </c>
      <c r="D187" s="79">
        <f>Northeast!D188</f>
        <v>336.72351113273368</v>
      </c>
      <c r="E187" s="79">
        <f>Midwest!D188</f>
        <v>499.56175831463719</v>
      </c>
      <c r="F187" s="79">
        <f>South!D188</f>
        <v>794.37620583109947</v>
      </c>
      <c r="G187" s="79">
        <f>West!D188</f>
        <v>345.67552472152988</v>
      </c>
      <c r="H187" s="79">
        <f t="shared" si="525"/>
        <v>1976.3370000000002</v>
      </c>
      <c r="J187" s="327">
        <f t="shared" si="530"/>
        <v>16123.67744611452</v>
      </c>
      <c r="K187" s="327">
        <f t="shared" si="530"/>
        <v>18816.947647051555</v>
      </c>
      <c r="L187" s="327">
        <f t="shared" si="530"/>
        <v>21842.420123450116</v>
      </c>
      <c r="M187" s="327">
        <f t="shared" si="530"/>
        <v>12480.511662591996</v>
      </c>
      <c r="N187" s="327">
        <f t="shared" si="545"/>
        <v>69263.55687920819</v>
      </c>
      <c r="P187" s="84">
        <f t="shared" si="531"/>
        <v>25.592852970847883</v>
      </c>
      <c r="Q187" s="84">
        <f t="shared" si="531"/>
        <v>27.721849463593735</v>
      </c>
      <c r="R187" s="84">
        <f t="shared" si="531"/>
        <v>30.76723986424269</v>
      </c>
      <c r="S187" s="84">
        <f t="shared" si="531"/>
        <v>16.73325180010611</v>
      </c>
      <c r="T187" s="79">
        <f t="shared" si="546"/>
        <v>100.81519409879041</v>
      </c>
      <c r="V187" s="84">
        <f t="shared" si="547"/>
        <v>20.883791074217825</v>
      </c>
      <c r="W187" s="84">
        <f t="shared" si="548"/>
        <v>26.548501259868999</v>
      </c>
      <c r="X187" s="84">
        <f t="shared" si="549"/>
        <v>36.368506847748698</v>
      </c>
      <c r="Y187" s="84">
        <f t="shared" si="550"/>
        <v>27.697223805144763</v>
      </c>
      <c r="Z187" s="84">
        <f t="shared" si="551"/>
        <v>28.53357651624248</v>
      </c>
      <c r="AC187" s="84">
        <f t="shared" si="552"/>
        <v>13.156935317695382</v>
      </c>
      <c r="AD187" s="84">
        <f t="shared" si="553"/>
        <v>18.020506134365117</v>
      </c>
      <c r="AE187" s="84">
        <f t="shared" si="554"/>
        <v>25.818897286081025</v>
      </c>
      <c r="AF187" s="84">
        <f t="shared" si="555"/>
        <v>20.658000539939156</v>
      </c>
      <c r="AG187" s="84">
        <f t="shared" si="556"/>
        <v>19.603562911988803</v>
      </c>
      <c r="AI187" s="74">
        <f t="shared" si="557"/>
        <v>13.09534164513024</v>
      </c>
      <c r="AJ187" s="74">
        <f t="shared" si="558"/>
        <v>17.973834423763428</v>
      </c>
      <c r="AK187" s="74">
        <f t="shared" si="559"/>
        <v>25.805117344321339</v>
      </c>
      <c r="AL187" s="74">
        <f t="shared" si="560"/>
        <v>20.912702909068688</v>
      </c>
      <c r="AM187" s="74">
        <f t="shared" si="561"/>
        <v>19.613163093494592</v>
      </c>
      <c r="AO187" s="119">
        <f>Northeast!V188</f>
        <v>1.0047034796215528</v>
      </c>
      <c r="AP187" s="119">
        <f>Midwest!V188</f>
        <v>1.0025966474098584</v>
      </c>
      <c r="AQ187" s="119">
        <f>South!V188</f>
        <v>1.0005340003525587</v>
      </c>
      <c r="AR187" s="119">
        <f>West!V188</f>
        <v>0.98782068629593156</v>
      </c>
      <c r="AS187" s="119">
        <f t="shared" si="562"/>
        <v>0.99951052354686365</v>
      </c>
      <c r="AU187" s="125">
        <f t="shared" si="563"/>
        <v>1587.2838598005596</v>
      </c>
      <c r="AV187" s="125">
        <f t="shared" si="564"/>
        <v>1473.2383797612094</v>
      </c>
      <c r="AW187" s="125">
        <f t="shared" si="565"/>
        <v>1408.6003149079093</v>
      </c>
      <c r="AX187" s="125">
        <f t="shared" si="566"/>
        <v>1340.7504638019695</v>
      </c>
      <c r="AY187" s="125">
        <f t="shared" si="567"/>
        <v>1455.5301321675774</v>
      </c>
      <c r="BB187" s="71">
        <f t="shared" si="568"/>
        <v>1.0019459029789664</v>
      </c>
      <c r="BC187" s="71">
        <f t="shared" si="569"/>
        <v>0.94838641863208706</v>
      </c>
      <c r="BD187" s="71">
        <f t="shared" si="570"/>
        <v>0.89229767848148378</v>
      </c>
      <c r="BE187" s="71">
        <f t="shared" si="571"/>
        <v>0.99306691145127868</v>
      </c>
      <c r="BF187" s="71"/>
      <c r="BG187" s="71"/>
      <c r="BH187" s="71"/>
      <c r="BI187" s="71"/>
      <c r="BJ187" s="71"/>
      <c r="BK187" s="71"/>
      <c r="BL187" s="71"/>
      <c r="BM187" s="71"/>
      <c r="BN187" s="71"/>
      <c r="BO187" s="71"/>
      <c r="BP187" s="71"/>
      <c r="BQ187" s="148">
        <f>Northeast!AK188</f>
        <v>1.0002297092853689</v>
      </c>
      <c r="BR187" s="148">
        <f>Midwest!AK188</f>
        <v>0.95079502290957008</v>
      </c>
      <c r="BS187" s="148">
        <f>South!AK188</f>
        <v>0.90696387851975824</v>
      </c>
      <c r="BT187" s="148">
        <f>West!AK188</f>
        <v>1.0006698530900007</v>
      </c>
      <c r="BU187" s="72"/>
      <c r="BV187" s="148">
        <f>Northeast!AH188</f>
        <v>1.0017157995585071</v>
      </c>
      <c r="BW187" s="148">
        <f>Midwest!AH188</f>
        <v>0.99746674707013883</v>
      </c>
      <c r="BX187" s="148">
        <f>South!AH188</f>
        <v>0.98382934493244556</v>
      </c>
      <c r="BY187" s="148">
        <f>West!AH188</f>
        <v>0.99240214780604741</v>
      </c>
      <c r="CA187" s="148">
        <f>Northeast!AI188</f>
        <v>0.97068868715589907</v>
      </c>
      <c r="CB187" s="148">
        <f>Midwest!AI188</f>
        <v>0.96797051404371137</v>
      </c>
      <c r="CC187" s="148">
        <f>South!AI188</f>
        <v>0.97907316471810102</v>
      </c>
      <c r="CD187" s="148">
        <f>West!AI188</f>
        <v>0.9843174604316216</v>
      </c>
      <c r="CF187" s="148">
        <f>Northeast!AJ188</f>
        <v>1.0186989081976372</v>
      </c>
      <c r="CG187" s="148">
        <f>Midwest!AJ188</f>
        <v>1.0116522011356841</v>
      </c>
      <c r="CH187" s="148">
        <f>South!AJ188</f>
        <v>1.0377391089466836</v>
      </c>
      <c r="CI187" s="148">
        <f>West!AJ188</f>
        <v>0.97596474676013445</v>
      </c>
      <c r="CJ187" s="143"/>
      <c r="CK187" s="73">
        <f t="shared" si="572"/>
        <v>0.7927655706930069</v>
      </c>
      <c r="CL187" s="73">
        <f t="shared" si="573"/>
        <v>0.92028623621826577</v>
      </c>
      <c r="CM187" s="73">
        <f t="shared" si="574"/>
        <v>0.98694291765631359</v>
      </c>
      <c r="CN187" s="73">
        <f t="shared" si="575"/>
        <v>0.99174288203986705</v>
      </c>
      <c r="CO187" s="73">
        <f t="shared" si="576"/>
        <v>0.97559208677321074</v>
      </c>
      <c r="CP187" s="73">
        <f t="shared" si="577"/>
        <v>1.017360828267492</v>
      </c>
      <c r="CQ187" s="73">
        <f t="shared" si="578"/>
        <v>0.94730214112609967</v>
      </c>
      <c r="CR187" s="73">
        <f t="shared" si="579"/>
        <v>0.72957124325649303</v>
      </c>
      <c r="CS187" s="73">
        <f t="shared" si="580"/>
        <v>0.72957124325649281</v>
      </c>
      <c r="CT187" s="73"/>
      <c r="CU187" s="73">
        <f t="shared" si="581"/>
        <v>0.97148121625090089</v>
      </c>
      <c r="CV187" s="546">
        <f t="shared" si="582"/>
        <v>0.9957862813997328</v>
      </c>
      <c r="CW187" s="71">
        <f t="shared" si="583"/>
        <v>0.92418047266594217</v>
      </c>
      <c r="CX187" s="53"/>
      <c r="CZ187" s="71">
        <f t="shared" si="526"/>
        <v>0.1703775778790427</v>
      </c>
      <c r="DA187" s="71">
        <f t="shared" si="527"/>
        <v>0.25277154570027133</v>
      </c>
      <c r="DB187" s="71">
        <f t="shared" si="528"/>
        <v>0.40194369979973021</v>
      </c>
      <c r="DC187" s="71">
        <f t="shared" si="529"/>
        <v>0.17490717662095576</v>
      </c>
      <c r="DE187" s="71">
        <f t="shared" si="532"/>
        <v>0.17102796202611467</v>
      </c>
      <c r="DF187" s="71">
        <f t="shared" si="533"/>
        <v>0.25482705800019806</v>
      </c>
      <c r="DG187" s="71">
        <f t="shared" si="534"/>
        <v>0.39780474221573425</v>
      </c>
      <c r="DH187" s="71">
        <f t="shared" si="535"/>
        <v>0.17631582726563297</v>
      </c>
      <c r="DI187" s="71">
        <f t="shared" si="536"/>
        <v>0.99997558950767995</v>
      </c>
      <c r="DJ187" s="71"/>
      <c r="DK187" s="71">
        <f t="shared" si="537"/>
        <v>0.17103213700478151</v>
      </c>
      <c r="DL187" s="71">
        <f t="shared" si="538"/>
        <v>0.25483327860598837</v>
      </c>
      <c r="DM187" s="71">
        <f t="shared" si="539"/>
        <v>0.39781445306238555</v>
      </c>
      <c r="DN187" s="71">
        <f t="shared" si="540"/>
        <v>0.1763201313268446</v>
      </c>
      <c r="DQ187" s="71">
        <f t="shared" si="602"/>
        <v>4.0484886740151278E-2</v>
      </c>
      <c r="DR187" s="71">
        <f t="shared" si="603"/>
        <v>2.4518767143221824E-2</v>
      </c>
      <c r="DS187" s="71">
        <f t="shared" si="604"/>
        <v>3.219673572694931E-2</v>
      </c>
      <c r="DT187" s="71">
        <f t="shared" si="605"/>
        <v>3.6939708645145064E-2</v>
      </c>
      <c r="DV187" s="71">
        <f t="shared" si="541"/>
        <v>0.23278731518557905</v>
      </c>
      <c r="DW187" s="71">
        <f t="shared" si="542"/>
        <v>0.27167169136097458</v>
      </c>
      <c r="DX187" s="71">
        <f t="shared" si="543"/>
        <v>0.31535227336854915</v>
      </c>
      <c r="DY187" s="71">
        <f t="shared" si="544"/>
        <v>0.18018872008489714</v>
      </c>
      <c r="DZ187" s="71"/>
      <c r="EB187" s="71">
        <f t="shared" si="584"/>
        <v>-1.6251878336496047E-2</v>
      </c>
      <c r="EC187" s="71">
        <f t="shared" si="585"/>
        <v>-2.3380597194352939E-3</v>
      </c>
      <c r="ED187" s="71">
        <f t="shared" si="586"/>
        <v>1.4329843175489991E-2</v>
      </c>
      <c r="EE187" s="71">
        <f t="shared" si="587"/>
        <v>-2.0341267314990199E-4</v>
      </c>
      <c r="EG187" s="71">
        <f t="shared" si="588"/>
        <v>1.0323308265367779E-4</v>
      </c>
      <c r="EH187" s="71">
        <f t="shared" si="589"/>
        <v>4.3903621768311592E-3</v>
      </c>
      <c r="EI187" s="71">
        <f t="shared" si="590"/>
        <v>8.0260858302814621E-3</v>
      </c>
      <c r="EJ187" s="71">
        <f t="shared" si="591"/>
        <v>3.5705198219551757E-3</v>
      </c>
      <c r="EL187" s="71">
        <f t="shared" si="592"/>
        <v>7.5819433225454798E-3</v>
      </c>
      <c r="EM187" s="71">
        <f t="shared" si="593"/>
        <v>-1.868587711726014E-3</v>
      </c>
      <c r="EN187" s="71">
        <f t="shared" si="594"/>
        <v>-6.9942024448893143E-3</v>
      </c>
      <c r="EO187" s="71">
        <f t="shared" si="595"/>
        <v>-2.7952296535328084E-3</v>
      </c>
      <c r="EQ187" s="71">
        <f t="shared" si="596"/>
        <v>4.034283132908564E-3</v>
      </c>
      <c r="ER187" s="71">
        <f t="shared" si="597"/>
        <v>2.6890220765186114E-3</v>
      </c>
      <c r="ES187" s="71">
        <f t="shared" si="598"/>
        <v>1.6746577903036131E-2</v>
      </c>
      <c r="ET187" s="71">
        <f t="shared" si="599"/>
        <v>-9.9653659419817256E-3</v>
      </c>
      <c r="EW187" s="71">
        <f t="shared" si="515"/>
        <v>1.0330276491001622</v>
      </c>
      <c r="EX187" s="71">
        <f t="shared" si="516"/>
        <v>1.131960147312471</v>
      </c>
      <c r="EY187" s="71">
        <f t="shared" si="508"/>
        <v>0.94730214112609967</v>
      </c>
      <c r="EZ187" s="71"/>
      <c r="FA187" s="71">
        <f t="shared" si="517"/>
        <v>1.0022919666190302</v>
      </c>
      <c r="FB187" s="71">
        <f t="shared" si="518"/>
        <v>1.0064733363093783</v>
      </c>
      <c r="FC187" s="71">
        <f t="shared" si="509"/>
        <v>0.98694291765631359</v>
      </c>
      <c r="FD187" s="71"/>
      <c r="FE187" s="71">
        <f t="shared" si="519"/>
        <v>1.0049712297946161</v>
      </c>
      <c r="FF187" s="71">
        <f t="shared" si="520"/>
        <v>1.0093407410668922</v>
      </c>
      <c r="FG187" s="71">
        <f t="shared" si="510"/>
        <v>0.99174288203986705</v>
      </c>
      <c r="FH187" s="71"/>
      <c r="FI187" s="71">
        <f t="shared" si="521"/>
        <v>0.99754833780118535</v>
      </c>
      <c r="FJ187" s="71">
        <f t="shared" si="522"/>
        <v>1.0005830281566177</v>
      </c>
      <c r="FK187" s="71">
        <f t="shared" si="511"/>
        <v>0.97559208677321074</v>
      </c>
      <c r="FM187" s="71">
        <f t="shared" si="523"/>
        <v>1.0062999421557735</v>
      </c>
      <c r="FN187" s="71">
        <f t="shared" si="524"/>
        <v>0.98889467131636077</v>
      </c>
      <c r="FO187" s="71">
        <f t="shared" si="512"/>
        <v>1.017360828267492</v>
      </c>
      <c r="FQ187" s="239"/>
      <c r="FS187" s="51">
        <f t="shared" si="600"/>
        <v>2004</v>
      </c>
      <c r="FT187" s="71">
        <f t="shared" si="606"/>
        <v>1.3160142739916159</v>
      </c>
      <c r="FU187" s="71">
        <f t="shared" si="607"/>
        <v>1.0126448299587023</v>
      </c>
      <c r="FV187" s="71">
        <f t="shared" si="608"/>
        <v>0.99454892244707782</v>
      </c>
      <c r="FW187" s="71">
        <f t="shared" si="609"/>
        <v>1.2120420477302654</v>
      </c>
      <c r="FX187" s="71">
        <f t="shared" si="610"/>
        <v>1.0133792084144206</v>
      </c>
      <c r="FY187" s="71">
        <f t="shared" si="611"/>
        <v>1.0638676982619564</v>
      </c>
      <c r="GB187" s="119">
        <f t="shared" ref="GB187:GE188" si="612">AVERAGE(CZ183:CZ187)</f>
        <v>0.17356796429232718</v>
      </c>
      <c r="GC187" s="119">
        <f t="shared" si="612"/>
        <v>0.25951255528367723</v>
      </c>
      <c r="GD187" s="119">
        <f t="shared" si="612"/>
        <v>0.39083110760235895</v>
      </c>
      <c r="GE187" s="119">
        <f t="shared" si="612"/>
        <v>0.17608837282163664</v>
      </c>
    </row>
    <row r="188" spans="1:187" x14ac:dyDescent="0.2">
      <c r="A188" s="75" t="s">
        <v>44</v>
      </c>
      <c r="B188" s="50">
        <f t="shared" si="514"/>
        <v>1974</v>
      </c>
      <c r="D188" s="79">
        <f>Northeast!D189</f>
        <v>329.47633402525696</v>
      </c>
      <c r="E188" s="79">
        <f>Midwest!D189</f>
        <v>503.3235102726585</v>
      </c>
      <c r="F188" s="79">
        <f>South!D189</f>
        <v>791.8398027723581</v>
      </c>
      <c r="G188" s="79">
        <f>West!D189</f>
        <v>348.12335292972637</v>
      </c>
      <c r="H188" s="79">
        <f t="shared" si="525"/>
        <v>1972.7629999999999</v>
      </c>
      <c r="J188" s="327">
        <f t="shared" si="530"/>
        <v>16266.882710413935</v>
      </c>
      <c r="K188" s="327">
        <f t="shared" si="530"/>
        <v>19088.117522095756</v>
      </c>
      <c r="L188" s="327">
        <f t="shared" si="530"/>
        <v>22567.383989277983</v>
      </c>
      <c r="M188" s="327">
        <f t="shared" si="530"/>
        <v>12887.114604342501</v>
      </c>
      <c r="N188" s="327">
        <f t="shared" si="545"/>
        <v>70809.498826130162</v>
      </c>
      <c r="P188" s="84">
        <f t="shared" si="531"/>
        <v>26.023077047215921</v>
      </c>
      <c r="Q188" s="84">
        <f t="shared" si="531"/>
        <v>28.220633888163547</v>
      </c>
      <c r="R188" s="84">
        <f t="shared" si="531"/>
        <v>31.649190232447605</v>
      </c>
      <c r="S188" s="84">
        <f t="shared" si="531"/>
        <v>17.286734502356364</v>
      </c>
      <c r="T188" s="79">
        <f t="shared" si="546"/>
        <v>103.17963567018344</v>
      </c>
      <c r="V188" s="84">
        <f t="shared" si="547"/>
        <v>20.254423658832231</v>
      </c>
      <c r="W188" s="84">
        <f t="shared" si="548"/>
        <v>26.368420546972654</v>
      </c>
      <c r="X188" s="84">
        <f t="shared" si="549"/>
        <v>35.087797644094238</v>
      </c>
      <c r="Y188" s="84">
        <f t="shared" si="550"/>
        <v>27.013289135523099</v>
      </c>
      <c r="Z188" s="84">
        <f t="shared" si="551"/>
        <v>27.860146346241471</v>
      </c>
      <c r="AC188" s="84">
        <f t="shared" si="552"/>
        <v>12.660929121773707</v>
      </c>
      <c r="AD188" s="84">
        <f t="shared" si="553"/>
        <v>17.835301370879737</v>
      </c>
      <c r="AE188" s="84">
        <f t="shared" si="554"/>
        <v>25.019275278662345</v>
      </c>
      <c r="AF188" s="84">
        <f t="shared" si="555"/>
        <v>20.138178953478661</v>
      </c>
      <c r="AG188" s="84">
        <f t="shared" si="556"/>
        <v>19.119693408358131</v>
      </c>
      <c r="AI188" s="74">
        <f t="shared" si="557"/>
        <v>12.792759096680518</v>
      </c>
      <c r="AJ188" s="74">
        <f t="shared" si="558"/>
        <v>18.030418561815946</v>
      </c>
      <c r="AK188" s="74">
        <f t="shared" si="559"/>
        <v>25.867723966171418</v>
      </c>
      <c r="AL188" s="74">
        <f t="shared" si="560"/>
        <v>20.187699133930341</v>
      </c>
      <c r="AM188" s="74">
        <f t="shared" si="561"/>
        <v>19.474857567372911</v>
      </c>
      <c r="AO188" s="119">
        <f>Northeast!V189</f>
        <v>0.98969495369134097</v>
      </c>
      <c r="AP188" s="119">
        <f>Midwest!V189</f>
        <v>0.98917844362474083</v>
      </c>
      <c r="AQ188" s="119">
        <f>South!V189</f>
        <v>0.96720048935814251</v>
      </c>
      <c r="AR188" s="119">
        <f>West!V189</f>
        <v>0.99754701216205233</v>
      </c>
      <c r="AS188" s="119">
        <f t="shared" si="562"/>
        <v>0.98176293932902481</v>
      </c>
      <c r="AU188" s="125">
        <f t="shared" si="563"/>
        <v>1599.7580796814957</v>
      </c>
      <c r="AV188" s="125">
        <f t="shared" si="564"/>
        <v>1478.4398647743183</v>
      </c>
      <c r="AW188" s="125">
        <f t="shared" si="565"/>
        <v>1402.430616126552</v>
      </c>
      <c r="AX188" s="125">
        <f t="shared" si="566"/>
        <v>1341.39681636193</v>
      </c>
      <c r="AY188" s="125">
        <f t="shared" si="567"/>
        <v>1457.1439902934046</v>
      </c>
      <c r="BB188" s="71">
        <f t="shared" si="568"/>
        <v>0.97879481971991489</v>
      </c>
      <c r="BC188" s="71">
        <f t="shared" si="569"/>
        <v>0.95137207137450142</v>
      </c>
      <c r="BD188" s="71">
        <f t="shared" si="570"/>
        <v>0.89446251046379932</v>
      </c>
      <c r="BE188" s="71">
        <f t="shared" si="571"/>
        <v>0.95863916373747449</v>
      </c>
      <c r="BF188" s="71"/>
      <c r="BG188" s="71"/>
      <c r="BH188" s="71"/>
      <c r="BI188" s="71"/>
      <c r="BJ188" s="71"/>
      <c r="BK188" s="71"/>
      <c r="BL188" s="71"/>
      <c r="BM188" s="71"/>
      <c r="BN188" s="71"/>
      <c r="BO188" s="71"/>
      <c r="BP188" s="71"/>
      <c r="BQ188" s="148">
        <f>Northeast!AK189</f>
        <v>0.97771708544764391</v>
      </c>
      <c r="BR188" s="148">
        <f>Midwest!AK189</f>
        <v>0.95274763556306719</v>
      </c>
      <c r="BS188" s="148">
        <f>South!AK189</f>
        <v>0.90344184754013979</v>
      </c>
      <c r="BT188" s="148">
        <f>West!AK189</f>
        <v>0.96320713019686832</v>
      </c>
      <c r="BU188" s="72"/>
      <c r="BV188" s="148">
        <f>Northeast!AH189</f>
        <v>1.0011022966544334</v>
      </c>
      <c r="BW188" s="148">
        <f>Midwest!AH189</f>
        <v>0.99855621348485146</v>
      </c>
      <c r="BX188" s="148">
        <f>South!AH189</f>
        <v>0.990060968394602</v>
      </c>
      <c r="BY188" s="148">
        <f>West!AH189</f>
        <v>0.99525754501167307</v>
      </c>
      <c r="CA188" s="148">
        <f>Northeast!AI189</f>
        <v>0.97831718034869275</v>
      </c>
      <c r="CB188" s="148">
        <f>Midwest!AI189</f>
        <v>0.97138807646341008</v>
      </c>
      <c r="CC188" s="148">
        <f>South!AI189</f>
        <v>0.97478480382020094</v>
      </c>
      <c r="CD188" s="148">
        <f>West!AI189</f>
        <v>0.98479198281855373</v>
      </c>
      <c r="CF188" s="148">
        <f>Northeast!AJ189</f>
        <v>1.0034813148590316</v>
      </c>
      <c r="CG188" s="148">
        <f>Midwest!AJ189</f>
        <v>0.99811280278484149</v>
      </c>
      <c r="CH188" s="148">
        <f>South!AJ189</f>
        <v>1.003166082957341</v>
      </c>
      <c r="CI188" s="148">
        <f>West!AJ189</f>
        <v>0.98557433612440437</v>
      </c>
      <c r="CJ188" s="143"/>
      <c r="CK188" s="73">
        <f t="shared" si="572"/>
        <v>0.81045986196290487</v>
      </c>
      <c r="CL188" s="73">
        <f t="shared" si="573"/>
        <v>0.89856626304374043</v>
      </c>
      <c r="CM188" s="73">
        <f t="shared" si="574"/>
        <v>0.98871960770646949</v>
      </c>
      <c r="CN188" s="73">
        <f t="shared" si="575"/>
        <v>0.99493627918395344</v>
      </c>
      <c r="CO188" s="73">
        <f t="shared" si="576"/>
        <v>0.97611619181427167</v>
      </c>
      <c r="CP188" s="73">
        <f t="shared" si="577"/>
        <v>0.99936288737825296</v>
      </c>
      <c r="CQ188" s="73">
        <f t="shared" si="578"/>
        <v>0.93639041702523917</v>
      </c>
      <c r="CR188" s="73">
        <f t="shared" si="579"/>
        <v>0.72825188951095332</v>
      </c>
      <c r="CS188" s="73">
        <f t="shared" si="580"/>
        <v>0.7282518895109531</v>
      </c>
      <c r="CT188" s="73"/>
      <c r="CU188" s="73">
        <f t="shared" si="581"/>
        <v>0.95960642773165095</v>
      </c>
      <c r="CV188" s="546">
        <f t="shared" si="582"/>
        <v>0.98308627167434381</v>
      </c>
      <c r="CW188" s="71">
        <f t="shared" si="583"/>
        <v>0.91402584791805419</v>
      </c>
      <c r="CX188" s="53"/>
      <c r="CZ188" s="71">
        <f t="shared" si="526"/>
        <v>0.16701262849377091</v>
      </c>
      <c r="DA188" s="71">
        <f t="shared" si="527"/>
        <v>0.25513632923603013</v>
      </c>
      <c r="DB188" s="71">
        <f t="shared" si="528"/>
        <v>0.4013861790657865</v>
      </c>
      <c r="DC188" s="71">
        <f t="shared" si="529"/>
        <v>0.17646486320441249</v>
      </c>
      <c r="DE188" s="71">
        <f t="shared" si="532"/>
        <v>0.16868950967059532</v>
      </c>
      <c r="DF188" s="71">
        <f t="shared" si="533"/>
        <v>0.25395210241308686</v>
      </c>
      <c r="DG188" s="71">
        <f t="shared" si="534"/>
        <v>0.401664874945036</v>
      </c>
      <c r="DH188" s="71">
        <f t="shared" si="535"/>
        <v>0.17568486899574012</v>
      </c>
      <c r="DI188" s="71">
        <f t="shared" si="536"/>
        <v>0.99999135602445832</v>
      </c>
      <c r="DJ188" s="71"/>
      <c r="DK188" s="71">
        <f t="shared" si="537"/>
        <v>0.16869096783119536</v>
      </c>
      <c r="DL188" s="71">
        <f t="shared" si="538"/>
        <v>0.2539542975878239</v>
      </c>
      <c r="DM188" s="71">
        <f t="shared" si="539"/>
        <v>0.40166834695640297</v>
      </c>
      <c r="DN188" s="71">
        <f t="shared" si="540"/>
        <v>0.17568638762457775</v>
      </c>
      <c r="DQ188" s="71">
        <f t="shared" si="602"/>
        <v>-2.2764612386090267E-2</v>
      </c>
      <c r="DR188" s="71">
        <f t="shared" si="603"/>
        <v>2.0515572158747541E-3</v>
      </c>
      <c r="DS188" s="71">
        <f t="shared" si="604"/>
        <v>-3.8908796765704631E-3</v>
      </c>
      <c r="DT188" s="71">
        <f t="shared" si="605"/>
        <v>-3.8156430680509647E-2</v>
      </c>
      <c r="DV188" s="71">
        <f t="shared" si="541"/>
        <v>0.22972740917650897</v>
      </c>
      <c r="DW188" s="71">
        <f t="shared" si="542"/>
        <v>0.2695700130425418</v>
      </c>
      <c r="DX188" s="71">
        <f t="shared" si="543"/>
        <v>0.31870560254481217</v>
      </c>
      <c r="DY188" s="71">
        <f t="shared" si="544"/>
        <v>0.18199697523613725</v>
      </c>
      <c r="DZ188" s="71"/>
      <c r="EB188" s="71">
        <f t="shared" si="584"/>
        <v>-1.3231797786802824E-2</v>
      </c>
      <c r="EC188" s="71">
        <f t="shared" si="585"/>
        <v>-7.7661749440820563E-3</v>
      </c>
      <c r="ED188" s="71">
        <f t="shared" si="586"/>
        <v>1.057745852084716E-2</v>
      </c>
      <c r="EE188" s="71">
        <f t="shared" si="587"/>
        <v>9.9853207852293683E-3</v>
      </c>
      <c r="EG188" s="71">
        <f t="shared" si="588"/>
        <v>-6.1263968447505595E-4</v>
      </c>
      <c r="EH188" s="71">
        <f t="shared" si="589"/>
        <v>1.0916372651347411E-3</v>
      </c>
      <c r="EI188" s="71">
        <f t="shared" si="590"/>
        <v>6.3140734045365457E-3</v>
      </c>
      <c r="EJ188" s="71">
        <f t="shared" si="591"/>
        <v>2.8731268035315552E-3</v>
      </c>
      <c r="EL188" s="71">
        <f t="shared" si="592"/>
        <v>7.8281264062228482E-3</v>
      </c>
      <c r="EM188" s="71">
        <f t="shared" si="593"/>
        <v>3.5244291324558422E-3</v>
      </c>
      <c r="EN188" s="71">
        <f t="shared" si="594"/>
        <v>-4.3896412666308629E-3</v>
      </c>
      <c r="EO188" s="71">
        <f t="shared" si="595"/>
        <v>4.8196650292274302E-4</v>
      </c>
      <c r="EQ188" s="71">
        <f t="shared" si="596"/>
        <v>-1.5050963743034459E-2</v>
      </c>
      <c r="ER188" s="71">
        <f t="shared" si="597"/>
        <v>-1.3473817243881071E-2</v>
      </c>
      <c r="ES188" s="71">
        <f t="shared" si="598"/>
        <v>-3.3883331553375598E-2</v>
      </c>
      <c r="ET188" s="71">
        <f t="shared" si="599"/>
        <v>9.7980879674898907E-3</v>
      </c>
      <c r="EW188" s="71">
        <f t="shared" si="515"/>
        <v>0.98848126312911178</v>
      </c>
      <c r="EX188" s="71">
        <f t="shared" si="516"/>
        <v>1.1189213962272468</v>
      </c>
      <c r="EY188" s="71">
        <f t="shared" si="508"/>
        <v>0.93639041702523917</v>
      </c>
      <c r="EZ188" s="71"/>
      <c r="FA188" s="71">
        <f t="shared" si="517"/>
        <v>1.0018001953490634</v>
      </c>
      <c r="FB188" s="71">
        <f t="shared" si="518"/>
        <v>1.0082851849283587</v>
      </c>
      <c r="FC188" s="71">
        <f t="shared" si="509"/>
        <v>0.98871960770646949</v>
      </c>
      <c r="FD188" s="71"/>
      <c r="FE188" s="71">
        <f t="shared" si="519"/>
        <v>1.0032199849395622</v>
      </c>
      <c r="FF188" s="71">
        <f t="shared" si="520"/>
        <v>1.0125908030520141</v>
      </c>
      <c r="FG188" s="71">
        <f t="shared" si="510"/>
        <v>0.99493627918395344</v>
      </c>
      <c r="FH188" s="71"/>
      <c r="FI188" s="71">
        <f t="shared" si="521"/>
        <v>1.0005372173966625</v>
      </c>
      <c r="FJ188" s="71">
        <f t="shared" si="522"/>
        <v>1.0011205587661487</v>
      </c>
      <c r="FK188" s="71">
        <f t="shared" si="511"/>
        <v>0.97611619181427167</v>
      </c>
      <c r="FM188" s="71">
        <f t="shared" si="523"/>
        <v>0.98230918628950115</v>
      </c>
      <c r="FN188" s="71">
        <f t="shared" si="524"/>
        <v>0.97140031990679809</v>
      </c>
      <c r="FO188" s="71">
        <f t="shared" si="512"/>
        <v>0.99936288737825296</v>
      </c>
      <c r="FQ188" s="239"/>
      <c r="FS188" s="51">
        <f t="shared" si="600"/>
        <v>2005</v>
      </c>
      <c r="FT188" s="71">
        <f t="shared" si="606"/>
        <v>1.3680195745216335</v>
      </c>
      <c r="FU188" s="71">
        <f t="shared" si="607"/>
        <v>1.0141121052186832</v>
      </c>
      <c r="FV188" s="71">
        <f t="shared" si="608"/>
        <v>0.99390213343035128</v>
      </c>
      <c r="FW188" s="71">
        <f t="shared" si="609"/>
        <v>1.2269902536459805</v>
      </c>
      <c r="FX188" s="71">
        <f t="shared" si="610"/>
        <v>1.036612502403774</v>
      </c>
      <c r="FY188" s="71">
        <f t="shared" si="611"/>
        <v>1.067100114393758</v>
      </c>
      <c r="GB188" s="119">
        <f t="shared" si="612"/>
        <v>0.17200922907693372</v>
      </c>
      <c r="GC188" s="119">
        <f t="shared" si="612"/>
        <v>0.25771675446229353</v>
      </c>
      <c r="GD188" s="119">
        <f t="shared" si="612"/>
        <v>0.39454540450589737</v>
      </c>
      <c r="GE188" s="119">
        <f t="shared" si="612"/>
        <v>0.17572861195487538</v>
      </c>
    </row>
    <row r="189" spans="1:187" x14ac:dyDescent="0.2">
      <c r="A189" s="75" t="s">
        <v>44</v>
      </c>
      <c r="B189" s="50">
        <f t="shared" si="514"/>
        <v>1975</v>
      </c>
      <c r="D189" s="79">
        <f>Northeast!D190</f>
        <v>330.03283553740999</v>
      </c>
      <c r="E189" s="79">
        <f>Midwest!D190</f>
        <v>511.24674523455002</v>
      </c>
      <c r="F189" s="79">
        <f>South!D190</f>
        <v>808.69959700727952</v>
      </c>
      <c r="G189" s="79">
        <f>West!D190</f>
        <v>356.75582222076048</v>
      </c>
      <c r="H189" s="79">
        <f t="shared" si="525"/>
        <v>2006.7350000000001</v>
      </c>
      <c r="J189" s="327">
        <f t="shared" si="530"/>
        <v>16481.487836957142</v>
      </c>
      <c r="K189" s="327">
        <f t="shared" si="530"/>
        <v>19504.31544870861</v>
      </c>
      <c r="L189" s="327">
        <f t="shared" si="530"/>
        <v>23222.371379067725</v>
      </c>
      <c r="M189" s="327">
        <f t="shared" si="530"/>
        <v>13312.491201445775</v>
      </c>
      <c r="N189" s="327">
        <f t="shared" si="545"/>
        <v>72520.665866179261</v>
      </c>
      <c r="P189" s="84">
        <f t="shared" si="531"/>
        <v>26.460631398835446</v>
      </c>
      <c r="Q189" s="84">
        <f t="shared" si="531"/>
        <v>28.94499626010704</v>
      </c>
      <c r="R189" s="84">
        <f t="shared" si="531"/>
        <v>32.718199596475159</v>
      </c>
      <c r="S189" s="84">
        <f t="shared" si="531"/>
        <v>17.98404227461122</v>
      </c>
      <c r="T189" s="79">
        <f t="shared" si="546"/>
        <v>106.10786953002886</v>
      </c>
      <c r="V189" s="84">
        <f t="shared" si="547"/>
        <v>20.024456456980985</v>
      </c>
      <c r="W189" s="84">
        <f t="shared" si="548"/>
        <v>26.211980962828402</v>
      </c>
      <c r="X189" s="84">
        <f t="shared" si="549"/>
        <v>34.824160883768677</v>
      </c>
      <c r="Y189" s="84">
        <f t="shared" si="550"/>
        <v>26.798577127473763</v>
      </c>
      <c r="Z189" s="84">
        <f t="shared" si="551"/>
        <v>27.671215866977597</v>
      </c>
      <c r="AC189" s="84">
        <f t="shared" si="552"/>
        <v>12.472598652802178</v>
      </c>
      <c r="AD189" s="84">
        <f t="shared" si="553"/>
        <v>17.662698610853418</v>
      </c>
      <c r="AE189" s="84">
        <f t="shared" si="554"/>
        <v>24.717117903223606</v>
      </c>
      <c r="AF189" s="84">
        <f t="shared" si="555"/>
        <v>19.837354515364254</v>
      </c>
      <c r="AG189" s="84">
        <f t="shared" si="556"/>
        <v>18.912216491464733</v>
      </c>
      <c r="AI189" s="74">
        <f t="shared" si="557"/>
        <v>12.534348439217318</v>
      </c>
      <c r="AJ189" s="74">
        <f t="shared" si="558"/>
        <v>17.5928113857086</v>
      </c>
      <c r="AK189" s="74">
        <f t="shared" si="559"/>
        <v>24.851110525750741</v>
      </c>
      <c r="AL189" s="74">
        <f t="shared" si="560"/>
        <v>20.129264683828698</v>
      </c>
      <c r="AM189" s="74">
        <f t="shared" si="561"/>
        <v>18.999342687534259</v>
      </c>
      <c r="AO189" s="119">
        <f>Northeast!V190</f>
        <v>0.99507355434432176</v>
      </c>
      <c r="AP189" s="119">
        <f>Midwest!V190</f>
        <v>1.0039724876037488</v>
      </c>
      <c r="AQ189" s="119">
        <f>South!V190</f>
        <v>0.99460818371121518</v>
      </c>
      <c r="AR189" s="119">
        <f>West!V190</f>
        <v>0.98549821997725739</v>
      </c>
      <c r="AS189" s="119">
        <f t="shared" si="562"/>
        <v>0.99541425208743184</v>
      </c>
      <c r="AU189" s="125">
        <f t="shared" si="563"/>
        <v>1605.4758927468699</v>
      </c>
      <c r="AV189" s="125">
        <f t="shared" si="564"/>
        <v>1484.0303591389822</v>
      </c>
      <c r="AW189" s="125">
        <f t="shared" si="565"/>
        <v>1408.9086365213686</v>
      </c>
      <c r="AX189" s="125">
        <f t="shared" si="566"/>
        <v>1350.9148665321259</v>
      </c>
      <c r="AY189" s="125">
        <f t="shared" si="567"/>
        <v>1463.1397583390549</v>
      </c>
      <c r="BB189" s="71">
        <f t="shared" si="568"/>
        <v>0.95902339973350792</v>
      </c>
      <c r="BC189" s="71">
        <f t="shared" si="569"/>
        <v>0.92828180066590726</v>
      </c>
      <c r="BD189" s="71">
        <f t="shared" si="570"/>
        <v>0.85930972271644712</v>
      </c>
      <c r="BE189" s="71">
        <f t="shared" si="571"/>
        <v>0.95586432783332986</v>
      </c>
      <c r="BF189" s="71"/>
      <c r="BG189" s="71"/>
      <c r="BH189" s="71"/>
      <c r="BI189" s="71"/>
      <c r="BJ189" s="71"/>
      <c r="BK189" s="71"/>
      <c r="BL189" s="71"/>
      <c r="BM189" s="71"/>
      <c r="BN189" s="71"/>
      <c r="BO189" s="71"/>
      <c r="BP189" s="71"/>
      <c r="BQ189" s="148">
        <f>Northeast!AK190</f>
        <v>0.95948385408848569</v>
      </c>
      <c r="BR189" s="148">
        <f>Midwest!AK190</f>
        <v>0.93059126408872705</v>
      </c>
      <c r="BS189" s="148">
        <f>South!AK190</f>
        <v>0.86737488976960953</v>
      </c>
      <c r="BT189" s="148">
        <f>West!AK190</f>
        <v>0.96305741859172556</v>
      </c>
      <c r="BU189" s="72"/>
      <c r="BV189" s="148">
        <f>Northeast!AH190</f>
        <v>0.99952010202879871</v>
      </c>
      <c r="BW189" s="148">
        <f>Midwest!AH190</f>
        <v>0.99751828379231422</v>
      </c>
      <c r="BX189" s="148">
        <f>South!AH190</f>
        <v>0.99070163645698273</v>
      </c>
      <c r="BY189" s="148">
        <f>West!AH190</f>
        <v>0.99253098452954736</v>
      </c>
      <c r="CA189" s="148">
        <f>Northeast!AI190</f>
        <v>0.98181385576913605</v>
      </c>
      <c r="CB189" s="148">
        <f>Midwest!AI190</f>
        <v>0.9750612319949673</v>
      </c>
      <c r="CC189" s="148">
        <f>South!AI190</f>
        <v>0.97928746924057331</v>
      </c>
      <c r="CD189" s="148">
        <f>West!AI190</f>
        <v>0.99177969844851588</v>
      </c>
      <c r="CF189" s="148">
        <f>Northeast!AJ190</f>
        <v>1.008934838932509</v>
      </c>
      <c r="CG189" s="148">
        <f>Midwest!AJ190</f>
        <v>1.0130404680565399</v>
      </c>
      <c r="CH189" s="148">
        <f>South!AJ190</f>
        <v>1.0315929393222607</v>
      </c>
      <c r="CI189" s="148">
        <f>West!AJ190</f>
        <v>0.97367015495414277</v>
      </c>
      <c r="CJ189" s="143"/>
      <c r="CK189" s="73">
        <f t="shared" si="572"/>
        <v>0.8300452597706055</v>
      </c>
      <c r="CL189" s="73">
        <f t="shared" si="573"/>
        <v>0.89247273601709198</v>
      </c>
      <c r="CM189" s="73">
        <f t="shared" si="574"/>
        <v>0.98976018677753341</v>
      </c>
      <c r="CN189" s="73">
        <f t="shared" si="575"/>
        <v>0.99418736007224695</v>
      </c>
      <c r="CO189" s="73">
        <f t="shared" si="576"/>
        <v>0.98067492495687814</v>
      </c>
      <c r="CP189" s="73">
        <f t="shared" si="577"/>
        <v>1.0132184187912838</v>
      </c>
      <c r="CQ189" s="73">
        <f t="shared" si="578"/>
        <v>0.91278520748351399</v>
      </c>
      <c r="CR189" s="73">
        <f t="shared" si="579"/>
        <v>0.7407927640054901</v>
      </c>
      <c r="CS189" s="73">
        <f t="shared" si="580"/>
        <v>0.7407927640054901</v>
      </c>
      <c r="CT189" s="73"/>
      <c r="CU189" s="73">
        <f t="shared" si="581"/>
        <v>0.97774671269879354</v>
      </c>
      <c r="CV189" s="546">
        <f t="shared" si="582"/>
        <v>0.99701408470476249</v>
      </c>
      <c r="CW189" s="71">
        <f t="shared" si="583"/>
        <v>0.89514556485064356</v>
      </c>
      <c r="CX189" s="53"/>
      <c r="CZ189" s="71">
        <f t="shared" si="526"/>
        <v>0.16446258999689045</v>
      </c>
      <c r="DA189" s="71">
        <f t="shared" si="527"/>
        <v>0.2547654499645195</v>
      </c>
      <c r="DB189" s="71">
        <f t="shared" si="528"/>
        <v>0.40299272051729773</v>
      </c>
      <c r="DC189" s="71">
        <f t="shared" si="529"/>
        <v>0.17777923952129226</v>
      </c>
      <c r="DE189" s="71">
        <f t="shared" si="532"/>
        <v>0.16573433961982947</v>
      </c>
      <c r="DF189" s="71">
        <f t="shared" si="533"/>
        <v>0.25495084464015288</v>
      </c>
      <c r="DG189" s="71">
        <f t="shared" si="534"/>
        <v>0.40218891501492432</v>
      </c>
      <c r="DH189" s="71">
        <f t="shared" si="535"/>
        <v>0.17712123855635559</v>
      </c>
      <c r="DI189" s="71">
        <f t="shared" si="536"/>
        <v>0.99999533783126227</v>
      </c>
      <c r="DJ189" s="71"/>
      <c r="DK189" s="71">
        <f t="shared" si="537"/>
        <v>0.1657351123048888</v>
      </c>
      <c r="DL189" s="71">
        <f t="shared" si="538"/>
        <v>0.25495203326955201</v>
      </c>
      <c r="DM189" s="71">
        <f t="shared" si="539"/>
        <v>0.40219079009625253</v>
      </c>
      <c r="DN189" s="71">
        <f t="shared" si="540"/>
        <v>0.17712206432930666</v>
      </c>
      <c r="DQ189" s="71">
        <f t="shared" si="602"/>
        <v>-1.88248616182152E-2</v>
      </c>
      <c r="DR189" s="71">
        <f t="shared" si="603"/>
        <v>-2.3529906083878872E-2</v>
      </c>
      <c r="DS189" s="71">
        <f t="shared" si="604"/>
        <v>-4.0740462284573911E-2</v>
      </c>
      <c r="DT189" s="71">
        <f t="shared" si="605"/>
        <v>-1.5544241369994254E-4</v>
      </c>
      <c r="DV189" s="71">
        <f t="shared" si="541"/>
        <v>0.22726608533035339</v>
      </c>
      <c r="DW189" s="71">
        <f t="shared" si="542"/>
        <v>0.26894837789685333</v>
      </c>
      <c r="DX189" s="71">
        <f t="shared" si="543"/>
        <v>0.32021729394927839</v>
      </c>
      <c r="DY189" s="71">
        <f t="shared" si="544"/>
        <v>0.18356824282351478</v>
      </c>
      <c r="DZ189" s="71"/>
      <c r="EB189" s="71">
        <f t="shared" si="584"/>
        <v>-1.077191546706765E-2</v>
      </c>
      <c r="EC189" s="71">
        <f t="shared" si="585"/>
        <v>-2.3086878081014653E-3</v>
      </c>
      <c r="ED189" s="71">
        <f t="shared" si="586"/>
        <v>4.7320083019846415E-3</v>
      </c>
      <c r="EE189" s="71">
        <f t="shared" si="587"/>
        <v>8.5964264976035546E-3</v>
      </c>
      <c r="EG189" s="71">
        <f t="shared" si="588"/>
        <v>-1.5817027306453428E-3</v>
      </c>
      <c r="EH189" s="71">
        <f t="shared" si="589"/>
        <v>-1.0399709905616033E-3</v>
      </c>
      <c r="EI189" s="71">
        <f t="shared" si="590"/>
        <v>6.4689032714274606E-4</v>
      </c>
      <c r="EJ189" s="71">
        <f t="shared" si="591"/>
        <v>-2.7433121295939761E-3</v>
      </c>
      <c r="EL189" s="71">
        <f t="shared" si="592"/>
        <v>3.5678014022232276E-3</v>
      </c>
      <c r="EM189" s="71">
        <f t="shared" si="593"/>
        <v>3.7742158255504414E-3</v>
      </c>
      <c r="EN189" s="71">
        <f t="shared" si="594"/>
        <v>4.6085024095803709E-3</v>
      </c>
      <c r="EO189" s="71">
        <f t="shared" si="595"/>
        <v>7.0705705313406442E-3</v>
      </c>
      <c r="EQ189" s="71">
        <f t="shared" si="596"/>
        <v>5.4198903274201155E-3</v>
      </c>
      <c r="ER189" s="71">
        <f t="shared" si="597"/>
        <v>1.4845153407181254E-2</v>
      </c>
      <c r="ES189" s="71">
        <f t="shared" si="598"/>
        <v>2.7943069136106134E-2</v>
      </c>
      <c r="ET189" s="71">
        <f t="shared" si="599"/>
        <v>-1.215195726214047E-2</v>
      </c>
      <c r="EW189" s="71">
        <f t="shared" si="515"/>
        <v>0.97479127390398224</v>
      </c>
      <c r="EX189" s="71">
        <f t="shared" si="516"/>
        <v>1.0907148132267803</v>
      </c>
      <c r="EY189" s="71">
        <f t="shared" si="508"/>
        <v>0.91278520748351399</v>
      </c>
      <c r="EZ189" s="71"/>
      <c r="FA189" s="71">
        <f t="shared" si="517"/>
        <v>1.0010524511327108</v>
      </c>
      <c r="FB189" s="71">
        <f t="shared" si="518"/>
        <v>1.009346355813332</v>
      </c>
      <c r="FC189" s="71">
        <f t="shared" si="509"/>
        <v>0.98976018677753341</v>
      </c>
      <c r="FD189" s="71"/>
      <c r="FE189" s="71">
        <f t="shared" si="519"/>
        <v>0.99924726927002727</v>
      </c>
      <c r="FF189" s="71">
        <f t="shared" si="520"/>
        <v>1.0118285948376691</v>
      </c>
      <c r="FG189" s="71">
        <f t="shared" si="510"/>
        <v>0.99418736007224695</v>
      </c>
      <c r="FH189" s="71"/>
      <c r="FI189" s="71">
        <f t="shared" si="521"/>
        <v>1.0046702771461391</v>
      </c>
      <c r="FJ189" s="71">
        <f t="shared" si="522"/>
        <v>1.0057960692322843</v>
      </c>
      <c r="FK189" s="71">
        <f t="shared" si="511"/>
        <v>0.98067492495687814</v>
      </c>
      <c r="FM189" s="71">
        <f t="shared" si="523"/>
        <v>1.0138643645746941</v>
      </c>
      <c r="FN189" s="71">
        <f t="shared" si="524"/>
        <v>0.98486816808996036</v>
      </c>
      <c r="FO189" s="71">
        <f t="shared" si="512"/>
        <v>1.0132184187912838</v>
      </c>
      <c r="FQ189" s="239"/>
      <c r="FS189" s="51">
        <f t="shared" si="600"/>
        <v>2006</v>
      </c>
      <c r="FT189" s="71">
        <f t="shared" si="606"/>
        <v>1.3509992215906212</v>
      </c>
      <c r="FU189" s="71">
        <f t="shared" si="607"/>
        <v>1.0151202930621177</v>
      </c>
      <c r="FV189" s="71">
        <f t="shared" si="608"/>
        <v>0.99327893774433262</v>
      </c>
      <c r="FW189" s="71">
        <f t="shared" si="609"/>
        <v>1.2419119987411922</v>
      </c>
      <c r="FX189" s="71">
        <f t="shared" si="610"/>
        <v>1.021465349616977</v>
      </c>
      <c r="FY189" s="71">
        <f t="shared" si="611"/>
        <v>1.0562139534189157</v>
      </c>
      <c r="GB189" s="119">
        <f t="shared" ref="GB189:GB225" si="613">AVERAGE(CZ185:CZ189)</f>
        <v>0.16965902936199162</v>
      </c>
      <c r="GC189" s="119">
        <f t="shared" ref="GC189:GC225" si="614">AVERAGE(DA185:DA189)</f>
        <v>0.25598245099303818</v>
      </c>
      <c r="GD189" s="119">
        <f t="shared" ref="GD189:GD225" si="615">AVERAGE(DB185:DB189)</f>
        <v>0.39765530007486499</v>
      </c>
      <c r="GE189" s="119">
        <f t="shared" ref="GE189:GE225" si="616">AVERAGE(DC185:DC189)</f>
        <v>0.17670321957010515</v>
      </c>
    </row>
    <row r="190" spans="1:187" x14ac:dyDescent="0.2">
      <c r="A190" s="75" t="s">
        <v>44</v>
      </c>
      <c r="B190" s="50">
        <f t="shared" si="514"/>
        <v>1976</v>
      </c>
      <c r="D190" s="79">
        <f>Northeast!D191</f>
        <v>343.87383092822864</v>
      </c>
      <c r="E190" s="79">
        <f>Midwest!D191</f>
        <v>518.72825344213493</v>
      </c>
      <c r="F190" s="79">
        <f>South!D191</f>
        <v>836.44002115300043</v>
      </c>
      <c r="G190" s="79">
        <f>West!D191</f>
        <v>370.17289447663603</v>
      </c>
      <c r="H190" s="79">
        <f t="shared" si="525"/>
        <v>2069.2150000000001</v>
      </c>
      <c r="J190" s="327">
        <f t="shared" si="530"/>
        <v>16518.705638086714</v>
      </c>
      <c r="K190" s="327">
        <f t="shared" si="530"/>
        <v>19854.110891754204</v>
      </c>
      <c r="L190" s="327">
        <f t="shared" si="530"/>
        <v>23912.338061634782</v>
      </c>
      <c r="M190" s="327">
        <f t="shared" si="530"/>
        <v>13762.570885348063</v>
      </c>
      <c r="N190" s="327">
        <f t="shared" si="545"/>
        <v>74047.725476823762</v>
      </c>
      <c r="P190" s="84">
        <f t="shared" si="531"/>
        <v>26.644299351164889</v>
      </c>
      <c r="Q190" s="84">
        <f t="shared" si="531"/>
        <v>29.564907891497274</v>
      </c>
      <c r="R190" s="84">
        <f t="shared" si="531"/>
        <v>33.645342673590513</v>
      </c>
      <c r="S190" s="84">
        <f t="shared" si="531"/>
        <v>18.590089888157767</v>
      </c>
      <c r="T190" s="79">
        <f t="shared" si="546"/>
        <v>108.44463980441043</v>
      </c>
      <c r="V190" s="84">
        <f t="shared" si="547"/>
        <v>20.817238254755775</v>
      </c>
      <c r="W190" s="84">
        <f t="shared" si="548"/>
        <v>26.126994871252219</v>
      </c>
      <c r="X190" s="84">
        <f t="shared" si="549"/>
        <v>34.979432751287256</v>
      </c>
      <c r="Y190" s="84">
        <f t="shared" si="550"/>
        <v>26.897074504497578</v>
      </c>
      <c r="Z190" s="84">
        <f t="shared" si="551"/>
        <v>27.944342472040478</v>
      </c>
      <c r="AC190" s="84">
        <f t="shared" si="552"/>
        <v>12.9060939601399</v>
      </c>
      <c r="AD190" s="84">
        <f t="shared" si="553"/>
        <v>17.545404008896597</v>
      </c>
      <c r="AE190" s="84">
        <f t="shared" si="554"/>
        <v>24.860499394156964</v>
      </c>
      <c r="AF190" s="84">
        <f t="shared" si="555"/>
        <v>19.912377869266951</v>
      </c>
      <c r="AG190" s="84">
        <f t="shared" si="556"/>
        <v>19.080841650929116</v>
      </c>
      <c r="AI190" s="74">
        <f t="shared" si="557"/>
        <v>12.914085964388279</v>
      </c>
      <c r="AJ190" s="74">
        <f t="shared" si="558"/>
        <v>17.60299227315177</v>
      </c>
      <c r="AK190" s="74">
        <f t="shared" si="559"/>
        <v>25.785559384734576</v>
      </c>
      <c r="AL190" s="74">
        <f t="shared" si="560"/>
        <v>20.32822004677811</v>
      </c>
      <c r="AM190" s="74">
        <f t="shared" si="561"/>
        <v>19.456794182942772</v>
      </c>
      <c r="AO190" s="119">
        <f>Northeast!V191</f>
        <v>0.99938114054138882</v>
      </c>
      <c r="AP190" s="119">
        <f>Midwest!V191</f>
        <v>0.99672849573745448</v>
      </c>
      <c r="AQ190" s="119">
        <f>South!V191</f>
        <v>0.96412488180786715</v>
      </c>
      <c r="AR190" s="119">
        <f>West!V191</f>
        <v>0.97954360113407635</v>
      </c>
      <c r="AS190" s="119">
        <f t="shared" si="562"/>
        <v>0.98067757059674077</v>
      </c>
      <c r="AU190" s="125">
        <f t="shared" si="563"/>
        <v>1612.9774290385003</v>
      </c>
      <c r="AV190" s="125">
        <f t="shared" si="564"/>
        <v>1489.1076237403383</v>
      </c>
      <c r="AW190" s="125">
        <f t="shared" si="565"/>
        <v>1407.0285635335454</v>
      </c>
      <c r="AX190" s="125">
        <f t="shared" si="566"/>
        <v>1350.7715995090123</v>
      </c>
      <c r="AY190" s="125">
        <f t="shared" si="567"/>
        <v>1464.5235772752071</v>
      </c>
      <c r="BB190" s="71">
        <f t="shared" si="568"/>
        <v>0.98807773583736247</v>
      </c>
      <c r="BC190" s="71">
        <f t="shared" si="569"/>
        <v>0.92881899351819919</v>
      </c>
      <c r="BD190" s="71">
        <f t="shared" si="570"/>
        <v>0.89162139704078169</v>
      </c>
      <c r="BE190" s="71">
        <f t="shared" si="571"/>
        <v>0.96531198214467973</v>
      </c>
      <c r="BF190" s="71"/>
      <c r="BG190" s="71"/>
      <c r="BH190" s="71"/>
      <c r="BI190" s="71"/>
      <c r="BJ190" s="71"/>
      <c r="BK190" s="71"/>
      <c r="BL190" s="71"/>
      <c r="BM190" s="71"/>
      <c r="BN190" s="71"/>
      <c r="BO190" s="71"/>
      <c r="BP190" s="71"/>
      <c r="BQ190" s="148">
        <f>Northeast!AK191</f>
        <v>0.98899825191114676</v>
      </c>
      <c r="BR190" s="148">
        <f>Midwest!AK191</f>
        <v>0.93093710293418375</v>
      </c>
      <c r="BS190" s="148">
        <f>South!AK191</f>
        <v>0.89637354947595316</v>
      </c>
      <c r="BT190" s="148">
        <f>West!AK191</f>
        <v>0.9695867291573681</v>
      </c>
      <c r="BU190" s="72"/>
      <c r="BV190" s="148">
        <f>Northeast!AH191</f>
        <v>0.99906924398298458</v>
      </c>
      <c r="BW190" s="148">
        <f>Midwest!AH191</f>
        <v>0.99772475561527341</v>
      </c>
      <c r="BX190" s="148">
        <f>South!AH191</f>
        <v>0.99469846869315881</v>
      </c>
      <c r="BY190" s="148">
        <f>West!AH191</f>
        <v>0.99559116592240937</v>
      </c>
      <c r="CA190" s="148">
        <f>Northeast!AI191</f>
        <v>0.98640135054495381</v>
      </c>
      <c r="CB190" s="148">
        <f>Midwest!AI191</f>
        <v>0.97839717714384888</v>
      </c>
      <c r="CC190" s="148">
        <f>South!AI191</f>
        <v>0.97798069045413705</v>
      </c>
      <c r="CD190" s="148">
        <f>West!AI191</f>
        <v>0.99167451837499576</v>
      </c>
      <c r="CF190" s="148">
        <f>Northeast!AJ191</f>
        <v>1.0133024294155961</v>
      </c>
      <c r="CG190" s="148">
        <f>Midwest!AJ191</f>
        <v>1.0057310477273598</v>
      </c>
      <c r="CH190" s="148">
        <f>South!AJ191</f>
        <v>0.99997610816631155</v>
      </c>
      <c r="CI190" s="148">
        <f>West!AJ191</f>
        <v>0.96778700414351349</v>
      </c>
      <c r="CJ190" s="143"/>
      <c r="CK190" s="73">
        <f t="shared" si="572"/>
        <v>0.8475234306624938</v>
      </c>
      <c r="CL190" s="73">
        <f t="shared" si="573"/>
        <v>0.90128181942243768</v>
      </c>
      <c r="CM190" s="73">
        <f t="shared" si="574"/>
        <v>0.99151740834789726</v>
      </c>
      <c r="CN190" s="73">
        <f t="shared" si="575"/>
        <v>0.99632892267081197</v>
      </c>
      <c r="CO190" s="73">
        <f t="shared" si="576"/>
        <v>0.98173066606727621</v>
      </c>
      <c r="CP190" s="73">
        <f t="shared" si="577"/>
        <v>0.99837261771282126</v>
      </c>
      <c r="CQ190" s="73">
        <f t="shared" si="578"/>
        <v>0.93083458475053571</v>
      </c>
      <c r="CR190" s="73">
        <f t="shared" si="579"/>
        <v>0.76385745959063889</v>
      </c>
      <c r="CS190" s="73">
        <f t="shared" si="580"/>
        <v>0.76385745959063867</v>
      </c>
      <c r="CT190" s="73"/>
      <c r="CU190" s="73">
        <f t="shared" si="581"/>
        <v>0.96825132433597982</v>
      </c>
      <c r="CV190" s="546">
        <f t="shared" si="582"/>
        <v>0.98626981696997051</v>
      </c>
      <c r="CW190" s="71">
        <f t="shared" si="583"/>
        <v>0.91382885688559989</v>
      </c>
      <c r="CX190" s="53"/>
      <c r="CZ190" s="71">
        <f t="shared" si="526"/>
        <v>0.16618564572952962</v>
      </c>
      <c r="DA190" s="71">
        <f t="shared" si="527"/>
        <v>0.25068842698421134</v>
      </c>
      <c r="DB190" s="71">
        <f t="shared" si="528"/>
        <v>0.40423060008409006</v>
      </c>
      <c r="DC190" s="71">
        <f t="shared" si="529"/>
        <v>0.17889532720216894</v>
      </c>
      <c r="DE190" s="71">
        <f t="shared" si="532"/>
        <v>0.16532262133697551</v>
      </c>
      <c r="DF190" s="71">
        <f t="shared" si="533"/>
        <v>0.2527214574583459</v>
      </c>
      <c r="DG190" s="71">
        <f t="shared" si="534"/>
        <v>0.40361134391843195</v>
      </c>
      <c r="DH190" s="71">
        <f t="shared" si="535"/>
        <v>0.17833670129286477</v>
      </c>
      <c r="DI190" s="71">
        <f t="shared" si="536"/>
        <v>0.99999212400661808</v>
      </c>
      <c r="DJ190" s="71"/>
      <c r="DK190" s="71">
        <f t="shared" si="537"/>
        <v>0.16532392342710228</v>
      </c>
      <c r="DL190" s="71">
        <f t="shared" si="538"/>
        <v>0.25272344790654905</v>
      </c>
      <c r="DM190" s="71">
        <f t="shared" si="539"/>
        <v>0.40361452278374227</v>
      </c>
      <c r="DN190" s="71">
        <f t="shared" si="540"/>
        <v>0.17833810588260646</v>
      </c>
      <c r="DQ190" s="71">
        <f t="shared" si="602"/>
        <v>3.0297076205385947E-2</v>
      </c>
      <c r="DR190" s="71">
        <f t="shared" si="603"/>
        <v>3.7156441509250183E-4</v>
      </c>
      <c r="DS190" s="71">
        <f t="shared" si="604"/>
        <v>3.2885951855588888E-2</v>
      </c>
      <c r="DT190" s="71">
        <f t="shared" si="605"/>
        <v>6.7568935697413244E-3</v>
      </c>
      <c r="DV190" s="71">
        <f t="shared" si="541"/>
        <v>0.22308187769058366</v>
      </c>
      <c r="DW190" s="71">
        <f t="shared" si="542"/>
        <v>0.26812587103662427</v>
      </c>
      <c r="DX190" s="71">
        <f t="shared" si="543"/>
        <v>0.32293143250050427</v>
      </c>
      <c r="DY190" s="71">
        <f t="shared" si="544"/>
        <v>0.18586081877228786</v>
      </c>
      <c r="DZ190" s="71"/>
      <c r="EB190" s="71">
        <f t="shared" si="584"/>
        <v>-1.8582644480949165E-2</v>
      </c>
      <c r="EC190" s="71">
        <f t="shared" si="585"/>
        <v>-3.0629191583454777E-3</v>
      </c>
      <c r="ED190" s="71">
        <f t="shared" si="586"/>
        <v>8.4402084677155566E-3</v>
      </c>
      <c r="EE190" s="71">
        <f t="shared" si="587"/>
        <v>1.2411613582239099E-2</v>
      </c>
      <c r="EG190" s="71">
        <f t="shared" si="588"/>
        <v>-4.5117628027179201E-4</v>
      </c>
      <c r="EH190" s="71">
        <f t="shared" si="589"/>
        <v>2.06964083691291E-4</v>
      </c>
      <c r="EI190" s="71">
        <f t="shared" si="590"/>
        <v>4.0262288946533893E-3</v>
      </c>
      <c r="EJ190" s="71">
        <f t="shared" si="591"/>
        <v>3.0784665911329908E-3</v>
      </c>
      <c r="EL190" s="71">
        <f t="shared" si="592"/>
        <v>4.6615868716351361E-3</v>
      </c>
      <c r="EM190" s="71">
        <f t="shared" si="593"/>
        <v>3.4154281208473129E-3</v>
      </c>
      <c r="EN190" s="71">
        <f t="shared" si="594"/>
        <v>-1.3353090879597183E-3</v>
      </c>
      <c r="EO190" s="71">
        <f t="shared" si="595"/>
        <v>-1.0605747561665814E-4</v>
      </c>
      <c r="EQ190" s="71">
        <f t="shared" si="596"/>
        <v>4.3195695604759943E-3</v>
      </c>
      <c r="ER190" s="71">
        <f t="shared" si="597"/>
        <v>-7.2414854416444144E-3</v>
      </c>
      <c r="ES190" s="71">
        <f t="shared" si="598"/>
        <v>-3.1128042725870868E-2</v>
      </c>
      <c r="ET190" s="71">
        <f t="shared" si="599"/>
        <v>-6.0605703202310573E-3</v>
      </c>
      <c r="EW190" s="71">
        <f t="shared" si="515"/>
        <v>1.0197739589982868</v>
      </c>
      <c r="EX190" s="71">
        <f t="shared" si="516"/>
        <v>1.1122825632223508</v>
      </c>
      <c r="EY190" s="71">
        <f t="shared" si="508"/>
        <v>0.93083458475053571</v>
      </c>
      <c r="EZ190" s="71"/>
      <c r="FA190" s="71">
        <f t="shared" si="517"/>
        <v>1.001775401348568</v>
      </c>
      <c r="FB190" s="71">
        <f t="shared" si="518"/>
        <v>1.0111383506946152</v>
      </c>
      <c r="FC190" s="71">
        <f t="shared" si="509"/>
        <v>0.99151740834789726</v>
      </c>
      <c r="FD190" s="71"/>
      <c r="FE190" s="71">
        <f t="shared" si="519"/>
        <v>1.0021540835103853</v>
      </c>
      <c r="FF190" s="71">
        <f t="shared" si="520"/>
        <v>1.0140081581291451</v>
      </c>
      <c r="FG190" s="71">
        <f t="shared" si="510"/>
        <v>0.99632892267081197</v>
      </c>
      <c r="FH190" s="71"/>
      <c r="FI190" s="71">
        <f t="shared" si="521"/>
        <v>1.0010765454316519</v>
      </c>
      <c r="FJ190" s="71">
        <f t="shared" si="522"/>
        <v>1.0068788543957898</v>
      </c>
      <c r="FK190" s="71">
        <f t="shared" si="511"/>
        <v>0.98173066606727621</v>
      </c>
      <c r="FM190" s="71">
        <f t="shared" si="523"/>
        <v>0.98534787682188707</v>
      </c>
      <c r="FN190" s="71">
        <f t="shared" si="524"/>
        <v>0.97043775837690383</v>
      </c>
      <c r="FO190" s="71">
        <f t="shared" si="512"/>
        <v>0.99837261771282126</v>
      </c>
      <c r="FQ190" s="239"/>
      <c r="FS190" s="51">
        <f t="shared" si="600"/>
        <v>2007</v>
      </c>
      <c r="FT190" s="71">
        <f t="shared" si="606"/>
        <v>1.3848157315744756</v>
      </c>
      <c r="FU190" s="71">
        <f t="shared" si="607"/>
        <v>1.0161097071690395</v>
      </c>
      <c r="FV190" s="71">
        <f t="shared" si="608"/>
        <v>0.99283958952672335</v>
      </c>
      <c r="FW190" s="71">
        <f t="shared" si="609"/>
        <v>1.2516385120010629</v>
      </c>
      <c r="FX190" s="71">
        <f t="shared" si="610"/>
        <v>1.0460702506908097</v>
      </c>
      <c r="FY190" s="71">
        <f t="shared" si="611"/>
        <v>1.0484133270692515</v>
      </c>
      <c r="GB190" s="119">
        <f t="shared" si="613"/>
        <v>0.16794368826313194</v>
      </c>
      <c r="GC190" s="119">
        <f t="shared" si="614"/>
        <v>0.25405108711406238</v>
      </c>
      <c r="GD190" s="119">
        <f t="shared" si="615"/>
        <v>0.40084949912918938</v>
      </c>
      <c r="GE190" s="119">
        <f t="shared" si="616"/>
        <v>0.1771557254936163</v>
      </c>
    </row>
    <row r="191" spans="1:187" x14ac:dyDescent="0.2">
      <c r="A191" s="75" t="s">
        <v>44</v>
      </c>
      <c r="B191" s="50">
        <f t="shared" si="514"/>
        <v>1977</v>
      </c>
      <c r="D191" s="79">
        <f>Northeast!D192</f>
        <v>350.99915943238273</v>
      </c>
      <c r="E191" s="79">
        <f>Midwest!D192</f>
        <v>546.37824817833211</v>
      </c>
      <c r="F191" s="79">
        <f>South!D192</f>
        <v>923.64241954092415</v>
      </c>
      <c r="G191" s="79">
        <f>West!D192</f>
        <v>380.53517284836067</v>
      </c>
      <c r="H191" s="79">
        <f t="shared" si="525"/>
        <v>2201.5549999999998</v>
      </c>
      <c r="J191" s="327">
        <f t="shared" si="530"/>
        <v>16613.054075114767</v>
      </c>
      <c r="K191" s="327">
        <f t="shared" si="530"/>
        <v>20011.231005333393</v>
      </c>
      <c r="L191" s="327">
        <f t="shared" si="530"/>
        <v>24592.781217513806</v>
      </c>
      <c r="M191" s="327">
        <f t="shared" si="530"/>
        <v>14148.883695578334</v>
      </c>
      <c r="N191" s="327">
        <f t="shared" si="545"/>
        <v>75365.9499935403</v>
      </c>
      <c r="P191" s="84">
        <f t="shared" si="531"/>
        <v>26.818248282786357</v>
      </c>
      <c r="Q191" s="84">
        <f t="shared" si="531"/>
        <v>29.814565403957548</v>
      </c>
      <c r="R191" s="84">
        <f t="shared" si="531"/>
        <v>34.655970070577908</v>
      </c>
      <c r="S191" s="84">
        <f t="shared" si="531"/>
        <v>19.078195101859702</v>
      </c>
      <c r="T191" s="79">
        <f t="shared" si="546"/>
        <v>110.36697885918151</v>
      </c>
      <c r="V191" s="84">
        <f t="shared" si="547"/>
        <v>21.127912895808588</v>
      </c>
      <c r="W191" s="84">
        <f t="shared" si="548"/>
        <v>27.303580076243755</v>
      </c>
      <c r="X191" s="84">
        <f t="shared" si="549"/>
        <v>37.557460922034721</v>
      </c>
      <c r="Y191" s="84">
        <f t="shared" si="550"/>
        <v>26.89506685020541</v>
      </c>
      <c r="Z191" s="84">
        <f t="shared" si="551"/>
        <v>29.211533858309988</v>
      </c>
      <c r="AC191" s="84">
        <f t="shared" si="552"/>
        <v>13.088071813313627</v>
      </c>
      <c r="AD191" s="84">
        <f t="shared" si="553"/>
        <v>18.325883365242902</v>
      </c>
      <c r="AE191" s="84">
        <f t="shared" si="554"/>
        <v>26.651754882633469</v>
      </c>
      <c r="AF191" s="84">
        <f t="shared" si="555"/>
        <v>19.946078275049558</v>
      </c>
      <c r="AG191" s="84">
        <f t="shared" si="556"/>
        <v>19.947587790810047</v>
      </c>
      <c r="AI191" s="74">
        <f t="shared" si="557"/>
        <v>13.056000563111457</v>
      </c>
      <c r="AJ191" s="74">
        <f t="shared" si="558"/>
        <v>18.104588260933262</v>
      </c>
      <c r="AK191" s="74">
        <f t="shared" si="559"/>
        <v>25.98997422933849</v>
      </c>
      <c r="AL191" s="74">
        <f t="shared" si="560"/>
        <v>19.995930603212674</v>
      </c>
      <c r="AM191" s="74">
        <f t="shared" si="561"/>
        <v>19.6808280182141</v>
      </c>
      <c r="AO191" s="119">
        <f>Northeast!V192</f>
        <v>1.0024564375627238</v>
      </c>
      <c r="AP191" s="119">
        <f>Midwest!V192</f>
        <v>1.0122231503484207</v>
      </c>
      <c r="AQ191" s="119">
        <f>South!V192</f>
        <v>1.0254629207191723</v>
      </c>
      <c r="AR191" s="119">
        <f>West!V192</f>
        <v>0.9975068763163687</v>
      </c>
      <c r="AS191" s="119">
        <f t="shared" si="562"/>
        <v>1.0135542962089332</v>
      </c>
      <c r="AU191" s="125">
        <f t="shared" si="563"/>
        <v>1614.2876656832341</v>
      </c>
      <c r="AV191" s="125">
        <f t="shared" si="564"/>
        <v>1489.8916211607057</v>
      </c>
      <c r="AW191" s="125">
        <f t="shared" si="565"/>
        <v>1409.1927937738728</v>
      </c>
      <c r="AX191" s="125">
        <f t="shared" si="566"/>
        <v>1348.3887147805044</v>
      </c>
      <c r="AY191" s="125">
        <f t="shared" si="567"/>
        <v>1464.414352484659</v>
      </c>
      <c r="BB191" s="71">
        <f t="shared" si="568"/>
        <v>0.99893585276296926</v>
      </c>
      <c r="BC191" s="71">
        <f t="shared" si="569"/>
        <v>0.95528562335559075</v>
      </c>
      <c r="BD191" s="71">
        <f t="shared" si="570"/>
        <v>0.89868971953098586</v>
      </c>
      <c r="BE191" s="71">
        <f t="shared" si="571"/>
        <v>0.949532785506913</v>
      </c>
      <c r="BF191" s="71"/>
      <c r="BG191" s="71"/>
      <c r="BH191" s="71"/>
      <c r="BI191" s="71"/>
      <c r="BJ191" s="71"/>
      <c r="BK191" s="71"/>
      <c r="BL191" s="71"/>
      <c r="BM191" s="71"/>
      <c r="BN191" s="71"/>
      <c r="BO191" s="71"/>
      <c r="BP191" s="71"/>
      <c r="BQ191" s="148">
        <f>Northeast!AK192</f>
        <v>0.99930343353714779</v>
      </c>
      <c r="BR191" s="148">
        <f>Midwest!AK192</f>
        <v>0.95503267969021211</v>
      </c>
      <c r="BS191" s="148">
        <f>South!AK192</f>
        <v>0.90135102452893456</v>
      </c>
      <c r="BT191" s="148">
        <f>West!AK192</f>
        <v>0.95117095711806654</v>
      </c>
      <c r="BU191" s="72"/>
      <c r="BV191" s="148">
        <f>Northeast!AH192</f>
        <v>0.9996321630029058</v>
      </c>
      <c r="BW191" s="148">
        <f>Midwest!AH192</f>
        <v>1.0002648534136662</v>
      </c>
      <c r="BX191" s="148">
        <f>South!AH192</f>
        <v>0.99704742666782986</v>
      </c>
      <c r="BY191" s="148">
        <f>West!AH192</f>
        <v>0.99827773167494804</v>
      </c>
      <c r="CA191" s="148">
        <f>Northeast!AI192</f>
        <v>0.9872026135835007</v>
      </c>
      <c r="CB191" s="148">
        <f>Midwest!AI192</f>
        <v>0.97891229159947746</v>
      </c>
      <c r="CC191" s="148">
        <f>South!AI192</f>
        <v>0.97948497788624267</v>
      </c>
      <c r="CD191" s="148">
        <f>West!AI192</f>
        <v>0.98992511376333159</v>
      </c>
      <c r="CF191" s="148">
        <f>Northeast!AJ192</f>
        <v>1.0164205650462175</v>
      </c>
      <c r="CG191" s="148">
        <f>Midwest!AJ192</f>
        <v>1.0213656516166874</v>
      </c>
      <c r="CH191" s="148">
        <f>South!AJ192</f>
        <v>1.0635950174906579</v>
      </c>
      <c r="CI191" s="148">
        <f>West!AJ192</f>
        <v>0.98553468199383987</v>
      </c>
      <c r="CJ191" s="143"/>
      <c r="CK191" s="73">
        <f t="shared" si="572"/>
        <v>0.86261135075182449</v>
      </c>
      <c r="CL191" s="73">
        <f t="shared" si="573"/>
        <v>0.94215222312995528</v>
      </c>
      <c r="CM191" s="73">
        <f t="shared" si="574"/>
        <v>0.99317759207495981</v>
      </c>
      <c r="CN191" s="73">
        <f t="shared" si="575"/>
        <v>0.99849470824164133</v>
      </c>
      <c r="CO191" s="73">
        <f t="shared" si="576"/>
        <v>0.98230613597815131</v>
      </c>
      <c r="CP191" s="73">
        <f t="shared" si="577"/>
        <v>1.031815025687578</v>
      </c>
      <c r="CQ191" s="73">
        <f t="shared" si="578"/>
        <v>0.9373454861174757</v>
      </c>
      <c r="CR191" s="73">
        <f t="shared" si="579"/>
        <v>0.8127112018079653</v>
      </c>
      <c r="CS191" s="73">
        <f t="shared" si="580"/>
        <v>0.81271120180796508</v>
      </c>
      <c r="CT191" s="73"/>
      <c r="CU191" s="73">
        <f t="shared" si="581"/>
        <v>1.0051280313221429</v>
      </c>
      <c r="CV191" s="546">
        <f t="shared" si="582"/>
        <v>1.0232329764704833</v>
      </c>
      <c r="CW191" s="71">
        <f t="shared" si="583"/>
        <v>0.92076022254461942</v>
      </c>
      <c r="CX191" s="53"/>
      <c r="CZ191" s="71">
        <f t="shared" si="526"/>
        <v>0.15943238276235785</v>
      </c>
      <c r="DA191" s="71">
        <f t="shared" si="527"/>
        <v>0.2481783322144267</v>
      </c>
      <c r="DB191" s="71">
        <f t="shared" si="528"/>
        <v>0.41954092427439887</v>
      </c>
      <c r="DC191" s="71">
        <f t="shared" si="529"/>
        <v>0.17284836074881649</v>
      </c>
      <c r="DE191" s="71">
        <f t="shared" si="532"/>
        <v>0.16278566797866451</v>
      </c>
      <c r="DF191" s="71">
        <f t="shared" si="533"/>
        <v>0.24943127462233075</v>
      </c>
      <c r="DG191" s="71">
        <f t="shared" si="534"/>
        <v>0.4118383324377492</v>
      </c>
      <c r="DH191" s="71">
        <f t="shared" si="535"/>
        <v>0.17585451663989624</v>
      </c>
      <c r="DI191" s="71">
        <f t="shared" si="536"/>
        <v>0.99990979167864069</v>
      </c>
      <c r="DJ191" s="71"/>
      <c r="DK191" s="71">
        <f t="shared" si="537"/>
        <v>0.16280035392530881</v>
      </c>
      <c r="DL191" s="71">
        <f t="shared" si="538"/>
        <v>0.24945377742884933</v>
      </c>
      <c r="DM191" s="71">
        <f t="shared" si="539"/>
        <v>0.41187548703404359</v>
      </c>
      <c r="DN191" s="71">
        <f t="shared" si="540"/>
        <v>0.17587038161179824</v>
      </c>
      <c r="DQ191" s="71">
        <f t="shared" si="602"/>
        <v>1.03659057147002E-2</v>
      </c>
      <c r="DR191" s="71">
        <f t="shared" si="603"/>
        <v>2.555384308117466E-2</v>
      </c>
      <c r="DS191" s="71">
        <f t="shared" si="604"/>
        <v>5.5375421176435949E-3</v>
      </c>
      <c r="DT191" s="71">
        <f t="shared" si="605"/>
        <v>-1.9176116272602312E-2</v>
      </c>
      <c r="DV191" s="71">
        <f t="shared" si="541"/>
        <v>0.22043182732439107</v>
      </c>
      <c r="DW191" s="71">
        <f t="shared" si="542"/>
        <v>0.26552084869955966</v>
      </c>
      <c r="DX191" s="71">
        <f t="shared" si="543"/>
        <v>0.32631156669055034</v>
      </c>
      <c r="DY191" s="71">
        <f t="shared" si="544"/>
        <v>0.18773575728549896</v>
      </c>
      <c r="DZ191" s="71"/>
      <c r="EB191" s="71">
        <f t="shared" si="584"/>
        <v>-1.1950394652460689E-2</v>
      </c>
      <c r="EC191" s="71">
        <f t="shared" si="585"/>
        <v>-9.7631745241063966E-3</v>
      </c>
      <c r="ED191" s="71">
        <f t="shared" si="586"/>
        <v>1.0412633588787459E-2</v>
      </c>
      <c r="EE191" s="71">
        <f t="shared" si="587"/>
        <v>1.0037320332518722E-2</v>
      </c>
      <c r="EG191" s="71">
        <f t="shared" si="588"/>
        <v>5.6328477364134364E-4</v>
      </c>
      <c r="EH191" s="71">
        <f t="shared" si="589"/>
        <v>2.542655032250163E-3</v>
      </c>
      <c r="EI191" s="71">
        <f t="shared" si="590"/>
        <v>2.358693515237056E-3</v>
      </c>
      <c r="EJ191" s="71">
        <f t="shared" si="591"/>
        <v>2.6948285131670685E-3</v>
      </c>
      <c r="EL191" s="71">
        <f t="shared" si="592"/>
        <v>8.1197960394663467E-4</v>
      </c>
      <c r="EM191" s="71">
        <f t="shared" si="593"/>
        <v>5.2634953822783682E-4</v>
      </c>
      <c r="EN191" s="71">
        <f t="shared" si="594"/>
        <v>1.536974826752804E-3</v>
      </c>
      <c r="EO191" s="71">
        <f t="shared" si="595"/>
        <v>-1.7656493650634536E-3</v>
      </c>
      <c r="EQ191" s="71">
        <f t="shared" si="596"/>
        <v>3.0724764828416649E-3</v>
      </c>
      <c r="ER191" s="71">
        <f t="shared" si="597"/>
        <v>1.5425918187313901E-2</v>
      </c>
      <c r="ES191" s="71">
        <f t="shared" si="598"/>
        <v>6.1678587924209029E-2</v>
      </c>
      <c r="ET191" s="71">
        <f t="shared" si="599"/>
        <v>1.8172292232418452E-2</v>
      </c>
      <c r="EW191" s="71">
        <f t="shared" si="515"/>
        <v>1.0069946921543369</v>
      </c>
      <c r="EX191" s="71">
        <f t="shared" si="516"/>
        <v>1.1200626373407279</v>
      </c>
      <c r="EY191" s="71">
        <f t="shared" si="508"/>
        <v>0.9373454861174757</v>
      </c>
      <c r="EZ191" s="71"/>
      <c r="FA191" s="71">
        <f t="shared" si="517"/>
        <v>1.0016743868671241</v>
      </c>
      <c r="FB191" s="71">
        <f t="shared" si="518"/>
        <v>1.0128313874698638</v>
      </c>
      <c r="FC191" s="71">
        <f t="shared" si="509"/>
        <v>0.99317759207495981</v>
      </c>
      <c r="FD191" s="71"/>
      <c r="FE191" s="71">
        <f t="shared" si="519"/>
        <v>1.002173765632562</v>
      </c>
      <c r="FF191" s="71">
        <f t="shared" si="520"/>
        <v>1.0162123742144238</v>
      </c>
      <c r="FG191" s="71">
        <f t="shared" si="510"/>
        <v>0.99849470824164133</v>
      </c>
      <c r="FH191" s="71"/>
      <c r="FI191" s="71">
        <f t="shared" si="521"/>
        <v>1.0005861790109709</v>
      </c>
      <c r="FJ191" s="71">
        <f t="shared" si="522"/>
        <v>1.007469065646827</v>
      </c>
      <c r="FK191" s="71">
        <f t="shared" si="511"/>
        <v>0.98230613597815131</v>
      </c>
      <c r="FM191" s="71">
        <f t="shared" si="523"/>
        <v>1.0334969202694784</v>
      </c>
      <c r="FN191" s="71">
        <f t="shared" si="524"/>
        <v>1.0029444345957463</v>
      </c>
      <c r="FO191" s="71">
        <f t="shared" si="512"/>
        <v>1.031815025687578</v>
      </c>
      <c r="FQ191" s="239"/>
      <c r="FS191" s="51">
        <f t="shared" si="600"/>
        <v>2008</v>
      </c>
      <c r="FT191" s="71">
        <f t="shared" si="606"/>
        <v>1.3662499220826807</v>
      </c>
      <c r="FU191" s="71">
        <f t="shared" si="607"/>
        <v>1.0170250173754019</v>
      </c>
      <c r="FV191" s="71">
        <f t="shared" si="608"/>
        <v>0.9919413703625426</v>
      </c>
      <c r="FW191" s="71">
        <f t="shared" si="609"/>
        <v>1.2596871646054828</v>
      </c>
      <c r="FX191" s="71">
        <f t="shared" si="610"/>
        <v>1.0246992404206006</v>
      </c>
      <c r="FY191" s="71">
        <f t="shared" si="611"/>
        <v>1.0491881868986808</v>
      </c>
      <c r="GB191" s="119">
        <f t="shared" si="613"/>
        <v>0.16549416497231831</v>
      </c>
      <c r="GC191" s="119">
        <f t="shared" si="614"/>
        <v>0.25230801681989179</v>
      </c>
      <c r="GD191" s="119">
        <f t="shared" si="615"/>
        <v>0.40601882474826068</v>
      </c>
      <c r="GE191" s="119">
        <f t="shared" si="616"/>
        <v>0.1761789934595292</v>
      </c>
    </row>
    <row r="192" spans="1:187" x14ac:dyDescent="0.2">
      <c r="A192" s="75" t="s">
        <v>44</v>
      </c>
      <c r="B192" s="50">
        <f t="shared" si="514"/>
        <v>1978</v>
      </c>
      <c r="D192" s="79">
        <f>Northeast!D193</f>
        <v>356.45215489313102</v>
      </c>
      <c r="E192" s="79">
        <f>Midwest!D193</f>
        <v>571.83324848508005</v>
      </c>
      <c r="F192" s="79">
        <f>South!D193</f>
        <v>969.72642138603896</v>
      </c>
      <c r="G192" s="79">
        <f>West!D193</f>
        <v>403.26617523574947</v>
      </c>
      <c r="H192" s="79">
        <f t="shared" si="525"/>
        <v>2301.2779999999993</v>
      </c>
      <c r="J192" s="327">
        <f t="shared" si="530"/>
        <v>16927.371698496336</v>
      </c>
      <c r="K192" s="327">
        <f t="shared" si="530"/>
        <v>20347.264235723665</v>
      </c>
      <c r="L192" s="327">
        <f t="shared" si="530"/>
        <v>25340.963149193281</v>
      </c>
      <c r="M192" s="327">
        <f t="shared" si="530"/>
        <v>14663.280413942713</v>
      </c>
      <c r="N192" s="327">
        <f t="shared" si="545"/>
        <v>77278.879497356</v>
      </c>
      <c r="P192" s="84">
        <f t="shared" si="531"/>
        <v>27.304794707560347</v>
      </c>
      <c r="Q192" s="84">
        <f t="shared" si="531"/>
        <v>30.374753678123238</v>
      </c>
      <c r="R192" s="84">
        <f t="shared" si="531"/>
        <v>35.866196228205489</v>
      </c>
      <c r="S192" s="84">
        <f t="shared" si="531"/>
        <v>19.739942657692378</v>
      </c>
      <c r="T192" s="79">
        <f t="shared" si="546"/>
        <v>113.28568727158145</v>
      </c>
      <c r="V192" s="84">
        <f t="shared" si="547"/>
        <v>21.057737801361966</v>
      </c>
      <c r="W192" s="84">
        <f t="shared" si="548"/>
        <v>28.103692066922349</v>
      </c>
      <c r="X192" s="84">
        <f t="shared" si="549"/>
        <v>38.267149345383494</v>
      </c>
      <c r="Y192" s="84">
        <f t="shared" si="550"/>
        <v>27.501770671472677</v>
      </c>
      <c r="Z192" s="84">
        <f t="shared" si="551"/>
        <v>29.778873800554198</v>
      </c>
      <c r="AC192" s="84">
        <f t="shared" si="552"/>
        <v>13.054562713648018</v>
      </c>
      <c r="AD192" s="84">
        <f t="shared" si="553"/>
        <v>18.825938624711569</v>
      </c>
      <c r="AE192" s="84">
        <f t="shared" si="554"/>
        <v>27.037336639100793</v>
      </c>
      <c r="AF192" s="84">
        <f t="shared" si="555"/>
        <v>20.428943600735451</v>
      </c>
      <c r="AG192" s="84">
        <f t="shared" si="556"/>
        <v>20.313934226157905</v>
      </c>
      <c r="AI192" s="74">
        <f t="shared" si="557"/>
        <v>12.956757600404153</v>
      </c>
      <c r="AJ192" s="74">
        <f t="shared" si="558"/>
        <v>18.562953820853199</v>
      </c>
      <c r="AK192" s="74">
        <f t="shared" si="559"/>
        <v>26.348568823961344</v>
      </c>
      <c r="AL192" s="74">
        <f t="shared" si="560"/>
        <v>20.423446509564496</v>
      </c>
      <c r="AM192" s="74">
        <f t="shared" si="561"/>
        <v>20.000826348993431</v>
      </c>
      <c r="AO192" s="119">
        <f>Northeast!V193</f>
        <v>1.0075485793792125</v>
      </c>
      <c r="AP192" s="119">
        <f>Midwest!V193</f>
        <v>1.0141671851579428</v>
      </c>
      <c r="AQ192" s="119">
        <f>South!V193</f>
        <v>1.0261406158240021</v>
      </c>
      <c r="AR192" s="119">
        <f>West!V193</f>
        <v>1.0002691559021823</v>
      </c>
      <c r="AS192" s="119">
        <f t="shared" si="562"/>
        <v>1.0156547470440005</v>
      </c>
      <c r="AU192" s="125">
        <f t="shared" si="563"/>
        <v>1613.0557769925879</v>
      </c>
      <c r="AV192" s="125">
        <f t="shared" si="564"/>
        <v>1492.8175761729344</v>
      </c>
      <c r="AW192" s="125">
        <f t="shared" si="565"/>
        <v>1415.344634576262</v>
      </c>
      <c r="AX192" s="125">
        <f t="shared" si="566"/>
        <v>1346.2159967235211</v>
      </c>
      <c r="AY192" s="125">
        <f t="shared" si="567"/>
        <v>1465.933357321225</v>
      </c>
      <c r="BB192" s="71">
        <f t="shared" si="568"/>
        <v>0.99134261216041841</v>
      </c>
      <c r="BC192" s="71">
        <f t="shared" si="569"/>
        <v>0.97947120677356347</v>
      </c>
      <c r="BD192" s="71">
        <f t="shared" si="570"/>
        <v>0.9110893191928876</v>
      </c>
      <c r="BE192" s="71">
        <f t="shared" si="571"/>
        <v>0.96983393464880574</v>
      </c>
      <c r="BF192" s="71"/>
      <c r="BG192" s="71"/>
      <c r="BH192" s="71"/>
      <c r="BI192" s="71"/>
      <c r="BJ192" s="71"/>
      <c r="BK192" s="71"/>
      <c r="BL192" s="71"/>
      <c r="BM192" s="71"/>
      <c r="BN192" s="71"/>
      <c r="BO192" s="71"/>
      <c r="BP192" s="71"/>
      <c r="BQ192" s="148">
        <f>Northeast!AK193</f>
        <v>0.99090282551350362</v>
      </c>
      <c r="BR192" s="148">
        <f>Midwest!AK193</f>
        <v>0.97856388265725702</v>
      </c>
      <c r="BS192" s="148">
        <f>South!AK193</f>
        <v>0.91354933426603646</v>
      </c>
      <c r="BT192" s="148">
        <f>West!AK193</f>
        <v>0.96940450905881559</v>
      </c>
      <c r="BU192" s="72"/>
      <c r="BV192" s="148">
        <f>Northeast!AH193</f>
        <v>1.0004438241930402</v>
      </c>
      <c r="BW192" s="148">
        <f>Midwest!AH193</f>
        <v>1.0009271996773912</v>
      </c>
      <c r="BX192" s="148">
        <f>South!AH193</f>
        <v>0.99730718968218046</v>
      </c>
      <c r="BY192" s="148">
        <f>West!AH193</f>
        <v>1.0004429787420805</v>
      </c>
      <c r="CA192" s="148">
        <f>Northeast!AI193</f>
        <v>0.986449263507859</v>
      </c>
      <c r="CB192" s="148">
        <f>Midwest!AI193</f>
        <v>0.98083474910273294</v>
      </c>
      <c r="CC192" s="148">
        <f>South!AI193</f>
        <v>0.98376092627237588</v>
      </c>
      <c r="CD192" s="148">
        <f>West!AI193</f>
        <v>0.98833000387687353</v>
      </c>
      <c r="CF192" s="148">
        <f>Northeast!AJ193</f>
        <v>1.0215836399375262</v>
      </c>
      <c r="CG192" s="148">
        <f>Midwest!AJ193</f>
        <v>1.0233272451440727</v>
      </c>
      <c r="CH192" s="148">
        <f>South!AJ193</f>
        <v>1.0642979128585071</v>
      </c>
      <c r="CI192" s="148">
        <f>West!AJ193</f>
        <v>0.9882638083766434</v>
      </c>
      <c r="CJ192" s="143"/>
      <c r="CK192" s="73">
        <f t="shared" si="572"/>
        <v>0.88450604860040072</v>
      </c>
      <c r="CL192" s="73">
        <f t="shared" si="573"/>
        <v>0.96045049498546564</v>
      </c>
      <c r="CM192" s="73">
        <f t="shared" si="574"/>
        <v>0.99400447539758285</v>
      </c>
      <c r="CN192" s="73">
        <f t="shared" si="575"/>
        <v>0.99927239229727727</v>
      </c>
      <c r="CO192" s="73">
        <f t="shared" si="576"/>
        <v>0.98419214962035062</v>
      </c>
      <c r="CP192" s="73">
        <f t="shared" si="577"/>
        <v>1.0339136240611824</v>
      </c>
      <c r="CQ192" s="73">
        <f t="shared" si="578"/>
        <v>0.95025158189127557</v>
      </c>
      <c r="CR192" s="73">
        <f t="shared" si="579"/>
        <v>0.84952427219589366</v>
      </c>
      <c r="CS192" s="73">
        <f t="shared" si="580"/>
        <v>0.84952427219589322</v>
      </c>
      <c r="CT192" s="73"/>
      <c r="CU192" s="73">
        <f t="shared" si="581"/>
        <v>1.0107328556863768</v>
      </c>
      <c r="CV192" s="546">
        <f t="shared" si="582"/>
        <v>1.0269669963088655</v>
      </c>
      <c r="CW192" s="71">
        <f t="shared" si="583"/>
        <v>0.93523014706171315</v>
      </c>
      <c r="CX192" s="53"/>
      <c r="CZ192" s="71">
        <f t="shared" si="526"/>
        <v>0.15489313107461641</v>
      </c>
      <c r="DA192" s="71">
        <f t="shared" si="527"/>
        <v>0.24848508024023183</v>
      </c>
      <c r="DB192" s="71">
        <f t="shared" si="528"/>
        <v>0.42138603914261519</v>
      </c>
      <c r="DC192" s="71">
        <f t="shared" si="529"/>
        <v>0.17523574954253662</v>
      </c>
      <c r="DE192" s="71">
        <f t="shared" si="532"/>
        <v>0.15715183090336227</v>
      </c>
      <c r="DF192" s="71">
        <f t="shared" si="533"/>
        <v>0.2483316746518289</v>
      </c>
      <c r="DG192" s="71">
        <f t="shared" si="534"/>
        <v>0.42046280696634897</v>
      </c>
      <c r="DH192" s="71">
        <f t="shared" si="535"/>
        <v>0.17403932606546019</v>
      </c>
      <c r="DI192" s="71">
        <f t="shared" si="536"/>
        <v>0.99998563858700029</v>
      </c>
      <c r="DJ192" s="71"/>
      <c r="DK192" s="71">
        <f t="shared" si="537"/>
        <v>0.1571540878581226</v>
      </c>
      <c r="DL192" s="71">
        <f t="shared" si="538"/>
        <v>0.24833524109678867</v>
      </c>
      <c r="DM192" s="71">
        <f t="shared" si="539"/>
        <v>0.4204688454930926</v>
      </c>
      <c r="DN192" s="71">
        <f t="shared" si="540"/>
        <v>0.17404182555199615</v>
      </c>
      <c r="DQ192" s="71">
        <f t="shared" si="602"/>
        <v>-8.4419972815539257E-3</v>
      </c>
      <c r="DR192" s="71">
        <f t="shared" si="603"/>
        <v>2.434051155190177E-2</v>
      </c>
      <c r="DS192" s="71">
        <f t="shared" si="604"/>
        <v>1.3442604016591257E-2</v>
      </c>
      <c r="DT192" s="71">
        <f t="shared" si="605"/>
        <v>1.8988162768225941E-2</v>
      </c>
      <c r="DV192" s="71">
        <f t="shared" si="541"/>
        <v>0.21904266480824797</v>
      </c>
      <c r="DW192" s="71">
        <f t="shared" si="542"/>
        <v>0.26329657427835534</v>
      </c>
      <c r="DX192" s="71">
        <f t="shared" si="543"/>
        <v>0.32791576837058423</v>
      </c>
      <c r="DY192" s="71">
        <f t="shared" si="544"/>
        <v>0.18974499254281241</v>
      </c>
      <c r="DZ192" s="71"/>
      <c r="EB192" s="71">
        <f t="shared" si="584"/>
        <v>-6.3219466327676527E-3</v>
      </c>
      <c r="EC192" s="71">
        <f t="shared" si="585"/>
        <v>-8.412308073180004E-3</v>
      </c>
      <c r="ED192" s="71">
        <f t="shared" si="586"/>
        <v>4.9041206602094805E-3</v>
      </c>
      <c r="EE192" s="71">
        <f t="shared" si="587"/>
        <v>1.0645598396937312E-2</v>
      </c>
      <c r="EG192" s="71">
        <f t="shared" si="588"/>
        <v>8.1163039793189884E-4</v>
      </c>
      <c r="EH192" s="71">
        <f t="shared" si="589"/>
        <v>6.6195174709737163E-4</v>
      </c>
      <c r="EI192" s="71">
        <f t="shared" si="590"/>
        <v>2.6049832230435428E-4</v>
      </c>
      <c r="EJ192" s="71">
        <f t="shared" si="591"/>
        <v>2.1666337901783644E-3</v>
      </c>
      <c r="EL192" s="71">
        <f t="shared" si="592"/>
        <v>-7.6340728673900886E-4</v>
      </c>
      <c r="EM192" s="71">
        <f t="shared" si="593"/>
        <v>1.9619451694453342E-3</v>
      </c>
      <c r="EN192" s="71">
        <f t="shared" si="594"/>
        <v>4.3560056723822432E-3</v>
      </c>
      <c r="EO192" s="71">
        <f t="shared" si="595"/>
        <v>-1.6126436048858217E-3</v>
      </c>
      <c r="EQ192" s="71">
        <f t="shared" si="596"/>
        <v>5.066805970705481E-3</v>
      </c>
      <c r="ER192" s="71">
        <f t="shared" si="597"/>
        <v>1.9187176052596943E-3</v>
      </c>
      <c r="ES192" s="71">
        <f t="shared" si="598"/>
        <v>6.6064921161158971E-4</v>
      </c>
      <c r="ET192" s="71">
        <f t="shared" si="599"/>
        <v>2.7653563778654734E-3</v>
      </c>
      <c r="EW192" s="71">
        <f t="shared" si="515"/>
        <v>1.0137687714561441</v>
      </c>
      <c r="EX192" s="71">
        <f t="shared" si="516"/>
        <v>1.1354845238108384</v>
      </c>
      <c r="EY192" s="71">
        <f t="shared" si="508"/>
        <v>0.95025158189127557</v>
      </c>
      <c r="EZ192" s="71"/>
      <c r="FA192" s="71">
        <f t="shared" si="517"/>
        <v>1.0008325634098283</v>
      </c>
      <c r="FB192" s="71">
        <f t="shared" si="518"/>
        <v>1.0136746338233968</v>
      </c>
      <c r="FC192" s="71">
        <f t="shared" si="509"/>
        <v>0.99400447539758285</v>
      </c>
      <c r="FD192" s="71"/>
      <c r="FE192" s="71">
        <f t="shared" si="519"/>
        <v>1.0007788564618489</v>
      </c>
      <c r="FF192" s="71">
        <f t="shared" si="520"/>
        <v>1.0170038577886915</v>
      </c>
      <c r="FG192" s="71">
        <f t="shared" si="510"/>
        <v>0.99927239229727727</v>
      </c>
      <c r="FH192" s="71"/>
      <c r="FI192" s="71">
        <f t="shared" si="521"/>
        <v>1.0019199856064436</v>
      </c>
      <c r="FJ192" s="71">
        <f t="shared" si="522"/>
        <v>1.0094033917518062</v>
      </c>
      <c r="FK192" s="71">
        <f t="shared" si="511"/>
        <v>0.98419214962035062</v>
      </c>
      <c r="FM192" s="71">
        <f t="shared" si="523"/>
        <v>1.0020338901075858</v>
      </c>
      <c r="FN192" s="71">
        <f t="shared" si="524"/>
        <v>1.0049843133597289</v>
      </c>
      <c r="FO192" s="71">
        <f t="shared" si="512"/>
        <v>1.0339136240611824</v>
      </c>
      <c r="FQ192" s="239"/>
      <c r="GB192" s="119">
        <f t="shared" si="613"/>
        <v>0.16239727561143305</v>
      </c>
      <c r="GC192" s="119">
        <f t="shared" si="614"/>
        <v>0.25145072372788391</v>
      </c>
      <c r="GD192" s="119">
        <f t="shared" si="615"/>
        <v>0.40990729261683773</v>
      </c>
      <c r="GE192" s="119">
        <f t="shared" si="616"/>
        <v>0.17624470804384534</v>
      </c>
    </row>
    <row r="193" spans="1:187" x14ac:dyDescent="0.2">
      <c r="A193" s="75" t="s">
        <v>44</v>
      </c>
      <c r="B193" s="50">
        <f t="shared" si="514"/>
        <v>1979</v>
      </c>
      <c r="D193" s="79">
        <f>Northeast!D194</f>
        <v>361.65515523159513</v>
      </c>
      <c r="E193" s="79">
        <f>Midwest!D194</f>
        <v>577.09124770224787</v>
      </c>
      <c r="F193" s="79">
        <f>South!D194</f>
        <v>955.98741033412205</v>
      </c>
      <c r="G193" s="79">
        <f>West!D194</f>
        <v>435.04418673203486</v>
      </c>
      <c r="H193" s="79">
        <f t="shared" si="525"/>
        <v>2329.7780000000002</v>
      </c>
      <c r="J193" s="327">
        <f t="shared" si="530"/>
        <v>17099.558719509667</v>
      </c>
      <c r="K193" s="327">
        <f t="shared" si="530"/>
        <v>20748.193808236039</v>
      </c>
      <c r="L193" s="327">
        <f t="shared" si="530"/>
        <v>25849.81476111658</v>
      </c>
      <c r="M193" s="327">
        <f t="shared" si="530"/>
        <v>14990.832168701994</v>
      </c>
      <c r="N193" s="327">
        <f t="shared" si="545"/>
        <v>78688.399457564272</v>
      </c>
      <c r="P193" s="84">
        <f t="shared" si="531"/>
        <v>27.791187974279016</v>
      </c>
      <c r="Q193" s="84">
        <f t="shared" si="531"/>
        <v>31.293989575692756</v>
      </c>
      <c r="R193" s="84">
        <f t="shared" si="531"/>
        <v>36.817955107591153</v>
      </c>
      <c r="S193" s="84">
        <f t="shared" si="531"/>
        <v>20.280643053804596</v>
      </c>
      <c r="T193" s="79">
        <f t="shared" si="546"/>
        <v>116.18377571136753</v>
      </c>
      <c r="V193" s="84">
        <f t="shared" si="547"/>
        <v>21.149970076067884</v>
      </c>
      <c r="W193" s="84">
        <f t="shared" si="548"/>
        <v>27.814047479794134</v>
      </c>
      <c r="X193" s="84">
        <f t="shared" si="549"/>
        <v>36.982369861006632</v>
      </c>
      <c r="Y193" s="84">
        <f t="shared" si="550"/>
        <v>29.020682897132581</v>
      </c>
      <c r="Z193" s="84">
        <f t="shared" si="551"/>
        <v>29.607642499532883</v>
      </c>
      <c r="AC193" s="84">
        <f t="shared" si="552"/>
        <v>13.013303194030788</v>
      </c>
      <c r="AD193" s="84">
        <f t="shared" si="553"/>
        <v>18.440961204591723</v>
      </c>
      <c r="AE193" s="84">
        <f t="shared" si="554"/>
        <v>25.965250040109257</v>
      </c>
      <c r="AF193" s="84">
        <f t="shared" si="555"/>
        <v>21.451202783751064</v>
      </c>
      <c r="AG193" s="84">
        <f t="shared" si="556"/>
        <v>20.0525244229264</v>
      </c>
      <c r="AI193" s="74">
        <f t="shared" si="557"/>
        <v>13.144581257360686</v>
      </c>
      <c r="AJ193" s="74">
        <f t="shared" si="558"/>
        <v>18.436841828966568</v>
      </c>
      <c r="AK193" s="74">
        <f t="shared" si="559"/>
        <v>26.310528462636011</v>
      </c>
      <c r="AL193" s="74">
        <f t="shared" si="560"/>
        <v>21.344844618898396</v>
      </c>
      <c r="AM193" s="74">
        <f t="shared" si="561"/>
        <v>20.173667801456023</v>
      </c>
      <c r="AO193" s="119">
        <f>Northeast!V194</f>
        <v>0.99001276185527898</v>
      </c>
      <c r="AP193" s="119">
        <f>Midwest!V194</f>
        <v>1.0002234317386551</v>
      </c>
      <c r="AQ193" s="119">
        <f>South!V194</f>
        <v>0.98687679637385128</v>
      </c>
      <c r="AR193" s="119">
        <f>West!V194</f>
        <v>1.0049828502737612</v>
      </c>
      <c r="AS193" s="119">
        <f t="shared" si="562"/>
        <v>0.99399497504757761</v>
      </c>
      <c r="AU193" s="125">
        <f t="shared" si="563"/>
        <v>1625.2576122078976</v>
      </c>
      <c r="AV193" s="125">
        <f t="shared" si="564"/>
        <v>1508.2753643486085</v>
      </c>
      <c r="AW193" s="125">
        <f t="shared" si="565"/>
        <v>1424.3024736476218</v>
      </c>
      <c r="AX193" s="125">
        <f t="shared" si="566"/>
        <v>1352.8697290165599</v>
      </c>
      <c r="AY193" s="125">
        <f t="shared" si="567"/>
        <v>1476.5044976422996</v>
      </c>
      <c r="BB193" s="71">
        <f t="shared" si="568"/>
        <v>1.0057133058521028</v>
      </c>
      <c r="BC193" s="71">
        <f t="shared" si="569"/>
        <v>0.97281692825335009</v>
      </c>
      <c r="BD193" s="71">
        <f t="shared" si="570"/>
        <v>0.90977394729799255</v>
      </c>
      <c r="BE193" s="71">
        <f t="shared" si="571"/>
        <v>1.013587722890902</v>
      </c>
      <c r="BF193" s="71"/>
      <c r="BG193" s="71"/>
      <c r="BH193" s="71"/>
      <c r="BI193" s="71"/>
      <c r="BJ193" s="71"/>
      <c r="BK193" s="71"/>
      <c r="BL193" s="71"/>
      <c r="BM193" s="71"/>
      <c r="BN193" s="71"/>
      <c r="BO193" s="71"/>
      <c r="BP193" s="71"/>
      <c r="BQ193" s="148">
        <f>Northeast!AK194</f>
        <v>1.0064163435984763</v>
      </c>
      <c r="BR193" s="148">
        <f>Midwest!AK194</f>
        <v>0.97586965732248365</v>
      </c>
      <c r="BS193" s="148">
        <f>South!AK194</f>
        <v>0.91360016206254013</v>
      </c>
      <c r="BT193" s="148">
        <f>West!AK194</f>
        <v>1.0151451320544103</v>
      </c>
      <c r="BU193" s="72"/>
      <c r="BV193" s="148">
        <f>Northeast!AH194</f>
        <v>0.99930144442621049</v>
      </c>
      <c r="BW193" s="148">
        <f>Midwest!AH194</f>
        <v>0.99687178605643967</v>
      </c>
      <c r="BX193" s="148">
        <f>South!AH194</f>
        <v>0.99581193729660755</v>
      </c>
      <c r="BY193" s="148">
        <f>West!AH194</f>
        <v>0.9984658261027598</v>
      </c>
      <c r="CA193" s="148">
        <f>Northeast!AI194</f>
        <v>0.99391118239080534</v>
      </c>
      <c r="CB193" s="148">
        <f>Midwest!AI194</f>
        <v>0.99099107096614469</v>
      </c>
      <c r="CC193" s="148">
        <f>South!AI194</f>
        <v>0.98998723458411653</v>
      </c>
      <c r="CD193" s="148">
        <f>West!AI194</f>
        <v>0.99321486877149656</v>
      </c>
      <c r="CF193" s="148">
        <f>Northeast!AJ194</f>
        <v>1.0038035500619413</v>
      </c>
      <c r="CG193" s="148">
        <f>Midwest!AJ194</f>
        <v>1.0092575503419228</v>
      </c>
      <c r="CH193" s="148">
        <f>South!AJ194</f>
        <v>1.0235740584011019</v>
      </c>
      <c r="CI193" s="148">
        <f>West!AJ194</f>
        <v>0.99292092843647217</v>
      </c>
      <c r="CJ193" s="143"/>
      <c r="CK193" s="73">
        <f t="shared" si="572"/>
        <v>0.90063890325016138</v>
      </c>
      <c r="CL193" s="73">
        <f t="shared" si="573"/>
        <v>0.95492781508412339</v>
      </c>
      <c r="CM193" s="73">
        <f t="shared" si="574"/>
        <v>0.99460227395796275</v>
      </c>
      <c r="CN193" s="73">
        <f t="shared" si="575"/>
        <v>0.99710989864254218</v>
      </c>
      <c r="CO193" s="73">
        <f t="shared" si="576"/>
        <v>0.99134404163472345</v>
      </c>
      <c r="CP193" s="73">
        <f t="shared" si="577"/>
        <v>1.0118890986195244</v>
      </c>
      <c r="CQ193" s="73">
        <f t="shared" si="578"/>
        <v>0.95988841539614267</v>
      </c>
      <c r="CR193" s="73">
        <f t="shared" si="579"/>
        <v>0.8600451400604382</v>
      </c>
      <c r="CS193" s="73">
        <f t="shared" si="580"/>
        <v>0.86004514006043775</v>
      </c>
      <c r="CT193" s="73"/>
      <c r="CU193" s="73">
        <f t="shared" si="581"/>
        <v>0.99483210732367078</v>
      </c>
      <c r="CV193" s="546">
        <f t="shared" si="582"/>
        <v>1.0035185218677418</v>
      </c>
      <c r="CW193" s="71">
        <f t="shared" si="583"/>
        <v>0.95157966123716242</v>
      </c>
      <c r="CX193" s="53"/>
      <c r="CZ193" s="71">
        <f t="shared" si="526"/>
        <v>0.15523159512691556</v>
      </c>
      <c r="DA193" s="71">
        <f t="shared" si="527"/>
        <v>0.24770224789754552</v>
      </c>
      <c r="DB193" s="71">
        <f t="shared" si="528"/>
        <v>0.41033412210696552</v>
      </c>
      <c r="DC193" s="71">
        <f t="shared" si="529"/>
        <v>0.18673203486857323</v>
      </c>
      <c r="DE193" s="71">
        <f t="shared" si="532"/>
        <v>0.1550623015352387</v>
      </c>
      <c r="DF193" s="71">
        <f t="shared" si="533"/>
        <v>0.24809345822362422</v>
      </c>
      <c r="DG193" s="71">
        <f t="shared" si="534"/>
        <v>0.41583560311667456</v>
      </c>
      <c r="DH193" s="71">
        <f t="shared" si="535"/>
        <v>0.18092302115920877</v>
      </c>
      <c r="DI193" s="71">
        <f t="shared" si="536"/>
        <v>0.9999143840347462</v>
      </c>
      <c r="DJ193" s="71"/>
      <c r="DK193" s="71">
        <f t="shared" si="537"/>
        <v>0.1550755784805776</v>
      </c>
      <c r="DL193" s="71">
        <f t="shared" si="538"/>
        <v>0.24811470080322715</v>
      </c>
      <c r="DM193" s="71">
        <f t="shared" si="539"/>
        <v>0.41587120833159713</v>
      </c>
      <c r="DN193" s="71">
        <f t="shared" si="540"/>
        <v>0.18093851238459818</v>
      </c>
      <c r="DQ193" s="71">
        <f t="shared" si="602"/>
        <v>1.5534652956342624E-2</v>
      </c>
      <c r="DR193" s="71">
        <f t="shared" si="603"/>
        <v>-2.7570413485950526E-3</v>
      </c>
      <c r="DS193" s="71">
        <f t="shared" si="604"/>
        <v>5.5636166190952534E-5</v>
      </c>
      <c r="DT193" s="71">
        <f t="shared" si="605"/>
        <v>4.6104893708060229E-2</v>
      </c>
      <c r="DV193" s="71">
        <f t="shared" si="541"/>
        <v>0.21730723762822571</v>
      </c>
      <c r="DW193" s="71">
        <f t="shared" si="542"/>
        <v>0.26367538228332243</v>
      </c>
      <c r="DX193" s="71">
        <f t="shared" si="543"/>
        <v>0.32850858499234159</v>
      </c>
      <c r="DY193" s="71">
        <f t="shared" si="544"/>
        <v>0.19050879509611038</v>
      </c>
      <c r="DZ193" s="71"/>
      <c r="EB193" s="71">
        <f t="shared" si="584"/>
        <v>-7.954333531726655E-3</v>
      </c>
      <c r="EC193" s="71">
        <f t="shared" si="585"/>
        <v>1.4376782881798742E-3</v>
      </c>
      <c r="ED193" s="71">
        <f t="shared" si="586"/>
        <v>1.8061998458322956E-3</v>
      </c>
      <c r="EE193" s="71">
        <f t="shared" si="587"/>
        <v>4.0173358182191603E-3</v>
      </c>
      <c r="EG193" s="71">
        <f t="shared" si="588"/>
        <v>-1.14252540963573E-3</v>
      </c>
      <c r="EH193" s="71">
        <f t="shared" si="589"/>
        <v>-4.0598871260333061E-3</v>
      </c>
      <c r="EI193" s="71">
        <f t="shared" si="590"/>
        <v>-1.5004147477670766E-3</v>
      </c>
      <c r="EJ193" s="71">
        <f t="shared" si="591"/>
        <v>-1.9782326030198818E-3</v>
      </c>
      <c r="EL193" s="71">
        <f t="shared" si="592"/>
        <v>7.5359556006964071E-3</v>
      </c>
      <c r="EM193" s="71">
        <f t="shared" si="593"/>
        <v>1.0301530263894378E-2</v>
      </c>
      <c r="EN193" s="71">
        <f t="shared" si="594"/>
        <v>6.3091422589108218E-3</v>
      </c>
      <c r="EO193" s="71">
        <f t="shared" si="595"/>
        <v>4.9303700939376969E-3</v>
      </c>
      <c r="EQ193" s="71">
        <f t="shared" si="596"/>
        <v>-1.7557676596058031E-2</v>
      </c>
      <c r="ER193" s="71">
        <f t="shared" si="597"/>
        <v>-1.3844361678390817E-2</v>
      </c>
      <c r="ES193" s="71">
        <f t="shared" si="598"/>
        <v>-3.9014863526848492E-2</v>
      </c>
      <c r="ET193" s="71">
        <f t="shared" si="599"/>
        <v>4.7013572749917869E-3</v>
      </c>
      <c r="EW193" s="71">
        <f t="shared" si="515"/>
        <v>1.0101413496052141</v>
      </c>
      <c r="EX193" s="71">
        <f t="shared" si="516"/>
        <v>1.146999869338114</v>
      </c>
      <c r="EY193" s="71">
        <f t="shared" si="508"/>
        <v>0.95988841539614267</v>
      </c>
      <c r="EZ193" s="71"/>
      <c r="FA193" s="71">
        <f t="shared" si="517"/>
        <v>1.0006014042946243</v>
      </c>
      <c r="FB193" s="71">
        <f t="shared" si="518"/>
        <v>1.01428426210153</v>
      </c>
      <c r="FC193" s="71">
        <f t="shared" si="509"/>
        <v>0.99460227395796275</v>
      </c>
      <c r="FD193" s="71"/>
      <c r="FE193" s="71">
        <f t="shared" si="519"/>
        <v>0.99783593175253882</v>
      </c>
      <c r="FF193" s="71">
        <f t="shared" si="520"/>
        <v>1.0148029920325055</v>
      </c>
      <c r="FG193" s="71">
        <f t="shared" si="510"/>
        <v>0.99710989864254218</v>
      </c>
      <c r="FH193" s="71"/>
      <c r="FI193" s="71">
        <f t="shared" si="521"/>
        <v>1.0072667639313437</v>
      </c>
      <c r="FJ193" s="71">
        <f t="shared" si="522"/>
        <v>1.0167384879111643</v>
      </c>
      <c r="FK193" s="71">
        <f t="shared" si="511"/>
        <v>0.99134404163472345</v>
      </c>
      <c r="FM193" s="71">
        <f t="shared" si="523"/>
        <v>0.97869790577365012</v>
      </c>
      <c r="FN193" s="71">
        <f t="shared" si="524"/>
        <v>0.98357604282053646</v>
      </c>
      <c r="FO193" s="71">
        <f t="shared" si="512"/>
        <v>1.0118890986195244</v>
      </c>
      <c r="FQ193" s="239"/>
      <c r="GB193" s="119">
        <f t="shared" si="613"/>
        <v>0.16004106893806197</v>
      </c>
      <c r="GC193" s="119">
        <f t="shared" si="614"/>
        <v>0.24996390746018698</v>
      </c>
      <c r="GD193" s="119">
        <f t="shared" si="615"/>
        <v>0.41169688122507353</v>
      </c>
      <c r="GE193" s="119">
        <f t="shared" si="616"/>
        <v>0.17829814237667752</v>
      </c>
    </row>
    <row r="194" spans="1:187" x14ac:dyDescent="0.2">
      <c r="A194" s="75" t="s">
        <v>44</v>
      </c>
      <c r="B194" s="50">
        <f t="shared" si="514"/>
        <v>1980</v>
      </c>
      <c r="D194" s="79">
        <f>Northeast!D195</f>
        <v>367.01274958906708</v>
      </c>
      <c r="E194" s="79">
        <f>Midwest!D195</f>
        <v>603.0122315958414</v>
      </c>
      <c r="F194" s="79">
        <f>South!D195</f>
        <v>1042.0401282690821</v>
      </c>
      <c r="G194" s="79">
        <f>West!D195</f>
        <v>436.02789054600981</v>
      </c>
      <c r="H194" s="79">
        <f t="shared" si="525"/>
        <v>2448.0930000000003</v>
      </c>
      <c r="J194" s="327">
        <f t="shared" si="530"/>
        <v>17245.216654062271</v>
      </c>
      <c r="K194" s="327">
        <f t="shared" si="530"/>
        <v>21042.749466398225</v>
      </c>
      <c r="L194" s="327">
        <f t="shared" si="530"/>
        <v>26594.39009099024</v>
      </c>
      <c r="M194" s="327">
        <f t="shared" si="530"/>
        <v>15343.852643559425</v>
      </c>
      <c r="N194" s="327">
        <f t="shared" si="545"/>
        <v>80226.208855010162</v>
      </c>
      <c r="P194" s="84">
        <f t="shared" si="531"/>
        <v>28.18422753831512</v>
      </c>
      <c r="Q194" s="84">
        <f t="shared" si="531"/>
        <v>31.837424311755253</v>
      </c>
      <c r="R194" s="84">
        <f t="shared" si="531"/>
        <v>37.969963405099648</v>
      </c>
      <c r="S194" s="84">
        <f t="shared" si="531"/>
        <v>20.797076324049009</v>
      </c>
      <c r="T194" s="79">
        <f t="shared" si="546"/>
        <v>118.78869157921903</v>
      </c>
      <c r="V194" s="84">
        <f t="shared" si="547"/>
        <v>21.282002827294942</v>
      </c>
      <c r="W194" s="84">
        <f t="shared" si="548"/>
        <v>28.656532387022509</v>
      </c>
      <c r="X194" s="84">
        <f t="shared" si="549"/>
        <v>39.182704499100687</v>
      </c>
      <c r="Y194" s="84">
        <f t="shared" si="550"/>
        <v>28.417106229772891</v>
      </c>
      <c r="Z194" s="84">
        <f t="shared" si="551"/>
        <v>30.514878303976044</v>
      </c>
      <c r="AC194" s="84">
        <f t="shared" si="552"/>
        <v>13.02191976310618</v>
      </c>
      <c r="AD194" s="84">
        <f t="shared" si="553"/>
        <v>18.940358544431394</v>
      </c>
      <c r="AE194" s="84">
        <f t="shared" si="554"/>
        <v>27.443801226553944</v>
      </c>
      <c r="AF194" s="84">
        <f t="shared" si="555"/>
        <v>20.965826337897433</v>
      </c>
      <c r="AG194" s="84">
        <f t="shared" si="556"/>
        <v>20.608805160273953</v>
      </c>
      <c r="AI194" s="74">
        <f t="shared" si="557"/>
        <v>12.720771251566774</v>
      </c>
      <c r="AJ194" s="74">
        <f t="shared" si="558"/>
        <v>18.606487742982743</v>
      </c>
      <c r="AK194" s="74">
        <f t="shared" si="559"/>
        <v>26.38885472569908</v>
      </c>
      <c r="AL194" s="74">
        <f t="shared" si="560"/>
        <v>21.222731933534313</v>
      </c>
      <c r="AM194" s="74">
        <f t="shared" si="561"/>
        <v>20.155642333251478</v>
      </c>
      <c r="AO194" s="119">
        <f>Northeast!V195</f>
        <v>1.0236737620372125</v>
      </c>
      <c r="AP194" s="119">
        <f>Midwest!V195</f>
        <v>1.0179437842359349</v>
      </c>
      <c r="AQ194" s="119">
        <f>South!V195</f>
        <v>1.0399769717867859</v>
      </c>
      <c r="AR194" s="119">
        <f>West!V195</f>
        <v>0.98789479146975701</v>
      </c>
      <c r="AS194" s="119">
        <f t="shared" si="562"/>
        <v>1.0224831746629517</v>
      </c>
      <c r="AU194" s="125">
        <f t="shared" si="563"/>
        <v>1634.3214529390134</v>
      </c>
      <c r="AV194" s="125">
        <f t="shared" si="564"/>
        <v>1512.9878518296448</v>
      </c>
      <c r="AW194" s="125">
        <f t="shared" si="565"/>
        <v>1427.7433426820069</v>
      </c>
      <c r="AX194" s="125">
        <f t="shared" si="566"/>
        <v>1355.401202499072</v>
      </c>
      <c r="AY194" s="125">
        <f t="shared" si="567"/>
        <v>1480.6718811043584</v>
      </c>
      <c r="BB194" s="71">
        <f t="shared" si="568"/>
        <v>0.97328691252431887</v>
      </c>
      <c r="BC194" s="71">
        <f t="shared" si="569"/>
        <v>0.98176826701814102</v>
      </c>
      <c r="BD194" s="71">
        <f t="shared" si="570"/>
        <v>0.91248233810911539</v>
      </c>
      <c r="BE194" s="71">
        <f t="shared" si="571"/>
        <v>1.0077890431204863</v>
      </c>
      <c r="BF194" s="71"/>
      <c r="BG194" s="71"/>
      <c r="BH194" s="71"/>
      <c r="BI194" s="71"/>
      <c r="BJ194" s="71"/>
      <c r="BK194" s="71"/>
      <c r="BL194" s="71"/>
      <c r="BM194" s="71"/>
      <c r="BN194" s="71"/>
      <c r="BO194" s="71"/>
      <c r="BP194" s="71"/>
      <c r="BQ194" s="148">
        <f>Northeast!AK195</f>
        <v>0.97460354196248877</v>
      </c>
      <c r="BR194" s="148">
        <f>Midwest!AK195</f>
        <v>0.98461150663559871</v>
      </c>
      <c r="BS194" s="148">
        <f>South!AK195</f>
        <v>0.91519264640322218</v>
      </c>
      <c r="BT194" s="148">
        <f>West!AK195</f>
        <v>1.0083641386136291</v>
      </c>
      <c r="BU194" s="72"/>
      <c r="BV194" s="148">
        <f>Northeast!AH195</f>
        <v>0.99864906150913579</v>
      </c>
      <c r="BW194" s="148">
        <f>Midwest!AH195</f>
        <v>0.99711232339019384</v>
      </c>
      <c r="BX194" s="148">
        <f>South!AH195</f>
        <v>0.99703853794634523</v>
      </c>
      <c r="BY194" s="148">
        <f>West!AH195</f>
        <v>0.99942967478600175</v>
      </c>
      <c r="CA194" s="148">
        <f>Northeast!AI195</f>
        <v>0.99945408992152407</v>
      </c>
      <c r="CB194" s="148">
        <f>Midwest!AI195</f>
        <v>0.99408734444917912</v>
      </c>
      <c r="CC194" s="148">
        <f>South!AI195</f>
        <v>0.99237887293547966</v>
      </c>
      <c r="CD194" s="148">
        <f>West!AI195</f>
        <v>0.99507336042727446</v>
      </c>
      <c r="CF194" s="148">
        <f>Northeast!AJ195</f>
        <v>1.0379334449311146</v>
      </c>
      <c r="CG194" s="148">
        <f>Midwest!AJ195</f>
        <v>1.0271379548446566</v>
      </c>
      <c r="CH194" s="148">
        <f>South!AJ195</f>
        <v>1.0786487771997779</v>
      </c>
      <c r="CI194" s="148">
        <f>West!AJ195</f>
        <v>0.97603796251498709</v>
      </c>
      <c r="CJ194" s="143"/>
      <c r="CK194" s="73">
        <f t="shared" si="572"/>
        <v>0.91824011230601954</v>
      </c>
      <c r="CL194" s="73">
        <f t="shared" si="573"/>
        <v>0.98418866233046065</v>
      </c>
      <c r="CM194" s="73">
        <f t="shared" si="574"/>
        <v>0.99613239490653582</v>
      </c>
      <c r="CN194" s="73">
        <f t="shared" si="575"/>
        <v>0.99775872971349577</v>
      </c>
      <c r="CO194" s="73">
        <f t="shared" si="576"/>
        <v>0.99429143529554498</v>
      </c>
      <c r="CP194" s="73">
        <f t="shared" si="577"/>
        <v>1.0408488595973566</v>
      </c>
      <c r="CQ194" s="73">
        <f t="shared" si="578"/>
        <v>0.95682912950184629</v>
      </c>
      <c r="CR194" s="73">
        <f t="shared" si="579"/>
        <v>0.90372150782863359</v>
      </c>
      <c r="CS194" s="73">
        <f t="shared" si="580"/>
        <v>0.90372150782863336</v>
      </c>
      <c r="CT194" s="73"/>
      <c r="CU194" s="73">
        <f t="shared" si="581"/>
        <v>1.0285939589264583</v>
      </c>
      <c r="CV194" s="546">
        <f t="shared" si="582"/>
        <v>1.0344994660652158</v>
      </c>
      <c r="CW194" s="71">
        <f t="shared" si="583"/>
        <v>0.95136700850497757</v>
      </c>
      <c r="CX194" s="53"/>
      <c r="CZ194" s="71">
        <f t="shared" si="526"/>
        <v>0.14991781341193616</v>
      </c>
      <c r="DA194" s="71">
        <f t="shared" si="527"/>
        <v>0.24631916826519307</v>
      </c>
      <c r="DB194" s="71">
        <f t="shared" si="528"/>
        <v>0.42565381636607841</v>
      </c>
      <c r="DC194" s="71">
        <f t="shared" si="529"/>
        <v>0.17810920195679239</v>
      </c>
      <c r="DE194" s="71">
        <f t="shared" si="532"/>
        <v>0.15255928091780252</v>
      </c>
      <c r="DF194" s="71">
        <f t="shared" si="533"/>
        <v>0.24701006272700329</v>
      </c>
      <c r="DG194" s="71">
        <f t="shared" si="534"/>
        <v>0.4179471754886685</v>
      </c>
      <c r="DH194" s="71">
        <f t="shared" si="535"/>
        <v>0.18238664732307117</v>
      </c>
      <c r="DI194" s="71">
        <f t="shared" si="536"/>
        <v>0.99990316645654553</v>
      </c>
      <c r="DJ194" s="71"/>
      <c r="DK194" s="71">
        <f t="shared" si="537"/>
        <v>0.15257405520420717</v>
      </c>
      <c r="DL194" s="71">
        <f t="shared" si="538"/>
        <v>0.24703398390301828</v>
      </c>
      <c r="DM194" s="71">
        <f t="shared" si="539"/>
        <v>0.41798765071400734</v>
      </c>
      <c r="DN194" s="71">
        <f t="shared" si="540"/>
        <v>0.18240431017876715</v>
      </c>
      <c r="DQ194" s="71">
        <f t="shared" si="602"/>
        <v>-3.2120360803111495E-2</v>
      </c>
      <c r="DR194" s="71">
        <f t="shared" si="603"/>
        <v>8.9181241957319787E-3</v>
      </c>
      <c r="DS194" s="71">
        <f t="shared" si="604"/>
        <v>1.741569341063695E-3</v>
      </c>
      <c r="DT194" s="71">
        <f t="shared" si="605"/>
        <v>-6.7022364785386014E-3</v>
      </c>
      <c r="DV194" s="71">
        <f t="shared" si="541"/>
        <v>0.21495739235576877</v>
      </c>
      <c r="DW194" s="71">
        <f t="shared" si="542"/>
        <v>0.26229270666931304</v>
      </c>
      <c r="DX194" s="71">
        <f t="shared" si="543"/>
        <v>0.33149254427631364</v>
      </c>
      <c r="DY194" s="71">
        <f t="shared" si="544"/>
        <v>0.19125735669860455</v>
      </c>
      <c r="DZ194" s="71"/>
      <c r="EB194" s="71">
        <f t="shared" si="584"/>
        <v>-1.0872360387589423E-2</v>
      </c>
      <c r="EC194" s="71">
        <f t="shared" si="585"/>
        <v>-5.257652804981929E-3</v>
      </c>
      <c r="ED194" s="71">
        <f t="shared" si="586"/>
        <v>9.0423470001166784E-3</v>
      </c>
      <c r="EE194" s="71">
        <f t="shared" si="587"/>
        <v>3.9215763802214892E-3</v>
      </c>
      <c r="EG194" s="71">
        <f t="shared" si="588"/>
        <v>-6.5305215351646765E-4</v>
      </c>
      <c r="EH194" s="71">
        <f t="shared" si="589"/>
        <v>2.4126304094529609E-4</v>
      </c>
      <c r="EI194" s="71">
        <f t="shared" si="590"/>
        <v>1.2310013419181728E-3</v>
      </c>
      <c r="EJ194" s="71">
        <f t="shared" si="591"/>
        <v>9.6486403577045535E-4</v>
      </c>
      <c r="EL194" s="71">
        <f t="shared" si="592"/>
        <v>5.5613709077943089E-3</v>
      </c>
      <c r="EM194" s="71">
        <f t="shared" si="593"/>
        <v>3.1195503109224523E-3</v>
      </c>
      <c r="EN194" s="71">
        <f t="shared" si="594"/>
        <v>2.4129140451554193E-3</v>
      </c>
      <c r="EO194" s="71">
        <f t="shared" si="595"/>
        <v>1.8694394200403502E-3</v>
      </c>
      <c r="EQ194" s="71">
        <f t="shared" si="596"/>
        <v>3.3435329269323369E-2</v>
      </c>
      <c r="ER194" s="71">
        <f t="shared" si="597"/>
        <v>1.7561288049884986E-2</v>
      </c>
      <c r="ES194" s="71">
        <f t="shared" si="598"/>
        <v>5.2408644104486687E-2</v>
      </c>
      <c r="ET194" s="71">
        <f t="shared" si="599"/>
        <v>-1.71495502322104E-2</v>
      </c>
      <c r="EW194" s="71">
        <f t="shared" si="515"/>
        <v>0.99681287340775571</v>
      </c>
      <c r="EX194" s="71">
        <f t="shared" si="516"/>
        <v>1.1433442355532457</v>
      </c>
      <c r="EY194" s="71">
        <f t="shared" si="508"/>
        <v>0.95682912950184629</v>
      </c>
      <c r="EZ194" s="71"/>
      <c r="FA194" s="71">
        <f t="shared" si="517"/>
        <v>1.0015384249449621</v>
      </c>
      <c r="FB194" s="71">
        <f t="shared" si="518"/>
        <v>1.0158446623116295</v>
      </c>
      <c r="FC194" s="71">
        <f t="shared" si="509"/>
        <v>0.99613239490653582</v>
      </c>
      <c r="FD194" s="71"/>
      <c r="FE194" s="71">
        <f t="shared" si="519"/>
        <v>1.0006507116937029</v>
      </c>
      <c r="FF194" s="71">
        <f t="shared" si="520"/>
        <v>1.0154633362062258</v>
      </c>
      <c r="FG194" s="71">
        <f t="shared" si="510"/>
        <v>0.99775872971349577</v>
      </c>
      <c r="FH194" s="71"/>
      <c r="FI194" s="71">
        <f t="shared" si="521"/>
        <v>1.0029731289411508</v>
      </c>
      <c r="FJ194" s="71">
        <f t="shared" si="522"/>
        <v>1.0197613825351548</v>
      </c>
      <c r="FK194" s="71">
        <f t="shared" si="511"/>
        <v>0.99429143529554498</v>
      </c>
      <c r="FM194" s="71">
        <f t="shared" si="523"/>
        <v>1.0286195009090828</v>
      </c>
      <c r="FN194" s="71">
        <f t="shared" si="524"/>
        <v>1.0117254982721908</v>
      </c>
      <c r="FO194" s="71">
        <f t="shared" si="512"/>
        <v>1.0408488595973566</v>
      </c>
      <c r="FQ194" s="239"/>
      <c r="GB194" s="119">
        <f t="shared" si="613"/>
        <v>0.15713211362107113</v>
      </c>
      <c r="GC194" s="119">
        <f t="shared" si="614"/>
        <v>0.24827465112032168</v>
      </c>
      <c r="GD194" s="119">
        <f t="shared" si="615"/>
        <v>0.41622910039482958</v>
      </c>
      <c r="GE194" s="119">
        <f t="shared" si="616"/>
        <v>0.17836413486377753</v>
      </c>
    </row>
    <row r="195" spans="1:187" x14ac:dyDescent="0.2">
      <c r="A195" s="75" t="s">
        <v>44</v>
      </c>
      <c r="B195" s="50">
        <f t="shared" si="514"/>
        <v>1981</v>
      </c>
      <c r="D195" s="79">
        <f>Northeast!D196</f>
        <v>367.74329844836359</v>
      </c>
      <c r="E195" s="79">
        <f>Midwest!D196</f>
        <v>588.7394778015929</v>
      </c>
      <c r="F195" s="79">
        <f>South!D196</f>
        <v>1048.5758509896664</v>
      </c>
      <c r="G195" s="79">
        <f>West!D196</f>
        <v>459.30937276037736</v>
      </c>
      <c r="H195" s="79">
        <f t="shared" si="525"/>
        <v>2464.3680000000004</v>
      </c>
      <c r="J195" s="327">
        <f t="shared" si="530"/>
        <v>17838.832482681795</v>
      </c>
      <c r="K195" s="327">
        <f t="shared" si="530"/>
        <v>21793.033023238218</v>
      </c>
      <c r="L195" s="327">
        <f t="shared" si="530"/>
        <v>27799.969292662143</v>
      </c>
      <c r="M195" s="327">
        <f t="shared" si="530"/>
        <v>15959.618757428241</v>
      </c>
      <c r="N195" s="327">
        <f t="shared" si="545"/>
        <v>83391.453556010398</v>
      </c>
      <c r="P195" s="84">
        <f t="shared" si="531"/>
        <v>29.272287255250813</v>
      </c>
      <c r="Q195" s="84">
        <f t="shared" si="531"/>
        <v>32.971325993217192</v>
      </c>
      <c r="R195" s="84">
        <f t="shared" si="531"/>
        <v>39.618884627221178</v>
      </c>
      <c r="S195" s="84">
        <f t="shared" si="531"/>
        <v>21.578066381812896</v>
      </c>
      <c r="T195" s="79">
        <f t="shared" si="546"/>
        <v>123.44056425750207</v>
      </c>
      <c r="V195" s="84">
        <f t="shared" si="547"/>
        <v>20.614762698476724</v>
      </c>
      <c r="W195" s="84">
        <f t="shared" si="548"/>
        <v>27.015031692642857</v>
      </c>
      <c r="X195" s="84">
        <f t="shared" si="549"/>
        <v>37.718597454222369</v>
      </c>
      <c r="Y195" s="84">
        <f t="shared" si="550"/>
        <v>28.779470220527447</v>
      </c>
      <c r="Z195" s="84">
        <f t="shared" si="551"/>
        <v>29.55180530993853</v>
      </c>
      <c r="AC195" s="84">
        <f t="shared" si="552"/>
        <v>12.562848104136394</v>
      </c>
      <c r="AD195" s="84">
        <f t="shared" si="553"/>
        <v>17.856105572542258</v>
      </c>
      <c r="AE195" s="84">
        <f t="shared" si="554"/>
        <v>26.466566660213733</v>
      </c>
      <c r="AF195" s="84">
        <f t="shared" si="555"/>
        <v>21.285937517900443</v>
      </c>
      <c r="AG195" s="84">
        <f t="shared" si="556"/>
        <v>19.964004659434543</v>
      </c>
      <c r="AI195" s="74">
        <f t="shared" si="557"/>
        <v>12.532744958018549</v>
      </c>
      <c r="AJ195" s="74">
        <f t="shared" si="558"/>
        <v>18.544412354604773</v>
      </c>
      <c r="AK195" s="74">
        <f t="shared" si="559"/>
        <v>26.493107543319447</v>
      </c>
      <c r="AL195" s="74">
        <f t="shared" si="560"/>
        <v>21.438722514378462</v>
      </c>
      <c r="AM195" s="74">
        <f t="shared" si="561"/>
        <v>20.175940861228955</v>
      </c>
      <c r="AO195" s="119">
        <f>Northeast!V196</f>
        <v>1.0024019595243248</v>
      </c>
      <c r="AP195" s="119">
        <f>Midwest!V196</f>
        <v>0.96288333278505855</v>
      </c>
      <c r="AQ195" s="119">
        <f>South!V196</f>
        <v>0.99899819667955836</v>
      </c>
      <c r="AR195" s="119">
        <f>West!V196</f>
        <v>0.99287340948717684</v>
      </c>
      <c r="AS195" s="119">
        <f t="shared" si="562"/>
        <v>0.98949559759060957</v>
      </c>
      <c r="AU195" s="125">
        <f t="shared" si="563"/>
        <v>1640.9306653711103</v>
      </c>
      <c r="AV195" s="125">
        <f t="shared" si="564"/>
        <v>1512.9296577516036</v>
      </c>
      <c r="AW195" s="125">
        <f t="shared" si="565"/>
        <v>1425.1413089754262</v>
      </c>
      <c r="AX195" s="125">
        <f t="shared" si="566"/>
        <v>1352.0414685200176</v>
      </c>
      <c r="AY195" s="125">
        <f t="shared" si="567"/>
        <v>1480.254378520845</v>
      </c>
      <c r="BB195" s="71">
        <f t="shared" si="568"/>
        <v>0.95890071477719696</v>
      </c>
      <c r="BC195" s="71">
        <f t="shared" si="569"/>
        <v>0.97849286935501667</v>
      </c>
      <c r="BD195" s="71">
        <f t="shared" si="570"/>
        <v>0.91608722569387491</v>
      </c>
      <c r="BE195" s="71">
        <f t="shared" si="571"/>
        <v>1.0180456369215896</v>
      </c>
      <c r="BF195" s="71"/>
      <c r="BG195" s="71"/>
      <c r="BH195" s="71"/>
      <c r="BI195" s="71"/>
      <c r="BJ195" s="71"/>
      <c r="BK195" s="71"/>
      <c r="BL195" s="71"/>
      <c r="BM195" s="71"/>
      <c r="BN195" s="71"/>
      <c r="BO195" s="71"/>
      <c r="BP195" s="71"/>
      <c r="BQ195" s="148">
        <f>Northeast!AK196</f>
        <v>0.96078472356627542</v>
      </c>
      <c r="BR195" s="148">
        <f>Midwest!AK196</f>
        <v>0.98048628667985882</v>
      </c>
      <c r="BS195" s="148">
        <f>South!AK196</f>
        <v>0.91636028924953461</v>
      </c>
      <c r="BT195" s="148">
        <f>West!AK196</f>
        <v>1.0171758357424787</v>
      </c>
      <c r="BU195" s="72"/>
      <c r="BV195" s="148">
        <f>Northeast!AH196</f>
        <v>0.99803909372946187</v>
      </c>
      <c r="BW195" s="148">
        <f>Midwest!AH196</f>
        <v>0.99796690953058365</v>
      </c>
      <c r="BX195" s="148">
        <f>South!AH196</f>
        <v>0.99970201288852967</v>
      </c>
      <c r="BY195" s="148">
        <f>West!AH196</f>
        <v>1.000855113883506</v>
      </c>
      <c r="CA195" s="148">
        <f>Northeast!AI196</f>
        <v>1.0034958923371631</v>
      </c>
      <c r="CB195" s="148">
        <f>Midwest!AI196</f>
        <v>0.99404910885037201</v>
      </c>
      <c r="CC195" s="148">
        <f>South!AI196</f>
        <v>0.99057028227364119</v>
      </c>
      <c r="CD195" s="148">
        <f>West!AI196</f>
        <v>0.99260679792569539</v>
      </c>
      <c r="CF195" s="148">
        <f>Northeast!AJ196</f>
        <v>1.0163653281336722</v>
      </c>
      <c r="CG195" s="148">
        <f>Midwest!AJ196</f>
        <v>0.97158019186020428</v>
      </c>
      <c r="CH195" s="148">
        <f>South!AJ196</f>
        <v>1.0361461960276075</v>
      </c>
      <c r="CI195" s="148">
        <f>West!AJ196</f>
        <v>0.98095682657604089</v>
      </c>
      <c r="CJ195" s="143"/>
      <c r="CK195" s="73">
        <f t="shared" si="572"/>
        <v>0.9544683560583227</v>
      </c>
      <c r="CL195" s="73">
        <f t="shared" si="573"/>
        <v>0.95312691231178637</v>
      </c>
      <c r="CM195" s="73">
        <f t="shared" si="574"/>
        <v>0.9970338236290599</v>
      </c>
      <c r="CN195" s="73">
        <f t="shared" si="575"/>
        <v>0.99926805496448312</v>
      </c>
      <c r="CO195" s="73">
        <f t="shared" si="576"/>
        <v>0.99366100374042821</v>
      </c>
      <c r="CP195" s="73">
        <f t="shared" si="577"/>
        <v>1.0072377793775986</v>
      </c>
      <c r="CQ195" s="73">
        <f t="shared" si="578"/>
        <v>0.95584744507422104</v>
      </c>
      <c r="CR195" s="73">
        <f t="shared" si="579"/>
        <v>0.9097294771091764</v>
      </c>
      <c r="CS195" s="73">
        <f t="shared" si="580"/>
        <v>0.90972947710917584</v>
      </c>
      <c r="CT195" s="73"/>
      <c r="CU195" s="73">
        <f t="shared" si="581"/>
        <v>0.99715380024662537</v>
      </c>
      <c r="CV195" s="546">
        <f t="shared" si="582"/>
        <v>1.0035150785761435</v>
      </c>
      <c r="CW195" s="71">
        <f t="shared" si="583"/>
        <v>0.94978833169517429</v>
      </c>
      <c r="CX195" s="53"/>
      <c r="CZ195" s="71">
        <f t="shared" ref="CZ195:CZ215" si="617">D195/$H195</f>
        <v>0.14922418179767127</v>
      </c>
      <c r="DA195" s="71">
        <f t="shared" ref="DA195:DA215" si="618">E195/$H195</f>
        <v>0.2389007963914451</v>
      </c>
      <c r="DB195" s="71">
        <f t="shared" ref="DB195:DB215" si="619">F195/$H195</f>
        <v>0.42549483315384157</v>
      </c>
      <c r="DC195" s="71">
        <f t="shared" ref="DC195:DC215" si="620">G195/$H195</f>
        <v>0.18638018865704201</v>
      </c>
      <c r="DE195" s="71">
        <f t="shared" si="532"/>
        <v>0.14957072954620304</v>
      </c>
      <c r="DF195" s="71">
        <f t="shared" si="533"/>
        <v>0.24259107829992729</v>
      </c>
      <c r="DG195" s="71">
        <f t="shared" si="534"/>
        <v>0.42557431981058008</v>
      </c>
      <c r="DH195" s="71">
        <f t="shared" si="535"/>
        <v>0.18221341016355</v>
      </c>
      <c r="DI195" s="71">
        <f t="shared" si="536"/>
        <v>0.9999495378202603</v>
      </c>
      <c r="DJ195" s="71"/>
      <c r="DK195" s="71">
        <f t="shared" si="537"/>
        <v>0.14957827759213205</v>
      </c>
      <c r="DL195" s="71">
        <f t="shared" si="538"/>
        <v>0.24260332059229647</v>
      </c>
      <c r="DM195" s="71">
        <f t="shared" si="539"/>
        <v>0.42559579630214955</v>
      </c>
      <c r="DN195" s="71">
        <f t="shared" si="540"/>
        <v>0.18222260551342206</v>
      </c>
      <c r="DQ195" s="71">
        <f t="shared" si="602"/>
        <v>-1.4280393738497934E-2</v>
      </c>
      <c r="DR195" s="71">
        <f t="shared" si="603"/>
        <v>-4.198494374679021E-3</v>
      </c>
      <c r="DS195" s="71">
        <f t="shared" si="604"/>
        <v>1.2750305839050666E-3</v>
      </c>
      <c r="DT195" s="71">
        <f t="shared" si="605"/>
        <v>8.7006455842562943E-3</v>
      </c>
      <c r="DV195" s="71">
        <f t="shared" ref="DV195:DV215" si="621">J195/$N195</f>
        <v>0.21391679509100089</v>
      </c>
      <c r="DW195" s="71">
        <f t="shared" ref="DW195:DW215" si="622">K195/$N195</f>
        <v>0.26133413070442274</v>
      </c>
      <c r="DX195" s="71">
        <f t="shared" ref="DX195:DX215" si="623">L195/$N195</f>
        <v>0.33336712705205596</v>
      </c>
      <c r="DY195" s="71">
        <f t="shared" ref="DY195:DY215" si="624">M195/$N195</f>
        <v>0.19138194715252041</v>
      </c>
      <c r="DZ195" s="71"/>
      <c r="EB195" s="71">
        <f t="shared" si="584"/>
        <v>-4.8527019684860657E-3</v>
      </c>
      <c r="EC195" s="71">
        <f t="shared" si="585"/>
        <v>-3.6612983418325079E-3</v>
      </c>
      <c r="ED195" s="71">
        <f t="shared" si="586"/>
        <v>5.6390478293281456E-3</v>
      </c>
      <c r="EE195" s="71">
        <f t="shared" si="587"/>
        <v>6.5121620839763881E-4</v>
      </c>
      <c r="EG195" s="71">
        <f t="shared" si="588"/>
        <v>-6.1097953333216282E-4</v>
      </c>
      <c r="EH195" s="71">
        <f t="shared" si="589"/>
        <v>8.5669398844433577E-4</v>
      </c>
      <c r="EI195" s="71">
        <f t="shared" si="590"/>
        <v>2.6678243408205906E-3</v>
      </c>
      <c r="EJ195" s="71">
        <f t="shared" si="591"/>
        <v>1.4252363932073331E-3</v>
      </c>
      <c r="EL195" s="71">
        <f t="shared" si="592"/>
        <v>4.0358550513530976E-3</v>
      </c>
      <c r="EM195" s="71">
        <f t="shared" si="593"/>
        <v>-3.8463757101128983E-5</v>
      </c>
      <c r="EN195" s="71">
        <f t="shared" si="594"/>
        <v>-1.8241427508052864E-3</v>
      </c>
      <c r="EO195" s="71">
        <f t="shared" si="595"/>
        <v>-2.4818517781119431E-3</v>
      </c>
      <c r="EQ195" s="71">
        <f t="shared" si="596"/>
        <v>-2.0998804665107715E-2</v>
      </c>
      <c r="ER195" s="71">
        <f t="shared" si="597"/>
        <v>-5.5607719110532756E-2</v>
      </c>
      <c r="ES195" s="71">
        <f t="shared" si="598"/>
        <v>-4.0200875856206526E-2</v>
      </c>
      <c r="ET195" s="71">
        <f t="shared" si="599"/>
        <v>5.0269673143137576E-3</v>
      </c>
      <c r="EW195" s="71">
        <f t="shared" si="515"/>
        <v>0.99897402326355134</v>
      </c>
      <c r="EX195" s="71">
        <f t="shared" si="516"/>
        <v>1.1421711909658154</v>
      </c>
      <c r="EY195" s="71">
        <f t="shared" ref="EY195:EY225" si="625">EX195/EX$229</f>
        <v>0.95584744507422104</v>
      </c>
      <c r="EZ195" s="71"/>
      <c r="FA195" s="71">
        <f t="shared" si="517"/>
        <v>1.0009049286290992</v>
      </c>
      <c r="FB195" s="71">
        <f t="shared" si="518"/>
        <v>1.0167639292292729</v>
      </c>
      <c r="FC195" s="71">
        <f t="shared" ref="FC195:FC225" si="626">FB195/FB$229</f>
        <v>0.9970338236290599</v>
      </c>
      <c r="FD195" s="71"/>
      <c r="FE195" s="71">
        <f t="shared" si="519"/>
        <v>1.0015127156556383</v>
      </c>
      <c r="FF195" s="71">
        <f t="shared" si="520"/>
        <v>1.0169994434926315</v>
      </c>
      <c r="FG195" s="71">
        <f t="shared" ref="FG195:FG225" si="627">FF195/FF$229</f>
        <v>0.99926805496448312</v>
      </c>
      <c r="FH195" s="71"/>
      <c r="FI195" s="71">
        <f t="shared" si="521"/>
        <v>0.9993659489232859</v>
      </c>
      <c r="FJ195" s="71">
        <f t="shared" si="522"/>
        <v>1.0191148017325669</v>
      </c>
      <c r="FK195" s="71">
        <f t="shared" ref="FK195:FK225" si="628">FJ195/FJ$229</f>
        <v>0.99366100374042821</v>
      </c>
      <c r="FM195" s="71">
        <f t="shared" si="523"/>
        <v>0.96770801071659884</v>
      </c>
      <c r="FN195" s="71">
        <f t="shared" si="524"/>
        <v>0.97905486932424157</v>
      </c>
      <c r="FO195" s="71">
        <f t="shared" ref="FO195:FO225" si="629">FN195/FN$229</f>
        <v>1.0072377793775986</v>
      </c>
      <c r="FQ195" s="239"/>
      <c r="GB195" s="119">
        <f t="shared" si="613"/>
        <v>0.15373982083469945</v>
      </c>
      <c r="GC195" s="119">
        <f t="shared" si="614"/>
        <v>0.24591712500176843</v>
      </c>
      <c r="GD195" s="119">
        <f t="shared" si="615"/>
        <v>0.42048194700877983</v>
      </c>
      <c r="GE195" s="119">
        <f t="shared" si="616"/>
        <v>0.17986110715475215</v>
      </c>
    </row>
    <row r="196" spans="1:187" x14ac:dyDescent="0.2">
      <c r="A196" s="75" t="s">
        <v>44</v>
      </c>
      <c r="B196" s="50">
        <f t="shared" ref="B196:B226" si="630">B195+1</f>
        <v>1982</v>
      </c>
      <c r="D196" s="79">
        <f>Northeast!D197</f>
        <v>366.97844229883833</v>
      </c>
      <c r="E196" s="79">
        <f>Midwest!D197</f>
        <v>596.23071860393918</v>
      </c>
      <c r="F196" s="79">
        <f>South!D197</f>
        <v>1057.9392750757497</v>
      </c>
      <c r="G196" s="79">
        <f>West!D197</f>
        <v>467.97256402147264</v>
      </c>
      <c r="H196" s="79">
        <f t="shared" si="525"/>
        <v>2489.1210000000001</v>
      </c>
      <c r="J196" s="327">
        <f t="shared" si="530"/>
        <v>18029.96726132289</v>
      </c>
      <c r="K196" s="327">
        <f t="shared" si="530"/>
        <v>21841.450844632276</v>
      </c>
      <c r="L196" s="327">
        <f t="shared" si="530"/>
        <v>28056.028292957806</v>
      </c>
      <c r="M196" s="327">
        <f t="shared" si="530"/>
        <v>16145.48208733808</v>
      </c>
      <c r="N196" s="327">
        <f t="shared" si="545"/>
        <v>84072.928486251054</v>
      </c>
      <c r="P196" s="84">
        <f t="shared" si="531"/>
        <v>29.500712655860283</v>
      </c>
      <c r="Q196" s="84">
        <f t="shared" si="531"/>
        <v>33.032073931181472</v>
      </c>
      <c r="R196" s="84">
        <f t="shared" si="531"/>
        <v>39.996203609398933</v>
      </c>
      <c r="S196" s="84">
        <f t="shared" si="531"/>
        <v>21.852419094355557</v>
      </c>
      <c r="T196" s="79">
        <f t="shared" si="546"/>
        <v>124.38140929079624</v>
      </c>
      <c r="V196" s="84">
        <f t="shared" si="547"/>
        <v>20.353805249888872</v>
      </c>
      <c r="W196" s="84">
        <f t="shared" si="548"/>
        <v>27.298127896593829</v>
      </c>
      <c r="X196" s="84">
        <f t="shared" si="549"/>
        <v>37.708091253290384</v>
      </c>
      <c r="Y196" s="84">
        <f t="shared" si="550"/>
        <v>28.984737742112706</v>
      </c>
      <c r="Z196" s="84">
        <f t="shared" si="551"/>
        <v>29.606688440822669</v>
      </c>
      <c r="AC196" s="84">
        <f t="shared" si="552"/>
        <v>12.439646681753583</v>
      </c>
      <c r="AD196" s="84">
        <f t="shared" si="553"/>
        <v>18.050054012536947</v>
      </c>
      <c r="AE196" s="84">
        <f t="shared" si="554"/>
        <v>26.450992334360919</v>
      </c>
      <c r="AF196" s="84">
        <f t="shared" si="555"/>
        <v>21.415137701726998</v>
      </c>
      <c r="AG196" s="84">
        <f t="shared" si="556"/>
        <v>20.012001907620977</v>
      </c>
      <c r="AI196" s="74">
        <f t="shared" si="557"/>
        <v>12.62847271902351</v>
      </c>
      <c r="AJ196" s="74">
        <f t="shared" si="558"/>
        <v>18.127593065332704</v>
      </c>
      <c r="AK196" s="74">
        <f t="shared" si="559"/>
        <v>26.657473809686451</v>
      </c>
      <c r="AL196" s="74">
        <f t="shared" si="560"/>
        <v>21.298412196580653</v>
      </c>
      <c r="AM196" s="74">
        <f t="shared" si="561"/>
        <v>20.123268687295603</v>
      </c>
      <c r="AO196" s="119">
        <f>Northeast!V197</f>
        <v>0.98504759510740525</v>
      </c>
      <c r="AP196" s="119">
        <f>Midwest!V197</f>
        <v>0.99572259524381956</v>
      </c>
      <c r="AQ196" s="119">
        <f>South!V197</f>
        <v>0.99225427447478154</v>
      </c>
      <c r="AR196" s="119">
        <f>West!V197</f>
        <v>1.0054804792051628</v>
      </c>
      <c r="AS196" s="119">
        <f t="shared" si="562"/>
        <v>0.99447074024584925</v>
      </c>
      <c r="AU196" s="125">
        <f t="shared" si="563"/>
        <v>1636.2044494192701</v>
      </c>
      <c r="AV196" s="125">
        <f t="shared" si="564"/>
        <v>1512.3571307672257</v>
      </c>
      <c r="AW196" s="125">
        <f t="shared" si="565"/>
        <v>1425.5832362215776</v>
      </c>
      <c r="AX196" s="125">
        <f t="shared" si="566"/>
        <v>1353.4695945371045</v>
      </c>
      <c r="AY196" s="125">
        <f t="shared" si="567"/>
        <v>1479.4466129621865</v>
      </c>
      <c r="BB196" s="71">
        <f t="shared" si="568"/>
        <v>0.96622500157623115</v>
      </c>
      <c r="BC196" s="71">
        <f t="shared" si="569"/>
        <v>0.95649946807794295</v>
      </c>
      <c r="BD196" s="71">
        <f t="shared" si="570"/>
        <v>0.9217707355164807</v>
      </c>
      <c r="BE196" s="71">
        <f t="shared" si="571"/>
        <v>1.0113828188943801</v>
      </c>
      <c r="BF196" s="71"/>
      <c r="BG196" s="71"/>
      <c r="BH196" s="71"/>
      <c r="BI196" s="71"/>
      <c r="BJ196" s="71"/>
      <c r="BK196" s="71"/>
      <c r="BL196" s="71"/>
      <c r="BM196" s="71"/>
      <c r="BN196" s="71"/>
      <c r="BO196" s="71"/>
      <c r="BP196" s="71"/>
      <c r="BQ196" s="148">
        <f>Northeast!AK197</f>
        <v>0.967451022134865</v>
      </c>
      <c r="BR196" s="148">
        <f>Midwest!AK197</f>
        <v>0.95716938108243943</v>
      </c>
      <c r="BS196" s="148">
        <f>South!AK197</f>
        <v>0.92088490840022463</v>
      </c>
      <c r="BT196" s="148">
        <f>West!AK197</f>
        <v>1.010626348002772</v>
      </c>
      <c r="BU196" s="72"/>
      <c r="BV196" s="148">
        <f>Northeast!AH197</f>
        <v>0.99873273113513472</v>
      </c>
      <c r="BW196" s="148">
        <f>Midwest!AH197</f>
        <v>0.99930011028587351</v>
      </c>
      <c r="BX196" s="148">
        <f>South!AH197</f>
        <v>1.000961930321776</v>
      </c>
      <c r="BY196" s="148">
        <f>West!AH197</f>
        <v>1.0007485168906423</v>
      </c>
      <c r="CA196" s="148">
        <f>Northeast!AI197</f>
        <v>1.0006056189124188</v>
      </c>
      <c r="CB196" s="148">
        <f>Midwest!AI197</f>
        <v>0.99367293806430956</v>
      </c>
      <c r="CC196" s="148">
        <f>South!AI197</f>
        <v>0.99087745181129172</v>
      </c>
      <c r="CD196" s="148">
        <f>West!AI197</f>
        <v>0.9936552625074857</v>
      </c>
      <c r="CF196" s="148">
        <f>Northeast!AJ197</f>
        <v>0.998769218990466</v>
      </c>
      <c r="CG196" s="148">
        <f>Midwest!AJ197</f>
        <v>1.0047160618393276</v>
      </c>
      <c r="CH196" s="148">
        <f>South!AJ197</f>
        <v>1.0291514993784934</v>
      </c>
      <c r="CI196" s="148">
        <f>West!AJ197</f>
        <v>0.99341258476717431</v>
      </c>
      <c r="CJ196" s="143"/>
      <c r="CK196" s="73">
        <f t="shared" si="572"/>
        <v>0.96226827114104607</v>
      </c>
      <c r="CL196" s="73">
        <f t="shared" si="573"/>
        <v>0.95489704406952403</v>
      </c>
      <c r="CM196" s="73">
        <f t="shared" si="574"/>
        <v>0.99707308545303996</v>
      </c>
      <c r="CN196" s="73">
        <f t="shared" si="575"/>
        <v>1.0002059005419082</v>
      </c>
      <c r="CO196" s="73">
        <f t="shared" si="576"/>
        <v>0.99347332012576006</v>
      </c>
      <c r="CP196" s="73">
        <f t="shared" si="577"/>
        <v>1.0121989997702345</v>
      </c>
      <c r="CQ196" s="73">
        <f t="shared" si="578"/>
        <v>0.95217775477088751</v>
      </c>
      <c r="CR196" s="73">
        <f t="shared" si="579"/>
        <v>0.91886712771447654</v>
      </c>
      <c r="CS196" s="73">
        <f t="shared" si="580"/>
        <v>0.91886712771447621</v>
      </c>
      <c r="CT196" s="73"/>
      <c r="CU196" s="73">
        <f t="shared" si="581"/>
        <v>1.0028558630833497</v>
      </c>
      <c r="CV196" s="546">
        <f t="shared" si="582"/>
        <v>1.0094441821109015</v>
      </c>
      <c r="CW196" s="71">
        <f t="shared" si="583"/>
        <v>0.94596319538212537</v>
      </c>
      <c r="CX196" s="53"/>
      <c r="CZ196" s="71">
        <f t="shared" si="617"/>
        <v>0.14743294612790553</v>
      </c>
      <c r="DA196" s="71">
        <f t="shared" si="618"/>
        <v>0.23953464640888858</v>
      </c>
      <c r="DB196" s="71">
        <f t="shared" si="619"/>
        <v>0.42502524990779866</v>
      </c>
      <c r="DC196" s="71">
        <f t="shared" si="620"/>
        <v>0.18800715755540715</v>
      </c>
      <c r="DE196" s="71">
        <f t="shared" ref="DE196:DE215" si="631">(CZ196-CZ195)/LN(CZ196/CZ195)</f>
        <v>0.14832676134504283</v>
      </c>
      <c r="DF196" s="71">
        <f t="shared" ref="DF196:DF215" si="632">(DA196-DA195)/LN(DA196/DA195)</f>
        <v>0.23921758144188293</v>
      </c>
      <c r="DG196" s="71">
        <f t="shared" ref="DG196:DG215" si="633">(DB196-DB195)/LN(DB196/DB195)</f>
        <v>0.42525999832030414</v>
      </c>
      <c r="DH196" s="71">
        <f t="shared" ref="DH196:DH215" si="634">(DC196-DC195)/LN(DC196/DC195)</f>
        <v>0.18719249471831623</v>
      </c>
      <c r="DI196" s="71">
        <f t="shared" ref="DI196:DI215" si="635">SUM(DE196:DH196)</f>
        <v>0.9999968358255461</v>
      </c>
      <c r="DJ196" s="71"/>
      <c r="DK196" s="71">
        <f t="shared" ref="DK196:DK215" si="636">DE196/$DI196</f>
        <v>0.14832723067827697</v>
      </c>
      <c r="DL196" s="71">
        <f t="shared" ref="DL196:DL215" si="637">DF196/$DI196</f>
        <v>0.2392183383704381</v>
      </c>
      <c r="DM196" s="71">
        <f t="shared" ref="DM196:DM215" si="638">DG196/$DI196</f>
        <v>0.42526134392138482</v>
      </c>
      <c r="DN196" s="71">
        <f t="shared" ref="DN196:DN215" si="639">DH196/$DI196</f>
        <v>0.18719308702990015</v>
      </c>
      <c r="DQ196" s="71">
        <f t="shared" si="602"/>
        <v>6.9144295687975808E-3</v>
      </c>
      <c r="DR196" s="71">
        <f t="shared" si="603"/>
        <v>-2.4068291972063078E-2</v>
      </c>
      <c r="DS196" s="71">
        <f t="shared" si="604"/>
        <v>4.9254484962182763E-3</v>
      </c>
      <c r="DT196" s="71">
        <f t="shared" si="605"/>
        <v>-6.4597134443267028E-3</v>
      </c>
      <c r="DV196" s="71">
        <f t="shared" si="621"/>
        <v>0.21445627725780289</v>
      </c>
      <c r="DW196" s="71">
        <f t="shared" si="622"/>
        <v>0.25979172175742798</v>
      </c>
      <c r="DX196" s="71">
        <f t="shared" si="623"/>
        <v>0.33371061051532153</v>
      </c>
      <c r="DY196" s="71">
        <f t="shared" si="624"/>
        <v>0.19204139046944757</v>
      </c>
      <c r="DZ196" s="71"/>
      <c r="EB196" s="71">
        <f t="shared" ref="EB196:EB215" si="640">LN(DV196/DV195)</f>
        <v>2.5187505323565136E-3</v>
      </c>
      <c r="EC196" s="71">
        <f t="shared" ref="EC196:EC215" si="641">LN(DW196/DW195)</f>
        <v>-5.9195430188961539E-3</v>
      </c>
      <c r="ED196" s="71">
        <f t="shared" ref="ED196:ED215" si="642">LN(DX196/DX195)</f>
        <v>1.0298154900928011E-3</v>
      </c>
      <c r="EE196" s="71">
        <f t="shared" ref="EE196:EE215" si="643">LN(DY196/DY195)</f>
        <v>3.439769583296171E-3</v>
      </c>
      <c r="EG196" s="71">
        <f t="shared" si="588"/>
        <v>6.947588351721534E-4</v>
      </c>
      <c r="EH196" s="71">
        <f t="shared" si="589"/>
        <v>1.3350252520819797E-3</v>
      </c>
      <c r="EI196" s="71">
        <f t="shared" si="590"/>
        <v>1.2594994817364325E-3</v>
      </c>
      <c r="EJ196" s="71">
        <f t="shared" si="591"/>
        <v>-1.0651159033245662E-4</v>
      </c>
      <c r="EL196" s="71">
        <f t="shared" si="592"/>
        <v>-2.8843603104242157E-3</v>
      </c>
      <c r="EM196" s="71">
        <f t="shared" si="593"/>
        <v>-3.7849435854186942E-4</v>
      </c>
      <c r="EN196" s="71">
        <f t="shared" si="594"/>
        <v>3.1004556398548549E-4</v>
      </c>
      <c r="EO196" s="71">
        <f t="shared" si="595"/>
        <v>1.0557163629667204E-3</v>
      </c>
      <c r="EQ196" s="71">
        <f t="shared" si="596"/>
        <v>-1.7464398501959182E-2</v>
      </c>
      <c r="ER196" s="71">
        <f t="shared" si="597"/>
        <v>3.3536445256527658E-2</v>
      </c>
      <c r="ES196" s="71">
        <f t="shared" si="598"/>
        <v>-6.7735740067590968E-3</v>
      </c>
      <c r="ET196" s="71">
        <f t="shared" si="599"/>
        <v>1.2617621981049525E-2</v>
      </c>
      <c r="EW196" s="71">
        <f t="shared" ref="EW196:EW215" si="644">EXP(SUMPRODUCT($DK196:$DN196,DQ196:DT196))</f>
        <v>0.99616079917120193</v>
      </c>
      <c r="EX196" s="71">
        <f t="shared" ref="EX196:EX215" si="645">IF(ISERR(EW196),EX195,EW196*EX195)</f>
        <v>1.1377861663828301</v>
      </c>
      <c r="EY196" s="71">
        <f t="shared" si="625"/>
        <v>0.95217775477088751</v>
      </c>
      <c r="EZ196" s="71"/>
      <c r="FA196" s="71">
        <f t="shared" ref="FA196:FA224" si="646">EXP(SUMPRODUCT($DK196:$DN196,EB196:EE196))</f>
        <v>1.0000393786279358</v>
      </c>
      <c r="FB196" s="71">
        <f t="shared" si="518"/>
        <v>1.0168039679977405</v>
      </c>
      <c r="FC196" s="71">
        <f t="shared" si="626"/>
        <v>0.99707308545303996</v>
      </c>
      <c r="FD196" s="71"/>
      <c r="FE196" s="71">
        <f t="shared" ref="FE196:FE224" si="647">EXP(SUMPRODUCT($DK196:$DN196,EG196:EJ196))</f>
        <v>1.0009385325316522</v>
      </c>
      <c r="FF196" s="71">
        <f t="shared" ref="FF196:FF215" si="648">IF(ISERR(FE196),FF195,FE196*FF195)</f>
        <v>1.0179539305550216</v>
      </c>
      <c r="FG196" s="71">
        <f t="shared" si="627"/>
        <v>1.0002059005419082</v>
      </c>
      <c r="FH196" s="71"/>
      <c r="FI196" s="71">
        <f t="shared" ref="FI196:FI224" si="649">EXP(SUMPRODUCT($DK196:$DN196,EL196:EO196))</f>
        <v>0.9998111190698219</v>
      </c>
      <c r="FJ196" s="71">
        <f t="shared" ref="FJ196:FJ215" si="650">IF(ISERR(FI196),FJ195,FI196*FJ195)</f>
        <v>1.0189223103808573</v>
      </c>
      <c r="FK196" s="71">
        <f t="shared" si="628"/>
        <v>0.99347332012576006</v>
      </c>
      <c r="FM196" s="71">
        <f t="shared" ref="FM196:FM224" si="651">EXP(SUMPRODUCT($DK196:$DN196,EQ196:ET196))</f>
        <v>1.0049255702022035</v>
      </c>
      <c r="FN196" s="71">
        <f t="shared" ref="FN196:FN215" si="652">IF(ISERR(FM196),FN195,FM196*FN195)</f>
        <v>0.98387727281490733</v>
      </c>
      <c r="FO196" s="71">
        <f t="shared" si="629"/>
        <v>1.0121989997702345</v>
      </c>
      <c r="FQ196" s="239"/>
      <c r="GB196" s="119">
        <f t="shared" si="613"/>
        <v>0.151339933507809</v>
      </c>
      <c r="GC196" s="119">
        <f t="shared" si="614"/>
        <v>0.24418838784066083</v>
      </c>
      <c r="GD196" s="119">
        <f t="shared" si="615"/>
        <v>0.42157881213545989</v>
      </c>
      <c r="GE196" s="119">
        <f t="shared" si="616"/>
        <v>0.18289286651607028</v>
      </c>
    </row>
    <row r="197" spans="1:187" x14ac:dyDescent="0.2">
      <c r="A197" s="75" t="s">
        <v>44</v>
      </c>
      <c r="B197" s="50">
        <f t="shared" si="630"/>
        <v>1983</v>
      </c>
      <c r="D197" s="79">
        <f>Northeast!D198</f>
        <v>380.84270272617255</v>
      </c>
      <c r="E197" s="79">
        <f>Midwest!D198</f>
        <v>628.52850939042719</v>
      </c>
      <c r="F197" s="79">
        <f>South!D198</f>
        <v>1083.1651545153707</v>
      </c>
      <c r="G197" s="79">
        <f>West!D198</f>
        <v>469.69863336802962</v>
      </c>
      <c r="H197" s="79">
        <f t="shared" si="525"/>
        <v>2562.2350000000001</v>
      </c>
      <c r="J197" s="327">
        <f t="shared" si="530"/>
        <v>18207.106877348513</v>
      </c>
      <c r="K197" s="327">
        <f t="shared" si="530"/>
        <v>21890.252205688023</v>
      </c>
      <c r="L197" s="327">
        <f t="shared" si="530"/>
        <v>28400.612991728423</v>
      </c>
      <c r="M197" s="327">
        <f t="shared" si="530"/>
        <v>16443.048710441089</v>
      </c>
      <c r="N197" s="327">
        <f t="shared" si="545"/>
        <v>84941.020785206041</v>
      </c>
      <c r="P197" s="84">
        <f t="shared" si="531"/>
        <v>29.742472005506102</v>
      </c>
      <c r="Q197" s="84">
        <f t="shared" si="531"/>
        <v>33.085898826416425</v>
      </c>
      <c r="R197" s="84">
        <f t="shared" si="531"/>
        <v>40.495140738056371</v>
      </c>
      <c r="S197" s="84">
        <f t="shared" si="531"/>
        <v>22.295819166357273</v>
      </c>
      <c r="T197" s="79">
        <f t="shared" si="546"/>
        <v>125.61933073633618</v>
      </c>
      <c r="V197" s="84">
        <f t="shared" si="547"/>
        <v>20.917255294413604</v>
      </c>
      <c r="W197" s="84">
        <f t="shared" si="548"/>
        <v>28.712712100553535</v>
      </c>
      <c r="X197" s="84">
        <f t="shared" si="549"/>
        <v>38.138794920758883</v>
      </c>
      <c r="Y197" s="84">
        <f t="shared" si="550"/>
        <v>28.565179221890769</v>
      </c>
      <c r="Z197" s="84">
        <f t="shared" si="551"/>
        <v>30.164871770015953</v>
      </c>
      <c r="AC197" s="84">
        <f t="shared" si="552"/>
        <v>12.804675504297984</v>
      </c>
      <c r="AD197" s="84">
        <f t="shared" si="553"/>
        <v>18.996869714435498</v>
      </c>
      <c r="AE197" s="84">
        <f t="shared" si="554"/>
        <v>26.748027905912124</v>
      </c>
      <c r="AF197" s="84">
        <f t="shared" si="555"/>
        <v>21.066668592144389</v>
      </c>
      <c r="AG197" s="84">
        <f t="shared" si="556"/>
        <v>20.396820974774208</v>
      </c>
      <c r="AI197" s="74">
        <f t="shared" si="557"/>
        <v>12.656113037405095</v>
      </c>
      <c r="AJ197" s="74">
        <f t="shared" si="558"/>
        <v>18.590912903319815</v>
      </c>
      <c r="AK197" s="74">
        <f t="shared" si="559"/>
        <v>26.538665660661181</v>
      </c>
      <c r="AL197" s="74">
        <f t="shared" si="560"/>
        <v>21.115425131179752</v>
      </c>
      <c r="AM197" s="74">
        <f t="shared" si="561"/>
        <v>20.195887348919758</v>
      </c>
      <c r="AO197" s="119">
        <f>Northeast!V198</f>
        <v>1.0117383960188893</v>
      </c>
      <c r="AP197" s="119">
        <f>Midwest!V198</f>
        <v>1.0218363032104352</v>
      </c>
      <c r="AQ197" s="119">
        <f>South!V198</f>
        <v>1.0078889514615381</v>
      </c>
      <c r="AR197" s="119">
        <f>West!V198</f>
        <v>0.99769095158006704</v>
      </c>
      <c r="AS197" s="119">
        <f t="shared" si="562"/>
        <v>1.0099492348309815</v>
      </c>
      <c r="AU197" s="125">
        <f t="shared" si="563"/>
        <v>1633.5638718367031</v>
      </c>
      <c r="AV197" s="125">
        <f t="shared" si="564"/>
        <v>1511.4443870052487</v>
      </c>
      <c r="AW197" s="125">
        <f t="shared" si="565"/>
        <v>1425.8544613051288</v>
      </c>
      <c r="AX197" s="125">
        <f t="shared" si="566"/>
        <v>1355.9419277399429</v>
      </c>
      <c r="AY197" s="125">
        <f t="shared" si="567"/>
        <v>1478.9006486511989</v>
      </c>
      <c r="BB197" s="71">
        <f t="shared" si="568"/>
        <v>0.96833980732242275</v>
      </c>
      <c r="BC197" s="71">
        <f t="shared" si="569"/>
        <v>0.98094646316369105</v>
      </c>
      <c r="BD197" s="71">
        <f t="shared" si="570"/>
        <v>0.91766254898334487</v>
      </c>
      <c r="BE197" s="71">
        <f t="shared" si="571"/>
        <v>1.0026934399717538</v>
      </c>
      <c r="BF197" s="71"/>
      <c r="BG197" s="71"/>
      <c r="BH197" s="71"/>
      <c r="BI197" s="71"/>
      <c r="BJ197" s="71"/>
      <c r="BK197" s="71"/>
      <c r="BL197" s="71"/>
      <c r="BM197" s="71"/>
      <c r="BN197" s="71"/>
      <c r="BO197" s="71"/>
      <c r="BP197" s="71"/>
      <c r="BQ197" s="148">
        <f>Northeast!AK198</f>
        <v>0.96915657147425616</v>
      </c>
      <c r="BR197" s="148">
        <f>Midwest!AK198</f>
        <v>0.98007931927866776</v>
      </c>
      <c r="BS197" s="148">
        <f>South!AK198</f>
        <v>0.91549082248511215</v>
      </c>
      <c r="BT197" s="148">
        <f>West!AK198</f>
        <v>1.0023890917795604</v>
      </c>
      <c r="BU197" s="72"/>
      <c r="BV197" s="148">
        <f>Northeast!AH198</f>
        <v>0.9991572423116416</v>
      </c>
      <c r="BW197" s="148">
        <f>Midwest!AH198</f>
        <v>1.0008847690875282</v>
      </c>
      <c r="BX197" s="148">
        <f>South!AH198</f>
        <v>1.0023721990924361</v>
      </c>
      <c r="BY197" s="148">
        <f>West!AH198</f>
        <v>1.0003036228094351</v>
      </c>
      <c r="CA197" s="148">
        <f>Northeast!AI198</f>
        <v>0.99899079824179393</v>
      </c>
      <c r="CB197" s="148">
        <f>Midwest!AI198</f>
        <v>0.99307323263943847</v>
      </c>
      <c r="CC197" s="148">
        <f>South!AI198</f>
        <v>0.99106597171867283</v>
      </c>
      <c r="CD197" s="148">
        <f>West!AI198</f>
        <v>0.99547033608400926</v>
      </c>
      <c r="CF197" s="148">
        <f>Northeast!AJ198</f>
        <v>1.0258318203439429</v>
      </c>
      <c r="CG197" s="148">
        <f>Midwest!AJ198</f>
        <v>1.0310656314419093</v>
      </c>
      <c r="CH197" s="148">
        <f>South!AJ198</f>
        <v>1.0453675557635727</v>
      </c>
      <c r="CI197" s="148">
        <f>West!AJ198</f>
        <v>0.9857165479646709</v>
      </c>
      <c r="CJ197" s="143"/>
      <c r="CK197" s="73">
        <f t="shared" si="572"/>
        <v>0.97220414099531061</v>
      </c>
      <c r="CL197" s="73">
        <f t="shared" si="573"/>
        <v>0.97289998999712812</v>
      </c>
      <c r="CM197" s="73">
        <f t="shared" si="574"/>
        <v>0.997353239192172</v>
      </c>
      <c r="CN197" s="73">
        <f t="shared" si="575"/>
        <v>1.0011678323884292</v>
      </c>
      <c r="CO197" s="73">
        <f t="shared" si="576"/>
        <v>0.99350711142656056</v>
      </c>
      <c r="CP197" s="73">
        <f t="shared" si="577"/>
        <v>1.0279245859485422</v>
      </c>
      <c r="CQ197" s="73">
        <f t="shared" si="578"/>
        <v>0.95406963844914117</v>
      </c>
      <c r="CR197" s="73">
        <f t="shared" si="579"/>
        <v>0.94585739904950494</v>
      </c>
      <c r="CS197" s="73">
        <f t="shared" si="580"/>
        <v>0.94585739904950428</v>
      </c>
      <c r="CT197" s="73"/>
      <c r="CU197" s="73">
        <f t="shared" si="581"/>
        <v>1.0197368732733145</v>
      </c>
      <c r="CV197" s="546">
        <f t="shared" si="582"/>
        <v>1.0264011817782472</v>
      </c>
      <c r="CW197" s="71">
        <f t="shared" si="583"/>
        <v>0.94787497059538928</v>
      </c>
      <c r="CX197" s="53"/>
      <c r="CZ197" s="71">
        <f t="shared" si="617"/>
        <v>0.1486369137593439</v>
      </c>
      <c r="DA197" s="71">
        <f t="shared" si="618"/>
        <v>0.24530478640344355</v>
      </c>
      <c r="DB197" s="71">
        <f t="shared" si="619"/>
        <v>0.42274231462585227</v>
      </c>
      <c r="DC197" s="71">
        <f t="shared" si="620"/>
        <v>0.18331598521136025</v>
      </c>
      <c r="DE197" s="71">
        <f t="shared" si="631"/>
        <v>0.14803411395127097</v>
      </c>
      <c r="DF197" s="71">
        <f t="shared" si="632"/>
        <v>0.24240827077044838</v>
      </c>
      <c r="DG197" s="71">
        <f t="shared" si="633"/>
        <v>0.42388275765351535</v>
      </c>
      <c r="DH197" s="71">
        <f t="shared" si="634"/>
        <v>0.18565169317929739</v>
      </c>
      <c r="DI197" s="71">
        <f t="shared" si="635"/>
        <v>0.9999768355545321</v>
      </c>
      <c r="DJ197" s="71"/>
      <c r="DK197" s="71">
        <f t="shared" si="636"/>
        <v>0.14803754315886669</v>
      </c>
      <c r="DL197" s="71">
        <f t="shared" si="637"/>
        <v>0.24241388615369486</v>
      </c>
      <c r="DM197" s="71">
        <f t="shared" si="638"/>
        <v>0.42389257688999699</v>
      </c>
      <c r="DN197" s="71">
        <f t="shared" si="639"/>
        <v>0.18565599379744149</v>
      </c>
      <c r="DQ197" s="71">
        <f t="shared" si="602"/>
        <v>1.7613788007118073E-3</v>
      </c>
      <c r="DR197" s="71">
        <f t="shared" si="603"/>
        <v>2.365313891031463E-2</v>
      </c>
      <c r="DS197" s="71">
        <f t="shared" si="604"/>
        <v>-5.8747252405392889E-3</v>
      </c>
      <c r="DT197" s="71">
        <f t="shared" si="605"/>
        <v>-8.1840427420446903E-3</v>
      </c>
      <c r="DV197" s="71">
        <f t="shared" si="621"/>
        <v>0.21434998907523839</v>
      </c>
      <c r="DW197" s="71">
        <f t="shared" si="622"/>
        <v>0.25771119776206636</v>
      </c>
      <c r="DX197" s="71">
        <f t="shared" si="623"/>
        <v>0.33435685996223491</v>
      </c>
      <c r="DY197" s="71">
        <f t="shared" si="624"/>
        <v>0.1935819532004604</v>
      </c>
      <c r="DZ197" s="71"/>
      <c r="EB197" s="71">
        <f t="shared" si="640"/>
        <v>-4.9573988575393323E-4</v>
      </c>
      <c r="EC197" s="71">
        <f t="shared" si="641"/>
        <v>-8.0406704043992482E-3</v>
      </c>
      <c r="ED197" s="71">
        <f t="shared" si="642"/>
        <v>1.9346837768569312E-3</v>
      </c>
      <c r="EE197" s="71">
        <f t="shared" si="643"/>
        <v>7.9900294012788444E-3</v>
      </c>
      <c r="EG197" s="71">
        <f t="shared" si="588"/>
        <v>4.2495952083196185E-4</v>
      </c>
      <c r="EH197" s="71">
        <f t="shared" si="589"/>
        <v>1.5845126613483202E-3</v>
      </c>
      <c r="EI197" s="71">
        <f t="shared" si="590"/>
        <v>1.4079219066971088E-3</v>
      </c>
      <c r="EJ197" s="71">
        <f t="shared" si="591"/>
        <v>-4.4466016623073105E-4</v>
      </c>
      <c r="EL197" s="71">
        <f t="shared" si="592"/>
        <v>-1.6151469444735628E-3</v>
      </c>
      <c r="EM197" s="71">
        <f t="shared" si="593"/>
        <v>-6.0370615222860046E-4</v>
      </c>
      <c r="EN197" s="71">
        <f t="shared" si="594"/>
        <v>1.9023742626700656E-4</v>
      </c>
      <c r="EO197" s="71">
        <f t="shared" si="595"/>
        <v>1.8249969550284035E-3</v>
      </c>
      <c r="EQ197" s="71">
        <f t="shared" si="596"/>
        <v>2.6735354561686374E-2</v>
      </c>
      <c r="ER197" s="71">
        <f t="shared" si="597"/>
        <v>2.5887884991150058E-2</v>
      </c>
      <c r="ES197" s="71">
        <f t="shared" si="598"/>
        <v>1.5633875847009267E-2</v>
      </c>
      <c r="ET197" s="71">
        <f t="shared" si="599"/>
        <v>-7.7772344074526246E-3</v>
      </c>
      <c r="EW197" s="71">
        <f t="shared" si="644"/>
        <v>1.0019869017825447</v>
      </c>
      <c r="EX197" s="71">
        <f t="shared" si="645"/>
        <v>1.1400468357449709</v>
      </c>
      <c r="EY197" s="71">
        <f t="shared" si="625"/>
        <v>0.95406963844914117</v>
      </c>
      <c r="EZ197" s="71"/>
      <c r="FA197" s="71">
        <f t="shared" si="646"/>
        <v>1.0002809761322609</v>
      </c>
      <c r="FB197" s="71">
        <f t="shared" si="518"/>
        <v>1.0170896656439361</v>
      </c>
      <c r="FC197" s="71">
        <f t="shared" si="626"/>
        <v>0.997353239192172</v>
      </c>
      <c r="FD197" s="71"/>
      <c r="FE197" s="71">
        <f t="shared" si="647"/>
        <v>1.0009617338250052</v>
      </c>
      <c r="FF197" s="71">
        <f t="shared" si="648"/>
        <v>1.0189329312823334</v>
      </c>
      <c r="FG197" s="71">
        <f t="shared" si="627"/>
        <v>1.0011678323884292</v>
      </c>
      <c r="FH197" s="71"/>
      <c r="FI197" s="71">
        <f t="shared" si="649"/>
        <v>1.0000340132946863</v>
      </c>
      <c r="FJ197" s="71">
        <f t="shared" si="650"/>
        <v>1.0189569672856629</v>
      </c>
      <c r="FK197" s="71">
        <f t="shared" si="628"/>
        <v>0.99350711142656056</v>
      </c>
      <c r="FM197" s="71">
        <f t="shared" si="651"/>
        <v>1.0155360617644134</v>
      </c>
      <c r="FN197" s="71">
        <f t="shared" si="652"/>
        <v>0.99916285089396228</v>
      </c>
      <c r="FO197" s="71">
        <f t="shared" si="629"/>
        <v>1.0279245859485422</v>
      </c>
      <c r="FQ197" s="239"/>
      <c r="GB197" s="119">
        <f t="shared" si="613"/>
        <v>0.1500886900447545</v>
      </c>
      <c r="GC197" s="119">
        <f t="shared" si="614"/>
        <v>0.24355232907330313</v>
      </c>
      <c r="GD197" s="119">
        <f t="shared" si="615"/>
        <v>0.42185006723210733</v>
      </c>
      <c r="GE197" s="119">
        <f t="shared" si="616"/>
        <v>0.18450891364983499</v>
      </c>
    </row>
    <row r="198" spans="1:187" x14ac:dyDescent="0.2">
      <c r="A198" s="75" t="s">
        <v>44</v>
      </c>
      <c r="B198" s="50">
        <f t="shared" si="630"/>
        <v>1984</v>
      </c>
      <c r="D198" s="79">
        <f>Northeast!D199</f>
        <v>390.13870684700419</v>
      </c>
      <c r="E198" s="79">
        <f>Midwest!D199</f>
        <v>630.17252648388694</v>
      </c>
      <c r="F198" s="79">
        <f>South!D199</f>
        <v>1155.6431316415412</v>
      </c>
      <c r="G198" s="79">
        <f>West!D199</f>
        <v>485.71863502756713</v>
      </c>
      <c r="H198" s="79">
        <f t="shared" si="525"/>
        <v>2661.6729999999993</v>
      </c>
      <c r="J198" s="327">
        <f t="shared" si="530"/>
        <v>18313.872427904465</v>
      </c>
      <c r="K198" s="327">
        <f t="shared" si="530"/>
        <v>21938.941840436102</v>
      </c>
      <c r="L198" s="327">
        <f t="shared" si="530"/>
        <v>29035.98085317605</v>
      </c>
      <c r="M198" s="327">
        <f t="shared" si="530"/>
        <v>16847.287028913135</v>
      </c>
      <c r="N198" s="327">
        <f t="shared" si="545"/>
        <v>86136.082150429764</v>
      </c>
      <c r="P198" s="84">
        <f t="shared" si="531"/>
        <v>29.928087629981121</v>
      </c>
      <c r="Q198" s="84">
        <f t="shared" si="531"/>
        <v>33.270993235145312</v>
      </c>
      <c r="R198" s="84">
        <f t="shared" si="531"/>
        <v>41.584129722086679</v>
      </c>
      <c r="S198" s="84">
        <f t="shared" si="531"/>
        <v>22.900052752370573</v>
      </c>
      <c r="T198" s="79">
        <f t="shared" si="546"/>
        <v>127.68326333958369</v>
      </c>
      <c r="V198" s="84">
        <f t="shared" si="547"/>
        <v>21.302906219470984</v>
      </c>
      <c r="W198" s="84">
        <f t="shared" si="548"/>
        <v>28.723925295357837</v>
      </c>
      <c r="X198" s="84">
        <f t="shared" si="549"/>
        <v>39.800382066829101</v>
      </c>
      <c r="Y198" s="84">
        <f t="shared" si="550"/>
        <v>28.830673698025205</v>
      </c>
      <c r="Z198" s="84">
        <f t="shared" si="551"/>
        <v>30.90079016307708</v>
      </c>
      <c r="AC198" s="84">
        <f t="shared" si="552"/>
        <v>13.035871575575518</v>
      </c>
      <c r="AD198" s="84">
        <f t="shared" si="553"/>
        <v>18.940598557731473</v>
      </c>
      <c r="AE198" s="84">
        <f t="shared" si="554"/>
        <v>27.790484960606058</v>
      </c>
      <c r="AF198" s="84">
        <f t="shared" si="555"/>
        <v>21.210371883413519</v>
      </c>
      <c r="AG198" s="84">
        <f t="shared" si="556"/>
        <v>20.845903608533803</v>
      </c>
      <c r="AI198" s="74">
        <f t="shared" si="557"/>
        <v>13.084156591768075</v>
      </c>
      <c r="AJ198" s="74">
        <f t="shared" si="558"/>
        <v>18.939416968349079</v>
      </c>
      <c r="AK198" s="74">
        <f t="shared" si="559"/>
        <v>28.408369575833913</v>
      </c>
      <c r="AL198" s="74">
        <f t="shared" si="560"/>
        <v>21.164577048521824</v>
      </c>
      <c r="AM198" s="74">
        <f t="shared" si="561"/>
        <v>21.049933915405763</v>
      </c>
      <c r="AO198" s="119">
        <f>Northeast!V199</f>
        <v>0.99630965772582269</v>
      </c>
      <c r="AP198" s="119">
        <f>Midwest!V199</f>
        <v>1.0000623878435313</v>
      </c>
      <c r="AQ198" s="119">
        <f>South!V199</f>
        <v>0.97824990928893474</v>
      </c>
      <c r="AR198" s="119">
        <f>West!V199</f>
        <v>1.0021637491165878</v>
      </c>
      <c r="AS198" s="119">
        <f t="shared" si="562"/>
        <v>0.99030731841287933</v>
      </c>
      <c r="AU198" s="125">
        <f t="shared" si="563"/>
        <v>1634.175827520799</v>
      </c>
      <c r="AV198" s="125">
        <f t="shared" si="564"/>
        <v>1516.5267986545675</v>
      </c>
      <c r="AW198" s="125">
        <f t="shared" si="565"/>
        <v>1432.158601163221</v>
      </c>
      <c r="AX198" s="125">
        <f t="shared" si="566"/>
        <v>1359.2724284372757</v>
      </c>
      <c r="AY198" s="125">
        <f t="shared" si="567"/>
        <v>1482.3435214593937</v>
      </c>
      <c r="BB198" s="71">
        <f t="shared" si="568"/>
        <v>1.001090116341663</v>
      </c>
      <c r="BC198" s="71">
        <f t="shared" si="569"/>
        <v>0.99933522286400567</v>
      </c>
      <c r="BD198" s="71">
        <f t="shared" si="570"/>
        <v>0.98231377457924407</v>
      </c>
      <c r="BE198" s="71">
        <f t="shared" si="571"/>
        <v>1.0050274827283998</v>
      </c>
      <c r="BF198" s="71"/>
      <c r="BG198" s="71"/>
      <c r="BH198" s="71"/>
      <c r="BI198" s="71"/>
      <c r="BJ198" s="71"/>
      <c r="BK198" s="71"/>
      <c r="BL198" s="71"/>
      <c r="BM198" s="71"/>
      <c r="BN198" s="71"/>
      <c r="BO198" s="71"/>
      <c r="BP198" s="71"/>
      <c r="BQ198" s="148">
        <f>Northeast!AK199</f>
        <v>1.0014985877885831</v>
      </c>
      <c r="BR198" s="148">
        <f>Midwest!AK199</f>
        <v>0.99883303939311985</v>
      </c>
      <c r="BS198" s="148">
        <f>South!AK199</f>
        <v>0.98113440527818596</v>
      </c>
      <c r="BT198" s="148">
        <f>West!AK199</f>
        <v>1.0049723097912491</v>
      </c>
      <c r="BU198" s="72"/>
      <c r="BV198" s="148">
        <f>Northeast!AH199</f>
        <v>0.99959213976744399</v>
      </c>
      <c r="BW198" s="148">
        <f>Midwest!AH199</f>
        <v>1.0005027701838849</v>
      </c>
      <c r="BX198" s="148">
        <f>South!AH199</f>
        <v>1.0012020466255322</v>
      </c>
      <c r="BY198" s="148">
        <f>West!AH199</f>
        <v>1.0000548999575538</v>
      </c>
      <c r="CA198" s="148">
        <f>Northeast!AI199</f>
        <v>0.99936503405092458</v>
      </c>
      <c r="CB198" s="148">
        <f>Midwest!AI199</f>
        <v>0.99641255958364305</v>
      </c>
      <c r="CC198" s="148">
        <f>South!AI199</f>
        <v>0.99544777832226661</v>
      </c>
      <c r="CD198" s="148">
        <f>West!AI199</f>
        <v>0.99791543685173023</v>
      </c>
      <c r="CF198" s="148">
        <f>Northeast!AJ199</f>
        <v>1.0101881611222847</v>
      </c>
      <c r="CG198" s="148">
        <f>Midwest!AJ199</f>
        <v>1.009095051882146</v>
      </c>
      <c r="CH198" s="148">
        <f>South!AJ199</f>
        <v>1.0146263783489196</v>
      </c>
      <c r="CI198" s="148">
        <f>West!AJ199</f>
        <v>0.99013566246146134</v>
      </c>
      <c r="CJ198" s="143"/>
      <c r="CK198" s="73">
        <f t="shared" si="572"/>
        <v>0.9858823802873955</v>
      </c>
      <c r="CL198" s="73">
        <f t="shared" si="573"/>
        <v>0.99663538004640917</v>
      </c>
      <c r="CM198" s="73">
        <f t="shared" si="574"/>
        <v>0.99869985430942876</v>
      </c>
      <c r="CN198" s="73">
        <f t="shared" si="575"/>
        <v>1.0005936052953746</v>
      </c>
      <c r="CO198" s="73">
        <f t="shared" si="576"/>
        <v>0.99669468704749076</v>
      </c>
      <c r="CP198" s="73">
        <f t="shared" si="577"/>
        <v>1.0081446325315655</v>
      </c>
      <c r="CQ198" s="73">
        <f t="shared" si="578"/>
        <v>0.99256419637290338</v>
      </c>
      <c r="CR198" s="73">
        <f t="shared" si="579"/>
        <v>0.98256526075878736</v>
      </c>
      <c r="CS198" s="73">
        <f t="shared" si="580"/>
        <v>0.98256526075878692</v>
      </c>
      <c r="CT198" s="73"/>
      <c r="CU198" s="73">
        <f t="shared" si="581"/>
        <v>1.0041016829827063</v>
      </c>
      <c r="CV198" s="546">
        <f t="shared" si="582"/>
        <v>1.0074315595653041</v>
      </c>
      <c r="CW198" s="71">
        <f t="shared" si="583"/>
        <v>0.98928346107843512</v>
      </c>
      <c r="CX198" s="53"/>
      <c r="CZ198" s="71">
        <f t="shared" si="617"/>
        <v>0.14657649788197283</v>
      </c>
      <c r="DA198" s="71">
        <f t="shared" si="618"/>
        <v>0.23675805648698661</v>
      </c>
      <c r="DB198" s="71">
        <f t="shared" si="619"/>
        <v>0.4341792292447425</v>
      </c>
      <c r="DC198" s="71">
        <f t="shared" si="620"/>
        <v>0.18248621638629811</v>
      </c>
      <c r="DE198" s="71">
        <f t="shared" si="631"/>
        <v>0.14760430904114882</v>
      </c>
      <c r="DF198" s="71">
        <f t="shared" si="632"/>
        <v>0.24100616446288378</v>
      </c>
      <c r="DG198" s="71">
        <f t="shared" si="633"/>
        <v>0.42843533023825037</v>
      </c>
      <c r="DH198" s="71">
        <f t="shared" si="634"/>
        <v>0.18290078709685076</v>
      </c>
      <c r="DI198" s="71">
        <f t="shared" si="635"/>
        <v>0.99994659083913373</v>
      </c>
      <c r="DJ198" s="71"/>
      <c r="DK198" s="71">
        <f t="shared" si="636"/>
        <v>0.14761219288450442</v>
      </c>
      <c r="DL198" s="71">
        <f t="shared" si="637"/>
        <v>0.24101903708740741</v>
      </c>
      <c r="DM198" s="71">
        <f t="shared" si="638"/>
        <v>0.4284582138319174</v>
      </c>
      <c r="DN198" s="71">
        <f t="shared" si="639"/>
        <v>0.18291055619617078</v>
      </c>
      <c r="DQ198" s="71">
        <f t="shared" si="602"/>
        <v>3.282656570176936E-2</v>
      </c>
      <c r="DR198" s="71">
        <f t="shared" si="603"/>
        <v>1.8954130517774632E-2</v>
      </c>
      <c r="DS198" s="71">
        <f t="shared" si="604"/>
        <v>6.9249119147759094E-2</v>
      </c>
      <c r="DT198" s="71">
        <f t="shared" si="605"/>
        <v>2.5737462478256068E-3</v>
      </c>
      <c r="DV198" s="71">
        <f t="shared" si="621"/>
        <v>0.21261557259965405</v>
      </c>
      <c r="DW198" s="71">
        <f t="shared" si="622"/>
        <v>0.25470094869327231</v>
      </c>
      <c r="DX198" s="71">
        <f t="shared" si="623"/>
        <v>0.33709428300287719</v>
      </c>
      <c r="DY198" s="71">
        <f t="shared" si="624"/>
        <v>0.19558919570419628</v>
      </c>
      <c r="DZ198" s="71"/>
      <c r="EB198" s="71">
        <f t="shared" si="640"/>
        <v>-8.1244304996473254E-3</v>
      </c>
      <c r="EC198" s="71">
        <f t="shared" si="641"/>
        <v>-1.1749462692926309E-2</v>
      </c>
      <c r="ED198" s="71">
        <f t="shared" si="642"/>
        <v>8.1537971470752677E-3</v>
      </c>
      <c r="EE198" s="71">
        <f t="shared" si="643"/>
        <v>1.031556583126488E-2</v>
      </c>
      <c r="EG198" s="71">
        <f t="shared" si="588"/>
        <v>4.3516957810191953E-4</v>
      </c>
      <c r="EH198" s="71">
        <f t="shared" si="589"/>
        <v>-3.8173407277349247E-4</v>
      </c>
      <c r="EI198" s="71">
        <f t="shared" si="590"/>
        <v>-1.1680651240638551E-3</v>
      </c>
      <c r="EJ198" s="71">
        <f t="shared" si="591"/>
        <v>-2.4867827475149001E-4</v>
      </c>
      <c r="EL198" s="71">
        <f t="shared" si="592"/>
        <v>3.7454371985018664E-4</v>
      </c>
      <c r="EM198" s="71">
        <f t="shared" si="593"/>
        <v>3.3569780626206669E-3</v>
      </c>
      <c r="EN198" s="71">
        <f t="shared" si="594"/>
        <v>4.4115614201163172E-3</v>
      </c>
      <c r="EO198" s="71">
        <f t="shared" si="595"/>
        <v>2.4532150546974266E-3</v>
      </c>
      <c r="EQ198" s="71">
        <f t="shared" si="596"/>
        <v>-1.5367203876459717E-2</v>
      </c>
      <c r="ER198" s="71">
        <f t="shared" si="597"/>
        <v>-2.1538920071040895E-2</v>
      </c>
      <c r="ES198" s="71">
        <f t="shared" si="598"/>
        <v>-2.9848106998986591E-2</v>
      </c>
      <c r="ET198" s="71">
        <f t="shared" si="599"/>
        <v>4.4731299658289552E-3</v>
      </c>
      <c r="EW198" s="71">
        <f t="shared" si="644"/>
        <v>1.0403477444123848</v>
      </c>
      <c r="EX198" s="71">
        <f t="shared" si="645"/>
        <v>1.1860451540917569</v>
      </c>
      <c r="EY198" s="71">
        <f t="shared" si="625"/>
        <v>0.99256419637290338</v>
      </c>
      <c r="EZ198" s="71"/>
      <c r="FA198" s="71">
        <f t="shared" si="646"/>
        <v>1.0013501887439074</v>
      </c>
      <c r="FB198" s="71">
        <f t="shared" si="518"/>
        <v>1.018462928662033</v>
      </c>
      <c r="FC198" s="71">
        <f t="shared" si="626"/>
        <v>0.99869985430942876</v>
      </c>
      <c r="FD198" s="71"/>
      <c r="FE198" s="71">
        <f t="shared" si="647"/>
        <v>0.99942644272570702</v>
      </c>
      <c r="FF198" s="71">
        <f t="shared" si="648"/>
        <v>1.0183485148875797</v>
      </c>
      <c r="FG198" s="71">
        <f t="shared" si="627"/>
        <v>1.0005936052953746</v>
      </c>
      <c r="FH198" s="71"/>
      <c r="FI198" s="71">
        <f t="shared" si="649"/>
        <v>1.003208407453021</v>
      </c>
      <c r="FJ198" s="71">
        <f t="shared" si="650"/>
        <v>1.0222261964138097</v>
      </c>
      <c r="FK198" s="71">
        <f t="shared" si="628"/>
        <v>0.99669468704749076</v>
      </c>
      <c r="FM198" s="71">
        <f t="shared" si="651"/>
        <v>0.98075738854059569</v>
      </c>
      <c r="FN198" s="71">
        <f t="shared" si="652"/>
        <v>0.97993634836953902</v>
      </c>
      <c r="FO198" s="71">
        <f t="shared" si="629"/>
        <v>1.0081446325315655</v>
      </c>
      <c r="FQ198" s="239"/>
      <c r="GB198" s="119">
        <f t="shared" si="613"/>
        <v>0.14835767059576593</v>
      </c>
      <c r="GC198" s="119">
        <f t="shared" si="614"/>
        <v>0.24136349079119138</v>
      </c>
      <c r="GD198" s="119">
        <f t="shared" si="615"/>
        <v>0.42661908865966264</v>
      </c>
      <c r="GE198" s="119">
        <f t="shared" si="616"/>
        <v>0.18365974995338</v>
      </c>
    </row>
    <row r="199" spans="1:187" x14ac:dyDescent="0.2">
      <c r="A199" s="75" t="s">
        <v>44</v>
      </c>
      <c r="B199" s="50">
        <f t="shared" si="630"/>
        <v>1985</v>
      </c>
      <c r="D199" s="79">
        <f>Northeast!D200</f>
        <v>388.779</v>
      </c>
      <c r="E199" s="79">
        <f>Midwest!D200</f>
        <v>628.14</v>
      </c>
      <c r="F199" s="79">
        <f>South!D200</f>
        <v>1190.2809999999999</v>
      </c>
      <c r="G199" s="79">
        <f>West!D200</f>
        <v>501.702</v>
      </c>
      <c r="H199" s="79">
        <f t="shared" ref="H199:H215" si="653">SUM(D199:G199)</f>
        <v>2708.902</v>
      </c>
      <c r="J199" s="327">
        <f t="shared" ref="J199:M226" si="654">J51</f>
        <v>18444.357916936555</v>
      </c>
      <c r="K199" s="327">
        <f t="shared" si="654"/>
        <v>21973.291962547344</v>
      </c>
      <c r="L199" s="327">
        <f t="shared" si="654"/>
        <v>29671.337578635594</v>
      </c>
      <c r="M199" s="327">
        <f t="shared" si="654"/>
        <v>17280.544519234802</v>
      </c>
      <c r="N199" s="327">
        <f t="shared" ref="N199:N215" si="655">SUM(J199:M199)</f>
        <v>87369.531977354287</v>
      </c>
      <c r="P199" s="84">
        <f t="shared" ref="P199:S226" si="656">P51</f>
        <v>30.160474736465197</v>
      </c>
      <c r="Q199" s="84">
        <f t="shared" si="656"/>
        <v>33.443061104918542</v>
      </c>
      <c r="R199" s="84">
        <f t="shared" si="656"/>
        <v>42.688388327994659</v>
      </c>
      <c r="S199" s="84">
        <f t="shared" si="656"/>
        <v>23.538034232121738</v>
      </c>
      <c r="T199" s="79">
        <f t="shared" ref="T199:T215" si="657">SUM(P199:S199)</f>
        <v>129.82995840150014</v>
      </c>
      <c r="V199" s="84">
        <f>D199/J199*1000</f>
        <v>21.078478402493108</v>
      </c>
      <c r="W199" s="84">
        <f>E199/K199*1000</f>
        <v>28.586522268517669</v>
      </c>
      <c r="X199" s="84">
        <f>F199/L199*1000</f>
        <v>40.115515414345325</v>
      </c>
      <c r="Y199" s="84">
        <f>G199/M199*1000</f>
        <v>29.032765688694621</v>
      </c>
      <c r="Z199" s="84">
        <f>H199/N199*1000</f>
        <v>31.005110576787029</v>
      </c>
      <c r="AC199" s="84">
        <f t="shared" ref="AC199:AC215" si="658">D199/P199</f>
        <v>12.890347496087353</v>
      </c>
      <c r="AD199" s="84">
        <f t="shared" ref="AD199:AD215" si="659">E199/Q199</f>
        <v>18.782371566687061</v>
      </c>
      <c r="AE199" s="84">
        <f t="shared" ref="AE199:AE215" si="660">F199/R199</f>
        <v>27.883015654152125</v>
      </c>
      <c r="AF199" s="84">
        <f t="shared" ref="AF199:AF215" si="661">G199/S199</f>
        <v>21.314524188912106</v>
      </c>
      <c r="AG199" s="84">
        <f t="shared" ref="AG199:AG215" si="662">H199/T199</f>
        <v>20.864999368040309</v>
      </c>
      <c r="AI199" s="74">
        <f t="shared" ref="AI199:AI215" si="663">AC199/AO199</f>
        <v>13.069908870524269</v>
      </c>
      <c r="AJ199" s="74">
        <f t="shared" ref="AJ199:AJ215" si="664">AD199/AP199</f>
        <v>18.952015835157294</v>
      </c>
      <c r="AK199" s="74">
        <f t="shared" ref="AK199:AK215" si="665">AE199/AQ199</f>
        <v>28.91985260819753</v>
      </c>
      <c r="AL199" s="74">
        <f t="shared" ref="AL199:AL215" si="666">AF199/AR199</f>
        <v>21.058704773988129</v>
      </c>
      <c r="AM199" s="74">
        <f t="shared" ref="AM199:AM215" si="667">(D199/AO199+E199/AP199+F199/AQ199+G199/AR199)/T199</f>
        <v>21.244946284165273</v>
      </c>
      <c r="AO199" s="119">
        <f>Northeast!V200</f>
        <v>0.98626146699141337</v>
      </c>
      <c r="AP199" s="119">
        <f>Midwest!V200</f>
        <v>0.99104874806217014</v>
      </c>
      <c r="AQ199" s="119">
        <f>South!V200</f>
        <v>0.96414791706955283</v>
      </c>
      <c r="AR199" s="119">
        <f>West!V200</f>
        <v>1.0121479178168624</v>
      </c>
      <c r="AS199" s="119">
        <f t="shared" ref="AS199:AS215" si="668">AG199/AM199</f>
        <v>0.9821158918905738</v>
      </c>
      <c r="AU199" s="125">
        <f>P199/J199*1000000</f>
        <v>1635.2141328145831</v>
      </c>
      <c r="AV199" s="125">
        <f>Q199/K199*1000000</f>
        <v>1521.9868357422727</v>
      </c>
      <c r="AW199" s="125">
        <f>R199/L199*1000000</f>
        <v>1438.7079185379159</v>
      </c>
      <c r="AX199" s="125">
        <f>S199/M199*1000000</f>
        <v>1362.1118365756233</v>
      </c>
      <c r="AY199" s="125">
        <f>T199/N199*1000000</f>
        <v>1485.9866530491588</v>
      </c>
      <c r="BB199" s="71">
        <f t="shared" si="568"/>
        <v>1</v>
      </c>
      <c r="BC199" s="71">
        <f t="shared" si="569"/>
        <v>1</v>
      </c>
      <c r="BD199" s="71">
        <f t="shared" si="570"/>
        <v>1</v>
      </c>
      <c r="BE199" s="71">
        <f t="shared" si="571"/>
        <v>1</v>
      </c>
      <c r="BF199" s="71"/>
      <c r="BG199" s="71"/>
      <c r="BH199" s="71"/>
      <c r="BI199" s="71"/>
      <c r="BJ199" s="71"/>
      <c r="BK199" s="71"/>
      <c r="BL199" s="71"/>
      <c r="BM199" s="71"/>
      <c r="BN199" s="71"/>
      <c r="BO199" s="71"/>
      <c r="BP199" s="71"/>
      <c r="BQ199" s="148">
        <f>Northeast!AK200</f>
        <v>1</v>
      </c>
      <c r="BR199" s="148">
        <f>Midwest!AK200</f>
        <v>1</v>
      </c>
      <c r="BS199" s="148">
        <f>South!AK200</f>
        <v>1</v>
      </c>
      <c r="BT199" s="148">
        <f>West!AK200</f>
        <v>1</v>
      </c>
      <c r="BU199" s="72"/>
      <c r="BV199" s="148">
        <f>Northeast!AH200</f>
        <v>1</v>
      </c>
      <c r="BW199" s="148">
        <f>Midwest!AH200</f>
        <v>1</v>
      </c>
      <c r="BX199" s="148">
        <f>South!AH200</f>
        <v>1</v>
      </c>
      <c r="BY199" s="148">
        <f>West!AH200</f>
        <v>1</v>
      </c>
      <c r="CA199" s="148">
        <f>Northeast!AI200</f>
        <v>1</v>
      </c>
      <c r="CB199" s="148">
        <f>Midwest!AI200</f>
        <v>1</v>
      </c>
      <c r="CC199" s="148">
        <f>South!AI200</f>
        <v>1</v>
      </c>
      <c r="CD199" s="148">
        <f>West!AI200</f>
        <v>1</v>
      </c>
      <c r="CF199" s="148">
        <f>Northeast!AJ200</f>
        <v>1</v>
      </c>
      <c r="CG199" s="148">
        <f>Midwest!AJ200</f>
        <v>1</v>
      </c>
      <c r="CH199" s="148">
        <f>South!AJ200</f>
        <v>1</v>
      </c>
      <c r="CI199" s="148">
        <f>West!AJ200</f>
        <v>1</v>
      </c>
      <c r="CK199" s="73">
        <f t="shared" si="572"/>
        <v>1</v>
      </c>
      <c r="CL199" s="73">
        <f t="shared" si="573"/>
        <v>1</v>
      </c>
      <c r="CM199" s="73">
        <f t="shared" ref="CM199:CM215" si="669">FC199</f>
        <v>1</v>
      </c>
      <c r="CN199" s="73">
        <f t="shared" ref="CN199:CN215" si="670">FG199</f>
        <v>1</v>
      </c>
      <c r="CO199" s="73">
        <f t="shared" ref="CO199:CO215" si="671">FK199</f>
        <v>1</v>
      </c>
      <c r="CP199" s="73">
        <f t="shared" ref="CP199:CP215" si="672">FO199</f>
        <v>1</v>
      </c>
      <c r="CQ199" s="73">
        <f t="shared" ref="CQ199:CQ215" si="673">EY199</f>
        <v>1</v>
      </c>
      <c r="CR199" s="73">
        <f t="shared" ref="CR199:CR215" si="674">CK199*CM199*CN199*CO199*CP199*CQ199</f>
        <v>1</v>
      </c>
      <c r="CS199" s="73">
        <f t="shared" ref="CS199:CS215" si="675">CK199*CL199</f>
        <v>1</v>
      </c>
      <c r="CT199" s="73"/>
      <c r="CU199" s="73">
        <f t="shared" ref="CU199:CU215" si="676">CM199*CN199*CO199*CP199</f>
        <v>1</v>
      </c>
      <c r="CV199" s="546">
        <f t="shared" si="582"/>
        <v>1</v>
      </c>
      <c r="CW199" s="71">
        <f t="shared" si="583"/>
        <v>1</v>
      </c>
      <c r="CX199" s="53"/>
      <c r="CZ199" s="71">
        <f t="shared" si="617"/>
        <v>0.14351903464946314</v>
      </c>
      <c r="DA199" s="71">
        <f t="shared" si="618"/>
        <v>0.23187992773455812</v>
      </c>
      <c r="DB199" s="71">
        <f t="shared" si="619"/>
        <v>0.4393961095676403</v>
      </c>
      <c r="DC199" s="71">
        <f t="shared" si="620"/>
        <v>0.18520492804833841</v>
      </c>
      <c r="DE199" s="71">
        <f t="shared" si="631"/>
        <v>0.14504239541526168</v>
      </c>
      <c r="DF199" s="71">
        <f t="shared" si="632"/>
        <v>0.23431052899406676</v>
      </c>
      <c r="DG199" s="71">
        <f t="shared" si="633"/>
        <v>0.43678247693300426</v>
      </c>
      <c r="DH199" s="71">
        <f t="shared" si="634"/>
        <v>0.18384222180535081</v>
      </c>
      <c r="DI199" s="71">
        <f t="shared" si="635"/>
        <v>0.99997762314768357</v>
      </c>
      <c r="DJ199" s="71"/>
      <c r="DK199" s="71">
        <f t="shared" si="636"/>
        <v>0.14504564108015128</v>
      </c>
      <c r="DL199" s="71">
        <f t="shared" si="637"/>
        <v>0.23431577224349767</v>
      </c>
      <c r="DM199" s="71">
        <f t="shared" si="638"/>
        <v>0.43679225096869717</v>
      </c>
      <c r="DN199" s="71">
        <f t="shared" si="639"/>
        <v>0.18384633570765385</v>
      </c>
      <c r="DQ199" s="71">
        <f t="shared" si="602"/>
        <v>-1.4974660264692971E-3</v>
      </c>
      <c r="DR199" s="71">
        <f t="shared" si="603"/>
        <v>1.1676420355942992E-3</v>
      </c>
      <c r="DS199" s="71">
        <f t="shared" si="604"/>
        <v>1.9045820363055053E-2</v>
      </c>
      <c r="DT199" s="71">
        <f t="shared" si="605"/>
        <v>-4.9599886849450887E-3</v>
      </c>
      <c r="DV199" s="71">
        <f t="shared" si="621"/>
        <v>0.21110743641979487</v>
      </c>
      <c r="DW199" s="71">
        <f t="shared" si="622"/>
        <v>0.25149833660826643</v>
      </c>
      <c r="DX199" s="71">
        <f t="shared" si="623"/>
        <v>0.33960737693234117</v>
      </c>
      <c r="DY199" s="71">
        <f t="shared" si="624"/>
        <v>0.19778685003959762</v>
      </c>
      <c r="DZ199" s="71"/>
      <c r="EB199" s="71">
        <f t="shared" si="640"/>
        <v>-7.1185303431385754E-3</v>
      </c>
      <c r="EC199" s="71">
        <f t="shared" si="641"/>
        <v>-1.265373109201498E-2</v>
      </c>
      <c r="ED199" s="71">
        <f t="shared" si="642"/>
        <v>7.4275138713757833E-3</v>
      </c>
      <c r="EE199" s="71">
        <f t="shared" si="643"/>
        <v>1.11734164955974E-2</v>
      </c>
      <c r="EG199" s="71">
        <f t="shared" si="588"/>
        <v>4.0794343016341196E-4</v>
      </c>
      <c r="EH199" s="71">
        <f t="shared" si="589"/>
        <v>-5.0264383730310087E-4</v>
      </c>
      <c r="EI199" s="71">
        <f t="shared" si="590"/>
        <v>-1.2013247459180456E-3</v>
      </c>
      <c r="EJ199" s="71">
        <f t="shared" si="591"/>
        <v>-5.4898450606330815E-5</v>
      </c>
      <c r="EL199" s="71">
        <f t="shared" si="592"/>
        <v>6.3516762532978379E-4</v>
      </c>
      <c r="EM199" s="71">
        <f t="shared" si="593"/>
        <v>3.5938907120491724E-3</v>
      </c>
      <c r="EN199" s="71">
        <f t="shared" si="594"/>
        <v>4.5626145913936073E-3</v>
      </c>
      <c r="EO199" s="71">
        <f t="shared" si="595"/>
        <v>2.0867388741805134E-3</v>
      </c>
      <c r="EQ199" s="71">
        <f t="shared" si="596"/>
        <v>-1.0136611642700331E-2</v>
      </c>
      <c r="ER199" s="71">
        <f t="shared" si="597"/>
        <v>-9.0539409802837829E-3</v>
      </c>
      <c r="ES199" s="71">
        <f t="shared" si="598"/>
        <v>-1.4520444579412964E-2</v>
      </c>
      <c r="ET199" s="71">
        <f t="shared" si="599"/>
        <v>9.9133124522816831E-3</v>
      </c>
      <c r="EW199" s="71">
        <f t="shared" si="644"/>
        <v>1.0074915090170178</v>
      </c>
      <c r="EX199" s="71">
        <f t="shared" si="645"/>
        <v>1.1949304220582255</v>
      </c>
      <c r="EY199" s="71">
        <f t="shared" si="625"/>
        <v>1</v>
      </c>
      <c r="EZ199" s="71"/>
      <c r="FA199" s="71">
        <f t="shared" si="646"/>
        <v>1.0013018382699879</v>
      </c>
      <c r="FB199" s="71">
        <f t="shared" si="518"/>
        <v>1.0197888026791291</v>
      </c>
      <c r="FC199" s="71">
        <f t="shared" si="626"/>
        <v>1</v>
      </c>
      <c r="FD199" s="71"/>
      <c r="FE199" s="71">
        <f t="shared" si="647"/>
        <v>0.99940674686282915</v>
      </c>
      <c r="FF199" s="71">
        <f t="shared" si="648"/>
        <v>1.0177443764363894</v>
      </c>
      <c r="FG199" s="71">
        <f t="shared" si="627"/>
        <v>1</v>
      </c>
      <c r="FH199" s="71"/>
      <c r="FI199" s="71">
        <f t="shared" si="649"/>
        <v>1.0033162742768305</v>
      </c>
      <c r="FJ199" s="71">
        <f t="shared" si="650"/>
        <v>1.0256161788540792</v>
      </c>
      <c r="FK199" s="71">
        <f t="shared" si="628"/>
        <v>1</v>
      </c>
      <c r="FM199" s="71">
        <f t="shared" si="651"/>
        <v>0.9919211665977794</v>
      </c>
      <c r="FN199" s="71">
        <f t="shared" si="652"/>
        <v>0.97201960586628111</v>
      </c>
      <c r="FO199" s="71">
        <f t="shared" si="629"/>
        <v>1</v>
      </c>
      <c r="FQ199" s="239"/>
      <c r="GB199" s="119">
        <f t="shared" si="613"/>
        <v>0.14707791484327132</v>
      </c>
      <c r="GC199" s="119">
        <f t="shared" si="614"/>
        <v>0.23847564268506441</v>
      </c>
      <c r="GD199" s="119">
        <f t="shared" si="615"/>
        <v>0.42936754729997501</v>
      </c>
      <c r="GE199" s="119">
        <f t="shared" si="616"/>
        <v>0.18507889517168921</v>
      </c>
    </row>
    <row r="200" spans="1:187" x14ac:dyDescent="0.2">
      <c r="A200" s="75" t="s">
        <v>44</v>
      </c>
      <c r="B200" s="50">
        <f t="shared" si="630"/>
        <v>1986</v>
      </c>
      <c r="D200" s="79">
        <f>Northeast!D201</f>
        <v>404.8695653930323</v>
      </c>
      <c r="E200" s="79">
        <f>Midwest!D201</f>
        <v>646.1973063399281</v>
      </c>
      <c r="F200" s="79">
        <f>South!D201</f>
        <v>1251.2746568200457</v>
      </c>
      <c r="G200" s="79">
        <f>West!D201</f>
        <v>492.38747144699386</v>
      </c>
      <c r="H200" s="79">
        <f t="shared" si="653"/>
        <v>2794.7290000000003</v>
      </c>
      <c r="J200" s="327">
        <f t="shared" si="654"/>
        <v>18596.096097453687</v>
      </c>
      <c r="K200" s="327">
        <f t="shared" si="654"/>
        <v>21999.164474042933</v>
      </c>
      <c r="L200" s="327">
        <f t="shared" si="654"/>
        <v>30292.900142351198</v>
      </c>
      <c r="M200" s="327">
        <f t="shared" si="654"/>
        <v>17734.158971331693</v>
      </c>
      <c r="N200" s="327">
        <f t="shared" si="655"/>
        <v>88622.319685179507</v>
      </c>
      <c r="P200" s="84">
        <f t="shared" si="656"/>
        <v>30.505404819611805</v>
      </c>
      <c r="Q200" s="84">
        <f t="shared" si="656"/>
        <v>33.702340856023611</v>
      </c>
      <c r="R200" s="84">
        <f t="shared" si="656"/>
        <v>43.906956642028383</v>
      </c>
      <c r="S200" s="84">
        <f t="shared" si="656"/>
        <v>24.273165031525778</v>
      </c>
      <c r="T200" s="79">
        <f t="shared" si="657"/>
        <v>132.38786734918955</v>
      </c>
      <c r="V200" s="84">
        <f t="shared" ref="V200:V223" si="677">D200/J200*1000</f>
        <v>21.771750547603911</v>
      </c>
      <c r="W200" s="84">
        <f t="shared" ref="W200:W223" si="678">E200/K200*1000</f>
        <v>29.373720402080895</v>
      </c>
      <c r="X200" s="84">
        <f t="shared" ref="X200:X223" si="679">F200/L200*1000</f>
        <v>41.305872034044455</v>
      </c>
      <c r="Y200" s="84">
        <f t="shared" ref="Y200:Y223" si="680">G200/M200*1000</f>
        <v>27.764918102006813</v>
      </c>
      <c r="Z200" s="84">
        <f t="shared" ref="Z200:Z223" si="681">H200/N200*1000</f>
        <v>31.535272490360782</v>
      </c>
      <c r="AC200" s="84">
        <f t="shared" si="658"/>
        <v>13.272060075490074</v>
      </c>
      <c r="AD200" s="84">
        <f t="shared" si="659"/>
        <v>19.173662420081822</v>
      </c>
      <c r="AE200" s="84">
        <f t="shared" si="660"/>
        <v>28.4983235577368</v>
      </c>
      <c r="AF200" s="84">
        <f t="shared" si="661"/>
        <v>20.285260319677523</v>
      </c>
      <c r="AG200" s="84">
        <f t="shared" si="662"/>
        <v>21.11015953318859</v>
      </c>
      <c r="AI200" s="74">
        <f t="shared" si="663"/>
        <v>13.493046496729562</v>
      </c>
      <c r="AJ200" s="74">
        <f t="shared" si="664"/>
        <v>19.173895520643541</v>
      </c>
      <c r="AK200" s="74">
        <f t="shared" si="665"/>
        <v>28.231343867357268</v>
      </c>
      <c r="AL200" s="74">
        <f t="shared" si="666"/>
        <v>20.654929413134379</v>
      </c>
      <c r="AM200" s="74">
        <f t="shared" si="667"/>
        <v>21.140373098653161</v>
      </c>
      <c r="AO200" s="119">
        <f>Northeast!V201</f>
        <v>0.98362219967943854</v>
      </c>
      <c r="AP200" s="119">
        <f>Midwest!V201</f>
        <v>0.99998784281673647</v>
      </c>
      <c r="AQ200" s="119">
        <f>South!V201</f>
        <v>1.0094568537592088</v>
      </c>
      <c r="AR200" s="119">
        <f>West!V201</f>
        <v>0.98210262131315795</v>
      </c>
      <c r="AS200" s="119">
        <f t="shared" si="668"/>
        <v>0.99857081209855769</v>
      </c>
      <c r="AU200" s="125">
        <f t="shared" ref="AU200:AU223" si="682">P200/J200*1000000</f>
        <v>1640.4198311165337</v>
      </c>
      <c r="AV200" s="125">
        <f t="shared" ref="AV200:AV223" si="683">Q200/K200*1000000</f>
        <v>1531.9827666995895</v>
      </c>
      <c r="AW200" s="125">
        <f t="shared" ref="AW200:AW223" si="684">R200/L200*1000000</f>
        <v>1449.4141015123196</v>
      </c>
      <c r="AX200" s="125">
        <f t="shared" ref="AX200:AX223" si="685">S200/M200*1000000</f>
        <v>1368.7237760056607</v>
      </c>
      <c r="AY200" s="125">
        <f t="shared" ref="AY200:AY223" si="686">T200/N200*1000000</f>
        <v>1493.8433999412571</v>
      </c>
      <c r="BB200" s="71">
        <f t="shared" si="568"/>
        <v>1.0323749484711073</v>
      </c>
      <c r="BC200" s="71">
        <f t="shared" si="569"/>
        <v>1.0117074451296439</v>
      </c>
      <c r="BD200" s="71">
        <f t="shared" si="570"/>
        <v>0.97619252248038424</v>
      </c>
      <c r="BE200" s="71">
        <f t="shared" si="571"/>
        <v>0.98082620155478428</v>
      </c>
      <c r="BF200" s="71"/>
      <c r="BG200" s="71"/>
      <c r="BH200" s="71"/>
      <c r="BI200" s="71"/>
      <c r="BJ200" s="71"/>
      <c r="BK200" s="71"/>
      <c r="BL200" s="71"/>
      <c r="BM200" s="71"/>
      <c r="BN200" s="71"/>
      <c r="BO200" s="71"/>
      <c r="BP200" s="71"/>
      <c r="BQ200" s="148">
        <f>Northeast!AK201</f>
        <v>1.0309271786080902</v>
      </c>
      <c r="BR200" s="148">
        <f>Midwest!AK201</f>
        <v>1.0124687828413947</v>
      </c>
      <c r="BS200" s="148">
        <f>South!AK201</f>
        <v>0.97731803491706171</v>
      </c>
      <c r="BT200" s="148">
        <f>West!AK201</f>
        <v>0.98094021466320913</v>
      </c>
      <c r="BU200" s="72"/>
      <c r="BV200" s="148">
        <f>Northeast!AH201</f>
        <v>1.0014043376613386</v>
      </c>
      <c r="BW200" s="148">
        <f>Midwest!AH201</f>
        <v>0.9992480383349559</v>
      </c>
      <c r="BX200" s="148">
        <f>South!AH201</f>
        <v>0.99884836624674278</v>
      </c>
      <c r="BY200" s="148">
        <f>West!AH201</f>
        <v>0.99988377160328357</v>
      </c>
      <c r="CA200" s="148">
        <f>Northeast!AI201</f>
        <v>1.0031834963981081</v>
      </c>
      <c r="CB200" s="148">
        <f>Midwest!AI201</f>
        <v>1.0065676855558621</v>
      </c>
      <c r="CC200" s="148">
        <f>South!AI201</f>
        <v>1.0074415264116179</v>
      </c>
      <c r="CD200" s="148">
        <f>West!AI201</f>
        <v>1.0048541824925772</v>
      </c>
      <c r="CF200" s="148">
        <f>Northeast!AJ201</f>
        <v>0.9973239679331426</v>
      </c>
      <c r="CG200" s="148">
        <f>Midwest!AJ201</f>
        <v>1.0090198335571738</v>
      </c>
      <c r="CH200" s="148">
        <f>South!AJ201</f>
        <v>1.0469937609027551</v>
      </c>
      <c r="CI200" s="148">
        <f>West!AJ201</f>
        <v>0.97031531066278309</v>
      </c>
      <c r="CK200" s="73">
        <f t="shared" si="572"/>
        <v>1.0143389540892807</v>
      </c>
      <c r="CL200" s="73">
        <f t="shared" si="573"/>
        <v>1.0170991782874232</v>
      </c>
      <c r="CM200" s="73">
        <f t="shared" si="669"/>
        <v>1.001094797413925</v>
      </c>
      <c r="CN200" s="73">
        <f t="shared" si="670"/>
        <v>0.99949617402838686</v>
      </c>
      <c r="CO200" s="73">
        <f t="shared" si="671"/>
        <v>1.0061565520891977</v>
      </c>
      <c r="CP200" s="73">
        <f t="shared" si="672"/>
        <v>1.0167576177464115</v>
      </c>
      <c r="CQ200" s="73">
        <f t="shared" si="673"/>
        <v>0.99362833683402374</v>
      </c>
      <c r="CR200" s="73">
        <f t="shared" si="674"/>
        <v>1.0316833167091322</v>
      </c>
      <c r="CS200" s="73">
        <f t="shared" si="675"/>
        <v>1.0316833167091317</v>
      </c>
      <c r="CT200" s="73"/>
      <c r="CU200" s="73">
        <f t="shared" si="676"/>
        <v>1.0236213487310399</v>
      </c>
      <c r="CV200" s="546">
        <f t="shared" si="582"/>
        <v>1.0173579316315917</v>
      </c>
      <c r="CW200" s="71">
        <f t="shared" si="583"/>
        <v>0.99974566144704535</v>
      </c>
      <c r="CX200" s="53"/>
      <c r="CZ200" s="71">
        <f t="shared" si="617"/>
        <v>0.14486898922687397</v>
      </c>
      <c r="DA200" s="71">
        <f t="shared" si="618"/>
        <v>0.23122002395936353</v>
      </c>
      <c r="DB200" s="71">
        <f t="shared" si="619"/>
        <v>0.44772665142847323</v>
      </c>
      <c r="DC200" s="71">
        <f t="shared" si="620"/>
        <v>0.17618433538528916</v>
      </c>
      <c r="DE200" s="71">
        <f t="shared" si="631"/>
        <v>0.14419295873446322</v>
      </c>
      <c r="DF200" s="71">
        <f t="shared" si="632"/>
        <v>0.23154981912296813</v>
      </c>
      <c r="DG200" s="71">
        <f t="shared" si="633"/>
        <v>0.443548342174856</v>
      </c>
      <c r="DH200" s="71">
        <f t="shared" si="634"/>
        <v>0.18065709849706246</v>
      </c>
      <c r="DI200" s="71">
        <f t="shared" si="635"/>
        <v>0.9999482185293499</v>
      </c>
      <c r="DJ200" s="71"/>
      <c r="DK200" s="71">
        <f t="shared" si="636"/>
        <v>0.14420042564457147</v>
      </c>
      <c r="DL200" s="71">
        <f t="shared" si="637"/>
        <v>0.23156180973402254</v>
      </c>
      <c r="DM200" s="71">
        <f t="shared" si="638"/>
        <v>0.44357131094967517</v>
      </c>
      <c r="DN200" s="71">
        <f t="shared" si="639"/>
        <v>0.18066645367173073</v>
      </c>
      <c r="DQ200" s="71">
        <f t="shared" si="602"/>
        <v>3.0458570734353357E-2</v>
      </c>
      <c r="DR200" s="71">
        <f t="shared" si="603"/>
        <v>1.2391687761663184E-2</v>
      </c>
      <c r="DS200" s="71">
        <f t="shared" si="604"/>
        <v>-2.2943157988869332E-2</v>
      </c>
      <c r="DT200" s="71">
        <f t="shared" si="605"/>
        <v>-1.9243764532596099E-2</v>
      </c>
      <c r="DV200" s="71">
        <f t="shared" si="621"/>
        <v>0.20983535709191722</v>
      </c>
      <c r="DW200" s="71">
        <f t="shared" si="622"/>
        <v>0.24823503325338819</v>
      </c>
      <c r="DX200" s="71">
        <f t="shared" si="623"/>
        <v>0.34182021244719396</v>
      </c>
      <c r="DY200" s="71">
        <f t="shared" si="624"/>
        <v>0.20010939720750068</v>
      </c>
      <c r="DZ200" s="71"/>
      <c r="EB200" s="71">
        <f t="shared" si="640"/>
        <v>-6.0439718644027191E-3</v>
      </c>
      <c r="EC200" s="71">
        <f t="shared" si="641"/>
        <v>-1.3060363535976779E-2</v>
      </c>
      <c r="ED200" s="71">
        <f t="shared" si="642"/>
        <v>6.494727621032345E-3</v>
      </c>
      <c r="EE200" s="71">
        <f t="shared" si="643"/>
        <v>1.1674267158607327E-2</v>
      </c>
      <c r="EG200" s="71">
        <f t="shared" si="588"/>
        <v>1.403352501428686E-3</v>
      </c>
      <c r="EH200" s="71">
        <f t="shared" si="589"/>
        <v>-7.5224453002825219E-4</v>
      </c>
      <c r="EI200" s="71">
        <f t="shared" si="590"/>
        <v>-1.1522973929702304E-3</v>
      </c>
      <c r="EJ200" s="71">
        <f t="shared" si="591"/>
        <v>-1.1623515175995877E-4</v>
      </c>
      <c r="EL200" s="71">
        <f t="shared" si="592"/>
        <v>3.1784398023770354E-3</v>
      </c>
      <c r="EM200" s="71">
        <f t="shared" si="593"/>
        <v>6.5462122776296806E-3</v>
      </c>
      <c r="EN200" s="71">
        <f t="shared" si="594"/>
        <v>7.4139748532899372E-3</v>
      </c>
      <c r="EO200" s="71">
        <f t="shared" si="595"/>
        <v>4.8424389369828595E-3</v>
      </c>
      <c r="EQ200" s="71">
        <f t="shared" si="596"/>
        <v>-2.6796190413370695E-3</v>
      </c>
      <c r="ER200" s="71">
        <f t="shared" si="597"/>
        <v>8.9793978256302535E-3</v>
      </c>
      <c r="ES200" s="71">
        <f t="shared" si="598"/>
        <v>4.5922972847488197E-2</v>
      </c>
      <c r="ET200" s="71">
        <f t="shared" si="599"/>
        <v>-3.0134197767137494E-2</v>
      </c>
      <c r="EW200" s="71">
        <f t="shared" si="644"/>
        <v>0.99362833683402374</v>
      </c>
      <c r="EX200" s="71">
        <f t="shared" si="645"/>
        <v>1.1873167279020926</v>
      </c>
      <c r="EY200" s="71">
        <f t="shared" si="625"/>
        <v>0.99362833683402374</v>
      </c>
      <c r="EZ200" s="71"/>
      <c r="FA200" s="71">
        <f t="shared" si="646"/>
        <v>1.001094797413925</v>
      </c>
      <c r="FB200" s="71">
        <f t="shared" si="518"/>
        <v>1.0209052648230519</v>
      </c>
      <c r="FC200" s="71">
        <f t="shared" si="626"/>
        <v>1.001094797413925</v>
      </c>
      <c r="FD200" s="71"/>
      <c r="FE200" s="71">
        <f t="shared" si="647"/>
        <v>0.99949617402838686</v>
      </c>
      <c r="FF200" s="71">
        <f t="shared" si="648"/>
        <v>1.0172316103870775</v>
      </c>
      <c r="FG200" s="71">
        <f t="shared" si="627"/>
        <v>0.99949617402838686</v>
      </c>
      <c r="FH200" s="71"/>
      <c r="FI200" s="71">
        <f t="shared" si="649"/>
        <v>1.0061565520891977</v>
      </c>
      <c r="FJ200" s="71">
        <f t="shared" si="650"/>
        <v>1.0319304382827184</v>
      </c>
      <c r="FK200" s="71">
        <f t="shared" si="628"/>
        <v>1.0061565520891977</v>
      </c>
      <c r="FM200" s="71">
        <f t="shared" si="651"/>
        <v>1.0167576177464115</v>
      </c>
      <c r="FN200" s="71">
        <f t="shared" si="652"/>
        <v>0.98830833886340586</v>
      </c>
      <c r="FO200" s="71">
        <f t="shared" si="629"/>
        <v>1.0167576177464115</v>
      </c>
      <c r="FQ200" s="239"/>
      <c r="GB200" s="119">
        <f t="shared" si="613"/>
        <v>0.14620687632911186</v>
      </c>
      <c r="GC200" s="119">
        <f t="shared" si="614"/>
        <v>0.23693948819864805</v>
      </c>
      <c r="GD200" s="119">
        <f t="shared" si="615"/>
        <v>0.43381391095490135</v>
      </c>
      <c r="GE200" s="119">
        <f t="shared" si="616"/>
        <v>0.1830397245173386</v>
      </c>
    </row>
    <row r="201" spans="1:187" x14ac:dyDescent="0.2">
      <c r="A201" s="75" t="s">
        <v>44</v>
      </c>
      <c r="B201" s="50">
        <f t="shared" si="630"/>
        <v>1987</v>
      </c>
      <c r="D201" s="79">
        <f>Northeast!D202</f>
        <v>426.80941162198559</v>
      </c>
      <c r="E201" s="79">
        <f>Midwest!D202</f>
        <v>661.90208753503225</v>
      </c>
      <c r="F201" s="79">
        <f>South!D202</f>
        <v>1306.8321984667789</v>
      </c>
      <c r="G201" s="79">
        <f>West!D202</f>
        <v>506.05630237620289</v>
      </c>
      <c r="H201" s="79">
        <f t="shared" si="653"/>
        <v>2901.6</v>
      </c>
      <c r="J201" s="327">
        <f t="shared" si="654"/>
        <v>18739.940949400767</v>
      </c>
      <c r="K201" s="327">
        <f t="shared" si="654"/>
        <v>22015.092633166296</v>
      </c>
      <c r="L201" s="327">
        <f t="shared" si="654"/>
        <v>30913.543479275904</v>
      </c>
      <c r="M201" s="327">
        <f t="shared" si="654"/>
        <v>18188.343349405113</v>
      </c>
      <c r="N201" s="327">
        <f t="shared" si="655"/>
        <v>89856.92041124808</v>
      </c>
      <c r="P201" s="84">
        <f t="shared" si="656"/>
        <v>31.034531508433965</v>
      </c>
      <c r="Q201" s="84">
        <f t="shared" si="656"/>
        <v>34.195009371702767</v>
      </c>
      <c r="R201" s="84">
        <f t="shared" si="656"/>
        <v>45.463575696233612</v>
      </c>
      <c r="S201" s="84">
        <f t="shared" si="656"/>
        <v>25.185891622709573</v>
      </c>
      <c r="T201" s="79">
        <f t="shared" si="657"/>
        <v>135.87900819907992</v>
      </c>
      <c r="V201" s="84">
        <f t="shared" si="677"/>
        <v>22.775387221037821</v>
      </c>
      <c r="W201" s="84">
        <f t="shared" si="678"/>
        <v>30.065832497922809</v>
      </c>
      <c r="X201" s="84">
        <f t="shared" si="679"/>
        <v>42.273775548987608</v>
      </c>
      <c r="Y201" s="84">
        <f t="shared" si="680"/>
        <v>27.823111355150136</v>
      </c>
      <c r="Z201" s="84">
        <f t="shared" si="681"/>
        <v>32.291335900676877</v>
      </c>
      <c r="AC201" s="84">
        <f t="shared" si="658"/>
        <v>13.752726104661692</v>
      </c>
      <c r="AD201" s="84">
        <f t="shared" si="659"/>
        <v>19.356686829358583</v>
      </c>
      <c r="AE201" s="84">
        <f t="shared" si="660"/>
        <v>28.744597811628843</v>
      </c>
      <c r="AF201" s="84">
        <f t="shared" si="661"/>
        <v>20.092848407236968</v>
      </c>
      <c r="AG201" s="84">
        <f t="shared" si="662"/>
        <v>21.354291869342976</v>
      </c>
      <c r="AI201" s="74">
        <f t="shared" si="663"/>
        <v>13.728881010134893</v>
      </c>
      <c r="AJ201" s="74">
        <f t="shared" si="664"/>
        <v>19.044133460672537</v>
      </c>
      <c r="AK201" s="74">
        <f t="shared" si="665"/>
        <v>28.416853902861742</v>
      </c>
      <c r="AL201" s="74">
        <f t="shared" si="666"/>
        <v>20.254342713806519</v>
      </c>
      <c r="AM201" s="74">
        <f t="shared" si="667"/>
        <v>21.190463630484754</v>
      </c>
      <c r="AO201" s="119">
        <f>Northeast!V202</f>
        <v>1.0017368563766555</v>
      </c>
      <c r="AP201" s="119">
        <f>Midwest!V202</f>
        <v>1.0164120551523907</v>
      </c>
      <c r="AQ201" s="119">
        <f>South!V202</f>
        <v>1.0115334339926383</v>
      </c>
      <c r="AR201" s="119">
        <f>West!V202</f>
        <v>0.99202668243292491</v>
      </c>
      <c r="AS201" s="119">
        <f t="shared" si="668"/>
        <v>1.0077312248431667</v>
      </c>
      <c r="AU201" s="125">
        <f t="shared" si="682"/>
        <v>1656.0634631789665</v>
      </c>
      <c r="AV201" s="125">
        <f t="shared" si="683"/>
        <v>1553.2530315219803</v>
      </c>
      <c r="AW201" s="125">
        <f t="shared" si="684"/>
        <v>1470.6685348676347</v>
      </c>
      <c r="AX201" s="125">
        <f t="shared" si="685"/>
        <v>1384.727082553856</v>
      </c>
      <c r="AY201" s="125">
        <f t="shared" si="686"/>
        <v>1512.1707663383365</v>
      </c>
      <c r="BB201" s="71">
        <f t="shared" si="568"/>
        <v>1.0504190309311767</v>
      </c>
      <c r="BC201" s="71">
        <f t="shared" si="569"/>
        <v>1.0048605713669971</v>
      </c>
      <c r="BD201" s="71">
        <f t="shared" si="570"/>
        <v>0.98260714837830088</v>
      </c>
      <c r="BE201" s="71">
        <f t="shared" si="571"/>
        <v>0.96180382085154814</v>
      </c>
      <c r="BF201" s="71"/>
      <c r="BG201" s="71"/>
      <c r="BH201" s="71"/>
      <c r="BI201" s="71"/>
      <c r="BJ201" s="71"/>
      <c r="BK201" s="71"/>
      <c r="BL201" s="71"/>
      <c r="BM201" s="71"/>
      <c r="BN201" s="71"/>
      <c r="BO201" s="71"/>
      <c r="BP201" s="71"/>
      <c r="BQ201" s="148">
        <f>Northeast!AK202</f>
        <v>1.0482471882125806</v>
      </c>
      <c r="BR201" s="148">
        <f>Midwest!AK202</f>
        <v>1.0065285428002673</v>
      </c>
      <c r="BS201" s="148">
        <f>South!AK202</f>
        <v>0.98501070191177409</v>
      </c>
      <c r="BT201" s="148">
        <f>West!AK202</f>
        <v>0.96218677042147527</v>
      </c>
      <c r="BU201" s="72"/>
      <c r="BV201" s="148">
        <f>Northeast!AH202</f>
        <v>1.0020718803188968</v>
      </c>
      <c r="BW201" s="148">
        <f>Midwest!AH202</f>
        <v>0.9983428473586754</v>
      </c>
      <c r="BX201" s="148">
        <f>South!AH202</f>
        <v>0.99755987064017848</v>
      </c>
      <c r="BY201" s="148">
        <f>West!AH202</f>
        <v>0.99960200079475259</v>
      </c>
      <c r="CA201" s="148">
        <f>Northeast!AI202</f>
        <v>1.0127502141438178</v>
      </c>
      <c r="CB201" s="148">
        <f>Midwest!AI202</f>
        <v>1.0205430132807023</v>
      </c>
      <c r="CC201" s="148">
        <f>South!AI202</f>
        <v>1.0222148053249047</v>
      </c>
      <c r="CD201" s="148">
        <f>West!AI202</f>
        <v>1.0166030757320836</v>
      </c>
      <c r="CF201" s="148">
        <f>Northeast!AJ202</f>
        <v>1.0156909601593276</v>
      </c>
      <c r="CG201" s="148">
        <f>Midwest!AJ202</f>
        <v>1.0255923910300218</v>
      </c>
      <c r="CH201" s="148">
        <f>South!AJ202</f>
        <v>1.0491475592947499</v>
      </c>
      <c r="CI201" s="148">
        <f>West!AJ202</f>
        <v>0.98012026203903313</v>
      </c>
      <c r="CK201" s="73">
        <f t="shared" si="572"/>
        <v>1.0284697465763981</v>
      </c>
      <c r="CL201" s="73">
        <f t="shared" si="573"/>
        <v>1.0414843004898948</v>
      </c>
      <c r="CM201" s="73">
        <f t="shared" si="669"/>
        <v>1.0020928251975605</v>
      </c>
      <c r="CN201" s="73">
        <f t="shared" si="670"/>
        <v>0.99875690051812283</v>
      </c>
      <c r="CO201" s="73">
        <f t="shared" si="671"/>
        <v>1.0194516840609285</v>
      </c>
      <c r="CP201" s="73">
        <f t="shared" si="672"/>
        <v>1.0260428259133871</v>
      </c>
      <c r="CQ201" s="73">
        <f t="shared" si="673"/>
        <v>0.99483910093860073</v>
      </c>
      <c r="CR201" s="73">
        <f t="shared" si="674"/>
        <v>1.0711350945881397</v>
      </c>
      <c r="CS201" s="73">
        <f t="shared" si="675"/>
        <v>1.0711350945881395</v>
      </c>
      <c r="CT201" s="73"/>
      <c r="CU201" s="73">
        <f t="shared" si="676"/>
        <v>1.0468871795522374</v>
      </c>
      <c r="CV201" s="546">
        <f t="shared" si="582"/>
        <v>1.0269120115452861</v>
      </c>
      <c r="CW201" s="71">
        <f t="shared" si="583"/>
        <v>1.0141903968215165</v>
      </c>
      <c r="CX201" s="53"/>
      <c r="CZ201" s="71">
        <f t="shared" si="617"/>
        <v>0.14709450359180645</v>
      </c>
      <c r="DA201" s="71">
        <f t="shared" si="618"/>
        <v>0.22811624191309357</v>
      </c>
      <c r="DB201" s="71">
        <f t="shared" si="619"/>
        <v>0.45038330523393261</v>
      </c>
      <c r="DC201" s="71">
        <f t="shared" si="620"/>
        <v>0.17440594926116726</v>
      </c>
      <c r="DE201" s="71">
        <f t="shared" si="631"/>
        <v>0.14597891900622703</v>
      </c>
      <c r="DF201" s="71">
        <f t="shared" si="632"/>
        <v>0.22966463746497237</v>
      </c>
      <c r="DG201" s="71">
        <f t="shared" si="633"/>
        <v>0.44905366857585494</v>
      </c>
      <c r="DH201" s="71">
        <f t="shared" si="634"/>
        <v>0.17529363882135124</v>
      </c>
      <c r="DI201" s="71">
        <f t="shared" si="635"/>
        <v>0.99999086386840563</v>
      </c>
      <c r="DJ201" s="71"/>
      <c r="DK201" s="71">
        <f t="shared" si="636"/>
        <v>0.14598025270102588</v>
      </c>
      <c r="DL201" s="71">
        <f t="shared" si="637"/>
        <v>0.22966673573049284</v>
      </c>
      <c r="DM201" s="71">
        <f t="shared" si="638"/>
        <v>0.44905777122674634</v>
      </c>
      <c r="DN201" s="71">
        <f t="shared" si="639"/>
        <v>0.17529524034173485</v>
      </c>
      <c r="DQ201" s="71">
        <f t="shared" si="602"/>
        <v>1.6660853967398113E-2</v>
      </c>
      <c r="DR201" s="71">
        <f t="shared" si="603"/>
        <v>-5.8843635958369485E-3</v>
      </c>
      <c r="DS201" s="71">
        <f t="shared" si="604"/>
        <v>7.8403850048485452E-3</v>
      </c>
      <c r="DT201" s="71">
        <f t="shared" si="605"/>
        <v>-1.9302934580856003E-2</v>
      </c>
      <c r="DV201" s="71">
        <f t="shared" si="621"/>
        <v>0.20855311826438852</v>
      </c>
      <c r="DW201" s="71">
        <f t="shared" si="622"/>
        <v>0.24500163740766814</v>
      </c>
      <c r="DX201" s="71">
        <f t="shared" si="623"/>
        <v>0.34403074730130878</v>
      </c>
      <c r="DY201" s="71">
        <f t="shared" si="624"/>
        <v>0.20241449702663455</v>
      </c>
      <c r="DZ201" s="71"/>
      <c r="EB201" s="71">
        <f t="shared" si="640"/>
        <v>-6.1294367198316364E-3</v>
      </c>
      <c r="EC201" s="71">
        <f t="shared" si="641"/>
        <v>-1.3111118279314262E-2</v>
      </c>
      <c r="ED201" s="71">
        <f t="shared" si="642"/>
        <v>6.4461308310379507E-3</v>
      </c>
      <c r="EE201" s="71">
        <f t="shared" si="643"/>
        <v>1.1453357430775961E-2</v>
      </c>
      <c r="EG201" s="71">
        <f t="shared" si="588"/>
        <v>6.6638443348634839E-4</v>
      </c>
      <c r="EH201" s="71">
        <f t="shared" si="589"/>
        <v>-9.0628270755514198E-4</v>
      </c>
      <c r="EI201" s="71">
        <f t="shared" si="590"/>
        <v>-1.2908139344097276E-3</v>
      </c>
      <c r="EJ201" s="71">
        <f t="shared" si="591"/>
        <v>-2.81843276192194E-4</v>
      </c>
      <c r="EL201" s="71">
        <f t="shared" si="592"/>
        <v>9.4911747461212323E-3</v>
      </c>
      <c r="EM201" s="71">
        <f t="shared" si="593"/>
        <v>1.3788639323537554E-2</v>
      </c>
      <c r="EN201" s="71">
        <f t="shared" si="594"/>
        <v>1.4557676178743541E-2</v>
      </c>
      <c r="EO201" s="71">
        <f t="shared" si="595"/>
        <v>1.1624312597745582E-2</v>
      </c>
      <c r="EQ201" s="71">
        <f t="shared" si="596"/>
        <v>1.8248748856087633E-2</v>
      </c>
      <c r="ER201" s="71">
        <f t="shared" si="597"/>
        <v>1.6290990288626503E-2</v>
      </c>
      <c r="ES201" s="71">
        <f t="shared" si="598"/>
        <v>2.0550133039346761E-3</v>
      </c>
      <c r="ET201" s="71">
        <f t="shared" si="599"/>
        <v>1.0054199286941113E-2</v>
      </c>
      <c r="EW201" s="71">
        <f t="shared" si="644"/>
        <v>1.0012185281555424</v>
      </c>
      <c r="EX201" s="71">
        <f t="shared" si="645"/>
        <v>1.1887635067645879</v>
      </c>
      <c r="EY201" s="71">
        <f t="shared" si="625"/>
        <v>0.99483910093860073</v>
      </c>
      <c r="EZ201" s="71"/>
      <c r="FA201" s="71">
        <f t="shared" si="646"/>
        <v>1.0009969363403082</v>
      </c>
      <c r="FB201" s="71">
        <f t="shared" si="518"/>
        <v>1.0219230423815659</v>
      </c>
      <c r="FC201" s="71">
        <f t="shared" si="626"/>
        <v>1.0020928251975605</v>
      </c>
      <c r="FD201" s="71"/>
      <c r="FE201" s="71">
        <f t="shared" si="647"/>
        <v>0.99926035383678913</v>
      </c>
      <c r="FF201" s="71">
        <f t="shared" si="648"/>
        <v>1.0164792189293579</v>
      </c>
      <c r="FG201" s="71">
        <f t="shared" si="627"/>
        <v>0.99875690051812283</v>
      </c>
      <c r="FH201" s="71"/>
      <c r="FI201" s="71">
        <f t="shared" si="649"/>
        <v>1.0132137806429073</v>
      </c>
      <c r="FJ201" s="71">
        <f t="shared" si="650"/>
        <v>1.0455661407329255</v>
      </c>
      <c r="FK201" s="71">
        <f t="shared" si="628"/>
        <v>1.0194516840609285</v>
      </c>
      <c r="FM201" s="71">
        <f t="shared" si="651"/>
        <v>1.0091321746745854</v>
      </c>
      <c r="FN201" s="71">
        <f t="shared" si="652"/>
        <v>0.99733374324625579</v>
      </c>
      <c r="FO201" s="71">
        <f t="shared" si="629"/>
        <v>1.0260428259133871</v>
      </c>
      <c r="FQ201" s="239"/>
      <c r="GB201" s="119">
        <f t="shared" si="613"/>
        <v>0.14613918782189206</v>
      </c>
      <c r="GC201" s="119">
        <f t="shared" si="614"/>
        <v>0.23465580729948909</v>
      </c>
      <c r="GD201" s="119">
        <f t="shared" si="615"/>
        <v>0.43888552202012826</v>
      </c>
      <c r="GE201" s="119">
        <f t="shared" si="616"/>
        <v>0.18031948285849062</v>
      </c>
    </row>
    <row r="202" spans="1:187" x14ac:dyDescent="0.2">
      <c r="A202" s="75" t="s">
        <v>44</v>
      </c>
      <c r="B202" s="50">
        <f t="shared" si="630"/>
        <v>1988</v>
      </c>
      <c r="D202" s="79">
        <f>Northeast!D203</f>
        <v>453.8448510254525</v>
      </c>
      <c r="E202" s="79">
        <f>Midwest!D203</f>
        <v>702.1807695092009</v>
      </c>
      <c r="F202" s="79">
        <f>South!D203</f>
        <v>1353.95955556285</v>
      </c>
      <c r="G202" s="79">
        <f>West!D203</f>
        <v>536.47382390249675</v>
      </c>
      <c r="H202" s="79">
        <f t="shared" si="653"/>
        <v>3046.4590000000003</v>
      </c>
      <c r="J202" s="327">
        <f t="shared" si="654"/>
        <v>18946.391720473453</v>
      </c>
      <c r="K202" s="327">
        <f t="shared" si="654"/>
        <v>22307.838323940559</v>
      </c>
      <c r="L202" s="327">
        <f t="shared" si="654"/>
        <v>31482.959668118969</v>
      </c>
      <c r="M202" s="327">
        <f t="shared" si="654"/>
        <v>18479.619424014298</v>
      </c>
      <c r="N202" s="327">
        <f t="shared" si="655"/>
        <v>91216.809136547279</v>
      </c>
      <c r="P202" s="84">
        <f t="shared" si="656"/>
        <v>31.714776880961271</v>
      </c>
      <c r="Q202" s="84">
        <f t="shared" si="656"/>
        <v>35.026557005928964</v>
      </c>
      <c r="R202" s="84">
        <f t="shared" si="656"/>
        <v>46.854016609765715</v>
      </c>
      <c r="S202" s="84">
        <f t="shared" si="656"/>
        <v>25.807475102049864</v>
      </c>
      <c r="T202" s="79">
        <f t="shared" si="657"/>
        <v>139.40282559870582</v>
      </c>
      <c r="V202" s="84">
        <f t="shared" si="677"/>
        <v>23.954157483982989</v>
      </c>
      <c r="W202" s="84">
        <f t="shared" si="678"/>
        <v>31.476862944430938</v>
      </c>
      <c r="X202" s="84">
        <f t="shared" si="679"/>
        <v>43.006107743228768</v>
      </c>
      <c r="Y202" s="84">
        <f t="shared" si="680"/>
        <v>29.030566679600991</v>
      </c>
      <c r="Z202" s="84">
        <f t="shared" si="681"/>
        <v>33.398000092719691</v>
      </c>
      <c r="AC202" s="84">
        <f t="shared" si="658"/>
        <v>14.310201605041105</v>
      </c>
      <c r="AD202" s="84">
        <f t="shared" si="659"/>
        <v>20.047096532792029</v>
      </c>
      <c r="AE202" s="84">
        <f t="shared" si="660"/>
        <v>28.897406317149045</v>
      </c>
      <c r="AF202" s="84">
        <f t="shared" si="661"/>
        <v>20.787536238284897</v>
      </c>
      <c r="AG202" s="84">
        <f t="shared" si="662"/>
        <v>21.85363881195449</v>
      </c>
      <c r="AI202" s="74">
        <f t="shared" si="663"/>
        <v>13.935845017507866</v>
      </c>
      <c r="AJ202" s="74">
        <f t="shared" si="664"/>
        <v>19.166718920633979</v>
      </c>
      <c r="AK202" s="74">
        <f t="shared" si="665"/>
        <v>28.744000744280097</v>
      </c>
      <c r="AL202" s="74">
        <f t="shared" si="666"/>
        <v>20.968321970785379</v>
      </c>
      <c r="AM202" s="74">
        <f t="shared" si="667"/>
        <v>21.5291742536416</v>
      </c>
      <c r="AO202" s="119">
        <f>Northeast!V203</f>
        <v>1.0268628552529773</v>
      </c>
      <c r="AP202" s="119">
        <f>Midwest!V203</f>
        <v>1.0459326197563359</v>
      </c>
      <c r="AQ202" s="119">
        <f>South!V203</f>
        <v>1.0053369596749497</v>
      </c>
      <c r="AR202" s="119">
        <f>West!V203</f>
        <v>0.99137814972736649</v>
      </c>
      <c r="AS202" s="119">
        <f t="shared" si="668"/>
        <v>1.0150709244344571</v>
      </c>
      <c r="AU202" s="125">
        <f t="shared" si="682"/>
        <v>1673.9217339568838</v>
      </c>
      <c r="AV202" s="125">
        <f t="shared" si="683"/>
        <v>1570.1457262373467</v>
      </c>
      <c r="AW202" s="125">
        <f t="shared" si="684"/>
        <v>1488.2341782247415</v>
      </c>
      <c r="AX202" s="125">
        <f t="shared" si="685"/>
        <v>1396.5371531684793</v>
      </c>
      <c r="AY202" s="125">
        <f t="shared" si="686"/>
        <v>1528.2580800434087</v>
      </c>
      <c r="BB202" s="71">
        <f t="shared" si="568"/>
        <v>1.0662541839856654</v>
      </c>
      <c r="BC202" s="71">
        <f t="shared" si="569"/>
        <v>1.0113287730099083</v>
      </c>
      <c r="BD202" s="71">
        <f t="shared" si="570"/>
        <v>0.99391933747727379</v>
      </c>
      <c r="BE202" s="71">
        <f t="shared" si="571"/>
        <v>0.9957080549742835</v>
      </c>
      <c r="BF202" s="71"/>
      <c r="BG202" s="71"/>
      <c r="BH202" s="71"/>
      <c r="BI202" s="71"/>
      <c r="BJ202" s="71"/>
      <c r="BK202" s="71"/>
      <c r="BL202" s="71"/>
      <c r="BM202" s="71"/>
      <c r="BN202" s="71"/>
      <c r="BO202" s="71"/>
      <c r="BP202" s="71"/>
      <c r="BQ202" s="148">
        <f>Northeast!AK203</f>
        <v>1.0637999374061122</v>
      </c>
      <c r="BR202" s="148">
        <f>Midwest!AK203</f>
        <v>1.0130883650416078</v>
      </c>
      <c r="BS202" s="148">
        <f>South!AK203</f>
        <v>0.9957601985772323</v>
      </c>
      <c r="BT202" s="148">
        <f>West!AK203</f>
        <v>0.99501155501348659</v>
      </c>
      <c r="BU202" s="72"/>
      <c r="BV202" s="148">
        <f>Northeast!AH203</f>
        <v>1.002307056518106</v>
      </c>
      <c r="BW202" s="148">
        <f>Midwest!AH203</f>
        <v>0.99826314061791899</v>
      </c>
      <c r="BX202" s="148">
        <f>South!AH203</f>
        <v>0.99815130078246883</v>
      </c>
      <c r="BY202" s="148">
        <f>West!AH203</f>
        <v>1.0006999918315396</v>
      </c>
      <c r="CA202" s="148">
        <f>Northeast!AI203</f>
        <v>1.0236712736060298</v>
      </c>
      <c r="CB202" s="148">
        <f>Midwest!AI203</f>
        <v>1.031642120262878</v>
      </c>
      <c r="CC202" s="148">
        <f>South!AI203</f>
        <v>1.0344241239300027</v>
      </c>
      <c r="CD202" s="148">
        <f>West!AI203</f>
        <v>1.0252734875863072</v>
      </c>
      <c r="CF202" s="148">
        <f>Northeast!AJ203</f>
        <v>1.0411669619268593</v>
      </c>
      <c r="CG202" s="148">
        <f>Midwest!AJ203</f>
        <v>1.055379588341625</v>
      </c>
      <c r="CH202" s="148">
        <f>South!AJ203</f>
        <v>1.0427206675201743</v>
      </c>
      <c r="CI202" s="148">
        <f>West!AJ203</f>
        <v>0.9794795130989401</v>
      </c>
      <c r="CK202" s="73">
        <f t="shared" si="572"/>
        <v>1.0440345400979163</v>
      </c>
      <c r="CL202" s="73">
        <f t="shared" si="573"/>
        <v>1.0771772611488177</v>
      </c>
      <c r="CM202" s="73">
        <f t="shared" si="669"/>
        <v>1.002675113221299</v>
      </c>
      <c r="CN202" s="73">
        <f t="shared" si="670"/>
        <v>0.99923042986703914</v>
      </c>
      <c r="CO202" s="73">
        <f t="shared" si="671"/>
        <v>1.0305922420543761</v>
      </c>
      <c r="CP202" s="73">
        <f t="shared" si="672"/>
        <v>1.0336311241957705</v>
      </c>
      <c r="CQ202" s="73">
        <f t="shared" si="673"/>
        <v>1.0092734364679059</v>
      </c>
      <c r="CR202" s="73">
        <f t="shared" si="674"/>
        <v>1.12461026644744</v>
      </c>
      <c r="CS202" s="73">
        <f t="shared" si="675"/>
        <v>1.1246102664474391</v>
      </c>
      <c r="CT202" s="73"/>
      <c r="CU202" s="73">
        <f t="shared" si="676"/>
        <v>1.0672799087218143</v>
      </c>
      <c r="CV202" s="546">
        <f t="shared" si="582"/>
        <v>1.0355986249171694</v>
      </c>
      <c r="CW202" s="71">
        <f t="shared" si="583"/>
        <v>1.040149373735384</v>
      </c>
      <c r="CX202" s="53"/>
      <c r="CZ202" s="71">
        <f t="shared" si="617"/>
        <v>0.14897454750759898</v>
      </c>
      <c r="DA202" s="71">
        <f t="shared" si="618"/>
        <v>0.23049079915705442</v>
      </c>
      <c r="DB202" s="71">
        <f t="shared" si="619"/>
        <v>0.44443715000361073</v>
      </c>
      <c r="DC202" s="71">
        <f t="shared" si="620"/>
        <v>0.17609750333173585</v>
      </c>
      <c r="DE202" s="71">
        <f t="shared" si="631"/>
        <v>0.14803253580940554</v>
      </c>
      <c r="DF202" s="71">
        <f t="shared" si="632"/>
        <v>0.22930147137245926</v>
      </c>
      <c r="DG202" s="71">
        <f t="shared" si="633"/>
        <v>0.44740364209311895</v>
      </c>
      <c r="DH202" s="71">
        <f t="shared" si="634"/>
        <v>0.1752503656950429</v>
      </c>
      <c r="DI202" s="71">
        <f t="shared" si="635"/>
        <v>0.99998801497002676</v>
      </c>
      <c r="DJ202" s="71"/>
      <c r="DK202" s="71">
        <f t="shared" si="636"/>
        <v>0.14803431000504802</v>
      </c>
      <c r="DL202" s="71">
        <f t="shared" si="637"/>
        <v>0.22930421959040403</v>
      </c>
      <c r="DM202" s="71">
        <f t="shared" si="638"/>
        <v>0.44740900430344582</v>
      </c>
      <c r="DN202" s="71">
        <f t="shared" si="639"/>
        <v>0.17525246610110201</v>
      </c>
      <c r="DQ202" s="71">
        <f t="shared" si="602"/>
        <v>1.4727919784425107E-2</v>
      </c>
      <c r="DR202" s="71">
        <f t="shared" si="603"/>
        <v>6.4961283344268086E-3</v>
      </c>
      <c r="DS202" s="71">
        <f t="shared" si="604"/>
        <v>1.0853958117370791E-2</v>
      </c>
      <c r="DT202" s="71">
        <f t="shared" si="605"/>
        <v>3.3545770301357428E-2</v>
      </c>
      <c r="DV202" s="71">
        <f t="shared" si="621"/>
        <v>0.20770724058228779</v>
      </c>
      <c r="DW202" s="71">
        <f t="shared" si="622"/>
        <v>0.24455841565940739</v>
      </c>
      <c r="DX202" s="71">
        <f t="shared" si="623"/>
        <v>0.34514427731176672</v>
      </c>
      <c r="DY202" s="71">
        <f t="shared" si="624"/>
        <v>0.2025900664465381</v>
      </c>
      <c r="DZ202" s="71"/>
      <c r="EB202" s="71">
        <f t="shared" si="640"/>
        <v>-4.0641816038622051E-3</v>
      </c>
      <c r="EC202" s="71">
        <f t="shared" si="641"/>
        <v>-1.8106945882536518E-3</v>
      </c>
      <c r="ED202" s="71">
        <f t="shared" si="642"/>
        <v>3.2314896497834572E-3</v>
      </c>
      <c r="EE202" s="71">
        <f t="shared" si="643"/>
        <v>8.669997661049833E-4</v>
      </c>
      <c r="EG202" s="71">
        <f t="shared" si="588"/>
        <v>2.3466241434327273E-4</v>
      </c>
      <c r="EH202" s="71">
        <f t="shared" si="589"/>
        <v>-7.9842233549059106E-5</v>
      </c>
      <c r="EI202" s="71">
        <f t="shared" si="590"/>
        <v>5.9270115643295985E-4</v>
      </c>
      <c r="EJ202" s="71">
        <f t="shared" si="591"/>
        <v>1.0978253794789354E-3</v>
      </c>
      <c r="EL202" s="71">
        <f t="shared" si="592"/>
        <v>1.0725838661155923E-2</v>
      </c>
      <c r="EM202" s="71">
        <f t="shared" si="593"/>
        <v>1.0816972624171917E-2</v>
      </c>
      <c r="EN202" s="71">
        <f t="shared" si="594"/>
        <v>1.1873218836267263E-2</v>
      </c>
      <c r="EO202" s="71">
        <f t="shared" si="595"/>
        <v>8.4926426236485875E-3</v>
      </c>
      <c r="EQ202" s="71">
        <f t="shared" si="596"/>
        <v>2.4773033054493309E-2</v>
      </c>
      <c r="ER202" s="71">
        <f t="shared" si="597"/>
        <v>2.8630113477447334E-2</v>
      </c>
      <c r="ES202" s="71">
        <f t="shared" si="598"/>
        <v>-6.1446623776692365E-3</v>
      </c>
      <c r="ET202" s="71">
        <f t="shared" si="599"/>
        <v>-6.5395900842379049E-4</v>
      </c>
      <c r="EW202" s="71">
        <f t="shared" si="644"/>
        <v>1.014509216129208</v>
      </c>
      <c r="EX202" s="71">
        <f t="shared" si="645"/>
        <v>1.2060115334107504</v>
      </c>
      <c r="EY202" s="71">
        <f t="shared" si="625"/>
        <v>1.0092734364679059</v>
      </c>
      <c r="EZ202" s="71"/>
      <c r="FA202" s="71">
        <f t="shared" si="646"/>
        <v>1.0005810719417372</v>
      </c>
      <c r="FB202" s="71">
        <f t="shared" si="518"/>
        <v>1.0225168531881086</v>
      </c>
      <c r="FC202" s="71">
        <f t="shared" si="626"/>
        <v>1.002675113221299</v>
      </c>
      <c r="FD202" s="71"/>
      <c r="FE202" s="71">
        <f t="shared" si="647"/>
        <v>1.0004741187256585</v>
      </c>
      <c r="FF202" s="71">
        <f t="shared" si="648"/>
        <v>1.016961150761295</v>
      </c>
      <c r="FG202" s="71">
        <f t="shared" si="627"/>
        <v>0.99923042986703914</v>
      </c>
      <c r="FH202" s="71"/>
      <c r="FI202" s="71">
        <f t="shared" si="649"/>
        <v>1.0109279901810253</v>
      </c>
      <c r="FJ202" s="71">
        <f t="shared" si="650"/>
        <v>1.0569920772524675</v>
      </c>
      <c r="FK202" s="71">
        <f t="shared" si="628"/>
        <v>1.0305922420543761</v>
      </c>
      <c r="FM202" s="71">
        <f t="shared" si="651"/>
        <v>1.0073956935234438</v>
      </c>
      <c r="FN202" s="71">
        <f t="shared" si="652"/>
        <v>1.004709717951894</v>
      </c>
      <c r="FO202" s="71">
        <f t="shared" si="629"/>
        <v>1.0336311241957705</v>
      </c>
      <c r="FQ202" s="239"/>
      <c r="GB202" s="119">
        <f t="shared" si="613"/>
        <v>0.14620671457154305</v>
      </c>
      <c r="GC202" s="119">
        <f t="shared" si="614"/>
        <v>0.23169300985021124</v>
      </c>
      <c r="GD202" s="119">
        <f t="shared" si="615"/>
        <v>0.44322448909567991</v>
      </c>
      <c r="GE202" s="119">
        <f t="shared" si="616"/>
        <v>0.17887578648256577</v>
      </c>
    </row>
    <row r="203" spans="1:187" x14ac:dyDescent="0.2">
      <c r="A203" s="75" t="s">
        <v>44</v>
      </c>
      <c r="B203" s="50">
        <f t="shared" si="630"/>
        <v>1989</v>
      </c>
      <c r="D203" s="79">
        <f>Northeast!D204</f>
        <v>459.10744578587787</v>
      </c>
      <c r="E203" s="79">
        <f>Midwest!D204</f>
        <v>692.17067208648757</v>
      </c>
      <c r="F203" s="79">
        <f>South!D204</f>
        <v>1390.7533503989291</v>
      </c>
      <c r="G203" s="79">
        <f>West!D204</f>
        <v>547.61853172870565</v>
      </c>
      <c r="H203" s="79">
        <f t="shared" si="653"/>
        <v>3089.6499999999996</v>
      </c>
      <c r="J203" s="327">
        <f t="shared" si="654"/>
        <v>19132.070259086315</v>
      </c>
      <c r="K203" s="327">
        <f t="shared" si="654"/>
        <v>22578.492162288287</v>
      </c>
      <c r="L203" s="327">
        <f t="shared" si="654"/>
        <v>32024.388515528699</v>
      </c>
      <c r="M203" s="327">
        <f t="shared" si="654"/>
        <v>18753.071410833494</v>
      </c>
      <c r="N203" s="327">
        <f t="shared" si="655"/>
        <v>92488.022347736798</v>
      </c>
      <c r="P203" s="84">
        <f t="shared" si="656"/>
        <v>32.349067451339728</v>
      </c>
      <c r="Q203" s="84">
        <f t="shared" si="656"/>
        <v>35.817896095133129</v>
      </c>
      <c r="R203" s="84">
        <f t="shared" si="656"/>
        <v>48.204664672824016</v>
      </c>
      <c r="S203" s="84">
        <f t="shared" si="656"/>
        <v>26.398157069877403</v>
      </c>
      <c r="T203" s="79">
        <f t="shared" si="657"/>
        <v>142.76978528917428</v>
      </c>
      <c r="V203" s="84">
        <f t="shared" si="677"/>
        <v>23.996746800981242</v>
      </c>
      <c r="W203" s="84">
        <f t="shared" si="678"/>
        <v>30.65619560027951</v>
      </c>
      <c r="X203" s="84">
        <f t="shared" si="679"/>
        <v>43.427943978525917</v>
      </c>
      <c r="Y203" s="84">
        <f t="shared" si="680"/>
        <v>29.201538229751044</v>
      </c>
      <c r="Z203" s="84">
        <f t="shared" si="681"/>
        <v>33.405947295353798</v>
      </c>
      <c r="AC203" s="84">
        <f t="shared" si="658"/>
        <v>14.192293069235419</v>
      </c>
      <c r="AD203" s="84">
        <f t="shared" si="659"/>
        <v>19.324716065066102</v>
      </c>
      <c r="AE203" s="84">
        <f t="shared" si="660"/>
        <v>28.851011822990312</v>
      </c>
      <c r="AF203" s="84">
        <f t="shared" si="661"/>
        <v>20.744574338243716</v>
      </c>
      <c r="AG203" s="84">
        <f t="shared" si="662"/>
        <v>21.640783403449419</v>
      </c>
      <c r="AI203" s="74">
        <f t="shared" si="663"/>
        <v>14.046751733737194</v>
      </c>
      <c r="AJ203" s="74">
        <f t="shared" si="664"/>
        <v>19.395668518356562</v>
      </c>
      <c r="AK203" s="74">
        <f t="shared" si="665"/>
        <v>28.804579325706992</v>
      </c>
      <c r="AL203" s="74">
        <f t="shared" si="666"/>
        <v>20.865540531553904</v>
      </c>
      <c r="AM203" s="74">
        <f t="shared" si="667"/>
        <v>21.632296052521493</v>
      </c>
      <c r="AO203" s="119">
        <f>Northeast!V204</f>
        <v>1.010361209356941</v>
      </c>
      <c r="AP203" s="119">
        <f>Midwest!V204</f>
        <v>0.99634184028133355</v>
      </c>
      <c r="AQ203" s="119">
        <f>South!V204</f>
        <v>1.001611983176643</v>
      </c>
      <c r="AR203" s="119">
        <f>West!V204</f>
        <v>0.99420258520850402</v>
      </c>
      <c r="AS203" s="119">
        <f t="shared" si="668"/>
        <v>1.0003923462820274</v>
      </c>
      <c r="AU203" s="125">
        <f t="shared" si="682"/>
        <v>1690.8294300234613</v>
      </c>
      <c r="AV203" s="125">
        <f t="shared" si="683"/>
        <v>1586.372368787228</v>
      </c>
      <c r="AW203" s="125">
        <f t="shared" si="684"/>
        <v>1505.2485592175933</v>
      </c>
      <c r="AX203" s="125">
        <f t="shared" si="685"/>
        <v>1407.6711217890104</v>
      </c>
      <c r="AY203" s="125">
        <f t="shared" si="686"/>
        <v>1543.6570235266565</v>
      </c>
      <c r="BB203" s="71">
        <f t="shared" si="568"/>
        <v>1.074739837353873</v>
      </c>
      <c r="BC203" s="71">
        <f t="shared" si="569"/>
        <v>1.0234092608964722</v>
      </c>
      <c r="BD203" s="71">
        <f t="shared" si="570"/>
        <v>0.99601404322310194</v>
      </c>
      <c r="BE203" s="71">
        <f t="shared" si="571"/>
        <v>0.99082734458233046</v>
      </c>
      <c r="BF203" s="71"/>
      <c r="BG203" s="71"/>
      <c r="BH203" s="71"/>
      <c r="BI203" s="71"/>
      <c r="BJ203" s="71"/>
      <c r="BK203" s="71"/>
      <c r="BL203" s="71"/>
      <c r="BM203" s="71"/>
      <c r="BN203" s="71"/>
      <c r="BO203" s="71"/>
      <c r="BP203" s="71"/>
      <c r="BQ203" s="148">
        <f>Northeast!AK204</f>
        <v>1.0721273170014394</v>
      </c>
      <c r="BR203" s="148">
        <f>Midwest!AK204</f>
        <v>1.0253676141549612</v>
      </c>
      <c r="BS203" s="148">
        <f>South!AK204</f>
        <v>0.99735171660277588</v>
      </c>
      <c r="BT203" s="148">
        <f>West!AK204</f>
        <v>0.98913030999611429</v>
      </c>
      <c r="BU203" s="72"/>
      <c r="BV203" s="148">
        <f>Northeast!AH204</f>
        <v>1.0024367631632971</v>
      </c>
      <c r="BW203" s="148">
        <f>Midwest!AH204</f>
        <v>0.99809009643814128</v>
      </c>
      <c r="BX203" s="148">
        <f>South!AH204</f>
        <v>0.99865877467556752</v>
      </c>
      <c r="BY203" s="148">
        <f>West!AH204</f>
        <v>1.0017156835343792</v>
      </c>
      <c r="CA203" s="148">
        <f>Northeast!AI204</f>
        <v>1.0340110179412108</v>
      </c>
      <c r="CB203" s="148">
        <f>Midwest!AI204</f>
        <v>1.0423036070568603</v>
      </c>
      <c r="CC203" s="148">
        <f>South!AI204</f>
        <v>1.0462502776430807</v>
      </c>
      <c r="CD203" s="148">
        <f>West!AI204</f>
        <v>1.0334475363843281</v>
      </c>
      <c r="CF203" s="148">
        <f>Northeast!AJ204</f>
        <v>1.0244354495963872</v>
      </c>
      <c r="CG203" s="148">
        <f>Midwest!AJ204</f>
        <v>1.0053408999602826</v>
      </c>
      <c r="CH203" s="148">
        <f>South!AJ204</f>
        <v>1.038857176833363</v>
      </c>
      <c r="CI203" s="148">
        <f>West!AJ204</f>
        <v>0.98227004937473439</v>
      </c>
      <c r="CK203" s="73">
        <f t="shared" si="572"/>
        <v>1.0585843858212403</v>
      </c>
      <c r="CL203" s="73">
        <f t="shared" si="573"/>
        <v>1.0774335802680295</v>
      </c>
      <c r="CM203" s="73">
        <f t="shared" si="669"/>
        <v>1.0032504995332647</v>
      </c>
      <c r="CN203" s="73">
        <f t="shared" si="670"/>
        <v>0.99961664357220936</v>
      </c>
      <c r="CO203" s="73">
        <f t="shared" si="671"/>
        <v>1.0412823861277776</v>
      </c>
      <c r="CP203" s="73">
        <f t="shared" si="672"/>
        <v>1.0186430560669122</v>
      </c>
      <c r="CQ203" s="73">
        <f t="shared" si="673"/>
        <v>1.0128778939301317</v>
      </c>
      <c r="CR203" s="73">
        <f t="shared" si="674"/>
        <v>1.1405543648312129</v>
      </c>
      <c r="CS203" s="73">
        <f t="shared" si="675"/>
        <v>1.140554364831212</v>
      </c>
      <c r="CT203" s="73"/>
      <c r="CU203" s="73">
        <f t="shared" si="676"/>
        <v>1.0637349148646258</v>
      </c>
      <c r="CV203" s="546">
        <f t="shared" si="582"/>
        <v>1.0215623821510538</v>
      </c>
      <c r="CW203" s="71">
        <f t="shared" si="583"/>
        <v>1.0546919102476455</v>
      </c>
      <c r="CX203" s="53"/>
      <c r="CZ203" s="71">
        <f t="shared" si="617"/>
        <v>0.14859529260138785</v>
      </c>
      <c r="DA203" s="71">
        <f t="shared" si="618"/>
        <v>0.22402882918339864</v>
      </c>
      <c r="DB203" s="71">
        <f t="shared" si="619"/>
        <v>0.4501329763561987</v>
      </c>
      <c r="DC203" s="71">
        <f t="shared" si="620"/>
        <v>0.17724290185901501</v>
      </c>
      <c r="DE203" s="71">
        <f t="shared" si="631"/>
        <v>0.14878483949394036</v>
      </c>
      <c r="DF203" s="71">
        <f t="shared" si="632"/>
        <v>0.2272445015543339</v>
      </c>
      <c r="DG203" s="71">
        <f t="shared" si="633"/>
        <v>0.4472790187891213</v>
      </c>
      <c r="DH203" s="71">
        <f t="shared" si="634"/>
        <v>0.17666958376744865</v>
      </c>
      <c r="DI203" s="71">
        <f t="shared" si="635"/>
        <v>0.99997794360484427</v>
      </c>
      <c r="DJ203" s="71"/>
      <c r="DK203" s="71">
        <f t="shared" si="636"/>
        <v>0.14878812122353655</v>
      </c>
      <c r="DL203" s="71">
        <f t="shared" si="637"/>
        <v>0.22724951385941053</v>
      </c>
      <c r="DM203" s="71">
        <f t="shared" si="638"/>
        <v>0.4472888843695037</v>
      </c>
      <c r="DN203" s="71">
        <f t="shared" si="639"/>
        <v>0.17667348054754914</v>
      </c>
      <c r="DQ203" s="71">
        <f t="shared" si="602"/>
        <v>7.7974769698791295E-3</v>
      </c>
      <c r="DR203" s="71">
        <f t="shared" si="603"/>
        <v>1.2047743747373527E-2</v>
      </c>
      <c r="DS203" s="71">
        <f t="shared" si="604"/>
        <v>1.5970185634654071E-3</v>
      </c>
      <c r="DT203" s="71">
        <f t="shared" si="605"/>
        <v>-5.9282678778782719E-3</v>
      </c>
      <c r="DV203" s="71">
        <f t="shared" si="621"/>
        <v>0.20685997790236543</v>
      </c>
      <c r="DW203" s="71">
        <f t="shared" si="622"/>
        <v>0.24412341824541983</v>
      </c>
      <c r="DX203" s="71">
        <f t="shared" si="623"/>
        <v>0.34625444141429784</v>
      </c>
      <c r="DY203" s="71">
        <f t="shared" si="624"/>
        <v>0.20276216243791687</v>
      </c>
      <c r="DZ203" s="71"/>
      <c r="EB203" s="71">
        <f t="shared" si="640"/>
        <v>-4.0874619206255815E-3</v>
      </c>
      <c r="EC203" s="71">
        <f t="shared" si="641"/>
        <v>-1.7802893363268425E-3</v>
      </c>
      <c r="ED203" s="71">
        <f t="shared" si="642"/>
        <v>3.2113598898606617E-3</v>
      </c>
      <c r="EE203" s="71">
        <f t="shared" si="643"/>
        <v>8.491183196032197E-4</v>
      </c>
      <c r="EG203" s="71">
        <f t="shared" si="588"/>
        <v>1.2939972090076667E-4</v>
      </c>
      <c r="EH203" s="71">
        <f t="shared" si="589"/>
        <v>-1.7336028213751645E-4</v>
      </c>
      <c r="EI203" s="71">
        <f t="shared" si="590"/>
        <v>5.0828459878232062E-4</v>
      </c>
      <c r="EJ203" s="71">
        <f t="shared" si="591"/>
        <v>1.0144664791056548E-3</v>
      </c>
      <c r="EL203" s="71">
        <f t="shared" si="592"/>
        <v>1.0049978468952258E-2</v>
      </c>
      <c r="EM203" s="71">
        <f t="shared" si="593"/>
        <v>1.0281446202310593E-2</v>
      </c>
      <c r="EN203" s="71">
        <f t="shared" si="594"/>
        <v>1.1367738322942815E-2</v>
      </c>
      <c r="EO203" s="71">
        <f t="shared" si="595"/>
        <v>7.9409416394379418E-3</v>
      </c>
      <c r="EQ203" s="71">
        <f t="shared" si="596"/>
        <v>-1.6200482895953407E-2</v>
      </c>
      <c r="ER203" s="71">
        <f t="shared" si="597"/>
        <v>-4.8573813656735756E-2</v>
      </c>
      <c r="ES203" s="71">
        <f t="shared" si="598"/>
        <v>-3.7120832485074543E-3</v>
      </c>
      <c r="ET203" s="71">
        <f t="shared" si="599"/>
        <v>2.8449484188283777E-3</v>
      </c>
      <c r="EW203" s="71">
        <f t="shared" si="644"/>
        <v>1.0035713388780352</v>
      </c>
      <c r="EX203" s="71">
        <f t="shared" si="645"/>
        <v>1.210318609287379</v>
      </c>
      <c r="EY203" s="71">
        <f t="shared" si="625"/>
        <v>1.0128778939301317</v>
      </c>
      <c r="EZ203" s="71"/>
      <c r="FA203" s="71">
        <f t="shared" si="646"/>
        <v>1.000573851195047</v>
      </c>
      <c r="FB203" s="71">
        <f t="shared" si="518"/>
        <v>1.0231036257062662</v>
      </c>
      <c r="FC203" s="71">
        <f t="shared" si="626"/>
        <v>1.0032504995332647</v>
      </c>
      <c r="FD203" s="71"/>
      <c r="FE203" s="71">
        <f t="shared" si="647"/>
        <v>1.0003865111526093</v>
      </c>
      <c r="FF203" s="71">
        <f t="shared" si="648"/>
        <v>1.0173542175878347</v>
      </c>
      <c r="FG203" s="71">
        <f t="shared" si="627"/>
        <v>0.99961664357220936</v>
      </c>
      <c r="FH203" s="71"/>
      <c r="FI203" s="71">
        <f t="shared" si="649"/>
        <v>1.0103728163643961</v>
      </c>
      <c r="FJ203" s="71">
        <f t="shared" si="650"/>
        <v>1.067956061968429</v>
      </c>
      <c r="FK203" s="71">
        <f t="shared" si="628"/>
        <v>1.0412823861277776</v>
      </c>
      <c r="FM203" s="71">
        <f t="shared" si="651"/>
        <v>0.98549959673426046</v>
      </c>
      <c r="FN203" s="71">
        <f t="shared" si="652"/>
        <v>0.99014102187658415</v>
      </c>
      <c r="FO203" s="71">
        <f t="shared" si="629"/>
        <v>1.0186430560669122</v>
      </c>
      <c r="FQ203" s="239"/>
      <c r="GB203" s="119">
        <f t="shared" si="613"/>
        <v>0.14661047351542605</v>
      </c>
      <c r="GC203" s="119">
        <f t="shared" si="614"/>
        <v>0.22914716438949365</v>
      </c>
      <c r="GD203" s="119">
        <f t="shared" si="615"/>
        <v>0.44641523851797105</v>
      </c>
      <c r="GE203" s="119">
        <f t="shared" si="616"/>
        <v>0.17782712357710914</v>
      </c>
    </row>
    <row r="204" spans="1:187" x14ac:dyDescent="0.2">
      <c r="A204" s="75" t="s">
        <v>44</v>
      </c>
      <c r="B204" s="50">
        <f t="shared" si="630"/>
        <v>1990</v>
      </c>
      <c r="D204" s="79">
        <f>Northeast!D205</f>
        <v>459.78500000000014</v>
      </c>
      <c r="E204" s="79">
        <f>Midwest!D205</f>
        <v>695.13900000000012</v>
      </c>
      <c r="F204" s="79">
        <f>South!D205</f>
        <v>1438.3650000000002</v>
      </c>
      <c r="G204" s="79">
        <f>West!D205</f>
        <v>559.46300000000008</v>
      </c>
      <c r="H204" s="79">
        <f t="shared" si="653"/>
        <v>3152.7520000000009</v>
      </c>
      <c r="J204" s="327">
        <f t="shared" si="654"/>
        <v>19081.080636584022</v>
      </c>
      <c r="K204" s="327">
        <f t="shared" si="654"/>
        <v>22622.311997099347</v>
      </c>
      <c r="L204" s="327">
        <f t="shared" si="654"/>
        <v>32165.338348443653</v>
      </c>
      <c r="M204" s="327">
        <f t="shared" si="654"/>
        <v>19125.365190133522</v>
      </c>
      <c r="N204" s="327">
        <f t="shared" si="655"/>
        <v>92994.096172260543</v>
      </c>
      <c r="P204" s="84">
        <f t="shared" si="656"/>
        <v>32.564452884581463</v>
      </c>
      <c r="Q204" s="84">
        <f t="shared" si="656"/>
        <v>36.18624247102796</v>
      </c>
      <c r="R204" s="84">
        <f t="shared" si="656"/>
        <v>48.976785232872061</v>
      </c>
      <c r="S204" s="84">
        <f t="shared" si="656"/>
        <v>27.289783063680179</v>
      </c>
      <c r="T204" s="79">
        <f t="shared" si="657"/>
        <v>145.01726365216166</v>
      </c>
      <c r="V204" s="84">
        <f t="shared" si="677"/>
        <v>24.096381581159381</v>
      </c>
      <c r="W204" s="84">
        <f t="shared" si="678"/>
        <v>30.72802638780384</v>
      </c>
      <c r="X204" s="84">
        <f t="shared" si="679"/>
        <v>44.717856980652492</v>
      </c>
      <c r="Y204" s="84">
        <f t="shared" si="680"/>
        <v>29.252408748180052</v>
      </c>
      <c r="Z204" s="84">
        <f t="shared" si="681"/>
        <v>33.902711352341136</v>
      </c>
      <c r="AC204" s="84">
        <f t="shared" si="658"/>
        <v>14.119229996880986</v>
      </c>
      <c r="AD204" s="84">
        <f t="shared" si="659"/>
        <v>19.210035431464156</v>
      </c>
      <c r="AE204" s="84">
        <f t="shared" si="660"/>
        <v>29.368301597602688</v>
      </c>
      <c r="AF204" s="84">
        <f t="shared" si="661"/>
        <v>20.500822549395281</v>
      </c>
      <c r="AG204" s="84">
        <f t="shared" si="662"/>
        <v>21.740528821190491</v>
      </c>
      <c r="AI204" s="74">
        <f t="shared" si="663"/>
        <v>14.62191589374722</v>
      </c>
      <c r="AJ204" s="74">
        <f t="shared" si="664"/>
        <v>19.58901691905599</v>
      </c>
      <c r="AK204" s="74">
        <f t="shared" si="665"/>
        <v>29.513579500543734</v>
      </c>
      <c r="AL204" s="74">
        <f t="shared" si="666"/>
        <v>20.504697885866236</v>
      </c>
      <c r="AM204" s="74">
        <f t="shared" si="667"/>
        <v>21.997771359146306</v>
      </c>
      <c r="AO204" s="119">
        <f>Northeast!V205</f>
        <v>0.96562106494668065</v>
      </c>
      <c r="AP204" s="119">
        <f>Midwest!V205</f>
        <v>0.98065336871381403</v>
      </c>
      <c r="AQ204" s="119">
        <f>South!V205</f>
        <v>0.99507759121734551</v>
      </c>
      <c r="AR204" s="119">
        <f>West!V205</f>
        <v>0.99981100250818</v>
      </c>
      <c r="AS204" s="119">
        <f t="shared" si="668"/>
        <v>0.98830597273896759</v>
      </c>
      <c r="AU204" s="125">
        <f t="shared" si="682"/>
        <v>1706.6356725177225</v>
      </c>
      <c r="AV204" s="125">
        <f t="shared" si="683"/>
        <v>1599.5819735696243</v>
      </c>
      <c r="AW204" s="125">
        <f t="shared" si="684"/>
        <v>1522.6572374993173</v>
      </c>
      <c r="AX204" s="125">
        <f t="shared" si="685"/>
        <v>1426.8895151742543</v>
      </c>
      <c r="AY204" s="125">
        <f t="shared" si="686"/>
        <v>1559.4244110242694</v>
      </c>
      <c r="BB204" s="71">
        <f t="shared" si="568"/>
        <v>1.1187465833616554</v>
      </c>
      <c r="BC204" s="71">
        <f t="shared" si="569"/>
        <v>1.0336112574746279</v>
      </c>
      <c r="BD204" s="71">
        <f t="shared" si="570"/>
        <v>1.0205300801629227</v>
      </c>
      <c r="BE204" s="71">
        <f t="shared" si="571"/>
        <v>0.97369226198535219</v>
      </c>
      <c r="BF204" s="71"/>
      <c r="BG204" s="71"/>
      <c r="BH204" s="71"/>
      <c r="BI204" s="71"/>
      <c r="BJ204" s="71"/>
      <c r="BK204" s="71"/>
      <c r="BL204" s="71"/>
      <c r="BM204" s="71"/>
      <c r="BN204" s="71"/>
      <c r="BO204" s="71"/>
      <c r="BP204" s="71"/>
      <c r="BQ204" s="148">
        <f>Northeast!AK205</f>
        <v>1.1164789281334913</v>
      </c>
      <c r="BR204" s="148">
        <f>Midwest!AK205</f>
        <v>1.033769653819161</v>
      </c>
      <c r="BS204" s="148">
        <f>South!AK205</f>
        <v>1.0215964287818999</v>
      </c>
      <c r="BT204" s="148">
        <f>West!AK205</f>
        <v>0.97444486946977971</v>
      </c>
      <c r="BU204" s="72"/>
      <c r="BV204" s="148">
        <f>Northeast!AH205</f>
        <v>1.0020310774982162</v>
      </c>
      <c r="BW204" s="148">
        <f>Midwest!AH205</f>
        <v>0.99984677791232512</v>
      </c>
      <c r="BX204" s="148">
        <f>South!AH205</f>
        <v>0.99895619386586099</v>
      </c>
      <c r="BY204" s="148">
        <f>West!AH205</f>
        <v>0.99922765514190937</v>
      </c>
      <c r="CA204" s="148">
        <f>Northeast!AI205</f>
        <v>1.0436771785846826</v>
      </c>
      <c r="CB204" s="148">
        <f>Midwest!AI205</f>
        <v>1.0509827917069392</v>
      </c>
      <c r="CC204" s="148">
        <f>South!AI205</f>
        <v>1.0583504948292177</v>
      </c>
      <c r="CD204" s="148">
        <f>West!AI205</f>
        <v>1.0475567988319399</v>
      </c>
      <c r="CF204" s="148">
        <f>Northeast!AJ205</f>
        <v>0.97907207902211146</v>
      </c>
      <c r="CG204" s="148">
        <f>Midwest!AJ205</f>
        <v>0.98951072854016264</v>
      </c>
      <c r="CH204" s="148">
        <f>South!AJ205</f>
        <v>1.032079801864636</v>
      </c>
      <c r="CI204" s="148">
        <f>West!AJ205</f>
        <v>0.98781115379331874</v>
      </c>
      <c r="CK204" s="73">
        <f t="shared" si="572"/>
        <v>1.0643767234138797</v>
      </c>
      <c r="CL204" s="73">
        <f t="shared" si="573"/>
        <v>1.0934555859227766</v>
      </c>
      <c r="CM204" s="73">
        <f t="shared" si="669"/>
        <v>1.0033084469940348</v>
      </c>
      <c r="CN204" s="73">
        <f t="shared" si="670"/>
        <v>0.99964178214176203</v>
      </c>
      <c r="CO204" s="73">
        <f t="shared" si="671"/>
        <v>1.0526195490255481</v>
      </c>
      <c r="CP204" s="73">
        <f t="shared" si="672"/>
        <v>1.0063277413967398</v>
      </c>
      <c r="CQ204" s="73">
        <f t="shared" si="673"/>
        <v>1.0292275491292138</v>
      </c>
      <c r="CR204" s="73">
        <f t="shared" si="674"/>
        <v>1.1638486737430893</v>
      </c>
      <c r="CS204" s="73">
        <f t="shared" si="675"/>
        <v>1.1638486737430889</v>
      </c>
      <c r="CT204" s="73"/>
      <c r="CU204" s="73">
        <f t="shared" si="676"/>
        <v>1.0624041173867762</v>
      </c>
      <c r="CV204" s="546">
        <f t="shared" si="582"/>
        <v>1.0092954461754828</v>
      </c>
      <c r="CW204" s="71">
        <f t="shared" si="583"/>
        <v>1.0833850386090631</v>
      </c>
      <c r="CX204" s="53"/>
      <c r="CZ204" s="71">
        <f t="shared" si="617"/>
        <v>0.14583608225448752</v>
      </c>
      <c r="DA204" s="71">
        <f t="shared" si="618"/>
        <v>0.22048641948367645</v>
      </c>
      <c r="DB204" s="71">
        <f t="shared" si="619"/>
        <v>0.45622522799129139</v>
      </c>
      <c r="DC204" s="71">
        <f t="shared" si="620"/>
        <v>0.17745227027054455</v>
      </c>
      <c r="DE204" s="71">
        <f t="shared" si="631"/>
        <v>0.14721137775360005</v>
      </c>
      <c r="DF204" s="71">
        <f t="shared" si="632"/>
        <v>0.2222529192534759</v>
      </c>
      <c r="DG204" s="71">
        <f t="shared" si="633"/>
        <v>0.45317227706181207</v>
      </c>
      <c r="DH204" s="71">
        <f t="shared" si="634"/>
        <v>0.1773475654672064</v>
      </c>
      <c r="DI204" s="71">
        <f t="shared" si="635"/>
        <v>0.99998413953609444</v>
      </c>
      <c r="DJ204" s="71"/>
      <c r="DK204" s="71">
        <f t="shared" si="636"/>
        <v>0.14721371263137564</v>
      </c>
      <c r="DL204" s="71">
        <f t="shared" si="637"/>
        <v>0.22225644434378919</v>
      </c>
      <c r="DM204" s="71">
        <f t="shared" si="638"/>
        <v>0.45317946469835468</v>
      </c>
      <c r="DN204" s="71">
        <f t="shared" si="639"/>
        <v>0.17735037832648048</v>
      </c>
      <c r="DQ204" s="71">
        <f t="shared" si="602"/>
        <v>4.0535097518815733E-2</v>
      </c>
      <c r="DR204" s="71">
        <f t="shared" si="603"/>
        <v>8.1607830862101965E-3</v>
      </c>
      <c r="DS204" s="71">
        <f t="shared" si="604"/>
        <v>2.4018326322519063E-2</v>
      </c>
      <c r="DT204" s="71">
        <f t="shared" si="605"/>
        <v>-1.4958138090298277E-2</v>
      </c>
      <c r="DV204" s="71">
        <f t="shared" si="621"/>
        <v>0.20518593568820306</v>
      </c>
      <c r="DW204" s="71">
        <f t="shared" si="622"/>
        <v>0.24326610965920023</v>
      </c>
      <c r="DX204" s="71">
        <f t="shared" si="623"/>
        <v>0.34588581073857821</v>
      </c>
      <c r="DY204" s="71">
        <f t="shared" si="624"/>
        <v>0.20566214391401846</v>
      </c>
      <c r="DZ204" s="71"/>
      <c r="EB204" s="71">
        <f t="shared" si="640"/>
        <v>-8.1255577090465197E-3</v>
      </c>
      <c r="EC204" s="71">
        <f t="shared" si="641"/>
        <v>-3.5179642618964704E-3</v>
      </c>
      <c r="ED204" s="71">
        <f t="shared" si="642"/>
        <v>-1.0651907887975446E-3</v>
      </c>
      <c r="EE204" s="71">
        <f t="shared" si="643"/>
        <v>1.4201065742199107E-2</v>
      </c>
      <c r="EG204" s="71">
        <f t="shared" si="588"/>
        <v>-4.0478142117389117E-4</v>
      </c>
      <c r="EH204" s="71">
        <f t="shared" si="589"/>
        <v>1.7584959258918928E-3</v>
      </c>
      <c r="EI204" s="71">
        <f t="shared" si="590"/>
        <v>2.9777429301943917E-4</v>
      </c>
      <c r="EJ204" s="71">
        <f t="shared" si="591"/>
        <v>-2.4868567006741801E-3</v>
      </c>
      <c r="EL204" s="71">
        <f t="shared" si="592"/>
        <v>9.3047940496871085E-3</v>
      </c>
      <c r="EM204" s="71">
        <f t="shared" si="593"/>
        <v>8.2924480761652174E-3</v>
      </c>
      <c r="EN204" s="71">
        <f t="shared" si="594"/>
        <v>1.1498950940493075E-2</v>
      </c>
      <c r="EO204" s="71">
        <f t="shared" si="595"/>
        <v>1.3560258774896986E-2</v>
      </c>
      <c r="EQ204" s="71">
        <f t="shared" si="596"/>
        <v>-4.5291693984848391E-2</v>
      </c>
      <c r="ER204" s="71">
        <f t="shared" si="597"/>
        <v>-1.5871359548055922E-2</v>
      </c>
      <c r="ES204" s="71">
        <f t="shared" si="598"/>
        <v>-6.545249067270483E-3</v>
      </c>
      <c r="ET204" s="71">
        <f t="shared" si="599"/>
        <v>5.6252696806619335E-3</v>
      </c>
      <c r="EW204" s="71">
        <f t="shared" si="644"/>
        <v>1.0161417830293864</v>
      </c>
      <c r="EX204" s="71">
        <f t="shared" si="645"/>
        <v>1.2298553096749245</v>
      </c>
      <c r="EY204" s="71">
        <f t="shared" si="625"/>
        <v>1.0292275491292138</v>
      </c>
      <c r="EZ204" s="71"/>
      <c r="FA204" s="71">
        <f t="shared" si="646"/>
        <v>1.0000577597128504</v>
      </c>
      <c r="FB204" s="71">
        <f t="shared" si="518"/>
        <v>1.0231627198779032</v>
      </c>
      <c r="FC204" s="71">
        <f t="shared" si="626"/>
        <v>1.0033084469940348</v>
      </c>
      <c r="FD204" s="71"/>
      <c r="FE204" s="71">
        <f t="shared" si="647"/>
        <v>1.0000251482102807</v>
      </c>
      <c r="FF204" s="71">
        <f t="shared" si="648"/>
        <v>1.0173798022256286</v>
      </c>
      <c r="FG204" s="71">
        <f t="shared" si="627"/>
        <v>0.99964178214176203</v>
      </c>
      <c r="FH204" s="71"/>
      <c r="FI204" s="71">
        <f t="shared" si="649"/>
        <v>1.0108876929532344</v>
      </c>
      <c r="FJ204" s="71">
        <f t="shared" si="650"/>
        <v>1.0795836396586866</v>
      </c>
      <c r="FK204" s="71">
        <f t="shared" si="628"/>
        <v>1.0526195490255481</v>
      </c>
      <c r="FM204" s="71">
        <f t="shared" si="651"/>
        <v>0.98791007841576695</v>
      </c>
      <c r="FN204" s="71">
        <f t="shared" si="652"/>
        <v>0.9781702945647639</v>
      </c>
      <c r="FO204" s="71">
        <f t="shared" si="629"/>
        <v>1.0063277413967398</v>
      </c>
      <c r="FQ204" s="239"/>
      <c r="GB204" s="119">
        <f t="shared" si="613"/>
        <v>0.14707388303643093</v>
      </c>
      <c r="GC204" s="119">
        <f t="shared" si="614"/>
        <v>0.22686846273931732</v>
      </c>
      <c r="GD204" s="119">
        <f t="shared" si="615"/>
        <v>0.44978106220270131</v>
      </c>
      <c r="GE204" s="119">
        <f t="shared" si="616"/>
        <v>0.17627659202155038</v>
      </c>
    </row>
    <row r="205" spans="1:187" x14ac:dyDescent="0.2">
      <c r="A205" s="75" t="s">
        <v>44</v>
      </c>
      <c r="B205" s="50">
        <f t="shared" si="630"/>
        <v>1991</v>
      </c>
      <c r="D205" s="79">
        <f>Northeast!D206</f>
        <v>469.01328774845229</v>
      </c>
      <c r="E205" s="79">
        <f>Midwest!D206</f>
        <v>746.01045769141342</v>
      </c>
      <c r="F205" s="79">
        <f>South!D206</f>
        <v>1475.905905495966</v>
      </c>
      <c r="G205" s="79">
        <f>West!D206</f>
        <v>568.9543490641687</v>
      </c>
      <c r="H205" s="79">
        <f t="shared" si="653"/>
        <v>3259.8840000000005</v>
      </c>
      <c r="J205" s="327">
        <f t="shared" si="654"/>
        <v>19002.052470655493</v>
      </c>
      <c r="K205" s="327">
        <f t="shared" si="654"/>
        <v>22632.301286786951</v>
      </c>
      <c r="L205" s="327">
        <f t="shared" si="654"/>
        <v>32262.241136093278</v>
      </c>
      <c r="M205" s="327">
        <f t="shared" si="654"/>
        <v>19471.826603944526</v>
      </c>
      <c r="N205" s="327">
        <f t="shared" si="655"/>
        <v>93368.421497480245</v>
      </c>
      <c r="P205" s="84">
        <f t="shared" si="656"/>
        <v>32.660722673382679</v>
      </c>
      <c r="Q205" s="84">
        <f t="shared" si="656"/>
        <v>36.427676505017324</v>
      </c>
      <c r="R205" s="84">
        <f t="shared" si="656"/>
        <v>49.578149085439442</v>
      </c>
      <c r="S205" s="84">
        <f t="shared" si="656"/>
        <v>28.09594676759782</v>
      </c>
      <c r="T205" s="79">
        <f t="shared" si="657"/>
        <v>146.76249503143725</v>
      </c>
      <c r="V205" s="84">
        <f t="shared" si="677"/>
        <v>24.68224358777772</v>
      </c>
      <c r="W205" s="84">
        <f t="shared" si="678"/>
        <v>32.962200716501798</v>
      </c>
      <c r="X205" s="84">
        <f t="shared" si="679"/>
        <v>45.747159946827161</v>
      </c>
      <c r="Y205" s="84">
        <f t="shared" si="680"/>
        <v>29.219361934381244</v>
      </c>
      <c r="Z205" s="84">
        <f t="shared" si="681"/>
        <v>34.914202764882077</v>
      </c>
      <c r="AC205" s="84">
        <f t="shared" si="658"/>
        <v>14.360162585461753</v>
      </c>
      <c r="AD205" s="84">
        <f t="shared" si="659"/>
        <v>20.479221549819751</v>
      </c>
      <c r="AE205" s="84">
        <f t="shared" si="660"/>
        <v>29.769282087406996</v>
      </c>
      <c r="AF205" s="84">
        <f t="shared" si="661"/>
        <v>20.250406714192881</v>
      </c>
      <c r="AG205" s="84">
        <f t="shared" si="662"/>
        <v>22.211969068130909</v>
      </c>
      <c r="AI205" s="74">
        <f t="shared" si="663"/>
        <v>14.380215092259562</v>
      </c>
      <c r="AJ205" s="74">
        <f t="shared" si="664"/>
        <v>19.933667287117103</v>
      </c>
      <c r="AK205" s="74">
        <f t="shared" si="665"/>
        <v>29.399444889910882</v>
      </c>
      <c r="AL205" s="74">
        <f t="shared" si="666"/>
        <v>20.354282813545911</v>
      </c>
      <c r="AM205" s="74">
        <f t="shared" si="667"/>
        <v>21.975970823594579</v>
      </c>
      <c r="AO205" s="119">
        <f>Northeast!V206</f>
        <v>0.99860554889692832</v>
      </c>
      <c r="AP205" s="119">
        <f>Midwest!V206</f>
        <v>1.0273684844261062</v>
      </c>
      <c r="AQ205" s="119">
        <f>South!V206</f>
        <v>1.0125797340351494</v>
      </c>
      <c r="AR205" s="119">
        <f>West!V206</f>
        <v>0.9948965974235211</v>
      </c>
      <c r="AS205" s="119">
        <f t="shared" si="668"/>
        <v>1.010738922363464</v>
      </c>
      <c r="AU205" s="125">
        <f t="shared" si="682"/>
        <v>1718.7997309143318</v>
      </c>
      <c r="AV205" s="125">
        <f t="shared" si="683"/>
        <v>1609.5436360368844</v>
      </c>
      <c r="AW205" s="125">
        <f t="shared" si="684"/>
        <v>1536.7236540171427</v>
      </c>
      <c r="AX205" s="125">
        <f t="shared" si="685"/>
        <v>1442.9024733563647</v>
      </c>
      <c r="AY205" s="125">
        <f t="shared" si="686"/>
        <v>1571.8643699615075</v>
      </c>
      <c r="BB205" s="71">
        <f t="shared" si="568"/>
        <v>1.1002536616525569</v>
      </c>
      <c r="BC205" s="71">
        <f t="shared" si="569"/>
        <v>1.0517966774879313</v>
      </c>
      <c r="BD205" s="71">
        <f t="shared" si="570"/>
        <v>1.0165834967491296</v>
      </c>
      <c r="BE205" s="71">
        <f t="shared" si="571"/>
        <v>0.966549606540269</v>
      </c>
      <c r="BF205" s="71"/>
      <c r="BG205" s="71"/>
      <c r="BH205" s="71"/>
      <c r="BI205" s="71"/>
      <c r="BJ205" s="71"/>
      <c r="BK205" s="71"/>
      <c r="BL205" s="71"/>
      <c r="BM205" s="71"/>
      <c r="BN205" s="71"/>
      <c r="BO205" s="71"/>
      <c r="BP205" s="71"/>
      <c r="BQ205" s="148">
        <f>Northeast!AK206</f>
        <v>1.0987773421377649</v>
      </c>
      <c r="BR205" s="148">
        <f>Midwest!AK206</f>
        <v>1.0500931417320334</v>
      </c>
      <c r="BS205" s="148">
        <f>South!AK206</f>
        <v>1.0173174566049918</v>
      </c>
      <c r="BT205" s="148">
        <f>West!AK206</f>
        <v>0.96968503498409664</v>
      </c>
      <c r="BU205" s="72"/>
      <c r="BV205" s="148">
        <f>Northeast!AH206</f>
        <v>1.0013436020731188</v>
      </c>
      <c r="BW205" s="148">
        <f>Midwest!AH206</f>
        <v>1.0016222710997693</v>
      </c>
      <c r="BX205" s="148">
        <f>South!AH206</f>
        <v>0.99927853409857792</v>
      </c>
      <c r="BY205" s="148">
        <f>West!AH206</f>
        <v>0.99676654962105371</v>
      </c>
      <c r="CA205" s="148">
        <f>Northeast!AI206</f>
        <v>1.0511159954053715</v>
      </c>
      <c r="CB205" s="148">
        <f>Midwest!AI206</f>
        <v>1.0575279616343793</v>
      </c>
      <c r="CC205" s="148">
        <f>South!AI206</f>
        <v>1.0681276124335475</v>
      </c>
      <c r="CD205" s="148">
        <f>West!AI206</f>
        <v>1.0593127778581315</v>
      </c>
      <c r="CF205" s="148">
        <f>Northeast!AJ206</f>
        <v>1.0125160338496957</v>
      </c>
      <c r="CG205" s="148">
        <f>Midwest!AJ206</f>
        <v>1.0366477798745553</v>
      </c>
      <c r="CH205" s="148">
        <f>South!AJ206</f>
        <v>1.0502327662676503</v>
      </c>
      <c r="CI205" s="148">
        <f>West!AJ206</f>
        <v>0.98295573197388841</v>
      </c>
      <c r="CK205" s="73">
        <f t="shared" si="572"/>
        <v>1.0686611154295853</v>
      </c>
      <c r="CL205" s="73">
        <f t="shared" si="573"/>
        <v>1.1260789629636643</v>
      </c>
      <c r="CM205" s="73">
        <f t="shared" si="669"/>
        <v>1.0033161047576669</v>
      </c>
      <c r="CN205" s="73">
        <f t="shared" si="670"/>
        <v>0.99965355087877894</v>
      </c>
      <c r="CO205" s="73">
        <f t="shared" si="671"/>
        <v>1.0616760707677897</v>
      </c>
      <c r="CP205" s="73">
        <f t="shared" si="672"/>
        <v>1.0291005227051429</v>
      </c>
      <c r="CQ205" s="73">
        <f t="shared" si="673"/>
        <v>1.02761804331939</v>
      </c>
      <c r="CR205" s="73">
        <f t="shared" si="674"/>
        <v>1.2033968006225417</v>
      </c>
      <c r="CS205" s="73">
        <f t="shared" si="675"/>
        <v>1.2033968006225402</v>
      </c>
      <c r="CT205" s="73"/>
      <c r="CU205" s="73">
        <f t="shared" si="676"/>
        <v>1.0958147049717319</v>
      </c>
      <c r="CV205" s="546">
        <f t="shared" si="582"/>
        <v>1.0321554145788119</v>
      </c>
      <c r="CW205" s="71">
        <f t="shared" si="583"/>
        <v>1.0909974864814143</v>
      </c>
      <c r="CX205" s="53"/>
      <c r="CZ205" s="71">
        <f t="shared" si="617"/>
        <v>0.14387422612229522</v>
      </c>
      <c r="DA205" s="71">
        <f t="shared" si="618"/>
        <v>0.22884570668508858</v>
      </c>
      <c r="DB205" s="71">
        <f t="shared" si="619"/>
        <v>0.45274798290244861</v>
      </c>
      <c r="DC205" s="71">
        <f t="shared" si="620"/>
        <v>0.17453208429016756</v>
      </c>
      <c r="DE205" s="71">
        <f t="shared" si="631"/>
        <v>0.14485293994975357</v>
      </c>
      <c r="DF205" s="71">
        <f t="shared" si="632"/>
        <v>0.22464014160044127</v>
      </c>
      <c r="DG205" s="71">
        <f t="shared" si="633"/>
        <v>0.45448438842506206</v>
      </c>
      <c r="DH205" s="71">
        <f t="shared" si="634"/>
        <v>0.17598813939127839</v>
      </c>
      <c r="DI205" s="71">
        <f t="shared" si="635"/>
        <v>0.99996560936653522</v>
      </c>
      <c r="DJ205" s="71"/>
      <c r="DK205" s="71">
        <f t="shared" si="636"/>
        <v>0.1448579217054434</v>
      </c>
      <c r="DL205" s="71">
        <f t="shared" si="637"/>
        <v>0.22464786738290707</v>
      </c>
      <c r="DM205" s="71">
        <f t="shared" si="638"/>
        <v>0.45450001896862413</v>
      </c>
      <c r="DN205" s="71">
        <f t="shared" si="639"/>
        <v>0.17599419194302543</v>
      </c>
      <c r="DQ205" s="71">
        <f t="shared" si="602"/>
        <v>-1.598186450022079E-2</v>
      </c>
      <c r="DR205" s="71">
        <f t="shared" si="603"/>
        <v>1.566688731287463E-2</v>
      </c>
      <c r="DS205" s="71">
        <f t="shared" si="604"/>
        <v>-4.1973116075311413E-3</v>
      </c>
      <c r="DT205" s="71">
        <f t="shared" si="605"/>
        <v>-4.8966316348730762E-3</v>
      </c>
      <c r="DV205" s="71">
        <f t="shared" si="621"/>
        <v>0.2035169082425615</v>
      </c>
      <c r="DW205" s="71">
        <f t="shared" si="622"/>
        <v>0.24239781420528497</v>
      </c>
      <c r="DX205" s="71">
        <f t="shared" si="623"/>
        <v>0.34553696655312893</v>
      </c>
      <c r="DY205" s="71">
        <f t="shared" si="624"/>
        <v>0.20854831099902463</v>
      </c>
      <c r="DZ205" s="71"/>
      <c r="EB205" s="71">
        <f t="shared" si="640"/>
        <v>-8.1674827983644008E-3</v>
      </c>
      <c r="EC205" s="71">
        <f t="shared" si="641"/>
        <v>-3.5757087829482114E-3</v>
      </c>
      <c r="ED205" s="71">
        <f t="shared" si="642"/>
        <v>-1.009061970493045E-3</v>
      </c>
      <c r="EE205" s="71">
        <f t="shared" si="643"/>
        <v>1.3935977526320481E-2</v>
      </c>
      <c r="EG205" s="71">
        <f t="shared" si="588"/>
        <v>-6.8631740142560834E-4</v>
      </c>
      <c r="EH205" s="71">
        <f t="shared" si="589"/>
        <v>1.7741904668023211E-3</v>
      </c>
      <c r="EI205" s="71">
        <f t="shared" si="590"/>
        <v>3.2262499595448092E-4</v>
      </c>
      <c r="EJ205" s="71">
        <f t="shared" si="591"/>
        <v>-2.4660460057714267E-3</v>
      </c>
      <c r="EL205" s="71">
        <f t="shared" si="592"/>
        <v>7.1022267800575018E-3</v>
      </c>
      <c r="EM205" s="71">
        <f t="shared" si="593"/>
        <v>6.2083543467415549E-3</v>
      </c>
      <c r="EN205" s="71">
        <f t="shared" si="594"/>
        <v>9.19566156555718E-3</v>
      </c>
      <c r="EO205" s="71">
        <f t="shared" si="595"/>
        <v>1.1159780523826743E-2</v>
      </c>
      <c r="EQ205" s="71">
        <f t="shared" si="596"/>
        <v>3.3588369785662486E-2</v>
      </c>
      <c r="ER205" s="71">
        <f t="shared" si="597"/>
        <v>4.6536890199631406E-2</v>
      </c>
      <c r="ES205" s="71">
        <f t="shared" si="598"/>
        <v>1.7435830303263976E-2</v>
      </c>
      <c r="ET205" s="71">
        <f t="shared" si="599"/>
        <v>-4.9274540571483724E-3</v>
      </c>
      <c r="EW205" s="71">
        <f t="shared" si="644"/>
        <v>0.99843620022493018</v>
      </c>
      <c r="EX205" s="71">
        <f t="shared" si="645"/>
        <v>1.2279320622182865</v>
      </c>
      <c r="EY205" s="71">
        <f t="shared" si="625"/>
        <v>1.02761804331939</v>
      </c>
      <c r="EZ205" s="71"/>
      <c r="FA205" s="71">
        <f t="shared" si="646"/>
        <v>1.0000076325118712</v>
      </c>
      <c r="FB205" s="71">
        <f t="shared" si="518"/>
        <v>1.0231705291795088</v>
      </c>
      <c r="FC205" s="71">
        <f t="shared" si="626"/>
        <v>1.0033161047576669</v>
      </c>
      <c r="FD205" s="71"/>
      <c r="FE205" s="71">
        <f t="shared" si="647"/>
        <v>1.0000117729542992</v>
      </c>
      <c r="FF205" s="71">
        <f t="shared" si="648"/>
        <v>1.0173917797915453</v>
      </c>
      <c r="FG205" s="71">
        <f t="shared" si="627"/>
        <v>0.99965355087877894</v>
      </c>
      <c r="FH205" s="71"/>
      <c r="FI205" s="71">
        <f t="shared" si="649"/>
        <v>1.00860379398295</v>
      </c>
      <c r="FJ205" s="71">
        <f t="shared" si="650"/>
        <v>1.0888721548816733</v>
      </c>
      <c r="FK205" s="71">
        <f t="shared" si="628"/>
        <v>1.0616760707677897</v>
      </c>
      <c r="FM205" s="71">
        <f t="shared" si="651"/>
        <v>1.0226295871331097</v>
      </c>
      <c r="FN205" s="71">
        <f t="shared" si="652"/>
        <v>1.0003058844766368</v>
      </c>
      <c r="FO205" s="71">
        <f t="shared" si="629"/>
        <v>1.0291005227051429</v>
      </c>
      <c r="FQ205" s="239"/>
      <c r="GB205" s="119">
        <f t="shared" si="613"/>
        <v>0.14687493041551519</v>
      </c>
      <c r="GC205" s="119">
        <f t="shared" si="614"/>
        <v>0.22639359928446234</v>
      </c>
      <c r="GD205" s="119">
        <f t="shared" si="615"/>
        <v>0.45078532849749642</v>
      </c>
      <c r="GE205" s="119">
        <f t="shared" si="616"/>
        <v>0.17594614180252605</v>
      </c>
    </row>
    <row r="206" spans="1:187" x14ac:dyDescent="0.2">
      <c r="A206" s="75" t="s">
        <v>44</v>
      </c>
      <c r="B206" s="50">
        <f t="shared" si="630"/>
        <v>1992</v>
      </c>
      <c r="D206" s="79">
        <f>Northeast!D207</f>
        <v>464.42785456738591</v>
      </c>
      <c r="E206" s="79">
        <f>Midwest!D207</f>
        <v>697.27178165379848</v>
      </c>
      <c r="F206" s="79">
        <f>South!D207</f>
        <v>1460.4425426717528</v>
      </c>
      <c r="G206" s="79">
        <f>West!D207</f>
        <v>571.28082110706248</v>
      </c>
      <c r="H206" s="79">
        <f t="shared" si="653"/>
        <v>3193.4229999999998</v>
      </c>
      <c r="J206" s="327">
        <f t="shared" si="654"/>
        <v>19097.727571592604</v>
      </c>
      <c r="K206" s="327">
        <f t="shared" si="654"/>
        <v>23028.554840007942</v>
      </c>
      <c r="L206" s="327">
        <f t="shared" si="654"/>
        <v>32929.60883237837</v>
      </c>
      <c r="M206" s="327">
        <f t="shared" si="654"/>
        <v>19818.976894420397</v>
      </c>
      <c r="N206" s="327">
        <f t="shared" si="655"/>
        <v>94874.868138399324</v>
      </c>
      <c r="P206" s="84">
        <f t="shared" si="656"/>
        <v>33.017659885531067</v>
      </c>
      <c r="Q206" s="84">
        <f t="shared" si="656"/>
        <v>37.467086201644697</v>
      </c>
      <c r="R206" s="84">
        <f t="shared" si="656"/>
        <v>51.215132602553865</v>
      </c>
      <c r="S206" s="84">
        <f t="shared" si="656"/>
        <v>28.870039793416787</v>
      </c>
      <c r="T206" s="79">
        <f t="shared" si="657"/>
        <v>150.56991848314641</v>
      </c>
      <c r="V206" s="84">
        <f t="shared" si="677"/>
        <v>24.318487779572834</v>
      </c>
      <c r="W206" s="84">
        <f t="shared" si="678"/>
        <v>30.278573123590675</v>
      </c>
      <c r="X206" s="84">
        <f t="shared" si="679"/>
        <v>44.350437021764982</v>
      </c>
      <c r="Y206" s="84">
        <f t="shared" si="680"/>
        <v>28.824940063777671</v>
      </c>
      <c r="Z206" s="84">
        <f t="shared" si="681"/>
        <v>33.659314238430071</v>
      </c>
      <c r="AC206" s="84">
        <f t="shared" si="658"/>
        <v>14.066043934594727</v>
      </c>
      <c r="AD206" s="84">
        <f t="shared" si="659"/>
        <v>18.610248416467204</v>
      </c>
      <c r="AE206" s="84">
        <f t="shared" si="660"/>
        <v>28.515840308474125</v>
      </c>
      <c r="AF206" s="84">
        <f t="shared" si="661"/>
        <v>19.788016407145072</v>
      </c>
      <c r="AG206" s="84">
        <f t="shared" si="662"/>
        <v>21.208904356001533</v>
      </c>
      <c r="AI206" s="74">
        <f t="shared" si="663"/>
        <v>14.426021261327628</v>
      </c>
      <c r="AJ206" s="74">
        <f t="shared" si="664"/>
        <v>19.596253444217524</v>
      </c>
      <c r="AK206" s="74">
        <f t="shared" si="665"/>
        <v>29.192734435228953</v>
      </c>
      <c r="AL206" s="74">
        <f t="shared" si="666"/>
        <v>20.022607472263548</v>
      </c>
      <c r="AM206" s="74">
        <f t="shared" si="667"/>
        <v>21.808414676952122</v>
      </c>
      <c r="AO206" s="119">
        <f>Northeast!V207</f>
        <v>0.9750466660063849</v>
      </c>
      <c r="AP206" s="119">
        <f>Midwest!V207</f>
        <v>0.9496840030898217</v>
      </c>
      <c r="AQ206" s="119">
        <f>South!V207</f>
        <v>0.97681292486468918</v>
      </c>
      <c r="AR206" s="119">
        <f>West!V207</f>
        <v>0.98828369055112109</v>
      </c>
      <c r="AS206" s="119">
        <f t="shared" si="668"/>
        <v>0.97251013749366333</v>
      </c>
      <c r="AU206" s="125">
        <f t="shared" si="682"/>
        <v>1728.8789863483034</v>
      </c>
      <c r="AV206" s="125">
        <f t="shared" si="683"/>
        <v>1626.9838234291813</v>
      </c>
      <c r="AW206" s="125">
        <f t="shared" si="684"/>
        <v>1555.2912536329941</v>
      </c>
      <c r="AX206" s="125">
        <f t="shared" si="685"/>
        <v>1456.6866870683177</v>
      </c>
      <c r="AY206" s="125">
        <f t="shared" si="686"/>
        <v>1587.0369196561262</v>
      </c>
      <c r="BB206" s="71">
        <f t="shared" si="568"/>
        <v>1.1037583662011381</v>
      </c>
      <c r="BC206" s="71">
        <f t="shared" si="569"/>
        <v>1.0339930915351561</v>
      </c>
      <c r="BD206" s="71">
        <f t="shared" si="570"/>
        <v>1.0094357959125309</v>
      </c>
      <c r="BE206" s="71">
        <f t="shared" si="571"/>
        <v>0.95079957134854864</v>
      </c>
      <c r="BF206" s="71"/>
      <c r="BG206" s="71"/>
      <c r="BH206" s="71"/>
      <c r="BI206" s="71"/>
      <c r="BJ206" s="71"/>
      <c r="BK206" s="71"/>
      <c r="BL206" s="71"/>
      <c r="BM206" s="71"/>
      <c r="BN206" s="71"/>
      <c r="BO206" s="71"/>
      <c r="BP206" s="71"/>
      <c r="BQ206" s="148">
        <f>Northeast!AK207</f>
        <v>1.102305807332296</v>
      </c>
      <c r="BR206" s="148">
        <f>Midwest!AK207</f>
        <v>1.0330009855913969</v>
      </c>
      <c r="BS206" s="148">
        <f>South!AK207</f>
        <v>1.0106434348328164</v>
      </c>
      <c r="BT206" s="148">
        <f>West!AK207</f>
        <v>0.95419960500472978</v>
      </c>
      <c r="BU206" s="72"/>
      <c r="BV206" s="148">
        <f>Northeast!AH207</f>
        <v>1.0013177458189735</v>
      </c>
      <c r="BW206" s="148">
        <f>Midwest!AH207</f>
        <v>1.0009604114203157</v>
      </c>
      <c r="BX206" s="148">
        <f>South!AH207</f>
        <v>0.9988050791419969</v>
      </c>
      <c r="BY206" s="148">
        <f>West!AH207</f>
        <v>0.99643676895447431</v>
      </c>
      <c r="CA206" s="148">
        <f>Northeast!AI207</f>
        <v>1.057279870357102</v>
      </c>
      <c r="CB206" s="148">
        <f>Midwest!AI207</f>
        <v>1.0689867909637349</v>
      </c>
      <c r="CC206" s="148">
        <f>South!AI207</f>
        <v>1.0810333588860452</v>
      </c>
      <c r="CD206" s="148">
        <f>West!AI207</f>
        <v>1.0694325149764923</v>
      </c>
      <c r="CF206" s="148">
        <f>Northeast!AJ207</f>
        <v>0.98862897785184778</v>
      </c>
      <c r="CG206" s="148">
        <f>Midwest!AJ207</f>
        <v>0.958261644492029</v>
      </c>
      <c r="CH206" s="148">
        <f>South!AJ207</f>
        <v>1.0131359592972318</v>
      </c>
      <c r="CI206" s="148">
        <f>West!AJ207</f>
        <v>0.9764221939840424</v>
      </c>
      <c r="CK206" s="73">
        <f t="shared" si="572"/>
        <v>1.085903357740206</v>
      </c>
      <c r="CL206" s="73">
        <f t="shared" si="573"/>
        <v>1.0856053602863198</v>
      </c>
      <c r="CM206" s="73">
        <f t="shared" si="669"/>
        <v>1.0043613375148333</v>
      </c>
      <c r="CN206" s="73">
        <f t="shared" si="670"/>
        <v>0.99922814204113219</v>
      </c>
      <c r="CO206" s="73">
        <f t="shared" si="671"/>
        <v>1.0727759219306898</v>
      </c>
      <c r="CP206" s="73">
        <f t="shared" si="672"/>
        <v>0.99015878315009132</v>
      </c>
      <c r="CQ206" s="73">
        <f t="shared" si="673"/>
        <v>1.0183650221628171</v>
      </c>
      <c r="CR206" s="73">
        <f t="shared" si="674"/>
        <v>1.1788625059156821</v>
      </c>
      <c r="CS206" s="73">
        <f t="shared" si="675"/>
        <v>1.1788625059156808</v>
      </c>
      <c r="CT206" s="73"/>
      <c r="CU206" s="73">
        <f t="shared" si="676"/>
        <v>1.0660277372652667</v>
      </c>
      <c r="CV206" s="546">
        <f t="shared" si="582"/>
        <v>0.99370960465510982</v>
      </c>
      <c r="CW206" s="71">
        <f t="shared" si="583"/>
        <v>1.0924774755126836</v>
      </c>
      <c r="CX206" s="53"/>
      <c r="CZ206" s="71">
        <f t="shared" si="617"/>
        <v>0.14543261402181482</v>
      </c>
      <c r="DA206" s="71">
        <f t="shared" si="618"/>
        <v>0.21834620144396735</v>
      </c>
      <c r="DB206" s="71">
        <f t="shared" si="619"/>
        <v>0.45732824704768299</v>
      </c>
      <c r="DC206" s="71">
        <f t="shared" si="620"/>
        <v>0.17889293748653484</v>
      </c>
      <c r="DE206" s="71">
        <f t="shared" si="631"/>
        <v>0.14465202098562877</v>
      </c>
      <c r="DF206" s="71">
        <f t="shared" si="632"/>
        <v>0.22355486215363113</v>
      </c>
      <c r="DG206" s="71">
        <f t="shared" si="633"/>
        <v>0.45503427299628929</v>
      </c>
      <c r="DH206" s="71">
        <f t="shared" si="634"/>
        <v>0.17670354254921</v>
      </c>
      <c r="DI206" s="71">
        <f t="shared" si="635"/>
        <v>0.9999446986847591</v>
      </c>
      <c r="DJ206" s="71"/>
      <c r="DK206" s="71">
        <f t="shared" si="636"/>
        <v>0.14466002087504592</v>
      </c>
      <c r="DL206" s="71">
        <f t="shared" si="637"/>
        <v>0.22356722571525794</v>
      </c>
      <c r="DM206" s="71">
        <f t="shared" si="638"/>
        <v>0.45505943838174456</v>
      </c>
      <c r="DN206" s="71">
        <f t="shared" si="639"/>
        <v>0.17671331502795162</v>
      </c>
      <c r="DQ206" s="71">
        <f t="shared" si="602"/>
        <v>3.2061198759025921E-3</v>
      </c>
      <c r="DR206" s="71">
        <f t="shared" si="603"/>
        <v>-1.6410722403762842E-2</v>
      </c>
      <c r="DS206" s="71">
        <f t="shared" si="604"/>
        <v>-6.5820262069765309E-3</v>
      </c>
      <c r="DT206" s="71">
        <f t="shared" si="605"/>
        <v>-1.6098433439452896E-2</v>
      </c>
      <c r="DV206" s="71">
        <f t="shared" si="621"/>
        <v>0.2012938510094546</v>
      </c>
      <c r="DW206" s="71">
        <f t="shared" si="622"/>
        <v>0.24272555305599888</v>
      </c>
      <c r="DX206" s="71">
        <f t="shared" si="623"/>
        <v>0.34708463345996005</v>
      </c>
      <c r="DY206" s="71">
        <f t="shared" si="624"/>
        <v>0.20889596247458639</v>
      </c>
      <c r="DZ206" s="71"/>
      <c r="EB206" s="71">
        <f t="shared" si="640"/>
        <v>-1.0983302840059595E-2</v>
      </c>
      <c r="EC206" s="71">
        <f t="shared" si="641"/>
        <v>1.3511569332345314E-3</v>
      </c>
      <c r="ED206" s="71">
        <f t="shared" si="642"/>
        <v>4.4690188196594739E-3</v>
      </c>
      <c r="EE206" s="71">
        <f t="shared" si="643"/>
        <v>1.665618996483712E-3</v>
      </c>
      <c r="EG206" s="71">
        <f t="shared" si="588"/>
        <v>-2.5821893625669857E-5</v>
      </c>
      <c r="EH206" s="71">
        <f t="shared" si="589"/>
        <v>-6.6100611907775244E-4</v>
      </c>
      <c r="EI206" s="71">
        <f t="shared" si="590"/>
        <v>-4.7390906196783262E-4</v>
      </c>
      <c r="EJ206" s="71">
        <f t="shared" si="591"/>
        <v>-3.3090519819550573E-4</v>
      </c>
      <c r="EL206" s="71">
        <f t="shared" si="592"/>
        <v>5.8469973427420757E-3</v>
      </c>
      <c r="EM206" s="71">
        <f t="shared" si="593"/>
        <v>1.0777202674228161E-2</v>
      </c>
      <c r="EN206" s="71">
        <f t="shared" si="594"/>
        <v>1.2010176767677832E-2</v>
      </c>
      <c r="EO206" s="71">
        <f t="shared" si="595"/>
        <v>9.5077728516982981E-3</v>
      </c>
      <c r="EQ206" s="71">
        <f t="shared" si="596"/>
        <v>-2.3874522304223791E-2</v>
      </c>
      <c r="ER206" s="71">
        <f t="shared" si="597"/>
        <v>-7.8626641550877174E-2</v>
      </c>
      <c r="ES206" s="71">
        <f t="shared" si="598"/>
        <v>-3.5961390992035082E-2</v>
      </c>
      <c r="ET206" s="71">
        <f t="shared" si="599"/>
        <v>-6.6690168533840369E-3</v>
      </c>
      <c r="EW206" s="71">
        <f t="shared" si="644"/>
        <v>0.99099566106616421</v>
      </c>
      <c r="EX206" s="71">
        <f t="shared" si="645"/>
        <v>1.2168753457423491</v>
      </c>
      <c r="EY206" s="71">
        <f t="shared" si="625"/>
        <v>1.0183650221628171</v>
      </c>
      <c r="EZ206" s="71"/>
      <c r="FA206" s="71">
        <f t="shared" si="646"/>
        <v>1.0010417781118133</v>
      </c>
      <c r="FB206" s="71">
        <f t="shared" si="518"/>
        <v>1.0242364458414603</v>
      </c>
      <c r="FC206" s="71">
        <f t="shared" si="626"/>
        <v>1.0043613375148333</v>
      </c>
      <c r="FD206" s="71"/>
      <c r="FE206" s="71">
        <f t="shared" si="647"/>
        <v>0.99957444372875714</v>
      </c>
      <c r="FF206" s="71">
        <f t="shared" si="648"/>
        <v>1.016958822339344</v>
      </c>
      <c r="FG206" s="71">
        <f t="shared" si="627"/>
        <v>0.99922814204113219</v>
      </c>
      <c r="FH206" s="71"/>
      <c r="FI206" s="71">
        <f t="shared" si="649"/>
        <v>1.010455026225535</v>
      </c>
      <c r="FJ206" s="71">
        <f t="shared" si="650"/>
        <v>1.100256341817216</v>
      </c>
      <c r="FK206" s="71">
        <f t="shared" si="628"/>
        <v>1.0727759219306898</v>
      </c>
      <c r="FM206" s="71">
        <f t="shared" si="651"/>
        <v>0.96215944050568802</v>
      </c>
      <c r="FN206" s="71">
        <f t="shared" si="652"/>
        <v>0.96245375014258827</v>
      </c>
      <c r="FO206" s="71">
        <f t="shared" si="629"/>
        <v>0.99015878315009132</v>
      </c>
      <c r="FQ206" s="239"/>
      <c r="GB206" s="119">
        <f t="shared" si="613"/>
        <v>0.14654255250151688</v>
      </c>
      <c r="GC206" s="119">
        <f t="shared" si="614"/>
        <v>0.22443959119063711</v>
      </c>
      <c r="GD206" s="119">
        <f t="shared" si="615"/>
        <v>0.45217431686024645</v>
      </c>
      <c r="GE206" s="119">
        <f t="shared" si="616"/>
        <v>0.17684353944759956</v>
      </c>
    </row>
    <row r="207" spans="1:187" x14ac:dyDescent="0.2">
      <c r="A207" s="75" t="s">
        <v>44</v>
      </c>
      <c r="B207" s="50">
        <f t="shared" si="630"/>
        <v>1993</v>
      </c>
      <c r="D207" s="79">
        <f>Northeast!D208</f>
        <v>482.63414219411936</v>
      </c>
      <c r="E207" s="79">
        <f>Midwest!D208</f>
        <v>753.06522186877532</v>
      </c>
      <c r="F207" s="79">
        <f>South!D208</f>
        <v>1567.9244619433616</v>
      </c>
      <c r="G207" s="79">
        <f>West!D208</f>
        <v>590.56817399374404</v>
      </c>
      <c r="H207" s="79">
        <f t="shared" si="653"/>
        <v>3394.1920000000005</v>
      </c>
      <c r="J207" s="327">
        <f t="shared" si="654"/>
        <v>19199.559682587875</v>
      </c>
      <c r="K207" s="327">
        <f t="shared" si="654"/>
        <v>23449.020816961784</v>
      </c>
      <c r="L207" s="327">
        <f t="shared" si="654"/>
        <v>33640.391282844874</v>
      </c>
      <c r="M207" s="327">
        <f t="shared" si="654"/>
        <v>20186.205734744279</v>
      </c>
      <c r="N207" s="327">
        <f t="shared" si="655"/>
        <v>96475.177517138814</v>
      </c>
      <c r="P207" s="84">
        <f t="shared" si="656"/>
        <v>33.373121551577057</v>
      </c>
      <c r="Q207" s="84">
        <f t="shared" si="656"/>
        <v>38.547068649809724</v>
      </c>
      <c r="R207" s="84">
        <f t="shared" si="656"/>
        <v>52.925103276561387</v>
      </c>
      <c r="S207" s="84">
        <f t="shared" si="656"/>
        <v>29.67296562877258</v>
      </c>
      <c r="T207" s="79">
        <f t="shared" si="657"/>
        <v>154.51825910672076</v>
      </c>
      <c r="V207" s="84">
        <f t="shared" si="677"/>
        <v>25.137771395446187</v>
      </c>
      <c r="W207" s="84">
        <f t="shared" si="678"/>
        <v>32.114996517212681</v>
      </c>
      <c r="X207" s="84">
        <f t="shared" si="679"/>
        <v>46.60838956242862</v>
      </c>
      <c r="Y207" s="84">
        <f t="shared" si="680"/>
        <v>29.256026702297227</v>
      </c>
      <c r="Z207" s="84">
        <f t="shared" si="681"/>
        <v>35.182023887927258</v>
      </c>
      <c r="AC207" s="84">
        <f t="shared" si="658"/>
        <v>14.461762033504245</v>
      </c>
      <c r="AD207" s="84">
        <f t="shared" si="659"/>
        <v>19.536251347934666</v>
      </c>
      <c r="AE207" s="84">
        <f t="shared" si="660"/>
        <v>29.625345344158045</v>
      </c>
      <c r="AF207" s="84">
        <f t="shared" si="661"/>
        <v>19.902566578013214</v>
      </c>
      <c r="AG207" s="84">
        <f t="shared" si="662"/>
        <v>21.966284241241301</v>
      </c>
      <c r="AI207" s="74">
        <f t="shared" si="663"/>
        <v>14.207123839959525</v>
      </c>
      <c r="AJ207" s="74">
        <f t="shared" si="664"/>
        <v>19.500811304033984</v>
      </c>
      <c r="AK207" s="74">
        <f t="shared" si="665"/>
        <v>29.115357500748214</v>
      </c>
      <c r="AL207" s="74">
        <f t="shared" si="666"/>
        <v>19.995192855073018</v>
      </c>
      <c r="AM207" s="74">
        <f t="shared" si="667"/>
        <v>21.745554054828727</v>
      </c>
      <c r="AO207" s="119">
        <f>Northeast!V208</f>
        <v>1.017923275422469</v>
      </c>
      <c r="AP207" s="119">
        <f>Midwest!V208</f>
        <v>1.0018173625367757</v>
      </c>
      <c r="AQ207" s="119">
        <f>South!V208</f>
        <v>1.01751611133048</v>
      </c>
      <c r="AR207" s="119">
        <f>West!V208</f>
        <v>0.99536757270954246</v>
      </c>
      <c r="AS207" s="119">
        <f t="shared" si="668"/>
        <v>1.0101505892126745</v>
      </c>
      <c r="AU207" s="125">
        <f t="shared" si="682"/>
        <v>1738.2232771641748</v>
      </c>
      <c r="AV207" s="125">
        <f t="shared" si="683"/>
        <v>1643.8668783101939</v>
      </c>
      <c r="AW207" s="125">
        <f t="shared" si="684"/>
        <v>1573.2606327783967</v>
      </c>
      <c r="AX207" s="125">
        <f t="shared" si="685"/>
        <v>1469.9625089870055</v>
      </c>
      <c r="AY207" s="125">
        <f t="shared" si="686"/>
        <v>1601.6374686563347</v>
      </c>
      <c r="BB207" s="71">
        <f t="shared" si="568"/>
        <v>1.0870101682193014</v>
      </c>
      <c r="BC207" s="71">
        <f t="shared" si="569"/>
        <v>1.0289571026982067</v>
      </c>
      <c r="BD207" s="71">
        <f t="shared" si="570"/>
        <v>1.00676023129161</v>
      </c>
      <c r="BE207" s="71">
        <f t="shared" si="571"/>
        <v>0.94949775257646574</v>
      </c>
      <c r="BF207" s="71"/>
      <c r="BG207" s="71"/>
      <c r="BH207" s="71"/>
      <c r="BI207" s="71"/>
      <c r="BJ207" s="71"/>
      <c r="BK207" s="71"/>
      <c r="BL207" s="71"/>
      <c r="BM207" s="71"/>
      <c r="BN207" s="71"/>
      <c r="BO207" s="71"/>
      <c r="BP207" s="71"/>
      <c r="BQ207" s="148">
        <f>Northeast!AK208</f>
        <v>1.0856954486554715</v>
      </c>
      <c r="BR207" s="148">
        <f>Midwest!AK208</f>
        <v>1.028709509508092</v>
      </c>
      <c r="BS207" s="148">
        <f>South!AK208</f>
        <v>1.0085113004908393</v>
      </c>
      <c r="BT207" s="148">
        <f>West!AK208</f>
        <v>0.9532737843312209</v>
      </c>
      <c r="BU207" s="72"/>
      <c r="BV207" s="148">
        <f>Northeast!AH208</f>
        <v>1.0012109469238895</v>
      </c>
      <c r="BW207" s="148">
        <f>Midwest!AH208</f>
        <v>1.0002406832908866</v>
      </c>
      <c r="BX207" s="148">
        <f>South!AH208</f>
        <v>0.9982637088960955</v>
      </c>
      <c r="BY207" s="148">
        <f>West!AH208</f>
        <v>0.99603888010263009</v>
      </c>
      <c r="CA207" s="148">
        <f>Northeast!AI208</f>
        <v>1.0629942845297509</v>
      </c>
      <c r="CB207" s="148">
        <f>Midwest!AI208</f>
        <v>1.0800795642286094</v>
      </c>
      <c r="CC207" s="148">
        <f>South!AI208</f>
        <v>1.093523301364199</v>
      </c>
      <c r="CD207" s="148">
        <f>West!AI208</f>
        <v>1.079179014171495</v>
      </c>
      <c r="CF207" s="148">
        <f>Northeast!AJ208</f>
        <v>1.0321028545580715</v>
      </c>
      <c r="CG207" s="148">
        <f>Midwest!AJ208</f>
        <v>1.0108658776832742</v>
      </c>
      <c r="CH207" s="148">
        <f>South!AJ208</f>
        <v>1.0553527039949797</v>
      </c>
      <c r="CI207" s="148">
        <f>West!AJ208</f>
        <v>0.98342105455938289</v>
      </c>
      <c r="CK207" s="73">
        <f t="shared" si="572"/>
        <v>1.1042199189317468</v>
      </c>
      <c r="CL207" s="73">
        <f t="shared" si="573"/>
        <v>1.1347169299975794</v>
      </c>
      <c r="CM207" s="73">
        <f t="shared" si="669"/>
        <v>1.0054421993764122</v>
      </c>
      <c r="CN207" s="73">
        <f t="shared" si="670"/>
        <v>0.99873531170161123</v>
      </c>
      <c r="CO207" s="73">
        <f t="shared" si="671"/>
        <v>1.083479823400133</v>
      </c>
      <c r="CP207" s="73">
        <f t="shared" si="672"/>
        <v>1.0284849348688245</v>
      </c>
      <c r="CQ207" s="73">
        <f t="shared" si="673"/>
        <v>1.0140544085268519</v>
      </c>
      <c r="CR207" s="73">
        <f t="shared" si="674"/>
        <v>1.2529770364524087</v>
      </c>
      <c r="CS207" s="73">
        <f t="shared" si="675"/>
        <v>1.2529770364524078</v>
      </c>
      <c r="CT207" s="73"/>
      <c r="CU207" s="73">
        <f t="shared" si="676"/>
        <v>1.1189901848028239</v>
      </c>
      <c r="CV207" s="546">
        <f t="shared" si="582"/>
        <v>1.0327743633390916</v>
      </c>
      <c r="CW207" s="71">
        <f t="shared" si="583"/>
        <v>1.0987074914688</v>
      </c>
      <c r="CX207" s="53"/>
      <c r="CZ207" s="71">
        <f t="shared" si="617"/>
        <v>0.14219411930560183</v>
      </c>
      <c r="DA207" s="71">
        <f t="shared" si="618"/>
        <v>0.22186877521035203</v>
      </c>
      <c r="DB207" s="71">
        <f t="shared" si="619"/>
        <v>0.46194336146669412</v>
      </c>
      <c r="DC207" s="71">
        <f t="shared" si="620"/>
        <v>0.17399374401735199</v>
      </c>
      <c r="DE207" s="71">
        <f t="shared" si="631"/>
        <v>0.14380728922526115</v>
      </c>
      <c r="DF207" s="71">
        <f t="shared" si="632"/>
        <v>0.22010279034303953</v>
      </c>
      <c r="DG207" s="71">
        <f t="shared" si="633"/>
        <v>0.45963194260845031</v>
      </c>
      <c r="DH207" s="71">
        <f t="shared" si="634"/>
        <v>0.17643200409549706</v>
      </c>
      <c r="DI207" s="71">
        <f t="shared" si="635"/>
        <v>0.99997402627224807</v>
      </c>
      <c r="DJ207" s="71"/>
      <c r="DK207" s="71">
        <f t="shared" si="636"/>
        <v>0.1438110245336601</v>
      </c>
      <c r="DL207" s="71">
        <f t="shared" si="637"/>
        <v>0.22010850738148616</v>
      </c>
      <c r="DM207" s="71">
        <f t="shared" si="638"/>
        <v>0.45964388127348532</v>
      </c>
      <c r="DN207" s="71">
        <f t="shared" si="639"/>
        <v>0.17643658681136837</v>
      </c>
      <c r="DQ207" s="71">
        <f t="shared" si="602"/>
        <v>-1.5183426186684834E-2</v>
      </c>
      <c r="DR207" s="71">
        <f t="shared" si="603"/>
        <v>-4.1630309312639061E-3</v>
      </c>
      <c r="DS207" s="71">
        <f t="shared" si="604"/>
        <v>-2.1119086092296108E-3</v>
      </c>
      <c r="DT207" s="71">
        <f t="shared" si="605"/>
        <v>-9.7072992093751162E-4</v>
      </c>
      <c r="DV207" s="71">
        <f t="shared" si="621"/>
        <v>0.19901035869228717</v>
      </c>
      <c r="DW207" s="71">
        <f t="shared" si="622"/>
        <v>0.24305755553335018</v>
      </c>
      <c r="DX207" s="71">
        <f t="shared" si="623"/>
        <v>0.34869478500693774</v>
      </c>
      <c r="DY207" s="71">
        <f t="shared" si="624"/>
        <v>0.20923730076742486</v>
      </c>
      <c r="DZ207" s="71"/>
      <c r="EB207" s="71">
        <f t="shared" si="640"/>
        <v>-1.1408908678244987E-2</v>
      </c>
      <c r="EC207" s="71">
        <f t="shared" si="641"/>
        <v>1.3668755589577451E-3</v>
      </c>
      <c r="ED207" s="71">
        <f t="shared" si="642"/>
        <v>4.6283473715266399E-3</v>
      </c>
      <c r="EE207" s="71">
        <f t="shared" si="643"/>
        <v>1.6326774197083489E-3</v>
      </c>
      <c r="EG207" s="71">
        <f t="shared" si="588"/>
        <v>-1.0666403489984568E-4</v>
      </c>
      <c r="EH207" s="71">
        <f t="shared" si="589"/>
        <v>-7.1929618903639138E-4</v>
      </c>
      <c r="EI207" s="71">
        <f t="shared" si="590"/>
        <v>-5.4216485922275765E-4</v>
      </c>
      <c r="EJ207" s="71">
        <f t="shared" si="591"/>
        <v>-3.9939143780404196E-4</v>
      </c>
      <c r="EL207" s="71">
        <f t="shared" si="592"/>
        <v>5.3902727583750136E-3</v>
      </c>
      <c r="EM207" s="71">
        <f t="shared" si="593"/>
        <v>1.0323433479845353E-2</v>
      </c>
      <c r="EN207" s="71">
        <f t="shared" si="594"/>
        <v>1.1487472417714457E-2</v>
      </c>
      <c r="EO207" s="71">
        <f t="shared" si="595"/>
        <v>9.0724320471694576E-3</v>
      </c>
      <c r="EQ207" s="71">
        <f t="shared" si="596"/>
        <v>4.3034493892686217E-2</v>
      </c>
      <c r="ER207" s="71">
        <f t="shared" si="597"/>
        <v>5.3441691178682874E-2</v>
      </c>
      <c r="ES207" s="71">
        <f t="shared" si="598"/>
        <v>4.0824596870407508E-2</v>
      </c>
      <c r="ET207" s="71">
        <f t="shared" si="599"/>
        <v>7.142296030973108E-3</v>
      </c>
      <c r="EW207" s="71">
        <f t="shared" si="644"/>
        <v>0.99576712323955296</v>
      </c>
      <c r="EX207" s="71">
        <f t="shared" si="645"/>
        <v>1.2117244623709953</v>
      </c>
      <c r="EY207" s="71">
        <f t="shared" si="625"/>
        <v>1.0140544085268519</v>
      </c>
      <c r="EZ207" s="71"/>
      <c r="FA207" s="71">
        <f t="shared" si="646"/>
        <v>1.0010761683282767</v>
      </c>
      <c r="FB207" s="71">
        <f t="shared" si="518"/>
        <v>1.0253386966651417</v>
      </c>
      <c r="FC207" s="71">
        <f t="shared" si="626"/>
        <v>1.0054421993764122</v>
      </c>
      <c r="FD207" s="71"/>
      <c r="FE207" s="71">
        <f t="shared" si="647"/>
        <v>0.99950678897162148</v>
      </c>
      <c r="FF207" s="71">
        <f t="shared" si="648"/>
        <v>1.0164572470327593</v>
      </c>
      <c r="FG207" s="71">
        <f t="shared" si="627"/>
        <v>0.99873531170161123</v>
      </c>
      <c r="FH207" s="71"/>
      <c r="FI207" s="71">
        <f t="shared" si="649"/>
        <v>1.0099777607332754</v>
      </c>
      <c r="FJ207" s="71">
        <f t="shared" si="650"/>
        <v>1.1112344363411371</v>
      </c>
      <c r="FK207" s="71">
        <f t="shared" si="628"/>
        <v>1.083479823400133</v>
      </c>
      <c r="FM207" s="71">
        <f t="shared" si="651"/>
        <v>1.0387070764517206</v>
      </c>
      <c r="FN207" s="71">
        <f t="shared" si="652"/>
        <v>0.99970752103060256</v>
      </c>
      <c r="FO207" s="71">
        <f t="shared" si="629"/>
        <v>1.0284849348688245</v>
      </c>
      <c r="FQ207" s="239"/>
      <c r="GB207" s="119">
        <f t="shared" si="613"/>
        <v>0.14518646686111744</v>
      </c>
      <c r="GC207" s="119">
        <f t="shared" si="614"/>
        <v>0.22271518640129662</v>
      </c>
      <c r="GD207" s="119">
        <f t="shared" si="615"/>
        <v>0.45567555915286312</v>
      </c>
      <c r="GE207" s="119">
        <f t="shared" si="616"/>
        <v>0.1764227875847228</v>
      </c>
    </row>
    <row r="208" spans="1:187" x14ac:dyDescent="0.2">
      <c r="A208" s="75" t="s">
        <v>44</v>
      </c>
      <c r="B208" s="50">
        <f t="shared" si="630"/>
        <v>1994</v>
      </c>
      <c r="D208" s="79">
        <f>Northeast!D209</f>
        <v>488.02900000000011</v>
      </c>
      <c r="E208" s="79">
        <f>Midwest!D209</f>
        <v>758.84300000000007</v>
      </c>
      <c r="F208" s="79">
        <f>South!D209</f>
        <v>1593.6080000000004</v>
      </c>
      <c r="G208" s="79">
        <f>West!D209</f>
        <v>600.45900000000017</v>
      </c>
      <c r="H208" s="79">
        <f t="shared" si="653"/>
        <v>3440.9390000000008</v>
      </c>
      <c r="J208" s="327">
        <f t="shared" si="654"/>
        <v>19373.761184286945</v>
      </c>
      <c r="K208" s="327">
        <f t="shared" si="654"/>
        <v>23728.774880395733</v>
      </c>
      <c r="L208" s="327">
        <f t="shared" si="654"/>
        <v>34175.351053782579</v>
      </c>
      <c r="M208" s="327">
        <f t="shared" si="654"/>
        <v>20496.401536320853</v>
      </c>
      <c r="N208" s="327">
        <f t="shared" si="655"/>
        <v>97774.288654786098</v>
      </c>
      <c r="P208" s="84">
        <f t="shared" si="656"/>
        <v>33.858423541573821</v>
      </c>
      <c r="Q208" s="84">
        <f t="shared" si="656"/>
        <v>39.534699966649598</v>
      </c>
      <c r="R208" s="84">
        <f t="shared" si="656"/>
        <v>54.370712730474899</v>
      </c>
      <c r="S208" s="84">
        <f t="shared" si="656"/>
        <v>30.31248214383924</v>
      </c>
      <c r="T208" s="79">
        <f t="shared" si="657"/>
        <v>158.07631838253758</v>
      </c>
      <c r="V208" s="84">
        <f t="shared" si="677"/>
        <v>25.190204181716414</v>
      </c>
      <c r="W208" s="84">
        <f t="shared" si="678"/>
        <v>31.979864271329991</v>
      </c>
      <c r="X208" s="84">
        <f t="shared" si="679"/>
        <v>46.630332999128548</v>
      </c>
      <c r="Y208" s="84">
        <f t="shared" si="680"/>
        <v>29.295825364074314</v>
      </c>
      <c r="Z208" s="84">
        <f t="shared" si="681"/>
        <v>35.192677413885384</v>
      </c>
      <c r="AC208" s="84">
        <f t="shared" si="658"/>
        <v>14.413813431117454</v>
      </c>
      <c r="AD208" s="84">
        <f t="shared" si="659"/>
        <v>19.194353331127832</v>
      </c>
      <c r="AE208" s="84">
        <f t="shared" si="660"/>
        <v>29.31004432293895</v>
      </c>
      <c r="AF208" s="84">
        <f t="shared" si="661"/>
        <v>19.8089683698845</v>
      </c>
      <c r="AG208" s="84">
        <f t="shared" si="662"/>
        <v>21.767580591503169</v>
      </c>
      <c r="AI208" s="74">
        <f t="shared" si="663"/>
        <v>14.222378677973733</v>
      </c>
      <c r="AJ208" s="74">
        <f t="shared" si="664"/>
        <v>19.394694641431059</v>
      </c>
      <c r="AK208" s="74">
        <f t="shared" si="665"/>
        <v>29.452690489768838</v>
      </c>
      <c r="AL208" s="74">
        <f t="shared" si="666"/>
        <v>19.749122104543044</v>
      </c>
      <c r="AM208" s="74">
        <f t="shared" si="667"/>
        <v>21.814269682102179</v>
      </c>
      <c r="AO208" s="119">
        <f>Northeast!V209</f>
        <v>1.0134601080085286</v>
      </c>
      <c r="AP208" s="119">
        <f>Midwest!V209</f>
        <v>0.98967030345116869</v>
      </c>
      <c r="AQ208" s="119">
        <f>South!V209</f>
        <v>0.99515676956984833</v>
      </c>
      <c r="AR208" s="119">
        <f>West!V209</f>
        <v>1.0030303253493829</v>
      </c>
      <c r="AS208" s="119">
        <f t="shared" si="668"/>
        <v>0.99785969957833076</v>
      </c>
      <c r="AU208" s="125">
        <f t="shared" si="682"/>
        <v>1747.6432799757351</v>
      </c>
      <c r="AV208" s="125">
        <f t="shared" si="683"/>
        <v>1666.1079287035768</v>
      </c>
      <c r="AW208" s="125">
        <f t="shared" si="684"/>
        <v>1590.9335545642352</v>
      </c>
      <c r="AX208" s="125">
        <f t="shared" si="685"/>
        <v>1478.917267019955</v>
      </c>
      <c r="AY208" s="125">
        <f t="shared" si="686"/>
        <v>1616.747312175916</v>
      </c>
      <c r="BB208" s="71">
        <f t="shared" si="568"/>
        <v>1.0881773407042306</v>
      </c>
      <c r="BC208" s="71">
        <f t="shared" si="569"/>
        <v>1.0233578744405947</v>
      </c>
      <c r="BD208" s="71">
        <f t="shared" si="570"/>
        <v>1.0184246402908801</v>
      </c>
      <c r="BE208" s="71">
        <f t="shared" si="571"/>
        <v>0.93781276277434256</v>
      </c>
      <c r="BF208" s="71"/>
      <c r="BG208" s="71"/>
      <c r="BH208" s="71"/>
      <c r="BI208" s="71"/>
      <c r="BJ208" s="71"/>
      <c r="BK208" s="71"/>
      <c r="BL208" s="71"/>
      <c r="BM208" s="71"/>
      <c r="BN208" s="71"/>
      <c r="BO208" s="71"/>
      <c r="BP208" s="71"/>
      <c r="BQ208" s="148">
        <f>Northeast!AK209</f>
        <v>1.0869093536523247</v>
      </c>
      <c r="BR208" s="148">
        <f>Midwest!AK209</f>
        <v>1.0256635926816278</v>
      </c>
      <c r="BS208" s="148">
        <f>South!AK209</f>
        <v>1.0205097907376768</v>
      </c>
      <c r="BT208" s="148">
        <f>West!AK209</f>
        <v>0.94069719938222818</v>
      </c>
      <c r="BU208" s="72"/>
      <c r="BV208" s="148">
        <f>Northeast!AH209</f>
        <v>1.0011665987118845</v>
      </c>
      <c r="BW208" s="148">
        <f>Midwest!AH209</f>
        <v>0.99775197417800054</v>
      </c>
      <c r="BX208" s="148">
        <f>South!AH209</f>
        <v>0.99795675605886236</v>
      </c>
      <c r="BY208" s="148">
        <f>West!AH209</f>
        <v>0.99693372467805774</v>
      </c>
      <c r="CA208" s="148">
        <f>Northeast!AI209</f>
        <v>1.0687549996694534</v>
      </c>
      <c r="CB208" s="148">
        <f>Midwest!AI209</f>
        <v>1.0946927329309102</v>
      </c>
      <c r="CC208" s="148">
        <f>South!AI209</f>
        <v>1.1058071857844629</v>
      </c>
      <c r="CD208" s="148">
        <f>West!AI209</f>
        <v>1.0857531865650496</v>
      </c>
      <c r="CF208" s="148">
        <f>Northeast!AJ209</f>
        <v>1.0275775156258355</v>
      </c>
      <c r="CG208" s="148">
        <f>Midwest!AJ209</f>
        <v>0.99860910513867585</v>
      </c>
      <c r="CH208" s="148">
        <f>South!AJ209</f>
        <v>1.0321619244841023</v>
      </c>
      <c r="CI208" s="148">
        <f>West!AJ209</f>
        <v>0.99099183794484746</v>
      </c>
      <c r="CK208" s="73">
        <f t="shared" si="572"/>
        <v>1.1190890742110038</v>
      </c>
      <c r="CL208" s="73">
        <f t="shared" si="573"/>
        <v>1.1350605354793837</v>
      </c>
      <c r="CM208" s="73">
        <f t="shared" si="669"/>
        <v>1.0059299501519341</v>
      </c>
      <c r="CN208" s="73">
        <f t="shared" si="670"/>
        <v>0.99819302710932956</v>
      </c>
      <c r="CO208" s="73">
        <f t="shared" si="671"/>
        <v>1.0943311022881503</v>
      </c>
      <c r="CP208" s="73">
        <f t="shared" si="672"/>
        <v>1.0159491023076508</v>
      </c>
      <c r="CQ208" s="73">
        <f t="shared" si="673"/>
        <v>1.0167543987717536</v>
      </c>
      <c r="CR208" s="73">
        <f t="shared" si="674"/>
        <v>1.2702338438230709</v>
      </c>
      <c r="CS208" s="73">
        <f t="shared" si="675"/>
        <v>1.2702338438230698</v>
      </c>
      <c r="CT208" s="73"/>
      <c r="CU208" s="73">
        <f t="shared" si="676"/>
        <v>1.1163566509774099</v>
      </c>
      <c r="CV208" s="546">
        <f t="shared" si="582"/>
        <v>1.0201269511971343</v>
      </c>
      <c r="CW208" s="71">
        <f t="shared" si="583"/>
        <v>1.1126659619642187</v>
      </c>
      <c r="CX208" s="53"/>
      <c r="CZ208" s="71">
        <f t="shared" si="617"/>
        <v>0.14183018065708228</v>
      </c>
      <c r="DA208" s="71">
        <f t="shared" si="618"/>
        <v>0.22053369734249864</v>
      </c>
      <c r="DB208" s="71">
        <f t="shared" si="619"/>
        <v>0.46313172073088188</v>
      </c>
      <c r="DC208" s="71">
        <f t="shared" si="620"/>
        <v>0.1745044012695372</v>
      </c>
      <c r="DE208" s="71">
        <f t="shared" si="631"/>
        <v>0.14201207225829893</v>
      </c>
      <c r="DF208" s="71">
        <f t="shared" si="632"/>
        <v>0.22120056477729935</v>
      </c>
      <c r="DG208" s="71">
        <f t="shared" si="633"/>
        <v>0.46253728666929317</v>
      </c>
      <c r="DH208" s="71">
        <f t="shared" si="634"/>
        <v>0.17424894793164911</v>
      </c>
      <c r="DI208" s="71">
        <f t="shared" si="635"/>
        <v>0.99999887163654055</v>
      </c>
      <c r="DJ208" s="71"/>
      <c r="DK208" s="71">
        <f t="shared" si="636"/>
        <v>0.14201223249971287</v>
      </c>
      <c r="DL208" s="71">
        <f t="shared" si="637"/>
        <v>0.22120081437221548</v>
      </c>
      <c r="DM208" s="71">
        <f t="shared" si="638"/>
        <v>0.462537808580055</v>
      </c>
      <c r="DN208" s="71">
        <f t="shared" si="639"/>
        <v>0.17424914454801665</v>
      </c>
      <c r="DQ208" s="71">
        <f t="shared" si="602"/>
        <v>1.117465193746753E-3</v>
      </c>
      <c r="DR208" s="71">
        <f t="shared" si="603"/>
        <v>-2.9653027048670011E-3</v>
      </c>
      <c r="DS208" s="71">
        <f t="shared" si="604"/>
        <v>1.1827013685600249E-2</v>
      </c>
      <c r="DT208" s="71">
        <f t="shared" si="605"/>
        <v>-1.3280847396700265E-2</v>
      </c>
      <c r="DV208" s="71">
        <f t="shared" si="621"/>
        <v>0.19814781013329918</v>
      </c>
      <c r="DW208" s="71">
        <f t="shared" si="622"/>
        <v>0.24268931236283864</v>
      </c>
      <c r="DX208" s="71">
        <f t="shared" si="623"/>
        <v>0.34953310859101483</v>
      </c>
      <c r="DY208" s="71">
        <f t="shared" si="624"/>
        <v>0.20962976891284746</v>
      </c>
      <c r="DZ208" s="71"/>
      <c r="EB208" s="71">
        <f t="shared" si="640"/>
        <v>-4.343609084893332E-3</v>
      </c>
      <c r="EC208" s="71">
        <f t="shared" si="641"/>
        <v>-1.5161939907133552E-3</v>
      </c>
      <c r="ED208" s="71">
        <f t="shared" si="642"/>
        <v>2.4012904514179754E-3</v>
      </c>
      <c r="EE208" s="71">
        <f t="shared" si="643"/>
        <v>1.8739513735203802E-3</v>
      </c>
      <c r="EG208" s="71">
        <f t="shared" si="588"/>
        <v>-4.4295554660908757E-5</v>
      </c>
      <c r="EH208" s="71">
        <f t="shared" si="589"/>
        <v>-2.4912107566433229E-3</v>
      </c>
      <c r="EI208" s="71">
        <f t="shared" si="590"/>
        <v>-3.0753400743169137E-4</v>
      </c>
      <c r="EJ208" s="71">
        <f t="shared" si="591"/>
        <v>8.9799993578926359E-4</v>
      </c>
      <c r="EL208" s="71">
        <f t="shared" si="592"/>
        <v>5.4046967017126182E-3</v>
      </c>
      <c r="EM208" s="71">
        <f t="shared" si="593"/>
        <v>1.3439005690191188E-2</v>
      </c>
      <c r="EN208" s="71">
        <f t="shared" si="594"/>
        <v>1.1170683285632499E-2</v>
      </c>
      <c r="EO208" s="71">
        <f t="shared" si="595"/>
        <v>6.0733473306628103E-3</v>
      </c>
      <c r="EQ208" s="71">
        <f t="shared" si="596"/>
        <v>-4.39422182146344E-3</v>
      </c>
      <c r="ER208" s="71">
        <f t="shared" si="597"/>
        <v>-1.2199131267804288E-2</v>
      </c>
      <c r="ES208" s="71">
        <f t="shared" si="598"/>
        <v>-2.2219469318452461E-2</v>
      </c>
      <c r="ET208" s="71">
        <f t="shared" si="599"/>
        <v>7.6689334018433478E-3</v>
      </c>
      <c r="EW208" s="71">
        <f t="shared" si="644"/>
        <v>1.0026625694067284</v>
      </c>
      <c r="EX208" s="71">
        <f t="shared" si="645"/>
        <v>1.2149507628538887</v>
      </c>
      <c r="EY208" s="71">
        <f t="shared" si="625"/>
        <v>1.0167543987717536</v>
      </c>
      <c r="EZ208" s="71"/>
      <c r="FA208" s="71">
        <f t="shared" si="646"/>
        <v>1.0004851107063382</v>
      </c>
      <c r="FB208" s="71">
        <f t="shared" si="518"/>
        <v>1.0258360994445168</v>
      </c>
      <c r="FC208" s="71">
        <f t="shared" si="626"/>
        <v>1.0059299501519341</v>
      </c>
      <c r="FD208" s="71"/>
      <c r="FE208" s="71">
        <f t="shared" si="647"/>
        <v>0.9994570287182919</v>
      </c>
      <c r="FF208" s="71">
        <f t="shared" si="648"/>
        <v>1.0159053399385365</v>
      </c>
      <c r="FG208" s="71">
        <f t="shared" si="627"/>
        <v>0.99819302710932956</v>
      </c>
      <c r="FH208" s="71"/>
      <c r="FI208" s="71">
        <f t="shared" si="649"/>
        <v>1.0100152108545633</v>
      </c>
      <c r="FJ208" s="71">
        <f t="shared" si="650"/>
        <v>1.1223636835299453</v>
      </c>
      <c r="FK208" s="71">
        <f t="shared" si="628"/>
        <v>1.0943311022881503</v>
      </c>
      <c r="FM208" s="71">
        <f t="shared" si="651"/>
        <v>0.98781136005383241</v>
      </c>
      <c r="FN208" s="71">
        <f t="shared" si="652"/>
        <v>0.98752244600528483</v>
      </c>
      <c r="FO208" s="71">
        <f t="shared" si="629"/>
        <v>1.0159491023076508</v>
      </c>
      <c r="FQ208" s="239"/>
      <c r="GB208" s="119">
        <f t="shared" si="613"/>
        <v>0.14383344447225635</v>
      </c>
      <c r="GC208" s="119">
        <f t="shared" si="614"/>
        <v>0.22201616003311661</v>
      </c>
      <c r="GD208" s="119">
        <f t="shared" si="615"/>
        <v>0.45827530802779981</v>
      </c>
      <c r="GE208" s="119">
        <f t="shared" si="616"/>
        <v>0.1758750874668272</v>
      </c>
    </row>
    <row r="209" spans="1:187" x14ac:dyDescent="0.2">
      <c r="A209" s="75" t="s">
        <v>44</v>
      </c>
      <c r="B209" s="50">
        <f t="shared" si="630"/>
        <v>1995</v>
      </c>
      <c r="D209" s="79">
        <f>Northeast!D210</f>
        <v>489.11013750578434</v>
      </c>
      <c r="E209" s="79">
        <f>Midwest!D210</f>
        <v>801.28122526787922</v>
      </c>
      <c r="F209" s="79">
        <f>South!D210</f>
        <v>1664.4124679239383</v>
      </c>
      <c r="G209" s="79">
        <f>West!D210</f>
        <v>602.21116930239793</v>
      </c>
      <c r="H209" s="79">
        <f t="shared" si="653"/>
        <v>3557.0149999999999</v>
      </c>
      <c r="J209" s="327">
        <f t="shared" si="654"/>
        <v>19555.914299961521</v>
      </c>
      <c r="K209" s="327">
        <f t="shared" si="654"/>
        <v>24020.531223403137</v>
      </c>
      <c r="L209" s="327">
        <f t="shared" si="654"/>
        <v>34736.173603332194</v>
      </c>
      <c r="M209" s="327">
        <f t="shared" si="654"/>
        <v>20816.820960606554</v>
      </c>
      <c r="N209" s="327">
        <f t="shared" si="655"/>
        <v>99129.440087303403</v>
      </c>
      <c r="P209" s="84">
        <f t="shared" si="656"/>
        <v>34.318366873285655</v>
      </c>
      <c r="Q209" s="84">
        <f t="shared" si="656"/>
        <v>40.495496069274985</v>
      </c>
      <c r="R209" s="84">
        <f t="shared" si="656"/>
        <v>55.788641923131372</v>
      </c>
      <c r="S209" s="84">
        <f t="shared" si="656"/>
        <v>30.928681358029653</v>
      </c>
      <c r="T209" s="79">
        <f t="shared" si="657"/>
        <v>161.53118622372165</v>
      </c>
      <c r="V209" s="84">
        <f t="shared" si="677"/>
        <v>25.010855028483469</v>
      </c>
      <c r="W209" s="84">
        <f t="shared" si="678"/>
        <v>33.358180875167037</v>
      </c>
      <c r="X209" s="84">
        <f t="shared" si="679"/>
        <v>47.915826507853282</v>
      </c>
      <c r="Y209" s="84">
        <f t="shared" si="680"/>
        <v>28.929065126803632</v>
      </c>
      <c r="Z209" s="84">
        <f t="shared" si="681"/>
        <v>35.882528912372884</v>
      </c>
      <c r="AC209" s="84">
        <f t="shared" si="658"/>
        <v>14.252139075024601</v>
      </c>
      <c r="AD209" s="84">
        <f t="shared" si="659"/>
        <v>19.786922078868734</v>
      </c>
      <c r="AE209" s="84">
        <f t="shared" si="660"/>
        <v>29.834253183959135</v>
      </c>
      <c r="AF209" s="84">
        <f t="shared" si="661"/>
        <v>19.47096167247534</v>
      </c>
      <c r="AG209" s="84">
        <f t="shared" si="662"/>
        <v>22.020608423400748</v>
      </c>
      <c r="AI209" s="74">
        <f t="shared" si="663"/>
        <v>14.000285248334896</v>
      </c>
      <c r="AJ209" s="74">
        <f t="shared" si="664"/>
        <v>19.249100477246071</v>
      </c>
      <c r="AK209" s="74">
        <f t="shared" si="665"/>
        <v>29.406325382003416</v>
      </c>
      <c r="AL209" s="74">
        <f t="shared" si="666"/>
        <v>19.791244821120415</v>
      </c>
      <c r="AM209" s="74">
        <f t="shared" si="667"/>
        <v>21.745799941655001</v>
      </c>
      <c r="AO209" s="119">
        <f>Northeast!V210</f>
        <v>1.0179891925216067</v>
      </c>
      <c r="AP209" s="119">
        <f>Midwest!V210</f>
        <v>1.0279400900971145</v>
      </c>
      <c r="AQ209" s="119">
        <f>South!V210</f>
        <v>1.0145522365136315</v>
      </c>
      <c r="AR209" s="119">
        <f>West!V210</f>
        <v>0.98381692755863026</v>
      </c>
      <c r="AS209" s="119">
        <f t="shared" si="668"/>
        <v>1.0126373130665725</v>
      </c>
      <c r="AU209" s="125">
        <f t="shared" si="682"/>
        <v>1754.8842946889565</v>
      </c>
      <c r="AV209" s="125">
        <f t="shared" si="683"/>
        <v>1685.8701288762645</v>
      </c>
      <c r="AW209" s="125">
        <f t="shared" si="684"/>
        <v>1606.0675697964512</v>
      </c>
      <c r="AX209" s="125">
        <f t="shared" si="685"/>
        <v>1485.7543049709</v>
      </c>
      <c r="AY209" s="125">
        <f t="shared" si="686"/>
        <v>1629.4976152539646</v>
      </c>
      <c r="BB209" s="71">
        <f t="shared" si="568"/>
        <v>1.0711846109278425</v>
      </c>
      <c r="BC209" s="71">
        <f t="shared" si="569"/>
        <v>1.0156756223017536</v>
      </c>
      <c r="BD209" s="71">
        <f t="shared" si="570"/>
        <v>1.0168214126260102</v>
      </c>
      <c r="BE209" s="71">
        <f t="shared" si="571"/>
        <v>0.93981301478553936</v>
      </c>
      <c r="BF209" s="71"/>
      <c r="BG209" s="71"/>
      <c r="BH209" s="71"/>
      <c r="BI209" s="71"/>
      <c r="BJ209" s="71"/>
      <c r="BK209" s="71"/>
      <c r="BL209" s="71"/>
      <c r="BM209" s="71"/>
      <c r="BN209" s="71"/>
      <c r="BO209" s="71"/>
      <c r="BP209" s="71"/>
      <c r="BQ209" s="148">
        <f>Northeast!AK210</f>
        <v>1.0696241104484314</v>
      </c>
      <c r="BR209" s="148">
        <f>Midwest!AK210</f>
        <v>1.0203763685186591</v>
      </c>
      <c r="BS209" s="148">
        <f>South!AK210</f>
        <v>1.0190666147072527</v>
      </c>
      <c r="BT209" s="148">
        <f>West!AK210</f>
        <v>0.94177166669463896</v>
      </c>
      <c r="BU209" s="72"/>
      <c r="BV209" s="148">
        <f>Northeast!AH210</f>
        <v>1.0014589241810912</v>
      </c>
      <c r="BW209" s="148">
        <f>Midwest!AH210</f>
        <v>0.99539312516250267</v>
      </c>
      <c r="BX209" s="148">
        <f>South!AH210</f>
        <v>0.99779680538167037</v>
      </c>
      <c r="BY209" s="148">
        <f>West!AH210</f>
        <v>0.99792024757341258</v>
      </c>
      <c r="CA209" s="148">
        <f>Northeast!AI210</f>
        <v>1.073183174896118</v>
      </c>
      <c r="CB209" s="148">
        <f>Midwest!AI210</f>
        <v>1.1076772080318724</v>
      </c>
      <c r="CC209" s="148">
        <f>South!AI210</f>
        <v>1.1163263572140578</v>
      </c>
      <c r="CD209" s="148">
        <f>West!AI210</f>
        <v>1.0907726260613932</v>
      </c>
      <c r="CF209" s="148">
        <f>Northeast!AJ210</f>
        <v>1.0321696898764368</v>
      </c>
      <c r="CG209" s="148">
        <f>Midwest!AJ210</f>
        <v>1.0372245483454565</v>
      </c>
      <c r="CH209" s="148">
        <f>South!AJ210</f>
        <v>1.0522786167471878</v>
      </c>
      <c r="CI209" s="148">
        <f>West!AJ210</f>
        <v>0.97200904160397794</v>
      </c>
      <c r="CK209" s="73">
        <f t="shared" si="572"/>
        <v>1.1345996463961512</v>
      </c>
      <c r="CL209" s="73">
        <f t="shared" si="573"/>
        <v>1.1573101416137987</v>
      </c>
      <c r="CM209" s="73">
        <f t="shared" si="669"/>
        <v>1.0064432609923784</v>
      </c>
      <c r="CN209" s="73">
        <f t="shared" si="670"/>
        <v>0.99780238205448224</v>
      </c>
      <c r="CO209" s="73">
        <f t="shared" si="671"/>
        <v>1.1035690957738125</v>
      </c>
      <c r="CP209" s="73">
        <f t="shared" si="672"/>
        <v>1.0310361551606193</v>
      </c>
      <c r="CQ209" s="73">
        <f t="shared" si="673"/>
        <v>1.0128438638862685</v>
      </c>
      <c r="CR209" s="73">
        <f t="shared" si="674"/>
        <v>1.3130836774456971</v>
      </c>
      <c r="CS209" s="73">
        <f t="shared" si="675"/>
        <v>1.3130836774456958</v>
      </c>
      <c r="CT209" s="73"/>
      <c r="CU209" s="73">
        <f t="shared" si="676"/>
        <v>1.1426343021650112</v>
      </c>
      <c r="CV209" s="546">
        <f t="shared" si="582"/>
        <v>1.035398967351298</v>
      </c>
      <c r="CW209" s="71">
        <f t="shared" si="583"/>
        <v>1.1177431870290238</v>
      </c>
      <c r="CX209" s="53"/>
      <c r="CZ209" s="71">
        <f t="shared" si="617"/>
        <v>0.13750578434608354</v>
      </c>
      <c r="DA209" s="71">
        <f t="shared" si="618"/>
        <v>0.22526787918180813</v>
      </c>
      <c r="DB209" s="71">
        <f t="shared" si="619"/>
        <v>0.4679239384494972</v>
      </c>
      <c r="DC209" s="71">
        <f t="shared" si="620"/>
        <v>0.16930239802261107</v>
      </c>
      <c r="DE209" s="71">
        <f t="shared" si="631"/>
        <v>0.13965682413490699</v>
      </c>
      <c r="DF209" s="71">
        <f t="shared" si="632"/>
        <v>0.22289240891697931</v>
      </c>
      <c r="DG209" s="71">
        <f t="shared" si="633"/>
        <v>0.46552371857336139</v>
      </c>
      <c r="DH209" s="71">
        <f t="shared" si="634"/>
        <v>0.17189028060650435</v>
      </c>
      <c r="DI209" s="71">
        <f t="shared" si="635"/>
        <v>0.99996323223175199</v>
      </c>
      <c r="DJ209" s="71"/>
      <c r="DK209" s="71">
        <f t="shared" si="636"/>
        <v>0.13966195919345567</v>
      </c>
      <c r="DL209" s="71">
        <f t="shared" si="637"/>
        <v>0.22290060447474699</v>
      </c>
      <c r="DM209" s="71">
        <f t="shared" si="638"/>
        <v>0.46554083547090996</v>
      </c>
      <c r="DN209" s="71">
        <f t="shared" si="639"/>
        <v>0.17189660086088743</v>
      </c>
      <c r="DQ209" s="71">
        <f t="shared" si="602"/>
        <v>-1.6030925249950732E-2</v>
      </c>
      <c r="DR209" s="71">
        <f t="shared" si="603"/>
        <v>-5.168262626459196E-3</v>
      </c>
      <c r="DS209" s="71">
        <f t="shared" si="604"/>
        <v>-1.4151725499736336E-3</v>
      </c>
      <c r="DT209" s="71">
        <f t="shared" si="605"/>
        <v>1.1415513408535958E-3</v>
      </c>
      <c r="DV209" s="71">
        <f t="shared" si="621"/>
        <v>0.19727655359233953</v>
      </c>
      <c r="DW209" s="71">
        <f t="shared" si="622"/>
        <v>0.24231480781338249</v>
      </c>
      <c r="DX209" s="71">
        <f t="shared" si="623"/>
        <v>0.35041228491495574</v>
      </c>
      <c r="DY209" s="71">
        <f t="shared" si="624"/>
        <v>0.20999635367932229</v>
      </c>
      <c r="DZ209" s="71"/>
      <c r="EB209" s="71">
        <f t="shared" si="640"/>
        <v>-4.4066983767036411E-3</v>
      </c>
      <c r="EC209" s="71">
        <f t="shared" si="641"/>
        <v>-1.5443358450316896E-3</v>
      </c>
      <c r="ED209" s="71">
        <f t="shared" si="642"/>
        <v>2.5121296445586969E-3</v>
      </c>
      <c r="EE209" s="71">
        <f t="shared" si="643"/>
        <v>1.7471975170011643E-3</v>
      </c>
      <c r="EG209" s="71">
        <f t="shared" si="588"/>
        <v>2.9194222079093182E-4</v>
      </c>
      <c r="EH209" s="71">
        <f t="shared" si="589"/>
        <v>-2.3669627640942378E-3</v>
      </c>
      <c r="EI209" s="71">
        <f t="shared" si="590"/>
        <v>-1.60291010498293E-4</v>
      </c>
      <c r="EJ209" s="71">
        <f t="shared" si="591"/>
        <v>9.8906786110662431E-4</v>
      </c>
      <c r="EL209" s="71">
        <f t="shared" si="592"/>
        <v>4.1347426251182821E-3</v>
      </c>
      <c r="EM209" s="71">
        <f t="shared" si="593"/>
        <v>1.179150269479228E-2</v>
      </c>
      <c r="EN209" s="71">
        <f t="shared" si="594"/>
        <v>9.4677028197067258E-3</v>
      </c>
      <c r="EO209" s="71">
        <f t="shared" si="595"/>
        <v>4.6123490617503392E-3</v>
      </c>
      <c r="EQ209" s="71">
        <f t="shared" si="596"/>
        <v>4.4589761762783529E-3</v>
      </c>
      <c r="ER209" s="71">
        <f t="shared" si="597"/>
        <v>3.7940305355338641E-2</v>
      </c>
      <c r="ES209" s="71">
        <f t="shared" si="598"/>
        <v>1.930236574587936E-2</v>
      </c>
      <c r="ET209" s="71">
        <f t="shared" si="599"/>
        <v>-1.9341191636409995E-2</v>
      </c>
      <c r="EW209" s="71">
        <f t="shared" si="644"/>
        <v>0.99615390413829641</v>
      </c>
      <c r="EX209" s="71">
        <f t="shared" si="645"/>
        <v>1.2102779457527026</v>
      </c>
      <c r="EY209" s="71">
        <f t="shared" si="625"/>
        <v>1.0128438638862685</v>
      </c>
      <c r="EZ209" s="71"/>
      <c r="FA209" s="71">
        <f t="shared" si="646"/>
        <v>1.000510284876563</v>
      </c>
      <c r="FB209" s="71">
        <f t="shared" si="518"/>
        <v>1.0263595680918958</v>
      </c>
      <c r="FC209" s="71">
        <f t="shared" si="626"/>
        <v>1.0064432609923784</v>
      </c>
      <c r="FD209" s="71"/>
      <c r="FE209" s="71">
        <f t="shared" si="647"/>
        <v>0.99960864778230463</v>
      </c>
      <c r="FF209" s="71">
        <f t="shared" si="648"/>
        <v>1.0155077631307829</v>
      </c>
      <c r="FG209" s="71">
        <f t="shared" si="627"/>
        <v>0.99780238205448224</v>
      </c>
      <c r="FH209" s="71"/>
      <c r="FI209" s="71">
        <f t="shared" si="649"/>
        <v>1.0084416804624727</v>
      </c>
      <c r="FJ209" s="71">
        <f t="shared" si="650"/>
        <v>1.1318383191089889</v>
      </c>
      <c r="FK209" s="71">
        <f t="shared" si="628"/>
        <v>1.1035690957738125</v>
      </c>
      <c r="FM209" s="71">
        <f t="shared" si="651"/>
        <v>1.0148502054076325</v>
      </c>
      <c r="FN209" s="71">
        <f t="shared" si="652"/>
        <v>1.002187357173111</v>
      </c>
      <c r="FO209" s="71">
        <f t="shared" si="629"/>
        <v>1.0310361551606193</v>
      </c>
      <c r="FQ209" s="239"/>
      <c r="GB209" s="119">
        <f t="shared" si="613"/>
        <v>0.14216738489057551</v>
      </c>
      <c r="GC209" s="119">
        <f t="shared" si="614"/>
        <v>0.2229724519727429</v>
      </c>
      <c r="GD209" s="119">
        <f t="shared" si="615"/>
        <v>0.46061505011944093</v>
      </c>
      <c r="GE209" s="119">
        <f t="shared" si="616"/>
        <v>0.17424511301724055</v>
      </c>
    </row>
    <row r="210" spans="1:187" x14ac:dyDescent="0.2">
      <c r="A210" s="75" t="s">
        <v>44</v>
      </c>
      <c r="B210" s="50">
        <f t="shared" si="630"/>
        <v>1996</v>
      </c>
      <c r="D210" s="79">
        <f>Northeast!D211</f>
        <v>495.95140282716227</v>
      </c>
      <c r="E210" s="79">
        <f>Midwest!D211</f>
        <v>809.18165724252185</v>
      </c>
      <c r="F210" s="79">
        <f>South!D211</f>
        <v>1751.9604229967726</v>
      </c>
      <c r="G210" s="79">
        <f>West!D211</f>
        <v>636.43651693354354</v>
      </c>
      <c r="H210" s="79">
        <f t="shared" si="653"/>
        <v>3693.5300000000007</v>
      </c>
      <c r="J210" s="327">
        <f t="shared" si="654"/>
        <v>19661.434183104524</v>
      </c>
      <c r="K210" s="327">
        <f t="shared" si="654"/>
        <v>24131.667836966499</v>
      </c>
      <c r="L210" s="327">
        <f t="shared" si="654"/>
        <v>34930.6855514458</v>
      </c>
      <c r="M210" s="327">
        <f t="shared" si="654"/>
        <v>21156.189997974026</v>
      </c>
      <c r="N210" s="327">
        <f t="shared" si="655"/>
        <v>99879.977569490846</v>
      </c>
      <c r="P210" s="84">
        <f t="shared" si="656"/>
        <v>34.75244566995746</v>
      </c>
      <c r="Q210" s="84">
        <f t="shared" si="656"/>
        <v>41.115861555677625</v>
      </c>
      <c r="R210" s="84">
        <f t="shared" si="656"/>
        <v>56.671015744039003</v>
      </c>
      <c r="S210" s="84">
        <f t="shared" si="656"/>
        <v>31.666770099293434</v>
      </c>
      <c r="T210" s="79">
        <f t="shared" si="657"/>
        <v>164.20609306896753</v>
      </c>
      <c r="V210" s="84">
        <f t="shared" si="677"/>
        <v>25.224579153709119</v>
      </c>
      <c r="W210" s="84">
        <f t="shared" si="678"/>
        <v>33.531940797020397</v>
      </c>
      <c r="X210" s="84">
        <f t="shared" si="679"/>
        <v>50.15534036446239</v>
      </c>
      <c r="Y210" s="84">
        <f t="shared" si="680"/>
        <v>30.082756724839889</v>
      </c>
      <c r="Z210" s="84">
        <f t="shared" si="681"/>
        <v>36.979683915429909</v>
      </c>
      <c r="AC210" s="84">
        <f t="shared" si="658"/>
        <v>14.270978438098782</v>
      </c>
      <c r="AD210" s="84">
        <f t="shared" si="659"/>
        <v>19.680522956979924</v>
      </c>
      <c r="AE210" s="84">
        <f t="shared" si="660"/>
        <v>30.914575996126455</v>
      </c>
      <c r="AF210" s="84">
        <f t="shared" si="661"/>
        <v>20.097929625849151</v>
      </c>
      <c r="AG210" s="84">
        <f t="shared" si="662"/>
        <v>22.49325789907623</v>
      </c>
      <c r="AI210" s="74">
        <f t="shared" si="663"/>
        <v>14.294129393096956</v>
      </c>
      <c r="AJ210" s="74">
        <f t="shared" si="664"/>
        <v>19.763928017617271</v>
      </c>
      <c r="AK210" s="74">
        <f t="shared" si="665"/>
        <v>31.057941746839337</v>
      </c>
      <c r="AL210" s="74">
        <f t="shared" si="666"/>
        <v>20.169938406812253</v>
      </c>
      <c r="AM210" s="74">
        <f t="shared" si="667"/>
        <v>22.582406792312096</v>
      </c>
      <c r="AO210" s="119">
        <f>Northeast!V211</f>
        <v>0.99838038719522471</v>
      </c>
      <c r="AP210" s="119">
        <f>Midwest!V211</f>
        <v>0.99577993501276663</v>
      </c>
      <c r="AQ210" s="119">
        <f>South!V211</f>
        <v>0.99538392621502447</v>
      </c>
      <c r="AR210" s="119">
        <f>West!V211</f>
        <v>0.99642989584247899</v>
      </c>
      <c r="AS210" s="119">
        <f t="shared" si="668"/>
        <v>0.99605228556655812</v>
      </c>
      <c r="AU210" s="125">
        <f t="shared" si="682"/>
        <v>1767.5437786639673</v>
      </c>
      <c r="AV210" s="125">
        <f t="shared" si="683"/>
        <v>1703.8135048707079</v>
      </c>
      <c r="AW210" s="125">
        <f t="shared" si="684"/>
        <v>1622.3848701902548</v>
      </c>
      <c r="AX210" s="125">
        <f t="shared" si="685"/>
        <v>1496.8087402469882</v>
      </c>
      <c r="AY210" s="125">
        <f t="shared" si="686"/>
        <v>1644.0341404234118</v>
      </c>
      <c r="BB210" s="71">
        <f t="shared" si="568"/>
        <v>1.0936671046983037</v>
      </c>
      <c r="BC210" s="71">
        <f t="shared" si="569"/>
        <v>1.042840412836392</v>
      </c>
      <c r="BD210" s="71">
        <f t="shared" si="570"/>
        <v>1.0739315364987632</v>
      </c>
      <c r="BE210" s="71">
        <f t="shared" si="571"/>
        <v>0.95779577249814118</v>
      </c>
      <c r="BF210" s="71"/>
      <c r="BG210" s="71"/>
      <c r="BH210" s="71"/>
      <c r="BI210" s="71"/>
      <c r="BJ210" s="71"/>
      <c r="BK210" s="71"/>
      <c r="BL210" s="71"/>
      <c r="BM210" s="71"/>
      <c r="BN210" s="71"/>
      <c r="BO210" s="71"/>
      <c r="BP210" s="71"/>
      <c r="BQ210" s="148">
        <f>Northeast!AK211</f>
        <v>1.0921619637043432</v>
      </c>
      <c r="BR210" s="148">
        <f>Midwest!AK211</f>
        <v>1.0485756480688955</v>
      </c>
      <c r="BS210" s="148">
        <f>South!AK211</f>
        <v>1.0759908604300574</v>
      </c>
      <c r="BT210" s="148">
        <f>West!AK211</f>
        <v>0.95948999968357696</v>
      </c>
      <c r="BU210" s="72"/>
      <c r="BV210" s="148">
        <f>Northeast!AH211</f>
        <v>1.0013781298415265</v>
      </c>
      <c r="BW210" s="148">
        <f>Midwest!AH211</f>
        <v>0.99453045162448184</v>
      </c>
      <c r="BX210" s="148">
        <f>South!AH211</f>
        <v>0.99808611391878277</v>
      </c>
      <c r="BY210" s="148">
        <f>West!AH211</f>
        <v>0.99823424195562782</v>
      </c>
      <c r="CA210" s="148">
        <f>Northeast!AI211</f>
        <v>1.0809249646232044</v>
      </c>
      <c r="CB210" s="148">
        <f>Midwest!AI211</f>
        <v>1.1194666503404798</v>
      </c>
      <c r="CC210" s="148">
        <f>South!AI211</f>
        <v>1.127667992429624</v>
      </c>
      <c r="CD210" s="148">
        <f>West!AI211</f>
        <v>1.0988882851278905</v>
      </c>
      <c r="CF210" s="148">
        <f>Northeast!AJ211</f>
        <v>1.0122877356658575</v>
      </c>
      <c r="CG210" s="148">
        <f>Midwest!AJ211</f>
        <v>1.004773919506833</v>
      </c>
      <c r="CH210" s="148">
        <f>South!AJ211</f>
        <v>1.0323975280062949</v>
      </c>
      <c r="CI210" s="148">
        <f>West!AJ211</f>
        <v>0.98447062756569592</v>
      </c>
      <c r="CK210" s="73">
        <f t="shared" si="572"/>
        <v>1.1431900264199562</v>
      </c>
      <c r="CL210" s="73">
        <f t="shared" si="573"/>
        <v>1.1926964048022437</v>
      </c>
      <c r="CM210" s="73">
        <f t="shared" si="669"/>
        <v>1.0060478572908009</v>
      </c>
      <c r="CN210" s="73">
        <f t="shared" si="670"/>
        <v>0.99778914044458145</v>
      </c>
      <c r="CO210" s="73">
        <f t="shared" si="671"/>
        <v>1.1139442382094646</v>
      </c>
      <c r="CP210" s="73">
        <f t="shared" si="672"/>
        <v>1.0141479762507415</v>
      </c>
      <c r="CQ210" s="73">
        <f t="shared" si="673"/>
        <v>1.0517383666460682</v>
      </c>
      <c r="CR210" s="73">
        <f t="shared" si="674"/>
        <v>1.3634786345168648</v>
      </c>
      <c r="CS210" s="73">
        <f t="shared" si="675"/>
        <v>1.3634786345168637</v>
      </c>
      <c r="CT210" s="73"/>
      <c r="CU210" s="73">
        <f t="shared" si="676"/>
        <v>1.1340238624228223</v>
      </c>
      <c r="CV210" s="546">
        <f t="shared" si="582"/>
        <v>1.0180256996038091</v>
      </c>
      <c r="CW210" s="71">
        <f t="shared" si="583"/>
        <v>1.1715778936292212</v>
      </c>
      <c r="CX210" s="53"/>
      <c r="CZ210" s="71">
        <f t="shared" si="617"/>
        <v>0.13427572074063623</v>
      </c>
      <c r="DA210" s="71">
        <f t="shared" si="618"/>
        <v>0.21908084061657052</v>
      </c>
      <c r="DB210" s="71">
        <f t="shared" si="619"/>
        <v>0.47433225748722019</v>
      </c>
      <c r="DC210" s="71">
        <f t="shared" si="620"/>
        <v>0.17231118115557298</v>
      </c>
      <c r="DE210" s="71">
        <f t="shared" si="631"/>
        <v>0.135884354202713</v>
      </c>
      <c r="DF210" s="71">
        <f t="shared" si="632"/>
        <v>0.22216000127208227</v>
      </c>
      <c r="DG210" s="71">
        <f t="shared" si="633"/>
        <v>0.47112083400985366</v>
      </c>
      <c r="DH210" s="71">
        <f t="shared" si="634"/>
        <v>0.17080237282320621</v>
      </c>
      <c r="DI210" s="71">
        <f t="shared" si="635"/>
        <v>0.99996756230785522</v>
      </c>
      <c r="DJ210" s="71"/>
      <c r="DK210" s="71">
        <f t="shared" si="636"/>
        <v>0.1358887621205446</v>
      </c>
      <c r="DL210" s="71">
        <f t="shared" si="637"/>
        <v>0.22216720786357561</v>
      </c>
      <c r="DM210" s="71">
        <f t="shared" si="638"/>
        <v>0.47113611657816151</v>
      </c>
      <c r="DN210" s="71">
        <f t="shared" si="639"/>
        <v>0.1708079134377182</v>
      </c>
      <c r="DQ210" s="71">
        <f t="shared" si="602"/>
        <v>2.0851896627531553E-2</v>
      </c>
      <c r="DR210" s="71">
        <f t="shared" si="603"/>
        <v>2.7261169626561974E-2</v>
      </c>
      <c r="DS210" s="71">
        <f t="shared" si="604"/>
        <v>5.4354842948184087E-2</v>
      </c>
      <c r="DT210" s="71">
        <f t="shared" si="605"/>
        <v>1.8639039818064824E-2</v>
      </c>
      <c r="DV210" s="71">
        <f t="shared" si="621"/>
        <v>0.19685060671369503</v>
      </c>
      <c r="DW210" s="71">
        <f t="shared" si="622"/>
        <v>0.24160666055593621</v>
      </c>
      <c r="DX210" s="71">
        <f t="shared" si="623"/>
        <v>0.34972660588698073</v>
      </c>
      <c r="DY210" s="71">
        <f t="shared" si="624"/>
        <v>0.21181612684338805</v>
      </c>
      <c r="DZ210" s="71"/>
      <c r="EB210" s="71">
        <f t="shared" si="640"/>
        <v>-2.1614701415015643E-3</v>
      </c>
      <c r="EC210" s="71">
        <f t="shared" si="641"/>
        <v>-2.9267052991395876E-3</v>
      </c>
      <c r="ED210" s="71">
        <f t="shared" si="642"/>
        <v>-1.9586949281051739E-3</v>
      </c>
      <c r="EE210" s="71">
        <f t="shared" si="643"/>
        <v>8.628404981652028E-3</v>
      </c>
      <c r="EG210" s="71">
        <f t="shared" si="588"/>
        <v>-8.0679893000934569E-5</v>
      </c>
      <c r="EH210" s="71">
        <f t="shared" si="589"/>
        <v>-8.6704193279375742E-4</v>
      </c>
      <c r="EI210" s="71">
        <f t="shared" si="590"/>
        <v>2.899053209394673E-4</v>
      </c>
      <c r="EJ210" s="71">
        <f t="shared" si="591"/>
        <v>3.1459928222191607E-4</v>
      </c>
      <c r="EL210" s="71">
        <f t="shared" si="592"/>
        <v>7.1879613820778629E-3</v>
      </c>
      <c r="EM210" s="71">
        <f t="shared" si="593"/>
        <v>1.0587149442610692E-2</v>
      </c>
      <c r="EN210" s="71">
        <f t="shared" si="594"/>
        <v>1.0108520810936305E-2</v>
      </c>
      <c r="EO210" s="71">
        <f t="shared" si="595"/>
        <v>7.4127424818174505E-3</v>
      </c>
      <c r="EQ210" s="71">
        <f t="shared" si="596"/>
        <v>-1.9450227483962884E-2</v>
      </c>
      <c r="ER210" s="71">
        <f t="shared" si="597"/>
        <v>-3.1785881811770639E-2</v>
      </c>
      <c r="ES210" s="71">
        <f t="shared" si="598"/>
        <v>-1.9074129622253813E-2</v>
      </c>
      <c r="ET210" s="71">
        <f t="shared" si="599"/>
        <v>1.2738956280366094E-2</v>
      </c>
      <c r="EW210" s="71">
        <f t="shared" si="644"/>
        <v>1.0384012819217388</v>
      </c>
      <c r="EX210" s="71">
        <f t="shared" si="645"/>
        <v>1.2567541703512151</v>
      </c>
      <c r="EY210" s="71">
        <f t="shared" si="625"/>
        <v>1.0517383666460682</v>
      </c>
      <c r="EZ210" s="71"/>
      <c r="FA210" s="71">
        <f t="shared" si="646"/>
        <v>0.99960712767733428</v>
      </c>
      <c r="FB210" s="71">
        <f t="shared" si="518"/>
        <v>1.0259563398244893</v>
      </c>
      <c r="FC210" s="71">
        <f t="shared" si="626"/>
        <v>1.0060478572908009</v>
      </c>
      <c r="FD210" s="71"/>
      <c r="FE210" s="71">
        <f t="shared" si="647"/>
        <v>0.99998672922600829</v>
      </c>
      <c r="FF210" s="71">
        <f t="shared" si="648"/>
        <v>1.0154942865567715</v>
      </c>
      <c r="FG210" s="71">
        <f t="shared" si="627"/>
        <v>0.99778914044458145</v>
      </c>
      <c r="FH210" s="71"/>
      <c r="FI210" s="71">
        <f t="shared" si="649"/>
        <v>1.0094014434396401</v>
      </c>
      <c r="FJ210" s="71">
        <f t="shared" si="650"/>
        <v>1.1424792330489093</v>
      </c>
      <c r="FK210" s="71">
        <f t="shared" si="628"/>
        <v>1.1139442382094646</v>
      </c>
      <c r="FM210" s="71">
        <f t="shared" si="651"/>
        <v>0.9836201874926036</v>
      </c>
      <c r="FN210" s="71">
        <f t="shared" si="652"/>
        <v>0.98577171616533232</v>
      </c>
      <c r="FO210" s="71">
        <f t="shared" si="629"/>
        <v>1.0141479762507415</v>
      </c>
      <c r="FQ210" s="239"/>
      <c r="GB210" s="119">
        <f t="shared" si="613"/>
        <v>0.14024768381424374</v>
      </c>
      <c r="GC210" s="119">
        <f t="shared" si="614"/>
        <v>0.22101947875903932</v>
      </c>
      <c r="GD210" s="119">
        <f t="shared" si="615"/>
        <v>0.46493190503639531</v>
      </c>
      <c r="GE210" s="119">
        <f t="shared" si="616"/>
        <v>0.17380093239032163</v>
      </c>
    </row>
    <row r="211" spans="1:187" x14ac:dyDescent="0.2">
      <c r="A211" s="75" t="s">
        <v>44</v>
      </c>
      <c r="B211" s="50">
        <f t="shared" si="630"/>
        <v>1997</v>
      </c>
      <c r="D211" s="79">
        <f>Northeast!D212</f>
        <v>490.62513365243746</v>
      </c>
      <c r="E211" s="79">
        <f>Midwest!D212</f>
        <v>804.18321906959102</v>
      </c>
      <c r="F211" s="79">
        <f>South!D212</f>
        <v>1728.6324709011571</v>
      </c>
      <c r="G211" s="79">
        <f>West!D212</f>
        <v>647.46217637681411</v>
      </c>
      <c r="H211" s="79">
        <f t="shared" si="653"/>
        <v>3670.9029999999998</v>
      </c>
      <c r="J211" s="327">
        <f t="shared" si="654"/>
        <v>19770.755108761459</v>
      </c>
      <c r="K211" s="327">
        <f t="shared" si="654"/>
        <v>24245.85494618216</v>
      </c>
      <c r="L211" s="327">
        <f t="shared" si="654"/>
        <v>35129.778773169113</v>
      </c>
      <c r="M211" s="327">
        <f t="shared" si="654"/>
        <v>21501.573485234974</v>
      </c>
      <c r="N211" s="327">
        <f t="shared" si="655"/>
        <v>100647.96231334771</v>
      </c>
      <c r="P211" s="84">
        <f t="shared" si="656"/>
        <v>35.181598538378019</v>
      </c>
      <c r="Q211" s="84">
        <f t="shared" si="656"/>
        <v>41.729816816572878</v>
      </c>
      <c r="R211" s="84">
        <f t="shared" si="656"/>
        <v>57.54488988413938</v>
      </c>
      <c r="S211" s="84">
        <f t="shared" si="656"/>
        <v>32.409242758825243</v>
      </c>
      <c r="T211" s="79">
        <f t="shared" si="657"/>
        <v>166.86554799791554</v>
      </c>
      <c r="V211" s="84">
        <f t="shared" si="677"/>
        <v>24.815700308533774</v>
      </c>
      <c r="W211" s="84">
        <f t="shared" si="678"/>
        <v>33.167863985601407</v>
      </c>
      <c r="X211" s="84">
        <f t="shared" si="679"/>
        <v>49.207041184712089</v>
      </c>
      <c r="Y211" s="84">
        <f t="shared" si="680"/>
        <v>30.112316050796156</v>
      </c>
      <c r="Z211" s="84">
        <f t="shared" si="681"/>
        <v>36.472700645159236</v>
      </c>
      <c r="AC211" s="84">
        <f t="shared" si="658"/>
        <v>13.945504298709924</v>
      </c>
      <c r="AD211" s="84">
        <f t="shared" si="659"/>
        <v>19.271189773117143</v>
      </c>
      <c r="AE211" s="84">
        <f t="shared" si="660"/>
        <v>30.039721587469849</v>
      </c>
      <c r="AF211" s="84">
        <f t="shared" si="661"/>
        <v>19.977701459886966</v>
      </c>
      <c r="AG211" s="84">
        <f t="shared" si="662"/>
        <v>21.999166658691319</v>
      </c>
      <c r="AI211" s="74">
        <f t="shared" si="663"/>
        <v>14.112374787376037</v>
      </c>
      <c r="AJ211" s="74">
        <f t="shared" si="664"/>
        <v>19.575854238046116</v>
      </c>
      <c r="AK211" s="74">
        <f t="shared" si="665"/>
        <v>30.3529392127815</v>
      </c>
      <c r="AL211" s="74">
        <f t="shared" si="666"/>
        <v>20.005153817761055</v>
      </c>
      <c r="AM211" s="74">
        <f t="shared" si="667"/>
        <v>22.223887382597741</v>
      </c>
      <c r="AO211" s="119">
        <f>Northeast!V212</f>
        <v>0.98817559119706888</v>
      </c>
      <c r="AP211" s="119">
        <f>Midwest!V212</f>
        <v>0.98443672182964814</v>
      </c>
      <c r="AQ211" s="119">
        <f>South!V212</f>
        <v>0.98968081400236341</v>
      </c>
      <c r="AR211" s="119">
        <f>West!V212</f>
        <v>0.99862773572629493</v>
      </c>
      <c r="AS211" s="119">
        <f t="shared" si="668"/>
        <v>0.9898883251144267</v>
      </c>
      <c r="AU211" s="125">
        <f t="shared" si="682"/>
        <v>1779.4767243253752</v>
      </c>
      <c r="AV211" s="125">
        <f t="shared" si="683"/>
        <v>1721.1113779736527</v>
      </c>
      <c r="AW211" s="125">
        <f t="shared" si="684"/>
        <v>1638.0658203316138</v>
      </c>
      <c r="AX211" s="125">
        <f t="shared" si="685"/>
        <v>1507.2963279213268</v>
      </c>
      <c r="AY211" s="125">
        <f t="shared" si="686"/>
        <v>1657.9128296548354</v>
      </c>
      <c r="BB211" s="71">
        <f t="shared" si="568"/>
        <v>1.0797607639945199</v>
      </c>
      <c r="BC211" s="71">
        <f t="shared" si="569"/>
        <v>1.0329167307749689</v>
      </c>
      <c r="BD211" s="71">
        <f t="shared" si="570"/>
        <v>1.0495537312723977</v>
      </c>
      <c r="BE211" s="71">
        <f t="shared" si="571"/>
        <v>0.94997076185196216</v>
      </c>
      <c r="BF211" s="71"/>
      <c r="BG211" s="71"/>
      <c r="BH211" s="71"/>
      <c r="BI211" s="71"/>
      <c r="BJ211" s="71"/>
      <c r="BK211" s="71"/>
      <c r="BL211" s="71"/>
      <c r="BM211" s="71"/>
      <c r="BN211" s="71"/>
      <c r="BO211" s="71"/>
      <c r="BP211" s="71"/>
      <c r="BQ211" s="148">
        <f>Northeast!AK212</f>
        <v>1.0783107450975276</v>
      </c>
      <c r="BR211" s="148">
        <f>Midwest!AK212</f>
        <v>1.0395090582856794</v>
      </c>
      <c r="BS211" s="148">
        <f>South!AK212</f>
        <v>1.0512550900973112</v>
      </c>
      <c r="BT211" s="148">
        <f>West!AK212</f>
        <v>0.95136187651908755</v>
      </c>
      <c r="BU211" s="72"/>
      <c r="BV211" s="148">
        <f>Northeast!AH212</f>
        <v>1.0013447133895166</v>
      </c>
      <c r="BW211" s="148">
        <f>Midwest!AH212</f>
        <v>0.99365822985556063</v>
      </c>
      <c r="BX211" s="148">
        <f>South!AH212</f>
        <v>0.99838159278281746</v>
      </c>
      <c r="BY211" s="148">
        <f>West!AH212</f>
        <v>0.99853776496466795</v>
      </c>
      <c r="CA211" s="148">
        <f>Northeast!AI212</f>
        <v>1.0882224465993837</v>
      </c>
      <c r="CB211" s="148">
        <f>Midwest!AI212</f>
        <v>1.1308319740717514</v>
      </c>
      <c r="CC211" s="148">
        <f>South!AI212</f>
        <v>1.1385673208751745</v>
      </c>
      <c r="CD211" s="148">
        <f>West!AI212</f>
        <v>1.1065877906991104</v>
      </c>
      <c r="CF211" s="148">
        <f>Northeast!AJ212</f>
        <v>1.0019407877826705</v>
      </c>
      <c r="CG211" s="148">
        <f>Midwest!AJ212</f>
        <v>0.99332825328173746</v>
      </c>
      <c r="CH211" s="148">
        <f>South!AJ212</f>
        <v>1.02648234413078</v>
      </c>
      <c r="CI211" s="148">
        <f>West!AJ212</f>
        <v>0.9866420887178925</v>
      </c>
      <c r="CK211" s="73">
        <f t="shared" si="572"/>
        <v>1.1519801014778828</v>
      </c>
      <c r="CL211" s="73">
        <f t="shared" si="573"/>
        <v>1.1763448014426916</v>
      </c>
      <c r="CM211" s="73">
        <f t="shared" si="669"/>
        <v>1.0056722836162126</v>
      </c>
      <c r="CN211" s="73">
        <f t="shared" si="670"/>
        <v>0.99778535620321229</v>
      </c>
      <c r="CO211" s="73">
        <f t="shared" si="671"/>
        <v>1.1238775346168153</v>
      </c>
      <c r="CP211" s="73">
        <f t="shared" si="672"/>
        <v>1.0078617493604132</v>
      </c>
      <c r="CQ211" s="73">
        <f t="shared" si="673"/>
        <v>1.0349540716998018</v>
      </c>
      <c r="CR211" s="73">
        <f t="shared" si="674"/>
        <v>1.3551258037389335</v>
      </c>
      <c r="CS211" s="73">
        <f t="shared" si="675"/>
        <v>1.3551258037389318</v>
      </c>
      <c r="CT211" s="73"/>
      <c r="CU211" s="73">
        <f t="shared" si="676"/>
        <v>1.136615463052068</v>
      </c>
      <c r="CV211" s="546">
        <f t="shared" si="582"/>
        <v>1.0113339114297677</v>
      </c>
      <c r="CW211" s="71">
        <f t="shared" si="583"/>
        <v>1.1631616305436079</v>
      </c>
      <c r="CX211" s="53"/>
      <c r="CZ211" s="71">
        <f t="shared" si="617"/>
        <v>0.13365243746632299</v>
      </c>
      <c r="DA211" s="71">
        <f t="shared" si="618"/>
        <v>0.21906959107053253</v>
      </c>
      <c r="DB211" s="71">
        <f t="shared" si="619"/>
        <v>0.47090115726325571</v>
      </c>
      <c r="DC211" s="71">
        <f t="shared" si="620"/>
        <v>0.17637681419988874</v>
      </c>
      <c r="DE211" s="71">
        <f t="shared" si="631"/>
        <v>0.13396383744504264</v>
      </c>
      <c r="DF211" s="71">
        <f t="shared" si="632"/>
        <v>0.21907521579537897</v>
      </c>
      <c r="DG211" s="71">
        <f t="shared" si="633"/>
        <v>0.47261463161103573</v>
      </c>
      <c r="DH211" s="71">
        <f t="shared" si="634"/>
        <v>0.17433609664511626</v>
      </c>
      <c r="DI211" s="71">
        <f t="shared" si="635"/>
        <v>0.99998978149657358</v>
      </c>
      <c r="DJ211" s="71"/>
      <c r="DK211" s="71">
        <f t="shared" si="636"/>
        <v>0.13396520636896295</v>
      </c>
      <c r="DL211" s="71">
        <f t="shared" si="637"/>
        <v>0.21907745443909782</v>
      </c>
      <c r="DM211" s="71">
        <f t="shared" si="638"/>
        <v>0.47261946107461811</v>
      </c>
      <c r="DN211" s="71">
        <f t="shared" si="639"/>
        <v>0.17433787811732115</v>
      </c>
      <c r="DQ211" s="71">
        <f t="shared" si="602"/>
        <v>-1.2763493029166064E-2</v>
      </c>
      <c r="DR211" s="71">
        <f t="shared" si="603"/>
        <v>-8.6841752494193278E-3</v>
      </c>
      <c r="DS211" s="71">
        <f t="shared" si="604"/>
        <v>-2.3257193438607698E-2</v>
      </c>
      <c r="DT211" s="71">
        <f t="shared" si="605"/>
        <v>-8.5073807015145445E-3</v>
      </c>
      <c r="DV211" s="71">
        <f t="shared" si="621"/>
        <v>0.19643472807933346</v>
      </c>
      <c r="DW211" s="71">
        <f t="shared" si="622"/>
        <v>0.24089762364683986</v>
      </c>
      <c r="DX211" s="71">
        <f t="shared" si="623"/>
        <v>0.34903616492303569</v>
      </c>
      <c r="DY211" s="71">
        <f t="shared" si="624"/>
        <v>0.21363148335079091</v>
      </c>
      <c r="DZ211" s="71"/>
      <c r="EB211" s="71">
        <f t="shared" si="640"/>
        <v>-2.1148959932194723E-3</v>
      </c>
      <c r="EC211" s="71">
        <f t="shared" si="641"/>
        <v>-2.9389891144113557E-3</v>
      </c>
      <c r="ED211" s="71">
        <f t="shared" si="642"/>
        <v>-1.9761819532618588E-3</v>
      </c>
      <c r="EE211" s="71">
        <f t="shared" si="643"/>
        <v>8.5339180724176116E-3</v>
      </c>
      <c r="EG211" s="71">
        <f t="shared" si="588"/>
        <v>-3.3371019985043815E-5</v>
      </c>
      <c r="EH211" s="71">
        <f t="shared" si="589"/>
        <v>-8.7740347080900974E-4</v>
      </c>
      <c r="EI211" s="71">
        <f t="shared" si="590"/>
        <v>2.9600164851181597E-4</v>
      </c>
      <c r="EJ211" s="71">
        <f t="shared" si="591"/>
        <v>3.0401368841894832E-4</v>
      </c>
      <c r="EL211" s="71">
        <f t="shared" si="592"/>
        <v>6.7284588124036778E-3</v>
      </c>
      <c r="EM211" s="71">
        <f t="shared" si="593"/>
        <v>1.010125522590569E-2</v>
      </c>
      <c r="EN211" s="71">
        <f t="shared" si="594"/>
        <v>9.6189591780063005E-3</v>
      </c>
      <c r="EO211" s="71">
        <f t="shared" si="595"/>
        <v>6.9821993859170246E-3</v>
      </c>
      <c r="EQ211" s="71">
        <f t="shared" si="596"/>
        <v>-1.0273947346138174E-2</v>
      </c>
      <c r="ER211" s="71">
        <f t="shared" si="597"/>
        <v>-1.1456662799888816E-2</v>
      </c>
      <c r="ES211" s="71">
        <f t="shared" si="598"/>
        <v>-5.746037183290054E-3</v>
      </c>
      <c r="ET211" s="71">
        <f t="shared" si="599"/>
        <v>2.2032854972710886E-3</v>
      </c>
      <c r="EW211" s="71">
        <f t="shared" si="644"/>
        <v>0.98404137808551129</v>
      </c>
      <c r="EX211" s="71">
        <f t="shared" si="645"/>
        <v>1.2366981057071231</v>
      </c>
      <c r="EY211" s="71">
        <f t="shared" si="625"/>
        <v>1.0349540716998018</v>
      </c>
      <c r="EZ211" s="71"/>
      <c r="FA211" s="71">
        <f t="shared" si="646"/>
        <v>0.99962668408677913</v>
      </c>
      <c r="FB211" s="71">
        <f t="shared" si="518"/>
        <v>1.0255733339965629</v>
      </c>
      <c r="FC211" s="71">
        <f t="shared" si="626"/>
        <v>1.0056722836162126</v>
      </c>
      <c r="FD211" s="71"/>
      <c r="FE211" s="71">
        <f t="shared" si="647"/>
        <v>0.99999620737366657</v>
      </c>
      <c r="FF211" s="71">
        <f t="shared" si="648"/>
        <v>1.0154904351663989</v>
      </c>
      <c r="FG211" s="71">
        <f t="shared" si="627"/>
        <v>0.99778535620321229</v>
      </c>
      <c r="FH211" s="71"/>
      <c r="FI211" s="71">
        <f t="shared" si="649"/>
        <v>1.0089172294865649</v>
      </c>
      <c r="FJ211" s="71">
        <f t="shared" si="650"/>
        <v>1.1526669825536411</v>
      </c>
      <c r="FK211" s="71">
        <f t="shared" si="628"/>
        <v>1.1238775346168153</v>
      </c>
      <c r="FM211" s="71">
        <f t="shared" si="651"/>
        <v>0.99380146976818107</v>
      </c>
      <c r="FN211" s="71">
        <f t="shared" si="652"/>
        <v>0.97966138038100947</v>
      </c>
      <c r="FO211" s="71">
        <f t="shared" si="629"/>
        <v>1.0078617493604132</v>
      </c>
      <c r="FQ211" s="239"/>
      <c r="GB211" s="119">
        <f t="shared" si="613"/>
        <v>0.13789164850314534</v>
      </c>
      <c r="GC211" s="119">
        <f t="shared" si="614"/>
        <v>0.22116415668435238</v>
      </c>
      <c r="GD211" s="119">
        <f t="shared" si="615"/>
        <v>0.46764648707950973</v>
      </c>
      <c r="GE211" s="119">
        <f t="shared" si="616"/>
        <v>0.17329770773299238</v>
      </c>
    </row>
    <row r="212" spans="1:187" x14ac:dyDescent="0.2">
      <c r="A212" s="75" t="s">
        <v>44</v>
      </c>
      <c r="B212" s="50">
        <f t="shared" si="630"/>
        <v>1998</v>
      </c>
      <c r="D212" s="79">
        <f>Northeast!D213</f>
        <v>496.31887128432993</v>
      </c>
      <c r="E212" s="79">
        <f>Midwest!D213</f>
        <v>834.29778363265132</v>
      </c>
      <c r="F212" s="79">
        <f>South!D213</f>
        <v>1865.1445162921659</v>
      </c>
      <c r="G212" s="79">
        <f>West!D213</f>
        <v>660.17082879085297</v>
      </c>
      <c r="H212" s="79">
        <f t="shared" si="653"/>
        <v>3855.9319999999998</v>
      </c>
      <c r="J212" s="327">
        <f t="shared" si="654"/>
        <v>19912.911410092165</v>
      </c>
      <c r="K212" s="327">
        <f t="shared" si="654"/>
        <v>24308.013055264615</v>
      </c>
      <c r="L212" s="327">
        <f t="shared" si="654"/>
        <v>35753.577010033827</v>
      </c>
      <c r="M212" s="327">
        <f t="shared" si="654"/>
        <v>21820.96322325744</v>
      </c>
      <c r="N212" s="327">
        <f t="shared" si="655"/>
        <v>101795.46469864804</v>
      </c>
      <c r="P212" s="84">
        <f t="shared" si="656"/>
        <v>35.834671439762161</v>
      </c>
      <c r="Q212" s="84">
        <f t="shared" si="656"/>
        <v>42.332326178825618</v>
      </c>
      <c r="R212" s="84">
        <f t="shared" si="656"/>
        <v>59.070990737977681</v>
      </c>
      <c r="S212" s="84">
        <f t="shared" si="656"/>
        <v>33.308382918323005</v>
      </c>
      <c r="T212" s="79">
        <f t="shared" si="657"/>
        <v>170.54637127488843</v>
      </c>
      <c r="V212" s="84">
        <f t="shared" si="677"/>
        <v>24.924475435208734</v>
      </c>
      <c r="W212" s="84">
        <f t="shared" si="678"/>
        <v>34.321924286278083</v>
      </c>
      <c r="X212" s="84">
        <f t="shared" si="679"/>
        <v>52.166654983045049</v>
      </c>
      <c r="Y212" s="84">
        <f t="shared" si="680"/>
        <v>30.25397284420621</v>
      </c>
      <c r="Z212" s="84">
        <f t="shared" si="681"/>
        <v>37.879212118290091</v>
      </c>
      <c r="AC212" s="84">
        <f t="shared" si="658"/>
        <v>13.850241995901611</v>
      </c>
      <c r="AD212" s="84">
        <f t="shared" si="659"/>
        <v>19.70829054156637</v>
      </c>
      <c r="AE212" s="84">
        <f t="shared" si="660"/>
        <v>31.574627291514762</v>
      </c>
      <c r="AF212" s="84">
        <f t="shared" si="661"/>
        <v>19.819960350812821</v>
      </c>
      <c r="AG212" s="84">
        <f t="shared" si="662"/>
        <v>22.60928785042848</v>
      </c>
      <c r="AI212" s="74">
        <f t="shared" si="663"/>
        <v>14.18026035180014</v>
      </c>
      <c r="AJ212" s="74">
        <f t="shared" si="664"/>
        <v>19.545004823812786</v>
      </c>
      <c r="AK212" s="74">
        <f t="shared" si="665"/>
        <v>30.753318339488757</v>
      </c>
      <c r="AL212" s="74">
        <f t="shared" si="666"/>
        <v>19.780545460074862</v>
      </c>
      <c r="AM212" s="74">
        <f t="shared" si="667"/>
        <v>22.345931061612905</v>
      </c>
      <c r="AO212" s="119">
        <f>Northeast!V213</f>
        <v>0.97672691842666803</v>
      </c>
      <c r="AP212" s="119">
        <f>Midwest!V213</f>
        <v>1.0083543452265944</v>
      </c>
      <c r="AQ212" s="119">
        <f>South!V213</f>
        <v>1.0267063522368383</v>
      </c>
      <c r="AR212" s="119">
        <f>West!V213</f>
        <v>1.0019926088902611</v>
      </c>
      <c r="AS212" s="119">
        <f t="shared" si="668"/>
        <v>1.0117854471173942</v>
      </c>
      <c r="AU212" s="125">
        <f t="shared" si="682"/>
        <v>1799.5696712435836</v>
      </c>
      <c r="AV212" s="125">
        <f t="shared" si="683"/>
        <v>1741.4967682707127</v>
      </c>
      <c r="AW212" s="125">
        <f t="shared" si="684"/>
        <v>1652.1700953557763</v>
      </c>
      <c r="AX212" s="125">
        <f t="shared" si="685"/>
        <v>1526.4396249392844</v>
      </c>
      <c r="AY212" s="125">
        <f t="shared" si="686"/>
        <v>1675.3828059017005</v>
      </c>
      <c r="BB212" s="71">
        <f t="shared" si="568"/>
        <v>1.0849547990177633</v>
      </c>
      <c r="BC212" s="71">
        <f t="shared" si="569"/>
        <v>1.0312889665043155</v>
      </c>
      <c r="BD212" s="71">
        <f t="shared" si="570"/>
        <v>1.0633981699744735</v>
      </c>
      <c r="BE212" s="71">
        <f t="shared" si="571"/>
        <v>0.93930494170315448</v>
      </c>
      <c r="BF212" s="71"/>
      <c r="BG212" s="71"/>
      <c r="BH212" s="71"/>
      <c r="BI212" s="71"/>
      <c r="BJ212" s="71"/>
      <c r="BK212" s="71"/>
      <c r="BL212" s="71"/>
      <c r="BM212" s="71"/>
      <c r="BN212" s="71"/>
      <c r="BO212" s="71"/>
      <c r="BP212" s="71"/>
      <c r="BQ212" s="148">
        <f>Northeast!AK213</f>
        <v>1.0851971951087975</v>
      </c>
      <c r="BR212" s="148">
        <f>Midwest!AK213</f>
        <v>1.0390967631601966</v>
      </c>
      <c r="BS212" s="148">
        <f>South!AK213</f>
        <v>1.063857389036694</v>
      </c>
      <c r="BT212" s="148">
        <f>West!AK213</f>
        <v>0.94297715249907066</v>
      </c>
      <c r="BU212" s="72"/>
      <c r="BV212" s="148">
        <f>Northeast!AH213</f>
        <v>0.99977663406049444</v>
      </c>
      <c r="BW212" s="148">
        <f>Midwest!AH213</f>
        <v>0.99248597730962473</v>
      </c>
      <c r="BX212" s="148">
        <f>South!AH213</f>
        <v>0.99956834528109451</v>
      </c>
      <c r="BY212" s="148">
        <f>West!AH213</f>
        <v>0.99610572664864239</v>
      </c>
      <c r="CA212" s="148">
        <f>Northeast!AI213</f>
        <v>1.100510101478946</v>
      </c>
      <c r="CB212" s="148">
        <f>Midwest!AI213</f>
        <v>1.1442259074608783</v>
      </c>
      <c r="CC212" s="148">
        <f>South!AI213</f>
        <v>1.148370752720115</v>
      </c>
      <c r="CD212" s="148">
        <f>West!AI213</f>
        <v>1.1206419208402039</v>
      </c>
      <c r="CF212" s="148">
        <f>Northeast!AJ213</f>
        <v>0.99033263603633381</v>
      </c>
      <c r="CG212" s="148">
        <f>Midwest!AJ213</f>
        <v>1.0174619030580105</v>
      </c>
      <c r="CH212" s="148">
        <f>South!AJ213</f>
        <v>1.0648846863222259</v>
      </c>
      <c r="CI212" s="148">
        <f>West!AJ213</f>
        <v>0.98996657628016893</v>
      </c>
      <c r="CK212" s="73">
        <f t="shared" si="572"/>
        <v>1.165113997921299</v>
      </c>
      <c r="CL212" s="73">
        <f t="shared" si="573"/>
        <v>1.2217086607215515</v>
      </c>
      <c r="CM212" s="73">
        <f t="shared" si="669"/>
        <v>1.0068035822390444</v>
      </c>
      <c r="CN212" s="73">
        <f t="shared" si="670"/>
        <v>0.99746674388740031</v>
      </c>
      <c r="CO212" s="73">
        <f t="shared" si="671"/>
        <v>1.1355383202871721</v>
      </c>
      <c r="CP212" s="73">
        <f t="shared" si="672"/>
        <v>1.0300881800023238</v>
      </c>
      <c r="CQ212" s="73">
        <f t="shared" si="673"/>
        <v>1.0400357719526439</v>
      </c>
      <c r="CR212" s="73">
        <f t="shared" si="674"/>
        <v>1.4234298619883647</v>
      </c>
      <c r="CS212" s="73">
        <f t="shared" si="675"/>
        <v>1.4234298619883627</v>
      </c>
      <c r="CT212" s="73"/>
      <c r="CU212" s="73">
        <f t="shared" si="676"/>
        <v>1.1746794616764218</v>
      </c>
      <c r="CV212" s="546">
        <f t="shared" si="582"/>
        <v>1.0344692386773449</v>
      </c>
      <c r="CW212" s="71">
        <f t="shared" si="583"/>
        <v>1.1810004735216775</v>
      </c>
      <c r="CX212" s="53"/>
      <c r="CZ212" s="71">
        <f t="shared" si="617"/>
        <v>0.12871567011148796</v>
      </c>
      <c r="DA212" s="71">
        <f t="shared" si="618"/>
        <v>0.21636734870652577</v>
      </c>
      <c r="DB212" s="71">
        <f t="shared" si="619"/>
        <v>0.48370783413508484</v>
      </c>
      <c r="DC212" s="71">
        <f t="shared" si="620"/>
        <v>0.17120914704690149</v>
      </c>
      <c r="DE212" s="71">
        <f t="shared" si="631"/>
        <v>0.13116857047072136</v>
      </c>
      <c r="DF212" s="71">
        <f t="shared" si="632"/>
        <v>0.21771567492247723</v>
      </c>
      <c r="DG212" s="71">
        <f t="shared" si="633"/>
        <v>0.4772758593942677</v>
      </c>
      <c r="DH212" s="71">
        <f t="shared" si="634"/>
        <v>0.17378017498631176</v>
      </c>
      <c r="DI212" s="71">
        <f t="shared" si="635"/>
        <v>0.99994027977377797</v>
      </c>
      <c r="DJ212" s="71"/>
      <c r="DK212" s="71">
        <f t="shared" si="636"/>
        <v>0.13117640435526445</v>
      </c>
      <c r="DL212" s="71">
        <f t="shared" si="637"/>
        <v>0.21772867772836618</v>
      </c>
      <c r="DM212" s="71">
        <f t="shared" si="638"/>
        <v>0.47730436411886962</v>
      </c>
      <c r="DN212" s="71">
        <f t="shared" si="639"/>
        <v>0.1737905537974998</v>
      </c>
      <c r="DQ212" s="71">
        <f t="shared" si="602"/>
        <v>6.3660254165254591E-3</v>
      </c>
      <c r="DR212" s="71">
        <f t="shared" si="603"/>
        <v>-3.9670352756254621E-4</v>
      </c>
      <c r="DS212" s="71">
        <f t="shared" si="604"/>
        <v>1.1916574835195898E-2</v>
      </c>
      <c r="DT212" s="71">
        <f t="shared" si="605"/>
        <v>-8.8524584543305477E-3</v>
      </c>
      <c r="DV212" s="71">
        <f t="shared" si="621"/>
        <v>0.19561688203930988</v>
      </c>
      <c r="DW212" s="71">
        <f t="shared" si="622"/>
        <v>0.23879269206369128</v>
      </c>
      <c r="DX212" s="71">
        <f t="shared" si="623"/>
        <v>0.35122956720987075</v>
      </c>
      <c r="DY212" s="71">
        <f t="shared" si="624"/>
        <v>0.2143608586871282</v>
      </c>
      <c r="DZ212" s="71"/>
      <c r="EB212" s="71">
        <f t="shared" si="640"/>
        <v>-4.1721406327756092E-3</v>
      </c>
      <c r="EC212" s="71">
        <f t="shared" si="641"/>
        <v>-8.7762667906578495E-3</v>
      </c>
      <c r="ED212" s="71">
        <f t="shared" si="642"/>
        <v>6.2645060563303479E-3</v>
      </c>
      <c r="EE212" s="71">
        <f t="shared" si="643"/>
        <v>3.4083602475474518E-3</v>
      </c>
      <c r="EG212" s="71">
        <f t="shared" si="588"/>
        <v>-1.567200961570299E-3</v>
      </c>
      <c r="EH212" s="71">
        <f t="shared" si="589"/>
        <v>-1.1804305828615423E-3</v>
      </c>
      <c r="EI212" s="71">
        <f t="shared" si="590"/>
        <v>1.1879703442384101E-3</v>
      </c>
      <c r="EJ212" s="71">
        <f t="shared" si="591"/>
        <v>-2.4385706332516782E-3</v>
      </c>
      <c r="EL212" s="71">
        <f t="shared" si="592"/>
        <v>1.122821880188212E-2</v>
      </c>
      <c r="EM212" s="71">
        <f t="shared" si="593"/>
        <v>1.1774722961246598E-2</v>
      </c>
      <c r="EN212" s="71">
        <f t="shared" si="594"/>
        <v>8.5734651126701984E-3</v>
      </c>
      <c r="EO212" s="71">
        <f t="shared" si="595"/>
        <v>1.2620446474707572E-2</v>
      </c>
      <c r="EQ212" s="71">
        <f t="shared" si="596"/>
        <v>-1.1653303178499861E-2</v>
      </c>
      <c r="ER212" s="71">
        <f t="shared" si="597"/>
        <v>2.4005298231401483E-2</v>
      </c>
      <c r="ES212" s="71">
        <f t="shared" si="598"/>
        <v>3.6728760283872071E-2</v>
      </c>
      <c r="ET212" s="71">
        <f t="shared" si="599"/>
        <v>3.3638329690283608E-3</v>
      </c>
      <c r="EW212" s="71">
        <f t="shared" si="644"/>
        <v>1.004910073202085</v>
      </c>
      <c r="EX212" s="71">
        <f t="shared" si="645"/>
        <v>1.242770383935025</v>
      </c>
      <c r="EY212" s="71">
        <f t="shared" si="625"/>
        <v>1.0400357719526439</v>
      </c>
      <c r="EZ212" s="71"/>
      <c r="FA212" s="71">
        <f t="shared" si="646"/>
        <v>1.0011249177701944</v>
      </c>
      <c r="FB212" s="71">
        <f t="shared" si="518"/>
        <v>1.0267270196646132</v>
      </c>
      <c r="FC212" s="71">
        <f t="shared" si="626"/>
        <v>1.0068035822390444</v>
      </c>
      <c r="FD212" s="71"/>
      <c r="FE212" s="71">
        <f t="shared" si="647"/>
        <v>0.99968068050524983</v>
      </c>
      <c r="FF212" s="71">
        <f t="shared" si="648"/>
        <v>1.0151661692737179</v>
      </c>
      <c r="FG212" s="71">
        <f t="shared" si="627"/>
        <v>0.99746674388740031</v>
      </c>
      <c r="FH212" s="71"/>
      <c r="FI212" s="71">
        <f t="shared" si="649"/>
        <v>1.0103754949371175</v>
      </c>
      <c r="FJ212" s="71">
        <f t="shared" si="650"/>
        <v>1.1646264729953089</v>
      </c>
      <c r="FK212" s="71">
        <f t="shared" si="628"/>
        <v>1.1355383202871721</v>
      </c>
      <c r="FM212" s="71">
        <f t="shared" si="651"/>
        <v>1.0220530550504723</v>
      </c>
      <c r="FN212" s="71">
        <f t="shared" si="652"/>
        <v>1.0012659067333736</v>
      </c>
      <c r="FO212" s="71">
        <f t="shared" si="629"/>
        <v>1.0300881800023238</v>
      </c>
      <c r="FQ212" s="239"/>
      <c r="GB212" s="119">
        <f t="shared" si="613"/>
        <v>0.1351959586643226</v>
      </c>
      <c r="GC212" s="119">
        <f t="shared" si="614"/>
        <v>0.22006387138358713</v>
      </c>
      <c r="GD212" s="119">
        <f t="shared" si="615"/>
        <v>0.471999381613188</v>
      </c>
      <c r="GE212" s="119">
        <f t="shared" si="616"/>
        <v>0.1727407883389023</v>
      </c>
    </row>
    <row r="213" spans="1:187" x14ac:dyDescent="0.2">
      <c r="A213" s="75" t="s">
        <v>44</v>
      </c>
      <c r="B213" s="50">
        <f t="shared" si="630"/>
        <v>1999</v>
      </c>
      <c r="D213" s="79">
        <f>Northeast!D214</f>
        <v>520.7323998991418</v>
      </c>
      <c r="E213" s="79">
        <f>Midwest!D214</f>
        <v>848.71265177327393</v>
      </c>
      <c r="F213" s="79">
        <f>South!D214</f>
        <v>1860.9494291257467</v>
      </c>
      <c r="G213" s="79">
        <f>West!D214</f>
        <v>676.08351920183804</v>
      </c>
      <c r="H213" s="79">
        <f t="shared" si="653"/>
        <v>3906.4780000000005</v>
      </c>
      <c r="J213" s="327">
        <f t="shared" si="654"/>
        <v>20070.292984099109</v>
      </c>
      <c r="K213" s="327">
        <f t="shared" si="654"/>
        <v>24385.196063015872</v>
      </c>
      <c r="L213" s="327">
        <f t="shared" si="654"/>
        <v>36404.766224433166</v>
      </c>
      <c r="M213" s="327">
        <f t="shared" si="654"/>
        <v>22159.042120168171</v>
      </c>
      <c r="N213" s="327">
        <f t="shared" si="655"/>
        <v>103019.29739171632</v>
      </c>
      <c r="P213" s="84">
        <f t="shared" si="656"/>
        <v>36.56125858087033</v>
      </c>
      <c r="Q213" s="84">
        <f t="shared" si="656"/>
        <v>43.011119461029267</v>
      </c>
      <c r="R213" s="84">
        <f t="shared" si="656"/>
        <v>60.723589605854386</v>
      </c>
      <c r="S213" s="84">
        <f t="shared" si="656"/>
        <v>34.28744366485742</v>
      </c>
      <c r="T213" s="79">
        <f t="shared" si="657"/>
        <v>174.58341131261139</v>
      </c>
      <c r="V213" s="84">
        <f t="shared" si="677"/>
        <v>25.945430906848109</v>
      </c>
      <c r="W213" s="84">
        <f t="shared" si="678"/>
        <v>34.804421895154867</v>
      </c>
      <c r="X213" s="84">
        <f t="shared" si="679"/>
        <v>51.118290875791011</v>
      </c>
      <c r="Y213" s="84">
        <f t="shared" si="680"/>
        <v>30.510502915037875</v>
      </c>
      <c r="Z213" s="84">
        <f t="shared" si="681"/>
        <v>37.919866461000701</v>
      </c>
      <c r="AC213" s="84">
        <f t="shared" si="658"/>
        <v>14.242737261008861</v>
      </c>
      <c r="AD213" s="84">
        <f t="shared" si="659"/>
        <v>19.732400886293139</v>
      </c>
      <c r="AE213" s="84">
        <f t="shared" si="660"/>
        <v>30.646235527326795</v>
      </c>
      <c r="AF213" s="84">
        <f t="shared" si="661"/>
        <v>19.718108057579784</v>
      </c>
      <c r="AG213" s="84">
        <f t="shared" si="662"/>
        <v>22.375997642782959</v>
      </c>
      <c r="AI213" s="74">
        <f t="shared" si="663"/>
        <v>14.092229287234536</v>
      </c>
      <c r="AJ213" s="74">
        <f t="shared" si="664"/>
        <v>19.642412518023857</v>
      </c>
      <c r="AK213" s="74">
        <f t="shared" si="665"/>
        <v>30.606726168722357</v>
      </c>
      <c r="AL213" s="74">
        <f t="shared" si="666"/>
        <v>19.968229438176817</v>
      </c>
      <c r="AM213" s="74">
        <f t="shared" si="667"/>
        <v>22.357688980394961</v>
      </c>
      <c r="AO213" s="119">
        <f>Northeast!V214</f>
        <v>1.0106802103986956</v>
      </c>
      <c r="AP213" s="119">
        <f>Midwest!V214</f>
        <v>1.0045813297214234</v>
      </c>
      <c r="AQ213" s="119">
        <f>South!V214</f>
        <v>1.0012908717641553</v>
      </c>
      <c r="AR213" s="119">
        <f>West!V214</f>
        <v>0.98747403311989035</v>
      </c>
      <c r="AS213" s="119">
        <f t="shared" si="668"/>
        <v>1.0008188978030803</v>
      </c>
      <c r="AU213" s="125">
        <f t="shared" si="682"/>
        <v>1821.6604316556989</v>
      </c>
      <c r="AV213" s="125">
        <f t="shared" si="683"/>
        <v>1763.8209407822908</v>
      </c>
      <c r="AW213" s="125">
        <f t="shared" si="684"/>
        <v>1668.0120737899306</v>
      </c>
      <c r="AX213" s="125">
        <f t="shared" si="685"/>
        <v>1547.3341978826115</v>
      </c>
      <c r="AY213" s="125">
        <f t="shared" si="686"/>
        <v>1694.6670743519308</v>
      </c>
      <c r="BB213" s="71">
        <f t="shared" si="568"/>
        <v>1.07821939899029</v>
      </c>
      <c r="BC213" s="71">
        <f t="shared" si="569"/>
        <v>1.036428667476408</v>
      </c>
      <c r="BD213" s="71">
        <f t="shared" si="570"/>
        <v>1.058329258567752</v>
      </c>
      <c r="BE213" s="71">
        <f t="shared" si="571"/>
        <v>0.94821735963750842</v>
      </c>
      <c r="BF213" s="71"/>
      <c r="BG213" s="757" t="s">
        <v>1583</v>
      </c>
      <c r="BH213" s="71"/>
      <c r="BI213" s="71"/>
      <c r="BJ213" s="71"/>
      <c r="BK213" s="71"/>
      <c r="BL213" s="71"/>
      <c r="BM213" s="71"/>
      <c r="BN213" s="71"/>
      <c r="BO213" s="71"/>
      <c r="BP213" s="71"/>
      <c r="BQ213" s="148">
        <f>Northeast!AK214</f>
        <v>1.0801922236516974</v>
      </c>
      <c r="BR213" s="148">
        <f>Midwest!AK214</f>
        <v>1.045550999352225</v>
      </c>
      <c r="BS213" s="148">
        <f>South!AK214</f>
        <v>1.057610778283774</v>
      </c>
      <c r="BT213" s="148">
        <f>West!AK214</f>
        <v>0.95429807637673925</v>
      </c>
      <c r="BU213" s="72"/>
      <c r="BV213" s="148">
        <f>Northeast!AH214</f>
        <v>0.99817363556392058</v>
      </c>
      <c r="BW213" s="148">
        <f>Midwest!AH214</f>
        <v>0.99127509621102272</v>
      </c>
      <c r="BX213" s="148">
        <f>South!AH214</f>
        <v>1.0006793428156469</v>
      </c>
      <c r="BY213" s="148">
        <f>West!AH214</f>
        <v>0.993628073984684</v>
      </c>
      <c r="CA213" s="148">
        <f>Northeast!AI214</f>
        <v>1.1140195006266234</v>
      </c>
      <c r="CB213" s="148">
        <f>Midwest!AI214</f>
        <v>1.1588936903794411</v>
      </c>
      <c r="CC213" s="148">
        <f>South!AI214</f>
        <v>1.1593820067974914</v>
      </c>
      <c r="CD213" s="148">
        <f>West!AI214</f>
        <v>1.1359817573956636</v>
      </c>
      <c r="CF213" s="148">
        <f>Northeast!AJ214</f>
        <v>1.0247588942937935</v>
      </c>
      <c r="CG213" s="148">
        <f>Midwest!AJ214</f>
        <v>1.0136548092974378</v>
      </c>
      <c r="CH213" s="148">
        <f>South!AJ214</f>
        <v>1.0385241248121921</v>
      </c>
      <c r="CI213" s="148">
        <f>West!AJ214</f>
        <v>0.97562225415609993</v>
      </c>
      <c r="CK213" s="73">
        <f t="shared" si="572"/>
        <v>1.1791215434050668</v>
      </c>
      <c r="CL213" s="73">
        <f t="shared" si="573"/>
        <v>1.2230198749683101</v>
      </c>
      <c r="CM213" s="73">
        <f t="shared" si="669"/>
        <v>1.0078904369004718</v>
      </c>
      <c r="CN213" s="73">
        <f t="shared" si="670"/>
        <v>0.99709741245324413</v>
      </c>
      <c r="CO213" s="73">
        <f t="shared" si="671"/>
        <v>1.1484212763598374</v>
      </c>
      <c r="CP213" s="73">
        <f t="shared" si="672"/>
        <v>1.0189398900505064</v>
      </c>
      <c r="CQ213" s="73">
        <f t="shared" si="673"/>
        <v>1.039998723974068</v>
      </c>
      <c r="CR213" s="73">
        <f t="shared" si="674"/>
        <v>1.4420890825877075</v>
      </c>
      <c r="CS213" s="73">
        <f t="shared" si="675"/>
        <v>1.4420890825877057</v>
      </c>
      <c r="CT213" s="73"/>
      <c r="CU213" s="73">
        <f t="shared" si="676"/>
        <v>1.1759820918768817</v>
      </c>
      <c r="CV213" s="546">
        <f t="shared" si="582"/>
        <v>1.0239988722643698</v>
      </c>
      <c r="CW213" s="71">
        <f t="shared" si="583"/>
        <v>1.1943566619989014</v>
      </c>
      <c r="CX213" s="53"/>
      <c r="CZ213" s="71">
        <f t="shared" si="617"/>
        <v>0.13329971393647724</v>
      </c>
      <c r="DA213" s="71">
        <f t="shared" si="618"/>
        <v>0.21725775795314189</v>
      </c>
      <c r="DB213" s="71">
        <f t="shared" si="619"/>
        <v>0.47637524878567</v>
      </c>
      <c r="DC213" s="71">
        <f t="shared" si="620"/>
        <v>0.17306727932471089</v>
      </c>
      <c r="DE213" s="71">
        <f t="shared" si="631"/>
        <v>0.13099432437808203</v>
      </c>
      <c r="DF213" s="71">
        <f t="shared" si="632"/>
        <v>0.21681224860058945</v>
      </c>
      <c r="DG213" s="71">
        <f t="shared" si="633"/>
        <v>0.48003220760771181</v>
      </c>
      <c r="DH213" s="71">
        <f t="shared" si="634"/>
        <v>0.17213654171770854</v>
      </c>
      <c r="DI213" s="71">
        <f t="shared" si="635"/>
        <v>0.99997532230409181</v>
      </c>
      <c r="DJ213" s="71"/>
      <c r="DK213" s="71">
        <f t="shared" si="636"/>
        <v>0.13099755709596075</v>
      </c>
      <c r="DL213" s="71">
        <f t="shared" si="637"/>
        <v>0.21681759915936905</v>
      </c>
      <c r="DM213" s="71">
        <f t="shared" si="638"/>
        <v>0.48004405398889871</v>
      </c>
      <c r="DN213" s="71">
        <f t="shared" si="639"/>
        <v>0.17214078975577152</v>
      </c>
      <c r="DQ213" s="71">
        <f t="shared" si="602"/>
        <v>-4.6227069611707574E-3</v>
      </c>
      <c r="DR213" s="71">
        <f t="shared" si="603"/>
        <v>6.1921797351348184E-3</v>
      </c>
      <c r="DS213" s="71">
        <f t="shared" si="604"/>
        <v>-5.8889677458359218E-3</v>
      </c>
      <c r="DT213" s="71">
        <f t="shared" si="605"/>
        <v>1.1934017865498785E-2</v>
      </c>
      <c r="DV213" s="71">
        <f t="shared" si="621"/>
        <v>0.19482071313090651</v>
      </c>
      <c r="DW213" s="71">
        <f t="shared" si="622"/>
        <v>0.2367051288487691</v>
      </c>
      <c r="DX213" s="71">
        <f t="shared" si="623"/>
        <v>0.3533781257118187</v>
      </c>
      <c r="DY213" s="71">
        <f t="shared" si="624"/>
        <v>0.21509603230850571</v>
      </c>
      <c r="DZ213" s="71"/>
      <c r="EB213" s="71">
        <f t="shared" si="640"/>
        <v>-4.0783470741682674E-3</v>
      </c>
      <c r="EC213" s="71">
        <f t="shared" si="641"/>
        <v>-8.7805938764929595E-3</v>
      </c>
      <c r="ED213" s="71">
        <f t="shared" si="642"/>
        <v>6.0986139743359246E-3</v>
      </c>
      <c r="EE213" s="71">
        <f t="shared" si="643"/>
        <v>3.4237398674161058E-3</v>
      </c>
      <c r="EG213" s="71">
        <f t="shared" si="588"/>
        <v>-1.6046433836773956E-3</v>
      </c>
      <c r="EH213" s="71">
        <f t="shared" si="589"/>
        <v>-1.2207934364172181E-3</v>
      </c>
      <c r="EI213" s="71">
        <f t="shared" si="590"/>
        <v>1.1108600753919862E-3</v>
      </c>
      <c r="EJ213" s="71">
        <f t="shared" si="591"/>
        <v>-2.4904376090518396E-3</v>
      </c>
      <c r="EL213" s="71">
        <f t="shared" si="592"/>
        <v>1.2200845470047111E-2</v>
      </c>
      <c r="EM213" s="71">
        <f t="shared" si="593"/>
        <v>1.2737489833063134E-2</v>
      </c>
      <c r="EN213" s="71">
        <f t="shared" si="594"/>
        <v>9.5429093046771364E-3</v>
      </c>
      <c r="EO213" s="71">
        <f t="shared" si="595"/>
        <v>1.3595596809178946E-2</v>
      </c>
      <c r="EQ213" s="71">
        <f t="shared" si="596"/>
        <v>3.4171756132606201E-2</v>
      </c>
      <c r="ER213" s="71">
        <f t="shared" si="597"/>
        <v>-3.7487734662738159E-3</v>
      </c>
      <c r="ES213" s="71">
        <f t="shared" si="598"/>
        <v>-2.5065923040917058E-2</v>
      </c>
      <c r="ET213" s="71">
        <f t="shared" si="599"/>
        <v>-1.4595704405832178E-2</v>
      </c>
      <c r="EW213" s="71">
        <f t="shared" si="644"/>
        <v>0.99996437816892936</v>
      </c>
      <c r="EX213" s="71">
        <f t="shared" si="645"/>
        <v>1.242726114178349</v>
      </c>
      <c r="EY213" s="71">
        <f t="shared" si="625"/>
        <v>1.039998723974068</v>
      </c>
      <c r="EZ213" s="71"/>
      <c r="FA213" s="71">
        <f t="shared" si="646"/>
        <v>1.0010795101255106</v>
      </c>
      <c r="FB213" s="71">
        <f t="shared" si="518"/>
        <v>1.0278353818784765</v>
      </c>
      <c r="FC213" s="71">
        <f t="shared" si="626"/>
        <v>1.0078904369004718</v>
      </c>
      <c r="FD213" s="71"/>
      <c r="FE213" s="71">
        <f t="shared" si="647"/>
        <v>0.99962973057856863</v>
      </c>
      <c r="FF213" s="71">
        <f t="shared" si="648"/>
        <v>1.0147902842835643</v>
      </c>
      <c r="FG213" s="71">
        <f t="shared" si="627"/>
        <v>0.99709741245324413</v>
      </c>
      <c r="FH213" s="71"/>
      <c r="FI213" s="71">
        <f t="shared" si="649"/>
        <v>1.0113452411446646</v>
      </c>
      <c r="FJ213" s="71">
        <f t="shared" si="650"/>
        <v>1.1778394411749009</v>
      </c>
      <c r="FK213" s="71">
        <f t="shared" si="628"/>
        <v>1.1484212763598374</v>
      </c>
      <c r="FM213" s="71">
        <f t="shared" si="651"/>
        <v>0.98917734406796876</v>
      </c>
      <c r="FN213" s="71">
        <f t="shared" si="652"/>
        <v>0.99042955032832503</v>
      </c>
      <c r="FO213" s="71">
        <f t="shared" si="629"/>
        <v>1.0189398900505064</v>
      </c>
      <c r="FQ213" s="239"/>
      <c r="GB213" s="119">
        <f t="shared" si="613"/>
        <v>0.1334898653202016</v>
      </c>
      <c r="GC213" s="119">
        <f t="shared" si="614"/>
        <v>0.21940868350571577</v>
      </c>
      <c r="GD213" s="119">
        <f t="shared" si="615"/>
        <v>0.47464808722414559</v>
      </c>
      <c r="GE213" s="119">
        <f t="shared" si="616"/>
        <v>0.17245336394993702</v>
      </c>
    </row>
    <row r="214" spans="1:187" x14ac:dyDescent="0.2">
      <c r="A214" s="75" t="s">
        <v>44</v>
      </c>
      <c r="B214" s="50">
        <f t="shared" si="630"/>
        <v>2000</v>
      </c>
      <c r="D214" s="79">
        <f>Northeast!D215</f>
        <v>525.02148383424299</v>
      </c>
      <c r="E214" s="79">
        <f>Midwest!D215</f>
        <v>866.12614848311387</v>
      </c>
      <c r="F214" s="79">
        <f>South!D215</f>
        <v>1968.2810649186422</v>
      </c>
      <c r="G214" s="79">
        <f>West!D215</f>
        <v>709.19830276400103</v>
      </c>
      <c r="H214" s="79">
        <f t="shared" si="653"/>
        <v>4068.6270000000004</v>
      </c>
      <c r="J214" s="327">
        <f t="shared" si="654"/>
        <v>20154.877183930872</v>
      </c>
      <c r="K214" s="327">
        <f t="shared" si="654"/>
        <v>24444.939404335735</v>
      </c>
      <c r="L214" s="327">
        <f t="shared" si="654"/>
        <v>37017.697575734623</v>
      </c>
      <c r="M214" s="327">
        <f t="shared" si="654"/>
        <v>22544.77923803197</v>
      </c>
      <c r="N214" s="327">
        <f t="shared" si="655"/>
        <v>104162.2934020332</v>
      </c>
      <c r="P214" s="84">
        <f t="shared" si="656"/>
        <v>37.01922990918149</v>
      </c>
      <c r="Q214" s="84">
        <f t="shared" si="656"/>
        <v>43.449256997447499</v>
      </c>
      <c r="R214" s="84">
        <f t="shared" si="656"/>
        <v>62.460824092513953</v>
      </c>
      <c r="S214" s="84">
        <f t="shared" si="656"/>
        <v>35.303725650109897</v>
      </c>
      <c r="T214" s="79">
        <f t="shared" si="657"/>
        <v>178.23303664925282</v>
      </c>
      <c r="V214" s="84">
        <f t="shared" si="677"/>
        <v>26.0493516801399</v>
      </c>
      <c r="W214" s="84">
        <f t="shared" si="678"/>
        <v>35.431715912925981</v>
      </c>
      <c r="X214" s="84">
        <f t="shared" si="679"/>
        <v>53.171352996542524</v>
      </c>
      <c r="Y214" s="84">
        <f t="shared" si="680"/>
        <v>31.457318578113075</v>
      </c>
      <c r="Z214" s="84">
        <f t="shared" si="681"/>
        <v>39.060459088553273</v>
      </c>
      <c r="AC214" s="84">
        <f t="shared" si="658"/>
        <v>14.182398853846157</v>
      </c>
      <c r="AD214" s="84">
        <f t="shared" si="659"/>
        <v>19.934199301359651</v>
      </c>
      <c r="AE214" s="84">
        <f t="shared" si="660"/>
        <v>31.512249374156823</v>
      </c>
      <c r="AF214" s="84">
        <f t="shared" si="661"/>
        <v>20.088483289065934</v>
      </c>
      <c r="AG214" s="84">
        <f t="shared" si="662"/>
        <v>22.827569324348694</v>
      </c>
      <c r="AI214" s="74">
        <f t="shared" si="663"/>
        <v>14.500440031770447</v>
      </c>
      <c r="AJ214" s="74">
        <f t="shared" si="664"/>
        <v>20.031259452159322</v>
      </c>
      <c r="AK214" s="74">
        <f t="shared" si="665"/>
        <v>31.389297413992793</v>
      </c>
      <c r="AL214" s="74">
        <f t="shared" si="666"/>
        <v>20.07627342785268</v>
      </c>
      <c r="AM214" s="74">
        <f t="shared" si="667"/>
        <v>22.871781647296686</v>
      </c>
      <c r="AO214" s="119">
        <f>Northeast!V215</f>
        <v>0.97806679126788831</v>
      </c>
      <c r="AP214" s="119">
        <f>Midwest!V215</f>
        <v>0.99515456574103689</v>
      </c>
      <c r="AQ214" s="119">
        <f>South!V215</f>
        <v>1.0039170026185174</v>
      </c>
      <c r="AR214" s="119">
        <f>West!V215</f>
        <v>1.0006081736860744</v>
      </c>
      <c r="AS214" s="119">
        <f t="shared" si="668"/>
        <v>0.99806694888794478</v>
      </c>
      <c r="AU214" s="125">
        <f t="shared" si="682"/>
        <v>1836.7380545834467</v>
      </c>
      <c r="AV214" s="125">
        <f t="shared" si="683"/>
        <v>1777.4336143267763</v>
      </c>
      <c r="AW214" s="125">
        <f t="shared" si="684"/>
        <v>1687.3233124433295</v>
      </c>
      <c r="AX214" s="125">
        <f t="shared" si="685"/>
        <v>1565.9379618388186</v>
      </c>
      <c r="AY214" s="125">
        <f t="shared" si="686"/>
        <v>1711.1089899041508</v>
      </c>
      <c r="BB214" s="71">
        <f t="shared" si="568"/>
        <v>1.1094522674501857</v>
      </c>
      <c r="BC214" s="71">
        <f t="shared" si="569"/>
        <v>1.0569461120331041</v>
      </c>
      <c r="BD214" s="71">
        <f t="shared" si="570"/>
        <v>1.0853892597327859</v>
      </c>
      <c r="BE214" s="71">
        <f t="shared" si="571"/>
        <v>0.95334796908549879</v>
      </c>
      <c r="BF214" s="71"/>
      <c r="BG214" s="71"/>
      <c r="BH214" s="71"/>
      <c r="BI214" s="71"/>
      <c r="BJ214" s="71"/>
      <c r="BK214" s="71"/>
      <c r="BL214" s="71"/>
      <c r="BM214" s="71"/>
      <c r="BN214" s="71"/>
      <c r="BO214" s="71"/>
      <c r="BP214" s="71"/>
      <c r="BQ214" s="148">
        <f>Northeast!AK215</f>
        <v>1.1117653425397751</v>
      </c>
      <c r="BR214" s="148">
        <f>Midwest!AK215</f>
        <v>1.0661445248535417</v>
      </c>
      <c r="BS214" s="148">
        <f>South!AK215</f>
        <v>1.0850846172589508</v>
      </c>
      <c r="BT214" s="148">
        <f>West!AK215</f>
        <v>0.95926228781844991</v>
      </c>
      <c r="BU214" s="72"/>
      <c r="BV214" s="148">
        <f>Northeast!AH215</f>
        <v>0.99791945746005639</v>
      </c>
      <c r="BW214" s="148">
        <f>Midwest!AH215</f>
        <v>0.99137226463578987</v>
      </c>
      <c r="BX214" s="148">
        <f>South!AH215</f>
        <v>1.0002807545780203</v>
      </c>
      <c r="BY214" s="148">
        <f>West!AH215</f>
        <v>0.9938345134505373</v>
      </c>
      <c r="CA214" s="148">
        <f>Northeast!AI215</f>
        <v>1.1232400807483203</v>
      </c>
      <c r="CB214" s="148">
        <f>Midwest!AI215</f>
        <v>1.1678377056789209</v>
      </c>
      <c r="CC214" s="148">
        <f>South!AI215</f>
        <v>1.1728046330335544</v>
      </c>
      <c r="CD214" s="148">
        <f>West!AI215</f>
        <v>1.1496397871232207</v>
      </c>
      <c r="CF214" s="148">
        <f>Northeast!AJ215</f>
        <v>0.99169117318501465</v>
      </c>
      <c r="CG214" s="148">
        <f>Midwest!AJ215</f>
        <v>1.0041429018369632</v>
      </c>
      <c r="CH214" s="148">
        <f>South!AJ215</f>
        <v>1.0412479090032569</v>
      </c>
      <c r="CI214" s="148">
        <f>West!AJ215</f>
        <v>0.98859875722939927</v>
      </c>
      <c r="CK214" s="73">
        <f t="shared" si="572"/>
        <v>1.1922038615135482</v>
      </c>
      <c r="CL214" s="73">
        <f t="shared" si="573"/>
        <v>1.2598071208879074</v>
      </c>
      <c r="CM214" s="73">
        <f t="shared" si="669"/>
        <v>1.0089564771089403</v>
      </c>
      <c r="CN214" s="73">
        <f t="shared" si="670"/>
        <v>0.99693041111686964</v>
      </c>
      <c r="CO214" s="73">
        <f t="shared" si="671"/>
        <v>1.160353602184294</v>
      </c>
      <c r="CP214" s="73">
        <f t="shared" si="672"/>
        <v>1.0161137623024237</v>
      </c>
      <c r="CQ214" s="73">
        <f t="shared" si="673"/>
        <v>1.0622679869659686</v>
      </c>
      <c r="CR214" s="73">
        <f t="shared" si="674"/>
        <v>1.5019469142848312</v>
      </c>
      <c r="CS214" s="73">
        <f t="shared" si="675"/>
        <v>1.5019469142848285</v>
      </c>
      <c r="CT214" s="73"/>
      <c r="CU214" s="73">
        <f t="shared" si="676"/>
        <v>1.1859597920164655</v>
      </c>
      <c r="CV214" s="546">
        <f t="shared" si="582"/>
        <v>1.0220675747323655</v>
      </c>
      <c r="CW214" s="71">
        <f t="shared" si="583"/>
        <v>1.2326064851610203</v>
      </c>
      <c r="CX214" s="53"/>
      <c r="CZ214" s="71">
        <f t="shared" si="617"/>
        <v>0.12904143924578068</v>
      </c>
      <c r="DA214" s="71">
        <f t="shared" si="618"/>
        <v>0.21287922153667901</v>
      </c>
      <c r="DB214" s="71">
        <f t="shared" si="619"/>
        <v>0.48377033945816167</v>
      </c>
      <c r="DC214" s="71">
        <f t="shared" si="620"/>
        <v>0.17430899975937852</v>
      </c>
      <c r="DE214" s="71">
        <f t="shared" si="631"/>
        <v>0.13115905585607274</v>
      </c>
      <c r="DF214" s="71">
        <f t="shared" si="632"/>
        <v>0.2150610610606212</v>
      </c>
      <c r="DG214" s="71">
        <f t="shared" si="633"/>
        <v>0.48006330107699952</v>
      </c>
      <c r="DH214" s="71">
        <f t="shared" si="634"/>
        <v>0.17368739977032166</v>
      </c>
      <c r="DI214" s="71">
        <f t="shared" si="635"/>
        <v>0.9999708177640152</v>
      </c>
      <c r="DJ214" s="71"/>
      <c r="DK214" s="71">
        <f t="shared" si="636"/>
        <v>0.13116288348229097</v>
      </c>
      <c r="DL214" s="71">
        <f t="shared" si="637"/>
        <v>0.21506733720640819</v>
      </c>
      <c r="DM214" s="71">
        <f t="shared" si="638"/>
        <v>0.48007731080637439</v>
      </c>
      <c r="DN214" s="71">
        <f t="shared" si="639"/>
        <v>0.17369246850492637</v>
      </c>
      <c r="DQ214" s="71">
        <f t="shared" si="602"/>
        <v>2.8810140502656262E-2</v>
      </c>
      <c r="DR214" s="71">
        <f t="shared" si="603"/>
        <v>1.950487477456439E-2</v>
      </c>
      <c r="DS214" s="71">
        <f t="shared" si="604"/>
        <v>2.5645590878434182E-2</v>
      </c>
      <c r="DT214" s="71">
        <f t="shared" si="605"/>
        <v>5.1884671850985654E-3</v>
      </c>
      <c r="DV214" s="71">
        <f t="shared" si="621"/>
        <v>0.19349494452987398</v>
      </c>
      <c r="DW214" s="71">
        <f t="shared" si="622"/>
        <v>0.2346812709853274</v>
      </c>
      <c r="DX214" s="71">
        <f t="shared" si="623"/>
        <v>0.35538481696882507</v>
      </c>
      <c r="DY214" s="71">
        <f t="shared" si="624"/>
        <v>0.21643896751597355</v>
      </c>
      <c r="DZ214" s="71"/>
      <c r="EB214" s="71">
        <f t="shared" si="640"/>
        <v>-6.828330128633547E-3</v>
      </c>
      <c r="EC214" s="71">
        <f t="shared" si="641"/>
        <v>-8.5868845593859086E-3</v>
      </c>
      <c r="ED214" s="71">
        <f t="shared" si="642"/>
        <v>5.6625325566229618E-3</v>
      </c>
      <c r="EE214" s="71">
        <f t="shared" si="643"/>
        <v>6.2240121578391629E-3</v>
      </c>
      <c r="EG214" s="71">
        <f t="shared" si="588"/>
        <v>-2.5467560218136158E-4</v>
      </c>
      <c r="EH214" s="71">
        <f t="shared" si="589"/>
        <v>9.8018867867093101E-5</v>
      </c>
      <c r="EI214" s="71">
        <f t="shared" si="590"/>
        <v>-3.9839699294125279E-4</v>
      </c>
      <c r="EJ214" s="71">
        <f t="shared" si="591"/>
        <v>2.0774173853731702E-4</v>
      </c>
      <c r="EL214" s="71">
        <f t="shared" si="592"/>
        <v>8.2427916769493414E-3</v>
      </c>
      <c r="EM214" s="71">
        <f t="shared" si="593"/>
        <v>7.688089281701972E-3</v>
      </c>
      <c r="EN214" s="71">
        <f t="shared" si="594"/>
        <v>1.1510892151913338E-2</v>
      </c>
      <c r="EO214" s="71">
        <f t="shared" si="595"/>
        <v>1.1951403180893669E-2</v>
      </c>
      <c r="EQ214" s="71">
        <f t="shared" si="596"/>
        <v>-3.2800897361774876E-2</v>
      </c>
      <c r="ER214" s="71">
        <f t="shared" si="597"/>
        <v>-9.4280788071890963E-3</v>
      </c>
      <c r="ES214" s="71">
        <f t="shared" si="598"/>
        <v>2.6193118323114503E-3</v>
      </c>
      <c r="ET214" s="71">
        <f t="shared" si="599"/>
        <v>1.321306695079616E-2</v>
      </c>
      <c r="EW214" s="71">
        <f t="shared" si="644"/>
        <v>1.0214127791491943</v>
      </c>
      <c r="EX214" s="71">
        <f t="shared" si="645"/>
        <v>1.2693363340041863</v>
      </c>
      <c r="EY214" s="71">
        <f t="shared" si="625"/>
        <v>1.0622679869659686</v>
      </c>
      <c r="EZ214" s="71"/>
      <c r="FA214" s="71">
        <f t="shared" si="646"/>
        <v>1.0010576945364686</v>
      </c>
      <c r="FB214" s="71">
        <f t="shared" si="518"/>
        <v>1.0289225177462784</v>
      </c>
      <c r="FC214" s="71">
        <f t="shared" si="626"/>
        <v>1.0089564771089403</v>
      </c>
      <c r="FD214" s="71"/>
      <c r="FE214" s="71">
        <f t="shared" si="647"/>
        <v>0.99983251251654182</v>
      </c>
      <c r="FF214" s="71">
        <f t="shared" si="648"/>
        <v>1.0146203196126118</v>
      </c>
      <c r="FG214" s="71">
        <f t="shared" si="627"/>
        <v>0.99693041111686964</v>
      </c>
      <c r="FH214" s="71"/>
      <c r="FI214" s="71">
        <f t="shared" si="649"/>
        <v>1.010390199197875</v>
      </c>
      <c r="FJ214" s="71">
        <f t="shared" si="650"/>
        <v>1.1900774275918218</v>
      </c>
      <c r="FK214" s="71">
        <f t="shared" si="628"/>
        <v>1.160353602184294</v>
      </c>
      <c r="FM214" s="71">
        <f t="shared" si="651"/>
        <v>0.9972264038578933</v>
      </c>
      <c r="FN214" s="71">
        <f t="shared" si="652"/>
        <v>0.98768249874850589</v>
      </c>
      <c r="FO214" s="71">
        <f t="shared" si="629"/>
        <v>1.0161137623024237</v>
      </c>
      <c r="FQ214" s="239"/>
      <c r="GB214" s="119">
        <f t="shared" si="613"/>
        <v>0.13179699630014102</v>
      </c>
      <c r="GC214" s="119">
        <f t="shared" si="614"/>
        <v>0.21693095197668993</v>
      </c>
      <c r="GD214" s="119">
        <f t="shared" si="615"/>
        <v>0.47781736742587855</v>
      </c>
      <c r="GE214" s="119">
        <f t="shared" si="616"/>
        <v>0.17345468429729052</v>
      </c>
    </row>
    <row r="215" spans="1:187" x14ac:dyDescent="0.2">
      <c r="A215" s="75" t="s">
        <v>44</v>
      </c>
      <c r="B215" s="50">
        <f t="shared" si="630"/>
        <v>2001</v>
      </c>
      <c r="D215" s="79">
        <f>Northeast!D216</f>
        <v>539.49086841307417</v>
      </c>
      <c r="E215" s="79">
        <f>Midwest!D216</f>
        <v>890.76078273501935</v>
      </c>
      <c r="F215" s="79">
        <f>South!D216</f>
        <v>1968.8735197731251</v>
      </c>
      <c r="G215" s="79">
        <f>West!D216</f>
        <v>700.75682907878104</v>
      </c>
      <c r="H215" s="79">
        <f t="shared" si="653"/>
        <v>4099.8819999999996</v>
      </c>
      <c r="J215" s="327">
        <f t="shared" si="654"/>
        <v>20231.098538078557</v>
      </c>
      <c r="K215" s="327">
        <f t="shared" si="654"/>
        <v>24487.601314747302</v>
      </c>
      <c r="L215" s="327">
        <f t="shared" si="654"/>
        <v>37603.979875603603</v>
      </c>
      <c r="M215" s="327">
        <f t="shared" si="654"/>
        <v>22920.86343573255</v>
      </c>
      <c r="N215" s="327">
        <f t="shared" si="655"/>
        <v>105243.54316416201</v>
      </c>
      <c r="P215" s="84">
        <f t="shared" si="656"/>
        <v>37.476983852652957</v>
      </c>
      <c r="Q215" s="84">
        <f t="shared" si="656"/>
        <v>43.881967935817897</v>
      </c>
      <c r="R215" s="84">
        <f t="shared" si="656"/>
        <v>64.221222149262871</v>
      </c>
      <c r="S215" s="84">
        <f t="shared" si="656"/>
        <v>36.339691477870382</v>
      </c>
      <c r="T215" s="79">
        <f t="shared" si="657"/>
        <v>181.91986541560411</v>
      </c>
      <c r="V215" s="84">
        <f t="shared" si="677"/>
        <v>26.666414945172434</v>
      </c>
      <c r="W215" s="84">
        <f t="shared" si="678"/>
        <v>36.375991722740586</v>
      </c>
      <c r="X215" s="84">
        <f t="shared" si="679"/>
        <v>52.358115451776271</v>
      </c>
      <c r="Y215" s="84">
        <f t="shared" si="680"/>
        <v>30.572880949429422</v>
      </c>
      <c r="Z215" s="84">
        <f t="shared" si="681"/>
        <v>38.95613808445124</v>
      </c>
      <c r="AC215" s="84">
        <f t="shared" si="658"/>
        <v>14.395258448069699</v>
      </c>
      <c r="AD215" s="84">
        <f t="shared" si="659"/>
        <v>20.299016307515036</v>
      </c>
      <c r="AE215" s="84">
        <f t="shared" si="660"/>
        <v>30.657677538385553</v>
      </c>
      <c r="AF215" s="84">
        <f t="shared" si="661"/>
        <v>19.283510689833946</v>
      </c>
      <c r="AG215" s="84">
        <f t="shared" si="662"/>
        <v>22.536747103641677</v>
      </c>
      <c r="AI215" s="74">
        <f t="shared" si="663"/>
        <v>14.566979164833768</v>
      </c>
      <c r="AJ215" s="74">
        <f t="shared" si="664"/>
        <v>20.361619420649912</v>
      </c>
      <c r="AK215" s="74">
        <f t="shared" si="665"/>
        <v>31.096583080097179</v>
      </c>
      <c r="AL215" s="74">
        <f t="shared" si="666"/>
        <v>19.098863694421834</v>
      </c>
      <c r="AM215" s="74">
        <f t="shared" si="667"/>
        <v>22.705281516932768</v>
      </c>
      <c r="AO215" s="119">
        <f>Northeast!V216</f>
        <v>0.98821164533696726</v>
      </c>
      <c r="AP215" s="119">
        <f>Midwest!V216</f>
        <v>0.99692543545571877</v>
      </c>
      <c r="AQ215" s="119">
        <f>South!V216</f>
        <v>0.98588573089907938</v>
      </c>
      <c r="AR215" s="119">
        <f>West!V216</f>
        <v>1.0096679571290956</v>
      </c>
      <c r="AS215" s="119">
        <f t="shared" si="668"/>
        <v>0.99257730351568618</v>
      </c>
      <c r="AU215" s="125">
        <f t="shared" si="682"/>
        <v>1852.4443337624275</v>
      </c>
      <c r="AV215" s="125">
        <f t="shared" si="683"/>
        <v>1792.0076111901831</v>
      </c>
      <c r="AW215" s="125">
        <f t="shared" si="684"/>
        <v>1707.8304573534724</v>
      </c>
      <c r="AX215" s="125">
        <f t="shared" si="685"/>
        <v>1585.4416470724443</v>
      </c>
      <c r="AY215" s="125">
        <f t="shared" si="686"/>
        <v>1728.560821368776</v>
      </c>
      <c r="BB215" s="71">
        <f t="shared" si="568"/>
        <v>1.1145432848185917</v>
      </c>
      <c r="BC215" s="71">
        <f t="shared" si="569"/>
        <v>1.0743775014622827</v>
      </c>
      <c r="BD215" s="71">
        <f t="shared" si="570"/>
        <v>1.0752676889951589</v>
      </c>
      <c r="BE215" s="71">
        <f t="shared" si="571"/>
        <v>0.90693439598492753</v>
      </c>
      <c r="BF215" s="71"/>
      <c r="BG215" s="71">
        <f t="shared" ref="BG215:BG225" si="687">V215/V$229</f>
        <v>1.2651015142543875</v>
      </c>
      <c r="BH215" s="71">
        <f t="shared" ref="BH215:BH225" si="688">W215/W$229</f>
        <v>1.2724874813751466</v>
      </c>
      <c r="BI215" s="71">
        <f t="shared" ref="BI215:BI225" si="689">X215/X$229</f>
        <v>1.3051836654964923</v>
      </c>
      <c r="BJ215" s="71">
        <f t="shared" ref="BJ215:BJ225" si="690">Y215/Y$229</f>
        <v>1.0530474870099793</v>
      </c>
      <c r="BK215" s="71"/>
      <c r="BL215" s="71">
        <f t="shared" ref="BL215:BO216" si="691">BQ215*BV215*CA215*CF215</f>
        <v>1.2651015142543875</v>
      </c>
      <c r="BM215" s="71">
        <f t="shared" si="691"/>
        <v>1.2724874813751463</v>
      </c>
      <c r="BN215" s="71">
        <f t="shared" si="691"/>
        <v>1.3051836654964921</v>
      </c>
      <c r="BO215" s="71">
        <f t="shared" si="691"/>
        <v>1.0530474870099791</v>
      </c>
      <c r="BP215" s="71"/>
      <c r="BQ215" s="148">
        <f>Northeast!AK216</f>
        <v>1.1173184322509384</v>
      </c>
      <c r="BR215" s="148">
        <f>Midwest!AK216</f>
        <v>1.0838132397002795</v>
      </c>
      <c r="BS215" s="148">
        <f>South!AK216</f>
        <v>1.0755718141359387</v>
      </c>
      <c r="BT215" s="148">
        <f>West!AK216</f>
        <v>0.91250262928891335</v>
      </c>
      <c r="BU215" s="72"/>
      <c r="BV215" s="148">
        <f>Northeast!AH216</f>
        <v>0.99751624304026254</v>
      </c>
      <c r="BW215" s="148">
        <f>Midwest!AH216</f>
        <v>0.99129394448013397</v>
      </c>
      <c r="BX215" s="148">
        <f>South!AH216</f>
        <v>0.99971724329627942</v>
      </c>
      <c r="BY215" s="148">
        <f>West!AH216</f>
        <v>0.99389784409900828</v>
      </c>
      <c r="CA215" s="148">
        <f>Northeast!AI216</f>
        <v>1.1328451097557117</v>
      </c>
      <c r="CB215" s="148">
        <f>Midwest!AI216</f>
        <v>1.1774133449164961</v>
      </c>
      <c r="CC215" s="148">
        <f>South!AI216</f>
        <v>1.1870584955764001</v>
      </c>
      <c r="CD215" s="148">
        <f>West!AI216</f>
        <v>1.1639584977532216</v>
      </c>
      <c r="CF215" s="148">
        <f>Northeast!AJ216</f>
        <v>1.0019773441534758</v>
      </c>
      <c r="CG215" s="148">
        <f>Midwest!AJ216</f>
        <v>1.0059297662249607</v>
      </c>
      <c r="CH215" s="148">
        <f>South!AJ216</f>
        <v>1.0225461399072424</v>
      </c>
      <c r="CI215" s="148">
        <f>West!AJ216</f>
        <v>0.99754980409077365</v>
      </c>
      <c r="CK215" s="73">
        <f t="shared" si="572"/>
        <v>1.2045794544423172</v>
      </c>
      <c r="CL215" s="73">
        <f t="shared" si="573"/>
        <v>1.2564424818925497</v>
      </c>
      <c r="CM215" s="73">
        <f t="shared" si="669"/>
        <v>1.0099354597075165</v>
      </c>
      <c r="CN215" s="73">
        <f t="shared" si="670"/>
        <v>0.99660120690975795</v>
      </c>
      <c r="CO215" s="73">
        <f t="shared" si="671"/>
        <v>1.1729829809497465</v>
      </c>
      <c r="CP215" s="73">
        <f t="shared" si="672"/>
        <v>1.0105879285605373</v>
      </c>
      <c r="CQ215" s="73">
        <f t="shared" si="673"/>
        <v>1.0530809707872644</v>
      </c>
      <c r="CR215" s="73">
        <f t="shared" si="674"/>
        <v>1.513484799376281</v>
      </c>
      <c r="CS215" s="73">
        <f t="shared" si="675"/>
        <v>1.5134847993762786</v>
      </c>
      <c r="CT215" s="73"/>
      <c r="CU215" s="73">
        <f t="shared" si="676"/>
        <v>1.1931109921711511</v>
      </c>
      <c r="CV215" s="546">
        <f t="shared" si="582"/>
        <v>1.0171596788259514</v>
      </c>
      <c r="CW215" s="71">
        <f t="shared" si="583"/>
        <v>1.2352460562954983</v>
      </c>
      <c r="CX215" s="53"/>
      <c r="CZ215" s="71">
        <f t="shared" si="617"/>
        <v>0.13158692577324768</v>
      </c>
      <c r="DA215" s="71">
        <f t="shared" si="618"/>
        <v>0.21726498048846757</v>
      </c>
      <c r="DB215" s="71">
        <f t="shared" si="619"/>
        <v>0.48022687476691406</v>
      </c>
      <c r="DC215" s="71">
        <f t="shared" si="620"/>
        <v>0.17092121897137066</v>
      </c>
      <c r="DE215" s="71">
        <f t="shared" si="631"/>
        <v>0.1303100388913975</v>
      </c>
      <c r="DF215" s="71">
        <f t="shared" si="632"/>
        <v>0.21506464792484214</v>
      </c>
      <c r="DG215" s="71">
        <f t="shared" si="633"/>
        <v>0.48199643625784411</v>
      </c>
      <c r="DH215" s="71">
        <f t="shared" si="634"/>
        <v>0.17260956844766132</v>
      </c>
      <c r="DI215" s="71">
        <f t="shared" si="635"/>
        <v>0.99998069152174496</v>
      </c>
      <c r="DK215" s="71">
        <f t="shared" si="636"/>
        <v>0.13031255502853262</v>
      </c>
      <c r="DL215" s="71">
        <f t="shared" si="637"/>
        <v>0.21506880057610139</v>
      </c>
      <c r="DM215" s="71">
        <f t="shared" si="638"/>
        <v>0.48200574305525268</v>
      </c>
      <c r="DN215" s="71">
        <f t="shared" si="639"/>
        <v>0.17261290134011337</v>
      </c>
      <c r="DQ215" s="71">
        <f t="shared" si="602"/>
        <v>4.9824069078307897E-3</v>
      </c>
      <c r="DR215" s="71">
        <f t="shared" si="603"/>
        <v>1.6436706735144368E-2</v>
      </c>
      <c r="DS215" s="71">
        <f t="shared" si="604"/>
        <v>-8.8055319218771338E-3</v>
      </c>
      <c r="DT215" s="71">
        <f t="shared" si="605"/>
        <v>-4.9973571998569749E-2</v>
      </c>
      <c r="DV215" s="71">
        <f t="shared" si="621"/>
        <v>0.19223125647263212</v>
      </c>
      <c r="DW215" s="71">
        <f t="shared" si="622"/>
        <v>0.23267556924181859</v>
      </c>
      <c r="DX215" s="71">
        <f t="shared" si="623"/>
        <v>0.35730438889678767</v>
      </c>
      <c r="DY215" s="71">
        <f t="shared" si="624"/>
        <v>0.21778878538876162</v>
      </c>
      <c r="DZ215" s="71"/>
      <c r="EB215" s="71">
        <f t="shared" si="640"/>
        <v>-6.5522776261760065E-3</v>
      </c>
      <c r="EC215" s="71">
        <f t="shared" si="641"/>
        <v>-8.5832232867030754E-3</v>
      </c>
      <c r="ED215" s="71">
        <f t="shared" si="642"/>
        <v>5.386854617802592E-3</v>
      </c>
      <c r="EE215" s="71">
        <f t="shared" si="643"/>
        <v>6.2171163016610928E-3</v>
      </c>
      <c r="EG215" s="71">
        <f t="shared" si="588"/>
        <v>-4.0413672580953865E-4</v>
      </c>
      <c r="EH215" s="71">
        <f t="shared" si="589"/>
        <v>-7.9004882754865589E-5</v>
      </c>
      <c r="EI215" s="71">
        <f t="shared" si="590"/>
        <v>-5.6351186076347042E-4</v>
      </c>
      <c r="EJ215" s="71">
        <f t="shared" si="591"/>
        <v>6.372150481112653E-5</v>
      </c>
      <c r="EL215" s="71">
        <f t="shared" si="592"/>
        <v>8.5148265499467891E-3</v>
      </c>
      <c r="EM215" s="71">
        <f t="shared" si="593"/>
        <v>8.1660276386343756E-3</v>
      </c>
      <c r="EN215" s="71">
        <f t="shared" si="594"/>
        <v>1.2080392049382889E-2</v>
      </c>
      <c r="EO215" s="71">
        <f t="shared" si="595"/>
        <v>1.2378029102078235E-2</v>
      </c>
      <c r="EQ215" s="71">
        <f t="shared" si="596"/>
        <v>1.0318929302162836E-2</v>
      </c>
      <c r="ER215" s="71">
        <f t="shared" si="597"/>
        <v>1.777910706487119E-3</v>
      </c>
      <c r="ES215" s="71">
        <f t="shared" si="598"/>
        <v>-1.8124173816366145E-2</v>
      </c>
      <c r="ET215" s="71">
        <f t="shared" si="599"/>
        <v>9.0135326601579573E-3</v>
      </c>
      <c r="EW215" s="71">
        <f t="shared" si="644"/>
        <v>0.99135150800793304</v>
      </c>
      <c r="EX215" s="71">
        <f t="shared" si="645"/>
        <v>1.2583584888843116</v>
      </c>
      <c r="EY215" s="71">
        <f t="shared" si="625"/>
        <v>1.0530809707872644</v>
      </c>
      <c r="EZ215" s="71"/>
      <c r="FA215" s="71">
        <f t="shared" si="646"/>
        <v>1.0009702921987094</v>
      </c>
      <c r="FB215" s="71">
        <f t="shared" si="518"/>
        <v>1.029920873238324</v>
      </c>
      <c r="FC215" s="71">
        <f t="shared" si="626"/>
        <v>1.0099354597075165</v>
      </c>
      <c r="FD215" s="71"/>
      <c r="FE215" s="71">
        <f t="shared" si="647"/>
        <v>0.99966978215987734</v>
      </c>
      <c r="FF215" s="71">
        <f t="shared" si="648"/>
        <v>1.0142852738821246</v>
      </c>
      <c r="FG215" s="71">
        <f t="shared" si="627"/>
        <v>0.99660120690975795</v>
      </c>
      <c r="FI215" s="71">
        <f t="shared" si="649"/>
        <v>1.0108840776998309</v>
      </c>
      <c r="FJ215" s="71">
        <f t="shared" si="650"/>
        <v>1.2030303227825461</v>
      </c>
      <c r="FK215" s="71">
        <f t="shared" si="628"/>
        <v>1.1729829809497465</v>
      </c>
      <c r="FM215" s="71">
        <f t="shared" si="651"/>
        <v>0.9945617961817923</v>
      </c>
      <c r="FN215" s="71">
        <f t="shared" si="652"/>
        <v>0.98231128001263479</v>
      </c>
      <c r="FO215" s="71">
        <f t="shared" si="629"/>
        <v>1.0105879285605373</v>
      </c>
      <c r="FQ215" s="239"/>
      <c r="GB215" s="119">
        <f t="shared" si="613"/>
        <v>0.13125923730666331</v>
      </c>
      <c r="GC215" s="119">
        <f t="shared" si="614"/>
        <v>0.21656777995106938</v>
      </c>
      <c r="GD215" s="119">
        <f t="shared" si="615"/>
        <v>0.47899629088181717</v>
      </c>
      <c r="GE215" s="119">
        <f t="shared" si="616"/>
        <v>0.17317669186045007</v>
      </c>
    </row>
    <row r="216" spans="1:187" x14ac:dyDescent="0.2">
      <c r="A216" s="75" t="s">
        <v>44</v>
      </c>
      <c r="B216" s="50">
        <f t="shared" si="630"/>
        <v>2002</v>
      </c>
      <c r="D216" s="79">
        <f>Northeast!D217</f>
        <v>567.91773687985255</v>
      </c>
      <c r="E216" s="79">
        <f>Midwest!D217</f>
        <v>946.92356128387803</v>
      </c>
      <c r="F216" s="79">
        <f>South!D217</f>
        <v>2089.909031730941</v>
      </c>
      <c r="G216" s="79">
        <f>West!D217</f>
        <v>712.04367010532803</v>
      </c>
      <c r="H216" s="79">
        <f t="shared" ref="H216:H224" si="692">SUM(D216:G216)</f>
        <v>4316.7939999999999</v>
      </c>
      <c r="J216" s="327">
        <f t="shared" si="654"/>
        <v>20314.369842057298</v>
      </c>
      <c r="K216" s="327">
        <f t="shared" si="654"/>
        <v>24592.696741546737</v>
      </c>
      <c r="L216" s="327">
        <f t="shared" si="654"/>
        <v>38004.872411782475</v>
      </c>
      <c r="M216" s="327">
        <f t="shared" si="654"/>
        <v>23113.613089489147</v>
      </c>
      <c r="N216" s="327">
        <f t="shared" ref="N216:N224" si="693">SUM(J216:M216)</f>
        <v>106025.55208487564</v>
      </c>
      <c r="P216" s="84">
        <f t="shared" si="656"/>
        <v>37.838257621136258</v>
      </c>
      <c r="Q216" s="84">
        <f t="shared" si="656"/>
        <v>44.525053894947156</v>
      </c>
      <c r="R216" s="84">
        <f t="shared" si="656"/>
        <v>65.636804429078097</v>
      </c>
      <c r="S216" s="84">
        <f t="shared" si="656"/>
        <v>37.132367919768669</v>
      </c>
      <c r="T216" s="79">
        <f t="shared" ref="T216:T224" si="694">SUM(P216:S216)</f>
        <v>185.13248386493018</v>
      </c>
      <c r="V216" s="84">
        <f t="shared" si="677"/>
        <v>27.956453549648373</v>
      </c>
      <c r="W216" s="84">
        <f t="shared" si="678"/>
        <v>38.504258855197108</v>
      </c>
      <c r="X216" s="84">
        <f t="shared" si="679"/>
        <v>54.990555134267893</v>
      </c>
      <c r="Y216" s="84">
        <f t="shared" si="680"/>
        <v>30.80624683594483</v>
      </c>
      <c r="Z216" s="84">
        <f t="shared" si="681"/>
        <v>40.714657128541212</v>
      </c>
      <c r="AC216" s="84">
        <f t="shared" ref="AC216:AG218" si="695">D216/P216</f>
        <v>15.00908795976421</v>
      </c>
      <c r="AD216" s="84">
        <f t="shared" si="695"/>
        <v>21.267207525858556</v>
      </c>
      <c r="AE216" s="84">
        <f t="shared" si="695"/>
        <v>31.840505489403132</v>
      </c>
      <c r="AF216" s="84">
        <f t="shared" si="695"/>
        <v>19.17582179633224</v>
      </c>
      <c r="AG216" s="84">
        <f t="shared" si="695"/>
        <v>23.317323410134044</v>
      </c>
      <c r="AI216" s="74">
        <f t="shared" ref="AI216:AL218" si="696">AC216/AO216</f>
        <v>14.88249745095005</v>
      </c>
      <c r="AJ216" s="74">
        <f t="shared" si="696"/>
        <v>20.753165722978267</v>
      </c>
      <c r="AK216" s="74">
        <f t="shared" si="696"/>
        <v>30.926206541133883</v>
      </c>
      <c r="AL216" s="74">
        <f t="shared" si="696"/>
        <v>19.009295828758791</v>
      </c>
      <c r="AM216" s="74">
        <f t="shared" ref="AM216:AM224" si="697">(D216/AO216+E216/AP216+F216/AQ216+G216/AR216)/T216</f>
        <v>22.810265620728035</v>
      </c>
      <c r="AO216" s="119">
        <f>Northeast!V217</f>
        <v>1.0085059990254579</v>
      </c>
      <c r="AP216" s="119">
        <f>Midwest!V217</f>
        <v>1.0247693200036048</v>
      </c>
      <c r="AQ216" s="119">
        <f>South!V217</f>
        <v>1.0295638893523256</v>
      </c>
      <c r="AR216" s="119">
        <f>West!V217</f>
        <v>1.0087602386260681</v>
      </c>
      <c r="AS216" s="119">
        <f t="shared" ref="AS216:AS224" si="698">AG216/AM216</f>
        <v>1.0222293680326651</v>
      </c>
      <c r="AU216" s="125">
        <f t="shared" si="682"/>
        <v>1862.6350664739232</v>
      </c>
      <c r="AV216" s="125">
        <f t="shared" si="683"/>
        <v>1810.4990421699802</v>
      </c>
      <c r="AW216" s="125">
        <f t="shared" si="684"/>
        <v>1727.0628807249732</v>
      </c>
      <c r="AX216" s="125">
        <f t="shared" si="685"/>
        <v>1606.5150773270716</v>
      </c>
      <c r="AY216" s="125">
        <f t="shared" si="686"/>
        <v>1746.1119534348456</v>
      </c>
      <c r="BB216" s="71">
        <f t="shared" si="568"/>
        <v>1.1386841024204535</v>
      </c>
      <c r="BC216" s="71">
        <f t="shared" si="569"/>
        <v>1.0950373777379245</v>
      </c>
      <c r="BD216" s="71">
        <f t="shared" si="570"/>
        <v>1.0693763540263561</v>
      </c>
      <c r="BE216" s="71">
        <f t="shared" si="571"/>
        <v>0.90268114932876675</v>
      </c>
      <c r="BF216" s="71"/>
      <c r="BG216" s="71">
        <f t="shared" si="687"/>
        <v>1.3263032091700584</v>
      </c>
      <c r="BH216" s="71">
        <f t="shared" si="688"/>
        <v>1.3469375005997788</v>
      </c>
      <c r="BI216" s="71">
        <f t="shared" si="689"/>
        <v>1.3708051502337983</v>
      </c>
      <c r="BJ216" s="71">
        <f t="shared" si="690"/>
        <v>1.0610855047798908</v>
      </c>
      <c r="BK216" s="71"/>
      <c r="BL216" s="71">
        <f t="shared" si="691"/>
        <v>1.3263032091700582</v>
      </c>
      <c r="BM216" s="71">
        <f t="shared" si="691"/>
        <v>1.3469375005997786</v>
      </c>
      <c r="BN216" s="71">
        <f t="shared" si="691"/>
        <v>1.3708051502337983</v>
      </c>
      <c r="BO216" s="71">
        <f t="shared" si="691"/>
        <v>1.0610855047798911</v>
      </c>
      <c r="BP216" s="71"/>
      <c r="BQ216" s="148">
        <f>Northeast!AK217</f>
        <v>1.1414427115553127</v>
      </c>
      <c r="BR216" s="148">
        <f>Midwest!AK217</f>
        <v>1.1066975043016547</v>
      </c>
      <c r="BS216" s="148">
        <f>South!AK217</f>
        <v>1.0698997526610317</v>
      </c>
      <c r="BT216" s="148">
        <f>West!AK217</f>
        <v>0.90935049118231048</v>
      </c>
      <c r="BU216" s="72"/>
      <c r="BV216" s="148">
        <f>Northeast!AH217</f>
        <v>0.99758322594122995</v>
      </c>
      <c r="BW216" s="148">
        <f>Midwest!AH217</f>
        <v>0.98946403464505139</v>
      </c>
      <c r="BX216" s="148">
        <f>South!AH217</f>
        <v>0.99951079656446906</v>
      </c>
      <c r="BY216" s="148">
        <f>West!AH217</f>
        <v>0.99266581816558674</v>
      </c>
      <c r="CA216" s="148">
        <f>Northeast!AI217</f>
        <v>1.1390771576000851</v>
      </c>
      <c r="CB216" s="148">
        <f>Midwest!AI217</f>
        <v>1.1895628790291082</v>
      </c>
      <c r="CC216" s="148">
        <f>South!AI217</f>
        <v>1.2004263398230945</v>
      </c>
      <c r="CD216" s="148">
        <f>West!AI217</f>
        <v>1.1794296431384688</v>
      </c>
      <c r="CF216" s="148">
        <f>Northeast!AJ217</f>
        <v>1.0225543963528265</v>
      </c>
      <c r="CG216" s="148">
        <f>Midwest!AJ217</f>
        <v>1.0340251395376561</v>
      </c>
      <c r="CH216" s="148">
        <f>South!AJ217</f>
        <v>1.0678484816744709</v>
      </c>
      <c r="CI216" s="148">
        <f>West!AJ217</f>
        <v>0.99665298013149961</v>
      </c>
      <c r="CK216" s="73">
        <f t="shared" si="572"/>
        <v>1.2135300451461375</v>
      </c>
      <c r="CL216" s="73">
        <f t="shared" si="573"/>
        <v>1.3131595524456392</v>
      </c>
      <c r="CM216" s="73">
        <f t="shared" ref="CM216:CM224" si="699">FC216</f>
        <v>1.0105334872429186</v>
      </c>
      <c r="CN216" s="73">
        <f t="shared" ref="CN216:CN224" si="700">FG216</f>
        <v>0.99590143178078427</v>
      </c>
      <c r="CO216" s="73">
        <f t="shared" ref="CO216:CO224" si="701">FK216</f>
        <v>1.1854590902196647</v>
      </c>
      <c r="CP216" s="73">
        <f t="shared" ref="CP216:CP224" si="702">FO216</f>
        <v>1.0407824583652956</v>
      </c>
      <c r="CQ216" s="73">
        <f t="shared" ref="CQ216:CQ224" si="703">EY216</f>
        <v>1.0575572712072381</v>
      </c>
      <c r="CR216" s="73">
        <f t="shared" ref="CR216:CR224" si="704">CK216*CM216*CN216*CO216*CP216*CQ216</f>
        <v>1.5935585709634406</v>
      </c>
      <c r="CS216" s="73">
        <f t="shared" ref="CS216:CS224" si="705">CK216*CL216</f>
        <v>1.5935585709634383</v>
      </c>
      <c r="CT216" s="73"/>
      <c r="CU216" s="73">
        <f t="shared" ref="CU216:CU224" si="706">CM216*CN216*CO216*CP216</f>
        <v>1.2416911955478533</v>
      </c>
      <c r="CV216" s="546">
        <f t="shared" si="582"/>
        <v>1.0474348763210117</v>
      </c>
      <c r="CW216" s="71">
        <f t="shared" si="583"/>
        <v>1.2536908805805236</v>
      </c>
      <c r="CX216" s="53"/>
      <c r="CZ216" s="71">
        <f t="shared" ref="CZ216:DC218" si="707">D216/$H216</f>
        <v>0.13156007372134335</v>
      </c>
      <c r="DA216" s="71">
        <f t="shared" si="707"/>
        <v>0.21935806093222843</v>
      </c>
      <c r="DB216" s="71">
        <f t="shared" si="707"/>
        <v>0.48413452940560542</v>
      </c>
      <c r="DC216" s="71">
        <f t="shared" si="707"/>
        <v>0.16494733594082275</v>
      </c>
      <c r="DE216" s="71">
        <f t="shared" ref="DE216:DH218" si="708">(CZ216-CZ215)/LN(CZ216/CZ215)</f>
        <v>0.13157349929059053</v>
      </c>
      <c r="DF216" s="71">
        <f t="shared" si="708"/>
        <v>0.21830984840106582</v>
      </c>
      <c r="DG216" s="71">
        <f t="shared" si="708"/>
        <v>0.48217806306325084</v>
      </c>
      <c r="DH216" s="71">
        <f t="shared" si="708"/>
        <v>0.1679165670110104</v>
      </c>
      <c r="DI216" s="71">
        <f t="shared" ref="DI216:DI223" si="709">SUM(DE216:DH216)</f>
        <v>0.99997797776591757</v>
      </c>
      <c r="DK216" s="71">
        <f t="shared" ref="DK216:DN218" si="710">DE216/$DI216</f>
        <v>0.13157639689680273</v>
      </c>
      <c r="DL216" s="71">
        <f t="shared" si="710"/>
        <v>0.21831465617752779</v>
      </c>
      <c r="DM216" s="71">
        <f t="shared" si="710"/>
        <v>0.48218868193527631</v>
      </c>
      <c r="DN216" s="71">
        <f t="shared" si="710"/>
        <v>0.1679202649903932</v>
      </c>
      <c r="DQ216" s="71">
        <f t="shared" ref="DQ216:DT218" si="711">LN(BQ216/BQ215)</f>
        <v>2.1361441170285326E-2</v>
      </c>
      <c r="DR216" s="71">
        <f t="shared" si="711"/>
        <v>2.0894759130095076E-2</v>
      </c>
      <c r="DS216" s="71">
        <f t="shared" si="711"/>
        <v>-5.287485303840123E-3</v>
      </c>
      <c r="DT216" s="71">
        <f t="shared" si="711"/>
        <v>-3.4603681455222979E-3</v>
      </c>
      <c r="DV216" s="71">
        <f t="shared" ref="DV216:DY218" si="712">J216/$N216</f>
        <v>0.19159881219760333</v>
      </c>
      <c r="DW216" s="71">
        <f t="shared" si="712"/>
        <v>0.23195065960948522</v>
      </c>
      <c r="DX216" s="71">
        <f t="shared" si="712"/>
        <v>0.35845012512982521</v>
      </c>
      <c r="DY216" s="71">
        <f t="shared" si="712"/>
        <v>0.21800040306308635</v>
      </c>
      <c r="DZ216" s="71"/>
      <c r="EB216" s="71">
        <f t="shared" ref="EB216:EE218" si="713">LN(DV216/DV215)</f>
        <v>-3.2954419104190237E-3</v>
      </c>
      <c r="EC216" s="71">
        <f t="shared" si="713"/>
        <v>-3.1204016283091648E-3</v>
      </c>
      <c r="ED216" s="71">
        <f t="shared" si="713"/>
        <v>3.2014809244914014E-3</v>
      </c>
      <c r="EE216" s="71">
        <f t="shared" si="713"/>
        <v>9.7119293716271652E-4</v>
      </c>
      <c r="EG216" s="71">
        <f t="shared" ref="EG216:EJ218" si="714">LN(BV216/BV215)</f>
        <v>6.7147430024390892E-5</v>
      </c>
      <c r="EH216" s="71">
        <f t="shared" si="714"/>
        <v>-1.8476869713199666E-3</v>
      </c>
      <c r="EI216" s="71">
        <f t="shared" si="714"/>
        <v>-2.0652644763676919E-4</v>
      </c>
      <c r="EJ216" s="71">
        <f t="shared" si="714"/>
        <v>-1.2403590328155382E-3</v>
      </c>
      <c r="EL216" s="71">
        <f t="shared" ref="EL216:EO218" si="715">LN(CA216/CA215)</f>
        <v>5.4861590688162157E-3</v>
      </c>
      <c r="EM216" s="71">
        <f t="shared" si="715"/>
        <v>1.0265959322037501E-2</v>
      </c>
      <c r="EN216" s="71">
        <f t="shared" si="715"/>
        <v>1.1198382286129295E-2</v>
      </c>
      <c r="EO216" s="71">
        <f t="shared" si="715"/>
        <v>1.3204274529827972E-2</v>
      </c>
      <c r="EQ216" s="71">
        <f t="shared" ref="EQ216:ET218" si="716">LN(CF216/CF215)</f>
        <v>2.0328415105075812E-2</v>
      </c>
      <c r="ER216" s="71">
        <f t="shared" si="716"/>
        <v>2.7546834335120875E-2</v>
      </c>
      <c r="ES216" s="71">
        <f t="shared" si="716"/>
        <v>4.3350126861633018E-2</v>
      </c>
      <c r="ET216" s="71">
        <f t="shared" si="716"/>
        <v>-8.9943111786685399E-4</v>
      </c>
      <c r="EW216" s="71">
        <f t="shared" ref="EW216:EW224" si="717">EXP(SUMPRODUCT($DK216:$DN216,DQ216:DT216))</f>
        <v>1.0042506706930878</v>
      </c>
      <c r="EX216" s="71">
        <f t="shared" ref="EX216:EX224" si="718">IF(ISERR(EW216),EX215,EW216*EX215)</f>
        <v>1.2637073564344103</v>
      </c>
      <c r="EY216" s="71">
        <f t="shared" si="625"/>
        <v>1.0575572712072381</v>
      </c>
      <c r="EZ216" s="71"/>
      <c r="FA216" s="71">
        <f t="shared" si="646"/>
        <v>1.0005921443094743</v>
      </c>
      <c r="FB216" s="71">
        <f t="shared" ref="FB216:FB224" si="719">IF(ISERR(FA216),FB215,FA216*FB215)</f>
        <v>1.0305307350226209</v>
      </c>
      <c r="FC216" s="71">
        <f t="shared" si="626"/>
        <v>1.0105334872429186</v>
      </c>
      <c r="FD216" s="71"/>
      <c r="FE216" s="71">
        <f t="shared" si="647"/>
        <v>0.99929783836892638</v>
      </c>
      <c r="FF216" s="71">
        <f t="shared" ref="FF216:FF224" si="720">IF(ISERR(FE216),FF215,FE216*FF215)</f>
        <v>1.0135730816798416</v>
      </c>
      <c r="FG216" s="71">
        <f t="shared" si="627"/>
        <v>0.99590143178078427</v>
      </c>
      <c r="FI216" s="71">
        <f t="shared" si="649"/>
        <v>1.010636223604725</v>
      </c>
      <c r="FJ216" s="71">
        <f t="shared" ref="FJ216:FJ224" si="721">IF(ISERR(FI216),FJ215,FI216*FJ215)</f>
        <v>1.2158260222989257</v>
      </c>
      <c r="FK216" s="71">
        <f t="shared" si="628"/>
        <v>1.1854590902196647</v>
      </c>
      <c r="FM216" s="71">
        <f t="shared" si="651"/>
        <v>1.0298781817508615</v>
      </c>
      <c r="FN216" s="71">
        <f t="shared" ref="FN216:FN224" si="722">IF(ISERR(FM216),FN215,FM216*FN215)</f>
        <v>1.0116609549727738</v>
      </c>
      <c r="FO216" s="71">
        <f t="shared" si="629"/>
        <v>1.0407824583652956</v>
      </c>
      <c r="FQ216" s="239"/>
      <c r="GB216" s="119">
        <f t="shared" si="613"/>
        <v>0.13084076455766741</v>
      </c>
      <c r="GC216" s="119">
        <f t="shared" si="614"/>
        <v>0.21662547392340853</v>
      </c>
      <c r="GD216" s="119">
        <f t="shared" si="615"/>
        <v>0.48164296531028727</v>
      </c>
      <c r="GE216" s="119">
        <f t="shared" si="616"/>
        <v>0.17089079620863687</v>
      </c>
    </row>
    <row r="217" spans="1:187" x14ac:dyDescent="0.2">
      <c r="A217" s="75" t="s">
        <v>44</v>
      </c>
      <c r="B217" s="50">
        <f t="shared" si="630"/>
        <v>2003</v>
      </c>
      <c r="D217" s="79">
        <f>Northeast!D218</f>
        <v>581.34813354773928</v>
      </c>
      <c r="E217" s="79">
        <f>Midwest!D218</f>
        <v>928.98721340765553</v>
      </c>
      <c r="F217" s="79">
        <f>South!D218</f>
        <v>2100.8874826174847</v>
      </c>
      <c r="G217" s="79">
        <f>West!D218</f>
        <v>741.8881704271198</v>
      </c>
      <c r="H217" s="79">
        <f t="shared" si="692"/>
        <v>4353.110999999999</v>
      </c>
      <c r="J217" s="327">
        <f t="shared" si="654"/>
        <v>20400.197683494742</v>
      </c>
      <c r="K217" s="327">
        <f t="shared" si="654"/>
        <v>24703.239097665832</v>
      </c>
      <c r="L217" s="327">
        <f t="shared" si="654"/>
        <v>38410.754287186428</v>
      </c>
      <c r="M217" s="327">
        <f t="shared" si="654"/>
        <v>23313.210714724562</v>
      </c>
      <c r="N217" s="327">
        <f t="shared" si="693"/>
        <v>106827.40178307157</v>
      </c>
      <c r="P217" s="84">
        <f t="shared" si="656"/>
        <v>38.196929865710821</v>
      </c>
      <c r="Q217" s="84">
        <f t="shared" si="656"/>
        <v>45.179242157556857</v>
      </c>
      <c r="R217" s="84">
        <f t="shared" si="656"/>
        <v>67.080428467451142</v>
      </c>
      <c r="S217" s="84">
        <f t="shared" si="656"/>
        <v>37.943991427404079</v>
      </c>
      <c r="T217" s="79">
        <f t="shared" si="694"/>
        <v>188.4005919181229</v>
      </c>
      <c r="V217" s="84">
        <f t="shared" si="677"/>
        <v>28.497181378692844</v>
      </c>
      <c r="W217" s="84">
        <f t="shared" si="678"/>
        <v>37.605886812447764</v>
      </c>
      <c r="X217" s="84">
        <f t="shared" si="679"/>
        <v>54.695293586523675</v>
      </c>
      <c r="Y217" s="84">
        <f t="shared" si="680"/>
        <v>31.822651092779132</v>
      </c>
      <c r="Z217" s="84">
        <f t="shared" si="681"/>
        <v>40.749011277458742</v>
      </c>
      <c r="AC217" s="84">
        <f t="shared" si="695"/>
        <v>15.219760739713596</v>
      </c>
      <c r="AD217" s="84">
        <f t="shared" si="695"/>
        <v>20.562257555536917</v>
      </c>
      <c r="AE217" s="84">
        <f t="shared" si="695"/>
        <v>31.318933564010852</v>
      </c>
      <c r="AF217" s="84">
        <f t="shared" si="695"/>
        <v>19.5521910721103</v>
      </c>
      <c r="AG217" s="84">
        <f t="shared" si="695"/>
        <v>23.105612119795353</v>
      </c>
      <c r="AI217" s="74">
        <f t="shared" si="696"/>
        <v>15.010034589521663</v>
      </c>
      <c r="AJ217" s="74">
        <f t="shared" si="696"/>
        <v>20.702196557852016</v>
      </c>
      <c r="AK217" s="74">
        <f t="shared" si="696"/>
        <v>31.25163948034551</v>
      </c>
      <c r="AL217" s="74">
        <f t="shared" si="696"/>
        <v>19.160255733397161</v>
      </c>
      <c r="AM217" s="74">
        <f t="shared" si="697"/>
        <v>22.993753320094829</v>
      </c>
      <c r="AO217" s="119">
        <f>Northeast!V218</f>
        <v>1.0139723961954319</v>
      </c>
      <c r="AP217" s="119">
        <f>Midwest!V218</f>
        <v>0.99324037901369344</v>
      </c>
      <c r="AQ217" s="119">
        <f>South!V218</f>
        <v>1.0021532977080343</v>
      </c>
      <c r="AR217" s="119">
        <f>West!V218</f>
        <v>1.0204556423550224</v>
      </c>
      <c r="AS217" s="119">
        <f t="shared" si="698"/>
        <v>1.004864747313905</v>
      </c>
      <c r="AU217" s="125">
        <f t="shared" si="682"/>
        <v>1872.380378775199</v>
      </c>
      <c r="AV217" s="125">
        <f t="shared" si="683"/>
        <v>1828.8792809290246</v>
      </c>
      <c r="AW217" s="125">
        <f t="shared" si="684"/>
        <v>1746.3970628097957</v>
      </c>
      <c r="AX217" s="125">
        <f t="shared" si="685"/>
        <v>1627.5746782247695</v>
      </c>
      <c r="AY217" s="125">
        <f t="shared" si="686"/>
        <v>1763.5979980183122</v>
      </c>
      <c r="BB217" s="71">
        <f t="shared" si="568"/>
        <v>1.1484421764694042</v>
      </c>
      <c r="BC217" s="71">
        <f t="shared" si="569"/>
        <v>1.0923479981189135</v>
      </c>
      <c r="BD217" s="71">
        <f t="shared" si="570"/>
        <v>1.0806292792615071</v>
      </c>
      <c r="BE217" s="71">
        <f t="shared" si="571"/>
        <v>0.90984967684546547</v>
      </c>
      <c r="BF217" s="71"/>
      <c r="BG217" s="71">
        <f t="shared" si="687"/>
        <v>1.3519562861483527</v>
      </c>
      <c r="BH217" s="71">
        <f t="shared" si="688"/>
        <v>1.3155110810335653</v>
      </c>
      <c r="BI217" s="71">
        <f t="shared" si="689"/>
        <v>1.3634448671938193</v>
      </c>
      <c r="BJ217" s="71">
        <f t="shared" si="690"/>
        <v>1.0960943726133159</v>
      </c>
      <c r="BK217" s="71"/>
      <c r="BL217" s="71">
        <f t="shared" ref="BL217:BO218" si="723">BQ217*BV217*CA217*CF217</f>
        <v>1.3519562861483529</v>
      </c>
      <c r="BM217" s="71">
        <f t="shared" si="723"/>
        <v>1.3155110810335651</v>
      </c>
      <c r="BN217" s="71">
        <f t="shared" si="723"/>
        <v>1.3634448671938191</v>
      </c>
      <c r="BO217" s="71">
        <f t="shared" si="723"/>
        <v>1.0960943726133159</v>
      </c>
      <c r="BP217" s="71"/>
      <c r="BQ217" s="148">
        <f>Northeast!AK218</f>
        <v>1.1512855994429594</v>
      </c>
      <c r="BR217" s="148">
        <f>Midwest!AK218</f>
        <v>1.1061553480034361</v>
      </c>
      <c r="BS217" s="148">
        <f>South!AK218</f>
        <v>1.08151530780608</v>
      </c>
      <c r="BT217" s="148">
        <f>West!AK218</f>
        <v>0.91777362854743083</v>
      </c>
      <c r="BU217" s="72"/>
      <c r="BV217" s="148">
        <f>Northeast!AH218</f>
        <v>0.99753021928274721</v>
      </c>
      <c r="BW217" s="148">
        <f>Midwest!AH218</f>
        <v>0.98751771176675662</v>
      </c>
      <c r="BX217" s="148">
        <f>South!AH218</f>
        <v>0.99918075265492967</v>
      </c>
      <c r="BY217" s="148">
        <f>West!AH218</f>
        <v>0.99136611528650387</v>
      </c>
      <c r="CA217" s="148">
        <f>Northeast!AI218</f>
        <v>1.1450368127337536</v>
      </c>
      <c r="CB217" s="148">
        <f>Midwest!AI218</f>
        <v>1.2016393558601843</v>
      </c>
      <c r="CC217" s="148">
        <f>South!AI218</f>
        <v>1.2138649133067734</v>
      </c>
      <c r="CD217" s="148">
        <f>West!AI218</f>
        <v>1.1948906356445188</v>
      </c>
      <c r="CF217" s="148">
        <f>Northeast!AJ218</f>
        <v>1.028096939940836</v>
      </c>
      <c r="CG217" s="148">
        <f>Midwest!AJ218</f>
        <v>1.0022114259826358</v>
      </c>
      <c r="CH217" s="148">
        <f>South!AJ218</f>
        <v>1.0394186202818294</v>
      </c>
      <c r="CI217" s="148">
        <f>West!AJ218</f>
        <v>1.0082080142555441</v>
      </c>
      <c r="CK217" s="73">
        <f t="shared" si="572"/>
        <v>1.2227077261986554</v>
      </c>
      <c r="CL217" s="73">
        <f t="shared" si="573"/>
        <v>1.3142675681333256</v>
      </c>
      <c r="CM217" s="73">
        <f t="shared" si="699"/>
        <v>1.0111114895333728</v>
      </c>
      <c r="CN217" s="73">
        <f t="shared" si="700"/>
        <v>0.99509267577109661</v>
      </c>
      <c r="CO217" s="73">
        <f t="shared" si="701"/>
        <v>1.1979031055861018</v>
      </c>
      <c r="CP217" s="73">
        <f t="shared" si="702"/>
        <v>1.0230787273820747</v>
      </c>
      <c r="CQ217" s="73">
        <f t="shared" si="703"/>
        <v>1.0658362098406378</v>
      </c>
      <c r="CR217" s="73">
        <f t="shared" si="704"/>
        <v>1.6069651098489368</v>
      </c>
      <c r="CS217" s="73">
        <f t="shared" si="705"/>
        <v>1.606965109848935</v>
      </c>
      <c r="CT217" s="73"/>
      <c r="CU217" s="73">
        <f t="shared" si="706"/>
        <v>1.2330858681652732</v>
      </c>
      <c r="CV217" s="546">
        <f t="shared" si="582"/>
        <v>1.0293702908149298</v>
      </c>
      <c r="CW217" s="71">
        <f t="shared" si="583"/>
        <v>1.27676850581422</v>
      </c>
      <c r="CX217" s="53"/>
      <c r="CZ217" s="71">
        <f t="shared" si="707"/>
        <v>0.13354773943226797</v>
      </c>
      <c r="DA217" s="71">
        <f t="shared" si="707"/>
        <v>0.21340765567605691</v>
      </c>
      <c r="DB217" s="71">
        <f t="shared" si="707"/>
        <v>0.48261748497051538</v>
      </c>
      <c r="DC217" s="71">
        <f t="shared" si="707"/>
        <v>0.17042711992115983</v>
      </c>
      <c r="DE217" s="71">
        <f t="shared" si="708"/>
        <v>0.13255142276078227</v>
      </c>
      <c r="DF217" s="71">
        <f t="shared" si="708"/>
        <v>0.21636922155390473</v>
      </c>
      <c r="DG217" s="71">
        <f t="shared" si="708"/>
        <v>0.48337561042561572</v>
      </c>
      <c r="DH217" s="71">
        <f t="shared" si="708"/>
        <v>0.16767230422902979</v>
      </c>
      <c r="DI217" s="71">
        <f t="shared" si="709"/>
        <v>0.99996855896933257</v>
      </c>
      <c r="DK217" s="71">
        <f t="shared" si="710"/>
        <v>0.1325555904451666</v>
      </c>
      <c r="DL217" s="71">
        <f t="shared" si="710"/>
        <v>0.21637602463913111</v>
      </c>
      <c r="DM217" s="71">
        <f t="shared" si="710"/>
        <v>0.48339080873085738</v>
      </c>
      <c r="DN217" s="71">
        <f t="shared" si="710"/>
        <v>0.16767757618484486</v>
      </c>
      <c r="DQ217" s="71">
        <f t="shared" si="711"/>
        <v>8.5862317931577285E-3</v>
      </c>
      <c r="DR217" s="71">
        <f t="shared" si="711"/>
        <v>-4.9000665227411132E-4</v>
      </c>
      <c r="DS217" s="71">
        <f t="shared" si="711"/>
        <v>1.0798165563786641E-2</v>
      </c>
      <c r="DT217" s="71">
        <f t="shared" si="711"/>
        <v>9.2201694959414254E-3</v>
      </c>
      <c r="DV217" s="71">
        <f t="shared" si="712"/>
        <v>0.19096409107581105</v>
      </c>
      <c r="DW217" s="71">
        <f t="shared" si="712"/>
        <v>0.23124440626038362</v>
      </c>
      <c r="DX217" s="71">
        <f t="shared" si="712"/>
        <v>0.35955900495628451</v>
      </c>
      <c r="DY217" s="71">
        <f t="shared" si="712"/>
        <v>0.21823249770752073</v>
      </c>
      <c r="DZ217" s="71"/>
      <c r="EB217" s="71">
        <f t="shared" si="713"/>
        <v>-3.3182605985207464E-3</v>
      </c>
      <c r="EC217" s="71">
        <f t="shared" si="713"/>
        <v>-3.0494879952353135E-3</v>
      </c>
      <c r="ED217" s="71">
        <f t="shared" si="713"/>
        <v>3.0887649240029409E-3</v>
      </c>
      <c r="EE217" s="71">
        <f t="shared" si="713"/>
        <v>1.0640860234249214E-3</v>
      </c>
      <c r="EG217" s="71">
        <f t="shared" si="714"/>
        <v>-5.3136485669154898E-5</v>
      </c>
      <c r="EH217" s="71">
        <f t="shared" si="714"/>
        <v>-1.9689848028549123E-3</v>
      </c>
      <c r="EI217" s="71">
        <f t="shared" si="714"/>
        <v>-3.3025997700157758E-4</v>
      </c>
      <c r="EJ217" s="71">
        <f t="shared" si="714"/>
        <v>-1.3101634536055238E-3</v>
      </c>
      <c r="EL217" s="71">
        <f t="shared" si="715"/>
        <v>5.2183636501266489E-3</v>
      </c>
      <c r="EM217" s="71">
        <f t="shared" si="715"/>
        <v>1.010084327620313E-2</v>
      </c>
      <c r="EN217" s="71">
        <f t="shared" si="715"/>
        <v>1.1132635517011272E-2</v>
      </c>
      <c r="EO217" s="71">
        <f t="shared" si="715"/>
        <v>1.3023694554073522E-2</v>
      </c>
      <c r="EQ217" s="71">
        <f t="shared" si="716"/>
        <v>5.4056552535413091E-3</v>
      </c>
      <c r="ER217" s="71">
        <f t="shared" si="716"/>
        <v>-3.1250104310618899E-2</v>
      </c>
      <c r="ES217" s="71">
        <f t="shared" si="716"/>
        <v>-2.6984321497881287E-2</v>
      </c>
      <c r="ET217" s="71">
        <f t="shared" si="716"/>
        <v>1.1527145377279726E-2</v>
      </c>
      <c r="EW217" s="71">
        <f t="shared" si="717"/>
        <v>1.0078283596158806</v>
      </c>
      <c r="EX217" s="71">
        <f t="shared" si="718"/>
        <v>1.2736001120698126</v>
      </c>
      <c r="EY217" s="71">
        <f t="shared" si="625"/>
        <v>1.0658362098406378</v>
      </c>
      <c r="EZ217" s="71"/>
      <c r="FA217" s="71">
        <f t="shared" si="646"/>
        <v>1.0005719773740811</v>
      </c>
      <c r="FB217" s="71">
        <f t="shared" si="719"/>
        <v>1.031120175286349</v>
      </c>
      <c r="FC217" s="71">
        <f t="shared" si="626"/>
        <v>1.0111114895333728</v>
      </c>
      <c r="FD217" s="71"/>
      <c r="FE217" s="71">
        <f t="shared" si="647"/>
        <v>0.99918791560702813</v>
      </c>
      <c r="FF217" s="71">
        <f t="shared" si="720"/>
        <v>1.0127499747990729</v>
      </c>
      <c r="FG217" s="71">
        <f t="shared" si="627"/>
        <v>0.99509267577109661</v>
      </c>
      <c r="FI217" s="71">
        <f t="shared" si="649"/>
        <v>1.0104972119823479</v>
      </c>
      <c r="FJ217" s="71">
        <f t="shared" si="721"/>
        <v>1.2285888057886523</v>
      </c>
      <c r="FK217" s="71">
        <f t="shared" si="628"/>
        <v>1.1979031055861018</v>
      </c>
      <c r="FM217" s="71">
        <f t="shared" si="651"/>
        <v>0.98298997947080402</v>
      </c>
      <c r="FN217" s="71">
        <f t="shared" si="722"/>
        <v>0.99445258136010084</v>
      </c>
      <c r="FO217" s="71">
        <f t="shared" si="629"/>
        <v>1.0230787273820747</v>
      </c>
      <c r="FQ217" s="239"/>
      <c r="GB217" s="119">
        <f t="shared" si="613"/>
        <v>0.13180717842182338</v>
      </c>
      <c r="GC217" s="119">
        <f t="shared" si="614"/>
        <v>0.21603353531731476</v>
      </c>
      <c r="GD217" s="119">
        <f t="shared" si="615"/>
        <v>0.48142489547737333</v>
      </c>
      <c r="GE217" s="119">
        <f t="shared" si="616"/>
        <v>0.17073439078348854</v>
      </c>
    </row>
    <row r="218" spans="1:187" x14ac:dyDescent="0.2">
      <c r="A218" s="75" t="s">
        <v>44</v>
      </c>
      <c r="B218" s="50">
        <f t="shared" si="630"/>
        <v>2004</v>
      </c>
      <c r="D218" s="79">
        <f>Northeast!D219</f>
        <v>589.4742674419424</v>
      </c>
      <c r="E218" s="79">
        <f>Midwest!D219</f>
        <v>928.90142143858372</v>
      </c>
      <c r="F218" s="79">
        <f>South!D219</f>
        <v>2136.6529693902717</v>
      </c>
      <c r="G218" s="79">
        <f>West!D219</f>
        <v>753.2123417292031</v>
      </c>
      <c r="H218" s="79">
        <f t="shared" si="692"/>
        <v>4408.2410000000009</v>
      </c>
      <c r="J218" s="327">
        <f t="shared" si="654"/>
        <v>20418.833729982984</v>
      </c>
      <c r="K218" s="327">
        <f t="shared" si="654"/>
        <v>24872.03752041328</v>
      </c>
      <c r="L218" s="327">
        <f t="shared" si="654"/>
        <v>39136.271847707634</v>
      </c>
      <c r="M218" s="327">
        <f t="shared" si="654"/>
        <v>23609.590489271341</v>
      </c>
      <c r="N218" s="327">
        <f t="shared" si="693"/>
        <v>108036.73358737525</v>
      </c>
      <c r="P218" s="84">
        <f t="shared" si="656"/>
        <v>38.490979225075343</v>
      </c>
      <c r="Q218" s="84">
        <f t="shared" si="656"/>
        <v>45.966220273523447</v>
      </c>
      <c r="R218" s="84">
        <f t="shared" si="656"/>
        <v>69.218088735542622</v>
      </c>
      <c r="S218" s="84">
        <f t="shared" si="656"/>
        <v>38.991456283883565</v>
      </c>
      <c r="T218" s="79">
        <f t="shared" si="694"/>
        <v>192.66674451802498</v>
      </c>
      <c r="V218" s="84">
        <f t="shared" si="677"/>
        <v>28.869144792357034</v>
      </c>
      <c r="W218" s="84">
        <f t="shared" si="678"/>
        <v>37.347218565274538</v>
      </c>
      <c r="X218" s="84">
        <f t="shared" si="679"/>
        <v>54.595209725257057</v>
      </c>
      <c r="Y218" s="84">
        <f t="shared" si="680"/>
        <v>31.902812633343956</v>
      </c>
      <c r="Z218" s="84">
        <f t="shared" si="681"/>
        <v>40.803168085740154</v>
      </c>
      <c r="AC218" s="84">
        <f t="shared" si="695"/>
        <v>15.314608235737566</v>
      </c>
      <c r="AD218" s="84">
        <f t="shared" si="695"/>
        <v>20.208348998702231</v>
      </c>
      <c r="AE218" s="84">
        <f t="shared" si="695"/>
        <v>30.868419056666717</v>
      </c>
      <c r="AF218" s="84">
        <f t="shared" si="695"/>
        <v>19.317368816525331</v>
      </c>
      <c r="AG218" s="84">
        <f t="shared" si="695"/>
        <v>22.880134353376107</v>
      </c>
      <c r="AI218" s="74">
        <f t="shared" si="696"/>
        <v>15.367607116786024</v>
      </c>
      <c r="AJ218" s="74">
        <f t="shared" si="696"/>
        <v>20.759743582899677</v>
      </c>
      <c r="AK218" s="74">
        <f t="shared" si="696"/>
        <v>30.797577613525984</v>
      </c>
      <c r="AL218" s="74">
        <f t="shared" si="696"/>
        <v>19.267071644792338</v>
      </c>
      <c r="AM218" s="74">
        <f t="shared" si="697"/>
        <v>22.986643831829543</v>
      </c>
      <c r="AO218" s="119">
        <f>Northeast!V219</f>
        <v>0.99655126002078964</v>
      </c>
      <c r="AP218" s="119">
        <f>Midwest!V219</f>
        <v>0.97343923917000375</v>
      </c>
      <c r="AQ218" s="119">
        <f>South!V219</f>
        <v>1.0023002277656285</v>
      </c>
      <c r="AR218" s="119">
        <f>West!V219</f>
        <v>1.0026105249754749</v>
      </c>
      <c r="AS218" s="119">
        <f t="shared" si="698"/>
        <v>0.99536646240170334</v>
      </c>
      <c r="AU218" s="125">
        <f t="shared" si="682"/>
        <v>1885.0723667216728</v>
      </c>
      <c r="AV218" s="125">
        <f t="shared" si="683"/>
        <v>1848.1083520317743</v>
      </c>
      <c r="AW218" s="125">
        <f t="shared" si="684"/>
        <v>1768.6428846593624</v>
      </c>
      <c r="AX218" s="125">
        <f t="shared" si="685"/>
        <v>1651.5092162061026</v>
      </c>
      <c r="AY218" s="125">
        <f t="shared" si="686"/>
        <v>1783.3447765449591</v>
      </c>
      <c r="BB218" s="71">
        <f t="shared" si="568"/>
        <v>1.1758006325081276</v>
      </c>
      <c r="BC218" s="71">
        <f t="shared" si="569"/>
        <v>1.0953844574353364</v>
      </c>
      <c r="BD218" s="71">
        <f t="shared" si="570"/>
        <v>1.0649285814408405</v>
      </c>
      <c r="BE218" s="71">
        <f t="shared" si="571"/>
        <v>0.91492196939819259</v>
      </c>
      <c r="BF218" s="71"/>
      <c r="BG218" s="71">
        <f t="shared" si="687"/>
        <v>1.3696028831446612</v>
      </c>
      <c r="BH218" s="71">
        <f t="shared" si="688"/>
        <v>1.3064624725759322</v>
      </c>
      <c r="BI218" s="71">
        <f t="shared" si="689"/>
        <v>1.3609499756229926</v>
      </c>
      <c r="BJ218" s="71">
        <f t="shared" si="690"/>
        <v>1.0988554440670093</v>
      </c>
      <c r="BK218" s="71"/>
      <c r="BL218" s="71">
        <f t="shared" si="723"/>
        <v>1.3696028831446612</v>
      </c>
      <c r="BM218" s="71">
        <f t="shared" si="723"/>
        <v>1.3064624725759322</v>
      </c>
      <c r="BN218" s="71">
        <f t="shared" si="723"/>
        <v>1.360949975622993</v>
      </c>
      <c r="BO218" s="71">
        <f t="shared" si="723"/>
        <v>1.0988554440670093</v>
      </c>
      <c r="BP218" s="71"/>
      <c r="BQ218" s="148">
        <f>Northeast!AK219</f>
        <v>1.1785277037256565</v>
      </c>
      <c r="BR218" s="148">
        <f>Midwest!AK219</f>
        <v>1.1099710456373293</v>
      </c>
      <c r="BS218" s="148">
        <f>South!AK219</f>
        <v>1.0664918201568701</v>
      </c>
      <c r="BT218" s="148">
        <f>West!AK219</f>
        <v>0.92350040409473633</v>
      </c>
      <c r="BU218" s="72"/>
      <c r="BV218" s="148">
        <f>Northeast!AH219</f>
        <v>0.99768603554340929</v>
      </c>
      <c r="BW218" s="148">
        <f>Midwest!AH219</f>
        <v>0.98685858675383975</v>
      </c>
      <c r="BX218" s="148">
        <f>South!AH219</f>
        <v>0.99853422343567577</v>
      </c>
      <c r="BY218" s="148">
        <f>West!AH219</f>
        <v>0.99071095728977721</v>
      </c>
      <c r="CA218" s="148">
        <f>Northeast!AI219</f>
        <v>1.1527984799623923</v>
      </c>
      <c r="CB218" s="148">
        <f>Midwest!AI219</f>
        <v>1.2142735460195044</v>
      </c>
      <c r="CC218" s="148">
        <f>South!AI219</f>
        <v>1.2293272747513215</v>
      </c>
      <c r="CD218" s="148">
        <f>West!AI219</f>
        <v>1.2124622750199647</v>
      </c>
      <c r="CF218" s="148">
        <f>Northeast!AJ219</f>
        <v>1.0104331289153627</v>
      </c>
      <c r="CG218" s="148">
        <f>Midwest!AJ219</f>
        <v>0.98223144025296549</v>
      </c>
      <c r="CH218" s="148">
        <f>South!AJ219</f>
        <v>1.0395710139705912</v>
      </c>
      <c r="CI218" s="148">
        <f>West!AJ219</f>
        <v>0.99057707606417933</v>
      </c>
      <c r="CK218" s="73">
        <f t="shared" si="572"/>
        <v>1.2365492997647942</v>
      </c>
      <c r="CL218" s="73">
        <f t="shared" si="573"/>
        <v>1.3160142739916159</v>
      </c>
      <c r="CM218" s="73">
        <f t="shared" si="699"/>
        <v>1.0126448299587023</v>
      </c>
      <c r="CN218" s="73">
        <f t="shared" si="700"/>
        <v>0.99454892244707782</v>
      </c>
      <c r="CO218" s="73">
        <f t="shared" si="701"/>
        <v>1.2120420477302654</v>
      </c>
      <c r="CP218" s="73">
        <f t="shared" si="702"/>
        <v>1.0133792084144206</v>
      </c>
      <c r="CQ218" s="73">
        <f t="shared" si="703"/>
        <v>1.0638676982619564</v>
      </c>
      <c r="CR218" s="73">
        <f t="shared" si="704"/>
        <v>1.6273165289848095</v>
      </c>
      <c r="CS218" s="73">
        <f t="shared" si="705"/>
        <v>1.6273165289848066</v>
      </c>
      <c r="CT218" s="73"/>
      <c r="CU218" s="73">
        <f t="shared" si="706"/>
        <v>1.2370093350344165</v>
      </c>
      <c r="CV218" s="546">
        <f t="shared" si="582"/>
        <v>1.0205993573827792</v>
      </c>
      <c r="CW218" s="71">
        <f t="shared" si="583"/>
        <v>1.2894523835155056</v>
      </c>
      <c r="CX218" s="53"/>
      <c r="CZ218" s="71">
        <f t="shared" si="707"/>
        <v>0.13372097111794529</v>
      </c>
      <c r="DA218" s="71">
        <f t="shared" si="707"/>
        <v>0.21071929176253829</v>
      </c>
      <c r="DB218" s="71">
        <f t="shared" si="707"/>
        <v>0.48469513563125771</v>
      </c>
      <c r="DC218" s="71">
        <f t="shared" si="707"/>
        <v>0.17086460148825869</v>
      </c>
      <c r="DE218" s="71">
        <f t="shared" si="708"/>
        <v>0.13363433656159046</v>
      </c>
      <c r="DF218" s="71">
        <f t="shared" si="708"/>
        <v>0.21206063361917779</v>
      </c>
      <c r="DG218" s="71">
        <f t="shared" si="708"/>
        <v>0.48365556655001452</v>
      </c>
      <c r="DH218" s="71">
        <f t="shared" si="708"/>
        <v>0.17064576724106717</v>
      </c>
      <c r="DI218" s="71">
        <f t="shared" si="709"/>
        <v>0.99999630397184991</v>
      </c>
      <c r="DK218" s="71">
        <f t="shared" si="710"/>
        <v>0.13363483047968575</v>
      </c>
      <c r="DL218" s="71">
        <f t="shared" si="710"/>
        <v>0.21206141740414605</v>
      </c>
      <c r="DM218" s="71">
        <f t="shared" si="710"/>
        <v>0.48365735416121047</v>
      </c>
      <c r="DN218" s="71">
        <f t="shared" si="710"/>
        <v>0.17064639795495773</v>
      </c>
      <c r="DQ218" s="71">
        <f t="shared" si="711"/>
        <v>2.338672019860458E-2</v>
      </c>
      <c r="DR218" s="71">
        <f t="shared" si="711"/>
        <v>3.4435774200050353E-3</v>
      </c>
      <c r="DS218" s="71">
        <f t="shared" si="711"/>
        <v>-1.3988531448149408E-2</v>
      </c>
      <c r="DT218" s="71">
        <f t="shared" si="711"/>
        <v>6.2204689925219958E-3</v>
      </c>
      <c r="DV218" s="71">
        <f t="shared" si="712"/>
        <v>0.18899899184261387</v>
      </c>
      <c r="DW218" s="71">
        <f t="shared" si="712"/>
        <v>0.23021834050821147</v>
      </c>
      <c r="DX218" s="71">
        <f t="shared" si="712"/>
        <v>0.36224967701430905</v>
      </c>
      <c r="DY218" s="71">
        <f t="shared" si="712"/>
        <v>0.21853299063486556</v>
      </c>
      <c r="DZ218" s="71"/>
      <c r="EB218" s="71">
        <f t="shared" si="713"/>
        <v>-1.0343724653467718E-2</v>
      </c>
      <c r="EC218" s="71">
        <f t="shared" si="713"/>
        <v>-4.4470217815554469E-3</v>
      </c>
      <c r="ED218" s="71">
        <f t="shared" si="713"/>
        <v>7.4553952818016489E-3</v>
      </c>
      <c r="EE218" s="71">
        <f t="shared" si="713"/>
        <v>1.3759923014837936E-3</v>
      </c>
      <c r="EG218" s="71">
        <f t="shared" si="714"/>
        <v>1.5618984719270501E-4</v>
      </c>
      <c r="EH218" s="71">
        <f t="shared" si="714"/>
        <v>-6.6767924422205752E-4</v>
      </c>
      <c r="EI218" s="71">
        <f t="shared" si="714"/>
        <v>-6.4726875411566325E-4</v>
      </c>
      <c r="EJ218" s="71">
        <f t="shared" si="714"/>
        <v>-6.6108228549902894E-4</v>
      </c>
      <c r="EL218" s="71">
        <f t="shared" si="715"/>
        <v>6.7556597923350073E-3</v>
      </c>
      <c r="EM218" s="71">
        <f t="shared" si="715"/>
        <v>1.0459239094616766E-2</v>
      </c>
      <c r="EN218" s="71">
        <f t="shared" si="715"/>
        <v>1.2657676267718385E-2</v>
      </c>
      <c r="EO218" s="71">
        <f t="shared" si="715"/>
        <v>1.4598567053559544E-2</v>
      </c>
      <c r="EQ218" s="71">
        <f t="shared" si="716"/>
        <v>-1.7330382702775662E-2</v>
      </c>
      <c r="ER218" s="71">
        <f t="shared" si="716"/>
        <v>-2.0137300236928043E-2</v>
      </c>
      <c r="ES218" s="71">
        <f t="shared" si="716"/>
        <v>1.4660360640949378E-4</v>
      </c>
      <c r="ET218" s="71">
        <f t="shared" si="716"/>
        <v>-1.7642112269308865E-2</v>
      </c>
      <c r="EW218" s="71">
        <f t="shared" si="717"/>
        <v>0.99815308247129675</v>
      </c>
      <c r="EX218" s="71">
        <f t="shared" si="718"/>
        <v>1.2712478776982725</v>
      </c>
      <c r="EY218" s="71">
        <f t="shared" si="625"/>
        <v>1.0638676982619564</v>
      </c>
      <c r="EZ218" s="71"/>
      <c r="FA218" s="71">
        <f t="shared" si="646"/>
        <v>1.0015164899629785</v>
      </c>
      <c r="FB218" s="71">
        <f t="shared" si="719"/>
        <v>1.0326838586827953</v>
      </c>
      <c r="FC218" s="71">
        <f t="shared" si="626"/>
        <v>1.0126448299587023</v>
      </c>
      <c r="FD218" s="71"/>
      <c r="FE218" s="71">
        <f t="shared" si="647"/>
        <v>0.99945356514296779</v>
      </c>
      <c r="FF218" s="71">
        <f t="shared" si="720"/>
        <v>1.0121965729113842</v>
      </c>
      <c r="FG218" s="71">
        <f t="shared" si="627"/>
        <v>0.99454892244707782</v>
      </c>
      <c r="FI218" s="71">
        <f t="shared" si="649"/>
        <v>1.0118030766246704</v>
      </c>
      <c r="FJ218" s="71">
        <f t="shared" si="721"/>
        <v>1.2430899336035881</v>
      </c>
      <c r="FK218" s="71">
        <f t="shared" si="628"/>
        <v>1.2120420477302654</v>
      </c>
      <c r="FM218" s="71">
        <f t="shared" si="651"/>
        <v>0.99051928389472621</v>
      </c>
      <c r="FN218" s="71">
        <f t="shared" si="722"/>
        <v>0.98502445875606903</v>
      </c>
      <c r="FO218" s="71">
        <f t="shared" si="629"/>
        <v>1.0133792084144206</v>
      </c>
      <c r="FQ218" s="239"/>
      <c r="GB218" s="119">
        <f t="shared" si="613"/>
        <v>0.131891429858117</v>
      </c>
      <c r="GC218" s="119">
        <f t="shared" si="614"/>
        <v>0.21472584207919404</v>
      </c>
      <c r="GD218" s="119">
        <f t="shared" si="615"/>
        <v>0.48308887284649088</v>
      </c>
      <c r="GE218" s="119">
        <f t="shared" si="616"/>
        <v>0.17029385521619811</v>
      </c>
    </row>
    <row r="219" spans="1:187" x14ac:dyDescent="0.2">
      <c r="A219" s="75" t="s">
        <v>44</v>
      </c>
      <c r="B219" s="50">
        <f t="shared" si="630"/>
        <v>2005</v>
      </c>
      <c r="D219" s="79">
        <f>Northeast!D220</f>
        <v>623.94886546107932</v>
      </c>
      <c r="E219" s="79">
        <f>Midwest!D220</f>
        <v>1006.1607830466672</v>
      </c>
      <c r="F219" s="79">
        <f>South!D220</f>
        <v>2229.3705192921725</v>
      </c>
      <c r="G219" s="79">
        <f>West!D220</f>
        <v>778.20283220008082</v>
      </c>
      <c r="H219" s="79">
        <f t="shared" si="692"/>
        <v>4637.683</v>
      </c>
      <c r="J219" s="327">
        <f t="shared" si="654"/>
        <v>20448.328242204116</v>
      </c>
      <c r="K219" s="327">
        <f t="shared" si="654"/>
        <v>25062.501453831454</v>
      </c>
      <c r="L219" s="327">
        <f t="shared" si="654"/>
        <v>39901.269718222233</v>
      </c>
      <c r="M219" s="327">
        <f t="shared" si="654"/>
        <v>23926.992784812606</v>
      </c>
      <c r="N219" s="327">
        <f t="shared" si="693"/>
        <v>109339.09219907041</v>
      </c>
      <c r="P219" s="84">
        <f t="shared" si="656"/>
        <v>38.826632096924385</v>
      </c>
      <c r="Q219" s="84">
        <f t="shared" si="656"/>
        <v>46.828401917867573</v>
      </c>
      <c r="R219" s="84">
        <f t="shared" si="656"/>
        <v>71.510135310380633</v>
      </c>
      <c r="S219" s="84">
        <f t="shared" si="656"/>
        <v>40.118442415209294</v>
      </c>
      <c r="T219" s="79">
        <f t="shared" si="694"/>
        <v>197.2836117403819</v>
      </c>
      <c r="V219" s="84">
        <f t="shared" si="677"/>
        <v>30.51344139582455</v>
      </c>
      <c r="W219" s="84">
        <f t="shared" si="678"/>
        <v>40.146063827673089</v>
      </c>
      <c r="X219" s="84">
        <f t="shared" si="679"/>
        <v>55.87216985914754</v>
      </c>
      <c r="Y219" s="84">
        <f t="shared" si="680"/>
        <v>32.524055120459451</v>
      </c>
      <c r="Z219" s="84">
        <f t="shared" si="681"/>
        <v>42.415598179252392</v>
      </c>
      <c r="AC219" s="84">
        <f t="shared" ref="AC219:AG220" si="724">D219/P219</f>
        <v>16.070125884302616</v>
      </c>
      <c r="AD219" s="84">
        <f t="shared" si="724"/>
        <v>21.48612256321227</v>
      </c>
      <c r="AE219" s="84">
        <f t="shared" si="724"/>
        <v>31.175588042392505</v>
      </c>
      <c r="AF219" s="84">
        <f t="shared" si="724"/>
        <v>19.397633241739626</v>
      </c>
      <c r="AG219" s="84">
        <f t="shared" si="724"/>
        <v>23.507695135382168</v>
      </c>
      <c r="AI219" s="74">
        <f t="shared" ref="AI219:AL220" si="725">AC219/AO219</f>
        <v>15.421454717839962</v>
      </c>
      <c r="AJ219" s="74">
        <f t="shared" si="725"/>
        <v>20.924129476462678</v>
      </c>
      <c r="AK219" s="74">
        <f t="shared" si="725"/>
        <v>30.708628999017431</v>
      </c>
      <c r="AL219" s="74">
        <f t="shared" si="725"/>
        <v>19.452708660400191</v>
      </c>
      <c r="AM219" s="74">
        <f t="shared" si="697"/>
        <v>23.088574061369986</v>
      </c>
      <c r="AO219" s="119">
        <f>Northeast!V220</f>
        <v>1.0420629038136235</v>
      </c>
      <c r="AP219" s="119">
        <f>Midwest!V220</f>
        <v>1.0268586125593311</v>
      </c>
      <c r="AQ219" s="119">
        <f>South!V220</f>
        <v>1.0152061182343899</v>
      </c>
      <c r="AR219" s="119">
        <f>West!V220</f>
        <v>0.99716875322495924</v>
      </c>
      <c r="AS219" s="119">
        <f t="shared" si="698"/>
        <v>1.0181527483203661</v>
      </c>
      <c r="AU219" s="125">
        <f t="shared" si="682"/>
        <v>1898.7680380046208</v>
      </c>
      <c r="AV219" s="125">
        <f t="shared" si="683"/>
        <v>1868.4648060422812</v>
      </c>
      <c r="AW219" s="125">
        <f t="shared" si="684"/>
        <v>1792.1769361069523</v>
      </c>
      <c r="AX219" s="125">
        <f t="shared" si="685"/>
        <v>1676.7022406875149</v>
      </c>
      <c r="AY219" s="125">
        <f t="shared" si="686"/>
        <v>1804.328239539373</v>
      </c>
      <c r="BB219" s="71">
        <f t="shared" si="568"/>
        <v>1.1799206001060178</v>
      </c>
      <c r="BC219" s="71">
        <f t="shared" si="569"/>
        <v>1.1040582520856159</v>
      </c>
      <c r="BD219" s="71">
        <f t="shared" si="570"/>
        <v>1.0618528875321052</v>
      </c>
      <c r="BE219" s="71">
        <f t="shared" si="571"/>
        <v>0.92373718465479049</v>
      </c>
      <c r="BF219" s="71"/>
      <c r="BG219" s="71">
        <f t="shared" si="687"/>
        <v>1.4476111991184097</v>
      </c>
      <c r="BH219" s="71">
        <f t="shared" si="688"/>
        <v>1.4043703340537488</v>
      </c>
      <c r="BI219" s="71">
        <f t="shared" si="689"/>
        <v>1.3927820515841516</v>
      </c>
      <c r="BJ219" s="71">
        <f t="shared" si="690"/>
        <v>1.1202534222609162</v>
      </c>
      <c r="BK219" s="71"/>
      <c r="BL219" s="71">
        <f t="shared" ref="BL219:BO220" si="726">BQ219*BV219*CA219*CF219</f>
        <v>1.44761119911841</v>
      </c>
      <c r="BM219" s="71">
        <f t="shared" si="726"/>
        <v>1.404370334053749</v>
      </c>
      <c r="BN219" s="71">
        <f t="shared" si="726"/>
        <v>1.3927820515841514</v>
      </c>
      <c r="BO219" s="71">
        <f t="shared" si="726"/>
        <v>1.1202534222609162</v>
      </c>
      <c r="BP219" s="71"/>
      <c r="BQ219" s="148">
        <f>Northeast!AK220</f>
        <v>1.182609422688599</v>
      </c>
      <c r="BR219" s="148">
        <f>Midwest!AK220</f>
        <v>1.1196146348680207</v>
      </c>
      <c r="BS219" s="148">
        <f>South!AK220</f>
        <v>1.0642142791541562</v>
      </c>
      <c r="BT219" s="148">
        <f>West!AK220</f>
        <v>0.9331063107853117</v>
      </c>
      <c r="BU219" s="72"/>
      <c r="BV219" s="148">
        <f>Northeast!AH220</f>
        <v>0.99772636465514719</v>
      </c>
      <c r="BW219" s="148">
        <f>Midwest!AH220</f>
        <v>0.98610559178315993</v>
      </c>
      <c r="BX219" s="148">
        <f>South!AH220</f>
        <v>0.99778109383767355</v>
      </c>
      <c r="BY219" s="148">
        <f>West!AH220</f>
        <v>0.98995920826788075</v>
      </c>
      <c r="CA219" s="148">
        <f>Northeast!AI220</f>
        <v>1.1611739404040009</v>
      </c>
      <c r="CB219" s="148">
        <f>Midwest!AI220</f>
        <v>1.2276484672293708</v>
      </c>
      <c r="CC219" s="148">
        <f>South!AI220</f>
        <v>1.2456850435133828</v>
      </c>
      <c r="CD219" s="148">
        <f>West!AI220</f>
        <v>1.2309578374289576</v>
      </c>
      <c r="CF219" s="148">
        <f>Northeast!AJ220</f>
        <v>1.0565787457888143</v>
      </c>
      <c r="CG219" s="148">
        <f>Midwest!AJ220</f>
        <v>1.0361333027938142</v>
      </c>
      <c r="CH219" s="148">
        <f>South!AJ220</f>
        <v>1.0529568132242864</v>
      </c>
      <c r="CI219" s="148">
        <f>West!AJ220</f>
        <v>0.98520061709536266</v>
      </c>
      <c r="CK219" s="73">
        <f t="shared" si="572"/>
        <v>1.2514556244551076</v>
      </c>
      <c r="CL219" s="73">
        <f t="shared" si="573"/>
        <v>1.3680195745216335</v>
      </c>
      <c r="CM219" s="73">
        <f t="shared" si="699"/>
        <v>1.0141121052186832</v>
      </c>
      <c r="CN219" s="73">
        <f t="shared" si="700"/>
        <v>0.99390213343035128</v>
      </c>
      <c r="CO219" s="73">
        <f t="shared" si="701"/>
        <v>1.2269902536459805</v>
      </c>
      <c r="CP219" s="73">
        <f t="shared" si="702"/>
        <v>1.036612502403774</v>
      </c>
      <c r="CQ219" s="73">
        <f t="shared" si="703"/>
        <v>1.067100114393758</v>
      </c>
      <c r="CR219" s="73">
        <f t="shared" si="704"/>
        <v>1.712015790899784</v>
      </c>
      <c r="CS219" s="73">
        <f t="shared" si="705"/>
        <v>1.7120157908997815</v>
      </c>
      <c r="CT219" s="73"/>
      <c r="CU219" s="73">
        <f t="shared" si="706"/>
        <v>1.2819974021826774</v>
      </c>
      <c r="CV219" s="546">
        <f t="shared" si="582"/>
        <v>1.044830958007404</v>
      </c>
      <c r="CW219" s="71">
        <f t="shared" si="583"/>
        <v>1.3093214400256519</v>
      </c>
      <c r="CX219" s="53"/>
      <c r="CZ219" s="71">
        <f t="shared" ref="CZ219:DC220" si="727">D219/$H219</f>
        <v>0.13453892071991108</v>
      </c>
      <c r="DA219" s="71">
        <f t="shared" si="727"/>
        <v>0.21695333274108369</v>
      </c>
      <c r="DB219" s="71">
        <f t="shared" si="727"/>
        <v>0.48070782744145568</v>
      </c>
      <c r="DC219" s="71">
        <f t="shared" si="727"/>
        <v>0.16779991909754954</v>
      </c>
      <c r="DE219" s="71">
        <f t="shared" ref="DE219:DH220" si="728">(CZ219-CZ218)/LN(CZ219/CZ218)</f>
        <v>0.13412953025037322</v>
      </c>
      <c r="DF219" s="71">
        <f t="shared" si="728"/>
        <v>0.21382116613810223</v>
      </c>
      <c r="DG219" s="71">
        <f t="shared" si="728"/>
        <v>0.4826987367932245</v>
      </c>
      <c r="DH219" s="71">
        <f t="shared" si="728"/>
        <v>0.16932763797854078</v>
      </c>
      <c r="DI219" s="71">
        <f t="shared" si="709"/>
        <v>0.9999770711602407</v>
      </c>
      <c r="DK219" s="71">
        <f t="shared" ref="DK219:DN220" si="729">DE219/$DI219</f>
        <v>0.13413260575539709</v>
      </c>
      <c r="DL219" s="71">
        <f t="shared" si="729"/>
        <v>0.21382606892177289</v>
      </c>
      <c r="DM219" s="71">
        <f t="shared" si="729"/>
        <v>0.48270980476898828</v>
      </c>
      <c r="DN219" s="71">
        <f t="shared" si="729"/>
        <v>0.16933152055384176</v>
      </c>
      <c r="DQ219" s="71">
        <f t="shared" ref="DQ219:DT220" si="730">LN(BQ219/BQ218)</f>
        <v>3.4574214121413627E-3</v>
      </c>
      <c r="DR219" s="71">
        <f t="shared" si="730"/>
        <v>8.6506201159672995E-3</v>
      </c>
      <c r="DS219" s="71">
        <f t="shared" si="730"/>
        <v>-2.1378282728646289E-3</v>
      </c>
      <c r="DT219" s="71">
        <f t="shared" si="730"/>
        <v>1.0347902255664183E-2</v>
      </c>
      <c r="DV219" s="71">
        <f t="shared" ref="DV219:DY220" si="731">J219/$N219</f>
        <v>0.18701754176790181</v>
      </c>
      <c r="DW219" s="71">
        <f t="shared" si="731"/>
        <v>0.22921812272047137</v>
      </c>
      <c r="DX219" s="71">
        <f t="shared" si="731"/>
        <v>0.36493141579751903</v>
      </c>
      <c r="DY219" s="71">
        <f t="shared" si="731"/>
        <v>0.21883291971410782</v>
      </c>
      <c r="DZ219" s="71"/>
      <c r="EB219" s="71">
        <f t="shared" ref="EB219:EE220" si="732">LN(DV219/DV218)</f>
        <v>-1.0539262178831332E-2</v>
      </c>
      <c r="EC219" s="71">
        <f t="shared" si="732"/>
        <v>-4.3541139983260899E-3</v>
      </c>
      <c r="ED219" s="71">
        <f t="shared" si="732"/>
        <v>7.3757444116263919E-3</v>
      </c>
      <c r="EE219" s="71">
        <f t="shared" si="732"/>
        <v>1.3715249367233068E-3</v>
      </c>
      <c r="EG219" s="71">
        <f t="shared" ref="EG219:EJ220" si="733">LN(BV219/BV218)</f>
        <v>4.0421831336047458E-5</v>
      </c>
      <c r="EH219" s="71">
        <f t="shared" si="733"/>
        <v>-7.633134097742311E-4</v>
      </c>
      <c r="EI219" s="71">
        <f t="shared" si="733"/>
        <v>-7.5451971661526457E-4</v>
      </c>
      <c r="EJ219" s="71">
        <f t="shared" si="733"/>
        <v>-7.5908555706643655E-4</v>
      </c>
      <c r="EL219" s="71">
        <f t="shared" ref="EL219:EO220" si="734">LN(CA219/CA218)</f>
        <v>7.2390638224786022E-3</v>
      </c>
      <c r="EM219" s="71">
        <f t="shared" si="734"/>
        <v>1.0954530806625734E-2</v>
      </c>
      <c r="EN219" s="71">
        <f t="shared" si="734"/>
        <v>1.3218525679736691E-2</v>
      </c>
      <c r="EO219" s="71">
        <f t="shared" si="734"/>
        <v>1.5139365988903449E-2</v>
      </c>
      <c r="EQ219" s="71">
        <f t="shared" ref="EQ219:ET220" si="735">LN(CF219/CF218)</f>
        <v>4.4657010443568103E-2</v>
      </c>
      <c r="ER219" s="71">
        <f t="shared" si="735"/>
        <v>5.3424122068109321E-2</v>
      </c>
      <c r="ES219" s="71">
        <f t="shared" si="735"/>
        <v>1.2794077737873125E-2</v>
      </c>
      <c r="ET219" s="71">
        <f t="shared" si="735"/>
        <v>-5.4423858090123754E-3</v>
      </c>
      <c r="EW219" s="71">
        <f t="shared" si="717"/>
        <v>1.0030383628876809</v>
      </c>
      <c r="EX219" s="71">
        <f t="shared" si="718"/>
        <v>1.275110390070914</v>
      </c>
      <c r="EY219" s="71">
        <f t="shared" si="625"/>
        <v>1.067100114393758</v>
      </c>
      <c r="EZ219" s="71"/>
      <c r="FA219" s="71">
        <f t="shared" si="646"/>
        <v>1.0014489534894881</v>
      </c>
      <c r="FB219" s="71">
        <f t="shared" si="719"/>
        <v>1.0341801695633719</v>
      </c>
      <c r="FC219" s="71">
        <f t="shared" si="626"/>
        <v>1.0141121052186832</v>
      </c>
      <c r="FD219" s="71"/>
      <c r="FE219" s="71">
        <f t="shared" si="647"/>
        <v>0.99934966596199704</v>
      </c>
      <c r="FF219" s="71">
        <f t="shared" si="720"/>
        <v>1.01153830702687</v>
      </c>
      <c r="FG219" s="71">
        <f t="shared" si="627"/>
        <v>0.99390213343035128</v>
      </c>
      <c r="FI219" s="71">
        <f t="shared" si="649"/>
        <v>1.0123330753612947</v>
      </c>
      <c r="FJ219" s="71">
        <f t="shared" si="721"/>
        <v>1.2584210554355879</v>
      </c>
      <c r="FK219" s="71">
        <f t="shared" si="628"/>
        <v>1.2269902536459805</v>
      </c>
      <c r="FM219" s="71">
        <f t="shared" si="651"/>
        <v>1.0229265548340047</v>
      </c>
      <c r="FN219" s="71">
        <f t="shared" si="722"/>
        <v>1.0076076760225758</v>
      </c>
      <c r="FO219" s="71">
        <f t="shared" si="629"/>
        <v>1.036612502403774</v>
      </c>
      <c r="FQ219" s="239"/>
      <c r="GB219" s="119">
        <f t="shared" si="613"/>
        <v>0.13299092615294308</v>
      </c>
      <c r="GC219" s="119">
        <f t="shared" si="614"/>
        <v>0.21554066432007496</v>
      </c>
      <c r="GD219" s="119">
        <f t="shared" si="615"/>
        <v>0.48247637044314962</v>
      </c>
      <c r="GE219" s="119">
        <f t="shared" si="616"/>
        <v>0.16899203908383229</v>
      </c>
    </row>
    <row r="220" spans="1:187" x14ac:dyDescent="0.2">
      <c r="A220" s="75" t="s">
        <v>44</v>
      </c>
      <c r="B220" s="50">
        <f t="shared" si="630"/>
        <v>2006</v>
      </c>
      <c r="D220" s="79">
        <f>Northeast!D221</f>
        <v>598.22200000000009</v>
      </c>
      <c r="E220" s="79">
        <f>Midwest!D221</f>
        <v>976.78400000000022</v>
      </c>
      <c r="F220" s="79">
        <f>South!D221</f>
        <v>2220.8700000000003</v>
      </c>
      <c r="G220" s="79">
        <f>West!D221</f>
        <v>815.51000000000022</v>
      </c>
      <c r="H220" s="79">
        <f t="shared" si="692"/>
        <v>4611.3860000000004</v>
      </c>
      <c r="J220" s="327">
        <f t="shared" si="654"/>
        <v>20405.959173059069</v>
      </c>
      <c r="K220" s="327">
        <f t="shared" si="654"/>
        <v>25115.808497903887</v>
      </c>
      <c r="L220" s="327">
        <f t="shared" si="654"/>
        <v>40389.231801673996</v>
      </c>
      <c r="M220" s="327">
        <f t="shared" si="654"/>
        <v>24177.789264693562</v>
      </c>
      <c r="N220" s="327">
        <f t="shared" si="693"/>
        <v>110088.78873733053</v>
      </c>
      <c r="P220" s="84">
        <f t="shared" si="656"/>
        <v>39.097961520032605</v>
      </c>
      <c r="Q220" s="84">
        <f t="shared" si="656"/>
        <v>47.320305636674988</v>
      </c>
      <c r="R220" s="84">
        <f t="shared" si="656"/>
        <v>73.385688801892314</v>
      </c>
      <c r="S220" s="84">
        <f t="shared" si="656"/>
        <v>41.13145966315048</v>
      </c>
      <c r="T220" s="79">
        <f t="shared" si="694"/>
        <v>200.93541562175039</v>
      </c>
      <c r="V220" s="84">
        <f t="shared" si="677"/>
        <v>29.316044148015429</v>
      </c>
      <c r="W220" s="84">
        <f t="shared" si="678"/>
        <v>38.891202729210193</v>
      </c>
      <c r="X220" s="84">
        <f t="shared" si="679"/>
        <v>54.986685830156169</v>
      </c>
      <c r="Y220" s="84">
        <f t="shared" si="680"/>
        <v>33.729717430818887</v>
      </c>
      <c r="Z220" s="84">
        <f t="shared" si="681"/>
        <v>41.887880254570412</v>
      </c>
      <c r="AC220" s="84">
        <f t="shared" si="724"/>
        <v>15.300593093414586</v>
      </c>
      <c r="AD220" s="84">
        <f t="shared" si="724"/>
        <v>20.641963040132108</v>
      </c>
      <c r="AE220" s="84">
        <f t="shared" si="724"/>
        <v>30.262985007817129</v>
      </c>
      <c r="AF220" s="84">
        <f t="shared" si="724"/>
        <v>19.826916104575119</v>
      </c>
      <c r="AG220" s="84">
        <f t="shared" si="724"/>
        <v>22.949592961156608</v>
      </c>
      <c r="AI220" s="74">
        <f t="shared" si="725"/>
        <v>15.529859358704933</v>
      </c>
      <c r="AJ220" s="74">
        <f t="shared" si="725"/>
        <v>20.719198747326217</v>
      </c>
      <c r="AK220" s="74">
        <f t="shared" si="725"/>
        <v>30.224563388344485</v>
      </c>
      <c r="AL220" s="74">
        <f t="shared" si="725"/>
        <v>19.22249187307386</v>
      </c>
      <c r="AM220" s="74">
        <f t="shared" si="697"/>
        <v>22.874634612116701</v>
      </c>
      <c r="AO220" s="119">
        <f>Northeast!V221</f>
        <v>0.98523706751009066</v>
      </c>
      <c r="AP220" s="119">
        <f>Midwest!V221</f>
        <v>0.99627226380054501</v>
      </c>
      <c r="AQ220" s="119">
        <f>South!V221</f>
        <v>1.0012712051115173</v>
      </c>
      <c r="AR220" s="119">
        <f>West!V221</f>
        <v>1.031443594071584</v>
      </c>
      <c r="AS220" s="119">
        <f t="shared" si="698"/>
        <v>1.0032769200606249</v>
      </c>
      <c r="AU220" s="125">
        <f t="shared" si="682"/>
        <v>1916.0070442389015</v>
      </c>
      <c r="AV220" s="125">
        <f t="shared" si="683"/>
        <v>1884.0845056062697</v>
      </c>
      <c r="AW220" s="125">
        <f t="shared" si="684"/>
        <v>1816.9617377781058</v>
      </c>
      <c r="AX220" s="125">
        <f t="shared" si="685"/>
        <v>1701.2084609081317</v>
      </c>
      <c r="AY220" s="125">
        <f t="shared" si="686"/>
        <v>1825.2123392980366</v>
      </c>
      <c r="BB220" s="71">
        <f t="shared" si="568"/>
        <v>1.1882148156157717</v>
      </c>
      <c r="BC220" s="71">
        <f t="shared" si="569"/>
        <v>1.0932451158515115</v>
      </c>
      <c r="BD220" s="71">
        <f t="shared" si="570"/>
        <v>1.0451147105700367</v>
      </c>
      <c r="BE220" s="71">
        <f t="shared" si="571"/>
        <v>0.91280504092624093</v>
      </c>
      <c r="BF220" s="71"/>
      <c r="BG220" s="71">
        <f t="shared" si="687"/>
        <v>1.3908045727128009</v>
      </c>
      <c r="BH220" s="71">
        <f t="shared" si="688"/>
        <v>1.3604733854611293</v>
      </c>
      <c r="BI220" s="71">
        <f t="shared" si="689"/>
        <v>1.3707086961792572</v>
      </c>
      <c r="BJ220" s="71">
        <f t="shared" si="690"/>
        <v>1.1617810646249682</v>
      </c>
      <c r="BK220" s="71"/>
      <c r="BL220" s="71">
        <f t="shared" si="726"/>
        <v>1.3908045727128007</v>
      </c>
      <c r="BM220" s="71">
        <f t="shared" si="726"/>
        <v>1.3604733854611293</v>
      </c>
      <c r="BN220" s="71">
        <f t="shared" si="726"/>
        <v>1.3707086961792569</v>
      </c>
      <c r="BO220" s="71">
        <f t="shared" si="726"/>
        <v>1.1617810646249682</v>
      </c>
      <c r="BP220" s="71"/>
      <c r="BQ220" s="148">
        <f>Northeast!AK221</f>
        <v>1.1912702645149778</v>
      </c>
      <c r="BR220" s="148">
        <f>Midwest!AK221</f>
        <v>1.1082753189534649</v>
      </c>
      <c r="BS220" s="148">
        <f>South!AK221</f>
        <v>1.0485380234936654</v>
      </c>
      <c r="BT220" s="148">
        <f>West!AK221</f>
        <v>0.92289996005773145</v>
      </c>
      <c r="BU220" s="72"/>
      <c r="BV220" s="148">
        <f>Northeast!AH221</f>
        <v>0.99743513374737847</v>
      </c>
      <c r="BW220" s="148">
        <f>Midwest!AH221</f>
        <v>0.98643820461855458</v>
      </c>
      <c r="BX220" s="148">
        <f>South!AH221</f>
        <v>0.99673515614414987</v>
      </c>
      <c r="BY220" s="148">
        <f>West!AH221</f>
        <v>0.98906174063453289</v>
      </c>
      <c r="CA220" s="148">
        <f>Northeast!AI221</f>
        <v>1.1717162943919819</v>
      </c>
      <c r="CB220" s="148">
        <f>Midwest!AI221</f>
        <v>1.2379111706885442</v>
      </c>
      <c r="CC220" s="148">
        <f>South!AI221</f>
        <v>1.2629121688748259</v>
      </c>
      <c r="CD220" s="148">
        <f>West!AI221</f>
        <v>1.2489491796686858</v>
      </c>
      <c r="CF220" s="148">
        <f>Northeast!AJ221</f>
        <v>0.99896133072657944</v>
      </c>
      <c r="CG220" s="148">
        <f>Midwest!AJ221</f>
        <v>1.0052706950577239</v>
      </c>
      <c r="CH220" s="148">
        <f>South!AJ221</f>
        <v>1.0385037268501265</v>
      </c>
      <c r="CI220" s="148">
        <f>West!AJ221</f>
        <v>1.0190640872890804</v>
      </c>
      <c r="CK220" s="73">
        <f t="shared" si="572"/>
        <v>1.2600363793394813</v>
      </c>
      <c r="CL220" s="73">
        <f t="shared" si="573"/>
        <v>1.3509992215906212</v>
      </c>
      <c r="CM220" s="73">
        <f t="shared" si="699"/>
        <v>1.0151202930621177</v>
      </c>
      <c r="CN220" s="73">
        <f t="shared" si="700"/>
        <v>0.99327893774433262</v>
      </c>
      <c r="CO220" s="73">
        <f t="shared" si="701"/>
        <v>1.2419119987411922</v>
      </c>
      <c r="CP220" s="73">
        <f t="shared" si="702"/>
        <v>1.021465349616977</v>
      </c>
      <c r="CQ220" s="73">
        <f t="shared" si="703"/>
        <v>1.0562139534189157</v>
      </c>
      <c r="CR220" s="73">
        <f t="shared" si="704"/>
        <v>1.7023081676635061</v>
      </c>
      <c r="CS220" s="73">
        <f t="shared" si="705"/>
        <v>1.7023081676635039</v>
      </c>
      <c r="CT220" s="73"/>
      <c r="CU220" s="73">
        <f t="shared" si="706"/>
        <v>1.2790961691213232</v>
      </c>
      <c r="CV220" s="546">
        <f t="shared" si="582"/>
        <v>1.0299410670142661</v>
      </c>
      <c r="CW220" s="71">
        <f t="shared" si="583"/>
        <v>1.311724781988822</v>
      </c>
      <c r="CX220" s="53"/>
      <c r="CZ220" s="71">
        <f t="shared" si="727"/>
        <v>0.12972715795207776</v>
      </c>
      <c r="DA220" s="71">
        <f t="shared" si="727"/>
        <v>0.21182004716152586</v>
      </c>
      <c r="DB220" s="71">
        <f t="shared" si="727"/>
        <v>0.48160574716581961</v>
      </c>
      <c r="DC220" s="71">
        <f t="shared" si="727"/>
        <v>0.17684704772057688</v>
      </c>
      <c r="DE220" s="71">
        <f t="shared" si="728"/>
        <v>0.13211843593050829</v>
      </c>
      <c r="DF220" s="71">
        <f t="shared" si="728"/>
        <v>0.21437644692266258</v>
      </c>
      <c r="DG220" s="71">
        <f t="shared" si="728"/>
        <v>0.48115664766444105</v>
      </c>
      <c r="DH220" s="71">
        <f t="shared" si="728"/>
        <v>0.17228389430767552</v>
      </c>
      <c r="DI220" s="71">
        <f t="shared" si="709"/>
        <v>0.99993542482528752</v>
      </c>
      <c r="DK220" s="71">
        <f t="shared" si="729"/>
        <v>0.1321269680525545</v>
      </c>
      <c r="DL220" s="71">
        <f t="shared" si="729"/>
        <v>0.21439029121317432</v>
      </c>
      <c r="DM220" s="71">
        <f t="shared" si="729"/>
        <v>0.4811877204455583</v>
      </c>
      <c r="DN220" s="71">
        <f t="shared" si="729"/>
        <v>0.17229502028871274</v>
      </c>
      <c r="DQ220" s="71">
        <f t="shared" si="730"/>
        <v>7.2968148308697935E-3</v>
      </c>
      <c r="DR220" s="71">
        <f t="shared" si="730"/>
        <v>-1.0179509820237048E-2</v>
      </c>
      <c r="DS220" s="71">
        <f t="shared" si="730"/>
        <v>-1.4839925465595058E-2</v>
      </c>
      <c r="DT220" s="71">
        <f t="shared" si="730"/>
        <v>-1.0998296471164334E-2</v>
      </c>
      <c r="DV220" s="71">
        <f t="shared" si="731"/>
        <v>0.18535910338469838</v>
      </c>
      <c r="DW220" s="71">
        <f t="shared" si="731"/>
        <v>0.22814138284171392</v>
      </c>
      <c r="DX220" s="71">
        <f t="shared" si="731"/>
        <v>0.36687870095511571</v>
      </c>
      <c r="DY220" s="71">
        <f t="shared" si="731"/>
        <v>0.21962081281847187</v>
      </c>
      <c r="DZ220" s="71"/>
      <c r="EB220" s="71">
        <f t="shared" si="732"/>
        <v>-8.9073757444515303E-3</v>
      </c>
      <c r="EC220" s="71">
        <f t="shared" si="732"/>
        <v>-4.7085142210814045E-3</v>
      </c>
      <c r="ED220" s="71">
        <f t="shared" si="732"/>
        <v>5.3218443116292286E-3</v>
      </c>
      <c r="EE220" s="71">
        <f t="shared" si="732"/>
        <v>3.5939662225585997E-3</v>
      </c>
      <c r="EG220" s="71">
        <f t="shared" si="733"/>
        <v>-2.9193717909085421E-4</v>
      </c>
      <c r="EH220" s="71">
        <f t="shared" si="733"/>
        <v>3.3724253844573756E-4</v>
      </c>
      <c r="EI220" s="71">
        <f t="shared" si="733"/>
        <v>-1.0488135049405709E-3</v>
      </c>
      <c r="EJ220" s="71">
        <f t="shared" si="733"/>
        <v>-9.0698150049210225E-4</v>
      </c>
      <c r="EL220" s="71">
        <f t="shared" si="734"/>
        <v>9.0380812564614301E-3</v>
      </c>
      <c r="EM220" s="71">
        <f t="shared" si="734"/>
        <v>8.3248951448617447E-3</v>
      </c>
      <c r="EN220" s="71">
        <f t="shared" si="734"/>
        <v>1.3734684937209182E-2</v>
      </c>
      <c r="EO220" s="71">
        <f t="shared" si="734"/>
        <v>1.4509945550746995E-2</v>
      </c>
      <c r="EQ220" s="71">
        <f t="shared" si="735"/>
        <v>-5.607529894534341E-2</v>
      </c>
      <c r="ER220" s="71">
        <f t="shared" si="735"/>
        <v>-3.0238952650896111E-2</v>
      </c>
      <c r="ES220" s="71">
        <f t="shared" si="735"/>
        <v>-1.382126621511314E-2</v>
      </c>
      <c r="ET220" s="71">
        <f t="shared" si="735"/>
        <v>3.3794630968045698E-2</v>
      </c>
      <c r="EW220" s="71">
        <f t="shared" si="717"/>
        <v>0.98979836959250367</v>
      </c>
      <c r="EX220" s="71">
        <f t="shared" si="718"/>
        <v>1.2621021851426519</v>
      </c>
      <c r="EY220" s="71">
        <f t="shared" si="625"/>
        <v>1.0562139534189157</v>
      </c>
      <c r="EZ220" s="71"/>
      <c r="FA220" s="71">
        <f t="shared" si="646"/>
        <v>1.0009941581786139</v>
      </c>
      <c r="FB220" s="71">
        <f t="shared" si="719"/>
        <v>1.0352083082371037</v>
      </c>
      <c r="FC220" s="71">
        <f t="shared" si="626"/>
        <v>1.0151202930621177</v>
      </c>
      <c r="FD220" s="71"/>
      <c r="FE220" s="71">
        <f t="shared" si="647"/>
        <v>0.9993729808347751</v>
      </c>
      <c r="FF220" s="71">
        <f t="shared" si="720"/>
        <v>1.010904053122005</v>
      </c>
      <c r="FG220" s="71">
        <f t="shared" si="627"/>
        <v>0.99327893774433262</v>
      </c>
      <c r="FI220" s="71">
        <f t="shared" si="649"/>
        <v>1.0121612580465673</v>
      </c>
      <c r="FJ220" s="71">
        <f t="shared" si="721"/>
        <v>1.2737250386219736</v>
      </c>
      <c r="FK220" s="71">
        <f t="shared" si="628"/>
        <v>1.2419119987411922</v>
      </c>
      <c r="FM220" s="71">
        <f t="shared" si="651"/>
        <v>0.98538783513446659</v>
      </c>
      <c r="FN220" s="71">
        <f t="shared" si="722"/>
        <v>0.99288434654075697</v>
      </c>
      <c r="FO220" s="71">
        <f t="shared" si="629"/>
        <v>1.021465349616977</v>
      </c>
      <c r="FQ220" s="239"/>
      <c r="GB220" s="119">
        <f t="shared" si="613"/>
        <v>0.13261897258870908</v>
      </c>
      <c r="GC220" s="119">
        <f t="shared" si="614"/>
        <v>0.21445167765468667</v>
      </c>
      <c r="GD220" s="119">
        <f t="shared" si="615"/>
        <v>0.48275214492293073</v>
      </c>
      <c r="GE220" s="119">
        <f t="shared" si="616"/>
        <v>0.17017720483367355</v>
      </c>
    </row>
    <row r="221" spans="1:187" x14ac:dyDescent="0.2">
      <c r="A221" s="75" t="s">
        <v>44</v>
      </c>
      <c r="B221" s="50">
        <f t="shared" si="630"/>
        <v>2007</v>
      </c>
      <c r="D221" s="79">
        <f>Northeast!D222</f>
        <v>621.99860718573393</v>
      </c>
      <c r="E221" s="79">
        <f>Midwest!D222</f>
        <v>1021.0703551577166</v>
      </c>
      <c r="F221" s="79">
        <f>South!D222</f>
        <v>2273.6705640960872</v>
      </c>
      <c r="G221" s="79">
        <f>West!D222</f>
        <v>833.58647356046299</v>
      </c>
      <c r="H221" s="79">
        <f t="shared" si="692"/>
        <v>4750.3260000000009</v>
      </c>
      <c r="J221" s="327">
        <f t="shared" si="654"/>
        <v>20328.352736026798</v>
      </c>
      <c r="K221" s="327">
        <f t="shared" si="654"/>
        <v>25117.818449525344</v>
      </c>
      <c r="L221" s="327">
        <f t="shared" si="654"/>
        <v>40803.592294898684</v>
      </c>
      <c r="M221" s="327">
        <f t="shared" si="654"/>
        <v>24386.663534716841</v>
      </c>
      <c r="N221" s="327">
        <f t="shared" si="693"/>
        <v>110636.42701516766</v>
      </c>
      <c r="P221" s="84">
        <f t="shared" si="656"/>
        <v>39.130392596865072</v>
      </c>
      <c r="Q221" s="84">
        <f t="shared" si="656"/>
        <v>47.51235687424272</v>
      </c>
      <c r="R221" s="84">
        <f t="shared" si="656"/>
        <v>74.845789268066824</v>
      </c>
      <c r="S221" s="84">
        <f t="shared" si="656"/>
        <v>41.910786887207728</v>
      </c>
      <c r="T221" s="79">
        <f t="shared" si="694"/>
        <v>203.39932562638234</v>
      </c>
      <c r="V221" s="84">
        <f t="shared" si="677"/>
        <v>30.597590235799121</v>
      </c>
      <c r="W221" s="84">
        <f t="shared" si="678"/>
        <v>40.651235584394946</v>
      </c>
      <c r="X221" s="84">
        <f t="shared" si="679"/>
        <v>55.722313556699866</v>
      </c>
      <c r="Y221" s="84">
        <f t="shared" si="680"/>
        <v>34.182063174561364</v>
      </c>
      <c r="Z221" s="84">
        <f t="shared" si="681"/>
        <v>42.93636488594084</v>
      </c>
      <c r="AC221" s="84">
        <f t="shared" ref="AC221:AG224" si="736">D221/P221</f>
        <v>15.895537098075661</v>
      </c>
      <c r="AD221" s="84">
        <f t="shared" si="736"/>
        <v>21.490627330071614</v>
      </c>
      <c r="AE221" s="84">
        <f t="shared" si="736"/>
        <v>30.378069178384035</v>
      </c>
      <c r="AF221" s="84">
        <f t="shared" si="736"/>
        <v>19.889544803915278</v>
      </c>
      <c r="AG221" s="84">
        <f t="shared" si="736"/>
        <v>23.354679202455774</v>
      </c>
      <c r="AI221" s="74">
        <f t="shared" ref="AI221:AL224" si="737">AC221/AO221</f>
        <v>15.769369567914604</v>
      </c>
      <c r="AJ221" s="74">
        <f t="shared" si="737"/>
        <v>21.016533984491275</v>
      </c>
      <c r="AK221" s="74">
        <f t="shared" si="737"/>
        <v>29.324776985496385</v>
      </c>
      <c r="AL221" s="74">
        <f t="shared" si="737"/>
        <v>19.400066925599791</v>
      </c>
      <c r="AM221" s="74">
        <f t="shared" si="697"/>
        <v>22.731220076545579</v>
      </c>
      <c r="AO221" s="119">
        <f>Northeast!V222</f>
        <v>1.0080007973443508</v>
      </c>
      <c r="AP221" s="119">
        <f>Midwest!V222</f>
        <v>1.0225581128615302</v>
      </c>
      <c r="AQ221" s="119">
        <f>South!V222</f>
        <v>1.0359181654956351</v>
      </c>
      <c r="AR221" s="119">
        <f>West!V222</f>
        <v>1.0252307314295697</v>
      </c>
      <c r="AS221" s="119">
        <f t="shared" si="698"/>
        <v>1.027427437850267</v>
      </c>
      <c r="AU221" s="125">
        <f t="shared" si="682"/>
        <v>1924.9170409915446</v>
      </c>
      <c r="AV221" s="125">
        <f t="shared" si="683"/>
        <v>1891.579755213199</v>
      </c>
      <c r="AW221" s="125">
        <f t="shared" si="684"/>
        <v>1834.2941162419206</v>
      </c>
      <c r="AX221" s="125">
        <f t="shared" si="685"/>
        <v>1718.5945435932042</v>
      </c>
      <c r="AY221" s="125">
        <f t="shared" si="686"/>
        <v>1838.4480691743361</v>
      </c>
      <c r="BB221" s="71">
        <f t="shared" si="568"/>
        <v>1.2065401315443183</v>
      </c>
      <c r="BC221" s="71">
        <f t="shared" si="569"/>
        <v>1.1089339607612694</v>
      </c>
      <c r="BD221" s="71">
        <f t="shared" si="570"/>
        <v>1.0140016058444252</v>
      </c>
      <c r="BE221" s="71">
        <f t="shared" si="571"/>
        <v>0.9212374233748174</v>
      </c>
      <c r="BF221" s="71"/>
      <c r="BG221" s="71">
        <f t="shared" si="687"/>
        <v>1.4516033677355058</v>
      </c>
      <c r="BH221" s="71">
        <f t="shared" si="688"/>
        <v>1.4220420099567042</v>
      </c>
      <c r="BI221" s="71">
        <f t="shared" si="689"/>
        <v>1.3890464320638778</v>
      </c>
      <c r="BJ221" s="71">
        <f t="shared" si="690"/>
        <v>1.1773615900421048</v>
      </c>
      <c r="BK221" s="71"/>
      <c r="BL221" s="71">
        <f t="shared" ref="BL221:BO224" si="738">BQ221*BV221*CA221*CF221</f>
        <v>1.4516033677355062</v>
      </c>
      <c r="BM221" s="71">
        <f t="shared" si="738"/>
        <v>1.4220420099567044</v>
      </c>
      <c r="BN221" s="71">
        <f t="shared" si="738"/>
        <v>1.389046432063878</v>
      </c>
      <c r="BO221" s="71">
        <f t="shared" si="738"/>
        <v>1.1773615900421048</v>
      </c>
      <c r="BP221" s="71"/>
      <c r="BQ221" s="148">
        <f>Northeast!AK222</f>
        <v>1.209699236637894</v>
      </c>
      <c r="BR221" s="148">
        <f>Midwest!AK222</f>
        <v>1.1236005078288411</v>
      </c>
      <c r="BS221" s="148">
        <f>South!AK222</f>
        <v>1.0182084676332839</v>
      </c>
      <c r="BT221" s="148">
        <f>West!AK222</f>
        <v>0.93210586657237193</v>
      </c>
      <c r="BU221" s="72"/>
      <c r="BV221" s="148">
        <f>Northeast!AH222</f>
        <v>0.99738852022230295</v>
      </c>
      <c r="BW221" s="148">
        <f>Midwest!AH222</f>
        <v>0.98694683122214666</v>
      </c>
      <c r="BX221" s="148">
        <f>South!AH222</f>
        <v>0.99586836888261498</v>
      </c>
      <c r="BY221" s="148">
        <f>West!AH222</f>
        <v>0.98833990473901756</v>
      </c>
      <c r="CA221" s="148">
        <f>Northeast!AI222</f>
        <v>1.1771651200679849</v>
      </c>
      <c r="CB221" s="148">
        <f>Midwest!AI222</f>
        <v>1.2428358188069846</v>
      </c>
      <c r="CC221" s="148">
        <f>South!AI222</f>
        <v>1.2749593524904057</v>
      </c>
      <c r="CD221" s="148">
        <f>West!AI222</f>
        <v>1.2617132436891421</v>
      </c>
      <c r="CF221" s="148">
        <f>Northeast!AJ222</f>
        <v>1.022042157258007</v>
      </c>
      <c r="CG221" s="148">
        <f>Midwest!AJ222</f>
        <v>1.0317939605503477</v>
      </c>
      <c r="CH221" s="148">
        <f>South!AJ222</f>
        <v>1.0744390431752651</v>
      </c>
      <c r="CI221" s="148">
        <f>West!AJ222</f>
        <v>1.0129257921519277</v>
      </c>
      <c r="CK221" s="73">
        <f t="shared" si="572"/>
        <v>1.2663044486016479</v>
      </c>
      <c r="CL221" s="73">
        <f t="shared" si="573"/>
        <v>1.3848157315744756</v>
      </c>
      <c r="CM221" s="73">
        <f t="shared" si="699"/>
        <v>1.0161097071690395</v>
      </c>
      <c r="CN221" s="73">
        <f t="shared" si="700"/>
        <v>0.99283958952672335</v>
      </c>
      <c r="CO221" s="73">
        <f t="shared" si="701"/>
        <v>1.2516385120010629</v>
      </c>
      <c r="CP221" s="73">
        <f t="shared" si="702"/>
        <v>1.0460702506908097</v>
      </c>
      <c r="CQ221" s="73">
        <f t="shared" si="703"/>
        <v>1.0484133270692515</v>
      </c>
      <c r="CR221" s="73">
        <f t="shared" si="704"/>
        <v>1.753598321386306</v>
      </c>
      <c r="CS221" s="73">
        <f t="shared" si="705"/>
        <v>1.753598321386304</v>
      </c>
      <c r="CT221" s="73"/>
      <c r="CU221" s="73">
        <f t="shared" si="706"/>
        <v>1.3208681116689058</v>
      </c>
      <c r="CV221" s="546">
        <f t="shared" si="582"/>
        <v>1.0553111773120194</v>
      </c>
      <c r="CW221" s="71">
        <f t="shared" si="583"/>
        <v>1.3122344966550417</v>
      </c>
      <c r="CX221" s="53"/>
      <c r="CZ221" s="71">
        <f t="shared" ref="CZ221:DC224" si="739">D221/$H221</f>
        <v>0.13093808870922413</v>
      </c>
      <c r="DA221" s="71">
        <f t="shared" si="739"/>
        <v>0.21494742785183929</v>
      </c>
      <c r="DB221" s="71">
        <f t="shared" si="739"/>
        <v>0.47863463772719739</v>
      </c>
      <c r="DC221" s="71">
        <f t="shared" si="739"/>
        <v>0.17547984571173911</v>
      </c>
      <c r="DE221" s="71">
        <f t="shared" ref="DE221:DH223" si="740">(CZ221-CZ220)/LN(CZ221/CZ220)</f>
        <v>0.13033168575409987</v>
      </c>
      <c r="DF221" s="71">
        <f t="shared" si="740"/>
        <v>0.21337991784272933</v>
      </c>
      <c r="DG221" s="71">
        <f t="shared" si="740"/>
        <v>0.48011866027567718</v>
      </c>
      <c r="DH221" s="71">
        <f t="shared" si="740"/>
        <v>0.17616256247632492</v>
      </c>
      <c r="DI221" s="71">
        <f t="shared" si="709"/>
        <v>0.99999282634883124</v>
      </c>
      <c r="DK221" s="71">
        <f t="shared" ref="DK221:DN224" si="741">DE221/$DI221</f>
        <v>0.1303326207148568</v>
      </c>
      <c r="DL221" s="71">
        <f t="shared" si="741"/>
        <v>0.21338144856680724</v>
      </c>
      <c r="DM221" s="71">
        <f t="shared" si="741"/>
        <v>0.48012210450417331</v>
      </c>
      <c r="DN221" s="71">
        <f t="shared" si="741"/>
        <v>0.17616382621416274</v>
      </c>
      <c r="DQ221" s="71">
        <f t="shared" ref="DQ221:DT224" si="742">LN(BQ221/BQ220)</f>
        <v>1.5351576972307573E-2</v>
      </c>
      <c r="DR221" s="71">
        <f t="shared" si="742"/>
        <v>1.3733227945372002E-2</v>
      </c>
      <c r="DS221" s="71">
        <f t="shared" si="742"/>
        <v>-2.9352156631494396E-2</v>
      </c>
      <c r="DT221" s="71">
        <f t="shared" si="742"/>
        <v>9.9255559850956708E-3</v>
      </c>
      <c r="DV221" s="71">
        <f t="shared" ref="DV221:DY224" si="743">J221/$N221</f>
        <v>0.18374014133012348</v>
      </c>
      <c r="DW221" s="71">
        <f t="shared" si="743"/>
        <v>0.22703027499326081</v>
      </c>
      <c r="DX221" s="71">
        <f t="shared" si="743"/>
        <v>0.36880793600921991</v>
      </c>
      <c r="DY221" s="71">
        <f t="shared" si="743"/>
        <v>0.22042164766739583</v>
      </c>
      <c r="DZ221" s="71"/>
      <c r="EB221" s="71">
        <f t="shared" ref="EB221:EE224" si="744">LN(DV221/DV220)</f>
        <v>-8.7725589276543715E-3</v>
      </c>
      <c r="EC221" s="71">
        <f t="shared" si="744"/>
        <v>-4.8821583519446047E-3</v>
      </c>
      <c r="ED221" s="71">
        <f t="shared" si="744"/>
        <v>5.2447316003605858E-3</v>
      </c>
      <c r="EE221" s="71">
        <f t="shared" si="744"/>
        <v>3.6398111772043555E-3</v>
      </c>
      <c r="EG221" s="71">
        <f t="shared" ref="EG221:EJ224" si="745">LN(BV221/BV220)</f>
        <v>-4.6734482009191611E-5</v>
      </c>
      <c r="EH221" s="71">
        <f t="shared" si="745"/>
        <v>5.1548644143664928E-4</v>
      </c>
      <c r="EI221" s="71">
        <f t="shared" si="745"/>
        <v>-8.7000480057515496E-4</v>
      </c>
      <c r="EJ221" s="71">
        <f t="shared" si="745"/>
        <v>-7.3008529073205876E-4</v>
      </c>
      <c r="EL221" s="71">
        <f t="shared" ref="EL221:EO224" si="746">LN(CA221/CA220)</f>
        <v>4.6395151465142767E-3</v>
      </c>
      <c r="EM221" s="71">
        <f t="shared" si="746"/>
        <v>3.9702997591791727E-3</v>
      </c>
      <c r="EN221" s="71">
        <f t="shared" si="746"/>
        <v>9.4939984191010924E-3</v>
      </c>
      <c r="EO221" s="71">
        <f t="shared" si="746"/>
        <v>1.0167973099125781E-2</v>
      </c>
      <c r="EQ221" s="71">
        <f t="shared" ref="EQ221:ET224" si="747">LN(CF221/CF220)</f>
        <v>2.2841949758139489E-2</v>
      </c>
      <c r="ER221" s="71">
        <f t="shared" si="747"/>
        <v>2.604214293758593E-2</v>
      </c>
      <c r="ES221" s="71">
        <f t="shared" si="747"/>
        <v>3.4017752068634846E-2</v>
      </c>
      <c r="ET221" s="71">
        <f t="shared" si="747"/>
        <v>-6.0416775406705869E-3</v>
      </c>
      <c r="EW221" s="71">
        <f t="shared" si="717"/>
        <v>0.99261453957845003</v>
      </c>
      <c r="EX221" s="71">
        <f t="shared" si="718"/>
        <v>1.2527809794063292</v>
      </c>
      <c r="EY221" s="71">
        <f t="shared" si="625"/>
        <v>1.0484133270692515</v>
      </c>
      <c r="EZ221" s="71"/>
      <c r="FA221" s="71">
        <f t="shared" si="646"/>
        <v>1.0009746767094343</v>
      </c>
      <c r="FB221" s="71">
        <f t="shared" si="719"/>
        <v>1.0362173016645553</v>
      </c>
      <c r="FC221" s="71">
        <f t="shared" si="626"/>
        <v>1.0161097071690395</v>
      </c>
      <c r="FD221" s="71"/>
      <c r="FE221" s="71">
        <f t="shared" si="647"/>
        <v>0.99955767891484049</v>
      </c>
      <c r="FF221" s="71">
        <f t="shared" si="720"/>
        <v>1.0104569089442359</v>
      </c>
      <c r="FG221" s="71">
        <f t="shared" si="627"/>
        <v>0.99283958952672335</v>
      </c>
      <c r="FI221" s="71">
        <f t="shared" si="649"/>
        <v>1.0078318860512898</v>
      </c>
      <c r="FJ221" s="71">
        <f t="shared" si="721"/>
        <v>1.2837007079851357</v>
      </c>
      <c r="FK221" s="71">
        <f t="shared" si="628"/>
        <v>1.2516385120010629</v>
      </c>
      <c r="FM221" s="71">
        <f t="shared" si="651"/>
        <v>1.0240878470161117</v>
      </c>
      <c r="FN221" s="71">
        <f t="shared" si="722"/>
        <v>1.0168007927849227</v>
      </c>
      <c r="FO221" s="71">
        <f t="shared" si="629"/>
        <v>1.0460702506908097</v>
      </c>
      <c r="FQ221" s="239"/>
      <c r="GB221" s="119">
        <f t="shared" si="613"/>
        <v>0.13249457558628525</v>
      </c>
      <c r="GC221" s="119">
        <f t="shared" si="614"/>
        <v>0.21356955103860881</v>
      </c>
      <c r="GD221" s="119">
        <f t="shared" si="615"/>
        <v>0.48165216658724913</v>
      </c>
      <c r="GE221" s="119">
        <f t="shared" si="616"/>
        <v>0.17228370678785682</v>
      </c>
    </row>
    <row r="222" spans="1:187" x14ac:dyDescent="0.2">
      <c r="A222" s="75" t="s">
        <v>44</v>
      </c>
      <c r="B222" s="50">
        <f t="shared" si="630"/>
        <v>2008</v>
      </c>
      <c r="D222" s="79">
        <f>Northeast!D223</f>
        <v>609.024</v>
      </c>
      <c r="E222" s="79">
        <f>Midwest!D223</f>
        <v>1003.364</v>
      </c>
      <c r="F222" s="79">
        <f>South!D223</f>
        <v>2254.0230000000001</v>
      </c>
      <c r="G222" s="79">
        <f>West!D223</f>
        <v>842.08500000000004</v>
      </c>
      <c r="H222" s="79">
        <f t="shared" si="692"/>
        <v>4708.4960000000001</v>
      </c>
      <c r="J222" s="327">
        <f t="shared" si="654"/>
        <v>20360.705118495793</v>
      </c>
      <c r="K222" s="327">
        <f t="shared" si="654"/>
        <v>25230.431747443734</v>
      </c>
      <c r="L222" s="327">
        <f t="shared" si="654"/>
        <v>41187.47920004325</v>
      </c>
      <c r="M222" s="327">
        <f t="shared" si="654"/>
        <v>24373.765161560779</v>
      </c>
      <c r="N222" s="327">
        <f t="shared" si="693"/>
        <v>111152.38122754355</v>
      </c>
      <c r="P222" s="84">
        <f t="shared" si="656"/>
        <v>39.343042173478693</v>
      </c>
      <c r="Q222" s="84">
        <f t="shared" si="656"/>
        <v>47.883165473349457</v>
      </c>
      <c r="R222" s="84">
        <f t="shared" si="656"/>
        <v>76.138638771758039</v>
      </c>
      <c r="S222" s="84">
        <f t="shared" si="656"/>
        <v>42.242334577240293</v>
      </c>
      <c r="T222" s="79">
        <f t="shared" si="694"/>
        <v>205.60718099582647</v>
      </c>
      <c r="V222" s="84">
        <f t="shared" si="677"/>
        <v>29.911734218220115</v>
      </c>
      <c r="W222" s="84">
        <f t="shared" si="678"/>
        <v>39.768007541197051</v>
      </c>
      <c r="X222" s="84">
        <f t="shared" si="679"/>
        <v>54.725927485206071</v>
      </c>
      <c r="Y222" s="84">
        <f t="shared" si="680"/>
        <v>34.548827167992492</v>
      </c>
      <c r="Z222" s="84">
        <f t="shared" si="681"/>
        <v>42.360729909700176</v>
      </c>
      <c r="AC222" s="84">
        <f t="shared" si="736"/>
        <v>15.479840051884588</v>
      </c>
      <c r="AD222" s="84">
        <f t="shared" si="736"/>
        <v>20.954420829977224</v>
      </c>
      <c r="AE222" s="84">
        <f t="shared" si="736"/>
        <v>29.60419356533178</v>
      </c>
      <c r="AF222" s="84">
        <f t="shared" si="736"/>
        <v>19.93462265823031</v>
      </c>
      <c r="AG222" s="84">
        <f t="shared" si="736"/>
        <v>22.900445291818752</v>
      </c>
      <c r="AI222" s="74">
        <f t="shared" si="737"/>
        <v>15.434556746123297</v>
      </c>
      <c r="AJ222" s="74">
        <f t="shared" si="737"/>
        <v>20.960957743487327</v>
      </c>
      <c r="AK222" s="74">
        <f t="shared" si="737"/>
        <v>29.567407866462013</v>
      </c>
      <c r="AL222" s="74">
        <f t="shared" si="737"/>
        <v>19.318007215902902</v>
      </c>
      <c r="AM222" s="74">
        <f t="shared" si="697"/>
        <v>22.752995851538032</v>
      </c>
      <c r="AO222" s="119">
        <f>Northeast!V223</f>
        <v>1.0029338909115524</v>
      </c>
      <c r="AP222" s="119">
        <f>Midwest!V223</f>
        <v>0.99968813860558758</v>
      </c>
      <c r="AQ222" s="119">
        <f>South!V223</f>
        <v>1.0012441299905595</v>
      </c>
      <c r="AR222" s="119">
        <f>West!V223</f>
        <v>1.0319192055078952</v>
      </c>
      <c r="AS222" s="119">
        <f t="shared" si="698"/>
        <v>1.0064804406963732</v>
      </c>
      <c r="AU222" s="125">
        <f t="shared" si="682"/>
        <v>1932.3025378791633</v>
      </c>
      <c r="AV222" s="125">
        <f t="shared" si="683"/>
        <v>1897.8337728287518</v>
      </c>
      <c r="AW222" s="125">
        <f t="shared" si="684"/>
        <v>1848.5870038795208</v>
      </c>
      <c r="AX222" s="125">
        <f t="shared" si="685"/>
        <v>1733.1066537007405</v>
      </c>
      <c r="AY222" s="125">
        <f t="shared" si="686"/>
        <v>1849.7775641434214</v>
      </c>
      <c r="BB222" s="71">
        <f t="shared" si="568"/>
        <v>1.1809230576145688</v>
      </c>
      <c r="BC222" s="71">
        <f t="shared" si="569"/>
        <v>1.1060014895409336</v>
      </c>
      <c r="BD222" s="71">
        <f t="shared" si="570"/>
        <v>1.0223913747776476</v>
      </c>
      <c r="BE222" s="71">
        <f t="shared" si="571"/>
        <v>0.91734071127511363</v>
      </c>
      <c r="BF222" s="71"/>
      <c r="BG222" s="71">
        <f t="shared" si="687"/>
        <v>1.4190651548492339</v>
      </c>
      <c r="BH222" s="71">
        <f t="shared" si="688"/>
        <v>1.3911453505134324</v>
      </c>
      <c r="BI222" s="71">
        <f t="shared" si="689"/>
        <v>1.3642085093498775</v>
      </c>
      <c r="BJ222" s="71">
        <f t="shared" si="690"/>
        <v>1.1899943511563498</v>
      </c>
      <c r="BK222" s="71"/>
      <c r="BL222" s="71">
        <f t="shared" si="738"/>
        <v>1.4190651548492337</v>
      </c>
      <c r="BM222" s="71">
        <f t="shared" si="738"/>
        <v>1.3911453505134321</v>
      </c>
      <c r="BN222" s="71">
        <f t="shared" si="738"/>
        <v>1.3642085093498775</v>
      </c>
      <c r="BO222" s="71">
        <f t="shared" si="738"/>
        <v>1.1899943511563498</v>
      </c>
      <c r="BP222" s="71"/>
      <c r="BQ222" s="148">
        <f>Northeast!AK223</f>
        <v>1.1848912856263398</v>
      </c>
      <c r="BR222" s="148">
        <f>Midwest!AK223</f>
        <v>1.1212269879143193</v>
      </c>
      <c r="BS222" s="148">
        <f>South!AK223</f>
        <v>1.0277766672669673</v>
      </c>
      <c r="BT222" s="148">
        <f>West!AK223</f>
        <v>0.92901115320921301</v>
      </c>
      <c r="BU222" s="72"/>
      <c r="BV222" s="148">
        <f>Northeast!AH223</f>
        <v>0.99665097713190387</v>
      </c>
      <c r="BW222" s="148">
        <f>Midwest!AH223</f>
        <v>0.98642068150561735</v>
      </c>
      <c r="BX222" s="148">
        <f>South!AH223</f>
        <v>0.99476025029480386</v>
      </c>
      <c r="BY222" s="148">
        <f>West!AH223</f>
        <v>0.9874377805973753</v>
      </c>
      <c r="CA222" s="148">
        <f>Northeast!AI223</f>
        <v>1.1816816520251217</v>
      </c>
      <c r="CB222" s="148">
        <f>Midwest!AI223</f>
        <v>1.2469449329390412</v>
      </c>
      <c r="CC222" s="148">
        <f>South!AI223</f>
        <v>1.2848938829489058</v>
      </c>
      <c r="CD222" s="148">
        <f>West!AI223</f>
        <v>1.2723673689363171</v>
      </c>
      <c r="CF222" s="148">
        <f>Northeast!AJ223</f>
        <v>1.0169046692770003</v>
      </c>
      <c r="CG222" s="148">
        <f>Midwest!AJ223</f>
        <v>1.008717422387456</v>
      </c>
      <c r="CH222" s="148">
        <f>South!AJ223</f>
        <v>1.0384756449339823</v>
      </c>
      <c r="CI222" s="148">
        <f>West!AJ223</f>
        <v>1.0195339903812459</v>
      </c>
      <c r="CK222" s="73">
        <f t="shared" si="572"/>
        <v>1.272209873532957</v>
      </c>
      <c r="CL222" s="73">
        <f t="shared" si="573"/>
        <v>1.3662499220826807</v>
      </c>
      <c r="CM222" s="73">
        <f t="shared" si="699"/>
        <v>1.0170250173754019</v>
      </c>
      <c r="CN222" s="73">
        <f t="shared" si="700"/>
        <v>0.9919413703625426</v>
      </c>
      <c r="CO222" s="73">
        <f t="shared" si="701"/>
        <v>1.2596871646054828</v>
      </c>
      <c r="CP222" s="73">
        <f t="shared" si="702"/>
        <v>1.0246992404206006</v>
      </c>
      <c r="CQ222" s="73">
        <f t="shared" si="703"/>
        <v>1.0491881868986808</v>
      </c>
      <c r="CR222" s="73">
        <f t="shared" si="704"/>
        <v>1.7381566405872209</v>
      </c>
      <c r="CS222" s="73">
        <f t="shared" si="705"/>
        <v>1.7381566405872195</v>
      </c>
      <c r="CT222" s="73"/>
      <c r="CU222" s="73">
        <f t="shared" si="706"/>
        <v>1.3021972026974598</v>
      </c>
      <c r="CV222" s="546">
        <f t="shared" si="582"/>
        <v>1.0337465041213549</v>
      </c>
      <c r="CW222" s="71">
        <f t="shared" si="583"/>
        <v>1.3216488922919665</v>
      </c>
      <c r="CX222" s="53"/>
      <c r="CZ222" s="71">
        <f t="shared" si="739"/>
        <v>0.12934576136413836</v>
      </c>
      <c r="DA222" s="71">
        <f t="shared" si="739"/>
        <v>0.21309649620600718</v>
      </c>
      <c r="DB222" s="71">
        <f t="shared" si="739"/>
        <v>0.47871400973899098</v>
      </c>
      <c r="DC222" s="71">
        <f t="shared" si="739"/>
        <v>0.17884373269086351</v>
      </c>
      <c r="DE222" s="71">
        <f t="shared" si="740"/>
        <v>0.13014030146836142</v>
      </c>
      <c r="DF222" s="71">
        <f t="shared" si="740"/>
        <v>0.21402062806728714</v>
      </c>
      <c r="DG222" s="71">
        <f t="shared" si="740"/>
        <v>0.47867432263657972</v>
      </c>
      <c r="DH222" s="71">
        <f t="shared" si="740"/>
        <v>0.17715646637950322</v>
      </c>
      <c r="DI222" s="71">
        <f t="shared" si="709"/>
        <v>0.99999171855173152</v>
      </c>
      <c r="DK222" s="71">
        <f t="shared" si="741"/>
        <v>0.13014137922746108</v>
      </c>
      <c r="DL222" s="71">
        <f t="shared" si="741"/>
        <v>0.21402240048272503</v>
      </c>
      <c r="DM222" s="71">
        <f t="shared" si="741"/>
        <v>0.47867828678604896</v>
      </c>
      <c r="DN222" s="71">
        <f t="shared" si="741"/>
        <v>0.17715793350376488</v>
      </c>
      <c r="DQ222" s="71">
        <f t="shared" si="742"/>
        <v>-2.0720735658183258E-2</v>
      </c>
      <c r="DR222" s="71">
        <f t="shared" si="742"/>
        <v>-2.1146576327226055E-3</v>
      </c>
      <c r="DS222" s="71">
        <f t="shared" si="742"/>
        <v>9.3532149619656533E-3</v>
      </c>
      <c r="DT222" s="71">
        <f t="shared" si="742"/>
        <v>-3.3256546284340638E-3</v>
      </c>
      <c r="DV222" s="71">
        <f t="shared" si="743"/>
        <v>0.18317830795558712</v>
      </c>
      <c r="DW222" s="71">
        <f t="shared" si="743"/>
        <v>0.22698957475138315</v>
      </c>
      <c r="DX222" s="71">
        <f t="shared" si="743"/>
        <v>0.3705496791447685</v>
      </c>
      <c r="DY222" s="71">
        <f t="shared" si="743"/>
        <v>0.21928243814826132</v>
      </c>
      <c r="DZ222" s="71"/>
      <c r="EB222" s="71">
        <f t="shared" si="744"/>
        <v>-3.0624451549357244E-3</v>
      </c>
      <c r="EC222" s="71">
        <f t="shared" si="744"/>
        <v>-1.7928838137615683E-4</v>
      </c>
      <c r="ED222" s="71">
        <f t="shared" si="744"/>
        <v>4.7115125937266652E-3</v>
      </c>
      <c r="EE222" s="71">
        <f t="shared" si="744"/>
        <v>-5.1817215481363421E-3</v>
      </c>
      <c r="EG222" s="71">
        <f t="shared" si="745"/>
        <v>-7.3974775826787949E-4</v>
      </c>
      <c r="EH222" s="71">
        <f t="shared" si="745"/>
        <v>-5.3325062422851402E-4</v>
      </c>
      <c r="EI222" s="71">
        <f t="shared" si="745"/>
        <v>-1.1133354475029585E-3</v>
      </c>
      <c r="EJ222" s="71">
        <f t="shared" si="745"/>
        <v>-9.131839184418944E-4</v>
      </c>
      <c r="EL222" s="71">
        <f t="shared" si="746"/>
        <v>3.8294454137648105E-3</v>
      </c>
      <c r="EM222" s="71">
        <f t="shared" si="746"/>
        <v>3.3007869146502596E-3</v>
      </c>
      <c r="EN222" s="71">
        <f t="shared" si="746"/>
        <v>7.7618358719184271E-3</v>
      </c>
      <c r="EO222" s="71">
        <f t="shared" si="746"/>
        <v>8.4087206779600576E-3</v>
      </c>
      <c r="EQ222" s="71">
        <f t="shared" si="747"/>
        <v>-5.0393652119197583E-3</v>
      </c>
      <c r="ER222" s="71">
        <f t="shared" si="747"/>
        <v>-2.2619351447519632E-2</v>
      </c>
      <c r="ES222" s="71">
        <f t="shared" si="747"/>
        <v>-3.4044793180864868E-2</v>
      </c>
      <c r="ET222" s="71">
        <f t="shared" si="747"/>
        <v>6.5026836660416589E-3</v>
      </c>
      <c r="EW222" s="71">
        <f t="shared" si="717"/>
        <v>1.0007390785765717</v>
      </c>
      <c r="EX222" s="71">
        <f t="shared" si="718"/>
        <v>1.253706882989345</v>
      </c>
      <c r="EY222" s="71">
        <f t="shared" si="625"/>
        <v>1.0491881868986808</v>
      </c>
      <c r="EZ222" s="71"/>
      <c r="FA222" s="71">
        <f t="shared" si="646"/>
        <v>1.0009007986046237</v>
      </c>
      <c r="FB222" s="71">
        <f t="shared" si="719"/>
        <v>1.0371507247639815</v>
      </c>
      <c r="FC222" s="71">
        <f t="shared" si="626"/>
        <v>1.0170250173754019</v>
      </c>
      <c r="FD222" s="71"/>
      <c r="FE222" s="71">
        <f t="shared" si="647"/>
        <v>0.99909530283274772</v>
      </c>
      <c r="FF222" s="71">
        <f t="shared" si="720"/>
        <v>1.0095427514410835</v>
      </c>
      <c r="FG222" s="71">
        <f t="shared" si="627"/>
        <v>0.9919413703625426</v>
      </c>
      <c r="FI222" s="71">
        <f t="shared" si="649"/>
        <v>1.006430492931663</v>
      </c>
      <c r="FJ222" s="71">
        <f t="shared" si="721"/>
        <v>1.2919555363142048</v>
      </c>
      <c r="FK222" s="71">
        <f t="shared" si="628"/>
        <v>1.2596871646054828</v>
      </c>
      <c r="FM222" s="71">
        <f t="shared" si="651"/>
        <v>0.97957019592508621</v>
      </c>
      <c r="FN222" s="71">
        <f t="shared" si="722"/>
        <v>0.99602775180510972</v>
      </c>
      <c r="FO222" s="71">
        <f t="shared" si="629"/>
        <v>1.0246992404206006</v>
      </c>
      <c r="FQ222" s="239"/>
      <c r="GB222" s="119">
        <f t="shared" si="613"/>
        <v>0.13165417997265932</v>
      </c>
      <c r="GC222" s="119">
        <f t="shared" si="614"/>
        <v>0.21350731914459886</v>
      </c>
      <c r="GD222" s="119">
        <f t="shared" si="615"/>
        <v>0.48087147154094428</v>
      </c>
      <c r="GE222" s="119">
        <f t="shared" si="616"/>
        <v>0.17396702934179756</v>
      </c>
    </row>
    <row r="223" spans="1:187" x14ac:dyDescent="0.2">
      <c r="A223" s="75" t="s">
        <v>44</v>
      </c>
      <c r="B223" s="50">
        <f t="shared" si="630"/>
        <v>2009</v>
      </c>
      <c r="D223" s="79">
        <f>Northeast!D224</f>
        <v>596.68187183530858</v>
      </c>
      <c r="E223" s="79">
        <f>Midwest!D224</f>
        <v>969.92079166519909</v>
      </c>
      <c r="F223" s="79">
        <f>South!D224</f>
        <v>2253.2345160149484</v>
      </c>
      <c r="G223" s="79">
        <f>West!D224</f>
        <v>835.74982048454478</v>
      </c>
      <c r="H223" s="79">
        <f t="shared" si="692"/>
        <v>4655.5870000000014</v>
      </c>
      <c r="J223" s="327">
        <f t="shared" si="654"/>
        <v>20345.41378661017</v>
      </c>
      <c r="K223" s="327">
        <f t="shared" si="654"/>
        <v>25272.28651039354</v>
      </c>
      <c r="L223" s="327">
        <f t="shared" si="654"/>
        <v>41461.1000786601</v>
      </c>
      <c r="M223" s="327">
        <f t="shared" si="654"/>
        <v>24297.434931072727</v>
      </c>
      <c r="N223" s="327">
        <f t="shared" si="693"/>
        <v>111376.23530673655</v>
      </c>
      <c r="O223" s="119">
        <f>N223/N199</f>
        <v>1.2747720261979276</v>
      </c>
      <c r="P223" s="84">
        <f t="shared" si="656"/>
        <v>39.398408778011245</v>
      </c>
      <c r="Q223" s="84">
        <f t="shared" si="656"/>
        <v>48.055281261723756</v>
      </c>
      <c r="R223" s="84">
        <f t="shared" si="656"/>
        <v>77.137513276251838</v>
      </c>
      <c r="S223" s="84">
        <f t="shared" si="656"/>
        <v>42.402344124565779</v>
      </c>
      <c r="T223" s="79">
        <f t="shared" si="694"/>
        <v>206.99354744055262</v>
      </c>
      <c r="U223" s="119">
        <f>T223/T199</f>
        <v>1.5943434781086774</v>
      </c>
      <c r="V223" s="84">
        <f t="shared" si="677"/>
        <v>29.327585965737395</v>
      </c>
      <c r="W223" s="84">
        <f t="shared" si="678"/>
        <v>38.378830157148904</v>
      </c>
      <c r="X223" s="84">
        <f t="shared" si="679"/>
        <v>54.345748466396365</v>
      </c>
      <c r="Y223" s="84">
        <f t="shared" si="680"/>
        <v>34.396627580459025</v>
      </c>
      <c r="Z223" s="84">
        <f t="shared" si="681"/>
        <v>41.800541984367193</v>
      </c>
      <c r="AC223" s="84">
        <f t="shared" si="736"/>
        <v>15.14482158904662</v>
      </c>
      <c r="AD223" s="84">
        <f t="shared" si="736"/>
        <v>20.183438036346388</v>
      </c>
      <c r="AE223" s="84">
        <f t="shared" si="736"/>
        <v>29.210619066049759</v>
      </c>
      <c r="AF223" s="84">
        <f t="shared" si="736"/>
        <v>19.709990986096297</v>
      </c>
      <c r="AG223" s="84">
        <f t="shared" si="736"/>
        <v>22.491459553042638</v>
      </c>
      <c r="AI223" s="74">
        <f t="shared" si="737"/>
        <v>15.332204212134029</v>
      </c>
      <c r="AJ223" s="74">
        <f t="shared" si="737"/>
        <v>20.716646540772736</v>
      </c>
      <c r="AK223" s="74">
        <f t="shared" si="737"/>
        <v>29.060074128312944</v>
      </c>
      <c r="AL223" s="74">
        <f t="shared" si="737"/>
        <v>19.075332657377491</v>
      </c>
      <c r="AM223" s="74">
        <f t="shared" si="697"/>
        <v>22.464803644084203</v>
      </c>
      <c r="AO223" s="119">
        <f>Northeast!V224</f>
        <v>0.98777849417508323</v>
      </c>
      <c r="AP223" s="119">
        <f>Midwest!V224</f>
        <v>0.97426183318922144</v>
      </c>
      <c r="AQ223" s="119">
        <f>South!V224</f>
        <v>1.0051804732868916</v>
      </c>
      <c r="AR223" s="119">
        <f>West!V224</f>
        <v>1.0332711539095152</v>
      </c>
      <c r="AS223" s="119">
        <f t="shared" si="698"/>
        <v>1.0011865631848269</v>
      </c>
      <c r="AU223" s="125">
        <f t="shared" si="682"/>
        <v>1936.4761607326134</v>
      </c>
      <c r="AV223" s="125">
        <f t="shared" si="683"/>
        <v>1901.5011262222129</v>
      </c>
      <c r="AW223" s="125">
        <f t="shared" si="684"/>
        <v>1860.4791751764028</v>
      </c>
      <c r="AX223" s="125">
        <f t="shared" si="685"/>
        <v>1745.1366469280931</v>
      </c>
      <c r="AY223" s="125">
        <f t="shared" si="686"/>
        <v>1858.5073096651229</v>
      </c>
      <c r="AZ223" s="119">
        <f>AY223/AY199</f>
        <v>1.2506890999670643</v>
      </c>
      <c r="BB223" s="71">
        <f t="shared" si="568"/>
        <v>1.1730918986521603</v>
      </c>
      <c r="BC223" s="71">
        <f t="shared" si="569"/>
        <v>1.0931104490922772</v>
      </c>
      <c r="BD223" s="71">
        <f t="shared" si="570"/>
        <v>1.0048486249918047</v>
      </c>
      <c r="BE223" s="71">
        <f t="shared" si="571"/>
        <v>0.90581699406981031</v>
      </c>
      <c r="BF223" s="71"/>
      <c r="BG223" s="71">
        <f t="shared" si="687"/>
        <v>1.3913521367969617</v>
      </c>
      <c r="BH223" s="71">
        <f t="shared" si="688"/>
        <v>1.342549814092479</v>
      </c>
      <c r="BI223" s="71">
        <f t="shared" si="689"/>
        <v>1.354731402677237</v>
      </c>
      <c r="BJ223" s="71">
        <f t="shared" si="690"/>
        <v>1.1847520125804996</v>
      </c>
      <c r="BK223" s="71"/>
      <c r="BL223" s="71">
        <f t="shared" si="738"/>
        <v>1.3913521367969615</v>
      </c>
      <c r="BM223" s="71">
        <f t="shared" si="738"/>
        <v>1.342549814092479</v>
      </c>
      <c r="BN223" s="71">
        <f t="shared" si="738"/>
        <v>1.354731402677237</v>
      </c>
      <c r="BO223" s="71">
        <f t="shared" si="738"/>
        <v>1.1847520125804993</v>
      </c>
      <c r="BP223" s="71"/>
      <c r="BQ223" s="148">
        <f>Northeast!AK224</f>
        <v>1.1777317646776777</v>
      </c>
      <c r="BR223" s="148">
        <f>Midwest!AK224</f>
        <v>1.1084718141796022</v>
      </c>
      <c r="BS223" s="148">
        <f>South!AK224</f>
        <v>1.0110111980210932</v>
      </c>
      <c r="BT223" s="148">
        <f>West!AK224</f>
        <v>0.91794956441433884</v>
      </c>
      <c r="BU223" s="72"/>
      <c r="BV223" s="148">
        <f>Northeast!AH224</f>
        <v>0.99606033719674114</v>
      </c>
      <c r="BW223" s="148">
        <f>Midwest!AH224</f>
        <v>0.98614185323359416</v>
      </c>
      <c r="BX223" s="148">
        <f>South!AH224</f>
        <v>0.99390454523021032</v>
      </c>
      <c r="BY223" s="148">
        <f>West!AH224</f>
        <v>0.98678296628173712</v>
      </c>
      <c r="CA223" s="148">
        <f>Northeast!AI224</f>
        <v>1.1842339922781173</v>
      </c>
      <c r="CB223" s="148">
        <f>Midwest!AI224</f>
        <v>1.2493545157996397</v>
      </c>
      <c r="CC223" s="148">
        <f>South!AI224</f>
        <v>1.293159752027438</v>
      </c>
      <c r="CD223" s="148">
        <f>West!AI224</f>
        <v>1.2811992378800567</v>
      </c>
      <c r="CF223" s="148">
        <f>Northeast!AJ224</f>
        <v>1.0015381592350936</v>
      </c>
      <c r="CG223" s="148">
        <f>Midwest!AJ224</f>
        <v>0.9830614640240728</v>
      </c>
      <c r="CH223" s="148">
        <f>South!AJ224</f>
        <v>1.0425583621463954</v>
      </c>
      <c r="CI223" s="148">
        <f>West!AJ224</f>
        <v>1.0208697125398571</v>
      </c>
      <c r="CK223" s="73">
        <f t="shared" si="572"/>
        <v>1.2747720261979276</v>
      </c>
      <c r="CL223" s="73">
        <f t="shared" si="573"/>
        <v>1.3481823224221141</v>
      </c>
      <c r="CM223" s="73">
        <f t="shared" si="699"/>
        <v>1.0179059212312429</v>
      </c>
      <c r="CN223" s="73">
        <f t="shared" si="700"/>
        <v>0.99127798160566905</v>
      </c>
      <c r="CO223" s="73">
        <f t="shared" si="701"/>
        <v>1.2660149385380353</v>
      </c>
      <c r="CP223" s="73">
        <f t="shared" si="702"/>
        <v>1.0193175917978601</v>
      </c>
      <c r="CQ223" s="73">
        <f t="shared" si="703"/>
        <v>1.0353738170824511</v>
      </c>
      <c r="CR223" s="73">
        <f t="shared" si="704"/>
        <v>1.7186251108382677</v>
      </c>
      <c r="CS223" s="73">
        <f t="shared" si="705"/>
        <v>1.7186251108382662</v>
      </c>
      <c r="CT223" s="73"/>
      <c r="CU223" s="73">
        <f t="shared" si="706"/>
        <v>1.3021213209941103</v>
      </c>
      <c r="CV223" s="546">
        <f t="shared" si="582"/>
        <v>1.0285197128066828</v>
      </c>
      <c r="CW223" s="71">
        <f t="shared" si="583"/>
        <v>1.3107987193975303</v>
      </c>
      <c r="CX223" s="53"/>
      <c r="CZ223" s="71">
        <f t="shared" si="739"/>
        <v>0.12816469154916629</v>
      </c>
      <c r="DA223" s="71">
        <f t="shared" si="739"/>
        <v>0.20833480110353406</v>
      </c>
      <c r="DB223" s="71">
        <f t="shared" si="739"/>
        <v>0.48398505194188141</v>
      </c>
      <c r="DC223" s="71">
        <f t="shared" si="739"/>
        <v>0.17951545540541816</v>
      </c>
      <c r="DE223" s="71">
        <f t="shared" si="740"/>
        <v>0.12875432362357228</v>
      </c>
      <c r="DF223" s="71">
        <f t="shared" si="740"/>
        <v>0.21070668139156271</v>
      </c>
      <c r="DG223" s="71">
        <f t="shared" si="740"/>
        <v>0.48134472073429441</v>
      </c>
      <c r="DH223" s="71">
        <f t="shared" si="740"/>
        <v>0.17917938419731802</v>
      </c>
      <c r="DI223" s="71">
        <f t="shared" si="709"/>
        <v>0.9999851099467475</v>
      </c>
      <c r="DK223" s="71">
        <f t="shared" si="741"/>
        <v>0.12875624081085454</v>
      </c>
      <c r="DL223" s="71">
        <f t="shared" si="741"/>
        <v>0.21070981887198653</v>
      </c>
      <c r="DM223" s="71">
        <f t="shared" si="741"/>
        <v>0.48135188808954127</v>
      </c>
      <c r="DN223" s="71">
        <f t="shared" si="741"/>
        <v>0.17918205222761757</v>
      </c>
      <c r="DQ223" s="71">
        <f t="shared" si="742"/>
        <v>-6.060672998916385E-3</v>
      </c>
      <c r="DR223" s="71">
        <f t="shared" si="742"/>
        <v>-1.1441287821818682E-2</v>
      </c>
      <c r="DS223" s="71">
        <f t="shared" si="742"/>
        <v>-1.6446877530452618E-2</v>
      </c>
      <c r="DT223" s="71">
        <f t="shared" si="742"/>
        <v>-1.1978295963033054E-2</v>
      </c>
      <c r="DV223" s="71">
        <f t="shared" si="743"/>
        <v>0.18267284515927237</v>
      </c>
      <c r="DW223" s="71">
        <f t="shared" si="743"/>
        <v>0.22690914664867431</v>
      </c>
      <c r="DX223" s="71">
        <f t="shared" si="743"/>
        <v>0.37226164059571459</v>
      </c>
      <c r="DY223" s="71">
        <f t="shared" si="743"/>
        <v>0.21815636759633864</v>
      </c>
      <c r="DZ223" s="71"/>
      <c r="EB223" s="71">
        <f t="shared" si="744"/>
        <v>-2.7632173009568385E-3</v>
      </c>
      <c r="EC223" s="71">
        <f t="shared" si="744"/>
        <v>-3.5438788328155934E-4</v>
      </c>
      <c r="ED223" s="71">
        <f t="shared" si="744"/>
        <v>4.6094194759379852E-3</v>
      </c>
      <c r="EE223" s="71">
        <f t="shared" si="744"/>
        <v>-5.1484825969607519E-3</v>
      </c>
      <c r="EG223" s="71">
        <f t="shared" si="745"/>
        <v>-5.9280032005860537E-4</v>
      </c>
      <c r="EH223" s="71">
        <f t="shared" si="745"/>
        <v>-2.8270665083587779E-4</v>
      </c>
      <c r="EI223" s="71">
        <f t="shared" si="745"/>
        <v>-8.6058255703069049E-4</v>
      </c>
      <c r="EJ223" s="71">
        <f t="shared" si="745"/>
        <v>-6.6336486503451727E-4</v>
      </c>
      <c r="EL223" s="71">
        <f t="shared" si="746"/>
        <v>2.1575927690241172E-3</v>
      </c>
      <c r="EM223" s="71">
        <f t="shared" si="746"/>
        <v>1.9305244891010883E-3</v>
      </c>
      <c r="EN223" s="71">
        <f t="shared" si="746"/>
        <v>6.4125100354346333E-3</v>
      </c>
      <c r="EO223" s="71">
        <f t="shared" si="746"/>
        <v>6.9173086275442375E-3</v>
      </c>
      <c r="EQ223" s="71">
        <f t="shared" si="747"/>
        <v>-1.5226398002220379E-2</v>
      </c>
      <c r="ER223" s="71">
        <f t="shared" si="747"/>
        <v>-2.5763278856423898E-2</v>
      </c>
      <c r="ES223" s="71">
        <f t="shared" si="747"/>
        <v>3.9237440969905266E-3</v>
      </c>
      <c r="ET223" s="71">
        <f t="shared" si="747"/>
        <v>1.3092726184589813E-3</v>
      </c>
      <c r="EW223" s="71">
        <f t="shared" si="717"/>
        <v>0.9868332773960562</v>
      </c>
      <c r="EX223" s="71">
        <f t="shared" si="718"/>
        <v>1.2371996722343692</v>
      </c>
      <c r="EY223" s="71">
        <f t="shared" si="625"/>
        <v>1.0353738170824511</v>
      </c>
      <c r="EZ223" s="71"/>
      <c r="FA223" s="71">
        <f t="shared" si="646"/>
        <v>1.0008661575091971</v>
      </c>
      <c r="FB223" s="71">
        <f t="shared" si="719"/>
        <v>1.0380490606524051</v>
      </c>
      <c r="FC223" s="71">
        <f t="shared" si="626"/>
        <v>1.0179059212312429</v>
      </c>
      <c r="FD223" s="71"/>
      <c r="FE223" s="71">
        <f t="shared" si="647"/>
        <v>0.99933122180736245</v>
      </c>
      <c r="FF223" s="71">
        <f t="shared" si="720"/>
        <v>1.0088675912643843</v>
      </c>
      <c r="FG223" s="71">
        <f t="shared" si="627"/>
        <v>0.99127798160566905</v>
      </c>
      <c r="FI223" s="71">
        <f t="shared" si="649"/>
        <v>1.0050232899963971</v>
      </c>
      <c r="FJ223" s="71">
        <f t="shared" si="721"/>
        <v>1.2984454036355617</v>
      </c>
      <c r="FK223" s="71">
        <f t="shared" si="628"/>
        <v>1.2660149385380353</v>
      </c>
      <c r="FM223" s="71">
        <f t="shared" si="651"/>
        <v>0.9947480700575797</v>
      </c>
      <c r="FN223" s="71">
        <f t="shared" si="722"/>
        <v>0.99079668383192288</v>
      </c>
      <c r="FO223" s="71">
        <f t="shared" si="629"/>
        <v>1.0193175917978601</v>
      </c>
      <c r="FQ223" s="239"/>
      <c r="GB223" s="119">
        <f t="shared" si="613"/>
        <v>0.13054292405890353</v>
      </c>
      <c r="GC223" s="119">
        <f t="shared" si="614"/>
        <v>0.21303042101279801</v>
      </c>
      <c r="GD223" s="119">
        <f t="shared" si="615"/>
        <v>0.48072945480306906</v>
      </c>
      <c r="GE223" s="119">
        <f t="shared" si="616"/>
        <v>0.17569720012522944</v>
      </c>
    </row>
    <row r="224" spans="1:187" x14ac:dyDescent="0.2">
      <c r="A224" s="75" t="s">
        <v>44</v>
      </c>
      <c r="B224" s="50">
        <f t="shared" si="630"/>
        <v>2010</v>
      </c>
      <c r="D224" s="79">
        <f>Northeast!D225</f>
        <v>631.50474395465085</v>
      </c>
      <c r="E224" s="79">
        <f>Midwest!D225</f>
        <v>1033.4245809951387</v>
      </c>
      <c r="F224" s="79">
        <f>South!D225</f>
        <v>2450.847006297287</v>
      </c>
      <c r="G224" s="79">
        <f>West!D225</f>
        <v>816.98066875292295</v>
      </c>
      <c r="H224" s="79">
        <f t="shared" si="692"/>
        <v>4932.7569999999987</v>
      </c>
      <c r="J224" s="327">
        <f t="shared" si="654"/>
        <v>20536.818870476822</v>
      </c>
      <c r="K224" s="327">
        <f t="shared" si="654"/>
        <v>25388.204282121078</v>
      </c>
      <c r="L224" s="327">
        <f t="shared" si="654"/>
        <v>41804.575637362577</v>
      </c>
      <c r="M224" s="327">
        <f t="shared" si="654"/>
        <v>24696.228559248102</v>
      </c>
      <c r="N224" s="327">
        <f t="shared" si="693"/>
        <v>112425.82734920859</v>
      </c>
      <c r="P224" s="84">
        <f t="shared" si="656"/>
        <v>39.570473815822574</v>
      </c>
      <c r="Q224" s="84">
        <f t="shared" si="656"/>
        <v>48.301686200113885</v>
      </c>
      <c r="R224" s="84">
        <f t="shared" si="656"/>
        <v>77.993676877445324</v>
      </c>
      <c r="S224" s="84">
        <f t="shared" si="656"/>
        <v>43.243760907297819</v>
      </c>
      <c r="T224" s="79">
        <f t="shared" si="694"/>
        <v>209.10959780067961</v>
      </c>
      <c r="V224" s="84">
        <f t="shared" ref="V224:Z225" si="748">D224/J224*1000</f>
        <v>30.749881368554359</v>
      </c>
      <c r="W224" s="84">
        <f t="shared" si="748"/>
        <v>40.704910418689934</v>
      </c>
      <c r="X224" s="84">
        <f t="shared" si="748"/>
        <v>58.62628597303253</v>
      </c>
      <c r="Y224" s="84">
        <f t="shared" si="748"/>
        <v>33.08119159947541</v>
      </c>
      <c r="Z224" s="84">
        <f t="shared" si="748"/>
        <v>43.875656655638764</v>
      </c>
      <c r="AC224" s="84">
        <f t="shared" si="736"/>
        <v>15.958988686714653</v>
      </c>
      <c r="AD224" s="84">
        <f t="shared" si="736"/>
        <v>21.395207130319648</v>
      </c>
      <c r="AE224" s="84">
        <f t="shared" si="736"/>
        <v>31.423662845750993</v>
      </c>
      <c r="AF224" s="84">
        <f t="shared" si="736"/>
        <v>18.892451803724807</v>
      </c>
      <c r="AG224" s="84">
        <f t="shared" si="736"/>
        <v>23.589338088162911</v>
      </c>
      <c r="AI224" s="74">
        <f t="shared" si="737"/>
        <v>15.546273059170558</v>
      </c>
      <c r="AJ224" s="74">
        <f t="shared" si="737"/>
        <v>20.727310016733234</v>
      </c>
      <c r="AK224" s="74">
        <f t="shared" si="737"/>
        <v>29.309214927336217</v>
      </c>
      <c r="AL224" s="74">
        <f t="shared" si="737"/>
        <v>18.892751686698656</v>
      </c>
      <c r="AM224" s="74">
        <f t="shared" si="697"/>
        <v>22.56837821052768</v>
      </c>
      <c r="AO224" s="119">
        <f>Northeast!V225</f>
        <v>1.0265475606901577</v>
      </c>
      <c r="AP224" s="119">
        <f>Midwest!V225</f>
        <v>1.03222304838627</v>
      </c>
      <c r="AQ224" s="119">
        <f>South!V225</f>
        <v>1.0721427688751453</v>
      </c>
      <c r="AR224" s="119">
        <f>West!V225</f>
        <v>0.99998412708858808</v>
      </c>
      <c r="AS224" s="119">
        <f t="shared" si="698"/>
        <v>1.0452385132910869</v>
      </c>
      <c r="AU224" s="125">
        <f t="shared" ref="AU224:AY226" si="749">P224/J224*1000000</f>
        <v>1926.8063893141709</v>
      </c>
      <c r="AV224" s="125">
        <f t="shared" si="749"/>
        <v>1902.5247183050662</v>
      </c>
      <c r="AW224" s="125">
        <f t="shared" si="749"/>
        <v>1865.6732113251967</v>
      </c>
      <c r="AX224" s="125">
        <f t="shared" si="749"/>
        <v>1751.0269150430317</v>
      </c>
      <c r="AY224" s="125">
        <f t="shared" si="749"/>
        <v>1859.9782872947799</v>
      </c>
      <c r="BB224" s="71">
        <f t="shared" si="568"/>
        <v>1.1894706545529996</v>
      </c>
      <c r="BC224" s="71">
        <f t="shared" si="569"/>
        <v>1.0936731056483526</v>
      </c>
      <c r="BD224" s="71">
        <f t="shared" si="570"/>
        <v>1.0134634959732927</v>
      </c>
      <c r="BE224" s="71">
        <f t="shared" si="571"/>
        <v>0.89714689908351464</v>
      </c>
      <c r="BF224" s="71"/>
      <c r="BG224" s="71">
        <f t="shared" si="687"/>
        <v>1.4588283262855133</v>
      </c>
      <c r="BH224" s="71">
        <f t="shared" si="688"/>
        <v>1.4239196372452148</v>
      </c>
      <c r="BI224" s="71">
        <f t="shared" si="689"/>
        <v>1.4614366877127982</v>
      </c>
      <c r="BJ224" s="71">
        <f t="shared" si="690"/>
        <v>1.1394433432277948</v>
      </c>
      <c r="BK224" s="71"/>
      <c r="BL224" s="71">
        <f t="shared" si="738"/>
        <v>1.4588283262855133</v>
      </c>
      <c r="BM224" s="71">
        <f t="shared" si="738"/>
        <v>1.4239196372452148</v>
      </c>
      <c r="BN224" s="71">
        <f t="shared" si="738"/>
        <v>1.4614366877127982</v>
      </c>
      <c r="BO224" s="71">
        <f t="shared" si="738"/>
        <v>1.1394433432277946</v>
      </c>
      <c r="BP224" s="71"/>
      <c r="BQ224" s="148">
        <f>Northeast!AK225</f>
        <v>1.1928207061325133</v>
      </c>
      <c r="BR224" s="148">
        <f>Midwest!AK225</f>
        <v>1.1086260762581577</v>
      </c>
      <c r="BS224" s="148">
        <f>South!AK225</f>
        <v>1.0198774805282051</v>
      </c>
      <c r="BT224" s="148">
        <f>West!AK225</f>
        <v>0.90958651795486922</v>
      </c>
      <c r="BU224" s="72"/>
      <c r="BV224" s="148">
        <f>Northeast!AH225</f>
        <v>0.99719148773802269</v>
      </c>
      <c r="BW224" s="148">
        <f>Midwest!AH225</f>
        <v>0.98651216047499579</v>
      </c>
      <c r="BX224" s="148">
        <f>South!AH225</f>
        <v>0.99371102443443482</v>
      </c>
      <c r="BY224" s="148">
        <f>West!AH225</f>
        <v>0.98632387505113406</v>
      </c>
      <c r="CA224" s="148">
        <f>Northeast!AI225</f>
        <v>1.1783205334690263</v>
      </c>
      <c r="CB224" s="148">
        <f>Midwest!AI225</f>
        <v>1.2500270525514798</v>
      </c>
      <c r="CC224" s="148">
        <f>South!AI225</f>
        <v>1.2967699609391066</v>
      </c>
      <c r="CD224" s="148">
        <f>West!AI225</f>
        <v>1.2855236024122283</v>
      </c>
      <c r="CF224" s="148">
        <f>Northeast!AJ225</f>
        <v>1.0408472753393043</v>
      </c>
      <c r="CG224" s="148">
        <f>Midwest!AJ225</f>
        <v>1.0415461907445112</v>
      </c>
      <c r="CH224" s="148">
        <f>South!AJ225</f>
        <v>1.1120106675476038</v>
      </c>
      <c r="CI224" s="148">
        <f>West!AJ225</f>
        <v>0.9879822005122425</v>
      </c>
      <c r="CJ224" s="243">
        <f>CK224*CL224</f>
        <v>1.8209433194703974</v>
      </c>
      <c r="CK224" s="73">
        <f t="shared" si="572"/>
        <v>1.2867852763403695</v>
      </c>
      <c r="CL224" s="73">
        <f t="shared" si="573"/>
        <v>1.4151104717713112</v>
      </c>
      <c r="CM224" s="73">
        <f t="shared" si="699"/>
        <v>1.017529934856976</v>
      </c>
      <c r="CN224" s="73">
        <f t="shared" si="700"/>
        <v>0.99132563586597755</v>
      </c>
      <c r="CO224" s="73">
        <f t="shared" si="701"/>
        <v>1.2678135619916591</v>
      </c>
      <c r="CP224" s="73">
        <f t="shared" si="702"/>
        <v>1.0640919682809531</v>
      </c>
      <c r="CQ224" s="73">
        <f t="shared" si="703"/>
        <v>1.039901619320132</v>
      </c>
      <c r="CR224" s="73">
        <f t="shared" si="704"/>
        <v>1.8209433194703994</v>
      </c>
      <c r="CS224" s="73">
        <f t="shared" si="705"/>
        <v>1.8209433194703974</v>
      </c>
      <c r="CT224" s="73"/>
      <c r="CU224" s="73">
        <f t="shared" si="706"/>
        <v>1.3608118743929687</v>
      </c>
      <c r="CV224" s="546">
        <f t="shared" si="582"/>
        <v>1.0733533030323599</v>
      </c>
      <c r="CW224" s="71">
        <f t="shared" si="583"/>
        <v>1.3184013761111508</v>
      </c>
      <c r="CX224" s="53"/>
      <c r="CZ224" s="71">
        <f t="shared" si="739"/>
        <v>0.12802267453163638</v>
      </c>
      <c r="DA224" s="71">
        <f t="shared" si="739"/>
        <v>0.20950243058702039</v>
      </c>
      <c r="DB224" s="71">
        <f t="shared" si="739"/>
        <v>0.49685135641129041</v>
      </c>
      <c r="DC224" s="71">
        <f t="shared" si="739"/>
        <v>0.16562353847005298</v>
      </c>
      <c r="DE224" s="71">
        <f t="shared" ref="DE224:DH225" si="750">(CZ224-CZ223)/LN(CZ224/CZ223)</f>
        <v>0.12809366991925311</v>
      </c>
      <c r="DF224" s="71">
        <f t="shared" si="750"/>
        <v>0.20891807202847196</v>
      </c>
      <c r="DG224" s="71">
        <f t="shared" si="750"/>
        <v>0.49039007352773617</v>
      </c>
      <c r="DH224" s="71">
        <f t="shared" si="750"/>
        <v>0.1724762645472343</v>
      </c>
      <c r="DI224" s="71">
        <f>SUM(DE224:DH224)</f>
        <v>0.99987808002269551</v>
      </c>
      <c r="DK224" s="71">
        <f t="shared" si="741"/>
        <v>0.12810928900086058</v>
      </c>
      <c r="DL224" s="71">
        <f t="shared" si="741"/>
        <v>0.20894354642090951</v>
      </c>
      <c r="DM224" s="71">
        <f t="shared" si="741"/>
        <v>0.49044986916465372</v>
      </c>
      <c r="DN224" s="71">
        <f t="shared" si="741"/>
        <v>0.17249729541357622</v>
      </c>
      <c r="DQ224" s="71">
        <f t="shared" si="742"/>
        <v>1.2730488291606655E-2</v>
      </c>
      <c r="DR224" s="71">
        <f t="shared" si="742"/>
        <v>1.3915675935634693E-4</v>
      </c>
      <c r="DS224" s="71">
        <f t="shared" si="742"/>
        <v>8.7314867922558565E-3</v>
      </c>
      <c r="DT224" s="71">
        <f t="shared" si="742"/>
        <v>-9.1523280089446171E-3</v>
      </c>
      <c r="DV224" s="71">
        <f t="shared" si="743"/>
        <v>0.18266993763529896</v>
      </c>
      <c r="DW224" s="71">
        <f t="shared" si="743"/>
        <v>0.22582181408602992</v>
      </c>
      <c r="DX224" s="71">
        <f t="shared" si="743"/>
        <v>0.37184138754445073</v>
      </c>
      <c r="DY224" s="71">
        <f t="shared" si="743"/>
        <v>0.21966686073422034</v>
      </c>
      <c r="DZ224" s="71"/>
      <c r="EB224" s="71">
        <f t="shared" si="744"/>
        <v>-1.5916690354447566E-5</v>
      </c>
      <c r="EC224" s="71">
        <f t="shared" si="744"/>
        <v>-4.803447290449612E-3</v>
      </c>
      <c r="ED224" s="71">
        <f t="shared" si="744"/>
        <v>-1.1295562040583296E-3</v>
      </c>
      <c r="EE224" s="71">
        <f t="shared" si="744"/>
        <v>6.900041080914879E-3</v>
      </c>
      <c r="EG224" s="71">
        <f t="shared" si="745"/>
        <v>1.1349801852012995E-3</v>
      </c>
      <c r="EH224" s="71">
        <f t="shared" si="745"/>
        <v>3.7544064309094275E-4</v>
      </c>
      <c r="EI224" s="71">
        <f t="shared" si="745"/>
        <v>-1.9472658530205825E-4</v>
      </c>
      <c r="EJ224" s="71">
        <f t="shared" si="745"/>
        <v>-4.6534858556118735E-4</v>
      </c>
      <c r="EL224" s="71">
        <f t="shared" si="746"/>
        <v>-5.0059976131089012E-3</v>
      </c>
      <c r="EM224" s="71">
        <f t="shared" si="746"/>
        <v>5.3816254115635715E-4</v>
      </c>
      <c r="EN224" s="71">
        <f t="shared" si="746"/>
        <v>2.7878835722021031E-3</v>
      </c>
      <c r="EO224" s="71">
        <f t="shared" si="746"/>
        <v>3.3695641429164038E-3</v>
      </c>
      <c r="EQ224" s="71">
        <f t="shared" si="747"/>
        <v>3.8498091821698215E-2</v>
      </c>
      <c r="ER224" s="71">
        <f t="shared" si="747"/>
        <v>5.778996475313327E-2</v>
      </c>
      <c r="ES224" s="71">
        <f t="shared" si="747"/>
        <v>6.449213290264863E-2</v>
      </c>
      <c r="ET224" s="71">
        <f t="shared" si="747"/>
        <v>-3.2745520413919947E-2</v>
      </c>
      <c r="EW224" s="71">
        <f t="shared" si="717"/>
        <v>1.0043731086907721</v>
      </c>
      <c r="EX224" s="71">
        <f t="shared" si="718"/>
        <v>1.2426100808732377</v>
      </c>
      <c r="EY224" s="71">
        <f t="shared" si="625"/>
        <v>1.039901619320132</v>
      </c>
      <c r="EZ224" s="71"/>
      <c r="FA224" s="71">
        <f t="shared" si="646"/>
        <v>0.99963062757920473</v>
      </c>
      <c r="FB224" s="71">
        <f t="shared" si="719"/>
        <v>1.0376656339579677</v>
      </c>
      <c r="FC224" s="71">
        <f t="shared" si="626"/>
        <v>1.017529934856976</v>
      </c>
      <c r="FD224" s="71"/>
      <c r="FE224" s="71">
        <f t="shared" si="647"/>
        <v>1.0000480735587725</v>
      </c>
      <c r="FF224" s="71">
        <f t="shared" si="720"/>
        <v>1.0089160911198265</v>
      </c>
      <c r="FG224" s="71">
        <f t="shared" si="627"/>
        <v>0.99132563586597755</v>
      </c>
      <c r="FI224" s="71">
        <f t="shared" si="649"/>
        <v>1.0014206968645258</v>
      </c>
      <c r="FJ224" s="71">
        <f t="shared" si="721"/>
        <v>1.3002901009492647</v>
      </c>
      <c r="FK224" s="71">
        <f t="shared" si="628"/>
        <v>1.2678135619916591</v>
      </c>
      <c r="FM224" s="71">
        <f t="shared" si="651"/>
        <v>1.0439258351306588</v>
      </c>
      <c r="FN224" s="71">
        <f t="shared" si="722"/>
        <v>1.0343182556139274</v>
      </c>
      <c r="FO224" s="71">
        <f t="shared" si="629"/>
        <v>1.0640919682809531</v>
      </c>
      <c r="FQ224" s="239"/>
      <c r="GB224" s="119">
        <f t="shared" si="613"/>
        <v>0.1292396748212486</v>
      </c>
      <c r="GC224" s="119">
        <f t="shared" si="614"/>
        <v>0.21154024058198537</v>
      </c>
      <c r="GD224" s="119">
        <f t="shared" si="615"/>
        <v>0.48395816059703589</v>
      </c>
      <c r="GE224" s="119">
        <f t="shared" si="616"/>
        <v>0.17526192399973012</v>
      </c>
    </row>
    <row r="225" spans="1:187" x14ac:dyDescent="0.2">
      <c r="A225" s="75" t="s">
        <v>44</v>
      </c>
      <c r="B225" s="50">
        <f t="shared" si="630"/>
        <v>2011</v>
      </c>
      <c r="D225" s="79">
        <f>Northeast!D226</f>
        <v>624.10699999999997</v>
      </c>
      <c r="E225" s="79">
        <f>Midwest!D226</f>
        <v>1016.429</v>
      </c>
      <c r="F225" s="79">
        <f>South!D226</f>
        <v>2381.39</v>
      </c>
      <c r="G225" s="79">
        <f>West!D226</f>
        <v>832.67100000000005</v>
      </c>
      <c r="H225" s="79">
        <f>SUM(D225:G225)</f>
        <v>4854.5969999999998</v>
      </c>
      <c r="J225" s="327">
        <f t="shared" si="654"/>
        <v>20727.309611783963</v>
      </c>
      <c r="K225" s="327">
        <f t="shared" si="654"/>
        <v>25503.241046770378</v>
      </c>
      <c r="L225" s="327">
        <f t="shared" si="654"/>
        <v>42149.184506727033</v>
      </c>
      <c r="M225" s="327">
        <f t="shared" si="654"/>
        <v>25097.202905514467</v>
      </c>
      <c r="N225" s="327">
        <f>SUM(J225:M225)</f>
        <v>113476.93807079583</v>
      </c>
      <c r="P225" s="84">
        <f t="shared" si="656"/>
        <v>39.784139151109137</v>
      </c>
      <c r="Q225" s="84">
        <f t="shared" si="656"/>
        <v>48.57914486783362</v>
      </c>
      <c r="R225" s="84">
        <f t="shared" si="656"/>
        <v>78.849314028389344</v>
      </c>
      <c r="S225" s="84">
        <f t="shared" si="656"/>
        <v>44.078896672821479</v>
      </c>
      <c r="T225" s="79">
        <f>SUM(P225:S225)</f>
        <v>211.29149472015359</v>
      </c>
      <c r="V225" s="84">
        <f t="shared" si="748"/>
        <v>30.110371856711225</v>
      </c>
      <c r="W225" s="84">
        <f t="shared" si="748"/>
        <v>39.854895232177412</v>
      </c>
      <c r="X225" s="84">
        <f t="shared" si="748"/>
        <v>56.499076503364584</v>
      </c>
      <c r="Y225" s="84">
        <f t="shared" si="748"/>
        <v>33.17784069941284</v>
      </c>
      <c r="Z225" s="84">
        <f t="shared" si="748"/>
        <v>42.780472248654789</v>
      </c>
      <c r="AC225" s="84">
        <f t="shared" ref="AC225:AG226" si="751">D225/P225</f>
        <v>15.687332020167654</v>
      </c>
      <c r="AD225" s="84">
        <f t="shared" si="751"/>
        <v>20.923155456221753</v>
      </c>
      <c r="AE225" s="84">
        <f t="shared" si="751"/>
        <v>30.201784623549052</v>
      </c>
      <c r="AF225" s="84">
        <f t="shared" si="751"/>
        <v>18.890468293264135</v>
      </c>
      <c r="AG225" s="84">
        <f t="shared" si="751"/>
        <v>22.97582780807009</v>
      </c>
      <c r="AI225" s="74">
        <f t="shared" ref="AI225:AL226" si="752">AC225/AO225</f>
        <v>15.490709090696413</v>
      </c>
      <c r="AJ225" s="74">
        <f t="shared" si="752"/>
        <v>20.508388113175709</v>
      </c>
      <c r="AK225" s="74">
        <f t="shared" si="752"/>
        <v>29.030732058057591</v>
      </c>
      <c r="AL225" s="74">
        <f t="shared" si="752"/>
        <v>18.45311681297115</v>
      </c>
      <c r="AM225" s="74">
        <f>(D225/AO225+E225/AP225+F225/AQ225+G225/AR225)/T225</f>
        <v>22.315194595146561</v>
      </c>
      <c r="AO225" s="119">
        <f>Northeast!V226</f>
        <v>1.0126929586192623</v>
      </c>
      <c r="AP225" s="119">
        <f>Midwest!V226</f>
        <v>1.0202242780250279</v>
      </c>
      <c r="AQ225" s="119">
        <f>South!V226</f>
        <v>1.040338375317216</v>
      </c>
      <c r="AR225" s="119">
        <f>West!V226</f>
        <v>1.0237006834523239</v>
      </c>
      <c r="AS225" s="119">
        <f>AG225/AM225</f>
        <v>1.02960463598499</v>
      </c>
      <c r="AU225" s="125">
        <f t="shared" si="749"/>
        <v>1919.4068065877163</v>
      </c>
      <c r="AV225" s="125">
        <f t="shared" si="749"/>
        <v>1904.8224019348897</v>
      </c>
      <c r="AW225" s="125">
        <f t="shared" si="749"/>
        <v>1870.7198004223533</v>
      </c>
      <c r="AX225" s="125">
        <f t="shared" si="749"/>
        <v>1756.327063169907</v>
      </c>
      <c r="AY225" s="125">
        <f t="shared" si="749"/>
        <v>1861.9774053855185</v>
      </c>
      <c r="AZ225" s="119">
        <f>AY225/AY199</f>
        <v>1.2530243132163055</v>
      </c>
      <c r="BB225" s="71">
        <f t="shared" si="568"/>
        <v>1.1852193648902649</v>
      </c>
      <c r="BC225" s="71">
        <f t="shared" si="569"/>
        <v>1.0821217273959447</v>
      </c>
      <c r="BD225" s="71">
        <f t="shared" si="570"/>
        <v>1.0038340254136922</v>
      </c>
      <c r="BE225" s="71">
        <f t="shared" si="571"/>
        <v>0.87627026500530925</v>
      </c>
      <c r="BF225" s="71"/>
      <c r="BG225" s="71">
        <f t="shared" si="687"/>
        <v>1.4284888729515621</v>
      </c>
      <c r="BH225" s="71">
        <f t="shared" si="688"/>
        <v>1.3941848140117974</v>
      </c>
      <c r="BI225" s="71">
        <f t="shared" si="689"/>
        <v>1.4084095871584013</v>
      </c>
      <c r="BJ225" s="71">
        <f t="shared" si="690"/>
        <v>1.1427723095747753</v>
      </c>
      <c r="BK225" s="71"/>
      <c r="BL225" s="71">
        <f>BQ225*BV225*CA225*CF225</f>
        <v>1.4284888729515619</v>
      </c>
      <c r="BM225" s="71">
        <f>BR225*BW225*CB225*CG225</f>
        <v>1.3941848140117974</v>
      </c>
      <c r="BN225" s="71">
        <f>BS225*BX225*CC225*CH225</f>
        <v>1.4084095871584015</v>
      </c>
      <c r="BO225" s="71">
        <f>BT225*BY225*CD225*CI225</f>
        <v>1.1427723095747755</v>
      </c>
      <c r="BP225" s="71"/>
      <c r="BQ225" s="148">
        <f>Northeast!AK226</f>
        <v>1.1874253472031002</v>
      </c>
      <c r="BR225" s="148">
        <f>Midwest!AK226</f>
        <v>1.0966027785889265</v>
      </c>
      <c r="BS225" s="148">
        <f>South!AK226</f>
        <v>1.0104770996786976</v>
      </c>
      <c r="BT225" s="148">
        <f>West!AK226</f>
        <v>0.88842041358867108</v>
      </c>
      <c r="BU225" s="72"/>
      <c r="BV225" s="148">
        <f>Northeast!AH226</f>
        <v>0.99814221389325097</v>
      </c>
      <c r="BW225" s="148">
        <f>Midwest!AH226</f>
        <v>0.98679462474861168</v>
      </c>
      <c r="BX225" s="148">
        <f>South!AH226</f>
        <v>0.99342580423928717</v>
      </c>
      <c r="BY225" s="148">
        <f>West!AH226</f>
        <v>0.98632387505113406</v>
      </c>
      <c r="CA225" s="148">
        <f>Northeast!AI226</f>
        <v>1.1737953874481086</v>
      </c>
      <c r="CB225" s="148">
        <f>Midwest!AI226</f>
        <v>1.2515367131975936</v>
      </c>
      <c r="CC225" s="148">
        <f>South!AI226</f>
        <v>1.3002776841066312</v>
      </c>
      <c r="CD225" s="148">
        <f>West!AI226</f>
        <v>1.2894147279311137</v>
      </c>
      <c r="CF225" s="148">
        <f>Northeast!AJ226</f>
        <v>1.0267996799149806</v>
      </c>
      <c r="CG225" s="148">
        <f>Midwest!AJ226</f>
        <v>1.0294390462829459</v>
      </c>
      <c r="CH225" s="148">
        <f>South!AJ226</f>
        <v>1.0790236196114364</v>
      </c>
      <c r="CI225" s="148">
        <f>West!AJ226</f>
        <v>1.0114141079896504</v>
      </c>
      <c r="CJ225" s="243"/>
      <c r="CK225" s="73">
        <f t="shared" si="572"/>
        <v>1.2988159087335898</v>
      </c>
      <c r="CL225" s="73">
        <f t="shared" si="573"/>
        <v>1.3797877657202668</v>
      </c>
      <c r="CM225" s="73">
        <f>FC225</f>
        <v>1.0171162086731387</v>
      </c>
      <c r="CN225" s="73">
        <f>FG225</f>
        <v>0.99136577851310848</v>
      </c>
      <c r="CO225" s="73">
        <f>FK225</f>
        <v>1.2698465294226071</v>
      </c>
      <c r="CP225" s="73">
        <f>FO225</f>
        <v>1.0481364100882886</v>
      </c>
      <c r="CQ225" s="73">
        <f>EY225</f>
        <v>1.0281080208020685</v>
      </c>
      <c r="CR225" s="73">
        <f>CK225*CM225*CN225*CO225*CP225*CQ225</f>
        <v>1.7920903007934592</v>
      </c>
      <c r="CS225" s="73">
        <f>CK225*CL225</f>
        <v>1.7920903007934579</v>
      </c>
      <c r="CT225" s="73"/>
      <c r="CU225" s="73">
        <f>CM225*CN225*CO225*CP225</f>
        <v>1.3420649754719738</v>
      </c>
      <c r="CV225" s="546">
        <f>CM225*CN225*CP225</f>
        <v>1.0568717907054517</v>
      </c>
      <c r="CW225" s="71">
        <f t="shared" si="583"/>
        <v>1.3055394020870523</v>
      </c>
      <c r="CX225" s="53"/>
      <c r="CZ225" s="71">
        <f>D225/$H225</f>
        <v>0.12856000199398632</v>
      </c>
      <c r="DA225" s="71">
        <f>E225/$H225</f>
        <v>0.2093745371654949</v>
      </c>
      <c r="DB225" s="71">
        <f>F225/$H225</f>
        <v>0.49054329329499441</v>
      </c>
      <c r="DC225" s="71">
        <f>G225/$H225</f>
        <v>0.17152216754552441</v>
      </c>
      <c r="DE225" s="71">
        <f t="shared" si="750"/>
        <v>0.12829115072018155</v>
      </c>
      <c r="DF225" s="71">
        <f t="shared" si="750"/>
        <v>0.20943847736808469</v>
      </c>
      <c r="DG225" s="71">
        <f t="shared" si="750"/>
        <v>0.49369060817145616</v>
      </c>
      <c r="DH225" s="71">
        <f t="shared" si="750"/>
        <v>0.16855565141169701</v>
      </c>
      <c r="DI225" s="71">
        <f>SUM(DE225:DH225)</f>
        <v>0.99997588767141943</v>
      </c>
      <c r="DK225" s="71">
        <f>DE225/$DI225</f>
        <v>0.12829424419315252</v>
      </c>
      <c r="DL225" s="71">
        <f>DF225/$DI225</f>
        <v>0.20944352753923978</v>
      </c>
      <c r="DM225" s="71">
        <f>DG225/$DI225</f>
        <v>0.49370251248865832</v>
      </c>
      <c r="DN225" s="71">
        <f>DH225/$DI225</f>
        <v>0.16855971577894932</v>
      </c>
      <c r="DQ225" s="71">
        <f>LN(BQ225/BQ224)</f>
        <v>-4.5334541463839138E-3</v>
      </c>
      <c r="DR225" s="71">
        <f>LN(BR225/BR224)</f>
        <v>-1.0904461712178367E-2</v>
      </c>
      <c r="DS225" s="71">
        <f>LN(BS225/BS224)</f>
        <v>-9.2599077140402483E-3</v>
      </c>
      <c r="DT225" s="71">
        <f>LN(BT225/BT224)</f>
        <v>-2.3545050695730204E-2</v>
      </c>
      <c r="DV225" s="71">
        <f>J225/$N225</f>
        <v>0.18265658171753488</v>
      </c>
      <c r="DW225" s="71">
        <f>K225/$N225</f>
        <v>0.22474382443117605</v>
      </c>
      <c r="DX225" s="71">
        <f>L225/$N225</f>
        <v>0.37143392501858885</v>
      </c>
      <c r="DY225" s="71">
        <f>M225/$N225</f>
        <v>0.22116566883270025</v>
      </c>
      <c r="DZ225" s="71"/>
      <c r="EB225" s="71">
        <f>LN(DV225/DV224)</f>
        <v>-7.3117701905101517E-5</v>
      </c>
      <c r="EC225" s="71">
        <f>LN(DW225/DW224)</f>
        <v>-4.7850595765643071E-3</v>
      </c>
      <c r="ED225" s="71">
        <f>LN(DX225/DX224)</f>
        <v>-1.0963974177319608E-3</v>
      </c>
      <c r="EE225" s="71">
        <f>LN(DY225/DY224)</f>
        <v>6.7999241127972157E-3</v>
      </c>
      <c r="EG225" s="71">
        <f>LN(BV225/BV224)</f>
        <v>9.5294960075919502E-4</v>
      </c>
      <c r="EH225" s="71">
        <f>LN(BW225/BW224)</f>
        <v>2.8628521186898487E-4</v>
      </c>
      <c r="EI225" s="71">
        <f>LN(BX225/BX224)</f>
        <v>-2.8706648982666815E-4</v>
      </c>
      <c r="EJ225" s="71">
        <f>LN(BY225/BY224)</f>
        <v>0</v>
      </c>
      <c r="EL225" s="71">
        <f>LN(CA225/CA224)</f>
        <v>-3.8477283909170378E-3</v>
      </c>
      <c r="EM225" s="71">
        <f>LN(CB225/CB224)</f>
        <v>1.2069736938587464E-3</v>
      </c>
      <c r="EN225" s="71">
        <f>LN(CC225/CC224)</f>
        <v>2.7013176344593973E-3</v>
      </c>
      <c r="EO225" s="71">
        <f>LN(CD225/CD224)</f>
        <v>3.0223080956453732E-3</v>
      </c>
      <c r="EQ225" s="71">
        <f>LN(CF225/CF224)</f>
        <v>-1.3588211017377399E-2</v>
      </c>
      <c r="ER225" s="71">
        <f>LN(CG225/CG224)</f>
        <v>-1.1692292320701672E-2</v>
      </c>
      <c r="ES225" s="71">
        <f>LN(CH225/CH224)</f>
        <v>-3.0113212584950297E-2</v>
      </c>
      <c r="ET225" s="71">
        <f>LN(CI225/CI224)</f>
        <v>2.3440055610257655E-2</v>
      </c>
      <c r="EW225" s="71">
        <f>EXP(SUMPRODUCT($DK225:$DN225,DQ225:DT225))</f>
        <v>0.98865892859578974</v>
      </c>
      <c r="EX225" s="71">
        <f>IF(ISERR(EW225),EX224,EW225*EX224)</f>
        <v>1.2285175512184627</v>
      </c>
      <c r="EY225" s="71">
        <f t="shared" si="625"/>
        <v>1.0281080208020685</v>
      </c>
      <c r="EZ225" s="71"/>
      <c r="FA225" s="71">
        <f>EXP(SUMPRODUCT($DK225:$DN225,EB225:EE225))</f>
        <v>0.99959340146204601</v>
      </c>
      <c r="FB225" s="71">
        <f>IF(ISERR(FA225),FB224,FA225*FB224)</f>
        <v>1.0372437206283154</v>
      </c>
      <c r="FC225" s="71">
        <f t="shared" si="626"/>
        <v>1.0171162086731387</v>
      </c>
      <c r="FD225" s="71"/>
      <c r="FE225" s="71">
        <f>EXP(SUMPRODUCT($DK225:$DN225,EG225:EJ225))</f>
        <v>1.000040493906017</v>
      </c>
      <c r="FF225" s="71">
        <f>IF(ISERR(FE225),FF224,FE225*FF224)</f>
        <v>1.0089569460731993</v>
      </c>
      <c r="FG225" s="71">
        <f t="shared" si="627"/>
        <v>0.99136577851310848</v>
      </c>
      <c r="FI225" s="71">
        <f>EXP(SUMPRODUCT($DK225:$DN225,EL225:EO225))</f>
        <v>1.0016035223883819</v>
      </c>
      <c r="FJ225" s="71">
        <f>IF(ISERR(FI225),FJ224,FI225*FJ224)</f>
        <v>1.3023751452375283</v>
      </c>
      <c r="FK225" s="71">
        <f t="shared" si="628"/>
        <v>1.2698465294226071</v>
      </c>
      <c r="FM225" s="71">
        <f>EXP(SUMPRODUCT($DK225:$DN225,EQ225:ET225))</f>
        <v>0.98500547070340105</v>
      </c>
      <c r="FN225" s="71">
        <f>IF(ISERR(FM225),FN224,FM225*FN224)</f>
        <v>1.0188091402281172</v>
      </c>
      <c r="FO225" s="71">
        <f t="shared" si="629"/>
        <v>1.0481364100882886</v>
      </c>
      <c r="FQ225" s="239"/>
      <c r="GB225" s="119">
        <f t="shared" si="613"/>
        <v>0.12900624362963031</v>
      </c>
      <c r="GC225" s="119">
        <f t="shared" si="614"/>
        <v>0.21105113858277919</v>
      </c>
      <c r="GD225" s="119">
        <f t="shared" si="615"/>
        <v>0.48574566982287087</v>
      </c>
      <c r="GE225" s="119">
        <f t="shared" si="616"/>
        <v>0.17419694796471963</v>
      </c>
    </row>
    <row r="226" spans="1:187" x14ac:dyDescent="0.2">
      <c r="A226" s="75" t="s">
        <v>44</v>
      </c>
      <c r="B226" s="50">
        <f t="shared" si="630"/>
        <v>2012</v>
      </c>
      <c r="D226" s="79">
        <f>Northeast!D227</f>
        <v>602.9263539914848</v>
      </c>
      <c r="E226" s="79">
        <f>Midwest!D227</f>
        <v>981.93391687837322</v>
      </c>
      <c r="F226" s="79">
        <f>South!D227</f>
        <v>2300.5715207997696</v>
      </c>
      <c r="G226" s="79">
        <f>West!D227</f>
        <v>804.41220833037232</v>
      </c>
      <c r="H226" s="79">
        <f>SUM(D226:G226)</f>
        <v>4689.8440000000001</v>
      </c>
      <c r="J226" s="327">
        <f t="shared" si="654"/>
        <v>20789.491540619318</v>
      </c>
      <c r="K226" s="327">
        <f t="shared" si="654"/>
        <v>25569.549473491981</v>
      </c>
      <c r="L226" s="327">
        <f t="shared" si="654"/>
        <v>42612.825536301025</v>
      </c>
      <c r="M226" s="327">
        <f t="shared" si="654"/>
        <v>25348.174934569608</v>
      </c>
      <c r="N226" s="327">
        <f>SUM(J226:M226)</f>
        <v>114320.04148498192</v>
      </c>
      <c r="P226" s="84">
        <f t="shared" si="656"/>
        <v>39.780424718565875</v>
      </c>
      <c r="Q226" s="84">
        <f t="shared" si="656"/>
        <v>48.752451232687754</v>
      </c>
      <c r="R226" s="84">
        <f t="shared" si="656"/>
        <v>79.888696019302031</v>
      </c>
      <c r="S226" s="84">
        <f t="shared" si="656"/>
        <v>44.627164905069016</v>
      </c>
      <c r="T226" s="79">
        <f>SUM(P226:S226)</f>
        <v>213.04873687562466</v>
      </c>
      <c r="V226" s="84">
        <f t="shared" ref="V226" si="753">D226/J226*1000</f>
        <v>29.001495915061884</v>
      </c>
      <c r="W226" s="84">
        <f t="shared" ref="W226" si="754">E226/K226*1000</f>
        <v>38.402472358629026</v>
      </c>
      <c r="X226" s="84">
        <f t="shared" ref="X226" si="755">F226/L226*1000</f>
        <v>53.987772269171828</v>
      </c>
      <c r="Y226" s="84">
        <f t="shared" ref="Y226" si="756">G226/M226*1000</f>
        <v>31.734521732107911</v>
      </c>
      <c r="Z226" s="84">
        <f>H226/N226*1000</f>
        <v>41.023812964729366</v>
      </c>
      <c r="AC226" s="84">
        <f t="shared" si="751"/>
        <v>15.156357888509264</v>
      </c>
      <c r="AD226" s="84">
        <f t="shared" si="751"/>
        <v>20.141221457599283</v>
      </c>
      <c r="AE226" s="84">
        <f t="shared" si="751"/>
        <v>28.797209560710879</v>
      </c>
      <c r="AF226" s="84">
        <f t="shared" si="751"/>
        <v>18.025169424083277</v>
      </c>
      <c r="AG226" s="84">
        <f t="shared" si="751"/>
        <v>22.013010115792781</v>
      </c>
      <c r="AI226" s="74">
        <f t="shared" si="752"/>
        <v>15.303534631677438</v>
      </c>
      <c r="AJ226" s="74">
        <f t="shared" si="752"/>
        <v>19.71723698125647</v>
      </c>
      <c r="AK226" s="74">
        <f t="shared" si="752"/>
        <v>28.487189795311952</v>
      </c>
      <c r="AL226" s="74">
        <f t="shared" si="752"/>
        <v>17.416562822744083</v>
      </c>
      <c r="AM226" s="74">
        <f>(D226/AO226+E226/AP226+F226/AQ226+G226/AR226)/T226</f>
        <v>21.699734420797384</v>
      </c>
      <c r="AO226" s="119">
        <f>Northeast!V227</f>
        <v>0.99038282679718148</v>
      </c>
      <c r="AP226" s="119">
        <f>Midwest!V227</f>
        <v>1.0215032398680333</v>
      </c>
      <c r="AQ226" s="119">
        <f>South!V227</f>
        <v>1.0108827781057557</v>
      </c>
      <c r="AR226" s="119">
        <f>West!V227</f>
        <v>1.0349441280425562</v>
      </c>
      <c r="AS226" s="119">
        <f>AG226/AM226</f>
        <v>1.0144368446599581</v>
      </c>
      <c r="AU226" s="125">
        <f t="shared" si="749"/>
        <v>1913.4871404065527</v>
      </c>
      <c r="AV226" s="125">
        <f t="shared" si="749"/>
        <v>1906.6605488387484</v>
      </c>
      <c r="AW226" s="125">
        <f t="shared" si="749"/>
        <v>1874.7570717000783</v>
      </c>
      <c r="AX226" s="125">
        <f t="shared" si="749"/>
        <v>1760.5671816714071</v>
      </c>
      <c r="AY226" s="125">
        <f t="shared" si="749"/>
        <v>1863.6166861749487</v>
      </c>
      <c r="BB226" s="71"/>
      <c r="BC226" s="71"/>
      <c r="BD226" s="71"/>
      <c r="BE226" s="71"/>
      <c r="BF226" s="71"/>
      <c r="BG226" s="71"/>
      <c r="BH226" s="71"/>
      <c r="BI226" s="71"/>
      <c r="BJ226" s="71"/>
      <c r="BK226" s="71"/>
      <c r="BL226" s="71"/>
      <c r="BM226" s="71"/>
      <c r="BN226" s="71"/>
      <c r="BO226" s="71"/>
      <c r="BP226" s="71"/>
      <c r="BQ226" s="148"/>
      <c r="BR226" s="148"/>
      <c r="BS226" s="148"/>
      <c r="BT226" s="148"/>
      <c r="BU226" s="72"/>
      <c r="BV226" s="148"/>
      <c r="BW226" s="148"/>
      <c r="BX226" s="148"/>
      <c r="BY226" s="148"/>
      <c r="CA226" s="148"/>
      <c r="CB226" s="148"/>
      <c r="CC226" s="148"/>
      <c r="CD226" s="148"/>
      <c r="CF226" s="148"/>
      <c r="CG226" s="148"/>
      <c r="CH226" s="148"/>
      <c r="CI226" s="148"/>
      <c r="CJ226" s="243"/>
      <c r="CK226" s="73">
        <f>N226/N$306</f>
        <v>1.3084657648688454</v>
      </c>
      <c r="CL226" s="73">
        <f t="shared" si="573"/>
        <v>1.3231306775420166</v>
      </c>
      <c r="CM226" s="572">
        <f>CM225</f>
        <v>1.0171162086731387</v>
      </c>
      <c r="CN226" s="572">
        <f>CN225</f>
        <v>0.99136577851310848</v>
      </c>
      <c r="CO226" s="73">
        <f>AY226/AY225*CO225</f>
        <v>1.2709644994984985</v>
      </c>
      <c r="CP226" s="617">
        <f>AS226/AS225*CP225</f>
        <v>1.0326956148618975</v>
      </c>
      <c r="CQ226" s="73">
        <f>CL226/(CM226*CN226*CO226*CP226)</f>
        <v>0.99975247413476487</v>
      </c>
      <c r="CR226" s="73">
        <f>CK226*CM226*CN226*CO226*CP226*CQ226</f>
        <v>1.731271194011448</v>
      </c>
      <c r="CS226" s="73">
        <f>CK226*CL226</f>
        <v>1.7312711940114485</v>
      </c>
      <c r="CT226" s="73"/>
      <c r="CU226" s="73">
        <f>CM226*CN226*CO226*CP226</f>
        <v>1.3234582676948303</v>
      </c>
      <c r="CV226" s="546"/>
      <c r="CW226" s="71">
        <f t="shared" si="583"/>
        <v>1.2706499029110769</v>
      </c>
      <c r="CX226" s="53"/>
      <c r="CZ226" s="71"/>
      <c r="DA226" s="71"/>
      <c r="DB226" s="71"/>
      <c r="DC226" s="71"/>
      <c r="DE226" s="71"/>
      <c r="DF226" s="71"/>
      <c r="DG226" s="71"/>
      <c r="DH226" s="71"/>
      <c r="DI226" s="71"/>
      <c r="DK226" s="71"/>
      <c r="DL226" s="71"/>
      <c r="DM226" s="71"/>
      <c r="DN226" s="71"/>
      <c r="DQ226" s="71"/>
      <c r="DR226" s="71"/>
      <c r="DS226" s="71"/>
      <c r="DT226" s="71"/>
      <c r="DV226" s="71"/>
      <c r="DW226" s="71"/>
      <c r="DX226" s="71"/>
      <c r="DY226" s="71"/>
      <c r="DZ226" s="71"/>
      <c r="EB226" s="71"/>
      <c r="EC226" s="71"/>
      <c r="ED226" s="71"/>
      <c r="EE226" s="71"/>
      <c r="EG226" s="71"/>
      <c r="EH226" s="71"/>
      <c r="EI226" s="71"/>
      <c r="EJ226" s="71"/>
      <c r="EL226" s="71"/>
      <c r="EM226" s="71"/>
      <c r="EN226" s="71"/>
      <c r="EO226" s="71"/>
      <c r="EQ226" s="71"/>
      <c r="ER226" s="71"/>
      <c r="ES226" s="71"/>
      <c r="ET226" s="71"/>
      <c r="EW226" s="71"/>
      <c r="EX226" s="71"/>
      <c r="EY226" s="71"/>
      <c r="EZ226" s="71"/>
      <c r="FA226" s="71"/>
      <c r="FB226" s="71"/>
      <c r="FC226" s="71"/>
      <c r="FD226" s="71"/>
      <c r="FE226" s="71"/>
      <c r="FF226" s="71"/>
      <c r="FG226" s="71"/>
      <c r="FI226" s="71"/>
      <c r="FJ226" s="71"/>
      <c r="FK226" s="71"/>
      <c r="FM226" s="71"/>
      <c r="FN226" s="71"/>
      <c r="FO226" s="71"/>
      <c r="FQ226" s="239"/>
      <c r="GB226" s="606">
        <f>GB225</f>
        <v>0.12900624362963031</v>
      </c>
      <c r="GC226" s="606">
        <f>GC225</f>
        <v>0.21105113858277919</v>
      </c>
      <c r="GD226" s="606">
        <f>GD225</f>
        <v>0.48574566982287087</v>
      </c>
      <c r="GE226" s="606">
        <f>GE225</f>
        <v>0.17419694796471963</v>
      </c>
    </row>
    <row r="227" spans="1:187" hidden="1" x14ac:dyDescent="0.2">
      <c r="A227" s="75"/>
      <c r="B227" s="50"/>
      <c r="D227" s="79"/>
      <c r="E227" s="79"/>
      <c r="F227" s="79"/>
      <c r="G227" s="79"/>
      <c r="H227" s="350"/>
      <c r="J227" s="327"/>
      <c r="K227" s="327"/>
      <c r="L227" s="327"/>
      <c r="M227" s="327"/>
      <c r="N227" s="327"/>
      <c r="P227" s="84"/>
      <c r="Q227" s="84"/>
      <c r="R227" s="84"/>
      <c r="S227" s="84"/>
      <c r="T227" s="79"/>
      <c r="V227" s="84"/>
      <c r="W227" s="84"/>
      <c r="X227" s="84"/>
      <c r="Y227" s="84"/>
      <c r="Z227" s="84"/>
      <c r="AC227" s="84"/>
      <c r="AD227" s="84"/>
      <c r="AE227" s="84"/>
      <c r="AF227" s="84"/>
      <c r="AG227" s="84"/>
      <c r="AI227" s="74"/>
      <c r="AJ227" s="74"/>
      <c r="AK227" s="74"/>
      <c r="AL227" s="74"/>
      <c r="AM227" s="74"/>
      <c r="AO227" s="119"/>
      <c r="AP227" s="119"/>
      <c r="AQ227" s="119"/>
      <c r="AR227" s="119"/>
      <c r="AS227" s="119"/>
      <c r="AU227" s="125"/>
      <c r="AV227" s="125"/>
      <c r="AW227" s="125"/>
      <c r="AX227" s="125"/>
      <c r="AY227" s="125"/>
      <c r="BB227" s="71"/>
      <c r="BC227" s="71"/>
      <c r="BD227" s="71"/>
      <c r="BE227" s="71"/>
      <c r="BF227" s="71"/>
      <c r="BG227" s="71"/>
      <c r="BH227" s="71"/>
      <c r="BI227" s="71"/>
      <c r="BJ227" s="71"/>
      <c r="BK227" s="71"/>
      <c r="BL227" s="71"/>
      <c r="BM227" s="71"/>
      <c r="BN227" s="71"/>
      <c r="BO227" s="71"/>
      <c r="BP227" s="71"/>
      <c r="BQ227" s="148"/>
      <c r="BR227" s="148"/>
      <c r="BS227" s="148"/>
      <c r="BT227" s="148"/>
      <c r="BU227" s="72"/>
      <c r="BV227" s="148"/>
      <c r="BW227" s="148"/>
      <c r="BX227" s="148"/>
      <c r="BY227" s="148"/>
      <c r="CA227" s="148"/>
      <c r="CB227" s="148"/>
      <c r="CC227" s="148"/>
      <c r="CD227" s="148"/>
      <c r="CF227" s="148"/>
      <c r="CG227" s="148"/>
      <c r="CH227" s="148"/>
      <c r="CI227" s="148"/>
      <c r="CJ227" s="243"/>
      <c r="CK227" s="73"/>
      <c r="CL227" s="73"/>
      <c r="CM227" s="73"/>
      <c r="CN227" s="73"/>
      <c r="CO227" s="73"/>
      <c r="CP227" s="73"/>
      <c r="CQ227" s="73"/>
      <c r="CR227" s="73"/>
      <c r="CS227" s="73"/>
      <c r="CT227" s="73"/>
      <c r="CU227" s="73"/>
      <c r="CV227" s="546"/>
      <c r="CX227" s="53"/>
      <c r="CZ227" s="71"/>
      <c r="DA227" s="71"/>
      <c r="DB227" s="71"/>
      <c r="DC227" s="71"/>
      <c r="DE227" s="71"/>
      <c r="DF227" s="71"/>
      <c r="DG227" s="71"/>
      <c r="DH227" s="71"/>
      <c r="DI227" s="71"/>
      <c r="DK227" s="71"/>
      <c r="DL227" s="71"/>
      <c r="DM227" s="71"/>
      <c r="DN227" s="71"/>
      <c r="DQ227" s="71"/>
      <c r="DR227" s="71"/>
      <c r="DS227" s="71"/>
      <c r="DT227" s="71"/>
      <c r="DV227" s="71"/>
      <c r="DW227" s="71"/>
      <c r="DX227" s="71"/>
      <c r="DY227" s="71"/>
      <c r="DZ227" s="71"/>
      <c r="EB227" s="71"/>
      <c r="EC227" s="71"/>
      <c r="ED227" s="71"/>
      <c r="EE227" s="71"/>
      <c r="EG227" s="71"/>
      <c r="EH227" s="71"/>
      <c r="EI227" s="71"/>
      <c r="EJ227" s="71"/>
      <c r="EL227" s="71"/>
      <c r="EM227" s="71"/>
      <c r="EN227" s="71"/>
      <c r="EO227" s="71"/>
      <c r="EQ227" s="71"/>
      <c r="ER227" s="71"/>
      <c r="ES227" s="71"/>
      <c r="ET227" s="71"/>
      <c r="EW227" s="71"/>
      <c r="EX227" s="71"/>
      <c r="EY227" s="71"/>
      <c r="EZ227" s="71"/>
      <c r="FA227" s="71"/>
      <c r="FB227" s="71"/>
      <c r="FC227" s="71"/>
      <c r="FD227" s="71"/>
      <c r="FE227" s="71"/>
      <c r="FF227" s="71"/>
      <c r="FG227" s="71"/>
      <c r="FI227" s="71"/>
      <c r="FJ227" s="71"/>
      <c r="FK227" s="71"/>
      <c r="FM227" s="71"/>
      <c r="FN227" s="71"/>
      <c r="FO227" s="71"/>
      <c r="FQ227" s="239"/>
      <c r="GB227" s="606"/>
      <c r="GC227" s="606"/>
      <c r="GD227" s="606"/>
      <c r="GE227" s="606"/>
    </row>
    <row r="228" spans="1:187" hidden="1" x14ac:dyDescent="0.2">
      <c r="A228" s="75"/>
      <c r="B228" s="50"/>
      <c r="D228" s="84"/>
      <c r="E228" s="84"/>
      <c r="F228" s="84"/>
      <c r="G228" s="84"/>
      <c r="H228" s="618">
        <f>H226/H224</f>
        <v>0.95075512537917461</v>
      </c>
      <c r="J228" s="69"/>
      <c r="K228" s="69"/>
      <c r="L228" s="69"/>
      <c r="M228" s="69"/>
      <c r="N228" s="69"/>
      <c r="P228" s="84"/>
      <c r="Q228" s="84"/>
      <c r="R228" s="84"/>
      <c r="S228" s="84"/>
      <c r="T228" s="79"/>
      <c r="AU228" s="125"/>
      <c r="AV228" s="125"/>
      <c r="AW228" s="125"/>
      <c r="AX228" s="125"/>
      <c r="AY228" s="125"/>
      <c r="BU228" s="143"/>
      <c r="CX228" s="53"/>
      <c r="FQ228" s="239"/>
    </row>
    <row r="229" spans="1:187" hidden="1" x14ac:dyDescent="0.2">
      <c r="A229" s="18" t="s">
        <v>168</v>
      </c>
      <c r="B229" s="91">
        <f>Base_year</f>
        <v>1985</v>
      </c>
      <c r="C229" s="51">
        <f>MATCH(B229,B163:B224)</f>
        <v>37</v>
      </c>
      <c r="D229" s="84"/>
      <c r="E229" s="84"/>
      <c r="F229" s="84"/>
      <c r="G229" s="84"/>
      <c r="H229" s="74">
        <f>INDEX(H163:H224,base_row,1)</f>
        <v>2708.902</v>
      </c>
      <c r="J229" s="69"/>
      <c r="K229" s="69"/>
      <c r="L229" s="69"/>
      <c r="M229" s="69"/>
      <c r="N229" s="74">
        <f>INDEX(N163:N224,base_row,1)</f>
        <v>87369.531977354287</v>
      </c>
      <c r="P229" s="84"/>
      <c r="Q229" s="84"/>
      <c r="R229" s="84"/>
      <c r="S229" s="84"/>
      <c r="T229" s="79"/>
      <c r="V229" s="74">
        <f>INDEX(V163:V224,base_row,1)</f>
        <v>21.078478402493108</v>
      </c>
      <c r="W229" s="74">
        <f>INDEX(W163:W224,base_row,1)</f>
        <v>28.586522268517669</v>
      </c>
      <c r="X229" s="74">
        <f>INDEX(X163:X224,base_row,1)</f>
        <v>40.115515414345325</v>
      </c>
      <c r="Y229" s="74">
        <f>INDEX(Y163:Y224,base_row,1)</f>
        <v>29.032765688694621</v>
      </c>
      <c r="Z229" s="74">
        <f>INDEX(Z163:Z224,base_row,1)</f>
        <v>31.005110576787029</v>
      </c>
      <c r="AC229" s="74">
        <f>AC199</f>
        <v>12.890347496087353</v>
      </c>
      <c r="AD229" s="74">
        <f>AD199</f>
        <v>18.782371566687061</v>
      </c>
      <c r="AE229" s="74">
        <f>AE199</f>
        <v>27.883015654152125</v>
      </c>
      <c r="AF229" s="74">
        <f>AF199</f>
        <v>21.314524188912106</v>
      </c>
      <c r="AG229" s="74">
        <f>AG199</f>
        <v>20.864999368040309</v>
      </c>
      <c r="AI229" s="74">
        <f>INDEX(AI163:AI224,base_row,1)</f>
        <v>13.069908870524269</v>
      </c>
      <c r="AJ229" s="74">
        <f>INDEX(AJ163:AJ224,base_row,1)</f>
        <v>18.952015835157294</v>
      </c>
      <c r="AK229" s="74">
        <f>INDEX(AK163:AK224,base_row,1)</f>
        <v>28.91985260819753</v>
      </c>
      <c r="AL229" s="74">
        <f>INDEX(AL163:AL224,base_row,1)</f>
        <v>21.058704773988129</v>
      </c>
      <c r="AM229" s="74">
        <f>INDEX(AM163:AM224,base_row,1)</f>
        <v>21.244946284165273</v>
      </c>
      <c r="AU229" s="125"/>
      <c r="AV229" s="125"/>
      <c r="AW229" s="125"/>
      <c r="AX229" s="125"/>
      <c r="AY229" s="125"/>
      <c r="BU229" s="143"/>
      <c r="CL229" s="119">
        <f>CL226/CL224</f>
        <v>0.93500168639543568</v>
      </c>
      <c r="CP229" s="119">
        <f>CP226/CP224</f>
        <v>0.97049469937285915</v>
      </c>
      <c r="CQ229" s="119">
        <f>CQ226/CQ224</f>
        <v>0.96139140045611626</v>
      </c>
      <c r="CW229" s="119">
        <f>CW226/CW224</f>
        <v>0.96378077718568156</v>
      </c>
      <c r="CX229" s="53"/>
      <c r="EX229" s="71">
        <f>INDEX(EX163:EX224,base_row,1)</f>
        <v>1.1949304220582255</v>
      </c>
      <c r="FB229" s="71">
        <f>INDEX(FB163:FB224,base_row,1)</f>
        <v>1.0197888026791291</v>
      </c>
      <c r="FF229" s="71">
        <f>INDEX(FF163:FF224,base_row,1)</f>
        <v>1.0177443764363894</v>
      </c>
      <c r="FJ229" s="71">
        <f>INDEX(FJ163:FJ224,base_row,1)</f>
        <v>1.0256161788540792</v>
      </c>
      <c r="FN229" s="119">
        <f>FN199</f>
        <v>0.97201960586628111</v>
      </c>
      <c r="FQ229" s="239"/>
    </row>
    <row r="230" spans="1:187" hidden="1" x14ac:dyDescent="0.2">
      <c r="A230" s="18" t="s">
        <v>169</v>
      </c>
      <c r="B230" s="91">
        <f>Base_year2</f>
        <v>1996</v>
      </c>
      <c r="C230" s="51">
        <f>MATCH(B230,B163:B224)</f>
        <v>48</v>
      </c>
      <c r="D230" s="84"/>
      <c r="E230" s="84"/>
      <c r="F230" s="84"/>
      <c r="G230" s="84"/>
      <c r="H230" s="79"/>
      <c r="J230" s="69"/>
      <c r="K230" s="69"/>
      <c r="L230" s="69"/>
      <c r="M230" s="69"/>
      <c r="N230" s="69"/>
      <c r="P230" s="84"/>
      <c r="Q230" s="84"/>
      <c r="R230" s="84"/>
      <c r="S230" s="84"/>
      <c r="T230" s="79"/>
      <c r="AU230" s="125"/>
      <c r="AV230" s="125"/>
      <c r="AW230" s="125"/>
      <c r="AX230" s="125"/>
      <c r="AY230" s="125"/>
      <c r="BU230" s="143"/>
      <c r="CX230" s="53"/>
      <c r="FQ230" s="239"/>
    </row>
    <row r="231" spans="1:187" x14ac:dyDescent="0.2">
      <c r="A231" s="75"/>
      <c r="B231" s="50"/>
      <c r="D231" s="84"/>
      <c r="E231" s="84"/>
      <c r="F231" s="84"/>
      <c r="G231" s="84"/>
      <c r="H231" s="79"/>
      <c r="J231" s="69"/>
      <c r="K231" s="69"/>
      <c r="L231" s="69"/>
      <c r="M231" s="69"/>
      <c r="N231" s="69"/>
      <c r="P231" s="84"/>
      <c r="Q231" s="84"/>
      <c r="R231" s="84"/>
      <c r="S231" s="84"/>
      <c r="T231" s="79"/>
      <c r="AU231" s="125"/>
      <c r="AV231" s="125"/>
      <c r="AW231" s="125"/>
      <c r="AX231" s="125"/>
      <c r="AY231" s="125"/>
      <c r="BU231" s="143"/>
      <c r="CX231" s="53"/>
      <c r="FQ231" s="239"/>
    </row>
    <row r="232" spans="1:187" x14ac:dyDescent="0.2">
      <c r="A232" s="75"/>
      <c r="B232" s="50"/>
      <c r="D232" s="84"/>
      <c r="E232" s="84"/>
      <c r="F232" s="84"/>
      <c r="G232" s="84"/>
      <c r="H232" s="79"/>
      <c r="J232" s="69"/>
      <c r="K232" s="69"/>
      <c r="L232" s="69"/>
      <c r="M232" s="69"/>
      <c r="N232" s="69"/>
      <c r="P232" s="84"/>
      <c r="Q232" s="84"/>
      <c r="R232" s="84"/>
      <c r="S232" s="84"/>
      <c r="T232" s="79"/>
      <c r="AU232" s="125"/>
      <c r="AV232" s="125"/>
      <c r="AW232" s="125"/>
      <c r="AX232" s="125"/>
      <c r="AY232" s="125"/>
      <c r="BU232" s="143"/>
      <c r="CX232" s="53"/>
      <c r="FQ232" s="239"/>
    </row>
    <row r="233" spans="1:187" x14ac:dyDescent="0.2">
      <c r="A233" s="75"/>
      <c r="B233" s="50"/>
      <c r="D233" s="84"/>
      <c r="E233" s="84"/>
      <c r="F233" s="84"/>
      <c r="G233" s="84"/>
      <c r="H233" s="79"/>
      <c r="J233" s="69"/>
      <c r="K233" s="69"/>
      <c r="L233" s="69"/>
      <c r="M233" s="69"/>
      <c r="N233" s="69"/>
      <c r="P233" s="84"/>
      <c r="Q233" s="84"/>
      <c r="R233" s="84"/>
      <c r="S233" s="84"/>
      <c r="T233" s="79"/>
      <c r="AU233" s="125"/>
      <c r="AV233" s="125"/>
      <c r="AW233" s="125"/>
      <c r="AX233" s="125"/>
      <c r="AY233" s="125"/>
      <c r="BU233" s="143"/>
      <c r="CX233" s="53"/>
      <c r="FQ233" s="239"/>
    </row>
    <row r="234" spans="1:187" x14ac:dyDescent="0.2">
      <c r="A234" s="50"/>
      <c r="B234" s="50"/>
      <c r="D234" s="83"/>
      <c r="E234" s="83"/>
      <c r="F234" s="83"/>
      <c r="G234" s="83"/>
      <c r="H234" s="83"/>
      <c r="AU234" s="125"/>
      <c r="AV234" s="125"/>
      <c r="AW234" s="125"/>
      <c r="AX234" s="125"/>
      <c r="AY234" s="125"/>
      <c r="BU234" s="143"/>
      <c r="CX234" s="53"/>
      <c r="FQ234" s="239"/>
    </row>
    <row r="235" spans="1:187" x14ac:dyDescent="0.2">
      <c r="A235" s="50"/>
      <c r="B235" s="50"/>
      <c r="D235" s="87" t="s">
        <v>95</v>
      </c>
      <c r="E235" s="83"/>
      <c r="F235" s="83"/>
      <c r="G235" s="83"/>
      <c r="H235" s="83"/>
      <c r="O235" s="268" t="s">
        <v>274</v>
      </c>
      <c r="U235" s="267">
        <f>1.33*1.35</f>
        <v>1.7955000000000003</v>
      </c>
      <c r="AC235" s="54" t="s">
        <v>150</v>
      </c>
      <c r="AI235" s="54" t="s">
        <v>280</v>
      </c>
      <c r="AO235" s="54" t="s">
        <v>278</v>
      </c>
      <c r="AU235" s="126" t="s">
        <v>281</v>
      </c>
      <c r="AV235" s="125"/>
      <c r="AW235" s="125"/>
      <c r="AX235" s="125"/>
      <c r="AY235" s="125"/>
      <c r="BU235" s="143"/>
      <c r="CK235" s="54"/>
      <c r="CL235" s="54"/>
      <c r="CM235" s="54"/>
      <c r="CP235" s="54"/>
      <c r="CX235" s="53"/>
      <c r="FQ235" s="239"/>
    </row>
    <row r="236" spans="1:187" x14ac:dyDescent="0.2">
      <c r="A236" s="50"/>
      <c r="B236" s="50"/>
      <c r="D236" s="83"/>
      <c r="E236" s="83"/>
      <c r="F236" s="83"/>
      <c r="G236" s="83"/>
      <c r="H236" s="83"/>
      <c r="AU236" s="125"/>
      <c r="AV236" s="125"/>
      <c r="AW236" s="125"/>
      <c r="AX236" s="125"/>
      <c r="AY236" s="125"/>
      <c r="BU236" s="143"/>
      <c r="CX236" s="53"/>
      <c r="FQ236" s="239"/>
    </row>
    <row r="237" spans="1:187" ht="63.75" x14ac:dyDescent="0.2">
      <c r="A237" s="50"/>
      <c r="B237" s="50"/>
      <c r="D237" s="77" t="s">
        <v>22</v>
      </c>
      <c r="E237" s="77" t="s">
        <v>23</v>
      </c>
      <c r="F237" s="77" t="s">
        <v>24</v>
      </c>
      <c r="G237" s="77" t="s">
        <v>25</v>
      </c>
      <c r="H237" s="78" t="s">
        <v>32</v>
      </c>
      <c r="J237" s="77" t="s">
        <v>124</v>
      </c>
      <c r="K237" s="77" t="s">
        <v>124</v>
      </c>
      <c r="L237" s="77" t="s">
        <v>125</v>
      </c>
      <c r="M237" s="77" t="s">
        <v>126</v>
      </c>
      <c r="N237" s="78" t="s">
        <v>32</v>
      </c>
      <c r="P237" s="56" t="str">
        <f>J237</f>
        <v>Single-Family Attached</v>
      </c>
      <c r="Q237" s="56" t="str">
        <f>K237</f>
        <v>Single-Family Attached</v>
      </c>
      <c r="R237" s="56" t="str">
        <f>L237</f>
        <v>Mobile Home</v>
      </c>
      <c r="S237" s="56" t="str">
        <f>M237</f>
        <v>Multi-Family (2-4 units)</v>
      </c>
      <c r="T237" s="56" t="s">
        <v>32</v>
      </c>
      <c r="V237" s="56" t="str">
        <f>D237</f>
        <v>Northeast</v>
      </c>
      <c r="W237" s="56" t="str">
        <f>E237</f>
        <v>Midwest</v>
      </c>
      <c r="X237" s="56" t="str">
        <f>F237</f>
        <v>South</v>
      </c>
      <c r="Y237" s="56" t="str">
        <f>G237</f>
        <v>West</v>
      </c>
      <c r="Z237" s="56" t="s">
        <v>32</v>
      </c>
      <c r="AC237" s="78" t="str">
        <f>J237</f>
        <v>Single-Family Attached</v>
      </c>
      <c r="AD237" s="78" t="str">
        <f>K237</f>
        <v>Single-Family Attached</v>
      </c>
      <c r="AE237" s="78" t="str">
        <f>L237</f>
        <v>Mobile Home</v>
      </c>
      <c r="AF237" s="78" t="str">
        <f>M237</f>
        <v>Multi-Family (2-4 units)</v>
      </c>
      <c r="AG237" s="78" t="s">
        <v>32</v>
      </c>
      <c r="AI237" s="78" t="str">
        <f>AC237</f>
        <v>Single-Family Attached</v>
      </c>
      <c r="AJ237" s="78" t="str">
        <f>AD237</f>
        <v>Single-Family Attached</v>
      </c>
      <c r="AK237" s="78" t="str">
        <f>AE237</f>
        <v>Mobile Home</v>
      </c>
      <c r="AL237" s="78" t="str">
        <f>AF237</f>
        <v>Multi-Family (2-4 units)</v>
      </c>
      <c r="AM237" s="78" t="str">
        <f>AG237</f>
        <v>Total</v>
      </c>
      <c r="AO237" s="78" t="str">
        <f>AC237</f>
        <v>Single-Family Attached</v>
      </c>
      <c r="AP237" s="78" t="str">
        <f>AD237</f>
        <v>Single-Family Attached</v>
      </c>
      <c r="AQ237" s="78" t="str">
        <f>AE237</f>
        <v>Mobile Home</v>
      </c>
      <c r="AR237" s="78" t="str">
        <f>AF237</f>
        <v>Multi-Family (2-4 units)</v>
      </c>
      <c r="AS237" s="78" t="str">
        <f>AG237</f>
        <v>Total</v>
      </c>
      <c r="AU237" s="127" t="s">
        <v>124</v>
      </c>
      <c r="AV237" s="127" t="s">
        <v>124</v>
      </c>
      <c r="AW237" s="127" t="s">
        <v>125</v>
      </c>
      <c r="AX237" s="127" t="s">
        <v>126</v>
      </c>
      <c r="AY237" s="127" t="s">
        <v>32</v>
      </c>
      <c r="BB237" s="78" t="str">
        <f>D237</f>
        <v>Northeast</v>
      </c>
      <c r="BC237" s="78" t="str">
        <f>E237</f>
        <v>Midwest</v>
      </c>
      <c r="BD237" s="78" t="str">
        <f>F237</f>
        <v>South</v>
      </c>
      <c r="BE237" s="78" t="str">
        <f>G237</f>
        <v>West</v>
      </c>
      <c r="BF237" s="78"/>
      <c r="BG237" s="78"/>
      <c r="BH237" s="78"/>
      <c r="BI237" s="78"/>
      <c r="BJ237" s="78"/>
      <c r="BK237" s="78"/>
      <c r="BQ237" s="78" t="str">
        <f>D237</f>
        <v>Northeast</v>
      </c>
      <c r="BR237" s="78" t="str">
        <f>E237</f>
        <v>Midwest</v>
      </c>
      <c r="BS237" s="78" t="str">
        <f>F237</f>
        <v>South</v>
      </c>
      <c r="BT237" s="78" t="str">
        <f>G237</f>
        <v>West</v>
      </c>
      <c r="BU237" s="143"/>
      <c r="BV237" s="78" t="str">
        <f>D237</f>
        <v>Northeast</v>
      </c>
      <c r="BW237" s="78" t="str">
        <f>E237</f>
        <v>Midwest</v>
      </c>
      <c r="BX237" s="78" t="str">
        <f>F237</f>
        <v>South</v>
      </c>
      <c r="BY237" s="78" t="str">
        <f>G237</f>
        <v>West</v>
      </c>
      <c r="CA237" s="78" t="str">
        <f>D237</f>
        <v>Northeast</v>
      </c>
      <c r="CB237" s="78" t="str">
        <f>E237</f>
        <v>Midwest</v>
      </c>
      <c r="CC237" s="78" t="str">
        <f>F237</f>
        <v>South</v>
      </c>
      <c r="CD237" s="78" t="str">
        <f>G237</f>
        <v>West</v>
      </c>
      <c r="CF237" s="78" t="str">
        <f>D237</f>
        <v>Northeast</v>
      </c>
      <c r="CG237" s="78" t="str">
        <f>E237</f>
        <v>Midwest</v>
      </c>
      <c r="CH237" s="78" t="str">
        <f>F237</f>
        <v>South</v>
      </c>
      <c r="CI237" s="78" t="str">
        <f>G237</f>
        <v>West</v>
      </c>
      <c r="CX237" s="53"/>
      <c r="FQ237" s="239"/>
      <c r="FS237" s="120"/>
      <c r="FT237" s="122" t="s">
        <v>337</v>
      </c>
      <c r="FU237" s="122" t="s">
        <v>336</v>
      </c>
      <c r="FV237" s="122" t="s">
        <v>290</v>
      </c>
      <c r="FW237" s="122" t="s">
        <v>295</v>
      </c>
      <c r="FX237" s="122" t="s">
        <v>292</v>
      </c>
      <c r="FY237" s="122" t="s">
        <v>338</v>
      </c>
    </row>
    <row r="238" spans="1:187" ht="25.5" x14ac:dyDescent="0.2">
      <c r="A238" s="137" t="s">
        <v>306</v>
      </c>
      <c r="B238" s="50"/>
      <c r="D238" s="80" t="s">
        <v>79</v>
      </c>
      <c r="E238" s="80" t="s">
        <v>79</v>
      </c>
      <c r="F238" s="80" t="s">
        <v>79</v>
      </c>
      <c r="G238" s="80" t="s">
        <v>79</v>
      </c>
      <c r="H238" s="80" t="s">
        <v>79</v>
      </c>
      <c r="J238" s="80"/>
      <c r="K238" s="80"/>
      <c r="L238" s="80"/>
      <c r="M238" s="80"/>
      <c r="N238" s="80"/>
      <c r="P238" s="80"/>
      <c r="Q238" s="80"/>
      <c r="R238" s="80"/>
      <c r="S238" s="80"/>
      <c r="T238" s="80"/>
      <c r="V238" s="80" t="s">
        <v>79</v>
      </c>
      <c r="W238" s="80" t="s">
        <v>79</v>
      </c>
      <c r="X238" s="80" t="s">
        <v>79</v>
      </c>
      <c r="Y238" s="80" t="s">
        <v>79</v>
      </c>
      <c r="Z238" s="61"/>
      <c r="AC238" s="80" t="s">
        <v>79</v>
      </c>
      <c r="AD238" s="80" t="s">
        <v>79</v>
      </c>
      <c r="AE238" s="80" t="s">
        <v>79</v>
      </c>
      <c r="AF238" s="80" t="s">
        <v>79</v>
      </c>
      <c r="AG238" s="61"/>
      <c r="AI238" s="80" t="s">
        <v>79</v>
      </c>
      <c r="AJ238" s="80" t="s">
        <v>79</v>
      </c>
      <c r="AK238" s="80" t="s">
        <v>79</v>
      </c>
      <c r="AL238" s="80" t="s">
        <v>79</v>
      </c>
      <c r="AM238" s="61"/>
      <c r="AO238" s="62"/>
      <c r="AP238" s="62"/>
      <c r="AQ238" s="62"/>
      <c r="AR238" s="62"/>
      <c r="AS238" s="62"/>
      <c r="AU238" s="128"/>
      <c r="AV238" s="128"/>
      <c r="AW238" s="128"/>
      <c r="AX238" s="128"/>
      <c r="AY238" s="128"/>
      <c r="BB238" s="80" t="s">
        <v>79</v>
      </c>
      <c r="BC238" s="80" t="s">
        <v>79</v>
      </c>
      <c r="BD238" s="80" t="s">
        <v>79</v>
      </c>
      <c r="BE238" s="80" t="s">
        <v>79</v>
      </c>
      <c r="BF238" s="80"/>
      <c r="BG238" s="80"/>
      <c r="BH238" s="80"/>
      <c r="BI238" s="80"/>
      <c r="BJ238" s="80"/>
      <c r="BK238" s="80"/>
      <c r="BQ238" s="80" t="s">
        <v>79</v>
      </c>
      <c r="BR238" s="80" t="s">
        <v>79</v>
      </c>
      <c r="BS238" s="80" t="s">
        <v>79</v>
      </c>
      <c r="BT238" s="80" t="s">
        <v>79</v>
      </c>
      <c r="BU238" s="143"/>
      <c r="BV238" s="80" t="s">
        <v>79</v>
      </c>
      <c r="BW238" s="80" t="s">
        <v>79</v>
      </c>
      <c r="BX238" s="80" t="s">
        <v>79</v>
      </c>
      <c r="BY238" s="80" t="s">
        <v>79</v>
      </c>
      <c r="CA238" s="80" t="s">
        <v>79</v>
      </c>
      <c r="CB238" s="80" t="s">
        <v>79</v>
      </c>
      <c r="CC238" s="80" t="s">
        <v>79</v>
      </c>
      <c r="CD238" s="80" t="s">
        <v>79</v>
      </c>
      <c r="CF238" s="80" t="s">
        <v>79</v>
      </c>
      <c r="CG238" s="80" t="s">
        <v>79</v>
      </c>
      <c r="CH238" s="80" t="s">
        <v>79</v>
      </c>
      <c r="CI238" s="80" t="s">
        <v>79</v>
      </c>
      <c r="CX238" s="53"/>
      <c r="FQ238" s="239"/>
      <c r="FS238" s="51">
        <v>1978</v>
      </c>
      <c r="FT238" s="71">
        <f t="shared" ref="FT238:FY238" si="757">CL269</f>
        <v>1.3064066839585557</v>
      </c>
      <c r="FU238" s="71">
        <f t="shared" si="757"/>
        <v>1.0121279968368626</v>
      </c>
      <c r="FV238" s="71">
        <f t="shared" si="757"/>
        <v>1.0021439987118819</v>
      </c>
      <c r="FW238" s="71">
        <f t="shared" si="757"/>
        <v>0.98403041068549324</v>
      </c>
      <c r="FX238" s="71">
        <f t="shared" si="757"/>
        <v>1.0269708697788011</v>
      </c>
      <c r="FY238" s="71">
        <f t="shared" si="757"/>
        <v>1.2745186073792332</v>
      </c>
    </row>
    <row r="239" spans="1:187" ht="25.5" x14ac:dyDescent="0.2">
      <c r="A239" s="50"/>
      <c r="B239" s="50"/>
      <c r="D239" s="82" t="s">
        <v>119</v>
      </c>
      <c r="E239" s="82" t="s">
        <v>120</v>
      </c>
      <c r="F239" s="82" t="s">
        <v>120</v>
      </c>
      <c r="G239" s="82" t="s">
        <v>120</v>
      </c>
      <c r="H239" s="82" t="s">
        <v>120</v>
      </c>
      <c r="J239" s="80" t="s">
        <v>128</v>
      </c>
      <c r="K239" s="80" t="s">
        <v>128</v>
      </c>
      <c r="L239" s="80" t="s">
        <v>128</v>
      </c>
      <c r="M239" s="80" t="s">
        <v>128</v>
      </c>
      <c r="N239" s="80" t="s">
        <v>128</v>
      </c>
      <c r="P239" s="80" t="s">
        <v>130</v>
      </c>
      <c r="Q239" s="80" t="s">
        <v>130</v>
      </c>
      <c r="R239" s="80" t="s">
        <v>130</v>
      </c>
      <c r="S239" s="80" t="s">
        <v>130</v>
      </c>
      <c r="T239" s="80" t="s">
        <v>130</v>
      </c>
      <c r="V239" s="76" t="s">
        <v>132</v>
      </c>
      <c r="W239" s="76" t="s">
        <v>132</v>
      </c>
      <c r="X239" s="76" t="s">
        <v>132</v>
      </c>
      <c r="Y239" s="76" t="s">
        <v>132</v>
      </c>
      <c r="Z239" s="76" t="s">
        <v>132</v>
      </c>
      <c r="AC239" s="76" t="s">
        <v>149</v>
      </c>
      <c r="AD239" s="76" t="s">
        <v>149</v>
      </c>
      <c r="AE239" s="76" t="s">
        <v>149</v>
      </c>
      <c r="AF239" s="76" t="s">
        <v>149</v>
      </c>
      <c r="AG239" s="76" t="s">
        <v>149</v>
      </c>
      <c r="AI239" s="76" t="s">
        <v>149</v>
      </c>
      <c r="AJ239" s="76" t="s">
        <v>149</v>
      </c>
      <c r="AK239" s="76" t="s">
        <v>149</v>
      </c>
      <c r="AL239" s="76" t="s">
        <v>149</v>
      </c>
      <c r="AM239" s="76" t="s">
        <v>149</v>
      </c>
      <c r="AO239" s="80" t="s">
        <v>279</v>
      </c>
      <c r="AP239" s="80" t="s">
        <v>279</v>
      </c>
      <c r="AQ239" s="80" t="s">
        <v>279</v>
      </c>
      <c r="AR239" s="80" t="s">
        <v>279</v>
      </c>
      <c r="AS239" s="76" t="s">
        <v>149</v>
      </c>
      <c r="AU239" s="129" t="s">
        <v>282</v>
      </c>
      <c r="AV239" s="129" t="s">
        <v>282</v>
      </c>
      <c r="AW239" s="129" t="s">
        <v>282</v>
      </c>
      <c r="AX239" s="129" t="s">
        <v>282</v>
      </c>
      <c r="AY239" s="129" t="s">
        <v>282</v>
      </c>
      <c r="BB239" s="82" t="str">
        <f>index_label</f>
        <v>1985 = 1</v>
      </c>
      <c r="BC239" s="82" t="str">
        <f>index_label</f>
        <v>1985 = 1</v>
      </c>
      <c r="BD239" s="82" t="str">
        <f>index_label</f>
        <v>1985 = 1</v>
      </c>
      <c r="BE239" s="82" t="str">
        <f>index_label</f>
        <v>1985 = 1</v>
      </c>
      <c r="BF239" s="82"/>
      <c r="BG239" s="82"/>
      <c r="BH239" s="82"/>
      <c r="BI239" s="82"/>
      <c r="BJ239" s="82"/>
      <c r="BK239" s="82"/>
      <c r="BQ239" s="82" t="str">
        <f>index_label</f>
        <v>1985 = 1</v>
      </c>
      <c r="BR239" s="82" t="str">
        <f>index_label</f>
        <v>1985 = 1</v>
      </c>
      <c r="BS239" s="82" t="str">
        <f>index_label</f>
        <v>1985 = 1</v>
      </c>
      <c r="BT239" s="82" t="str">
        <f>index_label</f>
        <v>1985 = 1</v>
      </c>
      <c r="BU239" s="133"/>
      <c r="BV239" s="82" t="str">
        <f>index_label</f>
        <v>1985 = 1</v>
      </c>
      <c r="BW239" s="82" t="str">
        <f>index_label</f>
        <v>1985 = 1</v>
      </c>
      <c r="BX239" s="82" t="str">
        <f>index_label</f>
        <v>1985 = 1</v>
      </c>
      <c r="BY239" s="82" t="str">
        <f>index_label</f>
        <v>1985 = 1</v>
      </c>
      <c r="CA239" s="82" t="str">
        <f>index_label</f>
        <v>1985 = 1</v>
      </c>
      <c r="CB239" s="82" t="str">
        <f>index_label</f>
        <v>1985 = 1</v>
      </c>
      <c r="CC239" s="82" t="str">
        <f>index_label</f>
        <v>1985 = 1</v>
      </c>
      <c r="CD239" s="82" t="str">
        <f>index_label</f>
        <v>1985 = 1</v>
      </c>
      <c r="CF239" s="82" t="str">
        <f>index_label</f>
        <v>1985 = 1</v>
      </c>
      <c r="CG239" s="82" t="str">
        <f>index_label</f>
        <v>1985 = 1</v>
      </c>
      <c r="CH239" s="82" t="str">
        <f>index_label</f>
        <v>1985 = 1</v>
      </c>
      <c r="CI239" s="82" t="str">
        <f>index_label</f>
        <v>1985 = 1</v>
      </c>
      <c r="CX239" s="53"/>
      <c r="FQ239" s="239"/>
      <c r="FS239" s="51">
        <f>FS238+1</f>
        <v>1979</v>
      </c>
      <c r="FT239" s="71">
        <f t="shared" ref="FT239:FT261" si="758">CL270</f>
        <v>1.2300332608202034</v>
      </c>
      <c r="FU239" s="71">
        <f t="shared" ref="FU239:FU261" si="759">CM270</f>
        <v>1.0114868906123649</v>
      </c>
      <c r="FV239" s="71">
        <f t="shared" ref="FV239:FV261" si="760">CN270</f>
        <v>0.99952092278170102</v>
      </c>
      <c r="FW239" s="71">
        <f t="shared" ref="FW239:FW261" si="761">CO270</f>
        <v>0.99184089743556658</v>
      </c>
      <c r="FX239" s="71">
        <f t="shared" ref="FX239:FX261" si="762">CP270</f>
        <v>1.0053249482922613</v>
      </c>
      <c r="FY239" s="71">
        <f t="shared" ref="FY239:FY261" si="763">CQ270</f>
        <v>1.2201584586810486</v>
      </c>
    </row>
    <row r="240" spans="1:187" x14ac:dyDescent="0.2">
      <c r="A240" s="75" t="s">
        <v>79</v>
      </c>
      <c r="B240" s="50">
        <v>1949</v>
      </c>
      <c r="D240" s="79"/>
      <c r="E240" s="79"/>
      <c r="F240" s="79"/>
      <c r="G240" s="79"/>
      <c r="H240" s="79"/>
      <c r="J240" s="69"/>
      <c r="K240" s="69"/>
      <c r="L240" s="69"/>
      <c r="M240" s="69"/>
      <c r="N240" s="69"/>
      <c r="V240" s="70"/>
      <c r="W240" s="70"/>
      <c r="X240" s="70"/>
      <c r="Y240" s="70"/>
      <c r="Z240" s="70"/>
      <c r="AU240" s="125"/>
      <c r="AV240" s="125"/>
      <c r="AW240" s="125"/>
      <c r="AX240" s="125"/>
      <c r="AY240" s="125"/>
      <c r="BB240" s="71"/>
      <c r="BC240" s="71"/>
      <c r="BD240" s="71"/>
      <c r="BE240" s="71"/>
      <c r="BF240" s="71"/>
      <c r="BG240" s="71"/>
      <c r="BH240" s="71"/>
      <c r="BI240" s="71"/>
      <c r="BJ240" s="71"/>
      <c r="BK240" s="71"/>
      <c r="BL240" s="71"/>
      <c r="BM240" s="71"/>
      <c r="BN240" s="71"/>
      <c r="BO240" s="71"/>
      <c r="BP240" s="71"/>
      <c r="BQ240" s="71"/>
      <c r="BR240" s="71"/>
      <c r="BS240" s="71"/>
      <c r="BT240" s="71"/>
      <c r="BU240" s="72"/>
      <c r="BV240" s="72"/>
      <c r="CK240" s="72"/>
      <c r="CL240" s="72"/>
      <c r="CM240" s="72"/>
      <c r="CN240" s="72"/>
      <c r="CO240" s="72"/>
      <c r="CP240" s="72"/>
      <c r="CQ240" s="72"/>
      <c r="CR240" s="72"/>
      <c r="CS240" s="72"/>
      <c r="CT240" s="72"/>
      <c r="CU240" s="72"/>
      <c r="CX240" s="53"/>
      <c r="CZ240" s="71"/>
      <c r="DA240" s="71"/>
      <c r="DB240" s="71"/>
      <c r="DC240" s="71"/>
      <c r="DE240" s="71"/>
      <c r="DF240" s="71"/>
      <c r="DG240" s="71"/>
      <c r="DH240" s="71"/>
      <c r="DI240" s="71"/>
      <c r="DJ240" s="71"/>
      <c r="DK240" s="71"/>
      <c r="DL240" s="71"/>
      <c r="DM240" s="71"/>
      <c r="DN240" s="71"/>
      <c r="DV240" s="71"/>
      <c r="DW240" s="71"/>
      <c r="DX240" s="71"/>
      <c r="DY240" s="71"/>
      <c r="DZ240" s="71"/>
      <c r="EB240" s="71"/>
      <c r="EC240" s="71"/>
      <c r="ED240" s="71"/>
      <c r="EE240" s="71"/>
      <c r="EW240" s="71"/>
      <c r="EX240" s="71"/>
      <c r="EY240" s="71"/>
      <c r="EZ240" s="71"/>
      <c r="FA240" s="71"/>
      <c r="FB240" s="71"/>
      <c r="FC240" s="71"/>
      <c r="FD240" s="71"/>
      <c r="FE240" s="71"/>
      <c r="FF240" s="71"/>
      <c r="FG240" s="71"/>
      <c r="FH240" s="71"/>
      <c r="FI240" s="71"/>
      <c r="FJ240" s="71"/>
      <c r="FK240" s="71"/>
      <c r="FM240" s="71"/>
      <c r="FN240" s="71"/>
      <c r="FO240" s="71"/>
      <c r="FQ240" s="239"/>
      <c r="FS240" s="51">
        <f t="shared" ref="FS240:FS261" si="764">FS239+1</f>
        <v>1980</v>
      </c>
      <c r="FT240" s="71">
        <f t="shared" si="758"/>
        <v>1.1334023068375969</v>
      </c>
      <c r="FU240" s="71">
        <f t="shared" si="759"/>
        <v>1.0092331003543011</v>
      </c>
      <c r="FV240" s="71">
        <f t="shared" si="760"/>
        <v>0.99972742528892544</v>
      </c>
      <c r="FW240" s="71">
        <f t="shared" si="761"/>
        <v>0.99525165442623598</v>
      </c>
      <c r="FX240" s="71">
        <f t="shared" si="762"/>
        <v>1.0037292341439961</v>
      </c>
      <c r="FY240" s="71">
        <f t="shared" si="763"/>
        <v>1.1245053308876778</v>
      </c>
    </row>
    <row r="241" spans="1:181" x14ac:dyDescent="0.2">
      <c r="A241" s="75" t="s">
        <v>79</v>
      </c>
      <c r="B241" s="50">
        <f t="shared" ref="B241:B272" si="765">B240+1</f>
        <v>1950</v>
      </c>
      <c r="D241" s="79"/>
      <c r="E241" s="79"/>
      <c r="F241" s="79"/>
      <c r="G241" s="79"/>
      <c r="H241" s="79"/>
      <c r="J241" s="69"/>
      <c r="K241" s="69"/>
      <c r="L241" s="69"/>
      <c r="M241" s="69"/>
      <c r="N241" s="69"/>
      <c r="V241" s="70"/>
      <c r="W241" s="70"/>
      <c r="X241" s="70"/>
      <c r="Y241" s="70"/>
      <c r="Z241" s="70"/>
      <c r="AU241" s="125"/>
      <c r="AV241" s="125"/>
      <c r="AW241" s="125"/>
      <c r="AX241" s="125"/>
      <c r="AY241" s="125"/>
      <c r="BB241" s="71"/>
      <c r="BC241" s="71"/>
      <c r="BD241" s="71"/>
      <c r="BE241" s="71"/>
      <c r="BF241" s="71"/>
      <c r="BG241" s="71"/>
      <c r="BH241" s="71"/>
      <c r="BI241" s="71"/>
      <c r="BJ241" s="71"/>
      <c r="BK241" s="71"/>
      <c r="BL241" s="71"/>
      <c r="BM241" s="71"/>
      <c r="BN241" s="71"/>
      <c r="BO241" s="71"/>
      <c r="BP241" s="71"/>
      <c r="BQ241" s="71"/>
      <c r="BR241" s="71"/>
      <c r="BS241" s="71"/>
      <c r="BT241" s="71"/>
      <c r="BU241" s="72"/>
      <c r="BV241" s="71"/>
      <c r="CK241" s="72"/>
      <c r="CL241" s="72"/>
      <c r="CM241" s="72"/>
      <c r="CN241" s="72"/>
      <c r="CO241" s="72"/>
      <c r="CP241" s="72"/>
      <c r="CQ241" s="72"/>
      <c r="CR241" s="72"/>
      <c r="CS241" s="72"/>
      <c r="CT241" s="72"/>
      <c r="CU241" s="72"/>
      <c r="CX241" s="53"/>
      <c r="CZ241" s="71"/>
      <c r="DA241" s="71"/>
      <c r="DB241" s="71"/>
      <c r="DC241" s="71"/>
      <c r="DE241" s="71"/>
      <c r="DF241" s="71"/>
      <c r="DG241" s="71"/>
      <c r="DH241" s="71"/>
      <c r="DI241" s="71"/>
      <c r="DJ241" s="71"/>
      <c r="DK241" s="71"/>
      <c r="DL241" s="71"/>
      <c r="DM241" s="71"/>
      <c r="DN241" s="71"/>
      <c r="DQ241" s="71"/>
      <c r="DR241" s="71"/>
      <c r="DS241" s="71"/>
      <c r="DT241" s="71"/>
      <c r="DV241" s="71"/>
      <c r="DW241" s="71"/>
      <c r="DX241" s="71"/>
      <c r="DY241" s="71"/>
      <c r="DZ241" s="71"/>
      <c r="EB241" s="71"/>
      <c r="EC241" s="71"/>
      <c r="ED241" s="71"/>
      <c r="EE241" s="71"/>
      <c r="EG241" s="71"/>
      <c r="EH241" s="71"/>
      <c r="EI241" s="71"/>
      <c r="EJ241" s="71"/>
      <c r="EL241" s="71"/>
      <c r="EM241" s="71"/>
      <c r="EN241" s="71"/>
      <c r="EO241" s="71"/>
      <c r="EQ241" s="71"/>
      <c r="ER241" s="71"/>
      <c r="ES241" s="71"/>
      <c r="ET241" s="71"/>
      <c r="EW241" s="71"/>
      <c r="EX241" s="71"/>
      <c r="EY241" s="71"/>
      <c r="EZ241" s="71"/>
      <c r="FA241" s="71"/>
      <c r="FB241" s="71"/>
      <c r="FC241" s="71"/>
      <c r="FD241" s="71"/>
      <c r="FE241" s="71"/>
      <c r="FF241" s="71"/>
      <c r="FG241" s="71"/>
      <c r="FH241" s="71"/>
      <c r="FI241" s="71"/>
      <c r="FJ241" s="71"/>
      <c r="FK241" s="71"/>
      <c r="FM241" s="71"/>
      <c r="FN241" s="71"/>
      <c r="FO241" s="71"/>
      <c r="FQ241" s="239"/>
      <c r="FS241" s="51">
        <f t="shared" si="764"/>
        <v>1981</v>
      </c>
      <c r="FT241" s="71">
        <f t="shared" si="758"/>
        <v>1.0326167894524123</v>
      </c>
      <c r="FU241" s="71">
        <f t="shared" si="759"/>
        <v>1.0078310733439608</v>
      </c>
      <c r="FV241" s="71">
        <f t="shared" si="760"/>
        <v>0.99877360355938549</v>
      </c>
      <c r="FW241" s="71">
        <f t="shared" si="761"/>
        <v>0.99562258525237579</v>
      </c>
      <c r="FX241" s="71">
        <f t="shared" si="762"/>
        <v>0.98418121193755081</v>
      </c>
      <c r="FY241" s="71">
        <f t="shared" si="763"/>
        <v>1.0469225922606604</v>
      </c>
    </row>
    <row r="242" spans="1:181" x14ac:dyDescent="0.2">
      <c r="A242" s="75" t="s">
        <v>79</v>
      </c>
      <c r="B242" s="50">
        <f t="shared" si="765"/>
        <v>1951</v>
      </c>
      <c r="D242" s="79"/>
      <c r="E242" s="79"/>
      <c r="F242" s="79"/>
      <c r="G242" s="79"/>
      <c r="H242" s="79"/>
      <c r="J242" s="69"/>
      <c r="K242" s="69"/>
      <c r="L242" s="69"/>
      <c r="M242" s="69"/>
      <c r="N242" s="69"/>
      <c r="V242" s="70"/>
      <c r="W242" s="70"/>
      <c r="X242" s="70"/>
      <c r="Y242" s="70"/>
      <c r="Z242" s="70"/>
      <c r="AU242" s="125"/>
      <c r="AV242" s="125"/>
      <c r="AW242" s="125"/>
      <c r="AX242" s="125"/>
      <c r="AY242" s="125"/>
      <c r="BB242" s="71"/>
      <c r="BC242" s="71"/>
      <c r="BD242" s="71"/>
      <c r="BE242" s="71"/>
      <c r="BF242" s="71"/>
      <c r="BG242" s="71"/>
      <c r="BH242" s="71"/>
      <c r="BI242" s="71"/>
      <c r="BJ242" s="71"/>
      <c r="BK242" s="71"/>
      <c r="BL242" s="71"/>
      <c r="BM242" s="71"/>
      <c r="BN242" s="71"/>
      <c r="BO242" s="71"/>
      <c r="BP242" s="71"/>
      <c r="BQ242" s="71"/>
      <c r="BR242" s="71"/>
      <c r="BS242" s="71"/>
      <c r="BT242" s="71"/>
      <c r="BU242" s="72"/>
      <c r="BV242" s="71"/>
      <c r="CK242" s="72"/>
      <c r="CL242" s="72"/>
      <c r="CM242" s="72"/>
      <c r="CN242" s="72"/>
      <c r="CO242" s="72"/>
      <c r="CP242" s="72"/>
      <c r="CQ242" s="72"/>
      <c r="CR242" s="72"/>
      <c r="CS242" s="72"/>
      <c r="CT242" s="72"/>
      <c r="CU242" s="72"/>
      <c r="CX242" s="53"/>
      <c r="CZ242" s="71"/>
      <c r="DA242" s="71"/>
      <c r="DB242" s="71"/>
      <c r="DC242" s="71"/>
      <c r="DE242" s="71"/>
      <c r="DF242" s="71"/>
      <c r="DG242" s="71"/>
      <c r="DH242" s="71"/>
      <c r="DI242" s="71"/>
      <c r="DJ242" s="71"/>
      <c r="DK242" s="71"/>
      <c r="DL242" s="71"/>
      <c r="DM242" s="71"/>
      <c r="DN242" s="71"/>
      <c r="DQ242" s="71"/>
      <c r="DR242" s="71"/>
      <c r="DS242" s="71"/>
      <c r="DT242" s="71"/>
      <c r="DV242" s="71"/>
      <c r="DW242" s="71"/>
      <c r="DX242" s="71"/>
      <c r="DY242" s="71"/>
      <c r="DZ242" s="71"/>
      <c r="EB242" s="71"/>
      <c r="EC242" s="71"/>
      <c r="ED242" s="71"/>
      <c r="EE242" s="71"/>
      <c r="EG242" s="71"/>
      <c r="EH242" s="71"/>
      <c r="EI242" s="71"/>
      <c r="EJ242" s="71"/>
      <c r="EL242" s="71"/>
      <c r="EM242" s="71"/>
      <c r="EN242" s="71"/>
      <c r="EO242" s="71"/>
      <c r="EQ242" s="71"/>
      <c r="ER242" s="71"/>
      <c r="ES242" s="71"/>
      <c r="ET242" s="71"/>
      <c r="EW242" s="71"/>
      <c r="EX242" s="71"/>
      <c r="EY242" s="71"/>
      <c r="EZ242" s="71"/>
      <c r="FA242" s="71"/>
      <c r="FB242" s="71"/>
      <c r="FC242" s="71"/>
      <c r="FD242" s="71"/>
      <c r="FE242" s="71"/>
      <c r="FF242" s="71"/>
      <c r="FG242" s="71"/>
      <c r="FH242" s="71"/>
      <c r="FI242" s="71"/>
      <c r="FJ242" s="71"/>
      <c r="FK242" s="71"/>
      <c r="FM242" s="71"/>
      <c r="FN242" s="71"/>
      <c r="FO242" s="71"/>
      <c r="FQ242" s="239"/>
      <c r="FS242" s="51">
        <f t="shared" si="764"/>
        <v>1982</v>
      </c>
      <c r="FT242" s="71">
        <f t="shared" si="758"/>
        <v>1.0389739757257404</v>
      </c>
      <c r="FU242" s="71">
        <f t="shared" si="759"/>
        <v>1.0071200649764762</v>
      </c>
      <c r="FV242" s="71">
        <f t="shared" si="760"/>
        <v>0.9994368614511987</v>
      </c>
      <c r="FW242" s="71">
        <f t="shared" si="761"/>
        <v>0.99491930821111896</v>
      </c>
      <c r="FX242" s="71">
        <f t="shared" si="762"/>
        <v>0.99972837792988778</v>
      </c>
      <c r="FY242" s="71">
        <f t="shared" si="763"/>
        <v>1.0377629905932706</v>
      </c>
    </row>
    <row r="243" spans="1:181" x14ac:dyDescent="0.2">
      <c r="A243" s="75" t="s">
        <v>79</v>
      </c>
      <c r="B243" s="50">
        <f t="shared" si="765"/>
        <v>1952</v>
      </c>
      <c r="D243" s="79"/>
      <c r="E243" s="79"/>
      <c r="F243" s="79"/>
      <c r="G243" s="79"/>
      <c r="H243" s="79"/>
      <c r="J243" s="69"/>
      <c r="K243" s="69"/>
      <c r="L243" s="69"/>
      <c r="M243" s="69"/>
      <c r="N243" s="69"/>
      <c r="V243" s="70"/>
      <c r="W243" s="70"/>
      <c r="X243" s="70"/>
      <c r="Y243" s="70"/>
      <c r="Z243" s="70"/>
      <c r="AU243" s="125"/>
      <c r="AV243" s="125"/>
      <c r="AW243" s="125"/>
      <c r="AX243" s="125"/>
      <c r="AY243" s="125"/>
      <c r="BB243" s="71"/>
      <c r="BC243" s="71"/>
      <c r="BD243" s="71"/>
      <c r="BE243" s="71"/>
      <c r="BF243" s="71"/>
      <c r="BG243" s="71"/>
      <c r="BH243" s="71"/>
      <c r="BI243" s="71"/>
      <c r="BJ243" s="71"/>
      <c r="BK243" s="71"/>
      <c r="BL243" s="71"/>
      <c r="BM243" s="71"/>
      <c r="BN243" s="71"/>
      <c r="BO243" s="71"/>
      <c r="BP243" s="71"/>
      <c r="BQ243" s="71"/>
      <c r="BR243" s="71"/>
      <c r="BS243" s="71"/>
      <c r="BT243" s="71"/>
      <c r="BU243" s="72"/>
      <c r="BV243" s="71"/>
      <c r="CK243" s="72"/>
      <c r="CL243" s="72"/>
      <c r="CM243" s="72"/>
      <c r="CN243" s="72"/>
      <c r="CO243" s="72"/>
      <c r="CP243" s="72"/>
      <c r="CQ243" s="72"/>
      <c r="CR243" s="72"/>
      <c r="CS243" s="72"/>
      <c r="CT243" s="72"/>
      <c r="CU243" s="72"/>
      <c r="CX243" s="53"/>
      <c r="CZ243" s="71"/>
      <c r="DA243" s="71"/>
      <c r="DB243" s="71"/>
      <c r="DC243" s="71"/>
      <c r="DE243" s="71"/>
      <c r="DF243" s="71"/>
      <c r="DG243" s="71"/>
      <c r="DH243" s="71"/>
      <c r="DI243" s="71"/>
      <c r="DJ243" s="71"/>
      <c r="DK243" s="71"/>
      <c r="DL243" s="71"/>
      <c r="DM243" s="71"/>
      <c r="DN243" s="71"/>
      <c r="DQ243" s="71"/>
      <c r="DR243" s="71"/>
      <c r="DS243" s="71"/>
      <c r="DT243" s="71"/>
      <c r="DV243" s="71"/>
      <c r="DW243" s="71"/>
      <c r="DX243" s="71"/>
      <c r="DY243" s="71"/>
      <c r="DZ243" s="71"/>
      <c r="EB243" s="71"/>
      <c r="EC243" s="71"/>
      <c r="ED243" s="71"/>
      <c r="EE243" s="71"/>
      <c r="EG243" s="71"/>
      <c r="EH243" s="71"/>
      <c r="EI243" s="71"/>
      <c r="EJ243" s="71"/>
      <c r="EL243" s="71"/>
      <c r="EM243" s="71"/>
      <c r="EN243" s="71"/>
      <c r="EO243" s="71"/>
      <c r="EQ243" s="71"/>
      <c r="ER243" s="71"/>
      <c r="ES243" s="71"/>
      <c r="ET243" s="71"/>
      <c r="EW243" s="71"/>
      <c r="EX243" s="71"/>
      <c r="EY243" s="71"/>
      <c r="EZ243" s="71"/>
      <c r="FA243" s="71"/>
      <c r="FB243" s="71"/>
      <c r="FC243" s="71"/>
      <c r="FD243" s="71"/>
      <c r="FE243" s="71"/>
      <c r="FF243" s="71"/>
      <c r="FG243" s="71"/>
      <c r="FH243" s="71"/>
      <c r="FI243" s="71"/>
      <c r="FJ243" s="71"/>
      <c r="FK243" s="71"/>
      <c r="FM243" s="71"/>
      <c r="FN243" s="71"/>
      <c r="FO243" s="71"/>
      <c r="FQ243" s="239"/>
      <c r="FS243" s="51">
        <f t="shared" si="764"/>
        <v>1983</v>
      </c>
      <c r="FT243" s="71">
        <f t="shared" si="758"/>
        <v>0.98306286259509579</v>
      </c>
      <c r="FU243" s="71">
        <f t="shared" si="759"/>
        <v>1.0057650500391557</v>
      </c>
      <c r="FV243" s="71">
        <f t="shared" si="760"/>
        <v>1.0000800537828074</v>
      </c>
      <c r="FW243" s="71">
        <f t="shared" si="761"/>
        <v>0.99459616559140851</v>
      </c>
      <c r="FX243" s="71">
        <f t="shared" si="762"/>
        <v>0.97691787061603197</v>
      </c>
      <c r="FY243" s="71">
        <f t="shared" si="763"/>
        <v>1.005877629666293</v>
      </c>
    </row>
    <row r="244" spans="1:181" x14ac:dyDescent="0.2">
      <c r="A244" s="75" t="s">
        <v>79</v>
      </c>
      <c r="B244" s="50">
        <f t="shared" si="765"/>
        <v>1953</v>
      </c>
      <c r="D244" s="79"/>
      <c r="E244" s="79"/>
      <c r="F244" s="79"/>
      <c r="G244" s="79"/>
      <c r="H244" s="79"/>
      <c r="J244" s="69"/>
      <c r="K244" s="69"/>
      <c r="L244" s="69"/>
      <c r="M244" s="69"/>
      <c r="N244" s="69"/>
      <c r="V244" s="70"/>
      <c r="W244" s="70"/>
      <c r="X244" s="70"/>
      <c r="Y244" s="70"/>
      <c r="Z244" s="70"/>
      <c r="AU244" s="125"/>
      <c r="AV244" s="125"/>
      <c r="AW244" s="125"/>
      <c r="AX244" s="125"/>
      <c r="AY244" s="125"/>
      <c r="BB244" s="71"/>
      <c r="BC244" s="71"/>
      <c r="BD244" s="71"/>
      <c r="BE244" s="71"/>
      <c r="BF244" s="71"/>
      <c r="BG244" s="71"/>
      <c r="BH244" s="71"/>
      <c r="BI244" s="71"/>
      <c r="BJ244" s="71"/>
      <c r="BK244" s="71"/>
      <c r="BL244" s="71"/>
      <c r="BM244" s="71"/>
      <c r="BN244" s="71"/>
      <c r="BO244" s="71"/>
      <c r="BP244" s="71"/>
      <c r="BQ244" s="71"/>
      <c r="BR244" s="71"/>
      <c r="BS244" s="71"/>
      <c r="BT244" s="71"/>
      <c r="BU244" s="72"/>
      <c r="BV244" s="71"/>
      <c r="CK244" s="72"/>
      <c r="CL244" s="72"/>
      <c r="CM244" s="72"/>
      <c r="CN244" s="72"/>
      <c r="CO244" s="72"/>
      <c r="CP244" s="72"/>
      <c r="CQ244" s="72"/>
      <c r="CR244" s="72"/>
      <c r="CS244" s="72"/>
      <c r="CT244" s="72"/>
      <c r="CU244" s="72"/>
      <c r="CX244" s="53"/>
      <c r="CZ244" s="71"/>
      <c r="DA244" s="71"/>
      <c r="DB244" s="71"/>
      <c r="DC244" s="71"/>
      <c r="DE244" s="71"/>
      <c r="DF244" s="71"/>
      <c r="DG244" s="71"/>
      <c r="DH244" s="71"/>
      <c r="DI244" s="71"/>
      <c r="DJ244" s="71"/>
      <c r="DK244" s="71"/>
      <c r="DL244" s="71"/>
      <c r="DM244" s="71"/>
      <c r="DN244" s="71"/>
      <c r="DQ244" s="71"/>
      <c r="DR244" s="71"/>
      <c r="DS244" s="71"/>
      <c r="DT244" s="71"/>
      <c r="DV244" s="71"/>
      <c r="DW244" s="71"/>
      <c r="DX244" s="71"/>
      <c r="DY244" s="71"/>
      <c r="DZ244" s="71"/>
      <c r="EB244" s="71"/>
      <c r="EC244" s="71"/>
      <c r="ED244" s="71"/>
      <c r="EE244" s="71"/>
      <c r="EG244" s="71"/>
      <c r="EH244" s="71"/>
      <c r="EI244" s="71"/>
      <c r="EJ244" s="71"/>
      <c r="EL244" s="71"/>
      <c r="EM244" s="71"/>
      <c r="EN244" s="71"/>
      <c r="EO244" s="71"/>
      <c r="EQ244" s="71"/>
      <c r="ER244" s="71"/>
      <c r="ES244" s="71"/>
      <c r="ET244" s="71"/>
      <c r="EW244" s="71"/>
      <c r="EX244" s="71"/>
      <c r="EY244" s="71"/>
      <c r="EZ244" s="71"/>
      <c r="FA244" s="71"/>
      <c r="FB244" s="71"/>
      <c r="FC244" s="71"/>
      <c r="FD244" s="71"/>
      <c r="FE244" s="71"/>
      <c r="FF244" s="71"/>
      <c r="FG244" s="71"/>
      <c r="FH244" s="71"/>
      <c r="FI244" s="71"/>
      <c r="FJ244" s="71"/>
      <c r="FK244" s="71"/>
      <c r="FM244" s="71"/>
      <c r="FN244" s="71"/>
      <c r="FO244" s="71"/>
      <c r="FQ244" s="239"/>
      <c r="FS244" s="51">
        <f t="shared" si="764"/>
        <v>1984</v>
      </c>
      <c r="FT244" s="71">
        <f t="shared" si="758"/>
        <v>1.0232139633688688</v>
      </c>
      <c r="FU244" s="71">
        <f t="shared" si="759"/>
        <v>1.0028598780491083</v>
      </c>
      <c r="FV244" s="71">
        <f t="shared" si="760"/>
        <v>1.0000867025220705</v>
      </c>
      <c r="FW244" s="71">
        <f t="shared" si="761"/>
        <v>0.99722935295729298</v>
      </c>
      <c r="FX244" s="71">
        <f t="shared" si="762"/>
        <v>0.98783695890987822</v>
      </c>
      <c r="FY244" s="71">
        <f t="shared" si="763"/>
        <v>1.0356385897681537</v>
      </c>
    </row>
    <row r="245" spans="1:181" x14ac:dyDescent="0.2">
      <c r="A245" s="75" t="s">
        <v>79</v>
      </c>
      <c r="B245" s="50">
        <f t="shared" si="765"/>
        <v>1954</v>
      </c>
      <c r="D245" s="79"/>
      <c r="E245" s="79"/>
      <c r="F245" s="79"/>
      <c r="G245" s="79"/>
      <c r="H245" s="79"/>
      <c r="J245" s="69"/>
      <c r="K245" s="69"/>
      <c r="L245" s="69"/>
      <c r="M245" s="69"/>
      <c r="N245" s="69"/>
      <c r="V245" s="70"/>
      <c r="W245" s="70"/>
      <c r="X245" s="70"/>
      <c r="Y245" s="70"/>
      <c r="Z245" s="70"/>
      <c r="AU245" s="125"/>
      <c r="AV245" s="125"/>
      <c r="AW245" s="125"/>
      <c r="AX245" s="125"/>
      <c r="AY245" s="125"/>
      <c r="BB245" s="71"/>
      <c r="BC245" s="71"/>
      <c r="BD245" s="71"/>
      <c r="BE245" s="71"/>
      <c r="BF245" s="71"/>
      <c r="BG245" s="71"/>
      <c r="BH245" s="71"/>
      <c r="BI245" s="71"/>
      <c r="BJ245" s="71"/>
      <c r="BK245" s="71"/>
      <c r="BL245" s="71"/>
      <c r="BM245" s="71"/>
      <c r="BN245" s="71"/>
      <c r="BO245" s="71"/>
      <c r="BP245" s="71"/>
      <c r="BQ245" s="71"/>
      <c r="BR245" s="71"/>
      <c r="BS245" s="71"/>
      <c r="BT245" s="71"/>
      <c r="BU245" s="72"/>
      <c r="BV245" s="71"/>
      <c r="CK245" s="72"/>
      <c r="CL245" s="72"/>
      <c r="CM245" s="72"/>
      <c r="CN245" s="72"/>
      <c r="CO245" s="72"/>
      <c r="CP245" s="72"/>
      <c r="CQ245" s="72"/>
      <c r="CR245" s="72"/>
      <c r="CS245" s="72"/>
      <c r="CT245" s="72"/>
      <c r="CU245" s="72"/>
      <c r="CX245" s="53"/>
      <c r="CZ245" s="71"/>
      <c r="DA245" s="71"/>
      <c r="DB245" s="71"/>
      <c r="DC245" s="71"/>
      <c r="DE245" s="71"/>
      <c r="DF245" s="71"/>
      <c r="DG245" s="71"/>
      <c r="DH245" s="71"/>
      <c r="DI245" s="71"/>
      <c r="DJ245" s="71"/>
      <c r="DK245" s="71"/>
      <c r="DL245" s="71"/>
      <c r="DM245" s="71"/>
      <c r="DN245" s="71"/>
      <c r="DQ245" s="71"/>
      <c r="DR245" s="71"/>
      <c r="DS245" s="71"/>
      <c r="DT245" s="71"/>
      <c r="DV245" s="71"/>
      <c r="DW245" s="71"/>
      <c r="DX245" s="71"/>
      <c r="DY245" s="71"/>
      <c r="DZ245" s="71"/>
      <c r="EB245" s="71"/>
      <c r="EC245" s="71"/>
      <c r="ED245" s="71"/>
      <c r="EE245" s="71"/>
      <c r="EG245" s="71"/>
      <c r="EH245" s="71"/>
      <c r="EI245" s="71"/>
      <c r="EJ245" s="71"/>
      <c r="EL245" s="71"/>
      <c r="EM245" s="71"/>
      <c r="EN245" s="71"/>
      <c r="EO245" s="71"/>
      <c r="EQ245" s="71"/>
      <c r="ER245" s="71"/>
      <c r="ES245" s="71"/>
      <c r="ET245" s="71"/>
      <c r="EW245" s="71"/>
      <c r="EX245" s="71"/>
      <c r="EY245" s="71"/>
      <c r="EZ245" s="71"/>
      <c r="FA245" s="71"/>
      <c r="FB245" s="71"/>
      <c r="FC245" s="71"/>
      <c r="FD245" s="71"/>
      <c r="FE245" s="71"/>
      <c r="FF245" s="71"/>
      <c r="FG245" s="71"/>
      <c r="FH245" s="71"/>
      <c r="FI245" s="71"/>
      <c r="FJ245" s="71"/>
      <c r="FK245" s="71"/>
      <c r="FM245" s="71"/>
      <c r="FN245" s="71"/>
      <c r="FO245" s="71"/>
      <c r="FQ245" s="239"/>
      <c r="FS245" s="51">
        <f t="shared" si="764"/>
        <v>1985</v>
      </c>
      <c r="FT245" s="71">
        <f t="shared" si="758"/>
        <v>1</v>
      </c>
      <c r="FU245" s="71">
        <f t="shared" si="759"/>
        <v>1</v>
      </c>
      <c r="FV245" s="71">
        <f t="shared" si="760"/>
        <v>1</v>
      </c>
      <c r="FW245" s="71">
        <f t="shared" si="761"/>
        <v>1</v>
      </c>
      <c r="FX245" s="71">
        <f t="shared" si="762"/>
        <v>1</v>
      </c>
      <c r="FY245" s="71">
        <f t="shared" si="763"/>
        <v>1</v>
      </c>
    </row>
    <row r="246" spans="1:181" x14ac:dyDescent="0.2">
      <c r="A246" s="75" t="s">
        <v>79</v>
      </c>
      <c r="B246" s="50">
        <f t="shared" si="765"/>
        <v>1955</v>
      </c>
      <c r="D246" s="79"/>
      <c r="E246" s="79"/>
      <c r="F246" s="79"/>
      <c r="G246" s="79"/>
      <c r="H246" s="79"/>
      <c r="J246" s="69"/>
      <c r="K246" s="69"/>
      <c r="L246" s="69"/>
      <c r="M246" s="69"/>
      <c r="N246" s="69"/>
      <c r="V246" s="70"/>
      <c r="W246" s="70"/>
      <c r="X246" s="70"/>
      <c r="Y246" s="70"/>
      <c r="Z246" s="70"/>
      <c r="AU246" s="125"/>
      <c r="AV246" s="125"/>
      <c r="AW246" s="125"/>
      <c r="AX246" s="125"/>
      <c r="AY246" s="125"/>
      <c r="BB246" s="71"/>
      <c r="BC246" s="71"/>
      <c r="BD246" s="71"/>
      <c r="BE246" s="71"/>
      <c r="BF246" s="71"/>
      <c r="BG246" s="71"/>
      <c r="BH246" s="71"/>
      <c r="BI246" s="71"/>
      <c r="BJ246" s="71"/>
      <c r="BK246" s="71"/>
      <c r="BL246" s="71"/>
      <c r="BM246" s="71"/>
      <c r="BN246" s="71"/>
      <c r="BO246" s="71"/>
      <c r="BP246" s="71"/>
      <c r="BQ246" s="71"/>
      <c r="BR246" s="71"/>
      <c r="BS246" s="71"/>
      <c r="BT246" s="71"/>
      <c r="BU246" s="72"/>
      <c r="BV246" s="71"/>
      <c r="CK246" s="72"/>
      <c r="CL246" s="72"/>
      <c r="CM246" s="72"/>
      <c r="CN246" s="72"/>
      <c r="CO246" s="72"/>
      <c r="CP246" s="72"/>
      <c r="CQ246" s="72"/>
      <c r="CR246" s="72"/>
      <c r="CS246" s="72"/>
      <c r="CT246" s="72"/>
      <c r="CU246" s="72"/>
      <c r="CX246" s="53"/>
      <c r="CZ246" s="71"/>
      <c r="DA246" s="71"/>
      <c r="DB246" s="71"/>
      <c r="DC246" s="71"/>
      <c r="DE246" s="71"/>
      <c r="DF246" s="71"/>
      <c r="DG246" s="71"/>
      <c r="DH246" s="71"/>
      <c r="DI246" s="71"/>
      <c r="DJ246" s="71"/>
      <c r="DK246" s="71"/>
      <c r="DL246" s="71"/>
      <c r="DM246" s="71"/>
      <c r="DN246" s="71"/>
      <c r="DQ246" s="71"/>
      <c r="DR246" s="71"/>
      <c r="DS246" s="71"/>
      <c r="DT246" s="71"/>
      <c r="DV246" s="71"/>
      <c r="DW246" s="71"/>
      <c r="DX246" s="71"/>
      <c r="DY246" s="71"/>
      <c r="DZ246" s="71"/>
      <c r="EB246" s="71"/>
      <c r="EC246" s="71"/>
      <c r="ED246" s="71"/>
      <c r="EE246" s="71"/>
      <c r="EG246" s="71"/>
      <c r="EH246" s="71"/>
      <c r="EI246" s="71"/>
      <c r="EJ246" s="71"/>
      <c r="EL246" s="71"/>
      <c r="EM246" s="71"/>
      <c r="EN246" s="71"/>
      <c r="EO246" s="71"/>
      <c r="EQ246" s="71"/>
      <c r="ER246" s="71"/>
      <c r="ES246" s="71"/>
      <c r="ET246" s="71"/>
      <c r="EW246" s="71"/>
      <c r="EX246" s="71"/>
      <c r="EY246" s="71"/>
      <c r="EZ246" s="71"/>
      <c r="FA246" s="71"/>
      <c r="FB246" s="71"/>
      <c r="FC246" s="71"/>
      <c r="FD246" s="71"/>
      <c r="FE246" s="71"/>
      <c r="FF246" s="71"/>
      <c r="FG246" s="71"/>
      <c r="FH246" s="71"/>
      <c r="FI246" s="71"/>
      <c r="FJ246" s="71"/>
      <c r="FK246" s="71"/>
      <c r="FM246" s="71"/>
      <c r="FN246" s="71"/>
      <c r="FO246" s="71"/>
      <c r="FQ246" s="239"/>
      <c r="FS246" s="51">
        <f t="shared" si="764"/>
        <v>1986</v>
      </c>
      <c r="FT246" s="71">
        <f t="shared" si="758"/>
        <v>0.95248373577144441</v>
      </c>
      <c r="FU246" s="71">
        <f t="shared" si="759"/>
        <v>0.99710000802926302</v>
      </c>
      <c r="FV246" s="71">
        <f t="shared" si="760"/>
        <v>1.0002503622795655</v>
      </c>
      <c r="FW246" s="71">
        <f t="shared" si="761"/>
        <v>1.0055512997173619</v>
      </c>
      <c r="FX246" s="71">
        <f t="shared" si="762"/>
        <v>0.95410733879928167</v>
      </c>
      <c r="FY246" s="71">
        <f t="shared" si="763"/>
        <v>0.9954252741567019</v>
      </c>
    </row>
    <row r="247" spans="1:181" x14ac:dyDescent="0.2">
      <c r="A247" s="75" t="s">
        <v>79</v>
      </c>
      <c r="B247" s="50">
        <f t="shared" si="765"/>
        <v>1956</v>
      </c>
      <c r="D247" s="79"/>
      <c r="E247" s="79"/>
      <c r="F247" s="79"/>
      <c r="G247" s="79"/>
      <c r="H247" s="79"/>
      <c r="J247" s="69"/>
      <c r="K247" s="69"/>
      <c r="L247" s="69"/>
      <c r="M247" s="69"/>
      <c r="N247" s="69"/>
      <c r="V247" s="70"/>
      <c r="W247" s="70"/>
      <c r="X247" s="70"/>
      <c r="Y247" s="70"/>
      <c r="Z247" s="70"/>
      <c r="AU247" s="125"/>
      <c r="AV247" s="125"/>
      <c r="AW247" s="125"/>
      <c r="AX247" s="125"/>
      <c r="AY247" s="125"/>
      <c r="BB247" s="71"/>
      <c r="BC247" s="71"/>
      <c r="BD247" s="71"/>
      <c r="BE247" s="71"/>
      <c r="BF247" s="71"/>
      <c r="BG247" s="71"/>
      <c r="BH247" s="71"/>
      <c r="BI247" s="71"/>
      <c r="BJ247" s="71"/>
      <c r="BK247" s="71"/>
      <c r="BL247" s="71"/>
      <c r="BM247" s="71"/>
      <c r="BN247" s="71"/>
      <c r="BO247" s="71"/>
      <c r="BP247" s="71"/>
      <c r="BQ247" s="71"/>
      <c r="BR247" s="71"/>
      <c r="BS247" s="71"/>
      <c r="BT247" s="71"/>
      <c r="BU247" s="72"/>
      <c r="BV247" s="71"/>
      <c r="CK247" s="72"/>
      <c r="CL247" s="72"/>
      <c r="CM247" s="72"/>
      <c r="CN247" s="72"/>
      <c r="CO247" s="72"/>
      <c r="CP247" s="72"/>
      <c r="CQ247" s="72"/>
      <c r="CR247" s="72"/>
      <c r="CS247" s="72"/>
      <c r="CT247" s="72"/>
      <c r="CU247" s="72"/>
      <c r="CX247" s="53"/>
      <c r="CZ247" s="71"/>
      <c r="DA247" s="71"/>
      <c r="DB247" s="71"/>
      <c r="DC247" s="71"/>
      <c r="DE247" s="71"/>
      <c r="DF247" s="71"/>
      <c r="DG247" s="71"/>
      <c r="DH247" s="71"/>
      <c r="DI247" s="71"/>
      <c r="DJ247" s="71"/>
      <c r="DK247" s="71"/>
      <c r="DL247" s="71"/>
      <c r="DM247" s="71"/>
      <c r="DN247" s="71"/>
      <c r="DQ247" s="71"/>
      <c r="DR247" s="71"/>
      <c r="DS247" s="71"/>
      <c r="DT247" s="71"/>
      <c r="DV247" s="71"/>
      <c r="DW247" s="71"/>
      <c r="DX247" s="71"/>
      <c r="DY247" s="71"/>
      <c r="DZ247" s="71"/>
      <c r="EB247" s="71"/>
      <c r="EC247" s="71"/>
      <c r="ED247" s="71"/>
      <c r="EE247" s="71"/>
      <c r="EG247" s="71"/>
      <c r="EH247" s="71"/>
      <c r="EI247" s="71"/>
      <c r="EJ247" s="71"/>
      <c r="EL247" s="71"/>
      <c r="EM247" s="71"/>
      <c r="EN247" s="71"/>
      <c r="EO247" s="71"/>
      <c r="EQ247" s="71"/>
      <c r="ER247" s="71"/>
      <c r="ES247" s="71"/>
      <c r="ET247" s="71"/>
      <c r="EW247" s="71"/>
      <c r="EX247" s="71"/>
      <c r="EY247" s="71"/>
      <c r="EZ247" s="71"/>
      <c r="FA247" s="71"/>
      <c r="FB247" s="71"/>
      <c r="FC247" s="71"/>
      <c r="FD247" s="71"/>
      <c r="FE247" s="71"/>
      <c r="FF247" s="71"/>
      <c r="FG247" s="71"/>
      <c r="FH247" s="71"/>
      <c r="FI247" s="71"/>
      <c r="FJ247" s="71"/>
      <c r="FK247" s="71"/>
      <c r="FM247" s="71"/>
      <c r="FN247" s="71"/>
      <c r="FO247" s="71"/>
      <c r="FQ247" s="239"/>
      <c r="FS247" s="51">
        <f t="shared" si="764"/>
        <v>1987</v>
      </c>
      <c r="FT247" s="71">
        <f t="shared" si="758"/>
        <v>0.94173437283924522</v>
      </c>
      <c r="FU247" s="71">
        <f t="shared" si="759"/>
        <v>0.99412477380088271</v>
      </c>
      <c r="FV247" s="71">
        <f t="shared" si="760"/>
        <v>1.0001615409837143</v>
      </c>
      <c r="FW247" s="71">
        <f t="shared" si="761"/>
        <v>1.0180966006272316</v>
      </c>
      <c r="FX247" s="71">
        <f t="shared" si="762"/>
        <v>0.96038182427202423</v>
      </c>
      <c r="FY247" s="71">
        <f t="shared" si="763"/>
        <v>0.96868919455099389</v>
      </c>
    </row>
    <row r="248" spans="1:181" x14ac:dyDescent="0.2">
      <c r="A248" s="75" t="s">
        <v>79</v>
      </c>
      <c r="B248" s="50">
        <f t="shared" si="765"/>
        <v>1957</v>
      </c>
      <c r="D248" s="79"/>
      <c r="E248" s="79"/>
      <c r="F248" s="79"/>
      <c r="G248" s="79"/>
      <c r="H248" s="79"/>
      <c r="J248" s="69"/>
      <c r="K248" s="69"/>
      <c r="L248" s="69"/>
      <c r="M248" s="69"/>
      <c r="N248" s="69"/>
      <c r="V248" s="70"/>
      <c r="W248" s="70"/>
      <c r="X248" s="70"/>
      <c r="Y248" s="70"/>
      <c r="Z248" s="70"/>
      <c r="AU248" s="125"/>
      <c r="AV248" s="125"/>
      <c r="AW248" s="125"/>
      <c r="AX248" s="125"/>
      <c r="AY248" s="125"/>
      <c r="BB248" s="71"/>
      <c r="BC248" s="71"/>
      <c r="BD248" s="71"/>
      <c r="BE248" s="71"/>
      <c r="BF248" s="71"/>
      <c r="BG248" s="71"/>
      <c r="BH248" s="71"/>
      <c r="BI248" s="71"/>
      <c r="BJ248" s="71"/>
      <c r="BK248" s="71"/>
      <c r="BL248" s="71"/>
      <c r="BM248" s="71"/>
      <c r="BN248" s="71"/>
      <c r="BO248" s="71"/>
      <c r="BP248" s="71"/>
      <c r="BQ248" s="71"/>
      <c r="BR248" s="71"/>
      <c r="BS248" s="71"/>
      <c r="BT248" s="71"/>
      <c r="BU248" s="72"/>
      <c r="BV248" s="71"/>
      <c r="CK248" s="72"/>
      <c r="CL248" s="72"/>
      <c r="CM248" s="72"/>
      <c r="CN248" s="72"/>
      <c r="CO248" s="72"/>
      <c r="CP248" s="72"/>
      <c r="CQ248" s="72"/>
      <c r="CR248" s="72"/>
      <c r="CS248" s="72"/>
      <c r="CT248" s="72"/>
      <c r="CU248" s="72"/>
      <c r="CX248" s="53"/>
      <c r="CZ248" s="71"/>
      <c r="DA248" s="71"/>
      <c r="DB248" s="71"/>
      <c r="DC248" s="71"/>
      <c r="DE248" s="71"/>
      <c r="DF248" s="71"/>
      <c r="DG248" s="71"/>
      <c r="DH248" s="71"/>
      <c r="DI248" s="71"/>
      <c r="DJ248" s="71"/>
      <c r="DK248" s="71"/>
      <c r="DL248" s="71"/>
      <c r="DM248" s="71"/>
      <c r="DN248" s="71"/>
      <c r="DQ248" s="71"/>
      <c r="DR248" s="71"/>
      <c r="DS248" s="71"/>
      <c r="DT248" s="71"/>
      <c r="DV248" s="71"/>
      <c r="DW248" s="71"/>
      <c r="DX248" s="71"/>
      <c r="DY248" s="71"/>
      <c r="DZ248" s="71"/>
      <c r="EB248" s="71"/>
      <c r="EC248" s="71"/>
      <c r="ED248" s="71"/>
      <c r="EE248" s="71"/>
      <c r="EG248" s="71"/>
      <c r="EH248" s="71"/>
      <c r="EI248" s="71"/>
      <c r="EJ248" s="71"/>
      <c r="EL248" s="71"/>
      <c r="EM248" s="71"/>
      <c r="EN248" s="71"/>
      <c r="EO248" s="71"/>
      <c r="EQ248" s="71"/>
      <c r="ER248" s="71"/>
      <c r="ES248" s="71"/>
      <c r="ET248" s="71"/>
      <c r="EW248" s="71"/>
      <c r="EX248" s="71"/>
      <c r="EY248" s="71"/>
      <c r="EZ248" s="71"/>
      <c r="FA248" s="71"/>
      <c r="FB248" s="71"/>
      <c r="FC248" s="71"/>
      <c r="FD248" s="71"/>
      <c r="FE248" s="71"/>
      <c r="FF248" s="71"/>
      <c r="FG248" s="71"/>
      <c r="FH248" s="71"/>
      <c r="FI248" s="71"/>
      <c r="FJ248" s="71"/>
      <c r="FK248" s="71"/>
      <c r="FM248" s="71"/>
      <c r="FN248" s="71"/>
      <c r="FO248" s="71"/>
      <c r="FQ248" s="239"/>
      <c r="FS248" s="51">
        <f t="shared" si="764"/>
        <v>1988</v>
      </c>
      <c r="FT248" s="71">
        <f t="shared" si="758"/>
        <v>0.98576943406788953</v>
      </c>
      <c r="FU248" s="71">
        <f t="shared" si="759"/>
        <v>0.99320986361641705</v>
      </c>
      <c r="FV248" s="71">
        <f t="shared" si="760"/>
        <v>1.0000356076960397</v>
      </c>
      <c r="FW248" s="71">
        <f t="shared" si="761"/>
        <v>1.0290193459176633</v>
      </c>
      <c r="FX248" s="71">
        <f t="shared" si="762"/>
        <v>1.002140073922666</v>
      </c>
      <c r="FY248" s="71">
        <f t="shared" si="763"/>
        <v>0.96242498951951927</v>
      </c>
    </row>
    <row r="249" spans="1:181" x14ac:dyDescent="0.2">
      <c r="A249" s="75" t="s">
        <v>79</v>
      </c>
      <c r="B249" s="50">
        <f t="shared" si="765"/>
        <v>1958</v>
      </c>
      <c r="D249" s="79"/>
      <c r="E249" s="79"/>
      <c r="F249" s="79"/>
      <c r="G249" s="79"/>
      <c r="H249" s="79"/>
      <c r="J249" s="69"/>
      <c r="K249" s="69"/>
      <c r="L249" s="69"/>
      <c r="M249" s="69"/>
      <c r="N249" s="69"/>
      <c r="V249" s="70"/>
      <c r="W249" s="70"/>
      <c r="X249" s="70"/>
      <c r="Y249" s="70"/>
      <c r="Z249" s="70"/>
      <c r="AU249" s="125"/>
      <c r="AV249" s="125"/>
      <c r="AW249" s="125"/>
      <c r="AX249" s="125"/>
      <c r="AY249" s="125"/>
      <c r="BB249" s="71"/>
      <c r="BC249" s="71"/>
      <c r="BD249" s="71"/>
      <c r="BE249" s="71"/>
      <c r="BF249" s="71"/>
      <c r="BG249" s="71"/>
      <c r="BH249" s="71"/>
      <c r="BI249" s="71"/>
      <c r="BJ249" s="71"/>
      <c r="BK249" s="71"/>
      <c r="BL249" s="71"/>
      <c r="BM249" s="71"/>
      <c r="BN249" s="71"/>
      <c r="BO249" s="71"/>
      <c r="BP249" s="71"/>
      <c r="BQ249" s="71"/>
      <c r="BR249" s="71"/>
      <c r="BS249" s="71"/>
      <c r="BT249" s="71"/>
      <c r="BU249" s="72"/>
      <c r="BV249" s="71"/>
      <c r="CK249" s="72"/>
      <c r="CL249" s="72"/>
      <c r="CM249" s="72"/>
      <c r="CN249" s="72"/>
      <c r="CO249" s="72"/>
      <c r="CP249" s="72"/>
      <c r="CQ249" s="72"/>
      <c r="CR249" s="72"/>
      <c r="CS249" s="72"/>
      <c r="CT249" s="72"/>
      <c r="CU249" s="72"/>
      <c r="CX249" s="53"/>
      <c r="CZ249" s="71"/>
      <c r="DA249" s="71"/>
      <c r="DB249" s="71"/>
      <c r="DC249" s="71"/>
      <c r="DE249" s="71"/>
      <c r="DF249" s="71"/>
      <c r="DG249" s="71"/>
      <c r="DH249" s="71"/>
      <c r="DI249" s="71"/>
      <c r="DJ249" s="71"/>
      <c r="DK249" s="71"/>
      <c r="DL249" s="71"/>
      <c r="DM249" s="71"/>
      <c r="DN249" s="71"/>
      <c r="DQ249" s="71"/>
      <c r="DR249" s="71"/>
      <c r="DS249" s="71"/>
      <c r="DT249" s="71"/>
      <c r="DV249" s="71"/>
      <c r="DW249" s="71"/>
      <c r="DX249" s="71"/>
      <c r="DY249" s="71"/>
      <c r="DZ249" s="71"/>
      <c r="EB249" s="71"/>
      <c r="EC249" s="71"/>
      <c r="ED249" s="71"/>
      <c r="EE249" s="71"/>
      <c r="EG249" s="71"/>
      <c r="EH249" s="71"/>
      <c r="EI249" s="71"/>
      <c r="EJ249" s="71"/>
      <c r="EL249" s="71"/>
      <c r="EM249" s="71"/>
      <c r="EN249" s="71"/>
      <c r="EO249" s="71"/>
      <c r="EQ249" s="71"/>
      <c r="ER249" s="71"/>
      <c r="ES249" s="71"/>
      <c r="ET249" s="71"/>
      <c r="EW249" s="71"/>
      <c r="EX249" s="71"/>
      <c r="EY249" s="71"/>
      <c r="EZ249" s="71"/>
      <c r="FA249" s="71"/>
      <c r="FB249" s="71"/>
      <c r="FC249" s="71"/>
      <c r="FD249" s="71"/>
      <c r="FE249" s="71"/>
      <c r="FF249" s="71"/>
      <c r="FG249" s="71"/>
      <c r="FH249" s="71"/>
      <c r="FI249" s="71"/>
      <c r="FJ249" s="71"/>
      <c r="FK249" s="71"/>
      <c r="FM249" s="71"/>
      <c r="FN249" s="71"/>
      <c r="FO249" s="71"/>
      <c r="FQ249" s="239"/>
      <c r="FS249" s="51">
        <f t="shared" si="764"/>
        <v>1989</v>
      </c>
      <c r="FT249" s="71">
        <f t="shared" si="758"/>
        <v>0.99999325758189717</v>
      </c>
      <c r="FU249" s="71">
        <f t="shared" si="759"/>
        <v>0.99228064805968985</v>
      </c>
      <c r="FV249" s="71">
        <f t="shared" si="760"/>
        <v>0.9998355942411965</v>
      </c>
      <c r="FW249" s="71">
        <f t="shared" si="761"/>
        <v>1.0394623514340435</v>
      </c>
      <c r="FX249" s="71">
        <f t="shared" si="762"/>
        <v>1.0128662371360686</v>
      </c>
      <c r="FY249" s="71">
        <f t="shared" si="763"/>
        <v>0.95735519398929558</v>
      </c>
    </row>
    <row r="250" spans="1:181" x14ac:dyDescent="0.2">
      <c r="A250" s="75" t="s">
        <v>79</v>
      </c>
      <c r="B250" s="50">
        <f t="shared" si="765"/>
        <v>1959</v>
      </c>
      <c r="D250" s="79"/>
      <c r="E250" s="79"/>
      <c r="F250" s="79"/>
      <c r="G250" s="79"/>
      <c r="H250" s="79"/>
      <c r="J250" s="69"/>
      <c r="K250" s="69"/>
      <c r="L250" s="69"/>
      <c r="M250" s="69"/>
      <c r="N250" s="69"/>
      <c r="V250" s="70"/>
      <c r="W250" s="70"/>
      <c r="X250" s="70"/>
      <c r="Y250" s="70"/>
      <c r="Z250" s="70"/>
      <c r="AU250" s="125"/>
      <c r="AV250" s="125"/>
      <c r="AW250" s="125"/>
      <c r="AX250" s="125"/>
      <c r="AY250" s="125"/>
      <c r="BB250" s="71"/>
      <c r="BC250" s="71"/>
      <c r="BD250" s="71"/>
      <c r="BE250" s="71"/>
      <c r="BF250" s="71"/>
      <c r="BG250" s="71"/>
      <c r="BH250" s="71"/>
      <c r="BI250" s="71"/>
      <c r="BJ250" s="71"/>
      <c r="BK250" s="71"/>
      <c r="BL250" s="71"/>
      <c r="BM250" s="71"/>
      <c r="BN250" s="71"/>
      <c r="BO250" s="71"/>
      <c r="BP250" s="71"/>
      <c r="BQ250" s="71"/>
      <c r="BR250" s="71"/>
      <c r="BS250" s="71"/>
      <c r="BT250" s="71"/>
      <c r="BU250" s="72"/>
      <c r="BV250" s="71"/>
      <c r="CK250" s="72"/>
      <c r="CL250" s="72"/>
      <c r="CM250" s="72"/>
      <c r="CN250" s="72"/>
      <c r="CO250" s="72"/>
      <c r="CP250" s="72"/>
      <c r="CQ250" s="72"/>
      <c r="CR250" s="72"/>
      <c r="CS250" s="72"/>
      <c r="CT250" s="72"/>
      <c r="CU250" s="72"/>
      <c r="CX250" s="53"/>
      <c r="CZ250" s="71"/>
      <c r="DA250" s="71"/>
      <c r="DB250" s="71"/>
      <c r="DC250" s="71"/>
      <c r="DE250" s="71"/>
      <c r="DF250" s="71"/>
      <c r="DG250" s="71"/>
      <c r="DH250" s="71"/>
      <c r="DI250" s="71"/>
      <c r="DJ250" s="71"/>
      <c r="DK250" s="71"/>
      <c r="DL250" s="71"/>
      <c r="DM250" s="71"/>
      <c r="DN250" s="71"/>
      <c r="DQ250" s="71"/>
      <c r="DR250" s="71"/>
      <c r="DS250" s="71"/>
      <c r="DT250" s="71"/>
      <c r="DV250" s="71"/>
      <c r="DW250" s="71"/>
      <c r="DX250" s="71"/>
      <c r="DY250" s="71"/>
      <c r="DZ250" s="71"/>
      <c r="EB250" s="71"/>
      <c r="EC250" s="71"/>
      <c r="ED250" s="71"/>
      <c r="EE250" s="71"/>
      <c r="EG250" s="71"/>
      <c r="EH250" s="71"/>
      <c r="EI250" s="71"/>
      <c r="EJ250" s="71"/>
      <c r="EL250" s="71"/>
      <c r="EM250" s="71"/>
      <c r="EN250" s="71"/>
      <c r="EO250" s="71"/>
      <c r="EQ250" s="71"/>
      <c r="ER250" s="71"/>
      <c r="ES250" s="71"/>
      <c r="ET250" s="71"/>
      <c r="EW250" s="71"/>
      <c r="EX250" s="71"/>
      <c r="EY250" s="71"/>
      <c r="EZ250" s="71"/>
      <c r="FA250" s="71"/>
      <c r="FB250" s="71"/>
      <c r="FC250" s="71"/>
      <c r="FD250" s="71"/>
      <c r="FE250" s="71"/>
      <c r="FF250" s="71"/>
      <c r="FG250" s="71"/>
      <c r="FH250" s="71"/>
      <c r="FI250" s="71"/>
      <c r="FJ250" s="71"/>
      <c r="FK250" s="71"/>
      <c r="FM250" s="71"/>
      <c r="FN250" s="71"/>
      <c r="FO250" s="71"/>
      <c r="FQ250" s="239"/>
      <c r="FS250" s="51">
        <f t="shared" si="764"/>
        <v>1990</v>
      </c>
      <c r="FT250" s="71">
        <f t="shared" si="758"/>
        <v>0.86185082209592545</v>
      </c>
      <c r="FU250" s="71">
        <f t="shared" si="759"/>
        <v>0.99088383158690108</v>
      </c>
      <c r="FV250" s="71">
        <f t="shared" si="760"/>
        <v>1.0002205053076818</v>
      </c>
      <c r="FW250" s="71">
        <f t="shared" si="761"/>
        <v>1.0500275297467121</v>
      </c>
      <c r="FX250" s="71">
        <f t="shared" si="762"/>
        <v>0.91255185272069483</v>
      </c>
      <c r="FY250" s="71">
        <f t="shared" si="763"/>
        <v>0.90751825081642923</v>
      </c>
    </row>
    <row r="251" spans="1:181" x14ac:dyDescent="0.2">
      <c r="A251" s="75" t="s">
        <v>79</v>
      </c>
      <c r="B251" s="50">
        <f t="shared" si="765"/>
        <v>1960</v>
      </c>
      <c r="D251" s="79">
        <f>Northeast!D251</f>
        <v>1963.9770000000001</v>
      </c>
      <c r="E251" s="79">
        <f>Midwest!D251</f>
        <v>2385.3180000000002</v>
      </c>
      <c r="F251" s="79">
        <f>South!D252</f>
        <v>1519.1369999999999</v>
      </c>
      <c r="G251" s="79">
        <f>West!D252</f>
        <v>775.56500000000005</v>
      </c>
      <c r="H251" s="79">
        <f>SUM(D251:G251)</f>
        <v>6643.9969999999994</v>
      </c>
      <c r="J251" s="69"/>
      <c r="K251" s="69"/>
      <c r="L251" s="69"/>
      <c r="M251" s="69"/>
      <c r="N251" s="69"/>
      <c r="V251" s="70"/>
      <c r="W251" s="70"/>
      <c r="X251" s="70"/>
      <c r="Y251" s="70"/>
      <c r="Z251" s="70"/>
      <c r="AU251" s="125"/>
      <c r="AV251" s="125"/>
      <c r="AW251" s="125"/>
      <c r="AX251" s="125"/>
      <c r="AY251" s="125"/>
      <c r="BB251" s="71"/>
      <c r="BC251" s="71"/>
      <c r="BD251" s="71"/>
      <c r="BE251" s="71"/>
      <c r="BF251" s="71"/>
      <c r="BG251" s="71"/>
      <c r="BH251" s="71"/>
      <c r="BI251" s="71"/>
      <c r="BJ251" s="71"/>
      <c r="BK251" s="71"/>
      <c r="BL251" s="71"/>
      <c r="BM251" s="71"/>
      <c r="BN251" s="71"/>
      <c r="BO251" s="71"/>
      <c r="BP251" s="71"/>
      <c r="BQ251" s="71"/>
      <c r="BR251" s="71"/>
      <c r="BS251" s="71"/>
      <c r="BT251" s="71"/>
      <c r="BU251" s="72"/>
      <c r="BV251" s="71"/>
      <c r="CK251" s="72"/>
      <c r="CL251" s="72"/>
      <c r="CM251" s="72"/>
      <c r="CN251" s="72"/>
      <c r="CO251" s="72"/>
      <c r="CP251" s="72"/>
      <c r="CQ251" s="72"/>
      <c r="CR251" s="72"/>
      <c r="CS251" s="72"/>
      <c r="CT251" s="72"/>
      <c r="CU251" s="72"/>
      <c r="CX251" s="53"/>
      <c r="CZ251" s="71"/>
      <c r="DA251" s="71"/>
      <c r="DB251" s="71"/>
      <c r="DC251" s="71"/>
      <c r="DE251" s="71"/>
      <c r="DF251" s="71"/>
      <c r="DG251" s="71"/>
      <c r="DH251" s="71"/>
      <c r="DI251" s="71"/>
      <c r="DJ251" s="71"/>
      <c r="DK251" s="71"/>
      <c r="DL251" s="71"/>
      <c r="DM251" s="71"/>
      <c r="DN251" s="71"/>
      <c r="DQ251" s="71"/>
      <c r="DR251" s="71"/>
      <c r="DS251" s="71"/>
      <c r="DT251" s="71"/>
      <c r="DV251" s="71"/>
      <c r="DW251" s="71"/>
      <c r="DX251" s="71"/>
      <c r="DY251" s="71"/>
      <c r="DZ251" s="71"/>
      <c r="EB251" s="71"/>
      <c r="EC251" s="71"/>
      <c r="ED251" s="71"/>
      <c r="EE251" s="71"/>
      <c r="EG251" s="71"/>
      <c r="EH251" s="71"/>
      <c r="EI251" s="71"/>
      <c r="EJ251" s="71"/>
      <c r="EL251" s="71"/>
      <c r="EM251" s="71"/>
      <c r="EN251" s="71"/>
      <c r="EO251" s="71"/>
      <c r="EQ251" s="71"/>
      <c r="ER251" s="71"/>
      <c r="ES251" s="71"/>
      <c r="ET251" s="71"/>
      <c r="EW251" s="71"/>
      <c r="EX251" s="71"/>
      <c r="EY251" s="71"/>
      <c r="EZ251" s="71"/>
      <c r="FA251" s="71"/>
      <c r="FB251" s="71"/>
      <c r="FC251" s="71"/>
      <c r="FD251" s="71"/>
      <c r="FE251" s="71"/>
      <c r="FF251" s="71"/>
      <c r="FG251" s="71"/>
      <c r="FH251" s="71"/>
      <c r="FI251" s="71"/>
      <c r="FJ251" s="71"/>
      <c r="FK251" s="71"/>
      <c r="FM251" s="71"/>
      <c r="FN251" s="71"/>
      <c r="FO251" s="71"/>
      <c r="FQ251" s="239"/>
      <c r="FS251" s="51">
        <f t="shared" si="764"/>
        <v>1991</v>
      </c>
      <c r="FT251" s="71">
        <f t="shared" si="758"/>
        <v>0.88319650179150577</v>
      </c>
      <c r="FU251" s="71">
        <f t="shared" si="759"/>
        <v>0.98957839279464788</v>
      </c>
      <c r="FV251" s="71">
        <f t="shared" si="760"/>
        <v>1.0005408330760519</v>
      </c>
      <c r="FW251" s="71">
        <f t="shared" si="761"/>
        <v>1.0583760265923183</v>
      </c>
      <c r="FX251" s="71">
        <f t="shared" si="762"/>
        <v>0.93698330055317502</v>
      </c>
      <c r="FY251" s="71">
        <f t="shared" si="763"/>
        <v>0.8994985635328776</v>
      </c>
    </row>
    <row r="252" spans="1:181" x14ac:dyDescent="0.2">
      <c r="A252" s="75" t="s">
        <v>79</v>
      </c>
      <c r="B252" s="50">
        <f t="shared" si="765"/>
        <v>1961</v>
      </c>
      <c r="D252" s="79">
        <f>Northeast!D252</f>
        <v>2030.0060000000001</v>
      </c>
      <c r="E252" s="79">
        <f>Midwest!D252</f>
        <v>2439.5149999999999</v>
      </c>
      <c r="F252" s="79">
        <f>South!D253</f>
        <v>1506.829</v>
      </c>
      <c r="G252" s="79">
        <f>West!D253</f>
        <v>792.52700000000004</v>
      </c>
      <c r="H252" s="79">
        <f t="shared" ref="H252:H270" si="766">SUM(D252:G252)</f>
        <v>6768.8769999999995</v>
      </c>
      <c r="J252" s="69"/>
      <c r="K252" s="69"/>
      <c r="L252" s="69"/>
      <c r="M252" s="69"/>
      <c r="N252" s="69"/>
      <c r="V252" s="70"/>
      <c r="W252" s="70"/>
      <c r="X252" s="70"/>
      <c r="Y252" s="70"/>
      <c r="Z252" s="70"/>
      <c r="AU252" s="125"/>
      <c r="AV252" s="125"/>
      <c r="AW252" s="125"/>
      <c r="AX252" s="125"/>
      <c r="AY252" s="125"/>
      <c r="BB252" s="71"/>
      <c r="BC252" s="71"/>
      <c r="BD252" s="71"/>
      <c r="BE252" s="71"/>
      <c r="BF252" s="71"/>
      <c r="BG252" s="71"/>
      <c r="BH252" s="71"/>
      <c r="BI252" s="71"/>
      <c r="BJ252" s="71"/>
      <c r="BK252" s="71"/>
      <c r="BL252" s="71"/>
      <c r="BM252" s="71"/>
      <c r="BN252" s="71"/>
      <c r="BO252" s="71"/>
      <c r="BP252" s="71"/>
      <c r="BQ252" s="71"/>
      <c r="BR252" s="71"/>
      <c r="BS252" s="71"/>
      <c r="BT252" s="71"/>
      <c r="BU252" s="72"/>
      <c r="BV252" s="71"/>
      <c r="CK252" s="72"/>
      <c r="CL252" s="72"/>
      <c r="CM252" s="72"/>
      <c r="CN252" s="72"/>
      <c r="CO252" s="72"/>
      <c r="CP252" s="72"/>
      <c r="CQ252" s="72"/>
      <c r="CR252" s="72"/>
      <c r="CS252" s="72"/>
      <c r="CT252" s="72"/>
      <c r="CU252" s="72"/>
      <c r="CX252" s="53"/>
      <c r="CZ252" s="71"/>
      <c r="DA252" s="71"/>
      <c r="DB252" s="71"/>
      <c r="DC252" s="71"/>
      <c r="DE252" s="71"/>
      <c r="DF252" s="71"/>
      <c r="DG252" s="71"/>
      <c r="DH252" s="71"/>
      <c r="DI252" s="71"/>
      <c r="DJ252" s="71"/>
      <c r="DK252" s="71"/>
      <c r="DL252" s="71"/>
      <c r="DM252" s="71"/>
      <c r="DN252" s="71"/>
      <c r="DQ252" s="71"/>
      <c r="DR252" s="71"/>
      <c r="DS252" s="71"/>
      <c r="DT252" s="71"/>
      <c r="DV252" s="71"/>
      <c r="DW252" s="71"/>
      <c r="DX252" s="71"/>
      <c r="DY252" s="71"/>
      <c r="DZ252" s="71"/>
      <c r="EB252" s="71"/>
      <c r="EC252" s="71"/>
      <c r="ED252" s="71"/>
      <c r="EE252" s="71"/>
      <c r="EG252" s="71"/>
      <c r="EH252" s="71"/>
      <c r="EI252" s="71"/>
      <c r="EJ252" s="71"/>
      <c r="EL252" s="71"/>
      <c r="EM252" s="71"/>
      <c r="EN252" s="71"/>
      <c r="EO252" s="71"/>
      <c r="EQ252" s="71"/>
      <c r="ER252" s="71"/>
      <c r="ES252" s="71"/>
      <c r="ET252" s="71"/>
      <c r="EW252" s="71"/>
      <c r="EX252" s="71"/>
      <c r="EY252" s="71"/>
      <c r="EZ252" s="71"/>
      <c r="FA252" s="71"/>
      <c r="FB252" s="71"/>
      <c r="FC252" s="71"/>
      <c r="FD252" s="71"/>
      <c r="FE252" s="71"/>
      <c r="FF252" s="71"/>
      <c r="FG252" s="71"/>
      <c r="FH252" s="71"/>
      <c r="FI252" s="71"/>
      <c r="FJ252" s="71"/>
      <c r="FK252" s="71"/>
      <c r="FM252" s="71"/>
      <c r="FN252" s="71"/>
      <c r="FO252" s="71"/>
      <c r="FQ252" s="239"/>
      <c r="FS252" s="51">
        <f t="shared" si="764"/>
        <v>1992</v>
      </c>
      <c r="FT252" s="71">
        <f t="shared" si="758"/>
        <v>0.89538028316420104</v>
      </c>
      <c r="FU252" s="71">
        <f t="shared" si="759"/>
        <v>0.98823490717048634</v>
      </c>
      <c r="FV252" s="71">
        <f t="shared" si="760"/>
        <v>1.0002114569439042</v>
      </c>
      <c r="FW252" s="71">
        <f t="shared" si="761"/>
        <v>1.068439269225651</v>
      </c>
      <c r="FX252" s="71">
        <f t="shared" si="762"/>
        <v>0.97303418734785219</v>
      </c>
      <c r="FY252" s="71">
        <f t="shared" si="763"/>
        <v>0.87131977475956612</v>
      </c>
    </row>
    <row r="253" spans="1:181" x14ac:dyDescent="0.2">
      <c r="A253" s="75" t="s">
        <v>79</v>
      </c>
      <c r="B253" s="50">
        <f t="shared" si="765"/>
        <v>1962</v>
      </c>
      <c r="D253" s="79">
        <f>Northeast!D253</f>
        <v>2105.4410000000003</v>
      </c>
      <c r="E253" s="79">
        <f>Midwest!D253</f>
        <v>2556.14</v>
      </c>
      <c r="F253" s="79">
        <f>South!D254</f>
        <v>1575.1670000000001</v>
      </c>
      <c r="G253" s="79">
        <f>West!D254</f>
        <v>836.83699999999999</v>
      </c>
      <c r="H253" s="79">
        <f t="shared" si="766"/>
        <v>7073.5850000000009</v>
      </c>
      <c r="J253" s="69"/>
      <c r="K253" s="69"/>
      <c r="L253" s="69"/>
      <c r="M253" s="69"/>
      <c r="N253" s="69"/>
      <c r="V253" s="70"/>
      <c r="W253" s="70"/>
      <c r="X253" s="70"/>
      <c r="Y253" s="70"/>
      <c r="Z253" s="70"/>
      <c r="AU253" s="125"/>
      <c r="AV253" s="125"/>
      <c r="AW253" s="125"/>
      <c r="AX253" s="125"/>
      <c r="AY253" s="125"/>
      <c r="BB253" s="71"/>
      <c r="BC253" s="71"/>
      <c r="BD253" s="71"/>
      <c r="BE253" s="71"/>
      <c r="BF253" s="71"/>
      <c r="BG253" s="71"/>
      <c r="BH253" s="71"/>
      <c r="BI253" s="71"/>
      <c r="BJ253" s="71"/>
      <c r="BK253" s="71"/>
      <c r="BL253" s="71"/>
      <c r="BM253" s="71"/>
      <c r="BN253" s="71"/>
      <c r="BO253" s="71"/>
      <c r="BP253" s="71"/>
      <c r="BQ253" s="71"/>
      <c r="BR253" s="71"/>
      <c r="BS253" s="71"/>
      <c r="BT253" s="71"/>
      <c r="BU253" s="72"/>
      <c r="BV253" s="71"/>
      <c r="CK253" s="72"/>
      <c r="CL253" s="72"/>
      <c r="CM253" s="72"/>
      <c r="CN253" s="72"/>
      <c r="CO253" s="72"/>
      <c r="CP253" s="72"/>
      <c r="CQ253" s="72"/>
      <c r="CR253" s="72"/>
      <c r="CS253" s="72"/>
      <c r="CT253" s="72"/>
      <c r="CU253" s="72"/>
      <c r="CX253" s="53"/>
      <c r="CZ253" s="71"/>
      <c r="DA253" s="71"/>
      <c r="DB253" s="71"/>
      <c r="DC253" s="71"/>
      <c r="DE253" s="71"/>
      <c r="DF253" s="71"/>
      <c r="DG253" s="71"/>
      <c r="DH253" s="71"/>
      <c r="DI253" s="71"/>
      <c r="DJ253" s="71"/>
      <c r="DK253" s="71"/>
      <c r="DL253" s="71"/>
      <c r="DM253" s="71"/>
      <c r="DN253" s="71"/>
      <c r="DQ253" s="71"/>
      <c r="DR253" s="71"/>
      <c r="DS253" s="71"/>
      <c r="DT253" s="71"/>
      <c r="DV253" s="71"/>
      <c r="DW253" s="71"/>
      <c r="DX253" s="71"/>
      <c r="DY253" s="71"/>
      <c r="DZ253" s="71"/>
      <c r="EB253" s="71"/>
      <c r="EC253" s="71"/>
      <c r="ED253" s="71"/>
      <c r="EE253" s="71"/>
      <c r="EG253" s="71"/>
      <c r="EH253" s="71"/>
      <c r="EI253" s="71"/>
      <c r="EJ253" s="71"/>
      <c r="EL253" s="71"/>
      <c r="EM253" s="71"/>
      <c r="EN253" s="71"/>
      <c r="EO253" s="71"/>
      <c r="EQ253" s="71"/>
      <c r="ER253" s="71"/>
      <c r="ES253" s="71"/>
      <c r="ET253" s="71"/>
      <c r="EW253" s="71"/>
      <c r="EX253" s="71"/>
      <c r="EY253" s="71"/>
      <c r="EZ253" s="71"/>
      <c r="FA253" s="71"/>
      <c r="FB253" s="71"/>
      <c r="FC253" s="71"/>
      <c r="FD253" s="71"/>
      <c r="FE253" s="71"/>
      <c r="FF253" s="71"/>
      <c r="FG253" s="71"/>
      <c r="FH253" s="71"/>
      <c r="FI253" s="71"/>
      <c r="FJ253" s="71"/>
      <c r="FK253" s="71"/>
      <c r="FM253" s="71"/>
      <c r="FN253" s="71"/>
      <c r="FO253" s="71"/>
      <c r="FQ253" s="239"/>
      <c r="FS253" s="51">
        <f t="shared" si="764"/>
        <v>1993</v>
      </c>
      <c r="FT253" s="71">
        <f t="shared" si="758"/>
        <v>0.90535191617038335</v>
      </c>
      <c r="FU253" s="71">
        <f t="shared" si="759"/>
        <v>0.98675060327240716</v>
      </c>
      <c r="FV253" s="71">
        <f t="shared" si="760"/>
        <v>0.99982357266024646</v>
      </c>
      <c r="FW253" s="71">
        <f t="shared" si="761"/>
        <v>1.0780769245565642</v>
      </c>
      <c r="FX253" s="71">
        <f t="shared" si="762"/>
        <v>1.0093749058008421</v>
      </c>
      <c r="FY253" s="71">
        <f t="shared" si="763"/>
        <v>0.84330446319345731</v>
      </c>
    </row>
    <row r="254" spans="1:181" x14ac:dyDescent="0.2">
      <c r="A254" s="75" t="s">
        <v>79</v>
      </c>
      <c r="B254" s="50">
        <f t="shared" si="765"/>
        <v>1963</v>
      </c>
      <c r="D254" s="79">
        <f>Northeast!D254</f>
        <v>2113.3339999999998</v>
      </c>
      <c r="E254" s="79">
        <f>Midwest!D254</f>
        <v>2512.951</v>
      </c>
      <c r="F254" s="79">
        <f>South!D255</f>
        <v>1607.8610000000001</v>
      </c>
      <c r="G254" s="79">
        <f>West!D255</f>
        <v>846.31399999999996</v>
      </c>
      <c r="H254" s="79">
        <f t="shared" si="766"/>
        <v>7080.46</v>
      </c>
      <c r="J254" s="69"/>
      <c r="K254" s="69"/>
      <c r="L254" s="69"/>
      <c r="M254" s="69"/>
      <c r="N254" s="69"/>
      <c r="V254" s="70"/>
      <c r="W254" s="70"/>
      <c r="X254" s="70"/>
      <c r="Y254" s="70"/>
      <c r="Z254" s="70"/>
      <c r="AU254" s="125"/>
      <c r="AV254" s="125"/>
      <c r="AW254" s="125"/>
      <c r="AX254" s="125"/>
      <c r="AY254" s="125"/>
      <c r="BB254" s="71"/>
      <c r="BC254" s="71"/>
      <c r="BD254" s="71"/>
      <c r="BE254" s="71"/>
      <c r="BF254" s="71"/>
      <c r="BG254" s="71"/>
      <c r="BH254" s="71"/>
      <c r="BI254" s="71"/>
      <c r="BJ254" s="71"/>
      <c r="BK254" s="71"/>
      <c r="BL254" s="71"/>
      <c r="BM254" s="71"/>
      <c r="BN254" s="71"/>
      <c r="BO254" s="71"/>
      <c r="BP254" s="71"/>
      <c r="BQ254" s="71"/>
      <c r="BR254" s="71"/>
      <c r="BS254" s="71"/>
      <c r="BT254" s="71"/>
      <c r="BU254" s="72"/>
      <c r="BV254" s="71"/>
      <c r="CK254" s="72"/>
      <c r="CL254" s="72"/>
      <c r="CM254" s="72"/>
      <c r="CN254" s="72"/>
      <c r="CO254" s="72"/>
      <c r="CP254" s="72"/>
      <c r="CQ254" s="72"/>
      <c r="CR254" s="72"/>
      <c r="CS254" s="72"/>
      <c r="CT254" s="72"/>
      <c r="CU254" s="72"/>
      <c r="CX254" s="53"/>
      <c r="CZ254" s="71"/>
      <c r="DA254" s="71"/>
      <c r="DB254" s="71"/>
      <c r="DC254" s="71"/>
      <c r="DE254" s="71"/>
      <c r="DF254" s="71"/>
      <c r="DG254" s="71"/>
      <c r="DH254" s="71"/>
      <c r="DI254" s="71"/>
      <c r="DJ254" s="71"/>
      <c r="DK254" s="71"/>
      <c r="DL254" s="71"/>
      <c r="DM254" s="71"/>
      <c r="DN254" s="71"/>
      <c r="DQ254" s="71"/>
      <c r="DR254" s="71"/>
      <c r="DS254" s="71"/>
      <c r="DT254" s="71"/>
      <c r="DV254" s="71"/>
      <c r="DW254" s="71"/>
      <c r="DX254" s="71"/>
      <c r="DY254" s="71"/>
      <c r="DZ254" s="71"/>
      <c r="EB254" s="71"/>
      <c r="EC254" s="71"/>
      <c r="ED254" s="71"/>
      <c r="EE254" s="71"/>
      <c r="EG254" s="71"/>
      <c r="EH254" s="71"/>
      <c r="EI254" s="71"/>
      <c r="EJ254" s="71"/>
      <c r="EL254" s="71"/>
      <c r="EM254" s="71"/>
      <c r="EN254" s="71"/>
      <c r="EO254" s="71"/>
      <c r="EQ254" s="71"/>
      <c r="ER254" s="71"/>
      <c r="ES254" s="71"/>
      <c r="ET254" s="71"/>
      <c r="EW254" s="71"/>
      <c r="EX254" s="71"/>
      <c r="EY254" s="71"/>
      <c r="EZ254" s="71"/>
      <c r="FA254" s="71"/>
      <c r="FB254" s="71"/>
      <c r="FC254" s="71"/>
      <c r="FD254" s="71"/>
      <c r="FE254" s="71"/>
      <c r="FF254" s="71"/>
      <c r="FG254" s="71"/>
      <c r="FH254" s="71"/>
      <c r="FI254" s="71"/>
      <c r="FJ254" s="71"/>
      <c r="FK254" s="71"/>
      <c r="FM254" s="71"/>
      <c r="FN254" s="71"/>
      <c r="FO254" s="71"/>
      <c r="FQ254" s="239"/>
      <c r="FS254" s="51">
        <f t="shared" si="764"/>
        <v>1994</v>
      </c>
      <c r="FT254" s="71">
        <f t="shared" si="758"/>
        <v>0.87235107487155183</v>
      </c>
      <c r="FU254" s="71">
        <f t="shared" si="759"/>
        <v>0.98583290058522988</v>
      </c>
      <c r="FV254" s="71">
        <f t="shared" si="760"/>
        <v>0.99902541599653938</v>
      </c>
      <c r="FW254" s="71">
        <f t="shared" si="761"/>
        <v>1.0883553951969962</v>
      </c>
      <c r="FX254" s="71">
        <f t="shared" si="762"/>
        <v>0.97830262888299635</v>
      </c>
      <c r="FY254" s="71">
        <f t="shared" si="763"/>
        <v>0.83189305833107785</v>
      </c>
    </row>
    <row r="255" spans="1:181" x14ac:dyDescent="0.2">
      <c r="A255" s="75" t="s">
        <v>79</v>
      </c>
      <c r="B255" s="50">
        <f t="shared" si="765"/>
        <v>1964</v>
      </c>
      <c r="D255" s="79">
        <f>Northeast!D255</f>
        <v>2061.73</v>
      </c>
      <c r="E255" s="79">
        <f>Midwest!D255</f>
        <v>2506.8620000000001</v>
      </c>
      <c r="F255" s="79">
        <f>South!D256</f>
        <v>1589.7250000000001</v>
      </c>
      <c r="G255" s="79">
        <f>West!D256</f>
        <v>941.01200000000006</v>
      </c>
      <c r="H255" s="79">
        <f t="shared" si="766"/>
        <v>7099.3290000000006</v>
      </c>
      <c r="J255" s="69"/>
      <c r="K255" s="69"/>
      <c r="L255" s="69"/>
      <c r="M255" s="69"/>
      <c r="N255" s="69"/>
      <c r="V255" s="70"/>
      <c r="W255" s="70"/>
      <c r="X255" s="70"/>
      <c r="Y255" s="70"/>
      <c r="Z255" s="70"/>
      <c r="AU255" s="125"/>
      <c r="AV255" s="125"/>
      <c r="AW255" s="125"/>
      <c r="AX255" s="125"/>
      <c r="AY255" s="125"/>
      <c r="BB255" s="71"/>
      <c r="BC255" s="71"/>
      <c r="BD255" s="71"/>
      <c r="BE255" s="71"/>
      <c r="BF255" s="71"/>
      <c r="BG255" s="71"/>
      <c r="BH255" s="71"/>
      <c r="BI255" s="71"/>
      <c r="BJ255" s="71"/>
      <c r="BK255" s="71"/>
      <c r="BL255" s="71"/>
      <c r="BM255" s="71"/>
      <c r="BN255" s="71"/>
      <c r="BO255" s="71"/>
      <c r="BP255" s="71"/>
      <c r="BQ255" s="71"/>
      <c r="BR255" s="71"/>
      <c r="BS255" s="71"/>
      <c r="BT255" s="71"/>
      <c r="BU255" s="72"/>
      <c r="BV255" s="71"/>
      <c r="CK255" s="72"/>
      <c r="CL255" s="72"/>
      <c r="CM255" s="72"/>
      <c r="CN255" s="72"/>
      <c r="CO255" s="72"/>
      <c r="CP255" s="72"/>
      <c r="CQ255" s="72"/>
      <c r="CR255" s="72"/>
      <c r="CS255" s="72"/>
      <c r="CT255" s="72"/>
      <c r="CU255" s="72"/>
      <c r="CX255" s="53"/>
      <c r="CZ255" s="71"/>
      <c r="DA255" s="71"/>
      <c r="DB255" s="71"/>
      <c r="DC255" s="71"/>
      <c r="DE255" s="71"/>
      <c r="DF255" s="71"/>
      <c r="DG255" s="71"/>
      <c r="DH255" s="71"/>
      <c r="DI255" s="71"/>
      <c r="DJ255" s="71"/>
      <c r="DK255" s="71"/>
      <c r="DL255" s="71"/>
      <c r="DM255" s="71"/>
      <c r="DN255" s="71"/>
      <c r="DQ255" s="71"/>
      <c r="DR255" s="71"/>
      <c r="DS255" s="71"/>
      <c r="DT255" s="71"/>
      <c r="DV255" s="71"/>
      <c r="DW255" s="71"/>
      <c r="DX255" s="71"/>
      <c r="DY255" s="71"/>
      <c r="DZ255" s="71"/>
      <c r="EB255" s="71"/>
      <c r="EC255" s="71"/>
      <c r="ED255" s="71"/>
      <c r="EE255" s="71"/>
      <c r="EG255" s="71"/>
      <c r="EH255" s="71"/>
      <c r="EI255" s="71"/>
      <c r="EJ255" s="71"/>
      <c r="EL255" s="71"/>
      <c r="EM255" s="71"/>
      <c r="EN255" s="71"/>
      <c r="EO255" s="71"/>
      <c r="EQ255" s="71"/>
      <c r="ER255" s="71"/>
      <c r="ES255" s="71"/>
      <c r="ET255" s="71"/>
      <c r="EW255" s="71"/>
      <c r="EX255" s="71"/>
      <c r="EY255" s="71"/>
      <c r="EZ255" s="71"/>
      <c r="FA255" s="71"/>
      <c r="FB255" s="71"/>
      <c r="FC255" s="71"/>
      <c r="FD255" s="71"/>
      <c r="FE255" s="71"/>
      <c r="FF255" s="71"/>
      <c r="FG255" s="71"/>
      <c r="FH255" s="71"/>
      <c r="FI255" s="71"/>
      <c r="FJ255" s="71"/>
      <c r="FK255" s="71"/>
      <c r="FM255" s="71"/>
      <c r="FN255" s="71"/>
      <c r="FO255" s="71"/>
      <c r="FQ255" s="239"/>
      <c r="FS255" s="51">
        <f t="shared" si="764"/>
        <v>1995</v>
      </c>
      <c r="FT255" s="71">
        <f t="shared" si="758"/>
        <v>0.85524159560396384</v>
      </c>
      <c r="FU255" s="71">
        <f t="shared" si="759"/>
        <v>0.98488855519429741</v>
      </c>
      <c r="FV255" s="71">
        <f t="shared" si="760"/>
        <v>0.9983989137067022</v>
      </c>
      <c r="FW255" s="71">
        <f t="shared" si="761"/>
        <v>1.0970891345409679</v>
      </c>
      <c r="FX255" s="71">
        <f t="shared" si="762"/>
        <v>0.98527431554105815</v>
      </c>
      <c r="FY255" s="71">
        <f t="shared" si="763"/>
        <v>0.80463431343479619</v>
      </c>
    </row>
    <row r="256" spans="1:181" x14ac:dyDescent="0.2">
      <c r="A256" s="75" t="s">
        <v>79</v>
      </c>
      <c r="B256" s="50">
        <f t="shared" si="765"/>
        <v>1965</v>
      </c>
      <c r="D256" s="79">
        <f>Northeast!D256</f>
        <v>2148.6790000000001</v>
      </c>
      <c r="E256" s="79">
        <f>Midwest!D256</f>
        <v>2630.489</v>
      </c>
      <c r="F256" s="79">
        <f>South!D257</f>
        <v>1535.884</v>
      </c>
      <c r="G256" s="79">
        <f>West!D257</f>
        <v>952.27800000000002</v>
      </c>
      <c r="H256" s="79">
        <f t="shared" si="766"/>
        <v>7267.33</v>
      </c>
      <c r="J256" s="69"/>
      <c r="K256" s="69"/>
      <c r="L256" s="69"/>
      <c r="M256" s="69"/>
      <c r="N256" s="69"/>
      <c r="V256" s="70"/>
      <c r="W256" s="70"/>
      <c r="X256" s="70"/>
      <c r="Y256" s="70"/>
      <c r="Z256" s="70"/>
      <c r="AU256" s="125"/>
      <c r="AV256" s="125"/>
      <c r="AW256" s="125"/>
      <c r="AX256" s="125"/>
      <c r="AY256" s="125"/>
      <c r="BB256" s="71"/>
      <c r="BC256" s="71"/>
      <c r="BD256" s="71"/>
      <c r="BE256" s="71"/>
      <c r="BF256" s="71"/>
      <c r="BG256" s="71"/>
      <c r="BH256" s="71"/>
      <c r="BI256" s="71"/>
      <c r="BJ256" s="71"/>
      <c r="BK256" s="71"/>
      <c r="BL256" s="71"/>
      <c r="BM256" s="71"/>
      <c r="BN256" s="71"/>
      <c r="BO256" s="71"/>
      <c r="BP256" s="71"/>
      <c r="BQ256" s="71"/>
      <c r="BR256" s="71"/>
      <c r="BS256" s="71"/>
      <c r="BT256" s="71"/>
      <c r="BU256" s="72"/>
      <c r="BV256" s="71"/>
      <c r="CK256" s="72"/>
      <c r="CL256" s="72"/>
      <c r="CM256" s="72"/>
      <c r="CN256" s="72"/>
      <c r="CO256" s="72"/>
      <c r="CP256" s="72"/>
      <c r="CQ256" s="72"/>
      <c r="CR256" s="72"/>
      <c r="CS256" s="72"/>
      <c r="CT256" s="72"/>
      <c r="CU256" s="72"/>
      <c r="CX256" s="53"/>
      <c r="CZ256" s="71"/>
      <c r="DA256" s="71"/>
      <c r="DB256" s="71"/>
      <c r="DC256" s="71"/>
      <c r="DE256" s="71"/>
      <c r="DF256" s="71"/>
      <c r="DG256" s="71"/>
      <c r="DH256" s="71"/>
      <c r="DI256" s="71"/>
      <c r="DJ256" s="71"/>
      <c r="DK256" s="71"/>
      <c r="DL256" s="71"/>
      <c r="DM256" s="71"/>
      <c r="DN256" s="71"/>
      <c r="DQ256" s="71"/>
      <c r="DR256" s="71"/>
      <c r="DS256" s="71"/>
      <c r="DT256" s="71"/>
      <c r="DV256" s="71"/>
      <c r="DW256" s="71"/>
      <c r="DX256" s="71"/>
      <c r="DY256" s="71"/>
      <c r="DZ256" s="71"/>
      <c r="EB256" s="71"/>
      <c r="EC256" s="71"/>
      <c r="ED256" s="71"/>
      <c r="EE256" s="71"/>
      <c r="EG256" s="71"/>
      <c r="EH256" s="71"/>
      <c r="EI256" s="71"/>
      <c r="EJ256" s="71"/>
      <c r="EL256" s="71"/>
      <c r="EM256" s="71"/>
      <c r="EN256" s="71"/>
      <c r="EO256" s="71"/>
      <c r="EQ256" s="71"/>
      <c r="ER256" s="71"/>
      <c r="ES256" s="71"/>
      <c r="ET256" s="71"/>
      <c r="EW256" s="71"/>
      <c r="EX256" s="71"/>
      <c r="EY256" s="71"/>
      <c r="EZ256" s="71"/>
      <c r="FA256" s="71"/>
      <c r="FB256" s="71"/>
      <c r="FC256" s="71"/>
      <c r="FD256" s="71"/>
      <c r="FE256" s="71"/>
      <c r="FF256" s="71"/>
      <c r="FG256" s="71"/>
      <c r="FH256" s="71"/>
      <c r="FI256" s="71"/>
      <c r="FJ256" s="71"/>
      <c r="FK256" s="71"/>
      <c r="FM256" s="71"/>
      <c r="FN256" s="71"/>
      <c r="FO256" s="71"/>
      <c r="FQ256" s="239"/>
      <c r="FS256" s="51">
        <f t="shared" si="764"/>
        <v>1996</v>
      </c>
      <c r="FT256" s="71">
        <f t="shared" si="758"/>
        <v>0.91369685670852685</v>
      </c>
      <c r="FU256" s="71">
        <f t="shared" si="759"/>
        <v>0.9841860798413693</v>
      </c>
      <c r="FV256" s="71">
        <f t="shared" si="760"/>
        <v>0.9980994364053889</v>
      </c>
      <c r="FW256" s="71">
        <f t="shared" si="761"/>
        <v>1.1070766006036412</v>
      </c>
      <c r="FX256" s="71">
        <f t="shared" si="762"/>
        <v>1.0129166385758077</v>
      </c>
      <c r="FY256" s="71">
        <f t="shared" si="763"/>
        <v>0.82946817126407968</v>
      </c>
    </row>
    <row r="257" spans="1:187" x14ac:dyDescent="0.2">
      <c r="A257" s="75" t="s">
        <v>79</v>
      </c>
      <c r="B257" s="50">
        <f t="shared" si="765"/>
        <v>1966</v>
      </c>
      <c r="D257" s="79">
        <f>Northeast!D257</f>
        <v>2146.3789999999999</v>
      </c>
      <c r="E257" s="79">
        <f>Midwest!D257</f>
        <v>2732.482</v>
      </c>
      <c r="F257" s="79">
        <f>South!D258</f>
        <v>1618.6369999999999</v>
      </c>
      <c r="G257" s="79">
        <f>West!D258</f>
        <v>984.74900000000002</v>
      </c>
      <c r="H257" s="79">
        <f t="shared" si="766"/>
        <v>7482.2469999999994</v>
      </c>
      <c r="J257" s="69"/>
      <c r="K257" s="69"/>
      <c r="L257" s="69"/>
      <c r="M257" s="69"/>
      <c r="N257" s="69"/>
      <c r="V257" s="70"/>
      <c r="W257" s="70"/>
      <c r="X257" s="70"/>
      <c r="Y257" s="70"/>
      <c r="Z257" s="70"/>
      <c r="AU257" s="125"/>
      <c r="AV257" s="125"/>
      <c r="AW257" s="125"/>
      <c r="AX257" s="125"/>
      <c r="AY257" s="125"/>
      <c r="BB257" s="71"/>
      <c r="BC257" s="71"/>
      <c r="BD257" s="71"/>
      <c r="BE257" s="71"/>
      <c r="BF257" s="71"/>
      <c r="BG257" s="71"/>
      <c r="BH257" s="71"/>
      <c r="BI257" s="71"/>
      <c r="BJ257" s="71"/>
      <c r="BK257" s="71"/>
      <c r="BL257" s="71"/>
      <c r="BM257" s="71"/>
      <c r="BN257" s="71"/>
      <c r="BO257" s="71"/>
      <c r="BP257" s="71"/>
      <c r="BQ257" s="71"/>
      <c r="BR257" s="71"/>
      <c r="BS257" s="71"/>
      <c r="BT257" s="71"/>
      <c r="BU257" s="72"/>
      <c r="BV257" s="71"/>
      <c r="CK257" s="72"/>
      <c r="CL257" s="72"/>
      <c r="CM257" s="72"/>
      <c r="CN257" s="72"/>
      <c r="CO257" s="72"/>
      <c r="CP257" s="72"/>
      <c r="CQ257" s="72"/>
      <c r="CR257" s="72"/>
      <c r="CS257" s="72"/>
      <c r="CT257" s="72"/>
      <c r="CU257" s="72"/>
      <c r="CX257" s="53"/>
      <c r="CZ257" s="71"/>
      <c r="DA257" s="71"/>
      <c r="DB257" s="71"/>
      <c r="DC257" s="71"/>
      <c r="DE257" s="71"/>
      <c r="DF257" s="71"/>
      <c r="DG257" s="71"/>
      <c r="DH257" s="71"/>
      <c r="DI257" s="71"/>
      <c r="DJ257" s="71"/>
      <c r="DK257" s="71"/>
      <c r="DL257" s="71"/>
      <c r="DM257" s="71"/>
      <c r="DN257" s="71"/>
      <c r="DQ257" s="71"/>
      <c r="DR257" s="71"/>
      <c r="DS257" s="71"/>
      <c r="DT257" s="71"/>
      <c r="DV257" s="71"/>
      <c r="DW257" s="71"/>
      <c r="DX257" s="71"/>
      <c r="DY257" s="71"/>
      <c r="DZ257" s="71"/>
      <c r="EB257" s="71"/>
      <c r="EC257" s="71"/>
      <c r="ED257" s="71"/>
      <c r="EE257" s="71"/>
      <c r="EG257" s="71"/>
      <c r="EH257" s="71"/>
      <c r="EI257" s="71"/>
      <c r="EJ257" s="71"/>
      <c r="EL257" s="71"/>
      <c r="EM257" s="71"/>
      <c r="EN257" s="71"/>
      <c r="EO257" s="71"/>
      <c r="EQ257" s="71"/>
      <c r="ER257" s="71"/>
      <c r="ES257" s="71"/>
      <c r="ET257" s="71"/>
      <c r="EW257" s="71"/>
      <c r="EX257" s="71"/>
      <c r="EY257" s="71"/>
      <c r="EZ257" s="71"/>
      <c r="FA257" s="71"/>
      <c r="FB257" s="71"/>
      <c r="FC257" s="71"/>
      <c r="FD257" s="71"/>
      <c r="FE257" s="71"/>
      <c r="FF257" s="71"/>
      <c r="FG257" s="71"/>
      <c r="FH257" s="71"/>
      <c r="FI257" s="71"/>
      <c r="FJ257" s="71"/>
      <c r="FK257" s="71"/>
      <c r="FM257" s="71"/>
      <c r="FN257" s="71"/>
      <c r="FO257" s="71"/>
      <c r="FQ257" s="239"/>
      <c r="FS257" s="51">
        <f t="shared" si="764"/>
        <v>1997</v>
      </c>
      <c r="FT257" s="71">
        <f t="shared" si="758"/>
        <v>0.85406647970109395</v>
      </c>
      <c r="FU257" s="71">
        <f t="shared" si="759"/>
        <v>0.98348854923408446</v>
      </c>
      <c r="FV257" s="71">
        <f t="shared" si="760"/>
        <v>0.99781908770127792</v>
      </c>
      <c r="FW257" s="71">
        <f t="shared" si="761"/>
        <v>1.116623636163145</v>
      </c>
      <c r="FX257" s="71">
        <f t="shared" si="762"/>
        <v>0.98832110533674356</v>
      </c>
      <c r="FY257" s="71">
        <f t="shared" si="763"/>
        <v>0.78861616601810713</v>
      </c>
    </row>
    <row r="258" spans="1:187" x14ac:dyDescent="0.2">
      <c r="A258" s="75" t="s">
        <v>79</v>
      </c>
      <c r="B258" s="50">
        <f t="shared" si="765"/>
        <v>1967</v>
      </c>
      <c r="D258" s="79">
        <f>Northeast!D258</f>
        <v>2213.08</v>
      </c>
      <c r="E258" s="79">
        <f>Midwest!D258</f>
        <v>2810.3040000000001</v>
      </c>
      <c r="F258" s="79">
        <f>South!D259</f>
        <v>1649.644</v>
      </c>
      <c r="G258" s="79">
        <f>West!D259</f>
        <v>1023.625</v>
      </c>
      <c r="H258" s="79">
        <f t="shared" si="766"/>
        <v>7696.6530000000002</v>
      </c>
      <c r="J258" s="69"/>
      <c r="K258" s="69"/>
      <c r="L258" s="69"/>
      <c r="M258" s="69"/>
      <c r="N258" s="69"/>
      <c r="V258" s="70"/>
      <c r="W258" s="70"/>
      <c r="X258" s="70"/>
      <c r="Y258" s="70"/>
      <c r="Z258" s="70"/>
      <c r="AU258" s="125"/>
      <c r="AV258" s="125"/>
      <c r="AW258" s="125"/>
      <c r="AX258" s="125"/>
      <c r="AY258" s="125"/>
      <c r="BB258" s="71"/>
      <c r="BC258" s="71"/>
      <c r="BD258" s="71"/>
      <c r="BE258" s="71"/>
      <c r="BF258" s="71"/>
      <c r="BG258" s="71"/>
      <c r="BH258" s="71"/>
      <c r="BI258" s="71"/>
      <c r="BJ258" s="71"/>
      <c r="BK258" s="71"/>
      <c r="BL258" s="71"/>
      <c r="BM258" s="71"/>
      <c r="BN258" s="71"/>
      <c r="BO258" s="71"/>
      <c r="BP258" s="71"/>
      <c r="BQ258" s="71"/>
      <c r="BR258" s="71"/>
      <c r="BS258" s="71"/>
      <c r="BT258" s="71"/>
      <c r="BU258" s="72"/>
      <c r="BV258" s="71"/>
      <c r="CK258" s="72"/>
      <c r="CL258" s="72"/>
      <c r="CM258" s="72"/>
      <c r="CN258" s="72"/>
      <c r="CO258" s="72"/>
      <c r="CP258" s="72"/>
      <c r="CQ258" s="72"/>
      <c r="CR258" s="72"/>
      <c r="CS258" s="72"/>
      <c r="CT258" s="72"/>
      <c r="CU258" s="72"/>
      <c r="CX258" s="53"/>
      <c r="CZ258" s="71"/>
      <c r="DA258" s="71"/>
      <c r="DB258" s="71"/>
      <c r="DC258" s="71"/>
      <c r="DE258" s="71"/>
      <c r="DF258" s="71"/>
      <c r="DG258" s="71"/>
      <c r="DH258" s="71"/>
      <c r="DI258" s="71"/>
      <c r="DJ258" s="71"/>
      <c r="DK258" s="71"/>
      <c r="DL258" s="71"/>
      <c r="DM258" s="71"/>
      <c r="DN258" s="71"/>
      <c r="DQ258" s="71"/>
      <c r="DR258" s="71"/>
      <c r="DS258" s="71"/>
      <c r="DT258" s="71"/>
      <c r="DV258" s="71"/>
      <c r="DW258" s="71"/>
      <c r="DX258" s="71"/>
      <c r="DY258" s="71"/>
      <c r="DZ258" s="71"/>
      <c r="EB258" s="71"/>
      <c r="EC258" s="71"/>
      <c r="ED258" s="71"/>
      <c r="EE258" s="71"/>
      <c r="EG258" s="71"/>
      <c r="EH258" s="71"/>
      <c r="EI258" s="71"/>
      <c r="EJ258" s="71"/>
      <c r="EL258" s="71"/>
      <c r="EM258" s="71"/>
      <c r="EN258" s="71"/>
      <c r="EO258" s="71"/>
      <c r="EQ258" s="71"/>
      <c r="ER258" s="71"/>
      <c r="ES258" s="71"/>
      <c r="ET258" s="71"/>
      <c r="EW258" s="71"/>
      <c r="EX258" s="71"/>
      <c r="EY258" s="71"/>
      <c r="EZ258" s="71"/>
      <c r="FA258" s="71"/>
      <c r="FB258" s="71"/>
      <c r="FC258" s="71"/>
      <c r="FD258" s="71"/>
      <c r="FE258" s="71"/>
      <c r="FF258" s="71"/>
      <c r="FG258" s="71"/>
      <c r="FH258" s="71"/>
      <c r="FI258" s="71"/>
      <c r="FJ258" s="71"/>
      <c r="FK258" s="71"/>
      <c r="FM258" s="71"/>
      <c r="FN258" s="71"/>
      <c r="FO258" s="71"/>
      <c r="FQ258" s="239"/>
      <c r="FS258" s="51">
        <f t="shared" si="764"/>
        <v>1998</v>
      </c>
      <c r="FT258" s="71">
        <f t="shared" si="758"/>
        <v>0.77005255296298825</v>
      </c>
      <c r="FU258" s="71">
        <f t="shared" si="759"/>
        <v>0.98135055015125106</v>
      </c>
      <c r="FV258" s="71">
        <f t="shared" si="760"/>
        <v>0.99677492780746568</v>
      </c>
      <c r="FW258" s="71">
        <f t="shared" si="761"/>
        <v>1.1290754080093461</v>
      </c>
      <c r="FX258" s="71">
        <f t="shared" si="762"/>
        <v>0.8900728114608174</v>
      </c>
      <c r="FY258" s="71">
        <f t="shared" si="763"/>
        <v>0.7833405450587474</v>
      </c>
      <c r="GB258" s="605" t="s">
        <v>1476</v>
      </c>
    </row>
    <row r="259" spans="1:187" x14ac:dyDescent="0.2">
      <c r="A259" s="75" t="s">
        <v>79</v>
      </c>
      <c r="B259" s="50">
        <f t="shared" si="765"/>
        <v>1968</v>
      </c>
      <c r="D259" s="79">
        <f>Northeast!D259</f>
        <v>2269.4459999999999</v>
      </c>
      <c r="E259" s="79">
        <f>Midwest!D259</f>
        <v>2867.02</v>
      </c>
      <c r="F259" s="79">
        <f>South!D260</f>
        <v>1741.337</v>
      </c>
      <c r="G259" s="79">
        <f>West!D260</f>
        <v>1042.1690000000001</v>
      </c>
      <c r="H259" s="79">
        <f t="shared" si="766"/>
        <v>7919.9719999999998</v>
      </c>
      <c r="J259" s="69"/>
      <c r="K259" s="69"/>
      <c r="L259" s="69"/>
      <c r="M259" s="69"/>
      <c r="N259" s="69"/>
      <c r="V259" s="70"/>
      <c r="W259" s="70"/>
      <c r="X259" s="70"/>
      <c r="Y259" s="70"/>
      <c r="Z259" s="70"/>
      <c r="AU259" s="125"/>
      <c r="AV259" s="125"/>
      <c r="AW259" s="125"/>
      <c r="AX259" s="125"/>
      <c r="AY259" s="125"/>
      <c r="BB259" s="71"/>
      <c r="BC259" s="71"/>
      <c r="BD259" s="71"/>
      <c r="BE259" s="71"/>
      <c r="BF259" s="71"/>
      <c r="BG259" s="71"/>
      <c r="BH259" s="71"/>
      <c r="BI259" s="71"/>
      <c r="BJ259" s="71"/>
      <c r="BK259" s="71"/>
      <c r="BL259" s="71"/>
      <c r="BM259" s="71"/>
      <c r="BN259" s="71"/>
      <c r="BO259" s="71"/>
      <c r="BP259" s="71"/>
      <c r="BQ259" s="71"/>
      <c r="BR259" s="71"/>
      <c r="BS259" s="71"/>
      <c r="BT259" s="71"/>
      <c r="BU259" s="72"/>
      <c r="BV259" s="71"/>
      <c r="CK259" s="72">
        <f>H261/H276</f>
        <v>1.16426287443068</v>
      </c>
      <c r="CL259" s="72"/>
      <c r="CM259" s="72"/>
      <c r="CN259" s="72"/>
      <c r="CO259" s="72"/>
      <c r="CP259" s="72"/>
      <c r="CQ259" s="72"/>
      <c r="CR259" s="72"/>
      <c r="CS259" s="72"/>
      <c r="CT259" s="72"/>
      <c r="CU259" s="72"/>
      <c r="CX259" s="53"/>
      <c r="CZ259" s="71"/>
      <c r="DA259" s="71"/>
      <c r="DB259" s="71"/>
      <c r="DC259" s="71"/>
      <c r="DE259" s="71"/>
      <c r="DF259" s="71"/>
      <c r="DG259" s="71"/>
      <c r="DH259" s="71"/>
      <c r="DI259" s="71"/>
      <c r="DJ259" s="71"/>
      <c r="DK259" s="71"/>
      <c r="DL259" s="71"/>
      <c r="DM259" s="71"/>
      <c r="DN259" s="71"/>
      <c r="DQ259" s="71"/>
      <c r="DR259" s="71"/>
      <c r="DS259" s="71"/>
      <c r="DT259" s="71"/>
      <c r="DV259" s="71"/>
      <c r="DW259" s="71"/>
      <c r="DX259" s="71"/>
      <c r="DY259" s="71"/>
      <c r="DZ259" s="71"/>
      <c r="EB259" s="71"/>
      <c r="EC259" s="71"/>
      <c r="ED259" s="71"/>
      <c r="EE259" s="71"/>
      <c r="EG259" s="71"/>
      <c r="EH259" s="71"/>
      <c r="EI259" s="71"/>
      <c r="EJ259" s="71"/>
      <c r="EL259" s="71"/>
      <c r="EM259" s="71"/>
      <c r="EN259" s="71"/>
      <c r="EO259" s="71"/>
      <c r="EQ259" s="71"/>
      <c r="ER259" s="71"/>
      <c r="ES259" s="71"/>
      <c r="ET259" s="71"/>
      <c r="EW259" s="71"/>
      <c r="EX259" s="71"/>
      <c r="EY259" s="71"/>
      <c r="EZ259" s="71"/>
      <c r="FA259" s="71"/>
      <c r="FB259" s="71"/>
      <c r="FC259" s="71"/>
      <c r="FD259" s="71"/>
      <c r="FE259" s="71"/>
      <c r="FF259" s="71"/>
      <c r="FG259" s="71"/>
      <c r="FH259" s="71"/>
      <c r="FI259" s="71"/>
      <c r="FJ259" s="71"/>
      <c r="FK259" s="71"/>
      <c r="FM259" s="71"/>
      <c r="FN259" s="71"/>
      <c r="FO259" s="71"/>
      <c r="FQ259" s="239"/>
      <c r="FS259" s="51">
        <f t="shared" si="764"/>
        <v>1999</v>
      </c>
      <c r="FT259" s="71">
        <f t="shared" si="758"/>
        <v>0.80382764768724047</v>
      </c>
      <c r="FU259" s="71">
        <f t="shared" si="759"/>
        <v>0.97927705323648373</v>
      </c>
      <c r="FV259" s="71">
        <f t="shared" si="760"/>
        <v>0.99574181910224446</v>
      </c>
      <c r="FW259" s="71">
        <f t="shared" si="761"/>
        <v>1.1428040479089767</v>
      </c>
      <c r="FX259" s="71">
        <f t="shared" si="762"/>
        <v>0.92554133068311728</v>
      </c>
      <c r="FY259" s="71">
        <f t="shared" si="763"/>
        <v>0.77936882046675171</v>
      </c>
    </row>
    <row r="260" spans="1:187" x14ac:dyDescent="0.2">
      <c r="A260" s="75" t="s">
        <v>79</v>
      </c>
      <c r="B260" s="50">
        <f t="shared" si="765"/>
        <v>1969</v>
      </c>
      <c r="D260" s="79">
        <f>Northeast!D260</f>
        <v>2322.1170000000002</v>
      </c>
      <c r="E260" s="79">
        <f>Midwest!D260</f>
        <v>2994.6190000000001</v>
      </c>
      <c r="F260" s="79">
        <f>South!D261</f>
        <v>1797.249</v>
      </c>
      <c r="G260" s="79">
        <f>West!D261</f>
        <v>1115.462</v>
      </c>
      <c r="H260" s="79">
        <f t="shared" si="766"/>
        <v>8229.4470000000001</v>
      </c>
      <c r="I260" s="381" t="s">
        <v>737</v>
      </c>
      <c r="J260" s="69"/>
      <c r="K260" s="69"/>
      <c r="L260" s="69"/>
      <c r="M260" s="69"/>
      <c r="N260" s="69"/>
      <c r="V260" s="70"/>
      <c r="W260" s="70"/>
      <c r="X260" s="70"/>
      <c r="Y260" s="70"/>
      <c r="Z260" s="70"/>
      <c r="AU260" s="125"/>
      <c r="AV260" s="125"/>
      <c r="AW260" s="125"/>
      <c r="AX260" s="125"/>
      <c r="AY260" s="125"/>
      <c r="BB260" s="71"/>
      <c r="BC260" s="71"/>
      <c r="BD260" s="71"/>
      <c r="BE260" s="71"/>
      <c r="BF260" s="71"/>
      <c r="BG260" s="71"/>
      <c r="BH260" s="71"/>
      <c r="BI260" s="71"/>
      <c r="BJ260" s="71"/>
      <c r="BK260" s="71"/>
      <c r="BL260" s="71"/>
      <c r="BM260" s="71"/>
      <c r="BN260" s="71"/>
      <c r="BO260" s="71"/>
      <c r="BP260" s="71"/>
      <c r="BQ260" s="71"/>
      <c r="BR260" s="71"/>
      <c r="BS260" s="71"/>
      <c r="BT260" s="71"/>
      <c r="BU260" s="72"/>
      <c r="BV260" s="71"/>
      <c r="CK260" s="72"/>
      <c r="CL260" s="72"/>
      <c r="CM260" s="72"/>
      <c r="CN260" s="72"/>
      <c r="CO260" s="72"/>
      <c r="CP260" s="72"/>
      <c r="CQ260" s="72"/>
      <c r="CR260" s="72"/>
      <c r="CS260" s="72"/>
      <c r="CT260" s="72"/>
      <c r="CU260" s="72"/>
      <c r="CX260" s="53"/>
      <c r="CZ260" s="71">
        <f>D260/$H260</f>
        <v>0.28217169391819402</v>
      </c>
      <c r="DA260" s="71">
        <f>E260/$H260</f>
        <v>0.36389067211928094</v>
      </c>
      <c r="DB260" s="71">
        <f>F260/$H260</f>
        <v>0.21839243876289621</v>
      </c>
      <c r="DC260" s="71">
        <f>G260/$H260</f>
        <v>0.13554519519962885</v>
      </c>
      <c r="DE260" s="71"/>
      <c r="DF260" s="71"/>
      <c r="DG260" s="71"/>
      <c r="DH260" s="71"/>
      <c r="DI260" s="71"/>
      <c r="DJ260" s="71"/>
      <c r="DK260" s="71"/>
      <c r="DL260" s="71"/>
      <c r="DM260" s="71"/>
      <c r="DN260" s="71"/>
      <c r="DQ260" s="71"/>
      <c r="DR260" s="71"/>
      <c r="DS260" s="71"/>
      <c r="DT260" s="71"/>
      <c r="DV260" s="71"/>
      <c r="DW260" s="71"/>
      <c r="DX260" s="71"/>
      <c r="DY260" s="71"/>
      <c r="DZ260" s="71"/>
      <c r="EB260" s="71"/>
      <c r="EC260" s="71"/>
      <c r="ED260" s="71"/>
      <c r="EE260" s="71"/>
      <c r="EG260" s="71"/>
      <c r="EH260" s="71"/>
      <c r="EI260" s="71"/>
      <c r="EJ260" s="71"/>
      <c r="EL260" s="71"/>
      <c r="EM260" s="71"/>
      <c r="EN260" s="71"/>
      <c r="EO260" s="71"/>
      <c r="EQ260" s="71"/>
      <c r="ER260" s="71"/>
      <c r="ES260" s="71"/>
      <c r="ET260" s="71"/>
      <c r="EW260" s="71"/>
      <c r="EX260" s="71"/>
      <c r="EY260" s="71"/>
      <c r="EZ260" s="71"/>
      <c r="FA260" s="71"/>
      <c r="FB260" s="71"/>
      <c r="FC260" s="71"/>
      <c r="FD260" s="71"/>
      <c r="FE260" s="71"/>
      <c r="FF260" s="71"/>
      <c r="FG260" s="71"/>
      <c r="FH260" s="71"/>
      <c r="FI260" s="71"/>
      <c r="FJ260" s="71"/>
      <c r="FK260" s="71"/>
      <c r="FM260" s="71"/>
      <c r="FN260" s="71"/>
      <c r="FO260" s="71"/>
      <c r="FQ260" s="239"/>
      <c r="FS260" s="51">
        <f t="shared" si="764"/>
        <v>2000</v>
      </c>
      <c r="FT260" s="71">
        <f t="shared" si="758"/>
        <v>0.84009084489727948</v>
      </c>
      <c r="FU260" s="71">
        <f t="shared" si="759"/>
        <v>0.97681069683504917</v>
      </c>
      <c r="FV260" s="71">
        <f t="shared" si="760"/>
        <v>0.99588942691132842</v>
      </c>
      <c r="FW260" s="71">
        <f t="shared" si="761"/>
        <v>1.1535845117757859</v>
      </c>
      <c r="FX260" s="71">
        <f t="shared" si="762"/>
        <v>0.97260599321857033</v>
      </c>
      <c r="FY260" s="71">
        <f t="shared" si="763"/>
        <v>0.76969446873249636</v>
      </c>
      <c r="GB260" s="119">
        <f>CZ261</f>
        <v>0.28475232951057766</v>
      </c>
      <c r="GC260" s="119">
        <f>DA261</f>
        <v>0.36166715304998548</v>
      </c>
      <c r="GD260" s="119">
        <f>DB261</f>
        <v>0.21975136277847251</v>
      </c>
      <c r="GE260" s="119">
        <f>DC261</f>
        <v>0.13382915466096426</v>
      </c>
    </row>
    <row r="261" spans="1:187" x14ac:dyDescent="0.2">
      <c r="A261" s="75" t="s">
        <v>79</v>
      </c>
      <c r="B261" s="50">
        <f t="shared" si="765"/>
        <v>1970</v>
      </c>
      <c r="D261" s="79">
        <f>Northeast!D261</f>
        <v>2369.824495632809</v>
      </c>
      <c r="E261" s="79">
        <f>Midwest!D261</f>
        <v>3009.9408845461176</v>
      </c>
      <c r="F261" s="79">
        <f>South!D262</f>
        <v>1828.8600600957366</v>
      </c>
      <c r="G261" s="79">
        <f>West!D262</f>
        <v>1113.7805597253371</v>
      </c>
      <c r="H261" s="79">
        <f t="shared" si="766"/>
        <v>8322.4060000000009</v>
      </c>
      <c r="I261" s="119">
        <f>F257/H257</f>
        <v>0.21633033499161416</v>
      </c>
      <c r="J261" s="327">
        <f t="shared" ref="J261:M275" si="767">J36</f>
        <v>15481</v>
      </c>
      <c r="K261" s="327">
        <f t="shared" si="767"/>
        <v>17536</v>
      </c>
      <c r="L261" s="327">
        <f t="shared" si="767"/>
        <v>19257</v>
      </c>
      <c r="M261" s="327">
        <f t="shared" si="767"/>
        <v>11169</v>
      </c>
      <c r="N261" s="327">
        <f>SUM(J261:M261)</f>
        <v>63443</v>
      </c>
      <c r="P261" s="84">
        <f t="shared" ref="P261:S275" si="768">P36</f>
        <v>24.168395702874459</v>
      </c>
      <c r="Q261" s="84">
        <f t="shared" si="768"/>
        <v>25.732072492652321</v>
      </c>
      <c r="R261" s="84">
        <f t="shared" si="768"/>
        <v>27.259041887492781</v>
      </c>
      <c r="S261" s="84">
        <f t="shared" si="768"/>
        <v>15.090738428634269</v>
      </c>
      <c r="T261" s="79">
        <f>SUM(P261:S261)</f>
        <v>92.250248511653837</v>
      </c>
      <c r="V261" s="84">
        <f>D261/J261*1000</f>
        <v>153.07954884263347</v>
      </c>
      <c r="W261" s="84">
        <f>E261/K261*1000</f>
        <v>171.64352671909884</v>
      </c>
      <c r="X261" s="84">
        <f>F261/L261*1000</f>
        <v>94.971182432140864</v>
      </c>
      <c r="Y261" s="84">
        <f>G261/M261*1000</f>
        <v>99.720705499627272</v>
      </c>
      <c r="Z261" s="84">
        <f>H261/N261*1000</f>
        <v>131.17926327569631</v>
      </c>
      <c r="AC261" s="84">
        <f>D261/P261</f>
        <v>98.054687814919987</v>
      </c>
      <c r="AD261" s="84">
        <f>E261/Q261</f>
        <v>116.97234590822767</v>
      </c>
      <c r="AE261" s="84">
        <f>F261/R261</f>
        <v>67.091868732733019</v>
      </c>
      <c r="AF261" s="84">
        <f>G261/S261</f>
        <v>73.805570548619968</v>
      </c>
      <c r="AG261" s="84">
        <f>H261/T261</f>
        <v>90.21554016679579</v>
      </c>
      <c r="AI261" s="74">
        <f>AC261/AO261</f>
        <v>97.747687974707119</v>
      </c>
      <c r="AJ261" s="74">
        <f>AD261/AP261</f>
        <v>117.04251929950897</v>
      </c>
      <c r="AK261" s="74">
        <f>AE261/AQ261</f>
        <v>65.018122524805392</v>
      </c>
      <c r="AL261" s="74">
        <f>AF261/AR261</f>
        <v>72.586586549674635</v>
      </c>
      <c r="AM261" s="74">
        <f>(D261/AO261+E261/AP261+F261/AQ261+G261/AR261)/T261</f>
        <v>89.342505225973852</v>
      </c>
      <c r="AO261" s="119">
        <f>Northeast!V261</f>
        <v>1.0031407376130708</v>
      </c>
      <c r="AP261" s="119">
        <f>Midwest!V261</f>
        <v>0.9994004453108043</v>
      </c>
      <c r="AQ261" s="119">
        <f>South!V262</f>
        <v>1.0318948952599556</v>
      </c>
      <c r="AR261" s="119">
        <f>West!V262</f>
        <v>1.0167935159495498</v>
      </c>
      <c r="AS261" s="119">
        <f>AG261/AM261</f>
        <v>1.0097717759157723</v>
      </c>
      <c r="AU261" s="125">
        <f>P261/J261*1000000</f>
        <v>1561.1650218251054</v>
      </c>
      <c r="AV261" s="125">
        <f>Q261/K261*1000000</f>
        <v>1467.3855207944982</v>
      </c>
      <c r="AW261" s="125">
        <f>R261/L261*1000000</f>
        <v>1415.5393824319874</v>
      </c>
      <c r="AX261" s="125">
        <f>S261/M261*1000000</f>
        <v>1351.1270864566452</v>
      </c>
      <c r="AY261" s="125">
        <f>T261/N261*1000000</f>
        <v>1454.0650428203874</v>
      </c>
      <c r="BB261" s="71">
        <f>AI261/AI$306</f>
        <v>1.4836367954828535</v>
      </c>
      <c r="BC261" s="71">
        <f>AJ261/AJ$306</f>
        <v>1.6139197943636572</v>
      </c>
      <c r="BD261" s="71">
        <f>AK261/AK$306</f>
        <v>1.7466657181159964</v>
      </c>
      <c r="BE261" s="71">
        <f>AL261/AL$306</f>
        <v>1.5536523737582484</v>
      </c>
      <c r="BF261" s="71"/>
      <c r="BG261" s="71"/>
      <c r="BH261" s="71"/>
      <c r="BI261" s="71"/>
      <c r="BJ261" s="71"/>
      <c r="BK261" s="71"/>
      <c r="BL261" s="71"/>
      <c r="BM261" s="71"/>
      <c r="BN261" s="71"/>
      <c r="BO261" s="71"/>
      <c r="BP261" s="71">
        <f>CF261*CK261*CP261</f>
        <v>0.7483837672850665</v>
      </c>
      <c r="BQ261" s="148">
        <f>Northeast!AK261</f>
        <v>1.4687747521368146</v>
      </c>
      <c r="BR261" s="148">
        <f>Midwest!AK261</f>
        <v>1.6165301549980455</v>
      </c>
      <c r="BS261" s="148">
        <f>South!AK262</f>
        <v>1.7405120961093223</v>
      </c>
      <c r="BT261" s="148">
        <f>West!AK262</f>
        <v>1.5703743165250788</v>
      </c>
      <c r="BU261" s="72"/>
      <c r="BV261" s="148">
        <f>Northeast!AH261</f>
        <v>1.0101186674978022</v>
      </c>
      <c r="BW261" s="148">
        <f>Midwest!AH261</f>
        <v>0.99838520758408511</v>
      </c>
      <c r="BX261" s="148">
        <f>South!AH262</f>
        <v>1.0035355238383172</v>
      </c>
      <c r="BY261" s="148">
        <f>West!AH262</f>
        <v>0.98935161980754194</v>
      </c>
      <c r="CA261" s="148">
        <f>Northeast!AI261</f>
        <v>0.95471595462422898</v>
      </c>
      <c r="CB261" s="148">
        <f>Midwest!AI261</f>
        <v>0.96412497554806686</v>
      </c>
      <c r="CC261" s="148">
        <f>South!AI262</f>
        <v>0.98389628929722339</v>
      </c>
      <c r="CD261" s="148">
        <f>West!AI262</f>
        <v>0.99193550057784241</v>
      </c>
      <c r="CF261" s="148">
        <f>Northeast!AJ261</f>
        <v>1.0264470985388874</v>
      </c>
      <c r="CG261" s="148">
        <f>Midwest!AJ261</f>
        <v>0.98839498907512868</v>
      </c>
      <c r="CH261" s="148">
        <f>South!AJ262</f>
        <v>1.0289993204701269</v>
      </c>
      <c r="CI261" s="148">
        <f>West!AJ262</f>
        <v>0.96358384325050417</v>
      </c>
      <c r="CK261" s="73">
        <f>N261/N$306</f>
        <v>0.72614558604301649</v>
      </c>
      <c r="CL261" s="73">
        <f>Z261/Z$306</f>
        <v>1.6033463492838882</v>
      </c>
      <c r="CM261" s="73">
        <f>FC261</f>
        <v>1.0337729948405976</v>
      </c>
      <c r="CN261" s="73">
        <f>FG261</f>
        <v>1.00127477668624</v>
      </c>
      <c r="CO261" s="73">
        <f>FK261</f>
        <v>0.96928956921795761</v>
      </c>
      <c r="CP261" s="73">
        <f>FO261</f>
        <v>1.004070218357348</v>
      </c>
      <c r="CQ261" s="73">
        <f>EY261</f>
        <v>1.5915902261855785</v>
      </c>
      <c r="CR261" s="73">
        <f>CK261*CM261*CN261*CO261*CP261*CQ261</f>
        <v>1.1642628744306802</v>
      </c>
      <c r="CS261" s="73">
        <f>CK261*CL261</f>
        <v>1.16426287443068</v>
      </c>
      <c r="CT261" s="73"/>
      <c r="CU261" s="73">
        <f>CM261*CN261*CO261*CP261</f>
        <v>1.0073864006607307</v>
      </c>
      <c r="CV261" s="546">
        <f>CM261*CN261*CP261</f>
        <v>1.0393038702289041</v>
      </c>
      <c r="CW261" s="71">
        <f>CQ261*CO261</f>
        <v>1.5427118047109312</v>
      </c>
      <c r="CX261" s="53"/>
      <c r="CZ261" s="71">
        <f t="shared" ref="CZ261:CZ271" si="769">D261/$H261</f>
        <v>0.28475232951057766</v>
      </c>
      <c r="DA261" s="71">
        <f t="shared" ref="DA261:DA271" si="770">E261/$H261</f>
        <v>0.36166715304998548</v>
      </c>
      <c r="DB261" s="71">
        <f t="shared" ref="DB261:DB271" si="771">F261/$H261</f>
        <v>0.21975136277847251</v>
      </c>
      <c r="DC261" s="71">
        <f t="shared" ref="DC261:DC271" si="772">G261/$H261</f>
        <v>0.13382915466096426</v>
      </c>
      <c r="DE261" s="71">
        <f>(CZ261-CZ260)/LN(CZ261/CZ260)</f>
        <v>0.28346005386330886</v>
      </c>
      <c r="DF261" s="71">
        <f>(DA261-DA260)/LN(DA261/DA260)</f>
        <v>0.36277777689536067</v>
      </c>
      <c r="DG261" s="71">
        <f>(DB261-DB260)/LN(DB261/DB260)</f>
        <v>0.21907119830754951</v>
      </c>
      <c r="DH261" s="71">
        <f>(DC261-DC260)/LN(DC261/DC260)</f>
        <v>0.13468535291383474</v>
      </c>
      <c r="DI261" s="71">
        <f>SUM(DE261:DH261)</f>
        <v>0.99999438198005386</v>
      </c>
      <c r="DJ261" s="71"/>
      <c r="DK261" s="71">
        <f>DE261/$DI261</f>
        <v>0.28346164635649207</v>
      </c>
      <c r="DL261" s="71">
        <f>DF261/$DI261</f>
        <v>0.36277981499959738</v>
      </c>
      <c r="DM261" s="71">
        <f>DG261/$DI261</f>
        <v>0.21907242906082564</v>
      </c>
      <c r="DN261" s="71">
        <f>DH261/$DI261</f>
        <v>0.13468610958308486</v>
      </c>
      <c r="DQ261" s="71"/>
      <c r="DR261" s="71"/>
      <c r="DS261" s="71"/>
      <c r="DT261" s="71"/>
      <c r="DV261" s="71">
        <f>J261/$N261</f>
        <v>0.24401431205964408</v>
      </c>
      <c r="DW261" s="71">
        <f>K261/$N261</f>
        <v>0.27640559242154372</v>
      </c>
      <c r="DX261" s="71">
        <f>L261/$N261</f>
        <v>0.30353230458837066</v>
      </c>
      <c r="DY261" s="71">
        <f>M261/$N261</f>
        <v>0.17604779093044151</v>
      </c>
      <c r="DZ261" s="71"/>
      <c r="EB261" s="71"/>
      <c r="EC261" s="71"/>
      <c r="ED261" s="71"/>
      <c r="EE261" s="71"/>
      <c r="EG261" s="71"/>
      <c r="EH261" s="71"/>
      <c r="EI261" s="71"/>
      <c r="EJ261" s="71"/>
      <c r="EL261" s="71"/>
      <c r="EM261" s="71"/>
      <c r="EN261" s="71"/>
      <c r="EO261" s="71"/>
      <c r="EQ261" s="71"/>
      <c r="ER261" s="71"/>
      <c r="ES261" s="71"/>
      <c r="ET261" s="71"/>
      <c r="EW261" s="71"/>
      <c r="EX261" s="349">
        <v>1</v>
      </c>
      <c r="EY261" s="71">
        <f t="shared" ref="EY261:EY302" si="773">EX261/EX$306</f>
        <v>1.5915902261855785</v>
      </c>
      <c r="EZ261" s="71"/>
      <c r="FA261" s="71"/>
      <c r="FB261" s="349">
        <v>1</v>
      </c>
      <c r="FC261" s="71">
        <f t="shared" ref="FC261:FC302" si="774">FB261/FB$306</f>
        <v>1.0337729948405976</v>
      </c>
      <c r="FD261" s="71"/>
      <c r="FE261" s="71"/>
      <c r="FF261" s="349">
        <v>1</v>
      </c>
      <c r="FG261" s="71">
        <f t="shared" ref="FG261:FG275" si="775">FF261/FF$306</f>
        <v>1.00127477668624</v>
      </c>
      <c r="FH261" s="71"/>
      <c r="FI261" s="71"/>
      <c r="FJ261" s="349">
        <v>1</v>
      </c>
      <c r="FK261" s="71">
        <f t="shared" ref="FK261:FK275" si="776">FJ261/FJ$306</f>
        <v>0.96928956921795761</v>
      </c>
      <c r="FM261" s="71"/>
      <c r="FN261" s="349">
        <v>1</v>
      </c>
      <c r="FO261" s="71">
        <f t="shared" ref="FO261:FO275" si="777">FN261/FN$306</f>
        <v>1.004070218357348</v>
      </c>
      <c r="FQ261" s="239"/>
      <c r="FS261" s="51">
        <f t="shared" si="764"/>
        <v>2001</v>
      </c>
      <c r="FT261" s="71">
        <f t="shared" si="758"/>
        <v>0.79764369498978616</v>
      </c>
      <c r="FU261" s="71">
        <f t="shared" si="759"/>
        <v>0.97439191818856408</v>
      </c>
      <c r="FV261" s="71">
        <f t="shared" si="760"/>
        <v>0.99592060645226399</v>
      </c>
      <c r="FW261" s="71">
        <f t="shared" si="761"/>
        <v>1.1649737257346311</v>
      </c>
      <c r="FX261" s="71">
        <f t="shared" si="762"/>
        <v>0.93077743789437895</v>
      </c>
      <c r="FY261" s="71">
        <f t="shared" si="763"/>
        <v>0.75803379341279908</v>
      </c>
      <c r="GB261" s="119">
        <f>AVERAGE(CZ260,CZ261)</f>
        <v>0.28346201171438584</v>
      </c>
      <c r="GC261" s="119">
        <f>AVERAGE(DA260,DA261)</f>
        <v>0.36277891258463324</v>
      </c>
      <c r="GD261" s="119">
        <f>AVERAGE(DB260,DB261)</f>
        <v>0.21907190077068436</v>
      </c>
      <c r="GE261" s="119">
        <f>AVERAGE(DC260,DC261)</f>
        <v>0.13468717493029655</v>
      </c>
    </row>
    <row r="262" spans="1:187" x14ac:dyDescent="0.2">
      <c r="A262" s="75" t="s">
        <v>79</v>
      </c>
      <c r="B262" s="50">
        <f t="shared" si="765"/>
        <v>1971</v>
      </c>
      <c r="D262" s="79">
        <f>Northeast!D262</f>
        <v>2383.1905412851361</v>
      </c>
      <c r="E262" s="79">
        <f>Midwest!D262</f>
        <v>3028.7435617462056</v>
      </c>
      <c r="F262" s="79">
        <f>South!D263</f>
        <v>1791.8114173279123</v>
      </c>
      <c r="G262" s="79">
        <f>West!D263</f>
        <v>1223.7054796407465</v>
      </c>
      <c r="H262" s="79">
        <f t="shared" si="766"/>
        <v>8427.4510000000009</v>
      </c>
      <c r="I262" s="119">
        <f t="shared" ref="I262:I300" si="778">F258/H258</f>
        <v>0.21433264563180904</v>
      </c>
      <c r="J262" s="327">
        <f t="shared" si="767"/>
        <v>15682.3</v>
      </c>
      <c r="K262" s="327">
        <f t="shared" si="767"/>
        <v>17897.5</v>
      </c>
      <c r="L262" s="327">
        <f t="shared" si="767"/>
        <v>20021.399999999998</v>
      </c>
      <c r="M262" s="327">
        <f t="shared" si="767"/>
        <v>11610</v>
      </c>
      <c r="N262" s="327">
        <f t="shared" ref="N262:N275" si="779">SUM(J262:M262)</f>
        <v>65211.199999999997</v>
      </c>
      <c r="P262" s="84">
        <f t="shared" si="768"/>
        <v>24.588335555814719</v>
      </c>
      <c r="Q262" s="84">
        <f t="shared" si="768"/>
        <v>26.339520998215846</v>
      </c>
      <c r="R262" s="84">
        <f t="shared" si="768"/>
        <v>28.371423111374895</v>
      </c>
      <c r="S262" s="84">
        <f t="shared" si="768"/>
        <v>15.650550698675277</v>
      </c>
      <c r="T262" s="79">
        <f t="shared" ref="T262:T275" si="780">SUM(P262:S262)</f>
        <v>94.949830364080739</v>
      </c>
      <c r="V262" s="84">
        <f t="shared" ref="V262:V275" si="781">D262/J262*1000</f>
        <v>151.96690162062558</v>
      </c>
      <c r="W262" s="84">
        <f t="shared" ref="W262:W275" si="782">E262/K262*1000</f>
        <v>169.22718601738819</v>
      </c>
      <c r="X262" s="84">
        <f t="shared" ref="X262:X275" si="783">F262/L262*1000</f>
        <v>89.494811418178173</v>
      </c>
      <c r="Y262" s="84">
        <f t="shared" ref="Y262:Y275" si="784">G262/M262*1000</f>
        <v>105.40098877181279</v>
      </c>
      <c r="Z262" s="84">
        <f t="shared" ref="Z262:Z275" si="785">H262/N262*1000</f>
        <v>129.23318387025543</v>
      </c>
      <c r="AC262" s="84">
        <f t="shared" ref="AC262:AC275" si="786">D262/P262</f>
        <v>96.923622010744538</v>
      </c>
      <c r="AD262" s="84">
        <f t="shared" ref="AD262:AD275" si="787">E262/Q262</f>
        <v>114.98855890171134</v>
      </c>
      <c r="AE262" s="84">
        <f t="shared" ref="AE262:AE275" si="788">F262/R262</f>
        <v>63.155500176849607</v>
      </c>
      <c r="AF262" s="84">
        <f t="shared" ref="AF262:AF275" si="789">G262/S262</f>
        <v>78.189292070363095</v>
      </c>
      <c r="AG262" s="84">
        <f t="shared" ref="AG262:AG275" si="790">H262/T262</f>
        <v>88.756883163301396</v>
      </c>
      <c r="AI262" s="74">
        <f t="shared" ref="AI262:AI275" si="791">AC262/AO262</f>
        <v>97.313269860168091</v>
      </c>
      <c r="AJ262" s="74">
        <f t="shared" ref="AJ262:AJ275" si="792">AD262/AP262</f>
        <v>117.03748418159951</v>
      </c>
      <c r="AK262" s="74">
        <f t="shared" ref="AK262:AK275" si="793">AE262/AQ262</f>
        <v>66.290320552412837</v>
      </c>
      <c r="AL262" s="74">
        <f t="shared" ref="AL262:AL275" si="794">AF262/AR262</f>
        <v>72.143107783544394</v>
      </c>
      <c r="AM262" s="74">
        <f t="shared" ref="AM262:AM275" si="795">(D262/AO262+E262/AP262+F262/AQ262+G262/AR262)/T262</f>
        <v>89.36627555316268</v>
      </c>
      <c r="AO262" s="119">
        <f>Northeast!V262</f>
        <v>0.99599594330779917</v>
      </c>
      <c r="AP262" s="119">
        <f>Midwest!V262</f>
        <v>0.98249342683486784</v>
      </c>
      <c r="AQ262" s="119">
        <f>South!V263</f>
        <v>0.95271073741324475</v>
      </c>
      <c r="AR262" s="119">
        <f>West!V263</f>
        <v>1.0838082038960597</v>
      </c>
      <c r="AS262" s="119">
        <f t="shared" ref="AS262:AS275" si="796">AG262/AM262</f>
        <v>0.99318095796105133</v>
      </c>
      <c r="AU262" s="125">
        <f t="shared" ref="AU262:AU275" si="797">P262/J262*1000000</f>
        <v>1567.9036592728567</v>
      </c>
      <c r="AV262" s="125">
        <f t="shared" ref="AV262:AV275" si="798">Q262/K262*1000000</f>
        <v>1471.6871629119066</v>
      </c>
      <c r="AW262" s="125">
        <f t="shared" ref="AW262:AW275" si="799">R262/L262*1000000</f>
        <v>1417.0549068184491</v>
      </c>
      <c r="AX262" s="125">
        <f t="shared" ref="AX262:AX275" si="800">S262/M262*1000000</f>
        <v>1348.0233159927025</v>
      </c>
      <c r="AY262" s="125">
        <f t="shared" ref="AY262:AY275" si="801">T262/N262*1000000</f>
        <v>1456.0356252312602</v>
      </c>
      <c r="BB262" s="71">
        <f t="shared" ref="BB262:BB303" si="802">AI262/AI$306</f>
        <v>1.4770430978444895</v>
      </c>
      <c r="BC262" s="71">
        <f t="shared" ref="BC262:BC303" si="803">AJ262/AJ$306</f>
        <v>1.6138503642410857</v>
      </c>
      <c r="BD262" s="71">
        <f t="shared" ref="BD262:BD303" si="804">AK262/AK$306</f>
        <v>1.7808424152457689</v>
      </c>
      <c r="BE262" s="71">
        <f t="shared" ref="BE262:BE303" si="805">AL262/AL$306</f>
        <v>1.5441600988013857</v>
      </c>
      <c r="BF262" s="71"/>
      <c r="BG262" s="71"/>
      <c r="BH262" s="71"/>
      <c r="BI262" s="71"/>
      <c r="BJ262" s="71"/>
      <c r="BK262" s="71"/>
      <c r="BL262" s="71"/>
      <c r="BM262" s="71"/>
      <c r="BN262" s="71"/>
      <c r="BO262" s="71"/>
      <c r="BP262" s="71">
        <f t="shared" ref="BP262:BP275" si="806">CF262*CK262*CP262</f>
        <v>0.75123413704341613</v>
      </c>
      <c r="BQ262" s="148">
        <f>Northeast!AK262</f>
        <v>1.4638577452393124</v>
      </c>
      <c r="BR262" s="148">
        <f>Midwest!AK262</f>
        <v>1.6169029899784639</v>
      </c>
      <c r="BS262" s="148">
        <f>South!AK263</f>
        <v>1.7702995301420563</v>
      </c>
      <c r="BT262" s="148">
        <f>West!AK263</f>
        <v>1.5563135468679168</v>
      </c>
      <c r="BU262" s="72"/>
      <c r="BV262" s="148">
        <f>Northeast!AH262</f>
        <v>1.0090072636142811</v>
      </c>
      <c r="BW262" s="148">
        <f>Midwest!AH262</f>
        <v>0.9981120538731767</v>
      </c>
      <c r="BX262" s="148">
        <f>South!AH263</f>
        <v>1.0059554244489162</v>
      </c>
      <c r="BY262" s="148">
        <f>West!AH263</f>
        <v>0.99219087433185282</v>
      </c>
      <c r="CA262" s="148">
        <f>Northeast!AI262</f>
        <v>0.95883690570490021</v>
      </c>
      <c r="CB262" s="148">
        <f>Midwest!AI262</f>
        <v>0.96695130887526048</v>
      </c>
      <c r="CC262" s="148">
        <f>South!AI263</f>
        <v>0.98494968197473209</v>
      </c>
      <c r="CD262" s="148">
        <f>West!AI263</f>
        <v>0.9896568547423098</v>
      </c>
      <c r="CF262" s="148">
        <f>Northeast!AJ262</f>
        <v>1.0191363064343284</v>
      </c>
      <c r="CG262" s="148">
        <f>Midwest!AJ262</f>
        <v>0.97167415167684312</v>
      </c>
      <c r="CH262" s="148">
        <f>South!AJ263</f>
        <v>0.95003735933382505</v>
      </c>
      <c r="CI262" s="148">
        <f>West!AJ263</f>
        <v>1.0270915953681281</v>
      </c>
      <c r="CK262" s="73">
        <f t="shared" ref="CK262:CK303" si="807">N262/N$306</f>
        <v>0.74638376244137816</v>
      </c>
      <c r="CL262" s="73">
        <f t="shared" ref="CL262:CL303" si="808">Z262/Z$306</f>
        <v>1.5795602779779954</v>
      </c>
      <c r="CM262" s="73">
        <f t="shared" ref="CM262:CM275" si="809">FC262</f>
        <v>1.0310373106472028</v>
      </c>
      <c r="CN262" s="73">
        <f t="shared" ref="CN262:CN275" si="810">FG262</f>
        <v>1.0017847766164247</v>
      </c>
      <c r="CO262" s="73">
        <f t="shared" ref="CO262:CO275" si="811">FK262</f>
        <v>0.97141309776735085</v>
      </c>
      <c r="CP262" s="73">
        <f t="shared" ref="CP262:CP275" si="812">FO262</f>
        <v>0.98759949309307016</v>
      </c>
      <c r="CQ262" s="73">
        <f t="shared" ref="CQ262:CQ275" si="813">EY262</f>
        <v>1.5940523548996197</v>
      </c>
      <c r="CR262" s="73">
        <f t="shared" ref="CR262:CR275" si="814">CK262*CM262*CN262*CO262*CP262*CQ262</f>
        <v>1.1789581432801655</v>
      </c>
      <c r="CS262" s="73">
        <f t="shared" ref="CS262:CS275" si="815">CK262*CL262</f>
        <v>1.1789581432801652</v>
      </c>
      <c r="CT262" s="73"/>
      <c r="CU262" s="73">
        <f t="shared" ref="CU262:CU275" si="816">CM262*CN262*CO262*CP262</f>
        <v>0.99090865687247986</v>
      </c>
      <c r="CV262" s="546">
        <f t="shared" ref="CV262:CV300" si="817">CM262*CN262*CP262</f>
        <v>1.0200692775812232</v>
      </c>
      <c r="CW262" s="71">
        <f t="shared" ref="CW262:CW303" si="818">CQ262*CO262</f>
        <v>1.5484833360763801</v>
      </c>
      <c r="CX262" s="53"/>
      <c r="CZ262" s="71">
        <f t="shared" si="769"/>
        <v>0.28278901191892258</v>
      </c>
      <c r="DA262" s="71">
        <f t="shared" si="770"/>
        <v>0.35939023101364875</v>
      </c>
      <c r="DB262" s="71">
        <f t="shared" si="771"/>
        <v>0.21261605879736495</v>
      </c>
      <c r="DC262" s="71">
        <f t="shared" si="772"/>
        <v>0.14520469827006366</v>
      </c>
      <c r="DE262" s="71">
        <f t="shared" ref="DE262:DE275" si="819">(CZ262-CZ261)/LN(CZ262/CZ261)</f>
        <v>0.28376953874779243</v>
      </c>
      <c r="DF262" s="71">
        <f t="shared" ref="DF262:DF275" si="820">(DA262-DA261)/LN(DA262/DA261)</f>
        <v>0.36052749370191395</v>
      </c>
      <c r="DG262" s="71">
        <f t="shared" ref="DG262:DG275" si="821">(DB262-DB261)/LN(DB262/DB261)</f>
        <v>0.21616408386167207</v>
      </c>
      <c r="DH262" s="71">
        <f t="shared" ref="DH262:DH275" si="822">(DC262-DC261)/LN(DC262/DC261)</f>
        <v>0.13943959989004284</v>
      </c>
      <c r="DI262" s="71">
        <f t="shared" ref="DI262:DI275" si="823">SUM(DE262:DH262)</f>
        <v>0.99990071620142129</v>
      </c>
      <c r="DJ262" s="71"/>
      <c r="DK262" s="71">
        <f t="shared" ref="DK262:DK271" si="824">DE262/$DI262</f>
        <v>0.28379771526299169</v>
      </c>
      <c r="DL262" s="71">
        <f t="shared" ref="DL262:DL271" si="825">DF262/$DI262</f>
        <v>0.3605632917951514</v>
      </c>
      <c r="DM262" s="71">
        <f t="shared" ref="DM262:DM271" si="826">DG262/$DI262</f>
        <v>0.21618554758403402</v>
      </c>
      <c r="DN262" s="71">
        <f t="shared" ref="DN262:DN271" si="827">DH262/$DI262</f>
        <v>0.13945344535782286</v>
      </c>
      <c r="DQ262" s="71">
        <f>LN(BQ262/BQ261)</f>
        <v>-3.3533090214442653E-3</v>
      </c>
      <c r="DR262" s="71">
        <f>LN(BR262/BR261)</f>
        <v>2.3061245762884421E-4</v>
      </c>
      <c r="DS262" s="71">
        <f>LN(BS262/BS261)</f>
        <v>1.6969380302472446E-2</v>
      </c>
      <c r="DT262" s="71">
        <f>LN(BT262/BT261)</f>
        <v>-8.9940953859567879E-3</v>
      </c>
      <c r="DV262" s="71">
        <f t="shared" ref="DV262:DV275" si="828">J262/$N262</f>
        <v>0.24048476335353436</v>
      </c>
      <c r="DW262" s="71">
        <f t="shared" ref="DW262:DW275" si="829">K262/$N262</f>
        <v>0.27445438820325346</v>
      </c>
      <c r="DX262" s="71">
        <f t="shared" ref="DX262:DX275" si="830">L262/$N262</f>
        <v>0.30702394680668349</v>
      </c>
      <c r="DY262" s="71">
        <f t="shared" ref="DY262:DY275" si="831">M262/$N262</f>
        <v>0.17803690163652872</v>
      </c>
      <c r="DZ262" s="71"/>
      <c r="EB262" s="71">
        <f>LN(DV262/DV261)</f>
        <v>-1.457014605564908E-2</v>
      </c>
      <c r="EC262" s="71">
        <f>LN(DW262/DW261)</f>
        <v>-7.0842408134555732E-3</v>
      </c>
      <c r="ED262" s="71">
        <f>LN(DX262/DX261)</f>
        <v>1.1437702178206662E-2</v>
      </c>
      <c r="EE262" s="71">
        <f>LN(DY262/DY261)</f>
        <v>1.1235343815056803E-2</v>
      </c>
      <c r="EG262" s="71">
        <f>LN(BV262/BV261)</f>
        <v>-1.1008763531200009E-3</v>
      </c>
      <c r="EH262" s="71">
        <f>LN(BW262/BW261)</f>
        <v>-2.7363294494416854E-4</v>
      </c>
      <c r="EI262" s="71">
        <f>LN(BX262/BX261)</f>
        <v>2.4084724366925697E-3</v>
      </c>
      <c r="EJ262" s="71">
        <f>LN(BY262/BY261)</f>
        <v>2.8657033354216538E-3</v>
      </c>
      <c r="EL262" s="71">
        <f>LN(CA262/CA261)</f>
        <v>4.3071268496076218E-3</v>
      </c>
      <c r="EM262" s="71">
        <f>LN(CB262/CB261)</f>
        <v>2.9272125271574425E-3</v>
      </c>
      <c r="EN262" s="71">
        <f>LN(CC262/CC261)</f>
        <v>1.0700611357037616E-3</v>
      </c>
      <c r="EO262" s="71">
        <f>LN(CD262/CD261)</f>
        <v>-2.2998139185946421E-3</v>
      </c>
      <c r="EQ262" s="71">
        <f>LN(CF262/CF261)</f>
        <v>-7.1479101893885547E-3</v>
      </c>
      <c r="ER262" s="71">
        <f>LN(CG262/CG261)</f>
        <v>-1.7061891011529339E-2</v>
      </c>
      <c r="ES262" s="71">
        <f>LN(CH262/CH261)</f>
        <v>-7.9840766019038625E-2</v>
      </c>
      <c r="ET262" s="71">
        <f>LN(CI262/CI261)</f>
        <v>6.3826889733073044E-2</v>
      </c>
      <c r="EW262" s="71">
        <f>EXP(SUMPRODUCT($DK262:$DN262,DQ262:DT262))</f>
        <v>1.0015469614436763</v>
      </c>
      <c r="EX262" s="71">
        <f>IF(ISERR(EW262),EX261,EW262*EX261)</f>
        <v>1.0015469614436763</v>
      </c>
      <c r="EY262" s="71">
        <f t="shared" si="773"/>
        <v>1.5940523548996197</v>
      </c>
      <c r="EZ262" s="71"/>
      <c r="FA262" s="71">
        <f>EXP(SUMPRODUCT($DK262:$DN262,EB262:EE262))</f>
        <v>0.99735368963297732</v>
      </c>
      <c r="FB262" s="71">
        <f>IF(ISERR(FA262),FB261,FA262*FB261)</f>
        <v>0.99735368963297732</v>
      </c>
      <c r="FC262" s="71">
        <f t="shared" si="774"/>
        <v>1.0310373106472028</v>
      </c>
      <c r="FD262" s="71"/>
      <c r="FE262" s="71">
        <f>EXP(SUMPRODUCT($DK262:$DN262,EG262:EJ262))</f>
        <v>1.0005093506218867</v>
      </c>
      <c r="FF262" s="71">
        <f>IF(ISERR(FE262),FF261,FE262*FF261)</f>
        <v>1.0005093506218867</v>
      </c>
      <c r="FG262" s="71">
        <f t="shared" si="775"/>
        <v>1.0017847766164247</v>
      </c>
      <c r="FH262" s="71"/>
      <c r="FI262" s="71">
        <f>EXP(SUMPRODUCT($DK262:$DN262,EL262:EO262))</f>
        <v>1.0021908092450706</v>
      </c>
      <c r="FJ262" s="71">
        <f>IF(ISERR(FI262),FJ261,FI262*FJ261)</f>
        <v>1.0021908092450706</v>
      </c>
      <c r="FK262" s="71">
        <f t="shared" si="776"/>
        <v>0.97141309776735085</v>
      </c>
      <c r="FM262" s="71">
        <f>EXP(SUMPRODUCT($DK262:$DN262,EQ262:ET262))</f>
        <v>0.98359604242497722</v>
      </c>
      <c r="FN262" s="71">
        <f>IF(ISERR(FM262),FN261,FM262*FN261)</f>
        <v>0.98359604242497722</v>
      </c>
      <c r="FO262" s="71">
        <f t="shared" si="777"/>
        <v>0.98759949309307016</v>
      </c>
      <c r="FQ262" s="239"/>
      <c r="GB262" s="119">
        <f>AVERAGE(CZ260:CZ262)</f>
        <v>0.28323767844923142</v>
      </c>
      <c r="GC262" s="119">
        <f>AVERAGE(DA260:DA262)</f>
        <v>0.36164935206097176</v>
      </c>
      <c r="GD262" s="119">
        <f>AVERAGE(DB260:DB262)</f>
        <v>0.21691995344624457</v>
      </c>
      <c r="GE262" s="119">
        <f>AVERAGE(DC260:DC262)</f>
        <v>0.13819301604355225</v>
      </c>
    </row>
    <row r="263" spans="1:187" x14ac:dyDescent="0.2">
      <c r="A263" s="75" t="s">
        <v>79</v>
      </c>
      <c r="B263" s="50">
        <f t="shared" si="765"/>
        <v>1972</v>
      </c>
      <c r="D263" s="79">
        <f>Northeast!D263</f>
        <v>2456.1934022229898</v>
      </c>
      <c r="E263" s="79">
        <f>Midwest!D263</f>
        <v>3134.8494727750963</v>
      </c>
      <c r="F263" s="79">
        <f>South!D264</f>
        <v>1797.0147878212422</v>
      </c>
      <c r="G263" s="79">
        <f>West!D264</f>
        <v>1239.3213371806723</v>
      </c>
      <c r="H263" s="79">
        <f t="shared" si="766"/>
        <v>8627.3790000000008</v>
      </c>
      <c r="I263" s="119">
        <f t="shared" si="778"/>
        <v>0.2198665601343035</v>
      </c>
      <c r="J263" s="327">
        <f t="shared" si="767"/>
        <v>15917.15</v>
      </c>
      <c r="K263" s="327">
        <f t="shared" si="767"/>
        <v>18319.25</v>
      </c>
      <c r="L263" s="327">
        <f t="shared" si="767"/>
        <v>20913.199999999997</v>
      </c>
      <c r="M263" s="327">
        <f t="shared" si="767"/>
        <v>12124.5</v>
      </c>
      <c r="N263" s="327">
        <f t="shared" si="779"/>
        <v>67274.100000000006</v>
      </c>
      <c r="P263" s="84">
        <f t="shared" si="768"/>
        <v>25.07420158277921</v>
      </c>
      <c r="Q263" s="84">
        <f t="shared" si="768"/>
        <v>27.0390999425864</v>
      </c>
      <c r="R263" s="84">
        <f t="shared" si="768"/>
        <v>29.665099917240919</v>
      </c>
      <c r="S263" s="84">
        <f t="shared" si="768"/>
        <v>16.301431618658551</v>
      </c>
      <c r="T263" s="79">
        <f t="shared" si="780"/>
        <v>98.079833061265091</v>
      </c>
      <c r="V263" s="84">
        <f t="shared" si="781"/>
        <v>154.31112995875455</v>
      </c>
      <c r="W263" s="84">
        <f t="shared" si="782"/>
        <v>171.12324318818162</v>
      </c>
      <c r="X263" s="84">
        <f t="shared" si="783"/>
        <v>85.92729892227122</v>
      </c>
      <c r="Y263" s="84">
        <f t="shared" si="784"/>
        <v>102.2162841503297</v>
      </c>
      <c r="Z263" s="84">
        <f t="shared" si="785"/>
        <v>128.24220613876665</v>
      </c>
      <c r="AC263" s="84">
        <f t="shared" si="786"/>
        <v>97.956993530349806</v>
      </c>
      <c r="AD263" s="84">
        <f t="shared" si="787"/>
        <v>115.93764139455432</v>
      </c>
      <c r="AE263" s="84">
        <f t="shared" si="788"/>
        <v>60.576731338661148</v>
      </c>
      <c r="AF263" s="84">
        <f t="shared" si="789"/>
        <v>76.025306621668136</v>
      </c>
      <c r="AG263" s="84">
        <f t="shared" si="790"/>
        <v>87.962823046517116</v>
      </c>
      <c r="AI263" s="74">
        <f t="shared" si="791"/>
        <v>96.892040885177565</v>
      </c>
      <c r="AJ263" s="74">
        <f t="shared" si="792"/>
        <v>113.53100429561134</v>
      </c>
      <c r="AK263" s="74">
        <f t="shared" si="793"/>
        <v>61.750897496049539</v>
      </c>
      <c r="AL263" s="74">
        <f t="shared" si="794"/>
        <v>74.033469694959336</v>
      </c>
      <c r="AM263" s="74">
        <f t="shared" si="795"/>
        <v>87.051176149982751</v>
      </c>
      <c r="AO263" s="119">
        <f>Northeast!V263</f>
        <v>1.0109911261590028</v>
      </c>
      <c r="AP263" s="119">
        <f>Midwest!V263</f>
        <v>1.0211980605110882</v>
      </c>
      <c r="AQ263" s="119">
        <f>South!V264</f>
        <v>0.98098543980735653</v>
      </c>
      <c r="AR263" s="119">
        <f>West!V264</f>
        <v>1.0269045464830404</v>
      </c>
      <c r="AS263" s="119">
        <f t="shared" si="796"/>
        <v>1.0104725396812981</v>
      </c>
      <c r="AU263" s="125">
        <f t="shared" si="797"/>
        <v>1575.2946716453141</v>
      </c>
      <c r="AV263" s="125">
        <f t="shared" si="798"/>
        <v>1475.9938284911445</v>
      </c>
      <c r="AW263" s="125">
        <f t="shared" si="799"/>
        <v>1418.486884706354</v>
      </c>
      <c r="AX263" s="125">
        <f t="shared" si="800"/>
        <v>1344.5034119888285</v>
      </c>
      <c r="AY263" s="125">
        <f t="shared" si="801"/>
        <v>1457.9137151038078</v>
      </c>
      <c r="BB263" s="71">
        <f t="shared" si="802"/>
        <v>1.4706495879869348</v>
      </c>
      <c r="BC263" s="71">
        <f t="shared" si="803"/>
        <v>1.5654988990607044</v>
      </c>
      <c r="BD263" s="71">
        <f t="shared" si="804"/>
        <v>1.6588940364756786</v>
      </c>
      <c r="BE263" s="71">
        <f t="shared" si="805"/>
        <v>1.5846216414987007</v>
      </c>
      <c r="BF263" s="71"/>
      <c r="BG263" s="71"/>
      <c r="BH263" s="71"/>
      <c r="BI263" s="71"/>
      <c r="BJ263" s="71"/>
      <c r="BK263" s="71"/>
      <c r="BL263" s="71"/>
      <c r="BM263" s="71"/>
      <c r="BN263" s="71"/>
      <c r="BO263" s="71"/>
      <c r="BP263" s="71">
        <f t="shared" si="806"/>
        <v>0.79980929029661918</v>
      </c>
      <c r="BQ263" s="148">
        <f>Northeast!AK263</f>
        <v>1.4593544328155417</v>
      </c>
      <c r="BR263" s="148">
        <f>Midwest!AK263</f>
        <v>1.5689395837866877</v>
      </c>
      <c r="BS263" s="148">
        <f>South!AK264</f>
        <v>1.644822481546276</v>
      </c>
      <c r="BT263" s="148">
        <f>West!AK264</f>
        <v>1.5921968501671331</v>
      </c>
      <c r="BU263" s="72"/>
      <c r="BV263" s="148">
        <f>Northeast!AH263</f>
        <v>1.0077398299668721</v>
      </c>
      <c r="BW263" s="148">
        <f>Midwest!AH263</f>
        <v>0.99780699986058163</v>
      </c>
      <c r="BX263" s="148">
        <f>South!AH264</f>
        <v>1.0085550599455415</v>
      </c>
      <c r="BY263" s="148">
        <f>West!AH264</f>
        <v>0.99524229138649734</v>
      </c>
      <c r="CA263" s="148">
        <f>Northeast!AI263</f>
        <v>0.96335681060551159</v>
      </c>
      <c r="CB263" s="148">
        <f>Midwest!AI263</f>
        <v>0.96978094279725002</v>
      </c>
      <c r="CC263" s="148">
        <f>South!AI264</f>
        <v>0.98594500414503072</v>
      </c>
      <c r="CD263" s="148">
        <f>West!AI264</f>
        <v>0.98707270275907533</v>
      </c>
      <c r="CF263" s="148">
        <f>Northeast!AJ263</f>
        <v>1.0344798782309459</v>
      </c>
      <c r="CG263" s="148">
        <f>Midwest!AJ263</f>
        <v>1.0099525676602055</v>
      </c>
      <c r="CH263" s="148">
        <f>South!AJ264</f>
        <v>0.9782327207836039</v>
      </c>
      <c r="CI263" s="148">
        <f>West!AJ264</f>
        <v>0.97316575492466106</v>
      </c>
      <c r="CK263" s="73">
        <f t="shared" si="807"/>
        <v>0.76999496823946689</v>
      </c>
      <c r="CL263" s="73">
        <f t="shared" si="808"/>
        <v>1.5674479937012888</v>
      </c>
      <c r="CM263" s="73">
        <f t="shared" si="809"/>
        <v>1.0278710661761874</v>
      </c>
      <c r="CN263" s="73">
        <f t="shared" si="810"/>
        <v>1.0023053794882868</v>
      </c>
      <c r="CO263" s="73">
        <f t="shared" si="811"/>
        <v>0.97357721992667534</v>
      </c>
      <c r="CP263" s="73">
        <f t="shared" si="812"/>
        <v>1.0040989425318667</v>
      </c>
      <c r="CQ263" s="73">
        <f t="shared" si="813"/>
        <v>1.5563509123093815</v>
      </c>
      <c r="CR263" s="73">
        <f t="shared" si="814"/>
        <v>1.2069270681270401</v>
      </c>
      <c r="CS263" s="73">
        <f t="shared" si="815"/>
        <v>1.2069270681270401</v>
      </c>
      <c r="CT263" s="73"/>
      <c r="CU263" s="73">
        <f t="shared" si="816"/>
        <v>1.0071301923648062</v>
      </c>
      <c r="CV263" s="546">
        <f t="shared" si="817"/>
        <v>1.0344635964681443</v>
      </c>
      <c r="CW263" s="71">
        <f t="shared" si="818"/>
        <v>1.5152277944365125</v>
      </c>
      <c r="CX263" s="53"/>
      <c r="CZ263" s="71">
        <f t="shared" si="769"/>
        <v>0.28469751963174328</v>
      </c>
      <c r="DA263" s="71">
        <f t="shared" si="770"/>
        <v>0.36336058410962307</v>
      </c>
      <c r="DB263" s="71">
        <f t="shared" si="771"/>
        <v>0.20829208822531639</v>
      </c>
      <c r="DC263" s="71">
        <f t="shared" si="772"/>
        <v>0.1436498080333172</v>
      </c>
      <c r="DE263" s="71">
        <f t="shared" si="819"/>
        <v>0.28374219602522022</v>
      </c>
      <c r="DF263" s="71">
        <f t="shared" si="820"/>
        <v>0.36137177241513913</v>
      </c>
      <c r="DG263" s="71">
        <f t="shared" si="821"/>
        <v>0.21044666997692804</v>
      </c>
      <c r="DH263" s="71">
        <f t="shared" si="822"/>
        <v>0.14442585815739564</v>
      </c>
      <c r="DI263" s="71">
        <f t="shared" si="823"/>
        <v>0.99998649657468297</v>
      </c>
      <c r="DJ263" s="71"/>
      <c r="DK263" s="71">
        <f t="shared" si="824"/>
        <v>0.28374602756851247</v>
      </c>
      <c r="DL263" s="71">
        <f t="shared" si="825"/>
        <v>0.36137665223777393</v>
      </c>
      <c r="DM263" s="71">
        <f t="shared" si="826"/>
        <v>0.21044951176619317</v>
      </c>
      <c r="DN263" s="71">
        <f t="shared" si="827"/>
        <v>0.14442780842752045</v>
      </c>
      <c r="DQ263" s="71">
        <f t="shared" ref="DQ263:DQ276" si="832">LN(BQ263/BQ262)</f>
        <v>-3.0810736354196398E-3</v>
      </c>
      <c r="DR263" s="71">
        <f t="shared" ref="DR263:DR276" si="833">LN(BR263/BR262)</f>
        <v>-3.0112618147494542E-2</v>
      </c>
      <c r="DS263" s="71">
        <f t="shared" ref="DS263:DS276" si="834">LN(BS263/BS262)</f>
        <v>-7.3516293897006244E-2</v>
      </c>
      <c r="DT263" s="71">
        <f t="shared" ref="DT263:DT276" si="835">LN(BT263/BT262)</f>
        <v>2.2794815654674953E-2</v>
      </c>
      <c r="DV263" s="71">
        <f t="shared" si="828"/>
        <v>0.23660145583515793</v>
      </c>
      <c r="DW263" s="71">
        <f t="shared" si="829"/>
        <v>0.27230761912831236</v>
      </c>
      <c r="DX263" s="71">
        <f t="shared" si="830"/>
        <v>0.310865548554347</v>
      </c>
      <c r="DY263" s="71">
        <f t="shared" si="831"/>
        <v>0.18022537648218256</v>
      </c>
      <c r="DZ263" s="71"/>
      <c r="EB263" s="71">
        <f t="shared" ref="EB263:EB276" si="836">LN(DV263/DV262)</f>
        <v>-1.6279628824708077E-2</v>
      </c>
      <c r="EC263" s="71">
        <f t="shared" ref="EC263:EC276" si="837">LN(DW263/DW262)</f>
        <v>-7.8527040205646024E-3</v>
      </c>
      <c r="ED263" s="71">
        <f t="shared" ref="ED263:ED276" si="838">LN(DX263/DX262)</f>
        <v>1.2434751768378008E-2</v>
      </c>
      <c r="EE263" s="71">
        <f t="shared" ref="EE263:EE276" si="839">LN(DY263/DY262)</f>
        <v>1.221731787437267E-2</v>
      </c>
      <c r="EG263" s="71">
        <f t="shared" ref="EG263:EG276" si="840">LN(BV263/BV262)</f>
        <v>-1.2569090277137417E-3</v>
      </c>
      <c r="EH263" s="71">
        <f t="shared" ref="EH263:EH276" si="841">LN(BW263/BW262)</f>
        <v>-3.0567774219072437E-4</v>
      </c>
      <c r="EI263" s="71">
        <f t="shared" ref="EI263:EI276" si="842">LN(BX263/BX262)</f>
        <v>2.5809117994675637E-3</v>
      </c>
      <c r="EJ263" s="71">
        <f t="shared" ref="EJ263:EJ276" si="843">LN(BY263/BY262)</f>
        <v>3.0707140295352523E-3</v>
      </c>
      <c r="EL263" s="71">
        <f t="shared" ref="EL263:EL276" si="844">LN(CA263/CA262)</f>
        <v>4.7028696356775949E-3</v>
      </c>
      <c r="EM263" s="71">
        <f t="shared" ref="EM263:EM276" si="845">LN(CB263/CB262)</f>
        <v>2.9220724061879743E-3</v>
      </c>
      <c r="EN263" s="71">
        <f t="shared" ref="EN263:EN276" si="846">LN(CC263/CC262)</f>
        <v>1.0100207402480134E-3</v>
      </c>
      <c r="EO263" s="71">
        <f t="shared" ref="EO263:EO276" si="847">LN(CD263/CD262)</f>
        <v>-2.6145746093927591E-3</v>
      </c>
      <c r="EQ263" s="71">
        <f t="shared" ref="EQ263:EQ276" si="848">LN(CF263/CF262)</f>
        <v>1.4943257098986086E-2</v>
      </c>
      <c r="ER263" s="71">
        <f t="shared" ref="ER263:ER276" si="849">LN(CG263/CG262)</f>
        <v>3.8638132663563106E-2</v>
      </c>
      <c r="ES263" s="71">
        <f t="shared" ref="ES263:ES276" si="850">LN(CH263/CH262)</f>
        <v>2.9246288103372133E-2</v>
      </c>
      <c r="ET263" s="71">
        <f t="shared" ref="ET263:ET276" si="851">LN(CI263/CI262)</f>
        <v>-5.393197108896447E-2</v>
      </c>
      <c r="EW263" s="71">
        <f t="shared" ref="EW263:EW276" si="852">EXP(SUMPRODUCT($DK263:$DN263,DQ263:DT263))</f>
        <v>0.97634867984457629</v>
      </c>
      <c r="EX263" s="71">
        <f t="shared" ref="EX263:EX276" si="853">IF(ISERR(EW263),EX262,EW263*EX262)</f>
        <v>0.97785905360788006</v>
      </c>
      <c r="EY263" s="71">
        <f t="shared" si="773"/>
        <v>1.5563509123093815</v>
      </c>
      <c r="EZ263" s="71"/>
      <c r="FA263" s="71">
        <f t="shared" ref="FA263:FA276" si="854">EXP(SUMPRODUCT($DK263:$DN263,EB263:EE263))</f>
        <v>0.99692906896935873</v>
      </c>
      <c r="FB263" s="71">
        <f t="shared" ref="FB263:FB276" si="855">IF(ISERR(FA263),FB262,FA263*FB262)</f>
        <v>0.99429088523895881</v>
      </c>
      <c r="FC263" s="71">
        <f t="shared" si="774"/>
        <v>1.0278710661761874</v>
      </c>
      <c r="FD263" s="71"/>
      <c r="FE263" s="71">
        <f t="shared" ref="FE263:FE275" si="856">EXP(SUMPRODUCT($DK263:$DN263,EG263:EJ263))</f>
        <v>1.0005196753674181</v>
      </c>
      <c r="FF263" s="71">
        <f t="shared" ref="FF263:FF275" si="857">IF(ISERR(FE263),FF262,FE263*FF262)</f>
        <v>1.0010292906862766</v>
      </c>
      <c r="FG263" s="71">
        <f t="shared" si="775"/>
        <v>1.0023053794882868</v>
      </c>
      <c r="FH263" s="71"/>
      <c r="FI263" s="71">
        <f t="shared" ref="FI263:FI275" si="858">EXP(SUMPRODUCT($DK263:$DN263,EL263:EO263))</f>
        <v>1.0022278082973128</v>
      </c>
      <c r="FJ263" s="71">
        <f t="shared" ref="FJ263:FJ275" si="859">IF(ISERR(FI263),FJ262,FI263*FJ262)</f>
        <v>1.0044234982453975</v>
      </c>
      <c r="FK263" s="71">
        <f t="shared" si="776"/>
        <v>0.97357721992667534</v>
      </c>
      <c r="FM263" s="71">
        <f t="shared" ref="FM263:FM275" si="860">EXP(SUMPRODUCT($DK263:$DN263,EQ263:ET263))</f>
        <v>1.0167066199954413</v>
      </c>
      <c r="FN263" s="71">
        <f t="shared" ref="FN263:FN275" si="861">IF(ISERR(FM263),FN262,FM263*FN262)</f>
        <v>1.0000286077347913</v>
      </c>
      <c r="FO263" s="71">
        <f t="shared" si="777"/>
        <v>1.0040989425318667</v>
      </c>
      <c r="FQ263" s="239"/>
      <c r="GB263" s="119">
        <f>AVERAGE(CZ260:CZ263)</f>
        <v>0.28360263874485936</v>
      </c>
      <c r="GC263" s="119">
        <f>AVERAGE(DA260:DA263)</f>
        <v>0.36207716007313456</v>
      </c>
      <c r="GD263" s="119">
        <f>AVERAGE(DB260:DB263)</f>
        <v>0.21476298714101252</v>
      </c>
      <c r="GE263" s="119">
        <f>AVERAGE(DC260:DC263)</f>
        <v>0.1395572140409935</v>
      </c>
    </row>
    <row r="264" spans="1:187" x14ac:dyDescent="0.2">
      <c r="A264" s="75" t="s">
        <v>79</v>
      </c>
      <c r="B264" s="50">
        <f t="shared" si="765"/>
        <v>1973</v>
      </c>
      <c r="D264" s="79">
        <f>Northeast!D264</f>
        <v>2372.0375494420491</v>
      </c>
      <c r="E264" s="79">
        <f>Midwest!D264</f>
        <v>2932.2562689465694</v>
      </c>
      <c r="F264" s="79">
        <f>South!D265</f>
        <v>1738.0013739182029</v>
      </c>
      <c r="G264" s="79">
        <f>West!D265</f>
        <v>1183.0128076931799</v>
      </c>
      <c r="H264" s="79">
        <f t="shared" si="766"/>
        <v>8225.3080000000009</v>
      </c>
      <c r="I264" s="119">
        <f t="shared" si="778"/>
        <v>0.21839243876289621</v>
      </c>
      <c r="J264" s="327">
        <f t="shared" si="767"/>
        <v>16123.67744611452</v>
      </c>
      <c r="K264" s="327">
        <f t="shared" si="767"/>
        <v>18816.947647051555</v>
      </c>
      <c r="L264" s="327">
        <f t="shared" si="767"/>
        <v>21842.420123450116</v>
      </c>
      <c r="M264" s="327">
        <f t="shared" si="767"/>
        <v>12480.511662591996</v>
      </c>
      <c r="N264" s="327">
        <f t="shared" si="779"/>
        <v>69263.55687920819</v>
      </c>
      <c r="P264" s="84">
        <f t="shared" si="768"/>
        <v>25.592852970847883</v>
      </c>
      <c r="Q264" s="84">
        <f t="shared" si="768"/>
        <v>27.721849463593735</v>
      </c>
      <c r="R264" s="84">
        <f t="shared" si="768"/>
        <v>30.76723986424269</v>
      </c>
      <c r="S264" s="84">
        <f t="shared" si="768"/>
        <v>16.73325180010611</v>
      </c>
      <c r="T264" s="79">
        <f t="shared" si="780"/>
        <v>100.81519409879041</v>
      </c>
      <c r="V264" s="84">
        <f t="shared" si="781"/>
        <v>147.11517005778742</v>
      </c>
      <c r="W264" s="84">
        <f t="shared" si="782"/>
        <v>155.83060143157849</v>
      </c>
      <c r="X264" s="84">
        <f t="shared" si="783"/>
        <v>79.570000214961397</v>
      </c>
      <c r="Y264" s="84">
        <f t="shared" si="784"/>
        <v>94.788806715275939</v>
      </c>
      <c r="Z264" s="84">
        <f t="shared" si="785"/>
        <v>118.75376273766135</v>
      </c>
      <c r="AC264" s="84">
        <f t="shared" si="786"/>
        <v>92.683592256946582</v>
      </c>
      <c r="AD264" s="84">
        <f t="shared" si="787"/>
        <v>105.77419348580666</v>
      </c>
      <c r="AE264" s="84">
        <f t="shared" si="788"/>
        <v>56.488699720448011</v>
      </c>
      <c r="AF264" s="84">
        <f t="shared" si="789"/>
        <v>70.698321033194404</v>
      </c>
      <c r="AG264" s="84">
        <f t="shared" si="790"/>
        <v>81.587979604938226</v>
      </c>
      <c r="AI264" s="74">
        <f t="shared" si="791"/>
        <v>95.852433264519547</v>
      </c>
      <c r="AJ264" s="74">
        <f t="shared" si="792"/>
        <v>110.94772906465225</v>
      </c>
      <c r="AK264" s="74">
        <f t="shared" si="793"/>
        <v>58.051428688327547</v>
      </c>
      <c r="AL264" s="74">
        <f t="shared" si="794"/>
        <v>68.15003735587409</v>
      </c>
      <c r="AM264" s="74">
        <f t="shared" si="795"/>
        <v>83.868979439622066</v>
      </c>
      <c r="AO264" s="119">
        <f>Northeast!V264</f>
        <v>0.96694042185837825</v>
      </c>
      <c r="AP264" s="119">
        <f>Midwest!V264</f>
        <v>0.95336961267741827</v>
      </c>
      <c r="AQ264" s="119">
        <f>South!V265</f>
        <v>0.97308026687388394</v>
      </c>
      <c r="AR264" s="119">
        <f>West!V265</f>
        <v>1.0373922565003653</v>
      </c>
      <c r="AS264" s="119">
        <f t="shared" si="796"/>
        <v>0.97280281875462726</v>
      </c>
      <c r="AU264" s="125">
        <f t="shared" si="797"/>
        <v>1587.2838598005596</v>
      </c>
      <c r="AV264" s="125">
        <f t="shared" si="798"/>
        <v>1473.2383797612094</v>
      </c>
      <c r="AW264" s="125">
        <f t="shared" si="799"/>
        <v>1408.6003149079093</v>
      </c>
      <c r="AX264" s="125">
        <f t="shared" si="800"/>
        <v>1340.7504638019695</v>
      </c>
      <c r="AY264" s="125">
        <f t="shared" si="801"/>
        <v>1455.5301321675774</v>
      </c>
      <c r="BB264" s="71">
        <f t="shared" si="802"/>
        <v>1.4548701854165975</v>
      </c>
      <c r="BC264" s="71">
        <f t="shared" si="803"/>
        <v>1.5298776645342556</v>
      </c>
      <c r="BD264" s="71">
        <f t="shared" si="804"/>
        <v>1.5595104324778515</v>
      </c>
      <c r="BE264" s="71">
        <f t="shared" si="805"/>
        <v>1.4586919201277924</v>
      </c>
      <c r="BF264" s="71"/>
      <c r="BG264" s="71"/>
      <c r="BH264" s="71"/>
      <c r="BI264" s="71"/>
      <c r="BJ264" s="71"/>
      <c r="BK264" s="71"/>
      <c r="BL264" s="71"/>
      <c r="BM264" s="71"/>
      <c r="BN264" s="71"/>
      <c r="BO264" s="71"/>
      <c r="BP264" s="71">
        <f t="shared" si="806"/>
        <v>0.75841293458354608</v>
      </c>
      <c r="BQ264" s="148">
        <f>Northeast!AK264</f>
        <v>1.4474829461761696</v>
      </c>
      <c r="BR264" s="148">
        <f>Midwest!AK264</f>
        <v>1.5298873231017687</v>
      </c>
      <c r="BS264" s="148">
        <f>South!AK265</f>
        <v>1.5472888243633554</v>
      </c>
      <c r="BT264" s="148">
        <f>West!AK265</f>
        <v>1.4630955204590927</v>
      </c>
      <c r="BU264" s="72"/>
      <c r="BV264" s="148">
        <f>Northeast!AH264</f>
        <v>1.0051035069255518</v>
      </c>
      <c r="BW264" s="148">
        <f>Midwest!AH264</f>
        <v>0.999993686745836</v>
      </c>
      <c r="BX264" s="148">
        <f>South!AH265</f>
        <v>1.007898724479914</v>
      </c>
      <c r="BY264" s="148">
        <f>West!AH265</f>
        <v>0.99699021679054933</v>
      </c>
      <c r="CA264" s="148">
        <f>Northeast!AI264</f>
        <v>0.97068868715589907</v>
      </c>
      <c r="CB264" s="148">
        <f>Midwest!AI264</f>
        <v>0.96797051404371137</v>
      </c>
      <c r="CC264" s="148">
        <f>South!AI265</f>
        <v>0.97907316471810102</v>
      </c>
      <c r="CD264" s="148">
        <f>West!AI265</f>
        <v>0.9843174604316216</v>
      </c>
      <c r="CF264" s="148">
        <f>Northeast!AJ264</f>
        <v>0.98940572669607818</v>
      </c>
      <c r="CG264" s="148">
        <f>Midwest!AJ264</f>
        <v>0.9428710506665906</v>
      </c>
      <c r="CH264" s="148">
        <f>South!AJ265</f>
        <v>0.97034973036073446</v>
      </c>
      <c r="CI264" s="148">
        <f>West!AJ265</f>
        <v>0.98310463412370208</v>
      </c>
      <c r="CK264" s="73">
        <f t="shared" si="807"/>
        <v>0.7927655706930069</v>
      </c>
      <c r="CL264" s="73">
        <f t="shared" si="808"/>
        <v>1.4514749297607203</v>
      </c>
      <c r="CM264" s="73">
        <f t="shared" si="809"/>
        <v>1.0252828077920499</v>
      </c>
      <c r="CN264" s="73">
        <f t="shared" si="810"/>
        <v>1.0024587053654237</v>
      </c>
      <c r="CO264" s="73">
        <f t="shared" si="811"/>
        <v>0.97321789273076997</v>
      </c>
      <c r="CP264" s="73">
        <f t="shared" si="812"/>
        <v>0.96691106618211575</v>
      </c>
      <c r="CQ264" s="73">
        <f t="shared" si="813"/>
        <v>1.5007306648933381</v>
      </c>
      <c r="CR264" s="73">
        <f t="shared" si="814"/>
        <v>1.1506793510383502</v>
      </c>
      <c r="CS264" s="73">
        <f t="shared" si="815"/>
        <v>1.1506793510383495</v>
      </c>
      <c r="CT264" s="73"/>
      <c r="CU264" s="73">
        <f t="shared" si="816"/>
        <v>0.96717883076233568</v>
      </c>
      <c r="CV264" s="546">
        <f t="shared" si="817"/>
        <v>0.99379474831531378</v>
      </c>
      <c r="CW264" s="71">
        <f t="shared" si="818"/>
        <v>1.4605379352439418</v>
      </c>
      <c r="CX264" s="53"/>
      <c r="CZ264" s="71">
        <f t="shared" si="769"/>
        <v>0.28838282401607923</v>
      </c>
      <c r="DA264" s="71">
        <f t="shared" si="770"/>
        <v>0.35649197196586063</v>
      </c>
      <c r="DB264" s="71">
        <f t="shared" si="771"/>
        <v>0.21129924544080328</v>
      </c>
      <c r="DC264" s="71">
        <f t="shared" si="772"/>
        <v>0.14382595857725688</v>
      </c>
      <c r="DE264" s="71">
        <f t="shared" si="819"/>
        <v>0.28653622193616068</v>
      </c>
      <c r="DF264" s="71">
        <f t="shared" si="820"/>
        <v>0.35991535474105635</v>
      </c>
      <c r="DG264" s="71">
        <f t="shared" si="821"/>
        <v>0.20979207479891371</v>
      </c>
      <c r="DH264" s="71">
        <f t="shared" si="822"/>
        <v>0.14373786531594129</v>
      </c>
      <c r="DI264" s="71">
        <f t="shared" si="823"/>
        <v>0.99998151679207203</v>
      </c>
      <c r="DJ264" s="71"/>
      <c r="DK264" s="71">
        <f t="shared" si="824"/>
        <v>0.28654151814262052</v>
      </c>
      <c r="DL264" s="71">
        <f t="shared" si="825"/>
        <v>0.3599220072543543</v>
      </c>
      <c r="DM264" s="71">
        <f t="shared" si="826"/>
        <v>0.20979595250112623</v>
      </c>
      <c r="DN264" s="71">
        <f t="shared" si="827"/>
        <v>0.14374052210189897</v>
      </c>
      <c r="DQ264" s="71">
        <f t="shared" si="832"/>
        <v>-8.168019805405673E-3</v>
      </c>
      <c r="DR264" s="71">
        <f t="shared" si="833"/>
        <v>-2.5205879157855059E-2</v>
      </c>
      <c r="DS264" s="71">
        <f t="shared" si="834"/>
        <v>-6.1128210622749896E-2</v>
      </c>
      <c r="DT264" s="71">
        <f t="shared" si="835"/>
        <v>-8.4560318661267897E-2</v>
      </c>
      <c r="DV264" s="71">
        <f t="shared" si="828"/>
        <v>0.23278731518557905</v>
      </c>
      <c r="DW264" s="71">
        <f t="shared" si="829"/>
        <v>0.27167169136097458</v>
      </c>
      <c r="DX264" s="71">
        <f t="shared" si="830"/>
        <v>0.31535227336854915</v>
      </c>
      <c r="DY264" s="71">
        <f t="shared" si="831"/>
        <v>0.18018872008489714</v>
      </c>
      <c r="DZ264" s="71"/>
      <c r="EB264" s="71">
        <f t="shared" si="836"/>
        <v>-1.6251878336496047E-2</v>
      </c>
      <c r="EC264" s="71">
        <f t="shared" si="837"/>
        <v>-2.3380597194352939E-3</v>
      </c>
      <c r="ED264" s="71">
        <f t="shared" si="838"/>
        <v>1.4329843175489991E-2</v>
      </c>
      <c r="EE264" s="71">
        <f t="shared" si="839"/>
        <v>-2.0341267314990199E-4</v>
      </c>
      <c r="EG264" s="71">
        <f t="shared" si="840"/>
        <v>-2.6195029692501937E-3</v>
      </c>
      <c r="EH264" s="71">
        <f t="shared" si="841"/>
        <v>2.1890950114856079E-3</v>
      </c>
      <c r="EI264" s="71">
        <f t="shared" si="842"/>
        <v>-6.5097994694947379E-4</v>
      </c>
      <c r="EJ264" s="71">
        <f t="shared" si="843"/>
        <v>1.7547408200427603E-3</v>
      </c>
      <c r="EL264" s="71">
        <f t="shared" si="844"/>
        <v>7.5819433225454798E-3</v>
      </c>
      <c r="EM264" s="71">
        <f t="shared" si="845"/>
        <v>-1.868587711726014E-3</v>
      </c>
      <c r="EN264" s="71">
        <f t="shared" si="846"/>
        <v>-6.9942024448893143E-3</v>
      </c>
      <c r="EO264" s="71">
        <f t="shared" si="847"/>
        <v>-2.7952296535328084E-3</v>
      </c>
      <c r="EQ264" s="71">
        <f t="shared" si="848"/>
        <v>-4.4549559450930344E-2</v>
      </c>
      <c r="ER264" s="71">
        <f t="shared" si="849"/>
        <v>-6.8729116462451528E-2</v>
      </c>
      <c r="ES264" s="71">
        <f t="shared" si="850"/>
        <v>-8.0910442595729867E-3</v>
      </c>
      <c r="ET264" s="71">
        <f t="shared" si="851"/>
        <v>1.0161135975085828E-2</v>
      </c>
      <c r="EW264" s="71">
        <f t="shared" si="852"/>
        <v>0.96426239932386992</v>
      </c>
      <c r="EX264" s="71">
        <f t="shared" si="853"/>
        <v>0.94291271723250314</v>
      </c>
      <c r="EY264" s="71">
        <f t="shared" si="773"/>
        <v>1.5007306648933381</v>
      </c>
      <c r="EZ264" s="71"/>
      <c r="FA264" s="71">
        <f t="shared" si="854"/>
        <v>0.99748192310367667</v>
      </c>
      <c r="FB264" s="71">
        <f t="shared" si="855"/>
        <v>0.9917871843326137</v>
      </c>
      <c r="FC264" s="71">
        <f t="shared" si="774"/>
        <v>1.0252828077920499</v>
      </c>
      <c r="FD264" s="71"/>
      <c r="FE264" s="71">
        <f t="shared" si="856"/>
        <v>1.0001529732158227</v>
      </c>
      <c r="FF264" s="71">
        <f t="shared" si="857"/>
        <v>1.0011824213560057</v>
      </c>
      <c r="FG264" s="71">
        <f t="shared" si="775"/>
        <v>1.0024587053654237</v>
      </c>
      <c r="FH264" s="71"/>
      <c r="FI264" s="71">
        <f t="shared" si="858"/>
        <v>0.99963092070300041</v>
      </c>
      <c r="FJ264" s="71">
        <f t="shared" si="859"/>
        <v>1.0040527863267752</v>
      </c>
      <c r="FK264" s="71">
        <f t="shared" si="776"/>
        <v>0.97321789273076997</v>
      </c>
      <c r="FM264" s="71">
        <f t="shared" si="860"/>
        <v>0.96296393236309907</v>
      </c>
      <c r="FN264" s="71">
        <f t="shared" si="861"/>
        <v>0.9629914805798897</v>
      </c>
      <c r="FO264" s="71">
        <f t="shared" si="777"/>
        <v>0.96691106618211575</v>
      </c>
      <c r="FQ264" s="239"/>
      <c r="GB264" s="119">
        <f>AVERAGE(CZ260:CZ264)</f>
        <v>0.28455867579910332</v>
      </c>
      <c r="GC264" s="119">
        <f t="shared" ref="GC264:GC302" si="862">AVERAGE(DA260:DA264)</f>
        <v>0.36096012245167974</v>
      </c>
      <c r="GD264" s="119">
        <f t="shared" ref="GD264:GD302" si="863">AVERAGE(DB260:DB264)</f>
        <v>0.21407023880097067</v>
      </c>
      <c r="GE264" s="119">
        <f t="shared" ref="GE264:GE302" si="864">AVERAGE(DC260:DC264)</f>
        <v>0.14041096294824618</v>
      </c>
    </row>
    <row r="265" spans="1:187" x14ac:dyDescent="0.2">
      <c r="A265" s="75" t="s">
        <v>79</v>
      </c>
      <c r="B265" s="50">
        <f t="shared" si="765"/>
        <v>1974</v>
      </c>
      <c r="D265" s="79">
        <f>Northeast!D265</f>
        <v>2233.8227247751024</v>
      </c>
      <c r="E265" s="79">
        <f>Midwest!D265</f>
        <v>2930.2471378517403</v>
      </c>
      <c r="F265" s="79">
        <f>South!D266</f>
        <v>1623.0101352629945</v>
      </c>
      <c r="G265" s="79">
        <f>West!D266</f>
        <v>1120.8300021101636</v>
      </c>
      <c r="H265" s="79">
        <f t="shared" si="766"/>
        <v>7907.91</v>
      </c>
      <c r="I265" s="119">
        <f t="shared" si="778"/>
        <v>0.21975136277847251</v>
      </c>
      <c r="J265" s="327">
        <f t="shared" si="767"/>
        <v>16266.882710413935</v>
      </c>
      <c r="K265" s="327">
        <f t="shared" si="767"/>
        <v>19088.117522095756</v>
      </c>
      <c r="L265" s="327">
        <f t="shared" si="767"/>
        <v>22567.383989277983</v>
      </c>
      <c r="M265" s="327">
        <f t="shared" si="767"/>
        <v>12887.114604342501</v>
      </c>
      <c r="N265" s="327">
        <f t="shared" si="779"/>
        <v>70809.498826130162</v>
      </c>
      <c r="P265" s="84">
        <f t="shared" si="768"/>
        <v>26.023077047215921</v>
      </c>
      <c r="Q265" s="84">
        <f t="shared" si="768"/>
        <v>28.220633888163547</v>
      </c>
      <c r="R265" s="84">
        <f t="shared" si="768"/>
        <v>31.649190232447605</v>
      </c>
      <c r="S265" s="84">
        <f t="shared" si="768"/>
        <v>17.286734502356364</v>
      </c>
      <c r="T265" s="79">
        <f t="shared" si="780"/>
        <v>103.17963567018344</v>
      </c>
      <c r="V265" s="84">
        <f t="shared" si="781"/>
        <v>137.32334366344364</v>
      </c>
      <c r="W265" s="84">
        <f t="shared" si="782"/>
        <v>153.51158302854046</v>
      </c>
      <c r="X265" s="84">
        <f t="shared" si="783"/>
        <v>71.918399404827113</v>
      </c>
      <c r="Y265" s="84">
        <f t="shared" si="784"/>
        <v>86.972921132592674</v>
      </c>
      <c r="Z265" s="84">
        <f t="shared" si="785"/>
        <v>111.67866078840002</v>
      </c>
      <c r="AC265" s="84">
        <f t="shared" si="786"/>
        <v>85.840068825146403</v>
      </c>
      <c r="AD265" s="84">
        <f t="shared" si="787"/>
        <v>103.83349819370147</v>
      </c>
      <c r="AE265" s="84">
        <f t="shared" si="788"/>
        <v>51.281253117150548</v>
      </c>
      <c r="AF265" s="84">
        <f t="shared" si="789"/>
        <v>64.837578315174724</v>
      </c>
      <c r="AG265" s="84">
        <f t="shared" si="790"/>
        <v>76.642158587163976</v>
      </c>
      <c r="AI265" s="74">
        <f t="shared" si="791"/>
        <v>86.892520502657902</v>
      </c>
      <c r="AJ265" s="74">
        <f t="shared" si="792"/>
        <v>105.64714109245736</v>
      </c>
      <c r="AK265" s="74">
        <f t="shared" si="793"/>
        <v>54.450766674702365</v>
      </c>
      <c r="AL265" s="74">
        <f t="shared" si="794"/>
        <v>64.077188595683879</v>
      </c>
      <c r="AM265" s="74">
        <f t="shared" si="795"/>
        <v>78.248464565990233</v>
      </c>
      <c r="AO265" s="119">
        <f>Northeast!V265</f>
        <v>0.98788789102418428</v>
      </c>
      <c r="AP265" s="119">
        <f>Midwest!V265</f>
        <v>0.98283301488330221</v>
      </c>
      <c r="AQ265" s="119">
        <f>South!V266</f>
        <v>0.94179120421780282</v>
      </c>
      <c r="AR265" s="119">
        <f>West!V266</f>
        <v>1.011866777181639</v>
      </c>
      <c r="AS265" s="119">
        <f t="shared" si="796"/>
        <v>0.9794717252570293</v>
      </c>
      <c r="AU265" s="125">
        <f t="shared" si="797"/>
        <v>1599.7580796814957</v>
      </c>
      <c r="AV265" s="125">
        <f t="shared" si="798"/>
        <v>1478.4398647743183</v>
      </c>
      <c r="AW265" s="125">
        <f t="shared" si="799"/>
        <v>1402.430616126552</v>
      </c>
      <c r="AX265" s="125">
        <f t="shared" si="800"/>
        <v>1341.39681636193</v>
      </c>
      <c r="AY265" s="125">
        <f t="shared" si="801"/>
        <v>1457.1439902934046</v>
      </c>
      <c r="BB265" s="71">
        <f t="shared" si="802"/>
        <v>1.3188745774053465</v>
      </c>
      <c r="BC265" s="71">
        <f t="shared" si="803"/>
        <v>1.4567869287803545</v>
      </c>
      <c r="BD265" s="71">
        <f t="shared" si="804"/>
        <v>1.4627812028800233</v>
      </c>
      <c r="BE265" s="71">
        <f t="shared" si="805"/>
        <v>1.3715161560505349</v>
      </c>
      <c r="BF265" s="71"/>
      <c r="BG265" s="71"/>
      <c r="BH265" s="71"/>
      <c r="BI265" s="71"/>
      <c r="BJ265" s="71"/>
      <c r="BK265" s="71"/>
      <c r="BL265" s="71"/>
      <c r="BM265" s="71"/>
      <c r="BN265" s="71"/>
      <c r="BO265" s="71"/>
      <c r="BP265" s="71">
        <f t="shared" si="806"/>
        <v>0.79755580557185624</v>
      </c>
      <c r="BQ265" s="148">
        <f>Northeast!AK265</f>
        <v>1.3152684011359472</v>
      </c>
      <c r="BR265" s="148">
        <f>Midwest!AK265</f>
        <v>1.4588578526099183</v>
      </c>
      <c r="BS265" s="148">
        <f>South!AK266</f>
        <v>1.4520381276840884</v>
      </c>
      <c r="BT265" s="148">
        <f>West!AK266</f>
        <v>1.3663204996336697</v>
      </c>
      <c r="BU265" s="72"/>
      <c r="BV265" s="148">
        <f>Northeast!AH265</f>
        <v>1.0027417797510263</v>
      </c>
      <c r="BW265" s="148">
        <f>Midwest!AH265</f>
        <v>0.99858044851603733</v>
      </c>
      <c r="BX265" s="148">
        <f>South!AH266</f>
        <v>1.0073986178400629</v>
      </c>
      <c r="BY265" s="148">
        <f>West!AH266</f>
        <v>1.0038026630049526</v>
      </c>
      <c r="CA265" s="148">
        <f>Northeast!AI265</f>
        <v>0.97831718034869275</v>
      </c>
      <c r="CB265" s="148">
        <f>Midwest!AI265</f>
        <v>0.97138807646341008</v>
      </c>
      <c r="CC265" s="148">
        <f>South!AI266</f>
        <v>0.97478480382020094</v>
      </c>
      <c r="CD265" s="148">
        <f>West!AI266</f>
        <v>0.98479198281855373</v>
      </c>
      <c r="CF265" s="148">
        <f>Northeast!AJ265</f>
        <v>1.0108398766022382</v>
      </c>
      <c r="CG265" s="148">
        <f>Midwest!AJ265</f>
        <v>0.97201000016179939</v>
      </c>
      <c r="CH265" s="148">
        <f>South!AJ266</f>
        <v>0.93914846717089784</v>
      </c>
      <c r="CI265" s="148">
        <f>West!AJ266</f>
        <v>0.95891492492814312</v>
      </c>
      <c r="CK265" s="73">
        <f t="shared" si="807"/>
        <v>0.81045986196290487</v>
      </c>
      <c r="CL265" s="73">
        <f t="shared" si="808"/>
        <v>1.3649990752857766</v>
      </c>
      <c r="CM265" s="73">
        <f t="shared" si="809"/>
        <v>1.0222410452546358</v>
      </c>
      <c r="CN265" s="73">
        <f t="shared" si="810"/>
        <v>1.0021413869263873</v>
      </c>
      <c r="CO265" s="73">
        <f t="shared" si="811"/>
        <v>0.97582004800409405</v>
      </c>
      <c r="CP265" s="73">
        <f t="shared" si="812"/>
        <v>0.97352521236288481</v>
      </c>
      <c r="CQ265" s="73">
        <f t="shared" si="813"/>
        <v>1.4025976418107127</v>
      </c>
      <c r="CR265" s="73">
        <f t="shared" si="814"/>
        <v>1.1062769621356039</v>
      </c>
      <c r="CS265" s="73">
        <f t="shared" si="815"/>
        <v>1.1062769621356032</v>
      </c>
      <c r="CT265" s="73"/>
      <c r="CU265" s="73">
        <f t="shared" si="816"/>
        <v>0.97319361917905611</v>
      </c>
      <c r="CV265" s="546">
        <f t="shared" si="817"/>
        <v>0.99730849060704385</v>
      </c>
      <c r="CW265" s="71">
        <f t="shared" si="818"/>
        <v>1.3686828981621588</v>
      </c>
      <c r="CX265" s="53"/>
      <c r="CZ265" s="71">
        <f t="shared" si="769"/>
        <v>0.2824795331225447</v>
      </c>
      <c r="DA265" s="71">
        <f t="shared" si="770"/>
        <v>0.37054634383190255</v>
      </c>
      <c r="DB265" s="71">
        <f t="shared" si="771"/>
        <v>0.2052388223010877</v>
      </c>
      <c r="DC265" s="71">
        <f t="shared" si="772"/>
        <v>0.14173530074446516</v>
      </c>
      <c r="DE265" s="71">
        <f t="shared" si="819"/>
        <v>0.28542100395168996</v>
      </c>
      <c r="DF265" s="71">
        <f t="shared" si="820"/>
        <v>0.36347387256074909</v>
      </c>
      <c r="DG265" s="71">
        <f t="shared" si="821"/>
        <v>0.20825433701406354</v>
      </c>
      <c r="DH265" s="71">
        <f t="shared" si="822"/>
        <v>0.14277807859548355</v>
      </c>
      <c r="DI265" s="71">
        <f t="shared" si="823"/>
        <v>0.99992729212198617</v>
      </c>
      <c r="DJ265" s="71"/>
      <c r="DK265" s="71">
        <f t="shared" si="824"/>
        <v>0.28544175781619729</v>
      </c>
      <c r="DL265" s="71">
        <f t="shared" si="825"/>
        <v>0.36350030189635735</v>
      </c>
      <c r="DM265" s="71">
        <f t="shared" si="826"/>
        <v>0.2082694798459982</v>
      </c>
      <c r="DN265" s="71">
        <f t="shared" si="827"/>
        <v>0.14278846044144711</v>
      </c>
      <c r="DQ265" s="71">
        <f t="shared" si="832"/>
        <v>-9.5785396694365046E-2</v>
      </c>
      <c r="DR265" s="71">
        <f t="shared" si="833"/>
        <v>-4.7540250824216111E-2</v>
      </c>
      <c r="DS265" s="71">
        <f t="shared" si="834"/>
        <v>-6.3536079024376219E-2</v>
      </c>
      <c r="DT265" s="71">
        <f t="shared" si="835"/>
        <v>-6.8433050712310248E-2</v>
      </c>
      <c r="DV265" s="71">
        <f t="shared" si="828"/>
        <v>0.22972740917650897</v>
      </c>
      <c r="DW265" s="71">
        <f t="shared" si="829"/>
        <v>0.2695700130425418</v>
      </c>
      <c r="DX265" s="71">
        <f t="shared" si="830"/>
        <v>0.31870560254481217</v>
      </c>
      <c r="DY265" s="71">
        <f t="shared" si="831"/>
        <v>0.18199697523613725</v>
      </c>
      <c r="DZ265" s="71"/>
      <c r="EB265" s="71">
        <f t="shared" si="836"/>
        <v>-1.3231797786802824E-2</v>
      </c>
      <c r="EC265" s="71">
        <f t="shared" si="837"/>
        <v>-7.7661749440820563E-3</v>
      </c>
      <c r="ED265" s="71">
        <f t="shared" si="838"/>
        <v>1.057745852084716E-2</v>
      </c>
      <c r="EE265" s="71">
        <f t="shared" si="839"/>
        <v>9.9853207852293683E-3</v>
      </c>
      <c r="EG265" s="71">
        <f t="shared" si="840"/>
        <v>-2.3525002443142169E-3</v>
      </c>
      <c r="EH265" s="71">
        <f t="shared" si="841"/>
        <v>-1.4142467276193353E-3</v>
      </c>
      <c r="EI265" s="71">
        <f t="shared" si="842"/>
        <v>-4.9631053404866632E-4</v>
      </c>
      <c r="EJ265" s="71">
        <f t="shared" si="843"/>
        <v>6.8097728748550282E-3</v>
      </c>
      <c r="EL265" s="71">
        <f t="shared" si="844"/>
        <v>7.8281264062228482E-3</v>
      </c>
      <c r="EM265" s="71">
        <f t="shared" si="845"/>
        <v>3.5244291324558422E-3</v>
      </c>
      <c r="EN265" s="71">
        <f t="shared" si="846"/>
        <v>-4.3896412666308629E-3</v>
      </c>
      <c r="EO265" s="71">
        <f t="shared" si="847"/>
        <v>4.8196650292274302E-4</v>
      </c>
      <c r="EQ265" s="71">
        <f t="shared" si="848"/>
        <v>2.1432338446072369E-2</v>
      </c>
      <c r="ER265" s="71">
        <f t="shared" si="849"/>
        <v>3.0436563082416424E-2</v>
      </c>
      <c r="ES265" s="71">
        <f t="shared" si="850"/>
        <v>-3.2682974566743031E-2</v>
      </c>
      <c r="ET265" s="71">
        <f t="shared" si="851"/>
        <v>-2.4913199475331903E-2</v>
      </c>
      <c r="EW265" s="71">
        <f t="shared" si="852"/>
        <v>0.93460983680932519</v>
      </c>
      <c r="EX265" s="71">
        <f t="shared" si="853"/>
        <v>0.8812555007781071</v>
      </c>
      <c r="EY265" s="71">
        <f t="shared" si="773"/>
        <v>1.4025976418107127</v>
      </c>
      <c r="EZ265" s="71"/>
      <c r="FA265" s="71">
        <f t="shared" si="854"/>
        <v>0.99703324535016391</v>
      </c>
      <c r="FB265" s="71">
        <f t="shared" si="855"/>
        <v>0.98884479509184708</v>
      </c>
      <c r="FC265" s="71">
        <f t="shared" si="774"/>
        <v>1.0222410452546358</v>
      </c>
      <c r="FD265" s="71"/>
      <c r="FE265" s="71">
        <f t="shared" si="856"/>
        <v>0.99968345983995355</v>
      </c>
      <c r="FF265" s="71">
        <f t="shared" si="857"/>
        <v>1.000865506912114</v>
      </c>
      <c r="FG265" s="71">
        <f t="shared" si="775"/>
        <v>1.0021413869263873</v>
      </c>
      <c r="FH265" s="71"/>
      <c r="FI265" s="71">
        <f t="shared" si="858"/>
        <v>1.002673764316049</v>
      </c>
      <c r="FJ265" s="71">
        <f t="shared" si="859"/>
        <v>1.0067373868382854</v>
      </c>
      <c r="FK265" s="71">
        <f t="shared" si="776"/>
        <v>0.97582004800409405</v>
      </c>
      <c r="FM265" s="71">
        <f t="shared" si="860"/>
        <v>1.0068404907256727</v>
      </c>
      <c r="FN265" s="71">
        <f t="shared" si="861"/>
        <v>0.96957881487169828</v>
      </c>
      <c r="FO265" s="71">
        <f t="shared" si="777"/>
        <v>0.97352521236288481</v>
      </c>
      <c r="FQ265" s="239"/>
      <c r="GB265" s="119">
        <f>AVERAGE(CZ261:CZ265)</f>
        <v>0.28462024363997351</v>
      </c>
      <c r="GC265" s="119">
        <f t="shared" si="862"/>
        <v>0.3622912567942041</v>
      </c>
      <c r="GD265" s="119">
        <f t="shared" si="863"/>
        <v>0.21143951550860898</v>
      </c>
      <c r="GE265" s="119">
        <f t="shared" si="864"/>
        <v>0.14164898405721343</v>
      </c>
    </row>
    <row r="266" spans="1:187" x14ac:dyDescent="0.2">
      <c r="A266" s="75" t="s">
        <v>79</v>
      </c>
      <c r="B266" s="50">
        <f t="shared" si="765"/>
        <v>1975</v>
      </c>
      <c r="D266" s="79">
        <f>Northeast!D266</f>
        <v>2180.45006582114</v>
      </c>
      <c r="E266" s="79">
        <f>Midwest!D266</f>
        <v>2945.7896296989734</v>
      </c>
      <c r="F266" s="79">
        <f>South!D267</f>
        <v>1651.9759419772408</v>
      </c>
      <c r="G266" s="79">
        <f>West!D267</f>
        <v>1211.4133625026452</v>
      </c>
      <c r="H266" s="79">
        <f t="shared" si="766"/>
        <v>7989.628999999999</v>
      </c>
      <c r="I266" s="119">
        <f t="shared" si="778"/>
        <v>0.21261605879736495</v>
      </c>
      <c r="J266" s="327">
        <f t="shared" si="767"/>
        <v>16481.487836957142</v>
      </c>
      <c r="K266" s="327">
        <f t="shared" si="767"/>
        <v>19504.31544870861</v>
      </c>
      <c r="L266" s="327">
        <f t="shared" si="767"/>
        <v>23222.371379067725</v>
      </c>
      <c r="M266" s="327">
        <f t="shared" si="767"/>
        <v>13312.491201445775</v>
      </c>
      <c r="N266" s="327">
        <f t="shared" si="779"/>
        <v>72520.665866179261</v>
      </c>
      <c r="P266" s="84">
        <f t="shared" si="768"/>
        <v>26.460631398835446</v>
      </c>
      <c r="Q266" s="84">
        <f t="shared" si="768"/>
        <v>28.94499626010704</v>
      </c>
      <c r="R266" s="84">
        <f t="shared" si="768"/>
        <v>32.718199596475159</v>
      </c>
      <c r="S266" s="84">
        <f t="shared" si="768"/>
        <v>17.98404227461122</v>
      </c>
      <c r="T266" s="79">
        <f t="shared" si="780"/>
        <v>106.10786953002886</v>
      </c>
      <c r="V266" s="84">
        <f t="shared" si="781"/>
        <v>132.29691927034793</v>
      </c>
      <c r="W266" s="84">
        <f t="shared" si="782"/>
        <v>151.03271055298768</v>
      </c>
      <c r="X266" s="84">
        <f t="shared" si="783"/>
        <v>71.137263073240902</v>
      </c>
      <c r="Y266" s="84">
        <f t="shared" si="784"/>
        <v>90.99824699760795</v>
      </c>
      <c r="Z266" s="84">
        <f t="shared" si="785"/>
        <v>110.17037563807095</v>
      </c>
      <c r="AC266" s="84">
        <f t="shared" si="786"/>
        <v>82.40355390450371</v>
      </c>
      <c r="AD266" s="84">
        <f t="shared" si="787"/>
        <v>101.77198170030373</v>
      </c>
      <c r="AE266" s="84">
        <f t="shared" si="788"/>
        <v>50.491040532536324</v>
      </c>
      <c r="AF266" s="84">
        <f t="shared" si="789"/>
        <v>67.360460123742328</v>
      </c>
      <c r="AG266" s="84">
        <f t="shared" si="790"/>
        <v>75.29723323432583</v>
      </c>
      <c r="AI266" s="74">
        <f t="shared" si="791"/>
        <v>84.969057204061386</v>
      </c>
      <c r="AJ266" s="74">
        <f t="shared" si="792"/>
        <v>103.57389453294668</v>
      </c>
      <c r="AK266" s="74">
        <f t="shared" si="793"/>
        <v>52.20131299504456</v>
      </c>
      <c r="AL266" s="74">
        <f t="shared" si="794"/>
        <v>62.962958598918149</v>
      </c>
      <c r="AM266" s="74">
        <f t="shared" si="795"/>
        <v>76.210580946053753</v>
      </c>
      <c r="AO266" s="119">
        <f>Northeast!V266</f>
        <v>0.96980661685587055</v>
      </c>
      <c r="AP266" s="119">
        <f>Midwest!V266</f>
        <v>0.98260263514500001</v>
      </c>
      <c r="AQ266" s="119">
        <f>South!V267</f>
        <v>0.96723698381551071</v>
      </c>
      <c r="AR266" s="119">
        <f>West!V267</f>
        <v>1.0698426761175059</v>
      </c>
      <c r="AS266" s="119">
        <f t="shared" si="796"/>
        <v>0.98801547369945331</v>
      </c>
      <c r="AU266" s="125">
        <f t="shared" si="797"/>
        <v>1605.4758927468699</v>
      </c>
      <c r="AV266" s="125">
        <f t="shared" si="798"/>
        <v>1484.0303591389822</v>
      </c>
      <c r="AW266" s="125">
        <f t="shared" si="799"/>
        <v>1408.9086365213686</v>
      </c>
      <c r="AX266" s="125">
        <f t="shared" si="800"/>
        <v>1350.9148665321259</v>
      </c>
      <c r="AY266" s="125">
        <f t="shared" si="801"/>
        <v>1463.1397583390549</v>
      </c>
      <c r="BB266" s="71">
        <f t="shared" si="802"/>
        <v>1.2896798109235343</v>
      </c>
      <c r="BC266" s="71">
        <f t="shared" si="803"/>
        <v>1.4281985689174901</v>
      </c>
      <c r="BD266" s="71">
        <f t="shared" si="804"/>
        <v>1.4023512262185289</v>
      </c>
      <c r="BE266" s="71">
        <f t="shared" si="805"/>
        <v>1.3476670378914517</v>
      </c>
      <c r="BF266" s="71"/>
      <c r="BG266" s="71"/>
      <c r="BH266" s="71"/>
      <c r="BI266" s="71"/>
      <c r="BJ266" s="71"/>
      <c r="BK266" s="71"/>
      <c r="BL266" s="71"/>
      <c r="BM266" s="71"/>
      <c r="BN266" s="71"/>
      <c r="BO266" s="71"/>
      <c r="BP266" s="71">
        <f t="shared" si="806"/>
        <v>0.80868025150903489</v>
      </c>
      <c r="BQ266" s="148">
        <f>Northeast!AK266</f>
        <v>1.2859682778711976</v>
      </c>
      <c r="BR266" s="148">
        <f>Midwest!AK266</f>
        <v>1.4281152961275745</v>
      </c>
      <c r="BS266" s="148">
        <f>South!AK267</f>
        <v>1.4013122424708084</v>
      </c>
      <c r="BT266" s="148">
        <f>West!AK267</f>
        <v>1.3474081234422048</v>
      </c>
      <c r="BU266" s="72"/>
      <c r="BV266" s="148">
        <f>Northeast!AH266</f>
        <v>1.0028861777667497</v>
      </c>
      <c r="BW266" s="148">
        <f>Midwest!AH266</f>
        <v>1.0000583095707618</v>
      </c>
      <c r="BX266" s="148">
        <f>South!AH267</f>
        <v>1.0007414362882383</v>
      </c>
      <c r="BY266" s="148">
        <f>West!AH267</f>
        <v>1.0001921574055717</v>
      </c>
      <c r="CA266" s="148">
        <f>Northeast!AI266</f>
        <v>0.98181385576913605</v>
      </c>
      <c r="CB266" s="148">
        <f>Midwest!AI266</f>
        <v>0.9750612319949673</v>
      </c>
      <c r="CC266" s="148">
        <f>South!AI267</f>
        <v>0.97928746924057331</v>
      </c>
      <c r="CD266" s="148">
        <f>West!AI267</f>
        <v>0.99177969844851588</v>
      </c>
      <c r="CF266" s="148">
        <f>Northeast!AJ266</f>
        <v>0.99233851312246035</v>
      </c>
      <c r="CG266" s="148">
        <f>Midwest!AJ266</f>
        <v>0.97178215737866813</v>
      </c>
      <c r="CH266" s="148">
        <f>South!AJ267</f>
        <v>0.96452284399469035</v>
      </c>
      <c r="CI266" s="148">
        <f>West!AJ267</f>
        <v>1.0138568955802232</v>
      </c>
      <c r="CK266" s="73">
        <f t="shared" si="807"/>
        <v>0.8300452597706055</v>
      </c>
      <c r="CL266" s="73">
        <f t="shared" si="808"/>
        <v>1.3465639703075094</v>
      </c>
      <c r="CM266" s="73">
        <f t="shared" si="809"/>
        <v>1.0205973251523079</v>
      </c>
      <c r="CN266" s="73">
        <f t="shared" si="810"/>
        <v>1.0008317753648786</v>
      </c>
      <c r="CO266" s="73">
        <f t="shared" si="811"/>
        <v>0.98009580973783439</v>
      </c>
      <c r="CP266" s="73">
        <f t="shared" si="812"/>
        <v>0.98178234229774519</v>
      </c>
      <c r="CQ266" s="73">
        <f t="shared" si="813"/>
        <v>1.3700225943276116</v>
      </c>
      <c r="CR266" s="73">
        <f t="shared" si="814"/>
        <v>1.1177090405316346</v>
      </c>
      <c r="CS266" s="73">
        <f t="shared" si="815"/>
        <v>1.1177090405316346</v>
      </c>
      <c r="CT266" s="73"/>
      <c r="CU266" s="73">
        <f t="shared" si="816"/>
        <v>0.98287719916647398</v>
      </c>
      <c r="CV266" s="546">
        <f t="shared" si="817"/>
        <v>1.0028378750332414</v>
      </c>
      <c r="CW266" s="71">
        <f t="shared" si="818"/>
        <v>1.3427534039466491</v>
      </c>
      <c r="CX266" s="53"/>
      <c r="CZ266" s="71">
        <f t="shared" si="769"/>
        <v>0.27291005199629925</v>
      </c>
      <c r="DA266" s="71">
        <f t="shared" si="770"/>
        <v>0.36870167935194159</v>
      </c>
      <c r="DB266" s="71">
        <f t="shared" si="771"/>
        <v>0.20676503777299809</v>
      </c>
      <c r="DC266" s="71">
        <f t="shared" si="772"/>
        <v>0.15162323087876112</v>
      </c>
      <c r="DE266" s="71">
        <f t="shared" si="819"/>
        <v>0.27766730968301079</v>
      </c>
      <c r="DF266" s="71">
        <f t="shared" si="820"/>
        <v>0.36962324441758371</v>
      </c>
      <c r="DG266" s="71">
        <f t="shared" si="821"/>
        <v>0.20600098775533943</v>
      </c>
      <c r="DH266" s="71">
        <f t="shared" si="822"/>
        <v>0.14662370194807584</v>
      </c>
      <c r="DI266" s="71">
        <f t="shared" si="823"/>
        <v>0.99991524380400976</v>
      </c>
      <c r="DJ266" s="71"/>
      <c r="DK266" s="71">
        <f t="shared" si="824"/>
        <v>0.27769084570275387</v>
      </c>
      <c r="DL266" s="71">
        <f t="shared" si="825"/>
        <v>0.36965457493318543</v>
      </c>
      <c r="DM266" s="71">
        <f t="shared" si="826"/>
        <v>0.20601844909538855</v>
      </c>
      <c r="DN266" s="71">
        <f t="shared" si="827"/>
        <v>0.14663613026867214</v>
      </c>
      <c r="DQ266" s="71">
        <f t="shared" si="832"/>
        <v>-2.252879390441995E-2</v>
      </c>
      <c r="DR266" s="71">
        <f t="shared" si="833"/>
        <v>-2.129823659341171E-2</v>
      </c>
      <c r="DS266" s="71">
        <f t="shared" si="834"/>
        <v>-3.5559061128043017E-2</v>
      </c>
      <c r="DT266" s="71">
        <f t="shared" si="835"/>
        <v>-1.3938521504896219E-2</v>
      </c>
      <c r="DV266" s="71">
        <f t="shared" si="828"/>
        <v>0.22726608533035339</v>
      </c>
      <c r="DW266" s="71">
        <f t="shared" si="829"/>
        <v>0.26894837789685333</v>
      </c>
      <c r="DX266" s="71">
        <f t="shared" si="830"/>
        <v>0.32021729394927839</v>
      </c>
      <c r="DY266" s="71">
        <f t="shared" si="831"/>
        <v>0.18356824282351478</v>
      </c>
      <c r="DZ266" s="71"/>
      <c r="EB266" s="71">
        <f t="shared" si="836"/>
        <v>-1.077191546706765E-2</v>
      </c>
      <c r="EC266" s="71">
        <f t="shared" si="837"/>
        <v>-2.3086878081014653E-3</v>
      </c>
      <c r="ED266" s="71">
        <f t="shared" si="838"/>
        <v>4.7320083019846415E-3</v>
      </c>
      <c r="EE266" s="71">
        <f t="shared" si="839"/>
        <v>8.5964264976035546E-3</v>
      </c>
      <c r="EG266" s="71">
        <f t="shared" si="840"/>
        <v>1.4399282322701077E-4</v>
      </c>
      <c r="EH266" s="71">
        <f t="shared" si="841"/>
        <v>1.4788678725368739E-3</v>
      </c>
      <c r="EI266" s="71">
        <f t="shared" si="842"/>
        <v>-6.6302207612465112E-3</v>
      </c>
      <c r="EJ266" s="71">
        <f t="shared" si="843"/>
        <v>-3.6033122133170416E-3</v>
      </c>
      <c r="EL266" s="71">
        <f t="shared" si="844"/>
        <v>3.5678014022232276E-3</v>
      </c>
      <c r="EM266" s="71">
        <f t="shared" si="845"/>
        <v>3.7742158255504414E-3</v>
      </c>
      <c r="EN266" s="71">
        <f t="shared" si="846"/>
        <v>4.6085024095803709E-3</v>
      </c>
      <c r="EO266" s="71">
        <f t="shared" si="847"/>
        <v>7.0705705313406442E-3</v>
      </c>
      <c r="EQ266" s="71">
        <f t="shared" si="848"/>
        <v>-1.8472533130635901E-2</v>
      </c>
      <c r="ER266" s="71">
        <f t="shared" si="849"/>
        <v>-2.3443122073605672E-4</v>
      </c>
      <c r="ES266" s="71">
        <f t="shared" si="850"/>
        <v>2.6659938157617261E-2</v>
      </c>
      <c r="ET266" s="71">
        <f t="shared" si="851"/>
        <v>5.5714686899304457E-2</v>
      </c>
      <c r="EW266" s="71">
        <f t="shared" si="852"/>
        <v>0.97677520158878373</v>
      </c>
      <c r="EX266" s="71">
        <f t="shared" si="853"/>
        <v>0.86078851942376011</v>
      </c>
      <c r="EY266" s="71">
        <f t="shared" si="773"/>
        <v>1.3700225943276116</v>
      </c>
      <c r="EZ266" s="71"/>
      <c r="FA266" s="71">
        <f t="shared" si="854"/>
        <v>0.99839204255203973</v>
      </c>
      <c r="FB266" s="71">
        <f t="shared" si="855"/>
        <v>0.98725477473870238</v>
      </c>
      <c r="FC266" s="71">
        <f t="shared" si="774"/>
        <v>1.0205973251523079</v>
      </c>
      <c r="FD266" s="71"/>
      <c r="FE266" s="71">
        <f t="shared" si="856"/>
        <v>0.9986931868311264</v>
      </c>
      <c r="FF266" s="71">
        <f t="shared" si="857"/>
        <v>0.99955756268740981</v>
      </c>
      <c r="FG266" s="71">
        <f t="shared" si="775"/>
        <v>1.0008317753648786</v>
      </c>
      <c r="FH266" s="71"/>
      <c r="FI266" s="71">
        <f t="shared" si="858"/>
        <v>1.0043817113026996</v>
      </c>
      <c r="FJ266" s="71">
        <f t="shared" si="859"/>
        <v>1.011148619425045</v>
      </c>
      <c r="FK266" s="71">
        <f t="shared" si="776"/>
        <v>0.98009580973783439</v>
      </c>
      <c r="FM266" s="71">
        <f t="shared" si="860"/>
        <v>1.0084816806283006</v>
      </c>
      <c r="FN266" s="71">
        <f t="shared" si="861"/>
        <v>0.97780247272340615</v>
      </c>
      <c r="FO266" s="71">
        <f t="shared" si="777"/>
        <v>0.98178234229774519</v>
      </c>
      <c r="FQ266" s="239"/>
      <c r="GB266" s="119">
        <f t="shared" ref="GB266:GB302" si="865">AVERAGE(CZ262:CZ266)</f>
        <v>0.28225178813711782</v>
      </c>
      <c r="GC266" s="119">
        <f t="shared" si="862"/>
        <v>0.36369816205459526</v>
      </c>
      <c r="GD266" s="119">
        <f t="shared" si="863"/>
        <v>0.20884225050751409</v>
      </c>
      <c r="GE266" s="119">
        <f t="shared" si="864"/>
        <v>0.14520779930077282</v>
      </c>
    </row>
    <row r="267" spans="1:187" x14ac:dyDescent="0.2">
      <c r="A267" s="75" t="s">
        <v>79</v>
      </c>
      <c r="B267" s="50">
        <f t="shared" si="765"/>
        <v>1976</v>
      </c>
      <c r="D267" s="79">
        <f>Northeast!D267</f>
        <v>2368.4517601870689</v>
      </c>
      <c r="E267" s="79">
        <f>Midwest!D267</f>
        <v>3062.243770267226</v>
      </c>
      <c r="F267" s="79">
        <f>South!D268</f>
        <v>1760.0745782549966</v>
      </c>
      <c r="G267" s="79">
        <f>West!D268</f>
        <v>1200.3648912907099</v>
      </c>
      <c r="H267" s="79">
        <f t="shared" si="766"/>
        <v>8391.135000000002</v>
      </c>
      <c r="I267" s="119">
        <f t="shared" si="778"/>
        <v>0.20829208822531639</v>
      </c>
      <c r="J267" s="327">
        <f t="shared" si="767"/>
        <v>16518.705638086714</v>
      </c>
      <c r="K267" s="327">
        <f t="shared" si="767"/>
        <v>19854.110891754204</v>
      </c>
      <c r="L267" s="327">
        <f t="shared" si="767"/>
        <v>23912.338061634782</v>
      </c>
      <c r="M267" s="327">
        <f t="shared" si="767"/>
        <v>13762.570885348063</v>
      </c>
      <c r="N267" s="327">
        <f t="shared" si="779"/>
        <v>74047.725476823762</v>
      </c>
      <c r="P267" s="84">
        <f t="shared" si="768"/>
        <v>26.644299351164889</v>
      </c>
      <c r="Q267" s="84">
        <f t="shared" si="768"/>
        <v>29.564907891497274</v>
      </c>
      <c r="R267" s="84">
        <f t="shared" si="768"/>
        <v>33.645342673590513</v>
      </c>
      <c r="S267" s="84">
        <f t="shared" si="768"/>
        <v>18.590089888157767</v>
      </c>
      <c r="T267" s="79">
        <f t="shared" si="780"/>
        <v>108.44463980441043</v>
      </c>
      <c r="V267" s="84">
        <f t="shared" si="781"/>
        <v>143.37998461127586</v>
      </c>
      <c r="W267" s="84">
        <f t="shared" si="782"/>
        <v>154.23726536850538</v>
      </c>
      <c r="X267" s="84">
        <f t="shared" si="783"/>
        <v>73.605290027196446</v>
      </c>
      <c r="Y267" s="84">
        <f t="shared" si="784"/>
        <v>87.219524701496354</v>
      </c>
      <c r="Z267" s="84">
        <f t="shared" si="785"/>
        <v>113.3206313356154</v>
      </c>
      <c r="AC267" s="84">
        <f t="shared" si="786"/>
        <v>88.89150091625585</v>
      </c>
      <c r="AD267" s="84">
        <f t="shared" si="787"/>
        <v>103.57697651234396</v>
      </c>
      <c r="AE267" s="84">
        <f t="shared" si="788"/>
        <v>52.312576968833937</v>
      </c>
      <c r="AF267" s="84">
        <f t="shared" si="789"/>
        <v>64.570149930010004</v>
      </c>
      <c r="AG267" s="84">
        <f t="shared" si="790"/>
        <v>77.377130074240299</v>
      </c>
      <c r="AI267" s="74">
        <f t="shared" si="791"/>
        <v>87.3947537618496</v>
      </c>
      <c r="AJ267" s="74">
        <f t="shared" si="792"/>
        <v>102.42854222956137</v>
      </c>
      <c r="AK267" s="74">
        <f t="shared" si="793"/>
        <v>50.777636177894244</v>
      </c>
      <c r="AL267" s="74">
        <f t="shared" si="794"/>
        <v>65.115526546558925</v>
      </c>
      <c r="AM267" s="74">
        <f t="shared" si="795"/>
        <v>76.313563061585455</v>
      </c>
      <c r="AO267" s="119">
        <f>Northeast!V267</f>
        <v>1.017126281498371</v>
      </c>
      <c r="AP267" s="119">
        <f>Midwest!V267</f>
        <v>1.0112120533767701</v>
      </c>
      <c r="AQ267" s="119">
        <f>South!V268</f>
        <v>1.0302286775532872</v>
      </c>
      <c r="AR267" s="119">
        <f>West!V268</f>
        <v>0.99162447659608555</v>
      </c>
      <c r="AS267" s="119">
        <f t="shared" si="796"/>
        <v>1.0139368019259767</v>
      </c>
      <c r="AU267" s="125">
        <f t="shared" si="797"/>
        <v>1612.9774290385003</v>
      </c>
      <c r="AV267" s="125">
        <f t="shared" si="798"/>
        <v>1489.1076237403383</v>
      </c>
      <c r="AW267" s="125">
        <f t="shared" si="799"/>
        <v>1407.0285635335454</v>
      </c>
      <c r="AX267" s="125">
        <f t="shared" si="800"/>
        <v>1350.7715995090123</v>
      </c>
      <c r="AY267" s="125">
        <f t="shared" si="801"/>
        <v>1464.5235772752071</v>
      </c>
      <c r="BB267" s="71">
        <f t="shared" si="802"/>
        <v>1.3264975888411248</v>
      </c>
      <c r="BC267" s="71">
        <f t="shared" si="803"/>
        <v>1.4124051054392879</v>
      </c>
      <c r="BD267" s="71">
        <f t="shared" si="804"/>
        <v>1.3641051589125368</v>
      </c>
      <c r="BE267" s="71">
        <f t="shared" si="805"/>
        <v>1.393740871370855</v>
      </c>
      <c r="BG267" s="71"/>
      <c r="BH267" s="71"/>
      <c r="BI267" s="71"/>
      <c r="BJ267" s="71"/>
      <c r="BK267" s="71"/>
      <c r="BL267" s="71"/>
      <c r="BM267" s="71"/>
      <c r="BN267" s="71"/>
      <c r="BO267" s="71"/>
      <c r="BP267" s="71">
        <f t="shared" si="806"/>
        <v>0.88854958962784847</v>
      </c>
      <c r="BQ267" s="148">
        <f>Northeast!AK267</f>
        <v>1.3239478867374135</v>
      </c>
      <c r="BR267" s="148">
        <f>Midwest!AK267</f>
        <v>1.4120238694615561</v>
      </c>
      <c r="BS267" s="148">
        <f>South!AK268</f>
        <v>1.3634395630680003</v>
      </c>
      <c r="BT267" s="148">
        <f>West!AK268</f>
        <v>1.3853229596139931</v>
      </c>
      <c r="BU267" s="72"/>
      <c r="BV267" s="148">
        <f>Northeast!AH267</f>
        <v>1.0019258326775948</v>
      </c>
      <c r="BW267" s="148">
        <f>Midwest!AH267</f>
        <v>1.0002699925872196</v>
      </c>
      <c r="BX267" s="148">
        <f>South!AH268</f>
        <v>1.0004881740728127</v>
      </c>
      <c r="BY267" s="148">
        <f>West!AH268</f>
        <v>1.0060764976848486</v>
      </c>
      <c r="CA267" s="148">
        <f>Northeast!AI267</f>
        <v>0.98640135054495381</v>
      </c>
      <c r="CB267" s="148">
        <f>Midwest!AI267</f>
        <v>0.97839717714384888</v>
      </c>
      <c r="CC267" s="148">
        <f>South!AI268</f>
        <v>0.97798069045413705</v>
      </c>
      <c r="CD267" s="148">
        <f>West!AI268</f>
        <v>0.99167451837499576</v>
      </c>
      <c r="CF267" s="148">
        <f>Northeast!AJ267</f>
        <v>1.0407575740327975</v>
      </c>
      <c r="CG267" s="148">
        <f>Midwest!AJ267</f>
        <v>1.0000765270213015</v>
      </c>
      <c r="CH267" s="148">
        <f>South!AJ268</f>
        <v>1.0273377782958288</v>
      </c>
      <c r="CI267" s="148">
        <f>West!AJ268</f>
        <v>0.93973192121254179</v>
      </c>
      <c r="CK267" s="73">
        <f t="shared" si="807"/>
        <v>0.8475234306624938</v>
      </c>
      <c r="CL267" s="73">
        <f t="shared" si="808"/>
        <v>1.385068157980474</v>
      </c>
      <c r="CM267" s="73">
        <f t="shared" si="809"/>
        <v>1.0178499369032372</v>
      </c>
      <c r="CN267" s="73">
        <f t="shared" si="810"/>
        <v>1.001455581912472</v>
      </c>
      <c r="CO267" s="73">
        <f t="shared" si="811"/>
        <v>0.98230660427637961</v>
      </c>
      <c r="CP267" s="73">
        <f t="shared" si="812"/>
        <v>1.0073499679591031</v>
      </c>
      <c r="CQ267" s="73">
        <f t="shared" si="813"/>
        <v>1.3731824955432037</v>
      </c>
      <c r="CR267" s="73">
        <f t="shared" si="814"/>
        <v>1.1738777169529921</v>
      </c>
      <c r="CS267" s="73">
        <f t="shared" si="815"/>
        <v>1.1738777169529924</v>
      </c>
      <c r="CT267" s="73"/>
      <c r="CU267" s="73">
        <f t="shared" si="816"/>
        <v>1.0086555592398285</v>
      </c>
      <c r="CV267" s="546">
        <f t="shared" si="817"/>
        <v>1.026823554732037</v>
      </c>
      <c r="CW267" s="71">
        <f t="shared" si="818"/>
        <v>1.3488862342488093</v>
      </c>
      <c r="CX267" s="53"/>
      <c r="CZ267" s="71">
        <f t="shared" si="769"/>
        <v>0.28225642421282321</v>
      </c>
      <c r="DA267" s="71">
        <f t="shared" si="770"/>
        <v>0.36493796968672598</v>
      </c>
      <c r="DB267" s="71">
        <f t="shared" si="771"/>
        <v>0.20975405332592029</v>
      </c>
      <c r="DC267" s="71">
        <f t="shared" si="772"/>
        <v>0.14305155277453047</v>
      </c>
      <c r="DE267" s="71">
        <f t="shared" si="819"/>
        <v>0.27755701135378102</v>
      </c>
      <c r="DF267" s="71">
        <f t="shared" si="820"/>
        <v>0.3668166064067635</v>
      </c>
      <c r="DG267" s="71">
        <f t="shared" si="821"/>
        <v>0.20825597054859293</v>
      </c>
      <c r="DH267" s="71">
        <f t="shared" si="822"/>
        <v>0.14729582608734709</v>
      </c>
      <c r="DI267" s="71">
        <f t="shared" si="823"/>
        <v>0.99992541439648464</v>
      </c>
      <c r="DJ267" s="71"/>
      <c r="DK267" s="71">
        <f t="shared" si="824"/>
        <v>0.27757771465515102</v>
      </c>
      <c r="DL267" s="71">
        <f t="shared" si="825"/>
        <v>0.36684396768548927</v>
      </c>
      <c r="DM267" s="71">
        <f t="shared" si="826"/>
        <v>0.20827150460445892</v>
      </c>
      <c r="DN267" s="71">
        <f t="shared" si="827"/>
        <v>0.1473068130549007</v>
      </c>
      <c r="DQ267" s="71">
        <f t="shared" si="832"/>
        <v>2.9106138043983553E-2</v>
      </c>
      <c r="DR267" s="71">
        <f t="shared" si="833"/>
        <v>-1.1331556597280813E-2</v>
      </c>
      <c r="DS267" s="71">
        <f t="shared" si="834"/>
        <v>-2.7398516193558545E-2</v>
      </c>
      <c r="DT267" s="71">
        <f t="shared" si="835"/>
        <v>2.7750457790789298E-2</v>
      </c>
      <c r="DV267" s="71">
        <f t="shared" si="828"/>
        <v>0.22308187769058366</v>
      </c>
      <c r="DW267" s="71">
        <f t="shared" si="829"/>
        <v>0.26812587103662427</v>
      </c>
      <c r="DX267" s="71">
        <f t="shared" si="830"/>
        <v>0.32293143250050427</v>
      </c>
      <c r="DY267" s="71">
        <f t="shared" si="831"/>
        <v>0.18586081877228786</v>
      </c>
      <c r="DZ267" s="71"/>
      <c r="EB267" s="71">
        <f t="shared" si="836"/>
        <v>-1.8582644480949165E-2</v>
      </c>
      <c r="EC267" s="71">
        <f t="shared" si="837"/>
        <v>-3.0629191583454777E-3</v>
      </c>
      <c r="ED267" s="71">
        <f t="shared" si="838"/>
        <v>8.4402084677155566E-3</v>
      </c>
      <c r="EE267" s="71">
        <f t="shared" si="839"/>
        <v>1.2411613582239099E-2</v>
      </c>
      <c r="EG267" s="71">
        <f t="shared" si="840"/>
        <v>-9.5804011309340428E-4</v>
      </c>
      <c r="EH267" s="71">
        <f t="shared" si="841"/>
        <v>2.116482749552456E-4</v>
      </c>
      <c r="EI267" s="71">
        <f t="shared" si="842"/>
        <v>-2.5310660552542539E-4</v>
      </c>
      <c r="EJ267" s="71">
        <f t="shared" si="843"/>
        <v>5.8659712770731814E-3</v>
      </c>
      <c r="EL267" s="71">
        <f t="shared" si="844"/>
        <v>4.6615868716351361E-3</v>
      </c>
      <c r="EM267" s="71">
        <f t="shared" si="845"/>
        <v>3.4154281208473129E-3</v>
      </c>
      <c r="EN267" s="71">
        <f t="shared" si="846"/>
        <v>-1.3353090879597183E-3</v>
      </c>
      <c r="EO267" s="71">
        <f t="shared" si="847"/>
        <v>-1.0605747561665814E-4</v>
      </c>
      <c r="EQ267" s="71">
        <f t="shared" si="848"/>
        <v>4.763987138257246E-2</v>
      </c>
      <c r="ER267" s="71">
        <f t="shared" si="849"/>
        <v>2.8700141656311989E-2</v>
      </c>
      <c r="ES267" s="71">
        <f t="shared" si="850"/>
        <v>6.3092537031389367E-2</v>
      </c>
      <c r="ET267" s="71">
        <f t="shared" si="851"/>
        <v>-7.5922401182270977E-2</v>
      </c>
      <c r="EW267" s="71">
        <f t="shared" si="852"/>
        <v>1.0023064591990491</v>
      </c>
      <c r="EX267" s="71">
        <f t="shared" si="853"/>
        <v>0.86277389302282093</v>
      </c>
      <c r="EY267" s="71">
        <f t="shared" si="773"/>
        <v>1.3731824955432037</v>
      </c>
      <c r="EZ267" s="71"/>
      <c r="FA267" s="71">
        <f t="shared" si="854"/>
        <v>0.99730805854438165</v>
      </c>
      <c r="FB267" s="71">
        <f t="shared" si="855"/>
        <v>0.9845971426833261</v>
      </c>
      <c r="FC267" s="71">
        <f t="shared" si="774"/>
        <v>1.0178499369032372</v>
      </c>
      <c r="FD267" s="71"/>
      <c r="FE267" s="71">
        <f t="shared" si="856"/>
        <v>1.0006232881118966</v>
      </c>
      <c r="FF267" s="71">
        <f t="shared" si="857"/>
        <v>1.0001805750333892</v>
      </c>
      <c r="FG267" s="71">
        <f t="shared" si="775"/>
        <v>1.001455581912472</v>
      </c>
      <c r="FH267" s="71"/>
      <c r="FI267" s="71">
        <f t="shared" si="858"/>
        <v>1.0022556922665924</v>
      </c>
      <c r="FJ267" s="71">
        <f t="shared" si="859"/>
        <v>1.0134294595462576</v>
      </c>
      <c r="FK267" s="71">
        <f t="shared" si="776"/>
        <v>0.98230660427637961</v>
      </c>
      <c r="FM267" s="71">
        <f t="shared" si="860"/>
        <v>1.0260420508292296</v>
      </c>
      <c r="FN267" s="71">
        <f t="shared" si="861"/>
        <v>1.0032664544190155</v>
      </c>
      <c r="FO267" s="71">
        <f t="shared" si="777"/>
        <v>1.0073499679591031</v>
      </c>
      <c r="FQ267" s="239"/>
      <c r="GB267" s="119">
        <f t="shared" si="865"/>
        <v>0.28214527059589789</v>
      </c>
      <c r="GC267" s="119">
        <f t="shared" si="862"/>
        <v>0.36480770978921073</v>
      </c>
      <c r="GD267" s="119">
        <f t="shared" si="863"/>
        <v>0.20826984941322518</v>
      </c>
      <c r="GE267" s="119">
        <f t="shared" si="864"/>
        <v>0.14477717020166617</v>
      </c>
    </row>
    <row r="268" spans="1:187" x14ac:dyDescent="0.2">
      <c r="A268" s="75" t="s">
        <v>79</v>
      </c>
      <c r="B268" s="50">
        <f t="shared" si="765"/>
        <v>1977</v>
      </c>
      <c r="D268" s="79">
        <f>Northeast!D268</f>
        <v>2313.9283905043176</v>
      </c>
      <c r="E268" s="79">
        <f>Midwest!D268</f>
        <v>2963.9585260297777</v>
      </c>
      <c r="F268" s="79">
        <f>South!D269</f>
        <v>1822.6123833146046</v>
      </c>
      <c r="G268" s="79">
        <f>West!D269</f>
        <v>1093.1197001513015</v>
      </c>
      <c r="H268" s="79">
        <f t="shared" si="766"/>
        <v>8193.6190000000006</v>
      </c>
      <c r="I268" s="119">
        <f t="shared" si="778"/>
        <v>0.21129924544080328</v>
      </c>
      <c r="J268" s="327">
        <f t="shared" si="767"/>
        <v>16613.054075114767</v>
      </c>
      <c r="K268" s="327">
        <f t="shared" si="767"/>
        <v>20011.231005333393</v>
      </c>
      <c r="L268" s="327">
        <f t="shared" si="767"/>
        <v>24592.781217513806</v>
      </c>
      <c r="M268" s="327">
        <f t="shared" si="767"/>
        <v>14148.883695578334</v>
      </c>
      <c r="N268" s="327">
        <f t="shared" si="779"/>
        <v>75365.9499935403</v>
      </c>
      <c r="P268" s="84">
        <f t="shared" si="768"/>
        <v>26.818248282786357</v>
      </c>
      <c r="Q268" s="84">
        <f t="shared" si="768"/>
        <v>29.814565403957548</v>
      </c>
      <c r="R268" s="84">
        <f t="shared" si="768"/>
        <v>34.655970070577908</v>
      </c>
      <c r="S268" s="84">
        <f t="shared" si="768"/>
        <v>19.078195101859702</v>
      </c>
      <c r="T268" s="79">
        <f t="shared" si="780"/>
        <v>110.36697885918151</v>
      </c>
      <c r="V268" s="84">
        <f t="shared" si="781"/>
        <v>139.28374518267691</v>
      </c>
      <c r="W268" s="84">
        <f t="shared" si="782"/>
        <v>148.11475242276816</v>
      </c>
      <c r="X268" s="84">
        <f t="shared" si="783"/>
        <v>74.111682090540739</v>
      </c>
      <c r="Y268" s="84">
        <f t="shared" si="784"/>
        <v>77.258370601555811</v>
      </c>
      <c r="Z268" s="84">
        <f t="shared" si="785"/>
        <v>108.71778303998404</v>
      </c>
      <c r="AC268" s="84">
        <f t="shared" si="786"/>
        <v>86.28186174223552</v>
      </c>
      <c r="AD268" s="84">
        <f t="shared" si="787"/>
        <v>99.413105167595219</v>
      </c>
      <c r="AE268" s="84">
        <f t="shared" si="788"/>
        <v>52.591584641918857</v>
      </c>
      <c r="AF268" s="84">
        <f t="shared" si="789"/>
        <v>57.296808965159734</v>
      </c>
      <c r="AG268" s="84">
        <f t="shared" si="790"/>
        <v>74.239768857443607</v>
      </c>
      <c r="AI268" s="74">
        <f t="shared" si="791"/>
        <v>86.482123642477333</v>
      </c>
      <c r="AJ268" s="74">
        <f t="shared" si="792"/>
        <v>99.649956542951529</v>
      </c>
      <c r="AK268" s="74">
        <f t="shared" si="793"/>
        <v>51.645975402696791</v>
      </c>
      <c r="AL268" s="74">
        <f t="shared" si="794"/>
        <v>58.233275527007429</v>
      </c>
      <c r="AM268" s="74">
        <f t="shared" si="795"/>
        <v>74.217365240334985</v>
      </c>
      <c r="AO268" s="119">
        <f>Northeast!V268</f>
        <v>0.99768435496485131</v>
      </c>
      <c r="AP268" s="119">
        <f>Midwest!V268</f>
        <v>0.99762316629556957</v>
      </c>
      <c r="AQ268" s="119">
        <f>South!V269</f>
        <v>1.0183094468029485</v>
      </c>
      <c r="AR268" s="119">
        <f>West!V269</f>
        <v>0.9839187036385515</v>
      </c>
      <c r="AS268" s="119">
        <f t="shared" si="796"/>
        <v>1.0003018648942343</v>
      </c>
      <c r="AU268" s="125">
        <f t="shared" si="797"/>
        <v>1614.2876656832341</v>
      </c>
      <c r="AV268" s="125">
        <f t="shared" si="798"/>
        <v>1489.8916211607057</v>
      </c>
      <c r="AW268" s="125">
        <f t="shared" si="799"/>
        <v>1409.1927937738728</v>
      </c>
      <c r="AX268" s="125">
        <f t="shared" si="800"/>
        <v>1348.3887147805044</v>
      </c>
      <c r="AY268" s="125">
        <f t="shared" si="801"/>
        <v>1464.414352484659</v>
      </c>
      <c r="BB268" s="71">
        <f t="shared" si="802"/>
        <v>1.3126454798672842</v>
      </c>
      <c r="BC268" s="71">
        <f t="shared" si="803"/>
        <v>1.3740907008383441</v>
      </c>
      <c r="BD268" s="71">
        <f t="shared" si="804"/>
        <v>1.3874324759244883</v>
      </c>
      <c r="BE268" s="71">
        <f t="shared" si="805"/>
        <v>1.2464323100844139</v>
      </c>
      <c r="BF268" s="71"/>
      <c r="BG268" s="71"/>
      <c r="BH268" s="71"/>
      <c r="BI268" s="71"/>
      <c r="BJ268" s="71"/>
      <c r="BK268" s="71"/>
      <c r="BL268" s="71"/>
      <c r="BM268" s="71"/>
      <c r="BN268" s="71"/>
      <c r="BO268" s="71"/>
      <c r="BP268" s="71">
        <f t="shared" si="806"/>
        <v>0.87478522825045812</v>
      </c>
      <c r="BQ268" s="148">
        <f>Northeast!AK268</f>
        <v>1.3095584272498138</v>
      </c>
      <c r="BR268" s="148">
        <f>Midwest!AK268</f>
        <v>1.3710942488741322</v>
      </c>
      <c r="BS268" s="148">
        <f>South!AK269</f>
        <v>1.3900940832763349</v>
      </c>
      <c r="BT268" s="148">
        <f>West!AK269</f>
        <v>1.2398825269024671</v>
      </c>
      <c r="BU268" s="72"/>
      <c r="BV268" s="148">
        <f>Northeast!AH268</f>
        <v>1.0023573233184822</v>
      </c>
      <c r="BW268" s="148">
        <f>Midwest!AH268</f>
        <v>1.0021854456516557</v>
      </c>
      <c r="BX268" s="148">
        <f>South!AH269</f>
        <v>0.99808530416475605</v>
      </c>
      <c r="BY268" s="148">
        <f>West!AH269</f>
        <v>1.0052825836640424</v>
      </c>
      <c r="CA268" s="148">
        <f>Northeast!AI268</f>
        <v>0.9872026135835007</v>
      </c>
      <c r="CB268" s="148">
        <f>Midwest!AI268</f>
        <v>0.97891229159947746</v>
      </c>
      <c r="CC268" s="148">
        <f>South!AI269</f>
        <v>0.97948497788624267</v>
      </c>
      <c r="CD268" s="148">
        <f>West!AI269</f>
        <v>0.98992511376333159</v>
      </c>
      <c r="CF268" s="148">
        <f>Northeast!AJ268</f>
        <v>1.0208639456194781</v>
      </c>
      <c r="CG268" s="148">
        <f>Midwest!AJ268</f>
        <v>0.98663728156049968</v>
      </c>
      <c r="CH268" s="148">
        <f>South!AJ269</f>
        <v>1.0154519938046329</v>
      </c>
      <c r="CI268" s="148">
        <f>West!AJ269</f>
        <v>0.93242939793208757</v>
      </c>
      <c r="CK268" s="73">
        <f t="shared" si="807"/>
        <v>0.86261135075182449</v>
      </c>
      <c r="CL268" s="73">
        <f t="shared" si="808"/>
        <v>1.3288095708621899</v>
      </c>
      <c r="CM268" s="73">
        <f t="shared" si="809"/>
        <v>1.0145115146425057</v>
      </c>
      <c r="CN268" s="73">
        <f t="shared" si="810"/>
        <v>1.001644002222537</v>
      </c>
      <c r="CO268" s="73">
        <f t="shared" si="811"/>
        <v>0.98280635601479116</v>
      </c>
      <c r="CP268" s="73">
        <f t="shared" si="812"/>
        <v>0.9933868493760063</v>
      </c>
      <c r="CQ268" s="73">
        <f t="shared" si="813"/>
        <v>1.3393867832846396</v>
      </c>
      <c r="CR268" s="73">
        <f t="shared" si="814"/>
        <v>1.1462462188133855</v>
      </c>
      <c r="CS268" s="73">
        <f t="shared" si="815"/>
        <v>1.146246218813386</v>
      </c>
      <c r="CT268" s="73"/>
      <c r="CU268" s="73">
        <f t="shared" si="816"/>
        <v>0.99210294400806998</v>
      </c>
      <c r="CV268" s="546">
        <f t="shared" si="817"/>
        <v>1.0094592265672515</v>
      </c>
      <c r="CW268" s="71">
        <f t="shared" si="818"/>
        <v>1.3163578437743495</v>
      </c>
      <c r="CX268" s="53"/>
      <c r="CZ268" s="71">
        <f t="shared" si="769"/>
        <v>0.28240614928572066</v>
      </c>
      <c r="DA268" s="71">
        <f t="shared" si="770"/>
        <v>0.36173985219837257</v>
      </c>
      <c r="DB268" s="71">
        <f t="shared" si="771"/>
        <v>0.22244290139858888</v>
      </c>
      <c r="DC268" s="71">
        <f t="shared" si="772"/>
        <v>0.13341109711731791</v>
      </c>
      <c r="DE268" s="71">
        <f t="shared" si="819"/>
        <v>0.28233128013240533</v>
      </c>
      <c r="DF268" s="71">
        <f t="shared" si="820"/>
        <v>0.36333656510509843</v>
      </c>
      <c r="DG268" s="71">
        <f t="shared" si="821"/>
        <v>0.21603637454537863</v>
      </c>
      <c r="DH268" s="71">
        <f t="shared" si="822"/>
        <v>0.13817527847180103</v>
      </c>
      <c r="DI268" s="71">
        <f t="shared" si="823"/>
        <v>0.99987949825468336</v>
      </c>
      <c r="DJ268" s="71"/>
      <c r="DK268" s="71">
        <f t="shared" si="824"/>
        <v>0.28236530564455237</v>
      </c>
      <c r="DL268" s="71">
        <f t="shared" si="825"/>
        <v>0.36338035307185734</v>
      </c>
      <c r="DM268" s="71">
        <f t="shared" si="826"/>
        <v>0.21606241044293434</v>
      </c>
      <c r="DN268" s="71">
        <f t="shared" si="827"/>
        <v>0.13819193084065601</v>
      </c>
      <c r="DQ268" s="71">
        <f t="shared" si="832"/>
        <v>-1.0928094315843268E-2</v>
      </c>
      <c r="DR268" s="71">
        <f t="shared" si="833"/>
        <v>-2.9414900808527048E-2</v>
      </c>
      <c r="DS268" s="71">
        <f t="shared" si="834"/>
        <v>1.9360833190485951E-2</v>
      </c>
      <c r="DT268" s="71">
        <f t="shared" si="835"/>
        <v>-0.11091665753280061</v>
      </c>
      <c r="DV268" s="71">
        <f t="shared" si="828"/>
        <v>0.22043182732439107</v>
      </c>
      <c r="DW268" s="71">
        <f t="shared" si="829"/>
        <v>0.26552084869955966</v>
      </c>
      <c r="DX268" s="71">
        <f t="shared" si="830"/>
        <v>0.32631156669055034</v>
      </c>
      <c r="DY268" s="71">
        <f t="shared" si="831"/>
        <v>0.18773575728549896</v>
      </c>
      <c r="DZ268" s="71"/>
      <c r="EB268" s="71">
        <f t="shared" si="836"/>
        <v>-1.1950394652460689E-2</v>
      </c>
      <c r="EC268" s="71">
        <f t="shared" si="837"/>
        <v>-9.7631745241063966E-3</v>
      </c>
      <c r="ED268" s="71">
        <f t="shared" si="838"/>
        <v>1.0412633588787459E-2</v>
      </c>
      <c r="EE268" s="71">
        <f t="shared" si="839"/>
        <v>1.0037320332518722E-2</v>
      </c>
      <c r="EG268" s="71">
        <f t="shared" si="840"/>
        <v>4.3056855141701035E-4</v>
      </c>
      <c r="EH268" s="71">
        <f t="shared" si="841"/>
        <v>1.91310489318971E-3</v>
      </c>
      <c r="EI268" s="71">
        <f t="shared" si="842"/>
        <v>-2.4045861630918957E-3</v>
      </c>
      <c r="EJ268" s="71">
        <f t="shared" si="843"/>
        <v>-7.8943045963168756E-4</v>
      </c>
      <c r="EL268" s="71">
        <f t="shared" si="844"/>
        <v>8.1197960394663467E-4</v>
      </c>
      <c r="EM268" s="71">
        <f t="shared" si="845"/>
        <v>5.2634953822783682E-4</v>
      </c>
      <c r="EN268" s="71">
        <f t="shared" si="846"/>
        <v>1.536974826752804E-3</v>
      </c>
      <c r="EO268" s="71">
        <f t="shared" si="847"/>
        <v>-1.7656493650634536E-3</v>
      </c>
      <c r="EQ268" s="71">
        <f t="shared" si="848"/>
        <v>-1.9299610243401745E-2</v>
      </c>
      <c r="ER268" s="71">
        <f t="shared" si="849"/>
        <v>-1.3529327071093836E-2</v>
      </c>
      <c r="ES268" s="71">
        <f t="shared" si="850"/>
        <v>-1.1636947455742926E-2</v>
      </c>
      <c r="ET268" s="71">
        <f t="shared" si="851"/>
        <v>-7.8012084119106519E-3</v>
      </c>
      <c r="EW268" s="71">
        <f t="shared" si="852"/>
        <v>0.97538876852257339</v>
      </c>
      <c r="EX268" s="71">
        <f t="shared" si="853"/>
        <v>0.84153996502895578</v>
      </c>
      <c r="EY268" s="71">
        <f t="shared" si="773"/>
        <v>1.3393867832846396</v>
      </c>
      <c r="EZ268" s="71"/>
      <c r="FA268" s="71">
        <f t="shared" si="854"/>
        <v>0.99672012333086291</v>
      </c>
      <c r="FB268" s="71">
        <f t="shared" si="855"/>
        <v>0.98136778548654002</v>
      </c>
      <c r="FC268" s="71">
        <f t="shared" si="774"/>
        <v>1.0145115146425057</v>
      </c>
      <c r="FD268" s="71"/>
      <c r="FE268" s="71">
        <f t="shared" si="856"/>
        <v>1.0001881464474993</v>
      </c>
      <c r="FF268" s="71">
        <f t="shared" si="857"/>
        <v>1.0003687554554395</v>
      </c>
      <c r="FG268" s="71">
        <f t="shared" si="775"/>
        <v>1.001644002222537</v>
      </c>
      <c r="FH268" s="71"/>
      <c r="FI268" s="71">
        <f t="shared" si="858"/>
        <v>1.000508753312088</v>
      </c>
      <c r="FJ268" s="71">
        <f t="shared" si="859"/>
        <v>1.0139450451403693</v>
      </c>
      <c r="FK268" s="71">
        <f t="shared" si="776"/>
        <v>0.98280635601479116</v>
      </c>
      <c r="FM268" s="71">
        <f t="shared" si="860"/>
        <v>0.98613876107884701</v>
      </c>
      <c r="FN268" s="71">
        <f t="shared" si="861"/>
        <v>0.98935993839273551</v>
      </c>
      <c r="FO268" s="71">
        <f t="shared" si="777"/>
        <v>0.9933868493760063</v>
      </c>
      <c r="FQ268" s="239"/>
      <c r="GB268" s="119">
        <f t="shared" si="865"/>
        <v>0.28168699652669338</v>
      </c>
      <c r="GC268" s="119">
        <f t="shared" si="862"/>
        <v>0.36448356340696064</v>
      </c>
      <c r="GD268" s="119">
        <f t="shared" si="863"/>
        <v>0.21110001204787965</v>
      </c>
      <c r="GE268" s="119">
        <f t="shared" si="864"/>
        <v>0.1427294280184663</v>
      </c>
    </row>
    <row r="269" spans="1:187" x14ac:dyDescent="0.2">
      <c r="A269" s="75" t="s">
        <v>79</v>
      </c>
      <c r="B269" s="50">
        <f t="shared" si="765"/>
        <v>1978</v>
      </c>
      <c r="D269" s="79">
        <f>Northeast!D269</f>
        <v>2300.6708374794061</v>
      </c>
      <c r="E269" s="79">
        <f>Midwest!D269</f>
        <v>3061.2186793170749</v>
      </c>
      <c r="F269" s="79">
        <f>South!D270</f>
        <v>1789.168923675913</v>
      </c>
      <c r="G269" s="79">
        <f>West!D270</f>
        <v>1108.8845595276046</v>
      </c>
      <c r="H269" s="79">
        <f t="shared" si="766"/>
        <v>8259.9429999999993</v>
      </c>
      <c r="I269" s="119">
        <f t="shared" si="778"/>
        <v>0.2052388223010877</v>
      </c>
      <c r="J269" s="327">
        <f t="shared" si="767"/>
        <v>16927.371698496336</v>
      </c>
      <c r="K269" s="327">
        <f t="shared" si="767"/>
        <v>20347.264235723665</v>
      </c>
      <c r="L269" s="327">
        <f t="shared" si="767"/>
        <v>25340.963149193281</v>
      </c>
      <c r="M269" s="327">
        <f t="shared" si="767"/>
        <v>14663.280413942713</v>
      </c>
      <c r="N269" s="327">
        <f t="shared" si="779"/>
        <v>77278.879497356</v>
      </c>
      <c r="P269" s="84">
        <f t="shared" si="768"/>
        <v>27.304794707560347</v>
      </c>
      <c r="Q269" s="84">
        <f t="shared" si="768"/>
        <v>30.374753678123238</v>
      </c>
      <c r="R269" s="84">
        <f t="shared" si="768"/>
        <v>35.866196228205489</v>
      </c>
      <c r="S269" s="84">
        <f t="shared" si="768"/>
        <v>19.739942657692378</v>
      </c>
      <c r="T269" s="79">
        <f t="shared" si="780"/>
        <v>113.28568727158145</v>
      </c>
      <c r="V269" s="84">
        <f t="shared" si="781"/>
        <v>135.91423869328605</v>
      </c>
      <c r="W269" s="84">
        <f t="shared" si="782"/>
        <v>150.44866198486267</v>
      </c>
      <c r="X269" s="84">
        <f t="shared" si="783"/>
        <v>70.603824848420189</v>
      </c>
      <c r="Y269" s="84">
        <f t="shared" si="784"/>
        <v>75.623225378218351</v>
      </c>
      <c r="Z269" s="84">
        <f t="shared" si="785"/>
        <v>106.88487014466357</v>
      </c>
      <c r="AC269" s="84">
        <f t="shared" si="786"/>
        <v>84.258858640763918</v>
      </c>
      <c r="AD269" s="84">
        <f t="shared" si="787"/>
        <v>100.78167914566009</v>
      </c>
      <c r="AE269" s="84">
        <f t="shared" si="788"/>
        <v>49.88454622542033</v>
      </c>
      <c r="AF269" s="84">
        <f t="shared" si="789"/>
        <v>56.174659610547948</v>
      </c>
      <c r="AG269" s="84">
        <f t="shared" si="790"/>
        <v>72.912502884837664</v>
      </c>
      <c r="AI269" s="74">
        <f t="shared" si="791"/>
        <v>80.653644562078881</v>
      </c>
      <c r="AJ269" s="74">
        <f t="shared" si="792"/>
        <v>97.410941764492705</v>
      </c>
      <c r="AK269" s="74">
        <f t="shared" si="793"/>
        <v>47.936181567066384</v>
      </c>
      <c r="AL269" s="74">
        <f t="shared" si="794"/>
        <v>56.144041338853221</v>
      </c>
      <c r="AM269" s="74">
        <f t="shared" si="795"/>
        <v>70.517586222509053</v>
      </c>
      <c r="AO269" s="119">
        <f>Northeast!V269</f>
        <v>1.0446999524728249</v>
      </c>
      <c r="AP269" s="119">
        <f>Midwest!V269</f>
        <v>1.0346032726930894</v>
      </c>
      <c r="AQ269" s="119">
        <f>South!V270</f>
        <v>1.0406449699300315</v>
      </c>
      <c r="AR269" s="119">
        <f>West!V270</f>
        <v>1.0005453521151058</v>
      </c>
      <c r="AS269" s="119">
        <f t="shared" si="796"/>
        <v>1.0339619772970075</v>
      </c>
      <c r="AU269" s="125">
        <f t="shared" si="797"/>
        <v>1613.0557769925879</v>
      </c>
      <c r="AV269" s="125">
        <f t="shared" si="798"/>
        <v>1492.8175761729344</v>
      </c>
      <c r="AW269" s="125">
        <f t="shared" si="799"/>
        <v>1415.344634576262</v>
      </c>
      <c r="AX269" s="125">
        <f t="shared" si="800"/>
        <v>1346.2159967235211</v>
      </c>
      <c r="AY269" s="125">
        <f t="shared" si="801"/>
        <v>1465.933357321225</v>
      </c>
      <c r="BB269" s="71">
        <f t="shared" si="802"/>
        <v>1.2241794894735394</v>
      </c>
      <c r="BC269" s="71">
        <f t="shared" si="803"/>
        <v>1.3432165339761257</v>
      </c>
      <c r="BD269" s="71">
        <f t="shared" si="804"/>
        <v>1.2877714973795977</v>
      </c>
      <c r="BE269" s="71">
        <f t="shared" si="805"/>
        <v>1.2017140803114612</v>
      </c>
      <c r="BF269" s="71"/>
      <c r="BG269" s="71"/>
      <c r="BH269" s="71"/>
      <c r="BI269" s="71"/>
      <c r="BJ269" s="71"/>
      <c r="BK269" s="71"/>
      <c r="BL269" s="71"/>
      <c r="BM269" s="71"/>
      <c r="BN269" s="71"/>
      <c r="BO269" s="71"/>
      <c r="BP269" s="71">
        <f t="shared" si="806"/>
        <v>0.97101337254912623</v>
      </c>
      <c r="BQ269" s="148">
        <f>Northeast!AK269</f>
        <v>1.2200269673987185</v>
      </c>
      <c r="BR269" s="148">
        <f>Midwest!AK269</f>
        <v>1.3376489107185163</v>
      </c>
      <c r="BS269" s="148">
        <f>South!AK270</f>
        <v>1.2912417698480405</v>
      </c>
      <c r="BT269" s="148">
        <f>West!AK270</f>
        <v>1.1984854704833359</v>
      </c>
      <c r="BU269" s="72"/>
      <c r="BV269" s="148">
        <f>Northeast!AH269</f>
        <v>1.0034036313833907</v>
      </c>
      <c r="BW269" s="148">
        <f>Midwest!AH269</f>
        <v>1.0041622455735555</v>
      </c>
      <c r="BX269" s="148">
        <f>South!AH270</f>
        <v>0.99731245336893715</v>
      </c>
      <c r="BY269" s="148">
        <f>West!AH270</f>
        <v>1.0026939081929993</v>
      </c>
      <c r="CA269" s="148">
        <f>Northeast!AI269</f>
        <v>0.986449263507859</v>
      </c>
      <c r="CB269" s="148">
        <f>Midwest!AI269</f>
        <v>0.98083474910273294</v>
      </c>
      <c r="CC269" s="148">
        <f>South!AI270</f>
        <v>0.98376092627237588</v>
      </c>
      <c r="CD269" s="148">
        <f>West!AI270</f>
        <v>0.98833000387687353</v>
      </c>
      <c r="CF269" s="148">
        <f>Northeast!AJ269</f>
        <v>1.0689718748846795</v>
      </c>
      <c r="CG269" s="148">
        <f>Midwest!AJ269</f>
        <v>1.0232101608605551</v>
      </c>
      <c r="CH269" s="148">
        <f>South!AJ270</f>
        <v>1.0377248417716958</v>
      </c>
      <c r="CI269" s="148">
        <f>West!AJ270</f>
        <v>0.94818595970013908</v>
      </c>
      <c r="CK269" s="73">
        <f t="shared" si="807"/>
        <v>0.88450604860040072</v>
      </c>
      <c r="CL269" s="73">
        <f t="shared" si="808"/>
        <v>1.3064066839585557</v>
      </c>
      <c r="CM269" s="73">
        <f t="shared" si="809"/>
        <v>1.0121279968368626</v>
      </c>
      <c r="CN269" s="73">
        <f t="shared" si="810"/>
        <v>1.0021439987118819</v>
      </c>
      <c r="CO269" s="73">
        <f t="shared" si="811"/>
        <v>0.98403041068549324</v>
      </c>
      <c r="CP269" s="73">
        <f t="shared" si="812"/>
        <v>1.0269708697788011</v>
      </c>
      <c r="CQ269" s="73">
        <f t="shared" si="813"/>
        <v>1.2745186073792332</v>
      </c>
      <c r="CR269" s="73">
        <f t="shared" si="814"/>
        <v>1.1555246138933346</v>
      </c>
      <c r="CS269" s="73">
        <f t="shared" si="815"/>
        <v>1.1555246138933346</v>
      </c>
      <c r="CT269" s="73"/>
      <c r="CU269" s="73">
        <f t="shared" si="816"/>
        <v>1.0250197026506291</v>
      </c>
      <c r="CV269" s="546">
        <f t="shared" si="817"/>
        <v>1.0416544971781736</v>
      </c>
      <c r="CW269" s="71">
        <f t="shared" si="818"/>
        <v>1.2541650686456898</v>
      </c>
      <c r="CX269" s="53"/>
      <c r="CZ269" s="71">
        <f t="shared" si="769"/>
        <v>0.27853350047081515</v>
      </c>
      <c r="DA269" s="71">
        <f t="shared" si="770"/>
        <v>0.3706101457742596</v>
      </c>
      <c r="DB269" s="71">
        <f t="shared" si="771"/>
        <v>0.21660790197655277</v>
      </c>
      <c r="DC269" s="71">
        <f t="shared" si="772"/>
        <v>0.13424845177837239</v>
      </c>
      <c r="DE269" s="71">
        <f t="shared" si="819"/>
        <v>0.2804653687840834</v>
      </c>
      <c r="DF269" s="71">
        <f t="shared" si="820"/>
        <v>0.36615709197767327</v>
      </c>
      <c r="DG269" s="71">
        <f t="shared" si="821"/>
        <v>0.2195124765234947</v>
      </c>
      <c r="DH269" s="71">
        <f t="shared" si="822"/>
        <v>0.13382933784553883</v>
      </c>
      <c r="DI269" s="71">
        <f t="shared" si="823"/>
        <v>0.99996427513079023</v>
      </c>
      <c r="DJ269" s="71"/>
      <c r="DK269" s="71">
        <f t="shared" si="824"/>
        <v>0.28047538873066236</v>
      </c>
      <c r="DL269" s="71">
        <f t="shared" si="825"/>
        <v>0.36617017335922503</v>
      </c>
      <c r="DM269" s="71">
        <f t="shared" si="826"/>
        <v>0.2195203188581748</v>
      </c>
      <c r="DN269" s="71">
        <f t="shared" si="827"/>
        <v>0.13383411905193776</v>
      </c>
      <c r="DQ269" s="71">
        <f t="shared" si="832"/>
        <v>-7.0817039028052961E-2</v>
      </c>
      <c r="DR269" s="71">
        <f t="shared" si="833"/>
        <v>-2.4695614130077877E-2</v>
      </c>
      <c r="DS269" s="71">
        <f t="shared" si="834"/>
        <v>-7.3767063017543044E-2</v>
      </c>
      <c r="DT269" s="71">
        <f t="shared" si="835"/>
        <v>-3.3957987025786271E-2</v>
      </c>
      <c r="DV269" s="71">
        <f t="shared" si="828"/>
        <v>0.21904266480824797</v>
      </c>
      <c r="DW269" s="71">
        <f t="shared" si="829"/>
        <v>0.26329657427835534</v>
      </c>
      <c r="DX269" s="71">
        <f t="shared" si="830"/>
        <v>0.32791576837058423</v>
      </c>
      <c r="DY269" s="71">
        <f t="shared" si="831"/>
        <v>0.18974499254281241</v>
      </c>
      <c r="DZ269" s="71"/>
      <c r="EB269" s="71">
        <f t="shared" si="836"/>
        <v>-6.3219466327676527E-3</v>
      </c>
      <c r="EC269" s="71">
        <f t="shared" si="837"/>
        <v>-8.412308073180004E-3</v>
      </c>
      <c r="ED269" s="71">
        <f t="shared" si="838"/>
        <v>4.9041206602094805E-3</v>
      </c>
      <c r="EE269" s="71">
        <f t="shared" si="839"/>
        <v>1.0645598396937312E-2</v>
      </c>
      <c r="EG269" s="71">
        <f t="shared" si="840"/>
        <v>1.0433029493001279E-3</v>
      </c>
      <c r="EH269" s="71">
        <f t="shared" si="841"/>
        <v>1.9705463516752758E-3</v>
      </c>
      <c r="EI269" s="71">
        <f t="shared" si="842"/>
        <v>-7.7463335973708934E-4</v>
      </c>
      <c r="EJ269" s="71">
        <f t="shared" si="843"/>
        <v>-2.5783936372677746E-3</v>
      </c>
      <c r="EL269" s="71">
        <f t="shared" si="844"/>
        <v>-7.6340728673900886E-4</v>
      </c>
      <c r="EM269" s="71">
        <f t="shared" si="845"/>
        <v>1.9619451694453342E-3</v>
      </c>
      <c r="EN269" s="71">
        <f t="shared" si="846"/>
        <v>4.3560056723822432E-3</v>
      </c>
      <c r="EO269" s="71">
        <f t="shared" si="847"/>
        <v>-1.6126436048858217E-3</v>
      </c>
      <c r="EQ269" s="71">
        <f t="shared" si="848"/>
        <v>4.6048047655021275E-2</v>
      </c>
      <c r="ER269" s="71">
        <f t="shared" si="849"/>
        <v>3.6397704684592906E-2</v>
      </c>
      <c r="ES269" s="71">
        <f t="shared" si="850"/>
        <v>2.1696837140001719E-2</v>
      </c>
      <c r="ET269" s="71">
        <f t="shared" si="851"/>
        <v>1.6757207061147302E-2</v>
      </c>
      <c r="EW269" s="71">
        <f t="shared" si="852"/>
        <v>0.95156875018108866</v>
      </c>
      <c r="EX269" s="71">
        <f t="shared" si="853"/>
        <v>0.80078313275004054</v>
      </c>
      <c r="EY269" s="71">
        <f t="shared" si="773"/>
        <v>1.2745186073792332</v>
      </c>
      <c r="EZ269" s="71"/>
      <c r="FA269" s="71">
        <f t="shared" si="854"/>
        <v>0.99765057589663431</v>
      </c>
      <c r="FB269" s="71">
        <f t="shared" si="855"/>
        <v>0.9790621363570513</v>
      </c>
      <c r="FC269" s="71">
        <f t="shared" si="774"/>
        <v>1.0121279968368626</v>
      </c>
      <c r="FD269" s="71"/>
      <c r="FE269" s="71">
        <f t="shared" si="856"/>
        <v>1.0004991758431494</v>
      </c>
      <c r="FF269" s="71">
        <f t="shared" si="857"/>
        <v>1.0008681153724042</v>
      </c>
      <c r="FG269" s="71">
        <f t="shared" si="775"/>
        <v>1.0021439987118819</v>
      </c>
      <c r="FH269" s="71"/>
      <c r="FI269" s="71">
        <f t="shared" si="858"/>
        <v>1.001245468818156</v>
      </c>
      <c r="FJ269" s="71">
        <f t="shared" si="859"/>
        <v>1.0152078820774155</v>
      </c>
      <c r="FK269" s="71">
        <f t="shared" si="776"/>
        <v>0.98403041068549324</v>
      </c>
      <c r="FM269" s="71">
        <f t="shared" si="860"/>
        <v>1.0338075951215688</v>
      </c>
      <c r="FN269" s="71">
        <f t="shared" si="861"/>
        <v>1.0228078186194174</v>
      </c>
      <c r="FO269" s="71">
        <f t="shared" si="777"/>
        <v>1.0269708697788011</v>
      </c>
      <c r="FQ269" s="239"/>
      <c r="GB269" s="119">
        <f t="shared" si="865"/>
        <v>0.27971713181764057</v>
      </c>
      <c r="GC269" s="119">
        <f t="shared" si="862"/>
        <v>0.36730719816864044</v>
      </c>
      <c r="GD269" s="119">
        <f t="shared" si="863"/>
        <v>0.21216174335502958</v>
      </c>
      <c r="GE269" s="119">
        <f t="shared" si="864"/>
        <v>0.14081392665868941</v>
      </c>
    </row>
    <row r="270" spans="1:187" x14ac:dyDescent="0.2">
      <c r="A270" s="75" t="s">
        <v>79</v>
      </c>
      <c r="B270" s="50">
        <f t="shared" si="765"/>
        <v>1979</v>
      </c>
      <c r="D270" s="79">
        <f>Northeast!D270</f>
        <v>2044.0059078429013</v>
      </c>
      <c r="E270" s="79">
        <f>Midwest!D270</f>
        <v>2868.5467611555464</v>
      </c>
      <c r="F270" s="79">
        <f>South!D271</f>
        <v>1819.5062210367817</v>
      </c>
      <c r="G270" s="79">
        <f>West!D271</f>
        <v>1186.8511099647708</v>
      </c>
      <c r="H270" s="79">
        <f t="shared" si="766"/>
        <v>7918.91</v>
      </c>
      <c r="I270" s="119">
        <f t="shared" si="778"/>
        <v>0.20676503777299809</v>
      </c>
      <c r="J270" s="327">
        <f t="shared" si="767"/>
        <v>17099.558719509667</v>
      </c>
      <c r="K270" s="327">
        <f t="shared" si="767"/>
        <v>20748.193808236039</v>
      </c>
      <c r="L270" s="327">
        <f t="shared" si="767"/>
        <v>25849.81476111658</v>
      </c>
      <c r="M270" s="327">
        <f t="shared" si="767"/>
        <v>14990.832168701994</v>
      </c>
      <c r="N270" s="327">
        <f t="shared" si="779"/>
        <v>78688.399457564272</v>
      </c>
      <c r="P270" s="84">
        <f t="shared" si="768"/>
        <v>27.791187974279016</v>
      </c>
      <c r="Q270" s="84">
        <f t="shared" si="768"/>
        <v>31.293989575692756</v>
      </c>
      <c r="R270" s="84">
        <f t="shared" si="768"/>
        <v>36.817955107591153</v>
      </c>
      <c r="S270" s="84">
        <f t="shared" si="768"/>
        <v>20.280643053804596</v>
      </c>
      <c r="T270" s="79">
        <f t="shared" si="780"/>
        <v>116.18377571136753</v>
      </c>
      <c r="V270" s="84">
        <f t="shared" si="781"/>
        <v>119.53559395136915</v>
      </c>
      <c r="W270" s="84">
        <f t="shared" si="782"/>
        <v>138.25525188688331</v>
      </c>
      <c r="X270" s="84">
        <f t="shared" si="783"/>
        <v>70.387592245871403</v>
      </c>
      <c r="Y270" s="84">
        <f t="shared" si="784"/>
        <v>79.17179624241875</v>
      </c>
      <c r="Z270" s="84">
        <f t="shared" si="785"/>
        <v>100.63630795121935</v>
      </c>
      <c r="AC270" s="84">
        <f t="shared" si="786"/>
        <v>73.548705788850995</v>
      </c>
      <c r="AD270" s="84">
        <f t="shared" si="787"/>
        <v>91.664463369785778</v>
      </c>
      <c r="AE270" s="84">
        <f t="shared" si="788"/>
        <v>49.418991785929862</v>
      </c>
      <c r="AF270" s="84">
        <f t="shared" si="789"/>
        <v>58.521374633735817</v>
      </c>
      <c r="AG270" s="84">
        <f t="shared" si="790"/>
        <v>68.158483846081495</v>
      </c>
      <c r="AI270" s="74">
        <f t="shared" si="791"/>
        <v>74.521000137200147</v>
      </c>
      <c r="AJ270" s="74">
        <f t="shared" si="792"/>
        <v>89.253817322269256</v>
      </c>
      <c r="AK270" s="74">
        <f t="shared" si="793"/>
        <v>48.525451461442103</v>
      </c>
      <c r="AL270" s="74">
        <f t="shared" si="794"/>
        <v>57.885605298494433</v>
      </c>
      <c r="AM270" s="74">
        <f t="shared" si="795"/>
        <v>67.347616276922722</v>
      </c>
      <c r="AO270" s="119">
        <f>Northeast!V270</f>
        <v>0.98695274692289325</v>
      </c>
      <c r="AP270" s="119">
        <f>Midwest!V270</f>
        <v>1.0270088845479</v>
      </c>
      <c r="AQ270" s="119">
        <f>South!V271</f>
        <v>1.0184138487654826</v>
      </c>
      <c r="AR270" s="119">
        <f>West!V271</f>
        <v>1.0109832026798884</v>
      </c>
      <c r="AS270" s="119">
        <f t="shared" si="796"/>
        <v>1.0120400336936146</v>
      </c>
      <c r="AU270" s="125">
        <f t="shared" si="797"/>
        <v>1625.2576122078976</v>
      </c>
      <c r="AV270" s="125">
        <f t="shared" si="798"/>
        <v>1508.2753643486085</v>
      </c>
      <c r="AW270" s="125">
        <f t="shared" si="799"/>
        <v>1424.3024736476218</v>
      </c>
      <c r="AX270" s="125">
        <f t="shared" si="800"/>
        <v>1352.8697290165599</v>
      </c>
      <c r="AY270" s="125">
        <f t="shared" si="801"/>
        <v>1476.5044976422996</v>
      </c>
      <c r="BB270" s="71">
        <f t="shared" si="802"/>
        <v>1.1310968078175068</v>
      </c>
      <c r="BC270" s="71">
        <f t="shared" si="803"/>
        <v>1.2307365166184743</v>
      </c>
      <c r="BD270" s="71">
        <f t="shared" si="804"/>
        <v>1.3036018148857857</v>
      </c>
      <c r="BE270" s="71">
        <f t="shared" si="805"/>
        <v>1.2389907330453196</v>
      </c>
      <c r="BF270" s="71"/>
      <c r="BG270" s="71"/>
      <c r="BH270" s="71"/>
      <c r="BI270" s="71"/>
      <c r="BJ270" s="71"/>
      <c r="BK270" s="71"/>
      <c r="BL270" s="71"/>
      <c r="BM270" s="71"/>
      <c r="BN270" s="71"/>
      <c r="BO270" s="71"/>
      <c r="BP270" s="71">
        <f t="shared" si="806"/>
        <v>0.91438317593303431</v>
      </c>
      <c r="BQ270" s="148">
        <f>Northeast!AK270</f>
        <v>1.1294910446316124</v>
      </c>
      <c r="BR270" s="148">
        <f>Midwest!AK270</f>
        <v>1.2316112663412517</v>
      </c>
      <c r="BS270" s="148">
        <f>South!AK271</f>
        <v>1.3053165526205381</v>
      </c>
      <c r="BT270" s="148">
        <f>West!AK271</f>
        <v>1.2410248113665567</v>
      </c>
      <c r="BU270" s="72"/>
      <c r="BV270" s="148">
        <f>Northeast!AH270</f>
        <v>1.0014216696923157</v>
      </c>
      <c r="BW270" s="148">
        <f>Midwest!AH270</f>
        <v>0.99928975176934165</v>
      </c>
      <c r="BX270" s="148">
        <f>South!AH271</f>
        <v>0.99868634337677709</v>
      </c>
      <c r="BY270" s="148">
        <f>West!AH271</f>
        <v>0.99836096885202685</v>
      </c>
      <c r="CA270" s="148">
        <f>Northeast!AI270</f>
        <v>0.99391118239080534</v>
      </c>
      <c r="CB270" s="148">
        <f>Midwest!AI270</f>
        <v>0.99099107096614469</v>
      </c>
      <c r="CC270" s="148">
        <f>South!AI271</f>
        <v>0.98998723458411653</v>
      </c>
      <c r="CD270" s="148">
        <f>West!AI271</f>
        <v>0.99321486877149656</v>
      </c>
      <c r="CF270" s="148">
        <f>Northeast!AJ270</f>
        <v>1.0098830059324555</v>
      </c>
      <c r="CG270" s="148">
        <f>Midwest!AJ270</f>
        <v>1.0156994025624013</v>
      </c>
      <c r="CH270" s="148">
        <f>South!AJ271</f>
        <v>1.0155561028073974</v>
      </c>
      <c r="CI270" s="148">
        <f>West!AJ271</f>
        <v>0.95807758863435299</v>
      </c>
      <c r="CK270" s="73">
        <f t="shared" si="807"/>
        <v>0.90063890325016138</v>
      </c>
      <c r="CL270" s="73">
        <f t="shared" si="808"/>
        <v>1.2300332608202034</v>
      </c>
      <c r="CM270" s="73">
        <f t="shared" si="809"/>
        <v>1.0114868906123649</v>
      </c>
      <c r="CN270" s="73">
        <f t="shared" si="810"/>
        <v>0.99952092278170102</v>
      </c>
      <c r="CO270" s="73">
        <f t="shared" si="811"/>
        <v>0.99184089743556658</v>
      </c>
      <c r="CP270" s="73">
        <f t="shared" si="812"/>
        <v>1.0053249482922613</v>
      </c>
      <c r="CQ270" s="73">
        <f t="shared" si="813"/>
        <v>1.2201584586810486</v>
      </c>
      <c r="CR270" s="73">
        <f t="shared" si="814"/>
        <v>1.1078158069863273</v>
      </c>
      <c r="CS270" s="73">
        <f t="shared" si="815"/>
        <v>1.1078158069863278</v>
      </c>
      <c r="CT270" s="73"/>
      <c r="CU270" s="73">
        <f t="shared" si="816"/>
        <v>1.0080930489551567</v>
      </c>
      <c r="CV270" s="546">
        <f t="shared" si="817"/>
        <v>1.0163858453120966</v>
      </c>
      <c r="CW270" s="71">
        <f t="shared" si="818"/>
        <v>1.2102030606718088</v>
      </c>
      <c r="CX270" s="53"/>
      <c r="CZ270" s="71">
        <f t="shared" si="769"/>
        <v>0.25811707770929349</v>
      </c>
      <c r="DA270" s="71">
        <f t="shared" si="770"/>
        <v>0.36224010137197499</v>
      </c>
      <c r="DB270" s="71">
        <f t="shared" si="771"/>
        <v>0.22976725597800476</v>
      </c>
      <c r="DC270" s="71">
        <f t="shared" si="772"/>
        <v>0.14987556494072679</v>
      </c>
      <c r="DE270" s="71">
        <f t="shared" si="819"/>
        <v>0.26819578479738404</v>
      </c>
      <c r="DF270" s="71">
        <f t="shared" si="820"/>
        <v>0.36640919033148062</v>
      </c>
      <c r="DG270" s="71">
        <f t="shared" si="821"/>
        <v>0.22312290663966308</v>
      </c>
      <c r="DH270" s="71">
        <f t="shared" si="822"/>
        <v>0.14191864139950738</v>
      </c>
      <c r="DI270" s="71">
        <f t="shared" si="823"/>
        <v>0.99964652316803515</v>
      </c>
      <c r="DJ270" s="71"/>
      <c r="DK270" s="71">
        <f t="shared" si="824"/>
        <v>0.2682906193155456</v>
      </c>
      <c r="DL270" s="71">
        <f t="shared" si="825"/>
        <v>0.36653875328878549</v>
      </c>
      <c r="DM270" s="71">
        <f t="shared" si="826"/>
        <v>0.22320180330598452</v>
      </c>
      <c r="DN270" s="71">
        <f t="shared" si="827"/>
        <v>0.14196882408968439</v>
      </c>
      <c r="DQ270" s="71">
        <f t="shared" si="832"/>
        <v>-7.7105834644559418E-2</v>
      </c>
      <c r="DR270" s="71">
        <f t="shared" si="833"/>
        <v>-8.259024395345918E-2</v>
      </c>
      <c r="DS270" s="71">
        <f t="shared" si="834"/>
        <v>1.084121277263406E-2</v>
      </c>
      <c r="DT270" s="71">
        <f t="shared" si="835"/>
        <v>3.4878847331360145E-2</v>
      </c>
      <c r="DV270" s="71">
        <f t="shared" si="828"/>
        <v>0.21730723762822571</v>
      </c>
      <c r="DW270" s="71">
        <f t="shared" si="829"/>
        <v>0.26367538228332243</v>
      </c>
      <c r="DX270" s="71">
        <f t="shared" si="830"/>
        <v>0.32850858499234159</v>
      </c>
      <c r="DY270" s="71">
        <f t="shared" si="831"/>
        <v>0.19050879509611038</v>
      </c>
      <c r="DZ270" s="71"/>
      <c r="EB270" s="71">
        <f t="shared" si="836"/>
        <v>-7.954333531726655E-3</v>
      </c>
      <c r="EC270" s="71">
        <f t="shared" si="837"/>
        <v>1.4376782881798742E-3</v>
      </c>
      <c r="ED270" s="71">
        <f t="shared" si="838"/>
        <v>1.8061998458322956E-3</v>
      </c>
      <c r="EE270" s="71">
        <f t="shared" si="839"/>
        <v>4.0173358182191603E-3</v>
      </c>
      <c r="EG270" s="71">
        <f t="shared" si="840"/>
        <v>-1.9771920632517459E-3</v>
      </c>
      <c r="EH270" s="71">
        <f t="shared" si="841"/>
        <v>-4.8641079670704883E-3</v>
      </c>
      <c r="EI270" s="71">
        <f t="shared" si="842"/>
        <v>1.3766443417273476E-3</v>
      </c>
      <c r="EJ270" s="71">
        <f t="shared" si="843"/>
        <v>-4.3306619549178691E-3</v>
      </c>
      <c r="EL270" s="71">
        <f t="shared" si="844"/>
        <v>7.5359556006964071E-3</v>
      </c>
      <c r="EM270" s="71">
        <f t="shared" si="845"/>
        <v>1.0301530263894378E-2</v>
      </c>
      <c r="EN270" s="71">
        <f t="shared" si="846"/>
        <v>6.3091422589108218E-3</v>
      </c>
      <c r="EO270" s="71">
        <f t="shared" si="847"/>
        <v>4.9303700939376969E-3</v>
      </c>
      <c r="EQ270" s="71">
        <f t="shared" si="848"/>
        <v>-5.6862833520496807E-2</v>
      </c>
      <c r="ER270" s="71">
        <f t="shared" si="849"/>
        <v>-7.367459946426411E-3</v>
      </c>
      <c r="ES270" s="71">
        <f t="shared" si="850"/>
        <v>-2.1594317604969444E-2</v>
      </c>
      <c r="ET270" s="71">
        <f t="shared" si="851"/>
        <v>1.0378121875675737E-2</v>
      </c>
      <c r="EW270" s="71">
        <f t="shared" si="852"/>
        <v>0.95734848562943764</v>
      </c>
      <c r="EX270" s="71">
        <f t="shared" si="853"/>
        <v>0.7666285194558482</v>
      </c>
      <c r="EY270" s="71">
        <f t="shared" si="773"/>
        <v>1.2201584586810486</v>
      </c>
      <c r="EZ270" s="71"/>
      <c r="FA270" s="71">
        <f t="shared" si="854"/>
        <v>0.99936657594049239</v>
      </c>
      <c r="FB270" s="71">
        <f t="shared" si="855"/>
        <v>0.97844197484412987</v>
      </c>
      <c r="FC270" s="71">
        <f t="shared" si="774"/>
        <v>1.0114868906123649</v>
      </c>
      <c r="FD270" s="71"/>
      <c r="FE270" s="71">
        <f t="shared" si="856"/>
        <v>0.99738253590945769</v>
      </c>
      <c r="FF270" s="71">
        <f t="shared" si="857"/>
        <v>0.99824837902104813</v>
      </c>
      <c r="FG270" s="71">
        <f t="shared" si="775"/>
        <v>0.99952092278170102</v>
      </c>
      <c r="FH270" s="71"/>
      <c r="FI270" s="71">
        <f t="shared" si="858"/>
        <v>1.0079372412328522</v>
      </c>
      <c r="FJ270" s="71">
        <f t="shared" si="859"/>
        <v>1.0232658319389569</v>
      </c>
      <c r="FK270" s="71">
        <f t="shared" si="776"/>
        <v>0.99184089743556658</v>
      </c>
      <c r="FM270" s="71">
        <f t="shared" si="860"/>
        <v>0.97892255552370011</v>
      </c>
      <c r="FN270" s="71">
        <f t="shared" si="861"/>
        <v>1.0012496436125413</v>
      </c>
      <c r="FO270" s="71">
        <f t="shared" si="777"/>
        <v>1.0053249482922613</v>
      </c>
      <c r="FQ270" s="239"/>
      <c r="GB270" s="119">
        <f t="shared" si="865"/>
        <v>0.27484464073499038</v>
      </c>
      <c r="GC270" s="119">
        <f t="shared" si="862"/>
        <v>0.36564594967665498</v>
      </c>
      <c r="GD270" s="119">
        <f t="shared" si="863"/>
        <v>0.21706743009041296</v>
      </c>
      <c r="GE270" s="119">
        <f t="shared" si="864"/>
        <v>0.14244197949794174</v>
      </c>
    </row>
    <row r="271" spans="1:187" x14ac:dyDescent="0.2">
      <c r="A271" s="75" t="s">
        <v>79</v>
      </c>
      <c r="B271" s="50">
        <f t="shared" si="765"/>
        <v>1980</v>
      </c>
      <c r="D271" s="79">
        <f>Northeast!D271</f>
        <v>2070.2517246625084</v>
      </c>
      <c r="E271" s="79">
        <f>Midwest!D271</f>
        <v>2692.0752977728243</v>
      </c>
      <c r="F271" s="79">
        <f>South!D272</f>
        <v>1599.4231667595409</v>
      </c>
      <c r="G271" s="79">
        <f>West!D272</f>
        <v>1077.6548108051254</v>
      </c>
      <c r="H271" s="79">
        <f t="shared" ref="H271:H292" si="866">SUM(D271:G271)</f>
        <v>7439.4049999999997</v>
      </c>
      <c r="I271" s="119">
        <f t="shared" si="778"/>
        <v>0.20975405332592029</v>
      </c>
      <c r="J271" s="327">
        <f t="shared" si="767"/>
        <v>17245.216654062271</v>
      </c>
      <c r="K271" s="327">
        <f t="shared" si="767"/>
        <v>21042.749466398225</v>
      </c>
      <c r="L271" s="327">
        <f t="shared" si="767"/>
        <v>26594.39009099024</v>
      </c>
      <c r="M271" s="327">
        <f t="shared" si="767"/>
        <v>15343.852643559425</v>
      </c>
      <c r="N271" s="327">
        <f t="shared" si="779"/>
        <v>80226.208855010162</v>
      </c>
      <c r="P271" s="84">
        <f t="shared" si="768"/>
        <v>28.18422753831512</v>
      </c>
      <c r="Q271" s="84">
        <f t="shared" si="768"/>
        <v>31.837424311755253</v>
      </c>
      <c r="R271" s="84">
        <f t="shared" si="768"/>
        <v>37.969963405099648</v>
      </c>
      <c r="S271" s="84">
        <f t="shared" si="768"/>
        <v>20.797076324049009</v>
      </c>
      <c r="T271" s="79">
        <f t="shared" si="780"/>
        <v>118.78869157921903</v>
      </c>
      <c r="V271" s="84">
        <f t="shared" si="781"/>
        <v>120.04788146136983</v>
      </c>
      <c r="W271" s="84">
        <f t="shared" si="782"/>
        <v>127.93362873381261</v>
      </c>
      <c r="X271" s="84">
        <f t="shared" si="783"/>
        <v>60.141374225438632</v>
      </c>
      <c r="Y271" s="84">
        <f t="shared" si="784"/>
        <v>70.233652254049147</v>
      </c>
      <c r="Z271" s="84">
        <f t="shared" si="785"/>
        <v>92.730357151052218</v>
      </c>
      <c r="AC271" s="84">
        <f t="shared" si="786"/>
        <v>73.454265221500194</v>
      </c>
      <c r="AD271" s="84">
        <f t="shared" si="787"/>
        <v>84.556943784514502</v>
      </c>
      <c r="AE271" s="84">
        <f t="shared" si="788"/>
        <v>42.123379200958787</v>
      </c>
      <c r="AF271" s="84">
        <f t="shared" si="789"/>
        <v>51.817610995588034</v>
      </c>
      <c r="AG271" s="84">
        <f t="shared" si="790"/>
        <v>62.627215613691078</v>
      </c>
      <c r="AI271" s="74">
        <f t="shared" si="791"/>
        <v>71.078458484016622</v>
      </c>
      <c r="AJ271" s="74">
        <f t="shared" si="792"/>
        <v>83.686344241688744</v>
      </c>
      <c r="AK271" s="74">
        <f t="shared" si="793"/>
        <v>41.802292606943375</v>
      </c>
      <c r="AL271" s="74">
        <f t="shared" si="794"/>
        <v>53.263758032824789</v>
      </c>
      <c r="AM271" s="74">
        <f t="shared" si="795"/>
        <v>61.980740434771604</v>
      </c>
      <c r="AO271" s="119">
        <f>Northeast!V271</f>
        <v>1.0334251303159285</v>
      </c>
      <c r="AP271" s="119">
        <f>Midwest!V271</f>
        <v>1.0104031255124664</v>
      </c>
      <c r="AQ271" s="119">
        <f>South!V272</f>
        <v>1.0076810761800676</v>
      </c>
      <c r="AR271" s="119">
        <f>West!V272</f>
        <v>0.97284932399352031</v>
      </c>
      <c r="AS271" s="119">
        <f t="shared" si="796"/>
        <v>1.0104302590511938</v>
      </c>
      <c r="AU271" s="125">
        <f t="shared" si="797"/>
        <v>1634.3214529390134</v>
      </c>
      <c r="AV271" s="125">
        <f t="shared" si="798"/>
        <v>1512.9878518296448</v>
      </c>
      <c r="AW271" s="125">
        <f t="shared" si="799"/>
        <v>1427.7433426820069</v>
      </c>
      <c r="AX271" s="125">
        <f t="shared" si="800"/>
        <v>1355.401202499072</v>
      </c>
      <c r="AY271" s="125">
        <f t="shared" si="801"/>
        <v>1480.6718811043584</v>
      </c>
      <c r="BB271" s="71">
        <f t="shared" si="802"/>
        <v>1.0788451221513757</v>
      </c>
      <c r="BC271" s="71">
        <f t="shared" si="803"/>
        <v>1.1539656553698188</v>
      </c>
      <c r="BD271" s="71">
        <f t="shared" si="804"/>
        <v>1.1229889237011663</v>
      </c>
      <c r="BE271" s="71">
        <f t="shared" si="805"/>
        <v>1.1400641363174027</v>
      </c>
      <c r="BF271" s="71"/>
      <c r="BG271" s="71"/>
      <c r="BH271" s="71"/>
      <c r="BI271" s="71"/>
      <c r="BJ271" s="71"/>
      <c r="BK271" s="71"/>
      <c r="BL271" s="71"/>
      <c r="BM271" s="71"/>
      <c r="BN271" s="71"/>
      <c r="BO271" s="71"/>
      <c r="BP271" s="71">
        <f t="shared" si="806"/>
        <v>0.97460033457946105</v>
      </c>
      <c r="BQ271" s="148">
        <f>Northeast!AK271</f>
        <v>1.0787419051219149</v>
      </c>
      <c r="BR271" s="148">
        <f>Midwest!AK271</f>
        <v>1.1543999473672968</v>
      </c>
      <c r="BS271" s="148">
        <f>South!AK272</f>
        <v>1.1233595779977894</v>
      </c>
      <c r="BT271" s="148">
        <f>West!AK272</f>
        <v>1.1402177267619367</v>
      </c>
      <c r="BU271" s="72"/>
      <c r="BV271" s="148">
        <f>Northeast!AH271</f>
        <v>1.0000956827847058</v>
      </c>
      <c r="BW271" s="148">
        <f>Midwest!AH271</f>
        <v>0.9996237941638263</v>
      </c>
      <c r="BX271" s="148">
        <f>South!AH272</f>
        <v>0.99967004839422513</v>
      </c>
      <c r="BY271" s="148">
        <f>West!AH272</f>
        <v>0.99986529726654028</v>
      </c>
      <c r="CA271" s="148">
        <f>Northeast!AI271</f>
        <v>0.99945408992152407</v>
      </c>
      <c r="CB271" s="148">
        <f>Midwest!AI271</f>
        <v>0.99408734444917912</v>
      </c>
      <c r="CC271" s="148">
        <f>South!AI272</f>
        <v>0.99237887293547966</v>
      </c>
      <c r="CD271" s="148">
        <f>West!AI272</f>
        <v>0.99507336042727446</v>
      </c>
      <c r="CF271" s="148">
        <f>Northeast!AJ271</f>
        <v>1.0574351003768216</v>
      </c>
      <c r="CG271" s="148">
        <f>Midwest!AJ271</f>
        <v>0.99927650711801586</v>
      </c>
      <c r="CH271" s="148">
        <f>South!AJ272</f>
        <v>1.0048534471901602</v>
      </c>
      <c r="CI271" s="148">
        <f>West!AJ272</f>
        <v>0.92193928837351402</v>
      </c>
      <c r="CK271" s="73">
        <f t="shared" si="807"/>
        <v>0.91824011230601954</v>
      </c>
      <c r="CL271" s="73">
        <f t="shared" si="808"/>
        <v>1.1334023068375969</v>
      </c>
      <c r="CM271" s="73">
        <f t="shared" si="809"/>
        <v>1.0092331003543011</v>
      </c>
      <c r="CN271" s="73">
        <f t="shared" si="810"/>
        <v>0.99972742528892544</v>
      </c>
      <c r="CO271" s="73">
        <f t="shared" si="811"/>
        <v>0.99525165442623598</v>
      </c>
      <c r="CP271" s="73">
        <f t="shared" si="812"/>
        <v>1.0037292341439961</v>
      </c>
      <c r="CQ271" s="73">
        <f t="shared" si="813"/>
        <v>1.1245053308876778</v>
      </c>
      <c r="CR271" s="73">
        <f t="shared" si="814"/>
        <v>1.0407354615184565</v>
      </c>
      <c r="CS271" s="73">
        <f t="shared" si="815"/>
        <v>1.0407354615184565</v>
      </c>
      <c r="CT271" s="73"/>
      <c r="CU271" s="73">
        <f t="shared" si="816"/>
        <v>1.0079119019763969</v>
      </c>
      <c r="CV271" s="546">
        <f t="shared" si="817"/>
        <v>1.0127206495903385</v>
      </c>
      <c r="CW271" s="71">
        <f t="shared" si="818"/>
        <v>1.1191657909770831</v>
      </c>
      <c r="CX271" s="53"/>
      <c r="CZ271" s="71">
        <f t="shared" si="769"/>
        <v>0.27828189548256999</v>
      </c>
      <c r="DA271" s="71">
        <f t="shared" si="770"/>
        <v>0.36186701729141302</v>
      </c>
      <c r="DB271" s="71">
        <f t="shared" si="771"/>
        <v>0.21499342578600586</v>
      </c>
      <c r="DC271" s="71">
        <f t="shared" si="772"/>
        <v>0.14485766144001105</v>
      </c>
      <c r="DE271" s="71">
        <f t="shared" si="819"/>
        <v>0.2680730964619189</v>
      </c>
      <c r="DF271" s="71">
        <f t="shared" si="820"/>
        <v>0.36205352729414997</v>
      </c>
      <c r="DG271" s="71">
        <f t="shared" si="821"/>
        <v>0.2222985252272382</v>
      </c>
      <c r="DH271" s="71">
        <f t="shared" si="822"/>
        <v>0.14735237358890363</v>
      </c>
      <c r="DI271" s="71">
        <f t="shared" si="823"/>
        <v>0.99977752257221064</v>
      </c>
      <c r="DJ271" s="71"/>
      <c r="DK271" s="71">
        <f t="shared" si="824"/>
        <v>0.26813274994643305</v>
      </c>
      <c r="DL271" s="71">
        <f t="shared" si="825"/>
        <v>0.36213409395588808</v>
      </c>
      <c r="DM271" s="71">
        <f t="shared" si="826"/>
        <v>0.22234799263671415</v>
      </c>
      <c r="DN271" s="71">
        <f t="shared" si="827"/>
        <v>0.14738516346096475</v>
      </c>
      <c r="DQ271" s="71">
        <f t="shared" si="832"/>
        <v>-4.5971668836744681E-2</v>
      </c>
      <c r="DR271" s="71">
        <f t="shared" si="833"/>
        <v>-6.4742601869520661E-2</v>
      </c>
      <c r="DS271" s="71">
        <f t="shared" si="834"/>
        <v>-0.15012176179139794</v>
      </c>
      <c r="DT271" s="71">
        <f t="shared" si="835"/>
        <v>-8.47182665076604E-2</v>
      </c>
      <c r="DV271" s="71">
        <f t="shared" si="828"/>
        <v>0.21495739235576877</v>
      </c>
      <c r="DW271" s="71">
        <f t="shared" si="829"/>
        <v>0.26229270666931304</v>
      </c>
      <c r="DX271" s="71">
        <f t="shared" si="830"/>
        <v>0.33149254427631364</v>
      </c>
      <c r="DY271" s="71">
        <f t="shared" si="831"/>
        <v>0.19125735669860455</v>
      </c>
      <c r="DZ271" s="71"/>
      <c r="EB271" s="71">
        <f t="shared" si="836"/>
        <v>-1.0872360387589423E-2</v>
      </c>
      <c r="EC271" s="71">
        <f t="shared" si="837"/>
        <v>-5.257652804981929E-3</v>
      </c>
      <c r="ED271" s="71">
        <f t="shared" si="838"/>
        <v>9.0423470001166784E-3</v>
      </c>
      <c r="EE271" s="71">
        <f t="shared" si="839"/>
        <v>3.9215763802214892E-3</v>
      </c>
      <c r="EG271" s="71">
        <f t="shared" si="840"/>
        <v>-1.3249818693385031E-3</v>
      </c>
      <c r="EH271" s="71">
        <f t="shared" si="841"/>
        <v>3.3422395708282838E-4</v>
      </c>
      <c r="EI271" s="71">
        <f t="shared" si="842"/>
        <v>9.845141747037902E-4</v>
      </c>
      <c r="EJ271" s="71">
        <f t="shared" si="843"/>
        <v>1.5056640223543914E-3</v>
      </c>
      <c r="EL271" s="71">
        <f t="shared" si="844"/>
        <v>5.5613709077943089E-3</v>
      </c>
      <c r="EM271" s="71">
        <f t="shared" si="845"/>
        <v>3.1195503109224523E-3</v>
      </c>
      <c r="EN271" s="71">
        <f t="shared" si="846"/>
        <v>2.4129140451554193E-3</v>
      </c>
      <c r="EO271" s="71">
        <f t="shared" si="847"/>
        <v>1.8694394200403502E-3</v>
      </c>
      <c r="EQ271" s="71">
        <f t="shared" si="848"/>
        <v>4.6011770819717322E-2</v>
      </c>
      <c r="ER271" s="71">
        <f t="shared" si="849"/>
        <v>-1.6301196489594279E-2</v>
      </c>
      <c r="ES271" s="71">
        <f t="shared" si="850"/>
        <v>-1.0594639812774554E-2</v>
      </c>
      <c r="ET271" s="71">
        <f t="shared" si="851"/>
        <v>-3.8449391277613917E-2</v>
      </c>
      <c r="EW271" s="71">
        <f t="shared" si="852"/>
        <v>0.92160597903261776</v>
      </c>
      <c r="EX271" s="71">
        <f t="shared" si="853"/>
        <v>0.70652942722743328</v>
      </c>
      <c r="EY271" s="71">
        <f t="shared" si="773"/>
        <v>1.1245053308876778</v>
      </c>
      <c r="EZ271" s="71"/>
      <c r="FA271" s="71">
        <f t="shared" si="854"/>
        <v>0.997771804776729</v>
      </c>
      <c r="FB271" s="71">
        <f t="shared" si="855"/>
        <v>0.97626181510953436</v>
      </c>
      <c r="FC271" s="71">
        <f t="shared" si="774"/>
        <v>1.0092331003543011</v>
      </c>
      <c r="FD271" s="71"/>
      <c r="FE271" s="71">
        <f t="shared" si="856"/>
        <v>1.0002066014852893</v>
      </c>
      <c r="FF271" s="71">
        <f t="shared" si="857"/>
        <v>0.99845461861884144</v>
      </c>
      <c r="FG271" s="71">
        <f t="shared" si="775"/>
        <v>0.99972742528892544</v>
      </c>
      <c r="FH271" s="71"/>
      <c r="FI271" s="71">
        <f t="shared" si="858"/>
        <v>1.0034388146319515</v>
      </c>
      <c r="FJ271" s="71">
        <f t="shared" si="859"/>
        <v>1.0267846534542047</v>
      </c>
      <c r="FK271" s="71">
        <f t="shared" si="776"/>
        <v>0.99525165442623598</v>
      </c>
      <c r="FM271" s="71">
        <f t="shared" si="860"/>
        <v>0.99841273794012986</v>
      </c>
      <c r="FN271" s="71">
        <f t="shared" si="861"/>
        <v>0.99966039804077667</v>
      </c>
      <c r="FO271" s="71">
        <f t="shared" si="777"/>
        <v>1.0037292341439961</v>
      </c>
      <c r="FQ271" s="239"/>
      <c r="GB271" s="119">
        <f t="shared" si="865"/>
        <v>0.27591900943224451</v>
      </c>
      <c r="GC271" s="119">
        <f t="shared" si="862"/>
        <v>0.36427901726454925</v>
      </c>
      <c r="GD271" s="119">
        <f t="shared" si="863"/>
        <v>0.2187131076930145</v>
      </c>
      <c r="GE271" s="119">
        <f t="shared" si="864"/>
        <v>0.14108886561019171</v>
      </c>
    </row>
    <row r="272" spans="1:187" x14ac:dyDescent="0.2">
      <c r="A272" s="75" t="s">
        <v>79</v>
      </c>
      <c r="B272" s="50">
        <f t="shared" si="765"/>
        <v>1981</v>
      </c>
      <c r="D272" s="79">
        <f>Northeast!D272</f>
        <v>2004.16834968699</v>
      </c>
      <c r="E272" s="79">
        <f>Midwest!D272</f>
        <v>2528.8257235321444</v>
      </c>
      <c r="F272" s="79">
        <f>South!D273</f>
        <v>1484.1440160404284</v>
      </c>
      <c r="G272" s="79">
        <f>West!D273</f>
        <v>1028.1469107404366</v>
      </c>
      <c r="H272" s="79">
        <f t="shared" si="866"/>
        <v>7045.2849999999989</v>
      </c>
      <c r="I272" s="119">
        <f t="shared" si="778"/>
        <v>0.22244290139858888</v>
      </c>
      <c r="J272" s="327">
        <f t="shared" si="767"/>
        <v>17838.832482681795</v>
      </c>
      <c r="K272" s="327">
        <f t="shared" si="767"/>
        <v>21793.033023238218</v>
      </c>
      <c r="L272" s="327">
        <f t="shared" si="767"/>
        <v>27799.969292662143</v>
      </c>
      <c r="M272" s="327">
        <f t="shared" si="767"/>
        <v>15959.618757428241</v>
      </c>
      <c r="N272" s="327">
        <f t="shared" si="779"/>
        <v>83391.453556010398</v>
      </c>
      <c r="P272" s="84">
        <f t="shared" si="768"/>
        <v>29.272287255250813</v>
      </c>
      <c r="Q272" s="84">
        <f t="shared" si="768"/>
        <v>32.971325993217192</v>
      </c>
      <c r="R272" s="84">
        <f t="shared" si="768"/>
        <v>39.618884627221178</v>
      </c>
      <c r="S272" s="84">
        <f t="shared" si="768"/>
        <v>21.578066381812896</v>
      </c>
      <c r="T272" s="79">
        <f t="shared" si="780"/>
        <v>123.44056425750207</v>
      </c>
      <c r="V272" s="84">
        <f t="shared" si="781"/>
        <v>112.34862772732838</v>
      </c>
      <c r="W272" s="84">
        <f t="shared" si="782"/>
        <v>116.03826419368161</v>
      </c>
      <c r="X272" s="84">
        <f t="shared" si="783"/>
        <v>53.386534366862456</v>
      </c>
      <c r="Y272" s="84">
        <f t="shared" si="784"/>
        <v>64.421771369813953</v>
      </c>
      <c r="Z272" s="84">
        <f t="shared" si="785"/>
        <v>84.484496906724246</v>
      </c>
      <c r="AC272" s="84">
        <f t="shared" si="786"/>
        <v>68.466407568731611</v>
      </c>
      <c r="AD272" s="84">
        <f t="shared" si="787"/>
        <v>76.697725898326638</v>
      </c>
      <c r="AE272" s="84">
        <f t="shared" si="788"/>
        <v>37.46051990117634</v>
      </c>
      <c r="AF272" s="84">
        <f t="shared" si="789"/>
        <v>47.647777727063243</v>
      </c>
      <c r="AG272" s="84">
        <f t="shared" si="790"/>
        <v>57.074309748805469</v>
      </c>
      <c r="AI272" s="74">
        <f t="shared" si="791"/>
        <v>67.84865188462588</v>
      </c>
      <c r="AJ272" s="74">
        <f t="shared" si="792"/>
        <v>77.601638040757635</v>
      </c>
      <c r="AK272" s="74">
        <f t="shared" si="793"/>
        <v>37.445129778497616</v>
      </c>
      <c r="AL272" s="74">
        <f t="shared" si="794"/>
        <v>50.161512858976003</v>
      </c>
      <c r="AM272" s="74">
        <f t="shared" si="795"/>
        <v>57.603729429601721</v>
      </c>
      <c r="AO272" s="119">
        <f>Northeast!V272</f>
        <v>1.0091049072744467</v>
      </c>
      <c r="AP272" s="119">
        <f>Midwest!V272</f>
        <v>0.98835189352631647</v>
      </c>
      <c r="AQ272" s="119">
        <f>South!V273</f>
        <v>1.0004110046558727</v>
      </c>
      <c r="AR272" s="119">
        <f>West!V273</f>
        <v>0.94988717467553518</v>
      </c>
      <c r="AS272" s="119">
        <f t="shared" si="796"/>
        <v>0.99080928116914269</v>
      </c>
      <c r="AU272" s="125">
        <f t="shared" si="797"/>
        <v>1640.9306653711103</v>
      </c>
      <c r="AV272" s="125">
        <f t="shared" si="798"/>
        <v>1512.9296577516036</v>
      </c>
      <c r="AW272" s="125">
        <f t="shared" si="799"/>
        <v>1425.1413089754262</v>
      </c>
      <c r="AX272" s="125">
        <f t="shared" si="800"/>
        <v>1352.0414685200176</v>
      </c>
      <c r="AY272" s="125">
        <f t="shared" si="801"/>
        <v>1480.254378520845</v>
      </c>
      <c r="BB272" s="71">
        <f t="shared" si="802"/>
        <v>1.0298223778549647</v>
      </c>
      <c r="BC272" s="71">
        <f t="shared" si="803"/>
        <v>1.0700625760500693</v>
      </c>
      <c r="BD272" s="71">
        <f t="shared" si="804"/>
        <v>1.0059368366035726</v>
      </c>
      <c r="BE272" s="71">
        <f t="shared" si="805"/>
        <v>1.0736632927533951</v>
      </c>
      <c r="BF272" s="71"/>
      <c r="BG272" s="71"/>
      <c r="BH272" s="71"/>
      <c r="BI272" s="71"/>
      <c r="BJ272" s="71"/>
      <c r="BK272" s="71"/>
      <c r="BL272" s="71"/>
      <c r="BM272" s="71"/>
      <c r="BN272" s="71"/>
      <c r="BO272" s="71"/>
      <c r="BP272" s="71">
        <f t="shared" si="806"/>
        <v>0.96994615719769328</v>
      </c>
      <c r="BQ272" s="148">
        <f>Northeast!AK272</f>
        <v>1.0313209142957798</v>
      </c>
      <c r="BR272" s="148">
        <f>Midwest!AK272</f>
        <v>1.069741504414319</v>
      </c>
      <c r="BS272" s="148">
        <f>South!AK273</f>
        <v>1.0090725712725639</v>
      </c>
      <c r="BT272" s="148">
        <f>West!AK273</f>
        <v>1.0750648937065881</v>
      </c>
      <c r="BU272" s="72"/>
      <c r="BV272" s="148">
        <f>Northeast!AH272</f>
        <v>0.9985469736722653</v>
      </c>
      <c r="BW272" s="148">
        <f>Midwest!AH272</f>
        <v>1.0003001394583879</v>
      </c>
      <c r="BX272" s="148">
        <f>South!AH273</f>
        <v>0.99689245872074739</v>
      </c>
      <c r="BY272" s="148">
        <f>West!AH273</f>
        <v>0.99869626386146715</v>
      </c>
      <c r="CA272" s="148">
        <f>Northeast!AI272</f>
        <v>1.0034958923371631</v>
      </c>
      <c r="CB272" s="148">
        <f>Midwest!AI272</f>
        <v>0.99404910885037201</v>
      </c>
      <c r="CC272" s="148">
        <f>South!AI273</f>
        <v>0.99057028227364119</v>
      </c>
      <c r="CD272" s="148">
        <f>West!AI273</f>
        <v>0.99260679792569539</v>
      </c>
      <c r="CF272" s="148">
        <f>Northeast!AJ272</f>
        <v>1.0325498360856447</v>
      </c>
      <c r="CG272" s="148">
        <f>Midwest!AJ272</f>
        <v>0.97746810458997246</v>
      </c>
      <c r="CH272" s="148">
        <f>South!AJ273</f>
        <v>0.99760377603418338</v>
      </c>
      <c r="CI272" s="148">
        <f>West!AJ273</f>
        <v>0.90017876793151119</v>
      </c>
      <c r="CK272" s="73">
        <f t="shared" si="807"/>
        <v>0.9544683560583227</v>
      </c>
      <c r="CL272" s="73">
        <f t="shared" si="808"/>
        <v>1.0326167894524123</v>
      </c>
      <c r="CM272" s="73">
        <f t="shared" si="809"/>
        <v>1.0078310733439608</v>
      </c>
      <c r="CN272" s="73">
        <f t="shared" si="810"/>
        <v>0.99877360355938549</v>
      </c>
      <c r="CO272" s="73">
        <f t="shared" si="811"/>
        <v>0.99562258525237579</v>
      </c>
      <c r="CP272" s="73">
        <f t="shared" si="812"/>
        <v>0.98418121193755081</v>
      </c>
      <c r="CQ272" s="73">
        <f t="shared" si="813"/>
        <v>1.0469225922606604</v>
      </c>
      <c r="CR272" s="73">
        <f t="shared" si="814"/>
        <v>0.98560004946686708</v>
      </c>
      <c r="CS272" s="73">
        <f t="shared" si="815"/>
        <v>0.98560004946686708</v>
      </c>
      <c r="CT272" s="73"/>
      <c r="CU272" s="73">
        <f t="shared" si="816"/>
        <v>0.98633537673749405</v>
      </c>
      <c r="CV272" s="546">
        <f t="shared" si="817"/>
        <v>0.9906719587799151</v>
      </c>
      <c r="CW272" s="71">
        <f t="shared" si="818"/>
        <v>1.0423397778656776</v>
      </c>
      <c r="CX272" s="53"/>
      <c r="CZ272" s="71">
        <f t="shared" ref="CZ272:CZ292" si="867">D272/$H272</f>
        <v>0.28446945009137181</v>
      </c>
      <c r="DA272" s="71">
        <f t="shared" ref="DA272:DA292" si="868">E272/$H272</f>
        <v>0.35893874038199231</v>
      </c>
      <c r="DB272" s="71">
        <f t="shared" ref="DB272:DB292" si="869">F272/$H272</f>
        <v>0.21065776842816558</v>
      </c>
      <c r="DC272" s="71">
        <f t="shared" ref="DC272:DC292" si="870">G272/$H272</f>
        <v>0.14593404109847036</v>
      </c>
      <c r="DE272" s="71">
        <f t="shared" si="819"/>
        <v>0.28136433353779361</v>
      </c>
      <c r="DF272" s="71">
        <f t="shared" si="820"/>
        <v>0.36040089613810367</v>
      </c>
      <c r="DG272" s="71">
        <f t="shared" si="821"/>
        <v>0.21281823644609535</v>
      </c>
      <c r="DH272" s="71">
        <f t="shared" si="822"/>
        <v>0.14539518722152289</v>
      </c>
      <c r="DI272" s="71">
        <f t="shared" si="823"/>
        <v>0.99997865334351554</v>
      </c>
      <c r="DJ272" s="71"/>
      <c r="DK272" s="71">
        <f>DE272/$DI272</f>
        <v>0.2813703398537834</v>
      </c>
      <c r="DL272" s="71">
        <f>DF272/$DI272</f>
        <v>0.36040858965646111</v>
      </c>
      <c r="DM272" s="71">
        <f>DG272/$DI272</f>
        <v>0.21282277950086143</v>
      </c>
      <c r="DN272" s="71">
        <f>DH272/$DI272</f>
        <v>0.14539829098889406</v>
      </c>
      <c r="DQ272" s="71">
        <f t="shared" si="832"/>
        <v>-4.495503776449173E-2</v>
      </c>
      <c r="DR272" s="71">
        <f t="shared" si="833"/>
        <v>-7.6163648256373007E-2</v>
      </c>
      <c r="DS272" s="71">
        <f t="shared" si="834"/>
        <v>-0.10729215588400567</v>
      </c>
      <c r="DT272" s="71">
        <f t="shared" si="835"/>
        <v>-5.8838206561762939E-2</v>
      </c>
      <c r="DV272" s="71">
        <f t="shared" si="828"/>
        <v>0.21391679509100089</v>
      </c>
      <c r="DW272" s="71">
        <f t="shared" si="829"/>
        <v>0.26133413070442274</v>
      </c>
      <c r="DX272" s="71">
        <f t="shared" si="830"/>
        <v>0.33336712705205596</v>
      </c>
      <c r="DY272" s="71">
        <f t="shared" si="831"/>
        <v>0.19138194715252041</v>
      </c>
      <c r="DZ272" s="71"/>
      <c r="EB272" s="71">
        <f t="shared" si="836"/>
        <v>-4.8527019684860657E-3</v>
      </c>
      <c r="EC272" s="71">
        <f t="shared" si="837"/>
        <v>-3.6612983418325079E-3</v>
      </c>
      <c r="ED272" s="71">
        <f t="shared" si="838"/>
        <v>5.6390478293281456E-3</v>
      </c>
      <c r="EE272" s="71">
        <f t="shared" si="839"/>
        <v>6.5121620839763881E-4</v>
      </c>
      <c r="EG272" s="71">
        <f t="shared" si="840"/>
        <v>-1.5497612015895558E-3</v>
      </c>
      <c r="EH272" s="71">
        <f t="shared" si="841"/>
        <v>6.7637104489369027E-4</v>
      </c>
      <c r="EI272" s="71">
        <f t="shared" si="842"/>
        <v>-2.7823736602241894E-3</v>
      </c>
      <c r="EJ272" s="71">
        <f t="shared" si="843"/>
        <v>-1.1698749351931608E-3</v>
      </c>
      <c r="EL272" s="71">
        <f t="shared" si="844"/>
        <v>4.0358550513530976E-3</v>
      </c>
      <c r="EM272" s="71">
        <f t="shared" si="845"/>
        <v>-3.8463757101128983E-5</v>
      </c>
      <c r="EN272" s="71">
        <f t="shared" si="846"/>
        <v>-1.8241427508052864E-3</v>
      </c>
      <c r="EO272" s="71">
        <f t="shared" si="847"/>
        <v>-2.4818517781119431E-3</v>
      </c>
      <c r="EQ272" s="71">
        <f t="shared" si="848"/>
        <v>-2.3814947169456334E-2</v>
      </c>
      <c r="ER272" s="71">
        <f t="shared" si="849"/>
        <v>-2.2065862501184821E-2</v>
      </c>
      <c r="ES272" s="71">
        <f t="shared" si="850"/>
        <v>-7.2408066913542107E-3</v>
      </c>
      <c r="ET272" s="71">
        <f t="shared" si="851"/>
        <v>-2.3885999002675018E-2</v>
      </c>
      <c r="EW272" s="71">
        <f t="shared" si="852"/>
        <v>0.93100722913801215</v>
      </c>
      <c r="EX272" s="71">
        <f t="shared" si="853"/>
        <v>0.65778400434747941</v>
      </c>
      <c r="EY272" s="71">
        <f t="shared" si="773"/>
        <v>1.0469225922606604</v>
      </c>
      <c r="EZ272" s="71"/>
      <c r="FA272" s="71">
        <f t="shared" si="854"/>
        <v>0.99861079961621535</v>
      </c>
      <c r="FB272" s="71">
        <f t="shared" si="855"/>
        <v>0.97490559182130987</v>
      </c>
      <c r="FC272" s="71">
        <f t="shared" si="774"/>
        <v>1.0078310733439608</v>
      </c>
      <c r="FD272" s="71"/>
      <c r="FE272" s="71">
        <f t="shared" si="856"/>
        <v>0.99904591821189226</v>
      </c>
      <c r="FF272" s="71">
        <f t="shared" si="857"/>
        <v>0.99750201125096516</v>
      </c>
      <c r="FG272" s="71">
        <f t="shared" si="775"/>
        <v>0.99877360355938549</v>
      </c>
      <c r="FH272" s="71"/>
      <c r="FI272" s="71">
        <f t="shared" si="858"/>
        <v>1.0003727005370855</v>
      </c>
      <c r="FJ272" s="71">
        <f t="shared" si="859"/>
        <v>1.0271673366460181</v>
      </c>
      <c r="FK272" s="71">
        <f t="shared" si="776"/>
        <v>0.99562258525237579</v>
      </c>
      <c r="FM272" s="71">
        <f t="shared" si="860"/>
        <v>0.98052460609746395</v>
      </c>
      <c r="FN272" s="71">
        <f t="shared" si="861"/>
        <v>0.98019161802016652</v>
      </c>
      <c r="FO272" s="71">
        <f t="shared" si="777"/>
        <v>0.98418121193755081</v>
      </c>
      <c r="FQ272" s="239"/>
      <c r="GB272" s="119">
        <f t="shared" si="865"/>
        <v>0.27636161460795422</v>
      </c>
      <c r="GC272" s="119">
        <f t="shared" si="862"/>
        <v>0.36307917140360252</v>
      </c>
      <c r="GD272" s="119">
        <f t="shared" si="863"/>
        <v>0.21889385071346359</v>
      </c>
      <c r="GE272" s="119">
        <f t="shared" si="864"/>
        <v>0.14166536327497972</v>
      </c>
    </row>
    <row r="273" spans="1:187" x14ac:dyDescent="0.2">
      <c r="A273" s="75" t="s">
        <v>79</v>
      </c>
      <c r="B273" s="50">
        <f t="shared" ref="B273:B303" si="871">B272+1</f>
        <v>1982</v>
      </c>
      <c r="D273" s="79">
        <f>Northeast!D273</f>
        <v>1904.5848990561169</v>
      </c>
      <c r="E273" s="79">
        <f>Midwest!D273</f>
        <v>2587.9824640025363</v>
      </c>
      <c r="F273" s="79">
        <f>South!D274</f>
        <v>1560.6056153453976</v>
      </c>
      <c r="G273" s="79">
        <f>West!D274</f>
        <v>1093.4140215959505</v>
      </c>
      <c r="H273" s="79">
        <f t="shared" si="866"/>
        <v>7146.5870000000014</v>
      </c>
      <c r="I273" s="119">
        <f t="shared" si="778"/>
        <v>0.21660790197655277</v>
      </c>
      <c r="J273" s="327">
        <f t="shared" si="767"/>
        <v>18029.96726132289</v>
      </c>
      <c r="K273" s="327">
        <f t="shared" si="767"/>
        <v>21841.450844632276</v>
      </c>
      <c r="L273" s="327">
        <f t="shared" si="767"/>
        <v>28056.028292957806</v>
      </c>
      <c r="M273" s="327">
        <f t="shared" si="767"/>
        <v>16145.48208733808</v>
      </c>
      <c r="N273" s="327">
        <f t="shared" si="779"/>
        <v>84072.928486251054</v>
      </c>
      <c r="P273" s="84">
        <f t="shared" si="768"/>
        <v>29.500712655860283</v>
      </c>
      <c r="Q273" s="84">
        <f t="shared" si="768"/>
        <v>33.032073931181472</v>
      </c>
      <c r="R273" s="84">
        <f t="shared" si="768"/>
        <v>39.996203609398933</v>
      </c>
      <c r="S273" s="84">
        <f t="shared" si="768"/>
        <v>21.852419094355557</v>
      </c>
      <c r="T273" s="79">
        <f t="shared" si="780"/>
        <v>124.38140929079624</v>
      </c>
      <c r="V273" s="84">
        <f t="shared" si="781"/>
        <v>105.63440695434598</v>
      </c>
      <c r="W273" s="84">
        <f t="shared" si="782"/>
        <v>118.48949423790476</v>
      </c>
      <c r="X273" s="84">
        <f t="shared" si="783"/>
        <v>55.624609408350111</v>
      </c>
      <c r="Y273" s="84">
        <f t="shared" si="784"/>
        <v>67.72259977628346</v>
      </c>
      <c r="Z273" s="84">
        <f t="shared" si="785"/>
        <v>85.004615976577114</v>
      </c>
      <c r="AC273" s="84">
        <f t="shared" si="786"/>
        <v>64.560640323303289</v>
      </c>
      <c r="AD273" s="84">
        <f t="shared" si="787"/>
        <v>78.347562111731165</v>
      </c>
      <c r="AE273" s="84">
        <f t="shared" si="788"/>
        <v>39.018843652917653</v>
      </c>
      <c r="AF273" s="84">
        <f t="shared" si="789"/>
        <v>50.03629194894846</v>
      </c>
      <c r="AG273" s="84">
        <f t="shared" si="790"/>
        <v>57.457035104753565</v>
      </c>
      <c r="AI273" s="74">
        <f t="shared" si="791"/>
        <v>64.681148055874786</v>
      </c>
      <c r="AJ273" s="74">
        <f t="shared" si="792"/>
        <v>77.944069657220837</v>
      </c>
      <c r="AK273" s="74">
        <f t="shared" si="793"/>
        <v>38.829035803750003</v>
      </c>
      <c r="AL273" s="74">
        <f t="shared" si="794"/>
        <v>48.729614860873852</v>
      </c>
      <c r="AM273" s="74">
        <f t="shared" si="795"/>
        <v>57.087857929562759</v>
      </c>
      <c r="AO273" s="119">
        <f>Northeast!V273</f>
        <v>0.99813689558405194</v>
      </c>
      <c r="AP273" s="119">
        <f>Midwest!V273</f>
        <v>1.0051766921625314</v>
      </c>
      <c r="AQ273" s="119">
        <f>South!V274</f>
        <v>1.0048882967407942</v>
      </c>
      <c r="AR273" s="119">
        <f>West!V274</f>
        <v>1.0268148453831465</v>
      </c>
      <c r="AS273" s="119">
        <f t="shared" si="796"/>
        <v>1.0064668247956738</v>
      </c>
      <c r="AU273" s="125">
        <f t="shared" si="797"/>
        <v>1636.2044494192701</v>
      </c>
      <c r="AV273" s="125">
        <f t="shared" si="798"/>
        <v>1512.3571307672257</v>
      </c>
      <c r="AW273" s="125">
        <f t="shared" si="799"/>
        <v>1425.5832362215776</v>
      </c>
      <c r="AX273" s="125">
        <f t="shared" si="800"/>
        <v>1353.4695945371045</v>
      </c>
      <c r="AY273" s="125">
        <f t="shared" si="801"/>
        <v>1479.4466129621865</v>
      </c>
      <c r="BB273" s="71">
        <f t="shared" si="802"/>
        <v>0.98174527928068478</v>
      </c>
      <c r="BC273" s="71">
        <f t="shared" si="803"/>
        <v>1.0747844255739305</v>
      </c>
      <c r="BD273" s="71">
        <f t="shared" si="804"/>
        <v>1.0431144898106504</v>
      </c>
      <c r="BE273" s="71">
        <f t="shared" si="805"/>
        <v>1.0430147689767792</v>
      </c>
      <c r="BF273" s="71"/>
      <c r="BG273" s="71"/>
      <c r="BH273" s="71"/>
      <c r="BI273" s="71"/>
      <c r="BJ273" s="71"/>
      <c r="BK273" s="71"/>
      <c r="BL273" s="71"/>
      <c r="BM273" s="71"/>
      <c r="BN273" s="71"/>
      <c r="BO273" s="71"/>
      <c r="BP273" s="71">
        <f t="shared" si="806"/>
        <v>0.98252361923221032</v>
      </c>
      <c r="BQ273" s="148">
        <f>Northeast!AK273</f>
        <v>0.98214806146678446</v>
      </c>
      <c r="BR273" s="148">
        <f>Midwest!AK273</f>
        <v>1.0732944260548236</v>
      </c>
      <c r="BS273" s="148">
        <f>South!AK274</f>
        <v>1.0462676431118201</v>
      </c>
      <c r="BT273" s="148">
        <f>West!AK274</f>
        <v>1.0446271307066806</v>
      </c>
      <c r="BU273" s="72"/>
      <c r="BV273" s="148">
        <f>Northeast!AH273</f>
        <v>0.9995898966745419</v>
      </c>
      <c r="BW273" s="148">
        <f>Midwest!AH273</f>
        <v>1.0013882486323755</v>
      </c>
      <c r="BX273" s="148">
        <f>South!AH274</f>
        <v>0.99698628422475977</v>
      </c>
      <c r="BY273" s="148">
        <f>West!AH274</f>
        <v>0.99845651938140756</v>
      </c>
      <c r="CA273" s="148">
        <f>Northeast!AI273</f>
        <v>1.0006056189124188</v>
      </c>
      <c r="CB273" s="148">
        <f>Midwest!AI273</f>
        <v>0.99367293806430956</v>
      </c>
      <c r="CC273" s="148">
        <f>South!AI274</f>
        <v>0.99087745181129172</v>
      </c>
      <c r="CD273" s="148">
        <f>West!AI274</f>
        <v>0.9936552625074857</v>
      </c>
      <c r="CF273" s="148">
        <f>Northeast!AJ273</f>
        <v>1.0213270002918013</v>
      </c>
      <c r="CG273" s="148">
        <f>Midwest!AJ273</f>
        <v>0.99410762755822701</v>
      </c>
      <c r="CH273" s="148">
        <f>South!AJ274</f>
        <v>1.0020685045003221</v>
      </c>
      <c r="CI273" s="148">
        <f>West!AJ274</f>
        <v>0.97308074795990007</v>
      </c>
      <c r="CK273" s="73">
        <f t="shared" si="807"/>
        <v>0.96226827114104607</v>
      </c>
      <c r="CL273" s="73">
        <f t="shared" si="808"/>
        <v>1.0389739757257404</v>
      </c>
      <c r="CM273" s="73">
        <f t="shared" si="809"/>
        <v>1.0071200649764762</v>
      </c>
      <c r="CN273" s="73">
        <f t="shared" si="810"/>
        <v>0.9994368614511987</v>
      </c>
      <c r="CO273" s="73">
        <f t="shared" si="811"/>
        <v>0.99491930821111896</v>
      </c>
      <c r="CP273" s="73">
        <f t="shared" si="812"/>
        <v>0.99972837792988778</v>
      </c>
      <c r="CQ273" s="73">
        <f t="shared" si="813"/>
        <v>1.0377629905932706</v>
      </c>
      <c r="CR273" s="73">
        <f t="shared" si="814"/>
        <v>0.99977169138214683</v>
      </c>
      <c r="CS273" s="73">
        <f t="shared" si="815"/>
        <v>0.99977169138214739</v>
      </c>
      <c r="CT273" s="73"/>
      <c r="CU273" s="73">
        <f t="shared" si="816"/>
        <v>1.0011669187892094</v>
      </c>
      <c r="CV273" s="546">
        <f t="shared" si="817"/>
        <v>1.006279514857666</v>
      </c>
      <c r="CW273" s="71">
        <f t="shared" si="818"/>
        <v>1.0324904366881587</v>
      </c>
      <c r="CX273" s="53"/>
      <c r="CZ273" s="71">
        <f t="shared" si="867"/>
        <v>0.26650272347571174</v>
      </c>
      <c r="DA273" s="71">
        <f t="shared" si="868"/>
        <v>0.36212844872699873</v>
      </c>
      <c r="DB273" s="71">
        <f t="shared" si="869"/>
        <v>0.21837075730630542</v>
      </c>
      <c r="DC273" s="71">
        <f t="shared" si="870"/>
        <v>0.15299807049098407</v>
      </c>
      <c r="DE273" s="71">
        <f t="shared" si="819"/>
        <v>0.27538841250693796</v>
      </c>
      <c r="DF273" s="71">
        <f t="shared" si="820"/>
        <v>0.36053124287987831</v>
      </c>
      <c r="DG273" s="71">
        <f t="shared" si="821"/>
        <v>0.21449115044695893</v>
      </c>
      <c r="DH273" s="71">
        <f t="shared" si="822"/>
        <v>0.1494382301099739</v>
      </c>
      <c r="DI273" s="71">
        <f t="shared" si="823"/>
        <v>0.99984903594374908</v>
      </c>
      <c r="DJ273" s="71"/>
      <c r="DK273" s="71">
        <f t="shared" ref="DK273:DK292" si="872">DE273/$DI273</f>
        <v>0.27542999253582434</v>
      </c>
      <c r="DL273" s="71">
        <f t="shared" ref="DL273:DL292" si="873">DF273/$DI273</f>
        <v>0.36058567835650901</v>
      </c>
      <c r="DM273" s="71">
        <f t="shared" ref="DM273:DM292" si="874">DG273/$DI273</f>
        <v>0.2145235357900831</v>
      </c>
      <c r="DN273" s="71">
        <f t="shared" ref="DN273:DN292" si="875">DH273/$DI273</f>
        <v>0.14946079331758361</v>
      </c>
      <c r="DQ273" s="71">
        <f t="shared" si="832"/>
        <v>-4.8853628248968321E-2</v>
      </c>
      <c r="DR273" s="71">
        <f t="shared" si="833"/>
        <v>3.3157865859253987E-3</v>
      </c>
      <c r="DS273" s="71">
        <f t="shared" si="834"/>
        <v>3.619754312666093E-2</v>
      </c>
      <c r="DT273" s="71">
        <f t="shared" si="835"/>
        <v>-2.8721016973255704E-2</v>
      </c>
      <c r="DV273" s="71">
        <f t="shared" si="828"/>
        <v>0.21445627725780289</v>
      </c>
      <c r="DW273" s="71">
        <f t="shared" si="829"/>
        <v>0.25979172175742798</v>
      </c>
      <c r="DX273" s="71">
        <f t="shared" si="830"/>
        <v>0.33371061051532153</v>
      </c>
      <c r="DY273" s="71">
        <f t="shared" si="831"/>
        <v>0.19204139046944757</v>
      </c>
      <c r="DZ273" s="71"/>
      <c r="EB273" s="71">
        <f t="shared" si="836"/>
        <v>2.5187505323565136E-3</v>
      </c>
      <c r="EC273" s="71">
        <f t="shared" si="837"/>
        <v>-5.9195430188961539E-3</v>
      </c>
      <c r="ED273" s="71">
        <f t="shared" si="838"/>
        <v>1.0298154900928011E-3</v>
      </c>
      <c r="EE273" s="71">
        <f t="shared" si="839"/>
        <v>3.439769583296171E-3</v>
      </c>
      <c r="EG273" s="71">
        <f t="shared" si="840"/>
        <v>1.0438955533643491E-3</v>
      </c>
      <c r="EH273" s="71">
        <f t="shared" si="841"/>
        <v>1.087191480590867E-3</v>
      </c>
      <c r="EI273" s="71">
        <f t="shared" si="842"/>
        <v>9.4113550699710725E-5</v>
      </c>
      <c r="EJ273" s="71">
        <f t="shared" si="843"/>
        <v>-2.4008627003676186E-4</v>
      </c>
      <c r="EL273" s="71">
        <f t="shared" si="844"/>
        <v>-2.8843603104242157E-3</v>
      </c>
      <c r="EM273" s="71">
        <f t="shared" si="845"/>
        <v>-3.7849435854186942E-4</v>
      </c>
      <c r="EN273" s="71">
        <f t="shared" si="846"/>
        <v>3.1004556398548549E-4</v>
      </c>
      <c r="EO273" s="71">
        <f t="shared" si="847"/>
        <v>1.0557163629667204E-3</v>
      </c>
      <c r="EQ273" s="71">
        <f t="shared" si="848"/>
        <v>-1.0928549651184734E-2</v>
      </c>
      <c r="ER273" s="71">
        <f t="shared" si="849"/>
        <v>1.6879816264886181E-2</v>
      </c>
      <c r="ES273" s="71">
        <f t="shared" si="850"/>
        <v>4.4654675955027737E-3</v>
      </c>
      <c r="ET273" s="71">
        <f t="shared" si="851"/>
        <v>7.787369276139211E-2</v>
      </c>
      <c r="EW273" s="71">
        <f t="shared" si="852"/>
        <v>0.99125092749444732</v>
      </c>
      <c r="EX273" s="71">
        <f t="shared" si="853"/>
        <v>0.65202900440045053</v>
      </c>
      <c r="EY273" s="71">
        <f t="shared" si="773"/>
        <v>1.0377629905932706</v>
      </c>
      <c r="EZ273" s="71"/>
      <c r="FA273" s="71">
        <f t="shared" si="854"/>
        <v>0.99929451632690247</v>
      </c>
      <c r="FB273" s="71">
        <f t="shared" si="855"/>
        <v>0.97421781184346845</v>
      </c>
      <c r="FC273" s="71">
        <f t="shared" si="774"/>
        <v>1.0071200649764762</v>
      </c>
      <c r="FD273" s="71"/>
      <c r="FE273" s="71">
        <f t="shared" si="856"/>
        <v>1.0006640723077278</v>
      </c>
      <c r="FF273" s="71">
        <f t="shared" si="857"/>
        <v>0.99816442471353972</v>
      </c>
      <c r="FG273" s="71">
        <f t="shared" si="775"/>
        <v>0.9994368614511987</v>
      </c>
      <c r="FH273" s="71"/>
      <c r="FI273" s="71">
        <f t="shared" si="858"/>
        <v>0.99929363088817591</v>
      </c>
      <c r="FJ273" s="71">
        <f t="shared" si="859"/>
        <v>1.0264417773667367</v>
      </c>
      <c r="FK273" s="71">
        <f t="shared" si="776"/>
        <v>0.99491930821111896</v>
      </c>
      <c r="FM273" s="71">
        <f t="shared" si="860"/>
        <v>1.0157970562776029</v>
      </c>
      <c r="FN273" s="71">
        <f t="shared" si="861"/>
        <v>0.99567576017286574</v>
      </c>
      <c r="FO273" s="71">
        <f t="shared" si="777"/>
        <v>0.99972837792988778</v>
      </c>
      <c r="FQ273" s="239"/>
      <c r="GB273" s="119">
        <f t="shared" si="865"/>
        <v>0.27318092944595246</v>
      </c>
      <c r="GC273" s="119">
        <f t="shared" si="862"/>
        <v>0.36315689070932772</v>
      </c>
      <c r="GD273" s="119">
        <f t="shared" si="863"/>
        <v>0.2180794218950069</v>
      </c>
      <c r="GE273" s="119">
        <f t="shared" si="864"/>
        <v>0.14558275794971293</v>
      </c>
    </row>
    <row r="274" spans="1:187" x14ac:dyDescent="0.2">
      <c r="A274" s="75" t="s">
        <v>79</v>
      </c>
      <c r="B274" s="50">
        <f t="shared" si="871"/>
        <v>1983</v>
      </c>
      <c r="D274" s="79">
        <f>Northeast!D274</f>
        <v>1852.8722817353475</v>
      </c>
      <c r="E274" s="79">
        <f>Midwest!D274</f>
        <v>2416.2084993682488</v>
      </c>
      <c r="F274" s="79">
        <f>South!D275</f>
        <v>1481.0088913484817</v>
      </c>
      <c r="G274" s="79">
        <f>West!D275</f>
        <v>1081.7333275479227</v>
      </c>
      <c r="H274" s="79">
        <f t="shared" si="866"/>
        <v>6831.8230000000003</v>
      </c>
      <c r="I274" s="119">
        <f t="shared" si="778"/>
        <v>0.22976725597800476</v>
      </c>
      <c r="J274" s="327">
        <f t="shared" si="767"/>
        <v>18207.106877348513</v>
      </c>
      <c r="K274" s="327">
        <f t="shared" si="767"/>
        <v>21890.252205688023</v>
      </c>
      <c r="L274" s="327">
        <f t="shared" si="767"/>
        <v>28400.612991728423</v>
      </c>
      <c r="M274" s="327">
        <f t="shared" si="767"/>
        <v>16443.048710441089</v>
      </c>
      <c r="N274" s="327">
        <f t="shared" si="779"/>
        <v>84941.020785206041</v>
      </c>
      <c r="P274" s="84">
        <f t="shared" si="768"/>
        <v>29.742472005506102</v>
      </c>
      <c r="Q274" s="84">
        <f t="shared" si="768"/>
        <v>33.085898826416425</v>
      </c>
      <c r="R274" s="84">
        <f t="shared" si="768"/>
        <v>40.495140738056371</v>
      </c>
      <c r="S274" s="84">
        <f t="shared" si="768"/>
        <v>22.295819166357273</v>
      </c>
      <c r="T274" s="79">
        <f t="shared" si="780"/>
        <v>125.61933073633618</v>
      </c>
      <c r="V274" s="84">
        <f t="shared" si="781"/>
        <v>101.76643077986807</v>
      </c>
      <c r="W274" s="84">
        <f t="shared" si="782"/>
        <v>110.37828512274585</v>
      </c>
      <c r="X274" s="84">
        <f t="shared" si="783"/>
        <v>52.147074845878159</v>
      </c>
      <c r="Y274" s="84">
        <f t="shared" si="784"/>
        <v>65.786664419539079</v>
      </c>
      <c r="Z274" s="84">
        <f t="shared" si="785"/>
        <v>80.430196586357496</v>
      </c>
      <c r="AC274" s="84">
        <f t="shared" si="786"/>
        <v>62.297185028612716</v>
      </c>
      <c r="AD274" s="84">
        <f t="shared" si="787"/>
        <v>73.028346971764933</v>
      </c>
      <c r="AE274" s="84">
        <f t="shared" si="788"/>
        <v>36.57250880861033</v>
      </c>
      <c r="AF274" s="84">
        <f t="shared" si="789"/>
        <v>48.517317057369105</v>
      </c>
      <c r="AG274" s="84">
        <f t="shared" si="790"/>
        <v>54.385124964082081</v>
      </c>
      <c r="AI274" s="74">
        <f t="shared" si="791"/>
        <v>64.739907150229627</v>
      </c>
      <c r="AJ274" s="74">
        <f t="shared" si="792"/>
        <v>73.071406230653039</v>
      </c>
      <c r="AK274" s="74">
        <f t="shared" si="793"/>
        <v>37.429742584297244</v>
      </c>
      <c r="AL274" s="74">
        <f t="shared" si="794"/>
        <v>48.817945828931585</v>
      </c>
      <c r="AM274" s="74">
        <f t="shared" si="795"/>
        <v>55.30452021196605</v>
      </c>
      <c r="AO274" s="119">
        <f>Northeast!V274</f>
        <v>0.96226868049179382</v>
      </c>
      <c r="AP274" s="119">
        <f>Midwest!V274</f>
        <v>0.9994107235496168</v>
      </c>
      <c r="AQ274" s="119">
        <f>South!V275</f>
        <v>0.97709752414790729</v>
      </c>
      <c r="AR274" s="119">
        <f>West!V275</f>
        <v>0.99384183897012079</v>
      </c>
      <c r="AS274" s="119">
        <f t="shared" si="796"/>
        <v>0.98337576667584858</v>
      </c>
      <c r="AU274" s="125">
        <f t="shared" si="797"/>
        <v>1633.5638718367031</v>
      </c>
      <c r="AV274" s="125">
        <f t="shared" si="798"/>
        <v>1511.4443870052487</v>
      </c>
      <c r="AW274" s="125">
        <f t="shared" si="799"/>
        <v>1425.8544613051288</v>
      </c>
      <c r="AX274" s="125">
        <f t="shared" si="800"/>
        <v>1355.9419277399429</v>
      </c>
      <c r="AY274" s="125">
        <f t="shared" si="801"/>
        <v>1478.9006486511989</v>
      </c>
      <c r="BB274" s="71">
        <f t="shared" si="802"/>
        <v>0.98263713827254806</v>
      </c>
      <c r="BC274" s="71">
        <f t="shared" si="803"/>
        <v>1.0075944163151107</v>
      </c>
      <c r="BD274" s="71">
        <f t="shared" si="804"/>
        <v>1.0055234705517071</v>
      </c>
      <c r="BE274" s="71">
        <f t="shared" si="805"/>
        <v>1.0449054160608013</v>
      </c>
      <c r="BF274" s="71"/>
      <c r="BG274" s="71"/>
      <c r="BH274" s="71"/>
      <c r="BI274" s="71"/>
      <c r="BJ274" s="71"/>
      <c r="BK274" s="71"/>
      <c r="BL274" s="71"/>
      <c r="BM274" s="71"/>
      <c r="BN274" s="71"/>
      <c r="BO274" s="71"/>
      <c r="BP274" s="71">
        <f t="shared" si="806"/>
        <v>0.93516140647110746</v>
      </c>
      <c r="BQ274" s="148">
        <f>Northeast!AK274</f>
        <v>0.98241089972701601</v>
      </c>
      <c r="BR274" s="148">
        <f>Midwest!AK274</f>
        <v>1.0049195682920944</v>
      </c>
      <c r="BS274" s="148">
        <f>South!AK275</f>
        <v>1.008367490714505</v>
      </c>
      <c r="BT274" s="148">
        <f>West!AK275</f>
        <v>1.046694760204433</v>
      </c>
      <c r="BU274" s="72"/>
      <c r="BV274" s="148">
        <f>Northeast!AH274</f>
        <v>1.0002302891240265</v>
      </c>
      <c r="BW274" s="148">
        <f>Midwest!AH274</f>
        <v>1.0026617533456554</v>
      </c>
      <c r="BX274" s="148">
        <f>South!AH275</f>
        <v>0.99717957967805682</v>
      </c>
      <c r="BY274" s="148">
        <f>West!AH275</f>
        <v>0.99829048141668153</v>
      </c>
      <c r="CA274" s="148">
        <f>Northeast!AI274</f>
        <v>0.99899079824179393</v>
      </c>
      <c r="CB274" s="148">
        <f>Midwest!AI274</f>
        <v>0.99307323263943847</v>
      </c>
      <c r="CC274" s="148">
        <f>South!AI275</f>
        <v>0.99106597171867283</v>
      </c>
      <c r="CD274" s="148">
        <f>West!AI275</f>
        <v>0.99547033608400926</v>
      </c>
      <c r="CF274" s="148">
        <f>Northeast!AJ274</f>
        <v>0.98462544493594861</v>
      </c>
      <c r="CG274" s="148">
        <f>Midwest!AJ274</f>
        <v>0.98840515412937346</v>
      </c>
      <c r="CH274" s="148">
        <f>South!AJ275</f>
        <v>0.97435571490830053</v>
      </c>
      <c r="CI274" s="148">
        <f>West!AJ275</f>
        <v>0.94183324712064087</v>
      </c>
      <c r="CK274" s="73">
        <f t="shared" si="807"/>
        <v>0.97220414099531061</v>
      </c>
      <c r="CL274" s="73">
        <f t="shared" si="808"/>
        <v>0.98306286259509579</v>
      </c>
      <c r="CM274" s="73">
        <f t="shared" si="809"/>
        <v>1.0057650500391557</v>
      </c>
      <c r="CN274" s="73">
        <f t="shared" si="810"/>
        <v>1.0000800537828074</v>
      </c>
      <c r="CO274" s="73">
        <f t="shared" si="811"/>
        <v>0.99459616559140851</v>
      </c>
      <c r="CP274" s="73">
        <f t="shared" si="812"/>
        <v>0.97691787061603197</v>
      </c>
      <c r="CQ274" s="73">
        <f t="shared" si="813"/>
        <v>1.005877629666293</v>
      </c>
      <c r="CR274" s="73">
        <f t="shared" si="814"/>
        <v>0.95573778587365599</v>
      </c>
      <c r="CS274" s="73">
        <f t="shared" si="815"/>
        <v>0.95573778587365621</v>
      </c>
      <c r="CT274" s="73"/>
      <c r="CU274" s="73">
        <f t="shared" si="816"/>
        <v>0.97731854611503155</v>
      </c>
      <c r="CV274" s="546">
        <f t="shared" si="817"/>
        <v>0.98262850785665012</v>
      </c>
      <c r="CW274" s="71">
        <f t="shared" si="818"/>
        <v>1.0004420335202699</v>
      </c>
      <c r="CX274" s="53"/>
      <c r="CZ274" s="71">
        <f t="shared" si="867"/>
        <v>0.27121198569332777</v>
      </c>
      <c r="DA274" s="71">
        <f t="shared" si="868"/>
        <v>0.35366965733278638</v>
      </c>
      <c r="DB274" s="71">
        <f t="shared" si="869"/>
        <v>0.21678092236120311</v>
      </c>
      <c r="DC274" s="71">
        <f t="shared" si="870"/>
        <v>0.15833743461268282</v>
      </c>
      <c r="DE274" s="71">
        <f t="shared" si="819"/>
        <v>0.26885048055389882</v>
      </c>
      <c r="DF274" s="71">
        <f t="shared" si="820"/>
        <v>0.35788239241568343</v>
      </c>
      <c r="DG274" s="71">
        <f t="shared" si="821"/>
        <v>0.21757487174826992</v>
      </c>
      <c r="DH274" s="71">
        <f t="shared" si="822"/>
        <v>0.15565248978594795</v>
      </c>
      <c r="DI274" s="71">
        <f t="shared" si="823"/>
        <v>0.99996023450380012</v>
      </c>
      <c r="DJ274" s="71"/>
      <c r="DK274" s="71">
        <f t="shared" si="872"/>
        <v>0.26886117195181036</v>
      </c>
      <c r="DL274" s="71">
        <f t="shared" si="873"/>
        <v>0.35789662435253905</v>
      </c>
      <c r="DM274" s="71">
        <f t="shared" si="874"/>
        <v>0.21758352406506928</v>
      </c>
      <c r="DN274" s="71">
        <f t="shared" si="875"/>
        <v>0.15565867963058128</v>
      </c>
      <c r="DQ274" s="71">
        <f t="shared" si="832"/>
        <v>2.6757991690917076E-4</v>
      </c>
      <c r="DR274" s="71">
        <f t="shared" si="833"/>
        <v>-6.5825314455761841E-2</v>
      </c>
      <c r="DS274" s="71">
        <f t="shared" si="834"/>
        <v>-3.6896528538967813E-2</v>
      </c>
      <c r="DT274" s="71">
        <f t="shared" si="835"/>
        <v>1.9773428284006666E-3</v>
      </c>
      <c r="DV274" s="71">
        <f t="shared" si="828"/>
        <v>0.21434998907523839</v>
      </c>
      <c r="DW274" s="71">
        <f t="shared" si="829"/>
        <v>0.25771119776206636</v>
      </c>
      <c r="DX274" s="71">
        <f t="shared" si="830"/>
        <v>0.33435685996223491</v>
      </c>
      <c r="DY274" s="71">
        <f t="shared" si="831"/>
        <v>0.1935819532004604</v>
      </c>
      <c r="DZ274" s="71"/>
      <c r="EB274" s="71">
        <f t="shared" si="836"/>
        <v>-4.9573988575393323E-4</v>
      </c>
      <c r="EC274" s="71">
        <f t="shared" si="837"/>
        <v>-8.0406704043992482E-3</v>
      </c>
      <c r="ED274" s="71">
        <f t="shared" si="838"/>
        <v>1.9346837768569312E-3</v>
      </c>
      <c r="EE274" s="71">
        <f t="shared" si="839"/>
        <v>7.9900294012788444E-3</v>
      </c>
      <c r="EG274" s="71">
        <f t="shared" si="840"/>
        <v>6.4045005238140486E-4</v>
      </c>
      <c r="EH274" s="71">
        <f t="shared" si="841"/>
        <v>1.2709312476671902E-3</v>
      </c>
      <c r="EI274" s="71">
        <f t="shared" si="842"/>
        <v>1.9386095951339489E-4</v>
      </c>
      <c r="EJ274" s="71">
        <f t="shared" si="843"/>
        <v>-1.6630846576197125E-4</v>
      </c>
      <c r="EL274" s="71">
        <f t="shared" si="844"/>
        <v>-1.6151469444735628E-3</v>
      </c>
      <c r="EM274" s="71">
        <f t="shared" si="845"/>
        <v>-6.0370615222860046E-4</v>
      </c>
      <c r="EN274" s="71">
        <f t="shared" si="846"/>
        <v>1.9023742626700656E-4</v>
      </c>
      <c r="EO274" s="71">
        <f t="shared" si="847"/>
        <v>1.8249969550284035E-3</v>
      </c>
      <c r="EQ274" s="71">
        <f t="shared" si="848"/>
        <v>-3.6596731507421175E-2</v>
      </c>
      <c r="ER274" s="71">
        <f t="shared" si="849"/>
        <v>-5.7527892967629141E-3</v>
      </c>
      <c r="ES274" s="71">
        <f t="shared" si="850"/>
        <v>-2.8045199725044004E-2</v>
      </c>
      <c r="ET274" s="71">
        <f t="shared" si="851"/>
        <v>-3.2638828531499443E-2</v>
      </c>
      <c r="EW274" s="71">
        <f t="shared" si="852"/>
        <v>0.96927491034465463</v>
      </c>
      <c r="EX274" s="71">
        <f t="shared" si="853"/>
        <v>0.63199535478236113</v>
      </c>
      <c r="EY274" s="71">
        <f t="shared" si="773"/>
        <v>1.005877629666293</v>
      </c>
      <c r="EZ274" s="71"/>
      <c r="FA274" s="71">
        <f t="shared" si="854"/>
        <v>0.99865456464979463</v>
      </c>
      <c r="FB274" s="71">
        <f t="shared" si="855"/>
        <v>0.9729070647606145</v>
      </c>
      <c r="FC274" s="71">
        <f t="shared" si="774"/>
        <v>1.0057650500391557</v>
      </c>
      <c r="FD274" s="71"/>
      <c r="FE274" s="71">
        <f t="shared" si="856"/>
        <v>1.0006435547420922</v>
      </c>
      <c r="FF274" s="71">
        <f t="shared" si="857"/>
        <v>0.99880679816245188</v>
      </c>
      <c r="FG274" s="71">
        <f t="shared" si="775"/>
        <v>1.0000800537828074</v>
      </c>
      <c r="FH274" s="71"/>
      <c r="FI274" s="71">
        <f t="shared" si="858"/>
        <v>0.99967520720821923</v>
      </c>
      <c r="FJ274" s="71">
        <f t="shared" si="859"/>
        <v>1.0261083964762654</v>
      </c>
      <c r="FK274" s="71">
        <f t="shared" si="776"/>
        <v>0.99459616559140851</v>
      </c>
      <c r="FM274" s="71">
        <f t="shared" si="860"/>
        <v>0.97718329516554392</v>
      </c>
      <c r="FN274" s="71">
        <f t="shared" si="861"/>
        <v>0.97295772024217875</v>
      </c>
      <c r="FO274" s="71">
        <f t="shared" si="777"/>
        <v>0.97691787061603197</v>
      </c>
      <c r="FQ274" s="239"/>
      <c r="GB274" s="119">
        <f t="shared" si="865"/>
        <v>0.27171662649045497</v>
      </c>
      <c r="GC274" s="119">
        <f t="shared" si="862"/>
        <v>0.3597687930210331</v>
      </c>
      <c r="GD274" s="119">
        <f t="shared" si="863"/>
        <v>0.21811402597193696</v>
      </c>
      <c r="GE274" s="119">
        <f t="shared" si="864"/>
        <v>0.15040055451657502</v>
      </c>
    </row>
    <row r="275" spans="1:187" x14ac:dyDescent="0.2">
      <c r="A275" s="75" t="s">
        <v>79</v>
      </c>
      <c r="B275" s="50">
        <f t="shared" si="871"/>
        <v>1984</v>
      </c>
      <c r="D275" s="79">
        <f>Northeast!D275</f>
        <v>1963.2589372230329</v>
      </c>
      <c r="E275" s="79">
        <f>Midwest!D275</f>
        <v>2489.2513669789496</v>
      </c>
      <c r="F275" s="79">
        <f>South!D276</f>
        <v>1677.0318516178509</v>
      </c>
      <c r="G275" s="79">
        <f>West!D276</f>
        <v>1081.356844180166</v>
      </c>
      <c r="H275" s="79">
        <f t="shared" si="866"/>
        <v>7210.8990000000003</v>
      </c>
      <c r="I275" s="119">
        <f t="shared" si="778"/>
        <v>0.21499342578600586</v>
      </c>
      <c r="J275" s="327">
        <f t="shared" si="767"/>
        <v>18313.872427904465</v>
      </c>
      <c r="K275" s="327">
        <f t="shared" si="767"/>
        <v>21938.941840436102</v>
      </c>
      <c r="L275" s="327">
        <f t="shared" si="767"/>
        <v>29035.98085317605</v>
      </c>
      <c r="M275" s="327">
        <f t="shared" si="767"/>
        <v>16847.287028913135</v>
      </c>
      <c r="N275" s="327">
        <f t="shared" si="779"/>
        <v>86136.082150429764</v>
      </c>
      <c r="P275" s="84">
        <f t="shared" si="768"/>
        <v>29.928087629981121</v>
      </c>
      <c r="Q275" s="84">
        <f t="shared" si="768"/>
        <v>33.270993235145312</v>
      </c>
      <c r="R275" s="84">
        <f t="shared" si="768"/>
        <v>41.584129722086679</v>
      </c>
      <c r="S275" s="84">
        <f t="shared" si="768"/>
        <v>22.900052752370573</v>
      </c>
      <c r="T275" s="79">
        <f t="shared" si="780"/>
        <v>127.68326333958369</v>
      </c>
      <c r="V275" s="84">
        <f t="shared" si="781"/>
        <v>107.20064502751785</v>
      </c>
      <c r="W275" s="84">
        <f t="shared" si="782"/>
        <v>113.46269045624436</v>
      </c>
      <c r="X275" s="84">
        <f t="shared" si="783"/>
        <v>57.75702429678423</v>
      </c>
      <c r="Y275" s="84">
        <f t="shared" si="784"/>
        <v>64.18581474419905</v>
      </c>
      <c r="Z275" s="84">
        <f t="shared" si="785"/>
        <v>83.71519600121519</v>
      </c>
      <c r="AC275" s="84">
        <f t="shared" si="786"/>
        <v>65.599211065403821</v>
      </c>
      <c r="AD275" s="84">
        <f t="shared" si="787"/>
        <v>74.817464852521042</v>
      </c>
      <c r="AE275" s="84">
        <f t="shared" si="788"/>
        <v>40.328650925863307</v>
      </c>
      <c r="AF275" s="84">
        <f t="shared" si="789"/>
        <v>47.220714112469715</v>
      </c>
      <c r="AG275" s="84">
        <f t="shared" si="790"/>
        <v>56.474895858684683</v>
      </c>
      <c r="AI275" s="74">
        <f t="shared" si="791"/>
        <v>67.34323196641661</v>
      </c>
      <c r="AJ275" s="74">
        <f t="shared" si="792"/>
        <v>75.132295474467355</v>
      </c>
      <c r="AK275" s="74">
        <f t="shared" si="793"/>
        <v>39.920586636957324</v>
      </c>
      <c r="AL275" s="74">
        <f t="shared" si="794"/>
        <v>47.032939683880414</v>
      </c>
      <c r="AM275" s="74">
        <f t="shared" si="795"/>
        <v>56.799142702939072</v>
      </c>
      <c r="AO275" s="119">
        <f>Northeast!V275</f>
        <v>0.97410250666492348</v>
      </c>
      <c r="AP275" s="119">
        <f>Midwest!V275</f>
        <v>0.99580964989878018</v>
      </c>
      <c r="AQ275" s="119">
        <f>South!V276</f>
        <v>1.0102219011112479</v>
      </c>
      <c r="AR275" s="119">
        <f>West!V276</f>
        <v>1.0039924025555573</v>
      </c>
      <c r="AS275" s="119">
        <f t="shared" si="796"/>
        <v>0.99429134263609908</v>
      </c>
      <c r="AU275" s="125">
        <f t="shared" si="797"/>
        <v>1634.175827520799</v>
      </c>
      <c r="AV275" s="125">
        <f t="shared" si="798"/>
        <v>1516.5267986545675</v>
      </c>
      <c r="AW275" s="125">
        <f t="shared" si="799"/>
        <v>1432.158601163221</v>
      </c>
      <c r="AX275" s="125">
        <f t="shared" si="800"/>
        <v>1359.2724284372757</v>
      </c>
      <c r="AY275" s="125">
        <f t="shared" si="801"/>
        <v>1482.3435214593937</v>
      </c>
      <c r="BB275" s="71">
        <f t="shared" si="802"/>
        <v>1.0221509985787689</v>
      </c>
      <c r="BC275" s="71">
        <f t="shared" si="803"/>
        <v>1.0360123789879034</v>
      </c>
      <c r="BD275" s="71">
        <f t="shared" si="804"/>
        <v>1.072438228268598</v>
      </c>
      <c r="BE275" s="71">
        <f t="shared" si="805"/>
        <v>1.0066989213590023</v>
      </c>
      <c r="BF275" s="71"/>
      <c r="BG275" s="71"/>
      <c r="BH275" s="71"/>
      <c r="BI275" s="71"/>
      <c r="BJ275" s="71"/>
      <c r="BK275" s="71"/>
      <c r="BL275" s="71"/>
      <c r="BM275" s="71"/>
      <c r="BN275" s="71"/>
      <c r="BO275" s="71"/>
      <c r="BP275" s="71">
        <f t="shared" si="806"/>
        <v>0.97071052971824578</v>
      </c>
      <c r="BQ275" s="148">
        <f>Northeast!AK275</f>
        <v>1.0219921679497361</v>
      </c>
      <c r="BR275" s="148">
        <f>Midwest!AK275</f>
        <v>1.0345482671652637</v>
      </c>
      <c r="BS275" s="148">
        <f>South!AK276</f>
        <v>1.0739583652436346</v>
      </c>
      <c r="BT275" s="148">
        <f>West!AK276</f>
        <v>1.0074714195580035</v>
      </c>
      <c r="BU275" s="72"/>
      <c r="BV275" s="148">
        <f>Northeast!AH275</f>
        <v>1.0001554127653951</v>
      </c>
      <c r="BW275" s="148">
        <f>Midwest!AH275</f>
        <v>1.0014152184766123</v>
      </c>
      <c r="BX275" s="148">
        <f>South!AH276</f>
        <v>0.99858454757257586</v>
      </c>
      <c r="BY275" s="148">
        <f>West!AH276</f>
        <v>0.99923323065646885</v>
      </c>
      <c r="CA275" s="148">
        <f>Northeast!AI275</f>
        <v>0.99936503405092458</v>
      </c>
      <c r="CB275" s="148">
        <f>Midwest!AI275</f>
        <v>0.99641255958364305</v>
      </c>
      <c r="CC275" s="148">
        <f>South!AI276</f>
        <v>0.99544777832226661</v>
      </c>
      <c r="CD275" s="148">
        <f>West!AI276</f>
        <v>0.99791543685173023</v>
      </c>
      <c r="CF275" s="148">
        <f>Northeast!AJ275</f>
        <v>0.99673421101888648</v>
      </c>
      <c r="CG275" s="148">
        <f>Midwest!AJ275</f>
        <v>0.98484373571248407</v>
      </c>
      <c r="CH275" s="148">
        <f>South!AJ276</f>
        <v>1.0073871423752299</v>
      </c>
      <c r="CI275" s="148">
        <f>West!AJ276</f>
        <v>0.95145262304838707</v>
      </c>
      <c r="CK275" s="73">
        <f t="shared" si="807"/>
        <v>0.9858823802873955</v>
      </c>
      <c r="CL275" s="73">
        <f t="shared" si="808"/>
        <v>1.0232139633688688</v>
      </c>
      <c r="CM275" s="73">
        <f t="shared" si="809"/>
        <v>1.0028598780491083</v>
      </c>
      <c r="CN275" s="73">
        <f t="shared" si="810"/>
        <v>1.0000867025220705</v>
      </c>
      <c r="CO275" s="73">
        <f t="shared" si="811"/>
        <v>0.99722935295729298</v>
      </c>
      <c r="CP275" s="73">
        <f t="shared" si="812"/>
        <v>0.98783695890987822</v>
      </c>
      <c r="CQ275" s="73">
        <f t="shared" si="813"/>
        <v>1.0356385897681537</v>
      </c>
      <c r="CR275" s="73">
        <f t="shared" si="814"/>
        <v>1.0087686177494</v>
      </c>
      <c r="CS275" s="73">
        <f t="shared" si="815"/>
        <v>1.0087686177494004</v>
      </c>
      <c r="CT275" s="73"/>
      <c r="CU275" s="73">
        <f t="shared" si="816"/>
        <v>0.98800293217920099</v>
      </c>
      <c r="CV275" s="546">
        <f t="shared" si="817"/>
        <v>0.99074794504320296</v>
      </c>
      <c r="CW275" s="71">
        <f t="shared" si="818"/>
        <v>1.0327692007720992</v>
      </c>
      <c r="CX275" s="53"/>
      <c r="CZ275" s="71">
        <f t="shared" si="867"/>
        <v>0.27226271470769914</v>
      </c>
      <c r="DA275" s="71">
        <f t="shared" si="868"/>
        <v>0.34520679973176016</v>
      </c>
      <c r="DB275" s="71">
        <f t="shared" si="869"/>
        <v>0.23256903911951213</v>
      </c>
      <c r="DC275" s="71">
        <f t="shared" si="870"/>
        <v>0.14996144644102849</v>
      </c>
      <c r="DE275" s="71">
        <f t="shared" si="819"/>
        <v>0.27173701162830211</v>
      </c>
      <c r="DF275" s="71">
        <f t="shared" si="820"/>
        <v>0.34942114807912356</v>
      </c>
      <c r="DG275" s="71">
        <f t="shared" si="821"/>
        <v>0.22458249649897313</v>
      </c>
      <c r="DH275" s="71">
        <f t="shared" si="822"/>
        <v>0.15411150602199544</v>
      </c>
      <c r="DI275" s="71">
        <f t="shared" si="823"/>
        <v>0.99985216222839413</v>
      </c>
      <c r="DJ275" s="71"/>
      <c r="DK275" s="71">
        <f t="shared" si="872"/>
        <v>0.27177719056252819</v>
      </c>
      <c r="DL275" s="71">
        <f t="shared" si="873"/>
        <v>0.34947281336108771</v>
      </c>
      <c r="DM275" s="71">
        <f t="shared" si="874"/>
        <v>0.22461570318399954</v>
      </c>
      <c r="DN275" s="71">
        <f t="shared" si="875"/>
        <v>0.1541342928923847</v>
      </c>
      <c r="DQ275" s="71">
        <f t="shared" si="832"/>
        <v>3.9499454949688123E-2</v>
      </c>
      <c r="DR275" s="71">
        <f t="shared" si="833"/>
        <v>2.9057367838975594E-2</v>
      </c>
      <c r="DS275" s="71">
        <f t="shared" si="834"/>
        <v>6.3018551938157585E-2</v>
      </c>
      <c r="DT275" s="71">
        <f t="shared" si="835"/>
        <v>-3.8193705099522718E-2</v>
      </c>
      <c r="DV275" s="71">
        <f t="shared" si="828"/>
        <v>0.21261557259965405</v>
      </c>
      <c r="DW275" s="71">
        <f t="shared" si="829"/>
        <v>0.25470094869327231</v>
      </c>
      <c r="DX275" s="71">
        <f t="shared" si="830"/>
        <v>0.33709428300287719</v>
      </c>
      <c r="DY275" s="71">
        <f t="shared" si="831"/>
        <v>0.19558919570419628</v>
      </c>
      <c r="DZ275" s="71"/>
      <c r="EB275" s="71">
        <f t="shared" si="836"/>
        <v>-8.1244304996473254E-3</v>
      </c>
      <c r="EC275" s="71">
        <f t="shared" si="837"/>
        <v>-1.1749462692926309E-2</v>
      </c>
      <c r="ED275" s="71">
        <f t="shared" si="838"/>
        <v>8.1537971470752677E-3</v>
      </c>
      <c r="EE275" s="71">
        <f t="shared" si="839"/>
        <v>1.031556583126488E-2</v>
      </c>
      <c r="EG275" s="71">
        <f t="shared" si="840"/>
        <v>-7.4861921474033471E-5</v>
      </c>
      <c r="EH275" s="71">
        <f t="shared" si="841"/>
        <v>-1.2439991550466532E-3</v>
      </c>
      <c r="EI275" s="71">
        <f t="shared" si="842"/>
        <v>1.4079500752888705E-3</v>
      </c>
      <c r="EJ275" s="71">
        <f t="shared" si="843"/>
        <v>9.4391801617865431E-4</v>
      </c>
      <c r="EL275" s="71">
        <f t="shared" si="844"/>
        <v>3.7454371985018664E-4</v>
      </c>
      <c r="EM275" s="71">
        <f t="shared" si="845"/>
        <v>3.3569780626206669E-3</v>
      </c>
      <c r="EN275" s="71">
        <f t="shared" si="846"/>
        <v>4.4115614201163172E-3</v>
      </c>
      <c r="EO275" s="71">
        <f t="shared" si="847"/>
        <v>2.4532150546974266E-3</v>
      </c>
      <c r="EQ275" s="71">
        <f t="shared" si="848"/>
        <v>1.2222835766339753E-2</v>
      </c>
      <c r="ER275" s="71">
        <f t="shared" si="849"/>
        <v>-3.6097040797220424E-3</v>
      </c>
      <c r="ES275" s="71">
        <f t="shared" si="850"/>
        <v>3.3338822705252034E-2</v>
      </c>
      <c r="ET275" s="71">
        <f t="shared" si="851"/>
        <v>1.0161654775203869E-2</v>
      </c>
      <c r="EW275" s="71">
        <f t="shared" si="852"/>
        <v>1.0295870583300815</v>
      </c>
      <c r="EX275" s="71">
        <f t="shared" si="853"/>
        <v>0.65069423820864736</v>
      </c>
      <c r="EY275" s="71">
        <f t="shared" si="773"/>
        <v>1.0356385897681537</v>
      </c>
      <c r="EZ275" s="71"/>
      <c r="FA275" s="71">
        <f t="shared" si="854"/>
        <v>0.99711148046958453</v>
      </c>
      <c r="FB275" s="71">
        <f t="shared" si="855"/>
        <v>0.97009680370277429</v>
      </c>
      <c r="FC275" s="71">
        <f t="shared" si="774"/>
        <v>1.0028598780491083</v>
      </c>
      <c r="FD275" s="71"/>
      <c r="FE275" s="71">
        <f t="shared" si="856"/>
        <v>1.0000066482070491</v>
      </c>
      <c r="FF275" s="71">
        <f t="shared" si="857"/>
        <v>0.99881343843684811</v>
      </c>
      <c r="FG275" s="71">
        <f t="shared" si="775"/>
        <v>1.0000867025220705</v>
      </c>
      <c r="FH275" s="71"/>
      <c r="FI275" s="71">
        <f t="shared" si="858"/>
        <v>1.002647493984977</v>
      </c>
      <c r="FJ275" s="71">
        <f t="shared" si="859"/>
        <v>1.0288250122838707</v>
      </c>
      <c r="FK275" s="71">
        <f t="shared" si="776"/>
        <v>0.99722935295729298</v>
      </c>
      <c r="FM275" s="71">
        <f t="shared" si="860"/>
        <v>1.0111770790792893</v>
      </c>
      <c r="FN275" s="71">
        <f t="shared" si="861"/>
        <v>0.98383254562213063</v>
      </c>
      <c r="FO275" s="71">
        <f t="shared" si="777"/>
        <v>0.98783695890987822</v>
      </c>
      <c r="FQ275" s="239"/>
      <c r="GB275" s="119">
        <f t="shared" si="865"/>
        <v>0.27454575389013608</v>
      </c>
      <c r="GC275" s="119">
        <f t="shared" si="862"/>
        <v>0.35636213269299011</v>
      </c>
      <c r="GD275" s="119">
        <f t="shared" si="863"/>
        <v>0.21867438260023842</v>
      </c>
      <c r="GE275" s="119">
        <f t="shared" si="864"/>
        <v>0.15041773081663537</v>
      </c>
    </row>
    <row r="276" spans="1:187" x14ac:dyDescent="0.2">
      <c r="A276" s="75" t="s">
        <v>79</v>
      </c>
      <c r="B276" s="50">
        <f t="shared" si="871"/>
        <v>1985</v>
      </c>
      <c r="D276" s="79">
        <f>Northeast!D276</f>
        <v>1941.9693331881385</v>
      </c>
      <c r="E276" s="79">
        <f>Midwest!D276</f>
        <v>2452.3177360216837</v>
      </c>
      <c r="F276" s="79">
        <f>South!D277</f>
        <v>1593.5098885162968</v>
      </c>
      <c r="G276" s="79">
        <f>West!D277</f>
        <v>1160.4220422738808</v>
      </c>
      <c r="H276" s="79">
        <f t="shared" si="866"/>
        <v>7148.2190000000001</v>
      </c>
      <c r="I276" s="119">
        <f t="shared" si="778"/>
        <v>0.21065776842816558</v>
      </c>
      <c r="J276" s="327">
        <f t="shared" ref="J276:M300" si="876">J51</f>
        <v>18444.357916936555</v>
      </c>
      <c r="K276" s="327">
        <f t="shared" si="876"/>
        <v>21973.291962547344</v>
      </c>
      <c r="L276" s="327">
        <f t="shared" si="876"/>
        <v>29671.337578635594</v>
      </c>
      <c r="M276" s="327">
        <f t="shared" si="876"/>
        <v>17280.544519234802</v>
      </c>
      <c r="N276" s="327">
        <f t="shared" ref="N276:N292" si="877">SUM(J276:M276)</f>
        <v>87369.531977354287</v>
      </c>
      <c r="P276" s="84">
        <f t="shared" ref="P276:S300" si="878">P51</f>
        <v>30.160474736465197</v>
      </c>
      <c r="Q276" s="84">
        <f t="shared" si="878"/>
        <v>33.443061104918542</v>
      </c>
      <c r="R276" s="84">
        <f t="shared" si="878"/>
        <v>42.688388327994659</v>
      </c>
      <c r="S276" s="84">
        <f t="shared" si="878"/>
        <v>23.538034232121738</v>
      </c>
      <c r="T276" s="79">
        <f t="shared" ref="T276:T292" si="879">SUM(P276:S276)</f>
        <v>129.82995840150014</v>
      </c>
      <c r="V276" s="84">
        <f>D276/J276*1000</f>
        <v>105.28798790034988</v>
      </c>
      <c r="W276" s="84">
        <f>E276/K276*1000</f>
        <v>111.60447602487456</v>
      </c>
      <c r="X276" s="84">
        <f>F276/L276*1000</f>
        <v>53.705360747325386</v>
      </c>
      <c r="Y276" s="84">
        <f>G276/M276*1000</f>
        <v>67.151937312057882</v>
      </c>
      <c r="Z276" s="84">
        <f>H276/N276*1000</f>
        <v>81.815924135347089</v>
      </c>
      <c r="AC276" s="84">
        <f t="shared" ref="AC276:AC292" si="880">D276/P276</f>
        <v>64.387890116338966</v>
      </c>
      <c r="AD276" s="84">
        <f t="shared" ref="AD276:AD292" si="881">E276/Q276</f>
        <v>73.328148052243222</v>
      </c>
      <c r="AE276" s="84">
        <f t="shared" ref="AE276:AE292" si="882">F276/R276</f>
        <v>37.328883823690468</v>
      </c>
      <c r="AF276" s="84">
        <f t="shared" ref="AF276:AF292" si="883">G276/S276</f>
        <v>49.299870619199091</v>
      </c>
      <c r="AG276" s="84">
        <f t="shared" ref="AG276:AG292" si="884">H276/T276</f>
        <v>55.058316955583379</v>
      </c>
      <c r="AI276" s="74">
        <f t="shared" ref="AI276:AI292" si="885">AC276/AO276</f>
        <v>65.883839139278606</v>
      </c>
      <c r="AJ276" s="74">
        <f t="shared" ref="AJ276:AJ292" si="886">AD276/AP276</f>
        <v>72.520654191280286</v>
      </c>
      <c r="AK276" s="74">
        <f t="shared" ref="AK276:AK292" si="887">AE276/AQ276</f>
        <v>37.224136164380553</v>
      </c>
      <c r="AL276" s="74">
        <f t="shared" ref="AL276:AL292" si="888">AF276/AR276</f>
        <v>46.719966303716575</v>
      </c>
      <c r="AM276" s="74">
        <f t="shared" ref="AM276:AM292" si="889">(D276/AO276+E276/AP276+F276/AQ276+G276/AR276)/T276</f>
        <v>54.695658604222686</v>
      </c>
      <c r="AO276" s="119">
        <f>Northeast!V276</f>
        <v>0.97729414310879492</v>
      </c>
      <c r="AP276" s="119">
        <f>Midwest!V276</f>
        <v>1.0111346742520151</v>
      </c>
      <c r="AQ276" s="119">
        <f>South!V277</f>
        <v>1.0028139715277031</v>
      </c>
      <c r="AR276" s="119">
        <f>West!V277</f>
        <v>1.055220594525071</v>
      </c>
      <c r="AS276" s="119">
        <f>AG276/AM276</f>
        <v>1.0066304778224702</v>
      </c>
      <c r="AU276" s="125">
        <f>P276/J276*1000000</f>
        <v>1635.2141328145831</v>
      </c>
      <c r="AV276" s="125">
        <f>Q276/K276*1000000</f>
        <v>1521.9868357422727</v>
      </c>
      <c r="AW276" s="125">
        <f>R276/L276*1000000</f>
        <v>1438.7079185379159</v>
      </c>
      <c r="AX276" s="125">
        <f>S276/M276*1000000</f>
        <v>1362.1118365756233</v>
      </c>
      <c r="AY276" s="125">
        <f>T276/N276*1000000</f>
        <v>1485.9866530491588</v>
      </c>
      <c r="BB276" s="71">
        <f t="shared" si="802"/>
        <v>1</v>
      </c>
      <c r="BC276" s="71">
        <f t="shared" si="803"/>
        <v>1</v>
      </c>
      <c r="BD276" s="71">
        <f t="shared" si="804"/>
        <v>1</v>
      </c>
      <c r="BE276" s="71">
        <f t="shared" si="805"/>
        <v>1</v>
      </c>
      <c r="BF276" s="71"/>
      <c r="BG276" s="71"/>
      <c r="BH276" s="71"/>
      <c r="BI276" s="71"/>
      <c r="BJ276" s="71"/>
      <c r="BK276" s="71"/>
      <c r="BL276" s="71"/>
      <c r="BM276" s="71"/>
      <c r="BN276" s="71"/>
      <c r="BO276" s="71"/>
      <c r="BP276" s="71">
        <f t="shared" ref="BP276:BP300" si="890">CF276*CK276*CP276</f>
        <v>1</v>
      </c>
      <c r="BQ276" s="148">
        <f>Northeast!AK276</f>
        <v>1</v>
      </c>
      <c r="BR276" s="148">
        <f>Midwest!AK276</f>
        <v>1</v>
      </c>
      <c r="BS276" s="148">
        <f>South!AK277</f>
        <v>0.99999999999999978</v>
      </c>
      <c r="BT276" s="148">
        <f>West!AK277</f>
        <v>1</v>
      </c>
      <c r="BU276" s="72"/>
      <c r="BV276" s="148">
        <f>Northeast!AH276</f>
        <v>1</v>
      </c>
      <c r="BW276" s="148">
        <f>Midwest!AH276</f>
        <v>1</v>
      </c>
      <c r="BX276" s="148">
        <f>South!AH277</f>
        <v>1.0000000000000002</v>
      </c>
      <c r="BY276" s="148">
        <f>West!AH277</f>
        <v>1</v>
      </c>
      <c r="CA276" s="148">
        <f>Northeast!AI276</f>
        <v>1</v>
      </c>
      <c r="CB276" s="148">
        <f>Midwest!AI276</f>
        <v>1</v>
      </c>
      <c r="CC276" s="148">
        <f>South!AI277</f>
        <v>1</v>
      </c>
      <c r="CD276" s="148">
        <f>West!AI277</f>
        <v>1</v>
      </c>
      <c r="CF276" s="148">
        <f>Northeast!AJ276</f>
        <v>1</v>
      </c>
      <c r="CG276" s="148">
        <f>Midwest!AJ276</f>
        <v>1</v>
      </c>
      <c r="CH276" s="148">
        <f>South!AJ277</f>
        <v>1</v>
      </c>
      <c r="CI276" s="148">
        <f>West!AJ277</f>
        <v>1</v>
      </c>
      <c r="CK276" s="73">
        <f t="shared" si="807"/>
        <v>1</v>
      </c>
      <c r="CL276" s="73">
        <f t="shared" si="808"/>
        <v>1</v>
      </c>
      <c r="CM276" s="73">
        <f t="shared" ref="CM276:CM292" si="891">FC276</f>
        <v>1</v>
      </c>
      <c r="CN276" s="73">
        <f t="shared" ref="CN276:CN292" si="892">FG276</f>
        <v>1</v>
      </c>
      <c r="CO276" s="73">
        <f t="shared" ref="CO276:CO292" si="893">FK276</f>
        <v>1</v>
      </c>
      <c r="CP276" s="73">
        <f t="shared" ref="CP276:CP292" si="894">FO276</f>
        <v>1</v>
      </c>
      <c r="CQ276" s="73">
        <f t="shared" ref="CQ276:CQ292" si="895">EY276</f>
        <v>1</v>
      </c>
      <c r="CR276" s="73">
        <f t="shared" ref="CR276:CR292" si="896">CK276*CM276*CN276*CO276*CP276*CQ276</f>
        <v>1</v>
      </c>
      <c r="CS276" s="73">
        <f t="shared" ref="CS276:CS292" si="897">CK276*CL276</f>
        <v>1</v>
      </c>
      <c r="CT276" s="73"/>
      <c r="CU276" s="73">
        <f t="shared" ref="CU276:CU292" si="898">CM276*CN276*CO276*CP276</f>
        <v>1</v>
      </c>
      <c r="CV276" s="546">
        <f t="shared" si="817"/>
        <v>1</v>
      </c>
      <c r="CW276" s="71">
        <f t="shared" si="818"/>
        <v>1</v>
      </c>
      <c r="CX276" s="53"/>
      <c r="CZ276" s="71">
        <f t="shared" si="867"/>
        <v>0.27167177351283422</v>
      </c>
      <c r="DA276" s="71">
        <f t="shared" si="868"/>
        <v>0.34306695640154333</v>
      </c>
      <c r="DB276" s="71">
        <f t="shared" si="869"/>
        <v>0.22292404422924042</v>
      </c>
      <c r="DC276" s="71">
        <f t="shared" si="870"/>
        <v>0.16233722585638197</v>
      </c>
      <c r="DE276" s="71">
        <f t="shared" ref="DE276:DE292" si="899">(CZ276-CZ275)/LN(CZ276/CZ275)</f>
        <v>0.27196713710852732</v>
      </c>
      <c r="DF276" s="71">
        <f t="shared" ref="DF276:DF292" si="900">(DA276-DA275)/LN(DA276/DA275)</f>
        <v>0.34413576926819078</v>
      </c>
      <c r="DG276" s="71">
        <f t="shared" ref="DG276:DG292" si="901">(DB276-DB275)/LN(DB276/DB275)</f>
        <v>0.22771249906018395</v>
      </c>
      <c r="DH276" s="71">
        <f t="shared" ref="DH276:DH292" si="902">(DC276-DC275)/LN(DC276/DC275)</f>
        <v>0.1560675639431067</v>
      </c>
      <c r="DI276" s="71">
        <f t="shared" ref="DI276:DI292" si="903">SUM(DE276:DH276)</f>
        <v>0.99988296938000876</v>
      </c>
      <c r="DJ276" s="71"/>
      <c r="DK276" s="71">
        <f t="shared" si="872"/>
        <v>0.27199896931654344</v>
      </c>
      <c r="DL276" s="71">
        <f t="shared" si="873"/>
        <v>0.34417604840452171</v>
      </c>
      <c r="DM276" s="71">
        <f t="shared" si="874"/>
        <v>0.22773915151428195</v>
      </c>
      <c r="DN276" s="71">
        <f t="shared" si="875"/>
        <v>0.15608583076465293</v>
      </c>
      <c r="DQ276" s="71">
        <f t="shared" si="832"/>
        <v>-2.1753828297878308E-2</v>
      </c>
      <c r="DR276" s="71">
        <f t="shared" si="833"/>
        <v>-3.396487459716438E-2</v>
      </c>
      <c r="DS276" s="71">
        <f t="shared" si="834"/>
        <v>-7.135122926787045E-2</v>
      </c>
      <c r="DT276" s="71">
        <f t="shared" si="835"/>
        <v>-7.4436467519668403E-3</v>
      </c>
      <c r="DV276" s="71">
        <f>J276/$N276</f>
        <v>0.21110743641979487</v>
      </c>
      <c r="DW276" s="71">
        <f>K276/$N276</f>
        <v>0.25149833660826643</v>
      </c>
      <c r="DX276" s="71">
        <f>L276/$N276</f>
        <v>0.33960737693234117</v>
      </c>
      <c r="DY276" s="71">
        <f>M276/$N276</f>
        <v>0.19778685003959762</v>
      </c>
      <c r="DZ276" s="71"/>
      <c r="EB276" s="71">
        <f t="shared" si="836"/>
        <v>-7.1185303431385754E-3</v>
      </c>
      <c r="EC276" s="71">
        <f t="shared" si="837"/>
        <v>-1.265373109201498E-2</v>
      </c>
      <c r="ED276" s="71">
        <f t="shared" si="838"/>
        <v>7.4275138713757833E-3</v>
      </c>
      <c r="EE276" s="71">
        <f t="shared" si="839"/>
        <v>1.11734164955974E-2</v>
      </c>
      <c r="EG276" s="71">
        <f t="shared" si="840"/>
        <v>-1.5540069008239372E-4</v>
      </c>
      <c r="EH276" s="71">
        <f t="shared" si="841"/>
        <v>-1.4142179987626684E-3</v>
      </c>
      <c r="EI276" s="71">
        <f t="shared" si="842"/>
        <v>1.4164551265051239E-3</v>
      </c>
      <c r="EJ276" s="71">
        <f t="shared" si="843"/>
        <v>7.6706346150085143E-4</v>
      </c>
      <c r="EL276" s="71">
        <f t="shared" si="844"/>
        <v>6.3516762532978379E-4</v>
      </c>
      <c r="EM276" s="71">
        <f t="shared" si="845"/>
        <v>3.5938907120491724E-3</v>
      </c>
      <c r="EN276" s="71">
        <f t="shared" si="846"/>
        <v>4.5626145913936073E-3</v>
      </c>
      <c r="EO276" s="71">
        <f t="shared" si="847"/>
        <v>2.0867388741805134E-3</v>
      </c>
      <c r="EQ276" s="71">
        <f t="shared" si="848"/>
        <v>3.2711333087510328E-3</v>
      </c>
      <c r="ER276" s="71">
        <f t="shared" si="849"/>
        <v>1.5272294342046931E-2</v>
      </c>
      <c r="ES276" s="71">
        <f t="shared" si="850"/>
        <v>-7.3599910707046069E-3</v>
      </c>
      <c r="ET276" s="71">
        <f t="shared" si="851"/>
        <v>4.976538534224953E-2</v>
      </c>
      <c r="EW276" s="71">
        <f t="shared" si="852"/>
        <v>0.96558781208014655</v>
      </c>
      <c r="EX276" s="71">
        <f t="shared" si="853"/>
        <v>0.62830242580504547</v>
      </c>
      <c r="EY276" s="71">
        <f t="shared" si="773"/>
        <v>1</v>
      </c>
      <c r="EZ276" s="71"/>
      <c r="FA276" s="71">
        <f t="shared" si="854"/>
        <v>0.99714827752938751</v>
      </c>
      <c r="FB276" s="71">
        <f t="shared" si="855"/>
        <v>0.96733035684898572</v>
      </c>
      <c r="FC276" s="71">
        <f t="shared" si="774"/>
        <v>1</v>
      </c>
      <c r="FD276" s="71"/>
      <c r="FE276" s="71">
        <f>EXP(SUMPRODUCT($DK276:$DN276,EG276:EJ276))</f>
        <v>0.99991330499460496</v>
      </c>
      <c r="FF276" s="71">
        <f>IF(ISERR(FE276),FF275,FE276*FF275)</f>
        <v>0.99872684630041419</v>
      </c>
      <c r="FG276" s="71">
        <f>FF276/FF$306</f>
        <v>1</v>
      </c>
      <c r="FH276" s="71"/>
      <c r="FI276" s="71">
        <f>EXP(SUMPRODUCT($DK276:$DN276,EL276:EO276))</f>
        <v>1.0027783448556651</v>
      </c>
      <c r="FJ276" s="71">
        <f>IF(ISERR(FI276),FJ275,FI276*FJ275)</f>
        <v>1.0316834429641291</v>
      </c>
      <c r="FK276" s="71">
        <f>FJ276/FJ$306</f>
        <v>1</v>
      </c>
      <c r="FM276" s="71">
        <f>EXP(SUMPRODUCT($DK276:$DN276,EQ276:ET276))</f>
        <v>1.0123128022093284</v>
      </c>
      <c r="FN276" s="71">
        <f>IF(ISERR(FM276),FN275,FM276*FN275)</f>
        <v>0.99594628116347594</v>
      </c>
      <c r="FO276" s="71">
        <f>FN276/FN$306</f>
        <v>1</v>
      </c>
      <c r="FQ276" s="239"/>
      <c r="GB276" s="119">
        <f t="shared" si="865"/>
        <v>0.27322372949618889</v>
      </c>
      <c r="GC276" s="119">
        <f t="shared" si="862"/>
        <v>0.35260212051501622</v>
      </c>
      <c r="GD276" s="119">
        <f t="shared" si="863"/>
        <v>0.22026050628888533</v>
      </c>
      <c r="GE276" s="119">
        <f t="shared" si="864"/>
        <v>0.15391364369990954</v>
      </c>
    </row>
    <row r="277" spans="1:187" x14ac:dyDescent="0.2">
      <c r="A277" s="75" t="s">
        <v>79</v>
      </c>
      <c r="B277" s="50">
        <f t="shared" si="871"/>
        <v>1986</v>
      </c>
      <c r="D277" s="79">
        <f>Northeast!D277</f>
        <v>1967.1252784936764</v>
      </c>
      <c r="E277" s="79">
        <f>Midwest!D277</f>
        <v>2375.6759713857696</v>
      </c>
      <c r="F277" s="79">
        <f>South!D278</f>
        <v>1527.696378179133</v>
      </c>
      <c r="G277" s="79">
        <f>West!D278</f>
        <v>1035.6923719414208</v>
      </c>
      <c r="H277" s="79">
        <f t="shared" si="866"/>
        <v>6906.19</v>
      </c>
      <c r="I277" s="119">
        <f t="shared" si="778"/>
        <v>0.21837075730630542</v>
      </c>
      <c r="J277" s="327">
        <f t="shared" si="876"/>
        <v>18596.096097453687</v>
      </c>
      <c r="K277" s="327">
        <f t="shared" si="876"/>
        <v>21999.164474042933</v>
      </c>
      <c r="L277" s="327">
        <f t="shared" si="876"/>
        <v>30292.900142351198</v>
      </c>
      <c r="M277" s="327">
        <f t="shared" si="876"/>
        <v>17734.158971331693</v>
      </c>
      <c r="N277" s="327">
        <f t="shared" si="877"/>
        <v>88622.319685179507</v>
      </c>
      <c r="P277" s="84">
        <f t="shared" si="878"/>
        <v>30.505404819611805</v>
      </c>
      <c r="Q277" s="84">
        <f t="shared" si="878"/>
        <v>33.702340856023611</v>
      </c>
      <c r="R277" s="84">
        <f t="shared" si="878"/>
        <v>43.906956642028383</v>
      </c>
      <c r="S277" s="84">
        <f t="shared" si="878"/>
        <v>24.273165031525778</v>
      </c>
      <c r="T277" s="79">
        <f t="shared" si="879"/>
        <v>132.38786734918955</v>
      </c>
      <c r="V277" s="84">
        <f t="shared" ref="V277:V300" si="904">D277/J277*1000</f>
        <v>105.78162578773883</v>
      </c>
      <c r="W277" s="84">
        <f t="shared" ref="W277:W300" si="905">E277/K277*1000</f>
        <v>107.98937269589747</v>
      </c>
      <c r="X277" s="84">
        <f t="shared" ref="X277:X300" si="906">F277/L277*1000</f>
        <v>50.430839272576826</v>
      </c>
      <c r="Y277" s="84">
        <f t="shared" ref="Y277:Y300" si="907">G277/M277*1000</f>
        <v>58.400986120383727</v>
      </c>
      <c r="Z277" s="84">
        <f t="shared" ref="Z277:Z300" si="908">H277/N277*1000</f>
        <v>77.928337066028476</v>
      </c>
      <c r="AC277" s="84">
        <f t="shared" si="880"/>
        <v>64.484483655467486</v>
      </c>
      <c r="AD277" s="84">
        <f t="shared" si="881"/>
        <v>70.48993960195989</v>
      </c>
      <c r="AE277" s="84">
        <f t="shared" si="882"/>
        <v>34.793948271896383</v>
      </c>
      <c r="AF277" s="84">
        <f t="shared" si="883"/>
        <v>42.668204603572399</v>
      </c>
      <c r="AG277" s="84">
        <f t="shared" si="884"/>
        <v>52.166336223122777</v>
      </c>
      <c r="AI277" s="74">
        <f t="shared" si="885"/>
        <v>66.07631863019887</v>
      </c>
      <c r="AJ277" s="74">
        <f t="shared" si="886"/>
        <v>72.903401935948651</v>
      </c>
      <c r="AK277" s="74">
        <f t="shared" si="887"/>
        <v>36.387280887477516</v>
      </c>
      <c r="AL277" s="74">
        <f t="shared" si="888"/>
        <v>46.153202878233749</v>
      </c>
      <c r="AM277" s="74">
        <f t="shared" si="889"/>
        <v>54.314941156135845</v>
      </c>
      <c r="AO277" s="119">
        <f>Northeast!V277</f>
        <v>0.97590914554970587</v>
      </c>
      <c r="AP277" s="119">
        <f>Midwest!V277</f>
        <v>0.96689506566361372</v>
      </c>
      <c r="AQ277" s="119">
        <f>South!V278</f>
        <v>0.95621182521144443</v>
      </c>
      <c r="AR277" s="119">
        <f>West!V278</f>
        <v>0.9244906516270206</v>
      </c>
      <c r="AS277" s="119">
        <f t="shared" ref="AS277:AS300" si="909">AG277/AM277</f>
        <v>0.96044173320861004</v>
      </c>
      <c r="AU277" s="125">
        <f t="shared" ref="AU277:AU300" si="910">P277/J277*1000000</f>
        <v>1640.4198311165337</v>
      </c>
      <c r="AV277" s="125">
        <f t="shared" ref="AV277:AV300" si="911">Q277/K277*1000000</f>
        <v>1531.9827666995895</v>
      </c>
      <c r="AW277" s="125">
        <f t="shared" ref="AW277:AW300" si="912">R277/L277*1000000</f>
        <v>1449.4141015123196</v>
      </c>
      <c r="AX277" s="125">
        <f t="shared" ref="AX277:AX300" si="913">S277/M277*1000000</f>
        <v>1368.7237760056607</v>
      </c>
      <c r="AY277" s="125">
        <f t="shared" ref="AY277:AY300" si="914">T277/N277*1000000</f>
        <v>1493.8433999412571</v>
      </c>
      <c r="BB277" s="71">
        <f t="shared" si="802"/>
        <v>1.0029214977972574</v>
      </c>
      <c r="BC277" s="71">
        <f t="shared" si="803"/>
        <v>1.0052777756755866</v>
      </c>
      <c r="BD277" s="71">
        <f t="shared" si="804"/>
        <v>0.97751847690413785</v>
      </c>
      <c r="BE277" s="71">
        <f t="shared" si="805"/>
        <v>0.98786892478050137</v>
      </c>
      <c r="BF277" s="71"/>
      <c r="BG277" s="71"/>
      <c r="BH277" s="71"/>
      <c r="BI277" s="71"/>
      <c r="BJ277" s="71"/>
      <c r="BK277" s="71"/>
      <c r="BL277" s="71"/>
      <c r="BM277" s="71"/>
      <c r="BN277" s="71"/>
      <c r="BO277" s="71"/>
      <c r="BP277" s="71">
        <f t="shared" si="890"/>
        <v>0.96641671410265839</v>
      </c>
      <c r="BQ277" s="148">
        <f>Northeast!AK277</f>
        <v>1.0013538388242476</v>
      </c>
      <c r="BR277" s="148">
        <f>Midwest!AK277</f>
        <v>1.0070291638626665</v>
      </c>
      <c r="BS277" s="148">
        <f>South!AK278</f>
        <v>0.97617325433585378</v>
      </c>
      <c r="BT277" s="148">
        <f>West!AK278</f>
        <v>0.98719017884269056</v>
      </c>
      <c r="BU277" s="72"/>
      <c r="BV277" s="148">
        <f>Northeast!AH277</f>
        <v>1.0015655394848739</v>
      </c>
      <c r="BW277" s="148">
        <f>Midwest!AH277</f>
        <v>0.99826083667690213</v>
      </c>
      <c r="BX277" s="148">
        <f>South!AH278</f>
        <v>1.0013780571863746</v>
      </c>
      <c r="BY277" s="148">
        <f>West!AH278</f>
        <v>1.000687553373562</v>
      </c>
      <c r="CA277" s="148">
        <f>Northeast!AI277</f>
        <v>1.0031834963981081</v>
      </c>
      <c r="CB277" s="148">
        <f>Midwest!AI277</f>
        <v>1.0065676855558621</v>
      </c>
      <c r="CC277" s="148">
        <f>South!AI278</f>
        <v>1.0074415264116179</v>
      </c>
      <c r="CD277" s="148">
        <f>West!AI278</f>
        <v>1.0048541824925772</v>
      </c>
      <c r="CF277" s="148">
        <f>Northeast!AJ277</f>
        <v>0.99858282425116829</v>
      </c>
      <c r="CG277" s="148">
        <f>Midwest!AJ277</f>
        <v>0.95624756057235649</v>
      </c>
      <c r="CH277" s="148">
        <f>South!AJ278</f>
        <v>0.95352862281599027</v>
      </c>
      <c r="CI277" s="148">
        <f>West!AJ278</f>
        <v>0.87611126661445726</v>
      </c>
      <c r="CK277" s="73">
        <f t="shared" si="807"/>
        <v>1.0143389540892807</v>
      </c>
      <c r="CL277" s="73">
        <f t="shared" si="808"/>
        <v>0.95248373577144441</v>
      </c>
      <c r="CM277" s="73">
        <f t="shared" si="891"/>
        <v>0.99710000802926302</v>
      </c>
      <c r="CN277" s="73">
        <f t="shared" si="892"/>
        <v>1.0002503622795655</v>
      </c>
      <c r="CO277" s="73">
        <f t="shared" si="893"/>
        <v>1.0055512997173619</v>
      </c>
      <c r="CP277" s="73">
        <f t="shared" si="894"/>
        <v>0.95410733879928167</v>
      </c>
      <c r="CQ277" s="73">
        <f t="shared" si="895"/>
        <v>0.9954252741567019</v>
      </c>
      <c r="CR277" s="73">
        <f t="shared" si="896"/>
        <v>0.96614135632945786</v>
      </c>
      <c r="CS277" s="73">
        <f t="shared" si="897"/>
        <v>0.96614135632945763</v>
      </c>
      <c r="CT277" s="73"/>
      <c r="CU277" s="73">
        <f t="shared" si="898"/>
        <v>0.95686111303368693</v>
      </c>
      <c r="CV277" s="546">
        <f t="shared" si="817"/>
        <v>0.95157861493753648</v>
      </c>
      <c r="CW277" s="71">
        <f t="shared" si="818"/>
        <v>1.0009511781997829</v>
      </c>
      <c r="CX277" s="53"/>
      <c r="CZ277" s="71">
        <f t="shared" si="867"/>
        <v>0.28483509409582947</v>
      </c>
      <c r="DA277" s="71">
        <f t="shared" si="868"/>
        <v>0.34399226945476008</v>
      </c>
      <c r="DB277" s="71">
        <f t="shared" si="869"/>
        <v>0.22120682723457263</v>
      </c>
      <c r="DC277" s="71">
        <f t="shared" si="870"/>
        <v>0.14996580921483782</v>
      </c>
      <c r="DE277" s="71">
        <f t="shared" si="899"/>
        <v>0.27820153301683015</v>
      </c>
      <c r="DF277" s="71">
        <f t="shared" si="900"/>
        <v>0.34352940523022879</v>
      </c>
      <c r="DG277" s="71">
        <f t="shared" si="901"/>
        <v>0.22206432913392077</v>
      </c>
      <c r="DH277" s="71">
        <f t="shared" si="902"/>
        <v>0.15606980414000596</v>
      </c>
      <c r="DI277" s="71">
        <f t="shared" si="903"/>
        <v>0.99986507152098558</v>
      </c>
      <c r="DJ277" s="71"/>
      <c r="DK277" s="71">
        <f t="shared" si="872"/>
        <v>0.27823907539207515</v>
      </c>
      <c r="DL277" s="71">
        <f t="shared" si="873"/>
        <v>0.34357576338540863</v>
      </c>
      <c r="DM277" s="71">
        <f t="shared" si="874"/>
        <v>0.22209429597947505</v>
      </c>
      <c r="DN277" s="71">
        <f t="shared" si="875"/>
        <v>0.15609086524304125</v>
      </c>
      <c r="DQ277" s="71">
        <f t="shared" ref="DQ277:DQ292" si="915">LN(BQ277/BQ276)</f>
        <v>1.3529232107687523E-3</v>
      </c>
      <c r="DR277" s="71">
        <f t="shared" ref="DR277:DR292" si="916">LN(BR277/BR276)</f>
        <v>7.0045744517831113E-3</v>
      </c>
      <c r="DS277" s="71">
        <f t="shared" ref="DS277:DS292" si="917">LN(BS277/BS276)</f>
        <v>-2.4115193634537523E-2</v>
      </c>
      <c r="DT277" s="71">
        <f t="shared" ref="DT277:DT292" si="918">LN(BT277/BT276)</f>
        <v>-1.2892574378585249E-2</v>
      </c>
      <c r="DV277" s="71">
        <f t="shared" ref="DV277:DV292" si="919">J277/$N277</f>
        <v>0.20983535709191722</v>
      </c>
      <c r="DW277" s="71">
        <f t="shared" ref="DW277:DW292" si="920">K277/$N277</f>
        <v>0.24823503325338819</v>
      </c>
      <c r="DX277" s="71">
        <f t="shared" ref="DX277:DX292" si="921">L277/$N277</f>
        <v>0.34182021244719396</v>
      </c>
      <c r="DY277" s="71">
        <f t="shared" ref="DY277:DY292" si="922">M277/$N277</f>
        <v>0.20010939720750068</v>
      </c>
      <c r="DZ277" s="71"/>
      <c r="EB277" s="71">
        <f>LN(DV277/DV276)</f>
        <v>-6.0439718644027191E-3</v>
      </c>
      <c r="EC277" s="71">
        <f>LN(DW277/DW276)</f>
        <v>-1.3060363535976779E-2</v>
      </c>
      <c r="ED277" s="71">
        <f>LN(DX277/DX276)</f>
        <v>6.494727621032345E-3</v>
      </c>
      <c r="EE277" s="71">
        <f>LN(DY277/DY276)</f>
        <v>1.1674267158607327E-2</v>
      </c>
      <c r="EG277" s="71">
        <f t="shared" ref="EG277:EG292" si="923">LN(BV277/BV276)</f>
        <v>1.5643153054355245E-3</v>
      </c>
      <c r="EH277" s="71">
        <f t="shared" ref="EH277:EH292" si="924">LN(BW277/BW276)</f>
        <v>-1.7406774233965419E-3</v>
      </c>
      <c r="EI277" s="71">
        <f t="shared" ref="EI277:EI292" si="925">LN(BX277/BX276)</f>
        <v>1.3771085369986601E-3</v>
      </c>
      <c r="EJ277" s="71">
        <f t="shared" ref="EJ277:EJ292" si="926">LN(BY277/BY276)</f>
        <v>6.8731711702766729E-4</v>
      </c>
      <c r="EL277" s="71">
        <f t="shared" ref="EL277:EL292" si="927">LN(CA277/CA276)</f>
        <v>3.1784398023770354E-3</v>
      </c>
      <c r="EM277" s="71">
        <f t="shared" ref="EM277:EM292" si="928">LN(CB277/CB276)</f>
        <v>6.5462122776296806E-3</v>
      </c>
      <c r="EN277" s="71">
        <f t="shared" ref="EN277:EN292" si="929">LN(CC277/CC276)</f>
        <v>7.4139748532899372E-3</v>
      </c>
      <c r="EO277" s="71">
        <f t="shared" ref="EO277:EO292" si="930">LN(CD277/CD276)</f>
        <v>4.8424389369828595E-3</v>
      </c>
      <c r="EQ277" s="71">
        <f t="shared" ref="EQ277:EQ292" si="931">LN(CF277/CF276)</f>
        <v>-1.4181808921386314E-3</v>
      </c>
      <c r="ER277" s="71">
        <f t="shared" ref="ER277:ER292" si="932">LN(CG277/CG276)</f>
        <v>-4.4738444880089545E-2</v>
      </c>
      <c r="ES277" s="71">
        <f t="shared" ref="ES277:ES292" si="933">LN(CH277/CH276)</f>
        <v>-4.7585835707379898E-2</v>
      </c>
      <c r="ET277" s="71">
        <f t="shared" ref="ET277:ET292" si="934">LN(CI277/CI276)</f>
        <v>-0.13226217942851112</v>
      </c>
      <c r="EW277" s="71">
        <f t="shared" ref="EW277:EW292" si="935">EXP(SUMPRODUCT($DK277:$DN277,DQ277:DT277))</f>
        <v>0.99542527415670179</v>
      </c>
      <c r="EX277" s="71">
        <f t="shared" ref="EX277:EX292" si="936">IF(ISERR(EW277),EX276,EW277*EX276)</f>
        <v>0.62542811446030822</v>
      </c>
      <c r="EY277" s="71">
        <f t="shared" si="773"/>
        <v>0.9954252741567019</v>
      </c>
      <c r="EZ277" s="71"/>
      <c r="FA277" s="71">
        <f t="shared" ref="FA277:FA299" si="937">EXP(SUMPRODUCT($DK277:$DN277,EB277:EE277))</f>
        <v>0.99710000802926302</v>
      </c>
      <c r="FB277" s="71">
        <f t="shared" ref="FB277:FB292" si="938">IF(ISERR(FA277),FB276,FA277*FB276)</f>
        <v>0.96452510658107349</v>
      </c>
      <c r="FC277" s="71">
        <f t="shared" si="774"/>
        <v>0.99710000802926302</v>
      </c>
      <c r="FD277" s="71"/>
      <c r="FE277" s="71">
        <f t="shared" ref="FE277:FE299" si="939">EXP(SUMPRODUCT($DK277:$DN277,EG277:EJ277))</f>
        <v>1.0002503622795655</v>
      </c>
      <c r="FF277" s="71">
        <f t="shared" ref="FF277:FF292" si="940">IF(ISERR(FE277),FF276,FE277*FF276)</f>
        <v>0.99897688983031729</v>
      </c>
      <c r="FG277" s="71">
        <f t="shared" ref="FG277:FG302" si="941">FF277/FF$306</f>
        <v>1.0002503622795655</v>
      </c>
      <c r="FH277" s="71"/>
      <c r="FI277" s="71">
        <f t="shared" ref="FI277:FI299" si="942">EXP(SUMPRODUCT($DK277:$DN277,EL277:EO277))</f>
        <v>1.0055512997173619</v>
      </c>
      <c r="FJ277" s="71">
        <f t="shared" ref="FJ277:FJ292" si="943">IF(ISERR(FI277),FJ276,FI277*FJ276)</f>
        <v>1.0374106269694627</v>
      </c>
      <c r="FK277" s="71">
        <f t="shared" ref="FK277:FK302" si="944">FJ277/FJ$306</f>
        <v>1.0055512997173619</v>
      </c>
      <c r="FM277" s="71">
        <f t="shared" ref="FM277:FM299" si="945">EXP(SUMPRODUCT($DK277:$DN277,EQ277:ET277))</f>
        <v>0.95410733879928167</v>
      </c>
      <c r="FN277" s="71">
        <f t="shared" ref="FN277:FN292" si="946">IF(ISERR(FM277),FN276,FM277*FN276)</f>
        <v>0.95023965590792514</v>
      </c>
      <c r="FO277" s="71">
        <f t="shared" ref="FO277:FO302" si="947">FN277/FN$306</f>
        <v>0.95410733879928167</v>
      </c>
      <c r="FQ277" s="239"/>
      <c r="GB277" s="119">
        <f t="shared" si="865"/>
        <v>0.27329685829708045</v>
      </c>
      <c r="GC277" s="119">
        <f t="shared" si="862"/>
        <v>0.3496128263295698</v>
      </c>
      <c r="GD277" s="119">
        <f t="shared" si="863"/>
        <v>0.22237031805016674</v>
      </c>
      <c r="GE277" s="119">
        <f t="shared" si="864"/>
        <v>0.15471999732318303</v>
      </c>
    </row>
    <row r="278" spans="1:187" x14ac:dyDescent="0.2">
      <c r="A278" s="75" t="s">
        <v>79</v>
      </c>
      <c r="B278" s="50">
        <f t="shared" si="871"/>
        <v>1987</v>
      </c>
      <c r="D278" s="79">
        <f>Northeast!D278</f>
        <v>1993.7247388924259</v>
      </c>
      <c r="E278" s="79">
        <f>Midwest!D278</f>
        <v>2289.9338388786941</v>
      </c>
      <c r="F278" s="79">
        <f>South!D279</f>
        <v>1562.0380289735829</v>
      </c>
      <c r="G278" s="79">
        <f>West!D279</f>
        <v>1077.6773932552953</v>
      </c>
      <c r="H278" s="79">
        <f t="shared" si="866"/>
        <v>6923.373999999998</v>
      </c>
      <c r="I278" s="119">
        <f t="shared" si="778"/>
        <v>0.21678092236120311</v>
      </c>
      <c r="J278" s="327">
        <f t="shared" si="876"/>
        <v>18739.940949400767</v>
      </c>
      <c r="K278" s="327">
        <f t="shared" si="876"/>
        <v>22015.092633166296</v>
      </c>
      <c r="L278" s="327">
        <f t="shared" si="876"/>
        <v>30913.543479275904</v>
      </c>
      <c r="M278" s="327">
        <f t="shared" si="876"/>
        <v>18188.343349405113</v>
      </c>
      <c r="N278" s="327">
        <f t="shared" si="877"/>
        <v>89856.92041124808</v>
      </c>
      <c r="P278" s="84">
        <f t="shared" si="878"/>
        <v>31.034531508433965</v>
      </c>
      <c r="Q278" s="84">
        <f t="shared" si="878"/>
        <v>34.195009371702767</v>
      </c>
      <c r="R278" s="84">
        <f t="shared" si="878"/>
        <v>45.463575696233612</v>
      </c>
      <c r="S278" s="84">
        <f t="shared" si="878"/>
        <v>25.185891622709573</v>
      </c>
      <c r="T278" s="79">
        <f t="shared" si="879"/>
        <v>135.87900819907992</v>
      </c>
      <c r="V278" s="84">
        <f t="shared" si="904"/>
        <v>106.38906196533014</v>
      </c>
      <c r="W278" s="84">
        <f t="shared" si="905"/>
        <v>104.01654342479807</v>
      </c>
      <c r="X278" s="84">
        <f t="shared" si="906"/>
        <v>50.529245539928347</v>
      </c>
      <c r="Y278" s="84">
        <f t="shared" si="907"/>
        <v>59.250992383016722</v>
      </c>
      <c r="Z278" s="84">
        <f t="shared" si="908"/>
        <v>77.048868003864357</v>
      </c>
      <c r="AC278" s="84">
        <f t="shared" si="880"/>
        <v>64.24214067322427</v>
      </c>
      <c r="AD278" s="84">
        <f t="shared" si="881"/>
        <v>66.966901923813253</v>
      </c>
      <c r="AE278" s="84">
        <f t="shared" si="882"/>
        <v>34.358010892288625</v>
      </c>
      <c r="AF278" s="84">
        <f t="shared" si="883"/>
        <v>42.788931573245435</v>
      </c>
      <c r="AG278" s="84">
        <f t="shared" si="884"/>
        <v>50.952491424255761</v>
      </c>
      <c r="AI278" s="74">
        <f t="shared" si="885"/>
        <v>65.584330147766707</v>
      </c>
      <c r="AJ278" s="74">
        <f t="shared" si="886"/>
        <v>71.81614520379668</v>
      </c>
      <c r="AK278" s="74">
        <f t="shared" si="887"/>
        <v>34.259914160356523</v>
      </c>
      <c r="AL278" s="74">
        <f t="shared" si="888"/>
        <v>44.18894362569862</v>
      </c>
      <c r="AM278" s="74">
        <f t="shared" si="889"/>
        <v>52.706072552986093</v>
      </c>
      <c r="AO278" s="119">
        <f>Northeast!V278</f>
        <v>0.97953490610457739</v>
      </c>
      <c r="AP278" s="119">
        <f>Midwest!V278</f>
        <v>0.93247697622557635</v>
      </c>
      <c r="AQ278" s="119">
        <f>South!V279</f>
        <v>1.0028633093320944</v>
      </c>
      <c r="AR278" s="119">
        <f>West!V279</f>
        <v>0.96831759400469153</v>
      </c>
      <c r="AS278" s="119">
        <f t="shared" si="909"/>
        <v>0.96672904954230021</v>
      </c>
      <c r="AU278" s="125">
        <f t="shared" si="910"/>
        <v>1656.0634631789665</v>
      </c>
      <c r="AV278" s="125">
        <f t="shared" si="911"/>
        <v>1553.2530315219803</v>
      </c>
      <c r="AW278" s="125">
        <f t="shared" si="912"/>
        <v>1470.6685348676347</v>
      </c>
      <c r="AX278" s="125">
        <f t="shared" si="913"/>
        <v>1384.727082553856</v>
      </c>
      <c r="AY278" s="125">
        <f t="shared" si="914"/>
        <v>1512.1707663383365</v>
      </c>
      <c r="BB278" s="71">
        <f t="shared" si="802"/>
        <v>0.99545398392952278</v>
      </c>
      <c r="BC278" s="71">
        <f t="shared" si="803"/>
        <v>0.99028540220244854</v>
      </c>
      <c r="BD278" s="71">
        <f t="shared" si="804"/>
        <v>0.92036827957715062</v>
      </c>
      <c r="BE278" s="71">
        <f t="shared" si="805"/>
        <v>0.94582567415472185</v>
      </c>
      <c r="BF278" s="71"/>
      <c r="BG278" s="71"/>
      <c r="BH278" s="71"/>
      <c r="BI278" s="71"/>
      <c r="BJ278" s="71"/>
      <c r="BK278" s="71"/>
      <c r="BL278" s="71"/>
      <c r="BM278" s="71"/>
      <c r="BN278" s="71"/>
      <c r="BO278" s="71"/>
      <c r="BP278" s="71">
        <f t="shared" si="890"/>
        <v>0.98998832744336507</v>
      </c>
      <c r="BQ278" s="148">
        <f>Northeast!AK278</f>
        <v>0.9933715829187747</v>
      </c>
      <c r="BR278" s="148">
        <f>Midwest!AK278</f>
        <v>0.99384346345570884</v>
      </c>
      <c r="BS278" s="148">
        <f>South!AK279</f>
        <v>0.91788484802229819</v>
      </c>
      <c r="BT278" s="148">
        <f>West!AK279</f>
        <v>0.94464300805306844</v>
      </c>
      <c r="BU278" s="72"/>
      <c r="BV278" s="148">
        <f>Northeast!AH278</f>
        <v>1.0020962961358626</v>
      </c>
      <c r="BW278" s="148">
        <f>Midwest!AH278</f>
        <v>0.99641989771619721</v>
      </c>
      <c r="BX278" s="148">
        <f>South!AH279</f>
        <v>1.0027056025167027</v>
      </c>
      <c r="BY278" s="148">
        <f>West!AH279</f>
        <v>1.0012519714766015</v>
      </c>
      <c r="CA278" s="148">
        <f>Northeast!AI278</f>
        <v>1.0127502141438178</v>
      </c>
      <c r="CB278" s="148">
        <f>Midwest!AI278</f>
        <v>1.0205430132807023</v>
      </c>
      <c r="CC278" s="148">
        <f>South!AI279</f>
        <v>1.0222148053249047</v>
      </c>
      <c r="CD278" s="148">
        <f>West!AI279</f>
        <v>1.0166030757320836</v>
      </c>
      <c r="CF278" s="148">
        <f>Northeast!AJ278</f>
        <v>1.0022928235184696</v>
      </c>
      <c r="CG278" s="148">
        <f>Midwest!AJ278</f>
        <v>0.92220848515097598</v>
      </c>
      <c r="CH278" s="148">
        <f>South!AJ279</f>
        <v>1.0000491993587965</v>
      </c>
      <c r="CI278" s="148">
        <f>West!AJ279</f>
        <v>0.91764470768361717</v>
      </c>
      <c r="CK278" s="73">
        <f t="shared" si="807"/>
        <v>1.0284697465763981</v>
      </c>
      <c r="CL278" s="73">
        <f t="shared" si="808"/>
        <v>0.94173437283924522</v>
      </c>
      <c r="CM278" s="73">
        <f t="shared" si="891"/>
        <v>0.99412477380088271</v>
      </c>
      <c r="CN278" s="73">
        <f t="shared" si="892"/>
        <v>1.0001615409837143</v>
      </c>
      <c r="CO278" s="73">
        <f t="shared" si="893"/>
        <v>1.0180966006272316</v>
      </c>
      <c r="CP278" s="73">
        <f t="shared" si="894"/>
        <v>0.96038182427202423</v>
      </c>
      <c r="CQ278" s="73">
        <f t="shared" si="895"/>
        <v>0.96868919455099389</v>
      </c>
      <c r="CR278" s="73">
        <f t="shared" si="896"/>
        <v>0.9685453117762618</v>
      </c>
      <c r="CS278" s="73">
        <f t="shared" si="897"/>
        <v>0.9685453117762618</v>
      </c>
      <c r="CT278" s="73"/>
      <c r="CU278" s="73">
        <f t="shared" si="898"/>
        <v>0.97217392135333702</v>
      </c>
      <c r="CV278" s="546">
        <f t="shared" si="817"/>
        <v>0.95489359335292701</v>
      </c>
      <c r="CW278" s="71">
        <f t="shared" si="818"/>
        <v>0.98621917603669795</v>
      </c>
      <c r="CX278" s="53"/>
      <c r="CZ278" s="71">
        <f t="shared" si="867"/>
        <v>0.28797010516728211</v>
      </c>
      <c r="DA278" s="71">
        <f t="shared" si="868"/>
        <v>0.33075402814851468</v>
      </c>
      <c r="DB278" s="71">
        <f t="shared" si="869"/>
        <v>0.22561803377566825</v>
      </c>
      <c r="DC278" s="71">
        <f t="shared" si="870"/>
        <v>0.15565783290853499</v>
      </c>
      <c r="DE278" s="71">
        <f t="shared" si="899"/>
        <v>0.2863997399121343</v>
      </c>
      <c r="DF278" s="71">
        <f t="shared" si="900"/>
        <v>0.33732985622727563</v>
      </c>
      <c r="DG278" s="71">
        <f t="shared" si="901"/>
        <v>0.2234051721620087</v>
      </c>
      <c r="DH278" s="71">
        <f t="shared" si="902"/>
        <v>0.15279415110936859</v>
      </c>
      <c r="DI278" s="71">
        <f t="shared" si="903"/>
        <v>0.99992891941078721</v>
      </c>
      <c r="DJ278" s="71"/>
      <c r="DK278" s="71">
        <f t="shared" si="872"/>
        <v>0.28642009882152092</v>
      </c>
      <c r="DL278" s="71">
        <f t="shared" si="873"/>
        <v>0.33735383553667875</v>
      </c>
      <c r="DM278" s="71">
        <f t="shared" si="874"/>
        <v>0.22342105306210289</v>
      </c>
      <c r="DN278" s="71">
        <f t="shared" si="875"/>
        <v>0.15280501257969742</v>
      </c>
      <c r="DQ278" s="71">
        <f t="shared" si="915"/>
        <v>-8.0034058088451921E-3</v>
      </c>
      <c r="DR278" s="71">
        <f t="shared" si="916"/>
        <v>-1.3180140611737496E-2</v>
      </c>
      <c r="DS278" s="71">
        <f t="shared" si="917"/>
        <v>-6.1568140479304923E-2</v>
      </c>
      <c r="DT278" s="71">
        <f t="shared" si="918"/>
        <v>-4.4055617738602157E-2</v>
      </c>
      <c r="DV278" s="71">
        <f t="shared" si="919"/>
        <v>0.20855311826438852</v>
      </c>
      <c r="DW278" s="71">
        <f t="shared" si="920"/>
        <v>0.24500163740766814</v>
      </c>
      <c r="DX278" s="71">
        <f t="shared" si="921"/>
        <v>0.34403074730130878</v>
      </c>
      <c r="DY278" s="71">
        <f t="shared" si="922"/>
        <v>0.20241449702663455</v>
      </c>
      <c r="DZ278" s="71"/>
      <c r="EB278" s="71">
        <f t="shared" ref="EB278:EB292" si="948">LN(DV278/DV277)</f>
        <v>-6.1294367198316364E-3</v>
      </c>
      <c r="EC278" s="71">
        <f t="shared" ref="EC278:EC292" si="949">LN(DW278/DW277)</f>
        <v>-1.3111118279314262E-2</v>
      </c>
      <c r="ED278" s="71">
        <f t="shared" ref="ED278:ED292" si="950">LN(DX278/DX277)</f>
        <v>6.4461308310379507E-3</v>
      </c>
      <c r="EE278" s="71">
        <f t="shared" ref="EE278:EE292" si="951">LN(DY278/DY277)</f>
        <v>1.1453357430775961E-2</v>
      </c>
      <c r="EG278" s="71">
        <f t="shared" si="923"/>
        <v>5.297866675574881E-4</v>
      </c>
      <c r="EH278" s="71">
        <f t="shared" si="924"/>
        <v>-1.8458487633235131E-3</v>
      </c>
      <c r="EI278" s="71">
        <f t="shared" si="925"/>
        <v>1.3248404257741361E-3</v>
      </c>
      <c r="EJ278" s="71">
        <f t="shared" si="926"/>
        <v>5.6387129679816609E-4</v>
      </c>
      <c r="EL278" s="71">
        <f t="shared" si="927"/>
        <v>9.4911747461212323E-3</v>
      </c>
      <c r="EM278" s="71">
        <f t="shared" si="928"/>
        <v>1.3788639323537554E-2</v>
      </c>
      <c r="EN278" s="71">
        <f t="shared" si="929"/>
        <v>1.4557676178743541E-2</v>
      </c>
      <c r="EO278" s="71">
        <f t="shared" si="930"/>
        <v>1.1624312597745582E-2</v>
      </c>
      <c r="EQ278" s="71">
        <f t="shared" si="931"/>
        <v>3.708379901689702E-3</v>
      </c>
      <c r="ER278" s="71">
        <f t="shared" si="932"/>
        <v>-3.6245513383942086E-2</v>
      </c>
      <c r="ES278" s="71">
        <f t="shared" si="933"/>
        <v>4.7635033855927759E-2</v>
      </c>
      <c r="ET278" s="71">
        <f t="shared" si="934"/>
        <v>4.6317187484856075E-2</v>
      </c>
      <c r="EW278" s="71">
        <f t="shared" si="935"/>
        <v>0.97314104805269486</v>
      </c>
      <c r="EX278" s="71">
        <f t="shared" si="936"/>
        <v>0.60862977078752512</v>
      </c>
      <c r="EY278" s="71">
        <f t="shared" si="773"/>
        <v>0.96868919455099389</v>
      </c>
      <c r="EZ278" s="71"/>
      <c r="FA278" s="71">
        <f t="shared" si="937"/>
        <v>0.9970161125218916</v>
      </c>
      <c r="FB278" s="71">
        <f t="shared" si="938"/>
        <v>0.96164707219322509</v>
      </c>
      <c r="FC278" s="71">
        <f t="shared" si="774"/>
        <v>0.99412477380088271</v>
      </c>
      <c r="FD278" s="71"/>
      <c r="FE278" s="71">
        <f t="shared" si="939"/>
        <v>0.99991120093608488</v>
      </c>
      <c r="FF278" s="71">
        <f t="shared" si="940"/>
        <v>0.99888818161762749</v>
      </c>
      <c r="FG278" s="71">
        <f t="shared" si="941"/>
        <v>1.0001615409837143</v>
      </c>
      <c r="FH278" s="71"/>
      <c r="FI278" s="71">
        <f t="shared" si="942"/>
        <v>1.0124760426577899</v>
      </c>
      <c r="FJ278" s="71">
        <f t="shared" si="943"/>
        <v>1.0503534062051783</v>
      </c>
      <c r="FK278" s="71">
        <f t="shared" si="944"/>
        <v>1.0180966006272316</v>
      </c>
      <c r="FM278" s="71">
        <f t="shared" si="945"/>
        <v>1.0065762888698024</v>
      </c>
      <c r="FN278" s="71">
        <f t="shared" si="946"/>
        <v>0.95648870638071737</v>
      </c>
      <c r="FO278" s="71">
        <f t="shared" si="947"/>
        <v>0.96038182427202423</v>
      </c>
      <c r="FQ278" s="239"/>
      <c r="GB278" s="119">
        <f t="shared" si="865"/>
        <v>0.27759033463539456</v>
      </c>
      <c r="GC278" s="119">
        <f t="shared" si="862"/>
        <v>0.34333794221387293</v>
      </c>
      <c r="GD278" s="119">
        <f t="shared" si="863"/>
        <v>0.22381977334403932</v>
      </c>
      <c r="GE278" s="119">
        <f t="shared" si="864"/>
        <v>0.15525194980669321</v>
      </c>
    </row>
    <row r="279" spans="1:187" x14ac:dyDescent="0.2">
      <c r="A279" s="75" t="s">
        <v>79</v>
      </c>
      <c r="B279" s="50">
        <f t="shared" si="871"/>
        <v>1988</v>
      </c>
      <c r="D279" s="79">
        <f>Northeast!D279</f>
        <v>2097.7148243314073</v>
      </c>
      <c r="E279" s="79">
        <f>Midwest!D279</f>
        <v>2527.7357234058613</v>
      </c>
      <c r="F279" s="79">
        <f>South!D280</f>
        <v>1626.88737623473</v>
      </c>
      <c r="G279" s="79">
        <f>West!D280</f>
        <v>1104.4470760280012</v>
      </c>
      <c r="H279" s="79">
        <f t="shared" si="866"/>
        <v>7356.7849999999999</v>
      </c>
      <c r="I279" s="119">
        <f t="shared" si="778"/>
        <v>0.23256903911951213</v>
      </c>
      <c r="J279" s="327">
        <f t="shared" si="876"/>
        <v>18946.391720473453</v>
      </c>
      <c r="K279" s="327">
        <f t="shared" si="876"/>
        <v>22307.838323940559</v>
      </c>
      <c r="L279" s="327">
        <f t="shared" si="876"/>
        <v>31482.959668118969</v>
      </c>
      <c r="M279" s="327">
        <f t="shared" si="876"/>
        <v>18479.619424014298</v>
      </c>
      <c r="N279" s="327">
        <f t="shared" si="877"/>
        <v>91216.809136547279</v>
      </c>
      <c r="P279" s="84">
        <f t="shared" si="878"/>
        <v>31.714776880961271</v>
      </c>
      <c r="Q279" s="84">
        <f t="shared" si="878"/>
        <v>35.026557005928964</v>
      </c>
      <c r="R279" s="84">
        <f t="shared" si="878"/>
        <v>46.854016609765715</v>
      </c>
      <c r="S279" s="84">
        <f t="shared" si="878"/>
        <v>25.807475102049864</v>
      </c>
      <c r="T279" s="79">
        <f t="shared" si="879"/>
        <v>139.40282559870582</v>
      </c>
      <c r="V279" s="84">
        <f t="shared" si="904"/>
        <v>110.71843416309284</v>
      </c>
      <c r="W279" s="84">
        <f t="shared" si="905"/>
        <v>113.31154936214143</v>
      </c>
      <c r="X279" s="84">
        <f t="shared" si="906"/>
        <v>51.675172645289379</v>
      </c>
      <c r="Y279" s="84">
        <f t="shared" si="907"/>
        <v>59.765682976824202</v>
      </c>
      <c r="Z279" s="84">
        <f t="shared" si="908"/>
        <v>80.651637232642486</v>
      </c>
      <c r="AC279" s="84">
        <f t="shared" si="880"/>
        <v>66.143136753097849</v>
      </c>
      <c r="AD279" s="84">
        <f t="shared" si="881"/>
        <v>72.16626295807464</v>
      </c>
      <c r="AE279" s="84">
        <f t="shared" si="882"/>
        <v>34.722474057766057</v>
      </c>
      <c r="AF279" s="84">
        <f t="shared" si="883"/>
        <v>42.795626912772882</v>
      </c>
      <c r="AG279" s="84">
        <f t="shared" si="884"/>
        <v>52.773571614521842</v>
      </c>
      <c r="AI279" s="74">
        <f t="shared" si="885"/>
        <v>64.918765320322336</v>
      </c>
      <c r="AJ279" s="74">
        <f t="shared" si="886"/>
        <v>71.945931703279598</v>
      </c>
      <c r="AK279" s="74">
        <f t="shared" si="887"/>
        <v>33.486972827889026</v>
      </c>
      <c r="AL279" s="74">
        <f t="shared" si="888"/>
        <v>44.420274772204934</v>
      </c>
      <c r="AM279" s="74">
        <f t="shared" si="889"/>
        <v>52.325171463650733</v>
      </c>
      <c r="AO279" s="119">
        <f>Northeast!V279</f>
        <v>1.018860054203653</v>
      </c>
      <c r="AP279" s="119">
        <f>Midwest!V279</f>
        <v>1.0030624560635859</v>
      </c>
      <c r="AQ279" s="119">
        <f>South!V280</f>
        <v>1.0368949811088348</v>
      </c>
      <c r="AR279" s="119">
        <f>West!V280</f>
        <v>0.96342553332316072</v>
      </c>
      <c r="AS279" s="119">
        <f t="shared" si="909"/>
        <v>1.0085694922410833</v>
      </c>
      <c r="AU279" s="125">
        <f t="shared" si="910"/>
        <v>1673.9217339568838</v>
      </c>
      <c r="AV279" s="125">
        <f t="shared" si="911"/>
        <v>1570.1457262373467</v>
      </c>
      <c r="AW279" s="125">
        <f t="shared" si="912"/>
        <v>1488.2341782247415</v>
      </c>
      <c r="AX279" s="125">
        <f t="shared" si="913"/>
        <v>1396.5371531684793</v>
      </c>
      <c r="AY279" s="125">
        <f t="shared" si="914"/>
        <v>1528.2580800434087</v>
      </c>
      <c r="BB279" s="71">
        <f t="shared" si="802"/>
        <v>0.98535188854255895</v>
      </c>
      <c r="BC279" s="71">
        <f t="shared" si="803"/>
        <v>0.99207505097120607</v>
      </c>
      <c r="BD279" s="71">
        <f t="shared" si="804"/>
        <v>0.89960375923867419</v>
      </c>
      <c r="BE279" s="71">
        <f t="shared" si="805"/>
        <v>0.95077711493707351</v>
      </c>
      <c r="BF279" s="71"/>
      <c r="BG279" s="71"/>
      <c r="BH279" s="71"/>
      <c r="BI279" s="71"/>
      <c r="BJ279" s="71"/>
      <c r="BK279" s="71"/>
      <c r="BL279" s="71"/>
      <c r="BM279" s="71"/>
      <c r="BN279" s="71"/>
      <c r="BO279" s="71"/>
      <c r="BP279" s="71">
        <f t="shared" si="890"/>
        <v>1.0907683689228236</v>
      </c>
      <c r="BQ279" s="148">
        <f>Northeast!AK279</f>
        <v>0.98406938023786816</v>
      </c>
      <c r="BR279" s="148">
        <f>Midwest!AK279</f>
        <v>0.99522976369790339</v>
      </c>
      <c r="BS279" s="148">
        <f>South!AK280</f>
        <v>0.89754713697062638</v>
      </c>
      <c r="BT279" s="148">
        <f>West!AK280</f>
        <v>0.94925005426470643</v>
      </c>
      <c r="BU279" s="72"/>
      <c r="BV279" s="148">
        <f>Northeast!AH279</f>
        <v>1.0013032702068028</v>
      </c>
      <c r="BW279" s="148">
        <f>Midwest!AH279</f>
        <v>0.99683016641807842</v>
      </c>
      <c r="BX279" s="148">
        <f>South!AH280</f>
        <v>1.0022913807903053</v>
      </c>
      <c r="BY279" s="148">
        <f>West!AH280</f>
        <v>1.0016087022228826</v>
      </c>
      <c r="CA279" s="148">
        <f>Northeast!AI279</f>
        <v>1.0236712736060298</v>
      </c>
      <c r="CB279" s="148">
        <f>Midwest!AI279</f>
        <v>1.031642120262878</v>
      </c>
      <c r="CC279" s="148">
        <f>South!AI280</f>
        <v>1.0344241239300027</v>
      </c>
      <c r="CD279" s="148">
        <f>West!AI280</f>
        <v>1.0252734875863072</v>
      </c>
      <c r="CF279" s="148">
        <f>Northeast!AJ279</f>
        <v>1.0425316281571442</v>
      </c>
      <c r="CG279" s="148">
        <f>Midwest!AJ279</f>
        <v>0.99201667355102763</v>
      </c>
      <c r="CH279" s="148">
        <f>South!AJ280</f>
        <v>1.0339853757015491</v>
      </c>
      <c r="CI279" s="148">
        <f>West!AJ280</f>
        <v>0.91300865271377218</v>
      </c>
      <c r="CK279" s="73">
        <f t="shared" si="807"/>
        <v>1.0440345400979163</v>
      </c>
      <c r="CL279" s="73">
        <f t="shared" si="808"/>
        <v>0.98576943406788953</v>
      </c>
      <c r="CM279" s="73">
        <f t="shared" si="891"/>
        <v>0.99320986361641705</v>
      </c>
      <c r="CN279" s="73">
        <f t="shared" si="892"/>
        <v>1.0000356076960397</v>
      </c>
      <c r="CO279" s="73">
        <f t="shared" si="893"/>
        <v>1.0290193459176633</v>
      </c>
      <c r="CP279" s="73">
        <f t="shared" si="894"/>
        <v>1.002140073922666</v>
      </c>
      <c r="CQ279" s="73">
        <f t="shared" si="895"/>
        <v>0.96242498951951927</v>
      </c>
      <c r="CR279" s="73">
        <f t="shared" si="896"/>
        <v>1.0291773377396529</v>
      </c>
      <c r="CS279" s="73">
        <f t="shared" si="897"/>
        <v>1.0291773377396523</v>
      </c>
      <c r="CT279" s="73"/>
      <c r="CU279" s="73">
        <f t="shared" si="898"/>
        <v>1.0242558586929722</v>
      </c>
      <c r="CV279" s="546">
        <f t="shared" si="817"/>
        <v>0.99537084774587681</v>
      </c>
      <c r="CW279" s="71">
        <f t="shared" si="818"/>
        <v>0.99035393321018972</v>
      </c>
      <c r="CX279" s="53"/>
      <c r="CZ279" s="71">
        <f t="shared" si="867"/>
        <v>0.28514015624099487</v>
      </c>
      <c r="DA279" s="71">
        <f t="shared" si="868"/>
        <v>0.34359244199821815</v>
      </c>
      <c r="DB279" s="71">
        <f t="shared" si="869"/>
        <v>0.22114107945722622</v>
      </c>
      <c r="DC279" s="71">
        <f t="shared" si="870"/>
        <v>0.15012632230356077</v>
      </c>
      <c r="DE279" s="71">
        <f t="shared" si="899"/>
        <v>0.28655280169826408</v>
      </c>
      <c r="DF279" s="71">
        <f t="shared" si="900"/>
        <v>0.33713249419517816</v>
      </c>
      <c r="DG279" s="71">
        <f t="shared" si="901"/>
        <v>0.22337207918766039</v>
      </c>
      <c r="DH279" s="71">
        <f t="shared" si="902"/>
        <v>0.15287539902219233</v>
      </c>
      <c r="DI279" s="71">
        <f t="shared" si="903"/>
        <v>0.99993277410329484</v>
      </c>
      <c r="DJ279" s="71"/>
      <c r="DK279" s="71">
        <f t="shared" si="872"/>
        <v>0.28657206676242286</v>
      </c>
      <c r="DL279" s="71">
        <f t="shared" si="873"/>
        <v>0.33715515975312133</v>
      </c>
      <c r="DM279" s="71">
        <f t="shared" si="874"/>
        <v>0.22338709658554071</v>
      </c>
      <c r="DN279" s="71">
        <f t="shared" si="875"/>
        <v>0.15288567689891522</v>
      </c>
      <c r="DQ279" s="71">
        <f t="shared" si="915"/>
        <v>-9.4083934455883277E-3</v>
      </c>
      <c r="DR279" s="71">
        <f t="shared" si="916"/>
        <v>1.3939159682358896E-3</v>
      </c>
      <c r="DS279" s="71">
        <f t="shared" si="917"/>
        <v>-2.2406305583469541E-2</v>
      </c>
      <c r="DT279" s="71">
        <f t="shared" si="918"/>
        <v>4.8651694128350794E-3</v>
      </c>
      <c r="DV279" s="71">
        <f t="shared" si="919"/>
        <v>0.20770724058228779</v>
      </c>
      <c r="DW279" s="71">
        <f t="shared" si="920"/>
        <v>0.24455841565940739</v>
      </c>
      <c r="DX279" s="71">
        <f t="shared" si="921"/>
        <v>0.34514427731176672</v>
      </c>
      <c r="DY279" s="71">
        <f t="shared" si="922"/>
        <v>0.2025900664465381</v>
      </c>
      <c r="DZ279" s="71"/>
      <c r="EB279" s="71">
        <f t="shared" si="948"/>
        <v>-4.0641816038622051E-3</v>
      </c>
      <c r="EC279" s="71">
        <f t="shared" si="949"/>
        <v>-1.8106945882536518E-3</v>
      </c>
      <c r="ED279" s="71">
        <f t="shared" si="950"/>
        <v>3.2314896497834572E-3</v>
      </c>
      <c r="EE279" s="71">
        <f t="shared" si="951"/>
        <v>8.669997661049833E-4</v>
      </c>
      <c r="EG279" s="71">
        <f t="shared" si="923"/>
        <v>-7.91680285652761E-4</v>
      </c>
      <c r="EH279" s="71">
        <f t="shared" si="924"/>
        <v>4.1165804036053612E-4</v>
      </c>
      <c r="EI279" s="71">
        <f t="shared" si="925"/>
        <v>-4.1318938206813234E-4</v>
      </c>
      <c r="EJ279" s="71">
        <f t="shared" si="926"/>
        <v>3.5622123369603853E-4</v>
      </c>
      <c r="EL279" s="71">
        <f t="shared" si="927"/>
        <v>1.0725838661155923E-2</v>
      </c>
      <c r="EM279" s="71">
        <f t="shared" si="928"/>
        <v>1.0816972624171917E-2</v>
      </c>
      <c r="EN279" s="71">
        <f t="shared" si="929"/>
        <v>1.1873218836267263E-2</v>
      </c>
      <c r="EO279" s="71">
        <f t="shared" si="930"/>
        <v>8.4926426236485875E-3</v>
      </c>
      <c r="EQ279" s="71">
        <f t="shared" si="931"/>
        <v>3.9361813980908093E-2</v>
      </c>
      <c r="ER279" s="71">
        <f t="shared" si="932"/>
        <v>7.2968594440663143E-2</v>
      </c>
      <c r="ES279" s="71">
        <f t="shared" si="933"/>
        <v>3.3371434415570944E-2</v>
      </c>
      <c r="ET279" s="71">
        <f t="shared" si="934"/>
        <v>-5.0649292553749713E-3</v>
      </c>
      <c r="EW279" s="71">
        <f t="shared" si="935"/>
        <v>0.99353331794479427</v>
      </c>
      <c r="EX279" s="71">
        <f t="shared" si="936"/>
        <v>0.60469395557050942</v>
      </c>
      <c r="EY279" s="71">
        <f t="shared" si="773"/>
        <v>0.96242498951951927</v>
      </c>
      <c r="EZ279" s="71"/>
      <c r="FA279" s="71">
        <f t="shared" si="937"/>
        <v>0.99907968274347725</v>
      </c>
      <c r="FB279" s="71">
        <f t="shared" si="938"/>
        <v>0.96076205179800112</v>
      </c>
      <c r="FC279" s="71">
        <f t="shared" si="774"/>
        <v>0.99320986361641705</v>
      </c>
      <c r="FD279" s="71"/>
      <c r="FE279" s="71">
        <f t="shared" si="939"/>
        <v>0.99987408705242675</v>
      </c>
      <c r="FF279" s="71">
        <f t="shared" si="940"/>
        <v>0.99876240866238397</v>
      </c>
      <c r="FG279" s="71">
        <f t="shared" si="941"/>
        <v>1.0000356076960397</v>
      </c>
      <c r="FH279" s="71"/>
      <c r="FI279" s="71">
        <f t="shared" si="942"/>
        <v>1.0107285942057975</v>
      </c>
      <c r="FJ279" s="71">
        <f t="shared" si="943"/>
        <v>1.0616222216730309</v>
      </c>
      <c r="FK279" s="71">
        <f t="shared" si="944"/>
        <v>1.0290193459176633</v>
      </c>
      <c r="FM279" s="71">
        <f t="shared" si="945"/>
        <v>1.0434808829106017</v>
      </c>
      <c r="FN279" s="71">
        <f t="shared" si="946"/>
        <v>0.99807767982817019</v>
      </c>
      <c r="FO279" s="71">
        <f t="shared" si="947"/>
        <v>1.002140073922666</v>
      </c>
      <c r="FQ279" s="239"/>
      <c r="GB279" s="119">
        <f t="shared" si="865"/>
        <v>0.28037596874492793</v>
      </c>
      <c r="GC279" s="119">
        <f t="shared" si="862"/>
        <v>0.34132249914695928</v>
      </c>
      <c r="GD279" s="119">
        <f t="shared" si="863"/>
        <v>0.22469180476324394</v>
      </c>
      <c r="GE279" s="119">
        <f t="shared" si="864"/>
        <v>0.1536097273448688</v>
      </c>
    </row>
    <row r="280" spans="1:187" x14ac:dyDescent="0.2">
      <c r="A280" s="75" t="s">
        <v>79</v>
      </c>
      <c r="B280" s="50">
        <f t="shared" si="871"/>
        <v>1989</v>
      </c>
      <c r="D280" s="79">
        <f>Northeast!D280</f>
        <v>2117.8898249309213</v>
      </c>
      <c r="E280" s="79">
        <f>Midwest!D280</f>
        <v>2629.976334288895</v>
      </c>
      <c r="F280" s="79">
        <f>South!D281</f>
        <v>1646.5462822611355</v>
      </c>
      <c r="G280" s="79">
        <f>West!D281</f>
        <v>1172.5295585190479</v>
      </c>
      <c r="H280" s="79">
        <f t="shared" si="866"/>
        <v>7566.942</v>
      </c>
      <c r="I280" s="119">
        <f t="shared" si="778"/>
        <v>0.22292404422924042</v>
      </c>
      <c r="J280" s="327">
        <f t="shared" si="876"/>
        <v>19132.070259086315</v>
      </c>
      <c r="K280" s="327">
        <f t="shared" si="876"/>
        <v>22578.492162288287</v>
      </c>
      <c r="L280" s="327">
        <f t="shared" si="876"/>
        <v>32024.388515528699</v>
      </c>
      <c r="M280" s="327">
        <f t="shared" si="876"/>
        <v>18753.071410833494</v>
      </c>
      <c r="N280" s="327">
        <f t="shared" si="877"/>
        <v>92488.022347736798</v>
      </c>
      <c r="P280" s="84">
        <f t="shared" si="878"/>
        <v>32.349067451339728</v>
      </c>
      <c r="Q280" s="84">
        <f t="shared" si="878"/>
        <v>35.817896095133129</v>
      </c>
      <c r="R280" s="84">
        <f t="shared" si="878"/>
        <v>48.204664672824016</v>
      </c>
      <c r="S280" s="84">
        <f t="shared" si="878"/>
        <v>26.398157069877403</v>
      </c>
      <c r="T280" s="79">
        <f t="shared" si="879"/>
        <v>142.76978528917428</v>
      </c>
      <c r="V280" s="84">
        <f t="shared" si="904"/>
        <v>110.69841351461066</v>
      </c>
      <c r="W280" s="84">
        <f t="shared" si="905"/>
        <v>116.48148669031191</v>
      </c>
      <c r="X280" s="84">
        <f t="shared" si="906"/>
        <v>51.415385541638727</v>
      </c>
      <c r="Y280" s="84">
        <f t="shared" si="907"/>
        <v>62.524667710788279</v>
      </c>
      <c r="Z280" s="84">
        <f t="shared" si="908"/>
        <v>81.815372498179102</v>
      </c>
      <c r="AC280" s="84">
        <f t="shared" si="880"/>
        <v>65.469888061431874</v>
      </c>
      <c r="AD280" s="84">
        <f t="shared" si="881"/>
        <v>73.426320945920978</v>
      </c>
      <c r="AE280" s="84">
        <f t="shared" si="882"/>
        <v>34.157405583808504</v>
      </c>
      <c r="AF280" s="84">
        <f t="shared" si="883"/>
        <v>44.4170990957928</v>
      </c>
      <c r="AG280" s="84">
        <f t="shared" si="884"/>
        <v>53.001004271831555</v>
      </c>
      <c r="AI280" s="74">
        <f t="shared" si="885"/>
        <v>63.662491825417518</v>
      </c>
      <c r="AJ280" s="74">
        <f t="shared" si="886"/>
        <v>71.404246931166597</v>
      </c>
      <c r="AK280" s="74">
        <f t="shared" si="887"/>
        <v>33.33831952167462</v>
      </c>
      <c r="AL280" s="74">
        <f t="shared" si="888"/>
        <v>45.489099821862368</v>
      </c>
      <c r="AM280" s="74">
        <f t="shared" si="889"/>
        <v>52.00584311194725</v>
      </c>
      <c r="AO280" s="119">
        <f>Northeast!V280</f>
        <v>1.0283902842033077</v>
      </c>
      <c r="AP280" s="119">
        <f>Midwest!V280</f>
        <v>1.0283186799337531</v>
      </c>
      <c r="AQ280" s="119">
        <f>South!V281</f>
        <v>1.0245689067081309</v>
      </c>
      <c r="AR280" s="119">
        <f>West!V281</f>
        <v>0.97643389888418153</v>
      </c>
      <c r="AS280" s="119">
        <f t="shared" si="909"/>
        <v>1.0191355643969107</v>
      </c>
      <c r="AU280" s="125">
        <f t="shared" si="910"/>
        <v>1690.8294300234613</v>
      </c>
      <c r="AV280" s="125">
        <f t="shared" si="911"/>
        <v>1586.372368787228</v>
      </c>
      <c r="AW280" s="125">
        <f t="shared" si="912"/>
        <v>1505.2485592175933</v>
      </c>
      <c r="AX280" s="125">
        <f t="shared" si="913"/>
        <v>1407.6711217890104</v>
      </c>
      <c r="AY280" s="125">
        <f t="shared" si="914"/>
        <v>1543.6570235266565</v>
      </c>
      <c r="BB280" s="71">
        <f t="shared" si="802"/>
        <v>0.96628388170936497</v>
      </c>
      <c r="BC280" s="71">
        <f t="shared" si="803"/>
        <v>0.9846056647921424</v>
      </c>
      <c r="BD280" s="71">
        <f t="shared" si="804"/>
        <v>0.89561029366682154</v>
      </c>
      <c r="BE280" s="71">
        <f t="shared" si="805"/>
        <v>0.97365437993142789</v>
      </c>
      <c r="BF280" s="71"/>
      <c r="BG280" s="71"/>
      <c r="BH280" s="71"/>
      <c r="BI280" s="71"/>
      <c r="BJ280" s="71"/>
      <c r="BK280" s="71"/>
      <c r="BL280" s="71"/>
      <c r="BM280" s="71"/>
      <c r="BN280" s="71"/>
      <c r="BO280" s="71"/>
      <c r="BP280" s="71">
        <f t="shared" si="890"/>
        <v>1.1282627431117671</v>
      </c>
      <c r="BQ280" s="148">
        <f>Northeast!AK280</f>
        <v>0.9659657661540374</v>
      </c>
      <c r="BR280" s="148">
        <f>Midwest!AK280</f>
        <v>0.98738689553626879</v>
      </c>
      <c r="BS280" s="148">
        <f>South!AK281</f>
        <v>0.89393946271053504</v>
      </c>
      <c r="BT280" s="148">
        <f>West!AK281</f>
        <v>0.97180401657545024</v>
      </c>
      <c r="BU280" s="72"/>
      <c r="BV280" s="148">
        <f>Northeast!AH280</f>
        <v>1.000329323839906</v>
      </c>
      <c r="BW280" s="148">
        <f>Midwest!AH280</f>
        <v>0.99718324118266122</v>
      </c>
      <c r="BX280" s="148">
        <f>South!AH281</f>
        <v>1.0018690649937529</v>
      </c>
      <c r="BY280" s="148">
        <f>West!AH281</f>
        <v>1.001904049915844</v>
      </c>
      <c r="CA280" s="148">
        <f>Northeast!AI280</f>
        <v>1.0340110179412108</v>
      </c>
      <c r="CB280" s="148">
        <f>Midwest!AI280</f>
        <v>1.0423036070568603</v>
      </c>
      <c r="CC280" s="148">
        <f>South!AI281</f>
        <v>1.0462502776430807</v>
      </c>
      <c r="CD280" s="148">
        <f>West!AI281</f>
        <v>1.0334475363843281</v>
      </c>
      <c r="CF280" s="148">
        <f>Northeast!AJ280</f>
        <v>1.0522832777161386</v>
      </c>
      <c r="CG280" s="148">
        <f>Midwest!AJ280</f>
        <v>1.0169947744047547</v>
      </c>
      <c r="CH280" s="148">
        <f>South!AJ281</f>
        <v>1.0216938891939109</v>
      </c>
      <c r="CI280" s="148">
        <f>West!AJ281</f>
        <v>0.92533627940009133</v>
      </c>
      <c r="CK280" s="73">
        <f t="shared" si="807"/>
        <v>1.0585843858212403</v>
      </c>
      <c r="CL280" s="73">
        <f t="shared" si="808"/>
        <v>0.99999325758189717</v>
      </c>
      <c r="CM280" s="73">
        <f t="shared" si="891"/>
        <v>0.99228064805968985</v>
      </c>
      <c r="CN280" s="73">
        <f t="shared" si="892"/>
        <v>0.9998355942411965</v>
      </c>
      <c r="CO280" s="73">
        <f t="shared" si="893"/>
        <v>1.0394623514340435</v>
      </c>
      <c r="CP280" s="73">
        <f t="shared" si="894"/>
        <v>1.0128662371360686</v>
      </c>
      <c r="CQ280" s="73">
        <f t="shared" si="895"/>
        <v>0.95735519398929558</v>
      </c>
      <c r="CR280" s="73">
        <f t="shared" si="896"/>
        <v>1.0585772484027143</v>
      </c>
      <c r="CS280" s="73">
        <f t="shared" si="897"/>
        <v>1.0585772484027138</v>
      </c>
      <c r="CT280" s="73"/>
      <c r="CU280" s="73">
        <f t="shared" si="898"/>
        <v>1.0445373502544331</v>
      </c>
      <c r="CV280" s="546">
        <f t="shared" si="817"/>
        <v>1.0048823305754058</v>
      </c>
      <c r="CW280" s="71">
        <f t="shared" si="818"/>
        <v>0.99513468110170811</v>
      </c>
      <c r="CX280" s="53"/>
      <c r="CZ280" s="71">
        <f t="shared" si="867"/>
        <v>0.27988714925143093</v>
      </c>
      <c r="DA280" s="71">
        <f t="shared" si="868"/>
        <v>0.34756131793912193</v>
      </c>
      <c r="DB280" s="71">
        <f t="shared" si="869"/>
        <v>0.21759731768277535</v>
      </c>
      <c r="DC280" s="71">
        <f t="shared" si="870"/>
        <v>0.15495421512667176</v>
      </c>
      <c r="DE280" s="71">
        <f t="shared" si="899"/>
        <v>0.28250551310464184</v>
      </c>
      <c r="DF280" s="71">
        <f t="shared" si="900"/>
        <v>0.34557308146158028</v>
      </c>
      <c r="DG280" s="71">
        <f t="shared" si="901"/>
        <v>0.21936442789644942</v>
      </c>
      <c r="DH280" s="71">
        <f t="shared" si="902"/>
        <v>0.15252753431494356</v>
      </c>
      <c r="DI280" s="71">
        <f t="shared" si="903"/>
        <v>0.99997055677761515</v>
      </c>
      <c r="DJ280" s="71"/>
      <c r="DK280" s="71">
        <f t="shared" si="872"/>
        <v>0.28251383122220131</v>
      </c>
      <c r="DL280" s="71">
        <f t="shared" si="873"/>
        <v>0.34558325654625527</v>
      </c>
      <c r="DM280" s="71">
        <f t="shared" si="874"/>
        <v>0.21937088688225664</v>
      </c>
      <c r="DN280" s="71">
        <f t="shared" si="875"/>
        <v>0.15253202534928673</v>
      </c>
      <c r="DQ280" s="71">
        <f t="shared" si="915"/>
        <v>-1.8568008117858539E-2</v>
      </c>
      <c r="DR280" s="71">
        <f t="shared" si="916"/>
        <v>-7.9116747407127989E-3</v>
      </c>
      <c r="DS280" s="71">
        <f t="shared" si="917"/>
        <v>-4.0275814929676976E-3</v>
      </c>
      <c r="DT280" s="71">
        <f t="shared" si="918"/>
        <v>2.3481898815184709E-2</v>
      </c>
      <c r="DV280" s="71">
        <f t="shared" si="919"/>
        <v>0.20685997790236543</v>
      </c>
      <c r="DW280" s="71">
        <f t="shared" si="920"/>
        <v>0.24412341824541983</v>
      </c>
      <c r="DX280" s="71">
        <f t="shared" si="921"/>
        <v>0.34625444141429784</v>
      </c>
      <c r="DY280" s="71">
        <f t="shared" si="922"/>
        <v>0.20276216243791687</v>
      </c>
      <c r="DZ280" s="71"/>
      <c r="EB280" s="71">
        <f t="shared" si="948"/>
        <v>-4.0874619206255815E-3</v>
      </c>
      <c r="EC280" s="71">
        <f t="shared" si="949"/>
        <v>-1.7802893363268425E-3</v>
      </c>
      <c r="ED280" s="71">
        <f t="shared" si="950"/>
        <v>3.2113598898606617E-3</v>
      </c>
      <c r="EE280" s="71">
        <f t="shared" si="951"/>
        <v>8.491183196032197E-4</v>
      </c>
      <c r="EG280" s="71">
        <f t="shared" si="923"/>
        <v>-9.7315206262740036E-4</v>
      </c>
      <c r="EH280" s="71">
        <f t="shared" si="924"/>
        <v>3.5413479861970832E-4</v>
      </c>
      <c r="EI280" s="71">
        <f t="shared" si="925"/>
        <v>-4.2143911550732188E-4</v>
      </c>
      <c r="EJ280" s="71">
        <f t="shared" si="926"/>
        <v>2.948298629849703E-4</v>
      </c>
      <c r="EL280" s="71">
        <f t="shared" si="927"/>
        <v>1.0049978468952258E-2</v>
      </c>
      <c r="EM280" s="71">
        <f t="shared" si="928"/>
        <v>1.0281446202310593E-2</v>
      </c>
      <c r="EN280" s="71">
        <f t="shared" si="929"/>
        <v>1.1367738322942815E-2</v>
      </c>
      <c r="EO280" s="71">
        <f t="shared" si="930"/>
        <v>7.9409416394379418E-3</v>
      </c>
      <c r="EQ280" s="71">
        <f t="shared" si="931"/>
        <v>9.3103404725155808E-3</v>
      </c>
      <c r="ER280" s="71">
        <f t="shared" si="932"/>
        <v>2.4867342631511587E-2</v>
      </c>
      <c r="ES280" s="71">
        <f t="shared" si="933"/>
        <v>-1.1958706984762734E-2</v>
      </c>
      <c r="ET280" s="71">
        <f t="shared" si="934"/>
        <v>1.3411858960134242E-2</v>
      </c>
      <c r="EW280" s="71">
        <f t="shared" si="935"/>
        <v>0.99473226943872817</v>
      </c>
      <c r="EX280" s="71">
        <f t="shared" si="936"/>
        <v>0.60150859074053431</v>
      </c>
      <c r="EY280" s="71">
        <f t="shared" si="773"/>
        <v>0.95735519398929558</v>
      </c>
      <c r="EZ280" s="71"/>
      <c r="FA280" s="71">
        <f t="shared" si="937"/>
        <v>0.9990644318076507</v>
      </c>
      <c r="FB280" s="71">
        <f t="shared" si="938"/>
        <v>0.95986319338192261</v>
      </c>
      <c r="FC280" s="71">
        <f t="shared" si="774"/>
        <v>0.99228064805968985</v>
      </c>
      <c r="FD280" s="71"/>
      <c r="FE280" s="71">
        <f t="shared" si="939"/>
        <v>0.99979999366692152</v>
      </c>
      <c r="FF280" s="71">
        <f t="shared" si="940"/>
        <v>0.99856264985541077</v>
      </c>
      <c r="FG280" s="71">
        <f t="shared" si="941"/>
        <v>0.9998355942411965</v>
      </c>
      <c r="FH280" s="71"/>
      <c r="FI280" s="71">
        <f t="shared" si="942"/>
        <v>1.0101485026086341</v>
      </c>
      <c r="FJ280" s="71">
        <f t="shared" si="943"/>
        <v>1.0723960975590636</v>
      </c>
      <c r="FK280" s="71">
        <f t="shared" si="944"/>
        <v>1.0394623514340435</v>
      </c>
      <c r="FM280" s="71">
        <f t="shared" si="945"/>
        <v>1.0107032574512436</v>
      </c>
      <c r="FN280" s="71">
        <f t="shared" si="946"/>
        <v>1.0087603621917109</v>
      </c>
      <c r="FO280" s="71">
        <f t="shared" si="947"/>
        <v>1.0128662371360686</v>
      </c>
      <c r="FQ280" s="239"/>
      <c r="GB280" s="119">
        <f t="shared" si="865"/>
        <v>0.28190085565367434</v>
      </c>
      <c r="GC280" s="119">
        <f t="shared" si="862"/>
        <v>0.34179340278843162</v>
      </c>
      <c r="GD280" s="119">
        <f t="shared" si="863"/>
        <v>0.22169746047589661</v>
      </c>
      <c r="GE280" s="119">
        <f t="shared" si="864"/>
        <v>0.15460828108199748</v>
      </c>
    </row>
    <row r="281" spans="1:187" x14ac:dyDescent="0.2">
      <c r="A281" s="75" t="s">
        <v>79</v>
      </c>
      <c r="B281" s="50">
        <f t="shared" si="871"/>
        <v>1990</v>
      </c>
      <c r="D281" s="79">
        <f>Northeast!D281</f>
        <v>1820.3967745704449</v>
      </c>
      <c r="E281" s="79">
        <f>Midwest!D281</f>
        <v>2253.5138555497147</v>
      </c>
      <c r="F281" s="79">
        <f>South!D282</f>
        <v>1374.2373676609666</v>
      </c>
      <c r="G281" s="79">
        <f>West!D282</f>
        <v>1109.1560022188742</v>
      </c>
      <c r="H281" s="79">
        <f t="shared" si="866"/>
        <v>6557.3040000000001</v>
      </c>
      <c r="I281" s="119">
        <f t="shared" si="778"/>
        <v>0.22120682723457263</v>
      </c>
      <c r="J281" s="327">
        <f t="shared" si="876"/>
        <v>19081.080636584022</v>
      </c>
      <c r="K281" s="327">
        <f t="shared" si="876"/>
        <v>22622.311997099347</v>
      </c>
      <c r="L281" s="327">
        <f t="shared" si="876"/>
        <v>32165.338348443653</v>
      </c>
      <c r="M281" s="327">
        <f t="shared" si="876"/>
        <v>19125.365190133522</v>
      </c>
      <c r="N281" s="327">
        <f t="shared" si="877"/>
        <v>92994.096172260543</v>
      </c>
      <c r="P281" s="84">
        <f t="shared" si="878"/>
        <v>32.564452884581463</v>
      </c>
      <c r="Q281" s="84">
        <f t="shared" si="878"/>
        <v>36.18624247102796</v>
      </c>
      <c r="R281" s="84">
        <f t="shared" si="878"/>
        <v>48.976785232872061</v>
      </c>
      <c r="S281" s="84">
        <f t="shared" si="878"/>
        <v>27.289783063680179</v>
      </c>
      <c r="T281" s="79">
        <f t="shared" si="879"/>
        <v>145.01726365216166</v>
      </c>
      <c r="V281" s="84">
        <f t="shared" si="904"/>
        <v>95.403232617769618</v>
      </c>
      <c r="W281" s="84">
        <f t="shared" si="905"/>
        <v>99.61465723921863</v>
      </c>
      <c r="X281" s="84">
        <f t="shared" si="906"/>
        <v>42.72416950115683</v>
      </c>
      <c r="Y281" s="84">
        <f t="shared" si="907"/>
        <v>57.993977693616564</v>
      </c>
      <c r="Z281" s="84">
        <f t="shared" si="908"/>
        <v>70.513121476586761</v>
      </c>
      <c r="AC281" s="84">
        <f t="shared" si="880"/>
        <v>55.901346815882228</v>
      </c>
      <c r="AD281" s="84">
        <f t="shared" si="881"/>
        <v>62.275431259655129</v>
      </c>
      <c r="AE281" s="84">
        <f t="shared" si="882"/>
        <v>28.058954076442955</v>
      </c>
      <c r="AF281" s="84">
        <f t="shared" si="883"/>
        <v>40.643635738352337</v>
      </c>
      <c r="AG281" s="84">
        <f t="shared" si="884"/>
        <v>45.217402637856594</v>
      </c>
      <c r="AI281" s="74">
        <f t="shared" si="885"/>
        <v>62.498956291311352</v>
      </c>
      <c r="AJ281" s="74">
        <f t="shared" si="886"/>
        <v>67.289564622043272</v>
      </c>
      <c r="AK281" s="74">
        <f t="shared" si="887"/>
        <v>31.611930255970847</v>
      </c>
      <c r="AL281" s="74">
        <f t="shared" si="888"/>
        <v>41.194812205834211</v>
      </c>
      <c r="AM281" s="74">
        <f t="shared" si="889"/>
        <v>49.25378431625159</v>
      </c>
      <c r="AO281" s="119">
        <f>Northeast!V281</f>
        <v>0.89443648555221833</v>
      </c>
      <c r="AP281" s="119">
        <f>Midwest!V281</f>
        <v>0.92548423532605872</v>
      </c>
      <c r="AQ281" s="119">
        <f>South!V282</f>
        <v>0.8876064779733972</v>
      </c>
      <c r="AR281" s="119">
        <f>West!V282</f>
        <v>0.9866202456579275</v>
      </c>
      <c r="AS281" s="119">
        <f t="shared" si="909"/>
        <v>0.91804930860788359</v>
      </c>
      <c r="AU281" s="125">
        <f t="shared" si="910"/>
        <v>1706.6356725177225</v>
      </c>
      <c r="AV281" s="125">
        <f t="shared" si="911"/>
        <v>1599.5819735696243</v>
      </c>
      <c r="AW281" s="125">
        <f t="shared" si="912"/>
        <v>1522.6572374993173</v>
      </c>
      <c r="AX281" s="125">
        <f t="shared" si="913"/>
        <v>1426.8895151742543</v>
      </c>
      <c r="AY281" s="125">
        <f t="shared" si="914"/>
        <v>1559.4244110242694</v>
      </c>
      <c r="BB281" s="71">
        <f t="shared" si="802"/>
        <v>0.948623472885185</v>
      </c>
      <c r="BC281" s="71">
        <f t="shared" si="803"/>
        <v>0.92786758989460427</v>
      </c>
      <c r="BD281" s="71">
        <f t="shared" si="804"/>
        <v>0.84923207126617017</v>
      </c>
      <c r="BE281" s="71">
        <f t="shared" si="805"/>
        <v>0.88173891089808343</v>
      </c>
      <c r="BF281" s="71"/>
      <c r="BG281" s="71"/>
      <c r="BH281" s="71"/>
      <c r="BI281" s="71"/>
      <c r="BJ281" s="71"/>
      <c r="BK281" s="71"/>
      <c r="BL281" s="71"/>
      <c r="BM281" s="71"/>
      <c r="BN281" s="71"/>
      <c r="BO281" s="71"/>
      <c r="BP281" s="71">
        <f t="shared" si="890"/>
        <v>0.88894958209761887</v>
      </c>
      <c r="BQ281" s="148">
        <f>Northeast!AK281</f>
        <v>0.94906787485734578</v>
      </c>
      <c r="BR281" s="148">
        <f>Midwest!AK281</f>
        <v>0.92954624911635109</v>
      </c>
      <c r="BS281" s="148">
        <f>South!AK282</f>
        <v>0.84615148954864483</v>
      </c>
      <c r="BT281" s="148">
        <f>West!AK282</f>
        <v>0.88071720196571135</v>
      </c>
      <c r="BU281" s="72"/>
      <c r="BV281" s="148">
        <f>Northeast!AH281</f>
        <v>0.9995317490098089</v>
      </c>
      <c r="BW281" s="148">
        <f>Midwest!AH281</f>
        <v>0.99819410898237437</v>
      </c>
      <c r="BX281" s="148">
        <f>South!AH282</f>
        <v>1.003640697623978</v>
      </c>
      <c r="BY281" s="148">
        <f>West!AH282</f>
        <v>1.00116008740387</v>
      </c>
      <c r="CA281" s="148">
        <f>Northeast!AI281</f>
        <v>1.0436771785846826</v>
      </c>
      <c r="CB281" s="148">
        <f>Midwest!AI281</f>
        <v>1.0509827917069392</v>
      </c>
      <c r="CC281" s="148">
        <f>South!AI282</f>
        <v>1.0583504948292177</v>
      </c>
      <c r="CD281" s="148">
        <f>West!AI282</f>
        <v>1.0475567988319399</v>
      </c>
      <c r="CF281" s="148">
        <f>Northeast!AJ281</f>
        <v>0.91521727809295517</v>
      </c>
      <c r="CG281" s="148">
        <f>Midwest!AJ281</f>
        <v>0.91529274872378785</v>
      </c>
      <c r="CH281" s="148">
        <f>South!AJ282</f>
        <v>0.88511578734907637</v>
      </c>
      <c r="CI281" s="148">
        <f>West!AJ282</f>
        <v>0.93498956595135552</v>
      </c>
      <c r="CK281" s="73">
        <f t="shared" si="807"/>
        <v>1.0643767234138797</v>
      </c>
      <c r="CL281" s="73">
        <f t="shared" si="808"/>
        <v>0.86185082209592545</v>
      </c>
      <c r="CM281" s="73">
        <f t="shared" si="891"/>
        <v>0.99088383158690108</v>
      </c>
      <c r="CN281" s="73">
        <f t="shared" si="892"/>
        <v>1.0002205053076818</v>
      </c>
      <c r="CO281" s="73">
        <f t="shared" si="893"/>
        <v>1.0500275297467121</v>
      </c>
      <c r="CP281" s="73">
        <f t="shared" si="894"/>
        <v>0.91255185272069483</v>
      </c>
      <c r="CQ281" s="73">
        <f t="shared" si="895"/>
        <v>0.90751825081642923</v>
      </c>
      <c r="CR281" s="73">
        <f t="shared" si="896"/>
        <v>0.91733395409402063</v>
      </c>
      <c r="CS281" s="73">
        <f t="shared" si="897"/>
        <v>0.91733395409401963</v>
      </c>
      <c r="CT281" s="73"/>
      <c r="CU281" s="73">
        <f t="shared" si="898"/>
        <v>0.94967877651009291</v>
      </c>
      <c r="CV281" s="546">
        <f t="shared" si="817"/>
        <v>0.90443226449422209</v>
      </c>
      <c r="CW281" s="71">
        <f t="shared" si="818"/>
        <v>0.95291914710483228</v>
      </c>
      <c r="CX281" s="53"/>
      <c r="CZ281" s="71">
        <f t="shared" si="867"/>
        <v>0.27761360073750507</v>
      </c>
      <c r="DA281" s="71">
        <f t="shared" si="868"/>
        <v>0.34366469139599365</v>
      </c>
      <c r="DB281" s="71">
        <f t="shared" si="869"/>
        <v>0.20957353321745745</v>
      </c>
      <c r="DC281" s="71">
        <f t="shared" si="870"/>
        <v>0.16914817464904389</v>
      </c>
      <c r="DE281" s="71">
        <f t="shared" si="899"/>
        <v>0.27874882969138243</v>
      </c>
      <c r="DF281" s="71">
        <f t="shared" si="900"/>
        <v>0.34560934358158218</v>
      </c>
      <c r="DG281" s="71">
        <f t="shared" si="901"/>
        <v>0.21356030389532607</v>
      </c>
      <c r="DH281" s="71">
        <f t="shared" si="902"/>
        <v>0.16194753853319027</v>
      </c>
      <c r="DI281" s="71">
        <f t="shared" si="903"/>
        <v>0.99986601570148093</v>
      </c>
      <c r="DJ281" s="71"/>
      <c r="DK281" s="71">
        <f t="shared" si="872"/>
        <v>0.27878618266250327</v>
      </c>
      <c r="DL281" s="71">
        <f t="shared" si="873"/>
        <v>0.34565565601218212</v>
      </c>
      <c r="DM281" s="71">
        <f t="shared" si="874"/>
        <v>0.21358892145713895</v>
      </c>
      <c r="DN281" s="71">
        <f t="shared" si="875"/>
        <v>0.16196923986817569</v>
      </c>
      <c r="DQ281" s="71">
        <f t="shared" si="915"/>
        <v>-1.7648076263192026E-2</v>
      </c>
      <c r="DR281" s="71">
        <f t="shared" si="916"/>
        <v>-6.0365391142342545E-2</v>
      </c>
      <c r="DS281" s="71">
        <f t="shared" si="917"/>
        <v>-5.4939648555638806E-2</v>
      </c>
      <c r="DT281" s="71">
        <f t="shared" si="918"/>
        <v>-9.8417577320935715E-2</v>
      </c>
      <c r="DV281" s="71">
        <f t="shared" si="919"/>
        <v>0.20518593568820306</v>
      </c>
      <c r="DW281" s="71">
        <f t="shared" si="920"/>
        <v>0.24326610965920023</v>
      </c>
      <c r="DX281" s="71">
        <f t="shared" si="921"/>
        <v>0.34588581073857821</v>
      </c>
      <c r="DY281" s="71">
        <f t="shared" si="922"/>
        <v>0.20566214391401846</v>
      </c>
      <c r="DZ281" s="71"/>
      <c r="EB281" s="71">
        <f t="shared" si="948"/>
        <v>-8.1255577090465197E-3</v>
      </c>
      <c r="EC281" s="71">
        <f t="shared" si="949"/>
        <v>-3.5179642618964704E-3</v>
      </c>
      <c r="ED281" s="71">
        <f t="shared" si="950"/>
        <v>-1.0651907887975446E-3</v>
      </c>
      <c r="EE281" s="71">
        <f t="shared" si="951"/>
        <v>1.4201065742199107E-2</v>
      </c>
      <c r="EG281" s="71">
        <f t="shared" si="923"/>
        <v>-7.9763027863359994E-4</v>
      </c>
      <c r="EH281" s="71">
        <f t="shared" si="924"/>
        <v>1.0132097431183617E-3</v>
      </c>
      <c r="EI281" s="71">
        <f t="shared" si="925"/>
        <v>1.7667658608181592E-3</v>
      </c>
      <c r="EJ281" s="71">
        <f t="shared" si="926"/>
        <v>-7.4282448806528925E-4</v>
      </c>
      <c r="EL281" s="71">
        <f t="shared" si="927"/>
        <v>9.3047940496871085E-3</v>
      </c>
      <c r="EM281" s="71">
        <f t="shared" si="928"/>
        <v>8.2924480761652174E-3</v>
      </c>
      <c r="EN281" s="71">
        <f t="shared" si="929"/>
        <v>1.1498950940493075E-2</v>
      </c>
      <c r="EO281" s="71">
        <f t="shared" si="930"/>
        <v>1.3560258774896986E-2</v>
      </c>
      <c r="EQ281" s="71">
        <f t="shared" si="931"/>
        <v>-0.13955613296265051</v>
      </c>
      <c r="ER281" s="71">
        <f t="shared" si="932"/>
        <v>-0.10536329972548956</v>
      </c>
      <c r="ES281" s="71">
        <f t="shared" si="933"/>
        <v>-0.14349873494867729</v>
      </c>
      <c r="ET281" s="71">
        <f t="shared" si="934"/>
        <v>1.0378153072864082E-2</v>
      </c>
      <c r="EW281" s="71">
        <f t="shared" si="935"/>
        <v>0.9479431004440515</v>
      </c>
      <c r="EX281" s="71">
        <f t="shared" si="936"/>
        <v>0.57019591845031414</v>
      </c>
      <c r="EY281" s="71">
        <f t="shared" si="773"/>
        <v>0.90751825081642923</v>
      </c>
      <c r="EZ281" s="71"/>
      <c r="FA281" s="71">
        <f t="shared" si="937"/>
        <v>0.99859231712769958</v>
      </c>
      <c r="FB281" s="71">
        <f t="shared" si="938"/>
        <v>0.95851201040484724</v>
      </c>
      <c r="FC281" s="71">
        <f t="shared" si="774"/>
        <v>0.99088383158690108</v>
      </c>
      <c r="FD281" s="71"/>
      <c r="FE281" s="71">
        <f t="shared" si="939"/>
        <v>1.0003849743584867</v>
      </c>
      <c r="FF281" s="71">
        <f t="shared" si="940"/>
        <v>0.9989470708709477</v>
      </c>
      <c r="FG281" s="71">
        <f t="shared" si="941"/>
        <v>1.0002205053076818</v>
      </c>
      <c r="FH281" s="71"/>
      <c r="FI281" s="71">
        <f t="shared" si="942"/>
        <v>1.0101640798227014</v>
      </c>
      <c r="FJ281" s="71">
        <f t="shared" si="943"/>
        <v>1.0832960170962074</v>
      </c>
      <c r="FK281" s="71">
        <f t="shared" si="944"/>
        <v>1.0500275297467121</v>
      </c>
      <c r="FM281" s="71">
        <f t="shared" si="945"/>
        <v>0.90095988913697245</v>
      </c>
      <c r="FN281" s="71">
        <f t="shared" si="946"/>
        <v>0.90885262408601608</v>
      </c>
      <c r="FO281" s="71">
        <f t="shared" si="947"/>
        <v>0.91255185272069483</v>
      </c>
      <c r="FQ281" s="239"/>
      <c r="GB281" s="119">
        <f t="shared" si="865"/>
        <v>0.28308922109860851</v>
      </c>
      <c r="GC281" s="119">
        <f t="shared" si="862"/>
        <v>0.34191294978732173</v>
      </c>
      <c r="GD281" s="119">
        <f t="shared" si="863"/>
        <v>0.21902735827353997</v>
      </c>
      <c r="GE281" s="119">
        <f t="shared" si="864"/>
        <v>0.15597047084052984</v>
      </c>
    </row>
    <row r="282" spans="1:187" x14ac:dyDescent="0.2">
      <c r="A282" s="75" t="s">
        <v>79</v>
      </c>
      <c r="B282" s="50">
        <f t="shared" si="871"/>
        <v>1991</v>
      </c>
      <c r="D282" s="79">
        <f>Northeast!D282</f>
        <v>1808.4402964095721</v>
      </c>
      <c r="E282" s="79">
        <f>Midwest!D282</f>
        <v>2372.3394127781344</v>
      </c>
      <c r="F282" s="79">
        <f>South!D283</f>
        <v>1417.631786266578</v>
      </c>
      <c r="G282" s="79">
        <f>West!D283</f>
        <v>1148.3475045457158</v>
      </c>
      <c r="H282" s="79">
        <f t="shared" si="866"/>
        <v>6746.759</v>
      </c>
      <c r="I282" s="119">
        <f t="shared" si="778"/>
        <v>0.22561803377566825</v>
      </c>
      <c r="J282" s="327">
        <f t="shared" si="876"/>
        <v>19002.052470655493</v>
      </c>
      <c r="K282" s="327">
        <f t="shared" si="876"/>
        <v>22632.301286786951</v>
      </c>
      <c r="L282" s="327">
        <f t="shared" si="876"/>
        <v>32262.241136093278</v>
      </c>
      <c r="M282" s="327">
        <f t="shared" si="876"/>
        <v>19471.826603944526</v>
      </c>
      <c r="N282" s="327">
        <f t="shared" si="877"/>
        <v>93368.421497480245</v>
      </c>
      <c r="P282" s="84">
        <f t="shared" si="878"/>
        <v>32.660722673382679</v>
      </c>
      <c r="Q282" s="84">
        <f t="shared" si="878"/>
        <v>36.427676505017324</v>
      </c>
      <c r="R282" s="84">
        <f t="shared" si="878"/>
        <v>49.578149085439442</v>
      </c>
      <c r="S282" s="84">
        <f t="shared" si="878"/>
        <v>28.09594676759782</v>
      </c>
      <c r="T282" s="79">
        <f t="shared" si="879"/>
        <v>146.76249503143725</v>
      </c>
      <c r="V282" s="84">
        <f t="shared" si="904"/>
        <v>95.170787429532254</v>
      </c>
      <c r="W282" s="84">
        <f t="shared" si="905"/>
        <v>104.8209540301206</v>
      </c>
      <c r="X282" s="84">
        <f t="shared" si="906"/>
        <v>43.940896117120865</v>
      </c>
      <c r="Y282" s="84">
        <f t="shared" si="907"/>
        <v>58.974821823500015</v>
      </c>
      <c r="Z282" s="84">
        <f t="shared" si="908"/>
        <v>72.259537987177779</v>
      </c>
      <c r="AC282" s="84">
        <f t="shared" si="880"/>
        <v>55.370492395239808</v>
      </c>
      <c r="AD282" s="84">
        <f t="shared" si="881"/>
        <v>65.124642590130136</v>
      </c>
      <c r="AE282" s="84">
        <f t="shared" si="882"/>
        <v>28.593882837851261</v>
      </c>
      <c r="AF282" s="84">
        <f t="shared" si="883"/>
        <v>40.872354793541575</v>
      </c>
      <c r="AG282" s="84">
        <f t="shared" si="884"/>
        <v>45.970593499073523</v>
      </c>
      <c r="AI282" s="74">
        <f t="shared" si="885"/>
        <v>60.632681022102162</v>
      </c>
      <c r="AJ282" s="74">
        <f t="shared" si="886"/>
        <v>68.752580281725855</v>
      </c>
      <c r="AK282" s="74">
        <f t="shared" si="887"/>
        <v>30.348225266375472</v>
      </c>
      <c r="AL282" s="74">
        <f t="shared" si="888"/>
        <v>41.389101942458645</v>
      </c>
      <c r="AM282" s="74">
        <f t="shared" si="889"/>
        <v>48.733695712459117</v>
      </c>
      <c r="AO282" s="119">
        <f>Northeast!V282</f>
        <v>0.91321200814220715</v>
      </c>
      <c r="AP282" s="119">
        <f>Midwest!V282</f>
        <v>0.94723197766935285</v>
      </c>
      <c r="AQ282" s="119">
        <f>South!V283</f>
        <v>0.9421929152981493</v>
      </c>
      <c r="AR282" s="119">
        <f>West!V283</f>
        <v>0.98751489825424388</v>
      </c>
      <c r="AS282" s="119">
        <f t="shared" si="909"/>
        <v>0.943302017772496</v>
      </c>
      <c r="AU282" s="125">
        <f t="shared" si="910"/>
        <v>1718.7997309143318</v>
      </c>
      <c r="AV282" s="125">
        <f t="shared" si="911"/>
        <v>1609.5436360368844</v>
      </c>
      <c r="AW282" s="125">
        <f t="shared" si="912"/>
        <v>1536.7236540171427</v>
      </c>
      <c r="AX282" s="125">
        <f t="shared" si="913"/>
        <v>1442.9024733563647</v>
      </c>
      <c r="AY282" s="125">
        <f t="shared" si="914"/>
        <v>1571.8643699615075</v>
      </c>
      <c r="BB282" s="71">
        <f t="shared" si="802"/>
        <v>0.92029671941133417</v>
      </c>
      <c r="BC282" s="71">
        <f t="shared" si="803"/>
        <v>0.94804136901997915</v>
      </c>
      <c r="BD282" s="71">
        <f t="shared" si="804"/>
        <v>0.81528353357506311</v>
      </c>
      <c r="BE282" s="71">
        <f t="shared" si="805"/>
        <v>0.88589751271216433</v>
      </c>
      <c r="BF282" s="71"/>
      <c r="BG282" s="71"/>
      <c r="BH282" s="71"/>
      <c r="BI282" s="71"/>
      <c r="BJ282" s="71"/>
      <c r="BK282" s="71"/>
      <c r="BL282" s="71"/>
      <c r="BM282" s="71"/>
      <c r="BN282" s="71"/>
      <c r="BO282" s="71"/>
      <c r="BP282" s="71">
        <f t="shared" si="890"/>
        <v>0.9356602412709244</v>
      </c>
      <c r="BQ282" s="148">
        <f>Northeast!AK282</f>
        <v>0.92163621680212771</v>
      </c>
      <c r="BR282" s="148">
        <f>Midwest!AK282</f>
        <v>0.94879176166157631</v>
      </c>
      <c r="BS282" s="148">
        <f>South!AK283</f>
        <v>0.81089072847259336</v>
      </c>
      <c r="BT282" s="148">
        <f>West!AK283</f>
        <v>0.88557649397599658</v>
      </c>
      <c r="BU282" s="72"/>
      <c r="BV282" s="148">
        <f>Northeast!AH282</f>
        <v>0.99854660942530993</v>
      </c>
      <c r="BW282" s="148">
        <f>Midwest!AH282</f>
        <v>0.99920910712769795</v>
      </c>
      <c r="BX282" s="148">
        <f>South!AH283</f>
        <v>1.0054172590069494</v>
      </c>
      <c r="BY282" s="148">
        <f>West!AH283</f>
        <v>1.0003624969026972</v>
      </c>
      <c r="CA282" s="148">
        <f>Northeast!AI282</f>
        <v>1.0511159954053715</v>
      </c>
      <c r="CB282" s="148">
        <f>Midwest!AI282</f>
        <v>1.0575279616343793</v>
      </c>
      <c r="CC282" s="148">
        <f>South!AI283</f>
        <v>1.0681276124335475</v>
      </c>
      <c r="CD282" s="148">
        <f>West!AI283</f>
        <v>1.0593127778581315</v>
      </c>
      <c r="CF282" s="148">
        <f>Northeast!AJ282</f>
        <v>0.93442901973939896</v>
      </c>
      <c r="CG282" s="148">
        <f>Midwest!AJ282</f>
        <v>0.93680100365469698</v>
      </c>
      <c r="CH282" s="148">
        <f>South!AJ283</f>
        <v>0.93954905101969932</v>
      </c>
      <c r="CI282" s="148">
        <f>West!AJ283</f>
        <v>0.93583740061356568</v>
      </c>
      <c r="CK282" s="73">
        <f t="shared" si="807"/>
        <v>1.0686611154295853</v>
      </c>
      <c r="CL282" s="73">
        <f t="shared" si="808"/>
        <v>0.88319650179150577</v>
      </c>
      <c r="CM282" s="73">
        <f t="shared" si="891"/>
        <v>0.98957839279464788</v>
      </c>
      <c r="CN282" s="73">
        <f t="shared" si="892"/>
        <v>1.0005408330760519</v>
      </c>
      <c r="CO282" s="73">
        <f t="shared" si="893"/>
        <v>1.0583760265923183</v>
      </c>
      <c r="CP282" s="73">
        <f t="shared" si="894"/>
        <v>0.93698330055317502</v>
      </c>
      <c r="CQ282" s="73">
        <f t="shared" si="895"/>
        <v>0.8994985635328776</v>
      </c>
      <c r="CR282" s="73">
        <f t="shared" si="896"/>
        <v>0.94383775874801901</v>
      </c>
      <c r="CS282" s="73">
        <f t="shared" si="897"/>
        <v>0.94383775874801834</v>
      </c>
      <c r="CT282" s="73"/>
      <c r="CU282" s="73">
        <f t="shared" si="898"/>
        <v>0.98187650052786846</v>
      </c>
      <c r="CV282" s="546">
        <f t="shared" si="817"/>
        <v>0.9277198990317671</v>
      </c>
      <c r="CW282" s="71">
        <f t="shared" si="818"/>
        <v>0.95200771559742503</v>
      </c>
      <c r="CX282" s="53"/>
      <c r="CZ282" s="71">
        <f t="shared" si="867"/>
        <v>0.26804578263571771</v>
      </c>
      <c r="DA282" s="71">
        <f t="shared" si="868"/>
        <v>0.35162652360609509</v>
      </c>
      <c r="DB282" s="71">
        <f t="shared" si="869"/>
        <v>0.21012041281844779</v>
      </c>
      <c r="DC282" s="71">
        <f t="shared" si="870"/>
        <v>0.17020728093973947</v>
      </c>
      <c r="DE282" s="71">
        <f t="shared" si="899"/>
        <v>0.27280172837815597</v>
      </c>
      <c r="DF282" s="71">
        <f t="shared" si="900"/>
        <v>0.34763041171268672</v>
      </c>
      <c r="DG282" s="71">
        <f t="shared" si="901"/>
        <v>0.20984685424988617</v>
      </c>
      <c r="DH282" s="71">
        <f t="shared" si="902"/>
        <v>0.16967717689265746</v>
      </c>
      <c r="DI282" s="71">
        <f t="shared" si="903"/>
        <v>0.99995617123338632</v>
      </c>
      <c r="DJ282" s="71"/>
      <c r="DK282" s="71">
        <f t="shared" si="872"/>
        <v>0.27281368546550527</v>
      </c>
      <c r="DL282" s="71">
        <f t="shared" si="873"/>
        <v>0.34764564859268315</v>
      </c>
      <c r="DM282" s="71">
        <f t="shared" si="874"/>
        <v>0.20985605198181095</v>
      </c>
      <c r="DN282" s="71">
        <f t="shared" si="875"/>
        <v>0.16968461396000065</v>
      </c>
      <c r="DQ282" s="71">
        <f t="shared" si="915"/>
        <v>-2.9329731642566772E-2</v>
      </c>
      <c r="DR282" s="71">
        <f t="shared" si="916"/>
        <v>2.0492782395340761E-2</v>
      </c>
      <c r="DS282" s="71">
        <f t="shared" si="917"/>
        <v>-4.2565100977173698E-2</v>
      </c>
      <c r="DT282" s="71">
        <f t="shared" si="918"/>
        <v>5.5022607859401959E-3</v>
      </c>
      <c r="DV282" s="71">
        <f t="shared" si="919"/>
        <v>0.2035169082425615</v>
      </c>
      <c r="DW282" s="71">
        <f t="shared" si="920"/>
        <v>0.24239781420528497</v>
      </c>
      <c r="DX282" s="71">
        <f t="shared" si="921"/>
        <v>0.34553696655312893</v>
      </c>
      <c r="DY282" s="71">
        <f t="shared" si="922"/>
        <v>0.20854831099902463</v>
      </c>
      <c r="DZ282" s="71"/>
      <c r="EB282" s="71">
        <f t="shared" si="948"/>
        <v>-8.1674827983644008E-3</v>
      </c>
      <c r="EC282" s="71">
        <f t="shared" si="949"/>
        <v>-3.5757087829482114E-3</v>
      </c>
      <c r="ED282" s="71">
        <f t="shared" si="950"/>
        <v>-1.009061970493045E-3</v>
      </c>
      <c r="EE282" s="71">
        <f t="shared" si="951"/>
        <v>1.3935977526320481E-2</v>
      </c>
      <c r="EG282" s="71">
        <f t="shared" si="923"/>
        <v>-9.8608711732109497E-4</v>
      </c>
      <c r="EH282" s="71">
        <f t="shared" si="924"/>
        <v>1.0163178115498485E-3</v>
      </c>
      <c r="EI282" s="71">
        <f t="shared" si="925"/>
        <v>1.7685521118642423E-3</v>
      </c>
      <c r="EJ282" s="71">
        <f t="shared" si="926"/>
        <v>-7.9698380587305288E-4</v>
      </c>
      <c r="EL282" s="71">
        <f t="shared" si="927"/>
        <v>7.1022267800575018E-3</v>
      </c>
      <c r="EM282" s="71">
        <f t="shared" si="928"/>
        <v>6.2083543467415549E-3</v>
      </c>
      <c r="EN282" s="71">
        <f t="shared" si="929"/>
        <v>9.19566156555718E-3</v>
      </c>
      <c r="EO282" s="71">
        <f t="shared" si="930"/>
        <v>1.1159780523826743E-2</v>
      </c>
      <c r="EQ282" s="71">
        <f t="shared" si="931"/>
        <v>2.0774169193357166E-2</v>
      </c>
      <c r="ER282" s="71">
        <f t="shared" si="932"/>
        <v>2.3226925583105781E-2</v>
      </c>
      <c r="ES282" s="71">
        <f t="shared" si="933"/>
        <v>5.9681557584795909E-2</v>
      </c>
      <c r="ET282" s="71">
        <f t="shared" si="934"/>
        <v>9.0637427769090385E-4</v>
      </c>
      <c r="EW282" s="71">
        <f t="shared" si="935"/>
        <v>0.99116305674697258</v>
      </c>
      <c r="EX282" s="71">
        <f t="shared" si="936"/>
        <v>0.56515712947586083</v>
      </c>
      <c r="EY282" s="71">
        <f t="shared" si="773"/>
        <v>0.8994985635328776</v>
      </c>
      <c r="EZ282" s="71"/>
      <c r="FA282" s="71">
        <f t="shared" si="937"/>
        <v>0.99868255112189841</v>
      </c>
      <c r="FB282" s="71">
        <f t="shared" si="938"/>
        <v>0.95724921983209244</v>
      </c>
      <c r="FC282" s="71">
        <f t="shared" si="774"/>
        <v>0.98957839279464788</v>
      </c>
      <c r="FD282" s="71"/>
      <c r="FE282" s="71">
        <f t="shared" si="939"/>
        <v>1.0003202571499688</v>
      </c>
      <c r="FF282" s="71">
        <f t="shared" si="940"/>
        <v>0.99926699081283443</v>
      </c>
      <c r="FG282" s="71">
        <f t="shared" si="941"/>
        <v>1.0005408330760519</v>
      </c>
      <c r="FH282" s="71"/>
      <c r="FI282" s="71">
        <f t="shared" si="942"/>
        <v>1.007950740917831</v>
      </c>
      <c r="FJ282" s="71">
        <f t="shared" si="943"/>
        <v>1.0919090230654576</v>
      </c>
      <c r="FK282" s="71">
        <f t="shared" si="944"/>
        <v>1.0583760265923183</v>
      </c>
      <c r="FM282" s="71">
        <f t="shared" si="945"/>
        <v>1.0267726680512892</v>
      </c>
      <c r="FN282" s="71">
        <f t="shared" si="946"/>
        <v>0.93318503369821415</v>
      </c>
      <c r="FO282" s="71">
        <f t="shared" si="947"/>
        <v>0.93698330055317502</v>
      </c>
      <c r="FQ282" s="239"/>
      <c r="GB282" s="119">
        <f t="shared" si="865"/>
        <v>0.27973135880658612</v>
      </c>
      <c r="GC282" s="119">
        <f t="shared" si="862"/>
        <v>0.34343980061758866</v>
      </c>
      <c r="GD282" s="119">
        <f t="shared" si="863"/>
        <v>0.21681007539031499</v>
      </c>
      <c r="GE282" s="119">
        <f t="shared" si="864"/>
        <v>0.16001876518551017</v>
      </c>
    </row>
    <row r="283" spans="1:187" x14ac:dyDescent="0.2">
      <c r="A283" s="75" t="s">
        <v>79</v>
      </c>
      <c r="B283" s="50">
        <f t="shared" si="871"/>
        <v>1992</v>
      </c>
      <c r="D283" s="79">
        <f>Northeast!D283</f>
        <v>1991.6769635924597</v>
      </c>
      <c r="E283" s="79">
        <f>Midwest!D283</f>
        <v>2392.81819260167</v>
      </c>
      <c r="F283" s="79">
        <f>South!D284</f>
        <v>1475.9130556300379</v>
      </c>
      <c r="G283" s="79">
        <f>West!D284</f>
        <v>1089.7797881758329</v>
      </c>
      <c r="H283" s="79">
        <f t="shared" si="866"/>
        <v>6950.1880000000001</v>
      </c>
      <c r="I283" s="119">
        <f t="shared" si="778"/>
        <v>0.22114107945722622</v>
      </c>
      <c r="J283" s="327">
        <f t="shared" si="876"/>
        <v>19097.727571592604</v>
      </c>
      <c r="K283" s="327">
        <f t="shared" si="876"/>
        <v>23028.554840007942</v>
      </c>
      <c r="L283" s="327">
        <f t="shared" si="876"/>
        <v>32929.60883237837</v>
      </c>
      <c r="M283" s="327">
        <f t="shared" si="876"/>
        <v>19818.976894420397</v>
      </c>
      <c r="N283" s="327">
        <f t="shared" si="877"/>
        <v>94874.868138399324</v>
      </c>
      <c r="P283" s="84">
        <f t="shared" si="878"/>
        <v>33.017659885531067</v>
      </c>
      <c r="Q283" s="84">
        <f t="shared" si="878"/>
        <v>37.467086201644697</v>
      </c>
      <c r="R283" s="84">
        <f t="shared" si="878"/>
        <v>51.215132602553865</v>
      </c>
      <c r="S283" s="84">
        <f t="shared" si="878"/>
        <v>28.870039793416787</v>
      </c>
      <c r="T283" s="79">
        <f t="shared" si="879"/>
        <v>150.56991848314641</v>
      </c>
      <c r="V283" s="84">
        <f t="shared" si="904"/>
        <v>104.28868859533999</v>
      </c>
      <c r="W283" s="84">
        <f t="shared" si="905"/>
        <v>103.90657204613559</v>
      </c>
      <c r="X283" s="84">
        <f t="shared" si="906"/>
        <v>44.820242570838907</v>
      </c>
      <c r="Y283" s="84">
        <f t="shared" si="907"/>
        <v>54.986682409556508</v>
      </c>
      <c r="Z283" s="84">
        <f t="shared" si="908"/>
        <v>73.25636531964787</v>
      </c>
      <c r="AC283" s="84">
        <f t="shared" si="880"/>
        <v>60.321566413168135</v>
      </c>
      <c r="AD283" s="84">
        <f t="shared" si="881"/>
        <v>63.864539124385715</v>
      </c>
      <c r="AE283" s="84">
        <f t="shared" si="882"/>
        <v>28.817909485534376</v>
      </c>
      <c r="AF283" s="84">
        <f t="shared" si="883"/>
        <v>37.747775755554535</v>
      </c>
      <c r="AG283" s="84">
        <f t="shared" si="884"/>
        <v>46.159206765977949</v>
      </c>
      <c r="AI283" s="74">
        <f t="shared" si="885"/>
        <v>59.591850920627557</v>
      </c>
      <c r="AJ283" s="74">
        <f t="shared" si="886"/>
        <v>65.687802936150121</v>
      </c>
      <c r="AK283" s="74">
        <f t="shared" si="887"/>
        <v>29.275502434069175</v>
      </c>
      <c r="AL283" s="74">
        <f t="shared" si="888"/>
        <v>40.417224109249617</v>
      </c>
      <c r="AM283" s="74">
        <f t="shared" si="889"/>
        <v>47.120365871665186</v>
      </c>
      <c r="AO283" s="119">
        <f>Northeast!V283</f>
        <v>1.0122452228159939</v>
      </c>
      <c r="AP283" s="119">
        <f>Midwest!V283</f>
        <v>0.97224349528729626</v>
      </c>
      <c r="AQ283" s="119">
        <f>South!V284</f>
        <v>0.98436942458749133</v>
      </c>
      <c r="AR283" s="119">
        <f>West!V284</f>
        <v>0.93395270426094978</v>
      </c>
      <c r="AS283" s="119">
        <f t="shared" si="909"/>
        <v>0.97960204493519842</v>
      </c>
      <c r="AU283" s="125">
        <f t="shared" si="910"/>
        <v>1728.8789863483034</v>
      </c>
      <c r="AV283" s="125">
        <f t="shared" si="911"/>
        <v>1626.9838234291813</v>
      </c>
      <c r="AW283" s="125">
        <f t="shared" si="912"/>
        <v>1555.2912536329941</v>
      </c>
      <c r="AX283" s="125">
        <f t="shared" si="913"/>
        <v>1456.6866870683177</v>
      </c>
      <c r="AY283" s="125">
        <f t="shared" si="914"/>
        <v>1587.0369196561262</v>
      </c>
      <c r="BB283" s="71">
        <f t="shared" si="802"/>
        <v>0.90449876174717492</v>
      </c>
      <c r="BC283" s="71">
        <f t="shared" si="803"/>
        <v>0.90578061751748884</v>
      </c>
      <c r="BD283" s="71">
        <f t="shared" si="804"/>
        <v>0.78646559599904553</v>
      </c>
      <c r="BE283" s="71">
        <f t="shared" si="805"/>
        <v>0.86509531805964568</v>
      </c>
      <c r="BF283" s="71"/>
      <c r="BG283" s="71"/>
      <c r="BH283" s="71"/>
      <c r="BI283" s="71"/>
      <c r="BJ283" s="71"/>
      <c r="BK283" s="71"/>
      <c r="BL283" s="71"/>
      <c r="BM283" s="71"/>
      <c r="BN283" s="71"/>
      <c r="BO283" s="71"/>
      <c r="BP283" s="71">
        <f t="shared" si="890"/>
        <v>1.0944091494593717</v>
      </c>
      <c r="BQ283" s="148">
        <f>Northeast!AK283</f>
        <v>0.90624590993348952</v>
      </c>
      <c r="BR283" s="148">
        <f>Midwest!AK283</f>
        <v>0.90696483168059883</v>
      </c>
      <c r="BS283" s="148">
        <f>South!AK284</f>
        <v>0.78265767465758218</v>
      </c>
      <c r="BT283" s="148">
        <f>West!AK284</f>
        <v>0.86426410025569556</v>
      </c>
      <c r="BU283" s="72"/>
      <c r="BV283" s="148">
        <f>Northeast!AH283</f>
        <v>0.99807210364519872</v>
      </c>
      <c r="BW283" s="148">
        <f>Midwest!AH283</f>
        <v>0.9986943108246924</v>
      </c>
      <c r="BX283" s="148">
        <f>South!AH284</f>
        <v>1.0048653727737729</v>
      </c>
      <c r="BY283" s="148">
        <f>West!AH284</f>
        <v>1.0009617636596317</v>
      </c>
      <c r="CA283" s="148">
        <f>Northeast!AI283</f>
        <v>1.057279870357102</v>
      </c>
      <c r="CB283" s="148">
        <f>Midwest!AI283</f>
        <v>1.0689867909637349</v>
      </c>
      <c r="CC283" s="148">
        <f>South!AI284</f>
        <v>1.0810333588860452</v>
      </c>
      <c r="CD283" s="148">
        <f>West!AI284</f>
        <v>1.0694325149764923</v>
      </c>
      <c r="CF283" s="148">
        <f>Northeast!AJ283</f>
        <v>1.0357631118058468</v>
      </c>
      <c r="CG283" s="148">
        <f>Midwest!AJ283</f>
        <v>0.96153709297578138</v>
      </c>
      <c r="CH283" s="148">
        <f>South!AJ284</f>
        <v>0.98160720984759209</v>
      </c>
      <c r="CI283" s="148">
        <f>West!AJ284</f>
        <v>0.88507816195655187</v>
      </c>
      <c r="CK283" s="73">
        <f t="shared" si="807"/>
        <v>1.085903357740206</v>
      </c>
      <c r="CL283" s="73">
        <f t="shared" si="808"/>
        <v>0.89538028316420104</v>
      </c>
      <c r="CM283" s="73">
        <f t="shared" si="891"/>
        <v>0.98823490717048634</v>
      </c>
      <c r="CN283" s="73">
        <f t="shared" si="892"/>
        <v>1.0002114569439042</v>
      </c>
      <c r="CO283" s="73">
        <f t="shared" si="893"/>
        <v>1.068439269225651</v>
      </c>
      <c r="CP283" s="73">
        <f t="shared" si="894"/>
        <v>0.97303418734785219</v>
      </c>
      <c r="CQ283" s="73">
        <f t="shared" si="895"/>
        <v>0.87131977475956612</v>
      </c>
      <c r="CR283" s="73">
        <f t="shared" si="896"/>
        <v>0.97229645594238334</v>
      </c>
      <c r="CS283" s="73">
        <f t="shared" si="897"/>
        <v>0.97229645594238234</v>
      </c>
      <c r="CT283" s="73"/>
      <c r="CU283" s="73">
        <f t="shared" si="898"/>
        <v>1.0276138670343793</v>
      </c>
      <c r="CV283" s="546">
        <f t="shared" si="817"/>
        <v>0.96178968391824471</v>
      </c>
      <c r="CW283" s="71">
        <f t="shared" si="818"/>
        <v>0.9309522634059697</v>
      </c>
      <c r="CX283" s="53"/>
      <c r="CZ283" s="71">
        <f t="shared" si="867"/>
        <v>0.2865644733052487</v>
      </c>
      <c r="DA283" s="71">
        <f t="shared" si="868"/>
        <v>0.34428107449779344</v>
      </c>
      <c r="DB283" s="71">
        <f t="shared" si="869"/>
        <v>0.21235584643610186</v>
      </c>
      <c r="DC283" s="71">
        <f t="shared" si="870"/>
        <v>0.15679860576085608</v>
      </c>
      <c r="DE283" s="71">
        <f t="shared" si="899"/>
        <v>0.2772020393837929</v>
      </c>
      <c r="DF283" s="71">
        <f t="shared" si="900"/>
        <v>0.3479408765447366</v>
      </c>
      <c r="DG283" s="71">
        <f t="shared" si="901"/>
        <v>0.21123615823414627</v>
      </c>
      <c r="DH283" s="71">
        <f t="shared" si="902"/>
        <v>0.16341126648213469</v>
      </c>
      <c r="DI283" s="71">
        <f t="shared" si="903"/>
        <v>0.99979034064481043</v>
      </c>
      <c r="DJ283" s="71"/>
      <c r="DK283" s="71">
        <f t="shared" si="872"/>
        <v>0.27726016957216515</v>
      </c>
      <c r="DL283" s="71">
        <f t="shared" si="873"/>
        <v>0.34801384090221721</v>
      </c>
      <c r="DM283" s="71">
        <f t="shared" si="874"/>
        <v>0.21128045515813887</v>
      </c>
      <c r="DN283" s="71">
        <f t="shared" si="875"/>
        <v>0.1634455343674788</v>
      </c>
      <c r="DQ283" s="71">
        <f t="shared" si="915"/>
        <v>-1.6839893932993906E-2</v>
      </c>
      <c r="DR283" s="71">
        <f t="shared" si="916"/>
        <v>-4.50856702716168E-2</v>
      </c>
      <c r="DS283" s="71">
        <f t="shared" si="917"/>
        <v>-3.5437904983518786E-2</v>
      </c>
      <c r="DT283" s="71">
        <f t="shared" si="918"/>
        <v>-2.4360444869721155E-2</v>
      </c>
      <c r="DV283" s="71">
        <f t="shared" si="919"/>
        <v>0.2012938510094546</v>
      </c>
      <c r="DW283" s="71">
        <f t="shared" si="920"/>
        <v>0.24272555305599888</v>
      </c>
      <c r="DX283" s="71">
        <f t="shared" si="921"/>
        <v>0.34708463345996005</v>
      </c>
      <c r="DY283" s="71">
        <f t="shared" si="922"/>
        <v>0.20889596247458639</v>
      </c>
      <c r="DZ283" s="71"/>
      <c r="EB283" s="71">
        <f t="shared" si="948"/>
        <v>-1.0983302840059595E-2</v>
      </c>
      <c r="EC283" s="71">
        <f t="shared" si="949"/>
        <v>1.3511569332345314E-3</v>
      </c>
      <c r="ED283" s="71">
        <f t="shared" si="950"/>
        <v>4.4690188196594739E-3</v>
      </c>
      <c r="EE283" s="71">
        <f t="shared" si="951"/>
        <v>1.665618996483712E-3</v>
      </c>
      <c r="EG283" s="71">
        <f t="shared" si="923"/>
        <v>-4.7530936772078637E-4</v>
      </c>
      <c r="EH283" s="71">
        <f t="shared" si="924"/>
        <v>-5.153365370645142E-4</v>
      </c>
      <c r="EI283" s="71">
        <f t="shared" si="925"/>
        <v>-5.4906333897191252E-4</v>
      </c>
      <c r="EJ283" s="71">
        <f t="shared" si="926"/>
        <v>5.9887024472141679E-4</v>
      </c>
      <c r="EL283" s="71">
        <f t="shared" si="927"/>
        <v>5.8469973427420757E-3</v>
      </c>
      <c r="EM283" s="71">
        <f t="shared" si="928"/>
        <v>1.0777202674228161E-2</v>
      </c>
      <c r="EN283" s="71">
        <f t="shared" si="929"/>
        <v>1.2010176767677832E-2</v>
      </c>
      <c r="EO283" s="71">
        <f t="shared" si="930"/>
        <v>9.5077728516982981E-3</v>
      </c>
      <c r="EQ283" s="71">
        <f t="shared" si="931"/>
        <v>0.10295807143965059</v>
      </c>
      <c r="ER283" s="71">
        <f t="shared" si="932"/>
        <v>2.6062258874759232E-2</v>
      </c>
      <c r="ES283" s="71">
        <f t="shared" si="933"/>
        <v>4.3791211167625008E-2</v>
      </c>
      <c r="ET283" s="71">
        <f t="shared" si="934"/>
        <v>-5.5765784390750431E-2</v>
      </c>
      <c r="EW283" s="71">
        <f t="shared" si="935"/>
        <v>0.9686727806850115</v>
      </c>
      <c r="EX283" s="71">
        <f t="shared" si="936"/>
        <v>0.54745232813334122</v>
      </c>
      <c r="EY283" s="71">
        <f t="shared" si="773"/>
        <v>0.87131977475956612</v>
      </c>
      <c r="EZ283" s="71"/>
      <c r="FA283" s="71">
        <f t="shared" si="937"/>
        <v>0.99864236564385023</v>
      </c>
      <c r="FB283" s="71">
        <f t="shared" si="938"/>
        <v>0.95594962540385087</v>
      </c>
      <c r="FC283" s="71">
        <f t="shared" si="774"/>
        <v>0.98823490717048634</v>
      </c>
      <c r="FD283" s="71"/>
      <c r="FE283" s="71">
        <f t="shared" si="939"/>
        <v>0.99967080190906843</v>
      </c>
      <c r="FF283" s="71">
        <f t="shared" si="940"/>
        <v>0.99893803402712789</v>
      </c>
      <c r="FG283" s="71">
        <f t="shared" si="941"/>
        <v>1.0002114569439042</v>
      </c>
      <c r="FH283" s="71"/>
      <c r="FI283" s="71">
        <f t="shared" si="942"/>
        <v>1.0095081921552338</v>
      </c>
      <c r="FJ283" s="71">
        <f t="shared" si="943"/>
        <v>1.1022911038727976</v>
      </c>
      <c r="FK283" s="71">
        <f t="shared" si="944"/>
        <v>1.068439269225651</v>
      </c>
      <c r="FM283" s="71">
        <f t="shared" si="945"/>
        <v>1.038475484860182</v>
      </c>
      <c r="FN283" s="71">
        <f t="shared" si="946"/>
        <v>0.96908978033401827</v>
      </c>
      <c r="FO283" s="71">
        <f t="shared" si="947"/>
        <v>0.97303418734785219</v>
      </c>
      <c r="FQ283" s="239"/>
      <c r="GB283" s="119">
        <f t="shared" si="865"/>
        <v>0.27945023243417949</v>
      </c>
      <c r="GC283" s="119">
        <f t="shared" si="862"/>
        <v>0.34614520988744452</v>
      </c>
      <c r="GD283" s="119">
        <f t="shared" si="863"/>
        <v>0.21415763792240178</v>
      </c>
      <c r="GE283" s="119">
        <f t="shared" si="864"/>
        <v>0.16024691975597438</v>
      </c>
    </row>
    <row r="284" spans="1:187" x14ac:dyDescent="0.2">
      <c r="A284" s="75" t="s">
        <v>79</v>
      </c>
      <c r="B284" s="50">
        <f t="shared" si="871"/>
        <v>1993</v>
      </c>
      <c r="D284" s="79">
        <f>Northeast!D284</f>
        <v>1991.4617523621496</v>
      </c>
      <c r="E284" s="79">
        <f>Midwest!D284</f>
        <v>2462.6366449749698</v>
      </c>
      <c r="F284" s="79">
        <f>South!D285</f>
        <v>1542.9163557237378</v>
      </c>
      <c r="G284" s="79">
        <f>West!D285</f>
        <v>1149.1142469391434</v>
      </c>
      <c r="H284" s="79">
        <f t="shared" si="866"/>
        <v>7146.1290000000008</v>
      </c>
      <c r="I284" s="119">
        <f t="shared" si="778"/>
        <v>0.21759731768277535</v>
      </c>
      <c r="J284" s="327">
        <f t="shared" si="876"/>
        <v>19199.559682587875</v>
      </c>
      <c r="K284" s="327">
        <f t="shared" si="876"/>
        <v>23449.020816961784</v>
      </c>
      <c r="L284" s="327">
        <f t="shared" si="876"/>
        <v>33640.391282844874</v>
      </c>
      <c r="M284" s="327">
        <f t="shared" si="876"/>
        <v>20186.205734744279</v>
      </c>
      <c r="N284" s="327">
        <f t="shared" si="877"/>
        <v>96475.177517138814</v>
      </c>
      <c r="P284" s="84">
        <f t="shared" si="878"/>
        <v>33.373121551577057</v>
      </c>
      <c r="Q284" s="84">
        <f t="shared" si="878"/>
        <v>38.547068649809724</v>
      </c>
      <c r="R284" s="84">
        <f t="shared" si="878"/>
        <v>52.925103276561387</v>
      </c>
      <c r="S284" s="84">
        <f t="shared" si="878"/>
        <v>29.67296562877258</v>
      </c>
      <c r="T284" s="79">
        <f t="shared" si="879"/>
        <v>154.51825910672076</v>
      </c>
      <c r="V284" s="84">
        <f t="shared" si="904"/>
        <v>103.72434499986012</v>
      </c>
      <c r="W284" s="84">
        <f t="shared" si="905"/>
        <v>105.02087333188892</v>
      </c>
      <c r="X284" s="84">
        <f t="shared" si="906"/>
        <v>45.864994338236414</v>
      </c>
      <c r="Y284" s="84">
        <f t="shared" si="907"/>
        <v>56.925717593440574</v>
      </c>
      <c r="Z284" s="84">
        <f t="shared" si="908"/>
        <v>74.072203689187205</v>
      </c>
      <c r="AC284" s="84">
        <f t="shared" si="880"/>
        <v>59.672624548603018</v>
      </c>
      <c r="AD284" s="84">
        <f t="shared" si="881"/>
        <v>63.886482973514667</v>
      </c>
      <c r="AE284" s="84">
        <f t="shared" si="882"/>
        <v>29.152826545489983</v>
      </c>
      <c r="AF284" s="84">
        <f t="shared" si="883"/>
        <v>38.725965625252414</v>
      </c>
      <c r="AG284" s="84">
        <f t="shared" si="884"/>
        <v>46.24779648251409</v>
      </c>
      <c r="AI284" s="74">
        <f t="shared" si="885"/>
        <v>59.246101783447429</v>
      </c>
      <c r="AJ284" s="74">
        <f t="shared" si="886"/>
        <v>62.470677028005348</v>
      </c>
      <c r="AK284" s="74">
        <f t="shared" si="887"/>
        <v>28.149300979434738</v>
      </c>
      <c r="AL284" s="74">
        <f t="shared" si="888"/>
        <v>38.985564093579477</v>
      </c>
      <c r="AM284" s="74">
        <f t="shared" si="889"/>
        <v>45.508607447387092</v>
      </c>
      <c r="AO284" s="119">
        <f>Northeast!V284</f>
        <v>1.0071991701110494</v>
      </c>
      <c r="AP284" s="119">
        <f>Midwest!V284</f>
        <v>1.022663528120155</v>
      </c>
      <c r="AQ284" s="119">
        <f>South!V285</f>
        <v>1.035650106082151</v>
      </c>
      <c r="AR284" s="119">
        <f>West!V285</f>
        <v>0.99334116423956487</v>
      </c>
      <c r="AS284" s="119">
        <f t="shared" si="909"/>
        <v>1.0162428401260482</v>
      </c>
      <c r="AU284" s="125">
        <f t="shared" si="910"/>
        <v>1738.2232771641748</v>
      </c>
      <c r="AV284" s="125">
        <f t="shared" si="911"/>
        <v>1643.8668783101939</v>
      </c>
      <c r="AW284" s="125">
        <f t="shared" si="912"/>
        <v>1573.2606327783967</v>
      </c>
      <c r="AX284" s="125">
        <f t="shared" si="913"/>
        <v>1469.9625089870055</v>
      </c>
      <c r="AY284" s="125">
        <f t="shared" si="914"/>
        <v>1601.6374686563347</v>
      </c>
      <c r="BB284" s="71">
        <f t="shared" si="802"/>
        <v>0.8992509021552465</v>
      </c>
      <c r="BC284" s="71">
        <f t="shared" si="803"/>
        <v>0.86141910500742114</v>
      </c>
      <c r="BD284" s="71">
        <f t="shared" si="804"/>
        <v>0.75621099318808516</v>
      </c>
      <c r="BE284" s="71">
        <f t="shared" si="805"/>
        <v>0.83445188808875859</v>
      </c>
      <c r="BF284" s="71"/>
      <c r="BG284" s="71"/>
      <c r="BH284" s="71"/>
      <c r="BI284" s="71"/>
      <c r="BJ284" s="71"/>
      <c r="BK284" s="71"/>
      <c r="BL284" s="71"/>
      <c r="BM284" s="71"/>
      <c r="BN284" s="71"/>
      <c r="BO284" s="71"/>
      <c r="BP284" s="71">
        <f t="shared" si="890"/>
        <v>1.1486775778939742</v>
      </c>
      <c r="BQ284" s="148">
        <f>Northeast!AK284</f>
        <v>0.90161433550703263</v>
      </c>
      <c r="BR284" s="148">
        <f>Midwest!AK284</f>
        <v>0.86312710785644242</v>
      </c>
      <c r="BS284" s="148">
        <f>South!AK285</f>
        <v>0.75281687728864988</v>
      </c>
      <c r="BT284" s="148">
        <f>West!AK285</f>
        <v>0.83303689406004933</v>
      </c>
      <c r="BU284" s="72"/>
      <c r="BV284" s="148">
        <f>Northeast!AH284</f>
        <v>0.99737866484736315</v>
      </c>
      <c r="BW284" s="148">
        <f>Midwest!AH284</f>
        <v>0.99802114563026167</v>
      </c>
      <c r="BX284" s="148">
        <f>South!AH285</f>
        <v>1.004508554472981</v>
      </c>
      <c r="BY284" s="148">
        <f>West!AH285</f>
        <v>1.0016985970715089</v>
      </c>
      <c r="CA284" s="148">
        <f>Northeast!AI284</f>
        <v>1.0629942845297509</v>
      </c>
      <c r="CB284" s="148">
        <f>Midwest!AI284</f>
        <v>1.0800795642286094</v>
      </c>
      <c r="CC284" s="148">
        <f>South!AI285</f>
        <v>1.093523301364199</v>
      </c>
      <c r="CD284" s="148">
        <f>West!AI285</f>
        <v>1.079179014171495</v>
      </c>
      <c r="CF284" s="148">
        <f>Northeast!AJ284</f>
        <v>1.0305998221856993</v>
      </c>
      <c r="CG284" s="148">
        <f>Midwest!AJ284</f>
        <v>1.0114018974541332</v>
      </c>
      <c r="CH284" s="148">
        <f>South!AJ285</f>
        <v>1.0327439938879439</v>
      </c>
      <c r="CI284" s="148">
        <f>West!AJ285</f>
        <v>0.94135877312614757</v>
      </c>
      <c r="CK284" s="73">
        <f t="shared" si="807"/>
        <v>1.1042199189317468</v>
      </c>
      <c r="CL284" s="73">
        <f t="shared" si="808"/>
        <v>0.90535191617038335</v>
      </c>
      <c r="CM284" s="73">
        <f t="shared" si="891"/>
        <v>0.98675060327240716</v>
      </c>
      <c r="CN284" s="73">
        <f t="shared" si="892"/>
        <v>0.99982357266024646</v>
      </c>
      <c r="CO284" s="73">
        <f t="shared" si="893"/>
        <v>1.0780769245565642</v>
      </c>
      <c r="CP284" s="73">
        <f t="shared" si="894"/>
        <v>1.0093749058008421</v>
      </c>
      <c r="CQ284" s="73">
        <f t="shared" si="895"/>
        <v>0.84330446319345731</v>
      </c>
      <c r="CR284" s="73">
        <f t="shared" si="896"/>
        <v>0.99970761947836317</v>
      </c>
      <c r="CS284" s="73">
        <f t="shared" si="897"/>
        <v>0.99970761947836229</v>
      </c>
      <c r="CT284" s="73"/>
      <c r="CU284" s="73">
        <f t="shared" si="898"/>
        <v>1.0735765736872342</v>
      </c>
      <c r="CV284" s="546">
        <f t="shared" si="817"/>
        <v>0.99582557536774929</v>
      </c>
      <c r="CW284" s="71">
        <f t="shared" si="818"/>
        <v>0.90914708214442674</v>
      </c>
      <c r="CX284" s="53"/>
      <c r="CZ284" s="71">
        <f t="shared" si="867"/>
        <v>0.2786769945465789</v>
      </c>
      <c r="DA284" s="71">
        <f t="shared" si="868"/>
        <v>0.34461127765465327</v>
      </c>
      <c r="DB284" s="71">
        <f t="shared" si="869"/>
        <v>0.21590939034598139</v>
      </c>
      <c r="DC284" s="71">
        <f t="shared" si="870"/>
        <v>0.16080233745278644</v>
      </c>
      <c r="DE284" s="71">
        <f t="shared" si="899"/>
        <v>0.28260238909589741</v>
      </c>
      <c r="DF284" s="71">
        <f t="shared" si="900"/>
        <v>0.34444614969710841</v>
      </c>
      <c r="DG284" s="71">
        <f t="shared" si="901"/>
        <v>0.2141277040275891</v>
      </c>
      <c r="DH284" s="71">
        <f t="shared" si="902"/>
        <v>0.15879205929615034</v>
      </c>
      <c r="DI284" s="71">
        <f t="shared" si="903"/>
        <v>0.99996830211674526</v>
      </c>
      <c r="DJ284" s="71"/>
      <c r="DK284" s="71">
        <f t="shared" si="872"/>
        <v>0.2826113472773899</v>
      </c>
      <c r="DL284" s="71">
        <f t="shared" si="873"/>
        <v>0.34445706825704431</v>
      </c>
      <c r="DM284" s="71">
        <f t="shared" si="874"/>
        <v>0.21413449163770584</v>
      </c>
      <c r="DN284" s="71">
        <f t="shared" si="875"/>
        <v>0.15879709282786</v>
      </c>
      <c r="DQ284" s="71">
        <f t="shared" si="915"/>
        <v>-5.123830308350715E-3</v>
      </c>
      <c r="DR284" s="71">
        <f t="shared" si="916"/>
        <v>-4.9541708748638683E-2</v>
      </c>
      <c r="DS284" s="71">
        <f t="shared" si="917"/>
        <v>-3.8873395903049036E-2</v>
      </c>
      <c r="DT284" s="71">
        <f t="shared" si="918"/>
        <v>-3.6800461913914569E-2</v>
      </c>
      <c r="DV284" s="71">
        <f t="shared" si="919"/>
        <v>0.19901035869228717</v>
      </c>
      <c r="DW284" s="71">
        <f t="shared" si="920"/>
        <v>0.24305755553335018</v>
      </c>
      <c r="DX284" s="71">
        <f t="shared" si="921"/>
        <v>0.34869478500693774</v>
      </c>
      <c r="DY284" s="71">
        <f t="shared" si="922"/>
        <v>0.20923730076742486</v>
      </c>
      <c r="DZ284" s="71"/>
      <c r="EB284" s="71">
        <f t="shared" si="948"/>
        <v>-1.1408908678244987E-2</v>
      </c>
      <c r="EC284" s="71">
        <f t="shared" si="949"/>
        <v>1.3668755589577451E-3</v>
      </c>
      <c r="ED284" s="71">
        <f t="shared" si="950"/>
        <v>4.6283473715266399E-3</v>
      </c>
      <c r="EE284" s="71">
        <f t="shared" si="951"/>
        <v>1.6326774197083489E-3</v>
      </c>
      <c r="EG284" s="71">
        <f t="shared" si="923"/>
        <v>-6.9501972857321842E-4</v>
      </c>
      <c r="EH284" s="71">
        <f t="shared" si="924"/>
        <v>-6.7427255872509208E-4</v>
      </c>
      <c r="EI284" s="71">
        <f t="shared" si="925"/>
        <v>-3.5515371201343127E-4</v>
      </c>
      <c r="EJ284" s="71">
        <f t="shared" si="926"/>
        <v>7.3585462575056018E-4</v>
      </c>
      <c r="EL284" s="71">
        <f t="shared" si="927"/>
        <v>5.3902727583750136E-3</v>
      </c>
      <c r="EM284" s="71">
        <f t="shared" si="928"/>
        <v>1.0323433479845353E-2</v>
      </c>
      <c r="EN284" s="71">
        <f t="shared" si="929"/>
        <v>1.1487472417714457E-2</v>
      </c>
      <c r="EO284" s="71">
        <f t="shared" si="930"/>
        <v>9.0724320471694576E-3</v>
      </c>
      <c r="EQ284" s="71">
        <f t="shared" si="931"/>
        <v>-4.9974767560976721E-3</v>
      </c>
      <c r="ER284" s="71">
        <f t="shared" si="932"/>
        <v>5.0559522188437019E-2</v>
      </c>
      <c r="ES284" s="71">
        <f t="shared" si="933"/>
        <v>5.0783372245192263E-2</v>
      </c>
      <c r="ET284" s="71">
        <f t="shared" si="934"/>
        <v>6.1648375152453548E-2</v>
      </c>
      <c r="EW284" s="71">
        <f t="shared" si="935"/>
        <v>0.96784726758457951</v>
      </c>
      <c r="EX284" s="71">
        <f t="shared" si="936"/>
        <v>0.52985023991667091</v>
      </c>
      <c r="EY284" s="71">
        <f t="shared" si="773"/>
        <v>0.84330446319345731</v>
      </c>
      <c r="EZ284" s="71"/>
      <c r="FA284" s="71">
        <f t="shared" si="937"/>
        <v>0.99849802522931608</v>
      </c>
      <c r="FB284" s="71">
        <f t="shared" si="938"/>
        <v>0.9545138131844495</v>
      </c>
      <c r="FC284" s="71">
        <f t="shared" si="774"/>
        <v>0.98675060327240716</v>
      </c>
      <c r="FD284" s="71"/>
      <c r="FE284" s="71">
        <f t="shared" si="939"/>
        <v>0.99961219771982734</v>
      </c>
      <c r="FF284" s="71">
        <f t="shared" si="940"/>
        <v>0.99855064357978096</v>
      </c>
      <c r="FG284" s="71">
        <f t="shared" si="941"/>
        <v>0.99982357266024646</v>
      </c>
      <c r="FH284" s="71"/>
      <c r="FI284" s="71">
        <f t="shared" si="942"/>
        <v>1.009020311784214</v>
      </c>
      <c r="FJ284" s="71">
        <f t="shared" si="943"/>
        <v>1.1122341133066957</v>
      </c>
      <c r="FK284" s="71">
        <f t="shared" si="944"/>
        <v>1.0780769245565642</v>
      </c>
      <c r="FM284" s="71">
        <f t="shared" si="945"/>
        <v>1.0373478331239747</v>
      </c>
      <c r="FN284" s="71">
        <f t="shared" si="946"/>
        <v>1.0052831837320826</v>
      </c>
      <c r="FO284" s="71">
        <f t="shared" si="947"/>
        <v>1.0093749058008421</v>
      </c>
      <c r="FQ284" s="239"/>
      <c r="GB284" s="119">
        <f t="shared" si="865"/>
        <v>0.27815760009529622</v>
      </c>
      <c r="GC284" s="119">
        <f t="shared" si="862"/>
        <v>0.34634897701873146</v>
      </c>
      <c r="GD284" s="119">
        <f t="shared" si="863"/>
        <v>0.21311130010015272</v>
      </c>
      <c r="GE284" s="119">
        <f t="shared" si="864"/>
        <v>0.16238212278581954</v>
      </c>
    </row>
    <row r="285" spans="1:187" x14ac:dyDescent="0.2">
      <c r="A285" s="75" t="s">
        <v>79</v>
      </c>
      <c r="B285" s="50">
        <f t="shared" si="871"/>
        <v>1994</v>
      </c>
      <c r="D285" s="79">
        <f>Northeast!D285</f>
        <v>2002.7917310826508</v>
      </c>
      <c r="E285" s="79">
        <f>Midwest!D285</f>
        <v>2364.1938449529334</v>
      </c>
      <c r="F285" s="79">
        <f>South!D286</f>
        <v>1471.7438277681244</v>
      </c>
      <c r="G285" s="79">
        <f>West!D286</f>
        <v>1139.6375961962917</v>
      </c>
      <c r="H285" s="79">
        <f t="shared" si="866"/>
        <v>6978.3670000000002</v>
      </c>
      <c r="I285" s="119">
        <f t="shared" si="778"/>
        <v>0.20957353321745745</v>
      </c>
      <c r="J285" s="327">
        <f t="shared" si="876"/>
        <v>19373.761184286945</v>
      </c>
      <c r="K285" s="327">
        <f t="shared" si="876"/>
        <v>23728.774880395733</v>
      </c>
      <c r="L285" s="327">
        <f t="shared" si="876"/>
        <v>34175.351053782579</v>
      </c>
      <c r="M285" s="327">
        <f t="shared" si="876"/>
        <v>20496.401536320853</v>
      </c>
      <c r="N285" s="327">
        <f t="shared" si="877"/>
        <v>97774.288654786098</v>
      </c>
      <c r="P285" s="84">
        <f t="shared" si="878"/>
        <v>33.858423541573821</v>
      </c>
      <c r="Q285" s="84">
        <f t="shared" si="878"/>
        <v>39.534699966649598</v>
      </c>
      <c r="R285" s="84">
        <f t="shared" si="878"/>
        <v>54.370712730474899</v>
      </c>
      <c r="S285" s="84">
        <f t="shared" si="878"/>
        <v>30.31248214383924</v>
      </c>
      <c r="T285" s="79">
        <f t="shared" si="879"/>
        <v>158.07631838253758</v>
      </c>
      <c r="V285" s="84">
        <f t="shared" si="904"/>
        <v>103.37650557533513</v>
      </c>
      <c r="W285" s="84">
        <f t="shared" si="905"/>
        <v>99.634045873400154</v>
      </c>
      <c r="X285" s="84">
        <f t="shared" si="906"/>
        <v>43.06448309636982</v>
      </c>
      <c r="Y285" s="84">
        <f t="shared" si="907"/>
        <v>55.601837921490052</v>
      </c>
      <c r="Z285" s="84">
        <f t="shared" si="908"/>
        <v>71.372209361079371</v>
      </c>
      <c r="AC285" s="84">
        <f t="shared" si="880"/>
        <v>59.151948661268243</v>
      </c>
      <c r="AD285" s="84">
        <f t="shared" si="881"/>
        <v>59.800475201463613</v>
      </c>
      <c r="AE285" s="84">
        <f t="shared" si="882"/>
        <v>27.068687421182339</v>
      </c>
      <c r="AF285" s="84">
        <f t="shared" si="883"/>
        <v>37.596313980111113</v>
      </c>
      <c r="AG285" s="84">
        <f t="shared" si="884"/>
        <v>44.145556218690935</v>
      </c>
      <c r="AI285" s="74">
        <f t="shared" si="885"/>
        <v>58.906568280736842</v>
      </c>
      <c r="AJ285" s="74">
        <f t="shared" si="886"/>
        <v>60.777128673036039</v>
      </c>
      <c r="AK285" s="74">
        <f t="shared" si="887"/>
        <v>28.076778480691868</v>
      </c>
      <c r="AL285" s="74">
        <f t="shared" si="888"/>
        <v>38.304683262486627</v>
      </c>
      <c r="AM285" s="74">
        <f t="shared" si="889"/>
        <v>44.819829068879976</v>
      </c>
      <c r="AO285" s="119">
        <f>Northeast!V285</f>
        <v>1.0041655860745777</v>
      </c>
      <c r="AP285" s="119">
        <f>Midwest!V285</f>
        <v>0.98393057564751785</v>
      </c>
      <c r="AQ285" s="119">
        <f>South!V286</f>
        <v>0.9640952020117699</v>
      </c>
      <c r="AR285" s="119">
        <f>West!V286</f>
        <v>0.981506979772647</v>
      </c>
      <c r="AS285" s="119">
        <f t="shared" si="909"/>
        <v>0.98495592544200006</v>
      </c>
      <c r="AU285" s="125">
        <f t="shared" si="910"/>
        <v>1747.6432799757351</v>
      </c>
      <c r="AV285" s="125">
        <f t="shared" si="911"/>
        <v>1666.1079287035768</v>
      </c>
      <c r="AW285" s="125">
        <f t="shared" si="912"/>
        <v>1590.9335545642352</v>
      </c>
      <c r="AX285" s="125">
        <f t="shared" si="913"/>
        <v>1478.917267019955</v>
      </c>
      <c r="AY285" s="125">
        <f t="shared" si="914"/>
        <v>1616.747312175916</v>
      </c>
      <c r="BB285" s="71">
        <f t="shared" si="802"/>
        <v>0.89409738488687951</v>
      </c>
      <c r="BC285" s="71">
        <f t="shared" si="803"/>
        <v>0.83806647017731584</v>
      </c>
      <c r="BD285" s="71">
        <f t="shared" si="804"/>
        <v>0.75426272772874414</v>
      </c>
      <c r="BE285" s="71">
        <f t="shared" si="805"/>
        <v>0.81987822965187984</v>
      </c>
      <c r="BF285" s="71"/>
      <c r="BG285" s="71"/>
      <c r="BH285" s="71"/>
      <c r="BI285" s="71"/>
      <c r="BJ285" s="71"/>
      <c r="BK285" s="71"/>
      <c r="BL285" s="71"/>
      <c r="BM285" s="71"/>
      <c r="BN285" s="71"/>
      <c r="BO285" s="71"/>
      <c r="BP285" s="71">
        <f t="shared" si="890"/>
        <v>1.1249103527971771</v>
      </c>
      <c r="BQ285" s="148">
        <f>Northeast!AK285</f>
        <v>0.89677368307811101</v>
      </c>
      <c r="BR285" s="148">
        <f>Midwest!AK285</f>
        <v>0.84201579370267898</v>
      </c>
      <c r="BS285" s="148">
        <f>South!AK286</f>
        <v>0.74955309013809024</v>
      </c>
      <c r="BT285" s="148">
        <f>West!AK286</f>
        <v>0.81920910354938248</v>
      </c>
      <c r="BU285" s="72"/>
      <c r="BV285" s="148">
        <f>Northeast!AH285</f>
        <v>0.99701563700883267</v>
      </c>
      <c r="BW285" s="148">
        <f>Midwest!AH285</f>
        <v>0.99530967999068476</v>
      </c>
      <c r="BX285" s="148">
        <f>South!AH286</f>
        <v>1.0062832608558605</v>
      </c>
      <c r="BY285" s="148">
        <f>West!AH286</f>
        <v>1.0008167952475115</v>
      </c>
      <c r="CA285" s="148">
        <f>Northeast!AI285</f>
        <v>1.0687549996694534</v>
      </c>
      <c r="CB285" s="148">
        <f>Midwest!AI285</f>
        <v>1.0946927329309102</v>
      </c>
      <c r="CC285" s="148">
        <f>South!AI286</f>
        <v>1.1058071857844629</v>
      </c>
      <c r="CD285" s="148">
        <f>West!AI286</f>
        <v>1.0857531865650496</v>
      </c>
      <c r="CF285" s="148">
        <f>Northeast!AJ285</f>
        <v>1.0274957577053558</v>
      </c>
      <c r="CG285" s="148">
        <f>Midwest!AJ285</f>
        <v>0.9730954745225987</v>
      </c>
      <c r="CH285" s="148">
        <f>South!AJ286</f>
        <v>0.96138987826730371</v>
      </c>
      <c r="CI285" s="148">
        <f>West!AJ286</f>
        <v>0.93014388163491002</v>
      </c>
      <c r="CK285" s="73">
        <f t="shared" si="807"/>
        <v>1.1190890742110038</v>
      </c>
      <c r="CL285" s="73">
        <f t="shared" si="808"/>
        <v>0.87235107487155183</v>
      </c>
      <c r="CM285" s="73">
        <f t="shared" si="891"/>
        <v>0.98583290058522988</v>
      </c>
      <c r="CN285" s="73">
        <f t="shared" si="892"/>
        <v>0.99902541599653938</v>
      </c>
      <c r="CO285" s="73">
        <f t="shared" si="893"/>
        <v>1.0883553951969962</v>
      </c>
      <c r="CP285" s="73">
        <f t="shared" si="894"/>
        <v>0.97830262888299635</v>
      </c>
      <c r="CQ285" s="73">
        <f t="shared" si="895"/>
        <v>0.83189305833107785</v>
      </c>
      <c r="CR285" s="73">
        <f t="shared" si="896"/>
        <v>0.97623855676497961</v>
      </c>
      <c r="CS285" s="73">
        <f t="shared" si="897"/>
        <v>0.97623855676497895</v>
      </c>
      <c r="CT285" s="73"/>
      <c r="CU285" s="73">
        <f t="shared" si="898"/>
        <v>1.0486336748880203</v>
      </c>
      <c r="CV285" s="546">
        <f t="shared" si="817"/>
        <v>0.96350298764147158</v>
      </c>
      <c r="CW285" s="71">
        <f t="shared" si="818"/>
        <v>0.90539529826155807</v>
      </c>
      <c r="CX285" s="53"/>
      <c r="CZ285" s="71">
        <f t="shared" si="867"/>
        <v>0.28700005761844438</v>
      </c>
      <c r="DA285" s="71">
        <f t="shared" si="868"/>
        <v>0.3387889809969773</v>
      </c>
      <c r="DB285" s="71">
        <f t="shared" si="869"/>
        <v>0.21090089239619017</v>
      </c>
      <c r="DC285" s="71">
        <f t="shared" si="870"/>
        <v>0.16331006898838821</v>
      </c>
      <c r="DE285" s="71">
        <f t="shared" si="899"/>
        <v>0.28281811473702667</v>
      </c>
      <c r="DF285" s="71">
        <f t="shared" si="900"/>
        <v>0.34169186189295381</v>
      </c>
      <c r="DG285" s="71">
        <f t="shared" si="901"/>
        <v>0.21339534546021696</v>
      </c>
      <c r="DH285" s="71">
        <f t="shared" si="902"/>
        <v>0.1620529693539178</v>
      </c>
      <c r="DI285" s="71">
        <f t="shared" si="903"/>
        <v>0.99995829144411519</v>
      </c>
      <c r="DJ285" s="71"/>
      <c r="DK285" s="71">
        <f t="shared" si="872"/>
        <v>0.28282991116418238</v>
      </c>
      <c r="DL285" s="71">
        <f t="shared" si="873"/>
        <v>0.34170611396150413</v>
      </c>
      <c r="DM285" s="71">
        <f t="shared" si="874"/>
        <v>0.21340424624314744</v>
      </c>
      <c r="DN285" s="71">
        <f t="shared" si="875"/>
        <v>0.16205972863116611</v>
      </c>
      <c r="DQ285" s="71">
        <f t="shared" si="915"/>
        <v>-5.3833367095346002E-3</v>
      </c>
      <c r="DR285" s="71">
        <f t="shared" si="916"/>
        <v>-2.4763194849436912E-2</v>
      </c>
      <c r="DS285" s="71">
        <f t="shared" si="917"/>
        <v>-4.3448582649361581E-3</v>
      </c>
      <c r="DT285" s="71">
        <f t="shared" si="918"/>
        <v>-1.6738564819660896E-2</v>
      </c>
      <c r="DV285" s="71">
        <f t="shared" si="919"/>
        <v>0.19814781013329918</v>
      </c>
      <c r="DW285" s="71">
        <f t="shared" si="920"/>
        <v>0.24268931236283864</v>
      </c>
      <c r="DX285" s="71">
        <f t="shared" si="921"/>
        <v>0.34953310859101483</v>
      </c>
      <c r="DY285" s="71">
        <f t="shared" si="922"/>
        <v>0.20962976891284746</v>
      </c>
      <c r="DZ285" s="71"/>
      <c r="EB285" s="71">
        <f t="shared" si="948"/>
        <v>-4.343609084893332E-3</v>
      </c>
      <c r="EC285" s="71">
        <f t="shared" si="949"/>
        <v>-1.5161939907133552E-3</v>
      </c>
      <c r="ED285" s="71">
        <f t="shared" si="950"/>
        <v>2.4012904514179754E-3</v>
      </c>
      <c r="EE285" s="71">
        <f t="shared" si="951"/>
        <v>1.8739513735203802E-3</v>
      </c>
      <c r="EG285" s="71">
        <f t="shared" si="923"/>
        <v>-3.6404821474063864E-4</v>
      </c>
      <c r="EH285" s="71">
        <f t="shared" si="924"/>
        <v>-2.7205391870702778E-3</v>
      </c>
      <c r="EI285" s="71">
        <f t="shared" si="925"/>
        <v>1.765182084155068E-3</v>
      </c>
      <c r="EJ285" s="71">
        <f t="shared" si="926"/>
        <v>-8.8069423523542685E-4</v>
      </c>
      <c r="EL285" s="71">
        <f t="shared" si="927"/>
        <v>5.4046967017126182E-3</v>
      </c>
      <c r="EM285" s="71">
        <f t="shared" si="928"/>
        <v>1.3439005690191188E-2</v>
      </c>
      <c r="EN285" s="71">
        <f t="shared" si="929"/>
        <v>1.1170683285632499E-2</v>
      </c>
      <c r="EO285" s="71">
        <f t="shared" si="930"/>
        <v>6.0733473306628103E-3</v>
      </c>
      <c r="EQ285" s="71">
        <f t="shared" si="931"/>
        <v>-3.016445751416616E-3</v>
      </c>
      <c r="ER285" s="71">
        <f t="shared" si="932"/>
        <v>-3.8610463471911355E-2</v>
      </c>
      <c r="ES285" s="71">
        <f t="shared" si="933"/>
        <v>-7.1594583324042935E-2</v>
      </c>
      <c r="ET285" s="71">
        <f t="shared" si="934"/>
        <v>-1.198504923939046E-2</v>
      </c>
      <c r="EW285" s="71">
        <f t="shared" si="935"/>
        <v>0.98646822664833733</v>
      </c>
      <c r="EX285" s="71">
        <f t="shared" si="936"/>
        <v>0.52268042655979441</v>
      </c>
      <c r="EY285" s="71">
        <f t="shared" si="773"/>
        <v>0.83189305833107785</v>
      </c>
      <c r="EZ285" s="71"/>
      <c r="FA285" s="71">
        <f t="shared" si="937"/>
        <v>0.99906997504320361</v>
      </c>
      <c r="FB285" s="71">
        <f t="shared" si="938"/>
        <v>0.95362609151658106</v>
      </c>
      <c r="FC285" s="71">
        <f t="shared" si="774"/>
        <v>0.98583290058522988</v>
      </c>
      <c r="FD285" s="71"/>
      <c r="FE285" s="71">
        <f t="shared" si="939"/>
        <v>0.99920170249478779</v>
      </c>
      <c r="FF285" s="71">
        <f t="shared" si="940"/>
        <v>0.99775350309218314</v>
      </c>
      <c r="FG285" s="71">
        <f t="shared" si="941"/>
        <v>0.99902541599653938</v>
      </c>
      <c r="FH285" s="71"/>
      <c r="FI285" s="71">
        <f t="shared" si="942"/>
        <v>1.0095340790683001</v>
      </c>
      <c r="FJ285" s="71">
        <f t="shared" si="943"/>
        <v>1.1228382412854223</v>
      </c>
      <c r="FK285" s="71">
        <f t="shared" si="944"/>
        <v>1.0883553951969962</v>
      </c>
      <c r="FM285" s="71">
        <f t="shared" si="945"/>
        <v>0.9692163172085273</v>
      </c>
      <c r="FN285" s="71">
        <f t="shared" si="946"/>
        <v>0.97433686508847239</v>
      </c>
      <c r="FO285" s="71">
        <f t="shared" si="947"/>
        <v>0.97830262888299635</v>
      </c>
      <c r="FQ285" s="239"/>
      <c r="GB285" s="119">
        <f t="shared" si="865"/>
        <v>0.27958018176869898</v>
      </c>
      <c r="GC285" s="119">
        <f t="shared" si="862"/>
        <v>0.34459450963030253</v>
      </c>
      <c r="GD285" s="119">
        <f t="shared" si="863"/>
        <v>0.21177201504283572</v>
      </c>
      <c r="GE285" s="119">
        <f t="shared" si="864"/>
        <v>0.16405329355816281</v>
      </c>
    </row>
    <row r="286" spans="1:187" x14ac:dyDescent="0.2">
      <c r="A286" s="75" t="s">
        <v>79</v>
      </c>
      <c r="B286" s="50">
        <f t="shared" si="871"/>
        <v>1995</v>
      </c>
      <c r="D286" s="79">
        <f>Northeast!D286</f>
        <v>1909.8473774630741</v>
      </c>
      <c r="E286" s="79">
        <f>Midwest!D286</f>
        <v>2446.4769634044378</v>
      </c>
      <c r="F286" s="79">
        <f>South!D287</f>
        <v>1486.9538958184648</v>
      </c>
      <c r="G286" s="79">
        <f>West!D287</f>
        <v>1093.0447633140238</v>
      </c>
      <c r="H286" s="79">
        <f t="shared" si="866"/>
        <v>6936.3230000000003</v>
      </c>
      <c r="I286" s="119">
        <f t="shared" si="778"/>
        <v>0.21012041281844779</v>
      </c>
      <c r="J286" s="327">
        <f t="shared" si="876"/>
        <v>19555.914299961521</v>
      </c>
      <c r="K286" s="327">
        <f t="shared" si="876"/>
        <v>24020.531223403137</v>
      </c>
      <c r="L286" s="327">
        <f t="shared" si="876"/>
        <v>34736.173603332194</v>
      </c>
      <c r="M286" s="327">
        <f t="shared" si="876"/>
        <v>20816.820960606554</v>
      </c>
      <c r="N286" s="327">
        <f t="shared" si="877"/>
        <v>99129.440087303403</v>
      </c>
      <c r="P286" s="84">
        <f t="shared" si="878"/>
        <v>34.318366873285655</v>
      </c>
      <c r="Q286" s="84">
        <f t="shared" si="878"/>
        <v>40.495496069274985</v>
      </c>
      <c r="R286" s="84">
        <f t="shared" si="878"/>
        <v>55.788641923131372</v>
      </c>
      <c r="S286" s="84">
        <f t="shared" si="878"/>
        <v>30.928681358029653</v>
      </c>
      <c r="T286" s="79">
        <f t="shared" si="879"/>
        <v>161.53118622372165</v>
      </c>
      <c r="V286" s="84">
        <f t="shared" si="904"/>
        <v>97.660858406749711</v>
      </c>
      <c r="W286" s="84">
        <f t="shared" si="905"/>
        <v>101.84941126617724</v>
      </c>
      <c r="X286" s="84">
        <f t="shared" si="906"/>
        <v>42.807072327500784</v>
      </c>
      <c r="Y286" s="84">
        <f t="shared" si="907"/>
        <v>52.507765973607867</v>
      </c>
      <c r="Z286" s="84">
        <f t="shared" si="908"/>
        <v>69.972381503327099</v>
      </c>
      <c r="AC286" s="84">
        <f t="shared" si="880"/>
        <v>55.650881771700824</v>
      </c>
      <c r="AD286" s="84">
        <f t="shared" si="881"/>
        <v>60.413557083466507</v>
      </c>
      <c r="AE286" s="84">
        <f t="shared" si="882"/>
        <v>26.653344561914068</v>
      </c>
      <c r="AF286" s="84">
        <f t="shared" si="883"/>
        <v>35.340813617656849</v>
      </c>
      <c r="AG286" s="84">
        <f t="shared" si="884"/>
        <v>42.941076346663806</v>
      </c>
      <c r="AI286" s="74">
        <f t="shared" si="885"/>
        <v>56.165917471363521</v>
      </c>
      <c r="AJ286" s="74">
        <f t="shared" si="886"/>
        <v>59.547212396866179</v>
      </c>
      <c r="AK286" s="74">
        <f t="shared" si="887"/>
        <v>26.634746971738696</v>
      </c>
      <c r="AL286" s="74">
        <f t="shared" si="888"/>
        <v>37.76718743415735</v>
      </c>
      <c r="AM286" s="74">
        <f t="shared" si="889"/>
        <v>43.29146772243007</v>
      </c>
      <c r="AO286" s="119">
        <f>Northeast!V286</f>
        <v>0.99083010261649707</v>
      </c>
      <c r="AP286" s="119">
        <f>Midwest!V286</f>
        <v>1.0145488705806474</v>
      </c>
      <c r="AQ286" s="119">
        <f>South!V287</f>
        <v>1.0006982454233602</v>
      </c>
      <c r="AR286" s="119">
        <f>West!V287</f>
        <v>0.93575444767417215</v>
      </c>
      <c r="AS286" s="119">
        <f t="shared" si="909"/>
        <v>0.99190622554049557</v>
      </c>
      <c r="AU286" s="125">
        <f t="shared" si="910"/>
        <v>1754.8842946889565</v>
      </c>
      <c r="AV286" s="125">
        <f t="shared" si="911"/>
        <v>1685.8701288762645</v>
      </c>
      <c r="AW286" s="125">
        <f t="shared" si="912"/>
        <v>1606.0675697964512</v>
      </c>
      <c r="AX286" s="125">
        <f t="shared" si="913"/>
        <v>1485.7543049709</v>
      </c>
      <c r="AY286" s="125">
        <f t="shared" si="914"/>
        <v>1629.4976152539646</v>
      </c>
      <c r="BB286" s="71">
        <f t="shared" si="802"/>
        <v>0.85249915920395325</v>
      </c>
      <c r="BC286" s="71">
        <f t="shared" si="803"/>
        <v>0.82110693927008171</v>
      </c>
      <c r="BD286" s="71">
        <f t="shared" si="804"/>
        <v>0.71552357465383576</v>
      </c>
      <c r="BE286" s="71">
        <f t="shared" si="805"/>
        <v>0.80837360174108197</v>
      </c>
      <c r="BF286" s="71"/>
      <c r="BG286" s="71"/>
      <c r="BH286" s="71"/>
      <c r="BI286" s="71"/>
      <c r="BJ286" s="71"/>
      <c r="BK286" s="71"/>
      <c r="BL286" s="71"/>
      <c r="BM286" s="71"/>
      <c r="BN286" s="71"/>
      <c r="BO286" s="71"/>
      <c r="BP286" s="71">
        <f t="shared" si="890"/>
        <v>1.1333751909894454</v>
      </c>
      <c r="BQ286" s="148">
        <f>Northeast!AK286</f>
        <v>0.85497730890569157</v>
      </c>
      <c r="BR286" s="148">
        <f>Midwest!AK286</f>
        <v>0.82715797594160712</v>
      </c>
      <c r="BS286" s="148">
        <f>South!AK287</f>
        <v>0.70976935598453117</v>
      </c>
      <c r="BT286" s="148">
        <f>West!AK287</f>
        <v>0.80833594651469531</v>
      </c>
      <c r="BU286" s="72"/>
      <c r="BV286" s="148">
        <f>Northeast!AH286</f>
        <v>0.9971015023721389</v>
      </c>
      <c r="BW286" s="148">
        <f>Midwest!AH286</f>
        <v>0.99268454533774264</v>
      </c>
      <c r="BX286" s="148">
        <f>South!AH287</f>
        <v>1.0081071669561201</v>
      </c>
      <c r="BY286" s="148">
        <f>West!AH287</f>
        <v>1.0000465836346251</v>
      </c>
      <c r="CA286" s="148">
        <f>Northeast!AI286</f>
        <v>1.073183174896118</v>
      </c>
      <c r="CB286" s="148">
        <f>Midwest!AI286</f>
        <v>1.1076772080318724</v>
      </c>
      <c r="CC286" s="148">
        <f>South!AI287</f>
        <v>1.1163263572140578</v>
      </c>
      <c r="CD286" s="148">
        <f>West!AI287</f>
        <v>1.0907726260613932</v>
      </c>
      <c r="CF286" s="148">
        <f>Northeast!AJ286</f>
        <v>1.0138504457467064</v>
      </c>
      <c r="CG286" s="148">
        <f>Midwest!AJ286</f>
        <v>1.003376598998702</v>
      </c>
      <c r="CH286" s="148">
        <f>South!AJ287</f>
        <v>0.99789021078244466</v>
      </c>
      <c r="CI286" s="148">
        <f>West!AJ287</f>
        <v>0.88678561859886018</v>
      </c>
      <c r="CK286" s="73">
        <f t="shared" si="807"/>
        <v>1.1345996463961512</v>
      </c>
      <c r="CL286" s="73">
        <f t="shared" si="808"/>
        <v>0.85524159560396384</v>
      </c>
      <c r="CM286" s="73">
        <f t="shared" si="891"/>
        <v>0.98488855519429741</v>
      </c>
      <c r="CN286" s="73">
        <f t="shared" si="892"/>
        <v>0.9983989137067022</v>
      </c>
      <c r="CO286" s="73">
        <f t="shared" si="893"/>
        <v>1.0970891345409679</v>
      </c>
      <c r="CP286" s="73">
        <f t="shared" si="894"/>
        <v>0.98527431554105815</v>
      </c>
      <c r="CQ286" s="73">
        <f t="shared" si="895"/>
        <v>0.80463431343479619</v>
      </c>
      <c r="CR286" s="73">
        <f t="shared" si="896"/>
        <v>0.97035681195553858</v>
      </c>
      <c r="CS286" s="73">
        <f t="shared" si="897"/>
        <v>0.97035681195553747</v>
      </c>
      <c r="CT286" s="73"/>
      <c r="CU286" s="73">
        <f t="shared" si="898"/>
        <v>1.0628947601714096</v>
      </c>
      <c r="CV286" s="546">
        <f t="shared" si="817"/>
        <v>0.96883172634476467</v>
      </c>
      <c r="CW286" s="71">
        <f t="shared" si="818"/>
        <v>0.88275556254814647</v>
      </c>
      <c r="CX286" s="53"/>
      <c r="CZ286" s="71">
        <f t="shared" si="867"/>
        <v>0.27534002921476897</v>
      </c>
      <c r="DA286" s="71">
        <f t="shared" si="868"/>
        <v>0.35270516719080669</v>
      </c>
      <c r="DB286" s="71">
        <f t="shared" si="869"/>
        <v>0.21437206655723282</v>
      </c>
      <c r="DC286" s="71">
        <f t="shared" si="870"/>
        <v>0.15758273703719158</v>
      </c>
      <c r="DE286" s="71">
        <f t="shared" si="899"/>
        <v>0.28112974400340335</v>
      </c>
      <c r="DF286" s="71">
        <f t="shared" si="900"/>
        <v>0.34570039229168104</v>
      </c>
      <c r="DG286" s="71">
        <f t="shared" si="901"/>
        <v>0.21263175730793663</v>
      </c>
      <c r="DH286" s="71">
        <f t="shared" si="902"/>
        <v>0.16042936455133547</v>
      </c>
      <c r="DI286" s="71">
        <f t="shared" si="903"/>
        <v>0.99989125815435642</v>
      </c>
      <c r="DJ286" s="71"/>
      <c r="DK286" s="71">
        <f t="shared" si="872"/>
        <v>0.281160317895293</v>
      </c>
      <c r="DL286" s="71">
        <f t="shared" si="873"/>
        <v>0.34573798847865728</v>
      </c>
      <c r="DM286" s="71">
        <f t="shared" si="874"/>
        <v>0.21265488179226782</v>
      </c>
      <c r="DN286" s="71">
        <f t="shared" si="875"/>
        <v>0.1604468118337819</v>
      </c>
      <c r="DQ286" s="71">
        <f t="shared" si="915"/>
        <v>-4.7728596670977494E-2</v>
      </c>
      <c r="DR286" s="71">
        <f t="shared" si="916"/>
        <v>-1.7803071747873191E-2</v>
      </c>
      <c r="DS286" s="71">
        <f t="shared" si="917"/>
        <v>-5.4537082573618688E-2</v>
      </c>
      <c r="DT286" s="71">
        <f t="shared" si="918"/>
        <v>-1.3361619454743833E-2</v>
      </c>
      <c r="DV286" s="71">
        <f t="shared" si="919"/>
        <v>0.19727655359233953</v>
      </c>
      <c r="DW286" s="71">
        <f t="shared" si="920"/>
        <v>0.24231480781338249</v>
      </c>
      <c r="DX286" s="71">
        <f t="shared" si="921"/>
        <v>0.35041228491495574</v>
      </c>
      <c r="DY286" s="71">
        <f t="shared" si="922"/>
        <v>0.20999635367932229</v>
      </c>
      <c r="DZ286" s="71"/>
      <c r="EB286" s="71">
        <f t="shared" si="948"/>
        <v>-4.4066983767036411E-3</v>
      </c>
      <c r="EC286" s="71">
        <f t="shared" si="949"/>
        <v>-1.5443358450316896E-3</v>
      </c>
      <c r="ED286" s="71">
        <f t="shared" si="950"/>
        <v>2.5121296445586969E-3</v>
      </c>
      <c r="EE286" s="71">
        <f t="shared" si="951"/>
        <v>1.7471975170011643E-3</v>
      </c>
      <c r="EG286" s="71">
        <f t="shared" si="923"/>
        <v>8.6118675441352756E-5</v>
      </c>
      <c r="EH286" s="71">
        <f t="shared" si="924"/>
        <v>-2.6409897426436565E-3</v>
      </c>
      <c r="EI286" s="71">
        <f t="shared" si="925"/>
        <v>1.8108769516592392E-3</v>
      </c>
      <c r="EJ286" s="71">
        <f t="shared" si="926"/>
        <v>-7.6987930216380841E-4</v>
      </c>
      <c r="EL286" s="71">
        <f t="shared" si="927"/>
        <v>4.1347426251182821E-3</v>
      </c>
      <c r="EM286" s="71">
        <f t="shared" si="928"/>
        <v>1.179150269479228E-2</v>
      </c>
      <c r="EN286" s="71">
        <f t="shared" si="929"/>
        <v>9.4677028197067258E-3</v>
      </c>
      <c r="EO286" s="71">
        <f t="shared" si="930"/>
        <v>4.6123490617503392E-3</v>
      </c>
      <c r="EQ286" s="71">
        <f t="shared" si="931"/>
        <v>-1.3369133736127886E-2</v>
      </c>
      <c r="ER286" s="71">
        <f t="shared" si="932"/>
        <v>3.0643988831523684E-2</v>
      </c>
      <c r="ES286" s="71">
        <f t="shared" si="933"/>
        <v>3.7263233737590648E-2</v>
      </c>
      <c r="ET286" s="71">
        <f t="shared" si="934"/>
        <v>-4.7736025192123367E-2</v>
      </c>
      <c r="EW286" s="71">
        <f t="shared" si="935"/>
        <v>0.96723287371700462</v>
      </c>
      <c r="EX286" s="71">
        <f t="shared" si="936"/>
        <v>0.50555369101705971</v>
      </c>
      <c r="EY286" s="71">
        <f t="shared" si="773"/>
        <v>0.80463431343479619</v>
      </c>
      <c r="EZ286" s="71"/>
      <c r="FA286" s="71">
        <f t="shared" si="937"/>
        <v>0.99904208371380998</v>
      </c>
      <c r="FB286" s="71">
        <f t="shared" si="938"/>
        <v>0.95271259755258164</v>
      </c>
      <c r="FC286" s="71">
        <f t="shared" si="774"/>
        <v>0.98488855519429741</v>
      </c>
      <c r="FD286" s="71"/>
      <c r="FE286" s="71">
        <f t="shared" si="939"/>
        <v>0.9993728865354119</v>
      </c>
      <c r="FF286" s="71">
        <f t="shared" si="940"/>
        <v>0.99712779843605404</v>
      </c>
      <c r="FG286" s="71">
        <f t="shared" si="941"/>
        <v>0.9983989137067022</v>
      </c>
      <c r="FH286" s="71"/>
      <c r="FI286" s="71">
        <f t="shared" si="942"/>
        <v>1.0080247126834805</v>
      </c>
      <c r="FJ286" s="71">
        <f t="shared" si="943"/>
        <v>1.1318486955617624</v>
      </c>
      <c r="FK286" s="71">
        <f t="shared" si="944"/>
        <v>1.0970891345409679</v>
      </c>
      <c r="FM286" s="71">
        <f t="shared" si="945"/>
        <v>1.0071263088253395</v>
      </c>
      <c r="FN286" s="71">
        <f t="shared" si="946"/>
        <v>0.981280290489006</v>
      </c>
      <c r="FO286" s="71">
        <f t="shared" si="947"/>
        <v>0.98527431554105815</v>
      </c>
      <c r="FQ286" s="239"/>
      <c r="GB286" s="119">
        <f t="shared" si="865"/>
        <v>0.27912546746415179</v>
      </c>
      <c r="GC286" s="119">
        <f t="shared" si="862"/>
        <v>0.3464026047892651</v>
      </c>
      <c r="GD286" s="119">
        <f t="shared" si="863"/>
        <v>0.21273172171079083</v>
      </c>
      <c r="GE286" s="119">
        <f t="shared" si="864"/>
        <v>0.16174020603579237</v>
      </c>
    </row>
    <row r="287" spans="1:187" x14ac:dyDescent="0.2">
      <c r="A287" s="75" t="s">
        <v>79</v>
      </c>
      <c r="B287" s="50">
        <f t="shared" si="871"/>
        <v>1996</v>
      </c>
      <c r="D287" s="79">
        <f>Northeast!D287</f>
        <v>2021.1640278879449</v>
      </c>
      <c r="E287" s="79">
        <f>Midwest!D287</f>
        <v>2668.4992464674724</v>
      </c>
      <c r="F287" s="79">
        <f>South!D288</f>
        <v>1634.1603153688034</v>
      </c>
      <c r="G287" s="79">
        <f>West!D288</f>
        <v>1142.6994102757799</v>
      </c>
      <c r="H287" s="79">
        <f t="shared" si="866"/>
        <v>7466.523000000001</v>
      </c>
      <c r="I287" s="119">
        <f t="shared" si="778"/>
        <v>0.21235584643610186</v>
      </c>
      <c r="J287" s="327">
        <f t="shared" si="876"/>
        <v>19661.434183104524</v>
      </c>
      <c r="K287" s="327">
        <f t="shared" si="876"/>
        <v>24131.667836966499</v>
      </c>
      <c r="L287" s="327">
        <f t="shared" si="876"/>
        <v>34930.6855514458</v>
      </c>
      <c r="M287" s="327">
        <f t="shared" si="876"/>
        <v>21156.189997974026</v>
      </c>
      <c r="N287" s="327">
        <f t="shared" si="877"/>
        <v>99879.977569490846</v>
      </c>
      <c r="P287" s="84">
        <f t="shared" si="878"/>
        <v>34.75244566995746</v>
      </c>
      <c r="Q287" s="84">
        <f t="shared" si="878"/>
        <v>41.115861555677625</v>
      </c>
      <c r="R287" s="84">
        <f t="shared" si="878"/>
        <v>56.671015744039003</v>
      </c>
      <c r="S287" s="84">
        <f t="shared" si="878"/>
        <v>31.666770099293434</v>
      </c>
      <c r="T287" s="79">
        <f t="shared" si="879"/>
        <v>164.20609306896753</v>
      </c>
      <c r="V287" s="84">
        <f t="shared" si="904"/>
        <v>102.79840265288342</v>
      </c>
      <c r="W287" s="84">
        <f t="shared" si="905"/>
        <v>110.58080462966124</v>
      </c>
      <c r="X287" s="84">
        <f t="shared" si="906"/>
        <v>46.782944267212201</v>
      </c>
      <c r="Y287" s="84">
        <f t="shared" si="907"/>
        <v>54.012532993190547</v>
      </c>
      <c r="Z287" s="84">
        <f t="shared" si="908"/>
        <v>74.754952711169935</v>
      </c>
      <c r="AC287" s="84">
        <f t="shared" si="880"/>
        <v>58.158900443521475</v>
      </c>
      <c r="AD287" s="84">
        <f t="shared" si="881"/>
        <v>64.901941623037288</v>
      </c>
      <c r="AE287" s="84">
        <f t="shared" si="882"/>
        <v>28.835910101729457</v>
      </c>
      <c r="AF287" s="84">
        <f t="shared" si="883"/>
        <v>36.085126670410773</v>
      </c>
      <c r="AG287" s="84">
        <f t="shared" si="884"/>
        <v>45.470438157638995</v>
      </c>
      <c r="AI287" s="74">
        <f t="shared" si="885"/>
        <v>57.615249271162348</v>
      </c>
      <c r="AJ287" s="74">
        <f t="shared" si="886"/>
        <v>61.565676494787603</v>
      </c>
      <c r="AK287" s="74">
        <f t="shared" si="887"/>
        <v>27.918968273204168</v>
      </c>
      <c r="AL287" s="74">
        <f t="shared" si="888"/>
        <v>38.036811263444505</v>
      </c>
      <c r="AM287" s="74">
        <f t="shared" si="889"/>
        <v>44.579928568677857</v>
      </c>
      <c r="AO287" s="119">
        <f>Northeast!V287</f>
        <v>1.0094358903109222</v>
      </c>
      <c r="AP287" s="119">
        <f>Midwest!V287</f>
        <v>1.0541903430320001</v>
      </c>
      <c r="AQ287" s="119">
        <f>South!V288</f>
        <v>1.0328429696811305</v>
      </c>
      <c r="AR287" s="119">
        <f>West!V288</f>
        <v>0.94868958442608964</v>
      </c>
      <c r="AS287" s="119">
        <f t="shared" si="909"/>
        <v>1.01997557236076</v>
      </c>
      <c r="AU287" s="125">
        <f t="shared" si="910"/>
        <v>1767.5437786639673</v>
      </c>
      <c r="AV287" s="125">
        <f t="shared" si="911"/>
        <v>1703.8135048707079</v>
      </c>
      <c r="AW287" s="125">
        <f t="shared" si="912"/>
        <v>1622.3848701902548</v>
      </c>
      <c r="AX287" s="125">
        <f t="shared" si="913"/>
        <v>1496.8087402469882</v>
      </c>
      <c r="AY287" s="125">
        <f t="shared" si="914"/>
        <v>1644.0341404234118</v>
      </c>
      <c r="BB287" s="71">
        <f t="shared" si="802"/>
        <v>0.87449744920546546</v>
      </c>
      <c r="BC287" s="71">
        <f t="shared" si="803"/>
        <v>0.84893989417693527</v>
      </c>
      <c r="BD287" s="71">
        <f t="shared" si="804"/>
        <v>0.75002326850285872</v>
      </c>
      <c r="BE287" s="71">
        <f t="shared" si="805"/>
        <v>0.81414466389327589</v>
      </c>
      <c r="BF287" s="71"/>
      <c r="BG287" s="71"/>
      <c r="BH287" s="71"/>
      <c r="BI287" s="71"/>
      <c r="BJ287" s="71"/>
      <c r="BK287" s="71"/>
      <c r="BL287" s="71"/>
      <c r="BM287" s="71"/>
      <c r="BN287" s="71"/>
      <c r="BO287" s="71"/>
      <c r="BP287" s="71">
        <f t="shared" si="890"/>
        <v>1.1960396516583194</v>
      </c>
      <c r="BQ287" s="148">
        <f>Northeast!AK287</f>
        <v>0.87741190446718287</v>
      </c>
      <c r="BR287" s="148">
        <f>Midwest!AK287</f>
        <v>0.85585195580627149</v>
      </c>
      <c r="BS287" s="148">
        <f>South!AK288</f>
        <v>0.74347243999335733</v>
      </c>
      <c r="BT287" s="148">
        <f>West!AK288</f>
        <v>0.81443761971379081</v>
      </c>
      <c r="BU287" s="72"/>
      <c r="BV287" s="148">
        <f>Northeast!AH287</f>
        <v>0.9966783499894647</v>
      </c>
      <c r="BW287" s="148">
        <f>Midwest!AH287</f>
        <v>0.99192376487260059</v>
      </c>
      <c r="BX287" s="148">
        <f>South!AH288</f>
        <v>1.0088111248744609</v>
      </c>
      <c r="BY287" s="148">
        <f>West!AH288</f>
        <v>0.99964029679692601</v>
      </c>
      <c r="CA287" s="148">
        <f>Northeast!AI287</f>
        <v>1.0809249646232044</v>
      </c>
      <c r="CB287" s="148">
        <f>Midwest!AI287</f>
        <v>1.1194666503404798</v>
      </c>
      <c r="CC287" s="148">
        <f>South!AI288</f>
        <v>1.127667992429624</v>
      </c>
      <c r="CD287" s="148">
        <f>West!AI288</f>
        <v>1.0988882851278905</v>
      </c>
      <c r="CF287" s="148">
        <f>Northeast!AJ287</f>
        <v>1.0328885089804014</v>
      </c>
      <c r="CG287" s="148">
        <f>Midwest!AJ287</f>
        <v>1.0425815372337373</v>
      </c>
      <c r="CH287" s="148">
        <f>South!AJ288</f>
        <v>1.0299447345230748</v>
      </c>
      <c r="CI287" s="148">
        <f>West!AJ288</f>
        <v>0.8990438486021699</v>
      </c>
      <c r="CK287" s="73">
        <f t="shared" si="807"/>
        <v>1.1431900264199562</v>
      </c>
      <c r="CL287" s="73">
        <f t="shared" si="808"/>
        <v>0.91369685670852685</v>
      </c>
      <c r="CM287" s="73">
        <f t="shared" si="891"/>
        <v>0.9841860798413693</v>
      </c>
      <c r="CN287" s="73">
        <f t="shared" si="892"/>
        <v>0.9980994364053889</v>
      </c>
      <c r="CO287" s="73">
        <f t="shared" si="893"/>
        <v>1.1070766006036412</v>
      </c>
      <c r="CP287" s="73">
        <f t="shared" si="894"/>
        <v>1.0129166385758077</v>
      </c>
      <c r="CQ287" s="73">
        <f t="shared" si="895"/>
        <v>0.82946817126407968</v>
      </c>
      <c r="CR287" s="73">
        <f t="shared" si="896"/>
        <v>1.0445291337604523</v>
      </c>
      <c r="CS287" s="73">
        <f t="shared" si="897"/>
        <v>1.0445291337604516</v>
      </c>
      <c r="CT287" s="73"/>
      <c r="CU287" s="73">
        <f t="shared" si="898"/>
        <v>1.1015454098932889</v>
      </c>
      <c r="CV287" s="546">
        <f t="shared" si="817"/>
        <v>0.9950037868135444</v>
      </c>
      <c r="CW287" s="71">
        <f t="shared" si="818"/>
        <v>0.91828480335195617</v>
      </c>
      <c r="CX287" s="53"/>
      <c r="CZ287" s="71">
        <f t="shared" si="867"/>
        <v>0.27069681937468681</v>
      </c>
      <c r="DA287" s="71">
        <f t="shared" si="868"/>
        <v>0.35739516860357518</v>
      </c>
      <c r="DB287" s="71">
        <f t="shared" si="869"/>
        <v>0.21886496771908465</v>
      </c>
      <c r="DC287" s="71">
        <f t="shared" si="870"/>
        <v>0.15304304430265328</v>
      </c>
      <c r="DE287" s="71">
        <f t="shared" si="899"/>
        <v>0.27301184359924141</v>
      </c>
      <c r="DF287" s="71">
        <f t="shared" si="900"/>
        <v>0.35504500515984733</v>
      </c>
      <c r="DG287" s="71">
        <f t="shared" si="901"/>
        <v>0.21661075128166729</v>
      </c>
      <c r="DH287" s="71">
        <f t="shared" si="902"/>
        <v>0.15530183235618505</v>
      </c>
      <c r="DI287" s="71">
        <f t="shared" si="903"/>
        <v>0.99996943239694103</v>
      </c>
      <c r="DJ287" s="71"/>
      <c r="DK287" s="71">
        <f t="shared" si="872"/>
        <v>0.2730201891720111</v>
      </c>
      <c r="DL287" s="71">
        <f t="shared" si="873"/>
        <v>0.35505585836638964</v>
      </c>
      <c r="DM287" s="71">
        <f t="shared" si="874"/>
        <v>0.21661737275553336</v>
      </c>
      <c r="DN287" s="71">
        <f t="shared" si="875"/>
        <v>0.15530657970606596</v>
      </c>
      <c r="DQ287" s="71">
        <f t="shared" si="915"/>
        <v>2.5901627237638628E-2</v>
      </c>
      <c r="DR287" s="71">
        <f t="shared" si="916"/>
        <v>3.4101712674781987E-2</v>
      </c>
      <c r="DS287" s="71">
        <f t="shared" si="917"/>
        <v>4.6391630748330248E-2</v>
      </c>
      <c r="DT287" s="71">
        <f t="shared" si="918"/>
        <v>7.5200903947172798E-3</v>
      </c>
      <c r="DV287" s="71">
        <f t="shared" si="919"/>
        <v>0.19685060671369503</v>
      </c>
      <c r="DW287" s="71">
        <f t="shared" si="920"/>
        <v>0.24160666055593621</v>
      </c>
      <c r="DX287" s="71">
        <f t="shared" si="921"/>
        <v>0.34972660588698073</v>
      </c>
      <c r="DY287" s="71">
        <f t="shared" si="922"/>
        <v>0.21181612684338805</v>
      </c>
      <c r="DZ287" s="71"/>
      <c r="EB287" s="71">
        <f t="shared" si="948"/>
        <v>-2.1614701415015643E-3</v>
      </c>
      <c r="EC287" s="71">
        <f t="shared" si="949"/>
        <v>-2.9267052991395876E-3</v>
      </c>
      <c r="ED287" s="71">
        <f t="shared" si="950"/>
        <v>-1.9586949281051739E-3</v>
      </c>
      <c r="EE287" s="71">
        <f t="shared" si="951"/>
        <v>8.628404981652028E-3</v>
      </c>
      <c r="EG287" s="71">
        <f t="shared" si="923"/>
        <v>-4.2447252993005092E-4</v>
      </c>
      <c r="EH287" s="71">
        <f t="shared" si="924"/>
        <v>-7.6668075860966787E-4</v>
      </c>
      <c r="EI287" s="71">
        <f t="shared" si="925"/>
        <v>6.9805301461880109E-4</v>
      </c>
      <c r="EJ287" s="71">
        <f t="shared" si="926"/>
        <v>-4.0635046143013481E-4</v>
      </c>
      <c r="EL287" s="71">
        <f t="shared" si="927"/>
        <v>7.1879613820778629E-3</v>
      </c>
      <c r="EM287" s="71">
        <f t="shared" si="928"/>
        <v>1.0587149442610692E-2</v>
      </c>
      <c r="EN287" s="71">
        <f t="shared" si="929"/>
        <v>1.0108520810936305E-2</v>
      </c>
      <c r="EO287" s="71">
        <f t="shared" si="930"/>
        <v>7.4127424818174505E-3</v>
      </c>
      <c r="EQ287" s="71">
        <f t="shared" si="931"/>
        <v>1.8603850072005157E-2</v>
      </c>
      <c r="ER287" s="71">
        <f t="shared" si="932"/>
        <v>3.8328973717609564E-2</v>
      </c>
      <c r="ES287" s="71">
        <f t="shared" si="933"/>
        <v>3.1617162957340551E-2</v>
      </c>
      <c r="ET287" s="71">
        <f t="shared" si="934"/>
        <v>1.3728547721550159E-2</v>
      </c>
      <c r="EW287" s="71">
        <f t="shared" si="935"/>
        <v>1.0308635331785363</v>
      </c>
      <c r="EX287" s="71">
        <f t="shared" si="936"/>
        <v>0.5211568641332962</v>
      </c>
      <c r="EY287" s="71">
        <f t="shared" si="773"/>
        <v>0.82946817126407968</v>
      </c>
      <c r="EZ287" s="71"/>
      <c r="FA287" s="71">
        <f t="shared" si="937"/>
        <v>0.99928674635396741</v>
      </c>
      <c r="FB287" s="71">
        <f t="shared" si="938"/>
        <v>0.95203307181875607</v>
      </c>
      <c r="FC287" s="71">
        <f t="shared" si="774"/>
        <v>0.9841860798413693</v>
      </c>
      <c r="FD287" s="71"/>
      <c r="FE287" s="71">
        <f t="shared" si="939"/>
        <v>0.99970004244075006</v>
      </c>
      <c r="FF287" s="71">
        <f t="shared" si="940"/>
        <v>0.99682870241537491</v>
      </c>
      <c r="FG287" s="71">
        <f t="shared" si="941"/>
        <v>0.9980994364053889</v>
      </c>
      <c r="FH287" s="71"/>
      <c r="FI287" s="71">
        <f t="shared" si="942"/>
        <v>1.0091036049380364</v>
      </c>
      <c r="FJ287" s="71">
        <f t="shared" si="943"/>
        <v>1.1421525989357886</v>
      </c>
      <c r="FK287" s="71">
        <f t="shared" si="944"/>
        <v>1.1070766006036412</v>
      </c>
      <c r="FM287" s="71">
        <f t="shared" si="945"/>
        <v>1.0280554588694115</v>
      </c>
      <c r="FN287" s="71">
        <f t="shared" si="946"/>
        <v>1.0088105593181844</v>
      </c>
      <c r="FO287" s="71">
        <f t="shared" si="947"/>
        <v>1.0129166385758077</v>
      </c>
      <c r="FQ287" s="239"/>
      <c r="GB287" s="119">
        <f t="shared" si="865"/>
        <v>0.27965567481194553</v>
      </c>
      <c r="GC287" s="119">
        <f t="shared" si="862"/>
        <v>0.34755633378876116</v>
      </c>
      <c r="GD287" s="119">
        <f t="shared" si="863"/>
        <v>0.21448063269091819</v>
      </c>
      <c r="GE287" s="119">
        <f t="shared" si="864"/>
        <v>0.15830735870837512</v>
      </c>
    </row>
    <row r="288" spans="1:187" x14ac:dyDescent="0.2">
      <c r="A288" s="75" t="s">
        <v>79</v>
      </c>
      <c r="B288" s="50">
        <f t="shared" si="871"/>
        <v>1997</v>
      </c>
      <c r="D288" s="79">
        <f>Northeast!D288</f>
        <v>1940.6739082405704</v>
      </c>
      <c r="E288" s="79">
        <f>Midwest!D288</f>
        <v>2463.5879499397615</v>
      </c>
      <c r="F288" s="79">
        <f>South!D289</f>
        <v>1502.1284186681082</v>
      </c>
      <c r="G288" s="79">
        <f>West!D289</f>
        <v>1126.5107231515597</v>
      </c>
      <c r="H288" s="79">
        <f t="shared" si="866"/>
        <v>7032.9009999999998</v>
      </c>
      <c r="I288" s="119">
        <f t="shared" si="778"/>
        <v>0.21590939034598139</v>
      </c>
      <c r="J288" s="327">
        <f t="shared" si="876"/>
        <v>19770.755108761459</v>
      </c>
      <c r="K288" s="327">
        <f t="shared" si="876"/>
        <v>24245.85494618216</v>
      </c>
      <c r="L288" s="327">
        <f t="shared" si="876"/>
        <v>35129.778773169113</v>
      </c>
      <c r="M288" s="327">
        <f t="shared" si="876"/>
        <v>21501.573485234974</v>
      </c>
      <c r="N288" s="327">
        <f t="shared" si="877"/>
        <v>100647.96231334771</v>
      </c>
      <c r="P288" s="84">
        <f t="shared" si="878"/>
        <v>35.181598538378019</v>
      </c>
      <c r="Q288" s="84">
        <f t="shared" si="878"/>
        <v>41.729816816572878</v>
      </c>
      <c r="R288" s="84">
        <f t="shared" si="878"/>
        <v>57.54488988413938</v>
      </c>
      <c r="S288" s="84">
        <f t="shared" si="878"/>
        <v>32.409242758825243</v>
      </c>
      <c r="T288" s="79">
        <f t="shared" si="879"/>
        <v>166.86554799791554</v>
      </c>
      <c r="V288" s="84">
        <f t="shared" si="904"/>
        <v>98.158815764227228</v>
      </c>
      <c r="W288" s="84">
        <f t="shared" si="905"/>
        <v>101.6086236351788</v>
      </c>
      <c r="X288" s="84">
        <f t="shared" si="906"/>
        <v>42.759404446218177</v>
      </c>
      <c r="Y288" s="84">
        <f t="shared" si="907"/>
        <v>52.392013260105315</v>
      </c>
      <c r="Z288" s="84">
        <f t="shared" si="908"/>
        <v>69.876238309767658</v>
      </c>
      <c r="AC288" s="84">
        <f t="shared" si="880"/>
        <v>55.161618256873027</v>
      </c>
      <c r="AD288" s="84">
        <f t="shared" si="881"/>
        <v>59.036634662660553</v>
      </c>
      <c r="AE288" s="84">
        <f t="shared" si="882"/>
        <v>26.103593589152517</v>
      </c>
      <c r="AF288" s="84">
        <f t="shared" si="883"/>
        <v>34.758933787331507</v>
      </c>
      <c r="AG288" s="84">
        <f t="shared" si="884"/>
        <v>42.147112357116725</v>
      </c>
      <c r="AI288" s="74">
        <f t="shared" si="885"/>
        <v>55.612011789526157</v>
      </c>
      <c r="AJ288" s="74">
        <f t="shared" si="886"/>
        <v>58.442454171975577</v>
      </c>
      <c r="AK288" s="74">
        <f t="shared" si="887"/>
        <v>25.772136395320157</v>
      </c>
      <c r="AL288" s="74">
        <f t="shared" si="888"/>
        <v>36.749775116823479</v>
      </c>
      <c r="AM288" s="74">
        <f t="shared" si="889"/>
        <v>42.365842430982497</v>
      </c>
      <c r="AO288" s="119">
        <f>Northeast!V288</f>
        <v>0.99190114656600215</v>
      </c>
      <c r="AP288" s="119">
        <f>Midwest!V288</f>
        <v>1.0101669325681724</v>
      </c>
      <c r="AQ288" s="119">
        <f>South!V289</f>
        <v>1.0128610678116909</v>
      </c>
      <c r="AR288" s="119">
        <f>West!V289</f>
        <v>0.94582711531803099</v>
      </c>
      <c r="AS288" s="119">
        <f t="shared" si="909"/>
        <v>0.99483711260499308</v>
      </c>
      <c r="AU288" s="125">
        <f t="shared" si="910"/>
        <v>1779.4767243253752</v>
      </c>
      <c r="AV288" s="125">
        <f t="shared" si="911"/>
        <v>1721.1113779736527</v>
      </c>
      <c r="AW288" s="125">
        <f t="shared" si="912"/>
        <v>1638.0658203316138</v>
      </c>
      <c r="AX288" s="125">
        <f t="shared" si="913"/>
        <v>1507.2963279213268</v>
      </c>
      <c r="AY288" s="125">
        <f t="shared" si="914"/>
        <v>1657.9128296548354</v>
      </c>
      <c r="BB288" s="71">
        <f t="shared" si="802"/>
        <v>0.84409185190259206</v>
      </c>
      <c r="BC288" s="71">
        <f t="shared" si="803"/>
        <v>0.80587323464882032</v>
      </c>
      <c r="BD288" s="71">
        <f t="shared" si="804"/>
        <v>0.69235015371508568</v>
      </c>
      <c r="BE288" s="71">
        <f t="shared" si="805"/>
        <v>0.78659678129733657</v>
      </c>
      <c r="BF288" s="71"/>
      <c r="BG288" s="71"/>
      <c r="BH288" s="71"/>
      <c r="BI288" s="71"/>
      <c r="BJ288" s="71"/>
      <c r="BK288" s="71"/>
      <c r="BL288" s="71"/>
      <c r="BM288" s="71"/>
      <c r="BN288" s="71"/>
      <c r="BO288" s="71"/>
      <c r="BP288" s="71">
        <f t="shared" si="890"/>
        <v>1.1555430859528391</v>
      </c>
      <c r="BQ288" s="148">
        <f>Northeast!AK288</f>
        <v>0.84719755709782896</v>
      </c>
      <c r="BR288" s="148">
        <f>Midwest!AK288</f>
        <v>0.81304825456578644</v>
      </c>
      <c r="BS288" s="148">
        <f>South!AK289</f>
        <v>0.68583745218694403</v>
      </c>
      <c r="BT288" s="148">
        <f>West!AK289</f>
        <v>0.78721204533369615</v>
      </c>
      <c r="BU288" s="72"/>
      <c r="BV288" s="148">
        <f>Northeast!AH288</f>
        <v>0.99633414288176703</v>
      </c>
      <c r="BW288" s="148">
        <f>Midwest!AH288</f>
        <v>0.99117516103543191</v>
      </c>
      <c r="BX288" s="148">
        <f>South!AH289</f>
        <v>1.0094959840810305</v>
      </c>
      <c r="BY288" s="148">
        <f>West!AH289</f>
        <v>0.99921842654719684</v>
      </c>
      <c r="CA288" s="148">
        <f>Northeast!AI288</f>
        <v>1.0882224465993837</v>
      </c>
      <c r="CB288" s="148">
        <f>Midwest!AI288</f>
        <v>1.1308319740717514</v>
      </c>
      <c r="CC288" s="148">
        <f>South!AI289</f>
        <v>1.1385673208751745</v>
      </c>
      <c r="CD288" s="148">
        <f>West!AI289</f>
        <v>1.1065877906991104</v>
      </c>
      <c r="CF288" s="148">
        <f>Northeast!AJ288</f>
        <v>1.0149463736790052</v>
      </c>
      <c r="CG288" s="148">
        <f>Midwest!AJ288</f>
        <v>0.99904291514425747</v>
      </c>
      <c r="CH288" s="148">
        <f>South!AJ289</f>
        <v>1.0100189033751514</v>
      </c>
      <c r="CI288" s="148">
        <f>West!AJ289</f>
        <v>0.89633117494614922</v>
      </c>
      <c r="CK288" s="73">
        <f t="shared" si="807"/>
        <v>1.1519801014778828</v>
      </c>
      <c r="CL288" s="73">
        <f t="shared" si="808"/>
        <v>0.85406647970109395</v>
      </c>
      <c r="CM288" s="73">
        <f t="shared" si="891"/>
        <v>0.98348854923408446</v>
      </c>
      <c r="CN288" s="73">
        <f t="shared" si="892"/>
        <v>0.99781908770127792</v>
      </c>
      <c r="CO288" s="73">
        <f t="shared" si="893"/>
        <v>1.116623636163145</v>
      </c>
      <c r="CP288" s="73">
        <f t="shared" si="894"/>
        <v>0.98832110533674356</v>
      </c>
      <c r="CQ288" s="73">
        <f t="shared" si="895"/>
        <v>0.78861616601810713</v>
      </c>
      <c r="CR288" s="73">
        <f t="shared" si="896"/>
        <v>0.98386758995492551</v>
      </c>
      <c r="CS288" s="73">
        <f t="shared" si="897"/>
        <v>0.98386758995492429</v>
      </c>
      <c r="CT288" s="73"/>
      <c r="CU288" s="73">
        <f t="shared" si="898"/>
        <v>1.0829938777611681</v>
      </c>
      <c r="CV288" s="546">
        <f t="shared" si="817"/>
        <v>0.96988263788008933</v>
      </c>
      <c r="CW288" s="71">
        <f t="shared" si="818"/>
        <v>0.88058745083617718</v>
      </c>
      <c r="CX288" s="53"/>
      <c r="CZ288" s="71">
        <f t="shared" si="867"/>
        <v>0.27594216216616307</v>
      </c>
      <c r="DA288" s="71">
        <f t="shared" si="868"/>
        <v>0.35029470057089696</v>
      </c>
      <c r="DB288" s="71">
        <f t="shared" si="869"/>
        <v>0.21358588990064103</v>
      </c>
      <c r="DC288" s="71">
        <f t="shared" si="870"/>
        <v>0.16017724736229896</v>
      </c>
      <c r="DE288" s="71">
        <f t="shared" si="899"/>
        <v>0.27331110184052226</v>
      </c>
      <c r="DF288" s="71">
        <f t="shared" si="900"/>
        <v>0.35383306074202958</v>
      </c>
      <c r="DG288" s="71">
        <f t="shared" si="901"/>
        <v>0.21621468779360384</v>
      </c>
      <c r="DH288" s="71">
        <f t="shared" si="902"/>
        <v>0.15658305951983317</v>
      </c>
      <c r="DI288" s="71">
        <f t="shared" si="903"/>
        <v>0.99994190989598886</v>
      </c>
      <c r="DJ288" s="71"/>
      <c r="DK288" s="71">
        <f t="shared" si="872"/>
        <v>0.27332697943318657</v>
      </c>
      <c r="DL288" s="71">
        <f t="shared" si="873"/>
        <v>0.35385361613539562</v>
      </c>
      <c r="DM288" s="71">
        <f t="shared" si="874"/>
        <v>0.21622724845695673</v>
      </c>
      <c r="DN288" s="71">
        <f t="shared" si="875"/>
        <v>0.15659215597446105</v>
      </c>
      <c r="DQ288" s="71">
        <f t="shared" si="915"/>
        <v>-3.5042645748743682E-2</v>
      </c>
      <c r="DR288" s="71">
        <f t="shared" si="916"/>
        <v>-5.1306950864017077E-2</v>
      </c>
      <c r="DS288" s="71">
        <f t="shared" si="917"/>
        <v>-8.0691047798297097E-2</v>
      </c>
      <c r="DT288" s="71">
        <f t="shared" si="918"/>
        <v>-3.4000190782697774E-2</v>
      </c>
      <c r="DV288" s="71">
        <f t="shared" si="919"/>
        <v>0.19643472807933346</v>
      </c>
      <c r="DW288" s="71">
        <f t="shared" si="920"/>
        <v>0.24089762364683986</v>
      </c>
      <c r="DX288" s="71">
        <f t="shared" si="921"/>
        <v>0.34903616492303569</v>
      </c>
      <c r="DY288" s="71">
        <f t="shared" si="922"/>
        <v>0.21363148335079091</v>
      </c>
      <c r="DZ288" s="71"/>
      <c r="EB288" s="71">
        <f t="shared" si="948"/>
        <v>-2.1148959932194723E-3</v>
      </c>
      <c r="EC288" s="71">
        <f t="shared" si="949"/>
        <v>-2.9389891144113557E-3</v>
      </c>
      <c r="ED288" s="71">
        <f t="shared" si="950"/>
        <v>-1.9761819532618588E-3</v>
      </c>
      <c r="EE288" s="71">
        <f t="shared" si="951"/>
        <v>8.5339180724176116E-3</v>
      </c>
      <c r="EG288" s="71">
        <f t="shared" si="923"/>
        <v>-3.454139021719039E-4</v>
      </c>
      <c r="EH288" s="71">
        <f t="shared" si="924"/>
        <v>-7.5498389207655865E-4</v>
      </c>
      <c r="EI288" s="71">
        <f t="shared" si="925"/>
        <v>6.7864719874958677E-4</v>
      </c>
      <c r="EJ288" s="71">
        <f t="shared" si="926"/>
        <v>-4.2211112878185565E-4</v>
      </c>
      <c r="EL288" s="71">
        <f t="shared" si="927"/>
        <v>6.7284588124036778E-3</v>
      </c>
      <c r="EM288" s="71">
        <f t="shared" si="928"/>
        <v>1.010125522590569E-2</v>
      </c>
      <c r="EN288" s="71">
        <f t="shared" si="929"/>
        <v>9.6189591780063005E-3</v>
      </c>
      <c r="EO288" s="71">
        <f t="shared" si="930"/>
        <v>6.9821993859170246E-3</v>
      </c>
      <c r="EQ288" s="71">
        <f t="shared" si="931"/>
        <v>-1.752347767748727E-2</v>
      </c>
      <c r="ER288" s="71">
        <f t="shared" si="932"/>
        <v>-4.2657427960073928E-2</v>
      </c>
      <c r="ES288" s="71">
        <f t="shared" si="933"/>
        <v>-1.9536098108137143E-2</v>
      </c>
      <c r="ET288" s="71">
        <f t="shared" si="934"/>
        <v>-3.0218485661076709E-3</v>
      </c>
      <c r="EW288" s="71">
        <f t="shared" si="935"/>
        <v>0.9507491587245408</v>
      </c>
      <c r="EX288" s="71">
        <f t="shared" si="936"/>
        <v>0.49548945013825119</v>
      </c>
      <c r="EY288" s="71">
        <f t="shared" si="773"/>
        <v>0.78861616601810713</v>
      </c>
      <c r="EZ288" s="71"/>
      <c r="FA288" s="71">
        <f t="shared" si="937"/>
        <v>0.99929126145799863</v>
      </c>
      <c r="FB288" s="71">
        <f t="shared" si="938"/>
        <v>0.95135832928749819</v>
      </c>
      <c r="FC288" s="71">
        <f t="shared" si="774"/>
        <v>0.98348854923408446</v>
      </c>
      <c r="FD288" s="71"/>
      <c r="FE288" s="71">
        <f t="shared" si="939"/>
        <v>0.99971911746076048</v>
      </c>
      <c r="FF288" s="71">
        <f t="shared" si="940"/>
        <v>0.99654871063825368</v>
      </c>
      <c r="FG288" s="71">
        <f t="shared" si="941"/>
        <v>0.99781908770127792</v>
      </c>
      <c r="FH288" s="71"/>
      <c r="FI288" s="71">
        <f t="shared" si="942"/>
        <v>1.0086236449711774</v>
      </c>
      <c r="FJ288" s="71">
        <f t="shared" si="943"/>
        <v>1.1520021174519184</v>
      </c>
      <c r="FK288" s="71">
        <f t="shared" si="944"/>
        <v>1.116623636163145</v>
      </c>
      <c r="FM288" s="71">
        <f t="shared" si="945"/>
        <v>0.97571810719424412</v>
      </c>
      <c r="FN288" s="71">
        <f t="shared" si="946"/>
        <v>0.98431472945550569</v>
      </c>
      <c r="FO288" s="71">
        <f t="shared" si="947"/>
        <v>0.98832110533674356</v>
      </c>
      <c r="FQ288" s="239"/>
      <c r="GB288" s="119">
        <f t="shared" si="865"/>
        <v>0.27753121258412838</v>
      </c>
      <c r="GC288" s="119">
        <f t="shared" si="862"/>
        <v>0.34875905900338189</v>
      </c>
      <c r="GD288" s="119">
        <f t="shared" si="863"/>
        <v>0.21472664138382602</v>
      </c>
      <c r="GE288" s="119">
        <f t="shared" si="864"/>
        <v>0.15898308702866371</v>
      </c>
    </row>
    <row r="289" spans="1:187" x14ac:dyDescent="0.2">
      <c r="A289" s="75" t="s">
        <v>79</v>
      </c>
      <c r="B289" s="50">
        <f t="shared" si="871"/>
        <v>1998</v>
      </c>
      <c r="D289" s="79">
        <f>Northeast!D289</f>
        <v>1742.8961512200854</v>
      </c>
      <c r="E289" s="79">
        <f>Midwest!D289</f>
        <v>2086.9031329678214</v>
      </c>
      <c r="F289" s="79">
        <f>South!D290</f>
        <v>1365.9364601241255</v>
      </c>
      <c r="G289" s="79">
        <f>West!D290</f>
        <v>1217.6392556879671</v>
      </c>
      <c r="H289" s="79">
        <f t="shared" si="866"/>
        <v>6413.375</v>
      </c>
      <c r="I289" s="119">
        <f t="shared" si="778"/>
        <v>0.21090089239619017</v>
      </c>
      <c r="J289" s="327">
        <f t="shared" si="876"/>
        <v>19912.911410092165</v>
      </c>
      <c r="K289" s="327">
        <f t="shared" si="876"/>
        <v>24308.013055264615</v>
      </c>
      <c r="L289" s="327">
        <f t="shared" si="876"/>
        <v>35753.577010033827</v>
      </c>
      <c r="M289" s="327">
        <f t="shared" si="876"/>
        <v>21820.96322325744</v>
      </c>
      <c r="N289" s="327">
        <f t="shared" si="877"/>
        <v>101795.46469864804</v>
      </c>
      <c r="P289" s="84">
        <f t="shared" si="878"/>
        <v>35.834671439762161</v>
      </c>
      <c r="Q289" s="84">
        <f t="shared" si="878"/>
        <v>42.332326178825618</v>
      </c>
      <c r="R289" s="84">
        <f t="shared" si="878"/>
        <v>59.070990737977681</v>
      </c>
      <c r="S289" s="84">
        <f t="shared" si="878"/>
        <v>33.308382918323005</v>
      </c>
      <c r="T289" s="79">
        <f t="shared" si="879"/>
        <v>170.54637127488843</v>
      </c>
      <c r="V289" s="84">
        <f t="shared" si="904"/>
        <v>87.525933065556615</v>
      </c>
      <c r="W289" s="84">
        <f t="shared" si="905"/>
        <v>85.852477050395578</v>
      </c>
      <c r="X289" s="84">
        <f t="shared" si="906"/>
        <v>38.204190303554554</v>
      </c>
      <c r="Y289" s="84">
        <f t="shared" si="907"/>
        <v>55.80135226982879</v>
      </c>
      <c r="Z289" s="84">
        <f t="shared" si="908"/>
        <v>63.002561253450189</v>
      </c>
      <c r="AC289" s="84">
        <f t="shared" si="880"/>
        <v>48.637146126758324</v>
      </c>
      <c r="AD289" s="84">
        <f t="shared" si="881"/>
        <v>49.298097254378575</v>
      </c>
      <c r="AE289" s="84">
        <f t="shared" si="882"/>
        <v>23.123642299873314</v>
      </c>
      <c r="AF289" s="84">
        <f t="shared" si="883"/>
        <v>36.556540696490593</v>
      </c>
      <c r="AG289" s="84">
        <f t="shared" si="884"/>
        <v>37.604875155407761</v>
      </c>
      <c r="AI289" s="74">
        <f t="shared" si="885"/>
        <v>56.423568815746044</v>
      </c>
      <c r="AJ289" s="74">
        <f t="shared" si="886"/>
        <v>56.995531810730242</v>
      </c>
      <c r="AK289" s="74">
        <f t="shared" si="887"/>
        <v>25.422698627001754</v>
      </c>
      <c r="AL289" s="74">
        <f t="shared" si="888"/>
        <v>36.677320774611864</v>
      </c>
      <c r="AM289" s="74">
        <f t="shared" si="889"/>
        <v>41.971457262435791</v>
      </c>
      <c r="AO289" s="119">
        <f>Northeast!V289</f>
        <v>0.86200052828252205</v>
      </c>
      <c r="AP289" s="119">
        <f>Midwest!V289</f>
        <v>0.8649467017535134</v>
      </c>
      <c r="AQ289" s="119">
        <f>South!V290</f>
        <v>0.90956678671844127</v>
      </c>
      <c r="AR289" s="119">
        <f>West!V290</f>
        <v>0.99670695471832615</v>
      </c>
      <c r="AS289" s="119">
        <f t="shared" si="909"/>
        <v>0.8959630569954955</v>
      </c>
      <c r="AU289" s="125">
        <f t="shared" si="910"/>
        <v>1799.5696712435836</v>
      </c>
      <c r="AV289" s="125">
        <f t="shared" si="911"/>
        <v>1741.4967682707127</v>
      </c>
      <c r="AW289" s="125">
        <f t="shared" si="912"/>
        <v>1652.1700953557763</v>
      </c>
      <c r="AX289" s="125">
        <f t="shared" si="913"/>
        <v>1526.4396249392844</v>
      </c>
      <c r="AY289" s="125">
        <f t="shared" si="914"/>
        <v>1675.3828059017005</v>
      </c>
      <c r="BB289" s="71">
        <f t="shared" si="802"/>
        <v>0.85640985031953698</v>
      </c>
      <c r="BC289" s="71">
        <f t="shared" si="803"/>
        <v>0.78592136883375285</v>
      </c>
      <c r="BD289" s="71">
        <f t="shared" si="804"/>
        <v>0.68296275606600942</v>
      </c>
      <c r="BE289" s="71">
        <f t="shared" si="805"/>
        <v>0.78504595949792422</v>
      </c>
      <c r="BF289" s="71"/>
      <c r="BG289" s="71"/>
      <c r="BH289" s="71"/>
      <c r="BI289" s="71"/>
      <c r="BJ289" s="71"/>
      <c r="BK289" s="71"/>
      <c r="BL289" s="71"/>
      <c r="BM289" s="71"/>
      <c r="BN289" s="71"/>
      <c r="BO289" s="71"/>
      <c r="BP289" s="71">
        <f t="shared" si="890"/>
        <v>0.9146947596943682</v>
      </c>
      <c r="BQ289" s="148">
        <f>Northeast!AK289</f>
        <v>0.86143139170494165</v>
      </c>
      <c r="BR289" s="148">
        <f>Midwest!AK289</f>
        <v>0.79472465140025805</v>
      </c>
      <c r="BS289" s="148">
        <f>South!AK290</f>
        <v>0.67577004864918466</v>
      </c>
      <c r="BT289" s="148">
        <f>West!AK290</f>
        <v>0.78532361515964089</v>
      </c>
      <c r="BU289" s="72"/>
      <c r="BV289" s="148">
        <f>Northeast!AH289</f>
        <v>0.99417070072700064</v>
      </c>
      <c r="BW289" s="148">
        <f>Midwest!AH289</f>
        <v>0.98892285202051511</v>
      </c>
      <c r="BX289" s="148">
        <f>South!AH290</f>
        <v>1.0106437203471836</v>
      </c>
      <c r="BY289" s="148">
        <f>West!AH290</f>
        <v>0.99964644427296356</v>
      </c>
      <c r="CA289" s="148">
        <f>Northeast!AI289</f>
        <v>1.100510101478946</v>
      </c>
      <c r="CB289" s="148">
        <f>Midwest!AI289</f>
        <v>1.1442259074608783</v>
      </c>
      <c r="CC289" s="148">
        <f>South!AI290</f>
        <v>1.148370752720115</v>
      </c>
      <c r="CD289" s="148">
        <f>West!AI290</f>
        <v>1.1206419208402039</v>
      </c>
      <c r="CF289" s="148">
        <f>Northeast!AJ289</f>
        <v>0.88202772354746617</v>
      </c>
      <c r="CG289" s="148">
        <f>Midwest!AJ289</f>
        <v>0.85542185801644677</v>
      </c>
      <c r="CH289" s="148">
        <f>South!AJ290</f>
        <v>0.90701447381391431</v>
      </c>
      <c r="CI289" s="148">
        <f>West!AJ290</f>
        <v>0.9445484289158701</v>
      </c>
      <c r="CK289" s="73">
        <f t="shared" si="807"/>
        <v>1.165113997921299</v>
      </c>
      <c r="CL289" s="73">
        <f t="shared" si="808"/>
        <v>0.77005255296298825</v>
      </c>
      <c r="CM289" s="73">
        <f t="shared" si="891"/>
        <v>0.98135055015125106</v>
      </c>
      <c r="CN289" s="73">
        <f t="shared" si="892"/>
        <v>0.99677492780746568</v>
      </c>
      <c r="CO289" s="73">
        <f t="shared" si="893"/>
        <v>1.1290754080093461</v>
      </c>
      <c r="CP289" s="73">
        <f t="shared" si="894"/>
        <v>0.8900728114608174</v>
      </c>
      <c r="CQ289" s="73">
        <f t="shared" si="895"/>
        <v>0.7833405450587474</v>
      </c>
      <c r="CR289" s="73">
        <f t="shared" si="896"/>
        <v>0.89719900859221091</v>
      </c>
      <c r="CS289" s="73">
        <f t="shared" si="897"/>
        <v>0.89719900859221002</v>
      </c>
      <c r="CT289" s="73"/>
      <c r="CU289" s="73">
        <f t="shared" si="898"/>
        <v>0.98303676200653967</v>
      </c>
      <c r="CV289" s="546">
        <f t="shared" si="817"/>
        <v>0.87065642828915668</v>
      </c>
      <c r="CW289" s="71">
        <f t="shared" si="818"/>
        <v>0.88445054552246882</v>
      </c>
      <c r="CX289" s="53"/>
      <c r="CZ289" s="71">
        <f t="shared" si="867"/>
        <v>0.27175958855050347</v>
      </c>
      <c r="DA289" s="71">
        <f t="shared" si="868"/>
        <v>0.32539858233267527</v>
      </c>
      <c r="DB289" s="71">
        <f t="shared" si="869"/>
        <v>0.21298247180682955</v>
      </c>
      <c r="DC289" s="71">
        <f t="shared" si="870"/>
        <v>0.18985935730999157</v>
      </c>
      <c r="DE289" s="71">
        <f t="shared" si="899"/>
        <v>0.27384555184235926</v>
      </c>
      <c r="DF289" s="71">
        <f t="shared" si="900"/>
        <v>0.33769370192905418</v>
      </c>
      <c r="DG289" s="71">
        <f t="shared" si="901"/>
        <v>0.21328403858908745</v>
      </c>
      <c r="DH289" s="71">
        <f t="shared" si="902"/>
        <v>0.17459800181767895</v>
      </c>
      <c r="DI289" s="71">
        <f t="shared" si="903"/>
        <v>0.99942129417817993</v>
      </c>
      <c r="DJ289" s="71"/>
      <c r="DK289" s="71">
        <f t="shared" si="872"/>
        <v>0.27400411962158694</v>
      </c>
      <c r="DL289" s="71">
        <f t="shared" si="873"/>
        <v>0.33788924039960377</v>
      </c>
      <c r="DM289" s="71">
        <f t="shared" si="874"/>
        <v>0.21340753877419638</v>
      </c>
      <c r="DN289" s="71">
        <f t="shared" si="875"/>
        <v>0.17469910120461279</v>
      </c>
      <c r="DQ289" s="71">
        <f t="shared" si="915"/>
        <v>1.6661503831333784E-2</v>
      </c>
      <c r="DR289" s="71">
        <f t="shared" si="916"/>
        <v>-2.2794757274664797E-2</v>
      </c>
      <c r="DS289" s="71">
        <f t="shared" si="917"/>
        <v>-1.4787796030274048E-2</v>
      </c>
      <c r="DT289" s="71">
        <f t="shared" si="918"/>
        <v>-2.4017656696490859E-3</v>
      </c>
      <c r="DV289" s="71">
        <f t="shared" si="919"/>
        <v>0.19561688203930988</v>
      </c>
      <c r="DW289" s="71">
        <f t="shared" si="920"/>
        <v>0.23879269206369128</v>
      </c>
      <c r="DX289" s="71">
        <f t="shared" si="921"/>
        <v>0.35122956720987075</v>
      </c>
      <c r="DY289" s="71">
        <f t="shared" si="922"/>
        <v>0.2143608586871282</v>
      </c>
      <c r="DZ289" s="71"/>
      <c r="EB289" s="71">
        <f t="shared" si="948"/>
        <v>-4.1721406327756092E-3</v>
      </c>
      <c r="EC289" s="71">
        <f t="shared" si="949"/>
        <v>-8.7762667906578495E-3</v>
      </c>
      <c r="ED289" s="71">
        <f t="shared" si="950"/>
        <v>6.2645060563303479E-3</v>
      </c>
      <c r="EE289" s="71">
        <f t="shared" si="951"/>
        <v>3.4083602475474518E-3</v>
      </c>
      <c r="EG289" s="71">
        <f t="shared" si="923"/>
        <v>-2.1737631170429439E-3</v>
      </c>
      <c r="EH289" s="71">
        <f t="shared" si="924"/>
        <v>-2.2749479787839266E-3</v>
      </c>
      <c r="EI289" s="71">
        <f t="shared" si="925"/>
        <v>1.1362940762267083E-3</v>
      </c>
      <c r="EJ289" s="71">
        <f t="shared" si="926"/>
        <v>4.2826079797265147E-4</v>
      </c>
      <c r="EL289" s="71">
        <f t="shared" si="927"/>
        <v>1.122821880188212E-2</v>
      </c>
      <c r="EM289" s="71">
        <f t="shared" si="928"/>
        <v>1.1774722961246598E-2</v>
      </c>
      <c r="EN289" s="71">
        <f t="shared" si="929"/>
        <v>8.5734651126701984E-3</v>
      </c>
      <c r="EO289" s="71">
        <f t="shared" si="930"/>
        <v>1.2620446474707572E-2</v>
      </c>
      <c r="EQ289" s="71">
        <f t="shared" si="931"/>
        <v>-0.14036756816004792</v>
      </c>
      <c r="ER289" s="71">
        <f t="shared" si="932"/>
        <v>-0.15520298738499633</v>
      </c>
      <c r="ES289" s="71">
        <f t="shared" si="933"/>
        <v>-0.10756591798689734</v>
      </c>
      <c r="ET289" s="71">
        <f t="shared" si="934"/>
        <v>5.2397000707106581E-2</v>
      </c>
      <c r="EW289" s="71">
        <f t="shared" si="935"/>
        <v>0.99331028048030323</v>
      </c>
      <c r="EX289" s="71">
        <f t="shared" si="936"/>
        <v>0.4921747646918575</v>
      </c>
      <c r="EY289" s="71">
        <f t="shared" si="773"/>
        <v>0.7833405450587474</v>
      </c>
      <c r="EZ289" s="71"/>
      <c r="FA289" s="71">
        <f t="shared" si="937"/>
        <v>0.99782610678639994</v>
      </c>
      <c r="FB289" s="71">
        <f t="shared" si="938"/>
        <v>0.94929017787175818</v>
      </c>
      <c r="FC289" s="71">
        <f t="shared" si="774"/>
        <v>0.98135055015125106</v>
      </c>
      <c r="FD289" s="71"/>
      <c r="FE289" s="71">
        <f t="shared" si="939"/>
        <v>0.99895355790775897</v>
      </c>
      <c r="FF289" s="71">
        <f t="shared" si="940"/>
        <v>0.99550588012047325</v>
      </c>
      <c r="FG289" s="71">
        <f t="shared" si="941"/>
        <v>0.99677492780746568</v>
      </c>
      <c r="FH289" s="71"/>
      <c r="FI289" s="71">
        <f t="shared" si="942"/>
        <v>1.0111512701710192</v>
      </c>
      <c r="FJ289" s="71">
        <f t="shared" si="943"/>
        <v>1.1648484043012111</v>
      </c>
      <c r="FK289" s="71">
        <f t="shared" si="944"/>
        <v>1.1290754080093461</v>
      </c>
      <c r="FM289" s="71">
        <f t="shared" si="945"/>
        <v>0.90059071556257964</v>
      </c>
      <c r="FN289" s="71">
        <f t="shared" si="946"/>
        <v>0.88646470653912079</v>
      </c>
      <c r="FO289" s="71">
        <f t="shared" si="947"/>
        <v>0.8900728114608174</v>
      </c>
      <c r="FQ289" s="239"/>
      <c r="GB289" s="119">
        <f t="shared" si="865"/>
        <v>0.27614773138491333</v>
      </c>
      <c r="GC289" s="119">
        <f t="shared" si="862"/>
        <v>0.34491651993898625</v>
      </c>
      <c r="GD289" s="119">
        <f t="shared" si="863"/>
        <v>0.21414125767599565</v>
      </c>
      <c r="GE289" s="119">
        <f t="shared" si="864"/>
        <v>0.16479449100010474</v>
      </c>
    </row>
    <row r="290" spans="1:187" x14ac:dyDescent="0.2">
      <c r="A290" s="75" t="s">
        <v>79</v>
      </c>
      <c r="B290" s="50">
        <f t="shared" si="871"/>
        <v>1999</v>
      </c>
      <c r="D290" s="79">
        <f>Northeast!D290</f>
        <v>1875.080698436416</v>
      </c>
      <c r="E290" s="79">
        <f>Midwest!D290</f>
        <v>2278.5010795346916</v>
      </c>
      <c r="F290" s="79">
        <f>South!D291</f>
        <v>1376.8212103370213</v>
      </c>
      <c r="G290" s="79">
        <f>West!D291</f>
        <v>1244.7540116918724</v>
      </c>
      <c r="H290" s="79">
        <f t="shared" si="866"/>
        <v>6775.157000000002</v>
      </c>
      <c r="I290" s="119">
        <f t="shared" si="778"/>
        <v>0.21437206655723282</v>
      </c>
      <c r="J290" s="327">
        <f t="shared" si="876"/>
        <v>20070.292984099109</v>
      </c>
      <c r="K290" s="327">
        <f t="shared" si="876"/>
        <v>24385.196063015872</v>
      </c>
      <c r="L290" s="327">
        <f t="shared" si="876"/>
        <v>36404.766224433166</v>
      </c>
      <c r="M290" s="327">
        <f t="shared" si="876"/>
        <v>22159.042120168171</v>
      </c>
      <c r="N290" s="327">
        <f t="shared" si="877"/>
        <v>103019.29739171632</v>
      </c>
      <c r="P290" s="84">
        <f t="shared" si="878"/>
        <v>36.56125858087033</v>
      </c>
      <c r="Q290" s="84">
        <f t="shared" si="878"/>
        <v>43.011119461029267</v>
      </c>
      <c r="R290" s="84">
        <f t="shared" si="878"/>
        <v>60.723589605854386</v>
      </c>
      <c r="S290" s="84">
        <f t="shared" si="878"/>
        <v>34.28744366485742</v>
      </c>
      <c r="T290" s="79">
        <f t="shared" si="879"/>
        <v>174.58341131261139</v>
      </c>
      <c r="V290" s="84">
        <f t="shared" si="904"/>
        <v>93.425676442390127</v>
      </c>
      <c r="W290" s="84">
        <f t="shared" si="905"/>
        <v>93.437882297383297</v>
      </c>
      <c r="X290" s="84">
        <f t="shared" si="906"/>
        <v>37.819806391531323</v>
      </c>
      <c r="Y290" s="84">
        <f t="shared" si="907"/>
        <v>56.173638054460525</v>
      </c>
      <c r="Z290" s="84">
        <f t="shared" si="908"/>
        <v>65.76590184107377</v>
      </c>
      <c r="AC290" s="84">
        <f t="shared" si="880"/>
        <v>51.285999749951173</v>
      </c>
      <c r="AD290" s="84">
        <f t="shared" si="881"/>
        <v>52.97469835908722</v>
      </c>
      <c r="AE290" s="84">
        <f t="shared" si="882"/>
        <v>22.673580716715097</v>
      </c>
      <c r="AF290" s="84">
        <f t="shared" si="883"/>
        <v>36.303494184597696</v>
      </c>
      <c r="AG290" s="84">
        <f t="shared" si="884"/>
        <v>38.807564527813675</v>
      </c>
      <c r="AI290" s="74">
        <f t="shared" si="885"/>
        <v>55.585189905146464</v>
      </c>
      <c r="AJ290" s="74">
        <f t="shared" si="886"/>
        <v>57.310747898524781</v>
      </c>
      <c r="AK290" s="74">
        <f t="shared" si="887"/>
        <v>24.609874857945432</v>
      </c>
      <c r="AL290" s="74">
        <f t="shared" si="888"/>
        <v>37.255696561322367</v>
      </c>
      <c r="AM290" s="74">
        <f t="shared" si="889"/>
        <v>41.636638951932341</v>
      </c>
      <c r="AO290" s="119">
        <f>Northeast!V290</f>
        <v>0.92265583399945816</v>
      </c>
      <c r="AP290" s="119">
        <f>Midwest!V290</f>
        <v>0.92434142462919811</v>
      </c>
      <c r="AQ290" s="119">
        <f>South!V291</f>
        <v>0.92132043935992669</v>
      </c>
      <c r="AR290" s="119">
        <f>West!V291</f>
        <v>0.97444142870453754</v>
      </c>
      <c r="AS290" s="119">
        <f t="shared" si="909"/>
        <v>0.9320532469639371</v>
      </c>
      <c r="AU290" s="125">
        <f t="shared" si="910"/>
        <v>1821.6604316556989</v>
      </c>
      <c r="AV290" s="125">
        <f t="shared" si="911"/>
        <v>1763.8209407822908</v>
      </c>
      <c r="AW290" s="125">
        <f t="shared" si="912"/>
        <v>1668.0120737899306</v>
      </c>
      <c r="AX290" s="125">
        <f t="shared" si="913"/>
        <v>1547.3341978826115</v>
      </c>
      <c r="AY290" s="125">
        <f t="shared" si="914"/>
        <v>1694.6670743519308</v>
      </c>
      <c r="BB290" s="71">
        <f t="shared" si="802"/>
        <v>0.84368474319839237</v>
      </c>
      <c r="BC290" s="71">
        <f t="shared" si="803"/>
        <v>0.79026793866699141</v>
      </c>
      <c r="BD290" s="71">
        <f t="shared" si="804"/>
        <v>0.66112682237323217</v>
      </c>
      <c r="BE290" s="71">
        <f t="shared" si="805"/>
        <v>0.79742558714899314</v>
      </c>
      <c r="BF290" s="71"/>
      <c r="BG290" s="757" t="s">
        <v>1583</v>
      </c>
      <c r="BH290" s="71"/>
      <c r="BI290" s="71"/>
      <c r="BJ290" s="71"/>
      <c r="BK290" s="71"/>
      <c r="BL290" s="71"/>
      <c r="BM290" s="71"/>
      <c r="BN290" s="71"/>
      <c r="BO290" s="71"/>
      <c r="BP290" s="71">
        <f t="shared" si="890"/>
        <v>1.030312165065707</v>
      </c>
      <c r="BQ290" s="148">
        <f>Northeast!AK290</f>
        <v>0.85043500348824308</v>
      </c>
      <c r="BR290" s="148">
        <f>Midwest!AK290</f>
        <v>0.80095030328585226</v>
      </c>
      <c r="BS290" s="148">
        <f>South!AK291</f>
        <v>0.6534030805846367</v>
      </c>
      <c r="BT290" s="148">
        <f>West!AK291</f>
        <v>0.79745153448056705</v>
      </c>
      <c r="BU290" s="72"/>
      <c r="BV290" s="148">
        <f>Northeast!AH290</f>
        <v>0.99206257943033538</v>
      </c>
      <c r="BW290" s="148">
        <f>Midwest!AH290</f>
        <v>0.9866628871041847</v>
      </c>
      <c r="BX290" s="148">
        <f>South!AH291</f>
        <v>1.0118207918176394</v>
      </c>
      <c r="BY290" s="148">
        <f>West!AH291</f>
        <v>0.99996746218365407</v>
      </c>
      <c r="CA290" s="148">
        <f>Northeast!AI290</f>
        <v>1.1140195006266234</v>
      </c>
      <c r="CB290" s="148">
        <f>Midwest!AI290</f>
        <v>1.1588936903794411</v>
      </c>
      <c r="CC290" s="148">
        <f>South!AI291</f>
        <v>1.1593820067974914</v>
      </c>
      <c r="CD290" s="148">
        <f>West!AI291</f>
        <v>1.1359817573956636</v>
      </c>
      <c r="CF290" s="148">
        <f>Northeast!AJ290</f>
        <v>0.94409225769477034</v>
      </c>
      <c r="CG290" s="148">
        <f>Midwest!AJ290</f>
        <v>0.91416252272525211</v>
      </c>
      <c r="CH290" s="148">
        <f>South!AJ291</f>
        <v>0.91873514482090046</v>
      </c>
      <c r="CI290" s="148">
        <f>West!AJ291</f>
        <v>0.9234480768858665</v>
      </c>
      <c r="CK290" s="73">
        <f t="shared" si="807"/>
        <v>1.1791215434050668</v>
      </c>
      <c r="CL290" s="73">
        <f t="shared" si="808"/>
        <v>0.80382764768724047</v>
      </c>
      <c r="CM290" s="73">
        <f t="shared" si="891"/>
        <v>0.97927705323648373</v>
      </c>
      <c r="CN290" s="73">
        <f t="shared" si="892"/>
        <v>0.99574181910224446</v>
      </c>
      <c r="CO290" s="73">
        <f t="shared" si="893"/>
        <v>1.1428040479089767</v>
      </c>
      <c r="CP290" s="73">
        <f t="shared" si="894"/>
        <v>0.92554133068311728</v>
      </c>
      <c r="CQ290" s="73">
        <f t="shared" si="895"/>
        <v>0.77936882046675171</v>
      </c>
      <c r="CR290" s="73">
        <f t="shared" si="896"/>
        <v>0.94781049657264416</v>
      </c>
      <c r="CS290" s="73">
        <f t="shared" si="897"/>
        <v>0.94781049657264327</v>
      </c>
      <c r="CT290" s="73"/>
      <c r="CU290" s="73">
        <f t="shared" si="898"/>
        <v>1.0313828659527866</v>
      </c>
      <c r="CV290" s="546">
        <f t="shared" si="817"/>
        <v>0.90250193621552099</v>
      </c>
      <c r="CW290" s="71">
        <f t="shared" si="818"/>
        <v>0.89066584284344841</v>
      </c>
      <c r="CX290" s="53"/>
      <c r="CZ290" s="71">
        <f t="shared" si="867"/>
        <v>0.27675826529723452</v>
      </c>
      <c r="DA290" s="71">
        <f t="shared" si="868"/>
        <v>0.3363023291614779</v>
      </c>
      <c r="DB290" s="71">
        <f t="shared" si="869"/>
        <v>0.20321613363897262</v>
      </c>
      <c r="DC290" s="71">
        <f t="shared" si="870"/>
        <v>0.18372327190231488</v>
      </c>
      <c r="DE290" s="71">
        <f t="shared" si="899"/>
        <v>0.2742513345479084</v>
      </c>
      <c r="DF290" s="71">
        <f t="shared" si="900"/>
        <v>0.33082050759805148</v>
      </c>
      <c r="DG290" s="71">
        <f t="shared" si="901"/>
        <v>0.20806110166160902</v>
      </c>
      <c r="DH290" s="71">
        <f t="shared" si="902"/>
        <v>0.18677451588914051</v>
      </c>
      <c r="DI290" s="71">
        <f t="shared" si="903"/>
        <v>0.99990745969670947</v>
      </c>
      <c r="DJ290" s="71"/>
      <c r="DK290" s="71">
        <f t="shared" si="872"/>
        <v>0.27427671619841093</v>
      </c>
      <c r="DL290" s="71">
        <f t="shared" si="873"/>
        <v>0.33085112466147165</v>
      </c>
      <c r="DM290" s="71">
        <f t="shared" si="874"/>
        <v>0.20808035748099912</v>
      </c>
      <c r="DN290" s="71">
        <f t="shared" si="875"/>
        <v>0.18679180165911824</v>
      </c>
      <c r="DQ290" s="71">
        <f t="shared" si="915"/>
        <v>-1.2847427228162962E-2</v>
      </c>
      <c r="DR290" s="71">
        <f t="shared" si="916"/>
        <v>7.8031975838417358E-3</v>
      </c>
      <c r="DS290" s="71">
        <f t="shared" si="917"/>
        <v>-3.3658639598350693E-2</v>
      </c>
      <c r="DT290" s="71">
        <f t="shared" si="918"/>
        <v>1.5325179558813327E-2</v>
      </c>
      <c r="DV290" s="71">
        <f t="shared" si="919"/>
        <v>0.19482071313090651</v>
      </c>
      <c r="DW290" s="71">
        <f t="shared" si="920"/>
        <v>0.2367051288487691</v>
      </c>
      <c r="DX290" s="71">
        <f t="shared" si="921"/>
        <v>0.3533781257118187</v>
      </c>
      <c r="DY290" s="71">
        <f t="shared" si="922"/>
        <v>0.21509603230850571</v>
      </c>
      <c r="DZ290" s="71"/>
      <c r="EB290" s="71">
        <f t="shared" si="948"/>
        <v>-4.0783470741682674E-3</v>
      </c>
      <c r="EC290" s="71">
        <f t="shared" si="949"/>
        <v>-8.7805938764929595E-3</v>
      </c>
      <c r="ED290" s="71">
        <f t="shared" si="950"/>
        <v>6.0986139743359246E-3</v>
      </c>
      <c r="EE290" s="71">
        <f t="shared" si="951"/>
        <v>3.4237398674161058E-3</v>
      </c>
      <c r="EG290" s="71">
        <f t="shared" si="923"/>
        <v>-2.1227336278419901E-3</v>
      </c>
      <c r="EH290" s="71">
        <f t="shared" si="924"/>
        <v>-2.2878945290827151E-3</v>
      </c>
      <c r="EI290" s="71">
        <f t="shared" si="925"/>
        <v>1.163997287740892E-3</v>
      </c>
      <c r="EJ290" s="71">
        <f t="shared" si="926"/>
        <v>3.2107989688582331E-4</v>
      </c>
      <c r="EL290" s="71">
        <f t="shared" si="927"/>
        <v>1.2200845470047111E-2</v>
      </c>
      <c r="EM290" s="71">
        <f t="shared" si="928"/>
        <v>1.2737489833063134E-2</v>
      </c>
      <c r="EN290" s="71">
        <f t="shared" si="929"/>
        <v>9.5429093046771364E-3</v>
      </c>
      <c r="EO290" s="71">
        <f t="shared" si="930"/>
        <v>1.3595596809178946E-2</v>
      </c>
      <c r="EQ290" s="71">
        <f t="shared" si="931"/>
        <v>6.8000403872746029E-2</v>
      </c>
      <c r="ER290" s="71">
        <f t="shared" si="932"/>
        <v>6.6413622001597436E-2</v>
      </c>
      <c r="ES290" s="71">
        <f t="shared" si="933"/>
        <v>1.2839473607624132E-2</v>
      </c>
      <c r="ET290" s="71">
        <f t="shared" si="934"/>
        <v>-2.2592386498737335E-2</v>
      </c>
      <c r="EW290" s="71">
        <f t="shared" si="935"/>
        <v>0.99492975996576594</v>
      </c>
      <c r="EX290" s="71">
        <f t="shared" si="936"/>
        <v>0.4896793204960771</v>
      </c>
      <c r="EY290" s="71">
        <f t="shared" si="773"/>
        <v>0.77936882046675171</v>
      </c>
      <c r="EZ290" s="71"/>
      <c r="FA290" s="71">
        <f t="shared" si="937"/>
        <v>0.99788709863723235</v>
      </c>
      <c r="FB290" s="71">
        <f t="shared" si="938"/>
        <v>0.947284421361271</v>
      </c>
      <c r="FC290" s="71">
        <f t="shared" si="774"/>
        <v>0.97927705323648373</v>
      </c>
      <c r="FD290" s="71"/>
      <c r="FE290" s="71">
        <f t="shared" si="939"/>
        <v>0.9989635486643974</v>
      </c>
      <c r="FF290" s="71">
        <f t="shared" si="940"/>
        <v>0.99447408672142212</v>
      </c>
      <c r="FG290" s="71">
        <f t="shared" si="941"/>
        <v>0.99574181910224446</v>
      </c>
      <c r="FH290" s="71"/>
      <c r="FI290" s="71">
        <f t="shared" si="942"/>
        <v>1.0121591877763376</v>
      </c>
      <c r="FJ290" s="71">
        <f t="shared" si="943"/>
        <v>1.1790120147800767</v>
      </c>
      <c r="FK290" s="71">
        <f t="shared" si="944"/>
        <v>1.1428040479089767</v>
      </c>
      <c r="FM290" s="71">
        <f t="shared" si="945"/>
        <v>1.0398490087165877</v>
      </c>
      <c r="FN290" s="71">
        <f t="shared" si="946"/>
        <v>0.9217894463569456</v>
      </c>
      <c r="FO290" s="71">
        <f t="shared" si="947"/>
        <v>0.92554133068311728</v>
      </c>
      <c r="FQ290" s="239"/>
      <c r="GB290" s="119">
        <f t="shared" si="865"/>
        <v>0.27409937292067138</v>
      </c>
      <c r="GC290" s="119">
        <f t="shared" si="862"/>
        <v>0.34441918957188639</v>
      </c>
      <c r="GD290" s="119">
        <f t="shared" si="863"/>
        <v>0.21260430592455215</v>
      </c>
      <c r="GE290" s="119">
        <f t="shared" si="864"/>
        <v>0.16887713158289006</v>
      </c>
    </row>
    <row r="291" spans="1:187" x14ac:dyDescent="0.2">
      <c r="A291" s="75" t="s">
        <v>79</v>
      </c>
      <c r="B291" s="50">
        <f t="shared" si="871"/>
        <v>2000</v>
      </c>
      <c r="D291" s="79">
        <f>Northeast!D291</f>
        <v>2056.0569694674132</v>
      </c>
      <c r="E291" s="79">
        <f>Midwest!D291</f>
        <v>2373.6697950937682</v>
      </c>
      <c r="F291" s="79">
        <f>South!D292</f>
        <v>1548.4987951374148</v>
      </c>
      <c r="G291" s="79">
        <f>West!D292</f>
        <v>1181.1414403014032</v>
      </c>
      <c r="H291" s="79">
        <f t="shared" si="866"/>
        <v>7159.3669999999993</v>
      </c>
      <c r="I291" s="119">
        <f t="shared" si="778"/>
        <v>0.21886496771908465</v>
      </c>
      <c r="J291" s="327">
        <f t="shared" si="876"/>
        <v>20154.877183930872</v>
      </c>
      <c r="K291" s="327">
        <f t="shared" si="876"/>
        <v>24444.939404335735</v>
      </c>
      <c r="L291" s="327">
        <f t="shared" si="876"/>
        <v>37017.697575734623</v>
      </c>
      <c r="M291" s="327">
        <f t="shared" si="876"/>
        <v>22544.77923803197</v>
      </c>
      <c r="N291" s="327">
        <f t="shared" si="877"/>
        <v>104162.2934020332</v>
      </c>
      <c r="P291" s="84">
        <f t="shared" si="878"/>
        <v>37.01922990918149</v>
      </c>
      <c r="Q291" s="84">
        <f t="shared" si="878"/>
        <v>43.449256997447499</v>
      </c>
      <c r="R291" s="84">
        <f t="shared" si="878"/>
        <v>62.460824092513953</v>
      </c>
      <c r="S291" s="84">
        <f t="shared" si="878"/>
        <v>35.303725650109897</v>
      </c>
      <c r="T291" s="79">
        <f t="shared" si="879"/>
        <v>178.23303664925282</v>
      </c>
      <c r="V291" s="84">
        <f t="shared" si="904"/>
        <v>102.012875132113</v>
      </c>
      <c r="W291" s="84">
        <f t="shared" si="905"/>
        <v>97.102707265159211</v>
      </c>
      <c r="X291" s="84">
        <f t="shared" si="906"/>
        <v>41.831310333910864</v>
      </c>
      <c r="Y291" s="84">
        <f t="shared" si="907"/>
        <v>52.390907350686042</v>
      </c>
      <c r="Z291" s="84">
        <f t="shared" si="908"/>
        <v>68.732808832915453</v>
      </c>
      <c r="AC291" s="84">
        <f t="shared" si="880"/>
        <v>55.54024150452333</v>
      </c>
      <c r="AD291" s="84">
        <f t="shared" si="881"/>
        <v>54.630848928744939</v>
      </c>
      <c r="AE291" s="84">
        <f t="shared" si="882"/>
        <v>24.791520407157186</v>
      </c>
      <c r="AF291" s="84">
        <f t="shared" si="883"/>
        <v>33.456566369440004</v>
      </c>
      <c r="AG291" s="84">
        <f t="shared" si="884"/>
        <v>40.168574438245216</v>
      </c>
      <c r="AI291" s="74">
        <f t="shared" si="885"/>
        <v>56.542085430361681</v>
      </c>
      <c r="AJ291" s="74">
        <f t="shared" si="886"/>
        <v>56.278762039371408</v>
      </c>
      <c r="AK291" s="74">
        <f t="shared" si="887"/>
        <v>24.773977875895522</v>
      </c>
      <c r="AL291" s="74">
        <f t="shared" si="888"/>
        <v>34.680280012029584</v>
      </c>
      <c r="AM291" s="74">
        <f t="shared" si="889"/>
        <v>41.014624213666799</v>
      </c>
      <c r="AO291" s="119">
        <f>Northeast!V291</f>
        <v>0.98228144720498078</v>
      </c>
      <c r="AP291" s="119">
        <f>Midwest!V291</f>
        <v>0.97071873916711915</v>
      </c>
      <c r="AQ291" s="119">
        <f>South!V292</f>
        <v>1.0007081031294023</v>
      </c>
      <c r="AR291" s="119">
        <f>West!V292</f>
        <v>0.96471442438858301</v>
      </c>
      <c r="AS291" s="119">
        <f t="shared" si="909"/>
        <v>0.97937199738771064</v>
      </c>
      <c r="AU291" s="125">
        <f t="shared" si="910"/>
        <v>1836.7380545834467</v>
      </c>
      <c r="AV291" s="125">
        <f t="shared" si="911"/>
        <v>1777.4336143267763</v>
      </c>
      <c r="AW291" s="125">
        <f t="shared" si="912"/>
        <v>1687.3233124433295</v>
      </c>
      <c r="AX291" s="125">
        <f t="shared" si="913"/>
        <v>1565.9379618388186</v>
      </c>
      <c r="AY291" s="125">
        <f t="shared" si="914"/>
        <v>1711.1089899041508</v>
      </c>
      <c r="BB291" s="71">
        <f t="shared" si="802"/>
        <v>0.85820872264033621</v>
      </c>
      <c r="BC291" s="71">
        <f t="shared" si="803"/>
        <v>0.77603770494031521</v>
      </c>
      <c r="BD291" s="71">
        <f t="shared" si="804"/>
        <v>0.66553533348616756</v>
      </c>
      <c r="BE291" s="71">
        <f t="shared" si="805"/>
        <v>0.74230104933253704</v>
      </c>
      <c r="BF291" s="71"/>
      <c r="BG291" s="71"/>
      <c r="BH291" s="71"/>
      <c r="BI291" s="71"/>
      <c r="BJ291" s="71"/>
      <c r="BK291" s="71"/>
      <c r="BL291" s="71"/>
      <c r="BM291" s="71"/>
      <c r="BN291" s="71"/>
      <c r="BO291" s="71"/>
      <c r="BP291" s="71">
        <f t="shared" si="890"/>
        <v>1.1654619812215077</v>
      </c>
      <c r="BQ291" s="148">
        <f>Northeast!AK291</f>
        <v>0.86562511163934386</v>
      </c>
      <c r="BR291" s="148">
        <f>Midwest!AK291</f>
        <v>0.78661051638131962</v>
      </c>
      <c r="BS291" s="148">
        <f>South!AK292</f>
        <v>0.65712398879309974</v>
      </c>
      <c r="BT291" s="148">
        <f>West!AK292</f>
        <v>0.74164520432049885</v>
      </c>
      <c r="BU291" s="72"/>
      <c r="BV291" s="148">
        <f>Northeast!AH291</f>
        <v>0.99143233150322763</v>
      </c>
      <c r="BW291" s="148">
        <f>Midwest!AH291</f>
        <v>0.98655902607348434</v>
      </c>
      <c r="BX291" s="148">
        <f>South!AH292</f>
        <v>1.012800239888543</v>
      </c>
      <c r="BY291" s="148">
        <f>West!AH292</f>
        <v>1.0008843109996768</v>
      </c>
      <c r="CA291" s="148">
        <f>Northeast!AI291</f>
        <v>1.1232400807483203</v>
      </c>
      <c r="CB291" s="148">
        <f>Midwest!AI291</f>
        <v>1.1678377056789209</v>
      </c>
      <c r="CC291" s="148">
        <f>South!AI292</f>
        <v>1.1728046330335544</v>
      </c>
      <c r="CD291" s="148">
        <f>West!AI292</f>
        <v>1.1496397871232207</v>
      </c>
      <c r="CF291" s="148">
        <f>Northeast!AJ291</f>
        <v>1.0051031760819942</v>
      </c>
      <c r="CG291" s="148">
        <f>Midwest!AJ291</f>
        <v>0.96002912755930014</v>
      </c>
      <c r="CH291" s="148">
        <f>South!AJ292</f>
        <v>0.99790004082702122</v>
      </c>
      <c r="CI291" s="148">
        <f>West!AJ292</f>
        <v>0.91423009500944907</v>
      </c>
      <c r="CK291" s="73">
        <f t="shared" si="807"/>
        <v>1.1922038615135482</v>
      </c>
      <c r="CL291" s="73">
        <f t="shared" si="808"/>
        <v>0.84009084489727948</v>
      </c>
      <c r="CM291" s="73">
        <f t="shared" si="891"/>
        <v>0.97681069683504917</v>
      </c>
      <c r="CN291" s="73">
        <f t="shared" si="892"/>
        <v>0.99588942691132842</v>
      </c>
      <c r="CO291" s="73">
        <f t="shared" si="893"/>
        <v>1.1535845117757859</v>
      </c>
      <c r="CP291" s="73">
        <f t="shared" si="894"/>
        <v>0.97260599321857033</v>
      </c>
      <c r="CQ291" s="73">
        <f t="shared" si="895"/>
        <v>0.76969446873249636</v>
      </c>
      <c r="CR291" s="73">
        <f t="shared" si="896"/>
        <v>1.0015595493087168</v>
      </c>
      <c r="CS291" s="73">
        <f t="shared" si="897"/>
        <v>1.0015595493087159</v>
      </c>
      <c r="CT291" s="73"/>
      <c r="CU291" s="73">
        <f t="shared" si="898"/>
        <v>1.0914601559768384</v>
      </c>
      <c r="CV291" s="546">
        <f t="shared" si="817"/>
        <v>0.94614668005266866</v>
      </c>
      <c r="CW291" s="71">
        <f t="shared" si="818"/>
        <v>0.88790761792929973</v>
      </c>
      <c r="CX291" s="53"/>
      <c r="CZ291" s="71">
        <f t="shared" si="867"/>
        <v>0.28718418394634798</v>
      </c>
      <c r="DA291" s="71">
        <f t="shared" si="868"/>
        <v>0.3315474391931254</v>
      </c>
      <c r="DB291" s="71">
        <f t="shared" si="869"/>
        <v>0.2162899031628655</v>
      </c>
      <c r="DC291" s="71">
        <f t="shared" si="870"/>
        <v>0.16497847369766117</v>
      </c>
      <c r="DE291" s="71">
        <f t="shared" si="899"/>
        <v>0.28193909673092732</v>
      </c>
      <c r="DF291" s="71">
        <f t="shared" si="900"/>
        <v>0.33391924186938021</v>
      </c>
      <c r="DG291" s="71">
        <f t="shared" si="901"/>
        <v>0.20968509417350137</v>
      </c>
      <c r="DH291" s="71">
        <f t="shared" si="902"/>
        <v>0.17418280241022999</v>
      </c>
      <c r="DI291" s="71">
        <f t="shared" si="903"/>
        <v>0.99972623518403891</v>
      </c>
      <c r="DJ291" s="71"/>
      <c r="DK291" s="71">
        <f t="shared" si="872"/>
        <v>0.28201630287218116</v>
      </c>
      <c r="DL291" s="71">
        <f t="shared" si="873"/>
        <v>0.33401068224233332</v>
      </c>
      <c r="DM291" s="71">
        <f t="shared" si="874"/>
        <v>0.20974251429432636</v>
      </c>
      <c r="DN291" s="71">
        <f t="shared" si="875"/>
        <v>0.17423050059115913</v>
      </c>
      <c r="DQ291" s="71">
        <f t="shared" si="915"/>
        <v>1.7703930960270113E-2</v>
      </c>
      <c r="DR291" s="71">
        <f t="shared" si="916"/>
        <v>-1.8065672482401051E-2</v>
      </c>
      <c r="DS291" s="71">
        <f t="shared" si="917"/>
        <v>5.6785064481726143E-3</v>
      </c>
      <c r="DT291" s="71">
        <f t="shared" si="918"/>
        <v>-7.2550093482431091E-2</v>
      </c>
      <c r="DV291" s="71">
        <f t="shared" si="919"/>
        <v>0.19349494452987398</v>
      </c>
      <c r="DW291" s="71">
        <f t="shared" si="920"/>
        <v>0.2346812709853274</v>
      </c>
      <c r="DX291" s="71">
        <f t="shared" si="921"/>
        <v>0.35538481696882507</v>
      </c>
      <c r="DY291" s="71">
        <f t="shared" si="922"/>
        <v>0.21643896751597355</v>
      </c>
      <c r="DZ291" s="71"/>
      <c r="EB291" s="71">
        <f t="shared" si="948"/>
        <v>-6.828330128633547E-3</v>
      </c>
      <c r="EC291" s="71">
        <f t="shared" si="949"/>
        <v>-8.5868845593859086E-3</v>
      </c>
      <c r="ED291" s="71">
        <f t="shared" si="950"/>
        <v>5.6625325566229618E-3</v>
      </c>
      <c r="EE291" s="71">
        <f t="shared" si="951"/>
        <v>6.2240121578391629E-3</v>
      </c>
      <c r="EG291" s="71">
        <f t="shared" si="923"/>
        <v>-6.3549237746374579E-4</v>
      </c>
      <c r="EH291" s="71">
        <f t="shared" si="924"/>
        <v>-1.0527050211907711E-4</v>
      </c>
      <c r="EI291" s="71">
        <f t="shared" si="925"/>
        <v>9.6753726447825904E-4</v>
      </c>
      <c r="EJ291" s="71">
        <f t="shared" si="926"/>
        <v>9.1645857277614909E-4</v>
      </c>
      <c r="EL291" s="71">
        <f t="shared" si="927"/>
        <v>8.2427916769493414E-3</v>
      </c>
      <c r="EM291" s="71">
        <f t="shared" si="928"/>
        <v>7.688089281701972E-3</v>
      </c>
      <c r="EN291" s="71">
        <f t="shared" si="929"/>
        <v>1.1510892151913338E-2</v>
      </c>
      <c r="EO291" s="71">
        <f t="shared" si="930"/>
        <v>1.1951403180893669E-2</v>
      </c>
      <c r="EQ291" s="71">
        <f t="shared" si="931"/>
        <v>6.2621586012825456E-2</v>
      </c>
      <c r="ER291" s="71">
        <f t="shared" si="932"/>
        <v>4.8955254764359649E-2</v>
      </c>
      <c r="ES291" s="71">
        <f t="shared" si="933"/>
        <v>8.2655230309297306E-2</v>
      </c>
      <c r="ET291" s="71">
        <f t="shared" si="934"/>
        <v>-1.0032288929199901E-2</v>
      </c>
      <c r="EW291" s="71">
        <f t="shared" si="935"/>
        <v>0.98758694025190596</v>
      </c>
      <c r="EX291" s="71">
        <f t="shared" si="936"/>
        <v>0.48360090183335319</v>
      </c>
      <c r="EY291" s="71">
        <f t="shared" si="773"/>
        <v>0.76969446873249636</v>
      </c>
      <c r="EZ291" s="71"/>
      <c r="FA291" s="71">
        <f t="shared" si="937"/>
        <v>0.99748145185952908</v>
      </c>
      <c r="FB291" s="71">
        <f t="shared" si="938"/>
        <v>0.94489863994335455</v>
      </c>
      <c r="FC291" s="71">
        <f t="shared" si="774"/>
        <v>0.97681069683504917</v>
      </c>
      <c r="FD291" s="71"/>
      <c r="FE291" s="71">
        <f t="shared" si="939"/>
        <v>1.0001482390377228</v>
      </c>
      <c r="FF291" s="71">
        <f t="shared" si="940"/>
        <v>0.99462150660307791</v>
      </c>
      <c r="FG291" s="71">
        <f t="shared" si="941"/>
        <v>0.99588942691132842</v>
      </c>
      <c r="FH291" s="71"/>
      <c r="FI291" s="71">
        <f t="shared" si="942"/>
        <v>1.0094333441385113</v>
      </c>
      <c r="FJ291" s="71">
        <f t="shared" si="943"/>
        <v>1.1901340408589367</v>
      </c>
      <c r="FK291" s="71">
        <f t="shared" si="944"/>
        <v>1.1535845117757859</v>
      </c>
      <c r="FM291" s="71">
        <f t="shared" si="945"/>
        <v>1.0508509571373932</v>
      </c>
      <c r="FN291" s="71">
        <f t="shared" si="946"/>
        <v>0.96866332198334404</v>
      </c>
      <c r="FO291" s="71">
        <f t="shared" si="947"/>
        <v>0.97260599321857033</v>
      </c>
      <c r="FQ291" s="239"/>
      <c r="GB291" s="119">
        <f t="shared" si="865"/>
        <v>0.27646820386698717</v>
      </c>
      <c r="GC291" s="119">
        <f t="shared" si="862"/>
        <v>0.34018764397235018</v>
      </c>
      <c r="GD291" s="119">
        <f t="shared" si="863"/>
        <v>0.21298787324567869</v>
      </c>
      <c r="GE291" s="119">
        <f t="shared" si="864"/>
        <v>0.17035627891498398</v>
      </c>
    </row>
    <row r="292" spans="1:187" x14ac:dyDescent="0.2">
      <c r="A292" s="75" t="s">
        <v>79</v>
      </c>
      <c r="B292" s="50">
        <f t="shared" si="871"/>
        <v>2001</v>
      </c>
      <c r="D292" s="79">
        <f>Northeast!D292</f>
        <v>1957.9301464374921</v>
      </c>
      <c r="E292" s="79">
        <f>Midwest!D292</f>
        <v>2237.929330843448</v>
      </c>
      <c r="F292" s="79">
        <f>South!D293</f>
        <v>1443.7648015054274</v>
      </c>
      <c r="G292" s="79">
        <f>West!D293</f>
        <v>1228.5647212136323</v>
      </c>
      <c r="H292" s="79">
        <f t="shared" si="866"/>
        <v>6868.1890000000003</v>
      </c>
      <c r="I292" s="119">
        <f t="shared" si="778"/>
        <v>0.21358588990064103</v>
      </c>
      <c r="J292" s="327">
        <f t="shared" si="876"/>
        <v>20231.098538078557</v>
      </c>
      <c r="K292" s="327">
        <f t="shared" si="876"/>
        <v>24487.601314747302</v>
      </c>
      <c r="L292" s="327">
        <f t="shared" si="876"/>
        <v>37603.979875603603</v>
      </c>
      <c r="M292" s="327">
        <f t="shared" si="876"/>
        <v>22920.86343573255</v>
      </c>
      <c r="N292" s="327">
        <f t="shared" si="877"/>
        <v>105243.54316416201</v>
      </c>
      <c r="P292" s="84">
        <f t="shared" si="878"/>
        <v>37.476983852652957</v>
      </c>
      <c r="Q292" s="84">
        <f t="shared" si="878"/>
        <v>43.881967935817897</v>
      </c>
      <c r="R292" s="84">
        <f t="shared" si="878"/>
        <v>64.221222149262871</v>
      </c>
      <c r="S292" s="84">
        <f t="shared" si="878"/>
        <v>36.339691477870382</v>
      </c>
      <c r="T292" s="79">
        <f t="shared" si="879"/>
        <v>181.91986541560411</v>
      </c>
      <c r="V292" s="84">
        <f t="shared" si="904"/>
        <v>96.778241811848048</v>
      </c>
      <c r="W292" s="84">
        <f t="shared" si="905"/>
        <v>91.390304100372944</v>
      </c>
      <c r="X292" s="84">
        <f t="shared" si="906"/>
        <v>38.393936128077257</v>
      </c>
      <c r="Y292" s="84">
        <f t="shared" si="907"/>
        <v>53.600281012902748</v>
      </c>
      <c r="Z292" s="84">
        <f t="shared" si="908"/>
        <v>65.259956036322279</v>
      </c>
      <c r="AC292" s="84">
        <f t="shared" si="880"/>
        <v>52.243535769458468</v>
      </c>
      <c r="AD292" s="84">
        <f t="shared" si="881"/>
        <v>50.998837019266333</v>
      </c>
      <c r="AE292" s="84">
        <f t="shared" si="882"/>
        <v>22.481116882980384</v>
      </c>
      <c r="AF292" s="84">
        <f t="shared" si="883"/>
        <v>33.807791735430278</v>
      </c>
      <c r="AG292" s="84">
        <f t="shared" si="884"/>
        <v>37.753925247851924</v>
      </c>
      <c r="AI292" s="74">
        <f t="shared" si="885"/>
        <v>56.667412401425189</v>
      </c>
      <c r="AJ292" s="74">
        <f t="shared" si="886"/>
        <v>55.580850316109995</v>
      </c>
      <c r="AK292" s="74">
        <f t="shared" si="887"/>
        <v>23.516903701070703</v>
      </c>
      <c r="AL292" s="74">
        <f t="shared" si="888"/>
        <v>34.54723835908829</v>
      </c>
      <c r="AM292" s="74">
        <f t="shared" si="889"/>
        <v>40.283896728077046</v>
      </c>
      <c r="AO292" s="119">
        <f>Northeast!V292</f>
        <v>0.92193261621638012</v>
      </c>
      <c r="AP292" s="119">
        <f>Midwest!V292</f>
        <v>0.91756129546806209</v>
      </c>
      <c r="AQ292" s="119">
        <f>South!V293</f>
        <v>0.95595564657420606</v>
      </c>
      <c r="AR292" s="119">
        <f>West!V293</f>
        <v>0.97859607138573246</v>
      </c>
      <c r="AS292" s="119">
        <f t="shared" si="909"/>
        <v>0.93719645601062762</v>
      </c>
      <c r="AU292" s="125">
        <f t="shared" si="910"/>
        <v>1852.4443337624275</v>
      </c>
      <c r="AV292" s="125">
        <f t="shared" si="911"/>
        <v>1792.0076111901831</v>
      </c>
      <c r="AW292" s="125">
        <f t="shared" si="912"/>
        <v>1707.8304573534724</v>
      </c>
      <c r="AX292" s="125">
        <f t="shared" si="913"/>
        <v>1585.4416470724443</v>
      </c>
      <c r="AY292" s="125">
        <f t="shared" si="914"/>
        <v>1728.560821368776</v>
      </c>
      <c r="BB292" s="71">
        <f t="shared" si="802"/>
        <v>0.86011096411109456</v>
      </c>
      <c r="BC292" s="71">
        <f t="shared" si="803"/>
        <v>0.76641407797439454</v>
      </c>
      <c r="BD292" s="71">
        <f t="shared" si="804"/>
        <v>0.63176492792796679</v>
      </c>
      <c r="BE292" s="71">
        <f t="shared" si="805"/>
        <v>0.7394534091592454</v>
      </c>
      <c r="BF292" s="71"/>
      <c r="BG292" s="71">
        <f t="shared" ref="BG292:BG302" si="952">V292/V$306</f>
        <v>0.91917647722021334</v>
      </c>
      <c r="BH292" s="71">
        <f t="shared" ref="BH292:BH302" si="953">W292/W$306</f>
        <v>0.81887669164813559</v>
      </c>
      <c r="BI292" s="71">
        <f t="shared" ref="BI292:BI302" si="954">X292/X$306</f>
        <v>0.71489951084611858</v>
      </c>
      <c r="BJ292" s="71">
        <f t="shared" ref="BJ292:BJ302" si="955">Y292/Y$306</f>
        <v>0.79819411261092865</v>
      </c>
      <c r="BK292" s="71"/>
      <c r="BL292" s="71">
        <f t="shared" ref="BL292:BO293" si="956">BQ292*BV292*CA292*CF292</f>
        <v>0.91917647722021345</v>
      </c>
      <c r="BM292" s="71">
        <f t="shared" si="956"/>
        <v>0.8188766916481357</v>
      </c>
      <c r="BN292" s="71">
        <f t="shared" si="956"/>
        <v>0.71489951084611847</v>
      </c>
      <c r="BO292" s="71">
        <f t="shared" si="956"/>
        <v>0.79819411261092865</v>
      </c>
      <c r="BP292" s="71">
        <f t="shared" si="890"/>
        <v>1.0576821684003461</v>
      </c>
      <c r="BQ292" s="148">
        <f>Northeast!AK292</f>
        <v>0.86815707035140133</v>
      </c>
      <c r="BR292" s="148">
        <f>Midwest!AK292</f>
        <v>0.77694337180811834</v>
      </c>
      <c r="BS292" s="148">
        <f>South!AK293</f>
        <v>0.62331473051878628</v>
      </c>
      <c r="BT292" s="148">
        <f>West!AK293</f>
        <v>0.73832162957658365</v>
      </c>
      <c r="BU292" s="72"/>
      <c r="BV292" s="148">
        <f>Northeast!AH292</f>
        <v>0.99073196946141362</v>
      </c>
      <c r="BW292" s="148">
        <f>Midwest!AH292</f>
        <v>0.98644779759273882</v>
      </c>
      <c r="BX292" s="148">
        <f>South!AH293</f>
        <v>1.0135568710242855</v>
      </c>
      <c r="BY292" s="148">
        <f>West!AH293</f>
        <v>1.0015329086096405</v>
      </c>
      <c r="CA292" s="148">
        <f>Northeast!AI292</f>
        <v>1.1328451097557117</v>
      </c>
      <c r="CB292" s="148">
        <f>Midwest!AI292</f>
        <v>1.1774133449164961</v>
      </c>
      <c r="CC292" s="148">
        <f>South!AI293</f>
        <v>1.1870584955764001</v>
      </c>
      <c r="CD292" s="148">
        <f>West!AI293</f>
        <v>1.1639584977532216</v>
      </c>
      <c r="CF292" s="148">
        <f>Northeast!AJ292</f>
        <v>0.94335223711020255</v>
      </c>
      <c r="CG292" s="148">
        <f>Midwest!AJ292</f>
        <v>0.9074570567435305</v>
      </c>
      <c r="CH292" s="148">
        <f>South!AJ293</f>
        <v>0.95327316303530119</v>
      </c>
      <c r="CI292" s="148">
        <f>West!AJ293</f>
        <v>0.9273853035688473</v>
      </c>
      <c r="CK292" s="73">
        <f t="shared" si="807"/>
        <v>1.2045794544423172</v>
      </c>
      <c r="CL292" s="73">
        <f t="shared" si="808"/>
        <v>0.79764369498978616</v>
      </c>
      <c r="CM292" s="73">
        <f t="shared" si="891"/>
        <v>0.97439191818856408</v>
      </c>
      <c r="CN292" s="73">
        <f t="shared" si="892"/>
        <v>0.99592060645226399</v>
      </c>
      <c r="CO292" s="73">
        <f t="shared" si="893"/>
        <v>1.1649737257346311</v>
      </c>
      <c r="CP292" s="73">
        <f t="shared" si="894"/>
        <v>0.93077743789437895</v>
      </c>
      <c r="CQ292" s="73">
        <f t="shared" si="895"/>
        <v>0.75803379341279908</v>
      </c>
      <c r="CR292" s="73">
        <f t="shared" si="896"/>
        <v>0.96082520695015183</v>
      </c>
      <c r="CS292" s="73">
        <f t="shared" si="897"/>
        <v>0.96082520695015061</v>
      </c>
      <c r="CT292" s="73"/>
      <c r="CU292" s="73">
        <f t="shared" si="898"/>
        <v>1.052253477247574</v>
      </c>
      <c r="CV292" s="546">
        <f t="shared" si="817"/>
        <v>0.90324223972006268</v>
      </c>
      <c r="CW292" s="71">
        <f t="shared" si="818"/>
        <v>0.88308945254486415</v>
      </c>
      <c r="CX292" s="53"/>
      <c r="CZ292" s="71">
        <f t="shared" si="867"/>
        <v>0.28507225797622809</v>
      </c>
      <c r="DA292" s="71">
        <f t="shared" si="868"/>
        <v>0.32583980010501284</v>
      </c>
      <c r="DB292" s="71">
        <f t="shared" si="869"/>
        <v>0.21021040648494491</v>
      </c>
      <c r="DC292" s="71">
        <f t="shared" si="870"/>
        <v>0.1788775354338141</v>
      </c>
      <c r="DE292" s="71">
        <f t="shared" si="899"/>
        <v>0.28612692193775879</v>
      </c>
      <c r="DF292" s="71">
        <f t="shared" si="900"/>
        <v>0.32868536023541189</v>
      </c>
      <c r="DG292" s="71">
        <f t="shared" si="901"/>
        <v>0.21323571080051199</v>
      </c>
      <c r="DH292" s="71">
        <f t="shared" si="902"/>
        <v>0.1718343276805758</v>
      </c>
      <c r="DI292" s="71">
        <f t="shared" si="903"/>
        <v>0.99988232065425853</v>
      </c>
      <c r="DK292" s="71">
        <f t="shared" si="872"/>
        <v>0.28616059712960601</v>
      </c>
      <c r="DL292" s="71">
        <f t="shared" si="873"/>
        <v>0.3287240442658706</v>
      </c>
      <c r="DM292" s="71">
        <f t="shared" si="874"/>
        <v>0.21326080719277474</v>
      </c>
      <c r="DN292" s="71">
        <f t="shared" si="875"/>
        <v>0.17185455141174863</v>
      </c>
      <c r="DQ292" s="71">
        <f t="shared" si="915"/>
        <v>2.9207365703791798E-3</v>
      </c>
      <c r="DR292" s="71">
        <f t="shared" si="916"/>
        <v>-1.2365762166780564E-2</v>
      </c>
      <c r="DS292" s="71">
        <f t="shared" si="917"/>
        <v>-5.2821143655832563E-2</v>
      </c>
      <c r="DT292" s="71">
        <f t="shared" si="918"/>
        <v>-4.4914254224747308E-3</v>
      </c>
      <c r="DV292" s="71">
        <f t="shared" si="919"/>
        <v>0.19223125647263212</v>
      </c>
      <c r="DW292" s="71">
        <f t="shared" si="920"/>
        <v>0.23267556924181859</v>
      </c>
      <c r="DX292" s="71">
        <f t="shared" si="921"/>
        <v>0.35730438889678767</v>
      </c>
      <c r="DY292" s="71">
        <f t="shared" si="922"/>
        <v>0.21778878538876162</v>
      </c>
      <c r="DZ292" s="71"/>
      <c r="EA292" s="71">
        <f t="shared" ref="EA292:EA299" si="957">SUM(DV292:DY292)</f>
        <v>1</v>
      </c>
      <c r="EB292" s="71">
        <f t="shared" si="948"/>
        <v>-6.5522776261760065E-3</v>
      </c>
      <c r="EC292" s="71">
        <f t="shared" si="949"/>
        <v>-8.5832232867030754E-3</v>
      </c>
      <c r="ED292" s="71">
        <f t="shared" si="950"/>
        <v>5.386854617802592E-3</v>
      </c>
      <c r="EE292" s="71">
        <f t="shared" si="951"/>
        <v>6.2171163016610928E-3</v>
      </c>
      <c r="EG292" s="71">
        <f t="shared" si="923"/>
        <v>-7.0666399411830174E-4</v>
      </c>
      <c r="EH292" s="71">
        <f t="shared" si="924"/>
        <v>-1.1275022420517679E-4</v>
      </c>
      <c r="EI292" s="71">
        <f t="shared" si="925"/>
        <v>7.467895632332506E-4</v>
      </c>
      <c r="EJ292" s="71">
        <f t="shared" si="926"/>
        <v>6.478146774757654E-4</v>
      </c>
      <c r="EL292" s="71">
        <f t="shared" si="927"/>
        <v>8.5148265499467891E-3</v>
      </c>
      <c r="EM292" s="71">
        <f t="shared" si="928"/>
        <v>8.1660276386343756E-3</v>
      </c>
      <c r="EN292" s="71">
        <f t="shared" si="929"/>
        <v>1.2080392049382889E-2</v>
      </c>
      <c r="EO292" s="71">
        <f t="shared" si="930"/>
        <v>1.2378029102078235E-2</v>
      </c>
      <c r="EQ292" s="71">
        <f t="shared" si="931"/>
        <v>-6.3405736884042149E-2</v>
      </c>
      <c r="ER292" s="71">
        <f t="shared" si="932"/>
        <v>-5.6317380582644246E-2</v>
      </c>
      <c r="ES292" s="71">
        <f t="shared" si="933"/>
        <v>-4.5751614346531799E-2</v>
      </c>
      <c r="ET292" s="71">
        <f t="shared" si="934"/>
        <v>1.4286840055846869E-2</v>
      </c>
      <c r="EW292" s="71">
        <f t="shared" si="935"/>
        <v>0.98485025449266939</v>
      </c>
      <c r="EX292" s="71">
        <f t="shared" si="936"/>
        <v>0.47627447124346234</v>
      </c>
      <c r="EY292" s="71">
        <f t="shared" si="773"/>
        <v>0.75803379341279908</v>
      </c>
      <c r="EZ292" s="71"/>
      <c r="FA292" s="71">
        <f t="shared" si="937"/>
        <v>0.9975238000010419</v>
      </c>
      <c r="FB292" s="71">
        <f t="shared" si="938"/>
        <v>0.94255888193211135</v>
      </c>
      <c r="FC292" s="71">
        <f t="shared" si="774"/>
        <v>0.97439191818856408</v>
      </c>
      <c r="FE292" s="71">
        <f t="shared" si="939"/>
        <v>1.0000313082357268</v>
      </c>
      <c r="FF292" s="71">
        <f t="shared" si="940"/>
        <v>0.9946526464476656</v>
      </c>
      <c r="FG292" s="71">
        <f t="shared" si="941"/>
        <v>0.99592060645226399</v>
      </c>
      <c r="FI292" s="71">
        <f t="shared" si="942"/>
        <v>1.0098728908394523</v>
      </c>
      <c r="FJ292" s="71">
        <f t="shared" si="943"/>
        <v>1.2018841043286532</v>
      </c>
      <c r="FK292" s="71">
        <f t="shared" si="944"/>
        <v>1.1649737257346311</v>
      </c>
      <c r="FM292" s="71">
        <f t="shared" si="945"/>
        <v>0.956993319375124</v>
      </c>
      <c r="FN292" s="71">
        <f t="shared" si="946"/>
        <v>0.92700432786177489</v>
      </c>
      <c r="FO292" s="71">
        <f t="shared" si="947"/>
        <v>0.93077743789437895</v>
      </c>
      <c r="FQ292" s="239"/>
      <c r="GB292" s="119">
        <f t="shared" si="865"/>
        <v>0.27934329158729543</v>
      </c>
      <c r="GC292" s="119">
        <f t="shared" si="862"/>
        <v>0.33387657027263773</v>
      </c>
      <c r="GD292" s="119">
        <f t="shared" si="863"/>
        <v>0.21125696099885069</v>
      </c>
      <c r="GE292" s="119">
        <f t="shared" si="864"/>
        <v>0.17552317714121615</v>
      </c>
    </row>
    <row r="293" spans="1:187" x14ac:dyDescent="0.2">
      <c r="A293" s="75" t="s">
        <v>79</v>
      </c>
      <c r="B293" s="50">
        <f t="shared" si="871"/>
        <v>2002</v>
      </c>
      <c r="D293" s="79">
        <f>Northeast!D293</f>
        <v>1894.5544266344816</v>
      </c>
      <c r="E293" s="79">
        <f>Midwest!D293</f>
        <v>2348.7322824084831</v>
      </c>
      <c r="F293" s="79">
        <f>South!D294</f>
        <v>1441.4645275911446</v>
      </c>
      <c r="G293" s="79">
        <f>West!D294</f>
        <v>1226.9767633658907</v>
      </c>
      <c r="H293" s="79">
        <f t="shared" ref="H293:H298" si="958">SUM(D293:G293)</f>
        <v>6911.7279999999992</v>
      </c>
      <c r="I293" s="119">
        <f t="shared" si="778"/>
        <v>0.21298247180682955</v>
      </c>
      <c r="J293" s="327">
        <f t="shared" si="876"/>
        <v>20314.369842057298</v>
      </c>
      <c r="K293" s="327">
        <f t="shared" si="876"/>
        <v>24592.696741546737</v>
      </c>
      <c r="L293" s="327">
        <f t="shared" si="876"/>
        <v>38004.872411782475</v>
      </c>
      <c r="M293" s="327">
        <f t="shared" si="876"/>
        <v>23113.613089489147</v>
      </c>
      <c r="N293" s="327">
        <f t="shared" ref="N293:N300" si="959">SUM(J293:M293)</f>
        <v>106025.55208487564</v>
      </c>
      <c r="P293" s="84">
        <f t="shared" si="878"/>
        <v>37.838257621136258</v>
      </c>
      <c r="Q293" s="84">
        <f t="shared" si="878"/>
        <v>44.525053894947156</v>
      </c>
      <c r="R293" s="84">
        <f t="shared" si="878"/>
        <v>65.636804429078097</v>
      </c>
      <c r="S293" s="84">
        <f t="shared" si="878"/>
        <v>37.132367919768669</v>
      </c>
      <c r="T293" s="79">
        <f t="shared" ref="T293:T300" si="960">SUM(P293:S293)</f>
        <v>185.13248386493018</v>
      </c>
      <c r="V293" s="84">
        <f t="shared" si="904"/>
        <v>93.261786674383714</v>
      </c>
      <c r="W293" s="84">
        <f t="shared" si="905"/>
        <v>95.505275695956939</v>
      </c>
      <c r="X293" s="84">
        <f t="shared" si="906"/>
        <v>37.928413808968713</v>
      </c>
      <c r="Y293" s="84">
        <f t="shared" si="907"/>
        <v>53.084593854513166</v>
      </c>
      <c r="Z293" s="84">
        <f t="shared" si="908"/>
        <v>65.189266776625871</v>
      </c>
      <c r="AC293" s="84">
        <f t="shared" ref="AC293:AG295" si="961">D293/P293</f>
        <v>50.069811501473396</v>
      </c>
      <c r="AD293" s="84">
        <f t="shared" si="961"/>
        <v>52.750801558828087</v>
      </c>
      <c r="AE293" s="84">
        <f t="shared" si="961"/>
        <v>21.96122343446315</v>
      </c>
      <c r="AF293" s="84">
        <f t="shared" si="961"/>
        <v>33.043321288235653</v>
      </c>
      <c r="AG293" s="84">
        <f t="shared" si="961"/>
        <v>37.333955963355898</v>
      </c>
      <c r="AI293" s="74">
        <f t="shared" ref="AI293:AL295" si="962">AC293/AO293</f>
        <v>53.986483491513084</v>
      </c>
      <c r="AJ293" s="74">
        <f t="shared" si="962"/>
        <v>55.30109981728117</v>
      </c>
      <c r="AK293" s="74">
        <f t="shared" si="962"/>
        <v>22.536899938497687</v>
      </c>
      <c r="AL293" s="74">
        <f t="shared" si="962"/>
        <v>33.586909543683504</v>
      </c>
      <c r="AM293" s="74">
        <f t="shared" ref="AM293:AM300" si="963">(D293/AO293+E293/AP293+F293/AQ293+G293/AR293)/T293</f>
        <v>39.060948923832647</v>
      </c>
      <c r="AO293" s="119">
        <f>Northeast!V293</f>
        <v>0.92745087776173818</v>
      </c>
      <c r="AP293" s="119">
        <f>Midwest!V293</f>
        <v>0.95388340798140625</v>
      </c>
      <c r="AQ293" s="119">
        <f>South!V294</f>
        <v>0.97445626924707762</v>
      </c>
      <c r="AR293" s="119">
        <f>West!V294</f>
        <v>0.98381547266976566</v>
      </c>
      <c r="AS293" s="119">
        <f t="shared" si="909"/>
        <v>0.95578722463081167</v>
      </c>
      <c r="AU293" s="125">
        <f t="shared" si="910"/>
        <v>1862.6350664739232</v>
      </c>
      <c r="AV293" s="125">
        <f t="shared" si="911"/>
        <v>1810.4990421699802</v>
      </c>
      <c r="AW293" s="125">
        <f t="shared" si="912"/>
        <v>1727.0628807249732</v>
      </c>
      <c r="AX293" s="125">
        <f t="shared" si="913"/>
        <v>1606.5150773270716</v>
      </c>
      <c r="AY293" s="125">
        <f t="shared" si="914"/>
        <v>1746.1119534348456</v>
      </c>
      <c r="BB293" s="71">
        <f t="shared" si="802"/>
        <v>0.81941921109644988</v>
      </c>
      <c r="BC293" s="71">
        <f t="shared" si="803"/>
        <v>0.76255654935791306</v>
      </c>
      <c r="BD293" s="71">
        <f t="shared" si="804"/>
        <v>0.60543782235739418</v>
      </c>
      <c r="BE293" s="71">
        <f t="shared" si="805"/>
        <v>0.71889841112774222</v>
      </c>
      <c r="BF293" s="71"/>
      <c r="BG293" s="71">
        <f t="shared" si="952"/>
        <v>0.88577803160842628</v>
      </c>
      <c r="BH293" s="71">
        <f t="shared" si="953"/>
        <v>0.85574771817100415</v>
      </c>
      <c r="BI293" s="71">
        <f t="shared" si="954"/>
        <v>0.70623143167058255</v>
      </c>
      <c r="BJ293" s="71">
        <f t="shared" si="955"/>
        <v>0.79051470410789226</v>
      </c>
      <c r="BK293" s="71"/>
      <c r="BL293" s="71">
        <f t="shared" si="956"/>
        <v>0.88577803160842639</v>
      </c>
      <c r="BM293" s="71">
        <f t="shared" si="956"/>
        <v>0.85574771817100415</v>
      </c>
      <c r="BN293" s="71">
        <f t="shared" si="956"/>
        <v>0.70623143167058255</v>
      </c>
      <c r="BO293" s="71">
        <f t="shared" si="956"/>
        <v>0.79051470410789215</v>
      </c>
      <c r="BP293" s="71">
        <f t="shared" si="890"/>
        <v>1.0930818801445084</v>
      </c>
      <c r="BQ293" s="148">
        <f>Northeast!AK293</f>
        <v>0.82655332448776675</v>
      </c>
      <c r="BR293" s="148">
        <f>Midwest!AK293</f>
        <v>0.77398703966106397</v>
      </c>
      <c r="BS293" s="148">
        <f>South!AK294</f>
        <v>0.59815392224470298</v>
      </c>
      <c r="BT293" s="148">
        <f>West!AK294</f>
        <v>0.71944605890100255</v>
      </c>
      <c r="BU293" s="72"/>
      <c r="BV293" s="148">
        <f>Northeast!AH293</f>
        <v>0.99136884072695752</v>
      </c>
      <c r="BW293" s="148">
        <f>Midwest!AH293</f>
        <v>0.98523167738292305</v>
      </c>
      <c r="BX293" s="148">
        <f>South!AH294</f>
        <v>1.0121773005940624</v>
      </c>
      <c r="BY293" s="148">
        <f>West!AH294</f>
        <v>0.99923879244804403</v>
      </c>
      <c r="CA293" s="148">
        <f>Northeast!AI293</f>
        <v>1.1390771576000851</v>
      </c>
      <c r="CB293" s="148">
        <f>Midwest!AI293</f>
        <v>1.1895628790291082</v>
      </c>
      <c r="CC293" s="148">
        <f>South!AI294</f>
        <v>1.2004263398230945</v>
      </c>
      <c r="CD293" s="148">
        <f>West!AI294</f>
        <v>1.1794296431384688</v>
      </c>
      <c r="CF293" s="148">
        <f>Northeast!AJ293</f>
        <v>0.94899870658335861</v>
      </c>
      <c r="CG293" s="148">
        <f>Midwest!AJ293</f>
        <v>0.94337918802659959</v>
      </c>
      <c r="CH293" s="148">
        <f>South!AJ294</f>
        <v>0.97172187156763989</v>
      </c>
      <c r="CI293" s="148">
        <f>West!AJ294</f>
        <v>0.93233156912802384</v>
      </c>
      <c r="CK293" s="73">
        <f t="shared" si="807"/>
        <v>1.2135300451461375</v>
      </c>
      <c r="CL293" s="73">
        <f t="shared" si="808"/>
        <v>0.79677969130782</v>
      </c>
      <c r="CM293" s="73">
        <f t="shared" ref="CM293:CM300" si="964">FC293</f>
        <v>0.97330474863512118</v>
      </c>
      <c r="CN293" s="73">
        <f t="shared" ref="CN293:CN300" si="965">FG293</f>
        <v>0.995000021992687</v>
      </c>
      <c r="CO293" s="73">
        <f t="shared" ref="CO293:CO300" si="966">FK293</f>
        <v>1.1762684089295024</v>
      </c>
      <c r="CP293" s="73">
        <f t="shared" ref="CP293:CP300" si="967">FO293</f>
        <v>0.94915369190499643</v>
      </c>
      <c r="CQ293" s="73">
        <f t="shared" ref="CQ293:CQ300" si="968">EY293</f>
        <v>0.73692509959061825</v>
      </c>
      <c r="CR293" s="73">
        <f t="shared" ref="CR293:CR300" si="969">CK293*CM293*CN293*CO293*CP293*CQ293</f>
        <v>0.96691609476430518</v>
      </c>
      <c r="CS293" s="73">
        <f t="shared" ref="CS293:CS300" si="970">CK293*CL293</f>
        <v>0.96691609476430429</v>
      </c>
      <c r="CT293" s="73"/>
      <c r="CU293" s="73">
        <f t="shared" ref="CU293:CU300" si="971">CM293*CN293*CO293*CP293</f>
        <v>1.0812220831539778</v>
      </c>
      <c r="CV293" s="546">
        <f t="shared" si="817"/>
        <v>0.91919673685530301</v>
      </c>
      <c r="CW293" s="71">
        <f t="shared" si="818"/>
        <v>0.86682171439567157</v>
      </c>
      <c r="CX293" s="53"/>
      <c r="CZ293" s="71">
        <f t="shared" ref="CZ293:DC295" si="972">D293/$H293</f>
        <v>0.27410720251643034</v>
      </c>
      <c r="DA293" s="71">
        <f t="shared" si="972"/>
        <v>0.33981839019250809</v>
      </c>
      <c r="DB293" s="71">
        <f t="shared" si="972"/>
        <v>0.20855342218199918</v>
      </c>
      <c r="DC293" s="71">
        <f t="shared" si="972"/>
        <v>0.17752098510906258</v>
      </c>
      <c r="DE293" s="71">
        <f t="shared" ref="DE293:DH295" si="973">(CZ293-CZ292)/LN(CZ293/CZ292)</f>
        <v>0.27955389059773122</v>
      </c>
      <c r="DF293" s="71">
        <f t="shared" si="973"/>
        <v>0.33278016514049097</v>
      </c>
      <c r="DG293" s="71">
        <f t="shared" si="973"/>
        <v>0.20938082159007912</v>
      </c>
      <c r="DH293" s="71">
        <f t="shared" si="973"/>
        <v>0.17819839970113727</v>
      </c>
      <c r="DI293" s="71">
        <f t="shared" ref="DI293:DI299" si="974">SUM(DE293:DH293)</f>
        <v>0.99991327702943855</v>
      </c>
      <c r="DK293" s="71">
        <f t="shared" ref="DK293:DN295" si="975">DE293/$DI293</f>
        <v>0.27957813644422769</v>
      </c>
      <c r="DL293" s="71">
        <f t="shared" si="975"/>
        <v>0.33280902732797052</v>
      </c>
      <c r="DM293" s="71">
        <f t="shared" si="975"/>
        <v>0.20939898129176929</v>
      </c>
      <c r="DN293" s="71">
        <f t="shared" si="975"/>
        <v>0.17821385493603253</v>
      </c>
      <c r="DQ293" s="71">
        <f t="shared" ref="DQ293:DT295" si="976">LN(BQ293/BQ292)</f>
        <v>-4.9108221299359739E-2</v>
      </c>
      <c r="DR293" s="71">
        <f t="shared" si="976"/>
        <v>-3.8123383303124464E-3</v>
      </c>
      <c r="DS293" s="71">
        <f t="shared" si="976"/>
        <v>-4.120346075943155E-2</v>
      </c>
      <c r="DT293" s="71">
        <f t="shared" si="976"/>
        <v>-2.5897988834928481E-2</v>
      </c>
      <c r="DV293" s="71">
        <f t="shared" ref="DV293:DY295" si="977">J293/$N293</f>
        <v>0.19159881219760333</v>
      </c>
      <c r="DW293" s="71">
        <f t="shared" si="977"/>
        <v>0.23195065960948522</v>
      </c>
      <c r="DX293" s="71">
        <f t="shared" si="977"/>
        <v>0.35845012512982521</v>
      </c>
      <c r="DY293" s="71">
        <f t="shared" si="977"/>
        <v>0.21800040306308635</v>
      </c>
      <c r="DZ293" s="71"/>
      <c r="EA293" s="71">
        <f t="shared" si="957"/>
        <v>1.0000000000000002</v>
      </c>
      <c r="EB293" s="71">
        <f t="shared" ref="EB293:EE295" si="978">LN(DV293/DV292)</f>
        <v>-3.2954419104190237E-3</v>
      </c>
      <c r="EC293" s="71">
        <f t="shared" si="978"/>
        <v>-3.1204016283091648E-3</v>
      </c>
      <c r="ED293" s="71">
        <f t="shared" si="978"/>
        <v>3.2014809244914014E-3</v>
      </c>
      <c r="EE293" s="71">
        <f t="shared" si="978"/>
        <v>9.7119293716271652E-4</v>
      </c>
      <c r="EG293" s="71">
        <f t="shared" ref="EG293:EJ295" si="979">LN(BV293/BV292)</f>
        <v>6.4262249849994404E-4</v>
      </c>
      <c r="EH293" s="71">
        <f t="shared" si="979"/>
        <v>-1.2335882981679735E-3</v>
      </c>
      <c r="EI293" s="71">
        <f t="shared" si="979"/>
        <v>-1.3620450924207116E-3</v>
      </c>
      <c r="EJ293" s="71">
        <f t="shared" si="979"/>
        <v>-2.2932323220722583E-3</v>
      </c>
      <c r="EL293" s="71">
        <f t="shared" ref="EL293:EO295" si="980">LN(CA293/CA292)</f>
        <v>5.4861590688162157E-3</v>
      </c>
      <c r="EM293" s="71">
        <f t="shared" si="980"/>
        <v>1.0265959322037501E-2</v>
      </c>
      <c r="EN293" s="71">
        <f t="shared" si="980"/>
        <v>1.1198382286129295E-2</v>
      </c>
      <c r="EO293" s="71">
        <f t="shared" si="980"/>
        <v>1.3204274529827972E-2</v>
      </c>
      <c r="EQ293" s="71">
        <f t="shared" ref="EQ293:ET295" si="981">LN(CF293/CF292)</f>
        <v>5.9676945753126768E-3</v>
      </c>
      <c r="ER293" s="71">
        <f t="shared" si="981"/>
        <v>3.8822065376703706E-2</v>
      </c>
      <c r="ES293" s="71">
        <f t="shared" si="981"/>
        <v>1.9168125695291451E-2</v>
      </c>
      <c r="ET293" s="71">
        <f t="shared" si="981"/>
        <v>5.3193873702332027E-3</v>
      </c>
      <c r="EW293" s="71">
        <f t="shared" ref="EW293:EW299" si="982">EXP(SUMPRODUCT($DK293:$DN293,DQ293:DT293))</f>
        <v>0.97215336043641831</v>
      </c>
      <c r="EX293" s="71">
        <f t="shared" ref="EX293:EX299" si="983">IF(ISERR(EW293),EX292,EW293*EX292)</f>
        <v>0.46301182770941018</v>
      </c>
      <c r="EY293" s="71">
        <f t="shared" si="773"/>
        <v>0.73692509959061825</v>
      </c>
      <c r="EZ293" s="71"/>
      <c r="FA293" s="71">
        <f t="shared" si="937"/>
        <v>0.9988842584455504</v>
      </c>
      <c r="FB293" s="71">
        <f t="shared" ref="FB293:FB299" si="984">IF(ISERR(FA293),FB292,FA293*FB292)</f>
        <v>0.94150722982002411</v>
      </c>
      <c r="FC293" s="71">
        <f t="shared" si="774"/>
        <v>0.97330474863512118</v>
      </c>
      <c r="FE293" s="71">
        <f t="shared" si="939"/>
        <v>0.99907564473150479</v>
      </c>
      <c r="FF293" s="71">
        <f t="shared" ref="FF293:FF299" si="985">IF(ISERR(FE293),FF292,FE293*FF292)</f>
        <v>0.99373323403359903</v>
      </c>
      <c r="FG293" s="71">
        <f t="shared" si="941"/>
        <v>0.995000021992687</v>
      </c>
      <c r="FI293" s="71">
        <f t="shared" si="942"/>
        <v>1.0096952256908187</v>
      </c>
      <c r="FJ293" s="71">
        <f t="shared" ref="FJ293:FJ299" si="986">IF(ISERR(FI293),FJ292,FI293*FJ292)</f>
        <v>1.213536641974327</v>
      </c>
      <c r="FK293" s="71">
        <f t="shared" si="944"/>
        <v>1.1762684089295024</v>
      </c>
      <c r="FM293" s="71">
        <f t="shared" si="945"/>
        <v>1.019742908736796</v>
      </c>
      <c r="FN293" s="71">
        <f t="shared" ref="FN293:FN299" si="987">IF(ISERR(FM293),FN292,FM293*FN292)</f>
        <v>0.94530608970536478</v>
      </c>
      <c r="FO293" s="71">
        <f t="shared" si="947"/>
        <v>0.94915369190499643</v>
      </c>
      <c r="FQ293" s="239"/>
      <c r="GB293" s="119">
        <f t="shared" si="865"/>
        <v>0.27897629965734894</v>
      </c>
      <c r="GC293" s="119">
        <f t="shared" si="862"/>
        <v>0.33178130819695995</v>
      </c>
      <c r="GD293" s="119">
        <f t="shared" si="863"/>
        <v>0.21025046745512235</v>
      </c>
      <c r="GE293" s="119">
        <f t="shared" si="864"/>
        <v>0.17899192469056885</v>
      </c>
    </row>
    <row r="294" spans="1:187" x14ac:dyDescent="0.2">
      <c r="A294" s="75" t="s">
        <v>79</v>
      </c>
      <c r="B294" s="50">
        <f t="shared" si="871"/>
        <v>2003</v>
      </c>
      <c r="D294" s="79">
        <f>Northeast!D294</f>
        <v>2111.5542534312317</v>
      </c>
      <c r="E294" s="79">
        <f>Midwest!D294</f>
        <v>2440.7232545133884</v>
      </c>
      <c r="F294" s="79">
        <f>South!D295</f>
        <v>1483.7428909541595</v>
      </c>
      <c r="G294" s="79">
        <f>West!D295</f>
        <v>1202.0146011012205</v>
      </c>
      <c r="H294" s="79">
        <f t="shared" si="958"/>
        <v>7238.0349999999999</v>
      </c>
      <c r="I294" s="119">
        <f t="shared" si="778"/>
        <v>0.20321613363897262</v>
      </c>
      <c r="J294" s="327">
        <f t="shared" si="876"/>
        <v>20400.197683494742</v>
      </c>
      <c r="K294" s="327">
        <f t="shared" si="876"/>
        <v>24703.239097665832</v>
      </c>
      <c r="L294" s="327">
        <f t="shared" si="876"/>
        <v>38410.754287186428</v>
      </c>
      <c r="M294" s="327">
        <f t="shared" si="876"/>
        <v>23313.210714724562</v>
      </c>
      <c r="N294" s="327">
        <f t="shared" si="959"/>
        <v>106827.40178307157</v>
      </c>
      <c r="P294" s="84">
        <f t="shared" si="878"/>
        <v>38.196929865710821</v>
      </c>
      <c r="Q294" s="84">
        <f t="shared" si="878"/>
        <v>45.179242157556857</v>
      </c>
      <c r="R294" s="84">
        <f t="shared" si="878"/>
        <v>67.080428467451142</v>
      </c>
      <c r="S294" s="84">
        <f t="shared" si="878"/>
        <v>37.943991427404079</v>
      </c>
      <c r="T294" s="79">
        <f t="shared" si="960"/>
        <v>188.4005919181229</v>
      </c>
      <c r="V294" s="84">
        <f t="shared" si="904"/>
        <v>103.50655842612909</v>
      </c>
      <c r="W294" s="84">
        <f t="shared" si="905"/>
        <v>98.801750040301727</v>
      </c>
      <c r="X294" s="84">
        <f t="shared" si="906"/>
        <v>38.628319555003536</v>
      </c>
      <c r="Y294" s="84">
        <f t="shared" si="907"/>
        <v>51.559376175587488</v>
      </c>
      <c r="Z294" s="84">
        <f t="shared" si="908"/>
        <v>67.754479461158041</v>
      </c>
      <c r="AC294" s="84">
        <f t="shared" si="961"/>
        <v>55.280732269709524</v>
      </c>
      <c r="AD294" s="84">
        <f t="shared" si="961"/>
        <v>54.023111897310642</v>
      </c>
      <c r="AE294" s="84">
        <f t="shared" si="961"/>
        <v>22.118864247775388</v>
      </c>
      <c r="AF294" s="84">
        <f t="shared" si="961"/>
        <v>31.678654666601471</v>
      </c>
      <c r="AG294" s="84">
        <f t="shared" si="961"/>
        <v>38.418324094998496</v>
      </c>
      <c r="AI294" s="74">
        <f t="shared" si="962"/>
        <v>53.830760042982277</v>
      </c>
      <c r="AJ294" s="74">
        <f t="shared" si="962"/>
        <v>54.290923018087049</v>
      </c>
      <c r="AK294" s="74">
        <f t="shared" si="962"/>
        <v>22.237854457828764</v>
      </c>
      <c r="AL294" s="74">
        <f t="shared" si="962"/>
        <v>33.344768558983041</v>
      </c>
      <c r="AM294" s="74">
        <f t="shared" si="963"/>
        <v>38.566497416885213</v>
      </c>
      <c r="AO294" s="119">
        <f>Northeast!V294</f>
        <v>1.0269357561656103</v>
      </c>
      <c r="AP294" s="119">
        <f>Midwest!V294</f>
        <v>0.99506711056124086</v>
      </c>
      <c r="AQ294" s="119">
        <f>South!V295</f>
        <v>0.99464920456786754</v>
      </c>
      <c r="AR294" s="119">
        <f>West!V295</f>
        <v>0.95003372449761025</v>
      </c>
      <c r="AS294" s="119">
        <f t="shared" si="909"/>
        <v>0.99615797825026642</v>
      </c>
      <c r="AU294" s="125">
        <f t="shared" si="910"/>
        <v>1872.380378775199</v>
      </c>
      <c r="AV294" s="125">
        <f t="shared" si="911"/>
        <v>1828.8792809290246</v>
      </c>
      <c r="AW294" s="125">
        <f t="shared" si="912"/>
        <v>1746.3970628097957</v>
      </c>
      <c r="AX294" s="125">
        <f t="shared" si="913"/>
        <v>1627.5746782247695</v>
      </c>
      <c r="AY294" s="125">
        <f t="shared" si="914"/>
        <v>1763.5979980183122</v>
      </c>
      <c r="BB294" s="71">
        <f t="shared" si="802"/>
        <v>0.81705560492890994</v>
      </c>
      <c r="BC294" s="71">
        <f t="shared" si="803"/>
        <v>0.74862704457807916</v>
      </c>
      <c r="BD294" s="71">
        <f t="shared" si="804"/>
        <v>0.59740417775249732</v>
      </c>
      <c r="BE294" s="71">
        <f t="shared" si="805"/>
        <v>0.71371559521716654</v>
      </c>
      <c r="BF294" s="71"/>
      <c r="BG294" s="71">
        <f t="shared" si="952"/>
        <v>0.98308041107303878</v>
      </c>
      <c r="BH294" s="71">
        <f t="shared" si="953"/>
        <v>0.88528483408031644</v>
      </c>
      <c r="BI294" s="71">
        <f t="shared" si="954"/>
        <v>0.71926375723911862</v>
      </c>
      <c r="BJ294" s="71">
        <f t="shared" si="955"/>
        <v>0.76780176774333253</v>
      </c>
      <c r="BK294" s="71"/>
      <c r="BL294" s="71">
        <f t="shared" ref="BL294:BO295" si="988">BQ294*BV294*CA294*CF294</f>
        <v>0.9830804110730389</v>
      </c>
      <c r="BM294" s="71">
        <f t="shared" si="988"/>
        <v>0.88528483408031655</v>
      </c>
      <c r="BN294" s="71">
        <f t="shared" si="988"/>
        <v>0.71926375723911862</v>
      </c>
      <c r="BO294" s="71">
        <f t="shared" si="988"/>
        <v>0.76780176774333242</v>
      </c>
      <c r="BP294" s="71">
        <f t="shared" si="890"/>
        <v>1.2710006828806499</v>
      </c>
      <c r="BQ294" s="148">
        <f>Northeast!AK294</f>
        <v>0.82374797439712921</v>
      </c>
      <c r="BR294" s="148">
        <f>Midwest!AK294</f>
        <v>0.76084484931024698</v>
      </c>
      <c r="BS294" s="148">
        <f>South!AK295</f>
        <v>0.59105339711495897</v>
      </c>
      <c r="BT294" s="148">
        <f>West!AK295</f>
        <v>0.71592350376916258</v>
      </c>
      <c r="BU294" s="72"/>
      <c r="BV294" s="148">
        <f>Northeast!AH294</f>
        <v>0.99187570752678711</v>
      </c>
      <c r="BW294" s="148">
        <f>Midwest!AH294</f>
        <v>0.98394179214955069</v>
      </c>
      <c r="BX294" s="148">
        <f>South!AH295</f>
        <v>1.0107448509196255</v>
      </c>
      <c r="BY294" s="148">
        <f>West!AH295</f>
        <v>0.99691599934857311</v>
      </c>
      <c r="CA294" s="148">
        <f>Northeast!AI294</f>
        <v>1.1450368127337536</v>
      </c>
      <c r="CB294" s="148">
        <f>Midwest!AI294</f>
        <v>1.2016393558601843</v>
      </c>
      <c r="CC294" s="148">
        <f>South!AI295</f>
        <v>1.2138649133067734</v>
      </c>
      <c r="CD294" s="148">
        <f>West!AI295</f>
        <v>1.1948906356445188</v>
      </c>
      <c r="CF294" s="148">
        <f>Northeast!AJ294</f>
        <v>1.0507949560599066</v>
      </c>
      <c r="CG294" s="148">
        <f>Midwest!AJ294</f>
        <v>0.98410937326161807</v>
      </c>
      <c r="CH294" s="148">
        <f>South!AJ295</f>
        <v>0.99185814399115591</v>
      </c>
      <c r="CI294" s="148">
        <f>West!AJ295</f>
        <v>0.90031764867629149</v>
      </c>
      <c r="CK294" s="73">
        <f t="shared" si="807"/>
        <v>1.2227077261986554</v>
      </c>
      <c r="CL294" s="73">
        <f t="shared" si="808"/>
        <v>0.8281331559498446</v>
      </c>
      <c r="CM294" s="73">
        <f t="shared" si="964"/>
        <v>0.97218650649138538</v>
      </c>
      <c r="CN294" s="73">
        <f t="shared" si="965"/>
        <v>0.99401390494263275</v>
      </c>
      <c r="CO294" s="73">
        <f t="shared" si="966"/>
        <v>1.187419169048946</v>
      </c>
      <c r="CP294" s="73">
        <f t="shared" si="967"/>
        <v>0.98924792491812108</v>
      </c>
      <c r="CQ294" s="73">
        <f t="shared" si="968"/>
        <v>0.72953968379026912</v>
      </c>
      <c r="CR294" s="73">
        <f t="shared" si="969"/>
        <v>1.012564808101152</v>
      </c>
      <c r="CS294" s="73">
        <f t="shared" si="970"/>
        <v>1.0125648081011509</v>
      </c>
      <c r="CT294" s="73"/>
      <c r="CU294" s="73">
        <f t="shared" si="971"/>
        <v>1.1351447691609333</v>
      </c>
      <c r="CV294" s="546">
        <f t="shared" si="817"/>
        <v>0.95597645612384596</v>
      </c>
      <c r="CW294" s="71">
        <f t="shared" si="818"/>
        <v>0.86626940511447215</v>
      </c>
      <c r="CX294" s="53"/>
      <c r="CZ294" s="71">
        <f t="shared" si="972"/>
        <v>0.29173031816387068</v>
      </c>
      <c r="DA294" s="71">
        <f t="shared" si="972"/>
        <v>0.33720799284797442</v>
      </c>
      <c r="DB294" s="71">
        <f t="shared" si="972"/>
        <v>0.20499250016809253</v>
      </c>
      <c r="DC294" s="71">
        <f t="shared" si="972"/>
        <v>0.16606918882006241</v>
      </c>
      <c r="DE294" s="71">
        <f t="shared" si="973"/>
        <v>0.28282725745823079</v>
      </c>
      <c r="DF294" s="71">
        <f t="shared" si="973"/>
        <v>0.33851151403728458</v>
      </c>
      <c r="DG294" s="71">
        <f t="shared" si="973"/>
        <v>0.20676785073239884</v>
      </c>
      <c r="DH294" s="71">
        <f t="shared" si="973"/>
        <v>0.17173145373715565</v>
      </c>
      <c r="DI294" s="71">
        <f t="shared" si="974"/>
        <v>0.99983807596507002</v>
      </c>
      <c r="DK294" s="71">
        <f t="shared" si="975"/>
        <v>0.28287306140570662</v>
      </c>
      <c r="DL294" s="71">
        <f t="shared" si="975"/>
        <v>0.33856633606451159</v>
      </c>
      <c r="DM294" s="71">
        <f t="shared" si="975"/>
        <v>0.20680133683928878</v>
      </c>
      <c r="DN294" s="71">
        <f t="shared" si="975"/>
        <v>0.17175926569049285</v>
      </c>
      <c r="DQ294" s="71">
        <f t="shared" si="976"/>
        <v>-3.3998068046273643E-3</v>
      </c>
      <c r="DR294" s="71">
        <f t="shared" si="976"/>
        <v>-1.7125669134414479E-2</v>
      </c>
      <c r="DS294" s="71">
        <f t="shared" si="976"/>
        <v>-1.1941752115173333E-2</v>
      </c>
      <c r="DT294" s="71">
        <f t="shared" si="976"/>
        <v>-4.908230319481512E-3</v>
      </c>
      <c r="DV294" s="71">
        <f t="shared" si="977"/>
        <v>0.19096409107581105</v>
      </c>
      <c r="DW294" s="71">
        <f t="shared" si="977"/>
        <v>0.23124440626038362</v>
      </c>
      <c r="DX294" s="71">
        <f t="shared" si="977"/>
        <v>0.35955900495628451</v>
      </c>
      <c r="DY294" s="71">
        <f t="shared" si="977"/>
        <v>0.21823249770752073</v>
      </c>
      <c r="DZ294" s="71"/>
      <c r="EA294" s="71">
        <f t="shared" si="957"/>
        <v>1</v>
      </c>
      <c r="EB294" s="71">
        <f t="shared" si="978"/>
        <v>-3.3182605985207464E-3</v>
      </c>
      <c r="EC294" s="71">
        <f t="shared" si="978"/>
        <v>-3.0494879952353135E-3</v>
      </c>
      <c r="ED294" s="71">
        <f t="shared" si="978"/>
        <v>3.0887649240029409E-3</v>
      </c>
      <c r="EE294" s="71">
        <f t="shared" si="978"/>
        <v>1.0640860234249214E-3</v>
      </c>
      <c r="EG294" s="71">
        <f t="shared" si="979"/>
        <v>5.1114907771881079E-4</v>
      </c>
      <c r="EH294" s="71">
        <f t="shared" si="979"/>
        <v>-1.3100779975112203E-3</v>
      </c>
      <c r="EI294" s="71">
        <f t="shared" si="979"/>
        <v>-1.4162185260407024E-3</v>
      </c>
      <c r="EJ294" s="71">
        <f t="shared" si="979"/>
        <v>-2.3272685639462456E-3</v>
      </c>
      <c r="EL294" s="71">
        <f t="shared" si="980"/>
        <v>5.2183636501266489E-3</v>
      </c>
      <c r="EM294" s="71">
        <f t="shared" si="980"/>
        <v>1.010084327620313E-2</v>
      </c>
      <c r="EN294" s="71">
        <f t="shared" si="980"/>
        <v>1.1132635517011272E-2</v>
      </c>
      <c r="EO294" s="71">
        <f t="shared" si="980"/>
        <v>1.3023694554073522E-2</v>
      </c>
      <c r="EQ294" s="71">
        <f t="shared" si="981"/>
        <v>0.10189482202147099</v>
      </c>
      <c r="ER294" s="71">
        <f t="shared" si="981"/>
        <v>4.2268732560737751E-2</v>
      </c>
      <c r="ES294" s="71">
        <f t="shared" si="981"/>
        <v>2.0510473898517092E-2</v>
      </c>
      <c r="ET294" s="71">
        <f t="shared" si="981"/>
        <v>-3.4940868256429385E-2</v>
      </c>
      <c r="EW294" s="71">
        <f t="shared" si="982"/>
        <v>0.98997806452181925</v>
      </c>
      <c r="EX294" s="71">
        <f t="shared" si="983"/>
        <v>0.45837155304647192</v>
      </c>
      <c r="EY294" s="71">
        <f t="shared" si="773"/>
        <v>0.72953968379026912</v>
      </c>
      <c r="EZ294" s="71"/>
      <c r="FA294" s="71">
        <f t="shared" si="937"/>
        <v>0.9988510873441192</v>
      </c>
      <c r="FB294" s="71">
        <f t="shared" si="984"/>
        <v>0.94042552024808057</v>
      </c>
      <c r="FC294" s="71">
        <f t="shared" si="774"/>
        <v>0.97218650649138538</v>
      </c>
      <c r="FE294" s="71">
        <f t="shared" si="939"/>
        <v>0.9990089276097911</v>
      </c>
      <c r="FF294" s="71">
        <f t="shared" si="985"/>
        <v>0.99274837246211534</v>
      </c>
      <c r="FG294" s="71">
        <f t="shared" si="941"/>
        <v>0.99401390494263275</v>
      </c>
      <c r="FI294" s="71">
        <f t="shared" si="942"/>
        <v>1.0094797752237448</v>
      </c>
      <c r="FJ294" s="71">
        <f t="shared" si="986"/>
        <v>1.2250406965660217</v>
      </c>
      <c r="FK294" s="71">
        <f t="shared" si="944"/>
        <v>1.187419169048946</v>
      </c>
      <c r="FM294" s="71">
        <f t="shared" si="945"/>
        <v>1.0422420871931222</v>
      </c>
      <c r="FN294" s="71">
        <f t="shared" si="987"/>
        <v>0.98523779197088812</v>
      </c>
      <c r="FO294" s="71">
        <f t="shared" si="947"/>
        <v>0.98924792491812108</v>
      </c>
      <c r="FQ294" s="239"/>
      <c r="GB294" s="119">
        <f t="shared" si="865"/>
        <v>0.28297044558002232</v>
      </c>
      <c r="GC294" s="119">
        <f t="shared" si="862"/>
        <v>0.33414319030001971</v>
      </c>
      <c r="GD294" s="119">
        <f t="shared" si="863"/>
        <v>0.20865247312737495</v>
      </c>
      <c r="GE294" s="119">
        <f t="shared" si="864"/>
        <v>0.17423389099258302</v>
      </c>
    </row>
    <row r="295" spans="1:187" x14ac:dyDescent="0.2">
      <c r="A295" s="75" t="s">
        <v>79</v>
      </c>
      <c r="B295" s="50">
        <f t="shared" si="871"/>
        <v>2004</v>
      </c>
      <c r="D295" s="79">
        <f>Northeast!D295</f>
        <v>2051.0413459715191</v>
      </c>
      <c r="E295" s="79">
        <f>Midwest!D295</f>
        <v>2282.8012257569549</v>
      </c>
      <c r="F295" s="79">
        <f>South!D296</f>
        <v>1421.8696847490389</v>
      </c>
      <c r="G295" s="79">
        <f>West!D296</f>
        <v>1237.769743522487</v>
      </c>
      <c r="H295" s="79">
        <f t="shared" si="958"/>
        <v>6993.482</v>
      </c>
      <c r="I295" s="119">
        <f t="shared" si="778"/>
        <v>0.2162899031628655</v>
      </c>
      <c r="J295" s="327">
        <f t="shared" si="876"/>
        <v>20418.833729982984</v>
      </c>
      <c r="K295" s="327">
        <f t="shared" si="876"/>
        <v>24872.03752041328</v>
      </c>
      <c r="L295" s="327">
        <f t="shared" si="876"/>
        <v>39136.271847707634</v>
      </c>
      <c r="M295" s="327">
        <f t="shared" si="876"/>
        <v>23609.590489271341</v>
      </c>
      <c r="N295" s="327">
        <f t="shared" si="959"/>
        <v>108036.73358737525</v>
      </c>
      <c r="P295" s="84">
        <f t="shared" si="878"/>
        <v>38.490979225075343</v>
      </c>
      <c r="Q295" s="84">
        <f t="shared" si="878"/>
        <v>45.966220273523447</v>
      </c>
      <c r="R295" s="84">
        <f t="shared" si="878"/>
        <v>69.218088735542622</v>
      </c>
      <c r="S295" s="84">
        <f t="shared" si="878"/>
        <v>38.991456283883565</v>
      </c>
      <c r="T295" s="79">
        <f t="shared" si="960"/>
        <v>192.66674451802498</v>
      </c>
      <c r="V295" s="84">
        <f t="shared" si="904"/>
        <v>100.44850617299328</v>
      </c>
      <c r="W295" s="84">
        <f t="shared" si="905"/>
        <v>91.781834274067279</v>
      </c>
      <c r="X295" s="84">
        <f t="shared" si="906"/>
        <v>36.331250209064649</v>
      </c>
      <c r="Y295" s="84">
        <f t="shared" si="907"/>
        <v>52.426565555423494</v>
      </c>
      <c r="Z295" s="84">
        <f t="shared" si="908"/>
        <v>64.732445787469004</v>
      </c>
      <c r="AC295" s="84">
        <f t="shared" si="961"/>
        <v>53.286286482297321</v>
      </c>
      <c r="AD295" s="84">
        <f t="shared" si="961"/>
        <v>49.662582917913937</v>
      </c>
      <c r="AE295" s="84">
        <f t="shared" si="961"/>
        <v>20.541880175014519</v>
      </c>
      <c r="AF295" s="84">
        <f t="shared" si="961"/>
        <v>31.7446400183339</v>
      </c>
      <c r="AG295" s="84">
        <f t="shared" si="961"/>
        <v>36.298334813799293</v>
      </c>
      <c r="AI295" s="74">
        <f t="shared" si="962"/>
        <v>54.192668320313388</v>
      </c>
      <c r="AJ295" s="74">
        <f t="shared" si="962"/>
        <v>52.157234272749093</v>
      </c>
      <c r="AK295" s="74">
        <f t="shared" si="962"/>
        <v>21.46551108380017</v>
      </c>
      <c r="AL295" s="74">
        <f t="shared" si="962"/>
        <v>33.031474036054725</v>
      </c>
      <c r="AM295" s="74">
        <f t="shared" si="963"/>
        <v>37.666836250767219</v>
      </c>
      <c r="AO295" s="119">
        <f>Northeast!V295</f>
        <v>0.98327482543102007</v>
      </c>
      <c r="AP295" s="119">
        <f>Midwest!V295</f>
        <v>0.9521705590869769</v>
      </c>
      <c r="AQ295" s="119">
        <f>South!V296</f>
        <v>0.95697139913511275</v>
      </c>
      <c r="AR295" s="119">
        <f>West!V296</f>
        <v>0.96104218611872383</v>
      </c>
      <c r="AS295" s="119">
        <f t="shared" si="909"/>
        <v>0.96366826701724784</v>
      </c>
      <c r="AU295" s="125">
        <f t="shared" si="910"/>
        <v>1885.0723667216728</v>
      </c>
      <c r="AV295" s="125">
        <f t="shared" si="911"/>
        <v>1848.1083520317743</v>
      </c>
      <c r="AW295" s="125">
        <f t="shared" si="912"/>
        <v>1768.6428846593624</v>
      </c>
      <c r="AX295" s="125">
        <f t="shared" si="913"/>
        <v>1651.5092162061026</v>
      </c>
      <c r="AY295" s="125">
        <f t="shared" si="914"/>
        <v>1783.3447765449591</v>
      </c>
      <c r="BB295" s="71">
        <f t="shared" si="802"/>
        <v>0.82254873165101905</v>
      </c>
      <c r="BC295" s="71">
        <f t="shared" si="803"/>
        <v>0.71920523683059046</v>
      </c>
      <c r="BD295" s="71">
        <f t="shared" si="804"/>
        <v>0.57665572114310948</v>
      </c>
      <c r="BE295" s="71">
        <f t="shared" si="805"/>
        <v>0.70700980007828196</v>
      </c>
      <c r="BF295" s="71"/>
      <c r="BG295" s="71">
        <f t="shared" si="952"/>
        <v>0.95403576586593197</v>
      </c>
      <c r="BH295" s="71">
        <f t="shared" si="953"/>
        <v>0.82238488583209524</v>
      </c>
      <c r="BI295" s="71">
        <f t="shared" si="954"/>
        <v>0.67649206156526942</v>
      </c>
      <c r="BJ295" s="71">
        <f t="shared" si="955"/>
        <v>0.78071560782818572</v>
      </c>
      <c r="BK295" s="71"/>
      <c r="BL295" s="71">
        <f t="shared" si="988"/>
        <v>0.95403576586593197</v>
      </c>
      <c r="BM295" s="71">
        <f t="shared" si="988"/>
        <v>0.82238488583209512</v>
      </c>
      <c r="BN295" s="71">
        <f t="shared" si="988"/>
        <v>0.67649206156526931</v>
      </c>
      <c r="BO295" s="71">
        <f t="shared" si="988"/>
        <v>0.78071560782818572</v>
      </c>
      <c r="BP295" s="71">
        <f t="shared" si="890"/>
        <v>1.1905027810997568</v>
      </c>
      <c r="BQ295" s="148">
        <f>Northeast!AK295</f>
        <v>0.82908113832381924</v>
      </c>
      <c r="BR295" s="148">
        <f>Midwest!AK295</f>
        <v>0.73212391614602657</v>
      </c>
      <c r="BS295" s="148">
        <f>South!AK296</f>
        <v>0.56980253692139304</v>
      </c>
      <c r="BT295" s="148">
        <f>West!AK296</f>
        <v>0.70849096660842292</v>
      </c>
      <c r="BU295" s="72"/>
      <c r="BV295" s="148">
        <f>Northeast!AH295</f>
        <v>0.99212090786915386</v>
      </c>
      <c r="BW295" s="148">
        <f>Midwest!AH295</f>
        <v>0.98235451809382024</v>
      </c>
      <c r="BX295" s="148">
        <f>South!AH296</f>
        <v>1.0120272967873112</v>
      </c>
      <c r="BY295" s="148">
        <f>West!AH296</f>
        <v>0.99790940661215288</v>
      </c>
      <c r="CA295" s="148">
        <f>Northeast!AI295</f>
        <v>1.1527984799623923</v>
      </c>
      <c r="CB295" s="148">
        <f>Midwest!AI295</f>
        <v>1.2142735460195044</v>
      </c>
      <c r="CC295" s="148">
        <f>South!AI296</f>
        <v>1.2293272747513215</v>
      </c>
      <c r="CD295" s="148">
        <f>West!AI296</f>
        <v>1.2124622750199647</v>
      </c>
      <c r="CF295" s="148">
        <f>Northeast!AJ295</f>
        <v>1.0061196338527114</v>
      </c>
      <c r="CG295" s="148">
        <f>Midwest!AJ295</f>
        <v>0.94168520112451215</v>
      </c>
      <c r="CH295" s="148">
        <f>South!AJ296</f>
        <v>0.95428606531802396</v>
      </c>
      <c r="CI295" s="148">
        <f>West!AJ296</f>
        <v>0.91075002810314309</v>
      </c>
      <c r="CK295" s="73">
        <f t="shared" si="807"/>
        <v>1.2365492997647942</v>
      </c>
      <c r="CL295" s="73">
        <f t="shared" si="808"/>
        <v>0.79119616959142214</v>
      </c>
      <c r="CM295" s="73">
        <f t="shared" si="964"/>
        <v>0.9695231627848</v>
      </c>
      <c r="CN295" s="73">
        <f t="shared" si="965"/>
        <v>0.99398039477030775</v>
      </c>
      <c r="CO295" s="73">
        <f t="shared" si="966"/>
        <v>1.1999941851541522</v>
      </c>
      <c r="CP295" s="73">
        <f t="shared" si="967"/>
        <v>0.95690616884933044</v>
      </c>
      <c r="CQ295" s="73">
        <f t="shared" si="968"/>
        <v>0.71498951387084153</v>
      </c>
      <c r="CR295" s="73">
        <f t="shared" si="969"/>
        <v>0.978353069484861</v>
      </c>
      <c r="CS295" s="73">
        <f t="shared" si="970"/>
        <v>0.97835306948486045</v>
      </c>
      <c r="CT295" s="73"/>
      <c r="CU295" s="73">
        <f t="shared" si="971"/>
        <v>1.1065842984297911</v>
      </c>
      <c r="CV295" s="546">
        <f t="shared" si="817"/>
        <v>0.9221580505305853</v>
      </c>
      <c r="CW295" s="71">
        <f t="shared" si="818"/>
        <v>0.85798325909120388</v>
      </c>
      <c r="CX295" s="53"/>
      <c r="CZ295" s="71">
        <f t="shared" si="972"/>
        <v>0.29327899120517065</v>
      </c>
      <c r="DA295" s="71">
        <f t="shared" si="972"/>
        <v>0.32641840298680325</v>
      </c>
      <c r="DB295" s="71">
        <f t="shared" si="972"/>
        <v>0.20331355464259993</v>
      </c>
      <c r="DC295" s="71">
        <f t="shared" si="972"/>
        <v>0.17698905116542618</v>
      </c>
      <c r="DE295" s="71">
        <f t="shared" si="973"/>
        <v>0.2925039713926334</v>
      </c>
      <c r="DF295" s="71">
        <f t="shared" si="973"/>
        <v>0.33178395871055399</v>
      </c>
      <c r="DG295" s="71">
        <f t="shared" si="973"/>
        <v>0.20415187676897278</v>
      </c>
      <c r="DH295" s="71">
        <f t="shared" si="973"/>
        <v>0.17147117277218563</v>
      </c>
      <c r="DI295" s="71">
        <f t="shared" si="974"/>
        <v>0.99991097964434572</v>
      </c>
      <c r="DK295" s="71">
        <f t="shared" si="975"/>
        <v>0.29253001251838734</v>
      </c>
      <c r="DL295" s="71">
        <f t="shared" si="975"/>
        <v>0.33181349686605588</v>
      </c>
      <c r="DM295" s="71">
        <f t="shared" si="975"/>
        <v>0.20417005205962108</v>
      </c>
      <c r="DN295" s="71">
        <f t="shared" si="975"/>
        <v>0.17148643855593576</v>
      </c>
      <c r="DQ295" s="71">
        <f t="shared" si="976"/>
        <v>6.4533984723917741E-3</v>
      </c>
      <c r="DR295" s="71">
        <f t="shared" si="976"/>
        <v>-3.8479675704343783E-2</v>
      </c>
      <c r="DS295" s="71">
        <f t="shared" si="976"/>
        <v>-3.6616489417671823E-2</v>
      </c>
      <c r="DT295" s="71">
        <f t="shared" si="976"/>
        <v>-1.0436013915745807E-2</v>
      </c>
      <c r="DV295" s="71">
        <f t="shared" si="977"/>
        <v>0.18899899184261387</v>
      </c>
      <c r="DW295" s="71">
        <f t="shared" si="977"/>
        <v>0.23021834050821147</v>
      </c>
      <c r="DX295" s="71">
        <f t="shared" si="977"/>
        <v>0.36224967701430905</v>
      </c>
      <c r="DY295" s="71">
        <f t="shared" si="977"/>
        <v>0.21853299063486556</v>
      </c>
      <c r="DZ295" s="71"/>
      <c r="EA295" s="71">
        <f t="shared" si="957"/>
        <v>0.99999999999999989</v>
      </c>
      <c r="EB295" s="71">
        <f t="shared" si="978"/>
        <v>-1.0343724653467718E-2</v>
      </c>
      <c r="EC295" s="71">
        <f t="shared" si="978"/>
        <v>-4.4470217815554469E-3</v>
      </c>
      <c r="ED295" s="71">
        <f t="shared" si="978"/>
        <v>7.4553952818016489E-3</v>
      </c>
      <c r="EE295" s="71">
        <f t="shared" si="978"/>
        <v>1.3759923014837936E-3</v>
      </c>
      <c r="EG295" s="71">
        <f t="shared" si="979"/>
        <v>2.4717818741465966E-4</v>
      </c>
      <c r="EH295" s="71">
        <f t="shared" si="979"/>
        <v>-1.6144813904571075E-3</v>
      </c>
      <c r="EI295" s="71">
        <f t="shared" si="979"/>
        <v>1.2680084022026481E-3</v>
      </c>
      <c r="EJ295" s="71">
        <f t="shared" si="979"/>
        <v>9.9598425278905976E-4</v>
      </c>
      <c r="EL295" s="71">
        <f t="shared" si="980"/>
        <v>6.7556597923350073E-3</v>
      </c>
      <c r="EM295" s="71">
        <f t="shared" si="980"/>
        <v>1.0459239094616766E-2</v>
      </c>
      <c r="EN295" s="71">
        <f t="shared" si="980"/>
        <v>1.2657676267718385E-2</v>
      </c>
      <c r="EO295" s="71">
        <f t="shared" si="980"/>
        <v>1.4598567053559544E-2</v>
      </c>
      <c r="EQ295" s="71">
        <f t="shared" si="981"/>
        <v>-4.344599378466029E-2</v>
      </c>
      <c r="ER295" s="71">
        <f t="shared" si="981"/>
        <v>-4.406600523516549E-2</v>
      </c>
      <c r="ES295" s="71">
        <f t="shared" si="981"/>
        <v>-3.8616611726942071E-2</v>
      </c>
      <c r="ET295" s="71">
        <f t="shared" si="981"/>
        <v>1.1520822717567878E-2</v>
      </c>
      <c r="EW295" s="71">
        <f t="shared" si="982"/>
        <v>0.98005568409406685</v>
      </c>
      <c r="EX295" s="71">
        <f t="shared" si="983"/>
        <v>0.44922964599021992</v>
      </c>
      <c r="EY295" s="71">
        <f t="shared" si="773"/>
        <v>0.71498951387084153</v>
      </c>
      <c r="EZ295" s="71"/>
      <c r="FA295" s="71">
        <f t="shared" si="937"/>
        <v>0.99726046011870983</v>
      </c>
      <c r="FB295" s="71">
        <f t="shared" si="984"/>
        <v>0.93784918702997788</v>
      </c>
      <c r="FC295" s="71">
        <f t="shared" si="774"/>
        <v>0.9695231627848</v>
      </c>
      <c r="FE295" s="71">
        <f t="shared" si="939"/>
        <v>0.99996628802458565</v>
      </c>
      <c r="FF295" s="71">
        <f t="shared" si="985"/>
        <v>0.99271490495339021</v>
      </c>
      <c r="FG295" s="71">
        <f t="shared" si="941"/>
        <v>0.99398039477030775</v>
      </c>
      <c r="FI295" s="71">
        <f t="shared" si="942"/>
        <v>1.0105902081025677</v>
      </c>
      <c r="FJ295" s="71">
        <f t="shared" si="986"/>
        <v>1.2380141324767704</v>
      </c>
      <c r="FK295" s="71">
        <f t="shared" si="944"/>
        <v>1.1999941851541522</v>
      </c>
      <c r="FM295" s="71">
        <f t="shared" si="945"/>
        <v>0.96730672336616985</v>
      </c>
      <c r="FN295" s="71">
        <f t="shared" si="987"/>
        <v>0.95302714028787983</v>
      </c>
      <c r="FO295" s="71">
        <f t="shared" si="947"/>
        <v>0.95690616884933044</v>
      </c>
      <c r="FQ295" s="239"/>
      <c r="GB295" s="119">
        <f t="shared" si="865"/>
        <v>0.28627459076160955</v>
      </c>
      <c r="GC295" s="119">
        <f t="shared" si="862"/>
        <v>0.33216640506508482</v>
      </c>
      <c r="GD295" s="119">
        <f t="shared" si="863"/>
        <v>0.2086719573281004</v>
      </c>
      <c r="GE295" s="119">
        <f t="shared" si="864"/>
        <v>0.17288704684520528</v>
      </c>
    </row>
    <row r="296" spans="1:187" x14ac:dyDescent="0.2">
      <c r="A296" s="75" t="s">
        <v>79</v>
      </c>
      <c r="B296" s="50">
        <f t="shared" si="871"/>
        <v>2005</v>
      </c>
      <c r="D296" s="79">
        <f>Northeast!D296</f>
        <v>1993.1635571753291</v>
      </c>
      <c r="E296" s="79">
        <f>Midwest!D296</f>
        <v>2286.6634761924088</v>
      </c>
      <c r="F296" s="79">
        <f>South!D297</f>
        <v>1420.6112446918187</v>
      </c>
      <c r="G296" s="79">
        <f>West!D297</f>
        <v>1209.0327219404423</v>
      </c>
      <c r="H296" s="79">
        <f t="shared" si="958"/>
        <v>6909.4709999999986</v>
      </c>
      <c r="I296" s="119">
        <f t="shared" si="778"/>
        <v>0.21021040648494491</v>
      </c>
      <c r="J296" s="327">
        <f t="shared" si="876"/>
        <v>20448.328242204116</v>
      </c>
      <c r="K296" s="327">
        <f t="shared" si="876"/>
        <v>25062.501453831454</v>
      </c>
      <c r="L296" s="327">
        <f t="shared" si="876"/>
        <v>39901.269718222233</v>
      </c>
      <c r="M296" s="327">
        <f t="shared" si="876"/>
        <v>23926.992784812606</v>
      </c>
      <c r="N296" s="327">
        <f t="shared" si="959"/>
        <v>109339.09219907041</v>
      </c>
      <c r="P296" s="84">
        <f t="shared" si="878"/>
        <v>38.826632096924385</v>
      </c>
      <c r="Q296" s="84">
        <f t="shared" si="878"/>
        <v>46.828401917867573</v>
      </c>
      <c r="R296" s="84">
        <f t="shared" si="878"/>
        <v>71.510135310380633</v>
      </c>
      <c r="S296" s="84">
        <f t="shared" si="878"/>
        <v>40.118442415209294</v>
      </c>
      <c r="T296" s="79">
        <f t="shared" si="960"/>
        <v>197.2836117403819</v>
      </c>
      <c r="V296" s="84">
        <f t="shared" si="904"/>
        <v>97.473178910614294</v>
      </c>
      <c r="W296" s="84">
        <f t="shared" si="905"/>
        <v>91.238437647764528</v>
      </c>
      <c r="X296" s="84">
        <f t="shared" si="906"/>
        <v>35.603158864968393</v>
      </c>
      <c r="Y296" s="84">
        <f t="shared" si="907"/>
        <v>50.530074247686585</v>
      </c>
      <c r="Z296" s="84">
        <f t="shared" si="908"/>
        <v>63.193052558184149</v>
      </c>
      <c r="AC296" s="84">
        <f t="shared" ref="AC296:AG297" si="989">D296/P296</f>
        <v>51.334958752016391</v>
      </c>
      <c r="AD296" s="84">
        <f t="shared" si="989"/>
        <v>48.830696383852526</v>
      </c>
      <c r="AE296" s="84">
        <f t="shared" si="989"/>
        <v>19.865872697986607</v>
      </c>
      <c r="AF296" s="84">
        <f t="shared" si="989"/>
        <v>30.136581810117487</v>
      </c>
      <c r="AG296" s="84">
        <f t="shared" si="989"/>
        <v>35.023035816541174</v>
      </c>
      <c r="AI296" s="74">
        <f t="shared" ref="AI296:AL297" si="990">AC296/AO296</f>
        <v>52.027609961403677</v>
      </c>
      <c r="AJ296" s="74">
        <f t="shared" si="990"/>
        <v>51.320762526168984</v>
      </c>
      <c r="AK296" s="74">
        <f t="shared" si="990"/>
        <v>20.51290241954975</v>
      </c>
      <c r="AL296" s="74">
        <f t="shared" si="990"/>
        <v>31.308167868603192</v>
      </c>
      <c r="AM296" s="74">
        <f t="shared" si="963"/>
        <v>36.223188837183663</v>
      </c>
      <c r="AO296" s="119">
        <f>Northeast!V296</f>
        <v>0.98668685319388838</v>
      </c>
      <c r="AP296" s="119">
        <f>Midwest!V296</f>
        <v>0.95148033622753081</v>
      </c>
      <c r="AQ296" s="119">
        <f>South!V297</f>
        <v>0.9684574270218097</v>
      </c>
      <c r="AR296" s="119">
        <f>West!V297</f>
        <v>0.96257890070723018</v>
      </c>
      <c r="AS296" s="119">
        <f t="shared" si="909"/>
        <v>0.96686782530282056</v>
      </c>
      <c r="AU296" s="125">
        <f t="shared" si="910"/>
        <v>1898.7680380046208</v>
      </c>
      <c r="AV296" s="125">
        <f t="shared" si="911"/>
        <v>1868.4648060422812</v>
      </c>
      <c r="AW296" s="125">
        <f t="shared" si="912"/>
        <v>1792.1769361069523</v>
      </c>
      <c r="AX296" s="125">
        <f t="shared" si="913"/>
        <v>1676.7022406875149</v>
      </c>
      <c r="AY296" s="125">
        <f t="shared" si="914"/>
        <v>1804.328239539373</v>
      </c>
      <c r="BB296" s="71">
        <f t="shared" si="802"/>
        <v>0.78968698001063919</v>
      </c>
      <c r="BC296" s="71">
        <f t="shared" si="803"/>
        <v>0.7076709814393769</v>
      </c>
      <c r="BD296" s="71">
        <f t="shared" si="804"/>
        <v>0.55106456544660842</v>
      </c>
      <c r="BE296" s="71">
        <f t="shared" si="805"/>
        <v>0.67012393941115977</v>
      </c>
      <c r="BF296" s="71"/>
      <c r="BG296" s="71">
        <f t="shared" si="952"/>
        <v>0.92577682273563888</v>
      </c>
      <c r="BH296" s="71">
        <f t="shared" si="953"/>
        <v>0.81751593571775005</v>
      </c>
      <c r="BI296" s="71">
        <f t="shared" si="954"/>
        <v>0.66293491691593354</v>
      </c>
      <c r="BJ296" s="71">
        <f t="shared" si="955"/>
        <v>0.75247381192997009</v>
      </c>
      <c r="BK296" s="71"/>
      <c r="BL296" s="71">
        <f t="shared" ref="BL296:BO297" si="991">BQ296*BV296*CA296*CF296</f>
        <v>0.92577682273563899</v>
      </c>
      <c r="BM296" s="71">
        <f t="shared" si="991"/>
        <v>0.81751593571774994</v>
      </c>
      <c r="BN296" s="71">
        <f t="shared" si="991"/>
        <v>0.66293491691593365</v>
      </c>
      <c r="BO296" s="71">
        <f t="shared" si="991"/>
        <v>0.75247381192997009</v>
      </c>
      <c r="BP296" s="71">
        <f t="shared" si="890"/>
        <v>1.2132616577589082</v>
      </c>
      <c r="BQ296" s="148">
        <f>Northeast!AK296</f>
        <v>0.79586176919045104</v>
      </c>
      <c r="BR296" s="148">
        <f>Midwest!AK296</f>
        <v>0.72159921641578406</v>
      </c>
      <c r="BS296" s="148">
        <f>South!AK297</f>
        <v>0.54383449988422672</v>
      </c>
      <c r="BT296" s="148">
        <f>West!AK297</f>
        <v>0.67089626827677684</v>
      </c>
      <c r="BU296" s="72"/>
      <c r="BV296" s="148">
        <f>Northeast!AH296</f>
        <v>0.99224137982392013</v>
      </c>
      <c r="BW296" s="148">
        <f>Midwest!AH296</f>
        <v>0.98069810130117741</v>
      </c>
      <c r="BX296" s="148">
        <f>South!AH297</f>
        <v>1.0132946062890842</v>
      </c>
      <c r="BY296" s="148">
        <f>West!AH297</f>
        <v>0.99884881031220984</v>
      </c>
      <c r="CA296" s="148">
        <f>Northeast!AI296</f>
        <v>1.1611739404040009</v>
      </c>
      <c r="CB296" s="148">
        <f>Midwest!AI296</f>
        <v>1.2276484672293708</v>
      </c>
      <c r="CC296" s="148">
        <f>South!AI297</f>
        <v>1.2456850435133828</v>
      </c>
      <c r="CD296" s="148">
        <f>West!AI297</f>
        <v>1.2309578374289576</v>
      </c>
      <c r="CF296" s="148">
        <f>Northeast!AJ296</f>
        <v>1.009610934590496</v>
      </c>
      <c r="CG296" s="148">
        <f>Midwest!AJ296</f>
        <v>0.94100257903961859</v>
      </c>
      <c r="CH296" s="148">
        <f>South!AJ297</f>
        <v>0.96573986254543887</v>
      </c>
      <c r="CI296" s="148">
        <f>West!AJ297</f>
        <v>0.9122063251053808</v>
      </c>
      <c r="CK296" s="73">
        <f t="shared" si="807"/>
        <v>1.2514556244551076</v>
      </c>
      <c r="CL296" s="73">
        <f t="shared" si="808"/>
        <v>0.77238084426748821</v>
      </c>
      <c r="CM296" s="73">
        <f t="shared" si="964"/>
        <v>0.96686326534548461</v>
      </c>
      <c r="CN296" s="73">
        <f t="shared" si="965"/>
        <v>0.99388308949236659</v>
      </c>
      <c r="CO296" s="73">
        <f t="shared" si="966"/>
        <v>1.2133557734918117</v>
      </c>
      <c r="CP296" s="73">
        <f t="shared" si="967"/>
        <v>0.96025145283900026</v>
      </c>
      <c r="CQ296" s="73">
        <f t="shared" si="968"/>
        <v>0.68985529014029612</v>
      </c>
      <c r="CR296" s="73">
        <f t="shared" si="969"/>
        <v>0.96660035177993386</v>
      </c>
      <c r="CS296" s="73">
        <f t="shared" si="970"/>
        <v>0.96660035177993264</v>
      </c>
      <c r="CT296" s="73"/>
      <c r="CU296" s="73">
        <f t="shared" si="971"/>
        <v>1.1196273411347033</v>
      </c>
      <c r="CV296" s="546">
        <f t="shared" si="817"/>
        <v>0.92275272067369374</v>
      </c>
      <c r="CW296" s="71">
        <f t="shared" si="818"/>
        <v>0.83703989916559718</v>
      </c>
      <c r="CX296" s="53"/>
      <c r="CZ296" s="71">
        <f t="shared" ref="CZ296:DC297" si="992">D296/$H296</f>
        <v>0.2884683295110913</v>
      </c>
      <c r="DA296" s="71">
        <f t="shared" si="992"/>
        <v>0.33094624410355139</v>
      </c>
      <c r="DB296" s="71">
        <f t="shared" si="992"/>
        <v>0.20560347451951372</v>
      </c>
      <c r="DC296" s="71">
        <f t="shared" si="992"/>
        <v>0.17498195186584364</v>
      </c>
      <c r="DE296" s="71">
        <f t="shared" ref="DE296:DH297" si="993">(CZ296-CZ295)/LN(CZ296/CZ295)</f>
        <v>0.29086703007749948</v>
      </c>
      <c r="DF296" s="71">
        <f t="shared" si="993"/>
        <v>0.32867712561719803</v>
      </c>
      <c r="DG296" s="71">
        <f t="shared" si="993"/>
        <v>0.20445637731908389</v>
      </c>
      <c r="DH296" s="71">
        <f t="shared" si="993"/>
        <v>0.17598359393305071</v>
      </c>
      <c r="DI296" s="71">
        <f t="shared" si="974"/>
        <v>0.99998412694683214</v>
      </c>
      <c r="DK296" s="71">
        <f t="shared" ref="DK296:DN297" si="994">DE296/$DI296</f>
        <v>0.2908716470986189</v>
      </c>
      <c r="DL296" s="71">
        <f t="shared" si="994"/>
        <v>0.32868234280950076</v>
      </c>
      <c r="DM296" s="71">
        <f t="shared" si="994"/>
        <v>0.20445962271754597</v>
      </c>
      <c r="DN296" s="71">
        <f t="shared" si="994"/>
        <v>0.17598638737433434</v>
      </c>
      <c r="DQ296" s="71">
        <f t="shared" ref="DQ296:DT297" si="995">LN(BQ296/BQ295)</f>
        <v>-4.0892511315737769E-2</v>
      </c>
      <c r="DR296" s="71">
        <f t="shared" si="995"/>
        <v>-1.4479901137307103E-2</v>
      </c>
      <c r="DS296" s="71">
        <f t="shared" si="995"/>
        <v>-4.6644901940218871E-2</v>
      </c>
      <c r="DT296" s="71">
        <f t="shared" si="995"/>
        <v>-5.4522776737137936E-2</v>
      </c>
      <c r="DV296" s="71">
        <f t="shared" ref="DV296:DY297" si="996">J296/$N296</f>
        <v>0.18701754176790181</v>
      </c>
      <c r="DW296" s="71">
        <f t="shared" si="996"/>
        <v>0.22921812272047137</v>
      </c>
      <c r="DX296" s="71">
        <f t="shared" si="996"/>
        <v>0.36493141579751903</v>
      </c>
      <c r="DY296" s="71">
        <f t="shared" si="996"/>
        <v>0.21883291971410782</v>
      </c>
      <c r="DZ296" s="71"/>
      <c r="EA296" s="71">
        <f t="shared" si="957"/>
        <v>1</v>
      </c>
      <c r="EB296" s="71">
        <f t="shared" ref="EB296:EE297" si="997">LN(DV296/DV295)</f>
        <v>-1.0539262178831332E-2</v>
      </c>
      <c r="EC296" s="71">
        <f t="shared" si="997"/>
        <v>-4.3541139983260899E-3</v>
      </c>
      <c r="ED296" s="71">
        <f t="shared" si="997"/>
        <v>7.3757444116263919E-3</v>
      </c>
      <c r="EE296" s="71">
        <f t="shared" si="997"/>
        <v>1.3715249367233068E-3</v>
      </c>
      <c r="EG296" s="71">
        <f t="shared" ref="EG296:EJ297" si="998">LN(BV296/BV295)</f>
        <v>1.2142133083410916E-4</v>
      </c>
      <c r="EH296" s="71">
        <f t="shared" si="998"/>
        <v>-1.6875932610224619E-3</v>
      </c>
      <c r="EI296" s="71">
        <f t="shared" si="998"/>
        <v>1.2514649303394156E-3</v>
      </c>
      <c r="EJ296" s="71">
        <f t="shared" si="998"/>
        <v>9.4092891307810255E-4</v>
      </c>
      <c r="EL296" s="71">
        <f t="shared" ref="EL296:EO297" si="999">LN(CA296/CA295)</f>
        <v>7.2390638224786022E-3</v>
      </c>
      <c r="EM296" s="71">
        <f t="shared" si="999"/>
        <v>1.0954530806625734E-2</v>
      </c>
      <c r="EN296" s="71">
        <f t="shared" si="999"/>
        <v>1.3218525679736691E-2</v>
      </c>
      <c r="EO296" s="71">
        <f t="shared" si="999"/>
        <v>1.5139365988903449E-2</v>
      </c>
      <c r="EQ296" s="71">
        <f t="shared" ref="EQ296:ET297" si="1000">LN(CF296/CF295)</f>
        <v>3.4640584249253652E-3</v>
      </c>
      <c r="ER296" s="71">
        <f t="shared" si="1000"/>
        <v>-7.2515700372505437E-4</v>
      </c>
      <c r="ES296" s="71">
        <f t="shared" si="1000"/>
        <v>1.1931019191769249E-2</v>
      </c>
      <c r="ET296" s="71">
        <f t="shared" si="1000"/>
        <v>1.5977314097189198E-3</v>
      </c>
      <c r="EW296" s="71">
        <f t="shared" si="982"/>
        <v>0.96484672398274396</v>
      </c>
      <c r="EX296" s="71">
        <f t="shared" si="983"/>
        <v>0.43343775224959152</v>
      </c>
      <c r="EY296" s="71">
        <f t="shared" si="773"/>
        <v>0.68985529014029612</v>
      </c>
      <c r="EZ296" s="71"/>
      <c r="FA296" s="71">
        <f t="shared" si="937"/>
        <v>0.99725648902324804</v>
      </c>
      <c r="FB296" s="71">
        <f t="shared" si="984"/>
        <v>0.9352761874908232</v>
      </c>
      <c r="FC296" s="71">
        <f t="shared" si="774"/>
        <v>0.96686326534548461</v>
      </c>
      <c r="FE296" s="71">
        <f t="shared" si="939"/>
        <v>0.99990210543542601</v>
      </c>
      <c r="FF296" s="71">
        <f t="shared" si="985"/>
        <v>0.99261772356002365</v>
      </c>
      <c r="FG296" s="71">
        <f t="shared" si="941"/>
        <v>0.99388308949236659</v>
      </c>
      <c r="FI296" s="71">
        <f t="shared" si="942"/>
        <v>1.0111347109035722</v>
      </c>
      <c r="FJ296" s="71">
        <f t="shared" si="986"/>
        <v>1.2517990619364361</v>
      </c>
      <c r="FK296" s="71">
        <f t="shared" si="944"/>
        <v>1.2133557734918117</v>
      </c>
      <c r="FM296" s="71">
        <f t="shared" si="945"/>
        <v>1.0034959373223526</v>
      </c>
      <c r="FN296" s="71">
        <f t="shared" si="987"/>
        <v>0.95635886343682719</v>
      </c>
      <c r="FO296" s="71">
        <f t="shared" si="947"/>
        <v>0.96025145283900026</v>
      </c>
      <c r="FQ296" s="239"/>
      <c r="GB296" s="119">
        <f t="shared" si="865"/>
        <v>0.28653141987455821</v>
      </c>
      <c r="GC296" s="119">
        <f t="shared" si="862"/>
        <v>0.33204616604716997</v>
      </c>
      <c r="GD296" s="119">
        <f t="shared" si="863"/>
        <v>0.20653467159943006</v>
      </c>
      <c r="GE296" s="119">
        <f t="shared" si="864"/>
        <v>0.17488774247884178</v>
      </c>
    </row>
    <row r="297" spans="1:187" x14ac:dyDescent="0.2">
      <c r="A297" s="75" t="s">
        <v>79</v>
      </c>
      <c r="B297" s="50">
        <f t="shared" si="871"/>
        <v>2006</v>
      </c>
      <c r="D297" s="79">
        <f>Northeast!D297</f>
        <v>1698.3482758643104</v>
      </c>
      <c r="E297" s="79">
        <f>Midwest!D297</f>
        <v>2012.991223189234</v>
      </c>
      <c r="F297" s="79">
        <f>South!D298</f>
        <v>1248.8096693782315</v>
      </c>
      <c r="G297" s="79">
        <f>West!D298</f>
        <v>1207.8378315682246</v>
      </c>
      <c r="H297" s="79">
        <f t="shared" si="958"/>
        <v>6167.987000000001</v>
      </c>
      <c r="I297" s="119">
        <f t="shared" si="778"/>
        <v>0.20855342218199918</v>
      </c>
      <c r="J297" s="327">
        <f t="shared" si="876"/>
        <v>20405.959173059069</v>
      </c>
      <c r="K297" s="327">
        <f t="shared" si="876"/>
        <v>25115.808497903887</v>
      </c>
      <c r="L297" s="327">
        <f t="shared" si="876"/>
        <v>40389.231801673996</v>
      </c>
      <c r="M297" s="327">
        <f t="shared" si="876"/>
        <v>24177.789264693562</v>
      </c>
      <c r="N297" s="327">
        <f t="shared" si="959"/>
        <v>110088.78873733053</v>
      </c>
      <c r="P297" s="84">
        <f t="shared" si="878"/>
        <v>39.097961520032605</v>
      </c>
      <c r="Q297" s="84">
        <f t="shared" si="878"/>
        <v>47.320305636674988</v>
      </c>
      <c r="R297" s="84">
        <f t="shared" si="878"/>
        <v>73.385688801892314</v>
      </c>
      <c r="S297" s="84">
        <f t="shared" si="878"/>
        <v>41.13145966315048</v>
      </c>
      <c r="T297" s="79">
        <f t="shared" si="960"/>
        <v>200.93541562175039</v>
      </c>
      <c r="V297" s="84">
        <f t="shared" si="904"/>
        <v>83.228054190491164</v>
      </c>
      <c r="W297" s="84">
        <f t="shared" si="905"/>
        <v>80.148374413558457</v>
      </c>
      <c r="X297" s="84">
        <f t="shared" si="906"/>
        <v>30.919371665951633</v>
      </c>
      <c r="Y297" s="84">
        <f t="shared" si="907"/>
        <v>49.956504225636991</v>
      </c>
      <c r="Z297" s="84">
        <f t="shared" si="908"/>
        <v>56.027385447183768</v>
      </c>
      <c r="AC297" s="84">
        <f t="shared" si="989"/>
        <v>43.438281941991491</v>
      </c>
      <c r="AD297" s="84">
        <f t="shared" si="989"/>
        <v>42.539691916721083</v>
      </c>
      <c r="AE297" s="84">
        <f t="shared" si="989"/>
        <v>17.017073625205654</v>
      </c>
      <c r="AF297" s="84">
        <f t="shared" si="989"/>
        <v>29.365304354863973</v>
      </c>
      <c r="AG297" s="84">
        <f t="shared" si="989"/>
        <v>30.696365699966446</v>
      </c>
      <c r="AI297" s="74">
        <f t="shared" si="990"/>
        <v>49.382024353588577</v>
      </c>
      <c r="AJ297" s="74">
        <f t="shared" si="990"/>
        <v>48.529300737524657</v>
      </c>
      <c r="AK297" s="74">
        <f t="shared" si="990"/>
        <v>18.727128170146845</v>
      </c>
      <c r="AL297" s="74">
        <f t="shared" si="990"/>
        <v>30.039596095708088</v>
      </c>
      <c r="AM297" s="74">
        <f t="shared" si="963"/>
        <v>34.02602495528977</v>
      </c>
      <c r="AO297" s="119">
        <f>Northeast!V297</f>
        <v>0.87963753026732372</v>
      </c>
      <c r="AP297" s="119">
        <f>Midwest!V297</f>
        <v>0.87657747526182284</v>
      </c>
      <c r="AQ297" s="119">
        <f>South!V298</f>
        <v>0.90868570293296702</v>
      </c>
      <c r="AR297" s="119">
        <f>West!V298</f>
        <v>0.97755323544644945</v>
      </c>
      <c r="AS297" s="119">
        <f t="shared" si="909"/>
        <v>0.90214374850725287</v>
      </c>
      <c r="AU297" s="125">
        <f t="shared" si="910"/>
        <v>1916.0070442389015</v>
      </c>
      <c r="AV297" s="125">
        <f t="shared" si="911"/>
        <v>1884.0845056062697</v>
      </c>
      <c r="AW297" s="125">
        <f t="shared" si="912"/>
        <v>1816.9617377781058</v>
      </c>
      <c r="AX297" s="125">
        <f t="shared" si="913"/>
        <v>1701.2084609081317</v>
      </c>
      <c r="AY297" s="125">
        <f t="shared" si="914"/>
        <v>1825.2123392980366</v>
      </c>
      <c r="BB297" s="71">
        <f t="shared" si="802"/>
        <v>0.74953167572998969</v>
      </c>
      <c r="BC297" s="71">
        <f t="shared" si="803"/>
        <v>0.66917902601269841</v>
      </c>
      <c r="BD297" s="71">
        <f t="shared" si="804"/>
        <v>0.50309100760454095</v>
      </c>
      <c r="BE297" s="71">
        <f t="shared" si="805"/>
        <v>0.64297127057898662</v>
      </c>
      <c r="BF297" s="71"/>
      <c r="BG297" s="71">
        <f t="shared" si="952"/>
        <v>0.7904800523803589</v>
      </c>
      <c r="BH297" s="71">
        <f t="shared" si="953"/>
        <v>0.71814659472703302</v>
      </c>
      <c r="BI297" s="71">
        <f t="shared" si="954"/>
        <v>0.57572226004443083</v>
      </c>
      <c r="BJ297" s="71">
        <f t="shared" si="955"/>
        <v>0.74393243479316185</v>
      </c>
      <c r="BK297" s="71"/>
      <c r="BL297" s="71">
        <f t="shared" si="991"/>
        <v>0.7904800523803589</v>
      </c>
      <c r="BM297" s="71">
        <f t="shared" si="991"/>
        <v>0.71814659472703313</v>
      </c>
      <c r="BN297" s="71">
        <f t="shared" si="991"/>
        <v>0.57572226004443094</v>
      </c>
      <c r="BO297" s="71">
        <f t="shared" si="991"/>
        <v>0.74393243479316196</v>
      </c>
      <c r="BP297" s="71">
        <f t="shared" si="890"/>
        <v>1.0159555954781432</v>
      </c>
      <c r="BQ297" s="148">
        <f>Northeast!AK297</f>
        <v>0.75567315919260314</v>
      </c>
      <c r="BR297" s="148">
        <f>Midwest!AK297</f>
        <v>0.6819287060245699</v>
      </c>
      <c r="BS297" s="148">
        <f>South!AK298</f>
        <v>0.49640500854494568</v>
      </c>
      <c r="BT297" s="148">
        <f>West!AK298</f>
        <v>0.64428273005448022</v>
      </c>
      <c r="BU297" s="72"/>
      <c r="BV297" s="148">
        <f>Northeast!AH297</f>
        <v>0.99187283101443602</v>
      </c>
      <c r="BW297" s="148">
        <f>Midwest!AH297</f>
        <v>0.98130350005912181</v>
      </c>
      <c r="BX297" s="148">
        <f>South!AH298</f>
        <v>1.0134688388402713</v>
      </c>
      <c r="BY297" s="148">
        <f>West!AH298</f>
        <v>0.997964465886921</v>
      </c>
      <c r="CA297" s="148">
        <f>Northeast!AI297</f>
        <v>1.1717162943919819</v>
      </c>
      <c r="CB297" s="148">
        <f>Midwest!AI297</f>
        <v>1.2379111706885442</v>
      </c>
      <c r="CC297" s="148">
        <f>South!AI298</f>
        <v>1.2629121688748259</v>
      </c>
      <c r="CD297" s="148">
        <f>West!AI298</f>
        <v>1.2489491796686858</v>
      </c>
      <c r="CF297" s="148">
        <f>Northeast!AJ297</f>
        <v>0.90007449289440811</v>
      </c>
      <c r="CG297" s="148">
        <f>Midwest!AJ297</f>
        <v>0.8669245527657029</v>
      </c>
      <c r="CH297" s="148">
        <f>South!AJ298</f>
        <v>0.90613586241589794</v>
      </c>
      <c r="CI297" s="148">
        <f>West!AJ298</f>
        <v>0.92639704012450808</v>
      </c>
      <c r="CK297" s="73">
        <f t="shared" si="807"/>
        <v>1.2600363793394813</v>
      </c>
      <c r="CL297" s="73">
        <f t="shared" si="808"/>
        <v>0.68479805171543795</v>
      </c>
      <c r="CM297" s="73">
        <f t="shared" si="964"/>
        <v>0.96463509164557149</v>
      </c>
      <c r="CN297" s="73">
        <f t="shared" si="965"/>
        <v>0.99385240840969247</v>
      </c>
      <c r="CO297" s="73">
        <f t="shared" si="966"/>
        <v>1.2265013770529662</v>
      </c>
      <c r="CP297" s="73">
        <f t="shared" si="967"/>
        <v>0.89580439331337647</v>
      </c>
      <c r="CQ297" s="73">
        <f t="shared" si="968"/>
        <v>0.65012420649863611</v>
      </c>
      <c r="CR297" s="73">
        <f t="shared" si="969"/>
        <v>0.86287045766225223</v>
      </c>
      <c r="CS297" s="73">
        <f t="shared" si="970"/>
        <v>0.86287045766225134</v>
      </c>
      <c r="CT297" s="73"/>
      <c r="CU297" s="73">
        <f t="shared" si="971"/>
        <v>1.0533341857912735</v>
      </c>
      <c r="CV297" s="546">
        <f t="shared" si="817"/>
        <v>0.85881206943462363</v>
      </c>
      <c r="CW297" s="71">
        <f t="shared" si="818"/>
        <v>0.79737823452604417</v>
      </c>
      <c r="CX297" s="53"/>
      <c r="CZ297" s="71">
        <f t="shared" si="992"/>
        <v>0.27534887409203523</v>
      </c>
      <c r="DA297" s="71">
        <f t="shared" si="992"/>
        <v>0.3263611326011604</v>
      </c>
      <c r="DB297" s="71">
        <f t="shared" si="992"/>
        <v>0.20246632643328064</v>
      </c>
      <c r="DC297" s="71">
        <f t="shared" si="992"/>
        <v>0.19582366687352362</v>
      </c>
      <c r="DE297" s="71">
        <f t="shared" si="993"/>
        <v>0.2818577150460399</v>
      </c>
      <c r="DF297" s="71">
        <f t="shared" si="993"/>
        <v>0.32864835763468425</v>
      </c>
      <c r="DG297" s="71">
        <f t="shared" si="993"/>
        <v>0.20403088079920509</v>
      </c>
      <c r="DH297" s="71">
        <f t="shared" si="993"/>
        <v>0.1852074043698064</v>
      </c>
      <c r="DI297" s="71">
        <f t="shared" si="974"/>
        <v>0.99974435784973559</v>
      </c>
      <c r="DK297" s="71">
        <f t="shared" si="994"/>
        <v>0.28192978818331466</v>
      </c>
      <c r="DL297" s="71">
        <f t="shared" si="994"/>
        <v>0.32873239549112915</v>
      </c>
      <c r="DM297" s="71">
        <f t="shared" si="994"/>
        <v>0.20408305302971413</v>
      </c>
      <c r="DN297" s="71">
        <f t="shared" si="994"/>
        <v>0.18525476329584206</v>
      </c>
      <c r="DQ297" s="71">
        <f t="shared" si="995"/>
        <v>-5.1816560380334165E-2</v>
      </c>
      <c r="DR297" s="71">
        <f t="shared" si="995"/>
        <v>-5.6544767091257185E-2</v>
      </c>
      <c r="DS297" s="71">
        <f t="shared" si="995"/>
        <v>-9.1252829399633098E-2</v>
      </c>
      <c r="DT297" s="71">
        <f t="shared" si="995"/>
        <v>-4.0476880702721221E-2</v>
      </c>
      <c r="DV297" s="71">
        <f t="shared" si="996"/>
        <v>0.18535910338469838</v>
      </c>
      <c r="DW297" s="71">
        <f t="shared" si="996"/>
        <v>0.22814138284171392</v>
      </c>
      <c r="DX297" s="71">
        <f t="shared" si="996"/>
        <v>0.36687870095511571</v>
      </c>
      <c r="DY297" s="71">
        <f t="shared" si="996"/>
        <v>0.21962081281847187</v>
      </c>
      <c r="DZ297" s="71"/>
      <c r="EA297" s="71">
        <f t="shared" si="957"/>
        <v>0.99999999999999989</v>
      </c>
      <c r="EB297" s="71">
        <f t="shared" si="997"/>
        <v>-8.9073757444515303E-3</v>
      </c>
      <c r="EC297" s="71">
        <f t="shared" si="997"/>
        <v>-4.7085142210814045E-3</v>
      </c>
      <c r="ED297" s="71">
        <f t="shared" si="997"/>
        <v>5.3218443116292286E-3</v>
      </c>
      <c r="EE297" s="71">
        <f t="shared" si="997"/>
        <v>3.5939662225585997E-3</v>
      </c>
      <c r="EG297" s="71">
        <f t="shared" si="998"/>
        <v>-3.7149959584946359E-4</v>
      </c>
      <c r="EH297" s="71">
        <f t="shared" si="998"/>
        <v>6.1712363204810452E-4</v>
      </c>
      <c r="EI297" s="71">
        <f t="shared" si="998"/>
        <v>1.7193180786340419E-4</v>
      </c>
      <c r="EJ297" s="71">
        <f t="shared" si="998"/>
        <v>-8.8575581267248649E-4</v>
      </c>
      <c r="EL297" s="71">
        <f t="shared" si="999"/>
        <v>9.0380812564614301E-3</v>
      </c>
      <c r="EM297" s="71">
        <f t="shared" si="999"/>
        <v>8.3248951448617447E-3</v>
      </c>
      <c r="EN297" s="71">
        <f t="shared" si="999"/>
        <v>1.3734684937209182E-2</v>
      </c>
      <c r="EO297" s="71">
        <f t="shared" si="999"/>
        <v>1.4509945550746995E-2</v>
      </c>
      <c r="EQ297" s="71">
        <f t="shared" si="1000"/>
        <v>-0.11484279256312623</v>
      </c>
      <c r="ER297" s="71">
        <f t="shared" si="1000"/>
        <v>-8.1993928362600291E-2</v>
      </c>
      <c r="ES297" s="71">
        <f t="shared" si="1000"/>
        <v>-6.3705251198539661E-2</v>
      </c>
      <c r="ET297" s="71">
        <f t="shared" si="1000"/>
        <v>1.5436713628415798E-2</v>
      </c>
      <c r="EW297" s="71">
        <f t="shared" si="982"/>
        <v>0.94240664062519564</v>
      </c>
      <c r="EX297" s="71">
        <f t="shared" si="983"/>
        <v>0.40847461601767338</v>
      </c>
      <c r="EY297" s="71">
        <f t="shared" si="773"/>
        <v>0.65012420649863611</v>
      </c>
      <c r="EZ297" s="71"/>
      <c r="FA297" s="71">
        <f t="shared" si="937"/>
        <v>0.99769546141654586</v>
      </c>
      <c r="FB297" s="71">
        <f t="shared" si="984"/>
        <v>0.93312080743056469</v>
      </c>
      <c r="FC297" s="71">
        <f t="shared" si="774"/>
        <v>0.96463509164557149</v>
      </c>
      <c r="FE297" s="71">
        <f t="shared" si="939"/>
        <v>0.99996913008884192</v>
      </c>
      <c r="FF297" s="71">
        <f t="shared" si="985"/>
        <v>0.99258708153908337</v>
      </c>
      <c r="FG297" s="71">
        <f t="shared" si="941"/>
        <v>0.99385240840969247</v>
      </c>
      <c r="FI297" s="71">
        <f t="shared" si="942"/>
        <v>1.010834088276783</v>
      </c>
      <c r="FJ297" s="71">
        <f t="shared" si="986"/>
        <v>1.2653611634782496</v>
      </c>
      <c r="FK297" s="71">
        <f t="shared" si="944"/>
        <v>1.2265013770529662</v>
      </c>
      <c r="FM297" s="71">
        <f t="shared" si="945"/>
        <v>0.93288522570303345</v>
      </c>
      <c r="FN297" s="71">
        <f t="shared" si="987"/>
        <v>0.89217305417036108</v>
      </c>
      <c r="FO297" s="71">
        <f t="shared" si="947"/>
        <v>0.89580439331337647</v>
      </c>
      <c r="FQ297" s="239"/>
      <c r="GB297" s="119">
        <f t="shared" si="865"/>
        <v>0.28458674309771964</v>
      </c>
      <c r="GC297" s="119">
        <f t="shared" si="862"/>
        <v>0.33215043254639953</v>
      </c>
      <c r="GD297" s="119">
        <f t="shared" si="863"/>
        <v>0.20498585558909718</v>
      </c>
      <c r="GE297" s="119">
        <f t="shared" si="864"/>
        <v>0.17827696876678367</v>
      </c>
    </row>
    <row r="298" spans="1:187" x14ac:dyDescent="0.2">
      <c r="A298" s="75" t="s">
        <v>79</v>
      </c>
      <c r="B298" s="50">
        <f>B297+1</f>
        <v>2007</v>
      </c>
      <c r="D298" s="79">
        <f>Northeast!D298</f>
        <v>1851.0612781120647</v>
      </c>
      <c r="E298" s="79">
        <f>Midwest!D298</f>
        <v>2184.0240425472366</v>
      </c>
      <c r="F298" s="79">
        <f>South!D299</f>
        <v>1331.3696662744271</v>
      </c>
      <c r="G298" s="79">
        <f>West!D299</f>
        <v>1242.0270130662711</v>
      </c>
      <c r="H298" s="79">
        <f t="shared" si="958"/>
        <v>6608.4819999999991</v>
      </c>
      <c r="I298" s="119">
        <f t="shared" si="778"/>
        <v>0.20499250016809253</v>
      </c>
      <c r="J298" s="327">
        <f t="shared" si="876"/>
        <v>20328.352736026798</v>
      </c>
      <c r="K298" s="327">
        <f t="shared" si="876"/>
        <v>25117.818449525344</v>
      </c>
      <c r="L298" s="327">
        <f t="shared" si="876"/>
        <v>40803.592294898684</v>
      </c>
      <c r="M298" s="327">
        <f t="shared" si="876"/>
        <v>24386.663534716841</v>
      </c>
      <c r="N298" s="327">
        <f t="shared" si="959"/>
        <v>110636.42701516766</v>
      </c>
      <c r="P298" s="84">
        <f t="shared" si="878"/>
        <v>39.130392596865072</v>
      </c>
      <c r="Q298" s="84">
        <f t="shared" si="878"/>
        <v>47.51235687424272</v>
      </c>
      <c r="R298" s="84">
        <f t="shared" si="878"/>
        <v>74.845789268066824</v>
      </c>
      <c r="S298" s="84">
        <f t="shared" si="878"/>
        <v>41.910786887207728</v>
      </c>
      <c r="T298" s="79">
        <f t="shared" si="960"/>
        <v>203.39932562638234</v>
      </c>
      <c r="V298" s="84">
        <f t="shared" si="904"/>
        <v>91.058105009735129</v>
      </c>
      <c r="W298" s="84">
        <f t="shared" si="905"/>
        <v>86.951183556647948</v>
      </c>
      <c r="X298" s="84">
        <f t="shared" si="906"/>
        <v>32.628736623291786</v>
      </c>
      <c r="Y298" s="84">
        <f t="shared" si="907"/>
        <v>50.930583894681703</v>
      </c>
      <c r="Z298" s="84">
        <f t="shared" si="908"/>
        <v>59.731520424950197</v>
      </c>
      <c r="AC298" s="84">
        <f t="shared" ref="AC298:AG300" si="1001">D298/P298</f>
        <v>47.304950328056826</v>
      </c>
      <c r="AD298" s="84">
        <f t="shared" si="1001"/>
        <v>45.967495326068203</v>
      </c>
      <c r="AE298" s="84">
        <f t="shared" si="1001"/>
        <v>17.788170574379393</v>
      </c>
      <c r="AF298" s="84">
        <f t="shared" si="1001"/>
        <v>29.63502012999356</v>
      </c>
      <c r="AG298" s="84">
        <f t="shared" si="1001"/>
        <v>32.490186384093064</v>
      </c>
      <c r="AI298" s="74">
        <f t="shared" ref="AI298:AL300" si="1002">AC298/AO298</f>
        <v>49.015666171683556</v>
      </c>
      <c r="AJ298" s="74">
        <f t="shared" si="1002"/>
        <v>48.915827626074076</v>
      </c>
      <c r="AK298" s="74">
        <f t="shared" si="1002"/>
        <v>18.925722616402204</v>
      </c>
      <c r="AL298" s="74">
        <f t="shared" si="1002"/>
        <v>32.11550714756995</v>
      </c>
      <c r="AM298" s="74">
        <f t="shared" si="963"/>
        <v>34.437701898087354</v>
      </c>
      <c r="AO298" s="119">
        <f>Northeast!V298</f>
        <v>0.9650985903642576</v>
      </c>
      <c r="AP298" s="119">
        <f>Midwest!V298</f>
        <v>0.93972641488264841</v>
      </c>
      <c r="AQ298" s="119">
        <f>South!V299</f>
        <v>0.93989386481671577</v>
      </c>
      <c r="AR298" s="119">
        <f>West!V299</f>
        <v>0.92276357318043856</v>
      </c>
      <c r="AS298" s="119">
        <f t="shared" si="909"/>
        <v>0.94344815691367445</v>
      </c>
      <c r="AU298" s="125">
        <f t="shared" si="910"/>
        <v>1924.9170409915446</v>
      </c>
      <c r="AV298" s="125">
        <f t="shared" si="911"/>
        <v>1891.579755213199</v>
      </c>
      <c r="AW298" s="125">
        <f t="shared" si="912"/>
        <v>1834.2941162419206</v>
      </c>
      <c r="AX298" s="125">
        <f t="shared" si="913"/>
        <v>1718.5945435932042</v>
      </c>
      <c r="AY298" s="125">
        <f t="shared" si="914"/>
        <v>1838.4480691743361</v>
      </c>
      <c r="BB298" s="71">
        <f t="shared" si="802"/>
        <v>0.74397100733708477</v>
      </c>
      <c r="BC298" s="71">
        <f t="shared" si="803"/>
        <v>0.67450891296504056</v>
      </c>
      <c r="BD298" s="71">
        <f t="shared" si="804"/>
        <v>0.50842610646025044</v>
      </c>
      <c r="BE298" s="71">
        <f t="shared" si="805"/>
        <v>0.68740433027699255</v>
      </c>
      <c r="BF298" s="71"/>
      <c r="BG298" s="71">
        <f t="shared" si="952"/>
        <v>0.86484799287756675</v>
      </c>
      <c r="BH298" s="71">
        <f t="shared" si="953"/>
        <v>0.77910122114876601</v>
      </c>
      <c r="BI298" s="71">
        <f t="shared" si="954"/>
        <v>0.6075508323425004</v>
      </c>
      <c r="BJ298" s="71">
        <f t="shared" si="955"/>
        <v>0.75843804264358206</v>
      </c>
      <c r="BK298" s="71"/>
      <c r="BL298" s="71">
        <f t="shared" ref="BL298:BO300" si="1003">BQ298*BV298*CA298*CF298</f>
        <v>0.86484799287756686</v>
      </c>
      <c r="BM298" s="71">
        <f t="shared" si="1003"/>
        <v>0.7791012211487659</v>
      </c>
      <c r="BN298" s="71">
        <f t="shared" si="1003"/>
        <v>0.6075508323425004</v>
      </c>
      <c r="BO298" s="71">
        <f t="shared" si="1003"/>
        <v>0.75843804264358206</v>
      </c>
      <c r="BP298" s="71">
        <f t="shared" si="890"/>
        <v>1.1710067731576057</v>
      </c>
      <c r="BQ298" s="148">
        <f>Northeast!AK298</f>
        <v>0.75013154954578953</v>
      </c>
      <c r="BR298" s="148">
        <f>Midwest!AK298</f>
        <v>0.68680474214516174</v>
      </c>
      <c r="BS298" s="148">
        <f>South!AK299</f>
        <v>0.50162821276183645</v>
      </c>
      <c r="BT298" s="148">
        <f>West!AK299</f>
        <v>0.68940852695561805</v>
      </c>
      <c r="BU298" s="72"/>
      <c r="BV298" s="148">
        <f>Northeast!AH298</f>
        <v>0.99178738420956303</v>
      </c>
      <c r="BW298" s="148">
        <f>Midwest!AH298</f>
        <v>0.98209705258918767</v>
      </c>
      <c r="BX298" s="148">
        <f>South!AH299</f>
        <v>1.0135516574336729</v>
      </c>
      <c r="BY298" s="148">
        <f>West!AH299</f>
        <v>0.99709287512372968</v>
      </c>
      <c r="CA298" s="148">
        <f>Northeast!AI298</f>
        <v>1.1771651200679849</v>
      </c>
      <c r="CB298" s="148">
        <f>Midwest!AI298</f>
        <v>1.2428358188069846</v>
      </c>
      <c r="CC298" s="148">
        <f>South!AI299</f>
        <v>1.2749593524904057</v>
      </c>
      <c r="CD298" s="148">
        <f>West!AI299</f>
        <v>1.2617132436891421</v>
      </c>
      <c r="CF298" s="148">
        <f>Northeast!AJ298</f>
        <v>0.98752110321080711</v>
      </c>
      <c r="CG298" s="148">
        <f>Midwest!AJ298</f>
        <v>0.92937809256497828</v>
      </c>
      <c r="CH298" s="148">
        <f>South!AJ299</f>
        <v>0.93725645184706208</v>
      </c>
      <c r="CI298" s="148">
        <f>West!AJ299</f>
        <v>0.87447456765734555</v>
      </c>
      <c r="CK298" s="73">
        <f t="shared" si="807"/>
        <v>1.2663044486016479</v>
      </c>
      <c r="CL298" s="73">
        <f t="shared" si="808"/>
        <v>0.73007206184137297</v>
      </c>
      <c r="CM298" s="73">
        <f t="shared" si="964"/>
        <v>0.96243608746197573</v>
      </c>
      <c r="CN298" s="73">
        <f t="shared" si="965"/>
        <v>0.9939422795659526</v>
      </c>
      <c r="CO298" s="73">
        <f t="shared" si="966"/>
        <v>1.2344513451286678</v>
      </c>
      <c r="CP298" s="73">
        <f t="shared" si="967"/>
        <v>0.9364290743605711</v>
      </c>
      <c r="CQ298" s="73">
        <f t="shared" si="968"/>
        <v>0.66021258589246545</v>
      </c>
      <c r="CR298" s="73">
        <f t="shared" si="969"/>
        <v>0.92449349970950845</v>
      </c>
      <c r="CS298" s="73">
        <f t="shared" si="970"/>
        <v>0.924493499709508</v>
      </c>
      <c r="CT298" s="73"/>
      <c r="CU298" s="73">
        <f t="shared" si="971"/>
        <v>1.1058136082856902</v>
      </c>
      <c r="CV298" s="546">
        <f t="shared" si="817"/>
        <v>0.89579359498403754</v>
      </c>
      <c r="CW298" s="71">
        <f t="shared" si="818"/>
        <v>0.81500031472583012</v>
      </c>
      <c r="CX298" s="53"/>
      <c r="CZ298" s="71">
        <f t="shared" ref="CZ298:DC299" si="1004">D298/$H298</f>
        <v>0.28010385412445171</v>
      </c>
      <c r="DA298" s="71">
        <f t="shared" si="1004"/>
        <v>0.33048800655691229</v>
      </c>
      <c r="DB298" s="71">
        <f t="shared" si="1004"/>
        <v>0.20146376524509371</v>
      </c>
      <c r="DC298" s="71">
        <f t="shared" si="1004"/>
        <v>0.18794437407354236</v>
      </c>
      <c r="DE298" s="71">
        <f t="shared" ref="DE298:DH302" si="1005">(CZ298-CZ297)/LN(CZ298/CZ297)</f>
        <v>0.27771957976944561</v>
      </c>
      <c r="DF298" s="71">
        <f t="shared" si="1005"/>
        <v>0.32842024812303328</v>
      </c>
      <c r="DG298" s="71">
        <f t="shared" si="1005"/>
        <v>0.20196463110959112</v>
      </c>
      <c r="DH298" s="71">
        <f t="shared" si="1005"/>
        <v>0.19185705529807398</v>
      </c>
      <c r="DI298" s="71">
        <f t="shared" si="974"/>
        <v>0.99996151430014402</v>
      </c>
      <c r="DK298" s="71">
        <f t="shared" ref="DK298:DN299" si="1006">DE298/$DI298</f>
        <v>0.2777302684131967</v>
      </c>
      <c r="DL298" s="71">
        <f t="shared" si="1006"/>
        <v>0.32843288809258725</v>
      </c>
      <c r="DM298" s="71">
        <f t="shared" si="1006"/>
        <v>0.20197240415891676</v>
      </c>
      <c r="DN298" s="71">
        <f t="shared" si="1006"/>
        <v>0.19186443933529929</v>
      </c>
      <c r="DQ298" s="71">
        <f t="shared" ref="DQ298:DT302" si="1007">LN(BQ298/BQ297)</f>
        <v>-7.3603630439789472E-3</v>
      </c>
      <c r="DR298" s="71">
        <f t="shared" si="1007"/>
        <v>7.1249179371453801E-3</v>
      </c>
      <c r="DS298" s="71">
        <f t="shared" si="1007"/>
        <v>1.0467090259399851E-2</v>
      </c>
      <c r="DT298" s="71">
        <f t="shared" si="1007"/>
        <v>6.7696371082128656E-2</v>
      </c>
      <c r="DV298" s="71">
        <f t="shared" ref="DV298:DY299" si="1008">J298/$N298</f>
        <v>0.18374014133012348</v>
      </c>
      <c r="DW298" s="71">
        <f t="shared" si="1008"/>
        <v>0.22703027499326081</v>
      </c>
      <c r="DX298" s="71">
        <f t="shared" si="1008"/>
        <v>0.36880793600921991</v>
      </c>
      <c r="DY298" s="71">
        <f t="shared" si="1008"/>
        <v>0.22042164766739583</v>
      </c>
      <c r="DZ298" s="71"/>
      <c r="EA298" s="71">
        <f t="shared" si="957"/>
        <v>1</v>
      </c>
      <c r="EB298" s="71">
        <f t="shared" ref="EB298:EE302" si="1009">LN(DV298/DV297)</f>
        <v>-8.7725589276543715E-3</v>
      </c>
      <c r="EC298" s="71">
        <f t="shared" si="1009"/>
        <v>-4.8821583519446047E-3</v>
      </c>
      <c r="ED298" s="71">
        <f t="shared" si="1009"/>
        <v>5.2447316003605858E-3</v>
      </c>
      <c r="EE298" s="71">
        <f t="shared" si="1009"/>
        <v>3.6398111772043555E-3</v>
      </c>
      <c r="EG298" s="71">
        <f t="shared" ref="EG298:EJ302" si="1010">LN(BV298/BV297)</f>
        <v>-8.6150646436334793E-5</v>
      </c>
      <c r="EH298" s="71">
        <f t="shared" si="1010"/>
        <v>8.0834506459307289E-4</v>
      </c>
      <c r="EI298" s="71">
        <f t="shared" si="1010"/>
        <v>8.17146088062777E-5</v>
      </c>
      <c r="EJ298" s="71">
        <f t="shared" si="1010"/>
        <v>-8.7375014314155282E-4</v>
      </c>
      <c r="EL298" s="71">
        <f t="shared" ref="EL298:EO302" si="1011">LN(CA298/CA297)</f>
        <v>4.6395151465142767E-3</v>
      </c>
      <c r="EM298" s="71">
        <f t="shared" si="1011"/>
        <v>3.9702997591791727E-3</v>
      </c>
      <c r="EN298" s="71">
        <f t="shared" si="1011"/>
        <v>9.4939984191010924E-3</v>
      </c>
      <c r="EO298" s="71">
        <f t="shared" si="1011"/>
        <v>1.0167973099125781E-2</v>
      </c>
      <c r="EQ298" s="71">
        <f t="shared" ref="EQ298:ET302" si="1012">LN(CF298/CF297)</f>
        <v>9.2720337105243522E-2</v>
      </c>
      <c r="ER298" s="71">
        <f t="shared" si="1012"/>
        <v>6.9563692821335232E-2</v>
      </c>
      <c r="ES298" s="71">
        <f t="shared" si="1012"/>
        <v>3.3767686081440575E-2</v>
      </c>
      <c r="ET298" s="71">
        <f t="shared" si="1012"/>
        <v>-5.7679699901023111E-2</v>
      </c>
      <c r="EW298" s="71">
        <f t="shared" si="982"/>
        <v>1.0155176184688803</v>
      </c>
      <c r="EX298" s="71">
        <f>IF(ISERR(EW298),EX297,EW298*EX297)</f>
        <v>0.41481316926325801</v>
      </c>
      <c r="EY298" s="71">
        <f t="shared" si="773"/>
        <v>0.66021258589246545</v>
      </c>
      <c r="EZ298" s="71"/>
      <c r="FA298" s="71">
        <f t="shared" si="937"/>
        <v>0.99772037716371642</v>
      </c>
      <c r="FB298" s="71">
        <f>IF(ISERR(FA298),FB297,FA298*FB297)</f>
        <v>0.93099364392893458</v>
      </c>
      <c r="FC298" s="71">
        <f t="shared" si="774"/>
        <v>0.96243608746197573</v>
      </c>
      <c r="FE298" s="71">
        <f t="shared" si="939"/>
        <v>1.000090427064924</v>
      </c>
      <c r="FF298" s="71">
        <f>IF(ISERR(FE298),FF297,FE298*FF297)</f>
        <v>0.99267683827554842</v>
      </c>
      <c r="FG298" s="71">
        <f t="shared" si="941"/>
        <v>0.9939422795659526</v>
      </c>
      <c r="FI298" s="71">
        <f t="shared" si="942"/>
        <v>1.0064818256419767</v>
      </c>
      <c r="FJ298" s="71">
        <f>IF(ISERR(FI298),FJ297,FI298*FJ297)</f>
        <v>1.2735630139140444</v>
      </c>
      <c r="FK298" s="71">
        <f t="shared" si="944"/>
        <v>1.2344513451286678</v>
      </c>
      <c r="FM298" s="71">
        <f t="shared" si="945"/>
        <v>1.0453499462052571</v>
      </c>
      <c r="FN298" s="71">
        <f>IF(ISERR(FM298),FN297,FM298*FN297)</f>
        <v>0.93263305418276687</v>
      </c>
      <c r="FO298" s="71">
        <f t="shared" si="947"/>
        <v>0.9364290743605711</v>
      </c>
      <c r="FQ298" s="239"/>
      <c r="GB298" s="119">
        <f t="shared" si="865"/>
        <v>0.28578607341932394</v>
      </c>
      <c r="GC298" s="119">
        <f t="shared" si="862"/>
        <v>0.33028435581928034</v>
      </c>
      <c r="GD298" s="119">
        <f t="shared" si="863"/>
        <v>0.2035679242017161</v>
      </c>
      <c r="GE298" s="119">
        <f t="shared" si="864"/>
        <v>0.18036164655967962</v>
      </c>
    </row>
    <row r="299" spans="1:187" x14ac:dyDescent="0.2">
      <c r="A299" s="75" t="s">
        <v>79</v>
      </c>
      <c r="B299" s="50">
        <f t="shared" si="871"/>
        <v>2008</v>
      </c>
      <c r="D299" s="79">
        <f>Northeast!D299</f>
        <v>1892.0541028571927</v>
      </c>
      <c r="E299" s="79">
        <f>Midwest!D299</f>
        <v>2349.8028275961892</v>
      </c>
      <c r="F299" s="79">
        <f>South!D300</f>
        <v>1382.1029838111492</v>
      </c>
      <c r="G299" s="79">
        <f>West!D300</f>
        <v>1292.3790857354695</v>
      </c>
      <c r="H299" s="79">
        <f>SUM(D299:G299)</f>
        <v>6916.3390000000009</v>
      </c>
      <c r="I299" s="119">
        <f t="shared" si="778"/>
        <v>0.20331355464259993</v>
      </c>
      <c r="J299" s="327">
        <f t="shared" si="876"/>
        <v>20360.705118495793</v>
      </c>
      <c r="K299" s="327">
        <f t="shared" si="876"/>
        <v>25230.431747443734</v>
      </c>
      <c r="L299" s="327">
        <f t="shared" si="876"/>
        <v>41187.47920004325</v>
      </c>
      <c r="M299" s="327">
        <f t="shared" si="876"/>
        <v>24373.765161560779</v>
      </c>
      <c r="N299" s="327">
        <f t="shared" si="959"/>
        <v>111152.38122754355</v>
      </c>
      <c r="P299" s="84">
        <f t="shared" si="878"/>
        <v>39.343042173478693</v>
      </c>
      <c r="Q299" s="84">
        <f t="shared" si="878"/>
        <v>47.883165473349457</v>
      </c>
      <c r="R299" s="84">
        <f t="shared" si="878"/>
        <v>76.138638771758039</v>
      </c>
      <c r="S299" s="84">
        <f t="shared" si="878"/>
        <v>42.242334577240293</v>
      </c>
      <c r="T299" s="79">
        <f t="shared" si="960"/>
        <v>205.60718099582647</v>
      </c>
      <c r="V299" s="84">
        <f t="shared" si="904"/>
        <v>92.926747469980242</v>
      </c>
      <c r="W299" s="84">
        <f t="shared" si="905"/>
        <v>93.133674885855399</v>
      </c>
      <c r="X299" s="84">
        <f t="shared" si="906"/>
        <v>33.556386811108801</v>
      </c>
      <c r="Y299" s="84">
        <f t="shared" si="907"/>
        <v>53.02336660622489</v>
      </c>
      <c r="Z299" s="84">
        <f t="shared" si="908"/>
        <v>62.223939097097208</v>
      </c>
      <c r="AC299" s="84">
        <f t="shared" si="1001"/>
        <v>48.09119982421273</v>
      </c>
      <c r="AD299" s="84">
        <f t="shared" si="1001"/>
        <v>49.073673479336477</v>
      </c>
      <c r="AE299" s="84">
        <f t="shared" si="1001"/>
        <v>18.152451975852898</v>
      </c>
      <c r="AF299" s="84">
        <f t="shared" si="1001"/>
        <v>30.59440484692788</v>
      </c>
      <c r="AG299" s="84">
        <f t="shared" si="1001"/>
        <v>33.638606232047863</v>
      </c>
      <c r="AI299" s="74">
        <f t="shared" si="1002"/>
        <v>49.946340076564347</v>
      </c>
      <c r="AJ299" s="74">
        <f t="shared" si="1002"/>
        <v>47.267521943603114</v>
      </c>
      <c r="AK299" s="74">
        <f t="shared" si="1002"/>
        <v>18.449105231625026</v>
      </c>
      <c r="AL299" s="74">
        <f t="shared" si="1002"/>
        <v>31.35031615896898</v>
      </c>
      <c r="AM299" s="74">
        <f t="shared" si="963"/>
        <v>33.83811697757487</v>
      </c>
      <c r="AO299" s="119">
        <f>Northeast!V299</f>
        <v>0.96285733350015612</v>
      </c>
      <c r="AP299" s="119">
        <f>Midwest!V299</f>
        <v>1.0382112592635671</v>
      </c>
      <c r="AQ299" s="119">
        <f>South!V300</f>
        <v>0.98392045294079555</v>
      </c>
      <c r="AR299" s="119">
        <f>West!V300</f>
        <v>0.97588823958877868</v>
      </c>
      <c r="AS299" s="119">
        <f t="shared" si="909"/>
        <v>0.9941039643057199</v>
      </c>
      <c r="AU299" s="125">
        <f t="shared" si="910"/>
        <v>1932.3025378791633</v>
      </c>
      <c r="AV299" s="125">
        <f t="shared" si="911"/>
        <v>1897.8337728287518</v>
      </c>
      <c r="AW299" s="125">
        <f t="shared" si="912"/>
        <v>1848.5870038795208</v>
      </c>
      <c r="AX299" s="125">
        <f t="shared" si="913"/>
        <v>1733.1066537007405</v>
      </c>
      <c r="AY299" s="125">
        <f t="shared" si="914"/>
        <v>1849.7775641434214</v>
      </c>
      <c r="BB299" s="71">
        <f t="shared" si="802"/>
        <v>0.75809698901998801</v>
      </c>
      <c r="BC299" s="71">
        <f t="shared" si="803"/>
        <v>0.65178013726862449</v>
      </c>
      <c r="BD299" s="71">
        <f t="shared" si="804"/>
        <v>0.49562211867467892</v>
      </c>
      <c r="BE299" s="71">
        <f t="shared" si="805"/>
        <v>0.67102608668780361</v>
      </c>
      <c r="BF299" s="71"/>
      <c r="BG299" s="71">
        <f t="shared" si="952"/>
        <v>0.8825959097815701</v>
      </c>
      <c r="BH299" s="71">
        <f t="shared" si="953"/>
        <v>0.83449766714641116</v>
      </c>
      <c r="BI299" s="71">
        <f t="shared" si="954"/>
        <v>0.62482378563633356</v>
      </c>
      <c r="BJ299" s="71">
        <f t="shared" si="955"/>
        <v>0.78960293222551525</v>
      </c>
      <c r="BK299" s="71"/>
      <c r="BL299" s="71">
        <f t="shared" si="1003"/>
        <v>0.88259590978157021</v>
      </c>
      <c r="BM299" s="71">
        <f t="shared" si="1003"/>
        <v>0.83449766714641127</v>
      </c>
      <c r="BN299" s="71">
        <f t="shared" si="1003"/>
        <v>0.62482378563633356</v>
      </c>
      <c r="BO299" s="71">
        <f t="shared" si="1003"/>
        <v>0.78960293222551503</v>
      </c>
      <c r="BP299" s="71">
        <f t="shared" si="890"/>
        <v>1.2369175030848547</v>
      </c>
      <c r="BQ299" s="148">
        <f>Northeast!AK299</f>
        <v>0.76511198311298112</v>
      </c>
      <c r="BR299" s="148">
        <f>Midwest!AK299</f>
        <v>0.66384548925211839</v>
      </c>
      <c r="BS299" s="148">
        <f>South!AK300</f>
        <v>0.48896487755141882</v>
      </c>
      <c r="BT299" s="148">
        <f>West!AK300</f>
        <v>0.67336593568505299</v>
      </c>
      <c r="BU299" s="72"/>
      <c r="BV299" s="148">
        <f>Northeast!AH299</f>
        <v>0.99083141520741669</v>
      </c>
      <c r="BW299" s="148">
        <f>Midwest!AH299</f>
        <v>0.98182505992910107</v>
      </c>
      <c r="BX299" s="148">
        <f>South!AH300</f>
        <v>1.0136149679228446</v>
      </c>
      <c r="BY299" s="148">
        <f>West!AH300</f>
        <v>0.99652514498692424</v>
      </c>
      <c r="CA299" s="148">
        <f>Northeast!AI299</f>
        <v>1.1816816520251217</v>
      </c>
      <c r="CB299" s="148">
        <f>Midwest!AI299</f>
        <v>1.2469449329390412</v>
      </c>
      <c r="CC299" s="148">
        <f>South!AI300</f>
        <v>1.2848938829489058</v>
      </c>
      <c r="CD299" s="148">
        <f>West!AI300</f>
        <v>1.2723673689363171</v>
      </c>
      <c r="CF299" s="148">
        <f>Northeast!AJ299</f>
        <v>0.98522777434978281</v>
      </c>
      <c r="CG299" s="148">
        <f>Midwest!AJ299</f>
        <v>1.0267784160716096</v>
      </c>
      <c r="CH299" s="148">
        <f>South!AJ300</f>
        <v>0.9811594980491497</v>
      </c>
      <c r="CI299" s="148">
        <f>West!AJ300</f>
        <v>0.92481917492143162</v>
      </c>
      <c r="CK299" s="73">
        <f t="shared" si="807"/>
        <v>1.272209873532957</v>
      </c>
      <c r="CL299" s="73">
        <f t="shared" si="808"/>
        <v>0.76053579733648058</v>
      </c>
      <c r="CM299" s="73">
        <f t="shared" si="964"/>
        <v>0.96153800399952949</v>
      </c>
      <c r="CN299" s="73">
        <f t="shared" si="965"/>
        <v>0.99349114498151203</v>
      </c>
      <c r="CO299" s="73">
        <f t="shared" si="966"/>
        <v>1.2410107207014138</v>
      </c>
      <c r="CP299" s="73">
        <f t="shared" si="967"/>
        <v>0.98683677844292617</v>
      </c>
      <c r="CQ299" s="73">
        <f t="shared" si="968"/>
        <v>0.65008230634707076</v>
      </c>
      <c r="CR299" s="73">
        <f t="shared" si="969"/>
        <v>0.96756115054673131</v>
      </c>
      <c r="CS299" s="73">
        <f t="shared" si="970"/>
        <v>0.96756115054673053</v>
      </c>
      <c r="CT299" s="73"/>
      <c r="CU299" s="73">
        <f t="shared" si="971"/>
        <v>1.1699069331852276</v>
      </c>
      <c r="CV299" s="546">
        <f t="shared" si="817"/>
        <v>0.9427049369275402</v>
      </c>
      <c r="CW299" s="71">
        <f t="shared" si="818"/>
        <v>0.80675911151501556</v>
      </c>
      <c r="CX299" s="53"/>
      <c r="CZ299" s="71">
        <f t="shared" si="1004"/>
        <v>0.27356295040731698</v>
      </c>
      <c r="DA299" s="71">
        <f t="shared" si="1004"/>
        <v>0.3397466242756737</v>
      </c>
      <c r="DB299" s="71">
        <f t="shared" si="1004"/>
        <v>0.19983158486175259</v>
      </c>
      <c r="DC299" s="71">
        <f t="shared" si="1004"/>
        <v>0.18685884045525666</v>
      </c>
      <c r="DE299" s="71">
        <f t="shared" si="1005"/>
        <v>0.27682052297533899</v>
      </c>
      <c r="DF299" s="71">
        <f t="shared" si="1005"/>
        <v>0.33509599791525202</v>
      </c>
      <c r="DG299" s="71">
        <f t="shared" si="1005"/>
        <v>0.20064656862621816</v>
      </c>
      <c r="DH299" s="71">
        <f t="shared" si="1005"/>
        <v>0.18740108326237076</v>
      </c>
      <c r="DI299" s="71">
        <f t="shared" si="974"/>
        <v>0.99996417277917993</v>
      </c>
      <c r="DK299" s="71">
        <f t="shared" si="1006"/>
        <v>0.27683044104067989</v>
      </c>
      <c r="DL299" s="71">
        <f t="shared" si="1006"/>
        <v>0.33510800390370643</v>
      </c>
      <c r="DM299" s="71">
        <f t="shared" si="1006"/>
        <v>0.20065375749269623</v>
      </c>
      <c r="DN299" s="71">
        <f t="shared" si="1006"/>
        <v>0.18740779756291745</v>
      </c>
      <c r="DQ299" s="71">
        <f t="shared" si="1007"/>
        <v>1.9773615723724196E-2</v>
      </c>
      <c r="DR299" s="71">
        <f t="shared" si="1007"/>
        <v>-3.4000608206561742E-2</v>
      </c>
      <c r="DS299" s="71">
        <f t="shared" si="1007"/>
        <v>-2.5568571427834964E-2</v>
      </c>
      <c r="DT299" s="71">
        <f t="shared" si="1007"/>
        <v>-2.3545102779125152E-2</v>
      </c>
      <c r="DV299" s="71">
        <f t="shared" si="1008"/>
        <v>0.18317830795558712</v>
      </c>
      <c r="DW299" s="71">
        <f t="shared" si="1008"/>
        <v>0.22698957475138315</v>
      </c>
      <c r="DX299" s="71">
        <f t="shared" si="1008"/>
        <v>0.3705496791447685</v>
      </c>
      <c r="DY299" s="71">
        <f t="shared" si="1008"/>
        <v>0.21928243814826132</v>
      </c>
      <c r="DZ299" s="71"/>
      <c r="EA299" s="71">
        <f t="shared" si="957"/>
        <v>1</v>
      </c>
      <c r="EB299" s="71">
        <f t="shared" si="1009"/>
        <v>-3.0624451549357244E-3</v>
      </c>
      <c r="EC299" s="71">
        <f t="shared" si="1009"/>
        <v>-1.7928838137615683E-4</v>
      </c>
      <c r="ED299" s="71">
        <f t="shared" si="1009"/>
        <v>4.7115125937266652E-3</v>
      </c>
      <c r="EE299" s="71">
        <f t="shared" si="1009"/>
        <v>-5.1817215481363421E-3</v>
      </c>
      <c r="EG299" s="71">
        <f t="shared" si="1010"/>
        <v>-9.6434985536570826E-4</v>
      </c>
      <c r="EH299" s="71">
        <f t="shared" si="1010"/>
        <v>-2.7698925542098813E-4</v>
      </c>
      <c r="EI299" s="71">
        <f t="shared" si="1010"/>
        <v>6.2462047668231354E-5</v>
      </c>
      <c r="EJ299" s="71">
        <f t="shared" si="1010"/>
        <v>-5.6954757272992978E-4</v>
      </c>
      <c r="EL299" s="71">
        <f t="shared" si="1011"/>
        <v>3.8294454137648105E-3</v>
      </c>
      <c r="EM299" s="71">
        <f t="shared" si="1011"/>
        <v>3.3007869146502596E-3</v>
      </c>
      <c r="EN299" s="71">
        <f t="shared" si="1011"/>
        <v>7.7618358719184271E-3</v>
      </c>
      <c r="EO299" s="71">
        <f t="shared" si="1011"/>
        <v>8.4087206779600576E-3</v>
      </c>
      <c r="EQ299" s="71">
        <f t="shared" si="1012"/>
        <v>-2.3250094527402913E-3</v>
      </c>
      <c r="ER299" s="71">
        <f t="shared" si="1012"/>
        <v>9.966578341527832E-2</v>
      </c>
      <c r="ES299" s="71">
        <f t="shared" si="1012"/>
        <v>4.5778094157351394E-2</v>
      </c>
      <c r="ET299" s="71">
        <f t="shared" si="1012"/>
        <v>5.5975019948082079E-2</v>
      </c>
      <c r="EW299" s="71">
        <f t="shared" si="982"/>
        <v>0.98465603388687173</v>
      </c>
      <c r="EX299" s="71">
        <f t="shared" si="983"/>
        <v>0.40844829005080324</v>
      </c>
      <c r="EY299" s="71">
        <f t="shared" si="773"/>
        <v>0.65008230634707076</v>
      </c>
      <c r="EZ299" s="71"/>
      <c r="FA299" s="71">
        <f t="shared" si="937"/>
        <v>0.99906686431011282</v>
      </c>
      <c r="FB299" s="71">
        <f t="shared" si="984"/>
        <v>0.93012490053272634</v>
      </c>
      <c r="FC299" s="71">
        <f t="shared" si="774"/>
        <v>0.96153800399952949</v>
      </c>
      <c r="FE299" s="71">
        <f t="shared" si="939"/>
        <v>0.99954611591264875</v>
      </c>
      <c r="FF299" s="71">
        <f t="shared" si="985"/>
        <v>0.99222627805477304</v>
      </c>
      <c r="FG299" s="71">
        <f t="shared" si="941"/>
        <v>0.99349114498151203</v>
      </c>
      <c r="FI299" s="71">
        <f t="shared" si="942"/>
        <v>1.0053135958728794</v>
      </c>
      <c r="FJ299" s="71">
        <f t="shared" si="986"/>
        <v>1.2803302130886298</v>
      </c>
      <c r="FK299" s="71">
        <f t="shared" si="944"/>
        <v>1.2410107207014138</v>
      </c>
      <c r="FM299" s="71">
        <f t="shared" si="945"/>
        <v>1.053829708477148</v>
      </c>
      <c r="FN299" s="71">
        <f t="shared" si="987"/>
        <v>0.98283641960557733</v>
      </c>
      <c r="FO299" s="71">
        <f t="shared" si="947"/>
        <v>0.98683677844292617</v>
      </c>
      <c r="FQ299" s="239"/>
      <c r="GB299" s="119">
        <f t="shared" si="865"/>
        <v>0.28215259986801317</v>
      </c>
      <c r="GC299" s="119">
        <f t="shared" si="862"/>
        <v>0.3307920821048202</v>
      </c>
      <c r="GD299" s="119">
        <f t="shared" si="863"/>
        <v>0.20253574114044812</v>
      </c>
      <c r="GE299" s="119">
        <f t="shared" si="864"/>
        <v>0.18451957688671849</v>
      </c>
    </row>
    <row r="300" spans="1:187" x14ac:dyDescent="0.2">
      <c r="A300" s="75" t="s">
        <v>79</v>
      </c>
      <c r="B300" s="50">
        <f t="shared" si="871"/>
        <v>2009</v>
      </c>
      <c r="D300" s="79">
        <f>Northeast!D300</f>
        <v>1781.6225243964043</v>
      </c>
      <c r="E300" s="79">
        <f>Midwest!D300</f>
        <v>2218.5420389416727</v>
      </c>
      <c r="F300" s="79">
        <f>South!D301</f>
        <v>1396.649601957268</v>
      </c>
      <c r="G300" s="79">
        <f>West!D301</f>
        <v>1269.5398347046548</v>
      </c>
      <c r="H300" s="79">
        <f>SUM(D300:G300)</f>
        <v>6666.3539999999994</v>
      </c>
      <c r="I300" s="119">
        <f t="shared" si="778"/>
        <v>0.20560347451951372</v>
      </c>
      <c r="J300" s="327">
        <f t="shared" si="876"/>
        <v>20345.41378661017</v>
      </c>
      <c r="K300" s="327">
        <f t="shared" si="876"/>
        <v>25272.28651039354</v>
      </c>
      <c r="L300" s="327">
        <f t="shared" si="876"/>
        <v>41461.1000786601</v>
      </c>
      <c r="M300" s="327">
        <f t="shared" si="876"/>
        <v>24297.434931072727</v>
      </c>
      <c r="N300" s="327">
        <f t="shared" si="959"/>
        <v>111376.23530673655</v>
      </c>
      <c r="P300" s="84">
        <f t="shared" si="878"/>
        <v>39.398408778011245</v>
      </c>
      <c r="Q300" s="84">
        <f t="shared" si="878"/>
        <v>48.055281261723756</v>
      </c>
      <c r="R300" s="84">
        <f t="shared" si="878"/>
        <v>77.137513276251838</v>
      </c>
      <c r="S300" s="84">
        <f t="shared" si="878"/>
        <v>42.402344124565779</v>
      </c>
      <c r="T300" s="79">
        <f t="shared" si="960"/>
        <v>206.99354744055262</v>
      </c>
      <c r="V300" s="351">
        <f t="shared" si="904"/>
        <v>87.568753483349397</v>
      </c>
      <c r="W300" s="84">
        <f t="shared" si="905"/>
        <v>87.785568513132759</v>
      </c>
      <c r="X300" s="84">
        <f t="shared" si="906"/>
        <v>33.685782560220083</v>
      </c>
      <c r="Y300" s="84">
        <f t="shared" si="907"/>
        <v>52.249953063197893</v>
      </c>
      <c r="Z300" s="84">
        <f t="shared" si="908"/>
        <v>59.854366433202536</v>
      </c>
      <c r="AC300" s="84">
        <f t="shared" si="1001"/>
        <v>45.22067209452252</v>
      </c>
      <c r="AD300" s="84">
        <f t="shared" si="1001"/>
        <v>46.166456229000396</v>
      </c>
      <c r="AE300" s="84">
        <f t="shared" si="1001"/>
        <v>18.105971305497757</v>
      </c>
      <c r="AF300" s="84">
        <f t="shared" si="1001"/>
        <v>29.940321954256003</v>
      </c>
      <c r="AG300" s="84">
        <f t="shared" si="1001"/>
        <v>32.205612602076584</v>
      </c>
      <c r="AI300" s="74">
        <f t="shared" si="1002"/>
        <v>45.722939857727894</v>
      </c>
      <c r="AJ300" s="74">
        <f t="shared" si="1002"/>
        <v>45.766079693666931</v>
      </c>
      <c r="AK300" s="74">
        <f t="shared" si="1002"/>
        <v>18.188031425554776</v>
      </c>
      <c r="AL300" s="74">
        <f t="shared" si="1002"/>
        <v>31.391020524296785</v>
      </c>
      <c r="AM300" s="74">
        <f t="shared" si="963"/>
        <v>32.536015544915244</v>
      </c>
      <c r="AO300" s="119">
        <f>Northeast!V300</f>
        <v>0.98901497224876089</v>
      </c>
      <c r="AP300" s="119">
        <f>Midwest!V300</f>
        <v>1.0087483249169116</v>
      </c>
      <c r="AQ300" s="119">
        <f>South!V301</f>
        <v>0.9954882351950568</v>
      </c>
      <c r="AR300" s="119">
        <f>West!V301</f>
        <v>0.95378619280892973</v>
      </c>
      <c r="AS300" s="119">
        <f t="shared" si="909"/>
        <v>0.98984500906748873</v>
      </c>
      <c r="AU300" s="125">
        <f t="shared" si="910"/>
        <v>1936.4761607326134</v>
      </c>
      <c r="AV300" s="125">
        <f t="shared" si="911"/>
        <v>1901.5011262222129</v>
      </c>
      <c r="AW300" s="125">
        <f t="shared" si="912"/>
        <v>1860.4791751764028</v>
      </c>
      <c r="AX300" s="125">
        <f t="shared" si="913"/>
        <v>1745.1366469280931</v>
      </c>
      <c r="AY300" s="125">
        <f t="shared" si="914"/>
        <v>1858.5073096651229</v>
      </c>
      <c r="BB300" s="71">
        <f t="shared" si="802"/>
        <v>0.69399325320234417</v>
      </c>
      <c r="BC300" s="71">
        <f t="shared" si="803"/>
        <v>0.63107648716122222</v>
      </c>
      <c r="BD300" s="71">
        <f t="shared" si="804"/>
        <v>0.48860855615928955</v>
      </c>
      <c r="BE300" s="71">
        <f t="shared" si="805"/>
        <v>0.67189732801240543</v>
      </c>
      <c r="BF300" s="71"/>
      <c r="BG300" s="71">
        <f t="shared" si="952"/>
        <v>0.83170697084865086</v>
      </c>
      <c r="BH300" s="71">
        <f t="shared" si="953"/>
        <v>0.78657748900292312</v>
      </c>
      <c r="BI300" s="71">
        <f t="shared" si="954"/>
        <v>0.62723314938160413</v>
      </c>
      <c r="BJ300" s="71">
        <f t="shared" si="955"/>
        <v>0.77808556468579837</v>
      </c>
      <c r="BK300" s="71"/>
      <c r="BL300" s="71">
        <f t="shared" si="1003"/>
        <v>0.83170697084865097</v>
      </c>
      <c r="BM300" s="71">
        <f t="shared" si="1003"/>
        <v>0.78657748900292324</v>
      </c>
      <c r="BN300" s="71">
        <f t="shared" si="1003"/>
        <v>0.62723314938160413</v>
      </c>
      <c r="BO300" s="71">
        <f t="shared" si="1003"/>
        <v>0.77808556468579848</v>
      </c>
      <c r="BP300" s="71">
        <f t="shared" si="890"/>
        <v>1.2675370189311745</v>
      </c>
      <c r="BQ300" s="148">
        <f>Northeast!AK300</f>
        <v>0.7009667529544471</v>
      </c>
      <c r="BR300" s="148">
        <f>Midwest!AK300</f>
        <v>0.64276743096296785</v>
      </c>
      <c r="BS300" s="148">
        <f>South!AK301</f>
        <v>0.48207222156107238</v>
      </c>
      <c r="BT300" s="148">
        <f>West!AK301</f>
        <v>0.67462132483741954</v>
      </c>
      <c r="BU300" s="72"/>
      <c r="BV300" s="148">
        <f>Northeast!AH300</f>
        <v>0.99005159699413614</v>
      </c>
      <c r="BW300" s="148">
        <f>Midwest!AH300</f>
        <v>0.98181154918781344</v>
      </c>
      <c r="BX300" s="148">
        <f>South!AH301</f>
        <v>1.013558828544509</v>
      </c>
      <c r="BY300" s="148">
        <f>West!AH301</f>
        <v>0.99596218393234082</v>
      </c>
      <c r="CA300" s="148">
        <f>Northeast!AI300</f>
        <v>1.1842339922781173</v>
      </c>
      <c r="CB300" s="148">
        <f>Midwest!AI300</f>
        <v>1.2493545157996397</v>
      </c>
      <c r="CC300" s="148">
        <f>South!AI301</f>
        <v>1.293159752027438</v>
      </c>
      <c r="CD300" s="148">
        <f>West!AI301</f>
        <v>1.2811992378800567</v>
      </c>
      <c r="CF300" s="148">
        <f>Northeast!AJ300</f>
        <v>1.0119931437455276</v>
      </c>
      <c r="CG300" s="148">
        <f>Midwest!AJ300</f>
        <v>0.99763992928353606</v>
      </c>
      <c r="CH300" s="148">
        <f>South!AJ301</f>
        <v>0.99269482023521649</v>
      </c>
      <c r="CI300" s="148">
        <f>West!AJ301</f>
        <v>0.90387374711749779</v>
      </c>
      <c r="CK300" s="73">
        <f t="shared" si="807"/>
        <v>1.2747720261979276</v>
      </c>
      <c r="CL300" s="73">
        <f t="shared" si="808"/>
        <v>0.73157355448538586</v>
      </c>
      <c r="CM300" s="73">
        <f t="shared" si="964"/>
        <v>0.96067839780087028</v>
      </c>
      <c r="CN300" s="73">
        <f t="shared" si="965"/>
        <v>0.9931579054163866</v>
      </c>
      <c r="CO300" s="73">
        <f t="shared" si="966"/>
        <v>1.2457977385787506</v>
      </c>
      <c r="CP300" s="73">
        <f t="shared" si="967"/>
        <v>0.98254071763252049</v>
      </c>
      <c r="CQ300" s="73">
        <f t="shared" si="968"/>
        <v>0.62641705525202196</v>
      </c>
      <c r="CR300" s="73">
        <f t="shared" si="969"/>
        <v>0.93258950236415628</v>
      </c>
      <c r="CS300" s="73">
        <f t="shared" si="970"/>
        <v>0.93258950236415528</v>
      </c>
      <c r="CT300" s="73"/>
      <c r="CU300" s="73">
        <f t="shared" si="971"/>
        <v>1.1678697895462915</v>
      </c>
      <c r="CV300" s="546">
        <f t="shared" si="817"/>
        <v>0.93744735070609286</v>
      </c>
      <c r="CW300" s="71">
        <f t="shared" si="818"/>
        <v>0.78038895084012927</v>
      </c>
      <c r="CX300" s="53"/>
      <c r="CZ300" s="71">
        <f t="shared" ref="CZ300:DC302" si="1013">D300/$H300</f>
        <v>0.26725591296177859</v>
      </c>
      <c r="DA300" s="71">
        <f t="shared" si="1013"/>
        <v>0.33279691401651829</v>
      </c>
      <c r="DB300" s="71">
        <f t="shared" si="1013"/>
        <v>0.20950726618437426</v>
      </c>
      <c r="DC300" s="71">
        <f t="shared" si="1013"/>
        <v>0.19043990683732892</v>
      </c>
      <c r="DE300" s="71">
        <f t="shared" si="1005"/>
        <v>0.27039717244619504</v>
      </c>
      <c r="DF300" s="71">
        <f t="shared" si="1005"/>
        <v>0.33625979969844272</v>
      </c>
      <c r="DG300" s="71">
        <f t="shared" si="1005"/>
        <v>0.20463130194832382</v>
      </c>
      <c r="DH300" s="71">
        <f t="shared" si="1005"/>
        <v>0.18864370866392</v>
      </c>
      <c r="DI300" s="71">
        <f>SUM(DE300:DH300)</f>
        <v>0.99993198275688155</v>
      </c>
      <c r="DK300" s="71">
        <f t="shared" ref="DK300:DN302" si="1014">DE300/$DI300</f>
        <v>0.27041556536744765</v>
      </c>
      <c r="DL300" s="71">
        <f t="shared" si="1014"/>
        <v>0.33628267271874956</v>
      </c>
      <c r="DM300" s="71">
        <f t="shared" si="1014"/>
        <v>0.20464522135209756</v>
      </c>
      <c r="DN300" s="71">
        <f t="shared" si="1014"/>
        <v>0.18865654056170528</v>
      </c>
      <c r="DQ300" s="71">
        <f t="shared" si="1007"/>
        <v>-8.7561748382985152E-2</v>
      </c>
      <c r="DR300" s="71">
        <f t="shared" si="1007"/>
        <v>-3.2266460359395947E-2</v>
      </c>
      <c r="DS300" s="71">
        <f t="shared" si="1007"/>
        <v>-1.4196721757352123E-2</v>
      </c>
      <c r="DT300" s="71">
        <f t="shared" si="1007"/>
        <v>1.8626133229572607E-3</v>
      </c>
      <c r="DV300" s="71">
        <f t="shared" ref="DV300:DY302" si="1015">J300/$N300</f>
        <v>0.18267284515927237</v>
      </c>
      <c r="DW300" s="71">
        <f t="shared" si="1015"/>
        <v>0.22690914664867431</v>
      </c>
      <c r="DX300" s="71">
        <f t="shared" si="1015"/>
        <v>0.37226164059571459</v>
      </c>
      <c r="DY300" s="71">
        <f t="shared" si="1015"/>
        <v>0.21815636759633864</v>
      </c>
      <c r="DZ300" s="71"/>
      <c r="EA300" s="71">
        <f>SUM(DV300:DY300)</f>
        <v>0.99999999999999989</v>
      </c>
      <c r="EB300" s="71">
        <f t="shared" si="1009"/>
        <v>-2.7632173009568385E-3</v>
      </c>
      <c r="EC300" s="71">
        <f t="shared" si="1009"/>
        <v>-3.5438788328155934E-4</v>
      </c>
      <c r="ED300" s="71">
        <f t="shared" si="1009"/>
        <v>4.6094194759379852E-3</v>
      </c>
      <c r="EE300" s="71">
        <f t="shared" si="1009"/>
        <v>-5.1484825969607519E-3</v>
      </c>
      <c r="EG300" s="71">
        <f t="shared" si="1010"/>
        <v>-7.8734407712317128E-4</v>
      </c>
      <c r="EH300" s="71">
        <f t="shared" si="1010"/>
        <v>-1.3760938480284069E-5</v>
      </c>
      <c r="EI300" s="71">
        <f t="shared" si="1010"/>
        <v>-5.5386842951276497E-5</v>
      </c>
      <c r="EJ300" s="71">
        <f t="shared" si="1010"/>
        <v>-5.6508371360043078E-4</v>
      </c>
      <c r="EL300" s="71">
        <f t="shared" si="1011"/>
        <v>2.1575927690241172E-3</v>
      </c>
      <c r="EM300" s="71">
        <f t="shared" si="1011"/>
        <v>1.9305244891010883E-3</v>
      </c>
      <c r="EN300" s="71">
        <f t="shared" si="1011"/>
        <v>6.4125100354346333E-3</v>
      </c>
      <c r="EO300" s="71">
        <f t="shared" si="1011"/>
        <v>6.9173086275442375E-3</v>
      </c>
      <c r="EQ300" s="71">
        <f t="shared" si="1012"/>
        <v>2.6804217435196596E-2</v>
      </c>
      <c r="ER300" s="71">
        <f t="shared" si="1012"/>
        <v>-2.8789009289924661E-2</v>
      </c>
      <c r="ES300" s="71">
        <f t="shared" si="1012"/>
        <v>1.1688252171376399E-2</v>
      </c>
      <c r="ET300" s="71">
        <f t="shared" si="1012"/>
        <v>-2.2908541460491136E-2</v>
      </c>
      <c r="EW300" s="71">
        <f>EXP(SUMPRODUCT($DK300:$DN300,DQ300:DT300))</f>
        <v>0.96359653098693299</v>
      </c>
      <c r="EX300" s="71">
        <f>IF(ISERR(EW300),EX299,EW300*EX299)</f>
        <v>0.3935793553804986</v>
      </c>
      <c r="EY300" s="71">
        <f t="shared" si="773"/>
        <v>0.62641705525202196</v>
      </c>
      <c r="EZ300" s="71"/>
      <c r="FA300" s="71">
        <f>EXP(SUMPRODUCT($DK300:$DN300,EB300:EE300))</f>
        <v>0.9991060091279973</v>
      </c>
      <c r="FB300" s="71">
        <f>IF(ISERR(FA300),FB299,FA300*FB299)</f>
        <v>0.92929337736182771</v>
      </c>
      <c r="FC300" s="71">
        <f t="shared" si="774"/>
        <v>0.96067839780087028</v>
      </c>
      <c r="FE300" s="71">
        <f>EXP(SUMPRODUCT($DK300:$DN300,EG300:EJ300))</f>
        <v>0.99966457721660762</v>
      </c>
      <c r="FF300" s="71">
        <f>IF(ISERR(FE300),FF299,FE300*FF299)</f>
        <v>0.99189346275483281</v>
      </c>
      <c r="FG300" s="71">
        <f t="shared" si="941"/>
        <v>0.9931579054163866</v>
      </c>
      <c r="FI300" s="71">
        <f>EXP(SUMPRODUCT($DK300:$DN300,EL300:EO300))</f>
        <v>1.0038573541690528</v>
      </c>
      <c r="FJ300" s="71">
        <f>IF(ISERR(FI300),FJ299,FI300*FJ299)</f>
        <v>1.2852689001738515</v>
      </c>
      <c r="FK300" s="71">
        <f t="shared" si="944"/>
        <v>1.2457977385787506</v>
      </c>
      <c r="FM300" s="71">
        <f>EXP(SUMPRODUCT($DK300:$DN300,EQ300:ET300))</f>
        <v>0.99564663488000094</v>
      </c>
      <c r="FN300" s="71">
        <f>IF(ISERR(FM300),FN299,FM300*FN299)</f>
        <v>0.97855777381780162</v>
      </c>
      <c r="FO300" s="71">
        <f t="shared" si="947"/>
        <v>0.98254071763252049</v>
      </c>
      <c r="FQ300" s="239"/>
      <c r="GB300" s="119">
        <f t="shared" si="865"/>
        <v>0.27694798421933481</v>
      </c>
      <c r="GC300" s="119">
        <f t="shared" si="862"/>
        <v>0.33206778431076323</v>
      </c>
      <c r="GD300" s="119">
        <f t="shared" si="863"/>
        <v>0.20377448344880297</v>
      </c>
      <c r="GE300" s="119">
        <f t="shared" si="864"/>
        <v>0.18720974802109905</v>
      </c>
    </row>
    <row r="301" spans="1:187" x14ac:dyDescent="0.2">
      <c r="A301" s="75" t="s">
        <v>79</v>
      </c>
      <c r="B301" s="50">
        <f t="shared" si="871"/>
        <v>2010</v>
      </c>
      <c r="D301" s="79">
        <f>Northeast!D301</f>
        <v>1716.8340127866704</v>
      </c>
      <c r="E301" s="79">
        <f>Midwest!D301</f>
        <v>2094.3188072123335</v>
      </c>
      <c r="F301" s="79">
        <f>South!D302</f>
        <v>1515.1830929262719</v>
      </c>
      <c r="G301" s="79">
        <f>West!D302</f>
        <v>1267.9680870747241</v>
      </c>
      <c r="H301" s="79">
        <f>SUM(D301:G301)</f>
        <v>6594.3040000000001</v>
      </c>
      <c r="I301" s="119">
        <f>F297/H297</f>
        <v>0.20246632643328064</v>
      </c>
      <c r="J301" s="327">
        <f>J76</f>
        <v>20536.818870476822</v>
      </c>
      <c r="K301" s="327">
        <f>K76</f>
        <v>25388.204282121078</v>
      </c>
      <c r="L301" s="327">
        <f>L76</f>
        <v>41804.575637362577</v>
      </c>
      <c r="M301" s="327">
        <f>M76</f>
        <v>24696.228559248102</v>
      </c>
      <c r="N301" s="327">
        <f>SUM(J301:M301)</f>
        <v>112425.82734920859</v>
      </c>
      <c r="P301" s="84">
        <f>P76</f>
        <v>39.570473815822574</v>
      </c>
      <c r="Q301" s="84">
        <f>Q76</f>
        <v>48.301686200113885</v>
      </c>
      <c r="R301" s="84">
        <f>R76</f>
        <v>77.993676877445324</v>
      </c>
      <c r="S301" s="84">
        <f>S76</f>
        <v>43.243760907297819</v>
      </c>
      <c r="T301" s="79">
        <f>SUM(P301:S301)</f>
        <v>209.10959780067961</v>
      </c>
      <c r="V301" s="351">
        <f t="shared" ref="V301:Z302" si="1016">D301/J301*1000</f>
        <v>83.597855325818983</v>
      </c>
      <c r="W301" s="84">
        <f t="shared" si="1016"/>
        <v>82.491805404575146</v>
      </c>
      <c r="X301" s="84">
        <f t="shared" si="1016"/>
        <v>36.244431855255733</v>
      </c>
      <c r="Y301" s="84">
        <f t="shared" si="1016"/>
        <v>51.342579861243735</v>
      </c>
      <c r="Z301" s="84">
        <f t="shared" si="1016"/>
        <v>58.654707334439024</v>
      </c>
      <c r="AC301" s="84">
        <f t="shared" ref="AC301:AG302" si="1017">D301/P301</f>
        <v>43.386743883268352</v>
      </c>
      <c r="AD301" s="84">
        <f t="shared" si="1017"/>
        <v>43.359124121165685</v>
      </c>
      <c r="AE301" s="84">
        <f t="shared" si="1017"/>
        <v>19.426999131059578</v>
      </c>
      <c r="AF301" s="84">
        <f t="shared" si="1017"/>
        <v>29.321411007541244</v>
      </c>
      <c r="AG301" s="84">
        <f t="shared" si="1017"/>
        <v>31.53515701505772</v>
      </c>
      <c r="AI301" s="74">
        <f t="shared" ref="AI301:AK302" si="1018">AC301/AO301</f>
        <v>47.012052433146081</v>
      </c>
      <c r="AJ301" s="74">
        <f t="shared" si="1018"/>
        <v>45.270685450875362</v>
      </c>
      <c r="AK301" s="74">
        <f t="shared" si="1018"/>
        <v>18.039686623183023</v>
      </c>
      <c r="AL301" s="74">
        <f t="shared" ref="AL301:AL302" si="1019">AF301/AR301</f>
        <v>30.7667833794671</v>
      </c>
      <c r="AM301" s="74">
        <f>(D301/AO301+E301/AP301+F301/AQ301+G301/AR301)/T301</f>
        <v>32.444194899270606</v>
      </c>
      <c r="AO301" s="119">
        <f>Northeast!V301</f>
        <v>0.92288555035896092</v>
      </c>
      <c r="AP301" s="119">
        <f>Midwest!V301</f>
        <v>0.95777485340300461</v>
      </c>
      <c r="AQ301" s="119">
        <f>South!V302</f>
        <v>1.0769033596234261</v>
      </c>
      <c r="AR301" s="119">
        <f>West!V302</f>
        <v>0.95302166124748489</v>
      </c>
      <c r="AS301" s="119">
        <f>AG301/AM301</f>
        <v>0.97198149354498786</v>
      </c>
      <c r="AU301" s="125">
        <f t="shared" ref="AU301:AY303" si="1020">P301/J301*1000000</f>
        <v>1926.8063893141709</v>
      </c>
      <c r="AV301" s="125">
        <f t="shared" si="1020"/>
        <v>1902.5247183050662</v>
      </c>
      <c r="AW301" s="125">
        <f t="shared" si="1020"/>
        <v>1865.6732113251967</v>
      </c>
      <c r="AX301" s="125">
        <f t="shared" si="1020"/>
        <v>1751.0269150430317</v>
      </c>
      <c r="AY301" s="125">
        <f t="shared" si="1020"/>
        <v>1859.9782872947799</v>
      </c>
      <c r="BB301" s="71">
        <f t="shared" si="802"/>
        <v>0.71355969912078865</v>
      </c>
      <c r="BC301" s="71">
        <f t="shared" si="803"/>
        <v>0.62424540919707538</v>
      </c>
      <c r="BD301" s="71">
        <f t="shared" si="804"/>
        <v>0.48462337832422392</v>
      </c>
      <c r="BE301" s="71">
        <f t="shared" si="805"/>
        <v>0.65853607811826698</v>
      </c>
      <c r="BF301" s="71"/>
      <c r="BG301" s="71">
        <f t="shared" si="952"/>
        <v>0.79399233467107777</v>
      </c>
      <c r="BH301" s="71">
        <f t="shared" si="953"/>
        <v>0.73914423814139196</v>
      </c>
      <c r="BI301" s="71">
        <f t="shared" si="954"/>
        <v>0.67487549382229528</v>
      </c>
      <c r="BJ301" s="71">
        <f t="shared" si="955"/>
        <v>0.76457332306963244</v>
      </c>
      <c r="BK301" s="71"/>
      <c r="BL301" s="71">
        <f t="shared" ref="BL301:BO302" si="1021">BQ301*BV301*CA301*CF301</f>
        <v>0.79399233467107788</v>
      </c>
      <c r="BM301" s="71">
        <f t="shared" si="1021"/>
        <v>0.73914423814139196</v>
      </c>
      <c r="BN301" s="71">
        <f t="shared" si="1021"/>
        <v>0.67487549382229528</v>
      </c>
      <c r="BO301" s="71">
        <f t="shared" si="1021"/>
        <v>0.76457332306963255</v>
      </c>
      <c r="BP301" s="71">
        <f>CF301*CK301*CP301</f>
        <v>1.1726110496369808</v>
      </c>
      <c r="BQ301" s="148">
        <f>Northeast!AK301</f>
        <v>0.71947741149155275</v>
      </c>
      <c r="BR301" s="148">
        <f>Midwest!AK301</f>
        <v>0.63557000554416854</v>
      </c>
      <c r="BS301" s="148">
        <f>South!AK302</f>
        <v>0.4780760143677189</v>
      </c>
      <c r="BT301" s="148">
        <f>West!AK302</f>
        <v>0.66136821855545125</v>
      </c>
      <c r="BU301" s="72"/>
      <c r="BV301" s="148">
        <f>Northeast!AH301</f>
        <v>0.99177498518195906</v>
      </c>
      <c r="BW301" s="148">
        <f>Midwest!AH301</f>
        <v>0.98218198428448944</v>
      </c>
      <c r="BX301" s="148">
        <f>South!AH302</f>
        <v>1.0136952362380371</v>
      </c>
      <c r="BY301" s="148">
        <f>West!AH302</f>
        <v>0.99571775546854957</v>
      </c>
      <c r="CA301" s="148">
        <f>Northeast!AI301</f>
        <v>1.1783205334690263</v>
      </c>
      <c r="CB301" s="148">
        <f>Midwest!AI301</f>
        <v>1.2500270525514798</v>
      </c>
      <c r="CC301" s="148">
        <f>South!AI302</f>
        <v>1.2967699609391066</v>
      </c>
      <c r="CD301" s="148">
        <f>West!AI302</f>
        <v>1.2855236024122283</v>
      </c>
      <c r="CF301" s="148">
        <f>Northeast!AJ301</f>
        <v>0.94432731114425894</v>
      </c>
      <c r="CG301" s="148">
        <f>Midwest!AJ301</f>
        <v>0.94722778062330493</v>
      </c>
      <c r="CH301" s="148">
        <f>South!AJ302</f>
        <v>1.0738814876929308</v>
      </c>
      <c r="CI301" s="148">
        <f>West!AJ302</f>
        <v>0.9031492241453235</v>
      </c>
      <c r="CJ301" s="243">
        <f>CK301*CL301</f>
        <v>0.92251006859191087</v>
      </c>
      <c r="CK301" s="73">
        <f t="shared" si="807"/>
        <v>1.2867852763403695</v>
      </c>
      <c r="CL301" s="73">
        <f t="shared" si="808"/>
        <v>0.71691064978264196</v>
      </c>
      <c r="CM301" s="73">
        <f>FC301</f>
        <v>0.96020430473215801</v>
      </c>
      <c r="CN301" s="73">
        <f>FG301</f>
        <v>0.99371833088921069</v>
      </c>
      <c r="CO301" s="73">
        <f>FK301</f>
        <v>1.2459362428194816</v>
      </c>
      <c r="CP301" s="73">
        <f>FO301</f>
        <v>0.96499563543268119</v>
      </c>
      <c r="CQ301" s="73">
        <f>EY301</f>
        <v>0.62490919336694184</v>
      </c>
      <c r="CR301" s="73">
        <f>CK301*CM301*CN301*CO301*CP301*CQ301</f>
        <v>0.92251006859191143</v>
      </c>
      <c r="CS301" s="73">
        <f>CK301*CL301</f>
        <v>0.92251006859191087</v>
      </c>
      <c r="CT301" s="73"/>
      <c r="CU301" s="73">
        <f>CM301*CN301*CO301*CP301</f>
        <v>1.1472237204897033</v>
      </c>
      <c r="CV301" s="546">
        <f>CM301*CN301*CP301</f>
        <v>0.92077241279505806</v>
      </c>
      <c r="CW301" s="71">
        <f t="shared" si="818"/>
        <v>0.77859701248696045</v>
      </c>
      <c r="CX301" s="53"/>
      <c r="CZ301" s="71">
        <f t="shared" si="1013"/>
        <v>0.26035105642485856</v>
      </c>
      <c r="DA301" s="71">
        <f t="shared" si="1013"/>
        <v>0.31759512561330711</v>
      </c>
      <c r="DB301" s="71">
        <f t="shared" si="1013"/>
        <v>0.22977149566144842</v>
      </c>
      <c r="DC301" s="71">
        <f t="shared" si="1013"/>
        <v>0.19228232230038592</v>
      </c>
      <c r="DE301" s="71">
        <f t="shared" si="1005"/>
        <v>0.26378842322259649</v>
      </c>
      <c r="DF301" s="71">
        <f t="shared" si="1005"/>
        <v>0.32513679193576744</v>
      </c>
      <c r="DG301" s="71">
        <f t="shared" si="1005"/>
        <v>0.21948349195201325</v>
      </c>
      <c r="DH301" s="71">
        <f t="shared" si="1005"/>
        <v>0.19135963633588327</v>
      </c>
      <c r="DI301" s="71">
        <f>SUM(DE301:DH301)</f>
        <v>0.99976834344626042</v>
      </c>
      <c r="DK301" s="71">
        <f t="shared" si="1014"/>
        <v>0.26384954569905888</v>
      </c>
      <c r="DL301" s="71">
        <f t="shared" si="1014"/>
        <v>0.32521212945691175</v>
      </c>
      <c r="DM301" s="71">
        <f t="shared" si="1014"/>
        <v>0.21953434852261947</v>
      </c>
      <c r="DN301" s="71">
        <f t="shared" si="1014"/>
        <v>0.19140397632140993</v>
      </c>
      <c r="DQ301" s="71">
        <f t="shared" si="1007"/>
        <v>2.6064673219496605E-2</v>
      </c>
      <c r="DR301" s="71">
        <f t="shared" si="1007"/>
        <v>-1.1260722354216397E-2</v>
      </c>
      <c r="DS301" s="71">
        <f t="shared" si="1007"/>
        <v>-8.324194367683389E-3</v>
      </c>
      <c r="DT301" s="71">
        <f t="shared" si="1007"/>
        <v>-1.9840785594840604E-2</v>
      </c>
      <c r="DV301" s="71">
        <f t="shared" si="1015"/>
        <v>0.18266993763529896</v>
      </c>
      <c r="DW301" s="71">
        <f t="shared" si="1015"/>
        <v>0.22582181408602992</v>
      </c>
      <c r="DX301" s="71">
        <f t="shared" si="1015"/>
        <v>0.37184138754445073</v>
      </c>
      <c r="DY301" s="71">
        <f t="shared" si="1015"/>
        <v>0.21966686073422034</v>
      </c>
      <c r="DZ301" s="71"/>
      <c r="EA301" s="71">
        <f>SUM(DV301:DY301)</f>
        <v>1</v>
      </c>
      <c r="EB301" s="71">
        <f t="shared" si="1009"/>
        <v>-1.5916690354447566E-5</v>
      </c>
      <c r="EC301" s="71">
        <f t="shared" si="1009"/>
        <v>-4.803447290449612E-3</v>
      </c>
      <c r="ED301" s="71">
        <f t="shared" si="1009"/>
        <v>-1.1295562040583296E-3</v>
      </c>
      <c r="EE301" s="71">
        <f t="shared" si="1009"/>
        <v>6.900041080914879E-3</v>
      </c>
      <c r="EG301" s="71">
        <f t="shared" si="1010"/>
        <v>1.739192155085342E-3</v>
      </c>
      <c r="EH301" s="71">
        <f t="shared" si="1010"/>
        <v>3.7722639586670821E-4</v>
      </c>
      <c r="EI301" s="71">
        <f t="shared" si="1010"/>
        <v>1.3457385150070285E-4</v>
      </c>
      <c r="EJ301" s="71">
        <f t="shared" si="1010"/>
        <v>-2.454495425524316E-4</v>
      </c>
      <c r="EL301" s="71">
        <f t="shared" si="1011"/>
        <v>-5.0059976131089012E-3</v>
      </c>
      <c r="EM301" s="71">
        <f t="shared" si="1011"/>
        <v>5.3816254115635715E-4</v>
      </c>
      <c r="EN301" s="71">
        <f t="shared" si="1011"/>
        <v>2.7878835722021031E-3</v>
      </c>
      <c r="EO301" s="71">
        <f t="shared" si="1011"/>
        <v>3.3695641429164038E-3</v>
      </c>
      <c r="EQ301" s="71">
        <f t="shared" si="1012"/>
        <v>-6.9204240913123619E-2</v>
      </c>
      <c r="ER301" s="71">
        <f t="shared" si="1012"/>
        <v>-5.1852826004200797E-2</v>
      </c>
      <c r="ES301" s="71">
        <f t="shared" si="1012"/>
        <v>7.8611636598605955E-2</v>
      </c>
      <c r="ET301" s="71">
        <f t="shared" si="1012"/>
        <v>-8.0189684638341146E-4</v>
      </c>
      <c r="EW301" s="71">
        <f>EXP(SUMPRODUCT($DK301:$DN301,DQ301:DT301))</f>
        <v>0.99759287862225676</v>
      </c>
      <c r="EX301" s="71">
        <f>IF(ISERR(EW301),EX300,EW301*EX300)</f>
        <v>0.39263196210032381</v>
      </c>
      <c r="EY301" s="71">
        <f t="shared" si="773"/>
        <v>0.62490919336694184</v>
      </c>
      <c r="EZ301" s="71"/>
      <c r="FA301" s="71">
        <f>EXP(SUMPRODUCT($DK301:$DN301,EB301:EE301))</f>
        <v>0.99950650179102862</v>
      </c>
      <c r="FB301" s="71">
        <f>IF(ISERR(FA301),FB300,FA301*FB300)</f>
        <v>0.92883477274449067</v>
      </c>
      <c r="FC301" s="71">
        <f t="shared" si="774"/>
        <v>0.96020430473215801</v>
      </c>
      <c r="FE301" s="71">
        <f>EXP(SUMPRODUCT($DK301:$DN301,EG301:EJ301))</f>
        <v>1.0005642863735642</v>
      </c>
      <c r="FF301" s="71">
        <f>IF(ISERR(FE301),FF300,FE301*FF300)</f>
        <v>0.99245317471989281</v>
      </c>
      <c r="FG301" s="71">
        <f t="shared" si="941"/>
        <v>0.99371833088921069</v>
      </c>
      <c r="FI301" s="71">
        <f>EXP(SUMPRODUCT($DK301:$DN301,EL301:EO301))</f>
        <v>1.0001111771489397</v>
      </c>
      <c r="FJ301" s="71">
        <f>IF(ISERR(FI301),FJ300,FI301*FJ300)</f>
        <v>1.2854117927057938</v>
      </c>
      <c r="FK301" s="71">
        <f t="shared" si="944"/>
        <v>1.2459362428194816</v>
      </c>
      <c r="FM301" s="71">
        <f>EXP(SUMPRODUCT($DK301:$DN301,EQ301:ET301))</f>
        <v>0.9821431500140626</v>
      </c>
      <c r="FN301" s="71">
        <f>IF(ISERR(FM301),FN300,FM301*FN300)</f>
        <v>0.96108381444816426</v>
      </c>
      <c r="FO301" s="71">
        <f t="shared" si="947"/>
        <v>0.96499563543268119</v>
      </c>
      <c r="FQ301" s="239"/>
      <c r="GB301" s="119">
        <f t="shared" si="865"/>
        <v>0.27132452960208819</v>
      </c>
      <c r="GC301" s="119">
        <f t="shared" si="862"/>
        <v>0.32939756061271436</v>
      </c>
      <c r="GD301" s="119">
        <f t="shared" si="863"/>
        <v>0.20860808767718994</v>
      </c>
      <c r="GE301" s="119">
        <f t="shared" si="864"/>
        <v>0.19066982210800748</v>
      </c>
    </row>
    <row r="302" spans="1:187" x14ac:dyDescent="0.2">
      <c r="A302" s="75" t="s">
        <v>79</v>
      </c>
      <c r="B302" s="50">
        <f t="shared" si="871"/>
        <v>2011</v>
      </c>
      <c r="D302" s="79">
        <f>Northeast!D302</f>
        <v>1691.9555737967689</v>
      </c>
      <c r="E302" s="79">
        <f>Midwest!D302</f>
        <v>2106.3591395300386</v>
      </c>
      <c r="F302" s="79">
        <f>South!D303</f>
        <v>1370.9773070795359</v>
      </c>
      <c r="G302" s="79">
        <f>West!D303</f>
        <v>1330.327979593656</v>
      </c>
      <c r="H302" s="79">
        <f>SUM(D302:G302)</f>
        <v>6499.619999999999</v>
      </c>
      <c r="I302" s="119">
        <f>F298/H298</f>
        <v>0.20146376524509371</v>
      </c>
      <c r="J302" s="327">
        <f t="shared" ref="J302:M303" si="1022">J77</f>
        <v>20727.309611783963</v>
      </c>
      <c r="K302" s="327">
        <f t="shared" si="1022"/>
        <v>25503.241046770378</v>
      </c>
      <c r="L302" s="327">
        <f t="shared" si="1022"/>
        <v>42149.184506727033</v>
      </c>
      <c r="M302" s="327">
        <f t="shared" si="1022"/>
        <v>25097.202905514467</v>
      </c>
      <c r="N302" s="327">
        <f>SUM(J302:M302)</f>
        <v>113476.93807079583</v>
      </c>
      <c r="P302" s="84">
        <f t="shared" ref="P302:S303" si="1023">P77</f>
        <v>39.784139151109137</v>
      </c>
      <c r="Q302" s="84">
        <f t="shared" si="1023"/>
        <v>48.57914486783362</v>
      </c>
      <c r="R302" s="84">
        <f t="shared" si="1023"/>
        <v>78.849314028389344</v>
      </c>
      <c r="S302" s="84">
        <f t="shared" si="1023"/>
        <v>44.078896672821479</v>
      </c>
      <c r="T302" s="79">
        <f>SUM(P302:S302)</f>
        <v>211.29149472015359</v>
      </c>
      <c r="V302" s="351">
        <f t="shared" si="1016"/>
        <v>81.629290317294831</v>
      </c>
      <c r="W302" s="84">
        <f t="shared" si="1016"/>
        <v>82.591821787167675</v>
      </c>
      <c r="X302" s="84">
        <f t="shared" si="1016"/>
        <v>32.526781315560854</v>
      </c>
      <c r="Y302" s="84">
        <f t="shared" si="1016"/>
        <v>53.007021722781332</v>
      </c>
      <c r="Z302" s="84">
        <f t="shared" si="1016"/>
        <v>57.277012496979999</v>
      </c>
      <c r="AC302" s="84">
        <f t="shared" si="1017"/>
        <v>42.528394729626797</v>
      </c>
      <c r="AD302" s="84">
        <f t="shared" si="1017"/>
        <v>43.359329301919253</v>
      </c>
      <c r="AE302" s="84">
        <f t="shared" si="1017"/>
        <v>17.387307980712698</v>
      </c>
      <c r="AF302" s="84">
        <f t="shared" si="1017"/>
        <v>30.180609770432849</v>
      </c>
      <c r="AG302" s="84">
        <f t="shared" si="1017"/>
        <v>30.761389655596233</v>
      </c>
      <c r="AI302" s="74">
        <f t="shared" si="1018"/>
        <v>46.101513710509685</v>
      </c>
      <c r="AJ302" s="74">
        <f t="shared" si="1018"/>
        <v>45.504591079701846</v>
      </c>
      <c r="AK302" s="74">
        <f t="shared" si="1018"/>
        <v>18.196440081383351</v>
      </c>
      <c r="AL302" s="74">
        <f t="shared" si="1019"/>
        <v>28.613357630573212</v>
      </c>
      <c r="AM302" s="74">
        <f>(D302/AO302+E302/AP302+F302/AQ302+G302/AR302)/T302</f>
        <v>31.902397303365714</v>
      </c>
      <c r="AO302" s="119">
        <f>Northeast!V302</f>
        <v>0.92249454099663697</v>
      </c>
      <c r="AP302" s="119">
        <f>Midwest!V302</f>
        <v>0.95285614644849481</v>
      </c>
      <c r="AQ302" s="119">
        <f>South!V303</f>
        <v>0.95553349462577186</v>
      </c>
      <c r="AR302" s="119">
        <f>West!V303</f>
        <v>1.0547734439311323</v>
      </c>
      <c r="AS302" s="119">
        <f>AG302/AM302</f>
        <v>0.96423442298334416</v>
      </c>
      <c r="AU302" s="125">
        <f t="shared" si="1020"/>
        <v>1919.4068065877163</v>
      </c>
      <c r="AV302" s="125">
        <f t="shared" si="1020"/>
        <v>1904.8224019348897</v>
      </c>
      <c r="AW302" s="125">
        <f t="shared" si="1020"/>
        <v>1870.7198004223533</v>
      </c>
      <c r="AX302" s="125">
        <f t="shared" si="1020"/>
        <v>1756.327063169907</v>
      </c>
      <c r="AY302" s="125">
        <f t="shared" si="1020"/>
        <v>1861.9774053855185</v>
      </c>
      <c r="BB302" s="71">
        <f t="shared" si="802"/>
        <v>0.69973933384560316</v>
      </c>
      <c r="BC302" s="71">
        <f t="shared" si="803"/>
        <v>0.62747077487303216</v>
      </c>
      <c r="BD302" s="71">
        <f t="shared" si="804"/>
        <v>0.4888344487304816</v>
      </c>
      <c r="BE302" s="71">
        <f t="shared" si="805"/>
        <v>0.61244388415359408</v>
      </c>
      <c r="BF302" s="71"/>
      <c r="BG302" s="71">
        <f t="shared" si="952"/>
        <v>0.77529537742285581</v>
      </c>
      <c r="BH302" s="71">
        <f t="shared" si="953"/>
        <v>0.74004040634319623</v>
      </c>
      <c r="BI302" s="71">
        <f t="shared" si="954"/>
        <v>0.60565241277484094</v>
      </c>
      <c r="BJ302" s="71">
        <f t="shared" si="955"/>
        <v>0.78935953070803411</v>
      </c>
      <c r="BK302" s="71"/>
      <c r="BL302" s="71">
        <f t="shared" si="1021"/>
        <v>0.77529537742285581</v>
      </c>
      <c r="BM302" s="71">
        <f t="shared" si="1021"/>
        <v>0.74004040634319623</v>
      </c>
      <c r="BN302" s="71">
        <f t="shared" si="1021"/>
        <v>0.60565241277484094</v>
      </c>
      <c r="BO302" s="71">
        <f t="shared" si="1021"/>
        <v>0.78935953070803422</v>
      </c>
      <c r="BP302" s="71">
        <f>CF302*CK302*CP302</f>
        <v>1.173683058136834</v>
      </c>
      <c r="BQ302" s="148">
        <f>Northeast!AK302</f>
        <v>0.70452857848959727</v>
      </c>
      <c r="BR302" s="148">
        <f>Midwest!AK302</f>
        <v>0.63868188931881698</v>
      </c>
      <c r="BS302" s="148">
        <f>South!AK303</f>
        <v>0.48213261993936224</v>
      </c>
      <c r="BT302" s="148">
        <f>West!AK303</f>
        <v>0.61507779768916526</v>
      </c>
      <c r="BU302" s="72"/>
      <c r="BV302" s="148">
        <f>Northeast!AH302</f>
        <v>0.9932021996123116</v>
      </c>
      <c r="BW302" s="148">
        <f>Midwest!AH302</f>
        <v>0.98244648136532875</v>
      </c>
      <c r="BX302" s="148">
        <f>South!AH303</f>
        <v>1.013900384487493</v>
      </c>
      <c r="BY302" s="148">
        <f>West!AH303</f>
        <v>0.99571775546854957</v>
      </c>
      <c r="CA302" s="148">
        <f>Northeast!AI302</f>
        <v>1.1737953874481086</v>
      </c>
      <c r="CB302" s="148">
        <f>Midwest!AI302</f>
        <v>1.2515367131975936</v>
      </c>
      <c r="CC302" s="148">
        <f>South!AI303</f>
        <v>1.3002776841066312</v>
      </c>
      <c r="CD302" s="148">
        <f>West!AI303</f>
        <v>1.2894147279311137</v>
      </c>
      <c r="CF302" s="148">
        <f>Northeast!AJ302</f>
        <v>0.94392721730855855</v>
      </c>
      <c r="CG302" s="148">
        <f>Midwest!AJ302</f>
        <v>0.94236323875785222</v>
      </c>
      <c r="CH302" s="148">
        <f>South!AJ303</f>
        <v>0.95285219567702728</v>
      </c>
      <c r="CI302" s="148">
        <f>West!AJ303</f>
        <v>0.99957624917836252</v>
      </c>
      <c r="CJ302" s="243"/>
      <c r="CK302" s="73">
        <f t="shared" si="807"/>
        <v>1.2988159087335898</v>
      </c>
      <c r="CL302" s="73">
        <f t="shared" si="808"/>
        <v>0.70007169267228875</v>
      </c>
      <c r="CM302" s="73">
        <f>FC302</f>
        <v>0.95977564556729611</v>
      </c>
      <c r="CN302" s="73">
        <f>FG302</f>
        <v>0.99422069993563933</v>
      </c>
      <c r="CO302" s="73">
        <f>FK302</f>
        <v>1.2466593506826984</v>
      </c>
      <c r="CP302" s="73">
        <f>FO302</f>
        <v>0.95733674247714495</v>
      </c>
      <c r="CQ302" s="73">
        <f>EY302</f>
        <v>0.61472017189546257</v>
      </c>
      <c r="CR302" s="73">
        <f>CK302*CM302*CN302*CO302*CP302*CQ302</f>
        <v>0.90926425169682157</v>
      </c>
      <c r="CS302" s="73">
        <f>CK302*CL302</f>
        <v>0.90926425169682112</v>
      </c>
      <c r="CT302" s="73"/>
      <c r="CU302" s="73">
        <f>CM302*CN302*CO302*CP302</f>
        <v>1.1388461363056444</v>
      </c>
      <c r="CV302" s="546">
        <f>CM302*CN302*CP302</f>
        <v>0.91351830448469096</v>
      </c>
      <c r="CW302" s="71">
        <f t="shared" si="818"/>
        <v>0.76634665034675409</v>
      </c>
      <c r="CX302" s="53"/>
      <c r="CZ302" s="71">
        <f t="shared" si="1013"/>
        <v>0.26031607598548362</v>
      </c>
      <c r="DA302" s="71">
        <f t="shared" si="1013"/>
        <v>0.32407419811158789</v>
      </c>
      <c r="DB302" s="71">
        <f t="shared" si="1013"/>
        <v>0.21093191710892883</v>
      </c>
      <c r="DC302" s="71">
        <f t="shared" si="1013"/>
        <v>0.20467780879399969</v>
      </c>
      <c r="DE302" s="71">
        <f t="shared" si="1005"/>
        <v>0.26033356581358963</v>
      </c>
      <c r="DF302" s="71">
        <f t="shared" si="1005"/>
        <v>0.32082375813570452</v>
      </c>
      <c r="DG302" s="71">
        <f t="shared" si="1005"/>
        <v>0.22021741242033144</v>
      </c>
      <c r="DH302" s="71">
        <f t="shared" si="1005"/>
        <v>0.19841553847216289</v>
      </c>
      <c r="DI302" s="71">
        <f>SUM(DE302:DH302)</f>
        <v>0.99979027484178851</v>
      </c>
      <c r="DK302" s="71">
        <f t="shared" si="1014"/>
        <v>0.26038817576494833</v>
      </c>
      <c r="DL302" s="71">
        <f t="shared" si="1014"/>
        <v>0.32089105706341581</v>
      </c>
      <c r="DM302" s="71">
        <f t="shared" si="1014"/>
        <v>0.22026360724020813</v>
      </c>
      <c r="DN302" s="71">
        <f t="shared" si="1014"/>
        <v>0.19845715993142771</v>
      </c>
      <c r="DQ302" s="71">
        <f t="shared" si="1007"/>
        <v>-2.0996234953700253E-2</v>
      </c>
      <c r="DR302" s="71">
        <f t="shared" si="1007"/>
        <v>4.8842618537507888E-3</v>
      </c>
      <c r="DS302" s="71">
        <f t="shared" si="1007"/>
        <v>8.4494755854686646E-3</v>
      </c>
      <c r="DT302" s="71">
        <f t="shared" si="1007"/>
        <v>-7.2561987503702075E-2</v>
      </c>
      <c r="DV302" s="71">
        <f t="shared" si="1015"/>
        <v>0.18265658171753488</v>
      </c>
      <c r="DW302" s="71">
        <f t="shared" si="1015"/>
        <v>0.22474382443117605</v>
      </c>
      <c r="DX302" s="71">
        <f t="shared" si="1015"/>
        <v>0.37143392501858885</v>
      </c>
      <c r="DY302" s="71">
        <f t="shared" si="1015"/>
        <v>0.22116566883270025</v>
      </c>
      <c r="DZ302" s="71"/>
      <c r="EA302" s="71">
        <f>SUM(DV302:DY302)</f>
        <v>1</v>
      </c>
      <c r="EB302" s="71">
        <f t="shared" si="1009"/>
        <v>-7.3117701905101517E-5</v>
      </c>
      <c r="EC302" s="71">
        <f t="shared" si="1009"/>
        <v>-4.7850595765643071E-3</v>
      </c>
      <c r="ED302" s="71">
        <f t="shared" si="1009"/>
        <v>-1.0963974177319608E-3</v>
      </c>
      <c r="EE302" s="71">
        <f t="shared" si="1009"/>
        <v>6.7999241127972157E-3</v>
      </c>
      <c r="EG302" s="71">
        <f t="shared" si="1010"/>
        <v>1.4380162021298717E-3</v>
      </c>
      <c r="EH302" s="71">
        <f t="shared" si="1010"/>
        <v>2.6925913684131323E-4</v>
      </c>
      <c r="EI302" s="71">
        <f t="shared" si="1010"/>
        <v>2.023561779862754E-4</v>
      </c>
      <c r="EJ302" s="71">
        <f t="shared" si="1010"/>
        <v>0</v>
      </c>
      <c r="EL302" s="71">
        <f t="shared" si="1011"/>
        <v>-3.8477283909170378E-3</v>
      </c>
      <c r="EM302" s="71">
        <f t="shared" si="1011"/>
        <v>1.2069736938587464E-3</v>
      </c>
      <c r="EN302" s="71">
        <f t="shared" si="1011"/>
        <v>2.7013176344593973E-3</v>
      </c>
      <c r="EO302" s="71">
        <f t="shared" si="1011"/>
        <v>3.0223080956453732E-3</v>
      </c>
      <c r="EQ302" s="71">
        <f t="shared" si="1012"/>
        <v>-4.2377109193603401E-4</v>
      </c>
      <c r="ER302" s="71">
        <f t="shared" si="1012"/>
        <v>-5.148788877749646E-3</v>
      </c>
      <c r="ES302" s="71">
        <f t="shared" si="1012"/>
        <v>-0.11957512442781501</v>
      </c>
      <c r="ET302" s="71">
        <f t="shared" si="1012"/>
        <v>0.10144364482861348</v>
      </c>
      <c r="EW302" s="71">
        <f>EXP(SUMPRODUCT($DK302:$DN302,DQ302:DT302))</f>
        <v>0.98369519671077021</v>
      </c>
      <c r="EX302" s="71">
        <f>IF(ISERR(EW302),EX301,EW302*EX301)</f>
        <v>0.38623017519321368</v>
      </c>
      <c r="EY302" s="71">
        <f t="shared" si="773"/>
        <v>0.61472017189546257</v>
      </c>
      <c r="EZ302" s="71"/>
      <c r="FA302" s="71">
        <f>EXP(SUMPRODUCT($DK302:$DN302,EB302:EE302))</f>
        <v>0.99955357504361375</v>
      </c>
      <c r="FB302" s="71">
        <f>IF(ISERR(FA302),FB301,FA302*FB301)</f>
        <v>0.92842011772157818</v>
      </c>
      <c r="FC302" s="71">
        <f t="shared" si="774"/>
        <v>0.95977564556729611</v>
      </c>
      <c r="FE302" s="71">
        <f>EXP(SUMPRODUCT($DK302:$DN302,EG302:EJ302))</f>
        <v>1.000505544711024</v>
      </c>
      <c r="FF302" s="71">
        <f>IF(ISERR(FE302),FF301,FE302*FF301)</f>
        <v>0.99295490417331145</v>
      </c>
      <c r="FG302" s="71">
        <f t="shared" si="941"/>
        <v>0.99422069993563933</v>
      </c>
      <c r="FI302" s="71">
        <f>EXP(SUMPRODUCT($DK302:$DN302,EL302:EO302))</f>
        <v>1.0005803730868128</v>
      </c>
      <c r="FJ302" s="71">
        <f>IF(ISERR(FI302),FJ301,FI302*FJ301)</f>
        <v>1.2861578111157519</v>
      </c>
      <c r="FK302" s="71">
        <f t="shared" si="944"/>
        <v>1.2466593506826984</v>
      </c>
      <c r="FM302" s="71">
        <f>EXP(SUMPRODUCT($DK302:$DN302,EQ302:ET302))</f>
        <v>0.99206328746543793</v>
      </c>
      <c r="FN302" s="71">
        <f>IF(ISERR(FM302),FN301,FM302*FN301)</f>
        <v>0.95345596849126879</v>
      </c>
      <c r="FO302" s="71">
        <f t="shared" si="947"/>
        <v>0.95733674247714495</v>
      </c>
      <c r="FQ302" s="239"/>
      <c r="GB302" s="119">
        <f t="shared" si="865"/>
        <v>0.26831796998077795</v>
      </c>
      <c r="GC302" s="119">
        <f t="shared" si="862"/>
        <v>0.32894017371479983</v>
      </c>
      <c r="GD302" s="119">
        <f t="shared" si="863"/>
        <v>0.21030120581231956</v>
      </c>
      <c r="GE302" s="119">
        <f t="shared" si="864"/>
        <v>0.19244065049210271</v>
      </c>
    </row>
    <row r="303" spans="1:187" x14ac:dyDescent="0.2">
      <c r="A303" s="75" t="s">
        <v>79</v>
      </c>
      <c r="B303" s="50">
        <f t="shared" si="871"/>
        <v>2012</v>
      </c>
      <c r="D303" s="79">
        <f>Northeast!D303</f>
        <v>1505.4568068463368</v>
      </c>
      <c r="E303" s="79">
        <f>Midwest!D303</f>
        <v>1874.1820136285576</v>
      </c>
      <c r="F303" s="79">
        <f>South!D304</f>
        <v>1219.8589318413517</v>
      </c>
      <c r="G303" s="79">
        <f>West!D304</f>
        <v>1183.6902476837531</v>
      </c>
      <c r="H303" s="79">
        <f>SUM(D303:G303)</f>
        <v>5783.1879999999992</v>
      </c>
      <c r="I303" s="119"/>
      <c r="J303" s="327">
        <f t="shared" si="1022"/>
        <v>20789.491540619318</v>
      </c>
      <c r="K303" s="327">
        <f t="shared" si="1022"/>
        <v>25569.549473491981</v>
      </c>
      <c r="L303" s="327">
        <f t="shared" si="1022"/>
        <v>42612.825536301025</v>
      </c>
      <c r="M303" s="327">
        <f t="shared" si="1022"/>
        <v>25348.174934569608</v>
      </c>
      <c r="N303" s="327">
        <f>SUM(J303:M303)</f>
        <v>114320.04148498192</v>
      </c>
      <c r="P303" s="84">
        <f t="shared" si="1023"/>
        <v>39.780424718565875</v>
      </c>
      <c r="Q303" s="84">
        <f t="shared" si="1023"/>
        <v>48.752451232687754</v>
      </c>
      <c r="R303" s="84">
        <f t="shared" si="1023"/>
        <v>79.888696019302031</v>
      </c>
      <c r="S303" s="84">
        <f t="shared" si="1023"/>
        <v>44.627164905069016</v>
      </c>
      <c r="T303" s="79">
        <f>SUM(P303:S303)</f>
        <v>213.04873687562466</v>
      </c>
      <c r="V303" s="351">
        <f t="shared" ref="V303" si="1024">D303/J303*1000</f>
        <v>72.414315853031653</v>
      </c>
      <c r="W303" s="84">
        <f t="shared" ref="W303" si="1025">E303/K303*1000</f>
        <v>73.297420260436226</v>
      </c>
      <c r="X303" s="84">
        <f t="shared" ref="X303" si="1026">F303/L303*1000</f>
        <v>28.6265676234536</v>
      </c>
      <c r="Y303" s="84">
        <f t="shared" ref="Y303" si="1027">G303/M303*1000</f>
        <v>46.697257326776899</v>
      </c>
      <c r="Z303" s="84">
        <f>H303/N303*1000</f>
        <v>50.587700326890882</v>
      </c>
      <c r="AA303" s="71"/>
      <c r="AC303" s="84">
        <f t="shared" ref="AC303" si="1028">D303/P303</f>
        <v>37.84416122997618</v>
      </c>
      <c r="AD303" s="84">
        <f t="shared" ref="AD303" si="1029">E303/Q303</f>
        <v>38.442826283408451</v>
      </c>
      <c r="AE303" s="84">
        <f t="shared" ref="AE303" si="1030">F303/R303</f>
        <v>15.269481073350098</v>
      </c>
      <c r="AF303" s="84">
        <f t="shared" ref="AF303" si="1031">G303/S303</f>
        <v>26.523984891303339</v>
      </c>
      <c r="AG303" s="84">
        <f>H303/T303</f>
        <v>27.144906300834613</v>
      </c>
      <c r="AI303" s="74">
        <f t="shared" ref="AI303" si="1032">AC303/AO303</f>
        <v>44.658159379847824</v>
      </c>
      <c r="AJ303" s="74">
        <f t="shared" ref="AJ303" si="1033">AD303/AP303</f>
        <v>47.692206876191726</v>
      </c>
      <c r="AK303" s="74">
        <f t="shared" ref="AK303" si="1034">AE303/AQ303</f>
        <v>18.029110304665817</v>
      </c>
      <c r="AL303" s="74">
        <f t="shared" ref="AL303" si="1035">AF303/AR303</f>
        <v>31.182046900051471</v>
      </c>
      <c r="AM303" s="74">
        <f>(D303/AO303+E303/AP303+F303/AQ303+G303/AR303)/T303</f>
        <v>32.544295265887264</v>
      </c>
      <c r="AO303" s="119">
        <f>Northeast!V303</f>
        <v>0.84741874173733889</v>
      </c>
      <c r="AP303" s="119">
        <f>Midwest!V303</f>
        <v>0.8060609647023772</v>
      </c>
      <c r="AQ303" s="119">
        <f>South!V304</f>
        <v>0.84693480794770315</v>
      </c>
      <c r="AR303" s="119">
        <f>West!V304</f>
        <v>0.85061718290403687</v>
      </c>
      <c r="AS303" s="119">
        <f>AG303/AM303</f>
        <v>0.83409107737809096</v>
      </c>
      <c r="AU303" s="125">
        <f t="shared" si="1020"/>
        <v>1913.4871404065527</v>
      </c>
      <c r="AV303" s="125">
        <f t="shared" si="1020"/>
        <v>1906.6605488387484</v>
      </c>
      <c r="AW303" s="125">
        <f t="shared" si="1020"/>
        <v>1874.7570717000783</v>
      </c>
      <c r="AX303" s="125">
        <f t="shared" si="1020"/>
        <v>1760.5671816714071</v>
      </c>
      <c r="AY303" s="125">
        <f t="shared" si="1020"/>
        <v>1863.6166861749487</v>
      </c>
      <c r="BB303" s="71">
        <f t="shared" si="802"/>
        <v>0.67783177123968685</v>
      </c>
      <c r="BC303" s="71">
        <f t="shared" si="803"/>
        <v>0.65763619217221736</v>
      </c>
      <c r="BD303" s="71">
        <f t="shared" si="804"/>
        <v>0.48433925303329706</v>
      </c>
      <c r="BE303" s="71">
        <f t="shared" si="805"/>
        <v>0.66742443043181177</v>
      </c>
      <c r="BF303" s="71"/>
      <c r="BG303" s="71"/>
      <c r="BH303" s="71"/>
      <c r="BI303" s="71"/>
      <c r="BJ303" s="71"/>
      <c r="BK303" s="71"/>
      <c r="BL303" s="71"/>
      <c r="BM303" s="71"/>
      <c r="BN303" s="71"/>
      <c r="BO303" s="71"/>
      <c r="BP303" s="71"/>
      <c r="BQ303" s="148"/>
      <c r="BR303" s="148"/>
      <c r="BS303" s="148"/>
      <c r="BT303" s="148"/>
      <c r="BU303" s="72"/>
      <c r="BV303" s="148"/>
      <c r="BW303" s="148"/>
      <c r="BX303" s="148"/>
      <c r="BY303" s="148"/>
      <c r="CA303" s="148"/>
      <c r="CB303" s="148"/>
      <c r="CC303" s="148"/>
      <c r="CD303" s="148"/>
      <c r="CF303" s="148"/>
      <c r="CG303" s="148"/>
      <c r="CH303" s="148"/>
      <c r="CI303" s="148"/>
      <c r="CJ303" s="243"/>
      <c r="CK303" s="73">
        <f t="shared" si="807"/>
        <v>1.3084657648688454</v>
      </c>
      <c r="CL303" s="73">
        <f t="shared" si="808"/>
        <v>0.61831117672403557</v>
      </c>
      <c r="CM303" s="572">
        <f>CM302</f>
        <v>0.95977564556729611</v>
      </c>
      <c r="CN303" s="572">
        <f>CN302</f>
        <v>0.99422069993563933</v>
      </c>
      <c r="CO303" s="73">
        <f>AY303/AY302*CO302</f>
        <v>1.2477569068177119</v>
      </c>
      <c r="CP303" s="617">
        <f>AS303/AS302*CP302</f>
        <v>0.82812438128459864</v>
      </c>
      <c r="CQ303" s="73">
        <f>CL303/(CM303*CN303*CO303*CP303)</f>
        <v>0.6270887604409684</v>
      </c>
      <c r="CR303" s="73">
        <f>CK303*CM303*CN303*CO303*CP303*CQ303</f>
        <v>0.80903900677917095</v>
      </c>
      <c r="CS303" s="73">
        <f>CK303*CL303</f>
        <v>0.80903900677917107</v>
      </c>
      <c r="CT303" s="73"/>
      <c r="CU303" s="73">
        <f>CM303*CN303*CO303*CP303</f>
        <v>0.98600264544566163</v>
      </c>
      <c r="CV303" s="546"/>
      <c r="CW303" s="71">
        <f t="shared" si="818"/>
        <v>0.78245433202797587</v>
      </c>
      <c r="CX303" s="53"/>
      <c r="CZ303" s="71"/>
      <c r="DA303" s="71"/>
      <c r="DB303" s="71"/>
      <c r="DC303" s="71"/>
      <c r="DE303" s="71"/>
      <c r="DF303" s="71"/>
      <c r="DG303" s="71"/>
      <c r="DH303" s="71"/>
      <c r="DI303" s="71"/>
      <c r="DK303" s="71"/>
      <c r="DL303" s="71"/>
      <c r="DM303" s="71"/>
      <c r="DN303" s="71"/>
      <c r="DQ303" s="71"/>
      <c r="DR303" s="71"/>
      <c r="DS303" s="71"/>
      <c r="DT303" s="71"/>
      <c r="DV303" s="71"/>
      <c r="DW303" s="71"/>
      <c r="DX303" s="71"/>
      <c r="DY303" s="71"/>
      <c r="DZ303" s="71"/>
      <c r="EA303" s="71"/>
      <c r="EB303" s="71"/>
      <c r="EC303" s="71"/>
      <c r="ED303" s="71"/>
      <c r="EE303" s="71"/>
      <c r="EG303" s="71"/>
      <c r="EH303" s="71"/>
      <c r="EI303" s="71"/>
      <c r="EJ303" s="71"/>
      <c r="EL303" s="71"/>
      <c r="EM303" s="71"/>
      <c r="EN303" s="71"/>
      <c r="EO303" s="71"/>
      <c r="EQ303" s="71"/>
      <c r="ER303" s="71"/>
      <c r="ES303" s="71"/>
      <c r="ET303" s="71"/>
      <c r="EW303" s="71"/>
      <c r="EX303" s="71"/>
      <c r="EY303" s="71"/>
      <c r="EZ303" s="71"/>
      <c r="FA303" s="71"/>
      <c r="FB303" s="71"/>
      <c r="FC303" s="71"/>
      <c r="FE303" s="71"/>
      <c r="FF303" s="71"/>
      <c r="FG303" s="71"/>
      <c r="FI303" s="71"/>
      <c r="FJ303" s="71"/>
      <c r="FK303" s="71"/>
      <c r="FM303" s="71"/>
      <c r="FN303" s="71"/>
      <c r="FO303" s="71"/>
      <c r="FQ303" s="239"/>
      <c r="GB303" s="606">
        <f>GB302</f>
        <v>0.26831796998077795</v>
      </c>
      <c r="GC303" s="606">
        <f>GC302</f>
        <v>0.32894017371479983</v>
      </c>
      <c r="GD303" s="606">
        <f>GD302</f>
        <v>0.21030120581231956</v>
      </c>
      <c r="GE303" s="606">
        <f>GE302</f>
        <v>0.19244065049210271</v>
      </c>
    </row>
    <row r="304" spans="1:187" hidden="1" x14ac:dyDescent="0.2">
      <c r="A304" s="75"/>
      <c r="B304" s="50"/>
      <c r="D304" s="79"/>
      <c r="E304" s="79"/>
      <c r="F304" s="79"/>
      <c r="G304" s="79"/>
      <c r="H304" s="350"/>
      <c r="I304" s="119"/>
      <c r="J304" s="327"/>
      <c r="K304" s="327"/>
      <c r="L304" s="327"/>
      <c r="M304" s="327"/>
      <c r="N304" s="327"/>
      <c r="P304" s="84"/>
      <c r="Q304" s="84"/>
      <c r="R304" s="84"/>
      <c r="S304" s="84"/>
      <c r="T304" s="79"/>
      <c r="V304" s="351"/>
      <c r="W304" s="84"/>
      <c r="X304" s="84"/>
      <c r="Y304" s="84"/>
      <c r="Z304" s="84"/>
      <c r="AA304" s="71"/>
      <c r="AC304" s="84"/>
      <c r="AD304" s="84"/>
      <c r="AE304" s="84"/>
      <c r="AF304" s="84"/>
      <c r="AG304" s="84"/>
      <c r="AI304" s="74"/>
      <c r="AJ304" s="74"/>
      <c r="AK304" s="74"/>
      <c r="AL304" s="74"/>
      <c r="AM304" s="74"/>
      <c r="AO304" s="119"/>
      <c r="AP304" s="119"/>
      <c r="AQ304" s="119"/>
      <c r="AR304" s="119"/>
      <c r="AS304" s="119"/>
      <c r="AU304" s="125"/>
      <c r="AV304" s="125"/>
      <c r="AW304" s="125"/>
      <c r="AX304" s="125"/>
      <c r="AY304" s="125"/>
      <c r="BB304" s="71"/>
      <c r="BC304" s="71"/>
      <c r="BD304" s="71"/>
      <c r="BE304" s="71"/>
      <c r="BF304" s="71"/>
      <c r="BG304" s="71"/>
      <c r="BH304" s="71"/>
      <c r="BI304" s="71"/>
      <c r="BJ304" s="71"/>
      <c r="BK304" s="71"/>
      <c r="BL304" s="71"/>
      <c r="BM304" s="71"/>
      <c r="BN304" s="71"/>
      <c r="BO304" s="71"/>
      <c r="BP304" s="71"/>
      <c r="BQ304" s="148"/>
      <c r="BR304" s="148"/>
      <c r="BS304" s="148"/>
      <c r="BT304" s="148"/>
      <c r="BU304" s="72"/>
      <c r="BV304" s="148"/>
      <c r="BW304" s="148"/>
      <c r="BX304" s="148"/>
      <c r="BY304" s="148"/>
      <c r="CA304" s="148"/>
      <c r="CB304" s="148"/>
      <c r="CC304" s="148"/>
      <c r="CD304" s="148"/>
      <c r="CF304" s="148"/>
      <c r="CG304" s="148"/>
      <c r="CH304" s="148"/>
      <c r="CI304" s="148"/>
      <c r="CJ304" s="243"/>
      <c r="CK304" s="73"/>
      <c r="CL304" s="73"/>
      <c r="CM304" s="73"/>
      <c r="CN304" s="73"/>
      <c r="CO304" s="73"/>
      <c r="CP304" s="73"/>
      <c r="CQ304" s="73"/>
      <c r="CR304" s="73"/>
      <c r="CS304" s="73"/>
      <c r="CT304" s="73"/>
      <c r="CU304" s="73"/>
      <c r="CV304" s="546"/>
      <c r="CX304" s="53"/>
      <c r="CZ304" s="71"/>
      <c r="DA304" s="71"/>
      <c r="DB304" s="71"/>
      <c r="DC304" s="71"/>
      <c r="DE304" s="71"/>
      <c r="DF304" s="71"/>
      <c r="DG304" s="71"/>
      <c r="DH304" s="71"/>
      <c r="DI304" s="71"/>
      <c r="DK304" s="71"/>
      <c r="DL304" s="71"/>
      <c r="DM304" s="71"/>
      <c r="DN304" s="71"/>
      <c r="DQ304" s="71"/>
      <c r="DR304" s="71"/>
      <c r="DS304" s="71"/>
      <c r="DT304" s="71"/>
      <c r="DV304" s="71"/>
      <c r="DW304" s="71"/>
      <c r="DX304" s="71"/>
      <c r="DY304" s="71"/>
      <c r="DZ304" s="71"/>
      <c r="EA304" s="71"/>
      <c r="EB304" s="71"/>
      <c r="EC304" s="71"/>
      <c r="ED304" s="71"/>
      <c r="EE304" s="71"/>
      <c r="EG304" s="71"/>
      <c r="EH304" s="71"/>
      <c r="EI304" s="71"/>
      <c r="EJ304" s="71"/>
      <c r="EL304" s="71"/>
      <c r="EM304" s="71"/>
      <c r="EN304" s="71"/>
      <c r="EO304" s="71"/>
      <c r="EQ304" s="71"/>
      <c r="ER304" s="71"/>
      <c r="ES304" s="71"/>
      <c r="ET304" s="71"/>
      <c r="EW304" s="71"/>
      <c r="EX304" s="71"/>
      <c r="EY304" s="71"/>
      <c r="EZ304" s="71"/>
      <c r="FA304" s="71"/>
      <c r="FB304" s="71"/>
      <c r="FC304" s="71"/>
      <c r="FE304" s="71"/>
      <c r="FF304" s="71"/>
      <c r="FG304" s="71"/>
      <c r="FI304" s="71"/>
      <c r="FJ304" s="71"/>
      <c r="FK304" s="71"/>
      <c r="FM304" s="71"/>
      <c r="FN304" s="71"/>
      <c r="FO304" s="71"/>
      <c r="FQ304" s="239"/>
      <c r="GB304" s="606"/>
      <c r="GC304" s="606"/>
      <c r="GD304" s="606"/>
      <c r="GE304" s="606"/>
    </row>
    <row r="305" spans="1:193" hidden="1" x14ac:dyDescent="0.2">
      <c r="A305" s="75"/>
      <c r="B305" s="50"/>
      <c r="D305" s="79"/>
      <c r="E305" s="79"/>
      <c r="F305" s="79"/>
      <c r="G305" s="79"/>
      <c r="H305" s="81">
        <f>H303/H302</f>
        <v>0.88977324828220727</v>
      </c>
      <c r="J305" s="327"/>
      <c r="K305" s="327"/>
      <c r="L305" s="327"/>
      <c r="M305" s="327"/>
      <c r="N305" s="327"/>
      <c r="P305" s="84"/>
      <c r="Q305" s="84"/>
      <c r="R305" s="84"/>
      <c r="S305" s="84"/>
      <c r="T305" s="79"/>
      <c r="V305" s="84"/>
      <c r="W305" s="84"/>
      <c r="X305" s="84"/>
      <c r="Y305" s="84"/>
      <c r="Z305" s="84"/>
      <c r="AC305" s="84"/>
      <c r="AD305" s="84"/>
      <c r="AE305" s="84"/>
      <c r="AF305" s="84"/>
      <c r="AG305" s="84"/>
      <c r="AI305" s="74"/>
      <c r="AJ305" s="74"/>
      <c r="AK305" s="74"/>
      <c r="AL305" s="74"/>
      <c r="AM305" s="74"/>
      <c r="AO305" s="119"/>
      <c r="AP305" s="119"/>
      <c r="AQ305" s="119"/>
      <c r="AR305" s="119"/>
      <c r="AS305" s="81">
        <f>AS303/AS302</f>
        <v>0.86502935126233171</v>
      </c>
      <c r="AU305" s="125"/>
      <c r="AV305" s="125"/>
      <c r="AW305" s="125"/>
      <c r="AX305" s="125"/>
      <c r="AY305" s="125"/>
      <c r="BB305" s="71"/>
      <c r="BC305" s="71"/>
      <c r="BD305" s="71"/>
      <c r="BE305" s="71"/>
      <c r="BP305" s="71"/>
      <c r="BQ305" s="148"/>
      <c r="BR305" s="148"/>
      <c r="BS305" s="148"/>
      <c r="BT305" s="148"/>
      <c r="BU305" s="72"/>
      <c r="BV305" s="148"/>
      <c r="BW305" s="148"/>
      <c r="BX305" s="148"/>
      <c r="BY305" s="148"/>
      <c r="CA305" s="148"/>
      <c r="CB305" s="148"/>
      <c r="CC305" s="148"/>
      <c r="CD305" s="148"/>
      <c r="CF305" s="148"/>
      <c r="CG305" s="148"/>
      <c r="CH305" s="148"/>
      <c r="CI305" s="148"/>
      <c r="CK305" s="73"/>
      <c r="CL305" s="73"/>
      <c r="CM305" s="73"/>
      <c r="CN305" s="73"/>
      <c r="CO305" s="73"/>
      <c r="CP305" s="73"/>
      <c r="CQ305" s="73"/>
      <c r="CR305" s="73"/>
      <c r="CS305" s="73"/>
      <c r="CT305" s="73"/>
      <c r="CU305" s="73"/>
      <c r="CV305" s="71"/>
      <c r="CX305" s="53"/>
      <c r="FQ305" s="239"/>
    </row>
    <row r="306" spans="1:193" hidden="1" x14ac:dyDescent="0.2">
      <c r="A306" s="18" t="s">
        <v>168</v>
      </c>
      <c r="B306" s="91">
        <f>Base_year</f>
        <v>1985</v>
      </c>
      <c r="C306" s="51">
        <f>MATCH(B306,B240:B301)</f>
        <v>37</v>
      </c>
      <c r="D306" s="84"/>
      <c r="E306" s="84"/>
      <c r="F306" s="84"/>
      <c r="G306" s="84"/>
      <c r="H306" s="74"/>
      <c r="J306" s="69"/>
      <c r="K306" s="69"/>
      <c r="L306" s="69"/>
      <c r="M306" s="69"/>
      <c r="N306" s="74">
        <f>INDEX(N240:N301,base_row,1)</f>
        <v>87369.531977354287</v>
      </c>
      <c r="P306" s="84"/>
      <c r="Q306" s="84"/>
      <c r="R306" s="84"/>
      <c r="S306" s="84"/>
      <c r="T306" s="79"/>
      <c r="V306" s="74">
        <f>INDEX(V240:V301,base_row,1)</f>
        <v>105.28798790034988</v>
      </c>
      <c r="W306" s="74">
        <f>INDEX(W240:W301,base_row,1)</f>
        <v>111.60447602487456</v>
      </c>
      <c r="X306" s="74">
        <f>INDEX(X240:X301,base_row,1)</f>
        <v>53.705360747325386</v>
      </c>
      <c r="Y306" s="74">
        <f>INDEX(Y240:Y301,base_row,1)</f>
        <v>67.151937312057882</v>
      </c>
      <c r="Z306" s="74">
        <f>INDEX(Z240:Z301,base_row,1)</f>
        <v>81.815924135347089</v>
      </c>
      <c r="AC306" s="74">
        <f>AC276</f>
        <v>64.387890116338966</v>
      </c>
      <c r="AD306" s="74">
        <f>AD276</f>
        <v>73.328148052243222</v>
      </c>
      <c r="AE306" s="74">
        <f>AE276</f>
        <v>37.328883823690468</v>
      </c>
      <c r="AF306" s="74">
        <f>AF276</f>
        <v>49.299870619199091</v>
      </c>
      <c r="AG306" s="74">
        <f>AG276</f>
        <v>55.058316955583379</v>
      </c>
      <c r="AI306" s="74">
        <f>INDEX(AI240:AI301,base_row,1)</f>
        <v>65.883839139278606</v>
      </c>
      <c r="AJ306" s="74">
        <f>INDEX(AJ240:AJ301,base_row,1)</f>
        <v>72.520654191280286</v>
      </c>
      <c r="AK306" s="74">
        <f>INDEX(AK240:AK301,base_row,1)</f>
        <v>37.224136164380553</v>
      </c>
      <c r="AL306" s="74">
        <f>INDEX(AL240:AL301,base_row,1)</f>
        <v>46.719966303716575</v>
      </c>
      <c r="AM306" s="74">
        <f>INDEX(AM240:AM301,base_row,1)</f>
        <v>54.695658604222686</v>
      </c>
      <c r="AU306" s="125"/>
      <c r="AV306" s="125"/>
      <c r="AW306" s="125"/>
      <c r="AX306" s="125"/>
      <c r="AY306" s="125"/>
      <c r="BB306" s="71"/>
      <c r="BC306" s="71"/>
      <c r="BD306" s="71"/>
      <c r="BE306" s="71"/>
      <c r="BP306" s="71"/>
      <c r="BQ306" s="148">
        <f>Northeast!AL305</f>
        <v>0</v>
      </c>
      <c r="BR306" s="148">
        <f>Midwest!AK306</f>
        <v>0</v>
      </c>
      <c r="BS306" s="148">
        <f>South!AK306</f>
        <v>0</v>
      </c>
      <c r="BT306" s="148">
        <f>West!AK307</f>
        <v>0</v>
      </c>
      <c r="BU306" s="72"/>
      <c r="BV306" s="148">
        <f>Northeast!AI305</f>
        <v>0</v>
      </c>
      <c r="BW306" s="148">
        <f>Midwest!AH306</f>
        <v>0</v>
      </c>
      <c r="BX306" s="148">
        <f>South!AH306</f>
        <v>0</v>
      </c>
      <c r="BY306" s="148">
        <f>West!AH307</f>
        <v>0</v>
      </c>
      <c r="CA306" s="148">
        <f>Northeast!AJ305</f>
        <v>0</v>
      </c>
      <c r="CB306" s="148">
        <f>Midwest!AI306</f>
        <v>0</v>
      </c>
      <c r="CC306" s="148">
        <f>South!AI306</f>
        <v>0</v>
      </c>
      <c r="CD306" s="148">
        <f>West!AI307</f>
        <v>0</v>
      </c>
      <c r="CF306" s="148">
        <f>Northeast!AK305</f>
        <v>0</v>
      </c>
      <c r="CG306" s="148">
        <f>Midwest!AJ306</f>
        <v>0</v>
      </c>
      <c r="CH306" s="148">
        <f>South!AJ306</f>
        <v>0</v>
      </c>
      <c r="CI306" s="148">
        <f>West!AJ307</f>
        <v>0</v>
      </c>
      <c r="CK306" s="73"/>
      <c r="CL306" s="73"/>
      <c r="CM306" s="73"/>
      <c r="CN306" s="73"/>
      <c r="CO306" s="73"/>
      <c r="CP306" s="73"/>
      <c r="CQ306" s="73"/>
      <c r="CR306" s="73"/>
      <c r="CS306" s="73"/>
      <c r="CT306" s="73"/>
      <c r="CU306" s="73"/>
      <c r="CV306" s="71"/>
      <c r="CX306" s="53"/>
      <c r="EX306" s="71">
        <f>INDEX(EX240:EX301,base_row,1)</f>
        <v>0.62830242580504547</v>
      </c>
      <c r="FB306" s="71">
        <f>INDEX(FB240:FB301,base_row,1)</f>
        <v>0.96733035684898572</v>
      </c>
      <c r="FF306" s="71">
        <f>INDEX(FF240:FF301,base_row,1)</f>
        <v>0.99872684630041419</v>
      </c>
      <c r="FJ306" s="71">
        <f>INDEX(FJ240:FJ301,base_row,1)</f>
        <v>1.0316834429641291</v>
      </c>
      <c r="FN306" s="71">
        <f>INDEX(FN240:FN301,base_row,1)</f>
        <v>0.99594628116347594</v>
      </c>
      <c r="FQ306" s="239"/>
    </row>
    <row r="307" spans="1:193" hidden="1" x14ac:dyDescent="0.2">
      <c r="A307" s="18" t="s">
        <v>169</v>
      </c>
      <c r="B307" s="91">
        <f>Base_year2</f>
        <v>1996</v>
      </c>
      <c r="C307" s="51">
        <f>MATCH(B307,B240:B301)</f>
        <v>48</v>
      </c>
      <c r="D307" s="84"/>
      <c r="E307" s="84"/>
      <c r="F307" s="84"/>
      <c r="G307" s="84"/>
      <c r="H307" s="79"/>
      <c r="J307" s="69"/>
      <c r="K307" s="69"/>
      <c r="L307" s="69"/>
      <c r="M307" s="69"/>
      <c r="N307" s="69"/>
      <c r="P307" s="84"/>
      <c r="Q307" s="84"/>
      <c r="R307" s="84"/>
      <c r="S307" s="84"/>
      <c r="T307" s="79"/>
      <c r="AU307" s="125"/>
      <c r="AV307" s="125"/>
      <c r="AW307" s="125"/>
      <c r="AX307" s="125"/>
      <c r="AY307" s="125"/>
      <c r="BB307" s="71"/>
      <c r="BC307" s="71"/>
      <c r="BD307" s="71"/>
      <c r="BE307" s="71"/>
      <c r="BP307" s="71"/>
      <c r="BQ307" s="148">
        <f>Northeast!AL306</f>
        <v>0</v>
      </c>
      <c r="BR307" s="148">
        <f>Midwest!AK307</f>
        <v>0</v>
      </c>
      <c r="BS307" s="148">
        <f>South!AK307</f>
        <v>0</v>
      </c>
      <c r="BT307" s="148">
        <f>West!AK308</f>
        <v>0</v>
      </c>
      <c r="BU307" s="72"/>
      <c r="BV307" s="148">
        <f>Northeast!AI306</f>
        <v>0</v>
      </c>
      <c r="BW307" s="148">
        <f>Midwest!AH307</f>
        <v>0</v>
      </c>
      <c r="BX307" s="148">
        <f>South!AH307</f>
        <v>0</v>
      </c>
      <c r="BY307" s="148">
        <f>West!AH308</f>
        <v>0</v>
      </c>
      <c r="CA307" s="148">
        <f>Northeast!AJ306</f>
        <v>0</v>
      </c>
      <c r="CB307" s="148">
        <f>Midwest!AI307</f>
        <v>0</v>
      </c>
      <c r="CC307" s="148">
        <f>South!AI307</f>
        <v>0</v>
      </c>
      <c r="CD307" s="148">
        <f>West!AI308</f>
        <v>0</v>
      </c>
      <c r="CF307" s="148">
        <f>Northeast!AK306</f>
        <v>0</v>
      </c>
      <c r="CG307" s="148">
        <f>Midwest!AJ307</f>
        <v>0</v>
      </c>
      <c r="CH307" s="148">
        <f>South!AJ307</f>
        <v>0</v>
      </c>
      <c r="CI307" s="148">
        <f>West!AJ308</f>
        <v>0</v>
      </c>
      <c r="CK307" s="73"/>
      <c r="CL307" s="73"/>
      <c r="CM307" s="73"/>
      <c r="CN307" s="73"/>
      <c r="CO307" s="73"/>
      <c r="CP307" s="73"/>
      <c r="CQ307" s="73"/>
      <c r="CR307" s="73"/>
      <c r="CS307" s="73"/>
      <c r="CT307" s="73"/>
      <c r="CU307" s="73"/>
      <c r="CV307" s="71"/>
      <c r="CX307" s="53"/>
      <c r="FQ307" s="239"/>
    </row>
    <row r="308" spans="1:193" x14ac:dyDescent="0.2">
      <c r="A308" s="75"/>
      <c r="B308" s="50"/>
      <c r="D308" s="79"/>
      <c r="E308" s="79"/>
      <c r="F308" s="79"/>
      <c r="G308" s="79"/>
      <c r="H308" s="79"/>
      <c r="J308" s="327"/>
      <c r="K308" s="327"/>
      <c r="L308" s="327"/>
      <c r="M308" s="327"/>
      <c r="N308" s="327"/>
      <c r="P308" s="84"/>
      <c r="Q308" s="84"/>
      <c r="R308" s="84"/>
      <c r="S308" s="84"/>
      <c r="T308" s="79"/>
      <c r="V308" s="84"/>
      <c r="W308" s="84"/>
      <c r="X308" s="84"/>
      <c r="Y308" s="84"/>
      <c r="Z308" s="84"/>
      <c r="AC308" s="84"/>
      <c r="AD308" s="84"/>
      <c r="AE308" s="84"/>
      <c r="AF308" s="84"/>
      <c r="AG308" s="84"/>
      <c r="AI308" s="74"/>
      <c r="AJ308" s="74"/>
      <c r="AK308" s="74"/>
      <c r="AL308" s="74"/>
      <c r="AM308" s="74"/>
      <c r="AO308" s="119"/>
      <c r="AP308" s="119"/>
      <c r="AQ308" s="119"/>
      <c r="AR308" s="119"/>
      <c r="AS308" s="119"/>
      <c r="AU308" s="125"/>
      <c r="AV308" s="125"/>
      <c r="AW308" s="125"/>
      <c r="AX308" s="125"/>
      <c r="AY308" s="125"/>
      <c r="BB308" s="71"/>
      <c r="BC308" s="71"/>
      <c r="BD308" s="71"/>
      <c r="BE308" s="71"/>
      <c r="BP308" s="71"/>
      <c r="BQ308" s="148">
        <f>Northeast!AL307</f>
        <v>0</v>
      </c>
      <c r="BR308" s="148">
        <f>Midwest!AK308</f>
        <v>0</v>
      </c>
      <c r="BS308" s="148">
        <f>South!AK308</f>
        <v>0</v>
      </c>
      <c r="BT308" s="148">
        <f>West!AK309</f>
        <v>0</v>
      </c>
      <c r="BU308" s="72"/>
      <c r="BV308" s="148">
        <f>Northeast!AI307</f>
        <v>0</v>
      </c>
      <c r="BW308" s="148">
        <f>Midwest!AH308</f>
        <v>0</v>
      </c>
      <c r="BX308" s="148">
        <f>South!AH308</f>
        <v>0</v>
      </c>
      <c r="BY308" s="148">
        <f>West!AH309</f>
        <v>0</v>
      </c>
      <c r="CA308" s="148">
        <f>Northeast!AJ307</f>
        <v>0</v>
      </c>
      <c r="CB308" s="148">
        <f>Midwest!AI308</f>
        <v>0</v>
      </c>
      <c r="CC308" s="148">
        <f>South!AI308</f>
        <v>0</v>
      </c>
      <c r="CD308" s="148">
        <f>West!AI309</f>
        <v>0</v>
      </c>
      <c r="CF308" s="148">
        <f>Northeast!AK307</f>
        <v>0</v>
      </c>
      <c r="CG308" s="148">
        <f>Midwest!AJ308</f>
        <v>0</v>
      </c>
      <c r="CH308" s="148">
        <f>South!AJ308</f>
        <v>0</v>
      </c>
      <c r="CI308" s="148">
        <f>West!AJ309</f>
        <v>0</v>
      </c>
      <c r="CK308" s="73"/>
      <c r="CL308" s="73"/>
      <c r="CM308" s="73"/>
      <c r="CN308" s="73"/>
      <c r="CO308" s="73"/>
      <c r="CP308" s="73"/>
      <c r="CQ308" s="73"/>
      <c r="CR308" s="73"/>
      <c r="CS308" s="73"/>
      <c r="CT308" s="73"/>
      <c r="CU308" s="73"/>
      <c r="CV308" s="71"/>
      <c r="CX308" s="53"/>
    </row>
    <row r="309" spans="1:193" x14ac:dyDescent="0.2">
      <c r="A309" s="75"/>
      <c r="B309" s="50"/>
      <c r="D309" s="79"/>
      <c r="E309" s="79"/>
      <c r="F309" s="79"/>
      <c r="G309" s="79"/>
      <c r="H309" s="79"/>
      <c r="J309" s="327"/>
      <c r="K309" s="327"/>
      <c r="L309" s="327"/>
      <c r="M309" s="327"/>
      <c r="N309" s="327"/>
      <c r="P309" s="84"/>
      <c r="Q309" s="84"/>
      <c r="R309" s="84"/>
      <c r="S309" s="84"/>
      <c r="T309" s="79"/>
      <c r="V309" s="84"/>
      <c r="W309" s="84"/>
      <c r="X309" s="84"/>
      <c r="Y309" s="84"/>
      <c r="Z309" s="84"/>
      <c r="AC309" s="84"/>
      <c r="AD309" s="84"/>
      <c r="AE309" s="84"/>
      <c r="AF309" s="84"/>
      <c r="AG309" s="84"/>
      <c r="AI309" s="74"/>
      <c r="AJ309" s="74"/>
      <c r="AK309" s="74"/>
      <c r="AL309" s="74"/>
      <c r="AM309" s="74"/>
      <c r="AO309" s="119"/>
      <c r="AP309" s="119"/>
      <c r="AQ309" s="119"/>
      <c r="AR309" s="119"/>
      <c r="AS309" s="119"/>
      <c r="AU309" s="125"/>
      <c r="AV309" s="125"/>
      <c r="AW309" s="125"/>
      <c r="AX309" s="125"/>
      <c r="AY309" s="125"/>
      <c r="BB309" s="71"/>
      <c r="BC309" s="71"/>
      <c r="BD309" s="71"/>
      <c r="BE309" s="71"/>
      <c r="BP309" s="71"/>
      <c r="BQ309" s="72"/>
      <c r="BR309" s="72"/>
      <c r="BS309" s="72"/>
      <c r="BT309" s="72"/>
      <c r="BU309" s="72"/>
      <c r="BV309" s="72"/>
      <c r="BW309" s="72"/>
      <c r="BX309" s="72"/>
      <c r="BY309" s="72"/>
      <c r="BZ309" s="143"/>
      <c r="CA309" s="72"/>
      <c r="CB309" s="72"/>
      <c r="CC309" s="72"/>
      <c r="CD309" s="72"/>
      <c r="CE309" s="143"/>
      <c r="CF309" s="72"/>
      <c r="CG309" s="72"/>
      <c r="CH309" s="72"/>
      <c r="CI309" s="72"/>
      <c r="CJ309" s="143"/>
      <c r="CK309" s="72"/>
      <c r="CL309" s="72"/>
      <c r="CM309" s="72"/>
      <c r="CN309" s="72"/>
      <c r="CO309" s="72"/>
      <c r="CP309" s="72"/>
      <c r="CQ309" s="72"/>
      <c r="CR309" s="72"/>
      <c r="CS309" s="72"/>
      <c r="CT309" s="72"/>
      <c r="CU309" s="72"/>
      <c r="CX309" s="53"/>
    </row>
    <row r="310" spans="1:193" x14ac:dyDescent="0.2">
      <c r="A310" s="75"/>
      <c r="B310" s="50"/>
      <c r="D310" s="79"/>
      <c r="E310" s="79"/>
      <c r="F310" s="79"/>
      <c r="G310" s="79"/>
      <c r="H310" s="79"/>
      <c r="J310" s="327"/>
      <c r="K310" s="327"/>
      <c r="L310" s="327"/>
      <c r="M310" s="327"/>
      <c r="N310" s="327"/>
      <c r="P310" s="84"/>
      <c r="Q310" s="84"/>
      <c r="R310" s="84"/>
      <c r="S310" s="84"/>
      <c r="T310" s="79"/>
      <c r="V310" s="84"/>
      <c r="W310" s="84"/>
      <c r="X310" s="84"/>
      <c r="Y310" s="84"/>
      <c r="Z310" s="84"/>
      <c r="AC310" s="84"/>
      <c r="AD310" s="84"/>
      <c r="AE310" s="84"/>
      <c r="AF310" s="84"/>
      <c r="AG310" s="84"/>
      <c r="AI310" s="74"/>
      <c r="AJ310" s="74"/>
      <c r="AK310" s="74"/>
      <c r="AL310" s="74"/>
      <c r="AM310" s="74"/>
      <c r="AO310" s="119"/>
      <c r="AP310" s="119"/>
      <c r="AQ310" s="119"/>
      <c r="AR310" s="119"/>
      <c r="AS310" s="119"/>
      <c r="AU310" s="125"/>
      <c r="AV310" s="125"/>
      <c r="AW310" s="125"/>
      <c r="AX310" s="125"/>
      <c r="AY310" s="125"/>
      <c r="BB310" s="71"/>
      <c r="BC310" s="71"/>
      <c r="BD310" s="71"/>
      <c r="BE310" s="71"/>
      <c r="BP310" s="71"/>
      <c r="BQ310" s="72"/>
      <c r="BR310" s="72"/>
      <c r="BS310" s="72"/>
      <c r="BT310" s="72"/>
      <c r="BU310" s="72"/>
      <c r="BV310" s="72"/>
      <c r="BW310" s="72"/>
      <c r="BX310" s="72"/>
      <c r="BY310" s="72"/>
      <c r="BZ310" s="143"/>
      <c r="CA310" s="72"/>
      <c r="CB310" s="72"/>
      <c r="CC310" s="72"/>
      <c r="CD310" s="72"/>
      <c r="CE310" s="143"/>
      <c r="CF310" s="72"/>
      <c r="CG310" s="72"/>
      <c r="CH310" s="72"/>
      <c r="CI310" s="72"/>
      <c r="CJ310" s="143"/>
      <c r="CK310" s="72"/>
      <c r="CL310" s="72"/>
      <c r="CM310" s="72"/>
      <c r="CN310" s="72"/>
      <c r="CO310" s="72"/>
      <c r="CP310" s="72"/>
      <c r="CQ310" s="72"/>
      <c r="CR310" s="72"/>
      <c r="CS310" s="72"/>
      <c r="CT310" s="72"/>
      <c r="CU310" s="72"/>
      <c r="CX310" s="53"/>
    </row>
    <row r="311" spans="1:193" x14ac:dyDescent="0.2">
      <c r="A311" s="75"/>
      <c r="B311" s="50"/>
      <c r="D311" s="79"/>
      <c r="E311" s="79"/>
      <c r="F311" s="79"/>
      <c r="G311" s="79"/>
      <c r="H311" s="79"/>
      <c r="J311" s="327"/>
      <c r="K311" s="327"/>
      <c r="L311" s="327"/>
      <c r="M311" s="327"/>
      <c r="N311" s="327"/>
      <c r="P311" s="84"/>
      <c r="Q311" s="84"/>
      <c r="R311" s="84"/>
      <c r="S311" s="84"/>
      <c r="T311" s="79"/>
      <c r="V311" s="84"/>
      <c r="W311" s="84"/>
      <c r="X311" s="84"/>
      <c r="Y311" s="84"/>
      <c r="Z311" s="84"/>
      <c r="AC311" s="84"/>
      <c r="AD311" s="84"/>
      <c r="AE311" s="84"/>
      <c r="AF311" s="84"/>
      <c r="AG311" s="84"/>
      <c r="AI311" s="74"/>
      <c r="AJ311" s="74"/>
      <c r="AK311" s="74"/>
      <c r="AL311" s="74"/>
      <c r="AM311" s="74"/>
      <c r="AO311" s="119"/>
      <c r="AP311" s="119"/>
      <c r="AQ311" s="119"/>
      <c r="AR311" s="119"/>
      <c r="AS311" s="119"/>
      <c r="AU311" s="125"/>
      <c r="AV311" s="125"/>
      <c r="AW311" s="125"/>
      <c r="AX311" s="125"/>
      <c r="AY311" s="125"/>
      <c r="BB311" s="71"/>
      <c r="BC311" s="71"/>
      <c r="BD311" s="71"/>
      <c r="BE311" s="71"/>
      <c r="BP311" s="71"/>
      <c r="BQ311" s="72"/>
      <c r="BR311" s="72"/>
      <c r="BS311" s="72"/>
      <c r="BT311" s="72"/>
      <c r="BU311" s="72"/>
      <c r="BV311" s="72"/>
      <c r="BW311" s="72"/>
      <c r="BX311" s="72"/>
      <c r="BY311" s="72"/>
      <c r="BZ311" s="143"/>
      <c r="CA311" s="72"/>
      <c r="CB311" s="72"/>
      <c r="CC311" s="72"/>
      <c r="CD311" s="72"/>
      <c r="CE311" s="143"/>
      <c r="CF311" s="72"/>
      <c r="CG311" s="72"/>
      <c r="CH311" s="72"/>
      <c r="CI311" s="72"/>
      <c r="CJ311" s="143"/>
      <c r="CK311" s="72"/>
      <c r="CL311" s="72"/>
      <c r="CM311" s="72"/>
      <c r="CN311" s="72"/>
      <c r="CO311" s="72"/>
      <c r="CP311" s="72"/>
      <c r="CQ311" s="72"/>
      <c r="CR311" s="72"/>
      <c r="CS311" s="72"/>
      <c r="CT311" s="72"/>
      <c r="CU311" s="72"/>
      <c r="CX311" s="53"/>
    </row>
    <row r="312" spans="1:193" x14ac:dyDescent="0.2">
      <c r="A312" s="260" t="s">
        <v>571</v>
      </c>
      <c r="B312" s="60"/>
      <c r="C312" s="60"/>
      <c r="D312" s="142"/>
      <c r="E312" s="142"/>
      <c r="F312" s="142"/>
      <c r="G312" s="142"/>
      <c r="H312" s="142"/>
      <c r="I312" s="60"/>
      <c r="BU312" s="143"/>
      <c r="CX312" s="53"/>
    </row>
    <row r="313" spans="1:193" ht="39.75" customHeight="1" x14ac:dyDescent="0.2">
      <c r="A313" s="50"/>
      <c r="B313" s="50"/>
      <c r="D313" s="77" t="s">
        <v>22</v>
      </c>
      <c r="E313" s="77" t="s">
        <v>23</v>
      </c>
      <c r="F313" s="77" t="s">
        <v>24</v>
      </c>
      <c r="G313" s="77" t="s">
        <v>25</v>
      </c>
      <c r="H313" s="78" t="s">
        <v>32</v>
      </c>
      <c r="I313" s="57"/>
      <c r="J313" s="78" t="str">
        <f>D313</f>
        <v>Northeast</v>
      </c>
      <c r="K313" s="78" t="str">
        <f>E313</f>
        <v>Midwest</v>
      </c>
      <c r="L313" s="78" t="str">
        <f>F313</f>
        <v>South</v>
      </c>
      <c r="M313" s="78" t="str">
        <f>G313</f>
        <v>West</v>
      </c>
      <c r="N313" s="78" t="s">
        <v>32</v>
      </c>
      <c r="O313" s="57"/>
      <c r="P313" s="56" t="str">
        <f>J313</f>
        <v>Northeast</v>
      </c>
      <c r="Q313" s="56" t="str">
        <f>K313</f>
        <v>Midwest</v>
      </c>
      <c r="R313" s="56" t="str">
        <f>L313</f>
        <v>South</v>
      </c>
      <c r="S313" s="78" t="str">
        <f>M313</f>
        <v>West</v>
      </c>
      <c r="T313" s="56" t="s">
        <v>32</v>
      </c>
      <c r="U313" s="57"/>
      <c r="V313" s="78" t="str">
        <f>D313</f>
        <v>Northeast</v>
      </c>
      <c r="W313" s="78" t="str">
        <f>E313</f>
        <v>Midwest</v>
      </c>
      <c r="X313" s="78" t="str">
        <f>F313</f>
        <v>South</v>
      </c>
      <c r="Y313" s="78" t="str">
        <f>G313</f>
        <v>West</v>
      </c>
      <c r="Z313" s="78" t="s">
        <v>32</v>
      </c>
      <c r="AA313" s="57"/>
      <c r="AB313" s="57"/>
      <c r="AC313" s="78" t="str">
        <f>J313</f>
        <v>Northeast</v>
      </c>
      <c r="AD313" s="78" t="str">
        <f>K313</f>
        <v>Midwest</v>
      </c>
      <c r="AE313" s="78" t="str">
        <f>L313</f>
        <v>South</v>
      </c>
      <c r="AF313" s="78" t="str">
        <f>M313</f>
        <v>West</v>
      </c>
      <c r="AG313" s="78" t="s">
        <v>32</v>
      </c>
      <c r="AH313" s="57"/>
      <c r="AI313" s="77" t="s">
        <v>22</v>
      </c>
      <c r="AJ313" s="77" t="s">
        <v>23</v>
      </c>
      <c r="AK313" s="77" t="s">
        <v>24</v>
      </c>
      <c r="AL313" s="77" t="s">
        <v>25</v>
      </c>
      <c r="AM313" s="56" t="s">
        <v>32</v>
      </c>
      <c r="AN313" s="57"/>
      <c r="AO313" s="77" t="s">
        <v>22</v>
      </c>
      <c r="AP313" s="77" t="s">
        <v>23</v>
      </c>
      <c r="AQ313" s="77" t="s">
        <v>24</v>
      </c>
      <c r="AR313" s="77" t="s">
        <v>25</v>
      </c>
      <c r="AS313" s="78" t="s">
        <v>32</v>
      </c>
      <c r="AT313" s="57"/>
      <c r="AU313" s="77" t="s">
        <v>22</v>
      </c>
      <c r="AV313" s="77" t="s">
        <v>23</v>
      </c>
      <c r="AW313" s="77" t="s">
        <v>24</v>
      </c>
      <c r="AX313" s="77" t="s">
        <v>25</v>
      </c>
      <c r="AY313" s="78" t="s">
        <v>32</v>
      </c>
      <c r="AZ313" s="57"/>
      <c r="BA313" s="57"/>
      <c r="BB313" s="56" t="str">
        <f>D313</f>
        <v>Northeast</v>
      </c>
      <c r="BC313" s="56" t="str">
        <f>E313</f>
        <v>Midwest</v>
      </c>
      <c r="BD313" s="56" t="str">
        <f>F313</f>
        <v>South</v>
      </c>
      <c r="BE313" s="56" t="str">
        <f>G313</f>
        <v>West</v>
      </c>
      <c r="BF313" s="58"/>
      <c r="BG313" s="58"/>
      <c r="BH313" s="58"/>
      <c r="BI313" s="58"/>
      <c r="BJ313" s="58"/>
      <c r="BK313" s="58"/>
      <c r="BL313" s="58"/>
      <c r="BM313" s="58"/>
      <c r="BN313" s="58"/>
      <c r="BO313" s="58"/>
      <c r="BP313" s="58"/>
      <c r="BQ313" s="133"/>
      <c r="BR313" s="133"/>
      <c r="BS313" s="133"/>
      <c r="BT313" s="133"/>
      <c r="BU313" s="58"/>
      <c r="BV313" s="58"/>
      <c r="BW313" s="57"/>
      <c r="BX313" s="57"/>
      <c r="BY313" s="57"/>
      <c r="BZ313" s="57"/>
      <c r="CA313" s="57"/>
      <c r="CB313" s="57"/>
      <c r="CC313" s="57"/>
      <c r="CD313" s="57"/>
      <c r="CE313" s="57"/>
      <c r="CF313" s="57"/>
      <c r="CG313" s="57"/>
      <c r="CH313" s="57"/>
      <c r="CI313" s="57"/>
      <c r="CJ313" s="57"/>
      <c r="CK313" s="120" t="s">
        <v>127</v>
      </c>
      <c r="CL313" s="131" t="s">
        <v>112</v>
      </c>
      <c r="CM313" s="122" t="s">
        <v>336</v>
      </c>
      <c r="CN313" s="122" t="s">
        <v>290</v>
      </c>
      <c r="CO313" s="122" t="s">
        <v>295</v>
      </c>
      <c r="CP313" s="120" t="s">
        <v>292</v>
      </c>
      <c r="CQ313" s="122" t="s">
        <v>440</v>
      </c>
      <c r="CR313" s="59" t="s">
        <v>114</v>
      </c>
      <c r="CS313" s="131" t="s">
        <v>115</v>
      </c>
      <c r="CT313" s="59"/>
      <c r="CU313" s="132" t="s">
        <v>116</v>
      </c>
      <c r="CX313" s="53"/>
      <c r="CZ313" s="78" t="str">
        <f>V313</f>
        <v>Northeast</v>
      </c>
      <c r="DA313" s="78" t="str">
        <f>E313</f>
        <v>Midwest</v>
      </c>
      <c r="DB313" s="78" t="str">
        <f>F313</f>
        <v>South</v>
      </c>
      <c r="DC313" s="78" t="str">
        <f>G313</f>
        <v>West</v>
      </c>
      <c r="DD313" s="83"/>
      <c r="DE313" s="78" t="str">
        <f>D313</f>
        <v>Northeast</v>
      </c>
      <c r="DF313" s="78" t="str">
        <f>E313</f>
        <v>Midwest</v>
      </c>
      <c r="DG313" s="78" t="str">
        <f>F313</f>
        <v>South</v>
      </c>
      <c r="DH313" s="78" t="str">
        <f>G313</f>
        <v>West</v>
      </c>
      <c r="DI313" s="78" t="s">
        <v>32</v>
      </c>
      <c r="DJ313" s="138"/>
      <c r="DK313" s="78" t="str">
        <f>D313</f>
        <v>Northeast</v>
      </c>
      <c r="DL313" s="78" t="str">
        <f>E313</f>
        <v>Midwest</v>
      </c>
      <c r="DM313" s="78" t="str">
        <f>F313</f>
        <v>South</v>
      </c>
      <c r="DN313" s="78" t="str">
        <f>G313</f>
        <v>West</v>
      </c>
      <c r="DO313" s="138"/>
      <c r="DP313" s="138"/>
      <c r="DQ313" s="78" t="str">
        <f>D313</f>
        <v>Northeast</v>
      </c>
      <c r="DR313" s="78" t="str">
        <f>E313</f>
        <v>Midwest</v>
      </c>
      <c r="DS313" s="78" t="str">
        <f>F313</f>
        <v>South</v>
      </c>
      <c r="DT313" s="78" t="str">
        <f>G313</f>
        <v>West</v>
      </c>
      <c r="DU313" s="138"/>
      <c r="DV313" s="78" t="str">
        <f>D313</f>
        <v>Northeast</v>
      </c>
      <c r="DW313" s="78" t="str">
        <f>E313</f>
        <v>Midwest</v>
      </c>
      <c r="DX313" s="78" t="str">
        <f>F313</f>
        <v>South</v>
      </c>
      <c r="DY313" s="78" t="str">
        <f>G313</f>
        <v>West</v>
      </c>
      <c r="DZ313" s="78"/>
      <c r="EA313" s="138"/>
      <c r="EB313" s="78" t="str">
        <f>D313</f>
        <v>Northeast</v>
      </c>
      <c r="EC313" s="78" t="str">
        <f>E313</f>
        <v>Midwest</v>
      </c>
      <c r="ED313" s="78" t="str">
        <f>F313</f>
        <v>South</v>
      </c>
      <c r="EE313" s="78" t="str">
        <f>G313</f>
        <v>West</v>
      </c>
      <c r="EF313" s="138"/>
      <c r="EG313" s="138"/>
      <c r="EH313" s="138"/>
      <c r="EI313" s="138"/>
      <c r="EJ313" s="138"/>
      <c r="EK313" s="138"/>
      <c r="EL313" s="78" t="str">
        <f>D313</f>
        <v>Northeast</v>
      </c>
      <c r="EM313" s="78" t="str">
        <f>E313</f>
        <v>Midwest</v>
      </c>
      <c r="EN313" s="78" t="str">
        <f>F313</f>
        <v>South</v>
      </c>
      <c r="EO313" s="78" t="str">
        <f>G313</f>
        <v>West</v>
      </c>
      <c r="EP313" s="138"/>
      <c r="EQ313" s="78" t="s">
        <v>124</v>
      </c>
      <c r="ER313" s="78" t="s">
        <v>124</v>
      </c>
      <c r="ES313" s="78" t="s">
        <v>125</v>
      </c>
      <c r="ET313" s="78" t="s">
        <v>126</v>
      </c>
      <c r="EU313" s="138"/>
      <c r="EV313" s="138"/>
      <c r="EW313" s="142" t="s">
        <v>36</v>
      </c>
      <c r="EX313" s="142" t="s">
        <v>37</v>
      </c>
      <c r="EY313" s="142" t="s">
        <v>37</v>
      </c>
      <c r="EZ313" s="142"/>
      <c r="FA313" s="142"/>
      <c r="FB313" s="142"/>
      <c r="FC313" s="142"/>
      <c r="FD313" s="83"/>
      <c r="FE313" s="142" t="s">
        <v>36</v>
      </c>
      <c r="FF313" s="142" t="s">
        <v>37</v>
      </c>
      <c r="FG313" s="142" t="s">
        <v>37</v>
      </c>
      <c r="FH313" s="83"/>
      <c r="FI313" s="142" t="s">
        <v>36</v>
      </c>
      <c r="FJ313" s="142" t="s">
        <v>37</v>
      </c>
      <c r="FK313" s="142" t="s">
        <v>37</v>
      </c>
      <c r="FL313" s="83"/>
      <c r="FM313" s="142" t="s">
        <v>36</v>
      </c>
      <c r="FN313" s="142" t="s">
        <v>37</v>
      </c>
      <c r="FO313" s="142" t="s">
        <v>37</v>
      </c>
    </row>
    <row r="314" spans="1:193" ht="38.25" x14ac:dyDescent="0.2">
      <c r="A314" s="241" t="s">
        <v>306</v>
      </c>
      <c r="B314" s="50"/>
      <c r="D314" s="80" t="s">
        <v>148</v>
      </c>
      <c r="E314" s="80" t="s">
        <v>148</v>
      </c>
      <c r="F314" s="80" t="s">
        <v>148</v>
      </c>
      <c r="G314" s="80" t="s">
        <v>148</v>
      </c>
      <c r="H314" s="80" t="s">
        <v>148</v>
      </c>
      <c r="I314" s="57"/>
      <c r="J314" s="61"/>
      <c r="K314" s="61"/>
      <c r="L314" s="61"/>
      <c r="M314" s="61"/>
      <c r="N314" s="61"/>
      <c r="O314" s="57"/>
      <c r="P314" s="61"/>
      <c r="Q314" s="61"/>
      <c r="R314" s="61"/>
      <c r="S314" s="61"/>
      <c r="T314" s="61"/>
      <c r="U314" s="57"/>
      <c r="V314" s="80" t="s">
        <v>148</v>
      </c>
      <c r="W314" s="80" t="s">
        <v>148</v>
      </c>
      <c r="X314" s="80" t="s">
        <v>148</v>
      </c>
      <c r="Y314" s="80" t="s">
        <v>148</v>
      </c>
      <c r="Z314" s="80" t="s">
        <v>148</v>
      </c>
      <c r="AA314" s="57"/>
      <c r="AB314" s="57"/>
      <c r="AC314" s="80" t="s">
        <v>148</v>
      </c>
      <c r="AD314" s="80" t="s">
        <v>148</v>
      </c>
      <c r="AE314" s="80" t="s">
        <v>148</v>
      </c>
      <c r="AF314" s="80" t="s">
        <v>148</v>
      </c>
      <c r="AG314" s="80" t="s">
        <v>148</v>
      </c>
      <c r="AH314" s="57"/>
      <c r="AI314" s="80" t="s">
        <v>148</v>
      </c>
      <c r="AJ314" s="80" t="s">
        <v>148</v>
      </c>
      <c r="AK314" s="80" t="s">
        <v>148</v>
      </c>
      <c r="AL314" s="80" t="s">
        <v>148</v>
      </c>
      <c r="AM314" s="80" t="s">
        <v>148</v>
      </c>
      <c r="AN314" s="57"/>
      <c r="AO314" s="62"/>
      <c r="AP314" s="62"/>
      <c r="AQ314" s="62"/>
      <c r="AR314" s="62"/>
      <c r="AS314" s="62"/>
      <c r="AT314" s="57"/>
      <c r="AU314" s="61"/>
      <c r="AV314" s="61"/>
      <c r="AW314" s="61"/>
      <c r="AX314" s="61"/>
      <c r="AY314" s="61"/>
      <c r="AZ314" s="57"/>
      <c r="BA314" s="57"/>
      <c r="BB314" s="80" t="s">
        <v>148</v>
      </c>
      <c r="BC314" s="80" t="s">
        <v>148</v>
      </c>
      <c r="BD314" s="80" t="s">
        <v>148</v>
      </c>
      <c r="BE314" s="80" t="s">
        <v>148</v>
      </c>
      <c r="BF314" s="134"/>
      <c r="BG314" s="134"/>
      <c r="BH314" s="134"/>
      <c r="BI314" s="134"/>
      <c r="BJ314" s="134"/>
      <c r="BK314" s="134"/>
      <c r="BL314" s="134"/>
      <c r="BM314" s="134"/>
      <c r="BN314" s="134"/>
      <c r="BO314" s="134"/>
      <c r="BP314" s="134"/>
      <c r="BQ314" s="134"/>
      <c r="BR314" s="134"/>
      <c r="BS314" s="134"/>
      <c r="BT314" s="134"/>
      <c r="BU314" s="134"/>
      <c r="BV314" s="134"/>
      <c r="BW314" s="57"/>
      <c r="BX314" s="57"/>
      <c r="BY314" s="57"/>
      <c r="BZ314" s="57"/>
      <c r="CA314" s="57"/>
      <c r="CB314" s="57"/>
      <c r="CC314" s="57"/>
      <c r="CD314" s="57"/>
      <c r="CE314" s="57"/>
      <c r="CF314" s="57"/>
      <c r="CG314" s="57"/>
      <c r="CH314" s="57"/>
      <c r="CI314" s="57"/>
      <c r="CJ314" s="57"/>
      <c r="CK314" s="63"/>
      <c r="CL314" s="120"/>
      <c r="CM314" s="120"/>
      <c r="CN314" s="63"/>
      <c r="CO314" s="63"/>
      <c r="CP314" s="63"/>
      <c r="CQ314" s="63"/>
      <c r="CR314" s="121" t="s">
        <v>342</v>
      </c>
      <c r="CS314" s="64" t="s">
        <v>118</v>
      </c>
      <c r="CT314" s="65"/>
      <c r="CU314" s="121" t="s">
        <v>343</v>
      </c>
      <c r="CX314" s="53"/>
      <c r="EW314" s="51" t="s">
        <v>38</v>
      </c>
      <c r="EX314" s="51" t="s">
        <v>38</v>
      </c>
      <c r="EY314" s="51" t="str">
        <f>index_label</f>
        <v>1985 = 1</v>
      </c>
      <c r="FE314" s="51" t="s">
        <v>38</v>
      </c>
      <c r="FF314" s="51" t="s">
        <v>38</v>
      </c>
      <c r="FG314" s="51" t="str">
        <f>index_label</f>
        <v>1985 = 1</v>
      </c>
      <c r="FI314" s="51" t="s">
        <v>38</v>
      </c>
      <c r="FJ314" s="51" t="s">
        <v>38</v>
      </c>
      <c r="FK314" s="51" t="str">
        <f>index_label</f>
        <v>1985 = 1</v>
      </c>
      <c r="FM314" s="51" t="s">
        <v>38</v>
      </c>
      <c r="FN314" s="51" t="s">
        <v>38</v>
      </c>
      <c r="FO314" s="51" t="str">
        <f>index_label</f>
        <v>1985 = 1</v>
      </c>
      <c r="GB314" s="238" t="s">
        <v>415</v>
      </c>
      <c r="GC314" s="238" t="s">
        <v>419</v>
      </c>
      <c r="GD314" s="238" t="s">
        <v>416</v>
      </c>
      <c r="GE314" s="238" t="s">
        <v>417</v>
      </c>
      <c r="GF314" s="238" t="s">
        <v>418</v>
      </c>
      <c r="GI314" s="118" t="s">
        <v>415</v>
      </c>
      <c r="GJ314" s="118" t="s">
        <v>424</v>
      </c>
      <c r="GK314" s="118" t="s">
        <v>580</v>
      </c>
    </row>
    <row r="315" spans="1:193" ht="26.25" thickBot="1" x14ac:dyDescent="0.25">
      <c r="A315" s="75"/>
      <c r="B315" s="50"/>
      <c r="D315" s="82" t="s">
        <v>119</v>
      </c>
      <c r="E315" s="82" t="s">
        <v>120</v>
      </c>
      <c r="F315" s="82" t="s">
        <v>120</v>
      </c>
      <c r="G315" s="82" t="s">
        <v>120</v>
      </c>
      <c r="H315" s="82" t="s">
        <v>120</v>
      </c>
      <c r="I315" s="57"/>
      <c r="J315" s="80" t="s">
        <v>128</v>
      </c>
      <c r="K315" s="80" t="s">
        <v>128</v>
      </c>
      <c r="L315" s="80" t="s">
        <v>128</v>
      </c>
      <c r="M315" s="80" t="s">
        <v>128</v>
      </c>
      <c r="N315" s="80" t="s">
        <v>128</v>
      </c>
      <c r="O315" s="57"/>
      <c r="P315" s="80" t="s">
        <v>130</v>
      </c>
      <c r="Q315" s="80" t="s">
        <v>130</v>
      </c>
      <c r="R315" s="80" t="s">
        <v>130</v>
      </c>
      <c r="S315" s="80" t="s">
        <v>130</v>
      </c>
      <c r="T315" s="80" t="s">
        <v>130</v>
      </c>
      <c r="U315" s="57"/>
      <c r="V315" s="76" t="s">
        <v>132</v>
      </c>
      <c r="W315" s="76" t="s">
        <v>132</v>
      </c>
      <c r="X315" s="76" t="s">
        <v>132</v>
      </c>
      <c r="Y315" s="76" t="s">
        <v>132</v>
      </c>
      <c r="Z315" s="76" t="s">
        <v>132</v>
      </c>
      <c r="AA315" s="57"/>
      <c r="AB315" s="57"/>
      <c r="AC315" s="76" t="s">
        <v>149</v>
      </c>
      <c r="AD315" s="76" t="s">
        <v>149</v>
      </c>
      <c r="AE315" s="76" t="s">
        <v>149</v>
      </c>
      <c r="AF315" s="76" t="s">
        <v>149</v>
      </c>
      <c r="AG315" s="76" t="s">
        <v>149</v>
      </c>
      <c r="AH315" s="57"/>
      <c r="AI315" s="61" t="s">
        <v>149</v>
      </c>
      <c r="AJ315" s="61" t="s">
        <v>149</v>
      </c>
      <c r="AK315" s="61" t="s">
        <v>149</v>
      </c>
      <c r="AL315" s="61" t="s">
        <v>149</v>
      </c>
      <c r="AM315" s="61" t="s">
        <v>149</v>
      </c>
      <c r="AN315" s="57"/>
      <c r="AO315" s="80" t="s">
        <v>279</v>
      </c>
      <c r="AP315" s="80" t="s">
        <v>279</v>
      </c>
      <c r="AQ315" s="80" t="s">
        <v>279</v>
      </c>
      <c r="AR315" s="80" t="s">
        <v>279</v>
      </c>
      <c r="AS315" s="76" t="s">
        <v>149</v>
      </c>
      <c r="AT315" s="57"/>
      <c r="AU315" s="80" t="s">
        <v>282</v>
      </c>
      <c r="AV315" s="80" t="s">
        <v>282</v>
      </c>
      <c r="AW315" s="80" t="s">
        <v>282</v>
      </c>
      <c r="AX315" s="80" t="s">
        <v>282</v>
      </c>
      <c r="AY315" s="80" t="s">
        <v>282</v>
      </c>
      <c r="AZ315" s="57"/>
      <c r="BA315" s="57"/>
      <c r="BB315" s="82" t="str">
        <f>index_label</f>
        <v>1985 = 1</v>
      </c>
      <c r="BC315" s="82" t="str">
        <f>index_label</f>
        <v>1985 = 1</v>
      </c>
      <c r="BD315" s="82" t="str">
        <f>index_label</f>
        <v>1985 = 1</v>
      </c>
      <c r="BE315" s="82" t="str">
        <f>index_label</f>
        <v>1985 = 1</v>
      </c>
      <c r="BF315" s="58"/>
      <c r="BG315" s="58"/>
      <c r="BH315" s="58"/>
      <c r="BI315" s="58"/>
      <c r="BJ315" s="58"/>
      <c r="BK315" s="58"/>
      <c r="BL315" s="58"/>
      <c r="BM315" s="58"/>
      <c r="BN315" s="58"/>
      <c r="BO315" s="58"/>
      <c r="BP315" s="58"/>
      <c r="BQ315" s="58"/>
      <c r="BR315" s="58"/>
      <c r="BS315" s="58"/>
      <c r="BT315" s="58"/>
      <c r="BU315" s="58"/>
      <c r="BV315" s="58"/>
      <c r="BW315" s="57"/>
      <c r="BX315" s="57"/>
      <c r="BY315" s="57"/>
      <c r="BZ315" s="57"/>
      <c r="CA315" s="57"/>
      <c r="CB315" s="57"/>
      <c r="CC315" s="57"/>
      <c r="CD315" s="57"/>
      <c r="CE315" s="57"/>
      <c r="CF315" s="57"/>
      <c r="CG315" s="57"/>
      <c r="CH315" s="57"/>
      <c r="CI315" s="57"/>
      <c r="CJ315" s="57"/>
      <c r="CK315" s="66"/>
      <c r="CL315" s="136" t="s">
        <v>291</v>
      </c>
      <c r="CM315" s="136"/>
      <c r="CN315" s="66"/>
      <c r="CO315" s="66"/>
      <c r="CP315" s="66"/>
      <c r="CQ315" s="123" t="s">
        <v>296</v>
      </c>
      <c r="CR315" s="67"/>
      <c r="CS315" s="66"/>
      <c r="CT315" s="67"/>
      <c r="CU315" s="67"/>
      <c r="CX315" s="53"/>
      <c r="EW315" s="68"/>
      <c r="EX315" s="68"/>
      <c r="EY315" s="68"/>
      <c r="EZ315" s="141"/>
      <c r="FA315" s="141"/>
      <c r="FB315" s="141"/>
      <c r="FC315" s="141"/>
      <c r="FE315" s="68"/>
      <c r="FF315" s="68"/>
      <c r="FG315" s="68"/>
      <c r="FI315" s="68"/>
      <c r="FJ315" s="68"/>
      <c r="FK315" s="68"/>
      <c r="GA315" s="51">
        <v>1970</v>
      </c>
      <c r="GB315" s="119">
        <f>CR337</f>
        <v>0.84441105062063493</v>
      </c>
      <c r="GC315" s="119">
        <f>CK337</f>
        <v>0.72614558604301649</v>
      </c>
      <c r="GD315" s="119">
        <f>CO337</f>
        <v>0.97166604761811914</v>
      </c>
      <c r="GE315" s="119">
        <f>CM337*CM337*CP337</f>
        <v>1.0348255872653505</v>
      </c>
      <c r="GF315" s="119">
        <f>CQ337</f>
        <v>1.1778413311413061</v>
      </c>
      <c r="GH315" s="51">
        <f t="shared" ref="GH315:GH323" si="1036">GH314+1</f>
        <v>1</v>
      </c>
      <c r="GI315" s="71">
        <f>CR337</f>
        <v>0.84441105062063493</v>
      </c>
      <c r="GJ315" s="71">
        <f>GC315</f>
        <v>0.72614558604301649</v>
      </c>
      <c r="GK315" s="71">
        <f>CQ344*CO344</f>
        <v>1.096368459627467</v>
      </c>
    </row>
    <row r="316" spans="1:193" x14ac:dyDescent="0.2">
      <c r="A316" s="75" t="s">
        <v>563</v>
      </c>
      <c r="B316" s="50">
        <v>1949</v>
      </c>
      <c r="D316" s="79"/>
      <c r="E316" s="79"/>
      <c r="F316" s="79"/>
      <c r="G316" s="79"/>
      <c r="H316" s="79"/>
      <c r="J316" s="69"/>
      <c r="K316" s="69"/>
      <c r="L316" s="69"/>
      <c r="M316" s="69"/>
      <c r="N316" s="69"/>
      <c r="V316" s="70"/>
      <c r="W316" s="70"/>
      <c r="X316" s="70"/>
      <c r="Y316" s="70"/>
      <c r="Z316" s="70"/>
      <c r="BB316" s="71"/>
      <c r="BC316" s="71"/>
      <c r="BD316" s="71"/>
      <c r="BE316" s="71"/>
      <c r="BF316" s="72"/>
      <c r="BG316" s="72"/>
      <c r="BH316" s="72"/>
      <c r="BI316" s="72"/>
      <c r="BJ316" s="72"/>
      <c r="BK316" s="72"/>
      <c r="BL316" s="72"/>
      <c r="BM316" s="72"/>
      <c r="BN316" s="72"/>
      <c r="BO316" s="72"/>
      <c r="BP316" s="72"/>
      <c r="BQ316" s="72"/>
      <c r="BR316" s="72"/>
      <c r="BS316" s="72"/>
      <c r="BT316" s="72"/>
      <c r="BU316" s="72"/>
      <c r="BV316" s="72"/>
      <c r="CK316" s="73"/>
      <c r="CL316" s="73"/>
      <c r="CM316" s="73"/>
      <c r="CN316" s="73"/>
      <c r="CO316" s="73"/>
      <c r="CP316" s="73"/>
      <c r="CQ316" s="73"/>
      <c r="CR316" s="73"/>
      <c r="CS316" s="73"/>
      <c r="CT316" s="73"/>
      <c r="CU316" s="73"/>
      <c r="CX316" s="53"/>
      <c r="CZ316" s="71"/>
      <c r="DA316" s="71"/>
      <c r="DB316" s="71"/>
      <c r="DC316" s="71"/>
      <c r="DE316" s="71"/>
      <c r="DF316" s="71"/>
      <c r="DG316" s="71"/>
      <c r="DH316" s="71"/>
      <c r="DI316" s="71"/>
      <c r="DJ316" s="71"/>
      <c r="DK316" s="71"/>
      <c r="DL316" s="71"/>
      <c r="DM316" s="71"/>
      <c r="DN316" s="71"/>
      <c r="DV316" s="71"/>
      <c r="DW316" s="71"/>
      <c r="DX316" s="71"/>
      <c r="DY316" s="71"/>
      <c r="DZ316" s="71"/>
      <c r="EB316" s="71"/>
      <c r="EC316" s="71"/>
      <c r="ED316" s="71"/>
      <c r="EE316" s="71"/>
      <c r="EW316" s="71"/>
      <c r="EX316" s="71">
        <v>1</v>
      </c>
      <c r="EY316" s="71">
        <f t="shared" ref="EY316:EY347" si="1037">EX316/EX$381</f>
        <v>1.1778413311413061</v>
      </c>
      <c r="EZ316" s="71"/>
      <c r="FA316" s="71"/>
      <c r="FB316" s="71">
        <v>1</v>
      </c>
      <c r="FC316" s="71">
        <f t="shared" ref="FC316:FC347" si="1038">FB316/FB$381</f>
        <v>1.0085174770656995</v>
      </c>
      <c r="FD316" s="71"/>
      <c r="FE316" s="71"/>
      <c r="FF316" s="71">
        <v>1</v>
      </c>
      <c r="FG316" s="71">
        <f t="shared" ref="FG316:FG347" si="1039">FF316/FF$381</f>
        <v>0.99024500154909989</v>
      </c>
      <c r="FH316" s="71"/>
      <c r="FI316" s="71"/>
      <c r="FJ316" s="71">
        <v>1</v>
      </c>
      <c r="FK316" s="71">
        <f>FJ316/FJ$381</f>
        <v>0.97166604761811914</v>
      </c>
      <c r="FM316" s="71"/>
      <c r="FN316" s="71">
        <v>1</v>
      </c>
      <c r="FO316" s="71">
        <f t="shared" ref="FO316:FO347" si="1040">FN316/FN$381</f>
        <v>1.0174200718128994</v>
      </c>
      <c r="GA316" s="51">
        <f>GA315+1</f>
        <v>1971</v>
      </c>
      <c r="GB316" s="119">
        <f t="shared" ref="GB316:GB355" si="1041">CR338</f>
        <v>0.87417129726200582</v>
      </c>
      <c r="GC316" s="119">
        <f t="shared" ref="GC316:GC355" si="1042">CK338</f>
        <v>0.74638376244137816</v>
      </c>
      <c r="GD316" s="119">
        <f t="shared" ref="GD316:GD355" si="1043">CO338</f>
        <v>0.97354543405358784</v>
      </c>
      <c r="GE316" s="119">
        <f t="shared" ref="GE316:GE355" si="1044">CM338*CM338*CP338</f>
        <v>1.0176512493261942</v>
      </c>
      <c r="GF316" s="119">
        <f t="shared" ref="GF316:GF355" si="1045">CQ338</f>
        <v>1.2013681528969091</v>
      </c>
      <c r="GH316" s="51">
        <f t="shared" si="1036"/>
        <v>2</v>
      </c>
      <c r="GI316" s="71">
        <f t="shared" ref="GI316:GI323" si="1046">CS345</f>
        <v>0.98588185047012833</v>
      </c>
      <c r="GJ316" s="71">
        <f t="shared" ref="GJ316:GJ323" si="1047">CK345</f>
        <v>0.88450604860040072</v>
      </c>
      <c r="GK316" s="71">
        <f t="shared" ref="GK316:GK323" si="1048">CQ345*CO345</f>
        <v>1.0766655544332668</v>
      </c>
    </row>
    <row r="317" spans="1:193" x14ac:dyDescent="0.2">
      <c r="A317" s="75" t="s">
        <v>563</v>
      </c>
      <c r="B317" s="50">
        <f t="shared" ref="B317:B373" si="1049">B316+1</f>
        <v>1950</v>
      </c>
      <c r="D317" s="79"/>
      <c r="E317" s="79"/>
      <c r="F317" s="79"/>
      <c r="G317" s="79"/>
      <c r="H317" s="79"/>
      <c r="J317" s="69"/>
      <c r="K317" s="69"/>
      <c r="L317" s="69"/>
      <c r="M317" s="69"/>
      <c r="N317" s="69"/>
      <c r="V317" s="70"/>
      <c r="W317" s="70"/>
      <c r="X317" s="70"/>
      <c r="Y317" s="70"/>
      <c r="Z317" s="70"/>
      <c r="BB317" s="71"/>
      <c r="BC317" s="71"/>
      <c r="BD317" s="71"/>
      <c r="BE317" s="71"/>
      <c r="BF317" s="71"/>
      <c r="BG317" s="71"/>
      <c r="BH317" s="71"/>
      <c r="BI317" s="71"/>
      <c r="BJ317" s="71"/>
      <c r="BK317" s="71"/>
      <c r="BL317" s="71"/>
      <c r="BM317" s="71"/>
      <c r="BN317" s="71"/>
      <c r="BO317" s="71"/>
      <c r="BP317" s="71"/>
      <c r="BQ317" s="72"/>
      <c r="BR317" s="72"/>
      <c r="BS317" s="72"/>
      <c r="BT317" s="72"/>
      <c r="BU317" s="72"/>
      <c r="BV317" s="71"/>
      <c r="CK317" s="73"/>
      <c r="CL317" s="73"/>
      <c r="CM317" s="73"/>
      <c r="CN317" s="73"/>
      <c r="CO317" s="73"/>
      <c r="CP317" s="73"/>
      <c r="CQ317" s="73"/>
      <c r="CR317" s="73"/>
      <c r="CS317" s="73"/>
      <c r="CT317" s="73"/>
      <c r="CU317" s="73"/>
      <c r="CX317" s="53"/>
      <c r="CZ317" s="71"/>
      <c r="DA317" s="71"/>
      <c r="DB317" s="71"/>
      <c r="DC317" s="71"/>
      <c r="DE317" s="71"/>
      <c r="DF317" s="71"/>
      <c r="DG317" s="71"/>
      <c r="DH317" s="71"/>
      <c r="DI317" s="71"/>
      <c r="DJ317" s="71"/>
      <c r="DK317" s="71"/>
      <c r="DL317" s="71"/>
      <c r="DM317" s="71"/>
      <c r="DN317" s="71"/>
      <c r="DQ317" s="71"/>
      <c r="DR317" s="71"/>
      <c r="DS317" s="71"/>
      <c r="DT317" s="71"/>
      <c r="DV317" s="71"/>
      <c r="DW317" s="71"/>
      <c r="DX317" s="71"/>
      <c r="DY317" s="71"/>
      <c r="DZ317" s="71"/>
      <c r="EB317" s="71" t="e">
        <f t="shared" ref="EB317:EB373" si="1050">LN(DV317/DV316)</f>
        <v>#DIV/0!</v>
      </c>
      <c r="EC317" s="71" t="e">
        <f t="shared" ref="EC317:EC373" si="1051">LN(DW317/DW316)</f>
        <v>#DIV/0!</v>
      </c>
      <c r="ED317" s="71" t="e">
        <f t="shared" ref="ED317:ED373" si="1052">LN(DX317/DX316)</f>
        <v>#DIV/0!</v>
      </c>
      <c r="EE317" s="71" t="e">
        <f t="shared" ref="EE317:EE373" si="1053">LN(DY317/DY316)</f>
        <v>#DIV/0!</v>
      </c>
      <c r="EG317" s="71" t="e">
        <f>LN(BV317/BV316)</f>
        <v>#DIV/0!</v>
      </c>
      <c r="EH317" s="71" t="e">
        <f t="shared" ref="EH317:EH373" si="1054">LN(BW317/BW316)</f>
        <v>#DIV/0!</v>
      </c>
      <c r="EI317" s="71" t="e">
        <f t="shared" ref="EI317:EI373" si="1055">LN(BX317/BX316)</f>
        <v>#DIV/0!</v>
      </c>
      <c r="EJ317" s="71" t="e">
        <f t="shared" ref="EJ317:EJ373" si="1056">LN(BY317/BY316)</f>
        <v>#DIV/0!</v>
      </c>
      <c r="EL317" s="71" t="e">
        <f>LN(CA317/CA316)</f>
        <v>#DIV/0!</v>
      </c>
      <c r="EM317" s="71" t="e">
        <f t="shared" ref="EM317:EM373" si="1057">LN(CB317/CB316)</f>
        <v>#DIV/0!</v>
      </c>
      <c r="EN317" s="71" t="e">
        <f t="shared" ref="EN317:EN373" si="1058">LN(CC317/CC316)</f>
        <v>#DIV/0!</v>
      </c>
      <c r="EO317" s="71" t="e">
        <f t="shared" ref="EO317:EO373" si="1059">LN(CD317/CD316)</f>
        <v>#DIV/0!</v>
      </c>
      <c r="EQ317" s="71" t="e">
        <f>LN(CF317/CF316)</f>
        <v>#DIV/0!</v>
      </c>
      <c r="ER317" s="71" t="e">
        <f t="shared" ref="ER317:ER373" si="1060">LN(CG317/CG316)</f>
        <v>#DIV/0!</v>
      </c>
      <c r="ES317" s="71" t="e">
        <f t="shared" ref="ES317:ES373" si="1061">LN(CH317/CH316)</f>
        <v>#DIV/0!</v>
      </c>
      <c r="ET317" s="71" t="e">
        <f t="shared" ref="ET317:ET373" si="1062">LN(CI317/CI316)</f>
        <v>#DIV/0!</v>
      </c>
      <c r="EW317" s="71">
        <f t="shared" ref="EW317:EW377" si="1063">EXP(SUMPRODUCT($DK317:$DN317,DQ317:DT317))</f>
        <v>1</v>
      </c>
      <c r="EX317" s="71">
        <f t="shared" ref="EX317:EX373" si="1064">IF(ISERR(EW317),EX316,EW317*EX316)</f>
        <v>1</v>
      </c>
      <c r="EY317" s="71">
        <f t="shared" si="1037"/>
        <v>1.1778413311413061</v>
      </c>
      <c r="EZ317" s="71"/>
      <c r="FA317" s="71" t="e">
        <f t="shared" ref="FA317:FA377" si="1065">EXP(SUMPRODUCT($DK317:$DN317,EB317:EE317))</f>
        <v>#DIV/0!</v>
      </c>
      <c r="FB317" s="71">
        <f t="shared" ref="FB317:FB373" si="1066">IF(ISERR(FA317),FB316,FA317*FB316)</f>
        <v>1</v>
      </c>
      <c r="FC317" s="71">
        <f t="shared" si="1038"/>
        <v>1.0085174770656995</v>
      </c>
      <c r="FD317" s="71"/>
      <c r="FE317" s="71" t="e">
        <f t="shared" ref="FE317:FE377" si="1067">EXP(SUMPRODUCT($DK317:$DN317,EG317:EJ317))</f>
        <v>#DIV/0!</v>
      </c>
      <c r="FF317" s="71">
        <f t="shared" ref="FF317:FF373" si="1068">IF(ISERR(FE317),FF316,FE317*FF316)</f>
        <v>1</v>
      </c>
      <c r="FG317" s="71">
        <f t="shared" si="1039"/>
        <v>0.99024500154909989</v>
      </c>
      <c r="FH317" s="71"/>
      <c r="FI317" s="71" t="e">
        <f t="shared" ref="FI317:FI377" si="1069">EXP(SUMPRODUCT($DK317:$DN317,EL317:EO317))</f>
        <v>#DIV/0!</v>
      </c>
      <c r="FJ317" s="71">
        <f t="shared" ref="FJ317:FJ373" si="1070">IF(ISERR(FI317),FJ316,FI317*FJ316)</f>
        <v>1</v>
      </c>
      <c r="FK317" s="71">
        <f t="shared" ref="FK317:FK378" si="1071">FJ317/FJ$381</f>
        <v>0.97166604761811914</v>
      </c>
      <c r="FM317" s="71" t="e">
        <f t="shared" ref="FM317:FM377" si="1072">EXP(SUMPRODUCT($DK317:$DN317,EQ317:ET317))</f>
        <v>#DIV/0!</v>
      </c>
      <c r="FN317" s="71">
        <f t="shared" ref="FN317:FN373" si="1073">IF(ISERR(FM317),FN316,FM317*FN316)</f>
        <v>1</v>
      </c>
      <c r="FO317" s="71">
        <f t="shared" si="1040"/>
        <v>1.0174200718128994</v>
      </c>
      <c r="GA317" s="51">
        <f t="shared" ref="GA317:GA322" si="1074">GA316+1</f>
        <v>1972</v>
      </c>
      <c r="GB317" s="119">
        <f t="shared" si="1041"/>
        <v>0.91392152044915609</v>
      </c>
      <c r="GC317" s="119">
        <f t="shared" si="1042"/>
        <v>0.76999496823946689</v>
      </c>
      <c r="GD317" s="119">
        <f t="shared" si="1043"/>
        <v>0.97542817805306481</v>
      </c>
      <c r="GE317" s="119">
        <f t="shared" si="1044"/>
        <v>1.0240063477472747</v>
      </c>
      <c r="GF317" s="119">
        <f t="shared" si="1045"/>
        <v>1.20469086351187</v>
      </c>
      <c r="GH317" s="51">
        <f t="shared" si="1036"/>
        <v>3</v>
      </c>
      <c r="GI317" s="71">
        <f t="shared" si="1046"/>
        <v>0.97045484719341801</v>
      </c>
      <c r="GJ317" s="71">
        <f t="shared" si="1047"/>
        <v>0.90063890325016138</v>
      </c>
      <c r="GK317" s="71">
        <f t="shared" si="1048"/>
        <v>1.0661985194109815</v>
      </c>
    </row>
    <row r="318" spans="1:193" x14ac:dyDescent="0.2">
      <c r="A318" s="75" t="s">
        <v>563</v>
      </c>
      <c r="B318" s="50">
        <f t="shared" si="1049"/>
        <v>1951</v>
      </c>
      <c r="D318" s="79"/>
      <c r="E318" s="79"/>
      <c r="F318" s="79"/>
      <c r="G318" s="79"/>
      <c r="H318" s="79"/>
      <c r="J318" s="69"/>
      <c r="K318" s="69"/>
      <c r="L318" s="69"/>
      <c r="M318" s="69"/>
      <c r="N318" s="69"/>
      <c r="V318" s="70"/>
      <c r="W318" s="70"/>
      <c r="X318" s="70"/>
      <c r="Y318" s="70"/>
      <c r="Z318" s="70"/>
      <c r="BB318" s="71"/>
      <c r="BC318" s="71"/>
      <c r="BD318" s="71"/>
      <c r="BE318" s="71"/>
      <c r="BF318" s="71"/>
      <c r="BG318" s="71"/>
      <c r="BH318" s="71"/>
      <c r="BI318" s="71"/>
      <c r="BJ318" s="71"/>
      <c r="BK318" s="71"/>
      <c r="BL318" s="71"/>
      <c r="BM318" s="71"/>
      <c r="BN318" s="71"/>
      <c r="BO318" s="71"/>
      <c r="BP318" s="71"/>
      <c r="BQ318" s="71"/>
      <c r="BR318" s="71"/>
      <c r="BS318" s="71"/>
      <c r="BT318" s="71"/>
      <c r="BU318" s="71"/>
      <c r="BV318" s="71"/>
      <c r="CK318" s="73"/>
      <c r="CL318" s="73"/>
      <c r="CM318" s="73"/>
      <c r="CN318" s="73"/>
      <c r="CO318" s="73"/>
      <c r="CP318" s="73"/>
      <c r="CQ318" s="73"/>
      <c r="CR318" s="73"/>
      <c r="CS318" s="73"/>
      <c r="CT318" s="73"/>
      <c r="CU318" s="73"/>
      <c r="CX318" s="53"/>
      <c r="CZ318" s="71"/>
      <c r="DA318" s="71"/>
      <c r="DB318" s="71"/>
      <c r="DC318" s="71"/>
      <c r="DE318" s="71"/>
      <c r="DF318" s="71"/>
      <c r="DG318" s="71"/>
      <c r="DH318" s="71"/>
      <c r="DI318" s="71"/>
      <c r="DJ318" s="71"/>
      <c r="DK318" s="71"/>
      <c r="DL318" s="71"/>
      <c r="DM318" s="71"/>
      <c r="DN318" s="71"/>
      <c r="DQ318" s="71"/>
      <c r="DR318" s="71"/>
      <c r="DS318" s="71"/>
      <c r="DT318" s="71"/>
      <c r="DV318" s="71"/>
      <c r="DW318" s="71"/>
      <c r="DX318" s="71"/>
      <c r="DY318" s="71"/>
      <c r="DZ318" s="71"/>
      <c r="EB318" s="71" t="e">
        <f t="shared" si="1050"/>
        <v>#DIV/0!</v>
      </c>
      <c r="EC318" s="71" t="e">
        <f t="shared" si="1051"/>
        <v>#DIV/0!</v>
      </c>
      <c r="ED318" s="71" t="e">
        <f t="shared" si="1052"/>
        <v>#DIV/0!</v>
      </c>
      <c r="EE318" s="71" t="e">
        <f t="shared" si="1053"/>
        <v>#DIV/0!</v>
      </c>
      <c r="EG318" s="71" t="e">
        <f t="shared" ref="EG318:EG373" si="1075">LN(BV318/BV317)</f>
        <v>#DIV/0!</v>
      </c>
      <c r="EH318" s="71" t="e">
        <f t="shared" si="1054"/>
        <v>#DIV/0!</v>
      </c>
      <c r="EI318" s="71" t="e">
        <f t="shared" si="1055"/>
        <v>#DIV/0!</v>
      </c>
      <c r="EJ318" s="71" t="e">
        <f t="shared" si="1056"/>
        <v>#DIV/0!</v>
      </c>
      <c r="EL318" s="71" t="e">
        <f t="shared" ref="EL318:EL373" si="1076">LN(CA318/CA317)</f>
        <v>#DIV/0!</v>
      </c>
      <c r="EM318" s="71" t="e">
        <f t="shared" si="1057"/>
        <v>#DIV/0!</v>
      </c>
      <c r="EN318" s="71" t="e">
        <f t="shared" si="1058"/>
        <v>#DIV/0!</v>
      </c>
      <c r="EO318" s="71" t="e">
        <f t="shared" si="1059"/>
        <v>#DIV/0!</v>
      </c>
      <c r="EQ318" s="71" t="e">
        <f t="shared" ref="EQ318:EQ373" si="1077">LN(CF318/CF317)</f>
        <v>#DIV/0!</v>
      </c>
      <c r="ER318" s="71" t="e">
        <f t="shared" si="1060"/>
        <v>#DIV/0!</v>
      </c>
      <c r="ES318" s="71" t="e">
        <f t="shared" si="1061"/>
        <v>#DIV/0!</v>
      </c>
      <c r="ET318" s="71" t="e">
        <f t="shared" si="1062"/>
        <v>#DIV/0!</v>
      </c>
      <c r="EW318" s="71">
        <f t="shared" si="1063"/>
        <v>1</v>
      </c>
      <c r="EX318" s="71">
        <f t="shared" si="1064"/>
        <v>1</v>
      </c>
      <c r="EY318" s="71">
        <f t="shared" si="1037"/>
        <v>1.1778413311413061</v>
      </c>
      <c r="EZ318" s="71"/>
      <c r="FA318" s="71" t="e">
        <f t="shared" si="1065"/>
        <v>#DIV/0!</v>
      </c>
      <c r="FB318" s="71">
        <f t="shared" si="1066"/>
        <v>1</v>
      </c>
      <c r="FC318" s="71">
        <f t="shared" si="1038"/>
        <v>1.0085174770656995</v>
      </c>
      <c r="FD318" s="71"/>
      <c r="FE318" s="71" t="e">
        <f t="shared" si="1067"/>
        <v>#DIV/0!</v>
      </c>
      <c r="FF318" s="71">
        <f t="shared" si="1068"/>
        <v>1</v>
      </c>
      <c r="FG318" s="71">
        <f t="shared" si="1039"/>
        <v>0.99024500154909989</v>
      </c>
      <c r="FH318" s="71"/>
      <c r="FI318" s="71" t="e">
        <f t="shared" si="1069"/>
        <v>#DIV/0!</v>
      </c>
      <c r="FJ318" s="71">
        <f t="shared" si="1070"/>
        <v>1</v>
      </c>
      <c r="FK318" s="71">
        <f t="shared" si="1071"/>
        <v>0.97166604761811914</v>
      </c>
      <c r="FM318" s="71" t="e">
        <f t="shared" si="1072"/>
        <v>#DIV/0!</v>
      </c>
      <c r="FN318" s="71">
        <f t="shared" si="1073"/>
        <v>1</v>
      </c>
      <c r="FO318" s="71">
        <f t="shared" si="1040"/>
        <v>1.0174200718128994</v>
      </c>
      <c r="GA318" s="51">
        <f t="shared" si="1074"/>
        <v>1973</v>
      </c>
      <c r="GB318" s="119">
        <f t="shared" si="1041"/>
        <v>0.91722228132479344</v>
      </c>
      <c r="GC318" s="119">
        <f t="shared" si="1042"/>
        <v>0.7927655706930069</v>
      </c>
      <c r="GD318" s="119">
        <f t="shared" si="1043"/>
        <v>0.97420142094244622</v>
      </c>
      <c r="GE318" s="119">
        <f t="shared" si="1044"/>
        <v>1.003825573073722</v>
      </c>
      <c r="GF318" s="119">
        <f t="shared" si="1045"/>
        <v>1.1952729029929274</v>
      </c>
      <c r="GH318" s="51">
        <f t="shared" si="1036"/>
        <v>4</v>
      </c>
      <c r="GI318" s="71">
        <f t="shared" si="1046"/>
        <v>0.96477663871928854</v>
      </c>
      <c r="GJ318" s="71">
        <f t="shared" si="1047"/>
        <v>0.91824011230601954</v>
      </c>
      <c r="GK318" s="71">
        <f t="shared" si="1048"/>
        <v>1.0256339005941364</v>
      </c>
    </row>
    <row r="319" spans="1:193" x14ac:dyDescent="0.2">
      <c r="A319" s="75" t="s">
        <v>563</v>
      </c>
      <c r="B319" s="50">
        <f t="shared" si="1049"/>
        <v>1952</v>
      </c>
      <c r="D319" s="79"/>
      <c r="E319" s="79"/>
      <c r="F319" s="79"/>
      <c r="G319" s="79"/>
      <c r="H319" s="79"/>
      <c r="J319" s="69"/>
      <c r="K319" s="69"/>
      <c r="L319" s="69"/>
      <c r="M319" s="69"/>
      <c r="N319" s="69"/>
      <c r="V319" s="70"/>
      <c r="W319" s="70"/>
      <c r="X319" s="70"/>
      <c r="Y319" s="70"/>
      <c r="Z319" s="70"/>
      <c r="BB319" s="71"/>
      <c r="BC319" s="71"/>
      <c r="BD319" s="71"/>
      <c r="BE319" s="71"/>
      <c r="BF319" s="71"/>
      <c r="BG319" s="71"/>
      <c r="BH319" s="71"/>
      <c r="BI319" s="71"/>
      <c r="BJ319" s="71"/>
      <c r="BK319" s="71"/>
      <c r="BL319" s="71"/>
      <c r="BM319" s="71"/>
      <c r="BN319" s="71"/>
      <c r="BO319" s="71"/>
      <c r="BP319" s="71"/>
      <c r="BQ319" s="71"/>
      <c r="BR319" s="71"/>
      <c r="BS319" s="71"/>
      <c r="BT319" s="71"/>
      <c r="BU319" s="71"/>
      <c r="BV319" s="71"/>
      <c r="CK319" s="73"/>
      <c r="CL319" s="73"/>
      <c r="CM319" s="73"/>
      <c r="CN319" s="73"/>
      <c r="CO319" s="73"/>
      <c r="CP319" s="73"/>
      <c r="CQ319" s="73"/>
      <c r="CR319" s="73"/>
      <c r="CS319" s="73"/>
      <c r="CT319" s="73"/>
      <c r="CU319" s="73"/>
      <c r="CX319" s="53"/>
      <c r="CZ319" s="71"/>
      <c r="DA319" s="71"/>
      <c r="DB319" s="71"/>
      <c r="DC319" s="71"/>
      <c r="DE319" s="71"/>
      <c r="DF319" s="71"/>
      <c r="DG319" s="71"/>
      <c r="DH319" s="71"/>
      <c r="DI319" s="71"/>
      <c r="DJ319" s="71"/>
      <c r="DK319" s="71"/>
      <c r="DL319" s="71"/>
      <c r="DM319" s="71"/>
      <c r="DN319" s="71"/>
      <c r="DQ319" s="71"/>
      <c r="DR319" s="71"/>
      <c r="DS319" s="71"/>
      <c r="DT319" s="71"/>
      <c r="DV319" s="71"/>
      <c r="DW319" s="71"/>
      <c r="DX319" s="71"/>
      <c r="DY319" s="71"/>
      <c r="DZ319" s="71"/>
      <c r="EB319" s="71" t="e">
        <f t="shared" si="1050"/>
        <v>#DIV/0!</v>
      </c>
      <c r="EC319" s="71" t="e">
        <f t="shared" si="1051"/>
        <v>#DIV/0!</v>
      </c>
      <c r="ED319" s="71" t="e">
        <f t="shared" si="1052"/>
        <v>#DIV/0!</v>
      </c>
      <c r="EE319" s="71" t="e">
        <f t="shared" si="1053"/>
        <v>#DIV/0!</v>
      </c>
      <c r="EG319" s="71" t="e">
        <f t="shared" si="1075"/>
        <v>#DIV/0!</v>
      </c>
      <c r="EH319" s="71" t="e">
        <f t="shared" si="1054"/>
        <v>#DIV/0!</v>
      </c>
      <c r="EI319" s="71" t="e">
        <f t="shared" si="1055"/>
        <v>#DIV/0!</v>
      </c>
      <c r="EJ319" s="71" t="e">
        <f t="shared" si="1056"/>
        <v>#DIV/0!</v>
      </c>
      <c r="EL319" s="71" t="e">
        <f t="shared" si="1076"/>
        <v>#DIV/0!</v>
      </c>
      <c r="EM319" s="71" t="e">
        <f t="shared" si="1057"/>
        <v>#DIV/0!</v>
      </c>
      <c r="EN319" s="71" t="e">
        <f t="shared" si="1058"/>
        <v>#DIV/0!</v>
      </c>
      <c r="EO319" s="71" t="e">
        <f t="shared" si="1059"/>
        <v>#DIV/0!</v>
      </c>
      <c r="EQ319" s="71" t="e">
        <f t="shared" si="1077"/>
        <v>#DIV/0!</v>
      </c>
      <c r="ER319" s="71" t="e">
        <f t="shared" si="1060"/>
        <v>#DIV/0!</v>
      </c>
      <c r="ES319" s="71" t="e">
        <f t="shared" si="1061"/>
        <v>#DIV/0!</v>
      </c>
      <c r="ET319" s="71" t="e">
        <f t="shared" si="1062"/>
        <v>#DIV/0!</v>
      </c>
      <c r="EW319" s="71">
        <f t="shared" si="1063"/>
        <v>1</v>
      </c>
      <c r="EX319" s="71">
        <f t="shared" si="1064"/>
        <v>1</v>
      </c>
      <c r="EY319" s="71">
        <f t="shared" si="1037"/>
        <v>1.1778413311413061</v>
      </c>
      <c r="EZ319" s="71"/>
      <c r="FA319" s="71" t="e">
        <f t="shared" si="1065"/>
        <v>#DIV/0!</v>
      </c>
      <c r="FB319" s="71">
        <f t="shared" si="1066"/>
        <v>1</v>
      </c>
      <c r="FC319" s="71">
        <f t="shared" si="1038"/>
        <v>1.0085174770656995</v>
      </c>
      <c r="FD319" s="71"/>
      <c r="FE319" s="71" t="e">
        <f t="shared" si="1067"/>
        <v>#DIV/0!</v>
      </c>
      <c r="FF319" s="71">
        <f t="shared" si="1068"/>
        <v>1</v>
      </c>
      <c r="FG319" s="71">
        <f t="shared" si="1039"/>
        <v>0.99024500154909989</v>
      </c>
      <c r="FH319" s="71"/>
      <c r="FI319" s="71" t="e">
        <f t="shared" si="1069"/>
        <v>#DIV/0!</v>
      </c>
      <c r="FJ319" s="71">
        <f t="shared" si="1070"/>
        <v>1</v>
      </c>
      <c r="FK319" s="71">
        <f t="shared" si="1071"/>
        <v>0.97166604761811914</v>
      </c>
      <c r="FM319" s="71" t="e">
        <f t="shared" si="1072"/>
        <v>#DIV/0!</v>
      </c>
      <c r="FN319" s="71">
        <f t="shared" si="1073"/>
        <v>1</v>
      </c>
      <c r="FO319" s="71">
        <f t="shared" si="1040"/>
        <v>1.0174200718128994</v>
      </c>
      <c r="GA319" s="51">
        <f t="shared" si="1074"/>
        <v>1974</v>
      </c>
      <c r="GB319" s="119">
        <f t="shared" si="1041"/>
        <v>0.8967045884331194</v>
      </c>
      <c r="GC319" s="119">
        <f t="shared" si="1042"/>
        <v>0.81045986196290487</v>
      </c>
      <c r="GD319" s="119">
        <f t="shared" si="1043"/>
        <v>0.97587797934373632</v>
      </c>
      <c r="GE319" s="119">
        <f t="shared" si="1044"/>
        <v>0.99823081776425326</v>
      </c>
      <c r="GF319" s="119">
        <f t="shared" si="1045"/>
        <v>1.1445318270497991</v>
      </c>
      <c r="GH319" s="51">
        <f t="shared" si="1036"/>
        <v>5</v>
      </c>
      <c r="GI319" s="71">
        <f t="shared" si="1046"/>
        <v>0.94353835278423648</v>
      </c>
      <c r="GJ319" s="71">
        <f t="shared" si="1047"/>
        <v>0.9544683560583227</v>
      </c>
      <c r="GK319" s="71">
        <f t="shared" si="1048"/>
        <v>0.99046178130307772</v>
      </c>
    </row>
    <row r="320" spans="1:193" x14ac:dyDescent="0.2">
      <c r="A320" s="75" t="s">
        <v>563</v>
      </c>
      <c r="B320" s="50">
        <f t="shared" si="1049"/>
        <v>1953</v>
      </c>
      <c r="D320" s="79"/>
      <c r="E320" s="79"/>
      <c r="F320" s="79"/>
      <c r="G320" s="79"/>
      <c r="H320" s="79"/>
      <c r="J320" s="69"/>
      <c r="K320" s="69"/>
      <c r="L320" s="69"/>
      <c r="M320" s="69"/>
      <c r="N320" s="69"/>
      <c r="V320" s="70"/>
      <c r="W320" s="70"/>
      <c r="X320" s="70"/>
      <c r="Y320" s="70"/>
      <c r="Z320" s="70"/>
      <c r="BB320" s="71"/>
      <c r="BC320" s="71"/>
      <c r="BD320" s="71"/>
      <c r="BE320" s="71"/>
      <c r="BF320" s="71"/>
      <c r="BG320" s="71"/>
      <c r="BH320" s="71"/>
      <c r="BI320" s="71"/>
      <c r="BJ320" s="71"/>
      <c r="BK320" s="71"/>
      <c r="BL320" s="71"/>
      <c r="BM320" s="71"/>
      <c r="BN320" s="71"/>
      <c r="BO320" s="71"/>
      <c r="BP320" s="71"/>
      <c r="BQ320" s="71"/>
      <c r="BR320" s="71"/>
      <c r="BS320" s="71"/>
      <c r="BT320" s="71"/>
      <c r="BU320" s="71"/>
      <c r="BV320" s="71"/>
      <c r="CK320" s="73"/>
      <c r="CL320" s="73"/>
      <c r="CM320" s="73"/>
      <c r="CN320" s="73"/>
      <c r="CO320" s="73"/>
      <c r="CP320" s="73"/>
      <c r="CQ320" s="73"/>
      <c r="CR320" s="73"/>
      <c r="CS320" s="73"/>
      <c r="CT320" s="73"/>
      <c r="CU320" s="73"/>
      <c r="CX320" s="53"/>
      <c r="CZ320" s="71"/>
      <c r="DA320" s="71"/>
      <c r="DB320" s="71"/>
      <c r="DC320" s="71"/>
      <c r="DE320" s="71"/>
      <c r="DF320" s="71"/>
      <c r="DG320" s="71"/>
      <c r="DH320" s="71"/>
      <c r="DI320" s="71"/>
      <c r="DJ320" s="71"/>
      <c r="DK320" s="71"/>
      <c r="DL320" s="71"/>
      <c r="DM320" s="71"/>
      <c r="DN320" s="71"/>
      <c r="DQ320" s="71"/>
      <c r="DR320" s="71"/>
      <c r="DS320" s="71"/>
      <c r="DT320" s="71"/>
      <c r="DV320" s="71"/>
      <c r="DW320" s="71"/>
      <c r="DX320" s="71"/>
      <c r="DY320" s="71"/>
      <c r="DZ320" s="71"/>
      <c r="EB320" s="71" t="e">
        <f t="shared" si="1050"/>
        <v>#DIV/0!</v>
      </c>
      <c r="EC320" s="71" t="e">
        <f t="shared" si="1051"/>
        <v>#DIV/0!</v>
      </c>
      <c r="ED320" s="71" t="e">
        <f t="shared" si="1052"/>
        <v>#DIV/0!</v>
      </c>
      <c r="EE320" s="71" t="e">
        <f t="shared" si="1053"/>
        <v>#DIV/0!</v>
      </c>
      <c r="EG320" s="71" t="e">
        <f t="shared" si="1075"/>
        <v>#DIV/0!</v>
      </c>
      <c r="EH320" s="71" t="e">
        <f t="shared" si="1054"/>
        <v>#DIV/0!</v>
      </c>
      <c r="EI320" s="71" t="e">
        <f t="shared" si="1055"/>
        <v>#DIV/0!</v>
      </c>
      <c r="EJ320" s="71" t="e">
        <f t="shared" si="1056"/>
        <v>#DIV/0!</v>
      </c>
      <c r="EL320" s="71" t="e">
        <f t="shared" si="1076"/>
        <v>#DIV/0!</v>
      </c>
      <c r="EM320" s="71" t="e">
        <f t="shared" si="1057"/>
        <v>#DIV/0!</v>
      </c>
      <c r="EN320" s="71" t="e">
        <f t="shared" si="1058"/>
        <v>#DIV/0!</v>
      </c>
      <c r="EO320" s="71" t="e">
        <f t="shared" si="1059"/>
        <v>#DIV/0!</v>
      </c>
      <c r="EQ320" s="71" t="e">
        <f t="shared" si="1077"/>
        <v>#DIV/0!</v>
      </c>
      <c r="ER320" s="71" t="e">
        <f t="shared" si="1060"/>
        <v>#DIV/0!</v>
      </c>
      <c r="ES320" s="71" t="e">
        <f t="shared" si="1061"/>
        <v>#DIV/0!</v>
      </c>
      <c r="ET320" s="71" t="e">
        <f t="shared" si="1062"/>
        <v>#DIV/0!</v>
      </c>
      <c r="EW320" s="71">
        <f t="shared" si="1063"/>
        <v>1</v>
      </c>
      <c r="EX320" s="71">
        <f t="shared" si="1064"/>
        <v>1</v>
      </c>
      <c r="EY320" s="71">
        <f t="shared" si="1037"/>
        <v>1.1778413311413061</v>
      </c>
      <c r="EZ320" s="71"/>
      <c r="FA320" s="71" t="e">
        <f t="shared" si="1065"/>
        <v>#DIV/0!</v>
      </c>
      <c r="FB320" s="71">
        <f t="shared" si="1066"/>
        <v>1</v>
      </c>
      <c r="FC320" s="71">
        <f t="shared" si="1038"/>
        <v>1.0085174770656995</v>
      </c>
      <c r="FD320" s="71"/>
      <c r="FE320" s="71" t="e">
        <f t="shared" si="1067"/>
        <v>#DIV/0!</v>
      </c>
      <c r="FF320" s="71">
        <f t="shared" si="1068"/>
        <v>1</v>
      </c>
      <c r="FG320" s="71">
        <f t="shared" si="1039"/>
        <v>0.99024500154909989</v>
      </c>
      <c r="FH320" s="71"/>
      <c r="FI320" s="71" t="e">
        <f t="shared" si="1069"/>
        <v>#DIV/0!</v>
      </c>
      <c r="FJ320" s="71">
        <f t="shared" si="1070"/>
        <v>1</v>
      </c>
      <c r="FK320" s="71">
        <f t="shared" si="1071"/>
        <v>0.97166604761811914</v>
      </c>
      <c r="FM320" s="71" t="e">
        <f t="shared" si="1072"/>
        <v>#DIV/0!</v>
      </c>
      <c r="FN320" s="71">
        <f t="shared" si="1073"/>
        <v>1</v>
      </c>
      <c r="FO320" s="71">
        <f t="shared" si="1040"/>
        <v>1.0174200718128994</v>
      </c>
      <c r="GA320" s="51">
        <f t="shared" si="1074"/>
        <v>1975</v>
      </c>
      <c r="GB320" s="119">
        <f t="shared" si="1041"/>
        <v>0.90875136952255287</v>
      </c>
      <c r="GC320" s="119">
        <f t="shared" si="1042"/>
        <v>0.8300452597706055</v>
      </c>
      <c r="GD320" s="119">
        <f t="shared" si="1043"/>
        <v>0.98028103435383562</v>
      </c>
      <c r="GE320" s="119">
        <f t="shared" si="1044"/>
        <v>1.0082646744438888</v>
      </c>
      <c r="GF320" s="119">
        <f t="shared" si="1045"/>
        <v>1.1167293969657672</v>
      </c>
      <c r="GH320" s="51">
        <f t="shared" si="1036"/>
        <v>6</v>
      </c>
      <c r="GI320" s="71">
        <f t="shared" si="1046"/>
        <v>0.95491921285876369</v>
      </c>
      <c r="GJ320" s="71">
        <f t="shared" si="1047"/>
        <v>0.96226827114104607</v>
      </c>
      <c r="GK320" s="71">
        <f t="shared" si="1048"/>
        <v>0.98388639184645599</v>
      </c>
    </row>
    <row r="321" spans="1:193" x14ac:dyDescent="0.2">
      <c r="A321" s="75" t="s">
        <v>563</v>
      </c>
      <c r="B321" s="50">
        <f t="shared" si="1049"/>
        <v>1954</v>
      </c>
      <c r="D321" s="79"/>
      <c r="E321" s="79"/>
      <c r="F321" s="79"/>
      <c r="G321" s="79"/>
      <c r="H321" s="79"/>
      <c r="J321" s="69"/>
      <c r="K321" s="69"/>
      <c r="L321" s="69"/>
      <c r="M321" s="69"/>
      <c r="N321" s="69"/>
      <c r="V321" s="70"/>
      <c r="W321" s="70"/>
      <c r="X321" s="70"/>
      <c r="Y321" s="70"/>
      <c r="Z321" s="70"/>
      <c r="BB321" s="71"/>
      <c r="BC321" s="71"/>
      <c r="BD321" s="71"/>
      <c r="BE321" s="71"/>
      <c r="BF321" s="71"/>
      <c r="BG321" s="71"/>
      <c r="BH321" s="71"/>
      <c r="BI321" s="71"/>
      <c r="BJ321" s="71"/>
      <c r="BK321" s="71"/>
      <c r="BL321" s="71"/>
      <c r="BM321" s="71"/>
      <c r="BN321" s="71"/>
      <c r="BO321" s="71"/>
      <c r="BP321" s="71"/>
      <c r="BQ321" s="71"/>
      <c r="BR321" s="71"/>
      <c r="BS321" s="71"/>
      <c r="BT321" s="71"/>
      <c r="BU321" s="71"/>
      <c r="BV321" s="71"/>
      <c r="CK321" s="73"/>
      <c r="CL321" s="73"/>
      <c r="CM321" s="73"/>
      <c r="CN321" s="73"/>
      <c r="CO321" s="73"/>
      <c r="CP321" s="73"/>
      <c r="CQ321" s="73"/>
      <c r="CR321" s="73"/>
      <c r="CS321" s="73"/>
      <c r="CT321" s="73"/>
      <c r="CU321" s="73"/>
      <c r="CX321" s="53"/>
      <c r="CZ321" s="71"/>
      <c r="DA321" s="71"/>
      <c r="DB321" s="71"/>
      <c r="DC321" s="71"/>
      <c r="DE321" s="71"/>
      <c r="DF321" s="71"/>
      <c r="DG321" s="71"/>
      <c r="DH321" s="71"/>
      <c r="DI321" s="71"/>
      <c r="DJ321" s="71"/>
      <c r="DK321" s="71"/>
      <c r="DL321" s="71"/>
      <c r="DM321" s="71"/>
      <c r="DN321" s="71"/>
      <c r="DQ321" s="71"/>
      <c r="DR321" s="71"/>
      <c r="DS321" s="71"/>
      <c r="DT321" s="71"/>
      <c r="DV321" s="71"/>
      <c r="DW321" s="71"/>
      <c r="DX321" s="71"/>
      <c r="DY321" s="71"/>
      <c r="DZ321" s="71"/>
      <c r="EB321" s="71" t="e">
        <f t="shared" si="1050"/>
        <v>#DIV/0!</v>
      </c>
      <c r="EC321" s="71" t="e">
        <f t="shared" si="1051"/>
        <v>#DIV/0!</v>
      </c>
      <c r="ED321" s="71" t="e">
        <f t="shared" si="1052"/>
        <v>#DIV/0!</v>
      </c>
      <c r="EE321" s="71" t="e">
        <f t="shared" si="1053"/>
        <v>#DIV/0!</v>
      </c>
      <c r="EG321" s="71" t="e">
        <f t="shared" si="1075"/>
        <v>#DIV/0!</v>
      </c>
      <c r="EH321" s="71" t="e">
        <f t="shared" si="1054"/>
        <v>#DIV/0!</v>
      </c>
      <c r="EI321" s="71" t="e">
        <f t="shared" si="1055"/>
        <v>#DIV/0!</v>
      </c>
      <c r="EJ321" s="71" t="e">
        <f t="shared" si="1056"/>
        <v>#DIV/0!</v>
      </c>
      <c r="EL321" s="71" t="e">
        <f t="shared" si="1076"/>
        <v>#DIV/0!</v>
      </c>
      <c r="EM321" s="71" t="e">
        <f t="shared" si="1057"/>
        <v>#DIV/0!</v>
      </c>
      <c r="EN321" s="71" t="e">
        <f t="shared" si="1058"/>
        <v>#DIV/0!</v>
      </c>
      <c r="EO321" s="71" t="e">
        <f t="shared" si="1059"/>
        <v>#DIV/0!</v>
      </c>
      <c r="EQ321" s="71" t="e">
        <f t="shared" si="1077"/>
        <v>#DIV/0!</v>
      </c>
      <c r="ER321" s="71" t="e">
        <f t="shared" si="1060"/>
        <v>#DIV/0!</v>
      </c>
      <c r="ES321" s="71" t="e">
        <f t="shared" si="1061"/>
        <v>#DIV/0!</v>
      </c>
      <c r="ET321" s="71" t="e">
        <f t="shared" si="1062"/>
        <v>#DIV/0!</v>
      </c>
      <c r="EW321" s="71">
        <f t="shared" si="1063"/>
        <v>1</v>
      </c>
      <c r="EX321" s="71">
        <f t="shared" si="1064"/>
        <v>1</v>
      </c>
      <c r="EY321" s="71">
        <f t="shared" si="1037"/>
        <v>1.1778413311413061</v>
      </c>
      <c r="EZ321" s="71"/>
      <c r="FA321" s="71" t="e">
        <f t="shared" si="1065"/>
        <v>#DIV/0!</v>
      </c>
      <c r="FB321" s="71">
        <f t="shared" si="1066"/>
        <v>1</v>
      </c>
      <c r="FC321" s="71">
        <f t="shared" si="1038"/>
        <v>1.0085174770656995</v>
      </c>
      <c r="FD321" s="71"/>
      <c r="FE321" s="71" t="e">
        <f t="shared" si="1067"/>
        <v>#DIV/0!</v>
      </c>
      <c r="FF321" s="71">
        <f t="shared" si="1068"/>
        <v>1</v>
      </c>
      <c r="FG321" s="71">
        <f t="shared" si="1039"/>
        <v>0.99024500154909989</v>
      </c>
      <c r="FH321" s="71"/>
      <c r="FI321" s="71" t="e">
        <f t="shared" si="1069"/>
        <v>#DIV/0!</v>
      </c>
      <c r="FJ321" s="71">
        <f t="shared" si="1070"/>
        <v>1</v>
      </c>
      <c r="FK321" s="71">
        <f t="shared" si="1071"/>
        <v>0.97166604761811914</v>
      </c>
      <c r="FM321" s="71" t="e">
        <f t="shared" si="1072"/>
        <v>#DIV/0!</v>
      </c>
      <c r="FN321" s="71">
        <f t="shared" si="1073"/>
        <v>1</v>
      </c>
      <c r="FO321" s="71">
        <f t="shared" si="1040"/>
        <v>1.0174200718128994</v>
      </c>
      <c r="GA321" s="51">
        <f t="shared" si="1074"/>
        <v>1976</v>
      </c>
      <c r="GB321" s="119">
        <f t="shared" si="1041"/>
        <v>0.94656761287729629</v>
      </c>
      <c r="GC321" s="119">
        <f t="shared" si="1042"/>
        <v>0.8475234306624938</v>
      </c>
      <c r="GD321" s="119">
        <f t="shared" si="1043"/>
        <v>0.98197232268273071</v>
      </c>
      <c r="GE321" s="119">
        <f t="shared" si="1044"/>
        <v>1.0144353261625279</v>
      </c>
      <c r="GF321" s="119">
        <f t="shared" si="1045"/>
        <v>1.1278771725825565</v>
      </c>
      <c r="GH321" s="51">
        <f t="shared" si="1036"/>
        <v>7</v>
      </c>
      <c r="GI321" s="71">
        <f t="shared" si="1046"/>
        <v>0.95026022295577994</v>
      </c>
      <c r="GJ321" s="71">
        <f t="shared" si="1047"/>
        <v>0.97220414099531061</v>
      </c>
      <c r="GK321" s="71">
        <f t="shared" si="1048"/>
        <v>0.97074856580086921</v>
      </c>
    </row>
    <row r="322" spans="1:193" x14ac:dyDescent="0.2">
      <c r="A322" s="75" t="s">
        <v>563</v>
      </c>
      <c r="B322" s="50">
        <f t="shared" si="1049"/>
        <v>1955</v>
      </c>
      <c r="D322" s="79"/>
      <c r="E322" s="79"/>
      <c r="F322" s="79"/>
      <c r="G322" s="79"/>
      <c r="H322" s="79"/>
      <c r="J322" s="69"/>
      <c r="K322" s="69"/>
      <c r="L322" s="69"/>
      <c r="M322" s="69"/>
      <c r="N322" s="69"/>
      <c r="V322" s="70"/>
      <c r="W322" s="70"/>
      <c r="X322" s="70"/>
      <c r="Y322" s="70"/>
      <c r="Z322" s="70"/>
      <c r="BB322" s="71"/>
      <c r="BC322" s="71"/>
      <c r="BD322" s="71"/>
      <c r="BE322" s="71"/>
      <c r="BF322" s="71"/>
      <c r="BG322" s="71"/>
      <c r="BH322" s="71"/>
      <c r="BI322" s="71"/>
      <c r="BJ322" s="71"/>
      <c r="BK322" s="71"/>
      <c r="BL322" s="71"/>
      <c r="BM322" s="71"/>
      <c r="BN322" s="71"/>
      <c r="BO322" s="71"/>
      <c r="BP322" s="71"/>
      <c r="BQ322" s="71"/>
      <c r="BR322" s="71"/>
      <c r="BS322" s="71"/>
      <c r="BT322" s="71"/>
      <c r="BU322" s="71"/>
      <c r="BV322" s="71"/>
      <c r="CK322" s="73"/>
      <c r="CL322" s="73"/>
      <c r="CM322" s="73"/>
      <c r="CN322" s="73"/>
      <c r="CO322" s="73"/>
      <c r="CP322" s="73"/>
      <c r="CQ322" s="73"/>
      <c r="CR322" s="73"/>
      <c r="CS322" s="73"/>
      <c r="CT322" s="73"/>
      <c r="CU322" s="73"/>
      <c r="CX322" s="53"/>
      <c r="CZ322" s="71"/>
      <c r="DA322" s="71"/>
      <c r="DB322" s="71"/>
      <c r="DC322" s="71"/>
      <c r="DE322" s="71"/>
      <c r="DF322" s="71"/>
      <c r="DG322" s="71"/>
      <c r="DH322" s="71"/>
      <c r="DI322" s="71"/>
      <c r="DJ322" s="71"/>
      <c r="DK322" s="71"/>
      <c r="DL322" s="71"/>
      <c r="DM322" s="71"/>
      <c r="DN322" s="71"/>
      <c r="DQ322" s="71"/>
      <c r="DR322" s="71"/>
      <c r="DS322" s="71"/>
      <c r="DT322" s="71"/>
      <c r="DV322" s="71"/>
      <c r="DW322" s="71"/>
      <c r="DX322" s="71"/>
      <c r="DY322" s="71"/>
      <c r="DZ322" s="71"/>
      <c r="EB322" s="71" t="e">
        <f t="shared" si="1050"/>
        <v>#DIV/0!</v>
      </c>
      <c r="EC322" s="71" t="e">
        <f t="shared" si="1051"/>
        <v>#DIV/0!</v>
      </c>
      <c r="ED322" s="71" t="e">
        <f t="shared" si="1052"/>
        <v>#DIV/0!</v>
      </c>
      <c r="EE322" s="71" t="e">
        <f t="shared" si="1053"/>
        <v>#DIV/0!</v>
      </c>
      <c r="EG322" s="71" t="e">
        <f t="shared" si="1075"/>
        <v>#DIV/0!</v>
      </c>
      <c r="EH322" s="71" t="e">
        <f t="shared" si="1054"/>
        <v>#DIV/0!</v>
      </c>
      <c r="EI322" s="71" t="e">
        <f t="shared" si="1055"/>
        <v>#DIV/0!</v>
      </c>
      <c r="EJ322" s="71" t="e">
        <f t="shared" si="1056"/>
        <v>#DIV/0!</v>
      </c>
      <c r="EL322" s="71" t="e">
        <f t="shared" si="1076"/>
        <v>#DIV/0!</v>
      </c>
      <c r="EM322" s="71" t="e">
        <f t="shared" si="1057"/>
        <v>#DIV/0!</v>
      </c>
      <c r="EN322" s="71" t="e">
        <f t="shared" si="1058"/>
        <v>#DIV/0!</v>
      </c>
      <c r="EO322" s="71" t="e">
        <f t="shared" si="1059"/>
        <v>#DIV/0!</v>
      </c>
      <c r="EQ322" s="71" t="e">
        <f t="shared" si="1077"/>
        <v>#DIV/0!</v>
      </c>
      <c r="ER322" s="71" t="e">
        <f t="shared" si="1060"/>
        <v>#DIV/0!</v>
      </c>
      <c r="ES322" s="71" t="e">
        <f t="shared" si="1061"/>
        <v>#DIV/0!</v>
      </c>
      <c r="ET322" s="71" t="e">
        <f t="shared" si="1062"/>
        <v>#DIV/0!</v>
      </c>
      <c r="EW322" s="71">
        <f t="shared" si="1063"/>
        <v>1</v>
      </c>
      <c r="EX322" s="71">
        <f t="shared" si="1064"/>
        <v>1</v>
      </c>
      <c r="EY322" s="71">
        <f t="shared" si="1037"/>
        <v>1.1778413311413061</v>
      </c>
      <c r="EZ322" s="71"/>
      <c r="FA322" s="71" t="e">
        <f t="shared" si="1065"/>
        <v>#DIV/0!</v>
      </c>
      <c r="FB322" s="71">
        <f t="shared" si="1066"/>
        <v>1</v>
      </c>
      <c r="FC322" s="71">
        <f t="shared" si="1038"/>
        <v>1.0085174770656995</v>
      </c>
      <c r="FD322" s="71"/>
      <c r="FE322" s="71" t="e">
        <f t="shared" si="1067"/>
        <v>#DIV/0!</v>
      </c>
      <c r="FF322" s="71">
        <f t="shared" si="1068"/>
        <v>1</v>
      </c>
      <c r="FG322" s="71">
        <f t="shared" si="1039"/>
        <v>0.99024500154909989</v>
      </c>
      <c r="FH322" s="71"/>
      <c r="FI322" s="71" t="e">
        <f t="shared" si="1069"/>
        <v>#DIV/0!</v>
      </c>
      <c r="FJ322" s="71">
        <f t="shared" si="1070"/>
        <v>1</v>
      </c>
      <c r="FK322" s="71">
        <f t="shared" si="1071"/>
        <v>0.97166604761811914</v>
      </c>
      <c r="FM322" s="71" t="e">
        <f t="shared" si="1072"/>
        <v>#DIV/0!</v>
      </c>
      <c r="FN322" s="71">
        <f t="shared" si="1073"/>
        <v>1</v>
      </c>
      <c r="FO322" s="71">
        <f t="shared" si="1040"/>
        <v>1.0174200718128994</v>
      </c>
      <c r="GA322" s="51">
        <f t="shared" si="1074"/>
        <v>1977</v>
      </c>
      <c r="GB322" s="119">
        <f t="shared" si="1041"/>
        <v>0.96133857567372194</v>
      </c>
      <c r="GC322" s="119">
        <f t="shared" si="1042"/>
        <v>0.86261135075182449</v>
      </c>
      <c r="GD322" s="119">
        <f t="shared" si="1043"/>
        <v>0.98250663160560248</v>
      </c>
      <c r="GE322" s="119">
        <f t="shared" si="1044"/>
        <v>1.0200450033666599</v>
      </c>
      <c r="GF322" s="119">
        <f t="shared" si="1045"/>
        <v>1.1158891190747411</v>
      </c>
      <c r="GH322" s="51">
        <f t="shared" si="1036"/>
        <v>8</v>
      </c>
      <c r="GI322" s="71">
        <f t="shared" si="1046"/>
        <v>0.99424180426221909</v>
      </c>
      <c r="GJ322" s="71">
        <f t="shared" si="1047"/>
        <v>0.9858823802873955</v>
      </c>
      <c r="GK322" s="71">
        <f t="shared" si="1048"/>
        <v>1.0082706844987714</v>
      </c>
    </row>
    <row r="323" spans="1:193" x14ac:dyDescent="0.2">
      <c r="A323" s="75" t="s">
        <v>563</v>
      </c>
      <c r="B323" s="50">
        <f t="shared" si="1049"/>
        <v>1956</v>
      </c>
      <c r="D323" s="79"/>
      <c r="E323" s="79"/>
      <c r="F323" s="79"/>
      <c r="G323" s="79"/>
      <c r="H323" s="79"/>
      <c r="J323" s="69"/>
      <c r="K323" s="69"/>
      <c r="L323" s="69"/>
      <c r="M323" s="69"/>
      <c r="N323" s="69"/>
      <c r="V323" s="70"/>
      <c r="W323" s="70"/>
      <c r="X323" s="70"/>
      <c r="Y323" s="70"/>
      <c r="Z323" s="70"/>
      <c r="BB323" s="71"/>
      <c r="BC323" s="71"/>
      <c r="BD323" s="71"/>
      <c r="BE323" s="71"/>
      <c r="BF323" s="71"/>
      <c r="BG323" s="71"/>
      <c r="BH323" s="71"/>
      <c r="BI323" s="71"/>
      <c r="BJ323" s="71"/>
      <c r="BK323" s="71"/>
      <c r="BL323" s="71"/>
      <c r="BM323" s="71"/>
      <c r="BN323" s="71"/>
      <c r="BO323" s="71"/>
      <c r="BP323" s="71"/>
      <c r="BQ323" s="71"/>
      <c r="BR323" s="71"/>
      <c r="BS323" s="71"/>
      <c r="BT323" s="71"/>
      <c r="BU323" s="71"/>
      <c r="BV323" s="71"/>
      <c r="CK323" s="73"/>
      <c r="CL323" s="73"/>
      <c r="CM323" s="73"/>
      <c r="CN323" s="73"/>
      <c r="CO323" s="73"/>
      <c r="CP323" s="73"/>
      <c r="CQ323" s="73"/>
      <c r="CR323" s="73"/>
      <c r="CS323" s="73"/>
      <c r="CT323" s="73"/>
      <c r="CU323" s="73"/>
      <c r="CX323" s="53"/>
      <c r="CZ323" s="71"/>
      <c r="DA323" s="71"/>
      <c r="DB323" s="71"/>
      <c r="DC323" s="71"/>
      <c r="DE323" s="71"/>
      <c r="DF323" s="71"/>
      <c r="DG323" s="71"/>
      <c r="DH323" s="71"/>
      <c r="DI323" s="71"/>
      <c r="DJ323" s="71"/>
      <c r="DK323" s="71"/>
      <c r="DL323" s="71"/>
      <c r="DM323" s="71"/>
      <c r="DN323" s="71"/>
      <c r="DQ323" s="71"/>
      <c r="DR323" s="71"/>
      <c r="DS323" s="71"/>
      <c r="DT323" s="71"/>
      <c r="DV323" s="71"/>
      <c r="DW323" s="71"/>
      <c r="DX323" s="71"/>
      <c r="DY323" s="71"/>
      <c r="DZ323" s="71"/>
      <c r="EB323" s="71" t="e">
        <f t="shared" si="1050"/>
        <v>#DIV/0!</v>
      </c>
      <c r="EC323" s="71" t="e">
        <f t="shared" si="1051"/>
        <v>#DIV/0!</v>
      </c>
      <c r="ED323" s="71" t="e">
        <f t="shared" si="1052"/>
        <v>#DIV/0!</v>
      </c>
      <c r="EE323" s="71" t="e">
        <f t="shared" si="1053"/>
        <v>#DIV/0!</v>
      </c>
      <c r="EG323" s="71" t="e">
        <f t="shared" si="1075"/>
        <v>#DIV/0!</v>
      </c>
      <c r="EH323" s="71" t="e">
        <f t="shared" si="1054"/>
        <v>#DIV/0!</v>
      </c>
      <c r="EI323" s="71" t="e">
        <f t="shared" si="1055"/>
        <v>#DIV/0!</v>
      </c>
      <c r="EJ323" s="71" t="e">
        <f t="shared" si="1056"/>
        <v>#DIV/0!</v>
      </c>
      <c r="EL323" s="71" t="e">
        <f t="shared" si="1076"/>
        <v>#DIV/0!</v>
      </c>
      <c r="EM323" s="71" t="e">
        <f t="shared" si="1057"/>
        <v>#DIV/0!</v>
      </c>
      <c r="EN323" s="71" t="e">
        <f t="shared" si="1058"/>
        <v>#DIV/0!</v>
      </c>
      <c r="EO323" s="71" t="e">
        <f t="shared" si="1059"/>
        <v>#DIV/0!</v>
      </c>
      <c r="EQ323" s="71" t="e">
        <f t="shared" si="1077"/>
        <v>#DIV/0!</v>
      </c>
      <c r="ER323" s="71" t="e">
        <f t="shared" si="1060"/>
        <v>#DIV/0!</v>
      </c>
      <c r="ES323" s="71" t="e">
        <f t="shared" si="1061"/>
        <v>#DIV/0!</v>
      </c>
      <c r="ET323" s="71" t="e">
        <f t="shared" si="1062"/>
        <v>#DIV/0!</v>
      </c>
      <c r="EW323" s="71">
        <f t="shared" si="1063"/>
        <v>1</v>
      </c>
      <c r="EX323" s="71">
        <f t="shared" si="1064"/>
        <v>1</v>
      </c>
      <c r="EY323" s="71">
        <f t="shared" si="1037"/>
        <v>1.1778413311413061</v>
      </c>
      <c r="EZ323" s="71"/>
      <c r="FA323" s="71" t="e">
        <f t="shared" si="1065"/>
        <v>#DIV/0!</v>
      </c>
      <c r="FB323" s="71">
        <f t="shared" si="1066"/>
        <v>1</v>
      </c>
      <c r="FC323" s="71">
        <f t="shared" si="1038"/>
        <v>1.0085174770656995</v>
      </c>
      <c r="FD323" s="71"/>
      <c r="FE323" s="71" t="e">
        <f t="shared" si="1067"/>
        <v>#DIV/0!</v>
      </c>
      <c r="FF323" s="71">
        <f t="shared" si="1068"/>
        <v>1</v>
      </c>
      <c r="FG323" s="71">
        <f t="shared" si="1039"/>
        <v>0.99024500154909989</v>
      </c>
      <c r="FH323" s="71"/>
      <c r="FI323" s="71" t="e">
        <f t="shared" si="1069"/>
        <v>#DIV/0!</v>
      </c>
      <c r="FJ323" s="71">
        <f t="shared" si="1070"/>
        <v>1</v>
      </c>
      <c r="FK323" s="71">
        <f t="shared" si="1071"/>
        <v>0.97166604761811914</v>
      </c>
      <c r="FM323" s="71" t="e">
        <f t="shared" si="1072"/>
        <v>#DIV/0!</v>
      </c>
      <c r="FN323" s="71">
        <f t="shared" si="1073"/>
        <v>1</v>
      </c>
      <c r="FO323" s="71">
        <f t="shared" si="1040"/>
        <v>1.0174200718128994</v>
      </c>
      <c r="GA323" s="51">
        <v>1978</v>
      </c>
      <c r="GB323" s="119">
        <f t="shared" si="1041"/>
        <v>0.98588185047012844</v>
      </c>
      <c r="GC323" s="119">
        <f t="shared" si="1042"/>
        <v>0.88450604860040072</v>
      </c>
      <c r="GD323" s="119">
        <f t="shared" si="1043"/>
        <v>0.98404391708801497</v>
      </c>
      <c r="GE323" s="119">
        <f t="shared" si="1044"/>
        <v>1.0372442493218239</v>
      </c>
      <c r="GF323" s="119">
        <f t="shared" si="1045"/>
        <v>1.0941234793863042</v>
      </c>
      <c r="GH323" s="51">
        <f t="shared" si="1036"/>
        <v>9</v>
      </c>
      <c r="GI323" s="71">
        <f t="shared" si="1046"/>
        <v>1</v>
      </c>
      <c r="GJ323" s="71">
        <f t="shared" si="1047"/>
        <v>1</v>
      </c>
      <c r="GK323" s="71">
        <f t="shared" si="1048"/>
        <v>1</v>
      </c>
    </row>
    <row r="324" spans="1:193" x14ac:dyDescent="0.2">
      <c r="A324" s="75" t="s">
        <v>563</v>
      </c>
      <c r="B324" s="50">
        <f t="shared" si="1049"/>
        <v>1957</v>
      </c>
      <c r="D324" s="79"/>
      <c r="E324" s="79"/>
      <c r="F324" s="79"/>
      <c r="G324" s="79"/>
      <c r="H324" s="79"/>
      <c r="J324" s="69"/>
      <c r="K324" s="69"/>
      <c r="L324" s="69"/>
      <c r="M324" s="69"/>
      <c r="N324" s="69"/>
      <c r="V324" s="70"/>
      <c r="W324" s="70"/>
      <c r="X324" s="70"/>
      <c r="Y324" s="70"/>
      <c r="Z324" s="70"/>
      <c r="BB324" s="71"/>
      <c r="BC324" s="71"/>
      <c r="BD324" s="71"/>
      <c r="BE324" s="71"/>
      <c r="BF324" s="71"/>
      <c r="BG324" s="71"/>
      <c r="BH324" s="71"/>
      <c r="BI324" s="71"/>
      <c r="BJ324" s="71"/>
      <c r="BK324" s="71"/>
      <c r="BL324" s="71"/>
      <c r="BM324" s="71"/>
      <c r="BN324" s="71"/>
      <c r="BO324" s="71"/>
      <c r="BP324" s="71"/>
      <c r="BQ324" s="71"/>
      <c r="BR324" s="71"/>
      <c r="BS324" s="71"/>
      <c r="BT324" s="71"/>
      <c r="BU324" s="71"/>
      <c r="BV324" s="71"/>
      <c r="CK324" s="73"/>
      <c r="CL324" s="73"/>
      <c r="CM324" s="73"/>
      <c r="CN324" s="73"/>
      <c r="CO324" s="73"/>
      <c r="CP324" s="73"/>
      <c r="CQ324" s="73"/>
      <c r="CR324" s="73"/>
      <c r="CS324" s="73"/>
      <c r="CT324" s="73"/>
      <c r="CU324" s="73"/>
      <c r="CX324" s="53"/>
      <c r="CZ324" s="71"/>
      <c r="DA324" s="71"/>
      <c r="DB324" s="71"/>
      <c r="DC324" s="71"/>
      <c r="DE324" s="71"/>
      <c r="DF324" s="71"/>
      <c r="DG324" s="71"/>
      <c r="DH324" s="71"/>
      <c r="DI324" s="71"/>
      <c r="DJ324" s="71"/>
      <c r="DK324" s="71"/>
      <c r="DL324" s="71"/>
      <c r="DM324" s="71"/>
      <c r="DN324" s="71"/>
      <c r="DQ324" s="71"/>
      <c r="DR324" s="71"/>
      <c r="DS324" s="71"/>
      <c r="DT324" s="71"/>
      <c r="DV324" s="71"/>
      <c r="DW324" s="71"/>
      <c r="DX324" s="71"/>
      <c r="DY324" s="71"/>
      <c r="DZ324" s="71"/>
      <c r="EB324" s="71" t="e">
        <f t="shared" si="1050"/>
        <v>#DIV/0!</v>
      </c>
      <c r="EC324" s="71" t="e">
        <f t="shared" si="1051"/>
        <v>#DIV/0!</v>
      </c>
      <c r="ED324" s="71" t="e">
        <f t="shared" si="1052"/>
        <v>#DIV/0!</v>
      </c>
      <c r="EE324" s="71" t="e">
        <f t="shared" si="1053"/>
        <v>#DIV/0!</v>
      </c>
      <c r="EG324" s="71" t="e">
        <f t="shared" si="1075"/>
        <v>#DIV/0!</v>
      </c>
      <c r="EH324" s="71" t="e">
        <f t="shared" si="1054"/>
        <v>#DIV/0!</v>
      </c>
      <c r="EI324" s="71" t="e">
        <f t="shared" si="1055"/>
        <v>#DIV/0!</v>
      </c>
      <c r="EJ324" s="71" t="e">
        <f t="shared" si="1056"/>
        <v>#DIV/0!</v>
      </c>
      <c r="EL324" s="71" t="e">
        <f t="shared" si="1076"/>
        <v>#DIV/0!</v>
      </c>
      <c r="EM324" s="71" t="e">
        <f t="shared" si="1057"/>
        <v>#DIV/0!</v>
      </c>
      <c r="EN324" s="71" t="e">
        <f t="shared" si="1058"/>
        <v>#DIV/0!</v>
      </c>
      <c r="EO324" s="71" t="e">
        <f t="shared" si="1059"/>
        <v>#DIV/0!</v>
      </c>
      <c r="EQ324" s="71" t="e">
        <f t="shared" si="1077"/>
        <v>#DIV/0!</v>
      </c>
      <c r="ER324" s="71" t="e">
        <f t="shared" si="1060"/>
        <v>#DIV/0!</v>
      </c>
      <c r="ES324" s="71" t="e">
        <f t="shared" si="1061"/>
        <v>#DIV/0!</v>
      </c>
      <c r="ET324" s="71" t="e">
        <f t="shared" si="1062"/>
        <v>#DIV/0!</v>
      </c>
      <c r="EW324" s="71">
        <f t="shared" si="1063"/>
        <v>1</v>
      </c>
      <c r="EX324" s="71">
        <f t="shared" si="1064"/>
        <v>1</v>
      </c>
      <c r="EY324" s="71">
        <f t="shared" si="1037"/>
        <v>1.1778413311413061</v>
      </c>
      <c r="EZ324" s="71"/>
      <c r="FA324" s="71" t="e">
        <f t="shared" si="1065"/>
        <v>#DIV/0!</v>
      </c>
      <c r="FB324" s="71">
        <f t="shared" si="1066"/>
        <v>1</v>
      </c>
      <c r="FC324" s="71">
        <f t="shared" si="1038"/>
        <v>1.0085174770656995</v>
      </c>
      <c r="FD324" s="71"/>
      <c r="FE324" s="71" t="e">
        <f t="shared" si="1067"/>
        <v>#DIV/0!</v>
      </c>
      <c r="FF324" s="71">
        <f t="shared" si="1068"/>
        <v>1</v>
      </c>
      <c r="FG324" s="71">
        <f t="shared" si="1039"/>
        <v>0.99024500154909989</v>
      </c>
      <c r="FH324" s="71"/>
      <c r="FI324" s="71" t="e">
        <f t="shared" si="1069"/>
        <v>#DIV/0!</v>
      </c>
      <c r="FJ324" s="71">
        <f t="shared" si="1070"/>
        <v>1</v>
      </c>
      <c r="FK324" s="71">
        <f t="shared" si="1071"/>
        <v>0.97166604761811914</v>
      </c>
      <c r="FM324" s="71" t="e">
        <f t="shared" si="1072"/>
        <v>#DIV/0!</v>
      </c>
      <c r="FN324" s="71">
        <f t="shared" si="1073"/>
        <v>1</v>
      </c>
      <c r="FO324" s="71">
        <f t="shared" si="1040"/>
        <v>1.0174200718128994</v>
      </c>
      <c r="GA324" s="51">
        <f>GA323+1</f>
        <v>1979</v>
      </c>
      <c r="GB324" s="119">
        <f t="shared" si="1041"/>
        <v>0.97045484719341812</v>
      </c>
      <c r="GC324" s="119">
        <f t="shared" si="1042"/>
        <v>0.90063890325016138</v>
      </c>
      <c r="GD324" s="119">
        <f t="shared" si="1043"/>
        <v>0.99153489080346657</v>
      </c>
      <c r="GE324" s="119">
        <f t="shared" si="1044"/>
        <v>1.015000231012805</v>
      </c>
      <c r="GF324" s="119">
        <f t="shared" si="1045"/>
        <v>1.0753010603056168</v>
      </c>
      <c r="GH324" s="51">
        <f>GH323+1</f>
        <v>10</v>
      </c>
      <c r="GI324" s="71">
        <f t="shared" ref="GI324:GI347" si="1078">CS353</f>
        <v>1.0024769996732024</v>
      </c>
      <c r="GJ324" s="71">
        <f t="shared" ref="GJ324:GJ347" si="1079">CK353</f>
        <v>1.0143389540892807</v>
      </c>
      <c r="GK324" s="71">
        <f t="shared" ref="GK324:GK347" si="1080">CQ353*CO353</f>
        <v>1.0003209724894067</v>
      </c>
    </row>
    <row r="325" spans="1:193" x14ac:dyDescent="0.2">
      <c r="A325" s="75" t="s">
        <v>563</v>
      </c>
      <c r="B325" s="50">
        <f t="shared" si="1049"/>
        <v>1958</v>
      </c>
      <c r="D325" s="79"/>
      <c r="E325" s="79"/>
      <c r="F325" s="79"/>
      <c r="G325" s="79"/>
      <c r="H325" s="79"/>
      <c r="J325" s="69"/>
      <c r="K325" s="69"/>
      <c r="L325" s="69"/>
      <c r="M325" s="69"/>
      <c r="N325" s="69"/>
      <c r="V325" s="70"/>
      <c r="W325" s="70"/>
      <c r="X325" s="70"/>
      <c r="Y325" s="70"/>
      <c r="Z325" s="70"/>
      <c r="BB325" s="71"/>
      <c r="BC325" s="71"/>
      <c r="BD325" s="71"/>
      <c r="BE325" s="71"/>
      <c r="BF325" s="71"/>
      <c r="BG325" s="71"/>
      <c r="BH325" s="71"/>
      <c r="BI325" s="71"/>
      <c r="BJ325" s="71"/>
      <c r="BK325" s="71"/>
      <c r="BL325" s="71"/>
      <c r="BM325" s="71"/>
      <c r="BN325" s="71"/>
      <c r="BO325" s="71"/>
      <c r="BP325" s="71"/>
      <c r="BQ325" s="71"/>
      <c r="BR325" s="71"/>
      <c r="BS325" s="71"/>
      <c r="BT325" s="71"/>
      <c r="BU325" s="71"/>
      <c r="BV325" s="71"/>
      <c r="CK325" s="73"/>
      <c r="CL325" s="73"/>
      <c r="CM325" s="73"/>
      <c r="CN325" s="73"/>
      <c r="CO325" s="73"/>
      <c r="CP325" s="73"/>
      <c r="CQ325" s="73"/>
      <c r="CR325" s="73"/>
      <c r="CS325" s="73"/>
      <c r="CT325" s="73"/>
      <c r="CU325" s="73"/>
      <c r="CX325" s="53"/>
      <c r="CZ325" s="71"/>
      <c r="DA325" s="71"/>
      <c r="DB325" s="71"/>
      <c r="DC325" s="71"/>
      <c r="DE325" s="71"/>
      <c r="DF325" s="71"/>
      <c r="DG325" s="71"/>
      <c r="DH325" s="71"/>
      <c r="DI325" s="71"/>
      <c r="DJ325" s="71"/>
      <c r="DK325" s="71"/>
      <c r="DL325" s="71"/>
      <c r="DM325" s="71"/>
      <c r="DN325" s="71"/>
      <c r="DQ325" s="71"/>
      <c r="DR325" s="71"/>
      <c r="DS325" s="71"/>
      <c r="DT325" s="71"/>
      <c r="DV325" s="71"/>
      <c r="DW325" s="71"/>
      <c r="DX325" s="71"/>
      <c r="DY325" s="71"/>
      <c r="DZ325" s="71"/>
      <c r="EB325" s="71" t="e">
        <f t="shared" si="1050"/>
        <v>#DIV/0!</v>
      </c>
      <c r="EC325" s="71" t="e">
        <f t="shared" si="1051"/>
        <v>#DIV/0!</v>
      </c>
      <c r="ED325" s="71" t="e">
        <f t="shared" si="1052"/>
        <v>#DIV/0!</v>
      </c>
      <c r="EE325" s="71" t="e">
        <f t="shared" si="1053"/>
        <v>#DIV/0!</v>
      </c>
      <c r="EG325" s="71" t="e">
        <f t="shared" si="1075"/>
        <v>#DIV/0!</v>
      </c>
      <c r="EH325" s="71" t="e">
        <f t="shared" si="1054"/>
        <v>#DIV/0!</v>
      </c>
      <c r="EI325" s="71" t="e">
        <f t="shared" si="1055"/>
        <v>#DIV/0!</v>
      </c>
      <c r="EJ325" s="71" t="e">
        <f t="shared" si="1056"/>
        <v>#DIV/0!</v>
      </c>
      <c r="EL325" s="71" t="e">
        <f t="shared" si="1076"/>
        <v>#DIV/0!</v>
      </c>
      <c r="EM325" s="71" t="e">
        <f t="shared" si="1057"/>
        <v>#DIV/0!</v>
      </c>
      <c r="EN325" s="71" t="e">
        <f t="shared" si="1058"/>
        <v>#DIV/0!</v>
      </c>
      <c r="EO325" s="71" t="e">
        <f t="shared" si="1059"/>
        <v>#DIV/0!</v>
      </c>
      <c r="EQ325" s="71" t="e">
        <f t="shared" si="1077"/>
        <v>#DIV/0!</v>
      </c>
      <c r="ER325" s="71" t="e">
        <f t="shared" si="1060"/>
        <v>#DIV/0!</v>
      </c>
      <c r="ES325" s="71" t="e">
        <f t="shared" si="1061"/>
        <v>#DIV/0!</v>
      </c>
      <c r="ET325" s="71" t="e">
        <f t="shared" si="1062"/>
        <v>#DIV/0!</v>
      </c>
      <c r="EW325" s="71">
        <f t="shared" si="1063"/>
        <v>1</v>
      </c>
      <c r="EX325" s="71">
        <f t="shared" si="1064"/>
        <v>1</v>
      </c>
      <c r="EY325" s="71">
        <f t="shared" si="1037"/>
        <v>1.1778413311413061</v>
      </c>
      <c r="EZ325" s="71"/>
      <c r="FA325" s="71" t="e">
        <f t="shared" si="1065"/>
        <v>#DIV/0!</v>
      </c>
      <c r="FB325" s="71">
        <f t="shared" si="1066"/>
        <v>1</v>
      </c>
      <c r="FC325" s="71">
        <f t="shared" si="1038"/>
        <v>1.0085174770656995</v>
      </c>
      <c r="FD325" s="71"/>
      <c r="FE325" s="71" t="e">
        <f t="shared" si="1067"/>
        <v>#DIV/0!</v>
      </c>
      <c r="FF325" s="71">
        <f t="shared" si="1068"/>
        <v>1</v>
      </c>
      <c r="FG325" s="71">
        <f t="shared" si="1039"/>
        <v>0.99024500154909989</v>
      </c>
      <c r="FH325" s="71"/>
      <c r="FI325" s="71" t="e">
        <f t="shared" si="1069"/>
        <v>#DIV/0!</v>
      </c>
      <c r="FJ325" s="71">
        <f t="shared" si="1070"/>
        <v>1</v>
      </c>
      <c r="FK325" s="71">
        <f t="shared" si="1071"/>
        <v>0.97166604761811914</v>
      </c>
      <c r="FM325" s="71" t="e">
        <f t="shared" si="1072"/>
        <v>#DIV/0!</v>
      </c>
      <c r="FN325" s="71">
        <f t="shared" si="1073"/>
        <v>1</v>
      </c>
      <c r="FO325" s="71">
        <f t="shared" si="1040"/>
        <v>1.0174200718128994</v>
      </c>
      <c r="GA325" s="51">
        <f t="shared" ref="GA325:GA352" si="1081">GA324+1</f>
        <v>1980</v>
      </c>
      <c r="GB325" s="119">
        <f t="shared" si="1041"/>
        <v>0.96477663871928887</v>
      </c>
      <c r="GC325" s="119">
        <f t="shared" si="1042"/>
        <v>0.91824011230601954</v>
      </c>
      <c r="GD325" s="119">
        <f t="shared" si="1043"/>
        <v>0.99471077950353426</v>
      </c>
      <c r="GE325" s="119">
        <f t="shared" si="1044"/>
        <v>1.0280619927308177</v>
      </c>
      <c r="GF325" s="119">
        <f t="shared" si="1045"/>
        <v>1.0310875499972323</v>
      </c>
      <c r="GH325" s="51">
        <f t="shared" ref="GH325:GH344" si="1082">GH324+1</f>
        <v>11</v>
      </c>
      <c r="GI325" s="71">
        <f t="shared" si="1078"/>
        <v>1.0254198046564083</v>
      </c>
      <c r="GJ325" s="71">
        <f t="shared" si="1079"/>
        <v>1.0284697465763981</v>
      </c>
      <c r="GK325" s="71">
        <f t="shared" si="1080"/>
        <v>1.0020820883445445</v>
      </c>
    </row>
    <row r="326" spans="1:193" x14ac:dyDescent="0.2">
      <c r="A326" s="75" t="s">
        <v>563</v>
      </c>
      <c r="B326" s="50">
        <f t="shared" si="1049"/>
        <v>1959</v>
      </c>
      <c r="D326" s="79"/>
      <c r="E326" s="79"/>
      <c r="F326" s="79"/>
      <c r="G326" s="79"/>
      <c r="H326" s="79"/>
      <c r="J326" s="69"/>
      <c r="K326" s="69"/>
      <c r="L326" s="69"/>
      <c r="M326" s="69"/>
      <c r="N326" s="69"/>
      <c r="V326" s="70"/>
      <c r="W326" s="70"/>
      <c r="X326" s="70"/>
      <c r="Y326" s="70"/>
      <c r="Z326" s="70"/>
      <c r="BB326" s="71"/>
      <c r="BC326" s="71"/>
      <c r="BD326" s="71"/>
      <c r="BE326" s="71"/>
      <c r="BF326" s="71"/>
      <c r="BG326" s="71"/>
      <c r="BH326" s="71"/>
      <c r="BI326" s="71"/>
      <c r="BJ326" s="71"/>
      <c r="BK326" s="71"/>
      <c r="BL326" s="71"/>
      <c r="BM326" s="71"/>
      <c r="BN326" s="71"/>
      <c r="BO326" s="71"/>
      <c r="BP326" s="71"/>
      <c r="BQ326" s="71"/>
      <c r="BR326" s="71"/>
      <c r="BS326" s="71"/>
      <c r="BT326" s="71"/>
      <c r="BU326" s="71"/>
      <c r="BV326" s="71"/>
      <c r="CK326" s="73"/>
      <c r="CL326" s="73"/>
      <c r="CM326" s="73"/>
      <c r="CN326" s="73"/>
      <c r="CO326" s="73"/>
      <c r="CP326" s="73"/>
      <c r="CQ326" s="73"/>
      <c r="CR326" s="73"/>
      <c r="CS326" s="73"/>
      <c r="CT326" s="73"/>
      <c r="CU326" s="73"/>
      <c r="CX326" s="53"/>
      <c r="CZ326" s="71"/>
      <c r="DA326" s="71"/>
      <c r="DB326" s="71"/>
      <c r="DC326" s="71"/>
      <c r="DE326" s="71"/>
      <c r="DF326" s="71"/>
      <c r="DG326" s="71"/>
      <c r="DH326" s="71"/>
      <c r="DI326" s="71"/>
      <c r="DJ326" s="71"/>
      <c r="DK326" s="71"/>
      <c r="DL326" s="71"/>
      <c r="DM326" s="71"/>
      <c r="DN326" s="71"/>
      <c r="DQ326" s="71"/>
      <c r="DR326" s="71"/>
      <c r="DS326" s="71"/>
      <c r="DT326" s="71"/>
      <c r="DV326" s="71"/>
      <c r="DW326" s="71"/>
      <c r="DX326" s="71"/>
      <c r="DY326" s="71"/>
      <c r="DZ326" s="71"/>
      <c r="EB326" s="71" t="e">
        <f t="shared" si="1050"/>
        <v>#DIV/0!</v>
      </c>
      <c r="EC326" s="71" t="e">
        <f t="shared" si="1051"/>
        <v>#DIV/0!</v>
      </c>
      <c r="ED326" s="71" t="e">
        <f t="shared" si="1052"/>
        <v>#DIV/0!</v>
      </c>
      <c r="EE326" s="71" t="e">
        <f t="shared" si="1053"/>
        <v>#DIV/0!</v>
      </c>
      <c r="EG326" s="71" t="e">
        <f t="shared" si="1075"/>
        <v>#DIV/0!</v>
      </c>
      <c r="EH326" s="71" t="e">
        <f t="shared" si="1054"/>
        <v>#DIV/0!</v>
      </c>
      <c r="EI326" s="71" t="e">
        <f t="shared" si="1055"/>
        <v>#DIV/0!</v>
      </c>
      <c r="EJ326" s="71" t="e">
        <f t="shared" si="1056"/>
        <v>#DIV/0!</v>
      </c>
      <c r="EL326" s="71" t="e">
        <f t="shared" si="1076"/>
        <v>#DIV/0!</v>
      </c>
      <c r="EM326" s="71" t="e">
        <f t="shared" si="1057"/>
        <v>#DIV/0!</v>
      </c>
      <c r="EN326" s="71" t="e">
        <f t="shared" si="1058"/>
        <v>#DIV/0!</v>
      </c>
      <c r="EO326" s="71" t="e">
        <f t="shared" si="1059"/>
        <v>#DIV/0!</v>
      </c>
      <c r="EQ326" s="71" t="e">
        <f t="shared" si="1077"/>
        <v>#DIV/0!</v>
      </c>
      <c r="ER326" s="71" t="e">
        <f t="shared" si="1060"/>
        <v>#DIV/0!</v>
      </c>
      <c r="ES326" s="71" t="e">
        <f t="shared" si="1061"/>
        <v>#DIV/0!</v>
      </c>
      <c r="ET326" s="71" t="e">
        <f t="shared" si="1062"/>
        <v>#DIV/0!</v>
      </c>
      <c r="EW326" s="71">
        <f t="shared" si="1063"/>
        <v>1</v>
      </c>
      <c r="EX326" s="71">
        <f t="shared" si="1064"/>
        <v>1</v>
      </c>
      <c r="EY326" s="71">
        <f t="shared" si="1037"/>
        <v>1.1778413311413061</v>
      </c>
      <c r="EZ326" s="71"/>
      <c r="FA326" s="71" t="e">
        <f t="shared" si="1065"/>
        <v>#DIV/0!</v>
      </c>
      <c r="FB326" s="71">
        <f t="shared" si="1066"/>
        <v>1</v>
      </c>
      <c r="FC326" s="71">
        <f t="shared" si="1038"/>
        <v>1.0085174770656995</v>
      </c>
      <c r="FD326" s="71"/>
      <c r="FE326" s="71" t="e">
        <f t="shared" si="1067"/>
        <v>#DIV/0!</v>
      </c>
      <c r="FF326" s="71">
        <f t="shared" si="1068"/>
        <v>1</v>
      </c>
      <c r="FG326" s="71">
        <f t="shared" si="1039"/>
        <v>0.99024500154909989</v>
      </c>
      <c r="FH326" s="71"/>
      <c r="FI326" s="71" t="e">
        <f t="shared" si="1069"/>
        <v>#DIV/0!</v>
      </c>
      <c r="FJ326" s="71">
        <f t="shared" si="1070"/>
        <v>1</v>
      </c>
      <c r="FK326" s="71">
        <f t="shared" si="1071"/>
        <v>0.97166604761811914</v>
      </c>
      <c r="FM326" s="71" t="e">
        <f t="shared" si="1072"/>
        <v>#DIV/0!</v>
      </c>
      <c r="FN326" s="71">
        <f t="shared" si="1073"/>
        <v>1</v>
      </c>
      <c r="FO326" s="71">
        <f t="shared" si="1040"/>
        <v>1.0174200718128994</v>
      </c>
      <c r="GA326" s="51">
        <f t="shared" si="1081"/>
        <v>1981</v>
      </c>
      <c r="GB326" s="119">
        <f t="shared" si="1041"/>
        <v>0.9435383527842367</v>
      </c>
      <c r="GC326" s="119">
        <f t="shared" si="1042"/>
        <v>0.9544683560583227</v>
      </c>
      <c r="GD326" s="119">
        <f t="shared" si="1043"/>
        <v>0.99455353709439898</v>
      </c>
      <c r="GE326" s="119">
        <f t="shared" si="1044"/>
        <v>1.0008570891853792</v>
      </c>
      <c r="GF326" s="119">
        <f t="shared" si="1045"/>
        <v>0.9958858365701706</v>
      </c>
      <c r="GH326" s="51">
        <f t="shared" si="1082"/>
        <v>12</v>
      </c>
      <c r="GI326" s="71">
        <f t="shared" si="1078"/>
        <v>1.0820841601887796</v>
      </c>
      <c r="GJ326" s="71">
        <f t="shared" si="1079"/>
        <v>1.0440345400979163</v>
      </c>
      <c r="GK326" s="71">
        <f t="shared" si="1080"/>
        <v>1.0185560708597921</v>
      </c>
    </row>
    <row r="327" spans="1:193" x14ac:dyDescent="0.2">
      <c r="A327" s="75" t="s">
        <v>563</v>
      </c>
      <c r="B327" s="50">
        <f t="shared" si="1049"/>
        <v>1960</v>
      </c>
      <c r="D327" s="79">
        <f>Conversion_Factors!$M22*D174+D251</f>
        <v>2392.6117604952119</v>
      </c>
      <c r="E327" s="79">
        <f>Conversion_Factors!$M22*E174+E251</f>
        <v>3047.5749495397204</v>
      </c>
      <c r="F327" s="79">
        <f>Conversion_Factors!$M22*F174+F251</f>
        <v>2258.5134954158548</v>
      </c>
      <c r="G327" s="79">
        <f>Conversion_Factors!$M22*G174+G251</f>
        <v>1201.9476757427917</v>
      </c>
      <c r="H327" s="79">
        <f>SUM(D327:G327)</f>
        <v>8900.6478811935776</v>
      </c>
      <c r="J327" s="69"/>
      <c r="K327" s="69"/>
      <c r="L327" s="69"/>
      <c r="M327" s="69"/>
      <c r="N327" s="69"/>
      <c r="V327" s="70"/>
      <c r="W327" s="70"/>
      <c r="X327" s="70"/>
      <c r="Y327" s="70"/>
      <c r="Z327" s="70"/>
      <c r="BB327" s="71"/>
      <c r="BC327" s="71"/>
      <c r="BD327" s="71"/>
      <c r="BE327" s="71"/>
      <c r="BF327" s="71"/>
      <c r="BG327" s="71"/>
      <c r="BH327" s="71"/>
      <c r="BI327" s="71"/>
      <c r="BJ327" s="71"/>
      <c r="BK327" s="71"/>
      <c r="BL327" s="71"/>
      <c r="BM327" s="71"/>
      <c r="BN327" s="71"/>
      <c r="BO327" s="71"/>
      <c r="BP327" s="71"/>
      <c r="BQ327" s="71"/>
      <c r="BR327" s="71"/>
      <c r="BS327" s="71"/>
      <c r="BT327" s="71"/>
      <c r="BU327" s="71"/>
      <c r="BV327" s="71"/>
      <c r="CK327" s="73"/>
      <c r="CL327" s="73"/>
      <c r="CM327" s="73"/>
      <c r="CN327" s="73"/>
      <c r="CO327" s="73"/>
      <c r="CP327" s="73"/>
      <c r="CQ327" s="73"/>
      <c r="CR327" s="73"/>
      <c r="CS327" s="73"/>
      <c r="CT327" s="73"/>
      <c r="CU327" s="73"/>
      <c r="CX327" s="53"/>
      <c r="CZ327" s="71">
        <f>D327/$H327</f>
        <v>0.26881321364825889</v>
      </c>
      <c r="DA327" s="71">
        <f>E327/$H327</f>
        <v>0.34239922646294374</v>
      </c>
      <c r="DB327" s="71">
        <f>F327/$H327</f>
        <v>0.25374708960096376</v>
      </c>
      <c r="DC327" s="71">
        <f>G327/$H327</f>
        <v>0.13504047028783375</v>
      </c>
      <c r="DE327" s="71" t="e">
        <f t="shared" ref="DE327:DE373" si="1083">(CZ327-CZ326)/LN(CZ327/CZ326)</f>
        <v>#DIV/0!</v>
      </c>
      <c r="DF327" s="71" t="e">
        <f t="shared" ref="DF327:DF373" si="1084">(DA327-DA326)/LN(DA327/DA326)</f>
        <v>#DIV/0!</v>
      </c>
      <c r="DG327" s="71" t="e">
        <f t="shared" ref="DG327:DG373" si="1085">(DB327-DB326)/LN(DB327/DB326)</f>
        <v>#DIV/0!</v>
      </c>
      <c r="DH327" s="71" t="e">
        <f t="shared" ref="DH327:DH373" si="1086">(DC327-DC326)/LN(DC327/DC326)</f>
        <v>#DIV/0!</v>
      </c>
      <c r="DI327" s="71" t="e">
        <f t="shared" ref="DI327:DI377" si="1087">SUM(DE327:DH327)</f>
        <v>#DIV/0!</v>
      </c>
      <c r="DJ327" s="71"/>
      <c r="DK327" s="71" t="e">
        <f t="shared" ref="DK327:DK377" si="1088">DE327/$DI327</f>
        <v>#DIV/0!</v>
      </c>
      <c r="DL327" s="71" t="e">
        <f t="shared" ref="DL327:DL377" si="1089">DF327/$DI327</f>
        <v>#DIV/0!</v>
      </c>
      <c r="DM327" s="71" t="e">
        <f t="shared" ref="DM327:DM377" si="1090">DG327/$DI327</f>
        <v>#DIV/0!</v>
      </c>
      <c r="DN327" s="71" t="e">
        <f t="shared" ref="DN327:DN377" si="1091">DH327/$DI327</f>
        <v>#DIV/0!</v>
      </c>
      <c r="DQ327" s="71"/>
      <c r="DR327" s="71"/>
      <c r="DS327" s="71"/>
      <c r="DT327" s="71"/>
      <c r="DV327" s="71" t="e">
        <f t="shared" ref="DV327:DV377" si="1092">J327/$N327</f>
        <v>#DIV/0!</v>
      </c>
      <c r="DW327" s="71" t="e">
        <f t="shared" ref="DW327:DW377" si="1093">K327/$N327</f>
        <v>#DIV/0!</v>
      </c>
      <c r="DX327" s="71" t="e">
        <f t="shared" ref="DX327:DX377" si="1094">L327/$N327</f>
        <v>#DIV/0!</v>
      </c>
      <c r="DY327" s="71" t="e">
        <f t="shared" ref="DY327:DY377" si="1095">M327/$N327</f>
        <v>#DIV/0!</v>
      </c>
      <c r="DZ327" s="71"/>
      <c r="EB327" s="71" t="e">
        <f t="shared" si="1050"/>
        <v>#DIV/0!</v>
      </c>
      <c r="EC327" s="71" t="e">
        <f t="shared" si="1051"/>
        <v>#DIV/0!</v>
      </c>
      <c r="ED327" s="71" t="e">
        <f t="shared" si="1052"/>
        <v>#DIV/0!</v>
      </c>
      <c r="EE327" s="71" t="e">
        <f t="shared" si="1053"/>
        <v>#DIV/0!</v>
      </c>
      <c r="EG327" s="71" t="e">
        <f t="shared" si="1075"/>
        <v>#DIV/0!</v>
      </c>
      <c r="EH327" s="71" t="e">
        <f t="shared" si="1054"/>
        <v>#DIV/0!</v>
      </c>
      <c r="EI327" s="71" t="e">
        <f t="shared" si="1055"/>
        <v>#DIV/0!</v>
      </c>
      <c r="EJ327" s="71" t="e">
        <f t="shared" si="1056"/>
        <v>#DIV/0!</v>
      </c>
      <c r="EL327" s="71" t="e">
        <f t="shared" si="1076"/>
        <v>#DIV/0!</v>
      </c>
      <c r="EM327" s="71" t="e">
        <f t="shared" si="1057"/>
        <v>#DIV/0!</v>
      </c>
      <c r="EN327" s="71" t="e">
        <f t="shared" si="1058"/>
        <v>#DIV/0!</v>
      </c>
      <c r="EO327" s="71" t="e">
        <f t="shared" si="1059"/>
        <v>#DIV/0!</v>
      </c>
      <c r="EQ327" s="71" t="e">
        <f t="shared" si="1077"/>
        <v>#DIV/0!</v>
      </c>
      <c r="ER327" s="71" t="e">
        <f t="shared" si="1060"/>
        <v>#DIV/0!</v>
      </c>
      <c r="ES327" s="71" t="e">
        <f t="shared" si="1061"/>
        <v>#DIV/0!</v>
      </c>
      <c r="ET327" s="71" t="e">
        <f t="shared" si="1062"/>
        <v>#DIV/0!</v>
      </c>
      <c r="EW327" s="71" t="e">
        <f t="shared" si="1063"/>
        <v>#DIV/0!</v>
      </c>
      <c r="EX327" s="71">
        <f t="shared" si="1064"/>
        <v>1</v>
      </c>
      <c r="EY327" s="71">
        <f t="shared" si="1037"/>
        <v>1.1778413311413061</v>
      </c>
      <c r="EZ327" s="71"/>
      <c r="FA327" s="71" t="e">
        <f t="shared" si="1065"/>
        <v>#DIV/0!</v>
      </c>
      <c r="FB327" s="71">
        <f t="shared" si="1066"/>
        <v>1</v>
      </c>
      <c r="FC327" s="71">
        <f t="shared" si="1038"/>
        <v>1.0085174770656995</v>
      </c>
      <c r="FD327" s="71"/>
      <c r="FE327" s="71" t="e">
        <f t="shared" si="1067"/>
        <v>#DIV/0!</v>
      </c>
      <c r="FF327" s="71">
        <f t="shared" si="1068"/>
        <v>1</v>
      </c>
      <c r="FG327" s="71">
        <f t="shared" si="1039"/>
        <v>0.99024500154909989</v>
      </c>
      <c r="FH327" s="71"/>
      <c r="FI327" s="71" t="e">
        <f t="shared" si="1069"/>
        <v>#DIV/0!</v>
      </c>
      <c r="FJ327" s="71">
        <f t="shared" si="1070"/>
        <v>1</v>
      </c>
      <c r="FK327" s="71">
        <f t="shared" si="1071"/>
        <v>0.97166604761811914</v>
      </c>
      <c r="FM327" s="71" t="e">
        <f t="shared" si="1072"/>
        <v>#DIV/0!</v>
      </c>
      <c r="FN327" s="71">
        <f t="shared" si="1073"/>
        <v>1</v>
      </c>
      <c r="FO327" s="71">
        <f t="shared" si="1040"/>
        <v>1.0174200718128994</v>
      </c>
      <c r="GA327" s="51">
        <f t="shared" si="1081"/>
        <v>1982</v>
      </c>
      <c r="GB327" s="119">
        <f t="shared" si="1041"/>
        <v>0.95491921285876424</v>
      </c>
      <c r="GC327" s="119">
        <f t="shared" si="1042"/>
        <v>0.96226827114104607</v>
      </c>
      <c r="GD327" s="119">
        <f t="shared" si="1043"/>
        <v>0.99412582696653706</v>
      </c>
      <c r="GE327" s="119">
        <f t="shared" si="1044"/>
        <v>1.010253843276993</v>
      </c>
      <c r="GF327" s="119">
        <f t="shared" si="1045"/>
        <v>0.98970006125751153</v>
      </c>
      <c r="GH327" s="51">
        <f t="shared" si="1082"/>
        <v>13</v>
      </c>
      <c r="GI327" s="71">
        <f t="shared" si="1078"/>
        <v>1.1040243367662514</v>
      </c>
      <c r="GJ327" s="71">
        <f t="shared" si="1079"/>
        <v>1.0585843858212403</v>
      </c>
      <c r="GK327" s="71">
        <f t="shared" si="1080"/>
        <v>1.0288315833462269</v>
      </c>
    </row>
    <row r="328" spans="1:193" x14ac:dyDescent="0.2">
      <c r="A328" s="75" t="s">
        <v>563</v>
      </c>
      <c r="B328" s="50">
        <f t="shared" si="1049"/>
        <v>1961</v>
      </c>
      <c r="D328" s="79">
        <f>Conversion_Factors!$M23*D175+D252</f>
        <v>2490.9447167106823</v>
      </c>
      <c r="E328" s="79">
        <f>Conversion_Factors!$M23*E175+E252</f>
        <v>3143.1503194689212</v>
      </c>
      <c r="F328" s="79">
        <f>Conversion_Factors!$M23*F175+F252</f>
        <v>2286.4705384019062</v>
      </c>
      <c r="G328" s="79">
        <f>Conversion_Factors!$M23*G175+G252</f>
        <v>1250.3863355185977</v>
      </c>
      <c r="H328" s="79">
        <f t="shared" ref="H328:H346" si="1096">SUM(D328:G328)</f>
        <v>9170.9519101001079</v>
      </c>
      <c r="J328" s="69"/>
      <c r="K328" s="69"/>
      <c r="L328" s="69"/>
      <c r="M328" s="69"/>
      <c r="N328" s="69"/>
      <c r="V328" s="70"/>
      <c r="W328" s="70"/>
      <c r="X328" s="70"/>
      <c r="Y328" s="70"/>
      <c r="Z328" s="70"/>
      <c r="BB328" s="71"/>
      <c r="BC328" s="71"/>
      <c r="BD328" s="71"/>
      <c r="BE328" s="71"/>
      <c r="BF328" s="71"/>
      <c r="BG328" s="71"/>
      <c r="BH328" s="71"/>
      <c r="BI328" s="71"/>
      <c r="BJ328" s="71"/>
      <c r="BK328" s="71"/>
      <c r="BL328" s="71"/>
      <c r="BM328" s="71"/>
      <c r="BN328" s="71"/>
      <c r="BO328" s="71"/>
      <c r="BP328" s="71"/>
      <c r="BQ328" s="71"/>
      <c r="BR328" s="71"/>
      <c r="BS328" s="71"/>
      <c r="BT328" s="71"/>
      <c r="BU328" s="71"/>
      <c r="BV328" s="71"/>
      <c r="CK328" s="73"/>
      <c r="CL328" s="73"/>
      <c r="CM328" s="73"/>
      <c r="CN328" s="73"/>
      <c r="CO328" s="73"/>
      <c r="CP328" s="73"/>
      <c r="CQ328" s="73"/>
      <c r="CR328" s="73"/>
      <c r="CS328" s="73"/>
      <c r="CT328" s="73"/>
      <c r="CU328" s="73"/>
      <c r="CX328" s="53"/>
      <c r="CZ328" s="71">
        <f t="shared" ref="CZ328:CZ351" si="1097">D328/$H328</f>
        <v>0.27161244995379019</v>
      </c>
      <c r="DA328" s="71">
        <f t="shared" ref="DA328:DA351" si="1098">E328/$H328</f>
        <v>0.3427289064734188</v>
      </c>
      <c r="DB328" s="71">
        <f t="shared" ref="DB328:DB351" si="1099">F328/$H328</f>
        <v>0.24931659884551152</v>
      </c>
      <c r="DC328" s="71">
        <f t="shared" ref="DC328:DC351" si="1100">G328/$H328</f>
        <v>0.13634204472727943</v>
      </c>
      <c r="DE328" s="71">
        <f t="shared" si="1083"/>
        <v>0.27021041525530087</v>
      </c>
      <c r="DF328" s="71">
        <f t="shared" si="1084"/>
        <v>0.34256404002813934</v>
      </c>
      <c r="DG328" s="71">
        <f t="shared" si="1085"/>
        <v>0.25152534085371525</v>
      </c>
      <c r="DH328" s="71">
        <f t="shared" si="1086"/>
        <v>0.13569021709023577</v>
      </c>
      <c r="DI328" s="71">
        <f t="shared" si="1087"/>
        <v>0.99999001322739123</v>
      </c>
      <c r="DJ328" s="71"/>
      <c r="DK328" s="71">
        <f t="shared" si="1088"/>
        <v>0.2702131138122244</v>
      </c>
      <c r="DL328" s="71">
        <f t="shared" si="1089"/>
        <v>0.34256746117147724</v>
      </c>
      <c r="DM328" s="71">
        <f t="shared" si="1090"/>
        <v>0.25152785280518597</v>
      </c>
      <c r="DN328" s="71">
        <f t="shared" si="1091"/>
        <v>0.13569157221111236</v>
      </c>
      <c r="DQ328" s="71"/>
      <c r="DR328" s="71"/>
      <c r="DS328" s="71"/>
      <c r="DT328" s="71"/>
      <c r="DV328" s="71" t="e">
        <f t="shared" si="1092"/>
        <v>#DIV/0!</v>
      </c>
      <c r="DW328" s="71" t="e">
        <f t="shared" si="1093"/>
        <v>#DIV/0!</v>
      </c>
      <c r="DX328" s="71" t="e">
        <f t="shared" si="1094"/>
        <v>#DIV/0!</v>
      </c>
      <c r="DY328" s="71" t="e">
        <f t="shared" si="1095"/>
        <v>#DIV/0!</v>
      </c>
      <c r="DZ328" s="71"/>
      <c r="EB328" s="71" t="e">
        <f t="shared" si="1050"/>
        <v>#DIV/0!</v>
      </c>
      <c r="EC328" s="71" t="e">
        <f t="shared" si="1051"/>
        <v>#DIV/0!</v>
      </c>
      <c r="ED328" s="71" t="e">
        <f t="shared" si="1052"/>
        <v>#DIV/0!</v>
      </c>
      <c r="EE328" s="71" t="e">
        <f t="shared" si="1053"/>
        <v>#DIV/0!</v>
      </c>
      <c r="EG328" s="71" t="e">
        <f t="shared" si="1075"/>
        <v>#DIV/0!</v>
      </c>
      <c r="EH328" s="71" t="e">
        <f t="shared" si="1054"/>
        <v>#DIV/0!</v>
      </c>
      <c r="EI328" s="71" t="e">
        <f t="shared" si="1055"/>
        <v>#DIV/0!</v>
      </c>
      <c r="EJ328" s="71" t="e">
        <f t="shared" si="1056"/>
        <v>#DIV/0!</v>
      </c>
      <c r="EL328" s="71" t="e">
        <f t="shared" si="1076"/>
        <v>#DIV/0!</v>
      </c>
      <c r="EM328" s="71" t="e">
        <f t="shared" si="1057"/>
        <v>#DIV/0!</v>
      </c>
      <c r="EN328" s="71" t="e">
        <f t="shared" si="1058"/>
        <v>#DIV/0!</v>
      </c>
      <c r="EO328" s="71" t="e">
        <f t="shared" si="1059"/>
        <v>#DIV/0!</v>
      </c>
      <c r="EQ328" s="71" t="e">
        <f t="shared" si="1077"/>
        <v>#DIV/0!</v>
      </c>
      <c r="ER328" s="71" t="e">
        <f t="shared" si="1060"/>
        <v>#DIV/0!</v>
      </c>
      <c r="ES328" s="71" t="e">
        <f t="shared" si="1061"/>
        <v>#DIV/0!</v>
      </c>
      <c r="ET328" s="71" t="e">
        <f t="shared" si="1062"/>
        <v>#DIV/0!</v>
      </c>
      <c r="EW328" s="71">
        <f t="shared" si="1063"/>
        <v>1</v>
      </c>
      <c r="EX328" s="71">
        <f t="shared" si="1064"/>
        <v>1</v>
      </c>
      <c r="EY328" s="71">
        <f t="shared" si="1037"/>
        <v>1.1778413311413061</v>
      </c>
      <c r="EZ328" s="71"/>
      <c r="FA328" s="71" t="e">
        <f t="shared" si="1065"/>
        <v>#DIV/0!</v>
      </c>
      <c r="FB328" s="71">
        <f t="shared" si="1066"/>
        <v>1</v>
      </c>
      <c r="FC328" s="71">
        <f t="shared" si="1038"/>
        <v>1.0085174770656995</v>
      </c>
      <c r="FD328" s="71"/>
      <c r="FE328" s="71" t="e">
        <f t="shared" si="1067"/>
        <v>#DIV/0!</v>
      </c>
      <c r="FF328" s="71">
        <f t="shared" si="1068"/>
        <v>1</v>
      </c>
      <c r="FG328" s="71">
        <f t="shared" si="1039"/>
        <v>0.99024500154909989</v>
      </c>
      <c r="FH328" s="71"/>
      <c r="FI328" s="71" t="e">
        <f t="shared" si="1069"/>
        <v>#DIV/0!</v>
      </c>
      <c r="FJ328" s="71">
        <f t="shared" si="1070"/>
        <v>1</v>
      </c>
      <c r="FK328" s="71">
        <f t="shared" si="1071"/>
        <v>0.97166604761811914</v>
      </c>
      <c r="FM328" s="71" t="e">
        <f t="shared" si="1072"/>
        <v>#DIV/0!</v>
      </c>
      <c r="FN328" s="71">
        <f t="shared" si="1073"/>
        <v>1</v>
      </c>
      <c r="FO328" s="71">
        <f t="shared" si="1040"/>
        <v>1.0174200718128994</v>
      </c>
      <c r="GA328" s="51">
        <f t="shared" si="1081"/>
        <v>1983</v>
      </c>
      <c r="GB328" s="119">
        <f t="shared" si="1041"/>
        <v>0.95026022295578028</v>
      </c>
      <c r="GC328" s="119">
        <f t="shared" si="1042"/>
        <v>0.97220414099531061</v>
      </c>
      <c r="GD328" s="119">
        <f t="shared" si="1043"/>
        <v>0.99399640159371616</v>
      </c>
      <c r="GE328" s="119">
        <f t="shared" si="1044"/>
        <v>1.0071775504241998</v>
      </c>
      <c r="GF328" s="119">
        <f t="shared" si="1045"/>
        <v>0.97661175055002947</v>
      </c>
      <c r="GH328" s="51">
        <f t="shared" si="1082"/>
        <v>14</v>
      </c>
      <c r="GI328" s="71">
        <f t="shared" si="1078"/>
        <v>1.0539986324201447</v>
      </c>
      <c r="GJ328" s="71">
        <f t="shared" si="1079"/>
        <v>1.0643767234138797</v>
      </c>
      <c r="GK328" s="71">
        <f t="shared" si="1080"/>
        <v>1.0265786579643867</v>
      </c>
    </row>
    <row r="329" spans="1:193" x14ac:dyDescent="0.2">
      <c r="A329" s="75" t="s">
        <v>563</v>
      </c>
      <c r="B329" s="50">
        <f t="shared" si="1049"/>
        <v>1962</v>
      </c>
      <c r="D329" s="79">
        <f>Conversion_Factors!$M24*D176+D253</f>
        <v>2587.0621277022947</v>
      </c>
      <c r="E329" s="79">
        <f>Conversion_Factors!$M24*E176+E253</f>
        <v>3301.9510232799116</v>
      </c>
      <c r="F329" s="79">
        <f>Conversion_Factors!$M24*F176+F253</f>
        <v>2459.9539763764064</v>
      </c>
      <c r="G329" s="79">
        <f>Conversion_Factors!$M24*G176+G253</f>
        <v>1332.3054942995354</v>
      </c>
      <c r="H329" s="79">
        <f t="shared" si="1096"/>
        <v>9681.2726216581468</v>
      </c>
      <c r="J329" s="69"/>
      <c r="K329" s="69"/>
      <c r="L329" s="69"/>
      <c r="M329" s="69"/>
      <c r="N329" s="69"/>
      <c r="V329" s="70"/>
      <c r="W329" s="70"/>
      <c r="X329" s="70"/>
      <c r="Y329" s="70"/>
      <c r="Z329" s="70"/>
      <c r="BB329" s="71"/>
      <c r="BC329" s="71"/>
      <c r="BD329" s="71"/>
      <c r="BE329" s="71"/>
      <c r="BF329" s="71"/>
      <c r="BG329" s="71"/>
      <c r="BH329" s="71"/>
      <c r="BI329" s="71"/>
      <c r="BJ329" s="71"/>
      <c r="BK329" s="71"/>
      <c r="BL329" s="71"/>
      <c r="BM329" s="71"/>
      <c r="BN329" s="71"/>
      <c r="BO329" s="71"/>
      <c r="BP329" s="71"/>
      <c r="BQ329" s="71"/>
      <c r="BR329" s="71"/>
      <c r="BS329" s="71"/>
      <c r="BT329" s="71"/>
      <c r="BU329" s="71"/>
      <c r="BV329" s="71"/>
      <c r="CK329" s="73"/>
      <c r="CL329" s="73"/>
      <c r="CM329" s="73"/>
      <c r="CN329" s="73"/>
      <c r="CO329" s="73"/>
      <c r="CP329" s="73"/>
      <c r="CQ329" s="73"/>
      <c r="CR329" s="73"/>
      <c r="CS329" s="73"/>
      <c r="CT329" s="73"/>
      <c r="CU329" s="73"/>
      <c r="CX329" s="53"/>
      <c r="CZ329" s="71">
        <f t="shared" si="1097"/>
        <v>0.26722335263183605</v>
      </c>
      <c r="DA329" s="71">
        <f t="shared" si="1098"/>
        <v>0.3410658032594866</v>
      </c>
      <c r="DB329" s="71">
        <f t="shared" si="1099"/>
        <v>0.25409407135929629</v>
      </c>
      <c r="DC329" s="71">
        <f t="shared" si="1100"/>
        <v>0.13761677274938122</v>
      </c>
      <c r="DE329" s="71">
        <f t="shared" si="1083"/>
        <v>0.26941194260803741</v>
      </c>
      <c r="DF329" s="71">
        <f t="shared" si="1084"/>
        <v>0.34189668070781615</v>
      </c>
      <c r="DG329" s="71">
        <f t="shared" si="1085"/>
        <v>0.2516977783854043</v>
      </c>
      <c r="DH329" s="71">
        <f t="shared" si="1086"/>
        <v>0.13697842018286985</v>
      </c>
      <c r="DI329" s="71">
        <f t="shared" si="1087"/>
        <v>0.99998482188412774</v>
      </c>
      <c r="DJ329" s="71"/>
      <c r="DK329" s="71">
        <f t="shared" si="1088"/>
        <v>0.26941603183578644</v>
      </c>
      <c r="DL329" s="71">
        <f t="shared" si="1089"/>
        <v>0.34190187013401796</v>
      </c>
      <c r="DM329" s="71">
        <f t="shared" si="1090"/>
        <v>0.25170159874143522</v>
      </c>
      <c r="DN329" s="71">
        <f t="shared" si="1091"/>
        <v>0.1369804992887603</v>
      </c>
      <c r="DQ329" s="71"/>
      <c r="DR329" s="71"/>
      <c r="DS329" s="71"/>
      <c r="DT329" s="71"/>
      <c r="DV329" s="71" t="e">
        <f t="shared" si="1092"/>
        <v>#DIV/0!</v>
      </c>
      <c r="DW329" s="71" t="e">
        <f t="shared" si="1093"/>
        <v>#DIV/0!</v>
      </c>
      <c r="DX329" s="71" t="e">
        <f t="shared" si="1094"/>
        <v>#DIV/0!</v>
      </c>
      <c r="DY329" s="71" t="e">
        <f t="shared" si="1095"/>
        <v>#DIV/0!</v>
      </c>
      <c r="DZ329" s="71"/>
      <c r="EB329" s="71" t="e">
        <f t="shared" si="1050"/>
        <v>#DIV/0!</v>
      </c>
      <c r="EC329" s="71" t="e">
        <f t="shared" si="1051"/>
        <v>#DIV/0!</v>
      </c>
      <c r="ED329" s="71" t="e">
        <f t="shared" si="1052"/>
        <v>#DIV/0!</v>
      </c>
      <c r="EE329" s="71" t="e">
        <f t="shared" si="1053"/>
        <v>#DIV/0!</v>
      </c>
      <c r="EG329" s="71" t="e">
        <f t="shared" si="1075"/>
        <v>#DIV/0!</v>
      </c>
      <c r="EH329" s="71" t="e">
        <f t="shared" si="1054"/>
        <v>#DIV/0!</v>
      </c>
      <c r="EI329" s="71" t="e">
        <f t="shared" si="1055"/>
        <v>#DIV/0!</v>
      </c>
      <c r="EJ329" s="71" t="e">
        <f t="shared" si="1056"/>
        <v>#DIV/0!</v>
      </c>
      <c r="EL329" s="71" t="e">
        <f t="shared" si="1076"/>
        <v>#DIV/0!</v>
      </c>
      <c r="EM329" s="71" t="e">
        <f t="shared" si="1057"/>
        <v>#DIV/0!</v>
      </c>
      <c r="EN329" s="71" t="e">
        <f t="shared" si="1058"/>
        <v>#DIV/0!</v>
      </c>
      <c r="EO329" s="71" t="e">
        <f t="shared" si="1059"/>
        <v>#DIV/0!</v>
      </c>
      <c r="EQ329" s="71" t="e">
        <f t="shared" si="1077"/>
        <v>#DIV/0!</v>
      </c>
      <c r="ER329" s="71" t="e">
        <f t="shared" si="1060"/>
        <v>#DIV/0!</v>
      </c>
      <c r="ES329" s="71" t="e">
        <f t="shared" si="1061"/>
        <v>#DIV/0!</v>
      </c>
      <c r="ET329" s="71" t="e">
        <f t="shared" si="1062"/>
        <v>#DIV/0!</v>
      </c>
      <c r="EW329" s="71">
        <f t="shared" si="1063"/>
        <v>1</v>
      </c>
      <c r="EX329" s="71">
        <f t="shared" si="1064"/>
        <v>1</v>
      </c>
      <c r="EY329" s="71">
        <f t="shared" si="1037"/>
        <v>1.1778413311413061</v>
      </c>
      <c r="EZ329" s="71"/>
      <c r="FA329" s="71" t="e">
        <f t="shared" si="1065"/>
        <v>#DIV/0!</v>
      </c>
      <c r="FB329" s="71">
        <f t="shared" si="1066"/>
        <v>1</v>
      </c>
      <c r="FC329" s="71">
        <f t="shared" si="1038"/>
        <v>1.0085174770656995</v>
      </c>
      <c r="FD329" s="71"/>
      <c r="FE329" s="71" t="e">
        <f t="shared" si="1067"/>
        <v>#DIV/0!</v>
      </c>
      <c r="FF329" s="71">
        <f t="shared" si="1068"/>
        <v>1</v>
      </c>
      <c r="FG329" s="71">
        <f t="shared" si="1039"/>
        <v>0.99024500154909989</v>
      </c>
      <c r="FH329" s="71"/>
      <c r="FI329" s="71" t="e">
        <f t="shared" si="1069"/>
        <v>#DIV/0!</v>
      </c>
      <c r="FJ329" s="71">
        <f t="shared" si="1070"/>
        <v>1</v>
      </c>
      <c r="FK329" s="71">
        <f t="shared" si="1071"/>
        <v>0.97166604761811914</v>
      </c>
      <c r="FM329" s="71" t="e">
        <f t="shared" si="1072"/>
        <v>#DIV/0!</v>
      </c>
      <c r="FN329" s="71">
        <f t="shared" si="1073"/>
        <v>1</v>
      </c>
      <c r="FO329" s="71">
        <f t="shared" si="1040"/>
        <v>1.0174200718128994</v>
      </c>
      <c r="GA329" s="51">
        <f t="shared" si="1081"/>
        <v>1984</v>
      </c>
      <c r="GB329" s="119">
        <f t="shared" si="1041"/>
        <v>0.99424180426221909</v>
      </c>
      <c r="GC329" s="119">
        <f t="shared" si="1042"/>
        <v>0.9858823802873955</v>
      </c>
      <c r="GD329" s="119">
        <f t="shared" si="1043"/>
        <v>0.99693456027131522</v>
      </c>
      <c r="GE329" s="119">
        <f t="shared" si="1044"/>
        <v>1.0003322215364372</v>
      </c>
      <c r="GF329" s="119">
        <f t="shared" si="1045"/>
        <v>1.0113709812852421</v>
      </c>
      <c r="GH329" s="51">
        <f t="shared" si="1082"/>
        <v>15</v>
      </c>
      <c r="GI329" s="71">
        <f t="shared" si="1078"/>
        <v>1.0877340462188698</v>
      </c>
      <c r="GJ329" s="71">
        <f t="shared" si="1079"/>
        <v>1.0686611154295853</v>
      </c>
      <c r="GK329" s="71">
        <f t="shared" si="1080"/>
        <v>1.0303556468273321</v>
      </c>
    </row>
    <row r="330" spans="1:193" x14ac:dyDescent="0.2">
      <c r="A330" s="75" t="s">
        <v>563</v>
      </c>
      <c r="B330" s="50">
        <f t="shared" si="1049"/>
        <v>1963</v>
      </c>
      <c r="D330" s="79">
        <f>Conversion_Factors!$M25*D177+D254</f>
        <v>2625.4764570656303</v>
      </c>
      <c r="E330" s="79">
        <f>Conversion_Factors!$M25*E177+E254</f>
        <v>3304.1648397900699</v>
      </c>
      <c r="F330" s="79">
        <f>Conversion_Factors!$M25*F177+F254</f>
        <v>2578.9691374261602</v>
      </c>
      <c r="G330" s="79">
        <f>Conversion_Factors!$M25*G177+G254</f>
        <v>1380.6194660504516</v>
      </c>
      <c r="H330" s="79">
        <f t="shared" si="1096"/>
        <v>9889.2299003323114</v>
      </c>
      <c r="J330" s="69"/>
      <c r="K330" s="69"/>
      <c r="L330" s="69"/>
      <c r="M330" s="69"/>
      <c r="N330" s="69"/>
      <c r="V330" s="70"/>
      <c r="W330" s="70"/>
      <c r="X330" s="70"/>
      <c r="Y330" s="70"/>
      <c r="Z330" s="70"/>
      <c r="BB330" s="71"/>
      <c r="BC330" s="71"/>
      <c r="BD330" s="71"/>
      <c r="BE330" s="71"/>
      <c r="BF330" s="71"/>
      <c r="BG330" s="71"/>
      <c r="BH330" s="71"/>
      <c r="BI330" s="71"/>
      <c r="BJ330" s="71"/>
      <c r="BK330" s="71"/>
      <c r="BL330" s="71"/>
      <c r="BM330" s="71"/>
      <c r="BN330" s="71"/>
      <c r="BO330" s="71"/>
      <c r="BP330" s="71"/>
      <c r="BQ330" s="71"/>
      <c r="BR330" s="71"/>
      <c r="BS330" s="71"/>
      <c r="BT330" s="71"/>
      <c r="BU330" s="71"/>
      <c r="BV330" s="71"/>
      <c r="CK330" s="73"/>
      <c r="CL330" s="73"/>
      <c r="CM330" s="73"/>
      <c r="CN330" s="73"/>
      <c r="CO330" s="73"/>
      <c r="CP330" s="73"/>
      <c r="CQ330" s="73"/>
      <c r="CR330" s="73"/>
      <c r="CS330" s="73"/>
      <c r="CT330" s="73"/>
      <c r="CU330" s="73"/>
      <c r="CX330" s="53"/>
      <c r="CZ330" s="71">
        <f t="shared" si="1097"/>
        <v>0.2654884640691188</v>
      </c>
      <c r="DA330" s="71">
        <f t="shared" si="1098"/>
        <v>0.33411750693337999</v>
      </c>
      <c r="DB330" s="71">
        <f t="shared" si="1099"/>
        <v>0.26078563886349715</v>
      </c>
      <c r="DC330" s="71">
        <f t="shared" si="1100"/>
        <v>0.13960839013400408</v>
      </c>
      <c r="DE330" s="71">
        <f t="shared" si="1083"/>
        <v>0.26635496667596803</v>
      </c>
      <c r="DF330" s="71">
        <f t="shared" si="1084"/>
        <v>0.33757973729953467</v>
      </c>
      <c r="DG330" s="71">
        <f t="shared" si="1085"/>
        <v>0.25742536011001488</v>
      </c>
      <c r="DH330" s="71">
        <f t="shared" si="1086"/>
        <v>0.1386101967408955</v>
      </c>
      <c r="DI330" s="71">
        <f t="shared" si="1087"/>
        <v>0.99997026082641316</v>
      </c>
      <c r="DJ330" s="71"/>
      <c r="DK330" s="71">
        <f t="shared" si="1088"/>
        <v>0.26636288808813396</v>
      </c>
      <c r="DL330" s="71">
        <f t="shared" si="1089"/>
        <v>0.33758977694051223</v>
      </c>
      <c r="DM330" s="71">
        <f t="shared" si="1090"/>
        <v>0.25743301595516338</v>
      </c>
      <c r="DN330" s="71">
        <f t="shared" si="1091"/>
        <v>0.13861431901619034</v>
      </c>
      <c r="DQ330" s="71"/>
      <c r="DR330" s="71"/>
      <c r="DS330" s="71"/>
      <c r="DT330" s="71"/>
      <c r="DV330" s="71" t="e">
        <f t="shared" si="1092"/>
        <v>#DIV/0!</v>
      </c>
      <c r="DW330" s="71" t="e">
        <f t="shared" si="1093"/>
        <v>#DIV/0!</v>
      </c>
      <c r="DX330" s="71" t="e">
        <f t="shared" si="1094"/>
        <v>#DIV/0!</v>
      </c>
      <c r="DY330" s="71" t="e">
        <f t="shared" si="1095"/>
        <v>#DIV/0!</v>
      </c>
      <c r="DZ330" s="71"/>
      <c r="EB330" s="71" t="e">
        <f t="shared" si="1050"/>
        <v>#DIV/0!</v>
      </c>
      <c r="EC330" s="71" t="e">
        <f t="shared" si="1051"/>
        <v>#DIV/0!</v>
      </c>
      <c r="ED330" s="71" t="e">
        <f t="shared" si="1052"/>
        <v>#DIV/0!</v>
      </c>
      <c r="EE330" s="71" t="e">
        <f t="shared" si="1053"/>
        <v>#DIV/0!</v>
      </c>
      <c r="EG330" s="71" t="e">
        <f t="shared" si="1075"/>
        <v>#DIV/0!</v>
      </c>
      <c r="EH330" s="71" t="e">
        <f t="shared" si="1054"/>
        <v>#DIV/0!</v>
      </c>
      <c r="EI330" s="71" t="e">
        <f t="shared" si="1055"/>
        <v>#DIV/0!</v>
      </c>
      <c r="EJ330" s="71" t="e">
        <f t="shared" si="1056"/>
        <v>#DIV/0!</v>
      </c>
      <c r="EL330" s="71" t="e">
        <f t="shared" si="1076"/>
        <v>#DIV/0!</v>
      </c>
      <c r="EM330" s="71" t="e">
        <f t="shared" si="1057"/>
        <v>#DIV/0!</v>
      </c>
      <c r="EN330" s="71" t="e">
        <f t="shared" si="1058"/>
        <v>#DIV/0!</v>
      </c>
      <c r="EO330" s="71" t="e">
        <f t="shared" si="1059"/>
        <v>#DIV/0!</v>
      </c>
      <c r="EQ330" s="71" t="e">
        <f t="shared" si="1077"/>
        <v>#DIV/0!</v>
      </c>
      <c r="ER330" s="71" t="e">
        <f t="shared" si="1060"/>
        <v>#DIV/0!</v>
      </c>
      <c r="ES330" s="71" t="e">
        <f t="shared" si="1061"/>
        <v>#DIV/0!</v>
      </c>
      <c r="ET330" s="71" t="e">
        <f t="shared" si="1062"/>
        <v>#DIV/0!</v>
      </c>
      <c r="EW330" s="71">
        <f t="shared" si="1063"/>
        <v>1</v>
      </c>
      <c r="EX330" s="71">
        <f t="shared" si="1064"/>
        <v>1</v>
      </c>
      <c r="EY330" s="71">
        <f t="shared" si="1037"/>
        <v>1.1778413311413061</v>
      </c>
      <c r="EZ330" s="71"/>
      <c r="FA330" s="71" t="e">
        <f t="shared" si="1065"/>
        <v>#DIV/0!</v>
      </c>
      <c r="FB330" s="71">
        <f t="shared" si="1066"/>
        <v>1</v>
      </c>
      <c r="FC330" s="71">
        <f t="shared" si="1038"/>
        <v>1.0085174770656995</v>
      </c>
      <c r="FD330" s="71"/>
      <c r="FE330" s="71" t="e">
        <f t="shared" si="1067"/>
        <v>#DIV/0!</v>
      </c>
      <c r="FF330" s="71">
        <f t="shared" si="1068"/>
        <v>1</v>
      </c>
      <c r="FG330" s="71">
        <f t="shared" si="1039"/>
        <v>0.99024500154909989</v>
      </c>
      <c r="FH330" s="71"/>
      <c r="FI330" s="71" t="e">
        <f t="shared" si="1069"/>
        <v>#DIV/0!</v>
      </c>
      <c r="FJ330" s="71">
        <f t="shared" si="1070"/>
        <v>1</v>
      </c>
      <c r="FK330" s="71">
        <f t="shared" si="1071"/>
        <v>0.97166604761811914</v>
      </c>
      <c r="FM330" s="71" t="e">
        <f t="shared" si="1072"/>
        <v>#DIV/0!</v>
      </c>
      <c r="FN330" s="71">
        <f t="shared" si="1073"/>
        <v>1</v>
      </c>
      <c r="FO330" s="71">
        <f t="shared" si="1040"/>
        <v>1.0174200718128994</v>
      </c>
      <c r="GA330" s="51">
        <f t="shared" si="1081"/>
        <v>1985</v>
      </c>
      <c r="GB330" s="119">
        <f t="shared" si="1041"/>
        <v>1</v>
      </c>
      <c r="GC330" s="119">
        <f t="shared" si="1042"/>
        <v>1</v>
      </c>
      <c r="GD330" s="119">
        <f t="shared" si="1043"/>
        <v>1</v>
      </c>
      <c r="GE330" s="119">
        <f t="shared" si="1044"/>
        <v>1</v>
      </c>
      <c r="GF330" s="119">
        <f t="shared" si="1045"/>
        <v>1</v>
      </c>
      <c r="GH330" s="51">
        <f t="shared" si="1082"/>
        <v>16</v>
      </c>
      <c r="GI330" s="71">
        <f t="shared" si="1078"/>
        <v>1.0868140912904336</v>
      </c>
      <c r="GJ330" s="71">
        <f t="shared" si="1079"/>
        <v>1.085903357740206</v>
      </c>
      <c r="GK330" s="71">
        <f t="shared" si="1080"/>
        <v>1.0220481556654495</v>
      </c>
    </row>
    <row r="331" spans="1:193" x14ac:dyDescent="0.2">
      <c r="A331" s="75" t="s">
        <v>563</v>
      </c>
      <c r="B331" s="50">
        <f t="shared" si="1049"/>
        <v>1964</v>
      </c>
      <c r="D331" s="79">
        <f>Conversion_Factors!$M26*D178+D255</f>
        <v>2607.7850452471148</v>
      </c>
      <c r="E331" s="79">
        <f>Conversion_Factors!$M26*E178+E255</f>
        <v>3354.729231295189</v>
      </c>
      <c r="F331" s="79">
        <f>Conversion_Factors!$M26*F178+F255</f>
        <v>2653.9171185779333</v>
      </c>
      <c r="G331" s="79">
        <f>Conversion_Factors!$M26*G178+G255</f>
        <v>1527.8967508824608</v>
      </c>
      <c r="H331" s="79">
        <f t="shared" si="1096"/>
        <v>10144.328146002699</v>
      </c>
      <c r="J331" s="69"/>
      <c r="K331" s="69"/>
      <c r="L331" s="69"/>
      <c r="M331" s="69"/>
      <c r="N331" s="69"/>
      <c r="V331" s="70"/>
      <c r="W331" s="70"/>
      <c r="X331" s="70"/>
      <c r="Y331" s="70"/>
      <c r="Z331" s="70"/>
      <c r="BB331" s="71"/>
      <c r="BC331" s="71"/>
      <c r="BD331" s="71"/>
      <c r="BE331" s="71"/>
      <c r="BF331" s="71"/>
      <c r="BG331" s="71"/>
      <c r="BH331" s="71"/>
      <c r="BI331" s="71"/>
      <c r="BJ331" s="71"/>
      <c r="BK331" s="71"/>
      <c r="BL331" s="71"/>
      <c r="BM331" s="71"/>
      <c r="BN331" s="71"/>
      <c r="BO331" s="71"/>
      <c r="BP331" s="71"/>
      <c r="BQ331" s="71"/>
      <c r="BR331" s="71"/>
      <c r="BS331" s="71"/>
      <c r="BT331" s="71"/>
      <c r="BU331" s="71"/>
      <c r="BV331" s="71"/>
      <c r="CK331" s="73"/>
      <c r="CL331" s="73"/>
      <c r="CM331" s="73"/>
      <c r="CN331" s="73"/>
      <c r="CO331" s="73"/>
      <c r="CP331" s="73"/>
      <c r="CQ331" s="73"/>
      <c r="CR331" s="73"/>
      <c r="CS331" s="73"/>
      <c r="CT331" s="73"/>
      <c r="CU331" s="73"/>
      <c r="CX331" s="53"/>
      <c r="CZ331" s="71">
        <f t="shared" si="1097"/>
        <v>0.2570682856187666</v>
      </c>
      <c r="DA331" s="71">
        <f t="shared" si="1098"/>
        <v>0.33069999146440232</v>
      </c>
      <c r="DB331" s="71">
        <f t="shared" si="1099"/>
        <v>0.26161585867307441</v>
      </c>
      <c r="DC331" s="71">
        <f t="shared" si="1100"/>
        <v>0.1506158642437565</v>
      </c>
      <c r="DE331" s="71">
        <f t="shared" si="1083"/>
        <v>0.26125576029385533</v>
      </c>
      <c r="DF331" s="71">
        <f t="shared" si="1084"/>
        <v>0.33240582120378542</v>
      </c>
      <c r="DG331" s="71">
        <f t="shared" si="1085"/>
        <v>0.26120052886545114</v>
      </c>
      <c r="DH331" s="71">
        <f t="shared" si="1086"/>
        <v>0.14504251952170955</v>
      </c>
      <c r="DI331" s="71">
        <f t="shared" si="1087"/>
        <v>0.99990462988480133</v>
      </c>
      <c r="DJ331" s="71"/>
      <c r="DK331" s="71">
        <f t="shared" si="1088"/>
        <v>0.26128067866227855</v>
      </c>
      <c r="DL331" s="71">
        <f t="shared" si="1089"/>
        <v>0.33243752580891817</v>
      </c>
      <c r="DM331" s="71">
        <f t="shared" si="1090"/>
        <v>0.26122544196594427</v>
      </c>
      <c r="DN331" s="71">
        <f t="shared" si="1091"/>
        <v>0.14505635356285915</v>
      </c>
      <c r="DQ331" s="71"/>
      <c r="DR331" s="71"/>
      <c r="DS331" s="71"/>
      <c r="DT331" s="71"/>
      <c r="DV331" s="71" t="e">
        <f t="shared" si="1092"/>
        <v>#DIV/0!</v>
      </c>
      <c r="DW331" s="71" t="e">
        <f t="shared" si="1093"/>
        <v>#DIV/0!</v>
      </c>
      <c r="DX331" s="71" t="e">
        <f t="shared" si="1094"/>
        <v>#DIV/0!</v>
      </c>
      <c r="DY331" s="71" t="e">
        <f t="shared" si="1095"/>
        <v>#DIV/0!</v>
      </c>
      <c r="DZ331" s="71"/>
      <c r="EB331" s="71" t="e">
        <f t="shared" si="1050"/>
        <v>#DIV/0!</v>
      </c>
      <c r="EC331" s="71" t="e">
        <f t="shared" si="1051"/>
        <v>#DIV/0!</v>
      </c>
      <c r="ED331" s="71" t="e">
        <f t="shared" si="1052"/>
        <v>#DIV/0!</v>
      </c>
      <c r="EE331" s="71" t="e">
        <f t="shared" si="1053"/>
        <v>#DIV/0!</v>
      </c>
      <c r="EG331" s="71" t="e">
        <f t="shared" si="1075"/>
        <v>#DIV/0!</v>
      </c>
      <c r="EH331" s="71" t="e">
        <f t="shared" si="1054"/>
        <v>#DIV/0!</v>
      </c>
      <c r="EI331" s="71" t="e">
        <f t="shared" si="1055"/>
        <v>#DIV/0!</v>
      </c>
      <c r="EJ331" s="71" t="e">
        <f t="shared" si="1056"/>
        <v>#DIV/0!</v>
      </c>
      <c r="EL331" s="71" t="e">
        <f t="shared" si="1076"/>
        <v>#DIV/0!</v>
      </c>
      <c r="EM331" s="71" t="e">
        <f t="shared" si="1057"/>
        <v>#DIV/0!</v>
      </c>
      <c r="EN331" s="71" t="e">
        <f t="shared" si="1058"/>
        <v>#DIV/0!</v>
      </c>
      <c r="EO331" s="71" t="e">
        <f t="shared" si="1059"/>
        <v>#DIV/0!</v>
      </c>
      <c r="EQ331" s="71" t="e">
        <f t="shared" si="1077"/>
        <v>#DIV/0!</v>
      </c>
      <c r="ER331" s="71" t="e">
        <f t="shared" si="1060"/>
        <v>#DIV/0!</v>
      </c>
      <c r="ES331" s="71" t="e">
        <f t="shared" si="1061"/>
        <v>#DIV/0!</v>
      </c>
      <c r="ET331" s="71" t="e">
        <f t="shared" si="1062"/>
        <v>#DIV/0!</v>
      </c>
      <c r="EW331" s="71">
        <f t="shared" si="1063"/>
        <v>1</v>
      </c>
      <c r="EX331" s="71">
        <f t="shared" si="1064"/>
        <v>1</v>
      </c>
      <c r="EY331" s="71">
        <f t="shared" si="1037"/>
        <v>1.1778413311413061</v>
      </c>
      <c r="EZ331" s="71"/>
      <c r="FA331" s="71" t="e">
        <f t="shared" si="1065"/>
        <v>#DIV/0!</v>
      </c>
      <c r="FB331" s="71">
        <f t="shared" si="1066"/>
        <v>1</v>
      </c>
      <c r="FC331" s="71">
        <f t="shared" si="1038"/>
        <v>1.0085174770656995</v>
      </c>
      <c r="FD331" s="71"/>
      <c r="FE331" s="71" t="e">
        <f t="shared" si="1067"/>
        <v>#DIV/0!</v>
      </c>
      <c r="FF331" s="71">
        <f t="shared" si="1068"/>
        <v>1</v>
      </c>
      <c r="FG331" s="71">
        <f t="shared" si="1039"/>
        <v>0.99024500154909989</v>
      </c>
      <c r="FH331" s="71"/>
      <c r="FI331" s="71" t="e">
        <f t="shared" si="1069"/>
        <v>#DIV/0!</v>
      </c>
      <c r="FJ331" s="71">
        <f t="shared" si="1070"/>
        <v>1</v>
      </c>
      <c r="FK331" s="71">
        <f t="shared" si="1071"/>
        <v>0.97166604761811914</v>
      </c>
      <c r="FM331" s="71" t="e">
        <f t="shared" si="1072"/>
        <v>#DIV/0!</v>
      </c>
      <c r="FN331" s="71">
        <f t="shared" si="1073"/>
        <v>1</v>
      </c>
      <c r="FO331" s="71">
        <f t="shared" si="1040"/>
        <v>1.0174200718128994</v>
      </c>
      <c r="GA331" s="51">
        <f t="shared" si="1081"/>
        <v>1986</v>
      </c>
      <c r="GB331" s="119">
        <f t="shared" si="1041"/>
        <v>1.0024769996732026</v>
      </c>
      <c r="GC331" s="119">
        <f t="shared" si="1042"/>
        <v>1.0143389540892807</v>
      </c>
      <c r="GD331" s="119">
        <f t="shared" si="1043"/>
        <v>1.0058918146871199</v>
      </c>
      <c r="GE331" s="119">
        <f t="shared" si="1044"/>
        <v>0.98757725032436239</v>
      </c>
      <c r="GF331" s="119">
        <f t="shared" si="1045"/>
        <v>0.99446178792155104</v>
      </c>
      <c r="GH331" s="51">
        <f t="shared" si="1082"/>
        <v>17</v>
      </c>
      <c r="GI331" s="71">
        <f t="shared" si="1078"/>
        <v>1.140117017545452</v>
      </c>
      <c r="GJ331" s="71">
        <f t="shared" si="1079"/>
        <v>1.1042199189317468</v>
      </c>
      <c r="GK331" s="71">
        <f t="shared" si="1080"/>
        <v>1.0160963445931059</v>
      </c>
    </row>
    <row r="332" spans="1:193" x14ac:dyDescent="0.2">
      <c r="A332" s="75" t="s">
        <v>563</v>
      </c>
      <c r="B332" s="50">
        <f t="shared" si="1049"/>
        <v>1965</v>
      </c>
      <c r="D332" s="79">
        <f>Conversion_Factors!$M27*D179+D256</f>
        <v>2736.3319547192923</v>
      </c>
      <c r="E332" s="79">
        <f>Conversion_Factors!$M27*E179+E256</f>
        <v>3536.050309194648</v>
      </c>
      <c r="F332" s="79">
        <f>Conversion_Factors!$M27*F179+F256</f>
        <v>2688.2849599959691</v>
      </c>
      <c r="G332" s="79">
        <f>Conversion_Factors!$M27*G179+G256</f>
        <v>1566.3880261766576</v>
      </c>
      <c r="H332" s="79">
        <f t="shared" si="1096"/>
        <v>10527.055250086567</v>
      </c>
      <c r="J332" s="69"/>
      <c r="K332" s="69"/>
      <c r="L332" s="69"/>
      <c r="M332" s="69"/>
      <c r="N332" s="69"/>
      <c r="V332" s="70"/>
      <c r="W332" s="70"/>
      <c r="X332" s="70"/>
      <c r="Y332" s="70"/>
      <c r="Z332" s="70"/>
      <c r="BB332" s="71"/>
      <c r="BC332" s="71"/>
      <c r="BD332" s="71"/>
      <c r="BE332" s="71"/>
      <c r="BF332" s="71"/>
      <c r="BG332" s="71"/>
      <c r="BH332" s="71"/>
      <c r="BI332" s="71"/>
      <c r="BJ332" s="71"/>
      <c r="BK332" s="71"/>
      <c r="BL332" s="71"/>
      <c r="BM332" s="71"/>
      <c r="BN332" s="71"/>
      <c r="BO332" s="71"/>
      <c r="BP332" s="71"/>
      <c r="BQ332" s="71"/>
      <c r="BR332" s="71"/>
      <c r="BS332" s="71"/>
      <c r="BT332" s="71"/>
      <c r="BU332" s="71"/>
      <c r="BV332" s="71"/>
      <c r="CK332" s="73"/>
      <c r="CL332" s="73"/>
      <c r="CM332" s="73"/>
      <c r="CN332" s="73"/>
      <c r="CO332" s="73"/>
      <c r="CP332" s="73"/>
      <c r="CQ332" s="73"/>
      <c r="CR332" s="73"/>
      <c r="CS332" s="73"/>
      <c r="CT332" s="73"/>
      <c r="CU332" s="73"/>
      <c r="CX332" s="53"/>
      <c r="CZ332" s="71">
        <f t="shared" si="1097"/>
        <v>0.25993327570849317</v>
      </c>
      <c r="DA332" s="71">
        <f t="shared" si="1098"/>
        <v>0.33590118273251868</v>
      </c>
      <c r="DB332" s="71">
        <f t="shared" si="1099"/>
        <v>0.25536913183521692</v>
      </c>
      <c r="DC332" s="71">
        <f t="shared" si="1100"/>
        <v>0.1487964097237712</v>
      </c>
      <c r="DE332" s="71">
        <f t="shared" si="1083"/>
        <v>0.25849813456090803</v>
      </c>
      <c r="DF332" s="71">
        <f t="shared" si="1084"/>
        <v>0.33329382322653567</v>
      </c>
      <c r="DG332" s="71">
        <f t="shared" si="1085"/>
        <v>0.25847991490324951</v>
      </c>
      <c r="DH332" s="71">
        <f t="shared" si="1086"/>
        <v>0.14970429423624512</v>
      </c>
      <c r="DI332" s="71">
        <f t="shared" si="1087"/>
        <v>0.99997616692693836</v>
      </c>
      <c r="DJ332" s="71"/>
      <c r="DK332" s="71">
        <f t="shared" si="1088"/>
        <v>0.25850429551266974</v>
      </c>
      <c r="DL332" s="71">
        <f t="shared" si="1089"/>
        <v>0.33330176683189616</v>
      </c>
      <c r="DM332" s="71">
        <f t="shared" si="1090"/>
        <v>0.2584860754207704</v>
      </c>
      <c r="DN332" s="71">
        <f t="shared" si="1091"/>
        <v>0.14970786223466367</v>
      </c>
      <c r="DQ332" s="71"/>
      <c r="DR332" s="71"/>
      <c r="DS332" s="71"/>
      <c r="DT332" s="71"/>
      <c r="DV332" s="71" t="e">
        <f t="shared" si="1092"/>
        <v>#DIV/0!</v>
      </c>
      <c r="DW332" s="71" t="e">
        <f t="shared" si="1093"/>
        <v>#DIV/0!</v>
      </c>
      <c r="DX332" s="71" t="e">
        <f t="shared" si="1094"/>
        <v>#DIV/0!</v>
      </c>
      <c r="DY332" s="71" t="e">
        <f t="shared" si="1095"/>
        <v>#DIV/0!</v>
      </c>
      <c r="DZ332" s="71"/>
      <c r="EB332" s="71" t="e">
        <f t="shared" si="1050"/>
        <v>#DIV/0!</v>
      </c>
      <c r="EC332" s="71" t="e">
        <f t="shared" si="1051"/>
        <v>#DIV/0!</v>
      </c>
      <c r="ED332" s="71" t="e">
        <f t="shared" si="1052"/>
        <v>#DIV/0!</v>
      </c>
      <c r="EE332" s="71" t="e">
        <f t="shared" si="1053"/>
        <v>#DIV/0!</v>
      </c>
      <c r="EG332" s="71" t="e">
        <f t="shared" si="1075"/>
        <v>#DIV/0!</v>
      </c>
      <c r="EH332" s="71" t="e">
        <f t="shared" si="1054"/>
        <v>#DIV/0!</v>
      </c>
      <c r="EI332" s="71" t="e">
        <f t="shared" si="1055"/>
        <v>#DIV/0!</v>
      </c>
      <c r="EJ332" s="71" t="e">
        <f t="shared" si="1056"/>
        <v>#DIV/0!</v>
      </c>
      <c r="EL332" s="71" t="e">
        <f t="shared" si="1076"/>
        <v>#DIV/0!</v>
      </c>
      <c r="EM332" s="71" t="e">
        <f t="shared" si="1057"/>
        <v>#DIV/0!</v>
      </c>
      <c r="EN332" s="71" t="e">
        <f t="shared" si="1058"/>
        <v>#DIV/0!</v>
      </c>
      <c r="EO332" s="71" t="e">
        <f t="shared" si="1059"/>
        <v>#DIV/0!</v>
      </c>
      <c r="EQ332" s="71" t="e">
        <f t="shared" si="1077"/>
        <v>#DIV/0!</v>
      </c>
      <c r="ER332" s="71" t="e">
        <f t="shared" si="1060"/>
        <v>#DIV/0!</v>
      </c>
      <c r="ES332" s="71" t="e">
        <f t="shared" si="1061"/>
        <v>#DIV/0!</v>
      </c>
      <c r="ET332" s="71" t="e">
        <f t="shared" si="1062"/>
        <v>#DIV/0!</v>
      </c>
      <c r="EW332" s="71">
        <f t="shared" si="1063"/>
        <v>1</v>
      </c>
      <c r="EX332" s="71">
        <f t="shared" si="1064"/>
        <v>1</v>
      </c>
      <c r="EY332" s="71">
        <f t="shared" si="1037"/>
        <v>1.1778413311413061</v>
      </c>
      <c r="EZ332" s="71"/>
      <c r="FA332" s="71" t="e">
        <f t="shared" si="1065"/>
        <v>#DIV/0!</v>
      </c>
      <c r="FB332" s="71">
        <f t="shared" si="1066"/>
        <v>1</v>
      </c>
      <c r="FC332" s="71">
        <f t="shared" si="1038"/>
        <v>1.0085174770656995</v>
      </c>
      <c r="FD332" s="71"/>
      <c r="FE332" s="71" t="e">
        <f t="shared" si="1067"/>
        <v>#DIV/0!</v>
      </c>
      <c r="FF332" s="71">
        <f t="shared" si="1068"/>
        <v>1</v>
      </c>
      <c r="FG332" s="71">
        <f t="shared" si="1039"/>
        <v>0.99024500154909989</v>
      </c>
      <c r="FH332" s="71"/>
      <c r="FI332" s="71" t="e">
        <f t="shared" si="1069"/>
        <v>#DIV/0!</v>
      </c>
      <c r="FJ332" s="71">
        <f t="shared" si="1070"/>
        <v>1</v>
      </c>
      <c r="FK332" s="71">
        <f t="shared" si="1071"/>
        <v>0.97166604761811914</v>
      </c>
      <c r="FM332" s="71" t="e">
        <f t="shared" si="1072"/>
        <v>#DIV/0!</v>
      </c>
      <c r="FN332" s="71">
        <f t="shared" si="1073"/>
        <v>1</v>
      </c>
      <c r="FO332" s="71">
        <f t="shared" si="1040"/>
        <v>1.0174200718128994</v>
      </c>
      <c r="GA332" s="51">
        <f t="shared" si="1081"/>
        <v>1987</v>
      </c>
      <c r="GB332" s="119">
        <f t="shared" si="1041"/>
        <v>1.025419804656408</v>
      </c>
      <c r="GC332" s="119">
        <f t="shared" si="1042"/>
        <v>1.0284697465763981</v>
      </c>
      <c r="GD332" s="119">
        <f t="shared" si="1043"/>
        <v>1.0188678946064211</v>
      </c>
      <c r="GE332" s="119">
        <f t="shared" si="1044"/>
        <v>0.99437133976956238</v>
      </c>
      <c r="GF332" s="119">
        <f t="shared" si="1045"/>
        <v>0.98352504151839937</v>
      </c>
      <c r="GH332" s="51">
        <f t="shared" si="1082"/>
        <v>18</v>
      </c>
      <c r="GI332" s="71">
        <f t="shared" si="1078"/>
        <v>1.1392258679989204</v>
      </c>
      <c r="GJ332" s="71">
        <f t="shared" si="1079"/>
        <v>1.1190890742110038</v>
      </c>
      <c r="GK332" s="71">
        <f t="shared" si="1080"/>
        <v>1.0223509570338731</v>
      </c>
    </row>
    <row r="333" spans="1:193" x14ac:dyDescent="0.2">
      <c r="A333" s="75" t="s">
        <v>563</v>
      </c>
      <c r="B333" s="50">
        <f t="shared" si="1049"/>
        <v>1966</v>
      </c>
      <c r="D333" s="79">
        <f>Conversion_Factors!$M28*D180+D257</f>
        <v>2784.0505600951974</v>
      </c>
      <c r="E333" s="79">
        <f>Conversion_Factors!$M28*E180+E257</f>
        <v>3708.0549118624444</v>
      </c>
      <c r="F333" s="79">
        <f>Conversion_Factors!$M28*F180+F257</f>
        <v>2891.6492453008636</v>
      </c>
      <c r="G333" s="79">
        <f>Conversion_Factors!$M28*G180+G257</f>
        <v>1648.0601838800371</v>
      </c>
      <c r="H333" s="79">
        <f t="shared" si="1096"/>
        <v>11031.814901138543</v>
      </c>
      <c r="J333" s="69"/>
      <c r="K333" s="69"/>
      <c r="L333" s="69"/>
      <c r="M333" s="69"/>
      <c r="N333" s="69"/>
      <c r="V333" s="70"/>
      <c r="W333" s="70"/>
      <c r="X333" s="70"/>
      <c r="Y333" s="70"/>
      <c r="Z333" s="70"/>
      <c r="BB333" s="71"/>
      <c r="BC333" s="71"/>
      <c r="BD333" s="71"/>
      <c r="BE333" s="71"/>
      <c r="BF333" s="71"/>
      <c r="BG333" s="71"/>
      <c r="BH333" s="71"/>
      <c r="BI333" s="71"/>
      <c r="BJ333" s="71"/>
      <c r="BK333" s="71"/>
      <c r="BL333" s="71"/>
      <c r="BM333" s="71"/>
      <c r="BN333" s="71"/>
      <c r="BO333" s="71"/>
      <c r="BP333" s="71"/>
      <c r="BQ333" s="71"/>
      <c r="BR333" s="71"/>
      <c r="BS333" s="71"/>
      <c r="BT333" s="71"/>
      <c r="BU333" s="71"/>
      <c r="BV333" s="71"/>
      <c r="CK333" s="73"/>
      <c r="CL333" s="73"/>
      <c r="CM333" s="73"/>
      <c r="CN333" s="73"/>
      <c r="CO333" s="73"/>
      <c r="CP333" s="73"/>
      <c r="CQ333" s="73"/>
      <c r="CR333" s="73"/>
      <c r="CS333" s="73"/>
      <c r="CT333" s="73"/>
      <c r="CU333" s="73"/>
      <c r="CX333" s="53"/>
      <c r="CZ333" s="71">
        <f t="shared" si="1097"/>
        <v>0.25236559759608262</v>
      </c>
      <c r="DA333" s="71">
        <f t="shared" si="1098"/>
        <v>0.33612374256567279</v>
      </c>
      <c r="DB333" s="71">
        <f t="shared" si="1099"/>
        <v>0.26211908658859295</v>
      </c>
      <c r="DC333" s="71">
        <f t="shared" si="1100"/>
        <v>0.14939157324965163</v>
      </c>
      <c r="DE333" s="71">
        <f t="shared" si="1083"/>
        <v>0.25613080394655796</v>
      </c>
      <c r="DF333" s="71">
        <f t="shared" si="1084"/>
        <v>0.3360124503645554</v>
      </c>
      <c r="DG333" s="71">
        <f t="shared" si="1085"/>
        <v>0.25872943449568864</v>
      </c>
      <c r="DH333" s="71">
        <f t="shared" si="1086"/>
        <v>0.14909379350198249</v>
      </c>
      <c r="DI333" s="71">
        <f t="shared" si="1087"/>
        <v>0.99996648230878449</v>
      </c>
      <c r="DJ333" s="71"/>
      <c r="DK333" s="71">
        <f t="shared" si="1088"/>
        <v>0.25613938914751155</v>
      </c>
      <c r="DL333" s="71">
        <f t="shared" si="1089"/>
        <v>0.33602371310361229</v>
      </c>
      <c r="DM333" s="71">
        <f t="shared" si="1090"/>
        <v>0.25873810679965803</v>
      </c>
      <c r="DN333" s="71">
        <f t="shared" si="1091"/>
        <v>0.14909879094921813</v>
      </c>
      <c r="DQ333" s="71"/>
      <c r="DR333" s="71"/>
      <c r="DS333" s="71"/>
      <c r="DT333" s="71"/>
      <c r="DV333" s="71" t="e">
        <f t="shared" si="1092"/>
        <v>#DIV/0!</v>
      </c>
      <c r="DW333" s="71" t="e">
        <f t="shared" si="1093"/>
        <v>#DIV/0!</v>
      </c>
      <c r="DX333" s="71" t="e">
        <f t="shared" si="1094"/>
        <v>#DIV/0!</v>
      </c>
      <c r="DY333" s="71" t="e">
        <f t="shared" si="1095"/>
        <v>#DIV/0!</v>
      </c>
      <c r="DZ333" s="71"/>
      <c r="EB333" s="71" t="e">
        <f t="shared" si="1050"/>
        <v>#DIV/0!</v>
      </c>
      <c r="EC333" s="71" t="e">
        <f t="shared" si="1051"/>
        <v>#DIV/0!</v>
      </c>
      <c r="ED333" s="71" t="e">
        <f t="shared" si="1052"/>
        <v>#DIV/0!</v>
      </c>
      <c r="EE333" s="71" t="e">
        <f t="shared" si="1053"/>
        <v>#DIV/0!</v>
      </c>
      <c r="EG333" s="71" t="e">
        <f t="shared" si="1075"/>
        <v>#DIV/0!</v>
      </c>
      <c r="EH333" s="71" t="e">
        <f t="shared" si="1054"/>
        <v>#DIV/0!</v>
      </c>
      <c r="EI333" s="71" t="e">
        <f t="shared" si="1055"/>
        <v>#DIV/0!</v>
      </c>
      <c r="EJ333" s="71" t="e">
        <f t="shared" si="1056"/>
        <v>#DIV/0!</v>
      </c>
      <c r="EL333" s="71" t="e">
        <f t="shared" si="1076"/>
        <v>#DIV/0!</v>
      </c>
      <c r="EM333" s="71" t="e">
        <f t="shared" si="1057"/>
        <v>#DIV/0!</v>
      </c>
      <c r="EN333" s="71" t="e">
        <f t="shared" si="1058"/>
        <v>#DIV/0!</v>
      </c>
      <c r="EO333" s="71" t="e">
        <f t="shared" si="1059"/>
        <v>#DIV/0!</v>
      </c>
      <c r="EQ333" s="71" t="e">
        <f t="shared" si="1077"/>
        <v>#DIV/0!</v>
      </c>
      <c r="ER333" s="71" t="e">
        <f t="shared" si="1060"/>
        <v>#DIV/0!</v>
      </c>
      <c r="ES333" s="71" t="e">
        <f t="shared" si="1061"/>
        <v>#DIV/0!</v>
      </c>
      <c r="ET333" s="71" t="e">
        <f t="shared" si="1062"/>
        <v>#DIV/0!</v>
      </c>
      <c r="EW333" s="71">
        <f t="shared" si="1063"/>
        <v>1</v>
      </c>
      <c r="EX333" s="71">
        <f t="shared" si="1064"/>
        <v>1</v>
      </c>
      <c r="EY333" s="71">
        <f t="shared" si="1037"/>
        <v>1.1778413311413061</v>
      </c>
      <c r="EZ333" s="71"/>
      <c r="FA333" s="71" t="e">
        <f t="shared" si="1065"/>
        <v>#DIV/0!</v>
      </c>
      <c r="FB333" s="71">
        <f t="shared" si="1066"/>
        <v>1</v>
      </c>
      <c r="FC333" s="71">
        <f t="shared" si="1038"/>
        <v>1.0085174770656995</v>
      </c>
      <c r="FD333" s="71"/>
      <c r="FE333" s="71" t="e">
        <f t="shared" si="1067"/>
        <v>#DIV/0!</v>
      </c>
      <c r="FF333" s="71">
        <f t="shared" si="1068"/>
        <v>1</v>
      </c>
      <c r="FG333" s="71">
        <f t="shared" si="1039"/>
        <v>0.99024500154909989</v>
      </c>
      <c r="FH333" s="71"/>
      <c r="FI333" s="71" t="e">
        <f t="shared" si="1069"/>
        <v>#DIV/0!</v>
      </c>
      <c r="FJ333" s="71">
        <f t="shared" si="1070"/>
        <v>1</v>
      </c>
      <c r="FK333" s="71">
        <f t="shared" si="1071"/>
        <v>0.97166604761811914</v>
      </c>
      <c r="FM333" s="71" t="e">
        <f t="shared" si="1072"/>
        <v>#DIV/0!</v>
      </c>
      <c r="FN333" s="71">
        <f t="shared" si="1073"/>
        <v>1</v>
      </c>
      <c r="FO333" s="71">
        <f t="shared" si="1040"/>
        <v>1.0174200718128994</v>
      </c>
      <c r="GA333" s="51">
        <f t="shared" si="1081"/>
        <v>1988</v>
      </c>
      <c r="GB333" s="119">
        <f t="shared" si="1041"/>
        <v>1.0820841601887798</v>
      </c>
      <c r="GC333" s="119">
        <f t="shared" si="1042"/>
        <v>1.0440345400979163</v>
      </c>
      <c r="GD333" s="119">
        <f t="shared" si="1043"/>
        <v>1.0299162611180952</v>
      </c>
      <c r="GE333" s="119">
        <f t="shared" si="1044"/>
        <v>1.0166491245354177</v>
      </c>
      <c r="GF333" s="119">
        <f t="shared" si="1045"/>
        <v>0.98896979231498849</v>
      </c>
      <c r="GH333" s="51">
        <f t="shared" si="1082"/>
        <v>19</v>
      </c>
      <c r="GI333" s="71">
        <f t="shared" si="1078"/>
        <v>1.1603603009667074</v>
      </c>
      <c r="GJ333" s="71">
        <f t="shared" si="1079"/>
        <v>1.1345996463961512</v>
      </c>
      <c r="GK333" s="71">
        <f t="shared" si="1080"/>
        <v>1.0153361937414294</v>
      </c>
    </row>
    <row r="334" spans="1:193" x14ac:dyDescent="0.2">
      <c r="A334" s="75" t="s">
        <v>563</v>
      </c>
      <c r="B334" s="50">
        <f t="shared" si="1049"/>
        <v>1967</v>
      </c>
      <c r="D334" s="79">
        <f>Conversion_Factors!$M29*D181+D258</f>
        <v>2905.6387393600799</v>
      </c>
      <c r="E334" s="79">
        <f>Conversion_Factors!$M29*E181+E258</f>
        <v>3843.8270577075136</v>
      </c>
      <c r="F334" s="79">
        <f>Conversion_Factors!$M29*F181+F258</f>
        <v>3018.9246611608687</v>
      </c>
      <c r="G334" s="79">
        <f>Conversion_Factors!$M29*G181+G258</f>
        <v>1737.9954756502821</v>
      </c>
      <c r="H334" s="79">
        <f t="shared" si="1096"/>
        <v>11506.385933878744</v>
      </c>
      <c r="J334" s="69"/>
      <c r="K334" s="69"/>
      <c r="L334" s="69"/>
      <c r="M334" s="69"/>
      <c r="N334" s="69"/>
      <c r="V334" s="70"/>
      <c r="W334" s="70"/>
      <c r="X334" s="70"/>
      <c r="Y334" s="70"/>
      <c r="Z334" s="70"/>
      <c r="BB334" s="71"/>
      <c r="BC334" s="71"/>
      <c r="BD334" s="71"/>
      <c r="BE334" s="71"/>
      <c r="BF334" s="71"/>
      <c r="BG334" s="71"/>
      <c r="BH334" s="71"/>
      <c r="BI334" s="71"/>
      <c r="BJ334" s="71"/>
      <c r="BK334" s="71"/>
      <c r="BL334" s="71"/>
      <c r="BM334" s="71"/>
      <c r="BN334" s="71"/>
      <c r="BO334" s="71"/>
      <c r="BP334" s="71"/>
      <c r="BQ334" s="627" t="s">
        <v>1489</v>
      </c>
      <c r="BR334" s="266"/>
      <c r="BS334" s="266"/>
      <c r="BT334" s="266"/>
      <c r="BU334" s="266"/>
      <c r="BV334" s="266"/>
      <c r="BW334" s="60"/>
      <c r="BX334" s="60"/>
      <c r="BY334" s="60"/>
      <c r="BZ334" s="60"/>
      <c r="CA334" s="60"/>
      <c r="CB334" s="60"/>
      <c r="CC334" s="60"/>
      <c r="CD334" s="60"/>
      <c r="CE334" s="60"/>
      <c r="CF334" s="60"/>
      <c r="CK334" s="73"/>
      <c r="CL334" s="73"/>
      <c r="CM334" s="73"/>
      <c r="CN334" s="73"/>
      <c r="CO334" s="73"/>
      <c r="CP334" s="73"/>
      <c r="CQ334" s="73"/>
      <c r="CR334" s="73"/>
      <c r="CS334" s="73"/>
      <c r="CT334" s="73"/>
      <c r="CU334" s="73"/>
      <c r="CX334" s="53"/>
      <c r="CZ334" s="71">
        <f t="shared" si="1097"/>
        <v>0.25252401197537477</v>
      </c>
      <c r="DA334" s="71">
        <f t="shared" si="1098"/>
        <v>0.33406032787323509</v>
      </c>
      <c r="DB334" s="71">
        <f t="shared" si="1099"/>
        <v>0.2623694945145304</v>
      </c>
      <c r="DC334" s="71">
        <f t="shared" si="1100"/>
        <v>0.15104616563685977</v>
      </c>
      <c r="DE334" s="71">
        <f t="shared" si="1083"/>
        <v>0.25244479650169221</v>
      </c>
      <c r="DF334" s="71">
        <f t="shared" si="1084"/>
        <v>0.3350909763832452</v>
      </c>
      <c r="DG334" s="71">
        <f t="shared" si="1085"/>
        <v>0.26224427062607486</v>
      </c>
      <c r="DH334" s="71">
        <f t="shared" si="1086"/>
        <v>0.15021735071588127</v>
      </c>
      <c r="DI334" s="71">
        <f t="shared" si="1087"/>
        <v>0.9999973942268936</v>
      </c>
      <c r="DJ334" s="71"/>
      <c r="DK334" s="71">
        <f t="shared" si="1088"/>
        <v>0.25244545431726789</v>
      </c>
      <c r="DL334" s="71">
        <f t="shared" si="1089"/>
        <v>0.33509184955657495</v>
      </c>
      <c r="DM334" s="71">
        <f t="shared" si="1090"/>
        <v>0.26224495397692321</v>
      </c>
      <c r="DN334" s="71">
        <f t="shared" si="1091"/>
        <v>0.15021774214923386</v>
      </c>
      <c r="DQ334" s="71"/>
      <c r="DR334" s="71"/>
      <c r="DS334" s="71"/>
      <c r="DT334" s="71"/>
      <c r="DV334" s="71" t="e">
        <f t="shared" si="1092"/>
        <v>#DIV/0!</v>
      </c>
      <c r="DW334" s="71" t="e">
        <f t="shared" si="1093"/>
        <v>#DIV/0!</v>
      </c>
      <c r="DX334" s="71" t="e">
        <f t="shared" si="1094"/>
        <v>#DIV/0!</v>
      </c>
      <c r="DY334" s="71" t="e">
        <f t="shared" si="1095"/>
        <v>#DIV/0!</v>
      </c>
      <c r="DZ334" s="71"/>
      <c r="EB334" s="71" t="e">
        <f t="shared" si="1050"/>
        <v>#DIV/0!</v>
      </c>
      <c r="EC334" s="71" t="e">
        <f t="shared" si="1051"/>
        <v>#DIV/0!</v>
      </c>
      <c r="ED334" s="71" t="e">
        <f t="shared" si="1052"/>
        <v>#DIV/0!</v>
      </c>
      <c r="EE334" s="71" t="e">
        <f t="shared" si="1053"/>
        <v>#DIV/0!</v>
      </c>
      <c r="EG334" s="71" t="e">
        <f>LN(#REF!/BV333)</f>
        <v>#REF!</v>
      </c>
      <c r="EH334" s="71" t="e">
        <f>LN(#REF!/BW333)</f>
        <v>#REF!</v>
      </c>
      <c r="EI334" s="71" t="e">
        <f>LN(#REF!/BX333)</f>
        <v>#REF!</v>
      </c>
      <c r="EJ334" s="71" t="e">
        <f>LN(#REF!/BY333)</f>
        <v>#REF!</v>
      </c>
      <c r="EL334" s="71" t="e">
        <f>LN(#REF!/CA333)</f>
        <v>#REF!</v>
      </c>
      <c r="EM334" s="71" t="e">
        <f>LN(#REF!/CB333)</f>
        <v>#REF!</v>
      </c>
      <c r="EN334" s="71" t="e">
        <f>LN(#REF!/CC333)</f>
        <v>#REF!</v>
      </c>
      <c r="EO334" s="71" t="e">
        <f>LN(#REF!/CD333)</f>
        <v>#REF!</v>
      </c>
      <c r="EQ334" s="71" t="e">
        <f>LN(#REF!/CF333)</f>
        <v>#REF!</v>
      </c>
      <c r="ER334" s="71" t="e">
        <f t="shared" si="1060"/>
        <v>#DIV/0!</v>
      </c>
      <c r="ES334" s="71" t="e">
        <f t="shared" si="1061"/>
        <v>#DIV/0!</v>
      </c>
      <c r="ET334" s="71" t="e">
        <f t="shared" si="1062"/>
        <v>#DIV/0!</v>
      </c>
      <c r="EW334" s="71">
        <f t="shared" si="1063"/>
        <v>1</v>
      </c>
      <c r="EX334" s="71">
        <f t="shared" si="1064"/>
        <v>1</v>
      </c>
      <c r="EY334" s="71">
        <f t="shared" si="1037"/>
        <v>1.1778413311413061</v>
      </c>
      <c r="EZ334" s="71"/>
      <c r="FA334" s="71" t="e">
        <f t="shared" si="1065"/>
        <v>#DIV/0!</v>
      </c>
      <c r="FB334" s="71">
        <f t="shared" si="1066"/>
        <v>1</v>
      </c>
      <c r="FC334" s="71">
        <f t="shared" si="1038"/>
        <v>1.0085174770656995</v>
      </c>
      <c r="FD334" s="71"/>
      <c r="FE334" s="71" t="e">
        <f t="shared" si="1067"/>
        <v>#REF!</v>
      </c>
      <c r="FF334" s="71">
        <f t="shared" si="1068"/>
        <v>1</v>
      </c>
      <c r="FG334" s="71">
        <f t="shared" si="1039"/>
        <v>0.99024500154909989</v>
      </c>
      <c r="FH334" s="71"/>
      <c r="FI334" s="71" t="e">
        <f t="shared" si="1069"/>
        <v>#REF!</v>
      </c>
      <c r="FJ334" s="71">
        <f t="shared" si="1070"/>
        <v>1</v>
      </c>
      <c r="FK334" s="71">
        <f t="shared" si="1071"/>
        <v>0.97166604761811914</v>
      </c>
      <c r="FM334" s="71" t="e">
        <f t="shared" si="1072"/>
        <v>#REF!</v>
      </c>
      <c r="FN334" s="71">
        <f t="shared" si="1073"/>
        <v>1</v>
      </c>
      <c r="FO334" s="71">
        <f t="shared" si="1040"/>
        <v>1.0174200718128994</v>
      </c>
      <c r="GA334" s="51">
        <f t="shared" si="1081"/>
        <v>1989</v>
      </c>
      <c r="GB334" s="119">
        <f t="shared" si="1041"/>
        <v>1.1040243367662521</v>
      </c>
      <c r="GC334" s="119">
        <f t="shared" si="1042"/>
        <v>1.0585843858212403</v>
      </c>
      <c r="GD334" s="119">
        <f t="shared" si="1043"/>
        <v>1.0405010610892929</v>
      </c>
      <c r="GE334" s="119">
        <f t="shared" si="1044"/>
        <v>1.0125542975421091</v>
      </c>
      <c r="GF334" s="119">
        <f t="shared" si="1045"/>
        <v>0.98878475171293989</v>
      </c>
      <c r="GH334" s="51">
        <f t="shared" si="1082"/>
        <v>20</v>
      </c>
      <c r="GI334" s="71">
        <f t="shared" si="1078"/>
        <v>1.2213507490587401</v>
      </c>
      <c r="GJ334" s="71">
        <f t="shared" si="1079"/>
        <v>1.1431900264199562</v>
      </c>
      <c r="GK334" s="71">
        <f t="shared" si="1080"/>
        <v>1.0611549327176357</v>
      </c>
    </row>
    <row r="335" spans="1:193" x14ac:dyDescent="0.2">
      <c r="A335" s="75" t="s">
        <v>563</v>
      </c>
      <c r="B335" s="50">
        <f t="shared" si="1049"/>
        <v>1968</v>
      </c>
      <c r="D335" s="79">
        <f>Conversion_Factors!$M30*D182+D259</f>
        <v>3031.20874312249</v>
      </c>
      <c r="E335" s="79">
        <f>Conversion_Factors!$M30*E182+E259</f>
        <v>4013.7973139596779</v>
      </c>
      <c r="F335" s="79">
        <f>Conversion_Factors!$M30*F182+F259</f>
        <v>3336.7125254453649</v>
      </c>
      <c r="G335" s="79">
        <f>Conversion_Factors!$M30*G182+G259</f>
        <v>1812.3524390262182</v>
      </c>
      <c r="H335" s="79">
        <f t="shared" si="1096"/>
        <v>12194.071021553751</v>
      </c>
      <c r="J335" s="69"/>
      <c r="K335" s="69"/>
      <c r="L335" s="69"/>
      <c r="M335" s="69"/>
      <c r="N335" s="69"/>
      <c r="V335" s="70"/>
      <c r="W335" s="70"/>
      <c r="X335" s="70"/>
      <c r="Y335" s="70"/>
      <c r="Z335" s="70"/>
      <c r="BB335" s="71"/>
      <c r="BC335" s="71"/>
      <c r="BD335" s="71"/>
      <c r="BE335" s="71"/>
      <c r="BF335" s="71"/>
      <c r="BG335" s="71"/>
      <c r="BH335" s="71"/>
      <c r="BI335" s="71"/>
      <c r="BJ335" s="71"/>
      <c r="BK335" s="71"/>
      <c r="BL335" s="71"/>
      <c r="BM335" s="71"/>
      <c r="BN335" s="71"/>
      <c r="BO335" s="71"/>
      <c r="BP335" s="71"/>
      <c r="BQ335" s="71"/>
      <c r="BR335" s="71"/>
      <c r="BS335" s="71"/>
      <c r="BT335" s="71"/>
      <c r="BU335" s="71"/>
      <c r="BV335" s="71"/>
      <c r="CK335" s="73"/>
      <c r="CL335" s="73"/>
      <c r="CM335" s="73"/>
      <c r="CN335" s="73"/>
      <c r="CO335" s="73"/>
      <c r="CP335" s="73"/>
      <c r="CQ335" s="73"/>
      <c r="CR335" s="73"/>
      <c r="CS335" s="73"/>
      <c r="CT335" s="73"/>
      <c r="CU335" s="73"/>
      <c r="CX335" s="53"/>
      <c r="CZ335" s="71">
        <f t="shared" si="1097"/>
        <v>0.24858053867036259</v>
      </c>
      <c r="DA335" s="71">
        <f t="shared" si="1098"/>
        <v>0.32915974549148114</v>
      </c>
      <c r="DB335" s="71">
        <f t="shared" si="1099"/>
        <v>0.27363400783442426</v>
      </c>
      <c r="DC335" s="71">
        <f t="shared" si="1100"/>
        <v>0.14862570800373204</v>
      </c>
      <c r="DE335" s="71">
        <f t="shared" si="1083"/>
        <v>0.25054710300286837</v>
      </c>
      <c r="DF335" s="71">
        <f t="shared" si="1084"/>
        <v>0.33160400146661956</v>
      </c>
      <c r="DG335" s="71">
        <f t="shared" si="1085"/>
        <v>0.2679622911685256</v>
      </c>
      <c r="DH335" s="71">
        <f t="shared" si="1086"/>
        <v>0.14983267841357681</v>
      </c>
      <c r="DI335" s="71">
        <f t="shared" si="1087"/>
        <v>0.99994607405159042</v>
      </c>
      <c r="DJ335" s="71"/>
      <c r="DK335" s="71">
        <f t="shared" si="1088"/>
        <v>0.25056061472165131</v>
      </c>
      <c r="DL335" s="71">
        <f t="shared" si="1089"/>
        <v>0.33162188449125413</v>
      </c>
      <c r="DM335" s="71">
        <f t="shared" si="1090"/>
        <v>0.26797674206849337</v>
      </c>
      <c r="DN335" s="71">
        <f t="shared" si="1091"/>
        <v>0.14984075871860111</v>
      </c>
      <c r="DQ335" s="71"/>
      <c r="DR335" s="71"/>
      <c r="DS335" s="71"/>
      <c r="DT335" s="71"/>
      <c r="DV335" s="71" t="e">
        <f t="shared" si="1092"/>
        <v>#DIV/0!</v>
      </c>
      <c r="DW335" s="71" t="e">
        <f t="shared" si="1093"/>
        <v>#DIV/0!</v>
      </c>
      <c r="DX335" s="71" t="e">
        <f t="shared" si="1094"/>
        <v>#DIV/0!</v>
      </c>
      <c r="DY335" s="71" t="e">
        <f t="shared" si="1095"/>
        <v>#DIV/0!</v>
      </c>
      <c r="DZ335" s="71"/>
      <c r="EB335" s="71" t="e">
        <f t="shared" si="1050"/>
        <v>#DIV/0!</v>
      </c>
      <c r="EC335" s="71" t="e">
        <f t="shared" si="1051"/>
        <v>#DIV/0!</v>
      </c>
      <c r="ED335" s="71" t="e">
        <f t="shared" si="1052"/>
        <v>#DIV/0!</v>
      </c>
      <c r="EE335" s="71" t="e">
        <f t="shared" si="1053"/>
        <v>#DIV/0!</v>
      </c>
      <c r="EG335" s="71" t="e">
        <f>LN(BV335/#REF!)</f>
        <v>#REF!</v>
      </c>
      <c r="EH335" s="71" t="e">
        <f>LN(BW335/#REF!)</f>
        <v>#REF!</v>
      </c>
      <c r="EI335" s="71" t="e">
        <f>LN(BX335/#REF!)</f>
        <v>#REF!</v>
      </c>
      <c r="EJ335" s="71" t="e">
        <f>LN(BY335/#REF!)</f>
        <v>#REF!</v>
      </c>
      <c r="EL335" s="71" t="e">
        <f>LN(CA335/#REF!)</f>
        <v>#REF!</v>
      </c>
      <c r="EM335" s="71" t="e">
        <f>LN(CB335/#REF!)</f>
        <v>#REF!</v>
      </c>
      <c r="EN335" s="71" t="e">
        <f>LN(CC335/#REF!)</f>
        <v>#REF!</v>
      </c>
      <c r="EO335" s="71" t="e">
        <f>LN(CD335/#REF!)</f>
        <v>#REF!</v>
      </c>
      <c r="EQ335" s="71" t="e">
        <f>LN(CF335/#REF!)</f>
        <v>#REF!</v>
      </c>
      <c r="ER335" s="71" t="e">
        <f t="shared" si="1060"/>
        <v>#DIV/0!</v>
      </c>
      <c r="ES335" s="71" t="e">
        <f t="shared" si="1061"/>
        <v>#DIV/0!</v>
      </c>
      <c r="ET335" s="71" t="e">
        <f t="shared" si="1062"/>
        <v>#DIV/0!</v>
      </c>
      <c r="EW335" s="71">
        <f t="shared" si="1063"/>
        <v>1</v>
      </c>
      <c r="EX335" s="71">
        <f t="shared" si="1064"/>
        <v>1</v>
      </c>
      <c r="EY335" s="71">
        <f t="shared" si="1037"/>
        <v>1.1778413311413061</v>
      </c>
      <c r="EZ335" s="71"/>
      <c r="FA335" s="71" t="e">
        <f t="shared" si="1065"/>
        <v>#DIV/0!</v>
      </c>
      <c r="FB335" s="71">
        <f t="shared" si="1066"/>
        <v>1</v>
      </c>
      <c r="FC335" s="71">
        <f t="shared" si="1038"/>
        <v>1.0085174770656995</v>
      </c>
      <c r="FD335" s="71"/>
      <c r="FE335" s="71" t="e">
        <f t="shared" si="1067"/>
        <v>#REF!</v>
      </c>
      <c r="FF335" s="71">
        <f t="shared" si="1068"/>
        <v>1</v>
      </c>
      <c r="FG335" s="71">
        <f t="shared" si="1039"/>
        <v>0.99024500154909989</v>
      </c>
      <c r="FH335" s="71"/>
      <c r="FI335" s="71" t="e">
        <f t="shared" si="1069"/>
        <v>#REF!</v>
      </c>
      <c r="FJ335" s="71">
        <f t="shared" si="1070"/>
        <v>1</v>
      </c>
      <c r="FK335" s="71">
        <f t="shared" si="1071"/>
        <v>0.97166604761811914</v>
      </c>
      <c r="FM335" s="71" t="e">
        <f t="shared" si="1072"/>
        <v>#REF!</v>
      </c>
      <c r="FN335" s="71">
        <f t="shared" si="1073"/>
        <v>1</v>
      </c>
      <c r="FO335" s="71">
        <f t="shared" si="1040"/>
        <v>1.0174200718128994</v>
      </c>
      <c r="GA335" s="51">
        <f t="shared" si="1081"/>
        <v>1990</v>
      </c>
      <c r="GB335" s="119">
        <f t="shared" si="1041"/>
        <v>1.0539986324201447</v>
      </c>
      <c r="GC335" s="119">
        <f t="shared" si="1042"/>
        <v>1.0643767234138797</v>
      </c>
      <c r="GD335" s="119">
        <f t="shared" si="1043"/>
        <v>1.0515226518001632</v>
      </c>
      <c r="GE335" s="119">
        <f t="shared" si="1044"/>
        <v>0.96284059952445644</v>
      </c>
      <c r="GF335" s="119">
        <f t="shared" si="1045"/>
        <v>0.97627821541164761</v>
      </c>
      <c r="GH335" s="51">
        <f t="shared" si="1082"/>
        <v>21</v>
      </c>
      <c r="GI335" s="71">
        <f t="shared" si="1078"/>
        <v>1.1896885017242178</v>
      </c>
      <c r="GJ335" s="71">
        <f t="shared" si="1079"/>
        <v>1.1519801014778828</v>
      </c>
      <c r="GK335" s="71">
        <f t="shared" si="1080"/>
        <v>1.0400956059103492</v>
      </c>
    </row>
    <row r="336" spans="1:193" x14ac:dyDescent="0.2">
      <c r="A336" s="75" t="s">
        <v>563</v>
      </c>
      <c r="B336" s="50">
        <f t="shared" si="1049"/>
        <v>1969</v>
      </c>
      <c r="D336" s="79">
        <f>Conversion_Factors!$M31*D183+D260</f>
        <v>3157.6929699058883</v>
      </c>
      <c r="E336" s="79">
        <f>Conversion_Factors!$M31*E183+E260</f>
        <v>4257.0930644622804</v>
      </c>
      <c r="F336" s="79">
        <f>Conversion_Factors!$M31*F183+F260</f>
        <v>3627.1072564097931</v>
      </c>
      <c r="G336" s="79">
        <f>Conversion_Factors!$M31*G183+G260</f>
        <v>1967.5642011648999</v>
      </c>
      <c r="H336" s="79">
        <f t="shared" si="1096"/>
        <v>13009.457491942861</v>
      </c>
      <c r="J336" s="69"/>
      <c r="K336" s="69"/>
      <c r="L336" s="69"/>
      <c r="M336" s="69"/>
      <c r="N336" s="69"/>
      <c r="V336" s="70"/>
      <c r="W336" s="70"/>
      <c r="X336" s="70"/>
      <c r="Y336" s="70"/>
      <c r="Z336" s="70"/>
      <c r="BB336" s="71"/>
      <c r="BC336" s="71"/>
      <c r="BD336" s="71"/>
      <c r="BE336" s="71"/>
      <c r="BF336" s="71"/>
      <c r="BG336" s="71"/>
      <c r="BH336" s="71"/>
      <c r="BI336" s="71"/>
      <c r="BJ336" s="71"/>
      <c r="BK336" s="71"/>
      <c r="BL336" s="71"/>
      <c r="BM336" s="71"/>
      <c r="BN336" s="71"/>
      <c r="BO336" s="71"/>
      <c r="BP336" s="71"/>
      <c r="BQ336" s="71"/>
      <c r="BR336" s="71"/>
      <c r="BS336" s="71"/>
      <c r="BT336" s="71"/>
      <c r="BU336" s="71"/>
      <c r="BV336" s="71"/>
      <c r="CK336" s="73"/>
      <c r="CL336" s="73"/>
      <c r="CM336" s="73"/>
      <c r="CN336" s="73"/>
      <c r="CO336" s="73"/>
      <c r="CP336" s="73"/>
      <c r="CQ336" s="73"/>
      <c r="CR336" s="73"/>
      <c r="CS336" s="73"/>
      <c r="CT336" s="73"/>
      <c r="CU336" s="73"/>
      <c r="CX336" s="53"/>
      <c r="CZ336" s="71">
        <f t="shared" si="1097"/>
        <v>0.24272287847987051</v>
      </c>
      <c r="DA336" s="71">
        <f t="shared" si="1098"/>
        <v>0.32723063718059137</v>
      </c>
      <c r="DB336" s="71">
        <f t="shared" si="1099"/>
        <v>0.27880541972301048</v>
      </c>
      <c r="DC336" s="71">
        <f t="shared" si="1100"/>
        <v>0.15124106461652764</v>
      </c>
      <c r="DE336" s="71">
        <f t="shared" si="1083"/>
        <v>0.24564006828574492</v>
      </c>
      <c r="DF336" s="71">
        <f t="shared" si="1084"/>
        <v>0.32819424640358019</v>
      </c>
      <c r="DG336" s="71">
        <f t="shared" si="1085"/>
        <v>0.27621164528452302</v>
      </c>
      <c r="DH336" s="71">
        <f t="shared" si="1086"/>
        <v>0.14992958449457292</v>
      </c>
      <c r="DI336" s="71">
        <f t="shared" si="1087"/>
        <v>0.99997554446842107</v>
      </c>
      <c r="DJ336" s="71"/>
      <c r="DK336" s="71">
        <f t="shared" si="1088"/>
        <v>0.24564607569110622</v>
      </c>
      <c r="DL336" s="71">
        <f t="shared" si="1089"/>
        <v>0.32820227276462605</v>
      </c>
      <c r="DM336" s="71">
        <f t="shared" si="1090"/>
        <v>0.27621840035233552</v>
      </c>
      <c r="DN336" s="71">
        <f t="shared" si="1091"/>
        <v>0.14993325119193218</v>
      </c>
      <c r="DQ336" s="71"/>
      <c r="DR336" s="71"/>
      <c r="DS336" s="71"/>
      <c r="DT336" s="71"/>
      <c r="DV336" s="71" t="e">
        <f t="shared" si="1092"/>
        <v>#DIV/0!</v>
      </c>
      <c r="DW336" s="71" t="e">
        <f t="shared" si="1093"/>
        <v>#DIV/0!</v>
      </c>
      <c r="DX336" s="71" t="e">
        <f t="shared" si="1094"/>
        <v>#DIV/0!</v>
      </c>
      <c r="DY336" s="71" t="e">
        <f t="shared" si="1095"/>
        <v>#DIV/0!</v>
      </c>
      <c r="DZ336" s="71"/>
      <c r="EB336" s="71" t="e">
        <f t="shared" si="1050"/>
        <v>#DIV/0!</v>
      </c>
      <c r="EC336" s="71" t="e">
        <f t="shared" si="1051"/>
        <v>#DIV/0!</v>
      </c>
      <c r="ED336" s="71" t="e">
        <f t="shared" si="1052"/>
        <v>#DIV/0!</v>
      </c>
      <c r="EE336" s="71" t="e">
        <f t="shared" si="1053"/>
        <v>#DIV/0!</v>
      </c>
      <c r="EG336" s="71" t="e">
        <f t="shared" si="1075"/>
        <v>#DIV/0!</v>
      </c>
      <c r="EH336" s="71" t="e">
        <f t="shared" si="1054"/>
        <v>#DIV/0!</v>
      </c>
      <c r="EI336" s="71" t="e">
        <f t="shared" si="1055"/>
        <v>#DIV/0!</v>
      </c>
      <c r="EJ336" s="71" t="e">
        <f t="shared" si="1056"/>
        <v>#DIV/0!</v>
      </c>
      <c r="EL336" s="71" t="e">
        <f t="shared" si="1076"/>
        <v>#DIV/0!</v>
      </c>
      <c r="EM336" s="71" t="e">
        <f t="shared" si="1057"/>
        <v>#DIV/0!</v>
      </c>
      <c r="EN336" s="71" t="e">
        <f t="shared" si="1058"/>
        <v>#DIV/0!</v>
      </c>
      <c r="EO336" s="71" t="e">
        <f t="shared" si="1059"/>
        <v>#DIV/0!</v>
      </c>
      <c r="EQ336" s="71" t="e">
        <f t="shared" si="1077"/>
        <v>#DIV/0!</v>
      </c>
      <c r="ER336" s="71" t="e">
        <f t="shared" si="1060"/>
        <v>#DIV/0!</v>
      </c>
      <c r="ES336" s="71" t="e">
        <f t="shared" si="1061"/>
        <v>#DIV/0!</v>
      </c>
      <c r="ET336" s="71" t="e">
        <f t="shared" si="1062"/>
        <v>#DIV/0!</v>
      </c>
      <c r="EW336" s="71">
        <f t="shared" si="1063"/>
        <v>1</v>
      </c>
      <c r="EX336" s="71">
        <f t="shared" si="1064"/>
        <v>1</v>
      </c>
      <c r="EY336" s="71">
        <f t="shared" si="1037"/>
        <v>1.1778413311413061</v>
      </c>
      <c r="EZ336" s="71"/>
      <c r="FA336" s="71" t="e">
        <f t="shared" si="1065"/>
        <v>#DIV/0!</v>
      </c>
      <c r="FB336" s="71">
        <f t="shared" si="1066"/>
        <v>1</v>
      </c>
      <c r="FC336" s="71">
        <f t="shared" si="1038"/>
        <v>1.0085174770656995</v>
      </c>
      <c r="FD336" s="71"/>
      <c r="FE336" s="71" t="e">
        <f t="shared" si="1067"/>
        <v>#DIV/0!</v>
      </c>
      <c r="FF336" s="71">
        <f t="shared" si="1068"/>
        <v>1</v>
      </c>
      <c r="FG336" s="71">
        <f t="shared" si="1039"/>
        <v>0.99024500154909989</v>
      </c>
      <c r="FH336" s="71"/>
      <c r="FI336" s="71" t="e">
        <f t="shared" si="1069"/>
        <v>#DIV/0!</v>
      </c>
      <c r="FJ336" s="71">
        <f t="shared" si="1070"/>
        <v>1</v>
      </c>
      <c r="FK336" s="71">
        <f t="shared" si="1071"/>
        <v>0.97166604761811914</v>
      </c>
      <c r="FM336" s="71" t="e">
        <f t="shared" si="1072"/>
        <v>#DIV/0!</v>
      </c>
      <c r="FN336" s="71">
        <f t="shared" si="1073"/>
        <v>1</v>
      </c>
      <c r="FO336" s="71">
        <f t="shared" si="1040"/>
        <v>1.0174200718128994</v>
      </c>
      <c r="GA336" s="51">
        <f t="shared" si="1081"/>
        <v>1991</v>
      </c>
      <c r="GB336" s="119">
        <f t="shared" si="1041"/>
        <v>1.0877340462188696</v>
      </c>
      <c r="GC336" s="119">
        <f t="shared" si="1042"/>
        <v>1.0686611154295853</v>
      </c>
      <c r="GD336" s="119">
        <f t="shared" si="1043"/>
        <v>1.0603037543834659</v>
      </c>
      <c r="GE336" s="119">
        <f t="shared" si="1044"/>
        <v>0.98541628196621878</v>
      </c>
      <c r="GF336" s="119">
        <f t="shared" si="1045"/>
        <v>0.9717551622048648</v>
      </c>
      <c r="GH336" s="51">
        <f t="shared" si="1082"/>
        <v>22</v>
      </c>
      <c r="GI336" s="71">
        <f t="shared" si="1078"/>
        <v>1.1889348140931821</v>
      </c>
      <c r="GJ336" s="71">
        <f t="shared" si="1079"/>
        <v>1.165113997921299</v>
      </c>
      <c r="GK336" s="71">
        <f t="shared" si="1080"/>
        <v>1.0519399858372147</v>
      </c>
    </row>
    <row r="337" spans="1:193" x14ac:dyDescent="0.2">
      <c r="A337" s="75" t="s">
        <v>563</v>
      </c>
      <c r="B337" s="50">
        <f t="shared" si="1049"/>
        <v>1970</v>
      </c>
      <c r="D337" s="79">
        <f>Conversion_Factors!$M32*D184+D261</f>
        <v>3290.2010550311525</v>
      </c>
      <c r="E337" s="79">
        <f>Conversion_Factors!$M32*E184+E261</f>
        <v>4385.891579139261</v>
      </c>
      <c r="F337" s="79">
        <f>Conversion_Factors!$M32*F184+F261</f>
        <v>3852.5046697060834</v>
      </c>
      <c r="G337" s="79">
        <f>Conversion_Factors!$M32*G184+G261</f>
        <v>2016.8823924200105</v>
      </c>
      <c r="H337" s="79">
        <f t="shared" si="1096"/>
        <v>13545.479696296508</v>
      </c>
      <c r="J337" s="81">
        <f t="shared" ref="J337:M351" si="1101">J36</f>
        <v>15481</v>
      </c>
      <c r="K337" s="81">
        <f t="shared" si="1101"/>
        <v>17536</v>
      </c>
      <c r="L337" s="81">
        <f t="shared" si="1101"/>
        <v>19257</v>
      </c>
      <c r="M337" s="81">
        <f t="shared" si="1101"/>
        <v>11169</v>
      </c>
      <c r="N337" s="81">
        <f>SUM(J337:M337)</f>
        <v>63443</v>
      </c>
      <c r="P337" s="85">
        <f t="shared" ref="P337:T351" si="1102">P36</f>
        <v>24.168395702874459</v>
      </c>
      <c r="Q337" s="85">
        <f t="shared" si="1102"/>
        <v>25.732072492652321</v>
      </c>
      <c r="R337" s="85">
        <f t="shared" si="1102"/>
        <v>27.259041887492781</v>
      </c>
      <c r="S337" s="85">
        <f t="shared" si="1102"/>
        <v>15.090738428634269</v>
      </c>
      <c r="T337" s="85">
        <f t="shared" si="1102"/>
        <v>92.250248511653837</v>
      </c>
      <c r="V337" s="84">
        <f>D337/J337*1000</f>
        <v>212.53155836387523</v>
      </c>
      <c r="W337" s="84">
        <f>E337/K337*1000</f>
        <v>250.10786833595239</v>
      </c>
      <c r="X337" s="84">
        <f>F337/L337*1000</f>
        <v>200.05736457942999</v>
      </c>
      <c r="Y337" s="84">
        <f>G337/M337*1000</f>
        <v>180.57860080759338</v>
      </c>
      <c r="Z337" s="84">
        <f>H337/N337*1000</f>
        <v>213.50629220397065</v>
      </c>
      <c r="AC337" s="84">
        <f>D337/P337</f>
        <v>136.13651048587531</v>
      </c>
      <c r="AD337" s="84">
        <f>E337/Q337</f>
        <v>170.44455243127553</v>
      </c>
      <c r="AE337" s="84">
        <f>F337/R337</f>
        <v>141.32942330132747</v>
      </c>
      <c r="AF337" s="84">
        <f>G337/S337</f>
        <v>133.65034467717169</v>
      </c>
      <c r="AG337" s="84">
        <f>H337/T337</f>
        <v>146.83407269721695</v>
      </c>
      <c r="AI337" s="74">
        <f>AC337/AO337</f>
        <v>135.10848624137589</v>
      </c>
      <c r="AJ337" s="74">
        <f>AD337/AP337</f>
        <v>169.78591343517937</v>
      </c>
      <c r="AK337" s="74">
        <f>AE337/AQ337</f>
        <v>138.27662536812659</v>
      </c>
      <c r="AL337" s="74">
        <f>AF337/AR337</f>
        <v>132.87563534195885</v>
      </c>
      <c r="AM337" s="74">
        <f>(D337/AO337+E337/AP337+F337/AQ337+G337/AR337)/T337</f>
        <v>145.35222166696124</v>
      </c>
      <c r="AO337" s="119">
        <f t="shared" ref="AO337:AR351" si="1103">AO36</f>
        <v>1.007608879894212</v>
      </c>
      <c r="AP337" s="119">
        <f t="shared" si="1103"/>
        <v>1.0038792322800538</v>
      </c>
      <c r="AQ337" s="119">
        <f t="shared" si="1103"/>
        <v>1.0220774691678625</v>
      </c>
      <c r="AR337" s="119">
        <f t="shared" si="1103"/>
        <v>1.0058303340053207</v>
      </c>
      <c r="AS337" s="119">
        <f>AG337/AM337</f>
        <v>1.0101948976992661</v>
      </c>
      <c r="AU337" s="51">
        <f>P337/J337*1000000</f>
        <v>1561.1650218251054</v>
      </c>
      <c r="AV337" s="51">
        <f>Q337/K337*1000000</f>
        <v>1467.3855207944982</v>
      </c>
      <c r="AW337" s="51">
        <f>R337/L337*1000000</f>
        <v>1415.5393824319874</v>
      </c>
      <c r="AX337" s="51">
        <f>S337/M337*1000000</f>
        <v>1351.1270864566452</v>
      </c>
      <c r="AY337" s="51">
        <f>T337/N337*1000000</f>
        <v>1454.0650428203874</v>
      </c>
      <c r="BB337" s="71">
        <f>AI337/AI$80</f>
        <v>1.2419048415737186</v>
      </c>
      <c r="BC337" s="71">
        <f>AJ337/AJ$80</f>
        <v>1.2601129076889781</v>
      </c>
      <c r="BD337" s="71">
        <f>AK337/AK$80</f>
        <v>1.0462363135039707</v>
      </c>
      <c r="BE337" s="71">
        <f>AL337/AL$80</f>
        <v>1.1469225672756886</v>
      </c>
      <c r="BF337" s="71"/>
      <c r="BG337" s="71"/>
      <c r="BH337" s="71"/>
      <c r="BI337" s="71"/>
      <c r="BJ337" s="71"/>
      <c r="BK337" s="71"/>
      <c r="BL337" s="71"/>
      <c r="BM337" s="71"/>
      <c r="BN337" s="71"/>
      <c r="BO337" s="71"/>
      <c r="BP337" s="71"/>
      <c r="BQ337" s="148">
        <v>1.2347809663148954</v>
      </c>
      <c r="BR337" s="148">
        <v>1.2676036284461984</v>
      </c>
      <c r="BS337" s="148">
        <v>1.0704408348978569</v>
      </c>
      <c r="BT337" s="148">
        <v>1.1652978904323623</v>
      </c>
      <c r="BU337" s="72"/>
      <c r="BV337" s="148">
        <v>1.0059100029853318</v>
      </c>
      <c r="BW337" s="148">
        <v>0.99420677159382276</v>
      </c>
      <c r="BX337" s="148">
        <v>0.97720824051539446</v>
      </c>
      <c r="BY337" s="148">
        <v>0.9840238446031101</v>
      </c>
      <c r="CA337" s="148">
        <v>0.95471595462422898</v>
      </c>
      <c r="CB337" s="148">
        <v>0.96412497554806686</v>
      </c>
      <c r="CC337" s="148">
        <v>0.98389628929722339</v>
      </c>
      <c r="CD337" s="148">
        <v>0.99193550057784241</v>
      </c>
      <c r="CF337" s="148">
        <v>1.0271577004592936</v>
      </c>
      <c r="CG337" s="148">
        <v>1.0018988077232631</v>
      </c>
      <c r="CH337" s="148">
        <v>1.048436726710414</v>
      </c>
      <c r="CI337" s="148">
        <v>0.97719772686490625</v>
      </c>
      <c r="CK337" s="73">
        <f>N337/N$80</f>
        <v>0.72614558604301649</v>
      </c>
      <c r="CL337" s="73">
        <f>Z337/Z$381</f>
        <v>1.1628674288610388</v>
      </c>
      <c r="CM337" s="73">
        <f>FC337</f>
        <v>1.0085174770656995</v>
      </c>
      <c r="CN337" s="73">
        <f>FG337</f>
        <v>0.99024500154909989</v>
      </c>
      <c r="CO337" s="73">
        <f>FK337</f>
        <v>0.97166604761811914</v>
      </c>
      <c r="CP337" s="73">
        <f>FO337</f>
        <v>1.0174200718128994</v>
      </c>
      <c r="CQ337" s="73">
        <f>EY337</f>
        <v>1.1778413311413061</v>
      </c>
      <c r="CR337" s="73">
        <f>CK337*CM337*CN337*CO337*CP337*CQ337</f>
        <v>0.84441105062063493</v>
      </c>
      <c r="CS337" s="73">
        <f>CK337*CL337</f>
        <v>0.84441105062063482</v>
      </c>
      <c r="CT337" s="73"/>
      <c r="CU337" s="73">
        <f>CM337*CN337*CO337*CP337</f>
        <v>0.98728699538353126</v>
      </c>
      <c r="CV337" s="119">
        <f>CU337/CO337</f>
        <v>1.0160764573422159</v>
      </c>
      <c r="CX337" s="53"/>
      <c r="CZ337" s="71">
        <f t="shared" si="1097"/>
        <v>0.24290029801829252</v>
      </c>
      <c r="DA337" s="71">
        <f t="shared" si="1098"/>
        <v>0.3237900522886919</v>
      </c>
      <c r="DB337" s="71">
        <f t="shared" si="1099"/>
        <v>0.28441256833151529</v>
      </c>
      <c r="DC337" s="71">
        <f t="shared" si="1100"/>
        <v>0.14889708136150023</v>
      </c>
      <c r="DE337" s="71">
        <f t="shared" si="1083"/>
        <v>0.2428115774458863</v>
      </c>
      <c r="DF337" s="71">
        <f t="shared" si="1084"/>
        <v>0.32550731418257611</v>
      </c>
      <c r="DG337" s="71">
        <f t="shared" si="1085"/>
        <v>0.28159969006704394</v>
      </c>
      <c r="DH337" s="71">
        <f t="shared" si="1086"/>
        <v>0.15006602197903901</v>
      </c>
      <c r="DI337" s="71">
        <f t="shared" si="1087"/>
        <v>0.99998460367454545</v>
      </c>
      <c r="DJ337" s="71"/>
      <c r="DK337" s="71">
        <f t="shared" si="1088"/>
        <v>0.24281531590951538</v>
      </c>
      <c r="DL337" s="71">
        <f t="shared" si="1089"/>
        <v>0.32551232587628476</v>
      </c>
      <c r="DM337" s="71">
        <f t="shared" si="1090"/>
        <v>0.28160402573427346</v>
      </c>
      <c r="DN337" s="71">
        <f t="shared" si="1091"/>
        <v>0.15006833247992629</v>
      </c>
      <c r="DQ337" s="71" t="e">
        <f t="shared" ref="DQ337:DQ373" si="1104">LN(BQ337/BQ336)</f>
        <v>#DIV/0!</v>
      </c>
      <c r="DR337" s="71" t="e">
        <f t="shared" ref="DR337:DR373" si="1105">LN(BR337/BR336)</f>
        <v>#DIV/0!</v>
      </c>
      <c r="DS337" s="71" t="e">
        <f t="shared" ref="DS337:DS373" si="1106">LN(BS337/BS336)</f>
        <v>#DIV/0!</v>
      </c>
      <c r="DT337" s="71" t="e">
        <f t="shared" ref="DT337:DT373" si="1107">LN(BT337/BT336)</f>
        <v>#DIV/0!</v>
      </c>
      <c r="DV337" s="71">
        <f t="shared" si="1092"/>
        <v>0.24401431205964408</v>
      </c>
      <c r="DW337" s="71">
        <f t="shared" si="1093"/>
        <v>0.27640559242154372</v>
      </c>
      <c r="DX337" s="71">
        <f t="shared" si="1094"/>
        <v>0.30353230458837066</v>
      </c>
      <c r="DY337" s="71">
        <f t="shared" si="1095"/>
        <v>0.17604779093044151</v>
      </c>
      <c r="DZ337" s="71"/>
      <c r="EB337" s="71" t="e">
        <f t="shared" si="1050"/>
        <v>#DIV/0!</v>
      </c>
      <c r="EC337" s="71" t="e">
        <f t="shared" si="1051"/>
        <v>#DIV/0!</v>
      </c>
      <c r="ED337" s="71" t="e">
        <f t="shared" si="1052"/>
        <v>#DIV/0!</v>
      </c>
      <c r="EE337" s="71" t="e">
        <f t="shared" si="1053"/>
        <v>#DIV/0!</v>
      </c>
      <c r="EG337" s="71" t="e">
        <f t="shared" si="1075"/>
        <v>#DIV/0!</v>
      </c>
      <c r="EH337" s="71" t="e">
        <f t="shared" si="1054"/>
        <v>#DIV/0!</v>
      </c>
      <c r="EI337" s="71" t="e">
        <f t="shared" si="1055"/>
        <v>#DIV/0!</v>
      </c>
      <c r="EJ337" s="71" t="e">
        <f t="shared" si="1056"/>
        <v>#DIV/0!</v>
      </c>
      <c r="EL337" s="71" t="e">
        <f t="shared" si="1076"/>
        <v>#DIV/0!</v>
      </c>
      <c r="EM337" s="71" t="e">
        <f t="shared" si="1057"/>
        <v>#DIV/0!</v>
      </c>
      <c r="EN337" s="71" t="e">
        <f t="shared" si="1058"/>
        <v>#DIV/0!</v>
      </c>
      <c r="EO337" s="71" t="e">
        <f t="shared" si="1059"/>
        <v>#DIV/0!</v>
      </c>
      <c r="EQ337" s="71" t="e">
        <f t="shared" si="1077"/>
        <v>#DIV/0!</v>
      </c>
      <c r="ER337" s="71" t="e">
        <f t="shared" si="1060"/>
        <v>#DIV/0!</v>
      </c>
      <c r="ES337" s="71" t="e">
        <f t="shared" si="1061"/>
        <v>#DIV/0!</v>
      </c>
      <c r="ET337" s="71" t="e">
        <f t="shared" si="1062"/>
        <v>#DIV/0!</v>
      </c>
      <c r="EW337" s="71" t="e">
        <f t="shared" si="1063"/>
        <v>#DIV/0!</v>
      </c>
      <c r="EX337" s="71">
        <f t="shared" si="1064"/>
        <v>1</v>
      </c>
      <c r="EY337" s="71">
        <f t="shared" si="1037"/>
        <v>1.1778413311413061</v>
      </c>
      <c r="EZ337" s="71"/>
      <c r="FA337" s="71" t="e">
        <f t="shared" si="1065"/>
        <v>#DIV/0!</v>
      </c>
      <c r="FB337" s="71">
        <f t="shared" si="1066"/>
        <v>1</v>
      </c>
      <c r="FC337" s="71">
        <f t="shared" si="1038"/>
        <v>1.0085174770656995</v>
      </c>
      <c r="FD337" s="71"/>
      <c r="FE337" s="71" t="e">
        <f t="shared" si="1067"/>
        <v>#DIV/0!</v>
      </c>
      <c r="FF337" s="71">
        <f t="shared" si="1068"/>
        <v>1</v>
      </c>
      <c r="FG337" s="71">
        <f t="shared" si="1039"/>
        <v>0.99024500154909989</v>
      </c>
      <c r="FH337" s="71"/>
      <c r="FI337" s="71" t="e">
        <f t="shared" si="1069"/>
        <v>#DIV/0!</v>
      </c>
      <c r="FJ337" s="71">
        <f t="shared" si="1070"/>
        <v>1</v>
      </c>
      <c r="FK337" s="71">
        <f t="shared" si="1071"/>
        <v>0.97166604761811914</v>
      </c>
      <c r="FM337" s="71" t="e">
        <f t="shared" si="1072"/>
        <v>#DIV/0!</v>
      </c>
      <c r="FN337" s="71">
        <f t="shared" si="1073"/>
        <v>1</v>
      </c>
      <c r="FO337" s="71">
        <f t="shared" si="1040"/>
        <v>1.0174200718128994</v>
      </c>
      <c r="GA337" s="51">
        <f t="shared" si="1081"/>
        <v>1992</v>
      </c>
      <c r="GB337" s="119">
        <f t="shared" si="1041"/>
        <v>1.0868140912904334</v>
      </c>
      <c r="GC337" s="119">
        <f t="shared" si="1042"/>
        <v>1.085903357740206</v>
      </c>
      <c r="GD337" s="119">
        <f t="shared" si="1043"/>
        <v>1.0709947648220839</v>
      </c>
      <c r="GE337" s="119">
        <f t="shared" si="1044"/>
        <v>0.97731595379258063</v>
      </c>
      <c r="GF337" s="119">
        <f t="shared" si="1045"/>
        <v>0.95429799401048854</v>
      </c>
      <c r="GH337" s="51">
        <f t="shared" si="1082"/>
        <v>23</v>
      </c>
      <c r="GI337" s="71">
        <f t="shared" si="1078"/>
        <v>1.2218323645463007</v>
      </c>
      <c r="GJ337" s="71">
        <f t="shared" si="1079"/>
        <v>1.1791215434050668</v>
      </c>
      <c r="GK337" s="71">
        <f t="shared" si="1080"/>
        <v>1.0620604165491769</v>
      </c>
    </row>
    <row r="338" spans="1:193" x14ac:dyDescent="0.2">
      <c r="A338" s="75" t="s">
        <v>563</v>
      </c>
      <c r="B338" s="50">
        <f t="shared" si="1049"/>
        <v>1971</v>
      </c>
      <c r="D338" s="79">
        <f>Conversion_Factors!$M33*D185+D262</f>
        <v>3361.0597776196137</v>
      </c>
      <c r="E338" s="79">
        <f>Conversion_Factors!$M33*E185+E262</f>
        <v>4485.485276865229</v>
      </c>
      <c r="F338" s="79">
        <f>Conversion_Factors!$M33*F185+F262</f>
        <v>3964.28804400841</v>
      </c>
      <c r="G338" s="79">
        <f>Conversion_Factors!$M33*G185+G262</f>
        <v>2212.0406540998652</v>
      </c>
      <c r="H338" s="79">
        <f t="shared" si="1096"/>
        <v>14022.873752593117</v>
      </c>
      <c r="J338" s="81">
        <f t="shared" si="1101"/>
        <v>15682.3</v>
      </c>
      <c r="K338" s="81">
        <f t="shared" si="1101"/>
        <v>17897.5</v>
      </c>
      <c r="L338" s="81">
        <f t="shared" si="1101"/>
        <v>20021.399999999998</v>
      </c>
      <c r="M338" s="81">
        <f t="shared" si="1101"/>
        <v>11610</v>
      </c>
      <c r="N338" s="81">
        <f t="shared" ref="N338:N351" si="1108">SUM(J338:M338)</f>
        <v>65211.199999999997</v>
      </c>
      <c r="P338" s="85">
        <f t="shared" si="1102"/>
        <v>24.588335555814719</v>
      </c>
      <c r="Q338" s="85">
        <f t="shared" si="1102"/>
        <v>26.339520998215846</v>
      </c>
      <c r="R338" s="85">
        <f t="shared" si="1102"/>
        <v>28.371423111374895</v>
      </c>
      <c r="S338" s="85">
        <f t="shared" si="1102"/>
        <v>15.650550698675277</v>
      </c>
      <c r="T338" s="85">
        <f t="shared" si="1102"/>
        <v>94.949830364080739</v>
      </c>
      <c r="V338" s="84">
        <f t="shared" ref="V338:V351" si="1109">D338/J338*1000</f>
        <v>214.3218646256999</v>
      </c>
      <c r="W338" s="84">
        <f t="shared" ref="W338:W351" si="1110">E338/K338*1000</f>
        <v>250.62077255847072</v>
      </c>
      <c r="X338" s="84">
        <f t="shared" ref="X338:X351" si="1111">F338/L338*1000</f>
        <v>198.00253948317354</v>
      </c>
      <c r="Y338" s="84">
        <f t="shared" ref="Y338:Y351" si="1112">G338/M338*1000</f>
        <v>190.5289107751822</v>
      </c>
      <c r="Z338" s="84">
        <f t="shared" ref="Z338:Z351" si="1113">H338/N338*1000</f>
        <v>215.03781179602765</v>
      </c>
      <c r="AC338" s="84">
        <f t="shared" ref="AC338:AC351" si="1114">D338/P338</f>
        <v>136.69326132263478</v>
      </c>
      <c r="AD338" s="84">
        <f t="shared" ref="AD338:AD351" si="1115">E338/Q338</f>
        <v>170.29486896018577</v>
      </c>
      <c r="AE338" s="84">
        <f t="shared" ref="AE338:AE351" si="1116">F338/R338</f>
        <v>139.72820568239371</v>
      </c>
      <c r="AF338" s="84">
        <f t="shared" ref="AF338:AF351" si="1117">G338/S338</f>
        <v>141.3394772292007</v>
      </c>
      <c r="AG338" s="84">
        <f t="shared" ref="AG338:AG351" si="1118">H338/T338</f>
        <v>147.6871912126968</v>
      </c>
      <c r="AI338" s="74">
        <f t="shared" ref="AI338:AI351" si="1119">AC338/AO338</f>
        <v>136.81210662246863</v>
      </c>
      <c r="AJ338" s="74">
        <f t="shared" ref="AJ338:AJ351" si="1120">AD338/AP338</f>
        <v>172.17530467276472</v>
      </c>
      <c r="AK338" s="74">
        <f t="shared" ref="AK338:AK351" si="1121">AE338/AQ338</f>
        <v>143.62641178113768</v>
      </c>
      <c r="AL338" s="74">
        <f t="shared" ref="AL338:AL351" si="1122">AF338/AR338</f>
        <v>135.28502289958732</v>
      </c>
      <c r="AM338" s="74">
        <f t="shared" ref="AM338:AM351" si="1123">(D338/AO338+E338/AP338+F338/AQ338+G338/AR338)/T338</f>
        <v>148.40645625984143</v>
      </c>
      <c r="AO338" s="119">
        <f t="shared" si="1103"/>
        <v>0.99913132468487009</v>
      </c>
      <c r="AP338" s="119">
        <f t="shared" si="1103"/>
        <v>0.98907836570318308</v>
      </c>
      <c r="AQ338" s="119">
        <f t="shared" si="1103"/>
        <v>0.97285870996565604</v>
      </c>
      <c r="AR338" s="119">
        <f t="shared" si="1103"/>
        <v>1.0447533230201482</v>
      </c>
      <c r="AS338" s="119">
        <f t="shared" ref="AS338:AS351" si="1124">AG338/AM338</f>
        <v>0.99515341134562718</v>
      </c>
      <c r="AU338" s="51">
        <f t="shared" ref="AU338:AU377" si="1125">P338/J338*1000000</f>
        <v>1567.9036592728567</v>
      </c>
      <c r="AV338" s="51">
        <f t="shared" ref="AV338:AV377" si="1126">Q338/K338*1000000</f>
        <v>1471.6871629119066</v>
      </c>
      <c r="AW338" s="51">
        <f t="shared" ref="AW338:AW377" si="1127">R338/L338*1000000</f>
        <v>1417.0549068184491</v>
      </c>
      <c r="AX338" s="51">
        <f t="shared" ref="AX338:AX377" si="1128">S338/M338*1000000</f>
        <v>1348.0233159927025</v>
      </c>
      <c r="AY338" s="51">
        <f t="shared" ref="AY338:AY377" si="1129">T338/N338*1000000</f>
        <v>1456.0356252312602</v>
      </c>
      <c r="BB338" s="71">
        <f t="shared" ref="BB338:BB351" si="1130">AI338/AI$80</f>
        <v>1.2575643642161596</v>
      </c>
      <c r="BC338" s="71">
        <f t="shared" ref="BC338:BC351" si="1131">AJ338/AJ$80</f>
        <v>1.2778464326857366</v>
      </c>
      <c r="BD338" s="71">
        <f t="shared" ref="BD338:BD351" si="1132">AK338/AK$80</f>
        <v>1.086714165779302</v>
      </c>
      <c r="BE338" s="71">
        <f t="shared" ref="BE338:BE351" si="1133">AL338/AL$80</f>
        <v>1.1677193142191422</v>
      </c>
      <c r="BF338" s="71"/>
      <c r="BG338" s="71"/>
      <c r="BH338" s="71"/>
      <c r="BI338" s="71"/>
      <c r="BJ338" s="71"/>
      <c r="BK338" s="71"/>
      <c r="BL338" s="71"/>
      <c r="BM338" s="71"/>
      <c r="BN338" s="71"/>
      <c r="BO338" s="71"/>
      <c r="BP338" s="71"/>
      <c r="BQ338" s="148">
        <v>1.250826401215418</v>
      </c>
      <c r="BR338" s="148">
        <v>1.2847414607653083</v>
      </c>
      <c r="BS338" s="148">
        <v>1.1096405515758454</v>
      </c>
      <c r="BT338" s="148">
        <v>1.1816909454515978</v>
      </c>
      <c r="BU338" s="72"/>
      <c r="BV338" s="148">
        <v>1.0054830195755826</v>
      </c>
      <c r="BW338" s="148">
        <v>0.99479830088423515</v>
      </c>
      <c r="BX338" s="148">
        <v>0.97969680023879013</v>
      </c>
      <c r="BY338" s="148">
        <v>0.98745040305498588</v>
      </c>
      <c r="CA338" s="148">
        <v>0.95883690570490021</v>
      </c>
      <c r="CB338" s="148">
        <v>0.96695130887526048</v>
      </c>
      <c r="CC338" s="148">
        <v>0.98494968197473209</v>
      </c>
      <c r="CD338" s="148">
        <v>0.9896568547423098</v>
      </c>
      <c r="CF338" s="148">
        <v>1.0185606416601587</v>
      </c>
      <c r="CG338" s="148">
        <v>0.9870785469019584</v>
      </c>
      <c r="CH338" s="148">
        <v>0.99740031416979391</v>
      </c>
      <c r="CI338" s="148">
        <v>1.015545132362262</v>
      </c>
      <c r="CK338" s="73">
        <f t="shared" ref="CK338:CK351" si="1134">N338/N$80</f>
        <v>0.74638376244137816</v>
      </c>
      <c r="CL338" s="73">
        <f t="shared" ref="CL338:CL377" si="1135">Z338/Z$381</f>
        <v>1.1712088891144172</v>
      </c>
      <c r="CM338" s="73">
        <f t="shared" ref="CM338:CM351" si="1136">FC338</f>
        <v>1.0076805790753658</v>
      </c>
      <c r="CN338" s="73">
        <f t="shared" ref="CN338:CN351" si="1137">FG338</f>
        <v>0.99157584566862478</v>
      </c>
      <c r="CO338" s="73">
        <f t="shared" ref="CO338:CO351" si="1138">FK338</f>
        <v>0.97354543405358784</v>
      </c>
      <c r="CP338" s="73">
        <f t="shared" ref="CP338:CP351" si="1139">FO338</f>
        <v>1.0021972184437622</v>
      </c>
      <c r="CQ338" s="73">
        <f t="shared" ref="CQ338:CQ351" si="1140">EY338</f>
        <v>1.2013681528969091</v>
      </c>
      <c r="CR338" s="73">
        <f t="shared" ref="CR338:CR351" si="1141">CK338*CM338*CN338*CO338*CP338*CQ338</f>
        <v>0.87417129726200582</v>
      </c>
      <c r="CS338" s="73">
        <f t="shared" ref="CS338:CS351" si="1142">CK338*CL338</f>
        <v>0.8741712972620056</v>
      </c>
      <c r="CT338" s="73"/>
      <c r="CU338" s="73">
        <f t="shared" ref="CU338:CU351" si="1143">CM338*CN338*CO338*CP338</f>
        <v>0.97489590205153409</v>
      </c>
      <c r="CV338" s="119">
        <f t="shared" ref="CV338:CV377" si="1144">CU338/CO338</f>
        <v>1.0013871648417303</v>
      </c>
      <c r="CX338" s="53"/>
      <c r="CZ338" s="71">
        <f t="shared" si="1097"/>
        <v>0.23968409306958816</v>
      </c>
      <c r="DA338" s="71">
        <f t="shared" si="1098"/>
        <v>0.31986919058126517</v>
      </c>
      <c r="DB338" s="71">
        <f t="shared" si="1099"/>
        <v>0.28270154277580456</v>
      </c>
      <c r="DC338" s="71">
        <f t="shared" si="1100"/>
        <v>0.15774517357334217</v>
      </c>
      <c r="DE338" s="71">
        <f t="shared" si="1083"/>
        <v>0.24128862307834839</v>
      </c>
      <c r="DF338" s="71">
        <f t="shared" si="1084"/>
        <v>0.32182564072913611</v>
      </c>
      <c r="DG338" s="71">
        <f t="shared" si="1085"/>
        <v>0.28355619516962749</v>
      </c>
      <c r="DH338" s="71">
        <f t="shared" si="1086"/>
        <v>0.15327856640250187</v>
      </c>
      <c r="DI338" s="71">
        <f t="shared" si="1087"/>
        <v>0.99994902537961394</v>
      </c>
      <c r="DJ338" s="71"/>
      <c r="DK338" s="71">
        <f t="shared" si="1088"/>
        <v>0.24130092330131248</v>
      </c>
      <c r="DL338" s="71">
        <f t="shared" si="1089"/>
        <v>0.32184204650528098</v>
      </c>
      <c r="DM338" s="71">
        <f t="shared" si="1090"/>
        <v>0.28357065007586774</v>
      </c>
      <c r="DN338" s="71">
        <f t="shared" si="1091"/>
        <v>0.1532863801175387</v>
      </c>
      <c r="DQ338" s="71">
        <f>LN(BQ338/BQ337)</f>
        <v>1.2910854702313174E-2</v>
      </c>
      <c r="DR338" s="71">
        <f>LN(BR338/BR337)</f>
        <v>1.342928897202798E-2</v>
      </c>
      <c r="DS338" s="71">
        <f>LN(BS338/BS337)</f>
        <v>3.5965576612952244E-2</v>
      </c>
      <c r="DT338" s="71">
        <f>LN(BT338/BT337)</f>
        <v>1.3969663052343376E-2</v>
      </c>
      <c r="DV338" s="71">
        <f t="shared" si="1092"/>
        <v>0.24048476335353436</v>
      </c>
      <c r="DW338" s="71">
        <f t="shared" si="1093"/>
        <v>0.27445438820325346</v>
      </c>
      <c r="DX338" s="71">
        <f t="shared" si="1094"/>
        <v>0.30702394680668349</v>
      </c>
      <c r="DY338" s="71">
        <f t="shared" si="1095"/>
        <v>0.17803690163652872</v>
      </c>
      <c r="DZ338" s="71"/>
      <c r="EB338" s="71">
        <f t="shared" si="1050"/>
        <v>-1.457014605564908E-2</v>
      </c>
      <c r="EC338" s="71">
        <f t="shared" si="1051"/>
        <v>-7.0842408134555732E-3</v>
      </c>
      <c r="ED338" s="71">
        <f t="shared" si="1052"/>
        <v>1.1437702178206662E-2</v>
      </c>
      <c r="EE338" s="71">
        <f t="shared" si="1053"/>
        <v>1.1235343815056803E-2</v>
      </c>
      <c r="EG338" s="71">
        <f t="shared" si="1075"/>
        <v>-4.2456487754881584E-4</v>
      </c>
      <c r="EH338" s="71">
        <f t="shared" si="1054"/>
        <v>5.9479919487081677E-4</v>
      </c>
      <c r="EI338" s="71">
        <f t="shared" si="1055"/>
        <v>2.5433641521160851E-3</v>
      </c>
      <c r="EJ338" s="71">
        <f t="shared" si="1056"/>
        <v>3.4761416806377448E-3</v>
      </c>
      <c r="EL338" s="71">
        <f t="shared" si="1076"/>
        <v>4.3071268496076218E-3</v>
      </c>
      <c r="EM338" s="71">
        <f t="shared" si="1057"/>
        <v>2.9272125271574425E-3</v>
      </c>
      <c r="EN338" s="71">
        <f t="shared" si="1058"/>
        <v>1.0700611357037616E-3</v>
      </c>
      <c r="EO338" s="71">
        <f t="shared" si="1059"/>
        <v>-2.2998139185946421E-3</v>
      </c>
      <c r="EQ338" s="71">
        <f t="shared" si="1077"/>
        <v>-8.4049785669059601E-3</v>
      </c>
      <c r="ER338" s="71">
        <f t="shared" si="1060"/>
        <v>-1.4902668520806354E-2</v>
      </c>
      <c r="ES338" s="71">
        <f t="shared" si="1061"/>
        <v>-4.9903293935254431E-2</v>
      </c>
      <c r="ET338" s="71">
        <f t="shared" si="1062"/>
        <v>3.8491810311982864E-2</v>
      </c>
      <c r="EW338" s="71">
        <f t="shared" si="1063"/>
        <v>1.0199745255439507</v>
      </c>
      <c r="EX338" s="71">
        <f t="shared" si="1064"/>
        <v>1.0199745255439507</v>
      </c>
      <c r="EY338" s="71">
        <f t="shared" si="1037"/>
        <v>1.2013681528969091</v>
      </c>
      <c r="EZ338" s="71"/>
      <c r="FA338" s="71">
        <f t="shared" si="1065"/>
        <v>0.9991701700670883</v>
      </c>
      <c r="FB338" s="71">
        <f t="shared" si="1066"/>
        <v>0.9991701700670883</v>
      </c>
      <c r="FC338" s="71">
        <f t="shared" si="1038"/>
        <v>1.0076805790753658</v>
      </c>
      <c r="FD338" s="71"/>
      <c r="FE338" s="71">
        <f t="shared" si="1067"/>
        <v>1.0013439543925422</v>
      </c>
      <c r="FF338" s="71">
        <f t="shared" si="1068"/>
        <v>1.0013439543925422</v>
      </c>
      <c r="FG338" s="71">
        <f t="shared" si="1039"/>
        <v>0.99157584566862478</v>
      </c>
      <c r="FH338" s="71"/>
      <c r="FI338" s="71">
        <f t="shared" si="1069"/>
        <v>1.0019341896735774</v>
      </c>
      <c r="FJ338" s="71">
        <f t="shared" si="1070"/>
        <v>1.0019341896735774</v>
      </c>
      <c r="FK338" s="71">
        <f t="shared" si="1071"/>
        <v>0.97354543405358784</v>
      </c>
      <c r="FM338" s="71">
        <f t="shared" si="1072"/>
        <v>0.98503778941375497</v>
      </c>
      <c r="FN338" s="71">
        <f t="shared" si="1073"/>
        <v>0.98503778941375497</v>
      </c>
      <c r="FO338" s="71">
        <f t="shared" si="1040"/>
        <v>1.0021972184437622</v>
      </c>
      <c r="GA338" s="51">
        <f t="shared" si="1081"/>
        <v>1993</v>
      </c>
      <c r="GB338" s="119">
        <f t="shared" si="1041"/>
        <v>1.1401170175454522</v>
      </c>
      <c r="GC338" s="119">
        <f t="shared" si="1042"/>
        <v>1.1042199189317468</v>
      </c>
      <c r="GD338" s="119">
        <f t="shared" si="1043"/>
        <v>1.0812760373273353</v>
      </c>
      <c r="GE338" s="119">
        <f t="shared" si="1044"/>
        <v>1.0146810233233368</v>
      </c>
      <c r="GF338" s="119">
        <f t="shared" si="1045"/>
        <v>0.93971965484841535</v>
      </c>
      <c r="GH338" s="51">
        <f t="shared" si="1082"/>
        <v>24</v>
      </c>
      <c r="GI338" s="71">
        <f t="shared" si="1078"/>
        <v>1.2789680479584877</v>
      </c>
      <c r="GJ338" s="71">
        <f t="shared" si="1079"/>
        <v>1.1922038615135482</v>
      </c>
      <c r="GK338" s="71">
        <f t="shared" si="1080"/>
        <v>1.0826179068325759</v>
      </c>
    </row>
    <row r="339" spans="1:193" x14ac:dyDescent="0.2">
      <c r="A339" s="75" t="s">
        <v>563</v>
      </c>
      <c r="B339" s="50">
        <f t="shared" si="1049"/>
        <v>1972</v>
      </c>
      <c r="D339" s="79">
        <f>Conversion_Factors!$M34*D186+D263</f>
        <v>3491.9631060623879</v>
      </c>
      <c r="E339" s="79">
        <f>Conversion_Factors!$M34*E186+E263</f>
        <v>4684.7253807629613</v>
      </c>
      <c r="F339" s="79">
        <f>Conversion_Factors!$M34*F186+F263</f>
        <v>4172.2281290245419</v>
      </c>
      <c r="G339" s="79">
        <f>Conversion_Factors!$M34*G186+G263</f>
        <v>2311.6037434628497</v>
      </c>
      <c r="H339" s="79">
        <f t="shared" si="1096"/>
        <v>14660.520359312741</v>
      </c>
      <c r="J339" s="81">
        <f t="shared" si="1101"/>
        <v>15917.15</v>
      </c>
      <c r="K339" s="81">
        <f t="shared" si="1101"/>
        <v>18319.25</v>
      </c>
      <c r="L339" s="81">
        <f t="shared" si="1101"/>
        <v>20913.199999999997</v>
      </c>
      <c r="M339" s="81">
        <f t="shared" si="1101"/>
        <v>12124.5</v>
      </c>
      <c r="N339" s="81">
        <f t="shared" si="1108"/>
        <v>67274.100000000006</v>
      </c>
      <c r="P339" s="85">
        <f t="shared" si="1102"/>
        <v>25.07420158277921</v>
      </c>
      <c r="Q339" s="85">
        <f t="shared" si="1102"/>
        <v>27.0390999425864</v>
      </c>
      <c r="R339" s="85">
        <f t="shared" si="1102"/>
        <v>29.665099917240919</v>
      </c>
      <c r="S339" s="85">
        <f t="shared" si="1102"/>
        <v>16.301431618658551</v>
      </c>
      <c r="T339" s="85">
        <f t="shared" si="1102"/>
        <v>98.079833061265091</v>
      </c>
      <c r="V339" s="84">
        <f t="shared" si="1109"/>
        <v>219.38369030023517</v>
      </c>
      <c r="W339" s="84">
        <f t="shared" si="1110"/>
        <v>255.7269200847721</v>
      </c>
      <c r="X339" s="84">
        <f t="shared" si="1111"/>
        <v>199.50213879389776</v>
      </c>
      <c r="Y339" s="84">
        <f t="shared" si="1112"/>
        <v>190.6555935059466</v>
      </c>
      <c r="Z339" s="84">
        <f t="shared" si="1113"/>
        <v>217.92220719879924</v>
      </c>
      <c r="AC339" s="84">
        <f t="shared" si="1114"/>
        <v>139.26517638195284</v>
      </c>
      <c r="AD339" s="84">
        <f t="shared" si="1115"/>
        <v>173.25744535544064</v>
      </c>
      <c r="AE339" s="84">
        <f t="shared" si="1116"/>
        <v>140.64433090278266</v>
      </c>
      <c r="AF339" s="84">
        <f t="shared" si="1117"/>
        <v>141.80372604925066</v>
      </c>
      <c r="AG339" s="84">
        <f t="shared" si="1118"/>
        <v>149.47538042968648</v>
      </c>
      <c r="AI339" s="74">
        <f t="shared" si="1119"/>
        <v>138.18261927550876</v>
      </c>
      <c r="AJ339" s="74">
        <f t="shared" si="1120"/>
        <v>170.88207392042975</v>
      </c>
      <c r="AK339" s="74">
        <f t="shared" si="1121"/>
        <v>143.12383981505909</v>
      </c>
      <c r="AL339" s="74">
        <f t="shared" si="1122"/>
        <v>139.99485230622588</v>
      </c>
      <c r="AM339" s="74">
        <f t="shared" si="1123"/>
        <v>148.99307421782069</v>
      </c>
      <c r="AO339" s="119">
        <f t="shared" si="1103"/>
        <v>1.0078342494310784</v>
      </c>
      <c r="AP339" s="119">
        <f t="shared" si="1103"/>
        <v>1.0139006472739613</v>
      </c>
      <c r="AQ339" s="119">
        <f t="shared" si="1103"/>
        <v>0.98267577983178489</v>
      </c>
      <c r="AR339" s="119">
        <f t="shared" si="1103"/>
        <v>1.0129210018313246</v>
      </c>
      <c r="AS339" s="119">
        <f t="shared" si="1124"/>
        <v>1.0032371049083844</v>
      </c>
      <c r="AU339" s="51">
        <f t="shared" si="1125"/>
        <v>1575.2946716453141</v>
      </c>
      <c r="AV339" s="51">
        <f t="shared" si="1126"/>
        <v>1475.9938284911445</v>
      </c>
      <c r="AW339" s="51">
        <f t="shared" si="1127"/>
        <v>1418.486884706354</v>
      </c>
      <c r="AX339" s="51">
        <f t="shared" si="1128"/>
        <v>1344.5034119888285</v>
      </c>
      <c r="AY339" s="51">
        <f t="shared" si="1129"/>
        <v>1457.9137151038078</v>
      </c>
      <c r="BB339" s="71">
        <f t="shared" si="1130"/>
        <v>1.2701619911054713</v>
      </c>
      <c r="BC339" s="71">
        <f t="shared" si="1131"/>
        <v>1.2682483645617884</v>
      </c>
      <c r="BD339" s="71">
        <f t="shared" si="1132"/>
        <v>1.0829115777449132</v>
      </c>
      <c r="BE339" s="71">
        <f t="shared" si="1133"/>
        <v>1.2083724378756404</v>
      </c>
      <c r="BF339" s="71"/>
      <c r="BG339" s="71"/>
      <c r="BH339" s="71"/>
      <c r="BI339" s="71"/>
      <c r="BJ339" s="71"/>
      <c r="BK339" s="71"/>
      <c r="BL339" s="71"/>
      <c r="BM339" s="71"/>
      <c r="BN339" s="71"/>
      <c r="BO339" s="71"/>
      <c r="BP339" s="71"/>
      <c r="BQ339" s="148">
        <v>1.2637633176176728</v>
      </c>
      <c r="BR339" s="148">
        <v>1.2738319435034224</v>
      </c>
      <c r="BS339" s="148">
        <v>1.1023699589893685</v>
      </c>
      <c r="BT339" s="148">
        <v>1.2189390119326438</v>
      </c>
      <c r="BU339" s="72"/>
      <c r="BV339" s="148">
        <v>1.0050036258776962</v>
      </c>
      <c r="BW339" s="148">
        <v>0.99545891202148784</v>
      </c>
      <c r="BX339" s="148">
        <v>0.9823701944121197</v>
      </c>
      <c r="BY339" s="148">
        <v>0.99113301016514843</v>
      </c>
      <c r="CA339" s="148">
        <v>0.96335681060551159</v>
      </c>
      <c r="CB339" s="148">
        <v>0.96978094279725002</v>
      </c>
      <c r="CC339" s="148">
        <v>0.98594500414503072</v>
      </c>
      <c r="CD339" s="148">
        <v>0.98707270275907533</v>
      </c>
      <c r="CF339" s="148">
        <v>1.0275920245291852</v>
      </c>
      <c r="CG339" s="148">
        <v>1.0121790802744401</v>
      </c>
      <c r="CH339" s="148">
        <v>1.0078110414237489</v>
      </c>
      <c r="CI339" s="148">
        <v>0.98407607307674105</v>
      </c>
      <c r="CK339" s="73">
        <f t="shared" si="1134"/>
        <v>0.76999496823946689</v>
      </c>
      <c r="CL339" s="73">
        <f t="shared" si="1135"/>
        <v>1.1869188217408302</v>
      </c>
      <c r="CM339" s="73">
        <f t="shared" si="1136"/>
        <v>1.0067272513858598</v>
      </c>
      <c r="CN339" s="73">
        <f t="shared" si="1137"/>
        <v>0.99302293440077449</v>
      </c>
      <c r="CO339" s="73">
        <f t="shared" si="1138"/>
        <v>0.97542817805306481</v>
      </c>
      <c r="CP339" s="73">
        <f t="shared" si="1139"/>
        <v>1.0103666419003396</v>
      </c>
      <c r="CQ339" s="73">
        <f t="shared" si="1140"/>
        <v>1.20469086351187</v>
      </c>
      <c r="CR339" s="73">
        <f t="shared" si="1141"/>
        <v>0.91392152044915609</v>
      </c>
      <c r="CS339" s="73">
        <f t="shared" si="1142"/>
        <v>0.91392152044915598</v>
      </c>
      <c r="CT339" s="73"/>
      <c r="CU339" s="73">
        <f t="shared" si="1143"/>
        <v>0.98524763297429563</v>
      </c>
      <c r="CV339" s="119">
        <f t="shared" si="1144"/>
        <v>1.0100668149046403</v>
      </c>
      <c r="CX339" s="53"/>
      <c r="CZ339" s="71">
        <f t="shared" si="1097"/>
        <v>0.23818821027346432</v>
      </c>
      <c r="DA339" s="71">
        <f t="shared" si="1098"/>
        <v>0.31954700555953341</v>
      </c>
      <c r="DB339" s="71">
        <f t="shared" si="1099"/>
        <v>0.2845893615484279</v>
      </c>
      <c r="DC339" s="71">
        <f t="shared" si="1100"/>
        <v>0.15767542261857434</v>
      </c>
      <c r="DE339" s="71">
        <f t="shared" si="1083"/>
        <v>0.23893537124295866</v>
      </c>
      <c r="DF339" s="71">
        <f t="shared" si="1084"/>
        <v>0.31970807101362886</v>
      </c>
      <c r="DG339" s="71">
        <f t="shared" si="1085"/>
        <v>0.283644405118404</v>
      </c>
      <c r="DH339" s="71">
        <f t="shared" si="1086"/>
        <v>0.15771029552520999</v>
      </c>
      <c r="DI339" s="71">
        <f t="shared" si="1087"/>
        <v>0.9999981429002015</v>
      </c>
      <c r="DJ339" s="71"/>
      <c r="DK339" s="71">
        <f t="shared" si="1088"/>
        <v>0.2389358149706125</v>
      </c>
      <c r="DL339" s="71">
        <f t="shared" si="1089"/>
        <v>0.31970866474452575</v>
      </c>
      <c r="DM339" s="71">
        <f t="shared" si="1090"/>
        <v>0.28364493187534984</v>
      </c>
      <c r="DN339" s="71">
        <f t="shared" si="1091"/>
        <v>0.15771058840951194</v>
      </c>
      <c r="DQ339" s="71">
        <f t="shared" ref="DQ339:DQ351" si="1145">LN(BQ339/BQ338)</f>
        <v>1.0289575628892315E-2</v>
      </c>
      <c r="DR339" s="71">
        <f t="shared" ref="DR339:DR351" si="1146">LN(BR339/BR338)</f>
        <v>-8.5278642851065577E-3</v>
      </c>
      <c r="DS339" s="71">
        <f t="shared" ref="DS339:DS351" si="1147">LN(BS339/BS338)</f>
        <v>-6.5737651196339612E-3</v>
      </c>
      <c r="DT339" s="71">
        <f t="shared" ref="DT339:DT351" si="1148">LN(BT339/BT338)</f>
        <v>3.1034400692892108E-2</v>
      </c>
      <c r="DV339" s="71">
        <f t="shared" si="1092"/>
        <v>0.23660145583515793</v>
      </c>
      <c r="DW339" s="71">
        <f t="shared" si="1093"/>
        <v>0.27230761912831236</v>
      </c>
      <c r="DX339" s="71">
        <f t="shared" si="1094"/>
        <v>0.310865548554347</v>
      </c>
      <c r="DY339" s="71">
        <f t="shared" si="1095"/>
        <v>0.18022537648218256</v>
      </c>
      <c r="DZ339" s="71"/>
      <c r="EB339" s="71">
        <f t="shared" si="1050"/>
        <v>-1.6279628824708077E-2</v>
      </c>
      <c r="EC339" s="71">
        <f t="shared" si="1051"/>
        <v>-7.8527040205646024E-3</v>
      </c>
      <c r="ED339" s="71">
        <f t="shared" si="1052"/>
        <v>1.2434751768378008E-2</v>
      </c>
      <c r="EE339" s="71">
        <f t="shared" si="1053"/>
        <v>1.221731787437267E-2</v>
      </c>
      <c r="EG339" s="71">
        <f t="shared" ref="EG339:EG351" si="1149">LN(BV339/BV338)</f>
        <v>-4.7689320200772775E-4</v>
      </c>
      <c r="EH339" s="71">
        <f t="shared" ref="EH339:EH351" si="1150">LN(BW339/BW338)</f>
        <v>6.6384501181991433E-4</v>
      </c>
      <c r="EI339" s="71">
        <f t="shared" ref="EI339:EI351" si="1151">LN(BX339/BX338)</f>
        <v>2.7250810854248693E-3</v>
      </c>
      <c r="EJ339" s="71">
        <f t="shared" ref="EJ339:EJ351" si="1152">LN(BY339/BY338)</f>
        <v>3.7224726923170046E-3</v>
      </c>
      <c r="EL339" s="71">
        <f t="shared" ref="EL339:EL351" si="1153">LN(CA339/CA338)</f>
        <v>4.7028696356775949E-3</v>
      </c>
      <c r="EM339" s="71">
        <f t="shared" ref="EM339:EM351" si="1154">LN(CB339/CB338)</f>
        <v>2.9220724061879743E-3</v>
      </c>
      <c r="EN339" s="71">
        <f t="shared" ref="EN339:EN351" si="1155">LN(CC339/CC338)</f>
        <v>1.0100207402480134E-3</v>
      </c>
      <c r="EO339" s="71">
        <f t="shared" ref="EO339:EO351" si="1156">LN(CD339/CD338)</f>
        <v>-2.6145746093927591E-3</v>
      </c>
      <c r="EQ339" s="71">
        <f t="shared" ref="EQ339:EQ351" si="1157">LN(CF339/CF338)</f>
        <v>8.8277298840889248E-3</v>
      </c>
      <c r="ER339" s="71">
        <f t="shared" ref="ER339:ER351" si="1158">LN(CG339/CG338)</f>
        <v>2.5111173257333582E-2</v>
      </c>
      <c r="ES339" s="71">
        <f t="shared" ref="ES339:ES351" si="1159">LN(CH339/CH338)</f>
        <v>1.0383764052949024E-2</v>
      </c>
      <c r="ET339" s="71">
        <f t="shared" ref="ET339:ET351" si="1160">LN(CI339/CI338)</f>
        <v>-3.1477619419726793E-2</v>
      </c>
      <c r="EW339" s="71">
        <f t="shared" si="1063"/>
        <v>1.002765772179784</v>
      </c>
      <c r="EX339" s="71">
        <f t="shared" si="1064"/>
        <v>1.0227955427107887</v>
      </c>
      <c r="EY339" s="71">
        <f t="shared" si="1037"/>
        <v>1.20469086351187</v>
      </c>
      <c r="EZ339" s="71"/>
      <c r="FA339" s="71">
        <f t="shared" si="1065"/>
        <v>0.99905393860981162</v>
      </c>
      <c r="FB339" s="71">
        <f t="shared" si="1066"/>
        <v>0.99822489374695988</v>
      </c>
      <c r="FC339" s="71">
        <f t="shared" si="1038"/>
        <v>1.0067272513858598</v>
      </c>
      <c r="FD339" s="71"/>
      <c r="FE339" s="71">
        <f t="shared" ref="FE339:FE352" si="1161">EXP(SUMPRODUCT($DK339:$DN339,EG339:EJ339))</f>
        <v>1.0014593827980691</v>
      </c>
      <c r="FF339" s="71">
        <f t="shared" ref="FF339:FF352" si="1162">IF(ISERR(FE339),FF338,FE339*FF338)</f>
        <v>1.0028052985345333</v>
      </c>
      <c r="FG339" s="71">
        <f t="shared" si="1039"/>
        <v>0.99302293440077449</v>
      </c>
      <c r="FH339" s="71"/>
      <c r="FI339" s="71">
        <f t="shared" si="1069"/>
        <v>1.0019339046064215</v>
      </c>
      <c r="FJ339" s="71">
        <f t="shared" si="1070"/>
        <v>1.0038718348183184</v>
      </c>
      <c r="FK339" s="71">
        <f t="shared" si="1071"/>
        <v>0.97542817805306481</v>
      </c>
      <c r="FM339" s="71">
        <f t="shared" si="1072"/>
        <v>1.0081515128023038</v>
      </c>
      <c r="FN339" s="71">
        <f t="shared" si="1073"/>
        <v>0.99306733756491417</v>
      </c>
      <c r="FO339" s="71">
        <f t="shared" si="1040"/>
        <v>1.0103666419003396</v>
      </c>
      <c r="GA339" s="51">
        <f t="shared" si="1081"/>
        <v>1994</v>
      </c>
      <c r="GB339" s="119">
        <f t="shared" si="1041"/>
        <v>1.1392258679989211</v>
      </c>
      <c r="GC339" s="119">
        <f t="shared" si="1042"/>
        <v>1.1190890742110038</v>
      </c>
      <c r="GD339" s="119">
        <f t="shared" si="1043"/>
        <v>1.0919043910925155</v>
      </c>
      <c r="GE339" s="119">
        <f t="shared" si="1044"/>
        <v>0.99485732860194764</v>
      </c>
      <c r="GF339" s="119">
        <f t="shared" si="1045"/>
        <v>0.93630080195112131</v>
      </c>
      <c r="GH339" s="51">
        <f t="shared" si="1082"/>
        <v>25</v>
      </c>
      <c r="GI339" s="71">
        <f t="shared" si="1078"/>
        <v>1.267212774922907</v>
      </c>
      <c r="GJ339" s="71">
        <f t="shared" si="1079"/>
        <v>1.2045794544423172</v>
      </c>
      <c r="GK339" s="71">
        <f t="shared" si="1080"/>
        <v>1.0820487941190715</v>
      </c>
    </row>
    <row r="340" spans="1:193" x14ac:dyDescent="0.2">
      <c r="A340" s="75" t="s">
        <v>563</v>
      </c>
      <c r="B340" s="50">
        <f t="shared" si="1049"/>
        <v>1973</v>
      </c>
      <c r="D340" s="79">
        <f>Conversion_Factors!$M35*D187+D264</f>
        <v>3477.4746998842506</v>
      </c>
      <c r="E340" s="79">
        <f>Conversion_Factors!$M35*E187+E264</f>
        <v>4572.2787453204928</v>
      </c>
      <c r="F340" s="79">
        <f>Conversion_Factors!$M35*F187+F264</f>
        <v>4345.8767978795122</v>
      </c>
      <c r="G340" s="79">
        <f>Conversion_Factors!$M35*G187+G264</f>
        <v>2317.8387238887117</v>
      </c>
      <c r="H340" s="79">
        <f t="shared" si="1096"/>
        <v>14713.468966972967</v>
      </c>
      <c r="J340" s="81">
        <f t="shared" si="1101"/>
        <v>16123.67744611452</v>
      </c>
      <c r="K340" s="81">
        <f t="shared" si="1101"/>
        <v>18816.947647051555</v>
      </c>
      <c r="L340" s="81">
        <f t="shared" si="1101"/>
        <v>21842.420123450116</v>
      </c>
      <c r="M340" s="81">
        <f t="shared" si="1101"/>
        <v>12480.511662591996</v>
      </c>
      <c r="N340" s="81">
        <f t="shared" si="1108"/>
        <v>69263.55687920819</v>
      </c>
      <c r="P340" s="85">
        <f t="shared" si="1102"/>
        <v>25.592852970847883</v>
      </c>
      <c r="Q340" s="85">
        <f t="shared" si="1102"/>
        <v>27.721849463593735</v>
      </c>
      <c r="R340" s="85">
        <f t="shared" si="1102"/>
        <v>30.76723986424269</v>
      </c>
      <c r="S340" s="85">
        <f t="shared" si="1102"/>
        <v>16.73325180010611</v>
      </c>
      <c r="T340" s="85">
        <f t="shared" si="1102"/>
        <v>100.81519409879041</v>
      </c>
      <c r="V340" s="84">
        <f t="shared" si="1109"/>
        <v>215.67503514666572</v>
      </c>
      <c r="W340" s="84">
        <f t="shared" si="1110"/>
        <v>242.98727036299789</v>
      </c>
      <c r="X340" s="84">
        <f t="shared" si="1111"/>
        <v>198.96498525883402</v>
      </c>
      <c r="Y340" s="84">
        <f t="shared" si="1112"/>
        <v>185.71664259855632</v>
      </c>
      <c r="Z340" s="84">
        <f t="shared" si="1113"/>
        <v>212.42727965346108</v>
      </c>
      <c r="AC340" s="84">
        <f t="shared" si="1114"/>
        <v>135.87678965863427</v>
      </c>
      <c r="AD340" s="84">
        <f t="shared" si="1115"/>
        <v>164.93411636641085</v>
      </c>
      <c r="AE340" s="84">
        <f t="shared" si="1116"/>
        <v>141.25013543805849</v>
      </c>
      <c r="AF340" s="84">
        <f t="shared" si="1117"/>
        <v>138.5169333239827</v>
      </c>
      <c r="AG340" s="84">
        <f t="shared" si="1118"/>
        <v>145.94495500901385</v>
      </c>
      <c r="AI340" s="74">
        <f t="shared" si="1119"/>
        <v>138.8112553499933</v>
      </c>
      <c r="AJ340" s="74">
        <f t="shared" si="1120"/>
        <v>169.89961246783184</v>
      </c>
      <c r="AK340" s="74">
        <f t="shared" si="1121"/>
        <v>142.74098890566864</v>
      </c>
      <c r="AL340" s="74">
        <f t="shared" si="1122"/>
        <v>136.85162353950878</v>
      </c>
      <c r="AM340" s="74">
        <f t="shared" si="1123"/>
        <v>148.2338707302701</v>
      </c>
      <c r="AO340" s="119">
        <f t="shared" si="1103"/>
        <v>0.97886003059362747</v>
      </c>
      <c r="AP340" s="119">
        <f t="shared" si="1103"/>
        <v>0.9707739409802294</v>
      </c>
      <c r="AQ340" s="119">
        <f t="shared" si="1103"/>
        <v>0.98955553356439629</v>
      </c>
      <c r="AR340" s="119">
        <f t="shared" si="1103"/>
        <v>1.0121687250863571</v>
      </c>
      <c r="AS340" s="119">
        <f t="shared" si="1124"/>
        <v>0.98455875361022438</v>
      </c>
      <c r="AU340" s="51">
        <f t="shared" si="1125"/>
        <v>1587.2838598005596</v>
      </c>
      <c r="AV340" s="51">
        <f t="shared" si="1126"/>
        <v>1473.2383797612094</v>
      </c>
      <c r="AW340" s="51">
        <f t="shared" si="1127"/>
        <v>1408.6003149079093</v>
      </c>
      <c r="AX340" s="51">
        <f t="shared" si="1128"/>
        <v>1340.7504638019695</v>
      </c>
      <c r="AY340" s="51">
        <f t="shared" si="1129"/>
        <v>1455.5301321675774</v>
      </c>
      <c r="BB340" s="71">
        <f t="shared" si="1130"/>
        <v>1.2759403563748113</v>
      </c>
      <c r="BC340" s="71">
        <f t="shared" si="1131"/>
        <v>1.2609567563672244</v>
      </c>
      <c r="BD340" s="71">
        <f t="shared" si="1132"/>
        <v>1.0800148298455778</v>
      </c>
      <c r="BE340" s="71">
        <f t="shared" si="1133"/>
        <v>1.1812415045229583</v>
      </c>
      <c r="BF340" s="71"/>
      <c r="BG340" s="71"/>
      <c r="BH340" s="71"/>
      <c r="BI340" s="71"/>
      <c r="BJ340" s="71"/>
      <c r="BK340" s="71"/>
      <c r="BL340" s="71"/>
      <c r="BM340" s="71"/>
      <c r="BN340" s="71"/>
      <c r="BO340" s="71"/>
      <c r="BP340" s="71"/>
      <c r="BQ340" s="148">
        <v>1.2716949434819869</v>
      </c>
      <c r="BR340" s="148">
        <v>1.2629577074739675</v>
      </c>
      <c r="BS340" s="148">
        <v>1.0926234506691974</v>
      </c>
      <c r="BT340" s="148">
        <v>1.1879701937741294</v>
      </c>
      <c r="BU340" s="72"/>
      <c r="BV340" s="148">
        <v>1.0035809632584862</v>
      </c>
      <c r="BW340" s="148">
        <v>0.99873018104653311</v>
      </c>
      <c r="BX340" s="148">
        <v>0.98864328326702833</v>
      </c>
      <c r="BY340" s="148">
        <v>0.99402597271698157</v>
      </c>
      <c r="CA340" s="148">
        <v>0.97068868715589907</v>
      </c>
      <c r="CB340" s="148">
        <v>0.96797051404371137</v>
      </c>
      <c r="CC340" s="148">
        <v>0.97907316471810102</v>
      </c>
      <c r="CD340" s="148">
        <v>0.9843174604316216</v>
      </c>
      <c r="CF340" s="148">
        <v>0.99774941867967193</v>
      </c>
      <c r="CG340" s="148">
        <v>0.96866685836893407</v>
      </c>
      <c r="CH340" s="148">
        <v>1.0147011745475261</v>
      </c>
      <c r="CI340" s="148">
        <v>0.98345510483910736</v>
      </c>
      <c r="CK340" s="73">
        <f t="shared" si="1134"/>
        <v>0.7927655706930069</v>
      </c>
      <c r="CL340" s="73">
        <f t="shared" si="1135"/>
        <v>1.156990559671998</v>
      </c>
      <c r="CM340" s="73">
        <f t="shared" si="1136"/>
        <v>1.006254168057507</v>
      </c>
      <c r="CN340" s="73">
        <f t="shared" si="1137"/>
        <v>0.996009359470025</v>
      </c>
      <c r="CO340" s="73">
        <f t="shared" si="1138"/>
        <v>0.97420142094244622</v>
      </c>
      <c r="CP340" s="73">
        <f t="shared" si="1139"/>
        <v>0.99138620352748041</v>
      </c>
      <c r="CQ340" s="73">
        <f t="shared" si="1140"/>
        <v>1.1952729029929274</v>
      </c>
      <c r="CR340" s="73">
        <f t="shared" si="1141"/>
        <v>0.91722228132479344</v>
      </c>
      <c r="CS340" s="73">
        <f t="shared" si="1142"/>
        <v>0.917222281324793</v>
      </c>
      <c r="CT340" s="73"/>
      <c r="CU340" s="73">
        <f t="shared" si="1143"/>
        <v>0.96797188054286942</v>
      </c>
      <c r="CV340" s="119">
        <f t="shared" si="1144"/>
        <v>0.99360549033735723</v>
      </c>
      <c r="CX340" s="53"/>
      <c r="CZ340" s="71">
        <f t="shared" si="1097"/>
        <v>0.23634635093125009</v>
      </c>
      <c r="DA340" s="71">
        <f t="shared" si="1098"/>
        <v>0.3107546395471929</v>
      </c>
      <c r="DB340" s="71">
        <f t="shared" si="1099"/>
        <v>0.29536724532023112</v>
      </c>
      <c r="DC340" s="71">
        <f t="shared" si="1100"/>
        <v>0.15753176420132592</v>
      </c>
      <c r="DE340" s="71">
        <f t="shared" si="1083"/>
        <v>0.23726608909818303</v>
      </c>
      <c r="DF340" s="71">
        <f t="shared" si="1084"/>
        <v>0.31513038003654231</v>
      </c>
      <c r="DG340" s="71">
        <f t="shared" si="1085"/>
        <v>0.28994491775300352</v>
      </c>
      <c r="DH340" s="71">
        <f t="shared" si="1086"/>
        <v>0.157603582497678</v>
      </c>
      <c r="DI340" s="71">
        <f t="shared" si="1087"/>
        <v>0.999944969385407</v>
      </c>
      <c r="DJ340" s="71"/>
      <c r="DK340" s="71">
        <f t="shared" si="1088"/>
        <v>0.23727914671545688</v>
      </c>
      <c r="DL340" s="71">
        <f t="shared" si="1089"/>
        <v>0.31514772280941611</v>
      </c>
      <c r="DM340" s="71">
        <f t="shared" si="1090"/>
        <v>0.28996087447813396</v>
      </c>
      <c r="DN340" s="71">
        <f t="shared" si="1091"/>
        <v>0.15761225599699291</v>
      </c>
      <c r="DQ340" s="71">
        <f t="shared" si="1145"/>
        <v>6.2565823776288623E-3</v>
      </c>
      <c r="DR340" s="71">
        <f t="shared" si="1146"/>
        <v>-8.5732789322020501E-3</v>
      </c>
      <c r="DS340" s="71">
        <f t="shared" si="1147"/>
        <v>-8.8807304240563767E-3</v>
      </c>
      <c r="DT340" s="71">
        <f t="shared" si="1148"/>
        <v>-2.573468680919027E-2</v>
      </c>
      <c r="DV340" s="71">
        <f t="shared" si="1092"/>
        <v>0.23278731518557905</v>
      </c>
      <c r="DW340" s="71">
        <f t="shared" si="1093"/>
        <v>0.27167169136097458</v>
      </c>
      <c r="DX340" s="71">
        <f t="shared" si="1094"/>
        <v>0.31535227336854915</v>
      </c>
      <c r="DY340" s="71">
        <f t="shared" si="1095"/>
        <v>0.18018872008489714</v>
      </c>
      <c r="DZ340" s="71"/>
      <c r="EB340" s="71">
        <f t="shared" si="1050"/>
        <v>-1.6251878336496047E-2</v>
      </c>
      <c r="EC340" s="71">
        <f t="shared" si="1051"/>
        <v>-2.3380597194352939E-3</v>
      </c>
      <c r="ED340" s="71">
        <f t="shared" si="1052"/>
        <v>1.4329843175489991E-2</v>
      </c>
      <c r="EE340" s="71">
        <f t="shared" si="1053"/>
        <v>-2.0341267314990199E-4</v>
      </c>
      <c r="EG340" s="71">
        <f t="shared" si="1149"/>
        <v>-1.4165824678832647E-3</v>
      </c>
      <c r="EH340" s="71">
        <f t="shared" si="1150"/>
        <v>3.28080418316999E-3</v>
      </c>
      <c r="EI340" s="71">
        <f t="shared" si="1151"/>
        <v>6.3653649322559566E-3</v>
      </c>
      <c r="EJ340" s="71">
        <f t="shared" si="1152"/>
        <v>2.9145923573058877E-3</v>
      </c>
      <c r="EL340" s="71">
        <f t="shared" si="1153"/>
        <v>7.5819433225454798E-3</v>
      </c>
      <c r="EM340" s="71">
        <f t="shared" si="1154"/>
        <v>-1.868587711726014E-3</v>
      </c>
      <c r="EN340" s="71">
        <f t="shared" si="1155"/>
        <v>-6.9942024448893143E-3</v>
      </c>
      <c r="EO340" s="71">
        <f t="shared" si="1156"/>
        <v>-2.7952296535328084E-3</v>
      </c>
      <c r="EQ340" s="71">
        <f t="shared" si="1157"/>
        <v>-2.9471342648146832E-2</v>
      </c>
      <c r="ER340" s="71">
        <f t="shared" si="1158"/>
        <v>-4.3940037619995105E-2</v>
      </c>
      <c r="ES340" s="71">
        <f t="shared" si="1159"/>
        <v>6.8134666624895942E-3</v>
      </c>
      <c r="ET340" s="71">
        <f t="shared" si="1160"/>
        <v>-6.3121567294232694E-4</v>
      </c>
      <c r="EW340" s="71">
        <f t="shared" si="1063"/>
        <v>0.99218225952881578</v>
      </c>
      <c r="EX340" s="71">
        <f t="shared" si="1064"/>
        <v>1.0147995926027917</v>
      </c>
      <c r="EY340" s="71">
        <f t="shared" si="1037"/>
        <v>1.1952729029929274</v>
      </c>
      <c r="EZ340" s="71"/>
      <c r="FA340" s="71">
        <f t="shared" si="1065"/>
        <v>0.99953007795537308</v>
      </c>
      <c r="FB340" s="71">
        <f t="shared" si="1066"/>
        <v>0.99775580586389279</v>
      </c>
      <c r="FC340" s="71">
        <f t="shared" si="1038"/>
        <v>1.006254168057507</v>
      </c>
      <c r="FD340" s="71"/>
      <c r="FE340" s="71">
        <f t="shared" si="1161"/>
        <v>1.0030074079518139</v>
      </c>
      <c r="FF340" s="71">
        <f t="shared" si="1162"/>
        <v>1.0058211431634672</v>
      </c>
      <c r="FG340" s="71">
        <f t="shared" si="1039"/>
        <v>0.996009359470025</v>
      </c>
      <c r="FH340" s="71"/>
      <c r="FI340" s="71">
        <f t="shared" si="1069"/>
        <v>0.99874233988906569</v>
      </c>
      <c r="FJ340" s="71">
        <f t="shared" si="1070"/>
        <v>1.002609305255177</v>
      </c>
      <c r="FK340" s="71">
        <f t="shared" si="1071"/>
        <v>0.97420142094244622</v>
      </c>
      <c r="FM340" s="71">
        <f t="shared" si="1072"/>
        <v>0.98121430618774186</v>
      </c>
      <c r="FN340" s="71">
        <f t="shared" si="1073"/>
        <v>0.97441187862646528</v>
      </c>
      <c r="FO340" s="71">
        <f t="shared" si="1040"/>
        <v>0.99138620352748041</v>
      </c>
      <c r="GA340" s="51">
        <f t="shared" si="1081"/>
        <v>1995</v>
      </c>
      <c r="GB340" s="119">
        <f t="shared" si="1041"/>
        <v>1.1603603009667076</v>
      </c>
      <c r="GC340" s="119">
        <f t="shared" si="1042"/>
        <v>1.1345996463961512</v>
      </c>
      <c r="GD340" s="119">
        <f t="shared" si="1043"/>
        <v>1.1009500221432165</v>
      </c>
      <c r="GE340" s="119">
        <f t="shared" si="1044"/>
        <v>1.0067852956447241</v>
      </c>
      <c r="GF340" s="119">
        <f t="shared" si="1045"/>
        <v>0.92223640793873374</v>
      </c>
      <c r="GH340" s="51">
        <f t="shared" si="1082"/>
        <v>26</v>
      </c>
      <c r="GI340" s="71">
        <f t="shared" si="1078"/>
        <v>1.3143188484706771</v>
      </c>
      <c r="GJ340" s="71">
        <f t="shared" si="1079"/>
        <v>1.2135300451461375</v>
      </c>
      <c r="GK340" s="71">
        <f t="shared" si="1080"/>
        <v>1.0855445583933445</v>
      </c>
    </row>
    <row r="341" spans="1:193" x14ac:dyDescent="0.2">
      <c r="A341" s="75" t="s">
        <v>563</v>
      </c>
      <c r="B341" s="50">
        <f t="shared" si="1049"/>
        <v>1974</v>
      </c>
      <c r="D341" s="79">
        <f>Conversion_Factors!$M36*D188+D265</f>
        <v>3315.4679553020919</v>
      </c>
      <c r="E341" s="79">
        <f>Conversion_Factors!$M36*E188+E265</f>
        <v>4582.6191539152351</v>
      </c>
      <c r="F341" s="79">
        <f>Conversion_Factors!$M36*F188+F265</f>
        <v>4222.5587448590222</v>
      </c>
      <c r="G341" s="79">
        <f>Conversion_Factors!$M36*G188+G265</f>
        <v>2263.6919483118509</v>
      </c>
      <c r="H341" s="79">
        <f t="shared" si="1096"/>
        <v>14384.3378023882</v>
      </c>
      <c r="J341" s="81">
        <f t="shared" si="1101"/>
        <v>16266.882710413935</v>
      </c>
      <c r="K341" s="81">
        <f t="shared" si="1101"/>
        <v>19088.117522095756</v>
      </c>
      <c r="L341" s="81">
        <f t="shared" si="1101"/>
        <v>22567.383989277983</v>
      </c>
      <c r="M341" s="81">
        <f t="shared" si="1101"/>
        <v>12887.114604342501</v>
      </c>
      <c r="N341" s="81">
        <f t="shared" si="1108"/>
        <v>70809.498826130162</v>
      </c>
      <c r="P341" s="85">
        <f t="shared" si="1102"/>
        <v>26.023077047215921</v>
      </c>
      <c r="Q341" s="85">
        <f t="shared" si="1102"/>
        <v>28.220633888163547</v>
      </c>
      <c r="R341" s="85">
        <f t="shared" si="1102"/>
        <v>31.649190232447605</v>
      </c>
      <c r="S341" s="85">
        <f t="shared" si="1102"/>
        <v>17.286734502356364</v>
      </c>
      <c r="T341" s="85">
        <f t="shared" si="1102"/>
        <v>103.17963567018344</v>
      </c>
      <c r="V341" s="84">
        <f t="shared" si="1109"/>
        <v>203.8170443793484</v>
      </c>
      <c r="W341" s="84">
        <f t="shared" si="1110"/>
        <v>240.07706095745434</v>
      </c>
      <c r="X341" s="84">
        <f t="shared" si="1111"/>
        <v>187.10891554223596</v>
      </c>
      <c r="Y341" s="84">
        <f t="shared" si="1112"/>
        <v>175.65545258277339</v>
      </c>
      <c r="Z341" s="84">
        <f t="shared" si="1113"/>
        <v>203.1413587279915</v>
      </c>
      <c r="AC341" s="84">
        <f t="shared" si="1114"/>
        <v>127.40491638581216</v>
      </c>
      <c r="AD341" s="84">
        <f t="shared" si="1115"/>
        <v>162.3854082114471</v>
      </c>
      <c r="AE341" s="84">
        <f t="shared" si="1116"/>
        <v>133.4175918513688</v>
      </c>
      <c r="AF341" s="84">
        <f t="shared" si="1117"/>
        <v>130.94965668636178</v>
      </c>
      <c r="AG341" s="84">
        <f t="shared" si="1118"/>
        <v>139.41062796895437</v>
      </c>
      <c r="AI341" s="74">
        <f t="shared" si="1119"/>
        <v>128.88802675889278</v>
      </c>
      <c r="AJ341" s="74">
        <f t="shared" si="1120"/>
        <v>164.82956920685609</v>
      </c>
      <c r="AK341" s="74">
        <f t="shared" si="1121"/>
        <v>139.33670176711854</v>
      </c>
      <c r="AL341" s="74">
        <f t="shared" si="1122"/>
        <v>130.37079883032018</v>
      </c>
      <c r="AM341" s="74">
        <f t="shared" si="1123"/>
        <v>142.17182536930568</v>
      </c>
      <c r="AO341" s="119">
        <f t="shared" si="1103"/>
        <v>0.98849303220496165</v>
      </c>
      <c r="AP341" s="119">
        <f t="shared" si="1103"/>
        <v>0.98517158658382675</v>
      </c>
      <c r="AQ341" s="119">
        <f t="shared" si="1103"/>
        <v>0.95751937687140964</v>
      </c>
      <c r="AR341" s="119">
        <f t="shared" si="1103"/>
        <v>1.0044400882807736</v>
      </c>
      <c r="AS341" s="119">
        <f t="shared" si="1124"/>
        <v>0.9805784486962954</v>
      </c>
      <c r="AU341" s="51">
        <f t="shared" si="1125"/>
        <v>1599.7580796814957</v>
      </c>
      <c r="AV341" s="51">
        <f t="shared" si="1126"/>
        <v>1478.4398647743183</v>
      </c>
      <c r="AW341" s="51">
        <f t="shared" si="1127"/>
        <v>1402.430616126552</v>
      </c>
      <c r="AX341" s="51">
        <f t="shared" si="1128"/>
        <v>1341.39681636193</v>
      </c>
      <c r="AY341" s="51">
        <f t="shared" si="1129"/>
        <v>1457.1439902934046</v>
      </c>
      <c r="BB341" s="71">
        <f t="shared" si="1130"/>
        <v>1.1847269472532422</v>
      </c>
      <c r="BC341" s="71">
        <f t="shared" si="1131"/>
        <v>1.2233280342522053</v>
      </c>
      <c r="BD341" s="71">
        <f t="shared" si="1132"/>
        <v>1.0542571226664827</v>
      </c>
      <c r="BE341" s="71">
        <f t="shared" si="1133"/>
        <v>1.1253019480015745</v>
      </c>
      <c r="BF341" s="258" t="s">
        <v>569</v>
      </c>
      <c r="BG341" s="71"/>
      <c r="BH341" s="71"/>
      <c r="BI341" s="71"/>
      <c r="BJ341" s="71"/>
      <c r="BK341" s="71"/>
      <c r="BL341" s="71"/>
      <c r="BM341" s="71"/>
      <c r="BN341" s="71"/>
      <c r="BO341" s="71"/>
      <c r="BP341" s="71"/>
      <c r="BQ341" s="148">
        <v>1.1823915723846989</v>
      </c>
      <c r="BR341" s="148">
        <v>1.2251416513363156</v>
      </c>
      <c r="BS341" s="148">
        <v>1.0612991519541366</v>
      </c>
      <c r="BT341" s="148">
        <v>1.1273103280029473</v>
      </c>
      <c r="BU341" s="72"/>
      <c r="BV341" s="148">
        <v>1.0020017228153384</v>
      </c>
      <c r="BW341" s="148">
        <v>0.99857283788887141</v>
      </c>
      <c r="BX341" s="148">
        <v>0.99361848481823978</v>
      </c>
      <c r="BY341" s="148">
        <v>0.99810345177129978</v>
      </c>
      <c r="CA341" s="148">
        <v>0.97831718034869275</v>
      </c>
      <c r="CB341" s="148">
        <v>0.97138807646341008</v>
      </c>
      <c r="CC341" s="148">
        <v>0.97478480382020094</v>
      </c>
      <c r="CD341" s="148">
        <v>0.98479198281855373</v>
      </c>
      <c r="CF341" s="148">
        <v>1.0077851591805529</v>
      </c>
      <c r="CG341" s="148">
        <v>0.98329056680252858</v>
      </c>
      <c r="CH341" s="148">
        <v>0.98178195533553403</v>
      </c>
      <c r="CI341" s="148">
        <v>0.97575383805099769</v>
      </c>
      <c r="CK341" s="73">
        <f t="shared" si="1134"/>
        <v>0.81045986196290487</v>
      </c>
      <c r="CL341" s="73">
        <f t="shared" si="1135"/>
        <v>1.1064145561278416</v>
      </c>
      <c r="CM341" s="73">
        <f t="shared" si="1136"/>
        <v>1.0054040101333461</v>
      </c>
      <c r="CN341" s="73">
        <f t="shared" si="1137"/>
        <v>0.99770954746020768</v>
      </c>
      <c r="CO341" s="73">
        <f t="shared" si="1138"/>
        <v>0.97587797934373632</v>
      </c>
      <c r="CP341" s="73">
        <f t="shared" si="1139"/>
        <v>0.98752874791931289</v>
      </c>
      <c r="CQ341" s="73">
        <f t="shared" si="1140"/>
        <v>1.1445318270497991</v>
      </c>
      <c r="CR341" s="73">
        <f t="shared" si="1141"/>
        <v>0.8967045884331194</v>
      </c>
      <c r="CS341" s="73">
        <f t="shared" si="1142"/>
        <v>0.89670458843311918</v>
      </c>
      <c r="CT341" s="73"/>
      <c r="CU341" s="73">
        <f t="shared" si="1143"/>
        <v>0.96669618963746073</v>
      </c>
      <c r="CV341" s="119">
        <f t="shared" si="1144"/>
        <v>0.99059125228704292</v>
      </c>
      <c r="CX341" s="53"/>
      <c r="CZ341" s="71">
        <f t="shared" si="1097"/>
        <v>0.23049152493843911</v>
      </c>
      <c r="DA341" s="71">
        <f t="shared" si="1098"/>
        <v>0.31858394990935163</v>
      </c>
      <c r="DB341" s="71">
        <f t="shared" si="1099"/>
        <v>0.29355252934604747</v>
      </c>
      <c r="DC341" s="71">
        <f t="shared" si="1100"/>
        <v>0.15737199580616185</v>
      </c>
      <c r="DE341" s="71">
        <f t="shared" si="1083"/>
        <v>0.23340669941583689</v>
      </c>
      <c r="DF341" s="71">
        <f t="shared" si="1084"/>
        <v>0.31465306058663484</v>
      </c>
      <c r="DG341" s="71">
        <f t="shared" si="1085"/>
        <v>0.29445895534360295</v>
      </c>
      <c r="DH341" s="71">
        <f t="shared" si="1086"/>
        <v>0.15745186649383153</v>
      </c>
      <c r="DI341" s="71">
        <f t="shared" si="1087"/>
        <v>0.99997058183990628</v>
      </c>
      <c r="DJ341" s="71"/>
      <c r="DK341" s="71">
        <f t="shared" si="1088"/>
        <v>0.23341356601348992</v>
      </c>
      <c r="DL341" s="71">
        <f t="shared" si="1089"/>
        <v>0.31466231737306277</v>
      </c>
      <c r="DM341" s="71">
        <f t="shared" si="1090"/>
        <v>0.29446761803913285</v>
      </c>
      <c r="DN341" s="71">
        <f t="shared" si="1091"/>
        <v>0.15745649857431437</v>
      </c>
      <c r="DQ341" s="71">
        <f t="shared" si="1145"/>
        <v>-7.2811468212622465E-2</v>
      </c>
      <c r="DR341" s="71">
        <f t="shared" si="1146"/>
        <v>-3.0399885983307694E-2</v>
      </c>
      <c r="DS341" s="71">
        <f t="shared" si="1147"/>
        <v>-2.9087867205950118E-2</v>
      </c>
      <c r="DT341" s="71">
        <f t="shared" si="1148"/>
        <v>-5.2411576467168215E-2</v>
      </c>
      <c r="DV341" s="71">
        <f t="shared" si="1092"/>
        <v>0.22972740917650897</v>
      </c>
      <c r="DW341" s="71">
        <f t="shared" si="1093"/>
        <v>0.2695700130425418</v>
      </c>
      <c r="DX341" s="71">
        <f t="shared" si="1094"/>
        <v>0.31870560254481217</v>
      </c>
      <c r="DY341" s="71">
        <f t="shared" si="1095"/>
        <v>0.18199697523613725</v>
      </c>
      <c r="DZ341" s="71"/>
      <c r="EB341" s="71">
        <f t="shared" si="1050"/>
        <v>-1.3231797786802824E-2</v>
      </c>
      <c r="EC341" s="71">
        <f t="shared" si="1051"/>
        <v>-7.7661749440820563E-3</v>
      </c>
      <c r="ED341" s="71">
        <f t="shared" si="1052"/>
        <v>1.057745852084716E-2</v>
      </c>
      <c r="EE341" s="71">
        <f t="shared" si="1053"/>
        <v>9.9853207852293683E-3</v>
      </c>
      <c r="EG341" s="71">
        <f t="shared" si="1149"/>
        <v>-1.5748448373711394E-3</v>
      </c>
      <c r="EH341" s="71">
        <f t="shared" si="1150"/>
        <v>-1.5755562024941772E-4</v>
      </c>
      <c r="EI341" s="71">
        <f t="shared" si="1151"/>
        <v>5.0197325885863149E-3</v>
      </c>
      <c r="EJ341" s="71">
        <f t="shared" si="1152"/>
        <v>4.0935942195605025E-3</v>
      </c>
      <c r="EL341" s="71">
        <f t="shared" si="1153"/>
        <v>7.8281264062228482E-3</v>
      </c>
      <c r="EM341" s="71">
        <f t="shared" si="1154"/>
        <v>3.5244291324558422E-3</v>
      </c>
      <c r="EN341" s="71">
        <f t="shared" si="1155"/>
        <v>-4.3896412666308629E-3</v>
      </c>
      <c r="EO341" s="71">
        <f t="shared" si="1156"/>
        <v>4.8196650292274302E-4</v>
      </c>
      <c r="EQ341" s="71">
        <f t="shared" si="1157"/>
        <v>1.0008128883661876E-2</v>
      </c>
      <c r="ER341" s="71">
        <f t="shared" si="1158"/>
        <v>1.4983914967384529E-2</v>
      </c>
      <c r="ES341" s="71">
        <f t="shared" si="1159"/>
        <v>-3.2980196526396555E-2</v>
      </c>
      <c r="ET341" s="71">
        <f t="shared" si="1160"/>
        <v>-7.861648938553142E-3</v>
      </c>
      <c r="EW341" s="71">
        <f t="shared" si="1063"/>
        <v>0.95754854325227801</v>
      </c>
      <c r="EX341" s="71">
        <f t="shared" si="1064"/>
        <v>0.97171987158980844</v>
      </c>
      <c r="EY341" s="71">
        <f t="shared" si="1037"/>
        <v>1.1445318270497991</v>
      </c>
      <c r="EZ341" s="71"/>
      <c r="FA341" s="71">
        <f t="shared" si="1065"/>
        <v>0.99915512605945078</v>
      </c>
      <c r="FB341" s="71">
        <f t="shared" si="1066"/>
        <v>0.99691282798448666</v>
      </c>
      <c r="FC341" s="71">
        <f t="shared" si="1038"/>
        <v>1.0054040101333461</v>
      </c>
      <c r="FD341" s="71"/>
      <c r="FE341" s="71">
        <f t="shared" si="1161"/>
        <v>1.0017070000136217</v>
      </c>
      <c r="FF341" s="71">
        <f t="shared" si="1162"/>
        <v>1.0075380798685483</v>
      </c>
      <c r="FG341" s="71">
        <f t="shared" si="1039"/>
        <v>0.99770954746020768</v>
      </c>
      <c r="FH341" s="71"/>
      <c r="FI341" s="71">
        <f t="shared" si="1069"/>
        <v>1.0017209566371481</v>
      </c>
      <c r="FJ341" s="71">
        <f t="shared" si="1070"/>
        <v>1.0043347523935224</v>
      </c>
      <c r="FK341" s="71">
        <f t="shared" si="1071"/>
        <v>0.97587797934373632</v>
      </c>
      <c r="FM341" s="71">
        <f t="shared" si="1072"/>
        <v>0.9961090283539934</v>
      </c>
      <c r="FN341" s="71">
        <f t="shared" si="1073"/>
        <v>0.97062046963519766</v>
      </c>
      <c r="FO341" s="71">
        <f t="shared" si="1040"/>
        <v>0.98752874791931289</v>
      </c>
      <c r="GA341" s="51">
        <f t="shared" si="1081"/>
        <v>1996</v>
      </c>
      <c r="GB341" s="119">
        <f t="shared" si="1041"/>
        <v>1.2213507490587405</v>
      </c>
      <c r="GC341" s="119">
        <f t="shared" si="1042"/>
        <v>1.1431900264199562</v>
      </c>
      <c r="GD341" s="119">
        <f t="shared" si="1043"/>
        <v>1.1111770196064397</v>
      </c>
      <c r="GE341" s="119">
        <f t="shared" si="1044"/>
        <v>1.0059211033633788</v>
      </c>
      <c r="GF341" s="119">
        <f t="shared" si="1045"/>
        <v>0.95498279211486847</v>
      </c>
      <c r="GH341" s="51">
        <f t="shared" si="1082"/>
        <v>27</v>
      </c>
      <c r="GI341" s="71">
        <f t="shared" si="1078"/>
        <v>1.3420929034252522</v>
      </c>
      <c r="GJ341" s="71">
        <f t="shared" si="1079"/>
        <v>1.2227077261986554</v>
      </c>
      <c r="GK341" s="71">
        <f t="shared" si="1080"/>
        <v>1.0984362080887808</v>
      </c>
    </row>
    <row r="342" spans="1:193" x14ac:dyDescent="0.2">
      <c r="A342" s="75" t="s">
        <v>563</v>
      </c>
      <c r="B342" s="50">
        <f t="shared" si="1049"/>
        <v>1975</v>
      </c>
      <c r="D342" s="79">
        <f>Conversion_Factors!$M37*D189+D266</f>
        <v>3263.9222476166697</v>
      </c>
      <c r="E342" s="79">
        <f>Conversion_Factors!$M37*E189+E266</f>
        <v>4624.1730111378574</v>
      </c>
      <c r="F342" s="79">
        <f>Conversion_Factors!$M37*F189+F266</f>
        <v>4306.8739473828973</v>
      </c>
      <c r="G342" s="79">
        <f>Conversion_Factors!$M37*G189+G266</f>
        <v>2382.6150353312592</v>
      </c>
      <c r="H342" s="79">
        <f t="shared" si="1096"/>
        <v>14577.584241468683</v>
      </c>
      <c r="J342" s="81">
        <f t="shared" si="1101"/>
        <v>16481.487836957142</v>
      </c>
      <c r="K342" s="81">
        <f t="shared" si="1101"/>
        <v>19504.31544870861</v>
      </c>
      <c r="L342" s="81">
        <f t="shared" si="1101"/>
        <v>23222.371379067725</v>
      </c>
      <c r="M342" s="81">
        <f t="shared" si="1101"/>
        <v>13312.491201445775</v>
      </c>
      <c r="N342" s="81">
        <f t="shared" si="1108"/>
        <v>72520.665866179261</v>
      </c>
      <c r="P342" s="85">
        <f t="shared" si="1102"/>
        <v>26.460631398835446</v>
      </c>
      <c r="Q342" s="85">
        <f t="shared" si="1102"/>
        <v>28.94499626010704</v>
      </c>
      <c r="R342" s="85">
        <f t="shared" si="1102"/>
        <v>32.718199596475159</v>
      </c>
      <c r="S342" s="85">
        <f t="shared" si="1102"/>
        <v>17.98404227461122</v>
      </c>
      <c r="T342" s="85">
        <f t="shared" si="1102"/>
        <v>106.10786953002886</v>
      </c>
      <c r="V342" s="84">
        <f t="shared" si="1109"/>
        <v>198.0356555127164</v>
      </c>
      <c r="W342" s="84">
        <f t="shared" si="1110"/>
        <v>237.08460947005582</v>
      </c>
      <c r="X342" s="84">
        <f t="shared" si="1111"/>
        <v>185.46228019008623</v>
      </c>
      <c r="Y342" s="84">
        <f t="shared" si="1112"/>
        <v>178.97589559139016</v>
      </c>
      <c r="Z342" s="84">
        <f t="shared" si="1113"/>
        <v>201.01282947909453</v>
      </c>
      <c r="AC342" s="84">
        <f t="shared" si="1114"/>
        <v>123.35012715381832</v>
      </c>
      <c r="AD342" s="84">
        <f t="shared" si="1115"/>
        <v>159.75725025437461</v>
      </c>
      <c r="AE342" s="84">
        <f t="shared" si="1116"/>
        <v>131.63542005675922</v>
      </c>
      <c r="AF342" s="84">
        <f t="shared" si="1117"/>
        <v>132.48495521470667</v>
      </c>
      <c r="AG342" s="84">
        <f t="shared" si="1118"/>
        <v>137.38457200239216</v>
      </c>
      <c r="AI342" s="74">
        <f t="shared" si="1119"/>
        <v>126.09301477382722</v>
      </c>
      <c r="AJ342" s="74">
        <f t="shared" si="1120"/>
        <v>161.30145371069165</v>
      </c>
      <c r="AK342" s="74">
        <f t="shared" si="1121"/>
        <v>133.75456627588576</v>
      </c>
      <c r="AL342" s="74">
        <f t="shared" si="1122"/>
        <v>129.13894953137378</v>
      </c>
      <c r="AM342" s="74">
        <f t="shared" si="1123"/>
        <v>138.57614660869405</v>
      </c>
      <c r="AO342" s="119">
        <f t="shared" si="1103"/>
        <v>0.97824710889077549</v>
      </c>
      <c r="AP342" s="119">
        <f t="shared" si="1103"/>
        <v>0.99042659925999987</v>
      </c>
      <c r="AQ342" s="119">
        <f t="shared" si="1103"/>
        <v>0.98415645702326493</v>
      </c>
      <c r="AR342" s="119">
        <f t="shared" si="1103"/>
        <v>1.0259101200333056</v>
      </c>
      <c r="AS342" s="119">
        <f t="shared" si="1124"/>
        <v>0.99140130076161948</v>
      </c>
      <c r="AU342" s="51">
        <f t="shared" si="1125"/>
        <v>1605.4758927468699</v>
      </c>
      <c r="AV342" s="51">
        <f t="shared" si="1126"/>
        <v>1484.0303591389822</v>
      </c>
      <c r="AW342" s="51">
        <f t="shared" si="1127"/>
        <v>1408.9086365213686</v>
      </c>
      <c r="AX342" s="51">
        <f t="shared" si="1128"/>
        <v>1350.9148665321259</v>
      </c>
      <c r="AY342" s="51">
        <f t="shared" si="1129"/>
        <v>1463.1397583390549</v>
      </c>
      <c r="BB342" s="71">
        <f t="shared" si="1130"/>
        <v>1.1590354528617783</v>
      </c>
      <c r="BC342" s="71">
        <f t="shared" si="1131"/>
        <v>1.1971431536187973</v>
      </c>
      <c r="BD342" s="71">
        <f t="shared" si="1132"/>
        <v>1.0120212578391563</v>
      </c>
      <c r="BE342" s="71">
        <f t="shared" si="1133"/>
        <v>1.11466918032518</v>
      </c>
      <c r="BQ342" s="148">
        <v>1.1576601183505502</v>
      </c>
      <c r="BR342" s="148">
        <v>1.1987967316684687</v>
      </c>
      <c r="BS342" s="148">
        <v>1.019826431960247</v>
      </c>
      <c r="BT342" s="148">
        <v>1.1193346609230277</v>
      </c>
      <c r="BU342" s="72"/>
      <c r="BV342" s="148">
        <v>1.0013992336169408</v>
      </c>
      <c r="BW342" s="148">
        <v>0.99878805533721782</v>
      </c>
      <c r="BX342" s="148">
        <v>0.99257524916167672</v>
      </c>
      <c r="BY342" s="148">
        <v>0.99514350503959348</v>
      </c>
      <c r="CA342" s="148">
        <v>0.98181385576913605</v>
      </c>
      <c r="CB342" s="148">
        <v>0.9750612319949673</v>
      </c>
      <c r="CC342" s="148">
        <v>0.97928746924057331</v>
      </c>
      <c r="CD342" s="148">
        <v>0.99177969844851588</v>
      </c>
      <c r="CF342" s="148">
        <v>0.99715538753401745</v>
      </c>
      <c r="CG342" s="148">
        <v>0.9884224742905614</v>
      </c>
      <c r="CH342" s="148">
        <v>1.0091192388616987</v>
      </c>
      <c r="CI342" s="148">
        <v>0.99718524936448383</v>
      </c>
      <c r="CK342" s="73">
        <f t="shared" si="1134"/>
        <v>0.8300452597706055</v>
      </c>
      <c r="CL342" s="73">
        <f t="shared" si="1135"/>
        <v>1.094821467655509</v>
      </c>
      <c r="CM342" s="73">
        <f t="shared" si="1136"/>
        <v>1.0049931183316705</v>
      </c>
      <c r="CN342" s="73">
        <f t="shared" si="1137"/>
        <v>0.99685798495345979</v>
      </c>
      <c r="CO342" s="73">
        <f t="shared" si="1138"/>
        <v>0.98028103435383562</v>
      </c>
      <c r="CP342" s="73">
        <f t="shared" si="1139"/>
        <v>0.99827081768435499</v>
      </c>
      <c r="CQ342" s="73">
        <f t="shared" si="1140"/>
        <v>1.1167293969657672</v>
      </c>
      <c r="CR342" s="73">
        <f t="shared" si="1141"/>
        <v>0.90875136952255287</v>
      </c>
      <c r="CS342" s="73">
        <f t="shared" si="1142"/>
        <v>0.90875136952255253</v>
      </c>
      <c r="CT342" s="73"/>
      <c r="CU342" s="73">
        <f t="shared" si="1143"/>
        <v>0.98038206089157931</v>
      </c>
      <c r="CV342" s="119">
        <f t="shared" si="1144"/>
        <v>1.0001030587496884</v>
      </c>
      <c r="CX342" s="53"/>
      <c r="CZ342" s="71">
        <f t="shared" si="1097"/>
        <v>0.22390007792455957</v>
      </c>
      <c r="DA342" s="71">
        <f t="shared" si="1098"/>
        <v>0.31721120142688158</v>
      </c>
      <c r="DB342" s="71">
        <f t="shared" si="1099"/>
        <v>0.29544497058238112</v>
      </c>
      <c r="DC342" s="71">
        <f t="shared" si="1100"/>
        <v>0.16344375006617778</v>
      </c>
      <c r="DE342" s="71">
        <f t="shared" si="1083"/>
        <v>0.22717986451287475</v>
      </c>
      <c r="DF342" s="71">
        <f t="shared" si="1084"/>
        <v>0.31789708168282238</v>
      </c>
      <c r="DG342" s="71">
        <f t="shared" si="1085"/>
        <v>0.29449773656328571</v>
      </c>
      <c r="DH342" s="71">
        <f t="shared" si="1086"/>
        <v>0.1603887187839188</v>
      </c>
      <c r="DI342" s="71">
        <f t="shared" si="1087"/>
        <v>0.99996340154290164</v>
      </c>
      <c r="DJ342" s="71"/>
      <c r="DK342" s="71">
        <f t="shared" si="1088"/>
        <v>0.22718817924970627</v>
      </c>
      <c r="DL342" s="71">
        <f t="shared" si="1089"/>
        <v>0.31790871665134995</v>
      </c>
      <c r="DM342" s="71">
        <f t="shared" si="1090"/>
        <v>0.29450851512054144</v>
      </c>
      <c r="DN342" s="71">
        <f t="shared" si="1091"/>
        <v>0.16039458897840234</v>
      </c>
      <c r="DQ342" s="71">
        <f t="shared" si="1145"/>
        <v>-2.1138315036490312E-2</v>
      </c>
      <c r="DR342" s="71">
        <f t="shared" si="1146"/>
        <v>-2.1738140934846141E-2</v>
      </c>
      <c r="DS342" s="71">
        <f t="shared" si="1147"/>
        <v>-3.9861324650375382E-2</v>
      </c>
      <c r="DT342" s="71">
        <f t="shared" si="1148"/>
        <v>-7.100098702362413E-3</v>
      </c>
      <c r="DV342" s="71">
        <f t="shared" si="1092"/>
        <v>0.22726608533035339</v>
      </c>
      <c r="DW342" s="71">
        <f t="shared" si="1093"/>
        <v>0.26894837789685333</v>
      </c>
      <c r="DX342" s="71">
        <f t="shared" si="1094"/>
        <v>0.32021729394927839</v>
      </c>
      <c r="DY342" s="71">
        <f t="shared" si="1095"/>
        <v>0.18356824282351478</v>
      </c>
      <c r="DZ342" s="71"/>
      <c r="EB342" s="71">
        <f t="shared" si="1050"/>
        <v>-1.077191546706765E-2</v>
      </c>
      <c r="EC342" s="71">
        <f t="shared" si="1051"/>
        <v>-2.3086878081014653E-3</v>
      </c>
      <c r="ED342" s="71">
        <f t="shared" si="1052"/>
        <v>4.7320083019846415E-3</v>
      </c>
      <c r="EE342" s="71">
        <f t="shared" si="1053"/>
        <v>8.5964264976035546E-3</v>
      </c>
      <c r="EG342" s="71">
        <f t="shared" si="1149"/>
        <v>-6.0146643598855466E-4</v>
      </c>
      <c r="EH342" s="71">
        <f t="shared" si="1150"/>
        <v>2.155018153296699E-4</v>
      </c>
      <c r="EI342" s="71">
        <f t="shared" si="1151"/>
        <v>-1.0504874067937997E-3</v>
      </c>
      <c r="EJ342" s="71">
        <f t="shared" si="1152"/>
        <v>-2.9699770992662944E-3</v>
      </c>
      <c r="EL342" s="71">
        <f t="shared" si="1153"/>
        <v>3.5678014022232276E-3</v>
      </c>
      <c r="EM342" s="71">
        <f t="shared" si="1154"/>
        <v>3.7742158255504414E-3</v>
      </c>
      <c r="EN342" s="71">
        <f t="shared" si="1155"/>
        <v>4.6085024095803709E-3</v>
      </c>
      <c r="EO342" s="71">
        <f t="shared" si="1156"/>
        <v>7.0705705313406442E-3</v>
      </c>
      <c r="EQ342" s="71">
        <f t="shared" si="1157"/>
        <v>-1.0603677264077516E-2</v>
      </c>
      <c r="ER342" s="71">
        <f t="shared" si="1158"/>
        <v>5.2055435751947269E-3</v>
      </c>
      <c r="ES342" s="71">
        <f t="shared" si="1159"/>
        <v>2.7463946365822452E-2</v>
      </c>
      <c r="ET342" s="71">
        <f t="shared" si="1160"/>
        <v>2.1726219996904439E-2</v>
      </c>
      <c r="EW342" s="71">
        <f t="shared" si="1063"/>
        <v>0.97570846923873089</v>
      </c>
      <c r="EX342" s="71">
        <f t="shared" si="1064"/>
        <v>0.94811530843774816</v>
      </c>
      <c r="EY342" s="71">
        <f t="shared" si="1037"/>
        <v>1.1167293969657672</v>
      </c>
      <c r="EZ342" s="71"/>
      <c r="FA342" s="71">
        <f t="shared" si="1065"/>
        <v>0.99959131672687362</v>
      </c>
      <c r="FB342" s="71">
        <f t="shared" si="1066"/>
        <v>0.99650540638692431</v>
      </c>
      <c r="FC342" s="71">
        <f t="shared" si="1038"/>
        <v>1.0049931183316705</v>
      </c>
      <c r="FD342" s="71"/>
      <c r="FE342" s="71">
        <f t="shared" si="1161"/>
        <v>0.99914648255204563</v>
      </c>
      <c r="FF342" s="71">
        <f t="shared" si="1162"/>
        <v>1.0066781285379021</v>
      </c>
      <c r="FG342" s="71">
        <f t="shared" si="1039"/>
        <v>0.99685798495345979</v>
      </c>
      <c r="FH342" s="71"/>
      <c r="FI342" s="71">
        <f t="shared" si="1069"/>
        <v>1.0045118909364676</v>
      </c>
      <c r="FJ342" s="71">
        <f t="shared" si="1070"/>
        <v>1.0088662012600262</v>
      </c>
      <c r="FK342" s="71">
        <f t="shared" si="1071"/>
        <v>0.98028103435383562</v>
      </c>
      <c r="FM342" s="71">
        <f t="shared" si="1072"/>
        <v>1.0108777286612418</v>
      </c>
      <c r="FN342" s="71">
        <f t="shared" si="1073"/>
        <v>0.98117861573693643</v>
      </c>
      <c r="FO342" s="71">
        <f t="shared" si="1040"/>
        <v>0.99827081768435499</v>
      </c>
      <c r="GA342" s="51">
        <f t="shared" si="1081"/>
        <v>1997</v>
      </c>
      <c r="GB342" s="119">
        <f t="shared" si="1041"/>
        <v>1.1896885017242185</v>
      </c>
      <c r="GC342" s="119">
        <f t="shared" si="1042"/>
        <v>1.1519801014778828</v>
      </c>
      <c r="GD342" s="119">
        <f t="shared" si="1043"/>
        <v>1.1209634555669905</v>
      </c>
      <c r="GE342" s="119">
        <f t="shared" si="1044"/>
        <v>0.99165463117558839</v>
      </c>
      <c r="GF342" s="119">
        <f t="shared" si="1045"/>
        <v>0.92785862085420279</v>
      </c>
      <c r="GH342" s="51">
        <f t="shared" si="1082"/>
        <v>28</v>
      </c>
      <c r="GI342" s="71">
        <f t="shared" si="1078"/>
        <v>1.3381302972472688</v>
      </c>
      <c r="GJ342" s="71">
        <f t="shared" si="1079"/>
        <v>1.2365492997647942</v>
      </c>
      <c r="GK342" s="71">
        <f t="shared" si="1080"/>
        <v>1.1021275002130495</v>
      </c>
    </row>
    <row r="343" spans="1:193" x14ac:dyDescent="0.2">
      <c r="A343" s="75" t="s">
        <v>563</v>
      </c>
      <c r="B343" s="50">
        <f t="shared" si="1049"/>
        <v>1976</v>
      </c>
      <c r="D343" s="79">
        <f>Conversion_Factors!$M38*D190+D267</f>
        <v>3497.3628555073478</v>
      </c>
      <c r="E343" s="79">
        <f>Conversion_Factors!$M38*E190+E267</f>
        <v>4765.1883624341081</v>
      </c>
      <c r="F343" s="79">
        <f>Conversion_Factors!$M38*F190+F267</f>
        <v>4506.0422429088176</v>
      </c>
      <c r="G343" s="79">
        <f>Conversion_Factors!$M38*G190+G267</f>
        <v>2415.6137708971291</v>
      </c>
      <c r="H343" s="79">
        <f t="shared" si="1096"/>
        <v>15184.207231747403</v>
      </c>
      <c r="J343" s="81">
        <f t="shared" si="1101"/>
        <v>16518.705638086714</v>
      </c>
      <c r="K343" s="81">
        <f t="shared" si="1101"/>
        <v>19854.110891754204</v>
      </c>
      <c r="L343" s="81">
        <f t="shared" si="1101"/>
        <v>23912.338061634782</v>
      </c>
      <c r="M343" s="81">
        <f t="shared" si="1101"/>
        <v>13762.570885348063</v>
      </c>
      <c r="N343" s="81">
        <f t="shared" si="1108"/>
        <v>74047.725476823762</v>
      </c>
      <c r="P343" s="85">
        <f t="shared" si="1102"/>
        <v>26.644299351164889</v>
      </c>
      <c r="Q343" s="85">
        <f t="shared" si="1102"/>
        <v>29.564907891497274</v>
      </c>
      <c r="R343" s="85">
        <f t="shared" si="1102"/>
        <v>33.645342673590513</v>
      </c>
      <c r="S343" s="85">
        <f t="shared" si="1102"/>
        <v>18.590089888157767</v>
      </c>
      <c r="T343" s="85">
        <f t="shared" si="1102"/>
        <v>108.44463980441043</v>
      </c>
      <c r="V343" s="84">
        <f t="shared" si="1109"/>
        <v>211.72136195971532</v>
      </c>
      <c r="W343" s="84">
        <f t="shared" si="1110"/>
        <v>240.01016154358155</v>
      </c>
      <c r="X343" s="84">
        <f t="shared" si="1111"/>
        <v>188.44005263284402</v>
      </c>
      <c r="Y343" s="84">
        <f t="shared" si="1112"/>
        <v>175.52053253864401</v>
      </c>
      <c r="Z343" s="84">
        <f t="shared" si="1113"/>
        <v>205.05973862086981</v>
      </c>
      <c r="AC343" s="84">
        <f t="shared" si="1114"/>
        <v>131.26120561149014</v>
      </c>
      <c r="AD343" s="84">
        <f t="shared" si="1115"/>
        <v>161.17717599264205</v>
      </c>
      <c r="AE343" s="84">
        <f t="shared" si="1116"/>
        <v>133.92766679846534</v>
      </c>
      <c r="AF343" s="84">
        <f t="shared" si="1117"/>
        <v>129.94094086849574</v>
      </c>
      <c r="AG343" s="84">
        <f t="shared" si="1118"/>
        <v>140.01805215207938</v>
      </c>
      <c r="AI343" s="74">
        <f t="shared" si="1119"/>
        <v>129.80718693783291</v>
      </c>
      <c r="AJ343" s="74">
        <f t="shared" si="1120"/>
        <v>160.23529190100072</v>
      </c>
      <c r="AK343" s="74">
        <f t="shared" si="1121"/>
        <v>135.49882366050971</v>
      </c>
      <c r="AL343" s="74">
        <f t="shared" si="1122"/>
        <v>131.8647180817218</v>
      </c>
      <c r="AM343" s="74">
        <f t="shared" si="1123"/>
        <v>140.22126438238328</v>
      </c>
      <c r="AO343" s="119">
        <f t="shared" si="1103"/>
        <v>1.0112013726509117</v>
      </c>
      <c r="AP343" s="119">
        <f t="shared" si="1103"/>
        <v>1.0058781313433951</v>
      </c>
      <c r="AQ343" s="119">
        <f t="shared" si="1103"/>
        <v>0.9884046457408302</v>
      </c>
      <c r="AR343" s="119">
        <f t="shared" si="1103"/>
        <v>0.98541097845419257</v>
      </c>
      <c r="AS343" s="119">
        <f t="shared" si="1124"/>
        <v>0.99855077451199026</v>
      </c>
      <c r="AU343" s="51">
        <f t="shared" si="1125"/>
        <v>1612.9774290385003</v>
      </c>
      <c r="AV343" s="51">
        <f t="shared" si="1126"/>
        <v>1489.1076237403383</v>
      </c>
      <c r="AW343" s="51">
        <f t="shared" si="1127"/>
        <v>1407.0285635335454</v>
      </c>
      <c r="AX343" s="51">
        <f t="shared" si="1128"/>
        <v>1350.7715995090123</v>
      </c>
      <c r="AY343" s="51">
        <f t="shared" si="1129"/>
        <v>1464.5235772752071</v>
      </c>
      <c r="BB343" s="71">
        <f t="shared" si="1130"/>
        <v>1.1931757835044914</v>
      </c>
      <c r="BC343" s="71">
        <f t="shared" si="1131"/>
        <v>1.1892303401768889</v>
      </c>
      <c r="BD343" s="71">
        <f t="shared" si="1132"/>
        <v>1.0252187553267662</v>
      </c>
      <c r="BE343" s="71">
        <f t="shared" si="1133"/>
        <v>1.1381967853335702</v>
      </c>
      <c r="BF343" s="71"/>
      <c r="BG343" s="71"/>
      <c r="BH343" s="71"/>
      <c r="BI343" s="71"/>
      <c r="BJ343" s="71"/>
      <c r="BK343" s="71"/>
      <c r="BL343" s="71"/>
      <c r="BM343" s="71"/>
      <c r="BN343" s="71"/>
      <c r="BO343" s="71"/>
      <c r="BP343" s="71"/>
      <c r="BQ343" s="148">
        <v>1.1922371761447352</v>
      </c>
      <c r="BR343" s="148">
        <v>1.1902859293418251</v>
      </c>
      <c r="BS343" s="148">
        <v>1.029034069066548</v>
      </c>
      <c r="BT343" s="148">
        <v>1.1391919081491553</v>
      </c>
      <c r="BU343" s="72"/>
      <c r="BV343" s="148">
        <v>1.0006701520650805</v>
      </c>
      <c r="BW343" s="148">
        <v>0.99899646049606183</v>
      </c>
      <c r="BX343" s="148">
        <v>0.99578212457606885</v>
      </c>
      <c r="BY343" s="148">
        <v>0.9990565047401907</v>
      </c>
      <c r="CA343" s="148">
        <v>0.98640135054495381</v>
      </c>
      <c r="CB343" s="148">
        <v>0.97839717714384888</v>
      </c>
      <c r="CC343" s="148">
        <v>0.97798069045413705</v>
      </c>
      <c r="CD343" s="148">
        <v>0.99167451837499576</v>
      </c>
      <c r="CF343" s="148">
        <v>1.0310847140118053</v>
      </c>
      <c r="CG343" s="148">
        <v>1.0041283245848043</v>
      </c>
      <c r="CH343" s="148">
        <v>1.0142281287784443</v>
      </c>
      <c r="CI343" s="148">
        <v>0.95722495291051646</v>
      </c>
      <c r="CK343" s="73">
        <f t="shared" si="1134"/>
        <v>0.8475234306624938</v>
      </c>
      <c r="CL343" s="73">
        <f t="shared" si="1135"/>
        <v>1.1168630608092818</v>
      </c>
      <c r="CM343" s="73">
        <f t="shared" si="1136"/>
        <v>1.0043040055063104</v>
      </c>
      <c r="CN343" s="73">
        <f t="shared" si="1137"/>
        <v>0.99834283073731211</v>
      </c>
      <c r="CO343" s="73">
        <f t="shared" si="1138"/>
        <v>0.98197232268273071</v>
      </c>
      <c r="CP343" s="73">
        <f t="shared" si="1139"/>
        <v>1.0057591095238907</v>
      </c>
      <c r="CQ343" s="73">
        <f t="shared" si="1140"/>
        <v>1.1278771725825565</v>
      </c>
      <c r="CR343" s="73">
        <f t="shared" si="1141"/>
        <v>0.94656761287729629</v>
      </c>
      <c r="CS343" s="73">
        <f t="shared" si="1142"/>
        <v>0.94656761287729596</v>
      </c>
      <c r="CT343" s="73"/>
      <c r="CU343" s="73">
        <f t="shared" si="1143"/>
        <v>0.99023465316878911</v>
      </c>
      <c r="CV343" s="119">
        <f t="shared" si="1144"/>
        <v>1.0084140156450498</v>
      </c>
      <c r="CX343" s="53"/>
      <c r="CZ343" s="71">
        <f t="shared" si="1097"/>
        <v>0.23032897286827073</v>
      </c>
      <c r="DA343" s="71">
        <f t="shared" si="1098"/>
        <v>0.31382529820002519</v>
      </c>
      <c r="DB343" s="71">
        <f t="shared" si="1099"/>
        <v>0.29675847899964819</v>
      </c>
      <c r="DC343" s="71">
        <f t="shared" si="1100"/>
        <v>0.15908724993205586</v>
      </c>
      <c r="DE343" s="71">
        <f t="shared" si="1083"/>
        <v>0.22709935944354859</v>
      </c>
      <c r="DF343" s="71">
        <f t="shared" si="1084"/>
        <v>0.31551522187748587</v>
      </c>
      <c r="DG343" s="71">
        <f t="shared" si="1085"/>
        <v>0.29610123922966686</v>
      </c>
      <c r="DH343" s="71">
        <f t="shared" si="1086"/>
        <v>0.16125569214763419</v>
      </c>
      <c r="DI343" s="71">
        <f t="shared" si="1087"/>
        <v>0.99997151269833551</v>
      </c>
      <c r="DJ343" s="71"/>
      <c r="DK343" s="71">
        <f t="shared" si="1088"/>
        <v>0.22710582907581123</v>
      </c>
      <c r="DL343" s="71">
        <f t="shared" si="1089"/>
        <v>0.31552421031084743</v>
      </c>
      <c r="DM343" s="71">
        <f t="shared" si="1090"/>
        <v>0.2961096745952928</v>
      </c>
      <c r="DN343" s="71">
        <f t="shared" si="1091"/>
        <v>0.16126028601804848</v>
      </c>
      <c r="DQ343" s="71">
        <f t="shared" si="1145"/>
        <v>2.943069352663007E-2</v>
      </c>
      <c r="DR343" s="71">
        <f t="shared" si="1146"/>
        <v>-7.1247751012721251E-3</v>
      </c>
      <c r="DS343" s="71">
        <f t="shared" si="1147"/>
        <v>8.9881171403736315E-3</v>
      </c>
      <c r="DT343" s="71">
        <f t="shared" si="1148"/>
        <v>1.75847025104779E-2</v>
      </c>
      <c r="DV343" s="71">
        <f t="shared" si="1092"/>
        <v>0.22308187769058366</v>
      </c>
      <c r="DW343" s="71">
        <f t="shared" si="1093"/>
        <v>0.26812587103662427</v>
      </c>
      <c r="DX343" s="71">
        <f t="shared" si="1094"/>
        <v>0.32293143250050427</v>
      </c>
      <c r="DY343" s="71">
        <f t="shared" si="1095"/>
        <v>0.18586081877228786</v>
      </c>
      <c r="DZ343" s="71"/>
      <c r="EB343" s="71">
        <f t="shared" si="1050"/>
        <v>-1.8582644480949165E-2</v>
      </c>
      <c r="EC343" s="71">
        <f t="shared" si="1051"/>
        <v>-3.0629191583454777E-3</v>
      </c>
      <c r="ED343" s="71">
        <f t="shared" si="1052"/>
        <v>8.4402084677155566E-3</v>
      </c>
      <c r="EE343" s="71">
        <f t="shared" si="1053"/>
        <v>1.2411613582239099E-2</v>
      </c>
      <c r="EG343" s="71">
        <f t="shared" si="1149"/>
        <v>-7.2832798833409574E-4</v>
      </c>
      <c r="EH343" s="71">
        <f t="shared" si="1150"/>
        <v>2.086362747816318E-4</v>
      </c>
      <c r="EI343" s="71">
        <f t="shared" si="1151"/>
        <v>3.2256557471383534E-3</v>
      </c>
      <c r="EJ343" s="71">
        <f t="shared" si="1152"/>
        <v>3.9243854210713417E-3</v>
      </c>
      <c r="EL343" s="71">
        <f t="shared" si="1153"/>
        <v>4.6615868716351361E-3</v>
      </c>
      <c r="EM343" s="71">
        <f t="shared" si="1154"/>
        <v>3.4154281208473129E-3</v>
      </c>
      <c r="EN343" s="71">
        <f t="shared" si="1155"/>
        <v>-1.3353090879597183E-3</v>
      </c>
      <c r="EO343" s="71">
        <f t="shared" si="1156"/>
        <v>-1.0605747561665814E-4</v>
      </c>
      <c r="EQ343" s="71">
        <f t="shared" si="1157"/>
        <v>3.3460034564213016E-2</v>
      </c>
      <c r="ER343" s="71">
        <f t="shared" si="1158"/>
        <v>1.5764893507811416E-2</v>
      </c>
      <c r="ES343" s="71">
        <f t="shared" si="1159"/>
        <v>5.0499492629748413E-3</v>
      </c>
      <c r="ET343" s="71">
        <f t="shared" si="1160"/>
        <v>-4.0898135143617086E-2</v>
      </c>
      <c r="EW343" s="71">
        <f t="shared" si="1063"/>
        <v>1.009982521859887</v>
      </c>
      <c r="EX343" s="71">
        <f t="shared" si="1064"/>
        <v>0.95757989022992152</v>
      </c>
      <c r="EY343" s="71">
        <f t="shared" si="1037"/>
        <v>1.1278771725825565</v>
      </c>
      <c r="EZ343" s="71"/>
      <c r="FA343" s="71">
        <f t="shared" si="1065"/>
        <v>0.99931431090144773</v>
      </c>
      <c r="FB343" s="71">
        <f t="shared" si="1066"/>
        <v>0.99582211349311645</v>
      </c>
      <c r="FC343" s="71">
        <f t="shared" si="1038"/>
        <v>1.0043040055063104</v>
      </c>
      <c r="FD343" s="71"/>
      <c r="FE343" s="71">
        <f t="shared" si="1161"/>
        <v>1.0014895258966316</v>
      </c>
      <c r="FF343" s="71">
        <f t="shared" si="1162"/>
        <v>1.008177601679932</v>
      </c>
      <c r="FG343" s="71">
        <f t="shared" si="1039"/>
        <v>0.99834283073731211</v>
      </c>
      <c r="FH343" s="71"/>
      <c r="FI343" s="71">
        <f t="shared" si="1069"/>
        <v>1.0017253096506247</v>
      </c>
      <c r="FJ343" s="71">
        <f t="shared" si="1070"/>
        <v>1.0106068078532493</v>
      </c>
      <c r="FK343" s="71">
        <f t="shared" si="1071"/>
        <v>0.98197232268273071</v>
      </c>
      <c r="FM343" s="71">
        <f t="shared" si="1072"/>
        <v>1.0075012628906712</v>
      </c>
      <c r="FN343" s="71">
        <f t="shared" si="1073"/>
        <v>0.98853869447628406</v>
      </c>
      <c r="FO343" s="71">
        <f t="shared" si="1040"/>
        <v>1.0057591095238907</v>
      </c>
      <c r="GA343" s="51">
        <f t="shared" si="1081"/>
        <v>1998</v>
      </c>
      <c r="GB343" s="119">
        <f t="shared" si="1041"/>
        <v>1.1889348140931821</v>
      </c>
      <c r="GC343" s="119">
        <f t="shared" si="1042"/>
        <v>1.165113997921299</v>
      </c>
      <c r="GD343" s="119">
        <f t="shared" si="1043"/>
        <v>1.1328999816918202</v>
      </c>
      <c r="GE343" s="119">
        <f t="shared" si="1044"/>
        <v>0.96933471093367551</v>
      </c>
      <c r="GF343" s="119">
        <f t="shared" si="1045"/>
        <v>0.92853738444438527</v>
      </c>
      <c r="GH343" s="51">
        <f t="shared" si="1082"/>
        <v>29</v>
      </c>
      <c r="GI343" s="71">
        <f t="shared" si="1078"/>
        <v>1.3798493510756467</v>
      </c>
      <c r="GJ343" s="71">
        <f t="shared" si="1079"/>
        <v>1.2514556244551076</v>
      </c>
      <c r="GK343" s="71">
        <f t="shared" si="1080"/>
        <v>1.1045022678532508</v>
      </c>
    </row>
    <row r="344" spans="1:193" x14ac:dyDescent="0.2">
      <c r="A344" s="75" t="s">
        <v>563</v>
      </c>
      <c r="B344" s="50">
        <f t="shared" si="1049"/>
        <v>1977</v>
      </c>
      <c r="D344" s="79">
        <f>Conversion_Factors!$M39*D191+D268</f>
        <v>3466.2313862330348</v>
      </c>
      <c r="E344" s="79">
        <f>Conversion_Factors!$M39*E191+E268</f>
        <v>4757.6759047125233</v>
      </c>
      <c r="F344" s="79">
        <f>Conversion_Factors!$M39*F191+F268</f>
        <v>4854.8587531927642</v>
      </c>
      <c r="G344" s="79">
        <f>Conversion_Factors!$M39*G191+G268</f>
        <v>2342.3871353281183</v>
      </c>
      <c r="H344" s="79">
        <f t="shared" si="1096"/>
        <v>15421.153179466441</v>
      </c>
      <c r="J344" s="81">
        <f t="shared" si="1101"/>
        <v>16613.054075114767</v>
      </c>
      <c r="K344" s="81">
        <f t="shared" si="1101"/>
        <v>20011.231005333393</v>
      </c>
      <c r="L344" s="81">
        <f t="shared" si="1101"/>
        <v>24592.781217513806</v>
      </c>
      <c r="M344" s="81">
        <f t="shared" si="1101"/>
        <v>14148.883695578334</v>
      </c>
      <c r="N344" s="81">
        <f t="shared" si="1108"/>
        <v>75365.9499935403</v>
      </c>
      <c r="P344" s="85">
        <f t="shared" si="1102"/>
        <v>26.818248282786357</v>
      </c>
      <c r="Q344" s="85">
        <f t="shared" si="1102"/>
        <v>29.814565403957548</v>
      </c>
      <c r="R344" s="85">
        <f t="shared" si="1102"/>
        <v>34.655970070577908</v>
      </c>
      <c r="S344" s="85">
        <f t="shared" si="1102"/>
        <v>19.078195101859702</v>
      </c>
      <c r="T344" s="85">
        <f t="shared" si="1102"/>
        <v>110.36697885918151</v>
      </c>
      <c r="V344" s="84">
        <f t="shared" si="1109"/>
        <v>208.64504326300937</v>
      </c>
      <c r="W344" s="84">
        <f t="shared" si="1110"/>
        <v>237.75028649884194</v>
      </c>
      <c r="X344" s="84">
        <f t="shared" si="1111"/>
        <v>197.40991107322847</v>
      </c>
      <c r="Y344" s="84">
        <f t="shared" si="1112"/>
        <v>165.5527874654972</v>
      </c>
      <c r="Z344" s="84">
        <f t="shared" si="1113"/>
        <v>204.61698128648553</v>
      </c>
      <c r="AC344" s="84">
        <f t="shared" si="1114"/>
        <v>129.24898560424921</v>
      </c>
      <c r="AD344" s="84">
        <f t="shared" si="1115"/>
        <v>159.57555779367473</v>
      </c>
      <c r="AE344" s="84">
        <f t="shared" si="1116"/>
        <v>140.08722720228869</v>
      </c>
      <c r="AF344" s="84">
        <f t="shared" si="1117"/>
        <v>122.77823571999153</v>
      </c>
      <c r="AG344" s="84">
        <f t="shared" si="1118"/>
        <v>139.72615123534788</v>
      </c>
      <c r="AI344" s="74">
        <f t="shared" si="1119"/>
        <v>129.33945469463939</v>
      </c>
      <c r="AJ344" s="74">
        <f t="shared" si="1120"/>
        <v>159.06810182941919</v>
      </c>
      <c r="AK344" s="74">
        <f t="shared" si="1121"/>
        <v>136.96170644422807</v>
      </c>
      <c r="AL344" s="74">
        <f t="shared" si="1122"/>
        <v>123.86452780158582</v>
      </c>
      <c r="AM344" s="74">
        <f t="shared" si="1123"/>
        <v>138.81739375081122</v>
      </c>
      <c r="AO344" s="119">
        <f t="shared" si="1103"/>
        <v>0.99930052982978967</v>
      </c>
      <c r="AP344" s="119">
        <f t="shared" si="1103"/>
        <v>1.00319018054795</v>
      </c>
      <c r="AQ344" s="119">
        <f t="shared" si="1103"/>
        <v>1.0228203987757216</v>
      </c>
      <c r="AR344" s="119">
        <f t="shared" si="1103"/>
        <v>0.99122999860513428</v>
      </c>
      <c r="AS344" s="119">
        <f t="shared" si="1124"/>
        <v>1.0065464237584518</v>
      </c>
      <c r="AU344" s="51">
        <f t="shared" si="1125"/>
        <v>1614.2876656832341</v>
      </c>
      <c r="AV344" s="51">
        <f t="shared" si="1126"/>
        <v>1489.8916211607057</v>
      </c>
      <c r="AW344" s="51">
        <f t="shared" si="1127"/>
        <v>1409.1927937738728</v>
      </c>
      <c r="AX344" s="51">
        <f t="shared" si="1128"/>
        <v>1348.3887147805044</v>
      </c>
      <c r="AY344" s="51">
        <f t="shared" si="1129"/>
        <v>1464.414352484659</v>
      </c>
      <c r="BB344" s="71">
        <f t="shared" si="1130"/>
        <v>1.1888764315278553</v>
      </c>
      <c r="BC344" s="71">
        <f t="shared" si="1131"/>
        <v>1.1805677176708833</v>
      </c>
      <c r="BD344" s="71">
        <f t="shared" si="1132"/>
        <v>1.0362873006188669</v>
      </c>
      <c r="BE344" s="71">
        <f t="shared" si="1133"/>
        <v>1.0691427503242628</v>
      </c>
      <c r="BF344" s="71"/>
      <c r="BG344" s="71"/>
      <c r="BH344" s="71"/>
      <c r="BI344" s="71"/>
      <c r="BJ344" s="71"/>
      <c r="BK344" s="71"/>
      <c r="BL344" s="71"/>
      <c r="BM344" s="71"/>
      <c r="BN344" s="71"/>
      <c r="BO344" s="71"/>
      <c r="BP344" s="71"/>
      <c r="BQ344" s="148">
        <v>1.1875602038234887</v>
      </c>
      <c r="BR344" s="148">
        <v>1.1792543688340285</v>
      </c>
      <c r="BS344" s="148">
        <v>1.0393176195406826</v>
      </c>
      <c r="BT344" s="148">
        <v>1.0686858056707236</v>
      </c>
      <c r="BU344" s="72"/>
      <c r="BV344" s="148">
        <v>1.0011532547621793</v>
      </c>
      <c r="BW344" s="148">
        <v>1.0012181677135705</v>
      </c>
      <c r="BX344" s="148">
        <v>0.99713631373574152</v>
      </c>
      <c r="BY344" s="148">
        <v>1.0005695990358576</v>
      </c>
      <c r="CA344" s="148">
        <v>0.9872026135835007</v>
      </c>
      <c r="CB344" s="148">
        <v>0.97891229159947746</v>
      </c>
      <c r="CC344" s="148">
        <v>0.97948497788624267</v>
      </c>
      <c r="CD344" s="148">
        <v>0.98992511376333159</v>
      </c>
      <c r="CF344" s="148">
        <v>1.018784923259787</v>
      </c>
      <c r="CG344" s="148">
        <v>1.0012236064997886</v>
      </c>
      <c r="CH344" s="148">
        <v>1.0489508623595885</v>
      </c>
      <c r="CI344" s="148">
        <v>0.96267344355895768</v>
      </c>
      <c r="CK344" s="73">
        <f t="shared" si="1134"/>
        <v>0.86261135075182449</v>
      </c>
      <c r="CL344" s="73">
        <f t="shared" si="1135"/>
        <v>1.1144515717719801</v>
      </c>
      <c r="CM344" s="73">
        <f t="shared" si="1136"/>
        <v>1.0032864709418303</v>
      </c>
      <c r="CN344" s="73">
        <f t="shared" si="1137"/>
        <v>0.9997934585676258</v>
      </c>
      <c r="CO344" s="73">
        <f t="shared" si="1138"/>
        <v>0.98250663160560248</v>
      </c>
      <c r="CP344" s="73">
        <f t="shared" si="1139"/>
        <v>1.0133732147855261</v>
      </c>
      <c r="CQ344" s="73">
        <f t="shared" si="1140"/>
        <v>1.1158891190747411</v>
      </c>
      <c r="CR344" s="73">
        <f t="shared" si="1141"/>
        <v>0.96133857567372194</v>
      </c>
      <c r="CS344" s="73">
        <f t="shared" si="1142"/>
        <v>0.96133857567372161</v>
      </c>
      <c r="CT344" s="73"/>
      <c r="CU344" s="73">
        <f t="shared" si="1143"/>
        <v>0.99871174718151867</v>
      </c>
      <c r="CV344" s="119">
        <f t="shared" si="1144"/>
        <v>1.016493644983784</v>
      </c>
      <c r="CX344" s="53"/>
      <c r="CZ344" s="71">
        <f t="shared" si="1097"/>
        <v>0.22477121820230589</v>
      </c>
      <c r="DA344" s="71">
        <f t="shared" si="1098"/>
        <v>0.30851622115053362</v>
      </c>
      <c r="DB344" s="71">
        <f t="shared" si="1099"/>
        <v>0.31481813951871646</v>
      </c>
      <c r="DC344" s="71">
        <f t="shared" si="1100"/>
        <v>0.15189442112844398</v>
      </c>
      <c r="DE344" s="71">
        <f t="shared" si="1083"/>
        <v>0.22753878305726599</v>
      </c>
      <c r="DF344" s="71">
        <f t="shared" si="1084"/>
        <v>0.31116321107448092</v>
      </c>
      <c r="DG344" s="71">
        <f t="shared" si="1085"/>
        <v>0.30569940592200751</v>
      </c>
      <c r="DH344" s="71">
        <f t="shared" si="1086"/>
        <v>0.1554631039017807</v>
      </c>
      <c r="DI344" s="71">
        <f t="shared" si="1087"/>
        <v>0.99986450395553517</v>
      </c>
      <c r="DJ344" s="71"/>
      <c r="DK344" s="71">
        <f t="shared" si="1088"/>
        <v>0.22756961784032373</v>
      </c>
      <c r="DL344" s="71">
        <f t="shared" si="1089"/>
        <v>0.31120537817223942</v>
      </c>
      <c r="DM344" s="71">
        <f t="shared" si="1090"/>
        <v>0.30574083259545559</v>
      </c>
      <c r="DN344" s="71">
        <f t="shared" si="1091"/>
        <v>0.1554841713919812</v>
      </c>
      <c r="DQ344" s="71">
        <f t="shared" si="1145"/>
        <v>-3.9305685282024399E-3</v>
      </c>
      <c r="DR344" s="71">
        <f t="shared" si="1146"/>
        <v>-9.3112070876286111E-3</v>
      </c>
      <c r="DS344" s="71">
        <f t="shared" si="1147"/>
        <v>9.943797533399433E-3</v>
      </c>
      <c r="DT344" s="71">
        <f t="shared" si="1148"/>
        <v>-6.3889483955571855E-2</v>
      </c>
      <c r="DV344" s="71">
        <f t="shared" si="1092"/>
        <v>0.22043182732439107</v>
      </c>
      <c r="DW344" s="71">
        <f t="shared" si="1093"/>
        <v>0.26552084869955966</v>
      </c>
      <c r="DX344" s="71">
        <f t="shared" si="1094"/>
        <v>0.32631156669055034</v>
      </c>
      <c r="DY344" s="71">
        <f t="shared" si="1095"/>
        <v>0.18773575728549896</v>
      </c>
      <c r="DZ344" s="71"/>
      <c r="EB344" s="71">
        <f t="shared" si="1050"/>
        <v>-1.1950394652460689E-2</v>
      </c>
      <c r="EC344" s="71">
        <f t="shared" si="1051"/>
        <v>-9.7631745241063966E-3</v>
      </c>
      <c r="ED344" s="71">
        <f t="shared" si="1052"/>
        <v>1.0412633588787459E-2</v>
      </c>
      <c r="EE344" s="71">
        <f t="shared" si="1053"/>
        <v>1.0037320332518722E-2</v>
      </c>
      <c r="EG344" s="71">
        <f t="shared" si="1149"/>
        <v>4.826626612816267E-4</v>
      </c>
      <c r="EH344" s="71">
        <f t="shared" si="1150"/>
        <v>2.2214697361361588E-3</v>
      </c>
      <c r="EI344" s="71">
        <f t="shared" si="1151"/>
        <v>1.3590012938401702E-3</v>
      </c>
      <c r="EJ344" s="71">
        <f t="shared" si="1152"/>
        <v>1.513377507522663E-3</v>
      </c>
      <c r="EL344" s="71">
        <f t="shared" si="1153"/>
        <v>8.1197960394663467E-4</v>
      </c>
      <c r="EM344" s="71">
        <f t="shared" si="1154"/>
        <v>5.2634953822783682E-4</v>
      </c>
      <c r="EN344" s="71">
        <f t="shared" si="1155"/>
        <v>1.536974826752804E-3</v>
      </c>
      <c r="EO344" s="71">
        <f t="shared" si="1156"/>
        <v>-1.7656493650634536E-3</v>
      </c>
      <c r="EQ344" s="71">
        <f t="shared" si="1157"/>
        <v>-1.2000703013308569E-2</v>
      </c>
      <c r="ER344" s="71">
        <f t="shared" si="1158"/>
        <v>-2.8969679301258148E-3</v>
      </c>
      <c r="ES344" s="71">
        <f t="shared" si="1159"/>
        <v>3.3662627016034244E-2</v>
      </c>
      <c r="ET344" s="71">
        <f t="shared" si="1160"/>
        <v>5.67582668477016E-3</v>
      </c>
      <c r="EW344" s="71">
        <f t="shared" si="1063"/>
        <v>0.98937113561721812</v>
      </c>
      <c r="EX344" s="71">
        <f t="shared" si="1064"/>
        <v>0.94740190344098851</v>
      </c>
      <c r="EY344" s="71">
        <f t="shared" si="1037"/>
        <v>1.1158891190747411</v>
      </c>
      <c r="EZ344" s="71"/>
      <c r="FA344" s="71">
        <f t="shared" si="1065"/>
        <v>0.99898682614138623</v>
      </c>
      <c r="FB344" s="71">
        <f t="shared" si="1066"/>
        <v>0.99481317255989565</v>
      </c>
      <c r="FC344" s="71">
        <f t="shared" si="1038"/>
        <v>1.0032864709418303</v>
      </c>
      <c r="FD344" s="71"/>
      <c r="FE344" s="71">
        <f t="shared" si="1161"/>
        <v>1.001453035756507</v>
      </c>
      <c r="FF344" s="71">
        <f t="shared" si="1162"/>
        <v>1.0096425197840824</v>
      </c>
      <c r="FG344" s="71">
        <f t="shared" si="1039"/>
        <v>0.9997934585676258</v>
      </c>
      <c r="FH344" s="71"/>
      <c r="FI344" s="71">
        <f t="shared" si="1069"/>
        <v>1.0005441181085553</v>
      </c>
      <c r="FJ344" s="71">
        <f t="shared" si="1070"/>
        <v>1.0111566973180315</v>
      </c>
      <c r="FK344" s="71">
        <f t="shared" si="1071"/>
        <v>0.98250663160560248</v>
      </c>
      <c r="FM344" s="71">
        <f t="shared" si="1072"/>
        <v>1.0075705058890692</v>
      </c>
      <c r="FN344" s="71">
        <f t="shared" si="1073"/>
        <v>0.99602243248438949</v>
      </c>
      <c r="FO344" s="71">
        <f t="shared" si="1040"/>
        <v>1.0133732147855261</v>
      </c>
      <c r="GA344" s="51">
        <f t="shared" si="1081"/>
        <v>1999</v>
      </c>
      <c r="GB344" s="119">
        <f t="shared" si="1041"/>
        <v>1.2218323645463007</v>
      </c>
      <c r="GC344" s="119">
        <f t="shared" si="1042"/>
        <v>1.1791215434050668</v>
      </c>
      <c r="GD344" s="119">
        <f t="shared" si="1043"/>
        <v>1.1460673522902478</v>
      </c>
      <c r="GE344" s="119">
        <f t="shared" si="1044"/>
        <v>0.97551461292074715</v>
      </c>
      <c r="GF344" s="119">
        <f t="shared" si="1045"/>
        <v>0.92669982652136873</v>
      </c>
      <c r="GH344" s="51">
        <f t="shared" si="1082"/>
        <v>30</v>
      </c>
      <c r="GI344" s="71">
        <f t="shared" si="1078"/>
        <v>1.328244228346023</v>
      </c>
      <c r="GJ344" s="71">
        <f t="shared" si="1079"/>
        <v>1.2600363793394813</v>
      </c>
      <c r="GK344" s="71">
        <f t="shared" si="1080"/>
        <v>1.0890253186361609</v>
      </c>
    </row>
    <row r="345" spans="1:193" x14ac:dyDescent="0.2">
      <c r="A345" s="75" t="s">
        <v>563</v>
      </c>
      <c r="B345" s="50">
        <f t="shared" si="1049"/>
        <v>1978</v>
      </c>
      <c r="D345" s="79">
        <f>Conversion_Factors!$M40*D192+D269</f>
        <v>3470.8755940421861</v>
      </c>
      <c r="E345" s="79">
        <f>Conversion_Factors!$M40*E192+E269</f>
        <v>4938.5028481801019</v>
      </c>
      <c r="F345" s="79">
        <f>Conversion_Factors!$M40*F192+F269</f>
        <v>4972.7054945538939</v>
      </c>
      <c r="G345" s="79">
        <f>Conversion_Factors!$M40*G192+G269</f>
        <v>2432.7761111531972</v>
      </c>
      <c r="H345" s="79">
        <f t="shared" si="1096"/>
        <v>15814.860047929382</v>
      </c>
      <c r="I345" s="71"/>
      <c r="J345" s="81">
        <f t="shared" si="1101"/>
        <v>16927.371698496336</v>
      </c>
      <c r="K345" s="81">
        <f t="shared" si="1101"/>
        <v>20347.264235723665</v>
      </c>
      <c r="L345" s="81">
        <f t="shared" si="1101"/>
        <v>25340.963149193281</v>
      </c>
      <c r="M345" s="81">
        <f t="shared" si="1101"/>
        <v>14663.280413942713</v>
      </c>
      <c r="N345" s="81">
        <f t="shared" si="1108"/>
        <v>77278.879497356</v>
      </c>
      <c r="P345" s="85">
        <f t="shared" si="1102"/>
        <v>27.304794707560347</v>
      </c>
      <c r="Q345" s="85">
        <f t="shared" si="1102"/>
        <v>30.374753678123238</v>
      </c>
      <c r="R345" s="85">
        <f t="shared" si="1102"/>
        <v>35.866196228205489</v>
      </c>
      <c r="S345" s="85">
        <f t="shared" si="1102"/>
        <v>19.739942657692378</v>
      </c>
      <c r="T345" s="85">
        <f t="shared" si="1102"/>
        <v>113.28568727158145</v>
      </c>
      <c r="V345" s="84">
        <f t="shared" si="1109"/>
        <v>205.04515738556773</v>
      </c>
      <c r="W345" s="84">
        <f t="shared" si="1110"/>
        <v>242.71090162133828</v>
      </c>
      <c r="X345" s="84">
        <f t="shared" si="1111"/>
        <v>196.23190583867756</v>
      </c>
      <c r="Y345" s="84">
        <f t="shared" si="1112"/>
        <v>165.90940379479954</v>
      </c>
      <c r="Z345" s="84">
        <f t="shared" si="1113"/>
        <v>204.6466013844115</v>
      </c>
      <c r="AC345" s="84">
        <f t="shared" si="1114"/>
        <v>127.11597472956444</v>
      </c>
      <c r="AD345" s="84">
        <f t="shared" si="1115"/>
        <v>162.58577437409647</v>
      </c>
      <c r="AE345" s="84">
        <f t="shared" si="1116"/>
        <v>138.64602376327031</v>
      </c>
      <c r="AF345" s="84">
        <f t="shared" si="1117"/>
        <v>123.24129574941691</v>
      </c>
      <c r="AG345" s="84">
        <f t="shared" si="1118"/>
        <v>139.60157217403983</v>
      </c>
      <c r="AI345" s="74">
        <f t="shared" si="1119"/>
        <v>123.23121338988597</v>
      </c>
      <c r="AJ345" s="74">
        <f t="shared" si="1120"/>
        <v>158.38253587241448</v>
      </c>
      <c r="AK345" s="74">
        <f t="shared" si="1121"/>
        <v>134.45423614905533</v>
      </c>
      <c r="AL345" s="74">
        <f t="shared" si="1122"/>
        <v>123.1929774909071</v>
      </c>
      <c r="AM345" s="74">
        <f t="shared" si="1123"/>
        <v>136.20271190271166</v>
      </c>
      <c r="AO345" s="119">
        <f t="shared" si="1103"/>
        <v>1.0315241669120603</v>
      </c>
      <c r="AP345" s="119">
        <f t="shared" si="1103"/>
        <v>1.0265385225620325</v>
      </c>
      <c r="AQ345" s="119">
        <f t="shared" si="1103"/>
        <v>1.0311763149624231</v>
      </c>
      <c r="AR345" s="119">
        <f t="shared" si="1103"/>
        <v>1.0003922160133956</v>
      </c>
      <c r="AS345" s="119">
        <f t="shared" si="1124"/>
        <v>1.0249544243565132</v>
      </c>
      <c r="AU345" s="51">
        <f t="shared" si="1125"/>
        <v>1613.0557769925879</v>
      </c>
      <c r="AV345" s="51">
        <f t="shared" si="1126"/>
        <v>1492.8175761729344</v>
      </c>
      <c r="AW345" s="51">
        <f t="shared" si="1127"/>
        <v>1415.344634576262</v>
      </c>
      <c r="AX345" s="51">
        <f t="shared" si="1128"/>
        <v>1346.2159967235211</v>
      </c>
      <c r="AY345" s="51">
        <f t="shared" si="1129"/>
        <v>1465.933357321225</v>
      </c>
      <c r="BB345" s="71">
        <f t="shared" si="1130"/>
        <v>1.1327300364278357</v>
      </c>
      <c r="BC345" s="71">
        <f t="shared" si="1131"/>
        <v>1.1754796011480506</v>
      </c>
      <c r="BD345" s="71">
        <f t="shared" si="1132"/>
        <v>1.0173151390488395</v>
      </c>
      <c r="BE345" s="71">
        <f t="shared" si="1133"/>
        <v>1.0633462308615618</v>
      </c>
      <c r="BF345" s="71"/>
      <c r="BG345" s="71"/>
      <c r="BH345" s="71"/>
      <c r="BI345" s="71"/>
      <c r="BJ345" s="71"/>
      <c r="BK345" s="71"/>
      <c r="BL345" s="71"/>
      <c r="BM345" s="71"/>
      <c r="BN345" s="71"/>
      <c r="BO345" s="71"/>
      <c r="BP345" s="71"/>
      <c r="BQ345" s="148">
        <v>1.1300024913599394</v>
      </c>
      <c r="BR345" s="148">
        <v>1.1722740682703292</v>
      </c>
      <c r="BS345" s="148">
        <v>1.0200695548211427</v>
      </c>
      <c r="BT345" s="148">
        <v>1.0621427450509793</v>
      </c>
      <c r="BU345" s="72"/>
      <c r="BV345" s="148">
        <v>1.0020858988360739</v>
      </c>
      <c r="BW345" s="148">
        <v>1.0025314348993175</v>
      </c>
      <c r="BX345" s="148">
        <v>0.99716671170163274</v>
      </c>
      <c r="BY345" s="148">
        <v>1.0011605491853477</v>
      </c>
      <c r="CA345" s="148">
        <v>0.986449263507859</v>
      </c>
      <c r="CB345" s="148">
        <v>0.98083474910273294</v>
      </c>
      <c r="CC345" s="148">
        <v>0.98376092627237588</v>
      </c>
      <c r="CD345" s="148">
        <v>0.98833000387687353</v>
      </c>
      <c r="CF345" s="148">
        <v>1.0520281127379172</v>
      </c>
      <c r="CG345" s="148">
        <v>1.0248405753877909</v>
      </c>
      <c r="CH345" s="148">
        <v>1.0577165234692467</v>
      </c>
      <c r="CI345" s="148">
        <v>0.97168296363768003</v>
      </c>
      <c r="CK345" s="73">
        <f t="shared" si="1134"/>
        <v>0.88450604860040072</v>
      </c>
      <c r="CL345" s="73">
        <f t="shared" si="1135"/>
        <v>1.1146128983856467</v>
      </c>
      <c r="CM345" s="73">
        <f t="shared" si="1136"/>
        <v>1.0024390229335283</v>
      </c>
      <c r="CN345" s="73">
        <f t="shared" si="1137"/>
        <v>1.0005070985834339</v>
      </c>
      <c r="CO345" s="73">
        <f t="shared" si="1138"/>
        <v>0.98404391708801497</v>
      </c>
      <c r="CP345" s="73">
        <f t="shared" si="1139"/>
        <v>1.0322029754604265</v>
      </c>
      <c r="CQ345" s="73">
        <f t="shared" si="1140"/>
        <v>1.0941234793863042</v>
      </c>
      <c r="CR345" s="73">
        <f t="shared" si="1141"/>
        <v>0.98588185047012844</v>
      </c>
      <c r="CS345" s="73">
        <f t="shared" si="1142"/>
        <v>0.98588185047012833</v>
      </c>
      <c r="CT345" s="73"/>
      <c r="CU345" s="73">
        <f t="shared" si="1143"/>
        <v>1.0187267885073037</v>
      </c>
      <c r="CV345" s="119">
        <f t="shared" si="1144"/>
        <v>1.0352452475108249</v>
      </c>
      <c r="CX345" s="53"/>
      <c r="CZ345" s="71">
        <f t="shared" si="1097"/>
        <v>0.21946925761740288</v>
      </c>
      <c r="DA345" s="71">
        <f t="shared" si="1098"/>
        <v>0.31226977875322354</v>
      </c>
      <c r="DB345" s="71">
        <f t="shared" si="1099"/>
        <v>0.31443246917666928</v>
      </c>
      <c r="DC345" s="71">
        <f t="shared" si="1100"/>
        <v>0.15382849445270413</v>
      </c>
      <c r="DE345" s="71">
        <f t="shared" si="1083"/>
        <v>0.22210969112441334</v>
      </c>
      <c r="DF345" s="71">
        <f t="shared" si="1084"/>
        <v>0.31038921729246355</v>
      </c>
      <c r="DG345" s="71">
        <f t="shared" si="1085"/>
        <v>0.31462526495118143</v>
      </c>
      <c r="DH345" s="71">
        <f t="shared" si="1086"/>
        <v>0.15285941853686091</v>
      </c>
      <c r="DI345" s="71">
        <f t="shared" si="1087"/>
        <v>0.99998359190491926</v>
      </c>
      <c r="DJ345" s="71"/>
      <c r="DK345" s="71">
        <f t="shared" si="1088"/>
        <v>0.22211333558114227</v>
      </c>
      <c r="DL345" s="71">
        <f t="shared" si="1089"/>
        <v>0.31039431027181902</v>
      </c>
      <c r="DM345" s="71">
        <f t="shared" si="1090"/>
        <v>0.31463042743715008</v>
      </c>
      <c r="DN345" s="71">
        <f t="shared" si="1091"/>
        <v>0.1528619267098886</v>
      </c>
      <c r="DQ345" s="71">
        <f t="shared" si="1145"/>
        <v>-4.9681116133055446E-2</v>
      </c>
      <c r="DR345" s="71">
        <f t="shared" si="1146"/>
        <v>-5.9368374678143805E-3</v>
      </c>
      <c r="DS345" s="71">
        <f t="shared" si="1147"/>
        <v>-1.8693546773034815E-2</v>
      </c>
      <c r="DT345" s="71">
        <f t="shared" si="1148"/>
        <v>-6.1413492722799824E-3</v>
      </c>
      <c r="DV345" s="71">
        <f t="shared" si="1092"/>
        <v>0.21904266480824797</v>
      </c>
      <c r="DW345" s="71">
        <f t="shared" si="1093"/>
        <v>0.26329657427835534</v>
      </c>
      <c r="DX345" s="71">
        <f t="shared" si="1094"/>
        <v>0.32791576837058423</v>
      </c>
      <c r="DY345" s="71">
        <f t="shared" si="1095"/>
        <v>0.18974499254281241</v>
      </c>
      <c r="DZ345" s="71"/>
      <c r="EB345" s="71">
        <f t="shared" si="1050"/>
        <v>-6.3219466327676527E-3</v>
      </c>
      <c r="EC345" s="71">
        <f t="shared" si="1051"/>
        <v>-8.412308073180004E-3</v>
      </c>
      <c r="ED345" s="71">
        <f t="shared" si="1052"/>
        <v>4.9041206602094805E-3</v>
      </c>
      <c r="EE345" s="71">
        <f t="shared" si="1053"/>
        <v>1.0645598396937312E-2</v>
      </c>
      <c r="EG345" s="71">
        <f t="shared" si="1149"/>
        <v>9.311360948631108E-4</v>
      </c>
      <c r="EH345" s="71">
        <f t="shared" si="1150"/>
        <v>1.3108098657385583E-3</v>
      </c>
      <c r="EI345" s="71">
        <f t="shared" si="1151"/>
        <v>3.0484801462750389E-5</v>
      </c>
      <c r="EJ345" s="71">
        <f t="shared" si="1152"/>
        <v>5.9043939282555594E-4</v>
      </c>
      <c r="EL345" s="71">
        <f t="shared" si="1153"/>
        <v>-7.6340728673900886E-4</v>
      </c>
      <c r="EM345" s="71">
        <f t="shared" si="1154"/>
        <v>1.9619451694453342E-3</v>
      </c>
      <c r="EN345" s="71">
        <f t="shared" si="1155"/>
        <v>4.3560056723822432E-3</v>
      </c>
      <c r="EO345" s="71">
        <f t="shared" si="1156"/>
        <v>-1.6126436048858217E-3</v>
      </c>
      <c r="EQ345" s="71">
        <f t="shared" si="1157"/>
        <v>3.2109171607586813E-2</v>
      </c>
      <c r="ER345" s="71">
        <f t="shared" si="1158"/>
        <v>2.3314205782866131E-2</v>
      </c>
      <c r="ES345" s="71">
        <f t="shared" si="1159"/>
        <v>8.3218753528639354E-3</v>
      </c>
      <c r="ET345" s="71">
        <f t="shared" si="1160"/>
        <v>9.315331130805557E-3</v>
      </c>
      <c r="EW345" s="71">
        <f t="shared" si="1063"/>
        <v>0.98049480067832873</v>
      </c>
      <c r="EX345" s="71">
        <f t="shared" si="1064"/>
        <v>0.9289226404766413</v>
      </c>
      <c r="EY345" s="71">
        <f t="shared" si="1037"/>
        <v>1.0941234793863042</v>
      </c>
      <c r="EZ345" s="71"/>
      <c r="FA345" s="71">
        <f t="shared" si="1065"/>
        <v>0.99915532798174134</v>
      </c>
      <c r="FB345" s="71">
        <f t="shared" si="1066"/>
        <v>0.99397288170963916</v>
      </c>
      <c r="FC345" s="71">
        <f t="shared" si="1038"/>
        <v>1.0024390229335283</v>
      </c>
      <c r="FD345" s="71"/>
      <c r="FE345" s="71">
        <f t="shared" si="1161"/>
        <v>1.000713787442489</v>
      </c>
      <c r="FF345" s="71">
        <f t="shared" si="1162"/>
        <v>1.0103631899361072</v>
      </c>
      <c r="FG345" s="71">
        <f t="shared" si="1039"/>
        <v>1.0005070985834339</v>
      </c>
      <c r="FH345" s="71"/>
      <c r="FI345" s="71">
        <f t="shared" si="1069"/>
        <v>1.0015646565966687</v>
      </c>
      <c r="FJ345" s="71">
        <f t="shared" si="1070"/>
        <v>1.0127388103147559</v>
      </c>
      <c r="FK345" s="71">
        <f t="shared" si="1071"/>
        <v>0.98404391708801497</v>
      </c>
      <c r="FM345" s="71">
        <f t="shared" si="1072"/>
        <v>1.0185812693686456</v>
      </c>
      <c r="FN345" s="71">
        <f t="shared" si="1073"/>
        <v>1.0145297935995956</v>
      </c>
      <c r="FO345" s="71">
        <f t="shared" si="1040"/>
        <v>1.0322029754604265</v>
      </c>
      <c r="GA345" s="51">
        <f t="shared" si="1081"/>
        <v>2000</v>
      </c>
      <c r="GB345" s="119">
        <f t="shared" si="1041"/>
        <v>1.278968047958488</v>
      </c>
      <c r="GC345" s="119">
        <f t="shared" si="1042"/>
        <v>1.1922038615135482</v>
      </c>
      <c r="GD345" s="119">
        <f t="shared" si="1043"/>
        <v>1.1575943184998567</v>
      </c>
      <c r="GE345" s="119">
        <f t="shared" si="1044"/>
        <v>0.99061239190525341</v>
      </c>
      <c r="GF345" s="119">
        <f t="shared" si="1045"/>
        <v>0.93523083996780165</v>
      </c>
      <c r="GH345" s="51">
        <v>2007</v>
      </c>
      <c r="GI345" s="71">
        <f t="shared" si="1078"/>
        <v>1.3841388463013962</v>
      </c>
      <c r="GJ345" s="71">
        <f t="shared" si="1079"/>
        <v>1.2663044486016479</v>
      </c>
      <c r="GK345" s="71">
        <f t="shared" si="1080"/>
        <v>1.0966228558773925</v>
      </c>
    </row>
    <row r="346" spans="1:193" x14ac:dyDescent="0.2">
      <c r="A346" s="75" t="s">
        <v>563</v>
      </c>
      <c r="B346" s="50">
        <f t="shared" si="1049"/>
        <v>1979</v>
      </c>
      <c r="D346" s="79">
        <f>Conversion_Factors!$M41*D193+D270</f>
        <v>3231.2917106579998</v>
      </c>
      <c r="E346" s="79">
        <f>Conversion_Factors!$M41*E193+E270</f>
        <v>4763.0925333206433</v>
      </c>
      <c r="F346" s="79">
        <f>Conversion_Factors!$M41*F193+F270</f>
        <v>4957.9386850585643</v>
      </c>
      <c r="G346" s="79">
        <f>Conversion_Factors!$M41*G193+G270</f>
        <v>2615.0674067113714</v>
      </c>
      <c r="H346" s="79">
        <f t="shared" si="1096"/>
        <v>15567.39033574858</v>
      </c>
      <c r="I346" s="71"/>
      <c r="J346" s="81">
        <f t="shared" si="1101"/>
        <v>17099.558719509667</v>
      </c>
      <c r="K346" s="81">
        <f t="shared" si="1101"/>
        <v>20748.193808236039</v>
      </c>
      <c r="L346" s="81">
        <f t="shared" si="1101"/>
        <v>25849.81476111658</v>
      </c>
      <c r="M346" s="81">
        <f t="shared" si="1101"/>
        <v>14990.832168701994</v>
      </c>
      <c r="N346" s="81">
        <f t="shared" si="1108"/>
        <v>78688.399457564272</v>
      </c>
      <c r="P346" s="85">
        <f t="shared" si="1102"/>
        <v>27.791187974279016</v>
      </c>
      <c r="Q346" s="85">
        <f t="shared" si="1102"/>
        <v>31.293989575692756</v>
      </c>
      <c r="R346" s="85">
        <f t="shared" si="1102"/>
        <v>36.817955107591153</v>
      </c>
      <c r="S346" s="85">
        <f t="shared" si="1102"/>
        <v>20.280643053804596</v>
      </c>
      <c r="T346" s="85">
        <f t="shared" si="1102"/>
        <v>116.18377571136753</v>
      </c>
      <c r="V346" s="84">
        <f t="shared" si="1109"/>
        <v>188.96930404240618</v>
      </c>
      <c r="W346" s="84">
        <f t="shared" si="1110"/>
        <v>229.56661082613965</v>
      </c>
      <c r="X346" s="84">
        <f t="shared" si="1111"/>
        <v>191.79784191399006</v>
      </c>
      <c r="Y346" s="84">
        <f t="shared" si="1112"/>
        <v>174.44444559729877</v>
      </c>
      <c r="Z346" s="84">
        <f t="shared" si="1113"/>
        <v>197.83590012075274</v>
      </c>
      <c r="AC346" s="84">
        <f t="shared" si="1114"/>
        <v>116.27037007732768</v>
      </c>
      <c r="AD346" s="84">
        <f t="shared" si="1115"/>
        <v>152.20470761006197</v>
      </c>
      <c r="AE346" s="84">
        <f t="shared" si="1116"/>
        <v>134.66089223505878</v>
      </c>
      <c r="AF346" s="84">
        <f t="shared" si="1117"/>
        <v>128.94400832229979</v>
      </c>
      <c r="AG346" s="84">
        <f t="shared" si="1118"/>
        <v>133.98936504200259</v>
      </c>
      <c r="AI346" s="74">
        <f t="shared" si="1119"/>
        <v>117.67095703587499</v>
      </c>
      <c r="AJ346" s="74">
        <f t="shared" si="1120"/>
        <v>149.81064867995414</v>
      </c>
      <c r="AK346" s="74">
        <f t="shared" si="1121"/>
        <v>134.93173386006433</v>
      </c>
      <c r="AL346" s="74">
        <f t="shared" si="1122"/>
        <v>127.96502369648938</v>
      </c>
      <c r="AM346" s="74">
        <f t="shared" si="1123"/>
        <v>133.5944881976009</v>
      </c>
      <c r="AO346" s="119">
        <f t="shared" si="1103"/>
        <v>0.98809742867885142</v>
      </c>
      <c r="AP346" s="119">
        <f t="shared" si="1103"/>
        <v>1.0159805658089256</v>
      </c>
      <c r="AQ346" s="119">
        <f t="shared" si="1103"/>
        <v>0.99799275072470039</v>
      </c>
      <c r="AR346" s="119">
        <f t="shared" si="1103"/>
        <v>1.0076504078812378</v>
      </c>
      <c r="AS346" s="119">
        <f t="shared" si="1124"/>
        <v>1.0029557869469707</v>
      </c>
      <c r="AU346" s="51">
        <f t="shared" si="1125"/>
        <v>1625.2576122078976</v>
      </c>
      <c r="AV346" s="51">
        <f t="shared" si="1126"/>
        <v>1508.2753643486085</v>
      </c>
      <c r="AW346" s="51">
        <f t="shared" si="1127"/>
        <v>1424.3024736476218</v>
      </c>
      <c r="AX346" s="51">
        <f t="shared" si="1128"/>
        <v>1352.8697290165599</v>
      </c>
      <c r="AY346" s="51">
        <f t="shared" si="1129"/>
        <v>1476.5044976422996</v>
      </c>
      <c r="BB346" s="71">
        <f t="shared" si="1130"/>
        <v>1.0816206688482102</v>
      </c>
      <c r="BC346" s="71">
        <f t="shared" si="1131"/>
        <v>1.1118609800508599</v>
      </c>
      <c r="BD346" s="71">
        <f t="shared" si="1132"/>
        <v>1.0209280088563188</v>
      </c>
      <c r="BE346" s="71">
        <f t="shared" si="1133"/>
        <v>1.1045363818714087</v>
      </c>
      <c r="BF346" s="71"/>
      <c r="BG346" s="71"/>
      <c r="BH346" s="71"/>
      <c r="BI346" s="71"/>
      <c r="BJ346" s="71"/>
      <c r="BK346" s="71"/>
      <c r="BL346" s="71"/>
      <c r="BM346" s="71"/>
      <c r="BN346" s="71"/>
      <c r="BO346" s="71"/>
      <c r="BP346" s="71"/>
      <c r="BQ346" s="148">
        <v>1.0811266752176165</v>
      </c>
      <c r="BR346" s="148">
        <v>1.1137641303400281</v>
      </c>
      <c r="BS346" s="148">
        <v>1.02451651067585</v>
      </c>
      <c r="BT346" s="148">
        <v>1.1062208035216456</v>
      </c>
      <c r="BU346" s="72"/>
      <c r="BV346" s="148">
        <v>1.0004897664358767</v>
      </c>
      <c r="BW346" s="148">
        <v>0.99808297062888851</v>
      </c>
      <c r="BX346" s="148">
        <v>0.99626804827533078</v>
      </c>
      <c r="BY346" s="148">
        <v>0.99846110022446011</v>
      </c>
      <c r="CA346" s="148">
        <v>0.99391118239080534</v>
      </c>
      <c r="CB346" s="148">
        <v>0.99099107096614469</v>
      </c>
      <c r="CC346" s="148">
        <v>0.98998723458411653</v>
      </c>
      <c r="CD346" s="148">
        <v>0.99321486877149656</v>
      </c>
      <c r="CF346" s="148">
        <v>1.0073755042457666</v>
      </c>
      <c r="CG346" s="148">
        <v>1.0143063337662104</v>
      </c>
      <c r="CH346" s="148">
        <v>1.0237779030681318</v>
      </c>
      <c r="CI346" s="148">
        <v>0.97877561937749946</v>
      </c>
      <c r="CK346" s="73">
        <f t="shared" si="1134"/>
        <v>0.90063890325016138</v>
      </c>
      <c r="CL346" s="73">
        <f t="shared" si="1135"/>
        <v>1.0775182414298448</v>
      </c>
      <c r="CM346" s="73">
        <f t="shared" si="1136"/>
        <v>1.0024029419086464</v>
      </c>
      <c r="CN346" s="73">
        <f t="shared" si="1137"/>
        <v>0.99807401197555479</v>
      </c>
      <c r="CO346" s="73">
        <f t="shared" si="1138"/>
        <v>0.99153489080346657</v>
      </c>
      <c r="CP346" s="73">
        <f t="shared" si="1139"/>
        <v>1.0101397838939405</v>
      </c>
      <c r="CQ346" s="73">
        <f t="shared" si="1140"/>
        <v>1.0753010603056168</v>
      </c>
      <c r="CR346" s="73">
        <f t="shared" si="1141"/>
        <v>0.97045484719341812</v>
      </c>
      <c r="CS346" s="73">
        <f t="shared" si="1142"/>
        <v>0.97045484719341801</v>
      </c>
      <c r="CT346" s="73"/>
      <c r="CU346" s="73">
        <f t="shared" si="1143"/>
        <v>1.0020619166167268</v>
      </c>
      <c r="CV346" s="119">
        <f t="shared" si="1144"/>
        <v>1.010616899022817</v>
      </c>
      <c r="CX346" s="53"/>
      <c r="CZ346" s="71">
        <f t="shared" si="1097"/>
        <v>0.20756797645381445</v>
      </c>
      <c r="DA346" s="71">
        <f t="shared" si="1098"/>
        <v>0.30596602452903054</v>
      </c>
      <c r="DB346" s="71">
        <f t="shared" si="1099"/>
        <v>0.31848232607576321</v>
      </c>
      <c r="DC346" s="71">
        <f t="shared" si="1100"/>
        <v>0.16798367294139172</v>
      </c>
      <c r="DE346" s="71">
        <f t="shared" si="1083"/>
        <v>0.21346332527541778</v>
      </c>
      <c r="DF346" s="71">
        <f t="shared" si="1084"/>
        <v>0.30910718878721388</v>
      </c>
      <c r="DG346" s="71">
        <f t="shared" si="1085"/>
        <v>0.31645307858250898</v>
      </c>
      <c r="DH346" s="71">
        <f t="shared" si="1086"/>
        <v>0.16080225886765828</v>
      </c>
      <c r="DI346" s="71">
        <f t="shared" si="1087"/>
        <v>0.9998258515127989</v>
      </c>
      <c r="DJ346" s="71"/>
      <c r="DK346" s="71">
        <f t="shared" si="1088"/>
        <v>0.21350050606556578</v>
      </c>
      <c r="DL346" s="71">
        <f t="shared" si="1089"/>
        <v>0.30916102871266571</v>
      </c>
      <c r="DM346" s="71">
        <f t="shared" si="1090"/>
        <v>0.31650819800637853</v>
      </c>
      <c r="DN346" s="71">
        <f t="shared" si="1091"/>
        <v>0.16083026721538998</v>
      </c>
      <c r="DQ346" s="71">
        <f t="shared" si="1145"/>
        <v>-4.4216122308443233E-2</v>
      </c>
      <c r="DR346" s="71">
        <f t="shared" si="1146"/>
        <v>-5.120012356760658E-2</v>
      </c>
      <c r="DS346" s="71">
        <f t="shared" si="1147"/>
        <v>4.3499884323826747E-3</v>
      </c>
      <c r="DT346" s="71">
        <f t="shared" si="1148"/>
        <v>4.0661199371813825E-2</v>
      </c>
      <c r="DV346" s="71">
        <f t="shared" si="1092"/>
        <v>0.21730723762822571</v>
      </c>
      <c r="DW346" s="71">
        <f t="shared" si="1093"/>
        <v>0.26367538228332243</v>
      </c>
      <c r="DX346" s="71">
        <f t="shared" si="1094"/>
        <v>0.32850858499234159</v>
      </c>
      <c r="DY346" s="71">
        <f t="shared" si="1095"/>
        <v>0.19050879509611038</v>
      </c>
      <c r="DZ346" s="71"/>
      <c r="EB346" s="71">
        <f t="shared" si="1050"/>
        <v>-7.954333531726655E-3</v>
      </c>
      <c r="EC346" s="71">
        <f t="shared" si="1051"/>
        <v>1.4376782881798742E-3</v>
      </c>
      <c r="ED346" s="71">
        <f t="shared" si="1052"/>
        <v>1.8061998458322956E-3</v>
      </c>
      <c r="EE346" s="71">
        <f t="shared" si="1053"/>
        <v>4.0173358182191603E-3</v>
      </c>
      <c r="EG346" s="71">
        <f t="shared" si="1149"/>
        <v>-1.5940798301606516E-3</v>
      </c>
      <c r="EH346" s="71">
        <f t="shared" si="1150"/>
        <v>-4.4471054386895359E-3</v>
      </c>
      <c r="EI346" s="71">
        <f t="shared" si="1151"/>
        <v>-9.0162317345279103E-4</v>
      </c>
      <c r="EJ346" s="71">
        <f t="shared" si="1152"/>
        <v>-2.6999613667440477E-3</v>
      </c>
      <c r="EL346" s="71">
        <f t="shared" si="1153"/>
        <v>7.5359556006964071E-3</v>
      </c>
      <c r="EM346" s="71">
        <f t="shared" si="1154"/>
        <v>1.0301530263894378E-2</v>
      </c>
      <c r="EN346" s="71">
        <f t="shared" si="1155"/>
        <v>6.3091422589108218E-3</v>
      </c>
      <c r="EO346" s="71">
        <f t="shared" si="1156"/>
        <v>4.9303700939376969E-3</v>
      </c>
      <c r="EQ346" s="71">
        <f t="shared" si="1157"/>
        <v>-4.3371398876771189E-2</v>
      </c>
      <c r="ER346" s="71">
        <f t="shared" si="1158"/>
        <v>-1.0332100435726386E-2</v>
      </c>
      <c r="ES346" s="71">
        <f t="shared" si="1159"/>
        <v>-3.2612749747419748E-2</v>
      </c>
      <c r="ET346" s="71">
        <f t="shared" si="1160"/>
        <v>7.2728404129397649E-3</v>
      </c>
      <c r="EW346" s="71">
        <f t="shared" si="1063"/>
        <v>0.98279680544718317</v>
      </c>
      <c r="EX346" s="71">
        <f t="shared" si="1064"/>
        <v>0.91294220356800537</v>
      </c>
      <c r="EY346" s="71">
        <f t="shared" si="1037"/>
        <v>1.0753010603056168</v>
      </c>
      <c r="EZ346" s="71"/>
      <c r="FA346" s="71">
        <f t="shared" si="1065"/>
        <v>0.99996400676344765</v>
      </c>
      <c r="FB346" s="71">
        <f t="shared" si="1066"/>
        <v>0.99393710540858116</v>
      </c>
      <c r="FC346" s="71">
        <f t="shared" si="1038"/>
        <v>1.0024029419086464</v>
      </c>
      <c r="FD346" s="71"/>
      <c r="FE346" s="71">
        <f t="shared" si="1161"/>
        <v>0.99756814658154447</v>
      </c>
      <c r="FF346" s="71">
        <f t="shared" si="1162"/>
        <v>1.0079061347587794</v>
      </c>
      <c r="FG346" s="71">
        <f t="shared" si="1039"/>
        <v>0.99807401197555479</v>
      </c>
      <c r="FH346" s="71"/>
      <c r="FI346" s="71">
        <f t="shared" si="1069"/>
        <v>1.0076124384139471</v>
      </c>
      <c r="FJ346" s="71">
        <f t="shared" si="1070"/>
        <v>1.0204482221376909</v>
      </c>
      <c r="FK346" s="71">
        <f t="shared" si="1071"/>
        <v>0.99153489080346657</v>
      </c>
      <c r="FM346" s="71">
        <f t="shared" si="1072"/>
        <v>0.97862514244677079</v>
      </c>
      <c r="FN346" s="71">
        <f t="shared" si="1073"/>
        <v>0.9928443637778972</v>
      </c>
      <c r="FO346" s="71">
        <f t="shared" si="1040"/>
        <v>1.0101397838939405</v>
      </c>
      <c r="GA346" s="51">
        <f t="shared" si="1081"/>
        <v>2001</v>
      </c>
      <c r="GB346" s="119">
        <f t="shared" si="1041"/>
        <v>1.2672127749229072</v>
      </c>
      <c r="GC346" s="119">
        <f t="shared" si="1042"/>
        <v>1.2045794544423172</v>
      </c>
      <c r="GD346" s="119">
        <f t="shared" si="1043"/>
        <v>1.1697914332905124</v>
      </c>
      <c r="GE346" s="119">
        <f t="shared" si="1044"/>
        <v>0.97191503241034161</v>
      </c>
      <c r="GF346" s="119">
        <f t="shared" si="1045"/>
        <v>0.92499292038356851</v>
      </c>
      <c r="GH346" s="51">
        <v>2008</v>
      </c>
      <c r="GI346" s="71">
        <f t="shared" si="1078"/>
        <v>1.3947696552391351</v>
      </c>
      <c r="GJ346" s="71">
        <f t="shared" si="1079"/>
        <v>1.272209873532957</v>
      </c>
      <c r="GK346" s="71">
        <f t="shared" si="1080"/>
        <v>1.0984658811455588</v>
      </c>
    </row>
    <row r="347" spans="1:193" x14ac:dyDescent="0.2">
      <c r="A347" s="75" t="s">
        <v>563</v>
      </c>
      <c r="B347" s="50">
        <f t="shared" si="1049"/>
        <v>1980</v>
      </c>
      <c r="D347" s="79">
        <f>Conversion_Factors!$M42*D194+D271</f>
        <v>3275.126093894683</v>
      </c>
      <c r="E347" s="79">
        <f>Conversion_Factors!$M42*E194+E271</f>
        <v>4671.7176480639946</v>
      </c>
      <c r="F347" s="79">
        <f>Conversion_Factors!$M42*F194+F271</f>
        <v>5020.360024317215</v>
      </c>
      <c r="G347" s="79">
        <f>Conversion_Factors!$M42*G194+G271</f>
        <v>2509.1005308175427</v>
      </c>
      <c r="H347" s="79">
        <f t="shared" ref="H347:H377" si="1163">SUM(D347:G347)</f>
        <v>15476.304297093435</v>
      </c>
      <c r="I347" s="71"/>
      <c r="J347" s="81">
        <f t="shared" si="1101"/>
        <v>17245.216654062271</v>
      </c>
      <c r="K347" s="81">
        <f t="shared" si="1101"/>
        <v>21042.749466398225</v>
      </c>
      <c r="L347" s="81">
        <f t="shared" si="1101"/>
        <v>26594.39009099024</v>
      </c>
      <c r="M347" s="81">
        <f t="shared" si="1101"/>
        <v>15343.852643559425</v>
      </c>
      <c r="N347" s="81">
        <f t="shared" si="1108"/>
        <v>80226.208855010162</v>
      </c>
      <c r="P347" s="85">
        <f t="shared" si="1102"/>
        <v>28.18422753831512</v>
      </c>
      <c r="Q347" s="85">
        <f t="shared" si="1102"/>
        <v>31.837424311755253</v>
      </c>
      <c r="R347" s="85">
        <f t="shared" si="1102"/>
        <v>37.969963405099648</v>
      </c>
      <c r="S347" s="85">
        <f t="shared" si="1102"/>
        <v>20.797076324049009</v>
      </c>
      <c r="T347" s="85">
        <f t="shared" si="1102"/>
        <v>118.78869157921903</v>
      </c>
      <c r="V347" s="84">
        <f t="shared" si="1109"/>
        <v>189.91504482625314</v>
      </c>
      <c r="W347" s="84">
        <f t="shared" si="1110"/>
        <v>222.01080022950194</v>
      </c>
      <c r="X347" s="84">
        <f t="shared" si="1111"/>
        <v>188.77515171961147</v>
      </c>
      <c r="Y347" s="84">
        <f t="shared" si="1112"/>
        <v>163.52480625983702</v>
      </c>
      <c r="Z347" s="84">
        <f t="shared" si="1113"/>
        <v>192.90833404658551</v>
      </c>
      <c r="AC347" s="84">
        <f t="shared" si="1114"/>
        <v>116.20421703743004</v>
      </c>
      <c r="AD347" s="84">
        <f t="shared" si="1115"/>
        <v>146.73667072807356</v>
      </c>
      <c r="AE347" s="84">
        <f t="shared" si="1116"/>
        <v>132.21924842948212</v>
      </c>
      <c r="AF347" s="84">
        <f t="shared" si="1117"/>
        <v>120.64679148751821</v>
      </c>
      <c r="AG347" s="84">
        <f t="shared" si="1118"/>
        <v>130.28432329160253</v>
      </c>
      <c r="AI347" s="74">
        <f t="shared" si="1119"/>
        <v>112.84824303864835</v>
      </c>
      <c r="AJ347" s="74">
        <f t="shared" si="1120"/>
        <v>144.76107316540239</v>
      </c>
      <c r="AK347" s="74">
        <f t="shared" si="1121"/>
        <v>128.40505826229267</v>
      </c>
      <c r="AL347" s="74">
        <f t="shared" si="1122"/>
        <v>122.92069252673649</v>
      </c>
      <c r="AM347" s="74">
        <f t="shared" si="1123"/>
        <v>128.13750580520389</v>
      </c>
      <c r="AO347" s="119">
        <f t="shared" si="1103"/>
        <v>1.0297388236486087</v>
      </c>
      <c r="AP347" s="119">
        <f t="shared" si="1103"/>
        <v>1.0136472984033067</v>
      </c>
      <c r="AQ347" s="119">
        <f t="shared" si="1103"/>
        <v>1.0297043607067116</v>
      </c>
      <c r="AR347" s="119">
        <f t="shared" si="1103"/>
        <v>0.98150107201256065</v>
      </c>
      <c r="AS347" s="119">
        <f t="shared" si="1124"/>
        <v>1.0167540133773343</v>
      </c>
      <c r="AU347" s="51">
        <f t="shared" si="1125"/>
        <v>1634.3214529390134</v>
      </c>
      <c r="AV347" s="51">
        <f t="shared" si="1126"/>
        <v>1512.9878518296448</v>
      </c>
      <c r="AW347" s="51">
        <f t="shared" si="1127"/>
        <v>1427.7433426820069</v>
      </c>
      <c r="AX347" s="51">
        <f t="shared" si="1128"/>
        <v>1355.401202499072</v>
      </c>
      <c r="AY347" s="51">
        <f t="shared" si="1129"/>
        <v>1480.6718811043584</v>
      </c>
      <c r="BB347" s="71">
        <f t="shared" si="1130"/>
        <v>1.0372907231186657</v>
      </c>
      <c r="BC347" s="71">
        <f t="shared" si="1131"/>
        <v>1.07438416495179</v>
      </c>
      <c r="BD347" s="71">
        <f t="shared" si="1132"/>
        <v>0.9715455120050257</v>
      </c>
      <c r="BE347" s="71">
        <f t="shared" si="1133"/>
        <v>1.0609959898310415</v>
      </c>
      <c r="BF347" s="71"/>
      <c r="BG347" s="71"/>
      <c r="BH347" s="71"/>
      <c r="BI347" s="71"/>
      <c r="BJ347" s="71"/>
      <c r="BK347" s="71"/>
      <c r="BL347" s="71"/>
      <c r="BM347" s="71"/>
      <c r="BN347" s="71"/>
      <c r="BO347" s="71"/>
      <c r="BP347" s="71"/>
      <c r="BQ347" s="148">
        <v>1.0377729813034218</v>
      </c>
      <c r="BR347" s="148">
        <v>1.0761972681056324</v>
      </c>
      <c r="BS347" s="148">
        <v>0.9742031002667525</v>
      </c>
      <c r="BT347" s="148">
        <v>1.0616079835451468</v>
      </c>
      <c r="BU347" s="72"/>
      <c r="BV347" s="148">
        <v>0.99947020490140814</v>
      </c>
      <c r="BW347" s="148">
        <v>0.99836919775759692</v>
      </c>
      <c r="BX347" s="148">
        <v>0.99750203441398089</v>
      </c>
      <c r="BY347" s="148">
        <v>0.99958098707590659</v>
      </c>
      <c r="CA347" s="148">
        <v>0.99945408992152407</v>
      </c>
      <c r="CB347" s="148">
        <v>0.99408734444917912</v>
      </c>
      <c r="CC347" s="148">
        <v>0.99237887293547966</v>
      </c>
      <c r="CD347" s="148">
        <v>0.99507336042727446</v>
      </c>
      <c r="CF347" s="148">
        <v>1.0499321696499027</v>
      </c>
      <c r="CG347" s="148">
        <v>1.0117111293238115</v>
      </c>
      <c r="CH347" s="148">
        <v>1.0558222611344781</v>
      </c>
      <c r="CI347" s="148">
        <v>0.95320993755606676</v>
      </c>
      <c r="CK347" s="73">
        <f t="shared" si="1134"/>
        <v>0.91824011230601954</v>
      </c>
      <c r="CL347" s="73">
        <f t="shared" si="1135"/>
        <v>1.0506801279856961</v>
      </c>
      <c r="CM347" s="73">
        <f t="shared" si="1136"/>
        <v>1.0020792951355886</v>
      </c>
      <c r="CN347" s="73">
        <f t="shared" si="1137"/>
        <v>0.99852958346421483</v>
      </c>
      <c r="CO347" s="73">
        <f t="shared" si="1138"/>
        <v>0.99471077950353426</v>
      </c>
      <c r="CP347" s="73">
        <f t="shared" si="1139"/>
        <v>1.0238000016375639</v>
      </c>
      <c r="CQ347" s="73">
        <f t="shared" si="1140"/>
        <v>1.0310875499972323</v>
      </c>
      <c r="CR347" s="73">
        <f t="shared" si="1141"/>
        <v>0.96477663871928887</v>
      </c>
      <c r="CS347" s="73">
        <f t="shared" si="1142"/>
        <v>0.96477663871928854</v>
      </c>
      <c r="CT347" s="73"/>
      <c r="CU347" s="73">
        <f t="shared" si="1143"/>
        <v>1.019001856814697</v>
      </c>
      <c r="CV347" s="119">
        <f t="shared" si="1144"/>
        <v>1.0244202413522516</v>
      </c>
      <c r="CX347" s="53"/>
      <c r="CZ347" s="71">
        <f t="shared" si="1097"/>
        <v>0.2116219758298353</v>
      </c>
      <c r="DA347" s="71">
        <f t="shared" si="1098"/>
        <v>0.30186261257097263</v>
      </c>
      <c r="DB347" s="71">
        <f t="shared" si="1099"/>
        <v>0.32439010812549585</v>
      </c>
      <c r="DC347" s="71">
        <f t="shared" si="1100"/>
        <v>0.16212530347369628</v>
      </c>
      <c r="DE347" s="71">
        <f t="shared" si="1083"/>
        <v>0.20958844158600104</v>
      </c>
      <c r="DF347" s="71">
        <f t="shared" si="1084"/>
        <v>0.30390970151560653</v>
      </c>
      <c r="DG347" s="71">
        <f t="shared" si="1085"/>
        <v>0.32142716847425917</v>
      </c>
      <c r="DH347" s="71">
        <f t="shared" si="1086"/>
        <v>0.16503715889197801</v>
      </c>
      <c r="DI347" s="71">
        <f t="shared" si="1087"/>
        <v>0.99996247046784481</v>
      </c>
      <c r="DJ347" s="71"/>
      <c r="DK347" s="71">
        <f t="shared" si="1088"/>
        <v>0.20959630763736811</v>
      </c>
      <c r="DL347" s="71">
        <f t="shared" si="1089"/>
        <v>0.30392110753258433</v>
      </c>
      <c r="DM347" s="71">
        <f t="shared" si="1090"/>
        <v>0.32143923193825014</v>
      </c>
      <c r="DN347" s="71">
        <f t="shared" si="1091"/>
        <v>0.16504335289179736</v>
      </c>
      <c r="DQ347" s="71">
        <f t="shared" si="1145"/>
        <v>-4.092666213319817E-2</v>
      </c>
      <c r="DR347" s="71">
        <f t="shared" si="1146"/>
        <v>-3.4311607289879711E-2</v>
      </c>
      <c r="DS347" s="71">
        <f t="shared" si="1147"/>
        <v>-5.0356279647591783E-2</v>
      </c>
      <c r="DT347" s="71">
        <f t="shared" si="1148"/>
        <v>-4.1164800392342174E-2</v>
      </c>
      <c r="DV347" s="71">
        <f t="shared" si="1092"/>
        <v>0.21495739235576877</v>
      </c>
      <c r="DW347" s="71">
        <f t="shared" si="1093"/>
        <v>0.26229270666931304</v>
      </c>
      <c r="DX347" s="71">
        <f t="shared" si="1094"/>
        <v>0.33149254427631364</v>
      </c>
      <c r="DY347" s="71">
        <f t="shared" si="1095"/>
        <v>0.19125735669860455</v>
      </c>
      <c r="DZ347" s="71"/>
      <c r="EB347" s="71">
        <f t="shared" si="1050"/>
        <v>-1.0872360387589423E-2</v>
      </c>
      <c r="EC347" s="71">
        <f t="shared" si="1051"/>
        <v>-5.257652804981929E-3</v>
      </c>
      <c r="ED347" s="71">
        <f t="shared" si="1052"/>
        <v>9.0423470001166784E-3</v>
      </c>
      <c r="EE347" s="71">
        <f t="shared" si="1053"/>
        <v>3.9215763802214892E-3</v>
      </c>
      <c r="EG347" s="71">
        <f t="shared" si="1149"/>
        <v>-1.0195820290447581E-3</v>
      </c>
      <c r="EH347" s="71">
        <f t="shared" si="1150"/>
        <v>2.867357757945338E-4</v>
      </c>
      <c r="EI347" s="71">
        <f t="shared" si="1151"/>
        <v>1.2378421232508404E-3</v>
      </c>
      <c r="EJ347" s="71">
        <f t="shared" si="1152"/>
        <v>1.120984363478545E-3</v>
      </c>
      <c r="EL347" s="71">
        <f t="shared" si="1153"/>
        <v>5.5613709077943089E-3</v>
      </c>
      <c r="EM347" s="71">
        <f t="shared" si="1154"/>
        <v>3.1195503109224523E-3</v>
      </c>
      <c r="EN347" s="71">
        <f t="shared" si="1155"/>
        <v>2.4129140451554193E-3</v>
      </c>
      <c r="EO347" s="71">
        <f t="shared" si="1156"/>
        <v>1.8694394200403502E-3</v>
      </c>
      <c r="EQ347" s="71">
        <f t="shared" si="1157"/>
        <v>4.1377123532721986E-2</v>
      </c>
      <c r="ER347" s="71">
        <f t="shared" si="1158"/>
        <v>-2.5618790648030561E-3</v>
      </c>
      <c r="ES347" s="71">
        <f t="shared" si="1159"/>
        <v>3.082024624025247E-2</v>
      </c>
      <c r="ET347" s="71">
        <f t="shared" si="1160"/>
        <v>-2.6467251933422573E-2</v>
      </c>
      <c r="EW347" s="71">
        <f t="shared" si="1063"/>
        <v>0.95888266836097213</v>
      </c>
      <c r="EX347" s="71">
        <f t="shared" si="1064"/>
        <v>0.87540445621663476</v>
      </c>
      <c r="EY347" s="71">
        <f t="shared" si="1037"/>
        <v>1.0310875499972323</v>
      </c>
      <c r="EZ347" s="71"/>
      <c r="FA347" s="71">
        <f t="shared" si="1065"/>
        <v>0.99967712906703798</v>
      </c>
      <c r="FB347" s="71">
        <f t="shared" si="1066"/>
        <v>0.99361619200805229</v>
      </c>
      <c r="FC347" s="71">
        <f t="shared" si="1038"/>
        <v>1.0020792951355886</v>
      </c>
      <c r="FD347" s="71"/>
      <c r="FE347" s="71">
        <f t="shared" si="1161"/>
        <v>1.000456450607063</v>
      </c>
      <c r="FF347" s="71">
        <f t="shared" si="1162"/>
        <v>1.0083661941258526</v>
      </c>
      <c r="FG347" s="71">
        <f t="shared" si="1039"/>
        <v>0.99852958346421483</v>
      </c>
      <c r="FH347" s="71"/>
      <c r="FI347" s="71">
        <f t="shared" si="1069"/>
        <v>1.0032030024656966</v>
      </c>
      <c r="FJ347" s="71">
        <f t="shared" si="1070"/>
        <v>1.0237167203093136</v>
      </c>
      <c r="FK347" s="71">
        <f t="shared" si="1071"/>
        <v>0.99471077950353426</v>
      </c>
      <c r="FM347" s="71">
        <f t="shared" si="1072"/>
        <v>1.0135230964678623</v>
      </c>
      <c r="FN347" s="71">
        <f t="shared" si="1073"/>
        <v>1.0062706938868391</v>
      </c>
      <c r="FO347" s="71">
        <f t="shared" si="1040"/>
        <v>1.0238000016375639</v>
      </c>
      <c r="GA347" s="51">
        <f t="shared" si="1081"/>
        <v>2002</v>
      </c>
      <c r="GB347" s="119">
        <f t="shared" si="1041"/>
        <v>1.3143188484706769</v>
      </c>
      <c r="GC347" s="119">
        <f t="shared" si="1042"/>
        <v>1.2135300451461375</v>
      </c>
      <c r="GD347" s="119">
        <f t="shared" si="1043"/>
        <v>1.1818669328749474</v>
      </c>
      <c r="GE347" s="119">
        <f t="shared" si="1044"/>
        <v>0.99819231014819754</v>
      </c>
      <c r="GF347" s="119">
        <f t="shared" si="1045"/>
        <v>0.91849981431725636</v>
      </c>
      <c r="GH347" s="51">
        <v>2009</v>
      </c>
      <c r="GI347" s="71">
        <f t="shared" si="1078"/>
        <v>1.3683578156637379</v>
      </c>
      <c r="GJ347" s="71">
        <f t="shared" si="1079"/>
        <v>1.2747720261979276</v>
      </c>
      <c r="GK347" s="71">
        <f t="shared" si="1080"/>
        <v>1.081141432575337</v>
      </c>
    </row>
    <row r="348" spans="1:193" x14ac:dyDescent="0.2">
      <c r="A348" s="75" t="s">
        <v>563</v>
      </c>
      <c r="B348" s="50">
        <f t="shared" si="1049"/>
        <v>1981</v>
      </c>
      <c r="D348" s="79">
        <f>Conversion_Factors!$M43*D195+D272</f>
        <v>3211.4410541187558</v>
      </c>
      <c r="E348" s="79">
        <f>Conversion_Factors!$M43*E195+E272</f>
        <v>4461.6117309733563</v>
      </c>
      <c r="F348" s="79">
        <f>Conversion_Factors!$M43*F195+F272</f>
        <v>4926.5371439845057</v>
      </c>
      <c r="G348" s="79">
        <f>Conversion_Factors!$M43*G195+G272</f>
        <v>2536.023929745149</v>
      </c>
      <c r="H348" s="79">
        <f t="shared" si="1163"/>
        <v>15135.613858821765</v>
      </c>
      <c r="I348" s="71"/>
      <c r="J348" s="81">
        <f t="shared" si="1101"/>
        <v>17838.832482681795</v>
      </c>
      <c r="K348" s="81">
        <f t="shared" si="1101"/>
        <v>21793.033023238218</v>
      </c>
      <c r="L348" s="81">
        <f t="shared" si="1101"/>
        <v>27799.969292662143</v>
      </c>
      <c r="M348" s="81">
        <f t="shared" si="1101"/>
        <v>15959.618757428241</v>
      </c>
      <c r="N348" s="81">
        <f t="shared" si="1108"/>
        <v>83391.453556010398</v>
      </c>
      <c r="P348" s="85">
        <f t="shared" si="1102"/>
        <v>29.272287255250813</v>
      </c>
      <c r="Q348" s="85">
        <f t="shared" si="1102"/>
        <v>32.971325993217192</v>
      </c>
      <c r="R348" s="85">
        <f t="shared" si="1102"/>
        <v>39.618884627221178</v>
      </c>
      <c r="S348" s="85">
        <f t="shared" si="1102"/>
        <v>21.578066381812896</v>
      </c>
      <c r="T348" s="85">
        <f t="shared" si="1102"/>
        <v>123.44056425750207</v>
      </c>
      <c r="V348" s="84">
        <f t="shared" si="1109"/>
        <v>180.02529354073314</v>
      </c>
      <c r="W348" s="84">
        <f t="shared" si="1110"/>
        <v>204.7265163236286</v>
      </c>
      <c r="X348" s="84">
        <f t="shared" si="1111"/>
        <v>177.21376207724353</v>
      </c>
      <c r="Y348" s="84">
        <f t="shared" si="1112"/>
        <v>158.90253823041871</v>
      </c>
      <c r="Z348" s="84">
        <f t="shared" si="1113"/>
        <v>181.50077991692319</v>
      </c>
      <c r="AC348" s="84">
        <f t="shared" si="1114"/>
        <v>109.70926276157982</v>
      </c>
      <c r="AD348" s="84">
        <f t="shared" si="1115"/>
        <v>135.31793449530031</v>
      </c>
      <c r="AE348" s="84">
        <f t="shared" si="1116"/>
        <v>124.34820390172219</v>
      </c>
      <c r="AF348" s="84">
        <f t="shared" si="1117"/>
        <v>117.52785837579221</v>
      </c>
      <c r="AG348" s="84">
        <f t="shared" si="1118"/>
        <v>122.6145874321204</v>
      </c>
      <c r="AI348" s="74">
        <f t="shared" si="1119"/>
        <v>108.99532017584436</v>
      </c>
      <c r="AJ348" s="74">
        <f t="shared" si="1120"/>
        <v>138.49525245272903</v>
      </c>
      <c r="AK348" s="74">
        <f t="shared" si="1121"/>
        <v>124.42051521052829</v>
      </c>
      <c r="AL348" s="74">
        <f t="shared" si="1122"/>
        <v>120.52325958818176</v>
      </c>
      <c r="AM348" s="74">
        <f t="shared" si="1123"/>
        <v>123.84077684738648</v>
      </c>
      <c r="AO348" s="119">
        <f t="shared" si="1103"/>
        <v>1.0065502132071693</v>
      </c>
      <c r="AP348" s="119">
        <f t="shared" si="1103"/>
        <v>0.97705828971636988</v>
      </c>
      <c r="AQ348" s="119">
        <f t="shared" si="1103"/>
        <v>0.99941881522766762</v>
      </c>
      <c r="AR348" s="119">
        <f t="shared" si="1103"/>
        <v>0.97514669597698733</v>
      </c>
      <c r="AS348" s="119">
        <f t="shared" si="1124"/>
        <v>0.9900986617939489</v>
      </c>
      <c r="AU348" s="51">
        <f t="shared" si="1125"/>
        <v>1640.9306653711103</v>
      </c>
      <c r="AV348" s="51">
        <f t="shared" si="1126"/>
        <v>1512.9296577516036</v>
      </c>
      <c r="AW348" s="51">
        <f t="shared" si="1127"/>
        <v>1425.1413089754262</v>
      </c>
      <c r="AX348" s="51">
        <f t="shared" si="1128"/>
        <v>1352.0414685200176</v>
      </c>
      <c r="AY348" s="51">
        <f t="shared" si="1129"/>
        <v>1480.254378520845</v>
      </c>
      <c r="BB348" s="71">
        <f t="shared" si="1130"/>
        <v>1.0018750087498594</v>
      </c>
      <c r="BC348" s="71">
        <f t="shared" si="1131"/>
        <v>1.0278806512176013</v>
      </c>
      <c r="BD348" s="71">
        <f t="shared" si="1132"/>
        <v>0.94139744017887639</v>
      </c>
      <c r="BE348" s="71">
        <f t="shared" si="1133"/>
        <v>1.0403024297687913</v>
      </c>
      <c r="BF348" s="71"/>
      <c r="BG348" s="71"/>
      <c r="BH348" s="71"/>
      <c r="BI348" s="71"/>
      <c r="BJ348" s="71"/>
      <c r="BK348" s="71"/>
      <c r="BL348" s="71"/>
      <c r="BM348" s="71"/>
      <c r="BN348" s="71"/>
      <c r="BO348" s="71"/>
      <c r="BP348" s="71"/>
      <c r="BQ348" s="148">
        <v>1.0035216300469079</v>
      </c>
      <c r="BR348" s="148">
        <v>1.0286631082695581</v>
      </c>
      <c r="BS348" s="148">
        <v>0.94231047265449819</v>
      </c>
      <c r="BT348" s="148">
        <v>1.0403574300763856</v>
      </c>
      <c r="BU348" s="72"/>
      <c r="BV348" s="148">
        <v>0.99834498936227056</v>
      </c>
      <c r="BW348" s="148">
        <v>0.99913251985615659</v>
      </c>
      <c r="BX348" s="148">
        <v>0.99902507424949216</v>
      </c>
      <c r="BY348" s="148">
        <v>1.0001426250479282</v>
      </c>
      <c r="CA348" s="148">
        <v>1.0034958923371631</v>
      </c>
      <c r="CB348" s="148">
        <v>0.99404910885037201</v>
      </c>
      <c r="CC348" s="148">
        <v>0.99057028227364119</v>
      </c>
      <c r="CD348" s="148">
        <v>0.99260679792569539</v>
      </c>
      <c r="CF348" s="148">
        <v>1.0262365577686414</v>
      </c>
      <c r="CG348" s="148">
        <v>0.97534896098420143</v>
      </c>
      <c r="CH348" s="148">
        <v>1.0250110280998941</v>
      </c>
      <c r="CI348" s="148">
        <v>0.94700279284810496</v>
      </c>
      <c r="CK348" s="73">
        <f t="shared" si="1134"/>
        <v>0.9544683560583227</v>
      </c>
      <c r="CL348" s="73">
        <f t="shared" si="1135"/>
        <v>0.98854859545137364</v>
      </c>
      <c r="CM348" s="73">
        <f t="shared" si="1136"/>
        <v>1.0018981555089317</v>
      </c>
      <c r="CN348" s="73">
        <f t="shared" si="1137"/>
        <v>0.99910655561892814</v>
      </c>
      <c r="CO348" s="73">
        <f t="shared" si="1138"/>
        <v>0.99455353709439898</v>
      </c>
      <c r="CP348" s="73">
        <f t="shared" si="1139"/>
        <v>0.99706831532286389</v>
      </c>
      <c r="CQ348" s="73">
        <f t="shared" si="1140"/>
        <v>0.9958858365701706</v>
      </c>
      <c r="CR348" s="73">
        <f t="shared" si="1141"/>
        <v>0.9435383527842367</v>
      </c>
      <c r="CS348" s="73">
        <f t="shared" si="1142"/>
        <v>0.94353835278423648</v>
      </c>
      <c r="CT348" s="73"/>
      <c r="CU348" s="73">
        <f t="shared" si="1143"/>
        <v>0.99263244756641356</v>
      </c>
      <c r="CV348" s="119">
        <f t="shared" si="1144"/>
        <v>0.99806839002996472</v>
      </c>
      <c r="CX348" s="53"/>
      <c r="CZ348" s="71">
        <f t="shared" si="1097"/>
        <v>0.21217778704409621</v>
      </c>
      <c r="DA348" s="71">
        <f t="shared" si="1098"/>
        <v>0.2947757370523108</v>
      </c>
      <c r="DB348" s="71">
        <f t="shared" si="1099"/>
        <v>0.32549305168175141</v>
      </c>
      <c r="DC348" s="71">
        <f t="shared" si="1100"/>
        <v>0.16755342422184166</v>
      </c>
      <c r="DE348" s="71">
        <f t="shared" si="1083"/>
        <v>0.21189975994631186</v>
      </c>
      <c r="DF348" s="71">
        <f t="shared" si="1084"/>
        <v>0.29830514462222918</v>
      </c>
      <c r="DG348" s="71">
        <f t="shared" si="1085"/>
        <v>0.32494126792821293</v>
      </c>
      <c r="DH348" s="71">
        <f t="shared" si="1086"/>
        <v>0.16482446721118077</v>
      </c>
      <c r="DI348" s="71">
        <f t="shared" si="1087"/>
        <v>0.99997063970793465</v>
      </c>
      <c r="DJ348" s="71"/>
      <c r="DK348" s="71">
        <f t="shared" si="1088"/>
        <v>0.21190598156782109</v>
      </c>
      <c r="DL348" s="71">
        <f t="shared" si="1089"/>
        <v>0.29831390320555445</v>
      </c>
      <c r="DM348" s="71">
        <f t="shared" si="1090"/>
        <v>0.32495080857885966</v>
      </c>
      <c r="DN348" s="71">
        <f t="shared" si="1091"/>
        <v>0.16482930664776488</v>
      </c>
      <c r="DQ348" s="71">
        <f t="shared" si="1145"/>
        <v>-3.3561609395740273E-2</v>
      </c>
      <c r="DR348" s="71">
        <f t="shared" si="1146"/>
        <v>-4.5173773572076775E-2</v>
      </c>
      <c r="DS348" s="71">
        <f t="shared" si="1147"/>
        <v>-3.3284994660223423E-2</v>
      </c>
      <c r="DT348" s="71">
        <f t="shared" si="1148"/>
        <v>-2.0220387428916634E-2</v>
      </c>
      <c r="DV348" s="71">
        <f t="shared" si="1092"/>
        <v>0.21391679509100089</v>
      </c>
      <c r="DW348" s="71">
        <f t="shared" si="1093"/>
        <v>0.26133413070442274</v>
      </c>
      <c r="DX348" s="71">
        <f t="shared" si="1094"/>
        <v>0.33336712705205596</v>
      </c>
      <c r="DY348" s="71">
        <f t="shared" si="1095"/>
        <v>0.19138194715252041</v>
      </c>
      <c r="DZ348" s="71"/>
      <c r="EB348" s="71">
        <f t="shared" si="1050"/>
        <v>-4.8527019684860657E-3</v>
      </c>
      <c r="EC348" s="71">
        <f t="shared" si="1051"/>
        <v>-3.6612983418325079E-3</v>
      </c>
      <c r="ED348" s="71">
        <f t="shared" si="1052"/>
        <v>5.6390478293281456E-3</v>
      </c>
      <c r="EE348" s="71">
        <f t="shared" si="1053"/>
        <v>6.5121620839763881E-4</v>
      </c>
      <c r="EG348" s="71">
        <f t="shared" si="1149"/>
        <v>-1.1264461911680685E-3</v>
      </c>
      <c r="EH348" s="71">
        <f t="shared" si="1150"/>
        <v>7.6427682538106399E-4</v>
      </c>
      <c r="EI348" s="71">
        <f t="shared" si="1151"/>
        <v>1.5256894077095547E-3</v>
      </c>
      <c r="EJ348" s="71">
        <f t="shared" si="1152"/>
        <v>5.6171561248166452E-4</v>
      </c>
      <c r="EL348" s="71">
        <f t="shared" si="1153"/>
        <v>4.0358550513530976E-3</v>
      </c>
      <c r="EM348" s="71">
        <f t="shared" si="1154"/>
        <v>-3.8463757101128983E-5</v>
      </c>
      <c r="EN348" s="71">
        <f t="shared" si="1155"/>
        <v>-1.8241427508052864E-3</v>
      </c>
      <c r="EO348" s="71">
        <f t="shared" si="1156"/>
        <v>-2.4818517781119431E-3</v>
      </c>
      <c r="EQ348" s="71">
        <f t="shared" si="1157"/>
        <v>-2.2827278448998945E-2</v>
      </c>
      <c r="ER348" s="71">
        <f t="shared" si="1158"/>
        <v>-3.6603048102384392E-2</v>
      </c>
      <c r="ES348" s="71">
        <f t="shared" si="1159"/>
        <v>-2.9616486143829852E-2</v>
      </c>
      <c r="ET348" s="71">
        <f t="shared" si="1160"/>
        <v>-6.5331283032544849E-3</v>
      </c>
      <c r="EW348" s="71">
        <f t="shared" si="1063"/>
        <v>0.96585962712171602</v>
      </c>
      <c r="EX348" s="71">
        <f t="shared" si="1064"/>
        <v>0.84551782166208744</v>
      </c>
      <c r="EY348" s="71">
        <f t="shared" ref="EY348:EY377" si="1164">EX348/EX$381</f>
        <v>0.9958858365701706</v>
      </c>
      <c r="EZ348" s="71"/>
      <c r="FA348" s="71">
        <f t="shared" si="1065"/>
        <v>0.99981923623456137</v>
      </c>
      <c r="FB348" s="71">
        <f t="shared" si="1066"/>
        <v>0.99343658220378417</v>
      </c>
      <c r="FC348" s="71">
        <f t="shared" ref="FC348:FC377" si="1165">FB348/FB$381</f>
        <v>1.0018981555089317</v>
      </c>
      <c r="FD348" s="71"/>
      <c r="FE348" s="71">
        <f t="shared" si="1161"/>
        <v>1.0005778217934331</v>
      </c>
      <c r="FF348" s="71">
        <f t="shared" si="1162"/>
        <v>1.0089488500885797</v>
      </c>
      <c r="FG348" s="71">
        <f t="shared" ref="FG348:FG377" si="1166">FF348/FF$381</f>
        <v>0.99910655561892814</v>
      </c>
      <c r="FH348" s="71"/>
      <c r="FI348" s="71">
        <f t="shared" si="1069"/>
        <v>0.99984192147870987</v>
      </c>
      <c r="FJ348" s="71">
        <f t="shared" si="1070"/>
        <v>1.0235548926839471</v>
      </c>
      <c r="FK348" s="71">
        <f t="shared" si="1071"/>
        <v>0.99455353709439898</v>
      </c>
      <c r="FM348" s="71">
        <f t="shared" si="1072"/>
        <v>0.97388973796450218</v>
      </c>
      <c r="FN348" s="71">
        <f t="shared" si="1073"/>
        <v>0.97999670239081149</v>
      </c>
      <c r="FO348" s="71">
        <f t="shared" ref="FO348:FO377" si="1167">FN348/FN$381</f>
        <v>0.99706831532286389</v>
      </c>
      <c r="GA348" s="51">
        <f t="shared" si="1081"/>
        <v>2003</v>
      </c>
      <c r="GB348" s="119">
        <f t="shared" si="1041"/>
        <v>1.342092903425252</v>
      </c>
      <c r="GC348" s="119">
        <f t="shared" si="1042"/>
        <v>1.2227077261986554</v>
      </c>
      <c r="GD348" s="119">
        <f t="shared" si="1043"/>
        <v>1.1938736912447299</v>
      </c>
      <c r="GE348" s="119">
        <f t="shared" si="1044"/>
        <v>1.0006454211702418</v>
      </c>
      <c r="GF348" s="119">
        <f t="shared" si="1045"/>
        <v>0.92006065310271967</v>
      </c>
      <c r="GI348" s="71">
        <f t="shared" ref="GI348:GI349" si="1168">CS377</f>
        <v>1.4205902294991166</v>
      </c>
      <c r="GJ348" s="71">
        <f t="shared" ref="GJ348:GJ349" si="1169">CK377</f>
        <v>1.2867852763403695</v>
      </c>
      <c r="GK348" s="71">
        <f t="shared" ref="GK348:GK349" si="1170">CQ377*CO377</f>
        <v>1.0847736743690566</v>
      </c>
    </row>
    <row r="349" spans="1:193" x14ac:dyDescent="0.2">
      <c r="A349" s="75" t="s">
        <v>563</v>
      </c>
      <c r="B349" s="50">
        <f t="shared" si="1049"/>
        <v>1982</v>
      </c>
      <c r="D349" s="79">
        <f>Conversion_Factors!$M44*D196+D273</f>
        <v>3109.3466401174155</v>
      </c>
      <c r="E349" s="79">
        <f>Conversion_Factors!$M44*E196+E273</f>
        <v>4545.3616335248998</v>
      </c>
      <c r="F349" s="79">
        <f>Conversion_Factors!$M44*F196+F273</f>
        <v>5033.7381377715601</v>
      </c>
      <c r="G349" s="79">
        <f>Conversion_Factors!$M44*G196+G273</f>
        <v>2629.7316250706494</v>
      </c>
      <c r="H349" s="79">
        <f t="shared" si="1163"/>
        <v>15318.178036484525</v>
      </c>
      <c r="I349" s="71"/>
      <c r="J349" s="81">
        <f t="shared" si="1101"/>
        <v>18029.96726132289</v>
      </c>
      <c r="K349" s="81">
        <f t="shared" si="1101"/>
        <v>21841.450844632276</v>
      </c>
      <c r="L349" s="81">
        <f t="shared" si="1101"/>
        <v>28056.028292957806</v>
      </c>
      <c r="M349" s="81">
        <f t="shared" si="1101"/>
        <v>16145.48208733808</v>
      </c>
      <c r="N349" s="81">
        <f t="shared" si="1108"/>
        <v>84072.928486251054</v>
      </c>
      <c r="P349" s="85">
        <f t="shared" si="1102"/>
        <v>29.500712655860283</v>
      </c>
      <c r="Q349" s="85">
        <f t="shared" si="1102"/>
        <v>33.032073931181472</v>
      </c>
      <c r="R349" s="85">
        <f t="shared" si="1102"/>
        <v>39.996203609398933</v>
      </c>
      <c r="S349" s="85">
        <f t="shared" si="1102"/>
        <v>21.852419094355557</v>
      </c>
      <c r="T349" s="85">
        <f t="shared" si="1102"/>
        <v>124.38140929079624</v>
      </c>
      <c r="V349" s="84">
        <f t="shared" si="1109"/>
        <v>172.45436971965293</v>
      </c>
      <c r="W349" s="84">
        <f t="shared" si="1110"/>
        <v>208.10712923138811</v>
      </c>
      <c r="X349" s="84">
        <f t="shared" si="1111"/>
        <v>179.41734607656679</v>
      </c>
      <c r="Y349" s="84">
        <f t="shared" si="1112"/>
        <v>162.8772439773098</v>
      </c>
      <c r="Z349" s="84">
        <f t="shared" si="1113"/>
        <v>182.20107604541926</v>
      </c>
      <c r="AC349" s="84">
        <f t="shared" si="1114"/>
        <v>105.39903480940984</v>
      </c>
      <c r="AD349" s="84">
        <f t="shared" si="1115"/>
        <v>137.60448838285595</v>
      </c>
      <c r="AE349" s="84">
        <f t="shared" si="1116"/>
        <v>125.85539835057379</v>
      </c>
      <c r="AF349" s="84">
        <f t="shared" si="1117"/>
        <v>120.34052677261278</v>
      </c>
      <c r="AG349" s="84">
        <f t="shared" si="1118"/>
        <v>123.15488402829999</v>
      </c>
      <c r="AI349" s="74">
        <f t="shared" si="1119"/>
        <v>106.1480277894744</v>
      </c>
      <c r="AJ349" s="74">
        <f t="shared" si="1120"/>
        <v>137.46375621853952</v>
      </c>
      <c r="AK349" s="74">
        <f t="shared" si="1121"/>
        <v>126.35217794138555</v>
      </c>
      <c r="AL349" s="74">
        <f t="shared" si="1122"/>
        <v>118.66614041921532</v>
      </c>
      <c r="AM349" s="74">
        <f t="shared" si="1123"/>
        <v>123.16072940967074</v>
      </c>
      <c r="AO349" s="119">
        <f t="shared" si="1103"/>
        <v>0.99294388227777486</v>
      </c>
      <c r="AP349" s="119">
        <f t="shared" si="1103"/>
        <v>1.0010237765079888</v>
      </c>
      <c r="AQ349" s="119">
        <f t="shared" si="1103"/>
        <v>0.99606829420034049</v>
      </c>
      <c r="AR349" s="119">
        <f t="shared" si="1103"/>
        <v>1.0141100599335438</v>
      </c>
      <c r="AS349" s="119">
        <f t="shared" si="1124"/>
        <v>0.9999525385940895</v>
      </c>
      <c r="AU349" s="51">
        <f t="shared" si="1125"/>
        <v>1636.2044494192701</v>
      </c>
      <c r="AV349" s="51">
        <f t="shared" si="1126"/>
        <v>1512.3571307672257</v>
      </c>
      <c r="AW349" s="51">
        <f t="shared" si="1127"/>
        <v>1425.5832362215776</v>
      </c>
      <c r="AX349" s="51">
        <f t="shared" si="1128"/>
        <v>1353.4695945371045</v>
      </c>
      <c r="AY349" s="51">
        <f t="shared" si="1129"/>
        <v>1479.4466129621865</v>
      </c>
      <c r="BB349" s="71">
        <f t="shared" si="1130"/>
        <v>0.9757029576938544</v>
      </c>
      <c r="BC349" s="71">
        <f t="shared" si="1131"/>
        <v>1.0202251178895609</v>
      </c>
      <c r="BD349" s="71">
        <f t="shared" si="1132"/>
        <v>0.95601289444733839</v>
      </c>
      <c r="BE349" s="71">
        <f t="shared" si="1133"/>
        <v>1.0242726145244363</v>
      </c>
      <c r="BF349" s="71"/>
      <c r="BG349" s="71"/>
      <c r="BH349" s="71"/>
      <c r="BI349" s="71"/>
      <c r="BJ349" s="71"/>
      <c r="BK349" s="71"/>
      <c r="BL349" s="71"/>
      <c r="BM349" s="71"/>
      <c r="BN349" s="71"/>
      <c r="BO349" s="71"/>
      <c r="BP349" s="71"/>
      <c r="BQ349" s="148">
        <v>0.9763907211801206</v>
      </c>
      <c r="BR349" s="148">
        <v>1.0198099681459389</v>
      </c>
      <c r="BS349" s="148">
        <v>0.95587206445130724</v>
      </c>
      <c r="BT349" s="148">
        <v>1.0241748984326107</v>
      </c>
      <c r="BU349" s="72"/>
      <c r="BV349" s="148">
        <v>0.99922481175855082</v>
      </c>
      <c r="BW349" s="148">
        <v>1.0003397252294757</v>
      </c>
      <c r="BX349" s="148">
        <v>1.0000768472311947</v>
      </c>
      <c r="BY349" s="148">
        <v>0.99999510668381741</v>
      </c>
      <c r="CA349" s="148">
        <v>1.0006056189124188</v>
      </c>
      <c r="CB349" s="148">
        <v>0.99367293806430956</v>
      </c>
      <c r="CC349" s="148">
        <v>0.99087745181129172</v>
      </c>
      <c r="CD349" s="148">
        <v>0.9936552625074857</v>
      </c>
      <c r="CF349" s="148">
        <v>1.0124214689300264</v>
      </c>
      <c r="CG349" s="148">
        <v>0.9992329727620195</v>
      </c>
      <c r="CH349" s="148">
        <v>1.0216405773755615</v>
      </c>
      <c r="CI349" s="148">
        <v>0.98513296828199481</v>
      </c>
      <c r="CK349" s="73">
        <f t="shared" si="1134"/>
        <v>0.96226827114104607</v>
      </c>
      <c r="CL349" s="73">
        <f t="shared" si="1135"/>
        <v>0.99236277605457368</v>
      </c>
      <c r="CM349" s="73">
        <f t="shared" si="1136"/>
        <v>1.0015898530882426</v>
      </c>
      <c r="CN349" s="73">
        <f t="shared" si="1137"/>
        <v>0.99996526911464401</v>
      </c>
      <c r="CO349" s="73">
        <f t="shared" si="1138"/>
        <v>0.99412582696653706</v>
      </c>
      <c r="CP349" s="73">
        <f t="shared" si="1139"/>
        <v>1.0070491773372152</v>
      </c>
      <c r="CQ349" s="73">
        <f t="shared" si="1140"/>
        <v>0.98970006125751153</v>
      </c>
      <c r="CR349" s="73">
        <f t="shared" si="1141"/>
        <v>0.95491921285876424</v>
      </c>
      <c r="CS349" s="73">
        <f t="shared" si="1142"/>
        <v>0.95491921285876369</v>
      </c>
      <c r="CT349" s="73"/>
      <c r="CU349" s="73">
        <f t="shared" si="1143"/>
        <v>1.0026904260202625</v>
      </c>
      <c r="CV349" s="119">
        <f t="shared" si="1144"/>
        <v>1.0086152062660512</v>
      </c>
      <c r="CX349" s="53"/>
      <c r="CZ349" s="71">
        <f t="shared" si="1097"/>
        <v>0.20298410376949771</v>
      </c>
      <c r="DA349" s="71">
        <f t="shared" si="1098"/>
        <v>0.29672991283290023</v>
      </c>
      <c r="DB349" s="71">
        <f t="shared" si="1099"/>
        <v>0.32861206638167445</v>
      </c>
      <c r="DC349" s="71">
        <f t="shared" si="1100"/>
        <v>0.17167391701592763</v>
      </c>
      <c r="DE349" s="71">
        <f t="shared" si="1083"/>
        <v>0.2075470088990701</v>
      </c>
      <c r="DF349" s="71">
        <f t="shared" si="1084"/>
        <v>0.29575174892750006</v>
      </c>
      <c r="DG349" s="71">
        <f t="shared" si="1085"/>
        <v>0.32705008024774523</v>
      </c>
      <c r="DH349" s="71">
        <f t="shared" si="1086"/>
        <v>0.16960532855892213</v>
      </c>
      <c r="DI349" s="71">
        <f t="shared" si="1087"/>
        <v>0.99995416663323744</v>
      </c>
      <c r="DJ349" s="71"/>
      <c r="DK349" s="71">
        <f t="shared" si="1088"/>
        <v>0.2075565219132629</v>
      </c>
      <c r="DL349" s="71">
        <f t="shared" si="1089"/>
        <v>0.29576530484719277</v>
      </c>
      <c r="DM349" s="71">
        <f t="shared" si="1090"/>
        <v>0.32706507074108776</v>
      </c>
      <c r="DN349" s="71">
        <f t="shared" si="1091"/>
        <v>0.16961310249845668</v>
      </c>
      <c r="DQ349" s="71">
        <f t="shared" si="1145"/>
        <v>-2.7407887229104123E-2</v>
      </c>
      <c r="DR349" s="71">
        <f t="shared" si="1146"/>
        <v>-8.6437018345970167E-3</v>
      </c>
      <c r="DS349" s="71">
        <f t="shared" si="1147"/>
        <v>1.428927122139062E-2</v>
      </c>
      <c r="DT349" s="71">
        <f t="shared" si="1148"/>
        <v>-1.5677025590262132E-2</v>
      </c>
      <c r="DV349" s="71">
        <f t="shared" si="1092"/>
        <v>0.21445627725780289</v>
      </c>
      <c r="DW349" s="71">
        <f t="shared" si="1093"/>
        <v>0.25979172175742798</v>
      </c>
      <c r="DX349" s="71">
        <f t="shared" si="1094"/>
        <v>0.33371061051532153</v>
      </c>
      <c r="DY349" s="71">
        <f t="shared" si="1095"/>
        <v>0.19204139046944757</v>
      </c>
      <c r="DZ349" s="71"/>
      <c r="EB349" s="71">
        <f t="shared" si="1050"/>
        <v>2.5187505323565136E-3</v>
      </c>
      <c r="EC349" s="71">
        <f t="shared" si="1051"/>
        <v>-5.9195430188961539E-3</v>
      </c>
      <c r="ED349" s="71">
        <f t="shared" si="1052"/>
        <v>1.0298154900928011E-3</v>
      </c>
      <c r="EE349" s="71">
        <f t="shared" si="1053"/>
        <v>3.439769583296171E-3</v>
      </c>
      <c r="EG349" s="71">
        <f t="shared" si="1149"/>
        <v>8.8089282555205736E-4</v>
      </c>
      <c r="EH349" s="71">
        <f t="shared" si="1150"/>
        <v>1.2075241584104119E-3</v>
      </c>
      <c r="EI349" s="71">
        <f t="shared" si="1151"/>
        <v>1.0522455783233472E-3</v>
      </c>
      <c r="EJ349" s="71">
        <f t="shared" si="1152"/>
        <v>-1.4750820609787474E-4</v>
      </c>
      <c r="EL349" s="71">
        <f t="shared" si="1153"/>
        <v>-2.8843603104242157E-3</v>
      </c>
      <c r="EM349" s="71">
        <f t="shared" si="1154"/>
        <v>-3.7849435854186942E-4</v>
      </c>
      <c r="EN349" s="71">
        <f t="shared" si="1155"/>
        <v>3.1004556398548549E-4</v>
      </c>
      <c r="EO349" s="71">
        <f t="shared" si="1156"/>
        <v>1.0557163629667204E-3</v>
      </c>
      <c r="EQ349" s="71">
        <f t="shared" si="1157"/>
        <v>-1.3553327860402314E-2</v>
      </c>
      <c r="ER349" s="71">
        <f t="shared" si="1158"/>
        <v>2.4192641762704786E-2</v>
      </c>
      <c r="ES349" s="71">
        <f t="shared" si="1159"/>
        <v>-3.2936272711946318E-3</v>
      </c>
      <c r="ET349" s="71">
        <f t="shared" si="1160"/>
        <v>3.947458290606419E-2</v>
      </c>
      <c r="EW349" s="71">
        <f t="shared" si="1063"/>
        <v>0.99378867026168094</v>
      </c>
      <c r="EX349" s="71">
        <f t="shared" si="1064"/>
        <v>0.840266031672119</v>
      </c>
      <c r="EY349" s="71">
        <f t="shared" si="1164"/>
        <v>0.98970006125751153</v>
      </c>
      <c r="EZ349" s="71"/>
      <c r="FA349" s="71">
        <f t="shared" si="1065"/>
        <v>0.99969228167654156</v>
      </c>
      <c r="FB349" s="71">
        <f t="shared" si="1066"/>
        <v>0.99313088356424617</v>
      </c>
      <c r="FC349" s="71">
        <f t="shared" si="1165"/>
        <v>1.0015898530882426</v>
      </c>
      <c r="FD349" s="71"/>
      <c r="FE349" s="71">
        <f t="shared" si="1161"/>
        <v>1.0008594813945384</v>
      </c>
      <c r="FF349" s="71">
        <f t="shared" si="1162"/>
        <v>1.0098160228532718</v>
      </c>
      <c r="FG349" s="71">
        <f t="shared" si="1166"/>
        <v>0.99996526911464401</v>
      </c>
      <c r="FH349" s="71"/>
      <c r="FI349" s="71">
        <f t="shared" si="1069"/>
        <v>0.99956994760773632</v>
      </c>
      <c r="FJ349" s="71">
        <f t="shared" si="1070"/>
        <v>1.023114710453735</v>
      </c>
      <c r="FK349" s="71">
        <f t="shared" si="1071"/>
        <v>0.99412582696653706</v>
      </c>
      <c r="FM349" s="71">
        <f t="shared" si="1072"/>
        <v>1.0100102087900762</v>
      </c>
      <c r="FN349" s="71">
        <f t="shared" si="1073"/>
        <v>0.98980667399532962</v>
      </c>
      <c r="FO349" s="71">
        <f t="shared" si="1167"/>
        <v>1.0070491773372152</v>
      </c>
      <c r="GA349" s="51">
        <f t="shared" si="1081"/>
        <v>2004</v>
      </c>
      <c r="GB349" s="119">
        <f t="shared" si="1041"/>
        <v>1.3381302972472684</v>
      </c>
      <c r="GC349" s="119">
        <f t="shared" si="1042"/>
        <v>1.2365492997647942</v>
      </c>
      <c r="GD349" s="119">
        <f t="shared" si="1043"/>
        <v>1.2074855685295036</v>
      </c>
      <c r="GE349" s="119">
        <f t="shared" si="1044"/>
        <v>0.98367225626243737</v>
      </c>
      <c r="GF349" s="119">
        <f t="shared" si="1045"/>
        <v>0.91274589853296462</v>
      </c>
      <c r="GI349" s="71">
        <f t="shared" si="1168"/>
        <v>1.3986919750776847</v>
      </c>
      <c r="GJ349" s="71">
        <f t="shared" si="1169"/>
        <v>1.2988159087335898</v>
      </c>
      <c r="GK349" s="71">
        <f t="shared" si="1170"/>
        <v>1.0716240775331241</v>
      </c>
    </row>
    <row r="350" spans="1:193" x14ac:dyDescent="0.2">
      <c r="A350" s="75" t="s">
        <v>563</v>
      </c>
      <c r="B350" s="50">
        <f t="shared" si="1049"/>
        <v>1983</v>
      </c>
      <c r="D350" s="79">
        <f>Conversion_Factors!$M45*D197+D274</f>
        <v>3103.1493136304348</v>
      </c>
      <c r="E350" s="79">
        <f>Conversion_Factors!$M45*E197+E274</f>
        <v>4479.6188090758897</v>
      </c>
      <c r="F350" s="79">
        <f>Conversion_Factors!$M45*F197+F274</f>
        <v>5036.9560179325963</v>
      </c>
      <c r="G350" s="79">
        <f>Conversion_Factors!$M45*G197+G274</f>
        <v>2623.7174827092113</v>
      </c>
      <c r="H350" s="79">
        <f t="shared" si="1163"/>
        <v>15243.441623348132</v>
      </c>
      <c r="I350" s="71"/>
      <c r="J350" s="81">
        <f t="shared" si="1101"/>
        <v>18207.106877348513</v>
      </c>
      <c r="K350" s="81">
        <f t="shared" si="1101"/>
        <v>21890.252205688023</v>
      </c>
      <c r="L350" s="81">
        <f t="shared" si="1101"/>
        <v>28400.612991728423</v>
      </c>
      <c r="M350" s="81">
        <f t="shared" si="1101"/>
        <v>16443.048710441089</v>
      </c>
      <c r="N350" s="81">
        <f t="shared" si="1108"/>
        <v>84941.020785206041</v>
      </c>
      <c r="P350" s="85">
        <f t="shared" si="1102"/>
        <v>29.742472005506102</v>
      </c>
      <c r="Q350" s="85">
        <f t="shared" si="1102"/>
        <v>33.085898826416425</v>
      </c>
      <c r="R350" s="85">
        <f t="shared" si="1102"/>
        <v>40.495140738056371</v>
      </c>
      <c r="S350" s="85">
        <f t="shared" si="1102"/>
        <v>22.295819166357273</v>
      </c>
      <c r="T350" s="85">
        <f t="shared" si="1102"/>
        <v>125.61933073633618</v>
      </c>
      <c r="V350" s="84">
        <f t="shared" si="1109"/>
        <v>170.43615630614366</v>
      </c>
      <c r="W350" s="84">
        <f t="shared" si="1110"/>
        <v>204.63989025726681</v>
      </c>
      <c r="X350" s="84">
        <f t="shared" si="1111"/>
        <v>177.35377822301203</v>
      </c>
      <c r="Y350" s="84">
        <f t="shared" si="1112"/>
        <v>159.56393056496816</v>
      </c>
      <c r="Z350" s="84">
        <f t="shared" si="1113"/>
        <v>179.45912919853961</v>
      </c>
      <c r="AC350" s="84">
        <f t="shared" si="1114"/>
        <v>104.33394080545698</v>
      </c>
      <c r="AD350" s="84">
        <f t="shared" si="1115"/>
        <v>135.39359570002901</v>
      </c>
      <c r="AE350" s="84">
        <f t="shared" si="1116"/>
        <v>124.38420823165542</v>
      </c>
      <c r="AF350" s="84">
        <f t="shared" si="1117"/>
        <v>117.67755484257808</v>
      </c>
      <c r="AG350" s="84">
        <f t="shared" si="1118"/>
        <v>121.3463050152907</v>
      </c>
      <c r="AI350" s="74">
        <f t="shared" si="1119"/>
        <v>106.26164952261989</v>
      </c>
      <c r="AJ350" s="74">
        <f t="shared" si="1120"/>
        <v>134.08814163401792</v>
      </c>
      <c r="AK350" s="74">
        <f t="shared" si="1121"/>
        <v>124.53695717711049</v>
      </c>
      <c r="AL350" s="74">
        <f t="shared" si="1122"/>
        <v>118.13588805396593</v>
      </c>
      <c r="AM350" s="74">
        <f t="shared" si="1123"/>
        <v>121.5894778268969</v>
      </c>
      <c r="AO350" s="119">
        <f t="shared" si="1103"/>
        <v>0.98185884817501767</v>
      </c>
      <c r="AP350" s="119">
        <f t="shared" si="1103"/>
        <v>1.0097357905785154</v>
      </c>
      <c r="AQ350" s="119">
        <f t="shared" si="1103"/>
        <v>0.99877346493027097</v>
      </c>
      <c r="AR350" s="119">
        <f t="shared" si="1103"/>
        <v>0.99612028809417774</v>
      </c>
      <c r="AS350" s="119">
        <f t="shared" si="1124"/>
        <v>0.99800005053107965</v>
      </c>
      <c r="AU350" s="51">
        <f t="shared" si="1125"/>
        <v>1633.5638718367031</v>
      </c>
      <c r="AV350" s="51">
        <f t="shared" si="1126"/>
        <v>1511.4443870052487</v>
      </c>
      <c r="AW350" s="51">
        <f t="shared" si="1127"/>
        <v>1425.8544613051288</v>
      </c>
      <c r="AX350" s="51">
        <f t="shared" si="1128"/>
        <v>1355.9419277399429</v>
      </c>
      <c r="AY350" s="51">
        <f t="shared" si="1129"/>
        <v>1478.9006486511989</v>
      </c>
      <c r="BB350" s="71">
        <f t="shared" si="1130"/>
        <v>0.97674735826725212</v>
      </c>
      <c r="BC350" s="71">
        <f t="shared" si="1131"/>
        <v>0.99517206476355602</v>
      </c>
      <c r="BD350" s="71">
        <f t="shared" si="1132"/>
        <v>0.94227846987952013</v>
      </c>
      <c r="BE350" s="71">
        <f t="shared" si="1133"/>
        <v>1.0196957152118518</v>
      </c>
      <c r="BF350" s="71"/>
      <c r="BG350" s="71"/>
      <c r="BH350" s="71"/>
      <c r="BI350" s="71"/>
      <c r="BJ350" s="71"/>
      <c r="BK350" s="71"/>
      <c r="BL350" s="71"/>
      <c r="BM350" s="71"/>
      <c r="BN350" s="71"/>
      <c r="BO350" s="71"/>
      <c r="BP350" s="71"/>
      <c r="BQ350" s="148">
        <v>0.97723823094925344</v>
      </c>
      <c r="BR350" s="148">
        <v>0.99352829088138417</v>
      </c>
      <c r="BS350" s="148">
        <v>0.94120704956729728</v>
      </c>
      <c r="BT350" s="148">
        <v>1.0201054148277027</v>
      </c>
      <c r="BU350" s="72"/>
      <c r="BV350" s="148">
        <v>0.99976444716994251</v>
      </c>
      <c r="BW350" s="148">
        <v>1.0017647701808594</v>
      </c>
      <c r="BX350" s="148">
        <v>1.0012749087839603</v>
      </c>
      <c r="BY350" s="148">
        <v>0.99964858597376749</v>
      </c>
      <c r="CA350" s="148">
        <v>0.99899079824179393</v>
      </c>
      <c r="CB350" s="148">
        <v>0.99307323263943847</v>
      </c>
      <c r="CC350" s="148">
        <v>0.99106597171867283</v>
      </c>
      <c r="CD350" s="148">
        <v>0.99547033608400926</v>
      </c>
      <c r="CF350" s="148">
        <v>1.0007809713833093</v>
      </c>
      <c r="CG350" s="148">
        <v>1.0077505744185771</v>
      </c>
      <c r="CH350" s="148">
        <v>1.0242032962162424</v>
      </c>
      <c r="CI350" s="148">
        <v>0.96751158603443677</v>
      </c>
      <c r="CK350" s="73">
        <f t="shared" si="1134"/>
        <v>0.97220414099531061</v>
      </c>
      <c r="CL350" s="73">
        <f t="shared" si="1135"/>
        <v>0.97742869309622027</v>
      </c>
      <c r="CM350" s="73">
        <f t="shared" si="1136"/>
        <v>1.0011250364195612</v>
      </c>
      <c r="CN350" s="73">
        <f t="shared" si="1137"/>
        <v>1.00083068422456</v>
      </c>
      <c r="CO350" s="73">
        <f t="shared" si="1138"/>
        <v>0.99399640159371616</v>
      </c>
      <c r="CP350" s="73">
        <f t="shared" si="1139"/>
        <v>1.0049151462199875</v>
      </c>
      <c r="CQ350" s="73">
        <f t="shared" si="1140"/>
        <v>0.97661175055002947</v>
      </c>
      <c r="CR350" s="73">
        <f t="shared" si="1141"/>
        <v>0.95026022295578028</v>
      </c>
      <c r="CS350" s="73">
        <f t="shared" si="1142"/>
        <v>0.95026022295577994</v>
      </c>
      <c r="CT350" s="73"/>
      <c r="CU350" s="73">
        <f t="shared" si="1143"/>
        <v>1.0008365069801086</v>
      </c>
      <c r="CV350" s="119">
        <f t="shared" si="1144"/>
        <v>1.0068814186604955</v>
      </c>
      <c r="CX350" s="53"/>
      <c r="CZ350" s="71">
        <f t="shared" si="1097"/>
        <v>0.20357274887827112</v>
      </c>
      <c r="DA350" s="71">
        <f t="shared" si="1098"/>
        <v>0.29387187747775612</v>
      </c>
      <c r="DB350" s="71">
        <f t="shared" si="1099"/>
        <v>0.33043430364292359</v>
      </c>
      <c r="DC350" s="71">
        <f t="shared" si="1100"/>
        <v>0.17212107000104923</v>
      </c>
      <c r="DE350" s="71">
        <f t="shared" si="1083"/>
        <v>0.20327828427599373</v>
      </c>
      <c r="DF350" s="71">
        <f t="shared" si="1084"/>
        <v>0.29529859004404652</v>
      </c>
      <c r="DG350" s="71">
        <f t="shared" si="1085"/>
        <v>0.32952234527487995</v>
      </c>
      <c r="DH350" s="71">
        <f t="shared" si="1086"/>
        <v>0.17189739657771805</v>
      </c>
      <c r="DI350" s="71">
        <f t="shared" si="1087"/>
        <v>0.99999661617263824</v>
      </c>
      <c r="DJ350" s="71"/>
      <c r="DK350" s="71">
        <f t="shared" si="1088"/>
        <v>0.20327897213694171</v>
      </c>
      <c r="DL350" s="71">
        <f t="shared" si="1089"/>
        <v>0.29529958928687666</v>
      </c>
      <c r="DM350" s="71">
        <f t="shared" si="1090"/>
        <v>0.32952346032538132</v>
      </c>
      <c r="DN350" s="71">
        <f t="shared" si="1091"/>
        <v>0.17189797825080028</v>
      </c>
      <c r="DQ350" s="71">
        <f t="shared" si="1145"/>
        <v>8.6762619009554188E-4</v>
      </c>
      <c r="DR350" s="71">
        <f t="shared" si="1146"/>
        <v>-2.6109045620309353E-2</v>
      </c>
      <c r="DS350" s="71">
        <f t="shared" si="1147"/>
        <v>-1.5460933497332871E-2</v>
      </c>
      <c r="DT350" s="71">
        <f t="shared" si="1148"/>
        <v>-3.9813414569278673E-3</v>
      </c>
      <c r="DV350" s="71">
        <f t="shared" si="1092"/>
        <v>0.21434998907523839</v>
      </c>
      <c r="DW350" s="71">
        <f t="shared" si="1093"/>
        <v>0.25771119776206636</v>
      </c>
      <c r="DX350" s="71">
        <f t="shared" si="1094"/>
        <v>0.33435685996223491</v>
      </c>
      <c r="DY350" s="71">
        <f t="shared" si="1095"/>
        <v>0.1935819532004604</v>
      </c>
      <c r="DZ350" s="71"/>
      <c r="EB350" s="71">
        <f t="shared" si="1050"/>
        <v>-4.9573988575393323E-4</v>
      </c>
      <c r="EC350" s="71">
        <f t="shared" si="1051"/>
        <v>-8.0406704043992482E-3</v>
      </c>
      <c r="ED350" s="71">
        <f t="shared" si="1052"/>
        <v>1.9346837768569312E-3</v>
      </c>
      <c r="EE350" s="71">
        <f t="shared" si="1053"/>
        <v>7.9900294012788444E-3</v>
      </c>
      <c r="EG350" s="71">
        <f t="shared" si="1149"/>
        <v>5.399082782361034E-4</v>
      </c>
      <c r="EH350" s="71">
        <f t="shared" si="1150"/>
        <v>1.4235472676909779E-3</v>
      </c>
      <c r="EI350" s="71">
        <f t="shared" si="1151"/>
        <v>1.1972524992417103E-3</v>
      </c>
      <c r="EJ350" s="71">
        <f t="shared" si="1152"/>
        <v>-3.4658245845597079E-4</v>
      </c>
      <c r="EL350" s="71">
        <f t="shared" si="1153"/>
        <v>-1.6151469444735628E-3</v>
      </c>
      <c r="EM350" s="71">
        <f t="shared" si="1154"/>
        <v>-6.0370615222860046E-4</v>
      </c>
      <c r="EN350" s="71">
        <f t="shared" si="1155"/>
        <v>1.9023742626700656E-4</v>
      </c>
      <c r="EO350" s="71">
        <f t="shared" si="1156"/>
        <v>1.8249969550284035E-3</v>
      </c>
      <c r="EQ350" s="71">
        <f t="shared" si="1157"/>
        <v>-1.1564288856071974E-2</v>
      </c>
      <c r="ER350" s="71">
        <f t="shared" si="1158"/>
        <v>8.4880145699253468E-3</v>
      </c>
      <c r="ES350" s="71">
        <f t="shared" si="1159"/>
        <v>2.505293990581739E-3</v>
      </c>
      <c r="ET350" s="71">
        <f t="shared" si="1160"/>
        <v>-1.804922517939329E-2</v>
      </c>
      <c r="EW350" s="71">
        <f t="shared" si="1063"/>
        <v>0.98677547752108641</v>
      </c>
      <c r="EX350" s="71">
        <f t="shared" si="1064"/>
        <v>0.82915391464800359</v>
      </c>
      <c r="EY350" s="71">
        <f t="shared" si="1164"/>
        <v>0.97661175055002947</v>
      </c>
      <c r="EZ350" s="71"/>
      <c r="FA350" s="71">
        <f t="shared" si="1065"/>
        <v>0.99953592114851386</v>
      </c>
      <c r="FB350" s="71">
        <f t="shared" si="1066"/>
        <v>0.99266999252442623</v>
      </c>
      <c r="FC350" s="71">
        <f t="shared" si="1165"/>
        <v>1.0011250364195612</v>
      </c>
      <c r="FD350" s="71"/>
      <c r="FE350" s="71">
        <f t="shared" si="1161"/>
        <v>1.0008654451675929</v>
      </c>
      <c r="FF350" s="71">
        <f t="shared" si="1162"/>
        <v>1.0106899632504081</v>
      </c>
      <c r="FG350" s="71">
        <f t="shared" si="1166"/>
        <v>1.00083068422456</v>
      </c>
      <c r="FH350" s="71"/>
      <c r="FI350" s="71">
        <f t="shared" si="1069"/>
        <v>0.99986980986781526</v>
      </c>
      <c r="FJ350" s="71">
        <f t="shared" si="1070"/>
        <v>1.022981511014341</v>
      </c>
      <c r="FK350" s="71">
        <f t="shared" si="1071"/>
        <v>0.99399640159371616</v>
      </c>
      <c r="FM350" s="71">
        <f t="shared" si="1072"/>
        <v>0.99788090674690733</v>
      </c>
      <c r="FN350" s="71">
        <f t="shared" si="1073"/>
        <v>0.98770918135060004</v>
      </c>
      <c r="FO350" s="71">
        <f t="shared" si="1167"/>
        <v>1.0049151462199875</v>
      </c>
      <c r="GA350" s="51">
        <f t="shared" si="1081"/>
        <v>2005</v>
      </c>
      <c r="GB350" s="119">
        <f t="shared" si="1041"/>
        <v>1.3798493510756467</v>
      </c>
      <c r="GC350" s="119">
        <f t="shared" si="1042"/>
        <v>1.2514556244551076</v>
      </c>
      <c r="GD350" s="119">
        <f t="shared" si="1043"/>
        <v>1.2219156665413322</v>
      </c>
      <c r="GE350" s="119">
        <f t="shared" si="1044"/>
        <v>1.0006605377503273</v>
      </c>
      <c r="GF350" s="119">
        <f t="shared" si="1045"/>
        <v>0.90391039095159198</v>
      </c>
    </row>
    <row r="351" spans="1:193" x14ac:dyDescent="0.2">
      <c r="A351" s="75" t="s">
        <v>563</v>
      </c>
      <c r="B351" s="50">
        <f t="shared" si="1049"/>
        <v>1984</v>
      </c>
      <c r="D351" s="79">
        <f>Conversion_Factors!$M46*D198+D275</f>
        <v>3244.0540290874469</v>
      </c>
      <c r="E351" s="79">
        <f>Conversion_Factors!$M46*E198+E275</f>
        <v>4558.0588571951894</v>
      </c>
      <c r="F351" s="79">
        <f>Conversion_Factors!$M46*F198+F275</f>
        <v>5470.9185513391276</v>
      </c>
      <c r="G351" s="79">
        <f>Conversion_Factors!$M46*G198+G275</f>
        <v>2675.9334213111151</v>
      </c>
      <c r="H351" s="79">
        <f t="shared" si="1163"/>
        <v>15948.964858932879</v>
      </c>
      <c r="I351" s="71"/>
      <c r="J351" s="81">
        <f t="shared" si="1101"/>
        <v>18313.872427904465</v>
      </c>
      <c r="K351" s="81">
        <f t="shared" si="1101"/>
        <v>21938.941840436102</v>
      </c>
      <c r="L351" s="81">
        <f t="shared" si="1101"/>
        <v>29035.98085317605</v>
      </c>
      <c r="M351" s="81">
        <f t="shared" si="1101"/>
        <v>16847.287028913135</v>
      </c>
      <c r="N351" s="81">
        <f t="shared" si="1108"/>
        <v>86136.082150429764</v>
      </c>
      <c r="P351" s="85">
        <f t="shared" si="1102"/>
        <v>29.928087629981121</v>
      </c>
      <c r="Q351" s="85">
        <f t="shared" si="1102"/>
        <v>33.270993235145312</v>
      </c>
      <c r="R351" s="85">
        <f t="shared" si="1102"/>
        <v>41.584129722086679</v>
      </c>
      <c r="S351" s="85">
        <f t="shared" si="1102"/>
        <v>22.900052752370573</v>
      </c>
      <c r="T351" s="85">
        <f t="shared" si="1102"/>
        <v>127.68326333958369</v>
      </c>
      <c r="V351" s="84">
        <f t="shared" si="1109"/>
        <v>177.13643260638582</v>
      </c>
      <c r="W351" s="84">
        <f t="shared" si="1110"/>
        <v>207.76110763893544</v>
      </c>
      <c r="X351" s="84">
        <f t="shared" si="1111"/>
        <v>188.41858930144255</v>
      </c>
      <c r="Y351" s="84">
        <f t="shared" si="1112"/>
        <v>158.8346786469956</v>
      </c>
      <c r="Z351" s="84">
        <f t="shared" si="1113"/>
        <v>185.16009157555237</v>
      </c>
      <c r="AC351" s="84">
        <f t="shared" si="1114"/>
        <v>108.39496559872553</v>
      </c>
      <c r="AD351" s="84">
        <f t="shared" si="1115"/>
        <v>136.99797974111434</v>
      </c>
      <c r="AE351" s="84">
        <f t="shared" si="1116"/>
        <v>131.56265594355688</v>
      </c>
      <c r="AF351" s="84">
        <f t="shared" si="1117"/>
        <v>116.85271864861129</v>
      </c>
      <c r="AG351" s="84">
        <f t="shared" si="1118"/>
        <v>124.9103793385618</v>
      </c>
      <c r="AI351" s="74">
        <f t="shared" si="1119"/>
        <v>110.29678401999587</v>
      </c>
      <c r="AJ351" s="74">
        <f t="shared" si="1120"/>
        <v>137.30875551106692</v>
      </c>
      <c r="AK351" s="74">
        <f t="shared" si="1121"/>
        <v>133.18415533935323</v>
      </c>
      <c r="AL351" s="74">
        <f t="shared" si="1122"/>
        <v>116.51466531367717</v>
      </c>
      <c r="AM351" s="74">
        <f t="shared" si="1123"/>
        <v>125.9045958521716</v>
      </c>
      <c r="AO351" s="119">
        <f t="shared" si="1103"/>
        <v>0.98275726315895529</v>
      </c>
      <c r="AP351" s="119">
        <f t="shared" si="1103"/>
        <v>0.99773666457906585</v>
      </c>
      <c r="AQ351" s="119">
        <f t="shared" si="1103"/>
        <v>0.9878251328646056</v>
      </c>
      <c r="AR351" s="119">
        <f t="shared" si="1103"/>
        <v>1.0029013801311966</v>
      </c>
      <c r="AS351" s="119">
        <f t="shared" si="1124"/>
        <v>0.99210341364522436</v>
      </c>
      <c r="AU351" s="51">
        <f t="shared" si="1125"/>
        <v>1634.175827520799</v>
      </c>
      <c r="AV351" s="51">
        <f t="shared" si="1126"/>
        <v>1516.5267986545675</v>
      </c>
      <c r="AW351" s="51">
        <f t="shared" si="1127"/>
        <v>1432.158601163221</v>
      </c>
      <c r="AX351" s="51">
        <f t="shared" si="1128"/>
        <v>1359.2724284372757</v>
      </c>
      <c r="AY351" s="51">
        <f t="shared" si="1129"/>
        <v>1482.3435214593937</v>
      </c>
      <c r="BB351" s="71">
        <f t="shared" si="1130"/>
        <v>1.0138379453066153</v>
      </c>
      <c r="BC351" s="71">
        <f t="shared" si="1131"/>
        <v>1.0190747374590801</v>
      </c>
      <c r="BD351" s="71">
        <f t="shared" si="1132"/>
        <v>1.0077053828036515</v>
      </c>
      <c r="BE351" s="71">
        <f t="shared" si="1133"/>
        <v>1.0057020515681563</v>
      </c>
      <c r="BF351" s="71"/>
      <c r="BG351" s="71"/>
      <c r="BH351" s="71"/>
      <c r="BI351" s="71"/>
      <c r="BJ351" s="71"/>
      <c r="BK351" s="71"/>
      <c r="BL351" s="71"/>
      <c r="BM351" s="71"/>
      <c r="BN351" s="71"/>
      <c r="BO351" s="71"/>
      <c r="BP351" s="71"/>
      <c r="BQ351" s="148">
        <v>1.0139454912578598</v>
      </c>
      <c r="BR351" s="148">
        <v>1.0180965027210453</v>
      </c>
      <c r="BS351" s="148">
        <v>1.0070418276644995</v>
      </c>
      <c r="BT351" s="148">
        <v>1.0059443480711392</v>
      </c>
      <c r="BU351" s="72"/>
      <c r="BV351" s="148">
        <v>0.99991047001829647</v>
      </c>
      <c r="BW351" s="148">
        <v>1.000954480476419</v>
      </c>
      <c r="BX351" s="148">
        <v>1.0006492536109324</v>
      </c>
      <c r="BY351" s="148">
        <v>0.99978885375818571</v>
      </c>
      <c r="CA351" s="148">
        <v>0.99936503405092458</v>
      </c>
      <c r="CB351" s="148">
        <v>0.99641255958364305</v>
      </c>
      <c r="CC351" s="148">
        <v>0.99544777832226661</v>
      </c>
      <c r="CD351" s="148">
        <v>0.99791543685173023</v>
      </c>
      <c r="CF351" s="148">
        <v>1.0019474697171973</v>
      </c>
      <c r="CG351" s="148">
        <v>0.99589101526056134</v>
      </c>
      <c r="CH351" s="148">
        <v>1.0131241663721278</v>
      </c>
      <c r="CI351" s="148">
        <v>0.9741178978110242</v>
      </c>
      <c r="CK351" s="73">
        <f t="shared" si="1134"/>
        <v>0.9858823802873955</v>
      </c>
      <c r="CL351" s="73">
        <f t="shared" si="1135"/>
        <v>1.0084791290948791</v>
      </c>
      <c r="CM351" s="73">
        <f t="shared" si="1136"/>
        <v>1.0005645248374584</v>
      </c>
      <c r="CN351" s="73">
        <f t="shared" si="1137"/>
        <v>1.0004390089178581</v>
      </c>
      <c r="CO351" s="73">
        <f t="shared" si="1138"/>
        <v>0.99693456027131522</v>
      </c>
      <c r="CP351" s="73">
        <f t="shared" si="1139"/>
        <v>0.99920375243004311</v>
      </c>
      <c r="CQ351" s="73">
        <f t="shared" si="1140"/>
        <v>1.0113709812852421</v>
      </c>
      <c r="CR351" s="73">
        <f t="shared" si="1141"/>
        <v>0.99424180426221909</v>
      </c>
      <c r="CS351" s="73">
        <f t="shared" si="1142"/>
        <v>0.99424180426221909</v>
      </c>
      <c r="CT351" s="73"/>
      <c r="CU351" s="73">
        <f t="shared" si="1143"/>
        <v>0.99714066129652268</v>
      </c>
      <c r="CV351" s="119">
        <f t="shared" si="1144"/>
        <v>1.0002067347581485</v>
      </c>
      <c r="CX351" s="53"/>
      <c r="CZ351" s="71">
        <f t="shared" si="1097"/>
        <v>0.20340216796392777</v>
      </c>
      <c r="DA351" s="71">
        <f t="shared" si="1098"/>
        <v>0.28579026272305436</v>
      </c>
      <c r="DB351" s="71">
        <f t="shared" si="1099"/>
        <v>0.34302656001369974</v>
      </c>
      <c r="DC351" s="71">
        <f t="shared" si="1100"/>
        <v>0.16778100929931811</v>
      </c>
      <c r="DE351" s="71">
        <f t="shared" si="1083"/>
        <v>0.20348744650477507</v>
      </c>
      <c r="DF351" s="71">
        <f t="shared" si="1084"/>
        <v>0.28981229022897353</v>
      </c>
      <c r="DG351" s="71">
        <f t="shared" si="1085"/>
        <v>0.33669118685887522</v>
      </c>
      <c r="DH351" s="71">
        <f t="shared" si="1086"/>
        <v>0.1699418031930601</v>
      </c>
      <c r="DI351" s="71">
        <f t="shared" si="1087"/>
        <v>0.9999327267856839</v>
      </c>
      <c r="DJ351" s="71"/>
      <c r="DK351" s="71">
        <f t="shared" si="1088"/>
        <v>0.20350113668035655</v>
      </c>
      <c r="DL351" s="71">
        <f t="shared" si="1089"/>
        <v>0.28983178814497301</v>
      </c>
      <c r="DM351" s="71">
        <f t="shared" si="1090"/>
        <v>0.33671383868110799</v>
      </c>
      <c r="DN351" s="71">
        <f t="shared" si="1091"/>
        <v>0.16995323649356245</v>
      </c>
      <c r="DQ351" s="71">
        <f t="shared" si="1145"/>
        <v>3.6873964979383118E-2</v>
      </c>
      <c r="DR351" s="71">
        <f t="shared" si="1146"/>
        <v>2.4427451442008502E-2</v>
      </c>
      <c r="DS351" s="71">
        <f t="shared" si="1147"/>
        <v>6.7609281958923698E-2</v>
      </c>
      <c r="DT351" s="71">
        <f t="shared" si="1148"/>
        <v>-1.3979219687921868E-2</v>
      </c>
      <c r="DV351" s="71">
        <f t="shared" si="1092"/>
        <v>0.21261557259965405</v>
      </c>
      <c r="DW351" s="71">
        <f t="shared" si="1093"/>
        <v>0.25470094869327231</v>
      </c>
      <c r="DX351" s="71">
        <f t="shared" si="1094"/>
        <v>0.33709428300287719</v>
      </c>
      <c r="DY351" s="71">
        <f t="shared" si="1095"/>
        <v>0.19558919570419628</v>
      </c>
      <c r="DZ351" s="71"/>
      <c r="EB351" s="71">
        <f t="shared" si="1050"/>
        <v>-8.1244304996473254E-3</v>
      </c>
      <c r="EC351" s="71">
        <f t="shared" si="1051"/>
        <v>-1.1749462692926309E-2</v>
      </c>
      <c r="ED351" s="71">
        <f t="shared" si="1052"/>
        <v>8.1537971470752677E-3</v>
      </c>
      <c r="EE351" s="71">
        <f t="shared" si="1053"/>
        <v>1.031556583126488E-2</v>
      </c>
      <c r="EG351" s="71">
        <f t="shared" si="1149"/>
        <v>1.460465872310964E-4</v>
      </c>
      <c r="EH351" s="71">
        <f t="shared" si="1150"/>
        <v>-8.0918955404102886E-4</v>
      </c>
      <c r="EI351" s="71">
        <f t="shared" si="1151"/>
        <v>-6.2505384085012215E-4</v>
      </c>
      <c r="EJ351" s="71">
        <f t="shared" si="1152"/>
        <v>1.4030725029040466E-4</v>
      </c>
      <c r="EL351" s="71">
        <f t="shared" si="1153"/>
        <v>3.7454371985018664E-4</v>
      </c>
      <c r="EM351" s="71">
        <f t="shared" si="1154"/>
        <v>3.3569780626206669E-3</v>
      </c>
      <c r="EN351" s="71">
        <f t="shared" si="1155"/>
        <v>4.4115614201163172E-3</v>
      </c>
      <c r="EO351" s="71">
        <f t="shared" si="1156"/>
        <v>2.4532150546974266E-3</v>
      </c>
      <c r="EQ351" s="71">
        <f t="shared" si="1157"/>
        <v>1.1649092726319559E-3</v>
      </c>
      <c r="ER351" s="71">
        <f t="shared" si="1158"/>
        <v>-1.1838142829809349E-2</v>
      </c>
      <c r="ES351" s="71">
        <f t="shared" si="1159"/>
        <v>-1.0876247694514106E-2</v>
      </c>
      <c r="ET351" s="71">
        <f t="shared" si="1160"/>
        <v>6.8049412360739131E-3</v>
      </c>
      <c r="EW351" s="71">
        <f t="shared" si="1063"/>
        <v>1.0355916572943507</v>
      </c>
      <c r="EX351" s="71">
        <f t="shared" si="1064"/>
        <v>0.85866487662242463</v>
      </c>
      <c r="EY351" s="71">
        <f t="shared" si="1164"/>
        <v>1.0113709812852421</v>
      </c>
      <c r="EZ351" s="71"/>
      <c r="FA351" s="71">
        <f t="shared" si="1065"/>
        <v>0.99944011830519464</v>
      </c>
      <c r="FB351" s="71">
        <f t="shared" si="1066"/>
        <v>0.9921142147666292</v>
      </c>
      <c r="FC351" s="71">
        <f t="shared" si="1165"/>
        <v>1.0005645248374584</v>
      </c>
      <c r="FD351" s="71"/>
      <c r="FE351" s="71">
        <f t="shared" si="1161"/>
        <v>0.99960864978175079</v>
      </c>
      <c r="FF351" s="71">
        <f t="shared" si="1162"/>
        <v>1.0102944295127076</v>
      </c>
      <c r="FG351" s="71">
        <f t="shared" si="1166"/>
        <v>1.0004390089178581</v>
      </c>
      <c r="FH351" s="71"/>
      <c r="FI351" s="71">
        <f t="shared" si="1069"/>
        <v>1.0029559047426009</v>
      </c>
      <c r="FJ351" s="71">
        <f t="shared" si="1070"/>
        <v>1.0260053469143413</v>
      </c>
      <c r="FK351" s="71">
        <f t="shared" si="1071"/>
        <v>0.99693456027131522</v>
      </c>
      <c r="FM351" s="71">
        <f t="shared" si="1072"/>
        <v>0.99431654124089186</v>
      </c>
      <c r="FN351" s="71">
        <f t="shared" si="1073"/>
        <v>0.98209557695240146</v>
      </c>
      <c r="FO351" s="71">
        <f t="shared" si="1167"/>
        <v>0.99920375243004311</v>
      </c>
      <c r="GA351" s="51">
        <f t="shared" si="1081"/>
        <v>2006</v>
      </c>
      <c r="GB351" s="119">
        <f t="shared" si="1041"/>
        <v>1.3282442283460234</v>
      </c>
      <c r="GC351" s="119">
        <f t="shared" si="1042"/>
        <v>1.2600363793394813</v>
      </c>
      <c r="GD351" s="119">
        <f t="shared" si="1043"/>
        <v>1.2362875582686264</v>
      </c>
      <c r="GE351" s="119">
        <f t="shared" si="1044"/>
        <v>0.97068124290373914</v>
      </c>
      <c r="GF351" s="119">
        <f t="shared" si="1045"/>
        <v>0.88088350590642472</v>
      </c>
    </row>
    <row r="352" spans="1:193" x14ac:dyDescent="0.2">
      <c r="A352" s="75" t="s">
        <v>563</v>
      </c>
      <c r="B352" s="50">
        <f t="shared" si="1049"/>
        <v>1985</v>
      </c>
      <c r="D352" s="79">
        <f>Conversion_Factors!$M47*D199+D276</f>
        <v>3218.3006130147987</v>
      </c>
      <c r="E352" s="79">
        <f>Conversion_Factors!$M47*E199+E276</f>
        <v>4514.4525995567983</v>
      </c>
      <c r="F352" s="79">
        <f>Conversion_Factors!$M47*F199+F276</f>
        <v>5501.1100214539219</v>
      </c>
      <c r="G352" s="79">
        <f>Conversion_Factors!$M47*G199+G276</f>
        <v>2807.4707659744799</v>
      </c>
      <c r="H352" s="79">
        <f t="shared" si="1163"/>
        <v>16041.333999999999</v>
      </c>
      <c r="I352" s="71"/>
      <c r="J352" s="81">
        <f t="shared" ref="J352:M378" si="1171">J51</f>
        <v>18444.357916936555</v>
      </c>
      <c r="K352" s="81">
        <f t="shared" si="1171"/>
        <v>21973.291962547344</v>
      </c>
      <c r="L352" s="81">
        <f t="shared" si="1171"/>
        <v>29671.337578635594</v>
      </c>
      <c r="M352" s="81">
        <f t="shared" si="1171"/>
        <v>17280.544519234802</v>
      </c>
      <c r="N352" s="81">
        <f t="shared" ref="N352:N377" si="1172">SUM(J352:M352)</f>
        <v>87369.531977354287</v>
      </c>
      <c r="P352" s="85">
        <f t="shared" ref="P352:T361" si="1173">P51</f>
        <v>30.160474736465197</v>
      </c>
      <c r="Q352" s="85">
        <f t="shared" si="1173"/>
        <v>33.443061104918542</v>
      </c>
      <c r="R352" s="85">
        <f t="shared" si="1173"/>
        <v>42.688388327994659</v>
      </c>
      <c r="S352" s="85">
        <f t="shared" si="1173"/>
        <v>23.538034232121738</v>
      </c>
      <c r="T352" s="85">
        <f t="shared" si="1173"/>
        <v>129.82995840150014</v>
      </c>
      <c r="V352" s="84">
        <f>D352/J352*1000</f>
        <v>174.48699637625174</v>
      </c>
      <c r="W352" s="84">
        <f>E352/K352*1000</f>
        <v>205.45180973572437</v>
      </c>
      <c r="X352" s="84">
        <f>F352/L352*1000</f>
        <v>185.40148407110956</v>
      </c>
      <c r="Y352" s="84">
        <f>G352/M352*1000</f>
        <v>162.46425353376523</v>
      </c>
      <c r="Z352" s="84">
        <f>H352/N352*1000</f>
        <v>183.603295530504</v>
      </c>
      <c r="AC352" s="84">
        <f t="shared" ref="AC352:AC377" si="1174">D352/P352</f>
        <v>106.70590039233524</v>
      </c>
      <c r="AD352" s="84">
        <f t="shared" ref="AD352:AD377" si="1175">E352/Q352</f>
        <v>134.9892160108767</v>
      </c>
      <c r="AE352" s="84">
        <f t="shared" ref="AE352:AE377" si="1176">F352/R352</f>
        <v>128.86665992602826</v>
      </c>
      <c r="AF352" s="84">
        <f t="shared" ref="AF352:AF377" si="1177">G352/S352</f>
        <v>119.27379908995111</v>
      </c>
      <c r="AG352" s="84">
        <f t="shared" ref="AG352:AG377" si="1178">H352/T352</f>
        <v>123.55649033170026</v>
      </c>
      <c r="AI352" s="74">
        <f t="shared" ref="AI352:AI377" si="1179">AC352/AO352</f>
        <v>108.79133546992934</v>
      </c>
      <c r="AJ352" s="74">
        <f t="shared" ref="AJ352:AJ377" si="1180">AD352/AP352</f>
        <v>134.73865111544913</v>
      </c>
      <c r="AK352" s="74">
        <f t="shared" ref="AK352:AK377" si="1181">AE352/AQ352</f>
        <v>132.16576750717206</v>
      </c>
      <c r="AL352" s="74">
        <f t="shared" ref="AL352:AL377" si="1182">AF352/AR352</f>
        <v>115.85405949207313</v>
      </c>
      <c r="AM352" s="74">
        <f t="shared" ref="AM352:AM377" si="1183">(D352/AO352+E352/AP352+F352/AQ352+G352/AR352)/T352</f>
        <v>124.44116821435421</v>
      </c>
      <c r="AO352" s="119">
        <f t="shared" ref="AO352:AR378" si="1184">AO51</f>
        <v>0.98083087160768856</v>
      </c>
      <c r="AP352" s="119">
        <f t="shared" si="1184"/>
        <v>1.0018596363653134</v>
      </c>
      <c r="AQ352" s="119">
        <f t="shared" si="1184"/>
        <v>0.97503810825322246</v>
      </c>
      <c r="AR352" s="119">
        <f t="shared" si="1184"/>
        <v>1.0295176501615118</v>
      </c>
      <c r="AS352" s="119">
        <f t="shared" ref="AS352:AS377" si="1185">AG352/AM352</f>
        <v>0.99289079413711334</v>
      </c>
      <c r="AU352" s="51">
        <f t="shared" si="1125"/>
        <v>1635.2141328145831</v>
      </c>
      <c r="AV352" s="51">
        <f t="shared" si="1126"/>
        <v>1521.9868357422727</v>
      </c>
      <c r="AW352" s="51">
        <f t="shared" si="1127"/>
        <v>1438.7079185379159</v>
      </c>
      <c r="AX352" s="51">
        <f t="shared" si="1128"/>
        <v>1362.1118365756233</v>
      </c>
      <c r="AY352" s="51">
        <f t="shared" si="1129"/>
        <v>1485.9866530491588</v>
      </c>
      <c r="BB352" s="71">
        <f t="shared" ref="BB352:BB377" si="1186">AI352/AI$80</f>
        <v>0.99999999999999989</v>
      </c>
      <c r="BC352" s="71">
        <f t="shared" ref="BC352:BC377" si="1187">AJ352/AJ$80</f>
        <v>1</v>
      </c>
      <c r="BD352" s="71">
        <f t="shared" ref="BD352:BD377" si="1188">AK352/AK$80</f>
        <v>1</v>
      </c>
      <c r="BE352" s="71">
        <f t="shared" ref="BE352:BE377" si="1189">AL352/AL$80</f>
        <v>1.0000000000000002</v>
      </c>
      <c r="BF352" s="71"/>
      <c r="BG352" s="71"/>
      <c r="BH352" s="71"/>
      <c r="BI352" s="71"/>
      <c r="BJ352" s="71"/>
      <c r="BK352" s="71"/>
      <c r="BL352" s="71"/>
      <c r="BM352" s="71"/>
      <c r="BN352" s="71"/>
      <c r="BO352" s="71"/>
      <c r="BP352" s="71"/>
      <c r="BQ352" s="148">
        <v>1</v>
      </c>
      <c r="BR352" s="148">
        <v>1</v>
      </c>
      <c r="BS352" s="148">
        <v>1</v>
      </c>
      <c r="BT352" s="148">
        <v>1</v>
      </c>
      <c r="BU352" s="72"/>
      <c r="BV352" s="148">
        <v>1</v>
      </c>
      <c r="BW352" s="148">
        <v>1</v>
      </c>
      <c r="BX352" s="148">
        <v>1</v>
      </c>
      <c r="BY352" s="148">
        <v>1</v>
      </c>
      <c r="CA352" s="148">
        <v>1</v>
      </c>
      <c r="CB352" s="148">
        <v>1</v>
      </c>
      <c r="CC352" s="148">
        <v>1</v>
      </c>
      <c r="CD352" s="148">
        <v>1</v>
      </c>
      <c r="CF352" s="148">
        <v>1</v>
      </c>
      <c r="CG352" s="148">
        <v>1</v>
      </c>
      <c r="CH352" s="148">
        <v>1</v>
      </c>
      <c r="CI352" s="148">
        <v>1</v>
      </c>
      <c r="CK352" s="73">
        <f t="shared" ref="CK352:CK377" si="1190">N352/N$80</f>
        <v>1</v>
      </c>
      <c r="CL352" s="73">
        <f t="shared" si="1135"/>
        <v>1</v>
      </c>
      <c r="CM352" s="73">
        <f t="shared" ref="CM352:CM377" si="1191">FC352</f>
        <v>1</v>
      </c>
      <c r="CN352" s="73">
        <f t="shared" ref="CN352:CN377" si="1192">FG352</f>
        <v>1</v>
      </c>
      <c r="CO352" s="73">
        <f t="shared" ref="CO352:CO377" si="1193">FK352</f>
        <v>1</v>
      </c>
      <c r="CP352" s="73">
        <f t="shared" ref="CP352:CP377" si="1194">FO352</f>
        <v>1</v>
      </c>
      <c r="CQ352" s="73">
        <f t="shared" ref="CQ352:CQ377" si="1195">EY352</f>
        <v>1</v>
      </c>
      <c r="CR352" s="73">
        <f t="shared" ref="CR352:CR377" si="1196">CK352*CM352*CN352*CO352*CP352*CQ352</f>
        <v>1</v>
      </c>
      <c r="CS352" s="73">
        <f t="shared" ref="CS352:CS377" si="1197">CK352*CL352</f>
        <v>1</v>
      </c>
      <c r="CT352" s="73"/>
      <c r="CU352" s="73">
        <f t="shared" ref="CU352:CU377" si="1198">CM352*CN352*CO352*CP352</f>
        <v>1</v>
      </c>
      <c r="CV352" s="119">
        <f t="shared" si="1144"/>
        <v>1</v>
      </c>
      <c r="CX352" s="53"/>
      <c r="CZ352" s="71">
        <f t="shared" ref="CZ352:CZ377" si="1199">D352/$H352</f>
        <v>0.20062549741903005</v>
      </c>
      <c r="DA352" s="71">
        <f t="shared" ref="DA352:DA377" si="1200">E352/$H352</f>
        <v>0.28142625791326326</v>
      </c>
      <c r="DB352" s="71">
        <f t="shared" ref="DB352:DB377" si="1201">F352/$H352</f>
        <v>0.34293345063782865</v>
      </c>
      <c r="DC352" s="71">
        <f t="shared" ref="DC352:DC377" si="1202">G352/$H352</f>
        <v>0.17501479402987807</v>
      </c>
      <c r="DE352" s="71">
        <f t="shared" si="1083"/>
        <v>0.2020106522176805</v>
      </c>
      <c r="DF352" s="71">
        <f t="shared" si="1084"/>
        <v>0.28360266432500209</v>
      </c>
      <c r="DG352" s="71">
        <f t="shared" si="1085"/>
        <v>0.34298000321934574</v>
      </c>
      <c r="DH352" s="71">
        <f t="shared" si="1086"/>
        <v>0.17137245704309206</v>
      </c>
      <c r="DI352" s="71">
        <f t="shared" si="1087"/>
        <v>0.99996577680512044</v>
      </c>
      <c r="DJ352" s="71"/>
      <c r="DK352" s="71">
        <f t="shared" si="1088"/>
        <v>0.20201756590420752</v>
      </c>
      <c r="DL352" s="71">
        <f t="shared" si="1089"/>
        <v>0.28361237044642612</v>
      </c>
      <c r="DM352" s="71">
        <f t="shared" si="1090"/>
        <v>0.3429917414925569</v>
      </c>
      <c r="DN352" s="71">
        <f t="shared" si="1091"/>
        <v>0.17137832215680937</v>
      </c>
      <c r="DQ352" s="71">
        <f t="shared" si="1104"/>
        <v>-1.384914756812072E-2</v>
      </c>
      <c r="DR352" s="71">
        <f t="shared" si="1105"/>
        <v>-1.7934710021533171E-2</v>
      </c>
      <c r="DS352" s="71">
        <f t="shared" si="1106"/>
        <v>-7.0171497799482417E-3</v>
      </c>
      <c r="DT352" s="71">
        <f t="shared" si="1107"/>
        <v>-5.9267501385314334E-3</v>
      </c>
      <c r="DV352" s="71">
        <f t="shared" si="1092"/>
        <v>0.21110743641979487</v>
      </c>
      <c r="DW352" s="71">
        <f t="shared" si="1093"/>
        <v>0.25149833660826643</v>
      </c>
      <c r="DX352" s="71">
        <f t="shared" si="1094"/>
        <v>0.33960737693234117</v>
      </c>
      <c r="DY352" s="71">
        <f t="shared" si="1095"/>
        <v>0.19778685003959762</v>
      </c>
      <c r="DZ352" s="71"/>
      <c r="EB352" s="71">
        <f t="shared" si="1050"/>
        <v>-7.1185303431385754E-3</v>
      </c>
      <c r="EC352" s="71">
        <f t="shared" si="1051"/>
        <v>-1.265373109201498E-2</v>
      </c>
      <c r="ED352" s="71">
        <f t="shared" si="1052"/>
        <v>7.4275138713757833E-3</v>
      </c>
      <c r="EE352" s="71">
        <f t="shared" si="1053"/>
        <v>1.11734164955974E-2</v>
      </c>
      <c r="EG352" s="71">
        <f t="shared" si="1075"/>
        <v>8.9533989751505646E-5</v>
      </c>
      <c r="EH352" s="71">
        <f t="shared" si="1054"/>
        <v>-9.5402524957612545E-4</v>
      </c>
      <c r="EI352" s="71">
        <f t="shared" si="1055"/>
        <v>-6.4904293698902886E-4</v>
      </c>
      <c r="EJ352" s="71">
        <f t="shared" si="1056"/>
        <v>2.1116853632039938E-4</v>
      </c>
      <c r="EL352" s="71">
        <f t="shared" si="1076"/>
        <v>6.3516762532978379E-4</v>
      </c>
      <c r="EM352" s="71">
        <f t="shared" si="1057"/>
        <v>3.5938907120491724E-3</v>
      </c>
      <c r="EN352" s="71">
        <f t="shared" si="1058"/>
        <v>4.5626145913936073E-3</v>
      </c>
      <c r="EO352" s="71">
        <f t="shared" si="1059"/>
        <v>2.0867388741805134E-3</v>
      </c>
      <c r="EQ352" s="71">
        <f t="shared" si="1077"/>
        <v>-1.9455758564732677E-3</v>
      </c>
      <c r="ER352" s="71">
        <f t="shared" si="1060"/>
        <v>4.1174498137648216E-3</v>
      </c>
      <c r="ES352" s="71">
        <f t="shared" si="1061"/>
        <v>-1.3038790679213525E-2</v>
      </c>
      <c r="ET352" s="71">
        <f t="shared" si="1062"/>
        <v>2.6222937684436762E-2</v>
      </c>
      <c r="EW352" s="71">
        <f t="shared" si="1063"/>
        <v>0.98875686420150999</v>
      </c>
      <c r="EX352" s="71">
        <f t="shared" si="1064"/>
        <v>0.84901079080916508</v>
      </c>
      <c r="EY352" s="71">
        <f t="shared" si="1164"/>
        <v>1</v>
      </c>
      <c r="EZ352" s="71"/>
      <c r="FA352" s="71">
        <f t="shared" si="1065"/>
        <v>0.99943579367102775</v>
      </c>
      <c r="FB352" s="71">
        <f t="shared" si="1066"/>
        <v>0.99155445764759453</v>
      </c>
      <c r="FC352" s="71">
        <f t="shared" si="1165"/>
        <v>1</v>
      </c>
      <c r="FD352" s="71"/>
      <c r="FE352" s="71">
        <f t="shared" si="1161"/>
        <v>0.99956118372639924</v>
      </c>
      <c r="FF352" s="71">
        <f t="shared" si="1162"/>
        <v>1.0098510958759093</v>
      </c>
      <c r="FG352" s="71">
        <f t="shared" si="1166"/>
        <v>1</v>
      </c>
      <c r="FH352" s="71"/>
      <c r="FI352" s="71">
        <f t="shared" si="1069"/>
        <v>1.0030748655436827</v>
      </c>
      <c r="FJ352" s="71">
        <f t="shared" si="1070"/>
        <v>1.0291601754032025</v>
      </c>
      <c r="FK352" s="71">
        <f t="shared" si="1071"/>
        <v>1</v>
      </c>
      <c r="FM352" s="71">
        <f t="shared" si="1072"/>
        <v>1.000796882085381</v>
      </c>
      <c r="FN352" s="71">
        <f t="shared" si="1073"/>
        <v>0.98287819132380672</v>
      </c>
      <c r="FO352" s="71">
        <f t="shared" si="1167"/>
        <v>1</v>
      </c>
      <c r="GA352" s="51">
        <f t="shared" si="1081"/>
        <v>2007</v>
      </c>
      <c r="GB352" s="119">
        <f t="shared" si="1041"/>
        <v>1.3841388463013957</v>
      </c>
      <c r="GC352" s="119">
        <f t="shared" si="1042"/>
        <v>1.2663044486016479</v>
      </c>
      <c r="GD352" s="119">
        <f t="shared" si="1043"/>
        <v>1.2454797894120959</v>
      </c>
      <c r="GE352" s="119">
        <f t="shared" si="1044"/>
        <v>0.99982819317281213</v>
      </c>
      <c r="GF352" s="119">
        <f t="shared" si="1045"/>
        <v>0.88048225687791493</v>
      </c>
    </row>
    <row r="353" spans="1:188" x14ac:dyDescent="0.2">
      <c r="A353" s="75" t="s">
        <v>563</v>
      </c>
      <c r="B353" s="50">
        <f t="shared" si="1049"/>
        <v>1986</v>
      </c>
      <c r="D353" s="79">
        <f>Conversion_Factors!$M48*D200+D277</f>
        <v>3296.2806355498769</v>
      </c>
      <c r="E353" s="79">
        <f>Conversion_Factors!$M48*E200+E277</f>
        <v>4497.0915700199057</v>
      </c>
      <c r="F353" s="79">
        <f>Conversion_Factors!$M48*F200+F277</f>
        <v>5635.5339521062078</v>
      </c>
      <c r="G353" s="79">
        <f>Conversion_Factors!$M48*G200+G277</f>
        <v>2652.1622213997371</v>
      </c>
      <c r="H353" s="79">
        <f t="shared" si="1163"/>
        <v>16081.068379075728</v>
      </c>
      <c r="I353" s="71"/>
      <c r="J353" s="81">
        <f t="shared" si="1171"/>
        <v>18596.096097453687</v>
      </c>
      <c r="K353" s="81">
        <f t="shared" si="1171"/>
        <v>21999.164474042933</v>
      </c>
      <c r="L353" s="81">
        <f t="shared" si="1171"/>
        <v>30292.900142351198</v>
      </c>
      <c r="M353" s="81">
        <f t="shared" si="1171"/>
        <v>17734.158971331693</v>
      </c>
      <c r="N353" s="81">
        <f t="shared" si="1172"/>
        <v>88622.319685179507</v>
      </c>
      <c r="P353" s="85">
        <f t="shared" si="1173"/>
        <v>30.505404819611805</v>
      </c>
      <c r="Q353" s="85">
        <f t="shared" si="1173"/>
        <v>33.702340856023611</v>
      </c>
      <c r="R353" s="85">
        <f t="shared" si="1173"/>
        <v>43.906956642028383</v>
      </c>
      <c r="S353" s="85">
        <f t="shared" si="1173"/>
        <v>24.273165031525778</v>
      </c>
      <c r="T353" s="85">
        <f t="shared" si="1173"/>
        <v>132.38786734918955</v>
      </c>
      <c r="V353" s="84">
        <f t="shared" ref="V353:V377" si="1203">D353/J353*1000</f>
        <v>177.25659290399278</v>
      </c>
      <c r="W353" s="84">
        <f t="shared" ref="W353:W377" si="1204">E353/K353*1000</f>
        <v>204.42101677661785</v>
      </c>
      <c r="X353" s="84">
        <f t="shared" ref="X353:X377" si="1205">F353/L353*1000</f>
        <v>186.03481098290126</v>
      </c>
      <c r="Y353" s="84">
        <f t="shared" ref="Y353:Y377" si="1206">G353/M353*1000</f>
        <v>149.55105712580522</v>
      </c>
      <c r="Z353" s="84">
        <f t="shared" ref="Z353:Z377" si="1207">H353/N353*1000</f>
        <v>181.45618887207934</v>
      </c>
      <c r="AC353" s="84">
        <f t="shared" si="1174"/>
        <v>108.05562670096779</v>
      </c>
      <c r="AD353" s="84">
        <f t="shared" si="1175"/>
        <v>133.43558506014404</v>
      </c>
      <c r="AE353" s="84">
        <f t="shared" si="1176"/>
        <v>128.35173246126999</v>
      </c>
      <c r="AF353" s="84">
        <f t="shared" si="1177"/>
        <v>109.26313968347893</v>
      </c>
      <c r="AG353" s="84">
        <f t="shared" si="1178"/>
        <v>121.46935139199653</v>
      </c>
      <c r="AI353" s="74">
        <f t="shared" si="1179"/>
        <v>110.37536712897135</v>
      </c>
      <c r="AJ353" s="74">
        <f t="shared" si="1180"/>
        <v>135.86302852282492</v>
      </c>
      <c r="AK353" s="74">
        <f t="shared" si="1181"/>
        <v>129.08488570321782</v>
      </c>
      <c r="AL353" s="74">
        <f t="shared" si="1182"/>
        <v>113.98092560436355</v>
      </c>
      <c r="AM353" s="74">
        <f t="shared" si="1183"/>
        <v>123.72999111420368</v>
      </c>
      <c r="AO353" s="119">
        <f t="shared" si="1184"/>
        <v>0.97898316908615135</v>
      </c>
      <c r="AP353" s="119">
        <f t="shared" si="1184"/>
        <v>0.98213315653954325</v>
      </c>
      <c r="AQ353" s="119">
        <f t="shared" si="1184"/>
        <v>0.99432037888902458</v>
      </c>
      <c r="AR353" s="119">
        <f t="shared" si="1184"/>
        <v>0.9586089874611089</v>
      </c>
      <c r="AS353" s="119">
        <f t="shared" si="1185"/>
        <v>0.98172925010460421</v>
      </c>
      <c r="AU353" s="51">
        <f t="shared" si="1125"/>
        <v>1640.4198311165337</v>
      </c>
      <c r="AV353" s="51">
        <f t="shared" si="1126"/>
        <v>1531.9827666995895</v>
      </c>
      <c r="AW353" s="51">
        <f t="shared" si="1127"/>
        <v>1449.4141015123196</v>
      </c>
      <c r="AX353" s="51">
        <f t="shared" si="1128"/>
        <v>1368.7237760056607</v>
      </c>
      <c r="AY353" s="51">
        <f t="shared" si="1129"/>
        <v>1493.8433999412571</v>
      </c>
      <c r="BB353" s="71">
        <f t="shared" si="1186"/>
        <v>1.0145602740530733</v>
      </c>
      <c r="BC353" s="71">
        <f t="shared" si="1187"/>
        <v>1.0083448765299898</v>
      </c>
      <c r="BD353" s="71">
        <f t="shared" si="1188"/>
        <v>0.97668926029739844</v>
      </c>
      <c r="BE353" s="71">
        <f t="shared" si="1189"/>
        <v>0.98383195292489745</v>
      </c>
      <c r="BF353" s="71"/>
      <c r="BG353" s="71"/>
      <c r="BH353" s="71"/>
      <c r="BI353" s="71"/>
      <c r="BJ353" s="71"/>
      <c r="BK353" s="71"/>
      <c r="BL353" s="71"/>
      <c r="BM353" s="71"/>
      <c r="BN353" s="71"/>
      <c r="BO353" s="71"/>
      <c r="BP353" s="71"/>
      <c r="BQ353" s="148">
        <v>1.0130429958773526</v>
      </c>
      <c r="BR353" s="148">
        <v>1.0094708061119224</v>
      </c>
      <c r="BS353" s="148">
        <v>0.97714877573419157</v>
      </c>
      <c r="BT353" s="148">
        <v>0.98358901942082622</v>
      </c>
      <c r="BU353" s="72"/>
      <c r="BV353" s="148">
        <v>1.0014774233730641</v>
      </c>
      <c r="BW353" s="148">
        <v>0.99875998161810042</v>
      </c>
      <c r="BX353" s="148">
        <v>0.99938314587948462</v>
      </c>
      <c r="BY353" s="148">
        <v>1.0001452116874101</v>
      </c>
      <c r="CA353" s="148">
        <v>1.0031834963981081</v>
      </c>
      <c r="CB353" s="148">
        <v>1.0065676855558621</v>
      </c>
      <c r="CC353" s="148">
        <v>1.0074415264116179</v>
      </c>
      <c r="CD353" s="148">
        <v>1.0048541824925772</v>
      </c>
      <c r="CF353" s="148">
        <v>0.99813643796058238</v>
      </c>
      <c r="CG353" s="148">
        <v>0.98043248570822861</v>
      </c>
      <c r="CH353" s="148">
        <v>1.019925498790178</v>
      </c>
      <c r="CI353" s="148">
        <v>0.93121913517736088</v>
      </c>
      <c r="CK353" s="73">
        <f t="shared" si="1190"/>
        <v>1.0143389540892807</v>
      </c>
      <c r="CL353" s="73">
        <f t="shared" si="1135"/>
        <v>0.98830572919608661</v>
      </c>
      <c r="CM353" s="73">
        <f t="shared" si="1191"/>
        <v>0.99934580974825216</v>
      </c>
      <c r="CN353" s="73">
        <f t="shared" si="1192"/>
        <v>0.9997620734870748</v>
      </c>
      <c r="CO353" s="73">
        <f t="shared" si="1193"/>
        <v>1.0058918146871199</v>
      </c>
      <c r="CP353" s="73">
        <f t="shared" si="1194"/>
        <v>0.98887064619641207</v>
      </c>
      <c r="CQ353" s="73">
        <f t="shared" si="1195"/>
        <v>0.99446178792155104</v>
      </c>
      <c r="CR353" s="73">
        <f t="shared" si="1196"/>
        <v>1.0024769996732026</v>
      </c>
      <c r="CS353" s="73">
        <f t="shared" si="1197"/>
        <v>1.0024769996732024</v>
      </c>
      <c r="CT353" s="73"/>
      <c r="CU353" s="73">
        <f t="shared" si="1198"/>
        <v>0.9938096578468536</v>
      </c>
      <c r="CV353" s="119">
        <f t="shared" si="1144"/>
        <v>0.98798861203177757</v>
      </c>
      <c r="CX353" s="53"/>
      <c r="CZ353" s="71">
        <f t="shared" si="1199"/>
        <v>0.20497895773137265</v>
      </c>
      <c r="DA353" s="71">
        <f t="shared" si="1200"/>
        <v>0.27965129331030053</v>
      </c>
      <c r="DB353" s="71">
        <f t="shared" si="1201"/>
        <v>0.35044524525739967</v>
      </c>
      <c r="DC353" s="71">
        <f t="shared" si="1202"/>
        <v>0.16492450370092712</v>
      </c>
      <c r="DE353" s="71">
        <f t="shared" si="1083"/>
        <v>0.20279443952836371</v>
      </c>
      <c r="DF353" s="71">
        <f t="shared" si="1084"/>
        <v>0.28053783976142976</v>
      </c>
      <c r="DG353" s="71">
        <f t="shared" si="1085"/>
        <v>0.34667578421375728</v>
      </c>
      <c r="DH353" s="71">
        <f t="shared" si="1086"/>
        <v>0.16991971941637055</v>
      </c>
      <c r="DI353" s="71">
        <f t="shared" si="1087"/>
        <v>0.99992778291992124</v>
      </c>
      <c r="DJ353" s="71"/>
      <c r="DK353" s="71">
        <f t="shared" si="1088"/>
        <v>0.20280908580835422</v>
      </c>
      <c r="DL353" s="71">
        <f t="shared" si="1089"/>
        <v>0.28055810084826549</v>
      </c>
      <c r="DM353" s="71">
        <f t="shared" si="1090"/>
        <v>0.3467008219347783</v>
      </c>
      <c r="DN353" s="71">
        <f t="shared" si="1091"/>
        <v>0.16993199140860205</v>
      </c>
      <c r="DQ353" s="71">
        <f t="shared" si="1104"/>
        <v>1.2958668469821407E-2</v>
      </c>
      <c r="DR353" s="71">
        <f t="shared" si="1105"/>
        <v>9.4262391964935917E-3</v>
      </c>
      <c r="DS353" s="71">
        <f t="shared" si="1106"/>
        <v>-2.3116360401282645E-2</v>
      </c>
      <c r="DT353" s="71">
        <f t="shared" si="1107"/>
        <v>-1.6547132365664807E-2</v>
      </c>
      <c r="DV353" s="71">
        <f t="shared" si="1092"/>
        <v>0.20983535709191722</v>
      </c>
      <c r="DW353" s="71">
        <f t="shared" si="1093"/>
        <v>0.24823503325338819</v>
      </c>
      <c r="DX353" s="71">
        <f t="shared" si="1094"/>
        <v>0.34182021244719396</v>
      </c>
      <c r="DY353" s="71">
        <f t="shared" si="1095"/>
        <v>0.20010939720750068</v>
      </c>
      <c r="DZ353" s="71"/>
      <c r="EB353" s="71">
        <f t="shared" si="1050"/>
        <v>-6.0439718644027191E-3</v>
      </c>
      <c r="EC353" s="71">
        <f t="shared" si="1051"/>
        <v>-1.3060363535976779E-2</v>
      </c>
      <c r="ED353" s="71">
        <f t="shared" si="1052"/>
        <v>6.494727621032345E-3</v>
      </c>
      <c r="EE353" s="71">
        <f t="shared" si="1053"/>
        <v>1.1674267158607327E-2</v>
      </c>
      <c r="EG353" s="71">
        <f t="shared" si="1075"/>
        <v>1.4763330569260587E-3</v>
      </c>
      <c r="EH353" s="71">
        <f t="shared" si="1054"/>
        <v>-1.2407878408545745E-3</v>
      </c>
      <c r="EI353" s="71">
        <f t="shared" si="1055"/>
        <v>-6.1704445329410459E-4</v>
      </c>
      <c r="EJ353" s="71">
        <f t="shared" si="1056"/>
        <v>1.4520114521358144E-4</v>
      </c>
      <c r="EL353" s="71">
        <f t="shared" si="1076"/>
        <v>3.1784398023770354E-3</v>
      </c>
      <c r="EM353" s="71">
        <f t="shared" si="1057"/>
        <v>6.5462122776296806E-3</v>
      </c>
      <c r="EN353" s="71">
        <f t="shared" si="1058"/>
        <v>7.4139748532899372E-3</v>
      </c>
      <c r="EO353" s="71">
        <f t="shared" si="1059"/>
        <v>4.8424389369828595E-3</v>
      </c>
      <c r="EQ353" s="71">
        <f t="shared" si="1077"/>
        <v>-1.8653006314735441E-3</v>
      </c>
      <c r="ER353" s="71">
        <f t="shared" si="1060"/>
        <v>-1.976149271982482E-2</v>
      </c>
      <c r="ES353" s="71">
        <f t="shared" si="1061"/>
        <v>1.9729584226813417E-2</v>
      </c>
      <c r="ET353" s="71">
        <f t="shared" si="1062"/>
        <v>-7.1260653271329952E-2</v>
      </c>
      <c r="EW353" s="71">
        <f t="shared" si="1063"/>
        <v>0.99446178792155104</v>
      </c>
      <c r="EX353" s="71">
        <f t="shared" si="1064"/>
        <v>0.84430878899277229</v>
      </c>
      <c r="EY353" s="71">
        <f t="shared" si="1164"/>
        <v>0.99446178792155104</v>
      </c>
      <c r="EZ353" s="71"/>
      <c r="FA353" s="71">
        <f t="shared" si="1065"/>
        <v>0.99934580974825216</v>
      </c>
      <c r="FB353" s="71">
        <f t="shared" si="1066"/>
        <v>0.99090579238732435</v>
      </c>
      <c r="FC353" s="71">
        <f t="shared" si="1165"/>
        <v>0.99934580974825216</v>
      </c>
      <c r="FD353" s="71"/>
      <c r="FE353" s="71">
        <f t="shared" si="1067"/>
        <v>0.9997620734870748</v>
      </c>
      <c r="FF353" s="71">
        <f t="shared" si="1068"/>
        <v>1.0096108255260938</v>
      </c>
      <c r="FG353" s="71">
        <f t="shared" si="1166"/>
        <v>0.9997620734870748</v>
      </c>
      <c r="FH353" s="71"/>
      <c r="FI353" s="71">
        <f t="shared" si="1069"/>
        <v>1.0058918146871199</v>
      </c>
      <c r="FJ353" s="71">
        <f t="shared" si="1070"/>
        <v>1.0352237964400419</v>
      </c>
      <c r="FK353" s="71">
        <f t="shared" si="1071"/>
        <v>1.0058918146871199</v>
      </c>
      <c r="FM353" s="71">
        <f t="shared" si="1072"/>
        <v>0.98887064619641207</v>
      </c>
      <c r="FN353" s="71">
        <f t="shared" si="1073"/>
        <v>0.97193939218673353</v>
      </c>
      <c r="FO353" s="71">
        <f t="shared" si="1167"/>
        <v>0.98887064619641207</v>
      </c>
      <c r="GA353" s="51">
        <v>2008</v>
      </c>
      <c r="GB353" s="119">
        <f t="shared" si="1041"/>
        <v>1.3947696552391353</v>
      </c>
      <c r="GC353" s="119">
        <f t="shared" si="1042"/>
        <v>1.272209873532957</v>
      </c>
      <c r="GD353" s="119">
        <f t="shared" si="1043"/>
        <v>1.2530665150284916</v>
      </c>
      <c r="GE353" s="119">
        <f t="shared" si="1044"/>
        <v>1.0022376365384988</v>
      </c>
      <c r="GF353" s="119">
        <f t="shared" si="1045"/>
        <v>0.8766221648821112</v>
      </c>
    </row>
    <row r="354" spans="1:188" x14ac:dyDescent="0.2">
      <c r="A354" s="75" t="s">
        <v>563</v>
      </c>
      <c r="B354" s="50">
        <f t="shared" si="1049"/>
        <v>1987</v>
      </c>
      <c r="D354" s="79">
        <f>Conversion_Factors!$M49*D201+D278</f>
        <v>3394.9069081390999</v>
      </c>
      <c r="E354" s="79">
        <f>Conversion_Factors!$M49*E201+E278</f>
        <v>4462.9070151652886</v>
      </c>
      <c r="F354" s="79">
        <f>Conversion_Factors!$M49*F201+F278</f>
        <v>5852.2666997294418</v>
      </c>
      <c r="G354" s="79">
        <f>Conversion_Factors!$M49*G201+G278</f>
        <v>2739.0209536743678</v>
      </c>
      <c r="H354" s="79">
        <f t="shared" si="1163"/>
        <v>16449.101576708199</v>
      </c>
      <c r="I354" s="71"/>
      <c r="J354" s="81">
        <f t="shared" si="1171"/>
        <v>18739.940949400767</v>
      </c>
      <c r="K354" s="81">
        <f t="shared" si="1171"/>
        <v>22015.092633166296</v>
      </c>
      <c r="L354" s="81">
        <f t="shared" si="1171"/>
        <v>30913.543479275904</v>
      </c>
      <c r="M354" s="81">
        <f t="shared" si="1171"/>
        <v>18188.343349405113</v>
      </c>
      <c r="N354" s="81">
        <f t="shared" si="1172"/>
        <v>89856.92041124808</v>
      </c>
      <c r="P354" s="85">
        <f t="shared" si="1173"/>
        <v>31.034531508433965</v>
      </c>
      <c r="Q354" s="85">
        <f t="shared" si="1173"/>
        <v>34.195009371702767</v>
      </c>
      <c r="R354" s="85">
        <f t="shared" si="1173"/>
        <v>45.463575696233612</v>
      </c>
      <c r="S354" s="85">
        <f t="shared" si="1173"/>
        <v>25.185891622709573</v>
      </c>
      <c r="T354" s="85">
        <f t="shared" si="1173"/>
        <v>135.87900819907992</v>
      </c>
      <c r="V354" s="84">
        <f t="shared" si="1203"/>
        <v>181.1588903778086</v>
      </c>
      <c r="W354" s="84">
        <f t="shared" si="1204"/>
        <v>202.72033779416427</v>
      </c>
      <c r="X354" s="84">
        <f t="shared" si="1205"/>
        <v>189.31076936077343</v>
      </c>
      <c r="Y354" s="84">
        <f t="shared" si="1206"/>
        <v>150.59210732152542</v>
      </c>
      <c r="Z354" s="84">
        <f t="shared" si="1207"/>
        <v>183.0588173000545</v>
      </c>
      <c r="AC354" s="84">
        <f t="shared" si="1174"/>
        <v>109.39127298301564</v>
      </c>
      <c r="AD354" s="84">
        <f t="shared" si="1175"/>
        <v>130.51340231122899</v>
      </c>
      <c r="AE354" s="84">
        <f t="shared" si="1176"/>
        <v>128.72429434128887</v>
      </c>
      <c r="AF354" s="84">
        <f t="shared" si="1177"/>
        <v>108.75219327969521</v>
      </c>
      <c r="AG354" s="84">
        <f t="shared" si="1178"/>
        <v>121.0569741030799</v>
      </c>
      <c r="AI354" s="74">
        <f t="shared" si="1179"/>
        <v>110.66698321418296</v>
      </c>
      <c r="AJ354" s="74">
        <f t="shared" si="1180"/>
        <v>134.39344645235994</v>
      </c>
      <c r="AK354" s="74">
        <f t="shared" si="1181"/>
        <v>127.55450164154173</v>
      </c>
      <c r="AL354" s="74">
        <f t="shared" si="1182"/>
        <v>110.69502866395653</v>
      </c>
      <c r="AM354" s="74">
        <f t="shared" si="1183"/>
        <v>122.2935028343033</v>
      </c>
      <c r="AO354" s="119">
        <f t="shared" si="1184"/>
        <v>0.98847253088395537</v>
      </c>
      <c r="AP354" s="119">
        <f t="shared" si="1184"/>
        <v>0.97112921616675429</v>
      </c>
      <c r="AQ354" s="119">
        <f t="shared" si="1184"/>
        <v>1.0091709244651712</v>
      </c>
      <c r="AR354" s="119">
        <f t="shared" si="1184"/>
        <v>0.98244875666314424</v>
      </c>
      <c r="AS354" s="119">
        <f t="shared" si="1185"/>
        <v>0.9898888436215717</v>
      </c>
      <c r="AU354" s="51">
        <f t="shared" si="1125"/>
        <v>1656.0634631789665</v>
      </c>
      <c r="AV354" s="51">
        <f t="shared" si="1126"/>
        <v>1553.2530315219803</v>
      </c>
      <c r="AW354" s="51">
        <f t="shared" si="1127"/>
        <v>1470.6685348676347</v>
      </c>
      <c r="AX354" s="51">
        <f t="shared" si="1128"/>
        <v>1384.727082553856</v>
      </c>
      <c r="AY354" s="51">
        <f t="shared" si="1129"/>
        <v>1512.1707663383365</v>
      </c>
      <c r="BB354" s="71">
        <f t="shared" si="1186"/>
        <v>1.0172407824221632</v>
      </c>
      <c r="BC354" s="71">
        <f t="shared" si="1187"/>
        <v>0.99743796853960331</v>
      </c>
      <c r="BD354" s="71">
        <f t="shared" si="1188"/>
        <v>0.96510998307197737</v>
      </c>
      <c r="BE354" s="71">
        <f t="shared" si="1189"/>
        <v>0.95546957222962414</v>
      </c>
      <c r="BF354" s="71"/>
      <c r="BG354" s="71"/>
      <c r="BH354" s="71"/>
      <c r="BI354" s="71"/>
      <c r="BJ354" s="71"/>
      <c r="BK354" s="71"/>
      <c r="BL354" s="71"/>
      <c r="BM354" s="71"/>
      <c r="BN354" s="71"/>
      <c r="BO354" s="71"/>
      <c r="BP354" s="71"/>
      <c r="BQ354" s="148">
        <v>1.0150453562559811</v>
      </c>
      <c r="BR354" s="148">
        <v>0.99958052361609462</v>
      </c>
      <c r="BS354" s="148">
        <v>0.96638902513896729</v>
      </c>
      <c r="BT354" s="148">
        <v>0.95526323520576728</v>
      </c>
      <c r="BU354" s="72"/>
      <c r="BV354" s="148">
        <v>1.0020609285941176</v>
      </c>
      <c r="BW354" s="148">
        <v>0.99739278278603238</v>
      </c>
      <c r="BX354" s="148">
        <v>0.99864255048079675</v>
      </c>
      <c r="BY354" s="148">
        <v>1.0001416973327055</v>
      </c>
      <c r="CA354" s="148">
        <v>1.0127502141438178</v>
      </c>
      <c r="CB354" s="148">
        <v>1.0205430132807023</v>
      </c>
      <c r="CC354" s="148">
        <v>1.0222148053249047</v>
      </c>
      <c r="CD354" s="148">
        <v>1.0166030757320836</v>
      </c>
      <c r="CF354" s="148">
        <v>1.0078935452871365</v>
      </c>
      <c r="CG354" s="148">
        <v>0.96977733406933464</v>
      </c>
      <c r="CH354" s="148">
        <v>1.0350418060300544</v>
      </c>
      <c r="CI354" s="148">
        <v>0.9543515304468988</v>
      </c>
      <c r="CK354" s="73">
        <f t="shared" si="1190"/>
        <v>1.0284697465763981</v>
      </c>
      <c r="CL354" s="73">
        <f t="shared" si="1135"/>
        <v>0.99703448552556595</v>
      </c>
      <c r="CM354" s="73">
        <f t="shared" si="1191"/>
        <v>0.99864834475756592</v>
      </c>
      <c r="CN354" s="73">
        <f t="shared" si="1192"/>
        <v>0.9992424342504912</v>
      </c>
      <c r="CO354" s="73">
        <f t="shared" si="1193"/>
        <v>1.0188678946064211</v>
      </c>
      <c r="CP354" s="73">
        <f t="shared" si="1194"/>
        <v>0.99706489414245314</v>
      </c>
      <c r="CQ354" s="73">
        <f t="shared" si="1195"/>
        <v>0.98352504151839937</v>
      </c>
      <c r="CR354" s="73">
        <f t="shared" si="1196"/>
        <v>1.025419804656408</v>
      </c>
      <c r="CS354" s="73">
        <f t="shared" si="1197"/>
        <v>1.0254198046564083</v>
      </c>
      <c r="CT354" s="73"/>
      <c r="CU354" s="73">
        <f t="shared" si="1198"/>
        <v>1.0137357397492492</v>
      </c>
      <c r="CV354" s="119">
        <f t="shared" si="1144"/>
        <v>0.99496288489966167</v>
      </c>
      <c r="CX354" s="53"/>
      <c r="CZ354" s="71">
        <f t="shared" si="1199"/>
        <v>0.20638859163872281</v>
      </c>
      <c r="DA354" s="71">
        <f t="shared" si="1200"/>
        <v>0.27131615634769563</v>
      </c>
      <c r="DB354" s="71">
        <f t="shared" si="1201"/>
        <v>0.35578032468449255</v>
      </c>
      <c r="DC354" s="71">
        <f t="shared" si="1202"/>
        <v>0.16651492732908893</v>
      </c>
      <c r="DE354" s="71">
        <f t="shared" si="1083"/>
        <v>0.20568296961669275</v>
      </c>
      <c r="DF354" s="71">
        <f t="shared" si="1084"/>
        <v>0.27546270763195801</v>
      </c>
      <c r="DG354" s="71">
        <f t="shared" si="1085"/>
        <v>0.35310606768710134</v>
      </c>
      <c r="DH354" s="71">
        <f t="shared" si="1086"/>
        <v>0.16571844355669024</v>
      </c>
      <c r="DI354" s="71">
        <f t="shared" si="1087"/>
        <v>0.99997018849244235</v>
      </c>
      <c r="DJ354" s="71"/>
      <c r="DK354" s="71">
        <f t="shared" si="1088"/>
        <v>0.20568910151889722</v>
      </c>
      <c r="DL354" s="71">
        <f t="shared" si="1089"/>
        <v>0.27547091983536659</v>
      </c>
      <c r="DM354" s="71">
        <f t="shared" si="1090"/>
        <v>0.35311659462513073</v>
      </c>
      <c r="DN354" s="71">
        <f t="shared" si="1091"/>
        <v>0.16572338402060546</v>
      </c>
      <c r="DQ354" s="71">
        <f t="shared" si="1104"/>
        <v>1.9746289920251122E-3</v>
      </c>
      <c r="DR354" s="71">
        <f t="shared" si="1105"/>
        <v>-9.8458035852287407E-3</v>
      </c>
      <c r="DS354" s="71">
        <f t="shared" si="1106"/>
        <v>-1.1072447902115656E-2</v>
      </c>
      <c r="DT354" s="71">
        <f t="shared" si="1107"/>
        <v>-2.9221205158261921E-2</v>
      </c>
      <c r="DV354" s="71">
        <f t="shared" si="1092"/>
        <v>0.20855311826438852</v>
      </c>
      <c r="DW354" s="71">
        <f t="shared" si="1093"/>
        <v>0.24500163740766814</v>
      </c>
      <c r="DX354" s="71">
        <f t="shared" si="1094"/>
        <v>0.34403074730130878</v>
      </c>
      <c r="DY354" s="71">
        <f t="shared" si="1095"/>
        <v>0.20241449702663455</v>
      </c>
      <c r="DZ354" s="71"/>
      <c r="EB354" s="71">
        <f t="shared" si="1050"/>
        <v>-6.1294367198316364E-3</v>
      </c>
      <c r="EC354" s="71">
        <f t="shared" si="1051"/>
        <v>-1.3111118279314262E-2</v>
      </c>
      <c r="ED354" s="71">
        <f t="shared" si="1052"/>
        <v>6.4461308310379507E-3</v>
      </c>
      <c r="EE354" s="71">
        <f t="shared" si="1053"/>
        <v>1.1453357430775961E-2</v>
      </c>
      <c r="EG354" s="71">
        <f t="shared" si="1075"/>
        <v>5.8247473723465725E-4</v>
      </c>
      <c r="EH354" s="71">
        <f t="shared" si="1054"/>
        <v>-1.3698340830800135E-3</v>
      </c>
      <c r="EI354" s="71">
        <f t="shared" si="1055"/>
        <v>-7.4132723513432592E-4</v>
      </c>
      <c r="EJ354" s="71">
        <f t="shared" si="1056"/>
        <v>-3.5138506268614945E-6</v>
      </c>
      <c r="EL354" s="71">
        <f t="shared" si="1076"/>
        <v>9.4911747461212323E-3</v>
      </c>
      <c r="EM354" s="71">
        <f t="shared" si="1057"/>
        <v>1.3788639323537554E-2</v>
      </c>
      <c r="EN354" s="71">
        <f t="shared" si="1058"/>
        <v>1.4557676178743541E-2</v>
      </c>
      <c r="EO354" s="71">
        <f t="shared" si="1059"/>
        <v>1.1624312597745582E-2</v>
      </c>
      <c r="EQ354" s="71">
        <f t="shared" si="1077"/>
        <v>9.7278548693491961E-3</v>
      </c>
      <c r="ER354" s="71">
        <f t="shared" si="1060"/>
        <v>-1.0927293621933462E-2</v>
      </c>
      <c r="ES354" s="71">
        <f t="shared" si="1061"/>
        <v>1.4712233974341479E-2</v>
      </c>
      <c r="ET354" s="71">
        <f t="shared" si="1062"/>
        <v>2.4537458417498173E-2</v>
      </c>
      <c r="EW354" s="71">
        <f t="shared" si="1063"/>
        <v>0.98900234625806016</v>
      </c>
      <c r="EX354" s="71">
        <f t="shared" si="1064"/>
        <v>0.83502337328015319</v>
      </c>
      <c r="EY354" s="71">
        <f t="shared" si="1164"/>
        <v>0.98352504151839937</v>
      </c>
      <c r="EZ354" s="71"/>
      <c r="FA354" s="71">
        <f t="shared" si="1065"/>
        <v>0.99930207843582997</v>
      </c>
      <c r="FB354" s="71">
        <f t="shared" si="1066"/>
        <v>0.99021421786675623</v>
      </c>
      <c r="FC354" s="71">
        <f t="shared" si="1165"/>
        <v>0.99864834475756592</v>
      </c>
      <c r="FD354" s="71"/>
      <c r="FE354" s="71">
        <f t="shared" si="1067"/>
        <v>0.99948023709804168</v>
      </c>
      <c r="FF354" s="71">
        <f t="shared" si="1068"/>
        <v>1.0090860672735698</v>
      </c>
      <c r="FG354" s="71">
        <f t="shared" si="1166"/>
        <v>0.9992424342504912</v>
      </c>
      <c r="FH354" s="71"/>
      <c r="FI354" s="71">
        <f t="shared" si="1069"/>
        <v>1.0129000750675534</v>
      </c>
      <c r="FJ354" s="71">
        <f t="shared" si="1070"/>
        <v>1.0485782611258361</v>
      </c>
      <c r="FK354" s="71">
        <f t="shared" si="1071"/>
        <v>1.0188678946064211</v>
      </c>
      <c r="FM354" s="71">
        <f t="shared" si="1072"/>
        <v>1.008286471013736</v>
      </c>
      <c r="FN354" s="71">
        <f t="shared" si="1073"/>
        <v>0.97999333978719716</v>
      </c>
      <c r="FO354" s="71">
        <f t="shared" si="1167"/>
        <v>0.99706489414245314</v>
      </c>
      <c r="GA354" s="51">
        <v>2009</v>
      </c>
      <c r="GB354" s="119">
        <f t="shared" si="1041"/>
        <v>1.3683561883985351</v>
      </c>
      <c r="GC354" s="119">
        <f t="shared" si="1042"/>
        <v>1.2747720261979276</v>
      </c>
      <c r="GD354" s="119">
        <f t="shared" si="1043"/>
        <v>1.2589131618124501</v>
      </c>
      <c r="GE354" s="119">
        <f t="shared" si="1044"/>
        <v>0.99788205978130406</v>
      </c>
      <c r="GF354" s="119">
        <f t="shared" si="1045"/>
        <v>0.85878952208174852</v>
      </c>
    </row>
    <row r="355" spans="1:188" x14ac:dyDescent="0.2">
      <c r="A355" s="75" t="s">
        <v>563</v>
      </c>
      <c r="B355" s="50">
        <f t="shared" si="1049"/>
        <v>1988</v>
      </c>
      <c r="D355" s="79">
        <f>Conversion_Factors!$M50*D202+D279</f>
        <v>3587.6522426386096</v>
      </c>
      <c r="E355" s="79">
        <f>Conversion_Factors!$M50*E202+E279</f>
        <v>4832.9406861670896</v>
      </c>
      <c r="F355" s="79">
        <f>Conversion_Factors!$M50*F202+F279</f>
        <v>6071.8315022936704</v>
      </c>
      <c r="G355" s="79">
        <f>Conversion_Factors!$M50*G202+G279</f>
        <v>2865.6489985983462</v>
      </c>
      <c r="H355" s="79">
        <f t="shared" si="1163"/>
        <v>17358.073429697717</v>
      </c>
      <c r="I355" s="71"/>
      <c r="J355" s="81">
        <f t="shared" si="1171"/>
        <v>18946.391720473453</v>
      </c>
      <c r="K355" s="81">
        <f t="shared" si="1171"/>
        <v>22307.838323940559</v>
      </c>
      <c r="L355" s="81">
        <f t="shared" si="1171"/>
        <v>31482.959668118969</v>
      </c>
      <c r="M355" s="81">
        <f t="shared" si="1171"/>
        <v>18479.619424014298</v>
      </c>
      <c r="N355" s="81">
        <f t="shared" si="1172"/>
        <v>91216.809136547279</v>
      </c>
      <c r="P355" s="85">
        <f t="shared" si="1173"/>
        <v>31.714776880961271</v>
      </c>
      <c r="Q355" s="85">
        <f t="shared" si="1173"/>
        <v>35.026557005928964</v>
      </c>
      <c r="R355" s="85">
        <f t="shared" si="1173"/>
        <v>46.854016609765715</v>
      </c>
      <c r="S355" s="85">
        <f t="shared" si="1173"/>
        <v>25.807475102049864</v>
      </c>
      <c r="T355" s="85">
        <f t="shared" si="1173"/>
        <v>139.40282559870582</v>
      </c>
      <c r="V355" s="84">
        <f t="shared" si="1203"/>
        <v>189.35807385222569</v>
      </c>
      <c r="W355" s="84">
        <f t="shared" si="1204"/>
        <v>216.6476471626757</v>
      </c>
      <c r="X355" s="84">
        <f t="shared" si="1205"/>
        <v>192.86088621592572</v>
      </c>
      <c r="Y355" s="84">
        <f t="shared" si="1206"/>
        <v>155.07078002236511</v>
      </c>
      <c r="Z355" s="84">
        <f t="shared" si="1207"/>
        <v>190.29467917161514</v>
      </c>
      <c r="AC355" s="84">
        <f t="shared" si="1174"/>
        <v>113.12241785917519</v>
      </c>
      <c r="AD355" s="84">
        <f t="shared" si="1175"/>
        <v>137.9793248119995</v>
      </c>
      <c r="AE355" s="84">
        <f t="shared" si="1176"/>
        <v>129.590415969335</v>
      </c>
      <c r="AF355" s="84">
        <f t="shared" si="1177"/>
        <v>111.03949484662024</v>
      </c>
      <c r="AG355" s="84">
        <f t="shared" si="1178"/>
        <v>124.51737154644063</v>
      </c>
      <c r="AI355" s="74">
        <f t="shared" si="1179"/>
        <v>110.67384422776574</v>
      </c>
      <c r="AJ355" s="74">
        <f t="shared" si="1180"/>
        <v>134.9008349350344</v>
      </c>
      <c r="AK355" s="74">
        <f t="shared" si="1181"/>
        <v>127.83365764058658</v>
      </c>
      <c r="AL355" s="74">
        <f t="shared" si="1182"/>
        <v>113.27524464171273</v>
      </c>
      <c r="AM355" s="74">
        <f t="shared" si="1183"/>
        <v>123.01025005585829</v>
      </c>
      <c r="AO355" s="119">
        <f t="shared" si="1184"/>
        <v>1.0221242304222333</v>
      </c>
      <c r="AP355" s="119">
        <f t="shared" si="1184"/>
        <v>1.022820391574653</v>
      </c>
      <c r="AQ355" s="119">
        <f t="shared" si="1184"/>
        <v>1.0137425335484624</v>
      </c>
      <c r="AR355" s="119">
        <f t="shared" si="1184"/>
        <v>0.98026267961579672</v>
      </c>
      <c r="AS355" s="119">
        <f t="shared" si="1185"/>
        <v>1.012251999243136</v>
      </c>
      <c r="AU355" s="51">
        <f t="shared" si="1125"/>
        <v>1673.9217339568838</v>
      </c>
      <c r="AV355" s="51">
        <f t="shared" si="1126"/>
        <v>1570.1457262373467</v>
      </c>
      <c r="AW355" s="51">
        <f t="shared" si="1127"/>
        <v>1488.2341782247415</v>
      </c>
      <c r="AX355" s="51">
        <f t="shared" si="1128"/>
        <v>1396.5371531684793</v>
      </c>
      <c r="AY355" s="51">
        <f t="shared" si="1129"/>
        <v>1528.2580800434087</v>
      </c>
      <c r="BB355" s="71">
        <f t="shared" si="1186"/>
        <v>1.0173038482311556</v>
      </c>
      <c r="BC355" s="71">
        <f t="shared" si="1187"/>
        <v>1.0012036918749194</v>
      </c>
      <c r="BD355" s="71">
        <f t="shared" si="1188"/>
        <v>0.96722214875837342</v>
      </c>
      <c r="BE355" s="71">
        <f t="shared" si="1189"/>
        <v>0.97774083306475046</v>
      </c>
      <c r="BF355" s="71"/>
      <c r="BG355" s="71"/>
      <c r="BH355" s="71"/>
      <c r="BI355" s="71"/>
      <c r="BJ355" s="71"/>
      <c r="BK355" s="71"/>
      <c r="BL355" s="71"/>
      <c r="BM355" s="71"/>
      <c r="BN355" s="71"/>
      <c r="BO355" s="71"/>
      <c r="BP355" s="71"/>
      <c r="BQ355" s="148">
        <v>1.0155254917947085</v>
      </c>
      <c r="BR355" s="148">
        <v>1.0034108721604773</v>
      </c>
      <c r="BS355" s="148">
        <v>0.96830229430156156</v>
      </c>
      <c r="BT355" s="148">
        <v>0.97666664663394842</v>
      </c>
      <c r="BU355" s="72"/>
      <c r="BV355" s="148">
        <v>1.0017210556260403</v>
      </c>
      <c r="BW355" s="148">
        <v>0.99755675022217838</v>
      </c>
      <c r="BX355" s="148">
        <v>0.99902841626358019</v>
      </c>
      <c r="BY355" s="148">
        <v>1.0009797954549235</v>
      </c>
      <c r="CA355" s="148">
        <v>1.0236712736060298</v>
      </c>
      <c r="CB355" s="148">
        <v>1.031642120262878</v>
      </c>
      <c r="CC355" s="148">
        <v>1.0344241239300027</v>
      </c>
      <c r="CD355" s="148">
        <v>1.0252734875863072</v>
      </c>
      <c r="CF355" s="148">
        <v>1.0421317134406178</v>
      </c>
      <c r="CG355" s="148">
        <v>1.0211711255202489</v>
      </c>
      <c r="CH355" s="148">
        <v>1.0395455157120383</v>
      </c>
      <c r="CI355" s="148">
        <v>0.95227143398286918</v>
      </c>
      <c r="CK355" s="73">
        <f t="shared" si="1190"/>
        <v>1.0440345400979163</v>
      </c>
      <c r="CL355" s="73">
        <f t="shared" si="1135"/>
        <v>1.0364447905021368</v>
      </c>
      <c r="CM355" s="73">
        <f t="shared" si="1191"/>
        <v>0.99859509252586209</v>
      </c>
      <c r="CN355" s="73">
        <f t="shared" si="1192"/>
        <v>0.99949256486100202</v>
      </c>
      <c r="CO355" s="73">
        <f t="shared" si="1193"/>
        <v>1.0299162611180952</v>
      </c>
      <c r="CP355" s="73">
        <f t="shared" si="1194"/>
        <v>1.0195117516184344</v>
      </c>
      <c r="CQ355" s="73">
        <f t="shared" si="1195"/>
        <v>0.98896979231498849</v>
      </c>
      <c r="CR355" s="73">
        <f t="shared" si="1196"/>
        <v>1.0820841601887798</v>
      </c>
      <c r="CS355" s="73">
        <f t="shared" si="1197"/>
        <v>1.0820841601887796</v>
      </c>
      <c r="CT355" s="73"/>
      <c r="CU355" s="73">
        <f t="shared" si="1198"/>
        <v>1.0480044977673366</v>
      </c>
      <c r="CV355" s="119">
        <f t="shared" si="1144"/>
        <v>1.0175628226605573</v>
      </c>
      <c r="CX355" s="53"/>
      <c r="CZ355" s="71">
        <f t="shared" si="1199"/>
        <v>0.20668493293158555</v>
      </c>
      <c r="DA355" s="71">
        <f t="shared" si="1200"/>
        <v>0.27842609986304528</v>
      </c>
      <c r="DB355" s="71">
        <f t="shared" si="1201"/>
        <v>0.34979869896767735</v>
      </c>
      <c r="DC355" s="71">
        <f t="shared" si="1202"/>
        <v>0.16509026823769177</v>
      </c>
      <c r="DE355" s="71">
        <f t="shared" si="1083"/>
        <v>0.20653672685232966</v>
      </c>
      <c r="DF355" s="71">
        <f t="shared" si="1084"/>
        <v>0.27485580166488649</v>
      </c>
      <c r="DG355" s="71">
        <f t="shared" si="1085"/>
        <v>0.35278106001304149</v>
      </c>
      <c r="DH355" s="71">
        <f t="shared" si="1086"/>
        <v>0.16580157766290676</v>
      </c>
      <c r="DI355" s="71">
        <f t="shared" si="1087"/>
        <v>0.9999751661931644</v>
      </c>
      <c r="DJ355" s="71"/>
      <c r="DK355" s="71">
        <f t="shared" si="1088"/>
        <v>0.20654185607288683</v>
      </c>
      <c r="DL355" s="71">
        <f t="shared" si="1089"/>
        <v>0.2748626275502854</v>
      </c>
      <c r="DM355" s="71">
        <f t="shared" si="1090"/>
        <v>0.35278982112731294</v>
      </c>
      <c r="DN355" s="71">
        <f t="shared" si="1091"/>
        <v>0.16580569524951483</v>
      </c>
      <c r="DQ355" s="71">
        <f t="shared" si="1104"/>
        <v>4.7290696420314949E-4</v>
      </c>
      <c r="DR355" s="71">
        <f t="shared" si="1105"/>
        <v>3.8246327184370196E-3</v>
      </c>
      <c r="DS355" s="71">
        <f t="shared" si="1106"/>
        <v>1.977855347859095E-3</v>
      </c>
      <c r="DT355" s="71">
        <f t="shared" si="1107"/>
        <v>2.2158451373477207E-2</v>
      </c>
      <c r="DV355" s="71">
        <f t="shared" si="1092"/>
        <v>0.20770724058228779</v>
      </c>
      <c r="DW355" s="71">
        <f t="shared" si="1093"/>
        <v>0.24455841565940739</v>
      </c>
      <c r="DX355" s="71">
        <f t="shared" si="1094"/>
        <v>0.34514427731176672</v>
      </c>
      <c r="DY355" s="71">
        <f t="shared" si="1095"/>
        <v>0.2025900664465381</v>
      </c>
      <c r="DZ355" s="71"/>
      <c r="EB355" s="71">
        <f t="shared" si="1050"/>
        <v>-4.0641816038622051E-3</v>
      </c>
      <c r="EC355" s="71">
        <f t="shared" si="1051"/>
        <v>-1.8106945882536518E-3</v>
      </c>
      <c r="ED355" s="71">
        <f t="shared" si="1052"/>
        <v>3.2314896497834572E-3</v>
      </c>
      <c r="EE355" s="71">
        <f t="shared" si="1053"/>
        <v>8.669997661049833E-4</v>
      </c>
      <c r="EG355" s="71">
        <f t="shared" si="1075"/>
        <v>-3.39231487270634E-4</v>
      </c>
      <c r="EH355" s="71">
        <f t="shared" si="1054"/>
        <v>1.6438254081341822E-4</v>
      </c>
      <c r="EI355" s="71">
        <f t="shared" si="1055"/>
        <v>3.8631565859037622E-4</v>
      </c>
      <c r="EJ355" s="71">
        <f t="shared" si="1056"/>
        <v>8.3762847407414375E-4</v>
      </c>
      <c r="EL355" s="71">
        <f t="shared" si="1076"/>
        <v>1.0725838661155923E-2</v>
      </c>
      <c r="EM355" s="71">
        <f t="shared" si="1057"/>
        <v>1.0816972624171917E-2</v>
      </c>
      <c r="EN355" s="71">
        <f t="shared" si="1058"/>
        <v>1.1873218836267263E-2</v>
      </c>
      <c r="EO355" s="71">
        <f t="shared" si="1059"/>
        <v>8.4926426236485875E-3</v>
      </c>
      <c r="EQ355" s="71">
        <f t="shared" si="1077"/>
        <v>3.3405785558497617E-2</v>
      </c>
      <c r="ER355" s="71">
        <f t="shared" si="1060"/>
        <v>5.1638917278485123E-2</v>
      </c>
      <c r="ES355" s="71">
        <f t="shared" si="1061"/>
        <v>4.3417953149568912E-3</v>
      </c>
      <c r="ET355" s="71">
        <f t="shared" si="1062"/>
        <v>-2.1819702459409977E-3</v>
      </c>
      <c r="EW355" s="71">
        <f t="shared" si="1063"/>
        <v>1.0055359554324954</v>
      </c>
      <c r="EX355" s="71">
        <f t="shared" si="1064"/>
        <v>0.83964602545972411</v>
      </c>
      <c r="EY355" s="71">
        <f t="shared" si="1164"/>
        <v>0.98896979231498849</v>
      </c>
      <c r="EZ355" s="71"/>
      <c r="FA355" s="71">
        <f t="shared" si="1065"/>
        <v>0.99994667569221607</v>
      </c>
      <c r="FB355" s="71">
        <f t="shared" si="1066"/>
        <v>0.99016141537903068</v>
      </c>
      <c r="FC355" s="71">
        <f t="shared" si="1165"/>
        <v>0.99859509252586209</v>
      </c>
      <c r="FD355" s="71"/>
      <c r="FE355" s="71">
        <f t="shared" si="1067"/>
        <v>1.0002503202445545</v>
      </c>
      <c r="FF355" s="71">
        <f t="shared" si="1068"/>
        <v>1.0093386619447062</v>
      </c>
      <c r="FG355" s="71">
        <f t="shared" si="1166"/>
        <v>0.99949256486100202</v>
      </c>
      <c r="FH355" s="71"/>
      <c r="FI355" s="71">
        <f t="shared" si="1069"/>
        <v>1.0108437674502855</v>
      </c>
      <c r="FJ355" s="71">
        <f t="shared" si="1070"/>
        <v>1.0599487999429094</v>
      </c>
      <c r="FK355" s="71">
        <f t="shared" si="1071"/>
        <v>1.0299162611180952</v>
      </c>
      <c r="FM355" s="71">
        <f t="shared" si="1072"/>
        <v>1.0225129353243223</v>
      </c>
      <c r="FN355" s="71">
        <f t="shared" si="1073"/>
        <v>1.0020558664640928</v>
      </c>
      <c r="FO355" s="71">
        <f t="shared" si="1167"/>
        <v>1.0195117516184344</v>
      </c>
      <c r="GA355" s="51">
        <v>2010</v>
      </c>
      <c r="GB355" s="119">
        <f t="shared" si="1041"/>
        <v>1.420605274957593</v>
      </c>
      <c r="GC355" s="119">
        <f t="shared" si="1042"/>
        <v>1.2867852763403695</v>
      </c>
      <c r="GD355" s="119">
        <f t="shared" si="1043"/>
        <v>1.26021227735221</v>
      </c>
      <c r="GE355" s="119">
        <f t="shared" si="1044"/>
        <v>1.0222396257351287</v>
      </c>
      <c r="GF355" s="119">
        <f t="shared" si="1045"/>
        <v>0.86078646737852649</v>
      </c>
    </row>
    <row r="356" spans="1:188" x14ac:dyDescent="0.2">
      <c r="A356" s="75" t="s">
        <v>563</v>
      </c>
      <c r="B356" s="50">
        <f t="shared" si="1049"/>
        <v>1989</v>
      </c>
      <c r="D356" s="79">
        <f>Conversion_Factors!$M51*D203+D280</f>
        <v>3625.1039333520002</v>
      </c>
      <c r="E356" s="79">
        <f>Conversion_Factors!$M51*E203+E280</f>
        <v>4902.3189241989112</v>
      </c>
      <c r="F356" s="79">
        <f>Conversion_Factors!$M51*F203+F280</f>
        <v>6212.2815808186215</v>
      </c>
      <c r="G356" s="79">
        <f>Conversion_Factors!$M51*G203+G280</f>
        <v>2970.3186918263909</v>
      </c>
      <c r="H356" s="79">
        <f t="shared" si="1163"/>
        <v>17710.023130195921</v>
      </c>
      <c r="I356" s="71"/>
      <c r="J356" s="81">
        <f t="shared" si="1171"/>
        <v>19132.070259086315</v>
      </c>
      <c r="K356" s="81">
        <f t="shared" si="1171"/>
        <v>22578.492162288287</v>
      </c>
      <c r="L356" s="81">
        <f t="shared" si="1171"/>
        <v>32024.388515528699</v>
      </c>
      <c r="M356" s="81">
        <f t="shared" si="1171"/>
        <v>18753.071410833494</v>
      </c>
      <c r="N356" s="81">
        <f t="shared" si="1172"/>
        <v>92488.022347736798</v>
      </c>
      <c r="P356" s="85">
        <f t="shared" si="1173"/>
        <v>32.349067451339728</v>
      </c>
      <c r="Q356" s="85">
        <f t="shared" si="1173"/>
        <v>35.817896095133129</v>
      </c>
      <c r="R356" s="85">
        <f t="shared" si="1173"/>
        <v>48.204664672824016</v>
      </c>
      <c r="S356" s="85">
        <f t="shared" si="1173"/>
        <v>26.398157069877403</v>
      </c>
      <c r="T356" s="85">
        <f t="shared" si="1173"/>
        <v>142.76978528917428</v>
      </c>
      <c r="V356" s="84">
        <f t="shared" si="1203"/>
        <v>189.47787062564987</v>
      </c>
      <c r="W356" s="84">
        <f t="shared" si="1204"/>
        <v>217.12339730050738</v>
      </c>
      <c r="X356" s="84">
        <f t="shared" si="1205"/>
        <v>193.98595472966713</v>
      </c>
      <c r="Y356" s="84">
        <f t="shared" si="1206"/>
        <v>158.39105108459526</v>
      </c>
      <c r="Z356" s="84">
        <f t="shared" si="1207"/>
        <v>191.4845044865346</v>
      </c>
      <c r="AC356" s="84">
        <f t="shared" si="1174"/>
        <v>112.06208459656439</v>
      </c>
      <c r="AD356" s="84">
        <f t="shared" si="1175"/>
        <v>136.86786379574733</v>
      </c>
      <c r="AE356" s="84">
        <f t="shared" si="1176"/>
        <v>128.87303797221253</v>
      </c>
      <c r="AF356" s="84">
        <f t="shared" si="1177"/>
        <v>112.51992644652393</v>
      </c>
      <c r="AG356" s="84">
        <f t="shared" si="1178"/>
        <v>124.04601641954567</v>
      </c>
      <c r="AI356" s="74">
        <f t="shared" si="1179"/>
        <v>109.78040206613477</v>
      </c>
      <c r="AJ356" s="74">
        <f t="shared" si="1180"/>
        <v>135.08662271856727</v>
      </c>
      <c r="AK356" s="74">
        <f t="shared" si="1181"/>
        <v>127.90568660576827</v>
      </c>
      <c r="AL356" s="74">
        <f t="shared" si="1182"/>
        <v>113.98539339165748</v>
      </c>
      <c r="AM356" s="74">
        <f t="shared" si="1183"/>
        <v>123.02650216273493</v>
      </c>
      <c r="AO356" s="119">
        <f t="shared" si="1184"/>
        <v>1.0207840606108827</v>
      </c>
      <c r="AP356" s="119">
        <f t="shared" si="1184"/>
        <v>1.0131859176085185</v>
      </c>
      <c r="AQ356" s="119">
        <f t="shared" si="1184"/>
        <v>1.0075630051494571</v>
      </c>
      <c r="AR356" s="119">
        <f t="shared" si="1184"/>
        <v>0.98714337950215991</v>
      </c>
      <c r="AS356" s="119">
        <f t="shared" si="1185"/>
        <v>1.0082869482500783</v>
      </c>
      <c r="AU356" s="51">
        <f t="shared" si="1125"/>
        <v>1690.8294300234613</v>
      </c>
      <c r="AV356" s="51">
        <f t="shared" si="1126"/>
        <v>1586.372368787228</v>
      </c>
      <c r="AW356" s="51">
        <f t="shared" si="1127"/>
        <v>1505.2485592175933</v>
      </c>
      <c r="AX356" s="51">
        <f t="shared" si="1128"/>
        <v>1407.6711217890104</v>
      </c>
      <c r="AY356" s="51">
        <f t="shared" si="1129"/>
        <v>1543.6570235266565</v>
      </c>
      <c r="BB356" s="71">
        <f t="shared" si="1186"/>
        <v>1.0090914096415224</v>
      </c>
      <c r="BC356" s="71">
        <f t="shared" si="1187"/>
        <v>1.0025825670677078</v>
      </c>
      <c r="BD356" s="71">
        <f t="shared" si="1188"/>
        <v>0.96776713833124284</v>
      </c>
      <c r="BE356" s="71">
        <f t="shared" si="1189"/>
        <v>0.98387051685018001</v>
      </c>
      <c r="BF356" s="71"/>
      <c r="BG356" s="71"/>
      <c r="BH356" s="71"/>
      <c r="BI356" s="71"/>
      <c r="BJ356" s="71"/>
      <c r="BK356" s="71"/>
      <c r="BL356" s="71"/>
      <c r="BM356" s="71"/>
      <c r="BN356" s="71"/>
      <c r="BO356" s="71"/>
      <c r="BP356" s="71"/>
      <c r="BQ356" s="148">
        <v>1.0078283124467489</v>
      </c>
      <c r="BR356" s="148">
        <v>1.0048907122546642</v>
      </c>
      <c r="BS356" s="148">
        <v>0.96837303277061315</v>
      </c>
      <c r="BT356" s="148">
        <v>0.98221774890502722</v>
      </c>
      <c r="BU356" s="72"/>
      <c r="BV356" s="148">
        <v>1.0012349688703426</v>
      </c>
      <c r="BW356" s="148">
        <v>0.99764563277530161</v>
      </c>
      <c r="BX356" s="148">
        <v>0.99934376226976229</v>
      </c>
      <c r="BY356" s="148">
        <v>1.0017439008229827</v>
      </c>
      <c r="CA356" s="148">
        <v>1.0340110179412108</v>
      </c>
      <c r="CB356" s="148">
        <v>1.0423036070568603</v>
      </c>
      <c r="CC356" s="148">
        <v>1.0462502776430807</v>
      </c>
      <c r="CD356" s="148">
        <v>1.0334475363843281</v>
      </c>
      <c r="CF356" s="148">
        <v>1.0407530645831109</v>
      </c>
      <c r="CG356" s="148">
        <v>1.0113634998204815</v>
      </c>
      <c r="CH356" s="148">
        <v>1.0333891596254303</v>
      </c>
      <c r="CI356" s="148">
        <v>0.95878206715498415</v>
      </c>
      <c r="CK356" s="73">
        <f t="shared" si="1190"/>
        <v>1.0585843858212403</v>
      </c>
      <c r="CL356" s="73">
        <f t="shared" si="1135"/>
        <v>1.0429252042195571</v>
      </c>
      <c r="CM356" s="73">
        <f t="shared" si="1191"/>
        <v>0.99852640935694925</v>
      </c>
      <c r="CN356" s="73">
        <f t="shared" si="1192"/>
        <v>0.99965492439451098</v>
      </c>
      <c r="CO356" s="73">
        <f t="shared" si="1193"/>
        <v>1.0405010610892929</v>
      </c>
      <c r="CP356" s="73">
        <f t="shared" si="1194"/>
        <v>1.0155450877949852</v>
      </c>
      <c r="CQ356" s="73">
        <f t="shared" si="1195"/>
        <v>0.98878475171293989</v>
      </c>
      <c r="CR356" s="73">
        <f t="shared" si="1196"/>
        <v>1.1040243367662521</v>
      </c>
      <c r="CS356" s="73">
        <f t="shared" si="1197"/>
        <v>1.1040243367662514</v>
      </c>
      <c r="CT356" s="73"/>
      <c r="CU356" s="73">
        <f t="shared" si="1198"/>
        <v>1.0547545382479113</v>
      </c>
      <c r="CV356" s="119">
        <f t="shared" si="1144"/>
        <v>1.0136986666248053</v>
      </c>
      <c r="CX356" s="53"/>
      <c r="CZ356" s="71">
        <f t="shared" si="1199"/>
        <v>0.20469221901642409</v>
      </c>
      <c r="DA356" s="71">
        <f t="shared" si="1200"/>
        <v>0.27681041905814147</v>
      </c>
      <c r="DB356" s="71">
        <f t="shared" si="1201"/>
        <v>0.35077772260085677</v>
      </c>
      <c r="DC356" s="71">
        <f t="shared" si="1202"/>
        <v>0.16771963932457784</v>
      </c>
      <c r="DE356" s="71">
        <f t="shared" si="1083"/>
        <v>0.20568696717715687</v>
      </c>
      <c r="DF356" s="71">
        <f t="shared" si="1084"/>
        <v>0.27761747588150115</v>
      </c>
      <c r="DG356" s="71">
        <f t="shared" si="1085"/>
        <v>0.35028798276065998</v>
      </c>
      <c r="DH356" s="71">
        <f t="shared" si="1086"/>
        <v>0.16640149149068209</v>
      </c>
      <c r="DI356" s="71">
        <f t="shared" si="1087"/>
        <v>0.99999391731000009</v>
      </c>
      <c r="DJ356" s="71"/>
      <c r="DK356" s="71">
        <f t="shared" si="1088"/>
        <v>0.2056882183148255</v>
      </c>
      <c r="DL356" s="71">
        <f t="shared" si="1089"/>
        <v>0.27761916455281715</v>
      </c>
      <c r="DM356" s="71">
        <f t="shared" si="1090"/>
        <v>0.35029011346683026</v>
      </c>
      <c r="DN356" s="71">
        <f t="shared" si="1091"/>
        <v>0.16640250366552709</v>
      </c>
      <c r="DQ356" s="71">
        <f t="shared" si="1104"/>
        <v>-7.6083742374371266E-3</v>
      </c>
      <c r="DR356" s="71">
        <f t="shared" si="1105"/>
        <v>1.4737232430673632E-3</v>
      </c>
      <c r="DS356" s="71">
        <f t="shared" si="1106"/>
        <v>7.3051448628640289E-5</v>
      </c>
      <c r="DT356" s="71">
        <f t="shared" si="1107"/>
        <v>5.667631171199403E-3</v>
      </c>
      <c r="DV356" s="71">
        <f t="shared" si="1092"/>
        <v>0.20685997790236543</v>
      </c>
      <c r="DW356" s="71">
        <f t="shared" si="1093"/>
        <v>0.24412341824541983</v>
      </c>
      <c r="DX356" s="71">
        <f t="shared" si="1094"/>
        <v>0.34625444141429784</v>
      </c>
      <c r="DY356" s="71">
        <f t="shared" si="1095"/>
        <v>0.20276216243791687</v>
      </c>
      <c r="DZ356" s="71"/>
      <c r="EB356" s="71">
        <f t="shared" si="1050"/>
        <v>-4.0874619206255815E-3</v>
      </c>
      <c r="EC356" s="71">
        <f t="shared" si="1051"/>
        <v>-1.7802893363268425E-3</v>
      </c>
      <c r="ED356" s="71">
        <f t="shared" si="1052"/>
        <v>3.2113598898606617E-3</v>
      </c>
      <c r="EE356" s="71">
        <f t="shared" si="1053"/>
        <v>8.491183196032197E-4</v>
      </c>
      <c r="EG356" s="71">
        <f t="shared" si="1075"/>
        <v>-4.8536938334709466E-4</v>
      </c>
      <c r="EH356" s="71">
        <f t="shared" si="1054"/>
        <v>8.909627809143889E-5</v>
      </c>
      <c r="EI356" s="71">
        <f t="shared" si="1055"/>
        <v>3.1560288137213685E-4</v>
      </c>
      <c r="EJ356" s="71">
        <f t="shared" si="1056"/>
        <v>7.6306622481735241E-4</v>
      </c>
      <c r="EL356" s="71">
        <f t="shared" si="1076"/>
        <v>1.0049978468952258E-2</v>
      </c>
      <c r="EM356" s="71">
        <f t="shared" si="1057"/>
        <v>1.0281446202310593E-2</v>
      </c>
      <c r="EN356" s="71">
        <f t="shared" si="1058"/>
        <v>1.1367738322942815E-2</v>
      </c>
      <c r="EO356" s="71">
        <f t="shared" si="1059"/>
        <v>7.9409416394379418E-3</v>
      </c>
      <c r="EQ356" s="71">
        <f t="shared" si="1077"/>
        <v>-1.3237881167343355E-3</v>
      </c>
      <c r="ER356" s="71">
        <f t="shared" si="1060"/>
        <v>-9.6507106917645726E-3</v>
      </c>
      <c r="ES356" s="71">
        <f t="shared" si="1061"/>
        <v>-5.9397667084777773E-3</v>
      </c>
      <c r="ET356" s="71">
        <f t="shared" si="1062"/>
        <v>6.8136850767797456E-3</v>
      </c>
      <c r="EW356" s="71">
        <f t="shared" si="1063"/>
        <v>0.99981289559753339</v>
      </c>
      <c r="EX356" s="71">
        <f t="shared" si="1064"/>
        <v>0.83948892399184705</v>
      </c>
      <c r="EY356" s="71">
        <f t="shared" si="1164"/>
        <v>0.98878475171293989</v>
      </c>
      <c r="EZ356" s="71"/>
      <c r="FA356" s="71">
        <f t="shared" si="1065"/>
        <v>0.99993122020183467</v>
      </c>
      <c r="FB356" s="71">
        <f t="shared" si="1066"/>
        <v>0.99009331227672981</v>
      </c>
      <c r="FC356" s="71">
        <f t="shared" si="1165"/>
        <v>0.99852640935694925</v>
      </c>
      <c r="FD356" s="71"/>
      <c r="FE356" s="71">
        <f t="shared" si="1067"/>
        <v>1.0001624419622688</v>
      </c>
      <c r="FF356" s="71">
        <f t="shared" si="1068"/>
        <v>1.0095026208975462</v>
      </c>
      <c r="FG356" s="71">
        <f t="shared" si="1166"/>
        <v>0.99965492439451098</v>
      </c>
      <c r="FH356" s="71"/>
      <c r="FI356" s="71">
        <f t="shared" si="1069"/>
        <v>1.0102773403729994</v>
      </c>
      <c r="FJ356" s="71">
        <f t="shared" si="1070"/>
        <v>1.0708422545378748</v>
      </c>
      <c r="FK356" s="71">
        <f t="shared" si="1071"/>
        <v>1.0405010610892929</v>
      </c>
      <c r="FM356" s="71">
        <f t="shared" si="1072"/>
        <v>0.99610925149499041</v>
      </c>
      <c r="FN356" s="71">
        <f t="shared" si="1073"/>
        <v>0.99815711909971161</v>
      </c>
      <c r="FO356" s="71">
        <f t="shared" si="1167"/>
        <v>1.0155450877949852</v>
      </c>
      <c r="GA356" s="51">
        <v>2011</v>
      </c>
      <c r="GB356" s="119">
        <f>CR378</f>
        <v>1.3976582241110007</v>
      </c>
      <c r="GC356" s="119">
        <f>CK378</f>
        <v>1.2988159087335898</v>
      </c>
      <c r="GD356" s="119">
        <f>CO378</f>
        <v>1.2618597002493752</v>
      </c>
      <c r="GE356" s="119">
        <f>CM378*CM378*CP378</f>
        <v>1.0081000878445792</v>
      </c>
      <c r="GF356" s="119">
        <f>CQ378</f>
        <v>0.84924185891771031</v>
      </c>
    </row>
    <row r="357" spans="1:188" x14ac:dyDescent="0.2">
      <c r="A357" s="75" t="s">
        <v>563</v>
      </c>
      <c r="B357" s="50">
        <f t="shared" si="1049"/>
        <v>1990</v>
      </c>
      <c r="D357" s="79">
        <f>Conversion_Factors!$M52*D204+D281</f>
        <v>3329.8352408844721</v>
      </c>
      <c r="E357" s="79">
        <f>Conversion_Factors!$M52*E204+E281</f>
        <v>4535.6012355970552</v>
      </c>
      <c r="F357" s="79">
        <f>Conversion_Factors!$M52*F204+F281</f>
        <v>6096.2780162244817</v>
      </c>
      <c r="G357" s="79">
        <f>Conversion_Factors!$M52*G204+G281</f>
        <v>2945.8296054887601</v>
      </c>
      <c r="H357" s="79">
        <f t="shared" si="1163"/>
        <v>16907.544098194769</v>
      </c>
      <c r="I357" s="71"/>
      <c r="J357" s="81">
        <f t="shared" si="1171"/>
        <v>19081.080636584022</v>
      </c>
      <c r="K357" s="81">
        <f t="shared" si="1171"/>
        <v>22622.311997099347</v>
      </c>
      <c r="L357" s="81">
        <f t="shared" si="1171"/>
        <v>32165.338348443653</v>
      </c>
      <c r="M357" s="81">
        <f t="shared" si="1171"/>
        <v>19125.365190133522</v>
      </c>
      <c r="N357" s="81">
        <f t="shared" si="1172"/>
        <v>92994.096172260543</v>
      </c>
      <c r="P357" s="85">
        <f t="shared" si="1173"/>
        <v>32.564452884581463</v>
      </c>
      <c r="Q357" s="85">
        <f t="shared" si="1173"/>
        <v>36.18624247102796</v>
      </c>
      <c r="R357" s="85">
        <f t="shared" si="1173"/>
        <v>48.976785232872061</v>
      </c>
      <c r="S357" s="85">
        <f t="shared" si="1173"/>
        <v>27.289783063680179</v>
      </c>
      <c r="T357" s="85">
        <f t="shared" si="1173"/>
        <v>145.01726365216166</v>
      </c>
      <c r="V357" s="84">
        <f t="shared" si="1203"/>
        <v>174.50978297844421</v>
      </c>
      <c r="W357" s="84">
        <f t="shared" si="1204"/>
        <v>200.49238274932353</v>
      </c>
      <c r="X357" s="84">
        <f t="shared" si="1205"/>
        <v>189.52942295163064</v>
      </c>
      <c r="Y357" s="84">
        <f t="shared" si="1206"/>
        <v>154.02736503083705</v>
      </c>
      <c r="Z357" s="84">
        <f t="shared" si="1207"/>
        <v>181.81309130501734</v>
      </c>
      <c r="AC357" s="84">
        <f t="shared" si="1174"/>
        <v>102.2536829556585</v>
      </c>
      <c r="AD357" s="84">
        <f t="shared" si="1175"/>
        <v>125.34048649092054</v>
      </c>
      <c r="AE357" s="84">
        <f t="shared" si="1176"/>
        <v>124.47280864267105</v>
      </c>
      <c r="AF357" s="84">
        <f t="shared" si="1177"/>
        <v>107.94624488640029</v>
      </c>
      <c r="AG357" s="84">
        <f t="shared" si="1178"/>
        <v>116.58987124973753</v>
      </c>
      <c r="AI357" s="74">
        <f t="shared" si="1179"/>
        <v>110.49396572453408</v>
      </c>
      <c r="AJ357" s="74">
        <f t="shared" si="1180"/>
        <v>131.5918519334956</v>
      </c>
      <c r="AK357" s="74">
        <f t="shared" si="1181"/>
        <v>128.49310200114709</v>
      </c>
      <c r="AL357" s="74">
        <f t="shared" si="1182"/>
        <v>108.50891058683054</v>
      </c>
      <c r="AM357" s="74">
        <f t="shared" si="1183"/>
        <v>121.46384126651699</v>
      </c>
      <c r="AO357" s="119">
        <f t="shared" si="1184"/>
        <v>0.92542323270920579</v>
      </c>
      <c r="AP357" s="119">
        <f t="shared" si="1184"/>
        <v>0.95249428174523743</v>
      </c>
      <c r="AQ357" s="119">
        <f t="shared" si="1184"/>
        <v>0.96871199079278081</v>
      </c>
      <c r="AR357" s="119">
        <f t="shared" si="1184"/>
        <v>0.99481456686471847</v>
      </c>
      <c r="AS357" s="119">
        <f t="shared" si="1185"/>
        <v>0.9598730785560704</v>
      </c>
      <c r="AU357" s="51">
        <f t="shared" si="1125"/>
        <v>1706.6356725177225</v>
      </c>
      <c r="AV357" s="51">
        <f t="shared" si="1126"/>
        <v>1599.5819735696243</v>
      </c>
      <c r="AW357" s="51">
        <f t="shared" si="1127"/>
        <v>1522.6572374993173</v>
      </c>
      <c r="AX357" s="51">
        <f t="shared" si="1128"/>
        <v>1426.8895151742543</v>
      </c>
      <c r="AY357" s="51">
        <f t="shared" si="1129"/>
        <v>1559.4244110242694</v>
      </c>
      <c r="BB357" s="71">
        <f t="shared" si="1186"/>
        <v>1.0156504214903708</v>
      </c>
      <c r="BC357" s="71">
        <f t="shared" si="1187"/>
        <v>0.97664516338925478</v>
      </c>
      <c r="BD357" s="71">
        <f t="shared" si="1188"/>
        <v>0.97221167345148074</v>
      </c>
      <c r="BE357" s="71">
        <f t="shared" si="1189"/>
        <v>0.93659998676399292</v>
      </c>
      <c r="BF357" s="71"/>
      <c r="BG357" s="71"/>
      <c r="BH357" s="71"/>
      <c r="BI357" s="71"/>
      <c r="BJ357" s="71"/>
      <c r="BK357" s="71"/>
      <c r="BL357" s="71"/>
      <c r="BM357" s="71"/>
      <c r="BN357" s="71"/>
      <c r="BO357" s="71"/>
      <c r="BP357" s="71"/>
      <c r="BQ357" s="148">
        <v>1.0150914498838441</v>
      </c>
      <c r="BR357" s="148">
        <v>0.97762058084947157</v>
      </c>
      <c r="BS357" s="148">
        <v>0.97226968409182346</v>
      </c>
      <c r="BT357" s="148">
        <v>0.93676176152716095</v>
      </c>
      <c r="BU357" s="72"/>
      <c r="BV357" s="148">
        <v>1.0006159757685003</v>
      </c>
      <c r="BW357" s="148">
        <v>0.99902621415955239</v>
      </c>
      <c r="BX357" s="148">
        <v>1.0000038046324526</v>
      </c>
      <c r="BY357" s="148">
        <v>0.99986555006823907</v>
      </c>
      <c r="CA357" s="148">
        <v>1.0436771785846826</v>
      </c>
      <c r="CB357" s="148">
        <v>1.0509827917069392</v>
      </c>
      <c r="CC357" s="148">
        <v>1.0583504948292177</v>
      </c>
      <c r="CD357" s="148">
        <v>1.0475567988319399</v>
      </c>
      <c r="CF357" s="148">
        <v>0.94344790035126824</v>
      </c>
      <c r="CG357" s="148">
        <v>0.95070347440595815</v>
      </c>
      <c r="CH357" s="148">
        <v>0.99344887021801598</v>
      </c>
      <c r="CI357" s="148">
        <v>0.96625493900752812</v>
      </c>
      <c r="CK357" s="73">
        <f t="shared" si="1190"/>
        <v>1.0643767234138797</v>
      </c>
      <c r="CL357" s="73">
        <f t="shared" si="1135"/>
        <v>0.99024960733785283</v>
      </c>
      <c r="CM357" s="73">
        <f t="shared" si="1191"/>
        <v>0.99798596878410895</v>
      </c>
      <c r="CN357" s="73">
        <f t="shared" si="1192"/>
        <v>0.99982153871404067</v>
      </c>
      <c r="CO357" s="73">
        <f t="shared" si="1193"/>
        <v>1.0515226518001632</v>
      </c>
      <c r="CP357" s="73">
        <f t="shared" si="1194"/>
        <v>0.96673072988829378</v>
      </c>
      <c r="CQ357" s="73">
        <f t="shared" si="1195"/>
        <v>0.97627821541164761</v>
      </c>
      <c r="CR357" s="73">
        <f t="shared" si="1196"/>
        <v>1.0539986324201447</v>
      </c>
      <c r="CS357" s="73">
        <f t="shared" si="1197"/>
        <v>1.0539986324201447</v>
      </c>
      <c r="CT357" s="73"/>
      <c r="CU357" s="73">
        <f t="shared" si="1198"/>
        <v>1.014310871333244</v>
      </c>
      <c r="CV357" s="119">
        <f t="shared" si="1144"/>
        <v>0.96461152748044543</v>
      </c>
      <c r="CX357" s="53"/>
      <c r="CZ357" s="71">
        <f t="shared" si="1199"/>
        <v>0.19694375608578191</v>
      </c>
      <c r="DA357" s="71">
        <f t="shared" si="1200"/>
        <v>0.2682590214909642</v>
      </c>
      <c r="DB357" s="71">
        <f t="shared" si="1201"/>
        <v>0.36056555469078361</v>
      </c>
      <c r="DC357" s="71">
        <f t="shared" si="1202"/>
        <v>0.17423166773247029</v>
      </c>
      <c r="DE357" s="71">
        <f t="shared" si="1083"/>
        <v>0.20079307085971757</v>
      </c>
      <c r="DF357" s="71">
        <f t="shared" si="1084"/>
        <v>0.27251235884216035</v>
      </c>
      <c r="DG357" s="71">
        <f t="shared" si="1085"/>
        <v>0.35564919132740802</v>
      </c>
      <c r="DH357" s="71">
        <f t="shared" si="1086"/>
        <v>0.17095498264398717</v>
      </c>
      <c r="DI357" s="71">
        <f t="shared" si="1087"/>
        <v>0.99990960367327308</v>
      </c>
      <c r="DJ357" s="71"/>
      <c r="DK357" s="71">
        <f t="shared" si="1088"/>
        <v>0.20081122345668359</v>
      </c>
      <c r="DL357" s="71">
        <f t="shared" si="1089"/>
        <v>0.27253699518542229</v>
      </c>
      <c r="DM357" s="71">
        <f t="shared" si="1090"/>
        <v>0.35568134361435605</v>
      </c>
      <c r="DN357" s="71">
        <f t="shared" si="1091"/>
        <v>0.1709704377435381</v>
      </c>
      <c r="DQ357" s="71">
        <f t="shared" si="1104"/>
        <v>7.1808766542484975E-3</v>
      </c>
      <c r="DR357" s="71">
        <f t="shared" si="1105"/>
        <v>-2.7512429935410612E-2</v>
      </c>
      <c r="DS357" s="71">
        <f t="shared" si="1106"/>
        <v>4.0158412716766057E-3</v>
      </c>
      <c r="DT357" s="71">
        <f t="shared" si="1107"/>
        <v>-4.7384030734401485E-2</v>
      </c>
      <c r="DV357" s="71">
        <f t="shared" si="1092"/>
        <v>0.20518593568820306</v>
      </c>
      <c r="DW357" s="71">
        <f t="shared" si="1093"/>
        <v>0.24326610965920023</v>
      </c>
      <c r="DX357" s="71">
        <f t="shared" si="1094"/>
        <v>0.34588581073857821</v>
      </c>
      <c r="DY357" s="71">
        <f t="shared" si="1095"/>
        <v>0.20566214391401846</v>
      </c>
      <c r="DZ357" s="71"/>
      <c r="EB357" s="71">
        <f t="shared" si="1050"/>
        <v>-8.1255577090465197E-3</v>
      </c>
      <c r="EC357" s="71">
        <f t="shared" si="1051"/>
        <v>-3.5179642618964704E-3</v>
      </c>
      <c r="ED357" s="71">
        <f t="shared" si="1052"/>
        <v>-1.0651907887975446E-3</v>
      </c>
      <c r="EE357" s="71">
        <f t="shared" si="1053"/>
        <v>1.4201065742199107E-2</v>
      </c>
      <c r="EG357" s="71">
        <f t="shared" si="1075"/>
        <v>-6.1842079024675253E-4</v>
      </c>
      <c r="EH357" s="71">
        <f t="shared" si="1054"/>
        <v>1.3828828271252802E-3</v>
      </c>
      <c r="EI357" s="71">
        <f t="shared" si="1055"/>
        <v>6.6025777368099495E-4</v>
      </c>
      <c r="EJ357" s="71">
        <f t="shared" si="1056"/>
        <v>-1.8768409644413617E-3</v>
      </c>
      <c r="EL357" s="71">
        <f t="shared" si="1076"/>
        <v>9.3047940496871085E-3</v>
      </c>
      <c r="EM357" s="71">
        <f t="shared" si="1057"/>
        <v>8.2924480761652174E-3</v>
      </c>
      <c r="EN357" s="71">
        <f t="shared" si="1058"/>
        <v>1.1498950940493075E-2</v>
      </c>
      <c r="EO357" s="71">
        <f t="shared" si="1059"/>
        <v>1.3560258774896986E-2</v>
      </c>
      <c r="EQ357" s="71">
        <f t="shared" si="1077"/>
        <v>-9.8158686931331632E-2</v>
      </c>
      <c r="ER357" s="71">
        <f t="shared" si="1060"/>
        <v>-6.1852489292208615E-2</v>
      </c>
      <c r="ES357" s="71">
        <f t="shared" si="1061"/>
        <v>-3.9416529422165635E-2</v>
      </c>
      <c r="ET357" s="71">
        <f t="shared" si="1062"/>
        <v>7.7639124507985465E-3</v>
      </c>
      <c r="EW357" s="71">
        <f t="shared" si="1063"/>
        <v>0.98735160885154594</v>
      </c>
      <c r="EX357" s="71">
        <f t="shared" si="1064"/>
        <v>0.82887073971640335</v>
      </c>
      <c r="EY357" s="71">
        <f t="shared" si="1164"/>
        <v>0.97627821541164761</v>
      </c>
      <c r="EZ357" s="71"/>
      <c r="FA357" s="71">
        <f t="shared" si="1065"/>
        <v>0.9994587618637063</v>
      </c>
      <c r="FB357" s="71">
        <f t="shared" si="1066"/>
        <v>0.98955743601763635</v>
      </c>
      <c r="FC357" s="71">
        <f t="shared" si="1165"/>
        <v>0.99798596878410895</v>
      </c>
      <c r="FD357" s="71"/>
      <c r="FE357" s="71">
        <f t="shared" si="1067"/>
        <v>1.0001666718339137</v>
      </c>
      <c r="FF357" s="71">
        <f t="shared" si="1068"/>
        <v>1.0096708765507119</v>
      </c>
      <c r="FG357" s="71">
        <f t="shared" si="1166"/>
        <v>0.99982153871404067</v>
      </c>
      <c r="FH357" s="71"/>
      <c r="FI357" s="71">
        <f t="shared" si="1069"/>
        <v>1.0105925799819291</v>
      </c>
      <c r="FJ357" s="71">
        <f t="shared" si="1070"/>
        <v>1.0821852367670965</v>
      </c>
      <c r="FK357" s="71">
        <f t="shared" si="1071"/>
        <v>1.0515226518001632</v>
      </c>
      <c r="FM357" s="71">
        <f t="shared" si="1072"/>
        <v>0.95193285015766238</v>
      </c>
      <c r="FN357" s="71">
        <f t="shared" si="1073"/>
        <v>0.95017855128974971</v>
      </c>
      <c r="FO357" s="71">
        <f t="shared" si="1167"/>
        <v>0.96673072988829378</v>
      </c>
    </row>
    <row r="358" spans="1:188" x14ac:dyDescent="0.2">
      <c r="A358" s="75" t="s">
        <v>563</v>
      </c>
      <c r="B358" s="50">
        <f t="shared" si="1049"/>
        <v>1991</v>
      </c>
      <c r="D358" s="79">
        <f>Conversion_Factors!$M53*D205+D282</f>
        <v>3348.1745150985748</v>
      </c>
      <c r="E358" s="79">
        <f>Conversion_Factors!$M53*E205+E282</f>
        <v>4821.433839764557</v>
      </c>
      <c r="F358" s="79">
        <f>Conversion_Factors!$M53*F205+F282</f>
        <v>6262.9163136340349</v>
      </c>
      <c r="G358" s="79">
        <f>Conversion_Factors!$M53*G205+G282</f>
        <v>3016.1804700711555</v>
      </c>
      <c r="H358" s="79">
        <f t="shared" si="1163"/>
        <v>17448.705138568323</v>
      </c>
      <c r="I358" s="71"/>
      <c r="J358" s="81">
        <f t="shared" si="1171"/>
        <v>19002.052470655493</v>
      </c>
      <c r="K358" s="81">
        <f t="shared" si="1171"/>
        <v>22632.301286786951</v>
      </c>
      <c r="L358" s="81">
        <f t="shared" si="1171"/>
        <v>32262.241136093278</v>
      </c>
      <c r="M358" s="81">
        <f t="shared" si="1171"/>
        <v>19471.826603944526</v>
      </c>
      <c r="N358" s="81">
        <f t="shared" si="1172"/>
        <v>93368.421497480245</v>
      </c>
      <c r="P358" s="85">
        <f t="shared" si="1173"/>
        <v>32.660722673382679</v>
      </c>
      <c r="Q358" s="85">
        <f t="shared" si="1173"/>
        <v>36.427676505017324</v>
      </c>
      <c r="R358" s="85">
        <f t="shared" si="1173"/>
        <v>49.578149085439442</v>
      </c>
      <c r="S358" s="85">
        <f t="shared" si="1173"/>
        <v>28.09594676759782</v>
      </c>
      <c r="T358" s="85">
        <f t="shared" si="1173"/>
        <v>146.76249503143725</v>
      </c>
      <c r="V358" s="84">
        <f t="shared" si="1203"/>
        <v>176.20067728310386</v>
      </c>
      <c r="W358" s="84">
        <f t="shared" si="1204"/>
        <v>213.03330044388267</v>
      </c>
      <c r="X358" s="84">
        <f t="shared" si="1205"/>
        <v>194.12527131065974</v>
      </c>
      <c r="Y358" s="84">
        <f t="shared" si="1206"/>
        <v>154.89971903612522</v>
      </c>
      <c r="Z358" s="84">
        <f t="shared" si="1207"/>
        <v>186.88015561063347</v>
      </c>
      <c r="AC358" s="84">
        <f t="shared" si="1174"/>
        <v>102.5137915220479</v>
      </c>
      <c r="AD358" s="84">
        <f t="shared" si="1175"/>
        <v>132.35633733324943</v>
      </c>
      <c r="AE358" s="84">
        <f t="shared" si="1176"/>
        <v>126.32412522784931</v>
      </c>
      <c r="AF358" s="84">
        <f t="shared" si="1177"/>
        <v>107.35286819199212</v>
      </c>
      <c r="AG358" s="84">
        <f t="shared" si="1178"/>
        <v>118.8907638482892</v>
      </c>
      <c r="AI358" s="74">
        <f t="shared" si="1179"/>
        <v>107.84814510206409</v>
      </c>
      <c r="AJ358" s="74">
        <f t="shared" si="1180"/>
        <v>134.2005002408481</v>
      </c>
      <c r="AK358" s="74">
        <f t="shared" si="1181"/>
        <v>126.86866006422136</v>
      </c>
      <c r="AL358" s="74">
        <f t="shared" si="1182"/>
        <v>108.2111379183263</v>
      </c>
      <c r="AM358" s="74">
        <f t="shared" si="1183"/>
        <v>120.88387075560749</v>
      </c>
      <c r="AO358" s="119">
        <f t="shared" si="1184"/>
        <v>0.95053829089996922</v>
      </c>
      <c r="AP358" s="119">
        <f t="shared" si="1184"/>
        <v>0.98625815176330212</v>
      </c>
      <c r="AQ358" s="119">
        <f t="shared" si="1184"/>
        <v>0.99570788533514576</v>
      </c>
      <c r="AR358" s="119">
        <f t="shared" si="1184"/>
        <v>0.99206856389420861</v>
      </c>
      <c r="AS358" s="119">
        <f t="shared" si="1185"/>
        <v>0.9835122180084076</v>
      </c>
      <c r="AU358" s="51">
        <f t="shared" si="1125"/>
        <v>1718.7997309143318</v>
      </c>
      <c r="AV358" s="51">
        <f t="shared" si="1126"/>
        <v>1609.5436360368844</v>
      </c>
      <c r="AW358" s="51">
        <f t="shared" si="1127"/>
        <v>1536.7236540171427</v>
      </c>
      <c r="AX358" s="51">
        <f t="shared" si="1128"/>
        <v>1442.9024733563647</v>
      </c>
      <c r="AY358" s="51">
        <f t="shared" si="1129"/>
        <v>1571.8643699615075</v>
      </c>
      <c r="BB358" s="71">
        <f t="shared" si="1186"/>
        <v>0.99133028045118576</v>
      </c>
      <c r="BC358" s="71">
        <f t="shared" si="1187"/>
        <v>0.99600596510247141</v>
      </c>
      <c r="BD358" s="71">
        <f t="shared" si="1188"/>
        <v>0.95992073028544811</v>
      </c>
      <c r="BE358" s="71">
        <f t="shared" si="1189"/>
        <v>0.93402974736271749</v>
      </c>
      <c r="BF358" s="71"/>
      <c r="BG358" s="71"/>
      <c r="BH358" s="71"/>
      <c r="BI358" s="71"/>
      <c r="BJ358" s="71"/>
      <c r="BK358" s="71"/>
      <c r="BL358" s="71"/>
      <c r="BM358" s="71"/>
      <c r="BN358" s="71"/>
      <c r="BO358" s="71"/>
      <c r="BP358" s="71"/>
      <c r="BQ358" s="148">
        <v>0.99150234673611337</v>
      </c>
      <c r="BR358" s="148">
        <v>0.99551708393803906</v>
      </c>
      <c r="BS358" s="148">
        <v>0.95922874793624369</v>
      </c>
      <c r="BT358" s="148">
        <v>0.93593173792694628</v>
      </c>
      <c r="BU358" s="72"/>
      <c r="BV358" s="148">
        <v>0.99977097316484431</v>
      </c>
      <c r="BW358" s="148">
        <v>1.0004182537831969</v>
      </c>
      <c r="BX358" s="148">
        <v>1.0006853741965953</v>
      </c>
      <c r="BY358" s="148">
        <v>0.99798763234628796</v>
      </c>
      <c r="CA358" s="148">
        <v>1.0511159954053715</v>
      </c>
      <c r="CB358" s="148">
        <v>1.0575279616343793</v>
      </c>
      <c r="CC358" s="148">
        <v>1.0681276124335475</v>
      </c>
      <c r="CD358" s="148">
        <v>1.0593127778581315</v>
      </c>
      <c r="CF358" s="148">
        <v>0.9691691727214693</v>
      </c>
      <c r="CG358" s="148">
        <v>0.98449913939259992</v>
      </c>
      <c r="CH358" s="148">
        <v>1.0212357015060602</v>
      </c>
      <c r="CI358" s="148">
        <v>0.96360548995677409</v>
      </c>
      <c r="CK358" s="73">
        <f t="shared" si="1190"/>
        <v>1.0686611154295853</v>
      </c>
      <c r="CL358" s="73">
        <f t="shared" si="1135"/>
        <v>1.0178475014332466</v>
      </c>
      <c r="CM358" s="73">
        <f t="shared" si="1191"/>
        <v>0.99748125619344641</v>
      </c>
      <c r="CN358" s="73">
        <f t="shared" si="1192"/>
        <v>0.99995525957972675</v>
      </c>
      <c r="CO358" s="73">
        <f t="shared" si="1193"/>
        <v>1.0603037543834659</v>
      </c>
      <c r="CP358" s="73">
        <f t="shared" si="1194"/>
        <v>0.99039912211418302</v>
      </c>
      <c r="CQ358" s="73">
        <f t="shared" si="1195"/>
        <v>0.9717551622048648</v>
      </c>
      <c r="CR358" s="73">
        <f t="shared" si="1196"/>
        <v>1.0877340462188696</v>
      </c>
      <c r="CS358" s="73">
        <f t="shared" si="1197"/>
        <v>1.0877340462188698</v>
      </c>
      <c r="CT358" s="73"/>
      <c r="CU358" s="73">
        <f t="shared" si="1198"/>
        <v>1.047432049780729</v>
      </c>
      <c r="CV358" s="119">
        <f t="shared" si="1144"/>
        <v>0.98786036119411702</v>
      </c>
      <c r="CX358" s="53"/>
      <c r="CZ358" s="71">
        <f t="shared" si="1199"/>
        <v>0.19188670382754228</v>
      </c>
      <c r="DA358" s="71">
        <f t="shared" si="1200"/>
        <v>0.27632043761845348</v>
      </c>
      <c r="DB358" s="71">
        <f t="shared" si="1201"/>
        <v>0.35893301330369726</v>
      </c>
      <c r="DC358" s="71">
        <f t="shared" si="1202"/>
        <v>0.17285984525030693</v>
      </c>
      <c r="DE358" s="71">
        <f t="shared" si="1083"/>
        <v>0.19440426762481663</v>
      </c>
      <c r="DF358" s="71">
        <f t="shared" si="1084"/>
        <v>0.27226983951944839</v>
      </c>
      <c r="DG358" s="71">
        <f t="shared" si="1085"/>
        <v>0.35974866662398874</v>
      </c>
      <c r="DH358" s="71">
        <f t="shared" si="1086"/>
        <v>0.17354485283692994</v>
      </c>
      <c r="DI358" s="71">
        <f t="shared" si="1087"/>
        <v>0.99996762660518379</v>
      </c>
      <c r="DJ358" s="71"/>
      <c r="DK358" s="71">
        <f t="shared" si="1088"/>
        <v>0.1944105613546758</v>
      </c>
      <c r="DL358" s="71">
        <f t="shared" si="1089"/>
        <v>0.27227865410381774</v>
      </c>
      <c r="DM358" s="71">
        <f t="shared" si="1090"/>
        <v>0.35976031328664998</v>
      </c>
      <c r="DN358" s="71">
        <f t="shared" si="1091"/>
        <v>0.17355047125485643</v>
      </c>
      <c r="DQ358" s="71">
        <f t="shared" si="1104"/>
        <v>-2.3512671013572954E-2</v>
      </c>
      <c r="DR358" s="71">
        <f t="shared" si="1105"/>
        <v>1.814064390077819E-2</v>
      </c>
      <c r="DS358" s="71">
        <f t="shared" si="1106"/>
        <v>-1.3503644740173119E-2</v>
      </c>
      <c r="DT358" s="71">
        <f t="shared" si="1107"/>
        <v>-8.8644901561173541E-4</v>
      </c>
      <c r="DV358" s="71">
        <f t="shared" si="1092"/>
        <v>0.2035169082425615</v>
      </c>
      <c r="DW358" s="71">
        <f t="shared" si="1093"/>
        <v>0.24239781420528497</v>
      </c>
      <c r="DX358" s="71">
        <f t="shared" si="1094"/>
        <v>0.34553696655312893</v>
      </c>
      <c r="DY358" s="71">
        <f t="shared" si="1095"/>
        <v>0.20854831099902463</v>
      </c>
      <c r="DZ358" s="71"/>
      <c r="EB358" s="71">
        <f t="shared" si="1050"/>
        <v>-8.1674827983644008E-3</v>
      </c>
      <c r="EC358" s="71">
        <f t="shared" si="1051"/>
        <v>-3.5757087829482114E-3</v>
      </c>
      <c r="ED358" s="71">
        <f t="shared" si="1052"/>
        <v>-1.009061970493045E-3</v>
      </c>
      <c r="EE358" s="71">
        <f t="shared" si="1053"/>
        <v>1.3935977526320481E-2</v>
      </c>
      <c r="EG358" s="71">
        <f t="shared" si="1075"/>
        <v>-8.4483919910270503E-4</v>
      </c>
      <c r="EH358" s="71">
        <f t="shared" si="1054"/>
        <v>1.3924266173693024E-3</v>
      </c>
      <c r="EI358" s="71">
        <f t="shared" si="1055"/>
        <v>6.8133480974593113E-4</v>
      </c>
      <c r="EJ358" s="71">
        <f t="shared" si="1056"/>
        <v>-1.8799362150859285E-3</v>
      </c>
      <c r="EL358" s="71">
        <f t="shared" si="1076"/>
        <v>7.1022267800575018E-3</v>
      </c>
      <c r="EM358" s="71">
        <f t="shared" si="1057"/>
        <v>6.2083543467415549E-3</v>
      </c>
      <c r="EN358" s="71">
        <f t="shared" si="1058"/>
        <v>9.19566156555718E-3</v>
      </c>
      <c r="EO358" s="71">
        <f t="shared" si="1059"/>
        <v>1.1159780523826743E-2</v>
      </c>
      <c r="EQ358" s="71">
        <f t="shared" si="1077"/>
        <v>2.689803777403758E-2</v>
      </c>
      <c r="ER358" s="71">
        <f t="shared" si="1060"/>
        <v>3.4930813987076689E-2</v>
      </c>
      <c r="ES358" s="71">
        <f t="shared" si="1061"/>
        <v>2.7586048735334736E-2</v>
      </c>
      <c r="ET358" s="71">
        <f t="shared" si="1062"/>
        <v>-2.7457433455076795E-3</v>
      </c>
      <c r="EW358" s="71">
        <f t="shared" si="1063"/>
        <v>0.99536704482863458</v>
      </c>
      <c r="EX358" s="71">
        <f t="shared" si="1064"/>
        <v>0.82503061873644079</v>
      </c>
      <c r="EY358" s="71">
        <f t="shared" si="1164"/>
        <v>0.9717551622048648</v>
      </c>
      <c r="EZ358" s="71"/>
      <c r="FA358" s="71">
        <f t="shared" si="1065"/>
        <v>0.99949426885101655</v>
      </c>
      <c r="FB358" s="71">
        <f t="shared" si="1066"/>
        <v>0.98905698599853409</v>
      </c>
      <c r="FC358" s="71">
        <f t="shared" si="1165"/>
        <v>0.99748125619344641</v>
      </c>
      <c r="FD358" s="71"/>
      <c r="FE358" s="71">
        <f t="shared" si="1067"/>
        <v>1.0001337447339433</v>
      </c>
      <c r="FF358" s="71">
        <f t="shared" si="1068"/>
        <v>1.0098059147134664</v>
      </c>
      <c r="FG358" s="71">
        <f t="shared" si="1166"/>
        <v>0.99995525957972675</v>
      </c>
      <c r="FH358" s="71"/>
      <c r="FI358" s="71">
        <f t="shared" si="1069"/>
        <v>1.0083508449088281</v>
      </c>
      <c r="FJ358" s="71">
        <f t="shared" si="1070"/>
        <v>1.091222397841962</v>
      </c>
      <c r="FK358" s="71">
        <f t="shared" si="1071"/>
        <v>1.0603037543834659</v>
      </c>
      <c r="FM358" s="71">
        <f t="shared" si="1072"/>
        <v>1.0244829211425028</v>
      </c>
      <c r="FN358" s="71">
        <f t="shared" si="1073"/>
        <v>0.97344169783227419</v>
      </c>
      <c r="FO358" s="71">
        <f t="shared" si="1167"/>
        <v>0.99039912211418302</v>
      </c>
    </row>
    <row r="359" spans="1:188" x14ac:dyDescent="0.2">
      <c r="A359" s="75" t="s">
        <v>563</v>
      </c>
      <c r="B359" s="50">
        <f t="shared" si="1049"/>
        <v>1992</v>
      </c>
      <c r="D359" s="79">
        <f>Conversion_Factors!$M54*D206+D283</f>
        <v>3516.3575610710832</v>
      </c>
      <c r="E359" s="79">
        <f>Conversion_Factors!$M54*E206+E283</f>
        <v>4681.90732927111</v>
      </c>
      <c r="F359" s="79">
        <f>Conversion_Factors!$M54*F206+F283</f>
        <v>6270.4325631176862</v>
      </c>
      <c r="G359" s="79">
        <f>Conversion_Factors!$M54*G206+G283</f>
        <v>2965.2503808364509</v>
      </c>
      <c r="H359" s="79">
        <f t="shared" si="1163"/>
        <v>17433.947834296334</v>
      </c>
      <c r="I359" s="71"/>
      <c r="J359" s="81">
        <f t="shared" si="1171"/>
        <v>19097.727571592604</v>
      </c>
      <c r="K359" s="81">
        <f t="shared" si="1171"/>
        <v>23028.554840007942</v>
      </c>
      <c r="L359" s="81">
        <f t="shared" si="1171"/>
        <v>32929.60883237837</v>
      </c>
      <c r="M359" s="81">
        <f t="shared" si="1171"/>
        <v>19818.976894420397</v>
      </c>
      <c r="N359" s="81">
        <f t="shared" si="1172"/>
        <v>94874.868138399324</v>
      </c>
      <c r="P359" s="85">
        <f t="shared" si="1173"/>
        <v>33.017659885531067</v>
      </c>
      <c r="Q359" s="85">
        <f t="shared" si="1173"/>
        <v>37.467086201644697</v>
      </c>
      <c r="R359" s="85">
        <f t="shared" si="1173"/>
        <v>51.215132602553865</v>
      </c>
      <c r="S359" s="85">
        <f t="shared" si="1173"/>
        <v>28.870039793416787</v>
      </c>
      <c r="T359" s="85">
        <f t="shared" si="1173"/>
        <v>150.56991848314641</v>
      </c>
      <c r="V359" s="84">
        <f t="shared" si="1203"/>
        <v>184.12439636543868</v>
      </c>
      <c r="W359" s="84">
        <f t="shared" si="1204"/>
        <v>203.30877737656138</v>
      </c>
      <c r="X359" s="84">
        <f t="shared" si="1205"/>
        <v>190.4192848155615</v>
      </c>
      <c r="Y359" s="84">
        <f t="shared" si="1206"/>
        <v>149.61672323616526</v>
      </c>
      <c r="Z359" s="84">
        <f t="shared" si="1207"/>
        <v>183.75728131568468</v>
      </c>
      <c r="AC359" s="84">
        <f t="shared" si="1174"/>
        <v>106.49929683878095</v>
      </c>
      <c r="AD359" s="84">
        <f t="shared" si="1175"/>
        <v>124.96054014111158</v>
      </c>
      <c r="AE359" s="84">
        <f t="shared" si="1176"/>
        <v>122.43319980792178</v>
      </c>
      <c r="AF359" s="84">
        <f t="shared" si="1177"/>
        <v>102.71029766687799</v>
      </c>
      <c r="AG359" s="84">
        <f t="shared" si="1178"/>
        <v>115.78639352353605</v>
      </c>
      <c r="AI359" s="74">
        <f t="shared" si="1179"/>
        <v>106.94399085699634</v>
      </c>
      <c r="AJ359" s="74">
        <f t="shared" si="1180"/>
        <v>130.01507716686783</v>
      </c>
      <c r="AK359" s="74">
        <f t="shared" si="1181"/>
        <v>125.11168609642421</v>
      </c>
      <c r="AL359" s="74">
        <f t="shared" si="1182"/>
        <v>106.16041014403632</v>
      </c>
      <c r="AM359" s="74">
        <f t="shared" si="1183"/>
        <v>118.71423893707009</v>
      </c>
      <c r="AO359" s="119">
        <f t="shared" si="1184"/>
        <v>0.99584180453102755</v>
      </c>
      <c r="AP359" s="119">
        <f t="shared" si="1184"/>
        <v>0.96112345478771666</v>
      </c>
      <c r="AQ359" s="119">
        <f t="shared" si="1184"/>
        <v>0.97859123818027594</v>
      </c>
      <c r="AR359" s="119">
        <f t="shared" si="1184"/>
        <v>0.9675009500012548</v>
      </c>
      <c r="AS359" s="119">
        <f t="shared" si="1185"/>
        <v>0.97533703252660298</v>
      </c>
      <c r="AU359" s="51">
        <f t="shared" si="1125"/>
        <v>1728.8789863483034</v>
      </c>
      <c r="AV359" s="51">
        <f t="shared" si="1126"/>
        <v>1626.9838234291813</v>
      </c>
      <c r="AW359" s="51">
        <f t="shared" si="1127"/>
        <v>1555.2912536329941</v>
      </c>
      <c r="AX359" s="51">
        <f t="shared" si="1128"/>
        <v>1456.6866870683177</v>
      </c>
      <c r="AY359" s="51">
        <f t="shared" si="1129"/>
        <v>1587.0369196561262</v>
      </c>
      <c r="BB359" s="71">
        <f t="shared" si="1186"/>
        <v>0.98301937737087863</v>
      </c>
      <c r="BC359" s="71">
        <f t="shared" si="1187"/>
        <v>0.96494269528842191</v>
      </c>
      <c r="BD359" s="71">
        <f t="shared" si="1188"/>
        <v>0.94662701587712517</v>
      </c>
      <c r="BE359" s="71">
        <f t="shared" si="1189"/>
        <v>0.91632878994024325</v>
      </c>
      <c r="BF359" s="71"/>
      <c r="BG359" s="71"/>
      <c r="BH359" s="71"/>
      <c r="BI359" s="71"/>
      <c r="BJ359" s="71"/>
      <c r="BK359" s="71"/>
      <c r="BL359" s="71"/>
      <c r="BM359" s="71"/>
      <c r="BN359" s="71"/>
      <c r="BO359" s="71"/>
      <c r="BP359" s="71"/>
      <c r="BQ359" s="148">
        <v>0.98359294337925252</v>
      </c>
      <c r="BR359" s="148">
        <v>0.96513710618687254</v>
      </c>
      <c r="BS359" s="148">
        <v>0.94647717295704581</v>
      </c>
      <c r="BT359" s="148">
        <v>0.91809289364795121</v>
      </c>
      <c r="BU359" s="72"/>
      <c r="BV359" s="148">
        <v>0.99949571955942917</v>
      </c>
      <c r="BW359" s="148">
        <v>0.9998315571429468</v>
      </c>
      <c r="BX359" s="148">
        <v>1.0001685427468412</v>
      </c>
      <c r="BY359" s="148">
        <v>0.99796374211204242</v>
      </c>
      <c r="CA359" s="148">
        <v>1.057279870357102</v>
      </c>
      <c r="CB359" s="148">
        <v>1.0689867909637349</v>
      </c>
      <c r="CC359" s="148">
        <v>1.0810333588860452</v>
      </c>
      <c r="CD359" s="148">
        <v>1.0694325149764923</v>
      </c>
      <c r="CF359" s="148">
        <v>1.0152242028172402</v>
      </c>
      <c r="CG359" s="148">
        <v>0.95930777778264142</v>
      </c>
      <c r="CH359" s="148">
        <v>1.0036338315738478</v>
      </c>
      <c r="CI359" s="148">
        <v>0.93986947888255734</v>
      </c>
      <c r="CK359" s="73">
        <f t="shared" si="1190"/>
        <v>1.085903357740206</v>
      </c>
      <c r="CL359" s="73">
        <f t="shared" si="1135"/>
        <v>1.0008386874796324</v>
      </c>
      <c r="CM359" s="73">
        <f t="shared" si="1191"/>
        <v>0.99757944792922049</v>
      </c>
      <c r="CN359" s="73">
        <f t="shared" si="1192"/>
        <v>0.99955162788096941</v>
      </c>
      <c r="CO359" s="73">
        <f t="shared" si="1193"/>
        <v>1.0709947648220839</v>
      </c>
      <c r="CP359" s="73">
        <f t="shared" si="1194"/>
        <v>0.98206447620883708</v>
      </c>
      <c r="CQ359" s="73">
        <f t="shared" si="1195"/>
        <v>0.95429799401048854</v>
      </c>
      <c r="CR359" s="73">
        <f t="shared" si="1196"/>
        <v>1.0868140912904334</v>
      </c>
      <c r="CS359" s="73">
        <f t="shared" si="1197"/>
        <v>1.0868140912904336</v>
      </c>
      <c r="CT359" s="73"/>
      <c r="CU359" s="73">
        <f t="shared" si="1198"/>
        <v>1.0487695602015825</v>
      </c>
      <c r="CV359" s="119">
        <f t="shared" si="1144"/>
        <v>0.9792480735195811</v>
      </c>
      <c r="CX359" s="53"/>
      <c r="CZ359" s="71">
        <f t="shared" si="1199"/>
        <v>0.20169600107175092</v>
      </c>
      <c r="DA359" s="71">
        <f t="shared" si="1200"/>
        <v>0.26855118380363563</v>
      </c>
      <c r="DB359" s="71">
        <f t="shared" si="1201"/>
        <v>0.35966796635598469</v>
      </c>
      <c r="DC359" s="71">
        <f t="shared" si="1202"/>
        <v>0.17008484876862853</v>
      </c>
      <c r="DE359" s="71">
        <f t="shared" si="1083"/>
        <v>0.19675059936482447</v>
      </c>
      <c r="DF359" s="71">
        <f t="shared" si="1084"/>
        <v>0.27241734624606795</v>
      </c>
      <c r="DG359" s="71">
        <f t="shared" si="1085"/>
        <v>0.35930036455028586</v>
      </c>
      <c r="DH359" s="71">
        <f t="shared" si="1086"/>
        <v>0.17146860454988944</v>
      </c>
      <c r="DI359" s="71">
        <f t="shared" si="1087"/>
        <v>0.99993691471106771</v>
      </c>
      <c r="DJ359" s="71"/>
      <c r="DK359" s="71">
        <f t="shared" si="1088"/>
        <v>0.19676301221630133</v>
      </c>
      <c r="DL359" s="71">
        <f t="shared" si="1089"/>
        <v>0.27243453285728836</v>
      </c>
      <c r="DM359" s="71">
        <f t="shared" si="1090"/>
        <v>0.35932303254761416</v>
      </c>
      <c r="DN359" s="71">
        <f t="shared" si="1091"/>
        <v>0.17147942237879615</v>
      </c>
      <c r="DQ359" s="71">
        <f t="shared" si="1104"/>
        <v>-8.0091787740447506E-3</v>
      </c>
      <c r="DR359" s="71">
        <f t="shared" si="1105"/>
        <v>-3.0992114323418918E-2</v>
      </c>
      <c r="DS359" s="71">
        <f t="shared" si="1106"/>
        <v>-1.3382720967729831E-2</v>
      </c>
      <c r="DT359" s="71">
        <f t="shared" si="1107"/>
        <v>-1.9243967414243734E-2</v>
      </c>
      <c r="DV359" s="71">
        <f t="shared" si="1092"/>
        <v>0.2012938510094546</v>
      </c>
      <c r="DW359" s="71">
        <f t="shared" si="1093"/>
        <v>0.24272555305599888</v>
      </c>
      <c r="DX359" s="71">
        <f t="shared" si="1094"/>
        <v>0.34708463345996005</v>
      </c>
      <c r="DY359" s="71">
        <f t="shared" si="1095"/>
        <v>0.20889596247458639</v>
      </c>
      <c r="DZ359" s="71"/>
      <c r="EB359" s="71">
        <f t="shared" si="1050"/>
        <v>-1.0983302840059595E-2</v>
      </c>
      <c r="EC359" s="71">
        <f t="shared" si="1051"/>
        <v>1.3511569332345314E-3</v>
      </c>
      <c r="ED359" s="71">
        <f t="shared" si="1052"/>
        <v>4.4690188196594739E-3</v>
      </c>
      <c r="EE359" s="71">
        <f t="shared" si="1053"/>
        <v>1.665618996483712E-3</v>
      </c>
      <c r="EG359" s="71">
        <f t="shared" si="1075"/>
        <v>-2.7535456690797538E-4</v>
      </c>
      <c r="EH359" s="71">
        <f t="shared" si="1054"/>
        <v>-5.8662338460945505E-4</v>
      </c>
      <c r="EI359" s="71">
        <f t="shared" si="1055"/>
        <v>-5.1661088985269015E-4</v>
      </c>
      <c r="EJ359" s="71">
        <f t="shared" si="1056"/>
        <v>-2.3938693649911293E-5</v>
      </c>
      <c r="EL359" s="71">
        <f t="shared" si="1076"/>
        <v>5.8469973427420757E-3</v>
      </c>
      <c r="EM359" s="71">
        <f t="shared" si="1057"/>
        <v>1.0777202674228161E-2</v>
      </c>
      <c r="EN359" s="71">
        <f t="shared" si="1058"/>
        <v>1.2010176767677832E-2</v>
      </c>
      <c r="EO359" s="71">
        <f t="shared" si="1059"/>
        <v>9.5077728516982981E-3</v>
      </c>
      <c r="EQ359" s="71">
        <f t="shared" si="1077"/>
        <v>4.6425575054031047E-2</v>
      </c>
      <c r="ER359" s="71">
        <f t="shared" si="1060"/>
        <v>-2.5921064362100125E-2</v>
      </c>
      <c r="ES359" s="71">
        <f t="shared" si="1061"/>
        <v>-1.7386120961783168E-2</v>
      </c>
      <c r="ET359" s="71">
        <f t="shared" si="1062"/>
        <v>-2.4940954693850135E-2</v>
      </c>
      <c r="EW359" s="71">
        <f t="shared" si="1063"/>
        <v>0.98203542530737176</v>
      </c>
      <c r="EX359" s="71">
        <f t="shared" si="1064"/>
        <v>0.81020929456244473</v>
      </c>
      <c r="EY359" s="71">
        <f t="shared" si="1164"/>
        <v>0.95429799401048854</v>
      </c>
      <c r="EZ359" s="71"/>
      <c r="FA359" s="71">
        <f t="shared" si="1065"/>
        <v>1.0000984396801087</v>
      </c>
      <c r="FB359" s="71">
        <f t="shared" si="1066"/>
        <v>0.98915434845184502</v>
      </c>
      <c r="FC359" s="71">
        <f t="shared" si="1165"/>
        <v>0.99757944792922049</v>
      </c>
      <c r="FD359" s="71"/>
      <c r="FE359" s="71">
        <f t="shared" si="1067"/>
        <v>0.99959635024178284</v>
      </c>
      <c r="FF359" s="71">
        <f t="shared" si="1068"/>
        <v>1.009398306800146</v>
      </c>
      <c r="FG359" s="71">
        <f t="shared" si="1166"/>
        <v>0.99955162788096941</v>
      </c>
      <c r="FH359" s="71"/>
      <c r="FI359" s="71">
        <f t="shared" si="1069"/>
        <v>1.0100829695211582</v>
      </c>
      <c r="FJ359" s="71">
        <f t="shared" si="1070"/>
        <v>1.1022251600202075</v>
      </c>
      <c r="FK359" s="71">
        <f t="shared" si="1071"/>
        <v>1.0709947648220839</v>
      </c>
      <c r="FM359" s="71">
        <f t="shared" si="1072"/>
        <v>0.99158455846815152</v>
      </c>
      <c r="FN359" s="71">
        <f t="shared" si="1073"/>
        <v>0.96524975613950337</v>
      </c>
      <c r="FO359" s="71">
        <f t="shared" si="1167"/>
        <v>0.98206447620883708</v>
      </c>
    </row>
    <row r="360" spans="1:188" x14ac:dyDescent="0.2">
      <c r="A360" s="75" t="s">
        <v>563</v>
      </c>
      <c r="B360" s="50">
        <f t="shared" si="1049"/>
        <v>1993</v>
      </c>
      <c r="D360" s="79">
        <f>Conversion_Factors!$M55*D207+D284</f>
        <v>3575.9121789403926</v>
      </c>
      <c r="E360" s="79">
        <f>Conversion_Factors!$M55*E207+E284</f>
        <v>4934.8913151622019</v>
      </c>
      <c r="F360" s="79">
        <f>Conversion_Factors!$M55*F207+F284</f>
        <v>6690.2906613927644</v>
      </c>
      <c r="G360" s="79">
        <f>Conversion_Factors!$M55*G207+G284</f>
        <v>3087.9037220350956</v>
      </c>
      <c r="H360" s="79">
        <f t="shared" si="1163"/>
        <v>18288.997877530455</v>
      </c>
      <c r="I360" s="71"/>
      <c r="J360" s="81">
        <f t="shared" si="1171"/>
        <v>19199.559682587875</v>
      </c>
      <c r="K360" s="81">
        <f t="shared" si="1171"/>
        <v>23449.020816961784</v>
      </c>
      <c r="L360" s="81">
        <f t="shared" si="1171"/>
        <v>33640.391282844874</v>
      </c>
      <c r="M360" s="81">
        <f t="shared" si="1171"/>
        <v>20186.205734744279</v>
      </c>
      <c r="N360" s="81">
        <f t="shared" si="1172"/>
        <v>96475.177517138814</v>
      </c>
      <c r="P360" s="85">
        <f t="shared" si="1173"/>
        <v>33.373121551577057</v>
      </c>
      <c r="Q360" s="85">
        <f t="shared" si="1173"/>
        <v>38.547068649809724</v>
      </c>
      <c r="R360" s="85">
        <f t="shared" si="1173"/>
        <v>52.925103276561387</v>
      </c>
      <c r="S360" s="85">
        <f t="shared" si="1173"/>
        <v>29.67296562877258</v>
      </c>
      <c r="T360" s="85">
        <f t="shared" si="1173"/>
        <v>154.51825910672076</v>
      </c>
      <c r="V360" s="84">
        <f t="shared" si="1203"/>
        <v>186.24969728776622</v>
      </c>
      <c r="W360" s="84">
        <f t="shared" si="1204"/>
        <v>210.45191411969586</v>
      </c>
      <c r="X360" s="84">
        <f t="shared" si="1205"/>
        <v>198.87671951082567</v>
      </c>
      <c r="Y360" s="84">
        <f t="shared" si="1206"/>
        <v>152.97098239320079</v>
      </c>
      <c r="Z360" s="84">
        <f t="shared" si="1207"/>
        <v>189.57205727122312</v>
      </c>
      <c r="AC360" s="84">
        <f t="shared" si="1174"/>
        <v>107.14946677714694</v>
      </c>
      <c r="AD360" s="84">
        <f t="shared" si="1175"/>
        <v>128.02247973754967</v>
      </c>
      <c r="AE360" s="84">
        <f t="shared" si="1176"/>
        <v>126.41053577982628</v>
      </c>
      <c r="AF360" s="84">
        <f t="shared" si="1177"/>
        <v>104.06454685610831</v>
      </c>
      <c r="AG360" s="84">
        <f t="shared" si="1178"/>
        <v>118.36140261520055</v>
      </c>
      <c r="AI360" s="74">
        <f t="shared" si="1179"/>
        <v>105.88876152706003</v>
      </c>
      <c r="AJ360" s="74">
        <f t="shared" si="1180"/>
        <v>126.48614591191708</v>
      </c>
      <c r="AK360" s="74">
        <f t="shared" si="1181"/>
        <v>123.7302773944472</v>
      </c>
      <c r="AL360" s="74">
        <f t="shared" si="1182"/>
        <v>104.62855039800159</v>
      </c>
      <c r="AM360" s="74">
        <f t="shared" si="1183"/>
        <v>116.89612511047457</v>
      </c>
      <c r="AO360" s="119">
        <f t="shared" si="1184"/>
        <v>1.0119059400818919</v>
      </c>
      <c r="AP360" s="119">
        <f t="shared" si="1184"/>
        <v>1.0121462616680761</v>
      </c>
      <c r="AQ360" s="119">
        <f t="shared" si="1184"/>
        <v>1.0216621060084956</v>
      </c>
      <c r="AR360" s="119">
        <f t="shared" si="1184"/>
        <v>0.99460946806824868</v>
      </c>
      <c r="AS360" s="119">
        <f t="shared" si="1185"/>
        <v>1.0125348680577837</v>
      </c>
      <c r="AU360" s="51">
        <f t="shared" si="1125"/>
        <v>1738.2232771641748</v>
      </c>
      <c r="AV360" s="51">
        <f t="shared" si="1126"/>
        <v>1643.8668783101939</v>
      </c>
      <c r="AW360" s="51">
        <f t="shared" si="1127"/>
        <v>1573.2606327783967</v>
      </c>
      <c r="AX360" s="51">
        <f t="shared" si="1128"/>
        <v>1469.9625089870055</v>
      </c>
      <c r="AY360" s="51">
        <f t="shared" si="1129"/>
        <v>1601.6374686563347</v>
      </c>
      <c r="BB360" s="71">
        <f t="shared" si="1186"/>
        <v>0.97331980593554146</v>
      </c>
      <c r="BC360" s="71">
        <f t="shared" si="1187"/>
        <v>0.93875176027655938</v>
      </c>
      <c r="BD360" s="71">
        <f t="shared" si="1188"/>
        <v>0.93617492432549065</v>
      </c>
      <c r="BE360" s="71">
        <f t="shared" si="1189"/>
        <v>0.9031064673669067</v>
      </c>
      <c r="BF360" s="71"/>
      <c r="BG360" s="71"/>
      <c r="BH360" s="71"/>
      <c r="BI360" s="71"/>
      <c r="BJ360" s="71"/>
      <c r="BK360" s="71"/>
      <c r="BL360" s="71"/>
      <c r="BM360" s="71"/>
      <c r="BN360" s="71"/>
      <c r="BO360" s="71"/>
      <c r="BP360" s="71"/>
      <c r="BQ360" s="148">
        <v>0.97422493186643644</v>
      </c>
      <c r="BR360" s="148">
        <v>0.93958691098113445</v>
      </c>
      <c r="BS360" s="148">
        <v>0.93652227339815353</v>
      </c>
      <c r="BT360" s="148">
        <v>0.90499071026135269</v>
      </c>
      <c r="BU360" s="72"/>
      <c r="BV360" s="148">
        <v>0.99906368113544985</v>
      </c>
      <c r="BW360" s="148">
        <v>0.99913724691565819</v>
      </c>
      <c r="BX360" s="148">
        <v>0.99964211746012588</v>
      </c>
      <c r="BY360" s="148">
        <v>0.99793936957134277</v>
      </c>
      <c r="CA360" s="148">
        <v>1.0629942845297509</v>
      </c>
      <c r="CB360" s="148">
        <v>1.0800795642286094</v>
      </c>
      <c r="CC360" s="148">
        <v>1.093523301364199</v>
      </c>
      <c r="CD360" s="148">
        <v>1.079179014171495</v>
      </c>
      <c r="CF360" s="148">
        <v>1.0316898749153669</v>
      </c>
      <c r="CG360" s="148">
        <v>1.0102411450020039</v>
      </c>
      <c r="CH360" s="148">
        <v>1.0478039789776765</v>
      </c>
      <c r="CI360" s="148">
        <v>0.96607193875636321</v>
      </c>
      <c r="CK360" s="73">
        <f t="shared" si="1190"/>
        <v>1.1042199189317468</v>
      </c>
      <c r="CL360" s="73">
        <f t="shared" si="1135"/>
        <v>1.0325090120167666</v>
      </c>
      <c r="CM360" s="73">
        <f t="shared" si="1191"/>
        <v>0.99763704345511739</v>
      </c>
      <c r="CN360" s="73">
        <f t="shared" si="1192"/>
        <v>0.99908396885788275</v>
      </c>
      <c r="CO360" s="73">
        <f t="shared" si="1193"/>
        <v>1.0812760373273353</v>
      </c>
      <c r="CP360" s="73">
        <f t="shared" si="1194"/>
        <v>1.0194933679698608</v>
      </c>
      <c r="CQ360" s="73">
        <f t="shared" si="1195"/>
        <v>0.93971965484841535</v>
      </c>
      <c r="CR360" s="73">
        <f t="shared" si="1196"/>
        <v>1.1401170175454522</v>
      </c>
      <c r="CS360" s="73">
        <f t="shared" si="1197"/>
        <v>1.140117017545452</v>
      </c>
      <c r="CT360" s="73"/>
      <c r="CU360" s="73">
        <f t="shared" si="1198"/>
        <v>1.09874153072101</v>
      </c>
      <c r="CV360" s="119">
        <f t="shared" si="1144"/>
        <v>1.0161526685053017</v>
      </c>
      <c r="CX360" s="53"/>
      <c r="CZ360" s="71">
        <f t="shared" si="1199"/>
        <v>0.1955225870157542</v>
      </c>
      <c r="DA360" s="71">
        <f t="shared" si="1200"/>
        <v>0.26982841532422747</v>
      </c>
      <c r="DB360" s="71">
        <f t="shared" si="1201"/>
        <v>0.36580958159617588</v>
      </c>
      <c r="DC360" s="71">
        <f t="shared" si="1202"/>
        <v>0.16883941606384242</v>
      </c>
      <c r="DE360" s="71">
        <f t="shared" si="1083"/>
        <v>0.19859330222072263</v>
      </c>
      <c r="DF360" s="71">
        <f t="shared" si="1084"/>
        <v>0.26918929455383039</v>
      </c>
      <c r="DG360" s="71">
        <f t="shared" si="1085"/>
        <v>0.36273010838315345</v>
      </c>
      <c r="DH360" s="71">
        <f t="shared" si="1086"/>
        <v>0.16946136965575576</v>
      </c>
      <c r="DI360" s="71">
        <f t="shared" si="1087"/>
        <v>0.99997407481346223</v>
      </c>
      <c r="DJ360" s="71"/>
      <c r="DK360" s="71">
        <f t="shared" si="1088"/>
        <v>0.19859845092260892</v>
      </c>
      <c r="DL360" s="71">
        <f t="shared" si="1089"/>
        <v>0.26919627351743658</v>
      </c>
      <c r="DM360" s="71">
        <f t="shared" si="1090"/>
        <v>0.36273951247267894</v>
      </c>
      <c r="DN360" s="71">
        <f t="shared" si="1091"/>
        <v>0.16946576308727557</v>
      </c>
      <c r="DQ360" s="71">
        <f t="shared" si="1104"/>
        <v>-9.5699228486663991E-3</v>
      </c>
      <c r="DR360" s="71">
        <f t="shared" si="1105"/>
        <v>-2.6829847925117698E-2</v>
      </c>
      <c r="DS360" s="71">
        <f t="shared" si="1106"/>
        <v>-1.0573547777082059E-2</v>
      </c>
      <c r="DT360" s="71">
        <f t="shared" si="1107"/>
        <v>-1.4373898095970988E-2</v>
      </c>
      <c r="DV360" s="71">
        <f t="shared" si="1092"/>
        <v>0.19901035869228717</v>
      </c>
      <c r="DW360" s="71">
        <f t="shared" si="1093"/>
        <v>0.24305755553335018</v>
      </c>
      <c r="DX360" s="71">
        <f t="shared" si="1094"/>
        <v>0.34869478500693774</v>
      </c>
      <c r="DY360" s="71">
        <f t="shared" si="1095"/>
        <v>0.20923730076742486</v>
      </c>
      <c r="DZ360" s="71"/>
      <c r="EB360" s="71">
        <f t="shared" si="1050"/>
        <v>-1.1408908678244987E-2</v>
      </c>
      <c r="EC360" s="71">
        <f t="shared" si="1051"/>
        <v>1.3668755589577451E-3</v>
      </c>
      <c r="ED360" s="71">
        <f t="shared" si="1052"/>
        <v>4.6283473715266399E-3</v>
      </c>
      <c r="EE360" s="71">
        <f t="shared" si="1053"/>
        <v>1.6326774197083489E-3</v>
      </c>
      <c r="EG360" s="71">
        <f t="shared" si="1075"/>
        <v>-4.3234985215757438E-4</v>
      </c>
      <c r="EH360" s="71">
        <f t="shared" si="1054"/>
        <v>-6.9466842483950121E-4</v>
      </c>
      <c r="EI360" s="71">
        <f t="shared" si="1055"/>
        <v>-5.2647514022170164E-4</v>
      </c>
      <c r="EJ360" s="71">
        <f t="shared" si="1056"/>
        <v>-2.442256896957432E-5</v>
      </c>
      <c r="EL360" s="71">
        <f t="shared" si="1076"/>
        <v>5.3902727583750136E-3</v>
      </c>
      <c r="EM360" s="71">
        <f t="shared" si="1057"/>
        <v>1.0323433479845353E-2</v>
      </c>
      <c r="EN360" s="71">
        <f t="shared" si="1058"/>
        <v>1.1487472417714457E-2</v>
      </c>
      <c r="EO360" s="71">
        <f t="shared" si="1059"/>
        <v>9.0724320471694576E-3</v>
      </c>
      <c r="EQ360" s="71">
        <f t="shared" si="1077"/>
        <v>1.6088635518237655E-2</v>
      </c>
      <c r="ER360" s="71">
        <f t="shared" si="1060"/>
        <v>5.173237920514611E-2</v>
      </c>
      <c r="ES360" s="71">
        <f t="shared" si="1061"/>
        <v>4.3069280284882251E-2</v>
      </c>
      <c r="ET360" s="71">
        <f t="shared" si="1062"/>
        <v>2.7497288831404607E-2</v>
      </c>
      <c r="EW360" s="71">
        <f t="shared" si="1063"/>
        <v>0.98472349386295266</v>
      </c>
      <c r="EX360" s="71">
        <f t="shared" si="1064"/>
        <v>0.79783212730176878</v>
      </c>
      <c r="EY360" s="71">
        <f t="shared" si="1164"/>
        <v>0.93971965484841535</v>
      </c>
      <c r="EZ360" s="71"/>
      <c r="FA360" s="71">
        <f t="shared" si="1065"/>
        <v>1.0000577352771416</v>
      </c>
      <c r="FB360" s="71">
        <f t="shared" si="1066"/>
        <v>0.98921145755228868</v>
      </c>
      <c r="FC360" s="71">
        <f t="shared" si="1165"/>
        <v>0.99763704345511739</v>
      </c>
      <c r="FD360" s="71"/>
      <c r="FE360" s="71">
        <f t="shared" si="1067"/>
        <v>0.99953213119758699</v>
      </c>
      <c r="FF360" s="71">
        <f t="shared" si="1068"/>
        <v>1.0089260408231857</v>
      </c>
      <c r="FG360" s="71">
        <f t="shared" si="1166"/>
        <v>0.99908396885788275</v>
      </c>
      <c r="FH360" s="71"/>
      <c r="FI360" s="71">
        <f t="shared" si="1069"/>
        <v>1.0095997411406201</v>
      </c>
      <c r="FJ360" s="71">
        <f t="shared" si="1070"/>
        <v>1.1128062362350801</v>
      </c>
      <c r="FK360" s="71">
        <f t="shared" si="1071"/>
        <v>1.0812760373273353</v>
      </c>
      <c r="FM360" s="71">
        <f t="shared" si="1072"/>
        <v>1.0381124586702435</v>
      </c>
      <c r="FN360" s="71">
        <f t="shared" si="1073"/>
        <v>1.0020377975768329</v>
      </c>
      <c r="FO360" s="71">
        <f t="shared" si="1167"/>
        <v>1.0194933679698608</v>
      </c>
    </row>
    <row r="361" spans="1:188" x14ac:dyDescent="0.2">
      <c r="A361" s="75" t="s">
        <v>563</v>
      </c>
      <c r="B361" s="50">
        <f t="shared" si="1049"/>
        <v>1994</v>
      </c>
      <c r="D361" s="79">
        <f>Conversion_Factors!$M56*D208+D285</f>
        <v>3604.9530570866928</v>
      </c>
      <c r="E361" s="79">
        <f>Conversion_Factors!$M56*E208+E285</f>
        <v>4855.4165122716477</v>
      </c>
      <c r="F361" s="79">
        <f>Conversion_Factors!$M56*F208+F285</f>
        <v>6703.4351953111382</v>
      </c>
      <c r="G361" s="79">
        <f>Conversion_Factors!$M56*G208+G285</f>
        <v>3110.897885341119</v>
      </c>
      <c r="H361" s="79">
        <f t="shared" si="1163"/>
        <v>18274.702650010597</v>
      </c>
      <c r="I361" s="71"/>
      <c r="J361" s="81">
        <f t="shared" si="1171"/>
        <v>19373.761184286945</v>
      </c>
      <c r="K361" s="81">
        <f t="shared" si="1171"/>
        <v>23728.774880395733</v>
      </c>
      <c r="L361" s="81">
        <f t="shared" si="1171"/>
        <v>34175.351053782579</v>
      </c>
      <c r="M361" s="81">
        <f t="shared" si="1171"/>
        <v>20496.401536320853</v>
      </c>
      <c r="N361" s="81">
        <f t="shared" si="1172"/>
        <v>97774.288654786098</v>
      </c>
      <c r="P361" s="85">
        <f t="shared" si="1173"/>
        <v>33.858423541573821</v>
      </c>
      <c r="Q361" s="85">
        <f t="shared" si="1173"/>
        <v>39.534699966649598</v>
      </c>
      <c r="R361" s="85">
        <f t="shared" si="1173"/>
        <v>54.370712730474899</v>
      </c>
      <c r="S361" s="85">
        <f t="shared" si="1173"/>
        <v>30.31248214383924</v>
      </c>
      <c r="T361" s="85">
        <f t="shared" si="1173"/>
        <v>158.07631838253758</v>
      </c>
      <c r="V361" s="84">
        <f t="shared" si="1203"/>
        <v>186.07399063071364</v>
      </c>
      <c r="W361" s="84">
        <f t="shared" si="1204"/>
        <v>204.62145798699035</v>
      </c>
      <c r="X361" s="84">
        <f t="shared" si="1205"/>
        <v>196.14824686838708</v>
      </c>
      <c r="Y361" s="84">
        <f t="shared" si="1206"/>
        <v>151.7777586386772</v>
      </c>
      <c r="Z361" s="84">
        <f t="shared" si="1207"/>
        <v>186.90703764190505</v>
      </c>
      <c r="AC361" s="84">
        <f t="shared" si="1174"/>
        <v>106.47137934996503</v>
      </c>
      <c r="AD361" s="84">
        <f t="shared" si="1175"/>
        <v>122.81404731457543</v>
      </c>
      <c r="AE361" s="84">
        <f t="shared" si="1176"/>
        <v>123.29128787664114</v>
      </c>
      <c r="AF361" s="84">
        <f t="shared" si="1177"/>
        <v>102.62761955880882</v>
      </c>
      <c r="AG361" s="84">
        <f t="shared" si="1178"/>
        <v>115.60683369273973</v>
      </c>
      <c r="AI361" s="74">
        <f t="shared" si="1179"/>
        <v>105.60100469437138</v>
      </c>
      <c r="AJ361" s="74">
        <f t="shared" si="1180"/>
        <v>124.45102298881051</v>
      </c>
      <c r="AK361" s="74">
        <f t="shared" si="1181"/>
        <v>124.77761148248344</v>
      </c>
      <c r="AL361" s="74">
        <f t="shared" si="1182"/>
        <v>103.14706876256324</v>
      </c>
      <c r="AM361" s="74">
        <f t="shared" si="1183"/>
        <v>116.44064674117429</v>
      </c>
      <c r="AO361" s="119">
        <f t="shared" si="1184"/>
        <v>1.0082421058219349</v>
      </c>
      <c r="AP361" s="119">
        <f t="shared" si="1184"/>
        <v>0.98684642653052157</v>
      </c>
      <c r="AQ361" s="119">
        <f t="shared" si="1184"/>
        <v>0.98808821880637654</v>
      </c>
      <c r="AR361" s="119">
        <f t="shared" si="1184"/>
        <v>0.9949639945178651</v>
      </c>
      <c r="AS361" s="119">
        <f t="shared" si="1185"/>
        <v>0.99283915821690705</v>
      </c>
      <c r="AU361" s="51">
        <f t="shared" si="1125"/>
        <v>1747.6432799757351</v>
      </c>
      <c r="AV361" s="51">
        <f t="shared" si="1126"/>
        <v>1666.1079287035768</v>
      </c>
      <c r="AW361" s="51">
        <f t="shared" si="1127"/>
        <v>1590.9335545642352</v>
      </c>
      <c r="AX361" s="51">
        <f t="shared" si="1128"/>
        <v>1478.917267019955</v>
      </c>
      <c r="AY361" s="51">
        <f t="shared" si="1129"/>
        <v>1616.747312175916</v>
      </c>
      <c r="BB361" s="71">
        <f t="shared" si="1186"/>
        <v>0.97067477146247738</v>
      </c>
      <c r="BC361" s="71">
        <f t="shared" si="1187"/>
        <v>0.92364753512469266</v>
      </c>
      <c r="BD361" s="71">
        <f t="shared" si="1188"/>
        <v>0.94409932190430701</v>
      </c>
      <c r="BE361" s="71">
        <f t="shared" si="1189"/>
        <v>0.89031898592746928</v>
      </c>
      <c r="BF361" s="71"/>
      <c r="BG361" s="71"/>
      <c r="BH361" s="71"/>
      <c r="BI361" s="71"/>
      <c r="BJ361" s="71"/>
      <c r="BK361" s="71"/>
      <c r="BL361" s="71"/>
      <c r="BM361" s="71"/>
      <c r="BN361" s="71"/>
      <c r="BO361" s="71"/>
      <c r="BP361" s="71"/>
      <c r="BQ361" s="148">
        <v>0.97177688999211576</v>
      </c>
      <c r="BR361" s="148">
        <v>0.92682310793508726</v>
      </c>
      <c r="BS361" s="148">
        <v>0.94421183043580803</v>
      </c>
      <c r="BT361" s="148">
        <v>0.89182835427472884</v>
      </c>
      <c r="BU361" s="72"/>
      <c r="BV361" s="148">
        <v>0.99884249158658289</v>
      </c>
      <c r="BW361" s="148">
        <v>0.99654577403720013</v>
      </c>
      <c r="BX361" s="148">
        <v>0.99980894933037368</v>
      </c>
      <c r="BY361" s="148">
        <v>0.99824424036462522</v>
      </c>
      <c r="CA361" s="148">
        <v>1.0687549996694534</v>
      </c>
      <c r="CB361" s="148">
        <v>1.0946927329309102</v>
      </c>
      <c r="CC361" s="148">
        <v>1.1058071857844629</v>
      </c>
      <c r="CD361" s="148">
        <v>1.0857531865650496</v>
      </c>
      <c r="CF361" s="148">
        <v>1.0279710155210058</v>
      </c>
      <c r="CG361" s="148">
        <v>0.98504226156661967</v>
      </c>
      <c r="CH361" s="148">
        <v>1.013457076461699</v>
      </c>
      <c r="CI361" s="148">
        <v>0.9664983434544121</v>
      </c>
      <c r="CK361" s="73">
        <f t="shared" si="1190"/>
        <v>1.1190890742110038</v>
      </c>
      <c r="CL361" s="73">
        <f t="shared" si="1135"/>
        <v>1.0179939150975215</v>
      </c>
      <c r="CM361" s="73">
        <f t="shared" si="1191"/>
        <v>0.99757549129654677</v>
      </c>
      <c r="CN361" s="73">
        <f t="shared" si="1192"/>
        <v>0.99845878253911047</v>
      </c>
      <c r="CO361" s="73">
        <f t="shared" si="1193"/>
        <v>1.0919043910925155</v>
      </c>
      <c r="CP361" s="73">
        <f t="shared" si="1194"/>
        <v>0.99969901003008965</v>
      </c>
      <c r="CQ361" s="73">
        <f t="shared" si="1195"/>
        <v>0.93630080195112131</v>
      </c>
      <c r="CR361" s="73">
        <f t="shared" si="1196"/>
        <v>1.1392258679989211</v>
      </c>
      <c r="CS361" s="73">
        <f t="shared" si="1197"/>
        <v>1.1392258679989204</v>
      </c>
      <c r="CT361" s="73"/>
      <c r="CU361" s="73">
        <f t="shared" si="1198"/>
        <v>1.0872509272406514</v>
      </c>
      <c r="CV361" s="119">
        <f t="shared" si="1144"/>
        <v>0.99573821307998589</v>
      </c>
      <c r="CX361" s="53"/>
      <c r="CZ361" s="71">
        <f t="shared" si="1199"/>
        <v>0.19726466285811783</v>
      </c>
      <c r="DA361" s="71">
        <f t="shared" si="1200"/>
        <v>0.26569058907608722</v>
      </c>
      <c r="DB361" s="71">
        <f t="shared" si="1201"/>
        <v>0.36681500781120785</v>
      </c>
      <c r="DC361" s="71">
        <f t="shared" si="1202"/>
        <v>0.17022974025458712</v>
      </c>
      <c r="DE361" s="71">
        <f t="shared" si="1083"/>
        <v>0.19639233719819033</v>
      </c>
      <c r="DF361" s="71">
        <f t="shared" si="1084"/>
        <v>0.26775417345100061</v>
      </c>
      <c r="DG361" s="71">
        <f t="shared" si="1085"/>
        <v>0.36631206473545203</v>
      </c>
      <c r="DH361" s="71">
        <f t="shared" si="1086"/>
        <v>0.16953362800397254</v>
      </c>
      <c r="DI361" s="71">
        <f t="shared" si="1087"/>
        <v>0.9999922033886155</v>
      </c>
      <c r="DJ361" s="71"/>
      <c r="DK361" s="71">
        <f t="shared" si="1088"/>
        <v>0.19639386840486059</v>
      </c>
      <c r="DL361" s="71">
        <f t="shared" si="1089"/>
        <v>0.26775626104251371</v>
      </c>
      <c r="DM361" s="71">
        <f t="shared" si="1090"/>
        <v>0.36631492075053346</v>
      </c>
      <c r="DN361" s="71">
        <f t="shared" si="1091"/>
        <v>0.16953494980209224</v>
      </c>
      <c r="DQ361" s="71">
        <f t="shared" si="1104"/>
        <v>-2.5159721210828143E-3</v>
      </c>
      <c r="DR361" s="71">
        <f t="shared" si="1105"/>
        <v>-1.3677596991227892E-2</v>
      </c>
      <c r="DS361" s="71">
        <f t="shared" si="1106"/>
        <v>8.1772323585222427E-3</v>
      </c>
      <c r="DT361" s="71">
        <f t="shared" si="1107"/>
        <v>-1.4650992622410791E-2</v>
      </c>
      <c r="DV361" s="71">
        <f t="shared" si="1092"/>
        <v>0.19814781013329918</v>
      </c>
      <c r="DW361" s="71">
        <f t="shared" si="1093"/>
        <v>0.24268931236283864</v>
      </c>
      <c r="DX361" s="71">
        <f t="shared" si="1094"/>
        <v>0.34953310859101483</v>
      </c>
      <c r="DY361" s="71">
        <f t="shared" si="1095"/>
        <v>0.20962976891284746</v>
      </c>
      <c r="DZ361" s="71"/>
      <c r="EB361" s="71">
        <f t="shared" si="1050"/>
        <v>-4.343609084893332E-3</v>
      </c>
      <c r="EC361" s="71">
        <f t="shared" si="1051"/>
        <v>-1.5161939907133552E-3</v>
      </c>
      <c r="ED361" s="71">
        <f t="shared" si="1052"/>
        <v>2.4012904514179754E-3</v>
      </c>
      <c r="EE361" s="71">
        <f t="shared" si="1053"/>
        <v>1.8739513735203802E-3</v>
      </c>
      <c r="EG361" s="71">
        <f t="shared" si="1075"/>
        <v>-2.2142135881113095E-4</v>
      </c>
      <c r="EH361" s="71">
        <f t="shared" si="1054"/>
        <v>-2.5970801052429137E-3</v>
      </c>
      <c r="EI361" s="71">
        <f t="shared" si="1055"/>
        <v>1.6687767298334064E-4</v>
      </c>
      <c r="EJ361" s="71">
        <f t="shared" si="1056"/>
        <v>3.0545366081093187E-4</v>
      </c>
      <c r="EL361" s="71">
        <f t="shared" si="1076"/>
        <v>5.4046967017126182E-3</v>
      </c>
      <c r="EM361" s="71">
        <f t="shared" si="1057"/>
        <v>1.3439005690191188E-2</v>
      </c>
      <c r="EN361" s="71">
        <f t="shared" si="1058"/>
        <v>1.1170683285632499E-2</v>
      </c>
      <c r="EO361" s="71">
        <f t="shared" si="1059"/>
        <v>6.0733473306628103E-3</v>
      </c>
      <c r="EQ361" s="71">
        <f t="shared" si="1077"/>
        <v>-3.6111414776041754E-3</v>
      </c>
      <c r="ER361" s="71">
        <f t="shared" si="1060"/>
        <v>-2.5259793369547305E-2</v>
      </c>
      <c r="ES361" s="71">
        <f t="shared" si="1061"/>
        <v>-3.3329191219994232E-2</v>
      </c>
      <c r="ET361" s="71">
        <f t="shared" si="1062"/>
        <v>4.4128248156709808E-4</v>
      </c>
      <c r="EW361" s="71">
        <f t="shared" si="1063"/>
        <v>0.99636183740581064</v>
      </c>
      <c r="EX361" s="71">
        <f t="shared" si="1064"/>
        <v>0.79492948429977695</v>
      </c>
      <c r="EY361" s="71">
        <f t="shared" si="1164"/>
        <v>0.93630080195112131</v>
      </c>
      <c r="EZ361" s="71"/>
      <c r="FA361" s="71">
        <f t="shared" si="1065"/>
        <v>0.99993830205185896</v>
      </c>
      <c r="FB361" s="71">
        <f t="shared" si="1066"/>
        <v>0.98915042523508012</v>
      </c>
      <c r="FC361" s="71">
        <f t="shared" si="1165"/>
        <v>0.99757549129654677</v>
      </c>
      <c r="FD361" s="71"/>
      <c r="FE361" s="71">
        <f t="shared" si="1067"/>
        <v>0.99937424046600709</v>
      </c>
      <c r="FF361" s="71">
        <f t="shared" si="1068"/>
        <v>1.0082946957340468</v>
      </c>
      <c r="FG361" s="71">
        <f t="shared" si="1166"/>
        <v>0.99845878253911047</v>
      </c>
      <c r="FH361" s="71"/>
      <c r="FI361" s="71">
        <f t="shared" si="1069"/>
        <v>1.0098294546427302</v>
      </c>
      <c r="FJ361" s="71">
        <f t="shared" si="1070"/>
        <v>1.1237445146603002</v>
      </c>
      <c r="FK361" s="71">
        <f t="shared" si="1071"/>
        <v>1.0919043910925155</v>
      </c>
      <c r="FM361" s="71">
        <f t="shared" si="1072"/>
        <v>0.98058412289705421</v>
      </c>
      <c r="FN361" s="71">
        <f t="shared" si="1073"/>
        <v>0.98258235484657463</v>
      </c>
      <c r="FO361" s="71">
        <f t="shared" si="1167"/>
        <v>0.99969901003008965</v>
      </c>
    </row>
    <row r="362" spans="1:188" x14ac:dyDescent="0.2">
      <c r="A362" s="75" t="s">
        <v>563</v>
      </c>
      <c r="B362" s="50">
        <f t="shared" si="1049"/>
        <v>1995</v>
      </c>
      <c r="D362" s="79">
        <f>Conversion_Factors!$M57*D209+D286</f>
        <v>3515.5579939803024</v>
      </c>
      <c r="E362" s="79">
        <f>Conversion_Factors!$M57*E209+E286</f>
        <v>5077.0210302064688</v>
      </c>
      <c r="F362" s="79">
        <f>Conversion_Factors!$M57*F209+F286</f>
        <v>6951.0908356861282</v>
      </c>
      <c r="G362" s="79">
        <f>Conversion_Factors!$M57*G209+G286</f>
        <v>3070.0572882745778</v>
      </c>
      <c r="H362" s="79">
        <f t="shared" si="1163"/>
        <v>18613.727148147475</v>
      </c>
      <c r="I362" s="71"/>
      <c r="J362" s="81">
        <f t="shared" si="1171"/>
        <v>19555.914299961521</v>
      </c>
      <c r="K362" s="81">
        <f t="shared" si="1171"/>
        <v>24020.531223403137</v>
      </c>
      <c r="L362" s="81">
        <f t="shared" si="1171"/>
        <v>34736.173603332194</v>
      </c>
      <c r="M362" s="81">
        <f t="shared" si="1171"/>
        <v>20816.820960606554</v>
      </c>
      <c r="N362" s="81">
        <f t="shared" si="1172"/>
        <v>99129.440087303403</v>
      </c>
      <c r="P362" s="85">
        <f t="shared" ref="P362:T371" si="1208">P61</f>
        <v>34.318366873285655</v>
      </c>
      <c r="Q362" s="85">
        <f t="shared" si="1208"/>
        <v>40.495496069274985</v>
      </c>
      <c r="R362" s="85">
        <f t="shared" si="1208"/>
        <v>55.788641923131372</v>
      </c>
      <c r="S362" s="85">
        <f t="shared" si="1208"/>
        <v>30.928681358029653</v>
      </c>
      <c r="T362" s="85">
        <f t="shared" si="1208"/>
        <v>161.53118622372165</v>
      </c>
      <c r="V362" s="84">
        <f t="shared" si="1203"/>
        <v>179.7695541132137</v>
      </c>
      <c r="W362" s="84">
        <f t="shared" si="1204"/>
        <v>211.36172980470729</v>
      </c>
      <c r="X362" s="84">
        <f t="shared" si="1205"/>
        <v>200.11101150816796</v>
      </c>
      <c r="Y362" s="84">
        <f t="shared" si="1206"/>
        <v>147.47964129990402</v>
      </c>
      <c r="Z362" s="84">
        <f t="shared" si="1207"/>
        <v>187.77193870715246</v>
      </c>
      <c r="AC362" s="84">
        <f t="shared" si="1174"/>
        <v>102.43954809856957</v>
      </c>
      <c r="AD362" s="84">
        <f t="shared" si="1175"/>
        <v>125.37248640000092</v>
      </c>
      <c r="AE362" s="84">
        <f t="shared" si="1176"/>
        <v>124.59688201881164</v>
      </c>
      <c r="AF362" s="84">
        <f t="shared" si="1177"/>
        <v>99.262469444968261</v>
      </c>
      <c r="AG362" s="84">
        <f t="shared" si="1178"/>
        <v>115.2330245527161</v>
      </c>
      <c r="AI362" s="74">
        <f t="shared" si="1179"/>
        <v>102.13334202269566</v>
      </c>
      <c r="AJ362" s="74">
        <f t="shared" si="1180"/>
        <v>122.7437906446075</v>
      </c>
      <c r="AK362" s="74">
        <f t="shared" si="1181"/>
        <v>123.17576571305567</v>
      </c>
      <c r="AL362" s="74">
        <f t="shared" si="1182"/>
        <v>102.75000063285707</v>
      </c>
      <c r="AM362" s="74">
        <f t="shared" si="1183"/>
        <v>114.68590890883877</v>
      </c>
      <c r="AO362" s="119">
        <f t="shared" si="1184"/>
        <v>1.0029981010100097</v>
      </c>
      <c r="AP362" s="119">
        <f t="shared" si="1184"/>
        <v>1.0214161200463863</v>
      </c>
      <c r="AQ362" s="119">
        <f t="shared" si="1184"/>
        <v>1.0115373044164104</v>
      </c>
      <c r="AR362" s="119">
        <f t="shared" si="1184"/>
        <v>0.96605809083787419</v>
      </c>
      <c r="AS362" s="119">
        <f t="shared" si="1185"/>
        <v>1.004770556811057</v>
      </c>
      <c r="AU362" s="51">
        <f t="shared" si="1125"/>
        <v>1754.8842946889565</v>
      </c>
      <c r="AV362" s="51">
        <f t="shared" si="1126"/>
        <v>1685.8701288762645</v>
      </c>
      <c r="AW362" s="51">
        <f t="shared" si="1127"/>
        <v>1606.0675697964512</v>
      </c>
      <c r="AX362" s="51">
        <f t="shared" si="1128"/>
        <v>1485.7543049709</v>
      </c>
      <c r="AY362" s="51">
        <f t="shared" si="1129"/>
        <v>1629.4976152539646</v>
      </c>
      <c r="BB362" s="71">
        <f t="shared" si="1186"/>
        <v>0.93880033351485048</v>
      </c>
      <c r="BC362" s="71">
        <f t="shared" si="1187"/>
        <v>0.91097684018994685</v>
      </c>
      <c r="BD362" s="71">
        <f t="shared" si="1188"/>
        <v>0.9319793471208152</v>
      </c>
      <c r="BE362" s="71">
        <f t="shared" si="1189"/>
        <v>0.88689167287994208</v>
      </c>
      <c r="BF362" s="71"/>
      <c r="BG362" s="71"/>
      <c r="BH362" s="71"/>
      <c r="BI362" s="71"/>
      <c r="BJ362" s="71"/>
      <c r="BK362" s="71"/>
      <c r="BL362" s="71"/>
      <c r="BM362" s="71"/>
      <c r="BN362" s="71"/>
      <c r="BO362" s="71"/>
      <c r="BP362" s="71"/>
      <c r="BQ362" s="148">
        <v>0.93968468895405854</v>
      </c>
      <c r="BR362" s="148">
        <v>0.91638519705468768</v>
      </c>
      <c r="BS362" s="148">
        <v>0.93185996072173971</v>
      </c>
      <c r="BT362" s="148">
        <v>0.88795752246093285</v>
      </c>
      <c r="BU362" s="72"/>
      <c r="BV362" s="148">
        <v>0.99901644562993774</v>
      </c>
      <c r="BW362" s="148">
        <v>0.99406212354173273</v>
      </c>
      <c r="BX362" s="148">
        <v>1.0001075010024572</v>
      </c>
      <c r="BY362" s="148">
        <v>0.99864547296215544</v>
      </c>
      <c r="CA362" s="148">
        <v>1.073183174896118</v>
      </c>
      <c r="CB362" s="148">
        <v>1.1076772080318724</v>
      </c>
      <c r="CC362" s="148">
        <v>1.1163263572140578</v>
      </c>
      <c r="CD362" s="148">
        <v>1.0907726260613932</v>
      </c>
      <c r="CF362" s="148">
        <v>1.0226438973303549</v>
      </c>
      <c r="CG362" s="148">
        <v>1.0195571447737617</v>
      </c>
      <c r="CH362" s="148">
        <v>1.0374549945273874</v>
      </c>
      <c r="CI362" s="148">
        <v>0.93850479186003588</v>
      </c>
      <c r="CK362" s="73">
        <f t="shared" si="1190"/>
        <v>1.1345996463961512</v>
      </c>
      <c r="CL362" s="73">
        <f t="shared" si="1135"/>
        <v>1.0227046206583796</v>
      </c>
      <c r="CM362" s="73">
        <f t="shared" si="1191"/>
        <v>0.99753175151162266</v>
      </c>
      <c r="CN362" s="73">
        <f t="shared" si="1192"/>
        <v>0.99799924931402773</v>
      </c>
      <c r="CO362" s="73">
        <f t="shared" si="1193"/>
        <v>1.1009500221432165</v>
      </c>
      <c r="CP362" s="73">
        <f t="shared" si="1194"/>
        <v>1.0117737497221531</v>
      </c>
      <c r="CQ362" s="73">
        <f t="shared" si="1195"/>
        <v>0.92223640793873374</v>
      </c>
      <c r="CR362" s="73">
        <f t="shared" si="1196"/>
        <v>1.1603603009667076</v>
      </c>
      <c r="CS362" s="73">
        <f t="shared" si="1197"/>
        <v>1.1603603009667074</v>
      </c>
      <c r="CT362" s="73"/>
      <c r="CU362" s="73">
        <f t="shared" si="1198"/>
        <v>1.1089397597566115</v>
      </c>
      <c r="CV362" s="119">
        <f t="shared" si="1144"/>
        <v>1.0072571301627675</v>
      </c>
      <c r="CX362" s="53"/>
      <c r="CZ362" s="71">
        <f t="shared" si="1199"/>
        <v>0.18886910536507931</v>
      </c>
      <c r="DA362" s="71">
        <f t="shared" si="1200"/>
        <v>0.27275682026486336</v>
      </c>
      <c r="DB362" s="71">
        <f t="shared" si="1201"/>
        <v>0.37343895611889494</v>
      </c>
      <c r="DC362" s="71">
        <f t="shared" si="1202"/>
        <v>0.16493511825116253</v>
      </c>
      <c r="DE362" s="71">
        <f t="shared" si="1083"/>
        <v>0.19303645671427544</v>
      </c>
      <c r="DF362" s="71">
        <f t="shared" si="1084"/>
        <v>0.26920824852882741</v>
      </c>
      <c r="DG362" s="71">
        <f t="shared" si="1085"/>
        <v>0.37011710300679035</v>
      </c>
      <c r="DH362" s="71">
        <f t="shared" si="1086"/>
        <v>0.16756848840795599</v>
      </c>
      <c r="DI362" s="71">
        <f t="shared" si="1087"/>
        <v>0.99993029665784916</v>
      </c>
      <c r="DJ362" s="71"/>
      <c r="DK362" s="71">
        <f t="shared" si="1088"/>
        <v>0.19304991293840917</v>
      </c>
      <c r="DL362" s="71">
        <f t="shared" si="1089"/>
        <v>0.26922701455153897</v>
      </c>
      <c r="DM362" s="71">
        <f t="shared" si="1090"/>
        <v>0.37014290320421711</v>
      </c>
      <c r="DN362" s="71">
        <f t="shared" si="1091"/>
        <v>0.1675801693058348</v>
      </c>
      <c r="DQ362" s="71">
        <f t="shared" si="1104"/>
        <v>-3.3581859358167605E-2</v>
      </c>
      <c r="DR362" s="71">
        <f t="shared" si="1105"/>
        <v>-1.1325928198410461E-2</v>
      </c>
      <c r="DS362" s="71">
        <f t="shared" si="1106"/>
        <v>-1.3167990960854315E-2</v>
      </c>
      <c r="DT362" s="71">
        <f t="shared" si="1107"/>
        <v>-4.3497793387285086E-3</v>
      </c>
      <c r="DV362" s="71">
        <f t="shared" si="1092"/>
        <v>0.19727655359233953</v>
      </c>
      <c r="DW362" s="71">
        <f t="shared" si="1093"/>
        <v>0.24231480781338249</v>
      </c>
      <c r="DX362" s="71">
        <f t="shared" si="1094"/>
        <v>0.35041228491495574</v>
      </c>
      <c r="DY362" s="71">
        <f t="shared" si="1095"/>
        <v>0.20999635367932229</v>
      </c>
      <c r="DZ362" s="71"/>
      <c r="EB362" s="71">
        <f t="shared" si="1050"/>
        <v>-4.4066983767036411E-3</v>
      </c>
      <c r="EC362" s="71">
        <f t="shared" si="1051"/>
        <v>-1.5443358450316896E-3</v>
      </c>
      <c r="ED362" s="71">
        <f t="shared" si="1052"/>
        <v>2.5121296445586969E-3</v>
      </c>
      <c r="EE362" s="71">
        <f t="shared" si="1053"/>
        <v>1.7471975170011643E-3</v>
      </c>
      <c r="EG362" s="71">
        <f t="shared" si="1075"/>
        <v>1.7414046663047353E-4</v>
      </c>
      <c r="EH362" s="71">
        <f t="shared" si="1054"/>
        <v>-2.4953701703576562E-3</v>
      </c>
      <c r="EI362" s="71">
        <f t="shared" si="1055"/>
        <v>2.9856414676868198E-4</v>
      </c>
      <c r="EJ362" s="71">
        <f t="shared" si="1056"/>
        <v>4.0185754901933931E-4</v>
      </c>
      <c r="EL362" s="71">
        <f t="shared" si="1076"/>
        <v>4.1347426251182821E-3</v>
      </c>
      <c r="EM362" s="71">
        <f t="shared" si="1057"/>
        <v>1.179150269479228E-2</v>
      </c>
      <c r="EN362" s="71">
        <f t="shared" si="1058"/>
        <v>9.4677028197067258E-3</v>
      </c>
      <c r="EO362" s="71">
        <f t="shared" si="1059"/>
        <v>4.6123490617503392E-3</v>
      </c>
      <c r="EQ362" s="71">
        <f t="shared" si="1077"/>
        <v>-5.1956416984192209E-3</v>
      </c>
      <c r="ER362" s="71">
        <f t="shared" si="1060"/>
        <v>3.4439094812559308E-2</v>
      </c>
      <c r="ES362" s="71">
        <f t="shared" si="1061"/>
        <v>2.3403259189139335E-2</v>
      </c>
      <c r="ET362" s="71">
        <f t="shared" si="1062"/>
        <v>-2.9391622798918573E-2</v>
      </c>
      <c r="EW362" s="71">
        <f t="shared" si="1063"/>
        <v>0.98497876538920048</v>
      </c>
      <c r="EX362" s="71">
        <f t="shared" si="1064"/>
        <v>0.78298866201706807</v>
      </c>
      <c r="EY362" s="71">
        <f t="shared" si="1164"/>
        <v>0.92223640793873374</v>
      </c>
      <c r="EZ362" s="71"/>
      <c r="FA362" s="71">
        <f t="shared" si="1065"/>
        <v>0.99995615390984871</v>
      </c>
      <c r="FB362" s="71">
        <f t="shared" si="1066"/>
        <v>0.98910705485636208</v>
      </c>
      <c r="FC362" s="71">
        <f t="shared" si="1165"/>
        <v>0.99753175151162266</v>
      </c>
      <c r="FD362" s="71"/>
      <c r="FE362" s="71">
        <f t="shared" si="1067"/>
        <v>0.99953975744104928</v>
      </c>
      <c r="FF362" s="71">
        <f t="shared" si="1068"/>
        <v>1.0078306356031057</v>
      </c>
      <c r="FG362" s="71">
        <f t="shared" si="1166"/>
        <v>0.99799924931402773</v>
      </c>
      <c r="FH362" s="71"/>
      <c r="FI362" s="71">
        <f t="shared" si="1069"/>
        <v>1.0082842702387618</v>
      </c>
      <c r="FJ362" s="71">
        <f t="shared" si="1070"/>
        <v>1.1330539178990724</v>
      </c>
      <c r="FK362" s="71">
        <f t="shared" si="1071"/>
        <v>1.1009500221432165</v>
      </c>
      <c r="FM362" s="71">
        <f t="shared" si="1072"/>
        <v>1.0120783751618398</v>
      </c>
      <c r="FN362" s="71">
        <f t="shared" si="1073"/>
        <v>0.99445035315581565</v>
      </c>
      <c r="FO362" s="71">
        <f t="shared" si="1167"/>
        <v>1.0117737497221531</v>
      </c>
    </row>
    <row r="363" spans="1:188" x14ac:dyDescent="0.2">
      <c r="A363" s="75" t="s">
        <v>563</v>
      </c>
      <c r="B363" s="50">
        <f t="shared" si="1049"/>
        <v>1996</v>
      </c>
      <c r="D363" s="79">
        <f>Conversion_Factors!$M58*D210+D287</f>
        <v>3649.3339874336498</v>
      </c>
      <c r="E363" s="79">
        <f>Conversion_Factors!$M58*E210+E287</f>
        <v>5324.9798182077302</v>
      </c>
      <c r="F363" s="79">
        <f>Conversion_Factors!$M58*F210+F287</f>
        <v>7385.7103962351266</v>
      </c>
      <c r="G363" s="79">
        <f>Conversion_Factors!$M58*G210+G287</f>
        <v>3232.0710949249292</v>
      </c>
      <c r="H363" s="79">
        <f t="shared" si="1163"/>
        <v>19592.095296801435</v>
      </c>
      <c r="I363" s="71"/>
      <c r="J363" s="81">
        <f t="shared" si="1171"/>
        <v>19661.434183104524</v>
      </c>
      <c r="K363" s="81">
        <f t="shared" si="1171"/>
        <v>24131.667836966499</v>
      </c>
      <c r="L363" s="81">
        <f t="shared" si="1171"/>
        <v>34930.6855514458</v>
      </c>
      <c r="M363" s="81">
        <f t="shared" si="1171"/>
        <v>21156.189997974026</v>
      </c>
      <c r="N363" s="81">
        <f t="shared" si="1172"/>
        <v>99879.977569490846</v>
      </c>
      <c r="P363" s="85">
        <f t="shared" si="1208"/>
        <v>34.75244566995746</v>
      </c>
      <c r="Q363" s="85">
        <f t="shared" si="1208"/>
        <v>41.115861555677625</v>
      </c>
      <c r="R363" s="85">
        <f t="shared" si="1208"/>
        <v>56.671015744039003</v>
      </c>
      <c r="S363" s="85">
        <f t="shared" si="1208"/>
        <v>31.666770099293434</v>
      </c>
      <c r="T363" s="85">
        <f t="shared" si="1208"/>
        <v>164.20609306896753</v>
      </c>
      <c r="V363" s="84">
        <f t="shared" si="1203"/>
        <v>185.60873807311563</v>
      </c>
      <c r="W363" s="84">
        <f t="shared" si="1204"/>
        <v>220.66356350432483</v>
      </c>
      <c r="X363" s="84">
        <f t="shared" si="1205"/>
        <v>211.43903360721268</v>
      </c>
      <c r="Y363" s="84">
        <f t="shared" si="1206"/>
        <v>152.77188828586057</v>
      </c>
      <c r="Z363" s="84">
        <f t="shared" si="1207"/>
        <v>196.15638462844427</v>
      </c>
      <c r="AC363" s="84">
        <f t="shared" si="1174"/>
        <v>105.00941493704426</v>
      </c>
      <c r="AD363" s="84">
        <f t="shared" si="1175"/>
        <v>129.5115708811509</v>
      </c>
      <c r="AE363" s="84">
        <f t="shared" si="1176"/>
        <v>130.3260634959062</v>
      </c>
      <c r="AF363" s="84">
        <f t="shared" si="1177"/>
        <v>102.06506962315822</v>
      </c>
      <c r="AG363" s="84">
        <f t="shared" si="1178"/>
        <v>119.31405790510246</v>
      </c>
      <c r="AI363" s="74">
        <f t="shared" si="1179"/>
        <v>104.53970099038668</v>
      </c>
      <c r="AJ363" s="74">
        <f t="shared" si="1180"/>
        <v>126.43603975124284</v>
      </c>
      <c r="AK363" s="74">
        <f t="shared" si="1181"/>
        <v>129.87382861606679</v>
      </c>
      <c r="AL363" s="74">
        <f t="shared" si="1182"/>
        <v>104.26171478794649</v>
      </c>
      <c r="AM363" s="74">
        <f t="shared" si="1183"/>
        <v>118.71210233034856</v>
      </c>
      <c r="AO363" s="119">
        <f t="shared" si="1184"/>
        <v>1.0044931632882781</v>
      </c>
      <c r="AP363" s="119">
        <f t="shared" si="1184"/>
        <v>1.0243247980240366</v>
      </c>
      <c r="AQ363" s="119">
        <f t="shared" si="1184"/>
        <v>1.0034821094030908</v>
      </c>
      <c r="AR363" s="119">
        <f t="shared" si="1184"/>
        <v>0.9789314306861735</v>
      </c>
      <c r="AS363" s="119">
        <f t="shared" si="1185"/>
        <v>1.0050707178369969</v>
      </c>
      <c r="AU363" s="51">
        <f t="shared" si="1125"/>
        <v>1767.5437786639673</v>
      </c>
      <c r="AV363" s="51">
        <f t="shared" si="1126"/>
        <v>1703.8135048707079</v>
      </c>
      <c r="AW363" s="51">
        <f t="shared" si="1127"/>
        <v>1622.3848701902548</v>
      </c>
      <c r="AX363" s="51">
        <f t="shared" si="1128"/>
        <v>1496.8087402469882</v>
      </c>
      <c r="AY363" s="51">
        <f t="shared" si="1129"/>
        <v>1644.0341404234118</v>
      </c>
      <c r="BB363" s="71">
        <f t="shared" si="1186"/>
        <v>0.96091936493676144</v>
      </c>
      <c r="BC363" s="71">
        <f t="shared" si="1187"/>
        <v>0.93837988360821356</v>
      </c>
      <c r="BD363" s="71">
        <f t="shared" si="1188"/>
        <v>0.98265860415798745</v>
      </c>
      <c r="BE363" s="71">
        <f t="shared" si="1189"/>
        <v>0.8999401077963971</v>
      </c>
      <c r="BF363" s="71"/>
      <c r="BG363" s="71"/>
      <c r="BH363" s="71"/>
      <c r="BI363" s="71"/>
      <c r="BJ363" s="71"/>
      <c r="BK363" s="71"/>
      <c r="BL363" s="71"/>
      <c r="BM363" s="71"/>
      <c r="BN363" s="71"/>
      <c r="BO363" s="71"/>
      <c r="BP363" s="71"/>
      <c r="BQ363" s="148">
        <v>0.96215179872207413</v>
      </c>
      <c r="BR363" s="148">
        <v>0.94483462843681021</v>
      </c>
      <c r="BS363" s="148">
        <v>0.982188491360792</v>
      </c>
      <c r="BT363" s="148">
        <v>0.90096889152185289</v>
      </c>
      <c r="BU363" s="72"/>
      <c r="BV363" s="148">
        <v>0.99874606301635682</v>
      </c>
      <c r="BW363" s="148">
        <v>0.99325280995063769</v>
      </c>
      <c r="BX363" s="148">
        <v>1.0005096270398284</v>
      </c>
      <c r="BY363" s="148">
        <v>0.99872120763209693</v>
      </c>
      <c r="CA363" s="148">
        <v>1.0809249646232044</v>
      </c>
      <c r="CB363" s="148">
        <v>1.1194666503404798</v>
      </c>
      <c r="CC363" s="148">
        <v>1.127667992429624</v>
      </c>
      <c r="CD363" s="148">
        <v>1.0988882851278905</v>
      </c>
      <c r="CF363" s="148">
        <v>1.0240970793584039</v>
      </c>
      <c r="CG363" s="148">
        <v>1.0223365594960763</v>
      </c>
      <c r="CH363" s="148">
        <v>1.0291403175583242</v>
      </c>
      <c r="CI363" s="148">
        <v>0.95099452242018245</v>
      </c>
      <c r="CK363" s="73">
        <f t="shared" si="1190"/>
        <v>1.1431900264199562</v>
      </c>
      <c r="CL363" s="73">
        <f t="shared" si="1135"/>
        <v>1.0683707177568318</v>
      </c>
      <c r="CM363" s="73">
        <f t="shared" si="1191"/>
        <v>0.99701922711364743</v>
      </c>
      <c r="CN363" s="73">
        <f t="shared" si="1192"/>
        <v>0.99789028199006879</v>
      </c>
      <c r="CO363" s="73">
        <f t="shared" si="1193"/>
        <v>1.1111770196064397</v>
      </c>
      <c r="CP363" s="73">
        <f t="shared" si="1194"/>
        <v>1.0119448678754375</v>
      </c>
      <c r="CQ363" s="73">
        <f t="shared" si="1195"/>
        <v>0.95498279211486847</v>
      </c>
      <c r="CR363" s="73">
        <f t="shared" si="1196"/>
        <v>1.2213507490587405</v>
      </c>
      <c r="CS363" s="73">
        <f t="shared" si="1197"/>
        <v>1.2213507490587401</v>
      </c>
      <c r="CT363" s="73"/>
      <c r="CU363" s="73">
        <f t="shared" si="1198"/>
        <v>1.1187329516072841</v>
      </c>
      <c r="CV363" s="119">
        <f t="shared" si="1144"/>
        <v>1.006799935444598</v>
      </c>
      <c r="CX363" s="53"/>
      <c r="CZ363" s="71">
        <f t="shared" si="1199"/>
        <v>0.18626563071227162</v>
      </c>
      <c r="DA363" s="71">
        <f t="shared" si="1200"/>
        <v>0.27179225792542339</v>
      </c>
      <c r="DB363" s="71">
        <f t="shared" si="1201"/>
        <v>0.37697399304917134</v>
      </c>
      <c r="DC363" s="71">
        <f t="shared" si="1202"/>
        <v>0.16496811831313368</v>
      </c>
      <c r="DE363" s="71">
        <f t="shared" si="1083"/>
        <v>0.18756435660186035</v>
      </c>
      <c r="DF363" s="71">
        <f t="shared" si="1084"/>
        <v>0.27227425433927566</v>
      </c>
      <c r="DG363" s="71">
        <f t="shared" si="1085"/>
        <v>0.37520369909886359</v>
      </c>
      <c r="DH363" s="71">
        <f t="shared" si="1086"/>
        <v>0.16495161773197226</v>
      </c>
      <c r="DI363" s="71">
        <f t="shared" si="1087"/>
        <v>0.99999392777197182</v>
      </c>
      <c r="DJ363" s="71"/>
      <c r="DK363" s="71">
        <f t="shared" si="1088"/>
        <v>0.18756549554231949</v>
      </c>
      <c r="DL363" s="71">
        <f t="shared" si="1089"/>
        <v>0.27227590766067356</v>
      </c>
      <c r="DM363" s="71">
        <f t="shared" si="1090"/>
        <v>0.37520597743511613</v>
      </c>
      <c r="DN363" s="71">
        <f t="shared" si="1091"/>
        <v>0.16495261936189087</v>
      </c>
      <c r="DQ363" s="71">
        <f t="shared" si="1104"/>
        <v>2.3627851437323402E-2</v>
      </c>
      <c r="DR363" s="71">
        <f t="shared" si="1105"/>
        <v>3.0573118734830075E-2</v>
      </c>
      <c r="DS363" s="71">
        <f t="shared" si="1106"/>
        <v>5.260068967144578E-2</v>
      </c>
      <c r="DT363" s="71">
        <f t="shared" si="1107"/>
        <v>1.45468236179451E-2</v>
      </c>
      <c r="DV363" s="71">
        <f t="shared" si="1092"/>
        <v>0.19685060671369503</v>
      </c>
      <c r="DW363" s="71">
        <f t="shared" si="1093"/>
        <v>0.24160666055593621</v>
      </c>
      <c r="DX363" s="71">
        <f t="shared" si="1094"/>
        <v>0.34972660588698073</v>
      </c>
      <c r="DY363" s="71">
        <f t="shared" si="1095"/>
        <v>0.21181612684338805</v>
      </c>
      <c r="DZ363" s="71"/>
      <c r="EB363" s="71">
        <f t="shared" si="1050"/>
        <v>-2.1614701415015643E-3</v>
      </c>
      <c r="EC363" s="71">
        <f t="shared" si="1051"/>
        <v>-2.9267052991395876E-3</v>
      </c>
      <c r="ED363" s="71">
        <f t="shared" si="1052"/>
        <v>-1.9586949281051739E-3</v>
      </c>
      <c r="EE363" s="71">
        <f t="shared" si="1053"/>
        <v>8.628404981652028E-3</v>
      </c>
      <c r="EG363" s="71">
        <f t="shared" si="1075"/>
        <v>-2.7068544340146263E-4</v>
      </c>
      <c r="EH363" s="71">
        <f t="shared" si="1054"/>
        <v>-8.1447949914286149E-4</v>
      </c>
      <c r="EI363" s="71">
        <f t="shared" si="1055"/>
        <v>4.0200199943325965E-4</v>
      </c>
      <c r="EJ363" s="71">
        <f t="shared" si="1056"/>
        <v>7.5834518231964021E-5</v>
      </c>
      <c r="EL363" s="71">
        <f t="shared" si="1076"/>
        <v>7.1879613820778629E-3</v>
      </c>
      <c r="EM363" s="71">
        <f t="shared" si="1057"/>
        <v>1.0587149442610692E-2</v>
      </c>
      <c r="EN363" s="71">
        <f t="shared" si="1058"/>
        <v>1.0108520810936305E-2</v>
      </c>
      <c r="EO363" s="71">
        <f t="shared" si="1059"/>
        <v>7.4127424818174505E-3</v>
      </c>
      <c r="EQ363" s="71">
        <f t="shared" si="1077"/>
        <v>1.4199962660460964E-3</v>
      </c>
      <c r="ER363" s="71">
        <f t="shared" si="1060"/>
        <v>2.7223909188985257E-3</v>
      </c>
      <c r="ES363" s="71">
        <f t="shared" si="1061"/>
        <v>-8.0467828272860129E-3</v>
      </c>
      <c r="ET363" s="71">
        <f t="shared" si="1062"/>
        <v>1.3220340833631073E-2</v>
      </c>
      <c r="EW363" s="71">
        <f t="shared" si="1063"/>
        <v>1.0355075812386603</v>
      </c>
      <c r="EX363" s="71">
        <f t="shared" si="1064"/>
        <v>0.81079069554258898</v>
      </c>
      <c r="EY363" s="71">
        <f t="shared" si="1164"/>
        <v>0.95498279211486847</v>
      </c>
      <c r="EZ363" s="71"/>
      <c r="FA363" s="71">
        <f t="shared" si="1065"/>
        <v>0.99948620743430105</v>
      </c>
      <c r="FB363" s="71">
        <f t="shared" si="1066"/>
        <v>0.98859885900489652</v>
      </c>
      <c r="FC363" s="71">
        <f t="shared" si="1165"/>
        <v>0.99701922711364743</v>
      </c>
      <c r="FD363" s="71"/>
      <c r="FE363" s="71">
        <f t="shared" si="1067"/>
        <v>0.9998908142225218</v>
      </c>
      <c r="FF363" s="71">
        <f t="shared" si="1068"/>
        <v>1.007720594831591</v>
      </c>
      <c r="FG363" s="71">
        <f t="shared" si="1166"/>
        <v>0.99789028199006879</v>
      </c>
      <c r="FH363" s="71"/>
      <c r="FI363" s="71">
        <f t="shared" si="1069"/>
        <v>1.0092892477020112</v>
      </c>
      <c r="FJ363" s="71">
        <f t="shared" si="1070"/>
        <v>1.1435791364021712</v>
      </c>
      <c r="FK363" s="71">
        <f t="shared" si="1071"/>
        <v>1.1111770196064397</v>
      </c>
      <c r="FM363" s="71">
        <f t="shared" si="1072"/>
        <v>1.000169126895545</v>
      </c>
      <c r="FN363" s="71">
        <f t="shared" si="1073"/>
        <v>0.99461854145681861</v>
      </c>
      <c r="FO363" s="71">
        <f t="shared" si="1167"/>
        <v>1.0119448678754375</v>
      </c>
    </row>
    <row r="364" spans="1:188" x14ac:dyDescent="0.2">
      <c r="A364" s="75" t="s">
        <v>563</v>
      </c>
      <c r="B364" s="50">
        <f t="shared" si="1049"/>
        <v>1997</v>
      </c>
      <c r="D364" s="79">
        <f>Conversion_Factors!$M59*D211+D288</f>
        <v>3551.3581395126857</v>
      </c>
      <c r="E364" s="79">
        <f>Conversion_Factors!$M59*E211+E288</f>
        <v>5103.6590371389539</v>
      </c>
      <c r="F364" s="79">
        <f>Conversion_Factors!$M59*F211+F288</f>
        <v>7177.0946435290098</v>
      </c>
      <c r="G364" s="79">
        <f>Conversion_Factors!$M59*G211+G288</f>
        <v>3252.0787919371014</v>
      </c>
      <c r="H364" s="79">
        <f t="shared" si="1163"/>
        <v>19084.190612117753</v>
      </c>
      <c r="I364" s="71"/>
      <c r="J364" s="81">
        <f t="shared" si="1171"/>
        <v>19770.755108761459</v>
      </c>
      <c r="K364" s="81">
        <f t="shared" si="1171"/>
        <v>24245.85494618216</v>
      </c>
      <c r="L364" s="81">
        <f t="shared" si="1171"/>
        <v>35129.778773169113</v>
      </c>
      <c r="M364" s="81">
        <f t="shared" si="1171"/>
        <v>21501.573485234974</v>
      </c>
      <c r="N364" s="81">
        <f t="shared" si="1172"/>
        <v>100647.96231334771</v>
      </c>
      <c r="P364" s="85">
        <f t="shared" si="1208"/>
        <v>35.181598538378019</v>
      </c>
      <c r="Q364" s="85">
        <f t="shared" si="1208"/>
        <v>41.729816816572878</v>
      </c>
      <c r="R364" s="85">
        <f t="shared" si="1208"/>
        <v>57.54488988413938</v>
      </c>
      <c r="S364" s="85">
        <f t="shared" si="1208"/>
        <v>32.409242758825243</v>
      </c>
      <c r="T364" s="85">
        <f t="shared" si="1208"/>
        <v>166.86554799791554</v>
      </c>
      <c r="V364" s="84">
        <f t="shared" si="1203"/>
        <v>179.62683367307972</v>
      </c>
      <c r="W364" s="84">
        <f t="shared" si="1204"/>
        <v>210.496146597734</v>
      </c>
      <c r="X364" s="84">
        <f t="shared" si="1205"/>
        <v>204.30230118644019</v>
      </c>
      <c r="Y364" s="84">
        <f t="shared" si="1206"/>
        <v>151.24840952548371</v>
      </c>
      <c r="Z364" s="84">
        <f t="shared" si="1207"/>
        <v>189.61328350297708</v>
      </c>
      <c r="AC364" s="84">
        <f t="shared" si="1174"/>
        <v>100.94362641420825</v>
      </c>
      <c r="AD364" s="84">
        <f t="shared" si="1175"/>
        <v>122.30245485074956</v>
      </c>
      <c r="AE364" s="84">
        <f t="shared" si="1176"/>
        <v>124.72166786624042</v>
      </c>
      <c r="AF364" s="84">
        <f t="shared" si="1177"/>
        <v>100.34417700338092</v>
      </c>
      <c r="AG364" s="84">
        <f t="shared" si="1178"/>
        <v>114.36866891394591</v>
      </c>
      <c r="AI364" s="74">
        <f t="shared" si="1179"/>
        <v>101.94089766808084</v>
      </c>
      <c r="AJ364" s="74">
        <f t="shared" si="1180"/>
        <v>122.70060549642106</v>
      </c>
      <c r="AK364" s="74">
        <f t="shared" si="1181"/>
        <v>125.41371989115116</v>
      </c>
      <c r="AL364" s="74">
        <f t="shared" si="1182"/>
        <v>102.43779033876169</v>
      </c>
      <c r="AM364" s="74">
        <f t="shared" si="1183"/>
        <v>115.32379016399521</v>
      </c>
      <c r="AO364" s="119">
        <f t="shared" si="1184"/>
        <v>0.99021716232949319</v>
      </c>
      <c r="AP364" s="119">
        <f t="shared" si="1184"/>
        <v>0.99675510447515181</v>
      </c>
      <c r="AQ364" s="119">
        <f t="shared" si="1184"/>
        <v>0.99448184755614155</v>
      </c>
      <c r="AR364" s="119">
        <f t="shared" si="1184"/>
        <v>0.97956209980264908</v>
      </c>
      <c r="AS364" s="119">
        <f t="shared" si="1185"/>
        <v>0.99171791658346398</v>
      </c>
      <c r="AU364" s="51">
        <f t="shared" si="1125"/>
        <v>1779.4767243253752</v>
      </c>
      <c r="AV364" s="51">
        <f t="shared" si="1126"/>
        <v>1721.1113779736527</v>
      </c>
      <c r="AW364" s="51">
        <f t="shared" si="1127"/>
        <v>1638.0658203316138</v>
      </c>
      <c r="AX364" s="51">
        <f t="shared" si="1128"/>
        <v>1507.2963279213268</v>
      </c>
      <c r="AY364" s="51">
        <f t="shared" si="1129"/>
        <v>1657.9128296548354</v>
      </c>
      <c r="BB364" s="71">
        <f t="shared" si="1186"/>
        <v>0.9370314026180695</v>
      </c>
      <c r="BC364" s="71">
        <f t="shared" si="1187"/>
        <v>0.91065632972150345</v>
      </c>
      <c r="BD364" s="71">
        <f t="shared" si="1188"/>
        <v>0.94891228081693324</v>
      </c>
      <c r="BE364" s="71">
        <f t="shared" si="1189"/>
        <v>0.88419681440485565</v>
      </c>
      <c r="BF364" s="71"/>
      <c r="BG364" s="71"/>
      <c r="BH364" s="71"/>
      <c r="BI364" s="71"/>
      <c r="BJ364" s="71"/>
      <c r="BK364" s="71"/>
      <c r="BL364" s="71"/>
      <c r="BM364" s="71"/>
      <c r="BN364" s="71"/>
      <c r="BO364" s="71"/>
      <c r="BP364" s="71"/>
      <c r="BQ364" s="148">
        <v>0.93842218466167981</v>
      </c>
      <c r="BR364" s="148">
        <v>0.91763824432501617</v>
      </c>
      <c r="BS364" s="148">
        <v>0.94807615985096327</v>
      </c>
      <c r="BT364" s="148">
        <v>0.88509619224196012</v>
      </c>
      <c r="BU364" s="72"/>
      <c r="BV364" s="148">
        <v>0.99854006648665217</v>
      </c>
      <c r="BW364" s="148">
        <v>0.99244477141364029</v>
      </c>
      <c r="BX364" s="148">
        <v>1.0009123008183471</v>
      </c>
      <c r="BY364" s="148">
        <v>0.99878502076188591</v>
      </c>
      <c r="CA364" s="148">
        <v>1.0882224465993837</v>
      </c>
      <c r="CB364" s="148">
        <v>1.1308319740717514</v>
      </c>
      <c r="CC364" s="148">
        <v>1.1385673208751745</v>
      </c>
      <c r="CD364" s="148">
        <v>1.1065877906991104</v>
      </c>
      <c r="CF364" s="148">
        <v>1.0095473804667408</v>
      </c>
      <c r="CG364" s="148">
        <v>0.99485146965412929</v>
      </c>
      <c r="CH364" s="148">
        <v>1.0199105520475737</v>
      </c>
      <c r="CI364" s="148">
        <v>0.95166616734124909</v>
      </c>
      <c r="CK364" s="73">
        <f t="shared" si="1190"/>
        <v>1.1519801014778828</v>
      </c>
      <c r="CL364" s="73">
        <f t="shared" si="1135"/>
        <v>1.0327335517323248</v>
      </c>
      <c r="CM364" s="73">
        <f t="shared" si="1191"/>
        <v>0.99652154404845872</v>
      </c>
      <c r="CN364" s="73">
        <f t="shared" si="1192"/>
        <v>0.99779488418685847</v>
      </c>
      <c r="CO364" s="73">
        <f t="shared" si="1193"/>
        <v>1.1209634555669905</v>
      </c>
      <c r="CP364" s="73">
        <f t="shared" si="1194"/>
        <v>0.99858964879856749</v>
      </c>
      <c r="CQ364" s="73">
        <f t="shared" si="1195"/>
        <v>0.92785862085420279</v>
      </c>
      <c r="CR364" s="73">
        <f t="shared" si="1196"/>
        <v>1.1896885017242185</v>
      </c>
      <c r="CS364" s="73">
        <f t="shared" si="1197"/>
        <v>1.1896885017242178</v>
      </c>
      <c r="CT364" s="73"/>
      <c r="CU364" s="73">
        <f t="shared" si="1198"/>
        <v>1.1130289987299709</v>
      </c>
      <c r="CV364" s="119">
        <f t="shared" si="1144"/>
        <v>0.99292175244642</v>
      </c>
      <c r="CX364" s="53"/>
      <c r="CZ364" s="71">
        <f t="shared" si="1199"/>
        <v>0.18608901009706458</v>
      </c>
      <c r="DA364" s="71">
        <f t="shared" si="1200"/>
        <v>0.26742863456301469</v>
      </c>
      <c r="DB364" s="71">
        <f t="shared" si="1201"/>
        <v>0.376075401330975</v>
      </c>
      <c r="DC364" s="71">
        <f t="shared" si="1202"/>
        <v>0.17040695400894562</v>
      </c>
      <c r="DE364" s="71">
        <f t="shared" si="1083"/>
        <v>0.18617730644179473</v>
      </c>
      <c r="DF364" s="71">
        <f t="shared" si="1084"/>
        <v>0.26960456073370698</v>
      </c>
      <c r="DG364" s="71">
        <f t="shared" si="1085"/>
        <v>0.37652451847948987</v>
      </c>
      <c r="DH364" s="71">
        <f t="shared" si="1086"/>
        <v>0.16767283470634187</v>
      </c>
      <c r="DI364" s="71">
        <f t="shared" si="1087"/>
        <v>0.99997922036133347</v>
      </c>
      <c r="DJ364" s="71"/>
      <c r="DK364" s="71">
        <f t="shared" si="1088"/>
        <v>0.1861811752193423</v>
      </c>
      <c r="DL364" s="71">
        <f t="shared" si="1089"/>
        <v>0.26961016313547775</v>
      </c>
      <c r="DM364" s="71">
        <f t="shared" si="1090"/>
        <v>0.37653234268551716</v>
      </c>
      <c r="DN364" s="71">
        <f t="shared" si="1091"/>
        <v>0.16767631895966278</v>
      </c>
      <c r="DQ364" s="71">
        <f t="shared" si="1104"/>
        <v>-2.4972295143145074E-2</v>
      </c>
      <c r="DR364" s="71">
        <f t="shared" si="1105"/>
        <v>-2.9206672224901562E-2</v>
      </c>
      <c r="DS364" s="71">
        <f t="shared" si="1106"/>
        <v>-3.5348399907354972E-2</v>
      </c>
      <c r="DT364" s="71">
        <f t="shared" si="1107"/>
        <v>-1.7774399499235823E-2</v>
      </c>
      <c r="DV364" s="71">
        <f t="shared" si="1092"/>
        <v>0.19643472807933346</v>
      </c>
      <c r="DW364" s="71">
        <f t="shared" si="1093"/>
        <v>0.24089762364683986</v>
      </c>
      <c r="DX364" s="71">
        <f t="shared" si="1094"/>
        <v>0.34903616492303569</v>
      </c>
      <c r="DY364" s="71">
        <f t="shared" si="1095"/>
        <v>0.21363148335079091</v>
      </c>
      <c r="DZ364" s="71"/>
      <c r="EB364" s="71">
        <f t="shared" si="1050"/>
        <v>-2.1148959932194723E-3</v>
      </c>
      <c r="EC364" s="71">
        <f t="shared" si="1051"/>
        <v>-2.9389891144113557E-3</v>
      </c>
      <c r="ED364" s="71">
        <f t="shared" si="1052"/>
        <v>-1.9761819532618588E-3</v>
      </c>
      <c r="EE364" s="71">
        <f t="shared" si="1053"/>
        <v>8.5339180724176116E-3</v>
      </c>
      <c r="EG364" s="71">
        <f t="shared" si="1075"/>
        <v>-2.0627643419962252E-4</v>
      </c>
      <c r="EH364" s="71">
        <f t="shared" si="1054"/>
        <v>-8.1385865519731967E-4</v>
      </c>
      <c r="EI364" s="71">
        <f t="shared" si="1055"/>
        <v>4.0238770081122988E-4</v>
      </c>
      <c r="EJ364" s="71">
        <f t="shared" si="1056"/>
        <v>6.3892796832057386E-5</v>
      </c>
      <c r="EL364" s="71">
        <f t="shared" si="1076"/>
        <v>6.7284588124036778E-3</v>
      </c>
      <c r="EM364" s="71">
        <f t="shared" si="1057"/>
        <v>1.010125522590569E-2</v>
      </c>
      <c r="EN364" s="71">
        <f t="shared" si="1058"/>
        <v>9.6189591780063005E-3</v>
      </c>
      <c r="EO364" s="71">
        <f t="shared" si="1059"/>
        <v>6.9821993859170246E-3</v>
      </c>
      <c r="EQ364" s="71">
        <f t="shared" si="1077"/>
        <v>-1.4309233927121192E-2</v>
      </c>
      <c r="ER364" s="71">
        <f t="shared" si="1060"/>
        <v>-2.7252581840729019E-2</v>
      </c>
      <c r="ES364" s="71">
        <f t="shared" si="1061"/>
        <v>-9.0088812059373972E-3</v>
      </c>
      <c r="ET364" s="71">
        <f t="shared" si="1062"/>
        <v>7.0600601839207976E-4</v>
      </c>
      <c r="EW364" s="71">
        <f t="shared" si="1063"/>
        <v>0.97159721464656179</v>
      </c>
      <c r="EX364" s="71">
        <f t="shared" si="1064"/>
        <v>0.787761981450528</v>
      </c>
      <c r="EY364" s="71">
        <f t="shared" si="1164"/>
        <v>0.92785862085420279</v>
      </c>
      <c r="EZ364" s="71"/>
      <c r="FA364" s="71">
        <f t="shared" si="1065"/>
        <v>0.99950082901948689</v>
      </c>
      <c r="FB364" s="71">
        <f t="shared" si="1066"/>
        <v>0.98810537914311292</v>
      </c>
      <c r="FC364" s="71">
        <f t="shared" si="1165"/>
        <v>0.99652154404845872</v>
      </c>
      <c r="FD364" s="71"/>
      <c r="FE364" s="71">
        <f t="shared" si="1067"/>
        <v>0.99990440050882146</v>
      </c>
      <c r="FF364" s="71">
        <f t="shared" si="1068"/>
        <v>1.007624257255475</v>
      </c>
      <c r="FG364" s="71">
        <f t="shared" si="1166"/>
        <v>0.99779488418685847</v>
      </c>
      <c r="FH364" s="71"/>
      <c r="FI364" s="71">
        <f t="shared" si="1069"/>
        <v>1.0088072699379771</v>
      </c>
      <c r="FJ364" s="71">
        <f t="shared" si="1070"/>
        <v>1.1536509465519038</v>
      </c>
      <c r="FK364" s="71">
        <f t="shared" si="1071"/>
        <v>1.1209634555669905</v>
      </c>
      <c r="FM364" s="71">
        <f t="shared" si="1072"/>
        <v>0.98680242422207332</v>
      </c>
      <c r="FN364" s="71">
        <f t="shared" si="1073"/>
        <v>0.98149198788581138</v>
      </c>
      <c r="FO364" s="71">
        <f t="shared" si="1167"/>
        <v>0.99858964879856749</v>
      </c>
    </row>
    <row r="365" spans="1:188" x14ac:dyDescent="0.2">
      <c r="A365" s="75" t="s">
        <v>563</v>
      </c>
      <c r="B365" s="50">
        <f t="shared" si="1049"/>
        <v>1998</v>
      </c>
      <c r="D365" s="79">
        <f>Conversion_Factors!$M60*D212+D289</f>
        <v>3372.2724811876305</v>
      </c>
      <c r="E365" s="79">
        <f>Conversion_Factors!$M60*E212+E289</f>
        <v>4825.8379981236249</v>
      </c>
      <c r="F365" s="79">
        <f>Conversion_Factors!$M60*F212+F289</f>
        <v>7489.0611338870021</v>
      </c>
      <c r="G365" s="79">
        <f>Conversion_Factors!$M60*G212+G289</f>
        <v>3384.9288438983813</v>
      </c>
      <c r="H365" s="79">
        <f t="shared" si="1163"/>
        <v>19072.10045709664</v>
      </c>
      <c r="I365" s="71"/>
      <c r="J365" s="81">
        <f t="shared" si="1171"/>
        <v>19912.911410092165</v>
      </c>
      <c r="K365" s="81">
        <f t="shared" si="1171"/>
        <v>24308.013055264615</v>
      </c>
      <c r="L365" s="81">
        <f t="shared" si="1171"/>
        <v>35753.577010033827</v>
      </c>
      <c r="M365" s="81">
        <f t="shared" si="1171"/>
        <v>21820.96322325744</v>
      </c>
      <c r="N365" s="81">
        <f t="shared" si="1172"/>
        <v>101795.46469864804</v>
      </c>
      <c r="P365" s="85">
        <f t="shared" si="1208"/>
        <v>35.834671439762161</v>
      </c>
      <c r="Q365" s="85">
        <f t="shared" si="1208"/>
        <v>42.332326178825618</v>
      </c>
      <c r="R365" s="85">
        <f t="shared" si="1208"/>
        <v>59.070990737977681</v>
      </c>
      <c r="S365" s="85">
        <f t="shared" si="1208"/>
        <v>33.308382918323005</v>
      </c>
      <c r="T365" s="85">
        <f t="shared" si="1208"/>
        <v>170.54637127488843</v>
      </c>
      <c r="V365" s="84">
        <f t="shared" si="1203"/>
        <v>169.35105127211645</v>
      </c>
      <c r="W365" s="84">
        <f t="shared" si="1204"/>
        <v>198.52869040147434</v>
      </c>
      <c r="X365" s="84">
        <f t="shared" si="1205"/>
        <v>209.46326941735882</v>
      </c>
      <c r="Y365" s="84">
        <f t="shared" si="1206"/>
        <v>155.12279679251839</v>
      </c>
      <c r="Z365" s="84">
        <f t="shared" si="1207"/>
        <v>187.35707443899452</v>
      </c>
      <c r="AC365" s="84">
        <f t="shared" si="1174"/>
        <v>94.1064155382699</v>
      </c>
      <c r="AD365" s="84">
        <f t="shared" si="1175"/>
        <v>113.99888533735906</v>
      </c>
      <c r="AE365" s="84">
        <f t="shared" si="1176"/>
        <v>126.78069286337812</v>
      </c>
      <c r="AF365" s="84">
        <f t="shared" si="1177"/>
        <v>101.62393209537427</v>
      </c>
      <c r="AG365" s="84">
        <f t="shared" si="1178"/>
        <v>111.82941222687188</v>
      </c>
      <c r="AI365" s="74">
        <f t="shared" si="1179"/>
        <v>103.00603904936466</v>
      </c>
      <c r="AJ365" s="74">
        <f t="shared" si="1180"/>
        <v>121.20307792702205</v>
      </c>
      <c r="AK365" s="74">
        <f t="shared" si="1181"/>
        <v>126.40557625012647</v>
      </c>
      <c r="AL365" s="74">
        <f t="shared" si="1182"/>
        <v>101.61646974223321</v>
      </c>
      <c r="AM365" s="74">
        <f t="shared" si="1183"/>
        <v>115.35618469127068</v>
      </c>
      <c r="AO365" s="119">
        <f t="shared" si="1184"/>
        <v>0.9136009539515475</v>
      </c>
      <c r="AP365" s="119">
        <f t="shared" si="1184"/>
        <v>0.94056097656199178</v>
      </c>
      <c r="AQ365" s="119">
        <f t="shared" si="1184"/>
        <v>1.0029675638083353</v>
      </c>
      <c r="AR365" s="119">
        <f t="shared" si="1184"/>
        <v>1.0000734364533623</v>
      </c>
      <c r="AS365" s="119">
        <f t="shared" si="1185"/>
        <v>0.9694271055007796</v>
      </c>
      <c r="AU365" s="51">
        <f t="shared" si="1125"/>
        <v>1799.5696712435836</v>
      </c>
      <c r="AV365" s="51">
        <f t="shared" si="1126"/>
        <v>1741.4967682707127</v>
      </c>
      <c r="AW365" s="51">
        <f t="shared" si="1127"/>
        <v>1652.1700953557763</v>
      </c>
      <c r="AX365" s="51">
        <f t="shared" si="1128"/>
        <v>1526.4396249392844</v>
      </c>
      <c r="AY365" s="51">
        <f t="shared" si="1129"/>
        <v>1675.3828059017005</v>
      </c>
      <c r="BB365" s="71">
        <f t="shared" si="1186"/>
        <v>0.94682208472232809</v>
      </c>
      <c r="BC365" s="71">
        <f t="shared" si="1187"/>
        <v>0.89954201651588972</v>
      </c>
      <c r="BD365" s="71">
        <f t="shared" si="1188"/>
        <v>0.95641691970855458</v>
      </c>
      <c r="BE365" s="71">
        <f t="shared" si="1189"/>
        <v>0.8771075453699223</v>
      </c>
      <c r="BF365" s="71"/>
      <c r="BG365" s="71"/>
      <c r="BH365" s="71"/>
      <c r="BI365" s="71"/>
      <c r="BJ365" s="71"/>
      <c r="BK365" s="71"/>
      <c r="BL365" s="71"/>
      <c r="BM365" s="71"/>
      <c r="BN365" s="71"/>
      <c r="BO365" s="71"/>
      <c r="BP365" s="71"/>
      <c r="BQ365" s="148">
        <v>0.94979882238009228</v>
      </c>
      <c r="BR365" s="148">
        <v>0.90767254293755384</v>
      </c>
      <c r="BS365" s="148">
        <v>0.95424944728013572</v>
      </c>
      <c r="BT365" s="148">
        <v>0.87947348713277651</v>
      </c>
      <c r="BU365" s="72"/>
      <c r="BV365" s="148">
        <v>0.99665920114088458</v>
      </c>
      <c r="BW365" s="148">
        <v>0.99073966616336839</v>
      </c>
      <c r="BX365" s="148">
        <v>1.0021523267053649</v>
      </c>
      <c r="BY365" s="148">
        <v>0.99732152794805629</v>
      </c>
      <c r="CA365" s="148">
        <v>1.100510101478946</v>
      </c>
      <c r="CB365" s="148">
        <v>1.1442259074608783</v>
      </c>
      <c r="CC365" s="148">
        <v>1.148370752720115</v>
      </c>
      <c r="CD365" s="148">
        <v>1.1206419208402039</v>
      </c>
      <c r="CF365" s="148">
        <v>0.93164935929889792</v>
      </c>
      <c r="CG365" s="148">
        <v>0.93910203237314571</v>
      </c>
      <c r="CH365" s="148">
        <v>1.0287666863829501</v>
      </c>
      <c r="CI365" s="148">
        <v>0.97138858794375293</v>
      </c>
      <c r="CK365" s="73">
        <f t="shared" si="1190"/>
        <v>1.165113997921299</v>
      </c>
      <c r="CL365" s="73">
        <f t="shared" si="1135"/>
        <v>1.0204450519128447</v>
      </c>
      <c r="CM365" s="73">
        <f t="shared" si="1191"/>
        <v>0.99648184383789351</v>
      </c>
      <c r="CN365" s="73">
        <f t="shared" si="1192"/>
        <v>0.99722759116442994</v>
      </c>
      <c r="CO365" s="73">
        <f t="shared" si="1193"/>
        <v>1.1328999816918202</v>
      </c>
      <c r="CP365" s="73">
        <f t="shared" si="1194"/>
        <v>0.97619141589022529</v>
      </c>
      <c r="CQ365" s="73">
        <f t="shared" si="1195"/>
        <v>0.92853738444438527</v>
      </c>
      <c r="CR365" s="73">
        <f t="shared" si="1196"/>
        <v>1.1889348140931821</v>
      </c>
      <c r="CS365" s="73">
        <f t="shared" si="1197"/>
        <v>1.1889348140931821</v>
      </c>
      <c r="CT365" s="73"/>
      <c r="CU365" s="73">
        <f t="shared" si="1198"/>
        <v>1.0989811169783488</v>
      </c>
      <c r="CV365" s="119">
        <f t="shared" si="1144"/>
        <v>0.97006014188223522</v>
      </c>
      <c r="CX365" s="53"/>
      <c r="CZ365" s="71">
        <f t="shared" si="1199"/>
        <v>0.1768170469096299</v>
      </c>
      <c r="DA365" s="71">
        <f t="shared" si="1200"/>
        <v>0.25303128037624995</v>
      </c>
      <c r="DB365" s="71">
        <f t="shared" si="1201"/>
        <v>0.39267101967787493</v>
      </c>
      <c r="DC365" s="71">
        <f t="shared" si="1202"/>
        <v>0.17748065303624516</v>
      </c>
      <c r="DE365" s="71">
        <f t="shared" si="1083"/>
        <v>0.18141353973874993</v>
      </c>
      <c r="DF365" s="71">
        <f t="shared" si="1084"/>
        <v>0.26016356550966047</v>
      </c>
      <c r="DG365" s="71">
        <f t="shared" si="1085"/>
        <v>0.38431349233279483</v>
      </c>
      <c r="DH365" s="71">
        <f t="shared" si="1086"/>
        <v>0.17391982895208147</v>
      </c>
      <c r="DI365" s="71">
        <f t="shared" si="1087"/>
        <v>0.99981042653328667</v>
      </c>
      <c r="DJ365" s="71"/>
      <c r="DK365" s="71">
        <f t="shared" si="1088"/>
        <v>0.18144793745328094</v>
      </c>
      <c r="DL365" s="71">
        <f t="shared" si="1089"/>
        <v>0.26021289497024347</v>
      </c>
      <c r="DM365" s="71">
        <f t="shared" si="1090"/>
        <v>0.38438636178795632</v>
      </c>
      <c r="DN365" s="71">
        <f t="shared" si="1091"/>
        <v>0.17395280578851932</v>
      </c>
      <c r="DQ365" s="71">
        <f t="shared" si="1104"/>
        <v>1.2050258249684566E-2</v>
      </c>
      <c r="DR365" s="71">
        <f t="shared" si="1105"/>
        <v>-1.0919565566694262E-2</v>
      </c>
      <c r="DS365" s="71">
        <f t="shared" si="1106"/>
        <v>6.4902759823544046E-3</v>
      </c>
      <c r="DT365" s="71">
        <f t="shared" si="1107"/>
        <v>-6.3729125632662042E-3</v>
      </c>
      <c r="DV365" s="71">
        <f t="shared" si="1092"/>
        <v>0.19561688203930988</v>
      </c>
      <c r="DW365" s="71">
        <f t="shared" si="1093"/>
        <v>0.23879269206369128</v>
      </c>
      <c r="DX365" s="71">
        <f t="shared" si="1094"/>
        <v>0.35122956720987075</v>
      </c>
      <c r="DY365" s="71">
        <f t="shared" si="1095"/>
        <v>0.2143608586871282</v>
      </c>
      <c r="DZ365" s="71"/>
      <c r="EB365" s="71">
        <f t="shared" si="1050"/>
        <v>-4.1721406327756092E-3</v>
      </c>
      <c r="EC365" s="71">
        <f t="shared" si="1051"/>
        <v>-8.7762667906578495E-3</v>
      </c>
      <c r="ED365" s="71">
        <f t="shared" si="1052"/>
        <v>6.2645060563303479E-3</v>
      </c>
      <c r="EE365" s="71">
        <f t="shared" si="1053"/>
        <v>3.4083602475474518E-3</v>
      </c>
      <c r="EG365" s="71">
        <f t="shared" si="1075"/>
        <v>-1.8853915330107834E-3</v>
      </c>
      <c r="EH365" s="71">
        <f t="shared" si="1054"/>
        <v>-1.7195633831283918E-3</v>
      </c>
      <c r="EI365" s="71">
        <f t="shared" si="1055"/>
        <v>1.2381288435612801E-3</v>
      </c>
      <c r="EJ365" s="71">
        <f t="shared" si="1056"/>
        <v>-1.4663476526400451E-3</v>
      </c>
      <c r="EL365" s="71">
        <f t="shared" si="1076"/>
        <v>1.122821880188212E-2</v>
      </c>
      <c r="EM365" s="71">
        <f t="shared" si="1057"/>
        <v>1.1774722961246598E-2</v>
      </c>
      <c r="EN365" s="71">
        <f t="shared" si="1058"/>
        <v>8.5734651126701984E-3</v>
      </c>
      <c r="EO365" s="71">
        <f t="shared" si="1059"/>
        <v>1.2620446474707572E-2</v>
      </c>
      <c r="EQ365" s="71">
        <f t="shared" si="1077"/>
        <v>-8.030085127226004E-2</v>
      </c>
      <c r="ER365" s="71">
        <f t="shared" si="1060"/>
        <v>-5.7669315306798467E-2</v>
      </c>
      <c r="ES365" s="71">
        <f t="shared" si="1061"/>
        <v>8.6457635541057655E-3</v>
      </c>
      <c r="ET365" s="71">
        <f t="shared" si="1062"/>
        <v>2.0512273055483518E-2</v>
      </c>
      <c r="EW365" s="71">
        <f t="shared" si="1063"/>
        <v>1.0007315377309935</v>
      </c>
      <c r="EX365" s="71">
        <f t="shared" si="1064"/>
        <v>0.78833825906300126</v>
      </c>
      <c r="EY365" s="71">
        <f t="shared" si="1164"/>
        <v>0.92853738444438527</v>
      </c>
      <c r="EZ365" s="71"/>
      <c r="FA365" s="71">
        <f t="shared" si="1065"/>
        <v>0.99996016121196551</v>
      </c>
      <c r="FB365" s="71">
        <f t="shared" si="1066"/>
        <v>0.98806601422235751</v>
      </c>
      <c r="FC365" s="71">
        <f t="shared" si="1165"/>
        <v>0.99648184383789351</v>
      </c>
      <c r="FD365" s="71"/>
      <c r="FE365" s="71">
        <f t="shared" si="1067"/>
        <v>0.99943145326617822</v>
      </c>
      <c r="FF365" s="71">
        <f t="shared" si="1068"/>
        <v>1.0070513757750927</v>
      </c>
      <c r="FG365" s="71">
        <f t="shared" si="1166"/>
        <v>0.99722759116442994</v>
      </c>
      <c r="FH365" s="71"/>
      <c r="FI365" s="71">
        <f t="shared" si="1069"/>
        <v>1.0106484525124793</v>
      </c>
      <c r="FJ365" s="71">
        <f t="shared" si="1070"/>
        <v>1.1659355438722385</v>
      </c>
      <c r="FK365" s="71">
        <f t="shared" si="1071"/>
        <v>1.1328999816918202</v>
      </c>
      <c r="FM365" s="71">
        <f t="shared" si="1072"/>
        <v>0.97757013310193008</v>
      </c>
      <c r="FN365" s="71">
        <f t="shared" si="1073"/>
        <v>0.95947725323601063</v>
      </c>
      <c r="FO365" s="71">
        <f t="shared" si="1167"/>
        <v>0.97619141589022529</v>
      </c>
    </row>
    <row r="366" spans="1:188" x14ac:dyDescent="0.2">
      <c r="A366" s="75" t="s">
        <v>563</v>
      </c>
      <c r="B366" s="50">
        <f t="shared" si="1049"/>
        <v>1999</v>
      </c>
      <c r="D366" s="79">
        <f>Conversion_Factors!$M61*D213+D290</f>
        <v>3584.6047478590444</v>
      </c>
      <c r="E366" s="79">
        <f>Conversion_Factors!$M61*E213+E290</f>
        <v>5064.7588379086301</v>
      </c>
      <c r="F366" s="79">
        <f>Conversion_Factors!$M61*F213+F290</f>
        <v>7486.1737385568003</v>
      </c>
      <c r="G366" s="79">
        <f>Conversion_Factors!$M61*G213+G290</f>
        <v>3464.283727372489</v>
      </c>
      <c r="H366" s="79">
        <f t="shared" si="1163"/>
        <v>19599.821051696963</v>
      </c>
      <c r="I366" s="71"/>
      <c r="J366" s="81">
        <f t="shared" si="1171"/>
        <v>20070.292984099109</v>
      </c>
      <c r="K366" s="81">
        <f t="shared" si="1171"/>
        <v>24385.196063015872</v>
      </c>
      <c r="L366" s="81">
        <f t="shared" si="1171"/>
        <v>36404.766224433166</v>
      </c>
      <c r="M366" s="81">
        <f t="shared" si="1171"/>
        <v>22159.042120168171</v>
      </c>
      <c r="N366" s="81">
        <f t="shared" si="1172"/>
        <v>103019.29739171632</v>
      </c>
      <c r="P366" s="85">
        <f t="shared" si="1208"/>
        <v>36.56125858087033</v>
      </c>
      <c r="Q366" s="85">
        <f t="shared" si="1208"/>
        <v>43.011119461029267</v>
      </c>
      <c r="R366" s="85">
        <f t="shared" si="1208"/>
        <v>60.723589605854386</v>
      </c>
      <c r="S366" s="85">
        <f t="shared" si="1208"/>
        <v>34.28744366485742</v>
      </c>
      <c r="T366" s="85">
        <f t="shared" si="1208"/>
        <v>174.58341131261139</v>
      </c>
      <c r="V366" s="84">
        <f t="shared" si="1203"/>
        <v>178.60251221539136</v>
      </c>
      <c r="W366" s="84">
        <f t="shared" si="1204"/>
        <v>207.69809784675724</v>
      </c>
      <c r="X366" s="84">
        <f t="shared" si="1205"/>
        <v>205.63718751563999</v>
      </c>
      <c r="Y366" s="84">
        <f t="shared" si="1206"/>
        <v>156.33725088772914</v>
      </c>
      <c r="Z366" s="84">
        <f t="shared" si="1207"/>
        <v>190.25388007813152</v>
      </c>
      <c r="AC366" s="84">
        <f t="shared" si="1174"/>
        <v>98.043800651178628</v>
      </c>
      <c r="AD366" s="84">
        <f t="shared" si="1175"/>
        <v>117.75463883235159</v>
      </c>
      <c r="AE366" s="84">
        <f t="shared" si="1176"/>
        <v>123.28279318051143</v>
      </c>
      <c r="AF366" s="84">
        <f t="shared" si="1177"/>
        <v>101.03651241061091</v>
      </c>
      <c r="AG366" s="84">
        <f t="shared" si="1178"/>
        <v>112.26622795565187</v>
      </c>
      <c r="AI366" s="74">
        <f t="shared" si="1179"/>
        <v>101.85661866851397</v>
      </c>
      <c r="AJ366" s="74">
        <f t="shared" si="1180"/>
        <v>121.80370124935939</v>
      </c>
      <c r="AK366" s="74">
        <f t="shared" si="1181"/>
        <v>125.09476041168985</v>
      </c>
      <c r="AL366" s="74">
        <f t="shared" si="1182"/>
        <v>102.81089970505073</v>
      </c>
      <c r="AM366" s="74">
        <f t="shared" si="1183"/>
        <v>115.04097320812232</v>
      </c>
      <c r="AO366" s="119">
        <f t="shared" si="1184"/>
        <v>0.96256681139451594</v>
      </c>
      <c r="AP366" s="119">
        <f t="shared" si="1184"/>
        <v>0.9667574763699629</v>
      </c>
      <c r="AQ366" s="119">
        <f t="shared" si="1184"/>
        <v>0.98551524280301439</v>
      </c>
      <c r="AR366" s="119">
        <f t="shared" si="1184"/>
        <v>0.9827412531207268</v>
      </c>
      <c r="AS366" s="119">
        <f t="shared" si="1185"/>
        <v>0.97588037396510352</v>
      </c>
      <c r="AU366" s="51">
        <f t="shared" si="1125"/>
        <v>1821.6604316556989</v>
      </c>
      <c r="AV366" s="51">
        <f t="shared" si="1126"/>
        <v>1763.8209407822908</v>
      </c>
      <c r="AW366" s="51">
        <f t="shared" si="1127"/>
        <v>1668.0120737899306</v>
      </c>
      <c r="AX366" s="51">
        <f t="shared" si="1128"/>
        <v>1547.3341978826115</v>
      </c>
      <c r="AY366" s="51">
        <f t="shared" si="1129"/>
        <v>1694.6670743519308</v>
      </c>
      <c r="BB366" s="71">
        <f t="shared" si="1186"/>
        <v>0.93625671776653407</v>
      </c>
      <c r="BC366" s="71">
        <f t="shared" si="1187"/>
        <v>0.90399970788629469</v>
      </c>
      <c r="BD366" s="71">
        <f t="shared" si="1188"/>
        <v>0.94649895181747046</v>
      </c>
      <c r="BE366" s="71">
        <f t="shared" si="1189"/>
        <v>0.88741732621018066</v>
      </c>
      <c r="BF366" s="71"/>
      <c r="BG366" s="71"/>
      <c r="BH366" s="71"/>
      <c r="BI366" s="71"/>
      <c r="BJ366" s="71"/>
      <c r="BK366" s="71"/>
      <c r="BL366" s="71"/>
      <c r="BM366" s="71"/>
      <c r="BN366" s="71"/>
      <c r="BO366" s="71"/>
      <c r="BP366" s="71"/>
      <c r="BQ366" s="148">
        <v>0.9411387876950098</v>
      </c>
      <c r="BR366" s="148">
        <v>0.91400828350039864</v>
      </c>
      <c r="BS366" s="148">
        <v>0.94336370064508657</v>
      </c>
      <c r="BT366" s="148">
        <v>0.89112513543934535</v>
      </c>
      <c r="BU366" s="72"/>
      <c r="BV366" s="148">
        <v>0.9947940548724723</v>
      </c>
      <c r="BW366" s="148">
        <v>0.9890114423101658</v>
      </c>
      <c r="BX366" s="148">
        <v>1.0033373448121123</v>
      </c>
      <c r="BY366" s="148">
        <v>0.99579348771030973</v>
      </c>
      <c r="CA366" s="148">
        <v>1.1140195006266234</v>
      </c>
      <c r="CB366" s="148">
        <v>1.1588936903794411</v>
      </c>
      <c r="CC366" s="148">
        <v>1.1593820067974914</v>
      </c>
      <c r="CD366" s="148">
        <v>1.1359817573956636</v>
      </c>
      <c r="CF366" s="148">
        <v>0.98139727942291477</v>
      </c>
      <c r="CG366" s="148">
        <v>0.96500041883893461</v>
      </c>
      <c r="CH366" s="148">
        <v>1.01073139269124</v>
      </c>
      <c r="CI366" s="148">
        <v>0.95460854763234992</v>
      </c>
      <c r="CK366" s="73">
        <f t="shared" si="1190"/>
        <v>1.1791215434050668</v>
      </c>
      <c r="CL366" s="73">
        <f t="shared" si="1135"/>
        <v>1.0362225772059881</v>
      </c>
      <c r="CM366" s="73">
        <f t="shared" si="1191"/>
        <v>0.99647146307258316</v>
      </c>
      <c r="CN366" s="73">
        <f t="shared" si="1192"/>
        <v>0.99663219902909861</v>
      </c>
      <c r="CO366" s="73">
        <f t="shared" si="1193"/>
        <v>1.1460673522902478</v>
      </c>
      <c r="CP366" s="73">
        <f t="shared" si="1194"/>
        <v>0.98243550092360266</v>
      </c>
      <c r="CQ366" s="73">
        <f t="shared" si="1195"/>
        <v>0.92669982652136873</v>
      </c>
      <c r="CR366" s="73">
        <f t="shared" si="1196"/>
        <v>1.2218323645463007</v>
      </c>
      <c r="CS366" s="73">
        <f t="shared" si="1197"/>
        <v>1.2218323645463007</v>
      </c>
      <c r="CT366" s="73"/>
      <c r="CU366" s="73">
        <f t="shared" si="1198"/>
        <v>1.1181857895622405</v>
      </c>
      <c r="CV366" s="119">
        <f t="shared" si="1144"/>
        <v>0.97567196842987447</v>
      </c>
      <c r="CX366" s="53"/>
      <c r="CZ366" s="71">
        <f t="shared" si="1199"/>
        <v>0.18288966712523569</v>
      </c>
      <c r="DA366" s="71">
        <f t="shared" si="1200"/>
        <v>0.25840842243149564</v>
      </c>
      <c r="DB366" s="71">
        <f t="shared" si="1201"/>
        <v>0.38195112694198008</v>
      </c>
      <c r="DC366" s="71">
        <f t="shared" si="1202"/>
        <v>0.17675078350128862</v>
      </c>
      <c r="DE366" s="71">
        <f t="shared" si="1083"/>
        <v>0.17983626924473731</v>
      </c>
      <c r="DF366" s="71">
        <f t="shared" si="1084"/>
        <v>0.25571042881737716</v>
      </c>
      <c r="DG366" s="71">
        <f t="shared" si="1085"/>
        <v>0.38728634685239438</v>
      </c>
      <c r="DH366" s="71">
        <f t="shared" si="1086"/>
        <v>0.17711546762747682</v>
      </c>
      <c r="DI366" s="71">
        <f t="shared" si="1087"/>
        <v>0.99994851254198558</v>
      </c>
      <c r="DJ366" s="71"/>
      <c r="DK366" s="71">
        <f t="shared" si="1088"/>
        <v>0.17984552903386253</v>
      </c>
      <c r="DL366" s="71">
        <f t="shared" si="1089"/>
        <v>0.25572359537525735</v>
      </c>
      <c r="DM366" s="71">
        <f t="shared" si="1090"/>
        <v>0.38730628826865032</v>
      </c>
      <c r="DN366" s="71">
        <f t="shared" si="1091"/>
        <v>0.17712458732222988</v>
      </c>
      <c r="DQ366" s="71">
        <f t="shared" si="1104"/>
        <v>-9.1595779632215445E-3</v>
      </c>
      <c r="DR366" s="71">
        <f t="shared" si="1105"/>
        <v>6.9559562984696649E-3</v>
      </c>
      <c r="DS366" s="71">
        <f t="shared" si="1106"/>
        <v>-1.1473219458434701E-2</v>
      </c>
      <c r="DT366" s="71">
        <f t="shared" si="1107"/>
        <v>1.3161443087739687E-2</v>
      </c>
      <c r="DV366" s="71">
        <f t="shared" si="1092"/>
        <v>0.19482071313090651</v>
      </c>
      <c r="DW366" s="71">
        <f t="shared" si="1093"/>
        <v>0.2367051288487691</v>
      </c>
      <c r="DX366" s="71">
        <f t="shared" si="1094"/>
        <v>0.3533781257118187</v>
      </c>
      <c r="DY366" s="71">
        <f t="shared" si="1095"/>
        <v>0.21509603230850571</v>
      </c>
      <c r="DZ366" s="71"/>
      <c r="EB366" s="71">
        <f t="shared" si="1050"/>
        <v>-4.0783470741682674E-3</v>
      </c>
      <c r="EC366" s="71">
        <f t="shared" si="1051"/>
        <v>-8.7805938764929595E-3</v>
      </c>
      <c r="ED366" s="71">
        <f t="shared" si="1052"/>
        <v>6.0986139743359246E-3</v>
      </c>
      <c r="EE366" s="71">
        <f t="shared" si="1053"/>
        <v>3.4237398674161058E-3</v>
      </c>
      <c r="EG366" s="71">
        <f t="shared" si="1075"/>
        <v>-1.8731514868681584E-3</v>
      </c>
      <c r="EH366" s="71">
        <f t="shared" si="1054"/>
        <v>-1.7459005678023981E-3</v>
      </c>
      <c r="EI366" s="71">
        <f t="shared" si="1055"/>
        <v>1.1817744678448048E-3</v>
      </c>
      <c r="EJ366" s="71">
        <f t="shared" si="1056"/>
        <v>-1.5333189756928231E-3</v>
      </c>
      <c r="EL366" s="71">
        <f t="shared" si="1076"/>
        <v>1.2200845470047111E-2</v>
      </c>
      <c r="EM366" s="71">
        <f t="shared" si="1057"/>
        <v>1.2737489833063134E-2</v>
      </c>
      <c r="EN366" s="71">
        <f t="shared" si="1058"/>
        <v>9.5429093046771364E-3</v>
      </c>
      <c r="EO366" s="71">
        <f t="shared" si="1059"/>
        <v>1.3595596809178946E-2</v>
      </c>
      <c r="EQ366" s="71">
        <f t="shared" si="1077"/>
        <v>5.202083154570019E-2</v>
      </c>
      <c r="ER366" s="71">
        <f t="shared" si="1060"/>
        <v>2.7204401389479837E-2</v>
      </c>
      <c r="ES366" s="71">
        <f t="shared" si="1061"/>
        <v>-1.7686472972269433E-2</v>
      </c>
      <c r="ET366" s="71">
        <f t="shared" si="1062"/>
        <v>-1.7425223109640335E-2</v>
      </c>
      <c r="EW366" s="71">
        <f t="shared" si="1063"/>
        <v>0.99802101891232298</v>
      </c>
      <c r="EX366" s="71">
        <f t="shared" si="1064"/>
        <v>0.7867781525576234</v>
      </c>
      <c r="EY366" s="71">
        <f t="shared" si="1164"/>
        <v>0.92669982652136873</v>
      </c>
      <c r="EZ366" s="71"/>
      <c r="FA366" s="71">
        <f t="shared" si="1065"/>
        <v>0.99998958258459547</v>
      </c>
      <c r="FB366" s="71">
        <f t="shared" si="1066"/>
        <v>0.98805572112824025</v>
      </c>
      <c r="FC366" s="71">
        <f t="shared" si="1165"/>
        <v>0.99647146307258316</v>
      </c>
      <c r="FD366" s="71"/>
      <c r="FE366" s="71">
        <f t="shared" si="1067"/>
        <v>0.99940295260519607</v>
      </c>
      <c r="FF366" s="71">
        <f t="shared" si="1068"/>
        <v>1.0064501183747525</v>
      </c>
      <c r="FG366" s="71">
        <f t="shared" si="1166"/>
        <v>0.99663219902909861</v>
      </c>
      <c r="FH366" s="71"/>
      <c r="FI366" s="71">
        <f t="shared" si="1069"/>
        <v>1.0116227123410879</v>
      </c>
      <c r="FJ366" s="71">
        <f t="shared" si="1070"/>
        <v>1.1794868773069154</v>
      </c>
      <c r="FK366" s="71">
        <f t="shared" si="1071"/>
        <v>1.1460673522902478</v>
      </c>
      <c r="FM366" s="71">
        <f t="shared" si="1072"/>
        <v>1.0063963736330166</v>
      </c>
      <c r="FN366" s="71">
        <f t="shared" si="1073"/>
        <v>0.96561442824008858</v>
      </c>
      <c r="FO366" s="71">
        <f t="shared" si="1167"/>
        <v>0.98243550092360266</v>
      </c>
    </row>
    <row r="367" spans="1:188" x14ac:dyDescent="0.2">
      <c r="A367" s="75" t="s">
        <v>563</v>
      </c>
      <c r="B367" s="50">
        <f t="shared" si="1049"/>
        <v>2000</v>
      </c>
      <c r="D367" s="79">
        <f>Conversion_Factors!$M62*D214+D291</f>
        <v>3779.6617485286579</v>
      </c>
      <c r="E367" s="79">
        <f>Conversion_Factors!$M62*E214+E291</f>
        <v>5217.094711523896</v>
      </c>
      <c r="F367" s="79">
        <f>Conversion_Factors!$M62*F214+F291</f>
        <v>8010.2127525430169</v>
      </c>
      <c r="G367" s="79">
        <f>Conversion_Factors!$M62*G214+G291</f>
        <v>3509.3844200345493</v>
      </c>
      <c r="H367" s="79">
        <f t="shared" si="1163"/>
        <v>20516.353632630118</v>
      </c>
      <c r="I367" s="71"/>
      <c r="J367" s="81">
        <f t="shared" si="1171"/>
        <v>20154.877183930872</v>
      </c>
      <c r="K367" s="81">
        <f t="shared" si="1171"/>
        <v>24444.939404335735</v>
      </c>
      <c r="L367" s="81">
        <f t="shared" si="1171"/>
        <v>37017.697575734623</v>
      </c>
      <c r="M367" s="81">
        <f t="shared" si="1171"/>
        <v>22544.77923803197</v>
      </c>
      <c r="N367" s="81">
        <f t="shared" si="1172"/>
        <v>104162.2934020332</v>
      </c>
      <c r="P367" s="85">
        <f t="shared" si="1208"/>
        <v>37.01922990918149</v>
      </c>
      <c r="Q367" s="85">
        <f t="shared" si="1208"/>
        <v>43.449256997447499</v>
      </c>
      <c r="R367" s="85">
        <f t="shared" si="1208"/>
        <v>62.460824092513953</v>
      </c>
      <c r="S367" s="85">
        <f t="shared" si="1208"/>
        <v>35.303725650109897</v>
      </c>
      <c r="T367" s="85">
        <f t="shared" si="1208"/>
        <v>178.23303664925282</v>
      </c>
      <c r="V367" s="84">
        <f t="shared" si="1203"/>
        <v>187.53087473746132</v>
      </c>
      <c r="W367" s="84">
        <f t="shared" si="1204"/>
        <v>213.42228038407629</v>
      </c>
      <c r="X367" s="84">
        <f t="shared" si="1205"/>
        <v>216.38873504098675</v>
      </c>
      <c r="Y367" s="84">
        <f t="shared" si="1206"/>
        <v>155.6628425136399</v>
      </c>
      <c r="Z367" s="84">
        <f t="shared" si="1207"/>
        <v>196.9652641329962</v>
      </c>
      <c r="AC367" s="84">
        <f t="shared" si="1174"/>
        <v>102.09995609852565</v>
      </c>
      <c r="AD367" s="84">
        <f t="shared" si="1175"/>
        <v>120.07327793500319</v>
      </c>
      <c r="AE367" s="84">
        <f t="shared" si="1176"/>
        <v>128.24378910977347</v>
      </c>
      <c r="AF367" s="84">
        <f t="shared" si="1177"/>
        <v>99.405497731756398</v>
      </c>
      <c r="AG367" s="84">
        <f t="shared" si="1178"/>
        <v>115.10971264549863</v>
      </c>
      <c r="AI367" s="74">
        <f t="shared" si="1179"/>
        <v>104.14514124874107</v>
      </c>
      <c r="AJ367" s="74">
        <f t="shared" si="1180"/>
        <v>122.0450091428559</v>
      </c>
      <c r="AK367" s="74">
        <f t="shared" si="1181"/>
        <v>127.82304471942861</v>
      </c>
      <c r="AL367" s="74">
        <f t="shared" si="1182"/>
        <v>100.59480521904337</v>
      </c>
      <c r="AM367" s="74">
        <f t="shared" si="1183"/>
        <v>116.1032903933917</v>
      </c>
      <c r="AO367" s="119">
        <f t="shared" si="1184"/>
        <v>0.98036216451681901</v>
      </c>
      <c r="AP367" s="119">
        <f t="shared" si="1184"/>
        <v>0.98384422909465508</v>
      </c>
      <c r="AQ367" s="119">
        <f t="shared" si="1184"/>
        <v>1.0032916160874465</v>
      </c>
      <c r="AR367" s="119">
        <f t="shared" si="1184"/>
        <v>0.98817724747617663</v>
      </c>
      <c r="AS367" s="119">
        <f t="shared" si="1185"/>
        <v>0.99144229466256695</v>
      </c>
      <c r="AU367" s="51">
        <f t="shared" si="1125"/>
        <v>1836.7380545834467</v>
      </c>
      <c r="AV367" s="51">
        <f t="shared" si="1126"/>
        <v>1777.4336143267763</v>
      </c>
      <c r="AW367" s="51">
        <f t="shared" si="1127"/>
        <v>1687.3233124433295</v>
      </c>
      <c r="AX367" s="51">
        <f t="shared" si="1128"/>
        <v>1565.9379618388186</v>
      </c>
      <c r="AY367" s="51">
        <f t="shared" si="1129"/>
        <v>1711.1089899041508</v>
      </c>
      <c r="BB367" s="71">
        <f t="shared" si="1186"/>
        <v>0.95729260789824089</v>
      </c>
      <c r="BC367" s="71">
        <f t="shared" si="1187"/>
        <v>0.90579064086282979</v>
      </c>
      <c r="BD367" s="71">
        <f t="shared" si="1188"/>
        <v>0.96714184868250552</v>
      </c>
      <c r="BE367" s="71">
        <f t="shared" si="1189"/>
        <v>0.86828899790020897</v>
      </c>
      <c r="BF367" s="71"/>
      <c r="BG367" s="71"/>
      <c r="BH367" s="71"/>
      <c r="BI367" s="71"/>
      <c r="BJ367" s="71"/>
      <c r="BK367" s="71"/>
      <c r="BL367" s="71"/>
      <c r="BM367" s="71"/>
      <c r="BN367" s="71"/>
      <c r="BO367" s="71"/>
      <c r="BP367" s="71"/>
      <c r="BQ367" s="148">
        <v>0.96277480314879627</v>
      </c>
      <c r="BR367" s="148">
        <v>0.91582481911660552</v>
      </c>
      <c r="BS367" s="148">
        <v>0.96401120061815082</v>
      </c>
      <c r="BT367" s="148">
        <v>0.87146744158144818</v>
      </c>
      <c r="BU367" s="72"/>
      <c r="BV367" s="148">
        <v>0.99433357929941613</v>
      </c>
      <c r="BW367" s="148">
        <v>0.98900843023918183</v>
      </c>
      <c r="BX367" s="148">
        <v>1.0032421141321637</v>
      </c>
      <c r="BY367" s="148">
        <v>0.99622513395866941</v>
      </c>
      <c r="CA367" s="148">
        <v>1.1232400807483203</v>
      </c>
      <c r="CB367" s="148">
        <v>1.1678377056789209</v>
      </c>
      <c r="CC367" s="148">
        <v>1.1728046330335544</v>
      </c>
      <c r="CD367" s="148">
        <v>1.1496397871232207</v>
      </c>
      <c r="CF367" s="148">
        <v>0.99949424701869594</v>
      </c>
      <c r="CG367" s="148">
        <v>0.98205291565792352</v>
      </c>
      <c r="CH367" s="148">
        <v>1.0289823712835642</v>
      </c>
      <c r="CI367" s="148">
        <v>0.95996785541308149</v>
      </c>
      <c r="CK367" s="73">
        <f t="shared" si="1190"/>
        <v>1.1922038615135482</v>
      </c>
      <c r="CL367" s="73">
        <f t="shared" si="1135"/>
        <v>1.0727763004682682</v>
      </c>
      <c r="CM367" s="73">
        <f t="shared" si="1191"/>
        <v>0.99628654696035113</v>
      </c>
      <c r="CN367" s="73">
        <f t="shared" si="1192"/>
        <v>0.99658529343576618</v>
      </c>
      <c r="CO367" s="73">
        <f t="shared" si="1193"/>
        <v>1.1575943184998567</v>
      </c>
      <c r="CP367" s="73">
        <f t="shared" si="1194"/>
        <v>0.9980107617968339</v>
      </c>
      <c r="CQ367" s="73">
        <f t="shared" si="1195"/>
        <v>0.93523083996780165</v>
      </c>
      <c r="CR367" s="73">
        <f t="shared" si="1196"/>
        <v>1.278968047958488</v>
      </c>
      <c r="CS367" s="73">
        <f t="shared" si="1197"/>
        <v>1.2789680479584877</v>
      </c>
      <c r="CT367" s="73"/>
      <c r="CU367" s="73">
        <f t="shared" si="1198"/>
        <v>1.1470711343364193</v>
      </c>
      <c r="CV367" s="119">
        <f t="shared" si="1144"/>
        <v>0.99090943692858258</v>
      </c>
      <c r="CX367" s="53"/>
      <c r="CZ367" s="71">
        <f t="shared" si="1199"/>
        <v>0.18422677909574128</v>
      </c>
      <c r="DA367" s="71">
        <f t="shared" si="1200"/>
        <v>0.25428956845559519</v>
      </c>
      <c r="DB367" s="71">
        <f t="shared" si="1201"/>
        <v>0.39043062407557744</v>
      </c>
      <c r="DC367" s="71">
        <f t="shared" si="1202"/>
        <v>0.17105302837308617</v>
      </c>
      <c r="DE367" s="71">
        <f t="shared" si="1083"/>
        <v>0.18355741143580606</v>
      </c>
      <c r="DF367" s="71">
        <f t="shared" si="1084"/>
        <v>0.25634348041963684</v>
      </c>
      <c r="DG367" s="71">
        <f t="shared" si="1085"/>
        <v>0.38617535982571755</v>
      </c>
      <c r="DH367" s="71">
        <f t="shared" si="1086"/>
        <v>0.17388634796260924</v>
      </c>
      <c r="DI367" s="71">
        <f t="shared" si="1087"/>
        <v>0.99996259964376966</v>
      </c>
      <c r="DJ367" s="71"/>
      <c r="DK367" s="71">
        <f t="shared" si="1088"/>
        <v>0.18356427680514975</v>
      </c>
      <c r="DL367" s="71">
        <f t="shared" si="1089"/>
        <v>0.25635306811570513</v>
      </c>
      <c r="DM367" s="71">
        <f t="shared" si="1090"/>
        <v>0.38618980346193954</v>
      </c>
      <c r="DN367" s="71">
        <f t="shared" si="1091"/>
        <v>0.17389285161720563</v>
      </c>
      <c r="DQ367" s="71">
        <f t="shared" si="1104"/>
        <v>2.2728916886660646E-2</v>
      </c>
      <c r="DR367" s="71">
        <f t="shared" si="1105"/>
        <v>1.985466554684687E-3</v>
      </c>
      <c r="DS367" s="71">
        <f t="shared" si="1106"/>
        <v>2.1651020493946828E-2</v>
      </c>
      <c r="DT367" s="71">
        <f t="shared" si="1107"/>
        <v>-2.2306356219925619E-2</v>
      </c>
      <c r="DV367" s="71">
        <f t="shared" si="1092"/>
        <v>0.19349494452987398</v>
      </c>
      <c r="DW367" s="71">
        <f t="shared" si="1093"/>
        <v>0.2346812709853274</v>
      </c>
      <c r="DX367" s="71">
        <f t="shared" si="1094"/>
        <v>0.35538481696882507</v>
      </c>
      <c r="DY367" s="71">
        <f t="shared" si="1095"/>
        <v>0.21643896751597355</v>
      </c>
      <c r="DZ367" s="71"/>
      <c r="EB367" s="71">
        <f t="shared" si="1050"/>
        <v>-6.828330128633547E-3</v>
      </c>
      <c r="EC367" s="71">
        <f t="shared" si="1051"/>
        <v>-8.5868845593859086E-3</v>
      </c>
      <c r="ED367" s="71">
        <f t="shared" si="1052"/>
        <v>5.6625325566229618E-3</v>
      </c>
      <c r="EE367" s="71">
        <f t="shared" si="1053"/>
        <v>6.2240121578391629E-3</v>
      </c>
      <c r="EG367" s="71">
        <f t="shared" si="1075"/>
        <v>-4.6299249316249393E-4</v>
      </c>
      <c r="EH367" s="71">
        <f t="shared" si="1054"/>
        <v>-3.0455416811019258E-6</v>
      </c>
      <c r="EI367" s="71">
        <f t="shared" si="1055"/>
        <v>-9.4918424083007848E-5</v>
      </c>
      <c r="EJ367" s="71">
        <f t="shared" si="1056"/>
        <v>4.3337572291757032E-4</v>
      </c>
      <c r="EL367" s="71">
        <f t="shared" si="1076"/>
        <v>8.2427916769493414E-3</v>
      </c>
      <c r="EM367" s="71">
        <f t="shared" si="1057"/>
        <v>7.688089281701972E-3</v>
      </c>
      <c r="EN367" s="71">
        <f t="shared" si="1058"/>
        <v>1.1510892151913338E-2</v>
      </c>
      <c r="EO367" s="71">
        <f t="shared" si="1059"/>
        <v>1.1951403180893669E-2</v>
      </c>
      <c r="EQ367" s="71">
        <f t="shared" si="1077"/>
        <v>1.8272046551563555E-2</v>
      </c>
      <c r="ER367" s="71">
        <f t="shared" si="1060"/>
        <v>1.7516657132513547E-2</v>
      </c>
      <c r="ES367" s="71">
        <f t="shared" si="1061"/>
        <v>1.7896104851920006E-2</v>
      </c>
      <c r="ET367" s="71">
        <f t="shared" si="1062"/>
        <v>5.5984412740712084E-3</v>
      </c>
      <c r="EW367" s="71">
        <f t="shared" si="1063"/>
        <v>1.0092058001979525</v>
      </c>
      <c r="EX367" s="71">
        <f t="shared" si="1064"/>
        <v>0.79402107503018304</v>
      </c>
      <c r="EY367" s="71">
        <f t="shared" si="1164"/>
        <v>0.93523083996780165</v>
      </c>
      <c r="EZ367" s="71"/>
      <c r="FA367" s="71">
        <f t="shared" si="1065"/>
        <v>0.99981442909397344</v>
      </c>
      <c r="FB367" s="71">
        <f t="shared" si="1066"/>
        <v>0.98787236673286571</v>
      </c>
      <c r="FC367" s="71">
        <f t="shared" si="1165"/>
        <v>0.99628654696035113</v>
      </c>
      <c r="FD367" s="71"/>
      <c r="FE367" s="71">
        <f t="shared" si="1067"/>
        <v>0.99995293590416001</v>
      </c>
      <c r="FF367" s="71">
        <f t="shared" si="1068"/>
        <v>1.0064027507099231</v>
      </c>
      <c r="FG367" s="71">
        <f t="shared" si="1166"/>
        <v>0.99658529343576618</v>
      </c>
      <c r="FH367" s="71"/>
      <c r="FI367" s="71">
        <f t="shared" si="1069"/>
        <v>1.0100578436219947</v>
      </c>
      <c r="FJ367" s="71">
        <f t="shared" si="1070"/>
        <v>1.1913499718730631</v>
      </c>
      <c r="FK367" s="71">
        <f t="shared" si="1071"/>
        <v>1.1575943184998567</v>
      </c>
      <c r="FM367" s="71">
        <f t="shared" si="1072"/>
        <v>1.0158537235865241</v>
      </c>
      <c r="FN367" s="71">
        <f t="shared" si="1073"/>
        <v>0.98092301247656655</v>
      </c>
      <c r="FO367" s="71">
        <f t="shared" si="1167"/>
        <v>0.9980107617968339</v>
      </c>
    </row>
    <row r="368" spans="1:188" x14ac:dyDescent="0.2">
      <c r="A368" s="75" t="s">
        <v>563</v>
      </c>
      <c r="B368" s="50">
        <f t="shared" si="1049"/>
        <v>2001</v>
      </c>
      <c r="D368" s="79">
        <f>Conversion_Factors!$M63*D215+D292</f>
        <v>3729.036791951924</v>
      </c>
      <c r="E368" s="79">
        <f>Conversion_Factors!$M63*E215+E292</f>
        <v>5162.2278393729339</v>
      </c>
      <c r="F368" s="79">
        <f>Conversion_Factors!$M63*F215+F292</f>
        <v>7907.4237422117267</v>
      </c>
      <c r="G368" s="79">
        <f>Conversion_Factors!$M63*G215+G292</f>
        <v>3529.0949980685882</v>
      </c>
      <c r="H368" s="79">
        <f t="shared" si="1163"/>
        <v>20327.783371605172</v>
      </c>
      <c r="I368" s="71"/>
      <c r="J368" s="81">
        <f t="shared" si="1171"/>
        <v>20231.098538078557</v>
      </c>
      <c r="K368" s="81">
        <f t="shared" si="1171"/>
        <v>24487.601314747302</v>
      </c>
      <c r="L368" s="81">
        <f t="shared" si="1171"/>
        <v>37603.979875603603</v>
      </c>
      <c r="M368" s="81">
        <f t="shared" si="1171"/>
        <v>22920.86343573255</v>
      </c>
      <c r="N368" s="81">
        <f t="shared" si="1172"/>
        <v>105243.54316416201</v>
      </c>
      <c r="P368" s="85">
        <f t="shared" si="1208"/>
        <v>37.476983852652957</v>
      </c>
      <c r="Q368" s="85">
        <f t="shared" si="1208"/>
        <v>43.881967935817897</v>
      </c>
      <c r="R368" s="85">
        <f t="shared" si="1208"/>
        <v>64.221222149262871</v>
      </c>
      <c r="S368" s="85">
        <f t="shared" si="1208"/>
        <v>36.339691477870382</v>
      </c>
      <c r="T368" s="85">
        <f t="shared" si="1208"/>
        <v>181.91986541560411</v>
      </c>
      <c r="V368" s="84">
        <f t="shared" si="1203"/>
        <v>184.32201221961367</v>
      </c>
      <c r="W368" s="84">
        <f t="shared" si="1204"/>
        <v>210.8098614078651</v>
      </c>
      <c r="X368" s="84">
        <f t="shared" si="1205"/>
        <v>210.28156509949201</v>
      </c>
      <c r="Y368" s="84">
        <f t="shared" si="1206"/>
        <v>153.96867609127216</v>
      </c>
      <c r="Z368" s="84">
        <f t="shared" si="1207"/>
        <v>193.14993357737197</v>
      </c>
      <c r="AC368" s="84">
        <f t="shared" si="1174"/>
        <v>99.502051889054286</v>
      </c>
      <c r="AD368" s="84">
        <f t="shared" si="1175"/>
        <v>117.63893193949842</v>
      </c>
      <c r="AE368" s="84">
        <f t="shared" si="1176"/>
        <v>123.12789258094939</v>
      </c>
      <c r="AF368" s="84">
        <f t="shared" si="1177"/>
        <v>97.114060536746308</v>
      </c>
      <c r="AG368" s="84">
        <f t="shared" si="1178"/>
        <v>111.74031667825521</v>
      </c>
      <c r="AI368" s="74">
        <f t="shared" si="1179"/>
        <v>104.52838203987496</v>
      </c>
      <c r="AJ368" s="74">
        <f t="shared" si="1180"/>
        <v>122.48031999777005</v>
      </c>
      <c r="AK368" s="74">
        <f t="shared" si="1181"/>
        <v>125.61717877084511</v>
      </c>
      <c r="AL368" s="74">
        <f t="shared" si="1182"/>
        <v>97.262243314625792</v>
      </c>
      <c r="AM368" s="74">
        <f t="shared" si="1183"/>
        <v>114.851968316574</v>
      </c>
      <c r="AO368" s="119">
        <f t="shared" si="1184"/>
        <v>0.95191420690982043</v>
      </c>
      <c r="AP368" s="119">
        <f t="shared" si="1184"/>
        <v>0.96047211455391546</v>
      </c>
      <c r="AQ368" s="119">
        <f t="shared" si="1184"/>
        <v>0.98018355280501279</v>
      </c>
      <c r="AR368" s="119">
        <f t="shared" si="1184"/>
        <v>0.99847646144249269</v>
      </c>
      <c r="AS368" s="119">
        <f t="shared" si="1185"/>
        <v>0.97290728505634361</v>
      </c>
      <c r="AU368" s="51">
        <f t="shared" si="1125"/>
        <v>1852.4443337624275</v>
      </c>
      <c r="AV368" s="51">
        <f t="shared" si="1126"/>
        <v>1792.0076111901831</v>
      </c>
      <c r="AW368" s="51">
        <f t="shared" si="1127"/>
        <v>1707.8304573534724</v>
      </c>
      <c r="AX368" s="51">
        <f t="shared" si="1128"/>
        <v>1585.4416470724443</v>
      </c>
      <c r="AY368" s="51">
        <f t="shared" si="1129"/>
        <v>1728.560821368776</v>
      </c>
      <c r="BB368" s="71">
        <f t="shared" si="1186"/>
        <v>0.96081532217946986</v>
      </c>
      <c r="BC368" s="71">
        <f t="shared" si="1187"/>
        <v>0.90902142023690236</v>
      </c>
      <c r="BD368" s="71">
        <f t="shared" si="1188"/>
        <v>0.95045170273783952</v>
      </c>
      <c r="BE368" s="71">
        <f t="shared" si="1189"/>
        <v>0.83952382627801314</v>
      </c>
      <c r="BF368" s="71"/>
      <c r="BG368" s="71">
        <f t="shared" ref="BG368:BG377" si="1209">V368/V$80</f>
        <v>1.0563653226178207</v>
      </c>
      <c r="BH368" s="71">
        <f t="shared" ref="BH368:BH377" si="1210">W368/W$80</f>
        <v>1.0260793598218134</v>
      </c>
      <c r="BI368" s="71">
        <f t="shared" ref="BI368:BI377" si="1211">X368/X$80</f>
        <v>1.1341956951047913</v>
      </c>
      <c r="BJ368" s="71">
        <f t="shared" ref="BJ368:BJ377" si="1212">Y368/Y$80</f>
        <v>0.9477080203324395</v>
      </c>
      <c r="BK368" s="71"/>
      <c r="BL368" s="71">
        <f t="shared" ref="BL368:BL377" si="1213">BQ368*BV368*CA368*CF368</f>
        <v>1.0563653226178207</v>
      </c>
      <c r="BM368" s="71">
        <f t="shared" ref="BM368:BM377" si="1214">BR368*BW368*CB368*CG368</f>
        <v>1.0260793598218139</v>
      </c>
      <c r="BN368" s="71">
        <f t="shared" ref="BN368:BN377" si="1215">BS368*BX368*CC368*CH368</f>
        <v>1.1341956951047913</v>
      </c>
      <c r="BO368" s="71">
        <f t="shared" ref="BO368:BO377" si="1216">BT368*BY368*CD368*CI368</f>
        <v>0.94770802033243939</v>
      </c>
      <c r="BP368" s="71"/>
      <c r="BQ368" s="148">
        <v>0.96653647285290967</v>
      </c>
      <c r="BR368" s="148">
        <v>0.91883822673296056</v>
      </c>
      <c r="BS368" s="148">
        <v>0.9475841558181054</v>
      </c>
      <c r="BT368" s="148">
        <v>0.84232732851990855</v>
      </c>
      <c r="BU368" s="72"/>
      <c r="BV368" s="148">
        <v>0.99376975820704683</v>
      </c>
      <c r="BW368" s="148">
        <v>0.98891400982681066</v>
      </c>
      <c r="BX368" s="148">
        <v>1.0029596549645803</v>
      </c>
      <c r="BY368" s="148">
        <v>0.9964760242042644</v>
      </c>
      <c r="CA368" s="148">
        <v>1.1328451097557117</v>
      </c>
      <c r="CB368" s="148">
        <v>1.1774133449164961</v>
      </c>
      <c r="CC368" s="148">
        <v>1.1870584955764001</v>
      </c>
      <c r="CD368" s="148">
        <v>1.1639584977532216</v>
      </c>
      <c r="CF368" s="148">
        <v>0.97082193076220347</v>
      </c>
      <c r="CG368" s="148">
        <v>0.95907906948274724</v>
      </c>
      <c r="CH368" s="148">
        <v>1.0053438374514567</v>
      </c>
      <c r="CI368" s="148">
        <v>0.97003926907410398</v>
      </c>
      <c r="CK368" s="73">
        <f t="shared" si="1190"/>
        <v>1.2045794544423172</v>
      </c>
      <c r="CL368" s="73">
        <f t="shared" si="1135"/>
        <v>1.0519960059501323</v>
      </c>
      <c r="CM368" s="73">
        <f t="shared" si="1191"/>
        <v>0.99607237055622055</v>
      </c>
      <c r="CN368" s="73">
        <f t="shared" si="1192"/>
        <v>0.99639110055699309</v>
      </c>
      <c r="CO368" s="73">
        <f t="shared" si="1193"/>
        <v>1.1697914332905124</v>
      </c>
      <c r="CP368" s="73">
        <f t="shared" si="1194"/>
        <v>0.97959489239676245</v>
      </c>
      <c r="CQ368" s="73">
        <f t="shared" si="1195"/>
        <v>0.92499292038356851</v>
      </c>
      <c r="CR368" s="73">
        <f t="shared" si="1196"/>
        <v>1.2672127749229072</v>
      </c>
      <c r="CS368" s="73">
        <f t="shared" si="1197"/>
        <v>1.267212774922907</v>
      </c>
      <c r="CT368" s="73"/>
      <c r="CU368" s="73">
        <f t="shared" si="1198"/>
        <v>1.1373016839025094</v>
      </c>
      <c r="CV368" s="119">
        <f t="shared" si="1144"/>
        <v>0.97222603238201843</v>
      </c>
      <c r="CX368" s="53"/>
      <c r="CZ368" s="71">
        <f t="shared" si="1199"/>
        <v>0.18344532326927601</v>
      </c>
      <c r="DA368" s="71">
        <f t="shared" si="1200"/>
        <v>0.25394937288557407</v>
      </c>
      <c r="DB368" s="71">
        <f t="shared" si="1201"/>
        <v>0.38899586824883214</v>
      </c>
      <c r="DC368" s="71">
        <f t="shared" si="1202"/>
        <v>0.17360943559631781</v>
      </c>
      <c r="DE368" s="71">
        <f t="shared" si="1083"/>
        <v>0.18383577436250936</v>
      </c>
      <c r="DF368" s="71">
        <f t="shared" si="1084"/>
        <v>0.25411943271828841</v>
      </c>
      <c r="DG368" s="71">
        <f t="shared" si="1085"/>
        <v>0.38971280598254643</v>
      </c>
      <c r="DH368" s="71">
        <f t="shared" si="1086"/>
        <v>0.17232807173641512</v>
      </c>
      <c r="DI368" s="71">
        <f t="shared" si="1087"/>
        <v>0.99999608479975932</v>
      </c>
      <c r="DJ368" s="71"/>
      <c r="DK368" s="71">
        <f t="shared" si="1088"/>
        <v>0.18383649411919539</v>
      </c>
      <c r="DL368" s="71">
        <f t="shared" si="1089"/>
        <v>0.25412042765064791</v>
      </c>
      <c r="DM368" s="71">
        <f t="shared" si="1090"/>
        <v>0.38971433179219206</v>
      </c>
      <c r="DN368" s="71">
        <f t="shared" si="1091"/>
        <v>0.17232874643796464</v>
      </c>
      <c r="DQ368" s="71">
        <f t="shared" si="1104"/>
        <v>3.8994998034751357E-3</v>
      </c>
      <c r="DR368" s="71">
        <f t="shared" si="1105"/>
        <v>3.2849741351603534E-3</v>
      </c>
      <c r="DS368" s="71">
        <f t="shared" si="1106"/>
        <v>-1.7187161623730296E-2</v>
      </c>
      <c r="DT368" s="71">
        <f t="shared" si="1107"/>
        <v>-3.4009815295331459E-2</v>
      </c>
      <c r="DV368" s="71">
        <f t="shared" si="1092"/>
        <v>0.19223125647263212</v>
      </c>
      <c r="DW368" s="71">
        <f t="shared" si="1093"/>
        <v>0.23267556924181859</v>
      </c>
      <c r="DX368" s="71">
        <f t="shared" si="1094"/>
        <v>0.35730438889678767</v>
      </c>
      <c r="DY368" s="71">
        <f t="shared" si="1095"/>
        <v>0.21778878538876162</v>
      </c>
      <c r="DZ368" s="71"/>
      <c r="EB368" s="71">
        <f t="shared" si="1050"/>
        <v>-6.5522776261760065E-3</v>
      </c>
      <c r="EC368" s="71">
        <f t="shared" si="1051"/>
        <v>-8.5832232867030754E-3</v>
      </c>
      <c r="ED368" s="71">
        <f t="shared" si="1052"/>
        <v>5.386854617802592E-3</v>
      </c>
      <c r="EE368" s="71">
        <f t="shared" si="1053"/>
        <v>6.2171163016610928E-3</v>
      </c>
      <c r="EG368" s="71">
        <f t="shared" si="1075"/>
        <v>-5.6719497105420756E-4</v>
      </c>
      <c r="EH368" s="71">
        <f t="shared" si="1054"/>
        <v>-9.5474332592854124E-5</v>
      </c>
      <c r="EI368" s="71">
        <f t="shared" si="1055"/>
        <v>-2.8158600376166466E-4</v>
      </c>
      <c r="EJ368" s="71">
        <f t="shared" si="1056"/>
        <v>2.5180920469974964E-4</v>
      </c>
      <c r="EL368" s="71">
        <f t="shared" si="1076"/>
        <v>8.5148265499467891E-3</v>
      </c>
      <c r="EM368" s="71">
        <f t="shared" si="1057"/>
        <v>8.1660276386343756E-3</v>
      </c>
      <c r="EN368" s="71">
        <f t="shared" si="1058"/>
        <v>1.2080392049382889E-2</v>
      </c>
      <c r="EO368" s="71">
        <f t="shared" si="1059"/>
        <v>1.2378029102078235E-2</v>
      </c>
      <c r="EQ368" s="71">
        <f t="shared" si="1077"/>
        <v>-2.9106334065428941E-2</v>
      </c>
      <c r="ER368" s="71">
        <f t="shared" si="1060"/>
        <v>-2.367167108688769E-2</v>
      </c>
      <c r="ES368" s="71">
        <f t="shared" si="1061"/>
        <v>-2.324071499720539E-2</v>
      </c>
      <c r="ET368" s="71">
        <f t="shared" si="1062"/>
        <v>1.0436754302965489E-2</v>
      </c>
      <c r="EW368" s="71">
        <f t="shared" si="1063"/>
        <v>0.98905305605128924</v>
      </c>
      <c r="EX368" s="71">
        <f t="shared" si="1064"/>
        <v>0.78532897082773256</v>
      </c>
      <c r="EY368" s="71">
        <f t="shared" si="1164"/>
        <v>0.92499292038356851</v>
      </c>
      <c r="EZ368" s="71"/>
      <c r="FA368" s="71">
        <f t="shared" si="1065"/>
        <v>0.99978502529740665</v>
      </c>
      <c r="FB368" s="71">
        <f t="shared" si="1066"/>
        <v>0.9876599991646271</v>
      </c>
      <c r="FC368" s="71">
        <f t="shared" si="1165"/>
        <v>0.99607237055622055</v>
      </c>
      <c r="FD368" s="71"/>
      <c r="FE368" s="71">
        <f t="shared" si="1067"/>
        <v>0.99980514173743851</v>
      </c>
      <c r="FF368" s="71">
        <f t="shared" si="1068"/>
        <v>1.0062066448184828</v>
      </c>
      <c r="FG368" s="71">
        <f t="shared" si="1166"/>
        <v>0.99639110055699309</v>
      </c>
      <c r="FH368" s="71"/>
      <c r="FI368" s="71">
        <f t="shared" si="1069"/>
        <v>1.0105366056102125</v>
      </c>
      <c r="FJ368" s="71">
        <f t="shared" si="1070"/>
        <v>1.2039027566704275</v>
      </c>
      <c r="FK368" s="71">
        <f t="shared" si="1071"/>
        <v>1.1697914332905124</v>
      </c>
      <c r="FM368" s="71">
        <f t="shared" si="1072"/>
        <v>0.98154742403086404</v>
      </c>
      <c r="FN368" s="71">
        <f t="shared" si="1073"/>
        <v>0.96282245606896899</v>
      </c>
      <c r="FO368" s="71">
        <f t="shared" si="1167"/>
        <v>0.97959489239676245</v>
      </c>
    </row>
    <row r="369" spans="1:171" x14ac:dyDescent="0.2">
      <c r="A369" s="75" t="s">
        <v>563</v>
      </c>
      <c r="B369" s="50">
        <f t="shared" si="1049"/>
        <v>2002</v>
      </c>
      <c r="D369" s="79">
        <f>Conversion_Factors!$M64*D216+D293</f>
        <v>3758.9842748210422</v>
      </c>
      <c r="E369" s="79">
        <f>Conversion_Factors!$M64*E216+E293</f>
        <v>5457.4088335377137</v>
      </c>
      <c r="F369" s="79">
        <f>Conversion_Factors!$M64*F216+F293</f>
        <v>8302.473659232639</v>
      </c>
      <c r="G369" s="79">
        <f>Conversion_Factors!$M64*G216+G293</f>
        <v>3564.560863222122</v>
      </c>
      <c r="H369" s="79">
        <f t="shared" si="1163"/>
        <v>21083.427630813519</v>
      </c>
      <c r="I369" s="71"/>
      <c r="J369" s="81">
        <f t="shared" si="1171"/>
        <v>20314.369842057298</v>
      </c>
      <c r="K369" s="81">
        <f t="shared" si="1171"/>
        <v>24592.696741546737</v>
      </c>
      <c r="L369" s="81">
        <f t="shared" si="1171"/>
        <v>38004.872411782475</v>
      </c>
      <c r="M369" s="81">
        <f t="shared" si="1171"/>
        <v>23113.613089489147</v>
      </c>
      <c r="N369" s="81">
        <f t="shared" si="1172"/>
        <v>106025.55208487564</v>
      </c>
      <c r="P369" s="85">
        <f t="shared" si="1208"/>
        <v>37.838257621136258</v>
      </c>
      <c r="Q369" s="85">
        <f t="shared" si="1208"/>
        <v>44.525053894947156</v>
      </c>
      <c r="R369" s="85">
        <f t="shared" si="1208"/>
        <v>65.636804429078097</v>
      </c>
      <c r="S369" s="85">
        <f t="shared" si="1208"/>
        <v>37.132367919768669</v>
      </c>
      <c r="T369" s="85">
        <f t="shared" si="1208"/>
        <v>185.13248386493018</v>
      </c>
      <c r="V369" s="84">
        <f t="shared" si="1203"/>
        <v>185.0406536873584</v>
      </c>
      <c r="W369" s="84">
        <f t="shared" si="1204"/>
        <v>221.91176880240238</v>
      </c>
      <c r="X369" s="84">
        <f t="shared" si="1205"/>
        <v>218.45813792703754</v>
      </c>
      <c r="Y369" s="84">
        <f t="shared" si="1206"/>
        <v>154.21911102436408</v>
      </c>
      <c r="Z369" s="84">
        <f t="shared" si="1207"/>
        <v>198.85232584250824</v>
      </c>
      <c r="AC369" s="84">
        <f t="shared" si="1174"/>
        <v>99.343482262282947</v>
      </c>
      <c r="AD369" s="84">
        <f t="shared" si="1175"/>
        <v>122.56939309751263</v>
      </c>
      <c r="AE369" s="84">
        <f t="shared" si="1176"/>
        <v>126.49113148406899</v>
      </c>
      <c r="AF369" s="84">
        <f t="shared" si="1177"/>
        <v>95.996055811038318</v>
      </c>
      <c r="AG369" s="84">
        <f t="shared" si="1178"/>
        <v>113.88291881934488</v>
      </c>
      <c r="AI369" s="74">
        <f t="shared" si="1179"/>
        <v>102.88946618857213</v>
      </c>
      <c r="AJ369" s="74">
        <f t="shared" si="1180"/>
        <v>123.47766184417469</v>
      </c>
      <c r="AK369" s="74">
        <f t="shared" si="1181"/>
        <v>124.08617704845224</v>
      </c>
      <c r="AL369" s="74">
        <f t="shared" si="1182"/>
        <v>96.004353285775537</v>
      </c>
      <c r="AM369" s="74">
        <f t="shared" si="1183"/>
        <v>113.97511846360254</v>
      </c>
      <c r="AO369" s="119">
        <f t="shared" si="1184"/>
        <v>0.96553598674727081</v>
      </c>
      <c r="AP369" s="119">
        <f t="shared" si="1184"/>
        <v>0.99264426671920403</v>
      </c>
      <c r="AQ369" s="119">
        <f t="shared" si="1184"/>
        <v>1.0193813242765766</v>
      </c>
      <c r="AR369" s="119">
        <f t="shared" si="1184"/>
        <v>0.99991357189071917</v>
      </c>
      <c r="AS369" s="119">
        <f t="shared" si="1185"/>
        <v>0.99919105463104119</v>
      </c>
      <c r="AU369" s="51">
        <f t="shared" si="1125"/>
        <v>1862.6350664739232</v>
      </c>
      <c r="AV369" s="51">
        <f t="shared" si="1126"/>
        <v>1810.4990421699802</v>
      </c>
      <c r="AW369" s="51">
        <f t="shared" si="1127"/>
        <v>1727.0628807249732</v>
      </c>
      <c r="AX369" s="51">
        <f t="shared" si="1128"/>
        <v>1606.5150773270716</v>
      </c>
      <c r="AY369" s="51">
        <f t="shared" si="1129"/>
        <v>1746.1119534348456</v>
      </c>
      <c r="BB369" s="71">
        <f t="shared" si="1186"/>
        <v>0.94575055765366045</v>
      </c>
      <c r="BC369" s="71">
        <f t="shared" si="1187"/>
        <v>0.91642346737147007</v>
      </c>
      <c r="BD369" s="71">
        <f t="shared" si="1188"/>
        <v>0.93886775213346096</v>
      </c>
      <c r="BE369" s="71">
        <f t="shared" si="1189"/>
        <v>0.8286662867635145</v>
      </c>
      <c r="BF369" s="71"/>
      <c r="BG369" s="71">
        <f t="shared" si="1209"/>
        <v>1.0604839187462971</v>
      </c>
      <c r="BH369" s="71">
        <f t="shared" si="1210"/>
        <v>1.0801159117938686</v>
      </c>
      <c r="BI369" s="71">
        <f t="shared" si="1211"/>
        <v>1.1782976766423796</v>
      </c>
      <c r="BJ369" s="71">
        <f t="shared" si="1212"/>
        <v>0.9492494974736857</v>
      </c>
      <c r="BK369" s="71"/>
      <c r="BL369" s="71">
        <f t="shared" si="1213"/>
        <v>1.0604839187462971</v>
      </c>
      <c r="BM369" s="71">
        <f t="shared" si="1214"/>
        <v>1.080115911793869</v>
      </c>
      <c r="BN369" s="71">
        <f t="shared" si="1215"/>
        <v>1.1782976766423794</v>
      </c>
      <c r="BO369" s="71">
        <f t="shared" si="1216"/>
        <v>0.94924949747368537</v>
      </c>
      <c r="BP369" s="71"/>
      <c r="BQ369" s="148">
        <v>0.9509585143489846</v>
      </c>
      <c r="BR369" s="148">
        <v>0.92779948180065008</v>
      </c>
      <c r="BS369" s="148">
        <v>0.936420224748446</v>
      </c>
      <c r="BT369" s="148">
        <v>0.83276847390643005</v>
      </c>
      <c r="BU369" s="72"/>
      <c r="BV369" s="148">
        <v>0.99415312888808027</v>
      </c>
      <c r="BW369" s="148">
        <v>0.98739484270485556</v>
      </c>
      <c r="BX369" s="148">
        <v>1.0024662371790312</v>
      </c>
      <c r="BY369" s="148">
        <v>0.99492481554592749</v>
      </c>
      <c r="CA369" s="148">
        <v>1.1390771576000851</v>
      </c>
      <c r="CB369" s="148">
        <v>1.1895628790291082</v>
      </c>
      <c r="CC369" s="148">
        <v>1.2004263398230945</v>
      </c>
      <c r="CD369" s="148">
        <v>1.1794296431384688</v>
      </c>
      <c r="CF369" s="148">
        <v>0.98477290166911302</v>
      </c>
      <c r="CG369" s="148">
        <v>0.99114679396210692</v>
      </c>
      <c r="CH369" s="148">
        <v>1.045632240446092</v>
      </c>
      <c r="CI369" s="148">
        <v>0.97139037962895225</v>
      </c>
      <c r="CK369" s="73">
        <f t="shared" si="1190"/>
        <v>1.2135300451461375</v>
      </c>
      <c r="CL369" s="73">
        <f t="shared" si="1135"/>
        <v>1.0830542298706765</v>
      </c>
      <c r="CM369" s="73">
        <f t="shared" si="1191"/>
        <v>0.99609565430519731</v>
      </c>
      <c r="CN369" s="73">
        <f t="shared" si="1192"/>
        <v>0.99561028353319403</v>
      </c>
      <c r="CO369" s="73">
        <f t="shared" si="1193"/>
        <v>1.1818669328749474</v>
      </c>
      <c r="CP369" s="73">
        <f t="shared" si="1194"/>
        <v>1.0060327737276693</v>
      </c>
      <c r="CQ369" s="73">
        <f t="shared" si="1195"/>
        <v>0.91849981431725636</v>
      </c>
      <c r="CR369" s="73">
        <f t="shared" si="1196"/>
        <v>1.3143188484706769</v>
      </c>
      <c r="CS369" s="73">
        <f t="shared" si="1197"/>
        <v>1.3143188484706771</v>
      </c>
      <c r="CT369" s="73"/>
      <c r="CU369" s="73">
        <f t="shared" si="1198"/>
        <v>1.1791556329009574</v>
      </c>
      <c r="CV369" s="119">
        <f t="shared" si="1144"/>
        <v>0.99770591773187645</v>
      </c>
      <c r="CX369" s="53"/>
      <c r="CZ369" s="71">
        <f t="shared" si="1199"/>
        <v>0.17829094683481497</v>
      </c>
      <c r="DA369" s="71">
        <f t="shared" si="1200"/>
        <v>0.25884827311293956</v>
      </c>
      <c r="DB369" s="71">
        <f t="shared" si="1201"/>
        <v>0.393791455763983</v>
      </c>
      <c r="DC369" s="71">
        <f t="shared" si="1202"/>
        <v>0.16906932428826235</v>
      </c>
      <c r="DE369" s="71">
        <f t="shared" si="1083"/>
        <v>0.18085589361299698</v>
      </c>
      <c r="DF369" s="71">
        <f t="shared" si="1084"/>
        <v>0.25639102271398828</v>
      </c>
      <c r="DG369" s="71">
        <f t="shared" si="1085"/>
        <v>0.39138876542529005</v>
      </c>
      <c r="DH369" s="71">
        <f t="shared" si="1086"/>
        <v>0.17132935423792695</v>
      </c>
      <c r="DI369" s="71">
        <f t="shared" si="1087"/>
        <v>0.99996503599020226</v>
      </c>
      <c r="DJ369" s="71"/>
      <c r="DK369" s="71">
        <f t="shared" si="1088"/>
        <v>0.18086221728133403</v>
      </c>
      <c r="DL369" s="71">
        <f t="shared" si="1089"/>
        <v>0.25639998748566289</v>
      </c>
      <c r="DM369" s="71">
        <f t="shared" si="1090"/>
        <v>0.39140245042440153</v>
      </c>
      <c r="DN369" s="71">
        <f t="shared" si="1091"/>
        <v>0.17133534480860152</v>
      </c>
      <c r="DQ369" s="71">
        <f t="shared" si="1104"/>
        <v>-1.6248596573557102E-2</v>
      </c>
      <c r="DR369" s="71">
        <f t="shared" si="1105"/>
        <v>9.7055587789959593E-3</v>
      </c>
      <c r="DS369" s="71">
        <f t="shared" si="1106"/>
        <v>-1.1851418027159605E-2</v>
      </c>
      <c r="DT369" s="71">
        <f t="shared" si="1107"/>
        <v>-1.1413028865054665E-2</v>
      </c>
      <c r="DV369" s="71">
        <f t="shared" si="1092"/>
        <v>0.19159881219760333</v>
      </c>
      <c r="DW369" s="71">
        <f t="shared" si="1093"/>
        <v>0.23195065960948522</v>
      </c>
      <c r="DX369" s="71">
        <f t="shared" si="1094"/>
        <v>0.35845012512982521</v>
      </c>
      <c r="DY369" s="71">
        <f t="shared" si="1095"/>
        <v>0.21800040306308635</v>
      </c>
      <c r="DZ369" s="71"/>
      <c r="EB369" s="71">
        <f t="shared" si="1050"/>
        <v>-3.2954419104190237E-3</v>
      </c>
      <c r="EC369" s="71">
        <f t="shared" si="1051"/>
        <v>-3.1204016283091648E-3</v>
      </c>
      <c r="ED369" s="71">
        <f t="shared" si="1052"/>
        <v>3.2014809244914014E-3</v>
      </c>
      <c r="EE369" s="71">
        <f t="shared" si="1053"/>
        <v>9.7119293716271652E-4</v>
      </c>
      <c r="EG369" s="71">
        <f t="shared" si="1075"/>
        <v>3.856997555334729E-4</v>
      </c>
      <c r="EH369" s="71">
        <f t="shared" si="1054"/>
        <v>-1.5373785521688888E-3</v>
      </c>
      <c r="EI369" s="71">
        <f t="shared" si="1055"/>
        <v>-4.9208280140262267E-4</v>
      </c>
      <c r="EJ369" s="71">
        <f t="shared" si="1056"/>
        <v>-1.5579073194256022E-3</v>
      </c>
      <c r="EL369" s="71">
        <f t="shared" si="1076"/>
        <v>5.4861590688162157E-3</v>
      </c>
      <c r="EM369" s="71">
        <f t="shared" si="1057"/>
        <v>1.0265959322037501E-2</v>
      </c>
      <c r="EN369" s="71">
        <f t="shared" si="1058"/>
        <v>1.1198382286129295E-2</v>
      </c>
      <c r="EO369" s="71">
        <f t="shared" si="1059"/>
        <v>1.3204274529827972E-2</v>
      </c>
      <c r="EQ369" s="71">
        <f t="shared" si="1077"/>
        <v>1.426799390948072E-2</v>
      </c>
      <c r="ER369" s="71">
        <f t="shared" si="1060"/>
        <v>3.2889129051811336E-2</v>
      </c>
      <c r="ES369" s="71">
        <f t="shared" si="1061"/>
        <v>3.9292107433693442E-2</v>
      </c>
      <c r="ET369" s="71">
        <f t="shared" si="1062"/>
        <v>1.3918719886421272E-3</v>
      </c>
      <c r="EW369" s="71">
        <f t="shared" si="1063"/>
        <v>0.99298037214855694</v>
      </c>
      <c r="EX369" s="71">
        <f t="shared" si="1064"/>
        <v>0.77981625371156515</v>
      </c>
      <c r="EY369" s="71">
        <f t="shared" si="1164"/>
        <v>0.91849981431725636</v>
      </c>
      <c r="EZ369" s="71"/>
      <c r="FA369" s="71">
        <f t="shared" si="1065"/>
        <v>1.0000233755595125</v>
      </c>
      <c r="FB369" s="71">
        <f t="shared" si="1066"/>
        <v>0.98768308626971568</v>
      </c>
      <c r="FC369" s="71">
        <f t="shared" si="1165"/>
        <v>0.99609565430519731</v>
      </c>
      <c r="FD369" s="71"/>
      <c r="FE369" s="71">
        <f t="shared" si="1067"/>
        <v>0.99921635487976312</v>
      </c>
      <c r="FF369" s="71">
        <f t="shared" si="1068"/>
        <v>1.0054181358913208</v>
      </c>
      <c r="FG369" s="71">
        <f t="shared" si="1166"/>
        <v>0.99561028353319403</v>
      </c>
      <c r="FH369" s="71"/>
      <c r="FI369" s="71">
        <f t="shared" si="1069"/>
        <v>1.0103227799766559</v>
      </c>
      <c r="FJ369" s="71">
        <f t="shared" si="1070"/>
        <v>1.2163303799408258</v>
      </c>
      <c r="FK369" s="71">
        <f t="shared" si="1071"/>
        <v>1.1818669328749474</v>
      </c>
      <c r="FM369" s="71">
        <f t="shared" si="1072"/>
        <v>1.0269885863392179</v>
      </c>
      <c r="FN369" s="71">
        <f t="shared" si="1073"/>
        <v>0.98880767305392414</v>
      </c>
      <c r="FO369" s="71">
        <f t="shared" si="1167"/>
        <v>1.0060327737276693</v>
      </c>
    </row>
    <row r="370" spans="1:171" x14ac:dyDescent="0.2">
      <c r="A370" s="75" t="s">
        <v>563</v>
      </c>
      <c r="B370" s="50">
        <f t="shared" si="1049"/>
        <v>2003</v>
      </c>
      <c r="D370" s="79">
        <f>Conversion_Factors!$M65*D217+D294</f>
        <v>4020.0750514059846</v>
      </c>
      <c r="E370" s="79">
        <f>Conversion_Factors!$M65*E217+E294</f>
        <v>5490.516167791101</v>
      </c>
      <c r="F370" s="79">
        <f>Conversion_Factors!$M65*F217+F294</f>
        <v>8380.7934247046578</v>
      </c>
      <c r="G370" s="79">
        <f>Conversion_Factors!$M65*G217+G294</f>
        <v>3637.5758789724669</v>
      </c>
      <c r="H370" s="79">
        <f t="shared" si="1163"/>
        <v>21528.960522874211</v>
      </c>
      <c r="I370" s="71"/>
      <c r="J370" s="81">
        <f t="shared" si="1171"/>
        <v>20400.197683494742</v>
      </c>
      <c r="K370" s="81">
        <f t="shared" si="1171"/>
        <v>24703.239097665832</v>
      </c>
      <c r="L370" s="81">
        <f t="shared" si="1171"/>
        <v>38410.754287186428</v>
      </c>
      <c r="M370" s="81">
        <f t="shared" si="1171"/>
        <v>23313.210714724562</v>
      </c>
      <c r="N370" s="81">
        <f t="shared" si="1172"/>
        <v>106827.40178307157</v>
      </c>
      <c r="P370" s="85">
        <f t="shared" si="1208"/>
        <v>38.196929865710821</v>
      </c>
      <c r="Q370" s="85">
        <f t="shared" si="1208"/>
        <v>45.179242157556857</v>
      </c>
      <c r="R370" s="85">
        <f t="shared" si="1208"/>
        <v>67.080428467451142</v>
      </c>
      <c r="S370" s="85">
        <f t="shared" si="1208"/>
        <v>37.943991427404079</v>
      </c>
      <c r="T370" s="85">
        <f t="shared" si="1208"/>
        <v>188.4005919181229</v>
      </c>
      <c r="V370" s="84">
        <f t="shared" si="1203"/>
        <v>197.06059293035776</v>
      </c>
      <c r="W370" s="84">
        <f t="shared" si="1204"/>
        <v>222.25895746237953</v>
      </c>
      <c r="X370" s="84">
        <f t="shared" si="1205"/>
        <v>218.18872293014132</v>
      </c>
      <c r="Y370" s="84">
        <f t="shared" si="1206"/>
        <v>156.03066962694177</v>
      </c>
      <c r="Z370" s="84">
        <f t="shared" si="1207"/>
        <v>201.53032053135456</v>
      </c>
      <c r="AC370" s="84">
        <f t="shared" si="1174"/>
        <v>105.24602541459188</v>
      </c>
      <c r="AD370" s="84">
        <f t="shared" si="1175"/>
        <v>121.52740740191314</v>
      </c>
      <c r="AE370" s="84">
        <f t="shared" si="1176"/>
        <v>124.93649215092891</v>
      </c>
      <c r="AF370" s="84">
        <f t="shared" si="1177"/>
        <v>95.866980307857659</v>
      </c>
      <c r="AG370" s="84">
        <f t="shared" si="1178"/>
        <v>114.27225521791615</v>
      </c>
      <c r="AI370" s="74">
        <f t="shared" si="1179"/>
        <v>103.09846844642061</v>
      </c>
      <c r="AJ370" s="74">
        <f t="shared" si="1180"/>
        <v>122.25308426661977</v>
      </c>
      <c r="AK370" s="74">
        <f t="shared" si="1181"/>
        <v>124.83840242032278</v>
      </c>
      <c r="AL370" s="74">
        <f t="shared" si="1182"/>
        <v>96.289404955681604</v>
      </c>
      <c r="AM370" s="74">
        <f t="shared" si="1183"/>
        <v>114.06102458624171</v>
      </c>
      <c r="AO370" s="119">
        <f t="shared" si="1184"/>
        <v>1.0208301539347051</v>
      </c>
      <c r="AP370" s="119">
        <f t="shared" si="1184"/>
        <v>0.99406414268351695</v>
      </c>
      <c r="AQ370" s="119">
        <f t="shared" si="1184"/>
        <v>1.000785733626067</v>
      </c>
      <c r="AR370" s="119">
        <f t="shared" si="1184"/>
        <v>0.99561296855019132</v>
      </c>
      <c r="AS370" s="119">
        <f t="shared" si="1185"/>
        <v>1.0018519089447133</v>
      </c>
      <c r="AU370" s="51">
        <f t="shared" si="1125"/>
        <v>1872.380378775199</v>
      </c>
      <c r="AV370" s="51">
        <f t="shared" si="1126"/>
        <v>1828.8792809290246</v>
      </c>
      <c r="AW370" s="51">
        <f t="shared" si="1127"/>
        <v>1746.3970628097957</v>
      </c>
      <c r="AX370" s="51">
        <f t="shared" si="1128"/>
        <v>1627.5746782247695</v>
      </c>
      <c r="AY370" s="51">
        <f t="shared" si="1129"/>
        <v>1763.5979980183122</v>
      </c>
      <c r="BB370" s="71">
        <f t="shared" si="1186"/>
        <v>0.94767168728172946</v>
      </c>
      <c r="BC370" s="71">
        <f t="shared" si="1187"/>
        <v>0.90733492768803758</v>
      </c>
      <c r="BD370" s="71">
        <f t="shared" si="1188"/>
        <v>0.94455928168803882</v>
      </c>
      <c r="BE370" s="71">
        <f t="shared" si="1189"/>
        <v>0.83112672424111167</v>
      </c>
      <c r="BF370" s="71"/>
      <c r="BG370" s="71">
        <f t="shared" si="1209"/>
        <v>1.1293712254948207</v>
      </c>
      <c r="BH370" s="71">
        <f t="shared" si="1210"/>
        <v>1.0818057906049814</v>
      </c>
      <c r="BI370" s="71">
        <f t="shared" si="1211"/>
        <v>1.176844532951292</v>
      </c>
      <c r="BJ370" s="71">
        <f t="shared" si="1212"/>
        <v>0.96040000328142139</v>
      </c>
      <c r="BK370" s="71"/>
      <c r="BL370" s="71">
        <f t="shared" si="1213"/>
        <v>1.1293712254948207</v>
      </c>
      <c r="BM370" s="71">
        <f t="shared" si="1214"/>
        <v>1.0818057906049814</v>
      </c>
      <c r="BN370" s="71">
        <f t="shared" si="1215"/>
        <v>1.176844532951292</v>
      </c>
      <c r="BO370" s="71">
        <f t="shared" si="1216"/>
        <v>0.96040000328142128</v>
      </c>
      <c r="BP370" s="71"/>
      <c r="BQ370" s="148">
        <v>0.95307070200975363</v>
      </c>
      <c r="BR370" s="148">
        <v>0.92043017282810091</v>
      </c>
      <c r="BS370" s="148">
        <v>0.9427808467036829</v>
      </c>
      <c r="BT370" s="148">
        <v>0.83618213178350043</v>
      </c>
      <c r="BU370" s="72"/>
      <c r="BV370" s="148">
        <v>0.99441235727974142</v>
      </c>
      <c r="BW370" s="148">
        <v>0.98578081982801169</v>
      </c>
      <c r="BX370" s="148">
        <v>1.0018593617223599</v>
      </c>
      <c r="BY370" s="148">
        <v>0.99331979160680028</v>
      </c>
      <c r="CA370" s="148">
        <v>1.1450368127337536</v>
      </c>
      <c r="CB370" s="148">
        <v>1.2016393558601843</v>
      </c>
      <c r="CC370" s="148">
        <v>1.2138649133067734</v>
      </c>
      <c r="CD370" s="148">
        <v>1.1948906356445188</v>
      </c>
      <c r="CF370" s="148">
        <v>1.0407001981648287</v>
      </c>
      <c r="CG370" s="148">
        <v>0.99221079355557074</v>
      </c>
      <c r="CH370" s="148">
        <v>1.0264344604132911</v>
      </c>
      <c r="CI370" s="148">
        <v>0.96768503218270063</v>
      </c>
      <c r="CK370" s="73">
        <f t="shared" si="1190"/>
        <v>1.2227077261986554</v>
      </c>
      <c r="CL370" s="73">
        <f t="shared" si="1135"/>
        <v>1.0976399957803162</v>
      </c>
      <c r="CM370" s="73">
        <f t="shared" si="1191"/>
        <v>0.99609582461178248</v>
      </c>
      <c r="CN370" s="73">
        <f t="shared" si="1192"/>
        <v>0.99473177379313549</v>
      </c>
      <c r="CO370" s="73">
        <f t="shared" si="1193"/>
        <v>1.1938736912447299</v>
      </c>
      <c r="CP370" s="73">
        <f t="shared" si="1194"/>
        <v>1.0085048082520667</v>
      </c>
      <c r="CQ370" s="73">
        <f t="shared" si="1195"/>
        <v>0.92006065310271967</v>
      </c>
      <c r="CR370" s="73">
        <f t="shared" si="1196"/>
        <v>1.342092903425252</v>
      </c>
      <c r="CS370" s="73">
        <f t="shared" si="1197"/>
        <v>1.3420929034252522</v>
      </c>
      <c r="CT370" s="73"/>
      <c r="CU370" s="73">
        <f t="shared" si="1198"/>
        <v>1.1930083001362417</v>
      </c>
      <c r="CV370" s="119">
        <f t="shared" si="1144"/>
        <v>0.99927514014687269</v>
      </c>
      <c r="CX370" s="53"/>
      <c r="CZ370" s="71">
        <f t="shared" si="1199"/>
        <v>0.186728711176497</v>
      </c>
      <c r="DA370" s="71">
        <f t="shared" si="1200"/>
        <v>0.25502932024783576</v>
      </c>
      <c r="DB370" s="71">
        <f t="shared" si="1201"/>
        <v>0.38927998478143827</v>
      </c>
      <c r="DC370" s="71">
        <f t="shared" si="1202"/>
        <v>0.16896198379422894</v>
      </c>
      <c r="DE370" s="71">
        <f t="shared" si="1083"/>
        <v>0.18247731659469557</v>
      </c>
      <c r="DF370" s="71">
        <f t="shared" si="1084"/>
        <v>0.25693406643075306</v>
      </c>
      <c r="DG370" s="71">
        <f t="shared" si="1085"/>
        <v>0.3915313882817128</v>
      </c>
      <c r="DH370" s="71">
        <f t="shared" si="1086"/>
        <v>0.16901564836031197</v>
      </c>
      <c r="DI370" s="71">
        <f t="shared" si="1087"/>
        <v>0.99995841966747334</v>
      </c>
      <c r="DJ370" s="71"/>
      <c r="DK370" s="71">
        <f t="shared" si="1088"/>
        <v>0.18248490437770068</v>
      </c>
      <c r="DL370" s="71">
        <f t="shared" si="1089"/>
        <v>0.25694475027891062</v>
      </c>
      <c r="DM370" s="71">
        <f t="shared" si="1090"/>
        <v>0.39154766896398835</v>
      </c>
      <c r="DN370" s="71">
        <f t="shared" si="1091"/>
        <v>0.16902267637940036</v>
      </c>
      <c r="DQ370" s="71">
        <f t="shared" si="1104"/>
        <v>2.218651383123306E-3</v>
      </c>
      <c r="DR370" s="71">
        <f t="shared" si="1105"/>
        <v>-7.9744938696506458E-3</v>
      </c>
      <c r="DS370" s="71">
        <f t="shared" si="1106"/>
        <v>6.7695217315765352E-3</v>
      </c>
      <c r="DT370" s="71">
        <f t="shared" si="1107"/>
        <v>4.0907892971012152E-3</v>
      </c>
      <c r="DV370" s="71">
        <f t="shared" si="1092"/>
        <v>0.19096409107581105</v>
      </c>
      <c r="DW370" s="71">
        <f t="shared" si="1093"/>
        <v>0.23124440626038362</v>
      </c>
      <c r="DX370" s="71">
        <f t="shared" si="1094"/>
        <v>0.35955900495628451</v>
      </c>
      <c r="DY370" s="71">
        <f t="shared" si="1095"/>
        <v>0.21823249770752073</v>
      </c>
      <c r="DZ370" s="71"/>
      <c r="EB370" s="71">
        <f t="shared" si="1050"/>
        <v>-3.3182605985207464E-3</v>
      </c>
      <c r="EC370" s="71">
        <f t="shared" si="1051"/>
        <v>-3.0494879952353135E-3</v>
      </c>
      <c r="ED370" s="71">
        <f t="shared" si="1052"/>
        <v>3.0887649240029409E-3</v>
      </c>
      <c r="EE370" s="71">
        <f t="shared" si="1053"/>
        <v>1.0640860234249214E-3</v>
      </c>
      <c r="EG370" s="71">
        <f t="shared" si="1075"/>
        <v>2.6071899058155131E-4</v>
      </c>
      <c r="EH370" s="71">
        <f t="shared" si="1054"/>
        <v>-1.6359650764701905E-3</v>
      </c>
      <c r="EI370" s="71">
        <f t="shared" si="1055"/>
        <v>-6.0556575792823023E-4</v>
      </c>
      <c r="EJ370" s="71">
        <f t="shared" si="1056"/>
        <v>-1.614513910409607E-3</v>
      </c>
      <c r="EL370" s="71">
        <f t="shared" si="1076"/>
        <v>5.2183636501266489E-3</v>
      </c>
      <c r="EM370" s="71">
        <f t="shared" si="1057"/>
        <v>1.010084327620313E-2</v>
      </c>
      <c r="EN370" s="71">
        <f t="shared" si="1058"/>
        <v>1.1132635517011272E-2</v>
      </c>
      <c r="EO370" s="71">
        <f t="shared" si="1059"/>
        <v>1.3023694554073522E-2</v>
      </c>
      <c r="EQ370" s="71">
        <f t="shared" si="1077"/>
        <v>5.5237975150028318E-2</v>
      </c>
      <c r="ER370" s="71">
        <f t="shared" si="1060"/>
        <v>1.0729277486125305E-3</v>
      </c>
      <c r="ES370" s="71">
        <f t="shared" si="1061"/>
        <v>-1.8530609436218735E-2</v>
      </c>
      <c r="ET370" s="71">
        <f t="shared" si="1062"/>
        <v>-3.8217718957054003E-3</v>
      </c>
      <c r="EW370" s="71">
        <f t="shared" si="1063"/>
        <v>1.0016993348949379</v>
      </c>
      <c r="EX370" s="71">
        <f t="shared" si="1064"/>
        <v>0.78114142268313691</v>
      </c>
      <c r="EY370" s="71">
        <f t="shared" si="1164"/>
        <v>0.92006065310271967</v>
      </c>
      <c r="EZ370" s="71"/>
      <c r="FA370" s="71">
        <f t="shared" si="1065"/>
        <v>1.0000001709741273</v>
      </c>
      <c r="FB370" s="71">
        <f t="shared" si="1066"/>
        <v>0.9876832551379694</v>
      </c>
      <c r="FC370" s="71">
        <f t="shared" si="1165"/>
        <v>0.99609582461178248</v>
      </c>
      <c r="FD370" s="71"/>
      <c r="FE370" s="71">
        <f t="shared" si="1067"/>
        <v>0.99911761684808953</v>
      </c>
      <c r="FF370" s="71">
        <f t="shared" si="1068"/>
        <v>1.004530971867585</v>
      </c>
      <c r="FG370" s="71">
        <f t="shared" si="1166"/>
        <v>0.99473177379313549</v>
      </c>
      <c r="FH370" s="71"/>
      <c r="FI370" s="71">
        <f t="shared" si="1069"/>
        <v>1.010159145700587</v>
      </c>
      <c r="FJ370" s="71">
        <f t="shared" si="1070"/>
        <v>1.2286872574906951</v>
      </c>
      <c r="FK370" s="71">
        <f t="shared" si="1071"/>
        <v>1.1938736912447299</v>
      </c>
      <c r="FM370" s="71">
        <f t="shared" si="1072"/>
        <v>1.0024572107280736</v>
      </c>
      <c r="FN370" s="71">
        <f t="shared" si="1073"/>
        <v>0.99123738187615373</v>
      </c>
      <c r="FO370" s="71">
        <f t="shared" si="1167"/>
        <v>1.0085048082520667</v>
      </c>
    </row>
    <row r="371" spans="1:171" x14ac:dyDescent="0.2">
      <c r="A371" s="75" t="s">
        <v>563</v>
      </c>
      <c r="B371" s="50">
        <f t="shared" si="1049"/>
        <v>2004</v>
      </c>
      <c r="D371" s="79">
        <f>Conversion_Factors!$M66*D218+D295</f>
        <v>3986.2396107673476</v>
      </c>
      <c r="E371" s="79">
        <f>Conversion_Factors!$M66*E218+E295</f>
        <v>5332.3124906594094</v>
      </c>
      <c r="F371" s="79">
        <f>Conversion_Factors!$M66*F218+F295</f>
        <v>8436.3355354439573</v>
      </c>
      <c r="G371" s="79">
        <f>Conversion_Factors!$M66*G218+G295</f>
        <v>3710.5073967920043</v>
      </c>
      <c r="H371" s="79">
        <f t="shared" si="1163"/>
        <v>21465.395033662717</v>
      </c>
      <c r="I371" s="71"/>
      <c r="J371" s="81">
        <f t="shared" si="1171"/>
        <v>20418.833729982984</v>
      </c>
      <c r="K371" s="81">
        <f t="shared" si="1171"/>
        <v>24872.03752041328</v>
      </c>
      <c r="L371" s="81">
        <f t="shared" si="1171"/>
        <v>39136.271847707634</v>
      </c>
      <c r="M371" s="81">
        <f t="shared" si="1171"/>
        <v>23609.590489271341</v>
      </c>
      <c r="N371" s="81">
        <f t="shared" si="1172"/>
        <v>108036.73358737525</v>
      </c>
      <c r="P371" s="85">
        <f t="shared" si="1208"/>
        <v>38.490979225075343</v>
      </c>
      <c r="Q371" s="85">
        <f t="shared" si="1208"/>
        <v>45.966220273523447</v>
      </c>
      <c r="R371" s="85">
        <f t="shared" si="1208"/>
        <v>69.218088735542622</v>
      </c>
      <c r="S371" s="85">
        <f t="shared" si="1208"/>
        <v>38.991456283883565</v>
      </c>
      <c r="T371" s="85">
        <f t="shared" si="1208"/>
        <v>192.66674451802498</v>
      </c>
      <c r="V371" s="84">
        <f t="shared" si="1203"/>
        <v>195.22366769234031</v>
      </c>
      <c r="W371" s="84">
        <f t="shared" si="1204"/>
        <v>214.38985391860274</v>
      </c>
      <c r="X371" s="84">
        <f t="shared" si="1205"/>
        <v>215.56308603621136</v>
      </c>
      <c r="Y371" s="84">
        <f t="shared" si="1206"/>
        <v>157.16102312228293</v>
      </c>
      <c r="Z371" s="84">
        <f t="shared" si="1207"/>
        <v>198.68607945558139</v>
      </c>
      <c r="AC371" s="84">
        <f t="shared" si="1174"/>
        <v>103.56295659452776</v>
      </c>
      <c r="AD371" s="84">
        <f t="shared" si="1175"/>
        <v>116.00502410094447</v>
      </c>
      <c r="AE371" s="84">
        <f t="shared" si="1176"/>
        <v>121.88050391966406</v>
      </c>
      <c r="AF371" s="84">
        <f t="shared" si="1177"/>
        <v>95.162062421497126</v>
      </c>
      <c r="AG371" s="84">
        <f t="shared" si="1178"/>
        <v>111.41203993123223</v>
      </c>
      <c r="AI371" s="74">
        <f t="shared" si="1179"/>
        <v>104.65246798725248</v>
      </c>
      <c r="AJ371" s="74">
        <f t="shared" si="1180"/>
        <v>120.32689142614038</v>
      </c>
      <c r="AK371" s="74">
        <f t="shared" si="1181"/>
        <v>122.59280408452369</v>
      </c>
      <c r="AL371" s="74">
        <f t="shared" si="1182"/>
        <v>96.307682539560133</v>
      </c>
      <c r="AM371" s="74">
        <f t="shared" si="1183"/>
        <v>113.14856026042393</v>
      </c>
      <c r="AO371" s="119">
        <f t="shared" si="1184"/>
        <v>0.989589243200099</v>
      </c>
      <c r="AP371" s="119">
        <f t="shared" si="1184"/>
        <v>0.96408228223988668</v>
      </c>
      <c r="AQ371" s="119">
        <f t="shared" si="1184"/>
        <v>0.99418970656411021</v>
      </c>
      <c r="AR371" s="119">
        <f t="shared" si="1184"/>
        <v>0.98810458223213482</v>
      </c>
      <c r="AS371" s="119">
        <f t="shared" si="1185"/>
        <v>0.98465274038666584</v>
      </c>
      <c r="AU371" s="51">
        <f t="shared" si="1125"/>
        <v>1885.0723667216728</v>
      </c>
      <c r="AV371" s="51">
        <f t="shared" si="1126"/>
        <v>1848.1083520317743</v>
      </c>
      <c r="AW371" s="51">
        <f t="shared" si="1127"/>
        <v>1768.6428846593624</v>
      </c>
      <c r="AX371" s="51">
        <f t="shared" si="1128"/>
        <v>1651.5092162061026</v>
      </c>
      <c r="AY371" s="51">
        <f t="shared" si="1129"/>
        <v>1783.3447765449591</v>
      </c>
      <c r="BB371" s="71">
        <f t="shared" si="1186"/>
        <v>0.96195590885249416</v>
      </c>
      <c r="BC371" s="71">
        <f t="shared" si="1187"/>
        <v>0.89303915713865789</v>
      </c>
      <c r="BD371" s="71">
        <f t="shared" si="1188"/>
        <v>0.92756851033964682</v>
      </c>
      <c r="BE371" s="71">
        <f t="shared" si="1189"/>
        <v>0.83128448810332478</v>
      </c>
      <c r="BF371" s="71"/>
      <c r="BG371" s="71">
        <f t="shared" si="1209"/>
        <v>1.1188436487918758</v>
      </c>
      <c r="BH371" s="71">
        <f t="shared" si="1210"/>
        <v>1.0435043341520109</v>
      </c>
      <c r="BI371" s="71">
        <f t="shared" si="1211"/>
        <v>1.162682635018895</v>
      </c>
      <c r="BJ371" s="71">
        <f t="shared" si="1212"/>
        <v>0.96735755530135681</v>
      </c>
      <c r="BK371" s="71"/>
      <c r="BL371" s="71">
        <f t="shared" si="1213"/>
        <v>1.1188436487918758</v>
      </c>
      <c r="BM371" s="71">
        <f t="shared" si="1214"/>
        <v>1.0435043341520114</v>
      </c>
      <c r="BN371" s="71">
        <f t="shared" si="1215"/>
        <v>1.1626826350188952</v>
      </c>
      <c r="BO371" s="71">
        <f t="shared" si="1216"/>
        <v>0.96735755530135681</v>
      </c>
      <c r="BP371" s="71"/>
      <c r="BQ371" s="148">
        <v>0.96710176384088298</v>
      </c>
      <c r="BR371" s="148">
        <v>0.90684528771542416</v>
      </c>
      <c r="BS371" s="148">
        <v>0.9259383979312108</v>
      </c>
      <c r="BT371" s="148">
        <v>0.83662371816418057</v>
      </c>
      <c r="BU371" s="72"/>
      <c r="BV371" s="148">
        <v>0.9946160761941093</v>
      </c>
      <c r="BW371" s="148">
        <v>0.98466268081361308</v>
      </c>
      <c r="BX371" s="148">
        <v>1.0016328103197851</v>
      </c>
      <c r="BY371" s="148">
        <v>0.99320875340426207</v>
      </c>
      <c r="CA371" s="148">
        <v>1.1527984799623923</v>
      </c>
      <c r="CB371" s="148">
        <v>1.2142735460195044</v>
      </c>
      <c r="CC371" s="148">
        <v>1.2293272747513215</v>
      </c>
      <c r="CD371" s="148">
        <v>1.2124622750199647</v>
      </c>
      <c r="CF371" s="148">
        <v>1.0089934705594061</v>
      </c>
      <c r="CG371" s="148">
        <v>0.96240316976663565</v>
      </c>
      <c r="CH371" s="148">
        <v>1.0197718803752294</v>
      </c>
      <c r="CI371" s="148">
        <v>0.96016988870644626</v>
      </c>
      <c r="CK371" s="73">
        <f t="shared" si="1190"/>
        <v>1.2365492997647942</v>
      </c>
      <c r="CL371" s="73">
        <f t="shared" si="1135"/>
        <v>1.0821487647130579</v>
      </c>
      <c r="CM371" s="73">
        <f t="shared" si="1191"/>
        <v>0.99620121726249256</v>
      </c>
      <c r="CN371" s="73">
        <f t="shared" si="1192"/>
        <v>0.99437861184712573</v>
      </c>
      <c r="CO371" s="73">
        <f t="shared" si="1193"/>
        <v>1.2074855685295036</v>
      </c>
      <c r="CP371" s="73">
        <f t="shared" si="1194"/>
        <v>0.9911885727471903</v>
      </c>
      <c r="CQ371" s="73">
        <f t="shared" si="1195"/>
        <v>0.91274589853296462</v>
      </c>
      <c r="CR371" s="73">
        <f t="shared" si="1196"/>
        <v>1.3381302972472684</v>
      </c>
      <c r="CS371" s="73">
        <f t="shared" si="1197"/>
        <v>1.3381302972472688</v>
      </c>
      <c r="CT371" s="73"/>
      <c r="CU371" s="73">
        <f t="shared" si="1198"/>
        <v>1.1855969623663829</v>
      </c>
      <c r="CV371" s="119">
        <f t="shared" si="1144"/>
        <v>0.98187257327656763</v>
      </c>
      <c r="CX371" s="53"/>
      <c r="CZ371" s="71">
        <f t="shared" si="1199"/>
        <v>0.18570539254069163</v>
      </c>
      <c r="DA371" s="71">
        <f t="shared" si="1200"/>
        <v>0.24841436564745756</v>
      </c>
      <c r="DB371" s="71">
        <f t="shared" si="1201"/>
        <v>0.39302027855596539</v>
      </c>
      <c r="DC371" s="71">
        <f t="shared" si="1202"/>
        <v>0.17285996325588551</v>
      </c>
      <c r="DE371" s="71">
        <f t="shared" si="1083"/>
        <v>0.18621658323737875</v>
      </c>
      <c r="DF371" s="71">
        <f t="shared" si="1084"/>
        <v>0.25170735617706164</v>
      </c>
      <c r="DG371" s="71">
        <f t="shared" si="1085"/>
        <v>0.39114715116717008</v>
      </c>
      <c r="DH371" s="71">
        <f t="shared" si="1086"/>
        <v>0.17090356480883881</v>
      </c>
      <c r="DI371" s="71">
        <f t="shared" si="1087"/>
        <v>0.99997465539044939</v>
      </c>
      <c r="DJ371" s="71"/>
      <c r="DK371" s="71">
        <f t="shared" si="1088"/>
        <v>0.18622130294359185</v>
      </c>
      <c r="DL371" s="71">
        <f t="shared" si="1089"/>
        <v>0.2517137357634131</v>
      </c>
      <c r="DM371" s="71">
        <f t="shared" si="1090"/>
        <v>0.3911570648902527</v>
      </c>
      <c r="DN371" s="71">
        <f t="shared" si="1091"/>
        <v>0.17090789640274226</v>
      </c>
      <c r="DQ371" s="71">
        <f t="shared" si="1104"/>
        <v>1.4614636776843734E-2</v>
      </c>
      <c r="DR371" s="71">
        <f t="shared" si="1105"/>
        <v>-1.4869280195028747E-2</v>
      </c>
      <c r="DS371" s="71">
        <f t="shared" si="1106"/>
        <v>-1.8026148001230088E-2</v>
      </c>
      <c r="DT371" s="71">
        <f t="shared" si="1107"/>
        <v>5.2795892715374129E-4</v>
      </c>
      <c r="DV371" s="71">
        <f t="shared" si="1092"/>
        <v>0.18899899184261387</v>
      </c>
      <c r="DW371" s="71">
        <f t="shared" si="1093"/>
        <v>0.23021834050821147</v>
      </c>
      <c r="DX371" s="71">
        <f t="shared" si="1094"/>
        <v>0.36224967701430905</v>
      </c>
      <c r="DY371" s="71">
        <f t="shared" si="1095"/>
        <v>0.21853299063486556</v>
      </c>
      <c r="DZ371" s="71"/>
      <c r="EB371" s="71">
        <f t="shared" si="1050"/>
        <v>-1.0343724653467718E-2</v>
      </c>
      <c r="EC371" s="71">
        <f t="shared" si="1051"/>
        <v>-4.4470217815554469E-3</v>
      </c>
      <c r="ED371" s="71">
        <f t="shared" si="1052"/>
        <v>7.4553952818016489E-3</v>
      </c>
      <c r="EE371" s="71">
        <f t="shared" si="1053"/>
        <v>1.3759923014837936E-3</v>
      </c>
      <c r="EG371" s="71">
        <f t="shared" si="1075"/>
        <v>2.0484263739200723E-4</v>
      </c>
      <c r="EH371" s="71">
        <f t="shared" si="1054"/>
        <v>-1.1349111345240336E-3</v>
      </c>
      <c r="EI371" s="71">
        <f t="shared" si="1055"/>
        <v>-2.2615651481128345E-4</v>
      </c>
      <c r="EJ371" s="71">
        <f t="shared" si="1056"/>
        <v>-1.1179119769785795E-4</v>
      </c>
      <c r="EL371" s="71">
        <f t="shared" si="1076"/>
        <v>6.7556597923350073E-3</v>
      </c>
      <c r="EM371" s="71">
        <f t="shared" si="1057"/>
        <v>1.0459239094616766E-2</v>
      </c>
      <c r="EN371" s="71">
        <f t="shared" si="1058"/>
        <v>1.2657676267718385E-2</v>
      </c>
      <c r="EO371" s="71">
        <f t="shared" si="1059"/>
        <v>1.4598567053559544E-2</v>
      </c>
      <c r="EQ371" s="71">
        <f t="shared" si="1077"/>
        <v>-3.0940483925861302E-2</v>
      </c>
      <c r="ER371" s="71">
        <f t="shared" si="1060"/>
        <v>-3.0502119953650413E-2</v>
      </c>
      <c r="ES371" s="71">
        <f t="shared" si="1061"/>
        <v>-6.5121522212718422E-3</v>
      </c>
      <c r="ET371" s="71">
        <f t="shared" si="1062"/>
        <v>-7.7964181449312947E-3</v>
      </c>
      <c r="EW371" s="71">
        <f t="shared" si="1063"/>
        <v>0.99204970395692127</v>
      </c>
      <c r="EX371" s="71">
        <f t="shared" si="1064"/>
        <v>0.77493111712129426</v>
      </c>
      <c r="EY371" s="71">
        <f t="shared" si="1164"/>
        <v>0.91274589853296462</v>
      </c>
      <c r="EZ371" s="71"/>
      <c r="FA371" s="71">
        <f t="shared" si="1065"/>
        <v>1.000105805734856</v>
      </c>
      <c r="FB371" s="71">
        <f t="shared" si="1066"/>
        <v>0.98778775769058424</v>
      </c>
      <c r="FC371" s="71">
        <f t="shared" si="1165"/>
        <v>0.99620121726249256</v>
      </c>
      <c r="FD371" s="71"/>
      <c r="FE371" s="71">
        <f t="shared" si="1067"/>
        <v>0.99964496766332978</v>
      </c>
      <c r="FF371" s="71">
        <f t="shared" si="1068"/>
        <v>1.0041743308893853</v>
      </c>
      <c r="FG371" s="71">
        <f t="shared" si="1166"/>
        <v>0.99437861184712573</v>
      </c>
      <c r="FH371" s="71"/>
      <c r="FI371" s="71">
        <f t="shared" si="1069"/>
        <v>1.0114014383469512</v>
      </c>
      <c r="FJ371" s="71">
        <f t="shared" si="1070"/>
        <v>1.2426960595046597</v>
      </c>
      <c r="FK371" s="71">
        <f t="shared" si="1071"/>
        <v>1.2074855685295036</v>
      </c>
      <c r="FM371" s="71">
        <f t="shared" si="1072"/>
        <v>0.9828297938064483</v>
      </c>
      <c r="FN371" s="71">
        <f t="shared" si="1073"/>
        <v>0.97421763164258379</v>
      </c>
      <c r="FO371" s="71">
        <f t="shared" si="1167"/>
        <v>0.9911885727471903</v>
      </c>
    </row>
    <row r="372" spans="1:171" x14ac:dyDescent="0.2">
      <c r="A372" s="75" t="s">
        <v>563</v>
      </c>
      <c r="B372" s="50">
        <f t="shared" si="1049"/>
        <v>2005</v>
      </c>
      <c r="D372" s="79">
        <f>Conversion_Factors!$M67*D219+D296</f>
        <v>4041.5392513366187</v>
      </c>
      <c r="E372" s="79">
        <f>Conversion_Factors!$M67*E219+E296</f>
        <v>5589.8112283532701</v>
      </c>
      <c r="F372" s="79">
        <f>Conversion_Factors!$M67*F219+F296</f>
        <v>8739.4616149433114</v>
      </c>
      <c r="G372" s="79">
        <f>Conversion_Factors!$M67*G219+G296</f>
        <v>3763.8122156545087</v>
      </c>
      <c r="H372" s="79">
        <f t="shared" si="1163"/>
        <v>22134.624310287705</v>
      </c>
      <c r="I372" s="71"/>
      <c r="J372" s="81">
        <f t="shared" si="1171"/>
        <v>20448.328242204116</v>
      </c>
      <c r="K372" s="81">
        <f t="shared" si="1171"/>
        <v>25062.501453831454</v>
      </c>
      <c r="L372" s="81">
        <f t="shared" si="1171"/>
        <v>39901.269718222233</v>
      </c>
      <c r="M372" s="81">
        <f t="shared" si="1171"/>
        <v>23926.992784812606</v>
      </c>
      <c r="N372" s="81">
        <f t="shared" si="1172"/>
        <v>109339.09219907041</v>
      </c>
      <c r="P372" s="85">
        <f t="shared" ref="P372:T378" si="1217">P71</f>
        <v>38.826632096924385</v>
      </c>
      <c r="Q372" s="85">
        <f t="shared" si="1217"/>
        <v>46.828401917867573</v>
      </c>
      <c r="R372" s="85">
        <f t="shared" si="1217"/>
        <v>71.510135310380633</v>
      </c>
      <c r="S372" s="85">
        <f t="shared" si="1217"/>
        <v>40.118442415209294</v>
      </c>
      <c r="T372" s="85">
        <f t="shared" si="1217"/>
        <v>197.2836117403819</v>
      </c>
      <c r="V372" s="84">
        <f t="shared" si="1203"/>
        <v>197.64643854821958</v>
      </c>
      <c r="W372" s="84">
        <f t="shared" si="1204"/>
        <v>223.03484904132435</v>
      </c>
      <c r="X372" s="84">
        <f t="shared" si="1205"/>
        <v>219.02715569354794</v>
      </c>
      <c r="Y372" s="84">
        <f t="shared" si="1206"/>
        <v>157.30402267866887</v>
      </c>
      <c r="Z372" s="84">
        <f t="shared" si="1207"/>
        <v>202.44016906586219</v>
      </c>
      <c r="AC372" s="84">
        <f t="shared" si="1174"/>
        <v>104.09193466091965</v>
      </c>
      <c r="AD372" s="84">
        <f t="shared" si="1175"/>
        <v>119.36796899790113</v>
      </c>
      <c r="AE372" s="84">
        <f t="shared" si="1176"/>
        <v>122.21290838020082</v>
      </c>
      <c r="AF372" s="84">
        <f t="shared" si="1177"/>
        <v>93.817506091104136</v>
      </c>
      <c r="AG372" s="84">
        <f t="shared" si="1178"/>
        <v>112.19697426979424</v>
      </c>
      <c r="AI372" s="74">
        <f t="shared" si="1179"/>
        <v>102.70266002773059</v>
      </c>
      <c r="AJ372" s="74">
        <f t="shared" si="1180"/>
        <v>120.08891094168351</v>
      </c>
      <c r="AK372" s="74">
        <f t="shared" si="1181"/>
        <v>121.35413044398139</v>
      </c>
      <c r="AL372" s="74">
        <f t="shared" si="1182"/>
        <v>95.195094214273269</v>
      </c>
      <c r="AM372" s="74">
        <f t="shared" si="1183"/>
        <v>112.06353727338751</v>
      </c>
      <c r="AO372" s="119">
        <f t="shared" si="1184"/>
        <v>1.0135271533650048</v>
      </c>
      <c r="AP372" s="119">
        <f t="shared" si="1184"/>
        <v>0.99399659853579259</v>
      </c>
      <c r="AQ372" s="119">
        <f t="shared" si="1184"/>
        <v>1.0070766271661091</v>
      </c>
      <c r="AR372" s="119">
        <f t="shared" si="1184"/>
        <v>0.98552879080020295</v>
      </c>
      <c r="AS372" s="119">
        <f t="shared" si="1185"/>
        <v>1.0011907262580977</v>
      </c>
      <c r="AU372" s="51">
        <f t="shared" si="1125"/>
        <v>1898.7680380046208</v>
      </c>
      <c r="AV372" s="51">
        <f t="shared" si="1126"/>
        <v>1868.4648060422812</v>
      </c>
      <c r="AW372" s="51">
        <f t="shared" si="1127"/>
        <v>1792.1769361069523</v>
      </c>
      <c r="AX372" s="51">
        <f t="shared" si="1128"/>
        <v>1676.7022406875149</v>
      </c>
      <c r="AY372" s="51">
        <f t="shared" si="1129"/>
        <v>1804.328239539373</v>
      </c>
      <c r="BB372" s="71">
        <f t="shared" si="1186"/>
        <v>0.94403345251808479</v>
      </c>
      <c r="BC372" s="71">
        <f t="shared" si="1187"/>
        <v>0.89127291944452391</v>
      </c>
      <c r="BD372" s="71">
        <f t="shared" si="1188"/>
        <v>0.91819638876909659</v>
      </c>
      <c r="BE372" s="71">
        <f t="shared" si="1189"/>
        <v>0.82168112737375976</v>
      </c>
      <c r="BF372" s="71"/>
      <c r="BG372" s="71">
        <f t="shared" si="1209"/>
        <v>1.1327287571735627</v>
      </c>
      <c r="BH372" s="71">
        <f t="shared" si="1210"/>
        <v>1.0855823043282864</v>
      </c>
      <c r="BI372" s="71">
        <f t="shared" si="1211"/>
        <v>1.1813667878167655</v>
      </c>
      <c r="BJ372" s="71">
        <f t="shared" si="1212"/>
        <v>0.96823774619427982</v>
      </c>
      <c r="BK372" s="71"/>
      <c r="BL372" s="71">
        <f t="shared" si="1213"/>
        <v>1.1327287571735625</v>
      </c>
      <c r="BM372" s="71">
        <f t="shared" si="1214"/>
        <v>1.0855823043282866</v>
      </c>
      <c r="BN372" s="71">
        <f t="shared" si="1215"/>
        <v>1.1813667878167653</v>
      </c>
      <c r="BO372" s="71">
        <f t="shared" si="1216"/>
        <v>0.96823774619427982</v>
      </c>
      <c r="BP372" s="71"/>
      <c r="BQ372" s="148">
        <v>0.94864229017104595</v>
      </c>
      <c r="BR372" s="148">
        <v>0.9057095741476886</v>
      </c>
      <c r="BS372" s="148">
        <v>0.91681505757373227</v>
      </c>
      <c r="BT372" s="148">
        <v>0.82709518758011757</v>
      </c>
      <c r="BU372" s="72"/>
      <c r="BV372" s="148">
        <v>0.99470053249800361</v>
      </c>
      <c r="BW372" s="148">
        <v>0.98346325444996818</v>
      </c>
      <c r="BX372" s="148">
        <v>1.0013155753440854</v>
      </c>
      <c r="BY372" s="148">
        <v>0.99301669116973568</v>
      </c>
      <c r="CA372" s="148">
        <v>1.1611739404040009</v>
      </c>
      <c r="CB372" s="148">
        <v>1.2276484672293708</v>
      </c>
      <c r="CC372" s="148">
        <v>1.2456850435133828</v>
      </c>
      <c r="CD372" s="148">
        <v>1.2309578374289576</v>
      </c>
      <c r="CF372" s="148">
        <v>1.0337935394684836</v>
      </c>
      <c r="CG372" s="148">
        <v>0.99275397128852183</v>
      </c>
      <c r="CH372" s="148">
        <v>1.0330558422006213</v>
      </c>
      <c r="CI372" s="148">
        <v>0.9576940500106137</v>
      </c>
      <c r="CK372" s="73">
        <f t="shared" si="1190"/>
        <v>1.2514556244551076</v>
      </c>
      <c r="CL372" s="73">
        <f t="shared" si="1135"/>
        <v>1.1025955088710737</v>
      </c>
      <c r="CM372" s="73">
        <f t="shared" si="1191"/>
        <v>0.9963101430106589</v>
      </c>
      <c r="CN372" s="73">
        <f t="shared" si="1192"/>
        <v>0.99393363096478826</v>
      </c>
      <c r="CO372" s="73">
        <f t="shared" si="1193"/>
        <v>1.2219156665413322</v>
      </c>
      <c r="CP372" s="73">
        <f t="shared" si="1194"/>
        <v>1.0080862004368261</v>
      </c>
      <c r="CQ372" s="73">
        <f t="shared" si="1195"/>
        <v>0.90391039095159198</v>
      </c>
      <c r="CR372" s="73">
        <f t="shared" si="1196"/>
        <v>1.3798493510756467</v>
      </c>
      <c r="CS372" s="73">
        <f t="shared" si="1197"/>
        <v>1.3798493510756467</v>
      </c>
      <c r="CT372" s="73"/>
      <c r="CU372" s="73">
        <f t="shared" si="1198"/>
        <v>1.2198062107797165</v>
      </c>
      <c r="CV372" s="119">
        <f t="shared" si="1144"/>
        <v>0.99827364864910306</v>
      </c>
      <c r="CX372" s="53"/>
      <c r="CZ372" s="71">
        <f t="shared" si="1199"/>
        <v>0.18258901505087649</v>
      </c>
      <c r="DA372" s="71">
        <f t="shared" si="1200"/>
        <v>0.25253698233112742</v>
      </c>
      <c r="DB372" s="71">
        <f t="shared" si="1201"/>
        <v>0.39483216396319837</v>
      </c>
      <c r="DC372" s="71">
        <f t="shared" si="1202"/>
        <v>0.17004183865479788</v>
      </c>
      <c r="DE372" s="71">
        <f t="shared" si="1083"/>
        <v>0.18414280876384981</v>
      </c>
      <c r="DF372" s="71">
        <f t="shared" si="1084"/>
        <v>0.25047001932330715</v>
      </c>
      <c r="DG372" s="71">
        <f t="shared" si="1085"/>
        <v>0.39392552676969078</v>
      </c>
      <c r="DH372" s="71">
        <f t="shared" si="1086"/>
        <v>0.17144704077862225</v>
      </c>
      <c r="DI372" s="71">
        <f t="shared" si="1087"/>
        <v>0.99998539563546995</v>
      </c>
      <c r="DJ372" s="71"/>
      <c r="DK372" s="71">
        <f t="shared" si="1088"/>
        <v>0.18414549809183051</v>
      </c>
      <c r="DL372" s="71">
        <f t="shared" si="1089"/>
        <v>0.25047367733219611</v>
      </c>
      <c r="DM372" s="71">
        <f t="shared" si="1090"/>
        <v>0.39393127988570203</v>
      </c>
      <c r="DN372" s="71">
        <f t="shared" si="1091"/>
        <v>0.1714495446902714</v>
      </c>
      <c r="DQ372" s="71">
        <f t="shared" si="1104"/>
        <v>-1.9271932448079045E-2</v>
      </c>
      <c r="DR372" s="71">
        <f t="shared" si="1105"/>
        <v>-1.2531634106754189E-3</v>
      </c>
      <c r="DS372" s="71">
        <f t="shared" si="1106"/>
        <v>-9.9019376402800612E-3</v>
      </c>
      <c r="DT372" s="71">
        <f t="shared" si="1107"/>
        <v>-1.1454621013394976E-2</v>
      </c>
      <c r="DV372" s="71">
        <f t="shared" si="1092"/>
        <v>0.18701754176790181</v>
      </c>
      <c r="DW372" s="71">
        <f t="shared" si="1093"/>
        <v>0.22921812272047137</v>
      </c>
      <c r="DX372" s="71">
        <f t="shared" si="1094"/>
        <v>0.36493141579751903</v>
      </c>
      <c r="DY372" s="71">
        <f t="shared" si="1095"/>
        <v>0.21883291971410782</v>
      </c>
      <c r="DZ372" s="71"/>
      <c r="EB372" s="71">
        <f t="shared" si="1050"/>
        <v>-1.0539262178831332E-2</v>
      </c>
      <c r="EC372" s="71">
        <f t="shared" si="1051"/>
        <v>-4.3541139983260899E-3</v>
      </c>
      <c r="ED372" s="71">
        <f t="shared" si="1052"/>
        <v>7.3757444116263919E-3</v>
      </c>
      <c r="EE372" s="71">
        <f t="shared" si="1053"/>
        <v>1.3715249367233068E-3</v>
      </c>
      <c r="EG372" s="71">
        <f t="shared" si="1075"/>
        <v>8.4909866610504098E-5</v>
      </c>
      <c r="EH372" s="71">
        <f t="shared" si="1054"/>
        <v>-1.218851386126509E-3</v>
      </c>
      <c r="EI372" s="71">
        <f t="shared" si="1055"/>
        <v>-3.1676800123552046E-4</v>
      </c>
      <c r="EJ372" s="71">
        <f t="shared" si="1056"/>
        <v>-1.9339419465160912E-4</v>
      </c>
      <c r="EL372" s="71">
        <f t="shared" si="1076"/>
        <v>7.2390638224786022E-3</v>
      </c>
      <c r="EM372" s="71">
        <f t="shared" si="1057"/>
        <v>1.0954530806625734E-2</v>
      </c>
      <c r="EN372" s="71">
        <f t="shared" si="1058"/>
        <v>1.3218525679736691E-2</v>
      </c>
      <c r="EO372" s="71">
        <f t="shared" si="1059"/>
        <v>1.5139365988903449E-2</v>
      </c>
      <c r="EQ372" s="71">
        <f t="shared" si="1077"/>
        <v>2.4281814304529765E-2</v>
      </c>
      <c r="ER372" s="71">
        <f t="shared" si="1060"/>
        <v>3.1049412032713511E-2</v>
      </c>
      <c r="ES372" s="71">
        <f t="shared" si="1061"/>
        <v>1.2942291361292997E-2</v>
      </c>
      <c r="ET372" s="71">
        <f t="shared" si="1062"/>
        <v>-2.5818724896934579E-3</v>
      </c>
      <c r="EW372" s="71">
        <f t="shared" si="1063"/>
        <v>0.99031986054873133</v>
      </c>
      <c r="EX372" s="71">
        <f t="shared" si="1064"/>
        <v>0.76742967584243271</v>
      </c>
      <c r="EY372" s="71">
        <f t="shared" si="1164"/>
        <v>0.90391039095159198</v>
      </c>
      <c r="EZ372" s="71"/>
      <c r="FA372" s="71">
        <f t="shared" si="1065"/>
        <v>1.0001093411112925</v>
      </c>
      <c r="FB372" s="71">
        <f t="shared" si="1066"/>
        <v>0.98789576350173125</v>
      </c>
      <c r="FC372" s="71">
        <f t="shared" si="1165"/>
        <v>0.9963101430106589</v>
      </c>
      <c r="FD372" s="71"/>
      <c r="FE372" s="71">
        <f t="shared" si="1067"/>
        <v>0.99955250356651293</v>
      </c>
      <c r="FF372" s="71">
        <f t="shared" si="1068"/>
        <v>1.003724966457713</v>
      </c>
      <c r="FG372" s="71">
        <f t="shared" si="1166"/>
        <v>0.99393363096478826</v>
      </c>
      <c r="FH372" s="71"/>
      <c r="FI372" s="71">
        <f t="shared" si="1069"/>
        <v>1.011950534555375</v>
      </c>
      <c r="FJ372" s="71">
        <f t="shared" si="1070"/>
        <v>1.2575469417055984</v>
      </c>
      <c r="FK372" s="71">
        <f t="shared" si="1071"/>
        <v>1.2219156665413322</v>
      </c>
      <c r="FM372" s="71">
        <f t="shared" si="1072"/>
        <v>1.0170478435226529</v>
      </c>
      <c r="FN372" s="71">
        <f t="shared" si="1073"/>
        <v>0.99082594138383606</v>
      </c>
      <c r="FO372" s="71">
        <f t="shared" si="1167"/>
        <v>1.0080862004368261</v>
      </c>
    </row>
    <row r="373" spans="1:171" x14ac:dyDescent="0.2">
      <c r="A373" s="75" t="s">
        <v>563</v>
      </c>
      <c r="B373" s="50">
        <f t="shared" si="1049"/>
        <v>2006</v>
      </c>
      <c r="D373" s="79">
        <f>Conversion_Factors!$M68*D220+D297</f>
        <v>3662.2646676459253</v>
      </c>
      <c r="E373" s="79">
        <f>Conversion_Factors!$M68*E220+E297</f>
        <v>5219.6972768449223</v>
      </c>
      <c r="F373" s="79">
        <f>Conversion_Factors!$M68*F220+F297</f>
        <v>8539.7534946070518</v>
      </c>
      <c r="G373" s="79">
        <f>Conversion_Factors!$M68*G220+G297</f>
        <v>3885.0938613729213</v>
      </c>
      <c r="H373" s="79">
        <f t="shared" si="1163"/>
        <v>21306.809300470821</v>
      </c>
      <c r="I373" s="71"/>
      <c r="J373" s="81">
        <f t="shared" si="1171"/>
        <v>20405.959173059069</v>
      </c>
      <c r="K373" s="81">
        <f t="shared" si="1171"/>
        <v>25115.808497903887</v>
      </c>
      <c r="L373" s="81">
        <f t="shared" si="1171"/>
        <v>40389.231801673996</v>
      </c>
      <c r="M373" s="81">
        <f t="shared" si="1171"/>
        <v>24177.789264693562</v>
      </c>
      <c r="N373" s="81">
        <f t="shared" si="1172"/>
        <v>110088.78873733053</v>
      </c>
      <c r="P373" s="85">
        <f t="shared" si="1217"/>
        <v>39.097961520032605</v>
      </c>
      <c r="Q373" s="85">
        <f t="shared" si="1217"/>
        <v>47.320305636674988</v>
      </c>
      <c r="R373" s="85">
        <f t="shared" si="1217"/>
        <v>73.385688801892314</v>
      </c>
      <c r="S373" s="85">
        <f t="shared" si="1217"/>
        <v>41.13145966315048</v>
      </c>
      <c r="T373" s="85">
        <f t="shared" si="1217"/>
        <v>200.93541562175039</v>
      </c>
      <c r="V373" s="84">
        <f t="shared" si="1203"/>
        <v>179.47035160596732</v>
      </c>
      <c r="W373" s="84">
        <f t="shared" si="1204"/>
        <v>207.82517422365868</v>
      </c>
      <c r="X373" s="84">
        <f t="shared" si="1205"/>
        <v>211.43639315895848</v>
      </c>
      <c r="Y373" s="84">
        <f t="shared" si="1206"/>
        <v>160.68854843756381</v>
      </c>
      <c r="Z373" s="84">
        <f t="shared" si="1207"/>
        <v>193.54204496979622</v>
      </c>
      <c r="AC373" s="84">
        <f t="shared" si="1174"/>
        <v>93.668941429836238</v>
      </c>
      <c r="AD373" s="84">
        <f t="shared" si="1175"/>
        <v>110.30565434047966</v>
      </c>
      <c r="AE373" s="84">
        <f t="shared" si="1176"/>
        <v>116.36810438150233</v>
      </c>
      <c r="AF373" s="84">
        <f t="shared" si="1177"/>
        <v>94.455530953441027</v>
      </c>
      <c r="AG373" s="84">
        <f t="shared" si="1178"/>
        <v>106.03809803533932</v>
      </c>
      <c r="AI373" s="74">
        <f t="shared" si="1179"/>
        <v>100.4839652677562</v>
      </c>
      <c r="AJ373" s="74">
        <f t="shared" si="1180"/>
        <v>116.69900546402945</v>
      </c>
      <c r="AK373" s="74">
        <f t="shared" si="1181"/>
        <v>118.01464034486889</v>
      </c>
      <c r="AL373" s="74">
        <f t="shared" si="1182"/>
        <v>93.191035141391254</v>
      </c>
      <c r="AM373" s="74">
        <f t="shared" si="1183"/>
        <v>109.2123044554952</v>
      </c>
      <c r="AO373" s="119">
        <f t="shared" si="1184"/>
        <v>0.93217799656133982</v>
      </c>
      <c r="AP373" s="119">
        <f t="shared" si="1184"/>
        <v>0.94521503334044743</v>
      </c>
      <c r="AQ373" s="119">
        <f t="shared" si="1184"/>
        <v>0.98604803642535399</v>
      </c>
      <c r="AR373" s="119">
        <f t="shared" si="1184"/>
        <v>1.0135688568125814</v>
      </c>
      <c r="AS373" s="119">
        <f t="shared" si="1185"/>
        <v>0.97093545057966069</v>
      </c>
      <c r="AU373" s="51">
        <f t="shared" si="1125"/>
        <v>1916.0070442389015</v>
      </c>
      <c r="AV373" s="51">
        <f t="shared" si="1126"/>
        <v>1884.0845056062697</v>
      </c>
      <c r="AW373" s="51">
        <f t="shared" si="1127"/>
        <v>1816.9617377781058</v>
      </c>
      <c r="AX373" s="51">
        <f t="shared" si="1128"/>
        <v>1701.2084609081317</v>
      </c>
      <c r="AY373" s="51">
        <f t="shared" si="1129"/>
        <v>1825.2123392980366</v>
      </c>
      <c r="BB373" s="71">
        <f t="shared" si="1186"/>
        <v>0.92363941332010435</v>
      </c>
      <c r="BC373" s="71">
        <f t="shared" si="1187"/>
        <v>0.86611380252009029</v>
      </c>
      <c r="BD373" s="71">
        <f t="shared" si="1188"/>
        <v>0.89292895256303606</v>
      </c>
      <c r="BE373" s="71">
        <f t="shared" si="1189"/>
        <v>0.8043829931377372</v>
      </c>
      <c r="BF373" s="71"/>
      <c r="BG373" s="71">
        <f t="shared" si="1209"/>
        <v>1.028560037900875</v>
      </c>
      <c r="BH373" s="71">
        <f t="shared" si="1210"/>
        <v>1.0115519278753844</v>
      </c>
      <c r="BI373" s="71">
        <f t="shared" si="1211"/>
        <v>1.1404244913048451</v>
      </c>
      <c r="BJ373" s="71">
        <f t="shared" si="1212"/>
        <v>0.98907017970059274</v>
      </c>
      <c r="BK373" s="71"/>
      <c r="BL373" s="71">
        <f t="shared" si="1213"/>
        <v>1.0285600379008752</v>
      </c>
      <c r="BM373" s="71">
        <f t="shared" si="1214"/>
        <v>1.0115519278753846</v>
      </c>
      <c r="BN373" s="71">
        <f t="shared" si="1215"/>
        <v>1.1404244913048451</v>
      </c>
      <c r="BO373" s="71">
        <f t="shared" si="1216"/>
        <v>0.98907017970059252</v>
      </c>
      <c r="BP373" s="71"/>
      <c r="BQ373" s="148">
        <v>0.92787669020888563</v>
      </c>
      <c r="BR373" s="148">
        <v>0.87919634778803391</v>
      </c>
      <c r="BS373" s="148">
        <v>0.89210208202164498</v>
      </c>
      <c r="BT373" s="148">
        <v>0.8102728054304148</v>
      </c>
      <c r="BU373" s="72"/>
      <c r="BV373" s="148">
        <v>0.99436971852024381</v>
      </c>
      <c r="BW373" s="148">
        <v>0.98393033192160362</v>
      </c>
      <c r="BX373" s="148">
        <v>1.0005017712612219</v>
      </c>
      <c r="BY373" s="148">
        <v>0.99214047482657453</v>
      </c>
      <c r="CA373" s="148">
        <v>1.1717162943919819</v>
      </c>
      <c r="CB373" s="148">
        <v>1.2379111706885442</v>
      </c>
      <c r="CC373" s="148">
        <v>1.2629121688748259</v>
      </c>
      <c r="CD373" s="148">
        <v>1.2489491796686858</v>
      </c>
      <c r="CF373" s="148">
        <v>0.95141287121778229</v>
      </c>
      <c r="CG373" s="148">
        <v>0.94460116294765761</v>
      </c>
      <c r="CH373" s="148">
        <v>1.011721484875068</v>
      </c>
      <c r="CI373" s="148">
        <v>0.98509453688046378</v>
      </c>
      <c r="CK373" s="73">
        <f t="shared" si="1190"/>
        <v>1.2600363793394813</v>
      </c>
      <c r="CL373" s="73">
        <f t="shared" si="1135"/>
        <v>1.0541316505816258</v>
      </c>
      <c r="CM373" s="73">
        <f t="shared" si="1191"/>
        <v>0.99631076981158939</v>
      </c>
      <c r="CN373" s="73">
        <f t="shared" si="1192"/>
        <v>0.99351645389156529</v>
      </c>
      <c r="CO373" s="73">
        <f t="shared" si="1193"/>
        <v>1.2362875582686264</v>
      </c>
      <c r="CP373" s="73">
        <f t="shared" si="1194"/>
        <v>0.97788320599176703</v>
      </c>
      <c r="CQ373" s="73">
        <f t="shared" si="1195"/>
        <v>0.88088350590642472</v>
      </c>
      <c r="CR373" s="73">
        <f t="shared" si="1196"/>
        <v>1.3282442283460234</v>
      </c>
      <c r="CS373" s="73">
        <f t="shared" si="1197"/>
        <v>1.328244228346023</v>
      </c>
      <c r="CT373" s="73"/>
      <c r="CU373" s="73">
        <f t="shared" si="1198"/>
        <v>1.1966754326917832</v>
      </c>
      <c r="CV373" s="119">
        <f t="shared" si="1144"/>
        <v>0.96795880916870314</v>
      </c>
      <c r="CX373" s="53"/>
      <c r="CZ373" s="71">
        <f t="shared" si="1199"/>
        <v>0.17188236004745203</v>
      </c>
      <c r="DA373" s="71">
        <f t="shared" si="1200"/>
        <v>0.24497789430769354</v>
      </c>
      <c r="DB373" s="71">
        <f t="shared" si="1201"/>
        <v>0.40079926441254382</v>
      </c>
      <c r="DC373" s="71">
        <f t="shared" si="1202"/>
        <v>0.18234048123231064</v>
      </c>
      <c r="DE373" s="71">
        <f t="shared" si="1083"/>
        <v>0.17718177611417235</v>
      </c>
      <c r="DF373" s="71">
        <f t="shared" si="1084"/>
        <v>0.24873829539781012</v>
      </c>
      <c r="DG373" s="71">
        <f t="shared" si="1085"/>
        <v>0.39780825536950809</v>
      </c>
      <c r="DH373" s="71">
        <f t="shared" si="1086"/>
        <v>0.1761195966799122</v>
      </c>
      <c r="DI373" s="71">
        <f t="shared" si="1087"/>
        <v>0.99984792356140273</v>
      </c>
      <c r="DJ373" s="71"/>
      <c r="DK373" s="71">
        <f t="shared" si="1088"/>
        <v>0.17720872538601742</v>
      </c>
      <c r="DL373" s="71">
        <f t="shared" si="1089"/>
        <v>0.24877612838542298</v>
      </c>
      <c r="DM373" s="71">
        <f t="shared" si="1090"/>
        <v>0.3978687618338369</v>
      </c>
      <c r="DN373" s="71">
        <f t="shared" si="1091"/>
        <v>0.17614638439472274</v>
      </c>
      <c r="DQ373" s="71">
        <f t="shared" si="1104"/>
        <v>-2.2132947091372729E-2</v>
      </c>
      <c r="DR373" s="71">
        <f t="shared" si="1105"/>
        <v>-2.9710447253755028E-2</v>
      </c>
      <c r="DS373" s="71">
        <f t="shared" si="1106"/>
        <v>-2.7325202120363955E-2</v>
      </c>
      <c r="DT373" s="71">
        <f t="shared" si="1107"/>
        <v>-2.0548800464413867E-2</v>
      </c>
      <c r="DV373" s="71">
        <f t="shared" si="1092"/>
        <v>0.18535910338469838</v>
      </c>
      <c r="DW373" s="71">
        <f t="shared" si="1093"/>
        <v>0.22814138284171392</v>
      </c>
      <c r="DX373" s="71">
        <f t="shared" si="1094"/>
        <v>0.36687870095511571</v>
      </c>
      <c r="DY373" s="71">
        <f t="shared" si="1095"/>
        <v>0.21962081281847187</v>
      </c>
      <c r="DZ373" s="71"/>
      <c r="EB373" s="71">
        <f t="shared" si="1050"/>
        <v>-8.9073757444515303E-3</v>
      </c>
      <c r="EC373" s="71">
        <f t="shared" si="1051"/>
        <v>-4.7085142210814045E-3</v>
      </c>
      <c r="ED373" s="71">
        <f t="shared" si="1052"/>
        <v>5.3218443116292286E-3</v>
      </c>
      <c r="EE373" s="71">
        <f t="shared" si="1053"/>
        <v>3.5939662225585997E-3</v>
      </c>
      <c r="EG373" s="71">
        <f t="shared" si="1075"/>
        <v>-3.3263177169403057E-4</v>
      </c>
      <c r="EH373" s="71">
        <f t="shared" si="1054"/>
        <v>4.7481854535488647E-4</v>
      </c>
      <c r="EI373" s="71">
        <f t="shared" si="1055"/>
        <v>-8.1306531694889125E-4</v>
      </c>
      <c r="EJ373" s="71">
        <f t="shared" si="1056"/>
        <v>-8.8276778793263072E-4</v>
      </c>
      <c r="EL373" s="71">
        <f t="shared" si="1076"/>
        <v>9.0380812564614301E-3</v>
      </c>
      <c r="EM373" s="71">
        <f t="shared" si="1057"/>
        <v>8.3248951448617447E-3</v>
      </c>
      <c r="EN373" s="71">
        <f t="shared" si="1058"/>
        <v>1.3734684937209182E-2</v>
      </c>
      <c r="EO373" s="71">
        <f t="shared" si="1059"/>
        <v>1.4509945550746995E-2</v>
      </c>
      <c r="EQ373" s="71">
        <f t="shared" si="1077"/>
        <v>-8.3042250817489893E-2</v>
      </c>
      <c r="ER373" s="71">
        <f t="shared" si="1060"/>
        <v>-4.9720081679164592E-2</v>
      </c>
      <c r="ES373" s="71">
        <f t="shared" si="1061"/>
        <v>-2.0867926540570444E-2</v>
      </c>
      <c r="ET373" s="71">
        <f t="shared" si="1062"/>
        <v>2.8209249377173236E-2</v>
      </c>
      <c r="EW373" s="71">
        <f t="shared" si="1063"/>
        <v>0.97452525684440283</v>
      </c>
      <c r="EX373" s="71">
        <f t="shared" si="1064"/>
        <v>0.74787960196036352</v>
      </c>
      <c r="EY373" s="71">
        <f t="shared" si="1164"/>
        <v>0.88088350590642472</v>
      </c>
      <c r="EZ373" s="71"/>
      <c r="FA373" s="71">
        <f t="shared" si="1065"/>
        <v>1.0000006291223018</v>
      </c>
      <c r="FB373" s="71">
        <f t="shared" si="1066"/>
        <v>0.98789638500898791</v>
      </c>
      <c r="FC373" s="71">
        <f t="shared" si="1165"/>
        <v>0.99631076981158939</v>
      </c>
      <c r="FD373" s="71"/>
      <c r="FE373" s="71">
        <f t="shared" si="1067"/>
        <v>0.99958027673053174</v>
      </c>
      <c r="FF373" s="71">
        <f t="shared" si="1068"/>
        <v>1.0033036797331445</v>
      </c>
      <c r="FG373" s="71">
        <f t="shared" si="1166"/>
        <v>0.99351645389156529</v>
      </c>
      <c r="FH373" s="71"/>
      <c r="FI373" s="71">
        <f t="shared" si="1069"/>
        <v>1.0117617705712656</v>
      </c>
      <c r="FJ373" s="71">
        <f t="shared" si="1070"/>
        <v>1.2723379203165364</v>
      </c>
      <c r="FK373" s="71">
        <f t="shared" si="1071"/>
        <v>1.2362875582686264</v>
      </c>
      <c r="FM373" s="71">
        <f t="shared" si="1072"/>
        <v>0.97003927399068512</v>
      </c>
      <c r="FN373" s="71">
        <f t="shared" si="1073"/>
        <v>0.96114007683111347</v>
      </c>
      <c r="FO373" s="71">
        <f t="shared" si="1167"/>
        <v>0.97788320599176703</v>
      </c>
    </row>
    <row r="374" spans="1:171" x14ac:dyDescent="0.2">
      <c r="A374" s="75" t="s">
        <v>563</v>
      </c>
      <c r="B374" s="50">
        <f>B373+1</f>
        <v>2007</v>
      </c>
      <c r="D374" s="79">
        <f>Conversion_Factors!$M69*D221+D298</f>
        <v>3893.0344257351821</v>
      </c>
      <c r="E374" s="79">
        <f>Conversion_Factors!$M69*E221+E298</f>
        <v>5536.118762662034</v>
      </c>
      <c r="F374" s="79">
        <f>Conversion_Factors!$M69*F221+F298</f>
        <v>8795.6536450309031</v>
      </c>
      <c r="G374" s="79">
        <f>Conversion_Factors!$M69*G221+G298</f>
        <v>3978.6267024672375</v>
      </c>
      <c r="H374" s="79">
        <f t="shared" si="1163"/>
        <v>22203.433535895358</v>
      </c>
      <c r="I374" s="71"/>
      <c r="J374" s="81">
        <f t="shared" si="1171"/>
        <v>20328.352736026798</v>
      </c>
      <c r="K374" s="81">
        <f t="shared" si="1171"/>
        <v>25117.818449525344</v>
      </c>
      <c r="L374" s="81">
        <f t="shared" si="1171"/>
        <v>40803.592294898684</v>
      </c>
      <c r="M374" s="81">
        <f t="shared" si="1171"/>
        <v>24386.663534716841</v>
      </c>
      <c r="N374" s="81">
        <f t="shared" si="1172"/>
        <v>110636.42701516766</v>
      </c>
      <c r="P374" s="85">
        <f t="shared" si="1217"/>
        <v>39.130392596865072</v>
      </c>
      <c r="Q374" s="85">
        <f t="shared" si="1217"/>
        <v>47.51235687424272</v>
      </c>
      <c r="R374" s="85">
        <f t="shared" si="1217"/>
        <v>74.845789268066824</v>
      </c>
      <c r="S374" s="85">
        <f t="shared" si="1217"/>
        <v>41.910786887207728</v>
      </c>
      <c r="T374" s="85">
        <f t="shared" si="1217"/>
        <v>203.39932562638234</v>
      </c>
      <c r="V374" s="84">
        <f t="shared" si="1203"/>
        <v>191.50761875731209</v>
      </c>
      <c r="W374" s="84">
        <f t="shared" si="1204"/>
        <v>220.40603461590237</v>
      </c>
      <c r="X374" s="84">
        <f t="shared" si="1205"/>
        <v>215.56076684283866</v>
      </c>
      <c r="Y374" s="84">
        <f t="shared" si="1206"/>
        <v>163.14764407206695</v>
      </c>
      <c r="Z374" s="84">
        <f t="shared" si="1207"/>
        <v>200.68827360857728</v>
      </c>
      <c r="AC374" s="84">
        <f t="shared" si="1174"/>
        <v>99.488764803424743</v>
      </c>
      <c r="AD374" s="84">
        <f t="shared" si="1175"/>
        <v>116.51955674005431</v>
      </c>
      <c r="AE374" s="84">
        <f t="shared" si="1176"/>
        <v>117.5170137297703</v>
      </c>
      <c r="AF374" s="84">
        <f t="shared" si="1177"/>
        <v>94.930851887240962</v>
      </c>
      <c r="AG374" s="84">
        <f t="shared" si="1178"/>
        <v>109.1617854067035</v>
      </c>
      <c r="AI374" s="74">
        <f t="shared" si="1179"/>
        <v>100.83274127833747</v>
      </c>
      <c r="AJ374" s="74">
        <f t="shared" si="1180"/>
        <v>118.01590093626557</v>
      </c>
      <c r="AK374" s="74">
        <f t="shared" si="1181"/>
        <v>115.26217973672695</v>
      </c>
      <c r="AL374" s="74">
        <f t="shared" si="1182"/>
        <v>95.900858215454221</v>
      </c>
      <c r="AM374" s="74">
        <f t="shared" si="1183"/>
        <v>109.14002557637072</v>
      </c>
      <c r="AO374" s="119">
        <f t="shared" si="1184"/>
        <v>0.9866712294253428</v>
      </c>
      <c r="AP374" s="119">
        <f t="shared" si="1184"/>
        <v>0.98732082554689515</v>
      </c>
      <c r="AQ374" s="119">
        <f t="shared" si="1184"/>
        <v>1.0195626527122224</v>
      </c>
      <c r="AR374" s="119">
        <f t="shared" si="1184"/>
        <v>0.98988532171386823</v>
      </c>
      <c r="AS374" s="119">
        <f t="shared" si="1185"/>
        <v>1.0001993753457348</v>
      </c>
      <c r="AU374" s="51">
        <f t="shared" si="1125"/>
        <v>1924.9170409915446</v>
      </c>
      <c r="AV374" s="51">
        <f t="shared" si="1126"/>
        <v>1891.579755213199</v>
      </c>
      <c r="AW374" s="51">
        <f t="shared" si="1127"/>
        <v>1834.2941162419206</v>
      </c>
      <c r="AX374" s="51">
        <f t="shared" si="1128"/>
        <v>1718.5945435932042</v>
      </c>
      <c r="AY374" s="51">
        <f t="shared" si="1129"/>
        <v>1838.4480691743361</v>
      </c>
      <c r="BB374" s="71">
        <f t="shared" si="1186"/>
        <v>0.92684533049241136</v>
      </c>
      <c r="BC374" s="71">
        <f t="shared" si="1187"/>
        <v>0.87588750487894607</v>
      </c>
      <c r="BD374" s="71">
        <f t="shared" si="1188"/>
        <v>0.87210313162576059</v>
      </c>
      <c r="BE374" s="71">
        <f t="shared" si="1189"/>
        <v>0.82777296398505462</v>
      </c>
      <c r="BF374" s="71"/>
      <c r="BG374" s="71">
        <f t="shared" si="1209"/>
        <v>1.0975466523841022</v>
      </c>
      <c r="BH374" s="71">
        <f t="shared" si="1210"/>
        <v>1.0727870194933489</v>
      </c>
      <c r="BI374" s="71">
        <f t="shared" si="1211"/>
        <v>1.1626701259854084</v>
      </c>
      <c r="BJ374" s="71">
        <f t="shared" si="1212"/>
        <v>1.0042064055534512</v>
      </c>
      <c r="BK374" s="71"/>
      <c r="BL374" s="71">
        <f t="shared" si="1213"/>
        <v>1.0975466523841024</v>
      </c>
      <c r="BM374" s="71">
        <f t="shared" si="1214"/>
        <v>1.0727870194933489</v>
      </c>
      <c r="BN374" s="71">
        <f t="shared" si="1215"/>
        <v>1.1626701259854084</v>
      </c>
      <c r="BO374" s="71">
        <f t="shared" si="1216"/>
        <v>1.0042064055534512</v>
      </c>
      <c r="BP374" s="71"/>
      <c r="BQ374" s="148">
        <v>0.93175600816225645</v>
      </c>
      <c r="BR374" s="148">
        <v>0.88885313610838046</v>
      </c>
      <c r="BS374" s="148">
        <v>0.87183860547876291</v>
      </c>
      <c r="BT374" s="148">
        <v>0.83426914934377971</v>
      </c>
      <c r="BU374" s="72"/>
      <c r="BV374" s="148">
        <v>0.99430204378784082</v>
      </c>
      <c r="BW374" s="148">
        <v>0.98457889546036614</v>
      </c>
      <c r="BX374" s="148">
        <v>0.99981286592287022</v>
      </c>
      <c r="BY374" s="148">
        <v>0.9913840281905385</v>
      </c>
      <c r="CA374" s="148">
        <v>1.1771651200679849</v>
      </c>
      <c r="CB374" s="148">
        <v>1.2428358188069846</v>
      </c>
      <c r="CC374" s="148">
        <v>1.2749593524904057</v>
      </c>
      <c r="CD374" s="148">
        <v>1.2617132436891421</v>
      </c>
      <c r="CF374" s="148">
        <v>1.0063871206605983</v>
      </c>
      <c r="CG374" s="148">
        <v>0.98632312897674812</v>
      </c>
      <c r="CH374" s="148">
        <v>1.0461774570406088</v>
      </c>
      <c r="CI374" s="148">
        <v>0.96230828247168132</v>
      </c>
      <c r="CK374" s="73">
        <f t="shared" si="1190"/>
        <v>1.2663044486016479</v>
      </c>
      <c r="CL374" s="73">
        <f t="shared" si="1135"/>
        <v>1.0930537658853448</v>
      </c>
      <c r="CM374" s="73">
        <f t="shared" si="1191"/>
        <v>0.9963289083434872</v>
      </c>
      <c r="CN374" s="73">
        <f t="shared" si="1192"/>
        <v>0.99325688529016165</v>
      </c>
      <c r="CO374" s="73">
        <f t="shared" si="1193"/>
        <v>1.2454797894120959</v>
      </c>
      <c r="CP374" s="73">
        <f t="shared" si="1194"/>
        <v>1.0072097376221343</v>
      </c>
      <c r="CQ374" s="73">
        <f t="shared" si="1195"/>
        <v>0.88048225687791493</v>
      </c>
      <c r="CR374" s="73">
        <f t="shared" si="1196"/>
        <v>1.3841388463013957</v>
      </c>
      <c r="CS374" s="73">
        <f t="shared" si="1197"/>
        <v>1.3841388463013962</v>
      </c>
      <c r="CT374" s="73"/>
      <c r="CU374" s="73">
        <f t="shared" si="1198"/>
        <v>1.2414262267603016</v>
      </c>
      <c r="CV374" s="119">
        <f t="shared" si="1144"/>
        <v>0.99674538062660356</v>
      </c>
      <c r="CX374" s="53"/>
      <c r="CZ374" s="71">
        <f t="shared" si="1199"/>
        <v>0.17533479312744477</v>
      </c>
      <c r="DA374" s="71">
        <f t="shared" si="1200"/>
        <v>0.24933615576672066</v>
      </c>
      <c r="DB374" s="71">
        <f t="shared" si="1201"/>
        <v>0.39613934623270491</v>
      </c>
      <c r="DC374" s="71">
        <f t="shared" si="1202"/>
        <v>0.1791897048731296</v>
      </c>
      <c r="DE374" s="71">
        <f t="shared" ref="DE374:DH377" si="1218">(CZ374-CZ373)/LN(CZ374/CZ373)</f>
        <v>0.1736028550918739</v>
      </c>
      <c r="DF374" s="71">
        <f t="shared" si="1218"/>
        <v>0.2471506205942875</v>
      </c>
      <c r="DG374" s="71">
        <f t="shared" si="1218"/>
        <v>0.39846476397838176</v>
      </c>
      <c r="DH374" s="71">
        <f t="shared" si="1218"/>
        <v>0.18076051639811583</v>
      </c>
      <c r="DI374" s="71">
        <f t="shared" si="1087"/>
        <v>0.99997875606265896</v>
      </c>
      <c r="DJ374" s="71"/>
      <c r="DK374" s="71">
        <f t="shared" si="1088"/>
        <v>0.17360654317839919</v>
      </c>
      <c r="DL374" s="71">
        <f t="shared" si="1089"/>
        <v>0.24715587115812784</v>
      </c>
      <c r="DM374" s="71">
        <f t="shared" si="1090"/>
        <v>0.39847322911869326</v>
      </c>
      <c r="DN374" s="71">
        <f t="shared" si="1091"/>
        <v>0.18076435654477976</v>
      </c>
      <c r="DQ374" s="71">
        <f t="shared" ref="DQ374:DT377" si="1219">LN(BQ374/BQ373)</f>
        <v>4.1721395670873034E-3</v>
      </c>
      <c r="DR374" s="71">
        <f t="shared" si="1219"/>
        <v>1.092377157522632E-2</v>
      </c>
      <c r="DS374" s="71">
        <f t="shared" si="1219"/>
        <v>-2.2976246441938141E-2</v>
      </c>
      <c r="DT374" s="71">
        <f t="shared" si="1219"/>
        <v>2.9185083540384595E-2</v>
      </c>
      <c r="DV374" s="71">
        <f t="shared" si="1092"/>
        <v>0.18374014133012348</v>
      </c>
      <c r="DW374" s="71">
        <f t="shared" si="1093"/>
        <v>0.22703027499326081</v>
      </c>
      <c r="DX374" s="71">
        <f t="shared" si="1094"/>
        <v>0.36880793600921991</v>
      </c>
      <c r="DY374" s="71">
        <f t="shared" si="1095"/>
        <v>0.22042164766739583</v>
      </c>
      <c r="DZ374" s="71"/>
      <c r="EB374" s="71">
        <f t="shared" ref="EB374:EE377" si="1220">LN(DV374/DV373)</f>
        <v>-8.7725589276543715E-3</v>
      </c>
      <c r="EC374" s="71">
        <f t="shared" si="1220"/>
        <v>-4.8821583519446047E-3</v>
      </c>
      <c r="ED374" s="71">
        <f t="shared" si="1220"/>
        <v>5.2447316003605858E-3</v>
      </c>
      <c r="EE374" s="71">
        <f t="shared" si="1220"/>
        <v>3.6398111772043555E-3</v>
      </c>
      <c r="EG374" s="71">
        <f t="shared" ref="EG374:EJ377" si="1221">LN(BV374/BV373)</f>
        <v>-6.8060233681360065E-5</v>
      </c>
      <c r="EH374" s="71">
        <f t="shared" si="1221"/>
        <v>6.5893880832071556E-4</v>
      </c>
      <c r="EI374" s="71">
        <f t="shared" si="1221"/>
        <v>-6.8879700501369508E-4</v>
      </c>
      <c r="EJ374" s="71">
        <f t="shared" si="1221"/>
        <v>-7.6272984937436584E-4</v>
      </c>
      <c r="EL374" s="71">
        <f t="shared" ref="EL374:EO377" si="1222">LN(CA374/CA373)</f>
        <v>4.6395151465142767E-3</v>
      </c>
      <c r="EM374" s="71">
        <f t="shared" si="1222"/>
        <v>3.9702997591791727E-3</v>
      </c>
      <c r="EN374" s="71">
        <f t="shared" si="1222"/>
        <v>9.4939984191010924E-3</v>
      </c>
      <c r="EO374" s="71">
        <f t="shared" si="1222"/>
        <v>1.0167973099125781E-2</v>
      </c>
      <c r="EQ374" s="71">
        <f t="shared" ref="EQ374:ET377" si="1223">LN(CF374/CF373)</f>
        <v>5.6173975808560747E-2</v>
      </c>
      <c r="ER374" s="71">
        <f t="shared" si="1223"/>
        <v>4.3221229315277297E-2</v>
      </c>
      <c r="ES374" s="71">
        <f t="shared" si="1223"/>
        <v>3.3489683842482028E-2</v>
      </c>
      <c r="ET374" s="71">
        <f t="shared" si="1223"/>
        <v>-2.3402753815869475E-2</v>
      </c>
      <c r="EW374" s="71">
        <f t="shared" si="1063"/>
        <v>0.99954449251709288</v>
      </c>
      <c r="EX374" s="71">
        <f>IF(ISERR(EW374),EX373,EW374*EX373)</f>
        <v>0.74753893720535702</v>
      </c>
      <c r="EY374" s="71">
        <f t="shared" si="1164"/>
        <v>0.88048225687791493</v>
      </c>
      <c r="EZ374" s="71"/>
      <c r="FA374" s="71">
        <f t="shared" si="1065"/>
        <v>1.0000182056969045</v>
      </c>
      <c r="FB374" s="71">
        <f>IF(ISERR(FA374),FB373,FA374*FB373)</f>
        <v>0.98791437035114638</v>
      </c>
      <c r="FC374" s="71">
        <f t="shared" si="1165"/>
        <v>0.9963289083434872</v>
      </c>
      <c r="FD374" s="71"/>
      <c r="FE374" s="71">
        <f t="shared" si="1067"/>
        <v>0.99973873749107323</v>
      </c>
      <c r="FF374" s="71">
        <f>IF(ISERR(FE374),FF373,FE374*FF373)</f>
        <v>1.003041554096562</v>
      </c>
      <c r="FG374" s="71">
        <f t="shared" si="1166"/>
        <v>0.99325688529016165</v>
      </c>
      <c r="FH374" s="71"/>
      <c r="FI374" s="71">
        <f t="shared" si="1069"/>
        <v>1.0074353503616449</v>
      </c>
      <c r="FJ374" s="71">
        <f>IF(ISERR(FI374),FJ373,FI374*FJ373)</f>
        <v>1.2817981985324964</v>
      </c>
      <c r="FK374" s="71">
        <f t="shared" si="1071"/>
        <v>1.2454797894120959</v>
      </c>
      <c r="FM374" s="71">
        <f t="shared" si="1072"/>
        <v>1.0299898100823037</v>
      </c>
      <c r="FN374" s="71">
        <f>IF(ISERR(FM374),FN373,FM374*FN373)</f>
        <v>0.98996448519776936</v>
      </c>
      <c r="FO374" s="71">
        <f t="shared" si="1167"/>
        <v>1.0072097376221343</v>
      </c>
    </row>
    <row r="375" spans="1:171" x14ac:dyDescent="0.2">
      <c r="A375" s="75" t="s">
        <v>563</v>
      </c>
      <c r="B375" s="50">
        <f>B374+1</f>
        <v>2008</v>
      </c>
      <c r="D375" s="79">
        <f>Conversion_Factors!$M70*D222+D299</f>
        <v>3891.4326221834731</v>
      </c>
      <c r="E375" s="79">
        <f>Conversion_Factors!$M70*E222+E299</f>
        <v>5643.7689581022023</v>
      </c>
      <c r="F375" s="79">
        <f>Conversion_Factors!$M70*F222+F299</f>
        <v>8781.8855346915425</v>
      </c>
      <c r="G375" s="79">
        <f>Conversion_Factors!$M70*G222+G299</f>
        <v>4056.8787777785928</v>
      </c>
      <c r="H375" s="79">
        <f t="shared" si="1163"/>
        <v>22373.965892755812</v>
      </c>
      <c r="I375" s="71"/>
      <c r="J375" s="81">
        <f t="shared" si="1171"/>
        <v>20360.705118495793</v>
      </c>
      <c r="K375" s="81">
        <f t="shared" si="1171"/>
        <v>25230.431747443734</v>
      </c>
      <c r="L375" s="81">
        <f t="shared" si="1171"/>
        <v>41187.47920004325</v>
      </c>
      <c r="M375" s="81">
        <f t="shared" si="1171"/>
        <v>24373.765161560779</v>
      </c>
      <c r="N375" s="81">
        <f t="shared" si="1172"/>
        <v>111152.38122754355</v>
      </c>
      <c r="P375" s="85">
        <f t="shared" si="1217"/>
        <v>39.343042173478693</v>
      </c>
      <c r="Q375" s="85">
        <f t="shared" si="1217"/>
        <v>47.883165473349457</v>
      </c>
      <c r="R375" s="85">
        <f t="shared" si="1217"/>
        <v>76.138638771758039</v>
      </c>
      <c r="S375" s="85">
        <f t="shared" si="1217"/>
        <v>42.242334577240293</v>
      </c>
      <c r="T375" s="85">
        <f t="shared" si="1217"/>
        <v>205.60718099582647</v>
      </c>
      <c r="V375" s="84">
        <f t="shared" si="1203"/>
        <v>191.12464914824935</v>
      </c>
      <c r="W375" s="84">
        <f t="shared" si="1204"/>
        <v>223.68895683578663</v>
      </c>
      <c r="X375" s="84">
        <f t="shared" si="1205"/>
        <v>213.21735889780601</v>
      </c>
      <c r="Y375" s="84">
        <f t="shared" si="1206"/>
        <v>166.44448450568439</v>
      </c>
      <c r="Z375" s="84">
        <f t="shared" si="1207"/>
        <v>201.29092733473124</v>
      </c>
      <c r="AC375" s="84">
        <f t="shared" si="1174"/>
        <v>98.910313163497662</v>
      </c>
      <c r="AD375" s="84">
        <f t="shared" si="1175"/>
        <v>117.86541057406448</v>
      </c>
      <c r="AE375" s="84">
        <f t="shared" si="1176"/>
        <v>115.34072156211165</v>
      </c>
      <c r="AF375" s="84">
        <f t="shared" si="1177"/>
        <v>96.038223700931411</v>
      </c>
      <c r="AG375" s="84">
        <f t="shared" si="1178"/>
        <v>108.81899058384528</v>
      </c>
      <c r="AI375" s="74">
        <f t="shared" si="1179"/>
        <v>100.66286943393898</v>
      </c>
      <c r="AJ375" s="74">
        <f t="shared" si="1180"/>
        <v>116.03279913230317</v>
      </c>
      <c r="AK375" s="74">
        <f t="shared" si="1181"/>
        <v>115.5288776676768</v>
      </c>
      <c r="AL375" s="74">
        <f t="shared" si="1182"/>
        <v>94.822353245960485</v>
      </c>
      <c r="AM375" s="74">
        <f t="shared" si="1183"/>
        <v>108.54742614630204</v>
      </c>
      <c r="AO375" s="119">
        <f t="shared" si="1184"/>
        <v>0.98258984389878279</v>
      </c>
      <c r="AP375" s="119">
        <f t="shared" si="1184"/>
        <v>1.015793908752229</v>
      </c>
      <c r="AQ375" s="119">
        <f t="shared" si="1184"/>
        <v>0.99837135000907407</v>
      </c>
      <c r="AR375" s="119">
        <f t="shared" si="1184"/>
        <v>1.0128226142185806</v>
      </c>
      <c r="AS375" s="119">
        <f t="shared" si="1185"/>
        <v>1.0025018044847716</v>
      </c>
      <c r="AU375" s="51">
        <f t="shared" si="1125"/>
        <v>1932.3025378791633</v>
      </c>
      <c r="AV375" s="51">
        <f t="shared" si="1126"/>
        <v>1897.8337728287518</v>
      </c>
      <c r="AW375" s="51">
        <f t="shared" si="1127"/>
        <v>1848.5870038795208</v>
      </c>
      <c r="AX375" s="51">
        <f t="shared" si="1128"/>
        <v>1733.1066537007405</v>
      </c>
      <c r="AY375" s="51">
        <f t="shared" si="1129"/>
        <v>1849.7775641434214</v>
      </c>
      <c r="BB375" s="71">
        <f t="shared" si="1186"/>
        <v>0.92528388404389861</v>
      </c>
      <c r="BC375" s="71">
        <f t="shared" si="1187"/>
        <v>0.86116936878700023</v>
      </c>
      <c r="BD375" s="71">
        <f t="shared" si="1188"/>
        <v>0.87412103638264382</v>
      </c>
      <c r="BE375" s="71">
        <f t="shared" si="1189"/>
        <v>0.81846379541364578</v>
      </c>
      <c r="BF375" s="71"/>
      <c r="BG375" s="71">
        <f t="shared" si="1209"/>
        <v>1.0953518205799206</v>
      </c>
      <c r="BH375" s="71">
        <f t="shared" si="1210"/>
        <v>1.0887660572253948</v>
      </c>
      <c r="BI375" s="71">
        <f t="shared" si="1211"/>
        <v>1.1500304863580695</v>
      </c>
      <c r="BJ375" s="71">
        <f t="shared" si="1212"/>
        <v>1.0244991183312331</v>
      </c>
      <c r="BK375" s="71"/>
      <c r="BL375" s="71">
        <f t="shared" si="1213"/>
        <v>1.0953518205799206</v>
      </c>
      <c r="BM375" s="71">
        <f t="shared" si="1214"/>
        <v>1.0887660572253952</v>
      </c>
      <c r="BN375" s="71">
        <f t="shared" si="1215"/>
        <v>1.1500304863580695</v>
      </c>
      <c r="BO375" s="71">
        <f t="shared" si="1216"/>
        <v>1.0244991183312331</v>
      </c>
      <c r="BP375" s="71"/>
      <c r="BQ375" s="148">
        <v>0.93100083271966327</v>
      </c>
      <c r="BR375" s="148">
        <v>0.87534069484317845</v>
      </c>
      <c r="BS375" s="148">
        <v>0.87498914718388721</v>
      </c>
      <c r="BT375" s="148">
        <v>0.82583004115624115</v>
      </c>
      <c r="BU375" s="72"/>
      <c r="BV375" s="148">
        <v>0.99345166796418405</v>
      </c>
      <c r="BW375" s="148">
        <v>0.98418068229242917</v>
      </c>
      <c r="BX375" s="148">
        <v>0.99892213678502961</v>
      </c>
      <c r="BY375" s="148">
        <v>0.99060686003204379</v>
      </c>
      <c r="CA375" s="148">
        <v>1.1816816520251217</v>
      </c>
      <c r="CB375" s="148">
        <v>1.2469449329390412</v>
      </c>
      <c r="CC375" s="148">
        <v>1.2848938829489058</v>
      </c>
      <c r="CD375" s="148">
        <v>1.2723673689363171</v>
      </c>
      <c r="CF375" s="148">
        <v>1.0022044561579211</v>
      </c>
      <c r="CG375" s="148">
        <v>1.0135270464498645</v>
      </c>
      <c r="CH375" s="148">
        <v>1.0240184650939665</v>
      </c>
      <c r="CI375" s="148">
        <v>0.9842537043916757</v>
      </c>
      <c r="CK375" s="73">
        <f t="shared" si="1190"/>
        <v>1.272209873532957</v>
      </c>
      <c r="CL375" s="73">
        <f t="shared" si="1135"/>
        <v>1.0963361346707887</v>
      </c>
      <c r="CM375" s="73">
        <f t="shared" si="1191"/>
        <v>0.99667176603485719</v>
      </c>
      <c r="CN375" s="73">
        <f t="shared" si="1192"/>
        <v>0.99251848614390359</v>
      </c>
      <c r="CO375" s="73">
        <f t="shared" si="1193"/>
        <v>1.2530665150284916</v>
      </c>
      <c r="CP375" s="73">
        <f t="shared" si="1194"/>
        <v>1.0089424534250795</v>
      </c>
      <c r="CQ375" s="73">
        <f t="shared" si="1195"/>
        <v>0.8766221648821112</v>
      </c>
      <c r="CR375" s="73">
        <f t="shared" si="1196"/>
        <v>1.3947696552391353</v>
      </c>
      <c r="CS375" s="73">
        <f t="shared" si="1197"/>
        <v>1.3947696552391351</v>
      </c>
      <c r="CT375" s="73"/>
      <c r="CU375" s="73">
        <f t="shared" si="1198"/>
        <v>1.250637023099028</v>
      </c>
      <c r="CV375" s="119">
        <f t="shared" si="1144"/>
        <v>0.99806116283507229</v>
      </c>
      <c r="CX375" s="53"/>
      <c r="CZ375" s="71">
        <f t="shared" si="1199"/>
        <v>0.17392681480056388</v>
      </c>
      <c r="DA375" s="71">
        <f t="shared" si="1200"/>
        <v>0.25224714228823991</v>
      </c>
      <c r="DB375" s="71">
        <f t="shared" si="1201"/>
        <v>0.39250464476371261</v>
      </c>
      <c r="DC375" s="71">
        <f t="shared" si="1202"/>
        <v>0.18132139814748349</v>
      </c>
      <c r="DE375" s="71">
        <f t="shared" si="1218"/>
        <v>0.17462985796272762</v>
      </c>
      <c r="DF375" s="71">
        <f t="shared" si="1218"/>
        <v>0.25078883330419</v>
      </c>
      <c r="DG375" s="71">
        <f t="shared" si="1218"/>
        <v>0.39431920354777256</v>
      </c>
      <c r="DH375" s="71">
        <f t="shared" si="1218"/>
        <v>0.18025345071574739</v>
      </c>
      <c r="DI375" s="71">
        <f t="shared" si="1087"/>
        <v>0.99999134553043756</v>
      </c>
      <c r="DJ375" s="71"/>
      <c r="DK375" s="71">
        <f t="shared" si="1088"/>
        <v>0.17463136930459791</v>
      </c>
      <c r="DL375" s="71">
        <f t="shared" si="1089"/>
        <v>0.25079100376729863</v>
      </c>
      <c r="DM375" s="71">
        <f t="shared" si="1090"/>
        <v>0.39432261620085224</v>
      </c>
      <c r="DN375" s="71">
        <f t="shared" si="1091"/>
        <v>0.1802550107272512</v>
      </c>
      <c r="DQ375" s="71">
        <f t="shared" si="1219"/>
        <v>-8.1081488189079876E-4</v>
      </c>
      <c r="DR375" s="71">
        <f t="shared" si="1219"/>
        <v>-1.5318844529173713E-2</v>
      </c>
      <c r="DS375" s="71">
        <f t="shared" si="1219"/>
        <v>3.6071617438614726E-3</v>
      </c>
      <c r="DT375" s="71">
        <f t="shared" si="1219"/>
        <v>-1.0167080294063111E-2</v>
      </c>
      <c r="DV375" s="71">
        <f t="shared" si="1092"/>
        <v>0.18317830795558712</v>
      </c>
      <c r="DW375" s="71">
        <f t="shared" si="1093"/>
        <v>0.22698957475138315</v>
      </c>
      <c r="DX375" s="71">
        <f t="shared" si="1094"/>
        <v>0.3705496791447685</v>
      </c>
      <c r="DY375" s="71">
        <f t="shared" si="1095"/>
        <v>0.21928243814826132</v>
      </c>
      <c r="DZ375" s="71"/>
      <c r="EB375" s="71">
        <f t="shared" si="1220"/>
        <v>-3.0624451549357244E-3</v>
      </c>
      <c r="EC375" s="71">
        <f t="shared" si="1220"/>
        <v>-1.7928838137615683E-4</v>
      </c>
      <c r="ED375" s="71">
        <f t="shared" si="1220"/>
        <v>4.7115125937266652E-3</v>
      </c>
      <c r="EE375" s="71">
        <f t="shared" si="1220"/>
        <v>-5.1817215481363421E-3</v>
      </c>
      <c r="EG375" s="71">
        <f t="shared" si="1221"/>
        <v>-8.5561492906043805E-4</v>
      </c>
      <c r="EH375" s="71">
        <f t="shared" si="1221"/>
        <v>-4.0453204938518733E-4</v>
      </c>
      <c r="EI375" s="71">
        <f t="shared" si="1221"/>
        <v>-8.9129293838381728E-4</v>
      </c>
      <c r="EJ375" s="71">
        <f t="shared" si="1221"/>
        <v>-7.8422983974722347E-4</v>
      </c>
      <c r="EL375" s="71">
        <f t="shared" si="1222"/>
        <v>3.8294454137648105E-3</v>
      </c>
      <c r="EM375" s="71">
        <f t="shared" si="1222"/>
        <v>3.3007869146502596E-3</v>
      </c>
      <c r="EN375" s="71">
        <f t="shared" si="1222"/>
        <v>7.7618358719184271E-3</v>
      </c>
      <c r="EO375" s="71">
        <f t="shared" si="1222"/>
        <v>8.4087206779600576E-3</v>
      </c>
      <c r="EQ375" s="71">
        <f t="shared" si="1223"/>
        <v>-4.1647795368424225E-3</v>
      </c>
      <c r="ER375" s="71">
        <f t="shared" si="1223"/>
        <v>2.7207633792232355E-2</v>
      </c>
      <c r="ES375" s="71">
        <f t="shared" si="1223"/>
        <v>-2.1408445482719647E-2</v>
      </c>
      <c r="ET375" s="71">
        <f t="shared" si="1223"/>
        <v>2.2548834207077526E-2</v>
      </c>
      <c r="EW375" s="71">
        <f t="shared" si="1063"/>
        <v>0.99561593437499674</v>
      </c>
      <c r="EX375" s="71">
        <f>IF(ISERR(EW375),EX374,EW375*EX374)</f>
        <v>0.74426167744740357</v>
      </c>
      <c r="EY375" s="71">
        <f t="shared" si="1164"/>
        <v>0.8766221648821112</v>
      </c>
      <c r="EZ375" s="71"/>
      <c r="FA375" s="71">
        <f t="shared" si="1065"/>
        <v>1.0003441209910691</v>
      </c>
      <c r="FB375" s="71">
        <f>IF(ISERR(FA375),FB374,FA375*FB374)</f>
        <v>0.98825433242336302</v>
      </c>
      <c r="FC375" s="71">
        <f t="shared" si="1165"/>
        <v>0.99667176603485719</v>
      </c>
      <c r="FD375" s="71"/>
      <c r="FE375" s="71">
        <f t="shared" si="1067"/>
        <v>0.99925658794095118</v>
      </c>
      <c r="FF375" s="71">
        <f>IF(ISERR(FE375),FF374,FE375*FF374)</f>
        <v>1.0022958809095195</v>
      </c>
      <c r="FG375" s="71">
        <f t="shared" si="1166"/>
        <v>0.99251848614390359</v>
      </c>
      <c r="FH375" s="71"/>
      <c r="FI375" s="71">
        <f t="shared" si="1069"/>
        <v>1.0060914080508498</v>
      </c>
      <c r="FJ375" s="71">
        <f>IF(ISERR(FI375),FJ374,FI375*FJ374)</f>
        <v>1.2896061543986022</v>
      </c>
      <c r="FK375" s="71">
        <f t="shared" si="1071"/>
        <v>1.2530665150284916</v>
      </c>
      <c r="FM375" s="71">
        <f t="shared" si="1072"/>
        <v>1.001720312799036</v>
      </c>
      <c r="FN375" s="71">
        <f>IF(ISERR(FM375),FN374,FM375*FN374)</f>
        <v>0.99166753377224615</v>
      </c>
      <c r="FO375" s="71">
        <f t="shared" si="1167"/>
        <v>1.0089424534250795</v>
      </c>
    </row>
    <row r="376" spans="1:171" x14ac:dyDescent="0.2">
      <c r="A376" s="75" t="s">
        <v>563</v>
      </c>
      <c r="B376" s="50">
        <f>B375+1</f>
        <v>2009</v>
      </c>
      <c r="D376" s="79">
        <f>Conversion_Factors!$M71*D223+D300</f>
        <v>3740.4827949586688</v>
      </c>
      <c r="E376" s="79">
        <f>Conversion_Factors!$M71*E223+E300</f>
        <v>5402.7167123590407</v>
      </c>
      <c r="F376" s="79">
        <f>Conversion_Factors!$M71*F223+F300</f>
        <v>8793.8436211171629</v>
      </c>
      <c r="G376" s="79">
        <f>Conversion_Factors!$M71*G223+G300</f>
        <v>4013.2416241375736</v>
      </c>
      <c r="H376" s="79">
        <f>SUM(D376:G376)</f>
        <v>21950.284752572446</v>
      </c>
      <c r="I376" s="71"/>
      <c r="J376" s="81">
        <f t="shared" si="1171"/>
        <v>20345.41378661017</v>
      </c>
      <c r="K376" s="81">
        <f t="shared" si="1171"/>
        <v>25272.28651039354</v>
      </c>
      <c r="L376" s="81">
        <f t="shared" si="1171"/>
        <v>41461.1000786601</v>
      </c>
      <c r="M376" s="81">
        <f t="shared" si="1171"/>
        <v>24297.434931072727</v>
      </c>
      <c r="N376" s="81">
        <f>SUM(J376:M376)</f>
        <v>111376.23530673655</v>
      </c>
      <c r="P376" s="85">
        <f t="shared" si="1217"/>
        <v>39.398408778011245</v>
      </c>
      <c r="Q376" s="85">
        <f t="shared" si="1217"/>
        <v>48.055281261723756</v>
      </c>
      <c r="R376" s="85">
        <f t="shared" si="1217"/>
        <v>77.137513276251838</v>
      </c>
      <c r="S376" s="85">
        <f t="shared" si="1217"/>
        <v>42.402344124565779</v>
      </c>
      <c r="T376" s="85">
        <f t="shared" si="1217"/>
        <v>206.99354744055262</v>
      </c>
      <c r="V376" s="84">
        <f t="shared" si="1203"/>
        <v>183.84894179052651</v>
      </c>
      <c r="W376" s="84">
        <f t="shared" si="1204"/>
        <v>213.78028893970898</v>
      </c>
      <c r="X376" s="84">
        <f t="shared" si="1205"/>
        <v>212.09865643780464</v>
      </c>
      <c r="Y376" s="84">
        <f t="shared" si="1206"/>
        <v>165.17141153057469</v>
      </c>
      <c r="Z376" s="84">
        <f t="shared" si="1207"/>
        <v>197.08230119396748</v>
      </c>
      <c r="AC376" s="84">
        <f>D376/P376</f>
        <v>94.939945824570458</v>
      </c>
      <c r="AD376" s="84">
        <f>E376/Q376</f>
        <v>112.42711665621502</v>
      </c>
      <c r="AE376" s="84">
        <f>F376/R376</f>
        <v>114.00216636001545</v>
      </c>
      <c r="AF376" s="84">
        <f>G376/S376</f>
        <v>94.646692464639088</v>
      </c>
      <c r="AG376" s="84">
        <f>H376/T376</f>
        <v>106.04332851910007</v>
      </c>
      <c r="AI376" s="74">
        <f>AC376/AO376</f>
        <v>96.055680762393379</v>
      </c>
      <c r="AJ376" s="74">
        <f>AD376/AP376</f>
        <v>113.72301446403667</v>
      </c>
      <c r="AK376" s="74">
        <f>AE376/AQ376</f>
        <v>113.59849617741098</v>
      </c>
      <c r="AL376" s="74">
        <f>AF376/AR376</f>
        <v>94.108091303064114</v>
      </c>
      <c r="AM376" s="74">
        <f t="shared" si="1183"/>
        <v>106.29578493422436</v>
      </c>
      <c r="AO376" s="119">
        <f t="shared" si="1184"/>
        <v>0.9883844981476646</v>
      </c>
      <c r="AP376" s="119">
        <f t="shared" si="1184"/>
        <v>0.98860478845087718</v>
      </c>
      <c r="AQ376" s="119">
        <f t="shared" si="1184"/>
        <v>1.0035534817465721</v>
      </c>
      <c r="AR376" s="119">
        <f t="shared" si="1184"/>
        <v>1.0057232184195561</v>
      </c>
      <c r="AS376" s="119">
        <f>AG376/AM376</f>
        <v>0.99762496306621651</v>
      </c>
      <c r="AU376" s="51">
        <f t="shared" si="1125"/>
        <v>1936.4761607326134</v>
      </c>
      <c r="AV376" s="51">
        <f t="shared" si="1126"/>
        <v>1901.5011262222129</v>
      </c>
      <c r="AW376" s="51">
        <f t="shared" si="1127"/>
        <v>1860.4791751764028</v>
      </c>
      <c r="AX376" s="51">
        <f t="shared" si="1128"/>
        <v>1745.1366469280931</v>
      </c>
      <c r="AY376" s="51">
        <f t="shared" si="1129"/>
        <v>1858.5073096651229</v>
      </c>
      <c r="BB376" s="71">
        <f>AI376/AI$80</f>
        <v>0.8829350273850054</v>
      </c>
      <c r="BC376" s="71">
        <f>AJ376/AJ$80</f>
        <v>0.84402666586438158</v>
      </c>
      <c r="BD376" s="71">
        <f>AK376/AK$80</f>
        <v>0.85951527630818991</v>
      </c>
      <c r="BE376" s="71">
        <f>AL376/AL$80</f>
        <v>0.812298608401401</v>
      </c>
      <c r="BF376" s="71"/>
      <c r="BG376" s="71">
        <f>V376/V$80</f>
        <v>1.0536541152561725</v>
      </c>
      <c r="BH376" s="71">
        <f>W376/W$80</f>
        <v>1.0405373854564612</v>
      </c>
      <c r="BI376" s="71">
        <f>X376/X$80</f>
        <v>1.1439965408068447</v>
      </c>
      <c r="BJ376" s="71">
        <f>Y376/Y$80</f>
        <v>1.0166630993460162</v>
      </c>
      <c r="BK376" s="71"/>
      <c r="BL376" s="71">
        <f>BQ376*BV376*CA376*CF376</f>
        <v>1.0536521578945144</v>
      </c>
      <c r="BM376" s="71">
        <f>BR376*BW376*CB376*CG376</f>
        <v>1.0405357189840401</v>
      </c>
      <c r="BN376" s="71">
        <f>BS376*BX376*CC376*CH376</f>
        <v>1.1439958321786781</v>
      </c>
      <c r="BO376" s="71">
        <f>BT376*BY376*CD376*CI376</f>
        <v>1.0166618450124008</v>
      </c>
      <c r="BP376" s="71"/>
      <c r="BQ376" s="148">
        <v>0.88940656910687066</v>
      </c>
      <c r="BR376" s="148">
        <v>0.85811383908970784</v>
      </c>
      <c r="BS376" s="148">
        <v>0.86099686738361214</v>
      </c>
      <c r="BT376" s="148">
        <v>0.81978646573256309</v>
      </c>
      <c r="BU376" s="72"/>
      <c r="BV376" s="148">
        <v>0.99276273354786593</v>
      </c>
      <c r="BW376" s="148">
        <v>0.98403454981564564</v>
      </c>
      <c r="BX376" s="148">
        <v>0.99820958344603261</v>
      </c>
      <c r="BY376" s="148">
        <v>0.98999408759172036</v>
      </c>
      <c r="CA376" s="148">
        <v>1.1842339922781173</v>
      </c>
      <c r="CB376" s="148">
        <v>1.2493545157996397</v>
      </c>
      <c r="CC376" s="148">
        <v>1.293159752027438</v>
      </c>
      <c r="CD376" s="148">
        <v>1.2811992378800567</v>
      </c>
      <c r="CF376" s="148">
        <v>1.007659813998659</v>
      </c>
      <c r="CG376" s="148">
        <v>0.98631593383073202</v>
      </c>
      <c r="CH376" s="148">
        <v>1.0293165520626715</v>
      </c>
      <c r="CI376" s="148">
        <v>0.97774703649458783</v>
      </c>
      <c r="CK376" s="73">
        <f>N376/N$80</f>
        <v>1.2747720261979276</v>
      </c>
      <c r="CL376" s="73">
        <f t="shared" si="1135"/>
        <v>1.0734137457855384</v>
      </c>
      <c r="CM376" s="73">
        <f>FC376</f>
        <v>0.99699717414765565</v>
      </c>
      <c r="CN376" s="73">
        <f>FG376</f>
        <v>0.99197068366317087</v>
      </c>
      <c r="CO376" s="73">
        <f>FK376</f>
        <v>1.2589131618124501</v>
      </c>
      <c r="CP376" s="73">
        <f>FO376</f>
        <v>1.0039020939550691</v>
      </c>
      <c r="CQ376" s="73">
        <f>EY376</f>
        <v>0.85878952208174852</v>
      </c>
      <c r="CR376" s="73">
        <f>CK376*CM376*CN376*CO376*CP376*CQ376</f>
        <v>1.3683561883985351</v>
      </c>
      <c r="CS376" s="73">
        <f>CK376*CL376</f>
        <v>1.3683578156637379</v>
      </c>
      <c r="CT376" s="73"/>
      <c r="CU376" s="73">
        <f>CM376*CN376*CO376*CP376</f>
        <v>1.2499133276205501</v>
      </c>
      <c r="CV376" s="119">
        <f t="shared" si="1144"/>
        <v>0.99285110803119814</v>
      </c>
      <c r="CX376" s="53"/>
      <c r="CZ376" s="71">
        <f>D376/$H376</f>
        <v>0.17040702829699308</v>
      </c>
      <c r="DA376" s="71">
        <f>E376/$H376</f>
        <v>0.24613424259682434</v>
      </c>
      <c r="DB376" s="71">
        <f>F376/$H376</f>
        <v>0.4006254916618599</v>
      </c>
      <c r="DC376" s="71">
        <f>G376/$H376</f>
        <v>0.18283323744432267</v>
      </c>
      <c r="DE376" s="71">
        <f>(CZ376-CZ375)/LN(CZ376/CZ375)</f>
        <v>0.17216092482858902</v>
      </c>
      <c r="DF376" s="71">
        <f>(DA376-DA375)/LN(DA376/DA375)</f>
        <v>0.24917819564021693</v>
      </c>
      <c r="DG376" s="71">
        <f>(DB376-DB375)/LN(DB376/DB375)</f>
        <v>0.39655120962155427</v>
      </c>
      <c r="DH376" s="71">
        <f>(DC376-DC375)/LN(DC376/DC375)</f>
        <v>0.1820762716887738</v>
      </c>
      <c r="DI376" s="71">
        <f>SUM(DE376:DH376)</f>
        <v>0.99996660177913399</v>
      </c>
      <c r="DJ376" s="71"/>
      <c r="DK376" s="71">
        <f>DE376/$DI376</f>
        <v>0.17216667488922274</v>
      </c>
      <c r="DL376" s="71">
        <f>DF376/$DI376</f>
        <v>0.24918651802658282</v>
      </c>
      <c r="DM376" s="71">
        <f>DG376/$DI376</f>
        <v>0.39656445416878222</v>
      </c>
      <c r="DN376" s="71">
        <f>DH376/$DI376</f>
        <v>0.18208235291541228</v>
      </c>
      <c r="DQ376" s="71">
        <f>LN(BQ376/BQ375)</f>
        <v>-4.570570766479537E-2</v>
      </c>
      <c r="DR376" s="71">
        <f>LN(BR376/BR375)</f>
        <v>-1.9876405831048674E-2</v>
      </c>
      <c r="DS376" s="71">
        <f>LN(BS376/BS375)</f>
        <v>-1.6120616987726943E-2</v>
      </c>
      <c r="DT376" s="71">
        <f>LN(BT376/BT375)</f>
        <v>-7.3450923340330479E-3</v>
      </c>
      <c r="DV376" s="71">
        <f>J376/$N376</f>
        <v>0.18267284515927237</v>
      </c>
      <c r="DW376" s="71">
        <f>K376/$N376</f>
        <v>0.22690914664867431</v>
      </c>
      <c r="DX376" s="71">
        <f>L376/$N376</f>
        <v>0.37226164059571459</v>
      </c>
      <c r="DY376" s="71">
        <f>M376/$N376</f>
        <v>0.21815636759633864</v>
      </c>
      <c r="DZ376" s="71"/>
      <c r="EB376" s="71">
        <f>LN(DV376/DV375)</f>
        <v>-2.7632173009568385E-3</v>
      </c>
      <c r="EC376" s="71">
        <f>LN(DW376/DW375)</f>
        <v>-3.5438788328155934E-4</v>
      </c>
      <c r="ED376" s="71">
        <f>LN(DX376/DX375)</f>
        <v>4.6094194759379852E-3</v>
      </c>
      <c r="EE376" s="71">
        <f>LN(DY376/DY375)</f>
        <v>-5.1484825969607519E-3</v>
      </c>
      <c r="EG376" s="71">
        <f>LN(BV376/BV375)</f>
        <v>-6.9371608968528788E-4</v>
      </c>
      <c r="EH376" s="71">
        <f>LN(BW376/BW375)</f>
        <v>-1.4849237488677729E-4</v>
      </c>
      <c r="EI376" s="71">
        <f>LN(BX376/BX375)</f>
        <v>-7.1357673809324586E-4</v>
      </c>
      <c r="EJ376" s="71">
        <f>LN(BY376/BY375)</f>
        <v>-6.1877427718108559E-4</v>
      </c>
      <c r="EL376" s="71">
        <f>LN(CA376/CA375)</f>
        <v>2.1575927690241172E-3</v>
      </c>
      <c r="EM376" s="71">
        <f>LN(CB376/CB375)</f>
        <v>1.9305244891010883E-3</v>
      </c>
      <c r="EN376" s="71">
        <f>LN(CC376/CC375)</f>
        <v>6.4125100354346333E-3</v>
      </c>
      <c r="EO376" s="71">
        <f>LN(CD376/CD375)</f>
        <v>6.9173086275442375E-3</v>
      </c>
      <c r="EQ376" s="71">
        <f>LN(CF376/CF375)</f>
        <v>5.4285966659850977E-3</v>
      </c>
      <c r="ER376" s="71">
        <f>LN(CG376/CG375)</f>
        <v>-2.7214928736504534E-2</v>
      </c>
      <c r="ES376" s="71">
        <f>LN(CH376/CH375)</f>
        <v>5.1604815405387489E-3</v>
      </c>
      <c r="ET376" s="71">
        <f>LN(CI376/CI375)</f>
        <v>-6.6327107991182533E-3</v>
      </c>
      <c r="EW376" s="71">
        <f>EXP(SUMPRODUCT($DK376:$DN376,DQ376:DT376))</f>
        <v>0.97965754972353347</v>
      </c>
      <c r="EX376" s="71">
        <f>IF(ISERR(EW376),EX375,EW376*EX375)</f>
        <v>0.72912157128125021</v>
      </c>
      <c r="EY376" s="71">
        <f t="shared" si="1164"/>
        <v>0.85878952208174852</v>
      </c>
      <c r="EZ376" s="71"/>
      <c r="FA376" s="71">
        <f>EXP(SUMPRODUCT($DK376:$DN376,EB376:EE376))</f>
        <v>1.0003264947637607</v>
      </c>
      <c r="FB376" s="71">
        <f>IF(ISERR(FA376),FB375,FA376*FB375)</f>
        <v>0.98857699228816309</v>
      </c>
      <c r="FC376" s="71">
        <f t="shared" si="1165"/>
        <v>0.99699717414765565</v>
      </c>
      <c r="FD376" s="71"/>
      <c r="FE376" s="71">
        <f>EXP(SUMPRODUCT($DK376:$DN376,EG376:EJ376))</f>
        <v>0.99944806823411314</v>
      </c>
      <c r="FF376" s="71">
        <f>IF(ISERR(FE376),FF375,FE376*FF375)</f>
        <v>1.001742681974028</v>
      </c>
      <c r="FG376" s="71">
        <f t="shared" si="1166"/>
        <v>0.99197068366317087</v>
      </c>
      <c r="FH376" s="71"/>
      <c r="FI376" s="71">
        <f>EXP(SUMPRODUCT($DK376:$DN376,EL376:EO376))</f>
        <v>1.0046658710561949</v>
      </c>
      <c r="FJ376" s="71">
        <f>IF(ISERR(FI376),FJ375,FI376*FJ375)</f>
        <v>1.2956232904283014</v>
      </c>
      <c r="FK376" s="71">
        <f t="shared" si="1071"/>
        <v>1.2589131618124501</v>
      </c>
      <c r="FM376" s="71">
        <f>EXP(SUMPRODUCT($DK376:$DN376,EQ376:ET376))</f>
        <v>0.99500431421742686</v>
      </c>
      <c r="FN376" s="71">
        <f>IF(ISERR(FM376),FN375,FM376*FN375)</f>
        <v>0.98671347437274071</v>
      </c>
      <c r="FO376" s="71">
        <f t="shared" si="1167"/>
        <v>1.0039020939550691</v>
      </c>
    </row>
    <row r="377" spans="1:171" x14ac:dyDescent="0.2">
      <c r="A377" s="75" t="s">
        <v>563</v>
      </c>
      <c r="B377" s="50">
        <f>B376+1</f>
        <v>2010</v>
      </c>
      <c r="D377" s="79">
        <f>Conversion_Factors!$M72*D224+D301</f>
        <v>3790.0150695522029</v>
      </c>
      <c r="E377" s="79">
        <f>Conversion_Factors!$M72*E224+E301</f>
        <v>5486.9714918116961</v>
      </c>
      <c r="F377" s="79">
        <f>Conversion_Factors!$M72*F224+F301</f>
        <v>9561.1235789266866</v>
      </c>
      <c r="G377" s="79">
        <f>Conversion_Factors!$M72*G224+G301</f>
        <v>3950.0522082414</v>
      </c>
      <c r="H377" s="79">
        <f t="shared" si="1163"/>
        <v>22788.162348531983</v>
      </c>
      <c r="I377" s="71"/>
      <c r="J377" s="81">
        <f t="shared" si="1171"/>
        <v>20536.818870476822</v>
      </c>
      <c r="K377" s="81">
        <f t="shared" si="1171"/>
        <v>25388.204282121078</v>
      </c>
      <c r="L377" s="81">
        <f t="shared" si="1171"/>
        <v>41804.575637362577</v>
      </c>
      <c r="M377" s="81">
        <f t="shared" si="1171"/>
        <v>24696.228559248102</v>
      </c>
      <c r="N377" s="81">
        <f t="shared" si="1172"/>
        <v>112425.82734920859</v>
      </c>
      <c r="P377" s="85">
        <f t="shared" si="1217"/>
        <v>39.570473815822574</v>
      </c>
      <c r="Q377" s="85">
        <f t="shared" si="1217"/>
        <v>48.301686200113885</v>
      </c>
      <c r="R377" s="85">
        <f t="shared" si="1217"/>
        <v>77.993676877445324</v>
      </c>
      <c r="S377" s="85">
        <f t="shared" si="1217"/>
        <v>43.243760907297819</v>
      </c>
      <c r="T377" s="85">
        <f t="shared" si="1217"/>
        <v>209.10959780067961</v>
      </c>
      <c r="V377" s="84">
        <f t="shared" si="1203"/>
        <v>184.54732904133593</v>
      </c>
      <c r="W377" s="84">
        <f t="shared" si="1204"/>
        <v>216.12286677855906</v>
      </c>
      <c r="X377" s="84">
        <f t="shared" si="1205"/>
        <v>228.70997811018304</v>
      </c>
      <c r="Y377" s="84">
        <f t="shared" si="1206"/>
        <v>159.94556410769073</v>
      </c>
      <c r="Z377" s="84">
        <f t="shared" si="1207"/>
        <v>202.69508248980119</v>
      </c>
      <c r="AC377" s="84">
        <f t="shared" si="1174"/>
        <v>95.778864999001726</v>
      </c>
      <c r="AD377" s="84">
        <f t="shared" si="1175"/>
        <v>113.59792842591816</v>
      </c>
      <c r="AE377" s="84">
        <f t="shared" si="1176"/>
        <v>122.58844513703943</v>
      </c>
      <c r="AF377" s="84">
        <f t="shared" si="1177"/>
        <v>91.343863839899939</v>
      </c>
      <c r="AG377" s="84">
        <f t="shared" si="1178"/>
        <v>108.97712294513305</v>
      </c>
      <c r="AI377" s="74">
        <f t="shared" si="1179"/>
        <v>98.2041092268841</v>
      </c>
      <c r="AJ377" s="74">
        <f t="shared" si="1180"/>
        <v>113.43773284999556</v>
      </c>
      <c r="AK377" s="74">
        <f t="shared" si="1181"/>
        <v>114.25547292745007</v>
      </c>
      <c r="AL377" s="74">
        <f t="shared" si="1182"/>
        <v>92.849186956306042</v>
      </c>
      <c r="AM377" s="74">
        <f t="shared" si="1183"/>
        <v>106.60232538703549</v>
      </c>
      <c r="AO377" s="119">
        <f t="shared" si="1184"/>
        <v>0.97530404535028925</v>
      </c>
      <c r="AP377" s="119">
        <f t="shared" si="1184"/>
        <v>1.0014121895060653</v>
      </c>
      <c r="AQ377" s="119">
        <f t="shared" si="1184"/>
        <v>1.0729328057210934</v>
      </c>
      <c r="AR377" s="119">
        <f t="shared" si="1184"/>
        <v>0.98378743890224374</v>
      </c>
      <c r="AS377" s="119">
        <f t="shared" si="1185"/>
        <v>1.0222771646816851</v>
      </c>
      <c r="AU377" s="51">
        <f t="shared" si="1125"/>
        <v>1926.8063893141709</v>
      </c>
      <c r="AV377" s="51">
        <f t="shared" si="1126"/>
        <v>1902.5247183050662</v>
      </c>
      <c r="AW377" s="51">
        <f t="shared" si="1127"/>
        <v>1865.6732113251967</v>
      </c>
      <c r="AX377" s="51">
        <f t="shared" si="1128"/>
        <v>1751.0269150430317</v>
      </c>
      <c r="AY377" s="51">
        <f t="shared" si="1129"/>
        <v>1859.9782872947799</v>
      </c>
      <c r="BB377" s="71">
        <f t="shared" si="1186"/>
        <v>0.90268318522506208</v>
      </c>
      <c r="BC377" s="71">
        <f t="shared" si="1187"/>
        <v>0.84190936981251097</v>
      </c>
      <c r="BD377" s="71">
        <f t="shared" si="1188"/>
        <v>0.86448613042896993</v>
      </c>
      <c r="BE377" s="71">
        <f t="shared" si="1189"/>
        <v>0.80143231375210378</v>
      </c>
      <c r="BF377" s="71"/>
      <c r="BG377" s="71">
        <f t="shared" si="1209"/>
        <v>1.057656632723454</v>
      </c>
      <c r="BH377" s="71">
        <f t="shared" si="1210"/>
        <v>1.0519394648144544</v>
      </c>
      <c r="BI377" s="71">
        <f t="shared" si="1211"/>
        <v>1.2335930278878608</v>
      </c>
      <c r="BJ377" s="71">
        <f t="shared" si="1212"/>
        <v>0.98449696243148643</v>
      </c>
      <c r="BK377" s="71"/>
      <c r="BL377" s="71">
        <f t="shared" si="1213"/>
        <v>1.0576740698269975</v>
      </c>
      <c r="BM377" s="71">
        <f t="shared" si="1214"/>
        <v>1.0519540779399781</v>
      </c>
      <c r="BN377" s="71">
        <f t="shared" si="1215"/>
        <v>1.2336001428135341</v>
      </c>
      <c r="BO377" s="71">
        <f t="shared" si="1216"/>
        <v>0.98450846413438553</v>
      </c>
      <c r="BP377" s="71"/>
      <c r="BQ377" s="148">
        <v>0.90664645131693833</v>
      </c>
      <c r="BR377" s="148">
        <v>0.85439001561998651</v>
      </c>
      <c r="BS377" s="148">
        <v>0.86607154694585564</v>
      </c>
      <c r="BT377" s="148">
        <v>0.80944365143236019</v>
      </c>
      <c r="BU377" s="72"/>
      <c r="BV377" s="148">
        <v>0.9942101060170756</v>
      </c>
      <c r="BW377" s="148">
        <v>0.98440374475944092</v>
      </c>
      <c r="BX377" s="148">
        <v>0.99808352998114191</v>
      </c>
      <c r="BY377" s="148">
        <v>0.98961293528870109</v>
      </c>
      <c r="CA377" s="148">
        <v>1.1783205334690263</v>
      </c>
      <c r="CB377" s="148">
        <v>1.2500270525514798</v>
      </c>
      <c r="CC377" s="148">
        <v>1.2967699609391066</v>
      </c>
      <c r="CD377" s="148">
        <v>1.2855236024122283</v>
      </c>
      <c r="CF377" s="148">
        <v>0.99580034416591268</v>
      </c>
      <c r="CG377" s="148">
        <v>1.0005710841512483</v>
      </c>
      <c r="CH377" s="148">
        <v>1.1005019317526781</v>
      </c>
      <c r="CI377" s="148">
        <v>0.95606498964181252</v>
      </c>
      <c r="CK377" s="73">
        <f t="shared" si="1190"/>
        <v>1.2867852763403695</v>
      </c>
      <c r="CL377" s="73">
        <f t="shared" si="1135"/>
        <v>1.1039839012918222</v>
      </c>
      <c r="CM377" s="73">
        <f t="shared" si="1191"/>
        <v>0.99659171701457139</v>
      </c>
      <c r="CN377" s="73">
        <f t="shared" si="1192"/>
        <v>0.99218524539238229</v>
      </c>
      <c r="CO377" s="73">
        <f t="shared" si="1193"/>
        <v>1.26021227735221</v>
      </c>
      <c r="CP377" s="73">
        <f t="shared" si="1194"/>
        <v>1.0292435763757932</v>
      </c>
      <c r="CQ377" s="73">
        <f t="shared" si="1195"/>
        <v>0.86078646737852649</v>
      </c>
      <c r="CR377" s="73">
        <f t="shared" si="1196"/>
        <v>1.420605274957593</v>
      </c>
      <c r="CS377" s="73">
        <f t="shared" si="1197"/>
        <v>1.4205902294991166</v>
      </c>
      <c r="CT377" s="73"/>
      <c r="CU377" s="73">
        <f t="shared" si="1198"/>
        <v>1.2825429248878029</v>
      </c>
      <c r="CV377" s="119">
        <f t="shared" si="1144"/>
        <v>1.0177197508204816</v>
      </c>
      <c r="CX377" s="53"/>
      <c r="CZ377" s="71">
        <f t="shared" si="1199"/>
        <v>0.16631508111913887</v>
      </c>
      <c r="DA377" s="71">
        <f t="shared" si="1200"/>
        <v>0.24078165706789287</v>
      </c>
      <c r="DB377" s="71">
        <f t="shared" si="1201"/>
        <v>0.41956536173012721</v>
      </c>
      <c r="DC377" s="71">
        <f t="shared" si="1202"/>
        <v>0.17333790008284117</v>
      </c>
      <c r="DE377" s="71">
        <f t="shared" si="1218"/>
        <v>0.16835276662189441</v>
      </c>
      <c r="DF377" s="71">
        <f t="shared" si="1218"/>
        <v>0.24344814283585844</v>
      </c>
      <c r="DG377" s="71">
        <f t="shared" si="1218"/>
        <v>0.41002252299315828</v>
      </c>
      <c r="DH377" s="71">
        <f t="shared" si="1218"/>
        <v>0.17804337063814143</v>
      </c>
      <c r="DI377" s="71">
        <f t="shared" si="1087"/>
        <v>0.99986680308905251</v>
      </c>
      <c r="DJ377" s="71"/>
      <c r="DK377" s="71">
        <f t="shared" si="1088"/>
        <v>0.16837519367757245</v>
      </c>
      <c r="DL377" s="71">
        <f t="shared" si="1089"/>
        <v>0.2434805736961505</v>
      </c>
      <c r="DM377" s="71">
        <f t="shared" si="1090"/>
        <v>0.41007714400198952</v>
      </c>
      <c r="DN377" s="71">
        <f t="shared" si="1091"/>
        <v>0.17806708862428761</v>
      </c>
      <c r="DQ377" s="71">
        <f t="shared" si="1219"/>
        <v>1.9198109984153947E-2</v>
      </c>
      <c r="DR377" s="71">
        <f t="shared" si="1219"/>
        <v>-4.3489879789180789E-3</v>
      </c>
      <c r="DS377" s="71">
        <f t="shared" si="1219"/>
        <v>5.8766567956145014E-3</v>
      </c>
      <c r="DT377" s="71">
        <f t="shared" si="1219"/>
        <v>-1.2696737109731219E-2</v>
      </c>
      <c r="DV377" s="71">
        <f t="shared" si="1092"/>
        <v>0.18266993763529896</v>
      </c>
      <c r="DW377" s="71">
        <f t="shared" si="1093"/>
        <v>0.22582181408602992</v>
      </c>
      <c r="DX377" s="71">
        <f t="shared" si="1094"/>
        <v>0.37184138754445073</v>
      </c>
      <c r="DY377" s="71">
        <f t="shared" si="1095"/>
        <v>0.21966686073422034</v>
      </c>
      <c r="DZ377" s="71"/>
      <c r="EB377" s="71">
        <f t="shared" si="1220"/>
        <v>-1.5916690354447566E-5</v>
      </c>
      <c r="EC377" s="71">
        <f t="shared" si="1220"/>
        <v>-4.803447290449612E-3</v>
      </c>
      <c r="ED377" s="71">
        <f t="shared" si="1220"/>
        <v>-1.1295562040583296E-3</v>
      </c>
      <c r="EE377" s="71">
        <f t="shared" si="1220"/>
        <v>6.900041080914879E-3</v>
      </c>
      <c r="EG377" s="71">
        <f t="shared" si="1221"/>
        <v>1.4568621134490856E-3</v>
      </c>
      <c r="EH377" s="71">
        <f t="shared" si="1221"/>
        <v>3.7511457599860375E-4</v>
      </c>
      <c r="EI377" s="71">
        <f t="shared" si="1221"/>
        <v>-1.2628753183624081E-4</v>
      </c>
      <c r="EJ377" s="71">
        <f t="shared" si="1221"/>
        <v>-3.8507875888880213E-4</v>
      </c>
      <c r="EL377" s="71">
        <f t="shared" si="1222"/>
        <v>-5.0059976131089012E-3</v>
      </c>
      <c r="EM377" s="71">
        <f t="shared" si="1222"/>
        <v>5.3816254115635715E-4</v>
      </c>
      <c r="EN377" s="71">
        <f t="shared" si="1222"/>
        <v>2.7878835722021031E-3</v>
      </c>
      <c r="EO377" s="71">
        <f t="shared" si="1222"/>
        <v>3.3695641429164038E-3</v>
      </c>
      <c r="EQ377" s="71">
        <f t="shared" si="1223"/>
        <v>-1.1839125732089426E-2</v>
      </c>
      <c r="ER377" s="71">
        <f t="shared" si="1223"/>
        <v>1.4349477141059793E-2</v>
      </c>
      <c r="ES377" s="71">
        <f t="shared" si="1223"/>
        <v>6.6871337010153561E-2</v>
      </c>
      <c r="ET377" s="71">
        <f t="shared" si="1223"/>
        <v>-2.2425091149429238E-2</v>
      </c>
      <c r="EW377" s="71">
        <f t="shared" si="1063"/>
        <v>1.0023253023534071</v>
      </c>
      <c r="EX377" s="71">
        <f>IF(ISERR(EW377),EX376,EW377*EX376)</f>
        <v>0.73081699938687039</v>
      </c>
      <c r="EY377" s="71">
        <f t="shared" si="1164"/>
        <v>0.86078646737852649</v>
      </c>
      <c r="EZ377" s="71"/>
      <c r="FA377" s="71">
        <f t="shared" si="1065"/>
        <v>0.99959332168275106</v>
      </c>
      <c r="FB377" s="71">
        <f>IF(ISERR(FA377),FB376,FA377*FB376)</f>
        <v>0.98817495946046829</v>
      </c>
      <c r="FC377" s="71">
        <f t="shared" si="1165"/>
        <v>0.99659171701457139</v>
      </c>
      <c r="FD377" s="71"/>
      <c r="FE377" s="71">
        <f t="shared" si="1067"/>
        <v>1.0002162984579535</v>
      </c>
      <c r="FF377" s="71">
        <f>IF(ISERR(FE377),FF376,FE377*FF376)</f>
        <v>1.0019593573714052</v>
      </c>
      <c r="FG377" s="71">
        <f t="shared" si="1166"/>
        <v>0.99218524539238229</v>
      </c>
      <c r="FH377" s="71"/>
      <c r="FI377" s="71">
        <f t="shared" si="1069"/>
        <v>1.0010319341946425</v>
      </c>
      <c r="FJ377" s="71">
        <f>IF(ISERR(FI377),FJ376,FI377*FJ376)</f>
        <v>1.2969602884050697</v>
      </c>
      <c r="FK377" s="71">
        <f t="shared" si="1071"/>
        <v>1.26021227735221</v>
      </c>
      <c r="FM377" s="71">
        <f t="shared" si="1072"/>
        <v>1.0252429819335134</v>
      </c>
      <c r="FN377" s="71">
        <f>IF(ISERR(FM377),FN376,FM377*FN376)</f>
        <v>1.011621064779886</v>
      </c>
      <c r="FO377" s="71">
        <f t="shared" si="1167"/>
        <v>1.0292435763757932</v>
      </c>
    </row>
    <row r="378" spans="1:171" x14ac:dyDescent="0.2">
      <c r="A378" s="75" t="s">
        <v>563</v>
      </c>
      <c r="B378" s="50">
        <f>B377+1</f>
        <v>2011</v>
      </c>
      <c r="D378" s="79">
        <f>Conversion_Factors!$M73*D225+D302</f>
        <v>3740.8504113748722</v>
      </c>
      <c r="E378" s="79">
        <f>Conversion_Factors!$M73*E225+E302</f>
        <v>5443.2166509257995</v>
      </c>
      <c r="F378" s="79">
        <f>Conversion_Factors!$M73*F225+F302</f>
        <v>9188.8958326851134</v>
      </c>
      <c r="G378" s="79">
        <f>Conversion_Factors!$M73*G225+G302</f>
        <v>4063.9222403550275</v>
      </c>
      <c r="H378" s="79">
        <f>SUM(D378:G378)</f>
        <v>22436.885135340814</v>
      </c>
      <c r="I378" s="71"/>
      <c r="J378" s="81">
        <f t="shared" si="1171"/>
        <v>20727.309611783963</v>
      </c>
      <c r="K378" s="81">
        <f t="shared" si="1171"/>
        <v>25503.241046770378</v>
      </c>
      <c r="L378" s="81">
        <f t="shared" si="1171"/>
        <v>42149.184506727033</v>
      </c>
      <c r="M378" s="81">
        <f t="shared" si="1171"/>
        <v>25097.202905514467</v>
      </c>
      <c r="N378" s="81">
        <f>SUM(J378:M378)</f>
        <v>113476.93807079583</v>
      </c>
      <c r="P378" s="85">
        <f t="shared" si="1217"/>
        <v>39.784139151109137</v>
      </c>
      <c r="Q378" s="85">
        <f t="shared" si="1217"/>
        <v>48.57914486783362</v>
      </c>
      <c r="R378" s="85">
        <f t="shared" si="1217"/>
        <v>78.849314028389344</v>
      </c>
      <c r="S378" s="85">
        <f t="shared" si="1217"/>
        <v>44.078896672821479</v>
      </c>
      <c r="T378" s="85">
        <f t="shared" si="1217"/>
        <v>211.29149472015359</v>
      </c>
      <c r="V378" s="84">
        <f>D378/J378*1000</f>
        <v>180.47930394440149</v>
      </c>
      <c r="W378" s="84">
        <f>E378/K378*1000</f>
        <v>213.43234928233193</v>
      </c>
      <c r="X378" s="84">
        <f>F378/L378*1000</f>
        <v>218.00886399637363</v>
      </c>
      <c r="Y378" s="84">
        <f>G378/M378*1000</f>
        <v>161.92729746238314</v>
      </c>
      <c r="Z378" s="84">
        <f>H378/N378*1000</f>
        <v>197.72198225284259</v>
      </c>
      <c r="AC378" s="84">
        <f>D378/P378</f>
        <v>94.028688095179803</v>
      </c>
      <c r="AD378" s="84">
        <f>E378/Q378</f>
        <v>112.04842460143821</v>
      </c>
      <c r="AE378" s="84">
        <f>F378/R378</f>
        <v>116.53742262585433</v>
      </c>
      <c r="AF378" s="84">
        <f>G378/S378</f>
        <v>92.196550891909993</v>
      </c>
      <c r="AG378" s="84">
        <f>H378/T378</f>
        <v>106.18924895702732</v>
      </c>
      <c r="AI378" s="74">
        <f>AC378/AO378</f>
        <v>97.106299730897405</v>
      </c>
      <c r="AJ378" s="74">
        <f>AD378/AP378</f>
        <v>112.95542463310056</v>
      </c>
      <c r="AK378" s="74">
        <f>AE378/AQ378</f>
        <v>113.5879828446286</v>
      </c>
      <c r="AL378" s="74">
        <f>AF378/AR378</f>
        <v>89.154218304160693</v>
      </c>
      <c r="AM378" s="74">
        <f>(D378/AO378+E378/AP378+F378/AQ378+G378/AR378)/T378</f>
        <v>105.24191999775786</v>
      </c>
      <c r="AO378" s="119">
        <f t="shared" si="1184"/>
        <v>0.96830677675654064</v>
      </c>
      <c r="AP378" s="119">
        <f t="shared" si="1184"/>
        <v>0.99197028354673145</v>
      </c>
      <c r="AQ378" s="119">
        <f t="shared" si="1184"/>
        <v>1.025966125177697</v>
      </c>
      <c r="AR378" s="119">
        <f t="shared" si="1184"/>
        <v>1.0341243818365387</v>
      </c>
      <c r="AS378" s="119">
        <f>AG378/AM378</f>
        <v>1.0090014412440369</v>
      </c>
      <c r="AU378" s="51">
        <f t="shared" ref="AU378:AY378" si="1224">P378/J378*1000000</f>
        <v>1919.4068065877163</v>
      </c>
      <c r="AV378" s="51">
        <f t="shared" si="1224"/>
        <v>1904.8224019348897</v>
      </c>
      <c r="AW378" s="51">
        <f t="shared" si="1224"/>
        <v>1870.7198004223533</v>
      </c>
      <c r="AX378" s="51">
        <f t="shared" si="1224"/>
        <v>1756.327063169907</v>
      </c>
      <c r="AY378" s="51">
        <f t="shared" si="1224"/>
        <v>1861.9774053855185</v>
      </c>
      <c r="BB378" s="71">
        <f>AI378/AI$80</f>
        <v>0.89259222079995726</v>
      </c>
      <c r="BC378" s="71">
        <f>AJ378/AJ$80</f>
        <v>0.83832978657561386</v>
      </c>
      <c r="BD378" s="71">
        <f>AK378/AK$80</f>
        <v>0.85943572974344262</v>
      </c>
      <c r="BE378" s="71">
        <f>AL378/AL$80</f>
        <v>0.76953901050192153</v>
      </c>
      <c r="BF378" s="71"/>
      <c r="BG378" s="71">
        <f>V378/V$80</f>
        <v>1.0343424306257663</v>
      </c>
      <c r="BH378" s="71">
        <f>W378/W$80</f>
        <v>1.0388438512995968</v>
      </c>
      <c r="BI378" s="71">
        <f>X378/X$80</f>
        <v>1.1758744278053228</v>
      </c>
      <c r="BJ378" s="71">
        <f>Y378/Y$80</f>
        <v>0.99669492790135239</v>
      </c>
      <c r="BK378" s="71"/>
      <c r="BL378" s="71"/>
      <c r="BM378" s="71"/>
      <c r="BN378" s="71"/>
      <c r="BO378" s="71"/>
      <c r="BP378" s="71"/>
      <c r="BQ378" s="148">
        <v>0.89436579950037975</v>
      </c>
      <c r="BR378" s="148">
        <v>0.84962320975241334</v>
      </c>
      <c r="BS378" s="148">
        <v>0.86031982415903818</v>
      </c>
      <c r="BT378" s="148">
        <v>0.77758088041079043</v>
      </c>
      <c r="BU378" s="72"/>
      <c r="BV378" s="148">
        <v>0.99541476886652425</v>
      </c>
      <c r="BW378" s="148">
        <v>0.98467638599099128</v>
      </c>
      <c r="BX378" s="148">
        <v>0.99789871229582494</v>
      </c>
      <c r="BY378" s="148">
        <v>0.98918665488521795</v>
      </c>
      <c r="CA378" s="148">
        <v>1.1737953874481086</v>
      </c>
      <c r="CB378" s="148">
        <v>1.2515367131975936</v>
      </c>
      <c r="CC378" s="148">
        <v>1.3002776841066312</v>
      </c>
      <c r="CD378" s="148">
        <v>1.2894147279311137</v>
      </c>
      <c r="CF378" s="148">
        <v>0.98866591805923931</v>
      </c>
      <c r="CG378" s="148">
        <v>0.99118876746800155</v>
      </c>
      <c r="CH378" s="148">
        <v>1.0529616249906129</v>
      </c>
      <c r="CI378" s="148">
        <v>1.0041109958612682</v>
      </c>
      <c r="CK378" s="73">
        <f>N378/N$80</f>
        <v>1.2988159087335898</v>
      </c>
      <c r="CL378" s="73">
        <f>Z378/Z$381</f>
        <v>1.076897784876595</v>
      </c>
      <c r="CM378" s="73">
        <f>FC378</f>
        <v>0.99617500850313379</v>
      </c>
      <c r="CN378" s="73">
        <f>FG378</f>
        <v>0.99229981764333808</v>
      </c>
      <c r="CO378" s="73">
        <f>FK378</f>
        <v>1.2618597002493752</v>
      </c>
      <c r="CP378" s="73">
        <f>FO378</f>
        <v>1.0158565103230468</v>
      </c>
      <c r="CQ378" s="73">
        <f>EY378</f>
        <v>0.84924185891771031</v>
      </c>
      <c r="CR378" s="73">
        <f>CK378*CM378*CN378*CO378*CP378*CQ378</f>
        <v>1.3976582241110007</v>
      </c>
      <c r="CS378" s="73">
        <f>CK378*CL378</f>
        <v>1.3986919750776847</v>
      </c>
      <c r="CT378" s="73"/>
      <c r="CU378" s="73">
        <f>CM378*CN378*CO378*CP378</f>
        <v>1.2671323905809326</v>
      </c>
      <c r="CV378" s="119">
        <f>CU378/CO378</f>
        <v>1.0041785075872662</v>
      </c>
      <c r="CX378" s="53"/>
      <c r="CZ378" s="71">
        <f>D378/$H378</f>
        <v>0.16672770702393888</v>
      </c>
      <c r="DA378" s="71">
        <f>E378/$H378</f>
        <v>0.24260126207768803</v>
      </c>
      <c r="DB378" s="71">
        <f>F378/$H378</f>
        <v>0.40954418482142552</v>
      </c>
      <c r="DC378" s="71">
        <f>G378/$H378</f>
        <v>0.18112684607694754</v>
      </c>
      <c r="DE378" s="71">
        <f>(CZ378-CZ377)/LN(CZ378/CZ377)</f>
        <v>0.16652130886716346</v>
      </c>
      <c r="DF378" s="71">
        <f>(DA378-DA377)/LN(DA378/DA377)</f>
        <v>0.24169031797442569</v>
      </c>
      <c r="DG378" s="71">
        <f>(DB378-DB377)/LN(DB378/DB377)</f>
        <v>0.41453458537267313</v>
      </c>
      <c r="DH378" s="71">
        <f>(DC378-DC377)/LN(DC378/DC377)</f>
        <v>0.17720384391778618</v>
      </c>
      <c r="DI378" s="71">
        <f>SUM(DE378:DH378)</f>
        <v>0.99995005613204857</v>
      </c>
      <c r="DJ378" s="71"/>
      <c r="DK378" s="71">
        <f>DE378/$DI378</f>
        <v>0.16652962600081445</v>
      </c>
      <c r="DL378" s="71">
        <f>DF378/$DI378</f>
        <v>0.24170238952665177</v>
      </c>
      <c r="DM378" s="71">
        <f>DG378/$DI378</f>
        <v>0.41455528986732881</v>
      </c>
      <c r="DN378" s="71">
        <f>DH378/$DI378</f>
        <v>0.17721269460520486</v>
      </c>
      <c r="DQ378" s="71">
        <f>LN(BQ378/BQ377)</f>
        <v>-1.3637710845504036E-2</v>
      </c>
      <c r="DR378" s="71">
        <f>LN(BR378/BR377)</f>
        <v>-5.5948137382730743E-3</v>
      </c>
      <c r="DS378" s="71">
        <f>LN(BS378/BS377)</f>
        <v>-6.6633141990023251E-3</v>
      </c>
      <c r="DT378" s="71">
        <f>LN(BT378/BT377)</f>
        <v>-4.0159496698539757E-2</v>
      </c>
      <c r="DV378" s="71">
        <f>J378/$N378</f>
        <v>0.18265658171753488</v>
      </c>
      <c r="DW378" s="71">
        <f>K378/$N378</f>
        <v>0.22474382443117605</v>
      </c>
      <c r="DX378" s="71">
        <f>L378/$N378</f>
        <v>0.37143392501858885</v>
      </c>
      <c r="DY378" s="71">
        <f>M378/$N378</f>
        <v>0.22116566883270025</v>
      </c>
      <c r="DZ378" s="71"/>
      <c r="EB378" s="71">
        <f>LN(DV378/DV377)</f>
        <v>-7.3117701905101517E-5</v>
      </c>
      <c r="EC378" s="71">
        <f>LN(DW378/DW377)</f>
        <v>-4.7850595765643071E-3</v>
      </c>
      <c r="ED378" s="71">
        <f>LN(DX378/DX377)</f>
        <v>-1.0963974177319608E-3</v>
      </c>
      <c r="EE378" s="71">
        <f>LN(DY378/DY377)</f>
        <v>6.7999241127972157E-3</v>
      </c>
      <c r="EG378" s="71">
        <f>LN(BV378/BV377)</f>
        <v>1.2109448488148405E-3</v>
      </c>
      <c r="EH378" s="71">
        <f>LN(BW378/BW377)</f>
        <v>2.7692243605002977E-4</v>
      </c>
      <c r="EI378" s="71">
        <f>LN(BX378/BX377)</f>
        <v>-1.8518970953801544E-4</v>
      </c>
      <c r="EJ378" s="71">
        <f>LN(BY378/BY377)</f>
        <v>-4.30847481669241E-4</v>
      </c>
      <c r="EL378" s="71">
        <f>LN(CA378/CA377)</f>
        <v>-3.8477283909170378E-3</v>
      </c>
      <c r="EM378" s="71">
        <f>LN(CB378/CB377)</f>
        <v>1.2069736938587464E-3</v>
      </c>
      <c r="EN378" s="71">
        <f>LN(CC378/CC377)</f>
        <v>2.7013176344593973E-3</v>
      </c>
      <c r="EO378" s="71">
        <f>LN(CD378/CD377)</f>
        <v>3.0223080956453732E-3</v>
      </c>
      <c r="EQ378" s="71">
        <f>LN(CF378/CF377)</f>
        <v>-7.1903029849493755E-3</v>
      </c>
      <c r="ER378" s="71">
        <f>LN(CG378/CG377)</f>
        <v>-9.4212021320165054E-3</v>
      </c>
      <c r="ES378" s="71">
        <f>LN(CH378/CH377)</f>
        <v>-4.4159588339688326E-2</v>
      </c>
      <c r="ET378" s="71">
        <f>LN(CI378/CI377)</f>
        <v>4.9031956250065317E-2</v>
      </c>
      <c r="EW378" s="71">
        <f>EXP(SUMPRODUCT($DK378:$DN378,DQ378:DT378))</f>
        <v>0.98658830163074629</v>
      </c>
      <c r="EX378" s="71">
        <f>IF(ISERR(EW378),EX377,EW378*EX377)</f>
        <v>0.72101550222797062</v>
      </c>
      <c r="EY378" s="71">
        <f>EX378/EX$381</f>
        <v>0.84924185891771031</v>
      </c>
      <c r="EZ378" s="71"/>
      <c r="FA378" s="71">
        <f>EXP(SUMPRODUCT($DK378:$DN378,EB378:EE378))</f>
        <v>0.99958186637082858</v>
      </c>
      <c r="FB378" s="71">
        <f>IF(ISERR(FA378),FB377,FA378*FB377)</f>
        <v>0.98776177027841272</v>
      </c>
      <c r="FC378" s="71">
        <f>FB378/FB$381</f>
        <v>0.99617500850313379</v>
      </c>
      <c r="FD378" s="71"/>
      <c r="FE378" s="71">
        <f>EXP(SUMPRODUCT($DK378:$DN378,EG378:EJ378))</f>
        <v>1.0001154746570642</v>
      </c>
      <c r="FF378" s="71">
        <f>IF(ISERR(FE378),FF377,FE378*FF377)</f>
        <v>1.0020750582845899</v>
      </c>
      <c r="FG378" s="71">
        <f>FF378/FF$381</f>
        <v>0.99229981764333808</v>
      </c>
      <c r="FH378" s="71"/>
      <c r="FI378" s="71">
        <f>EXP(SUMPRODUCT($DK378:$DN378,EL378:EO378))</f>
        <v>1.0013072582506708</v>
      </c>
      <c r="FJ378" s="71">
        <f>IF(ISERR(FI378),FJ377,FI378*FJ377)</f>
        <v>1.2986557504428795</v>
      </c>
      <c r="FK378" s="71">
        <f t="shared" si="1071"/>
        <v>1.2618597002493752</v>
      </c>
      <c r="FM378" s="71">
        <f>EXP(SUMPRODUCT($DK378:$DN378,EQ378:ET378))</f>
        <v>0.98699329647517897</v>
      </c>
      <c r="FN378" s="71">
        <f>IF(ISERR(FM378),FN377,FM378*FN377)</f>
        <v>0.99846320951083023</v>
      </c>
      <c r="FO378" s="71">
        <f>FN378/FN$381</f>
        <v>1.0158565103230468</v>
      </c>
    </row>
    <row r="379" spans="1:171" hidden="1" x14ac:dyDescent="0.2">
      <c r="A379" s="75"/>
      <c r="B379" s="50"/>
      <c r="D379" s="79"/>
      <c r="E379" s="79"/>
      <c r="F379" s="79"/>
      <c r="G379" s="79"/>
      <c r="H379" s="79"/>
      <c r="I379" s="71"/>
      <c r="J379" s="81"/>
      <c r="K379" s="81"/>
      <c r="L379" s="81"/>
      <c r="M379" s="81"/>
      <c r="N379" s="81"/>
      <c r="P379" s="85"/>
      <c r="Q379" s="85"/>
      <c r="R379" s="85"/>
      <c r="S379" s="85"/>
      <c r="T379" s="85"/>
      <c r="V379" s="84"/>
      <c r="W379" s="84"/>
      <c r="X379" s="84"/>
      <c r="Y379" s="84"/>
      <c r="Z379" s="84"/>
      <c r="AC379" s="84"/>
      <c r="AD379" s="84"/>
      <c r="AE379" s="84"/>
      <c r="AF379" s="84"/>
      <c r="AG379" s="84"/>
      <c r="AI379" s="74"/>
      <c r="AJ379" s="74"/>
      <c r="AK379" s="74"/>
      <c r="AL379" s="74"/>
      <c r="AM379" s="74"/>
      <c r="AO379" s="119"/>
      <c r="AP379" s="119"/>
      <c r="AQ379" s="119"/>
      <c r="AR379" s="119"/>
      <c r="AS379" s="119"/>
      <c r="BB379" s="71"/>
      <c r="BC379" s="71"/>
      <c r="BD379" s="71"/>
      <c r="BE379" s="71"/>
      <c r="BF379" s="71"/>
      <c r="BG379" s="71"/>
      <c r="BH379" s="71"/>
      <c r="BI379" s="71"/>
      <c r="BJ379" s="71"/>
      <c r="BK379" s="71"/>
      <c r="BL379" s="71"/>
      <c r="BM379" s="71"/>
      <c r="BN379" s="71"/>
      <c r="BO379" s="71"/>
      <c r="BP379" s="71"/>
      <c r="BQ379" s="72"/>
      <c r="BR379" s="72"/>
      <c r="BS379" s="72"/>
      <c r="BT379" s="72"/>
      <c r="BU379" s="72"/>
      <c r="BV379" s="72"/>
      <c r="BW379" s="72"/>
      <c r="BX379" s="72"/>
      <c r="BY379" s="72"/>
      <c r="BZ379" s="143"/>
      <c r="CA379" s="72"/>
      <c r="CB379" s="72"/>
      <c r="CC379" s="72"/>
      <c r="CD379" s="72"/>
      <c r="CE379" s="143"/>
      <c r="CF379" s="72"/>
      <c r="CG379" s="72"/>
      <c r="CH379" s="72"/>
      <c r="CI379" s="72"/>
      <c r="CK379" s="72"/>
      <c r="CL379" s="72"/>
      <c r="CM379" s="72"/>
      <c r="CN379" s="72"/>
      <c r="CO379" s="72"/>
      <c r="CP379" s="72"/>
      <c r="CQ379" s="72"/>
      <c r="CR379" s="72"/>
      <c r="CS379" s="72"/>
      <c r="CT379" s="72"/>
      <c r="CU379" s="72"/>
      <c r="CV379" s="119"/>
      <c r="CX379" s="53"/>
      <c r="CZ379" s="71"/>
      <c r="DA379" s="71"/>
      <c r="DB379" s="71"/>
      <c r="DC379" s="71"/>
      <c r="DE379" s="71"/>
      <c r="DF379" s="71"/>
      <c r="DG379" s="71"/>
      <c r="DH379" s="71"/>
      <c r="DI379" s="71"/>
      <c r="DJ379" s="71"/>
      <c r="DK379" s="71"/>
      <c r="DL379" s="71"/>
      <c r="DM379" s="71"/>
      <c r="DN379" s="71"/>
      <c r="DQ379" s="71"/>
      <c r="DR379" s="71"/>
      <c r="DS379" s="71"/>
      <c r="DT379" s="71"/>
      <c r="DV379" s="71"/>
      <c r="DW379" s="71"/>
      <c r="DX379" s="71"/>
      <c r="DY379" s="71"/>
      <c r="DZ379" s="71"/>
      <c r="EB379" s="71"/>
      <c r="EC379" s="71"/>
      <c r="ED379" s="71"/>
      <c r="EE379" s="71"/>
      <c r="EG379" s="71"/>
      <c r="EH379" s="71"/>
      <c r="EI379" s="71"/>
      <c r="EJ379" s="71"/>
      <c r="EL379" s="71"/>
      <c r="EM379" s="71"/>
      <c r="EN379" s="71"/>
      <c r="EO379" s="71"/>
      <c r="EQ379" s="71"/>
      <c r="ER379" s="71"/>
      <c r="ES379" s="71"/>
      <c r="ET379" s="71"/>
      <c r="EW379" s="71"/>
      <c r="EX379" s="71"/>
      <c r="EY379" s="71"/>
      <c r="EZ379" s="71"/>
      <c r="FA379" s="71"/>
      <c r="FB379" s="71"/>
      <c r="FC379" s="71"/>
      <c r="FD379" s="71"/>
      <c r="FE379" s="71"/>
      <c r="FF379" s="71"/>
      <c r="FG379" s="71"/>
      <c r="FH379" s="71"/>
      <c r="FI379" s="71"/>
      <c r="FJ379" s="71"/>
      <c r="FK379" s="71"/>
      <c r="FM379" s="71"/>
      <c r="FN379" s="71"/>
      <c r="FO379" s="71"/>
    </row>
    <row r="380" spans="1:171" hidden="1" x14ac:dyDescent="0.2">
      <c r="A380" s="75"/>
      <c r="B380" s="50"/>
      <c r="D380" s="79"/>
      <c r="E380" s="79"/>
      <c r="F380" s="79"/>
      <c r="G380" s="79"/>
      <c r="H380" s="79"/>
      <c r="J380" s="69"/>
      <c r="K380" s="69"/>
      <c r="L380" s="69"/>
      <c r="M380" s="69"/>
      <c r="N380" s="69"/>
      <c r="Z380" s="70"/>
      <c r="BB380" s="71"/>
      <c r="BC380" s="71"/>
      <c r="BD380" s="71"/>
      <c r="BE380" s="71"/>
      <c r="BF380" s="71"/>
      <c r="BG380" s="71"/>
      <c r="BH380" s="71"/>
      <c r="BI380" s="71"/>
      <c r="BJ380" s="71"/>
      <c r="BK380" s="71"/>
      <c r="BL380" s="71"/>
      <c r="BM380" s="71"/>
      <c r="BN380" s="71"/>
      <c r="BO380" s="71"/>
      <c r="BP380" s="71"/>
      <c r="BQ380" s="71"/>
      <c r="BR380" s="71"/>
      <c r="BS380" s="71"/>
      <c r="BT380" s="71"/>
      <c r="BU380" s="71"/>
      <c r="BV380" s="71"/>
      <c r="CK380" s="72"/>
      <c r="CL380" s="72"/>
      <c r="CM380" s="72"/>
      <c r="CN380" s="72"/>
      <c r="CO380" s="72"/>
      <c r="CP380" s="72"/>
      <c r="CQ380" s="72"/>
      <c r="CR380" s="72"/>
      <c r="CS380" s="72"/>
      <c r="CT380" s="72"/>
      <c r="CU380" s="72"/>
      <c r="CX380" s="53"/>
      <c r="CZ380" s="71"/>
      <c r="DA380" s="71"/>
      <c r="DB380" s="71"/>
      <c r="DC380" s="71"/>
      <c r="DE380" s="71"/>
      <c r="DF380" s="71"/>
      <c r="DG380" s="71"/>
      <c r="DH380" s="71"/>
      <c r="DI380" s="71"/>
      <c r="DJ380" s="71"/>
      <c r="DK380" s="71"/>
      <c r="DL380" s="71"/>
      <c r="DM380" s="71"/>
      <c r="DN380" s="71"/>
      <c r="DQ380" s="71"/>
      <c r="DR380" s="71"/>
      <c r="DS380" s="71"/>
      <c r="DT380" s="71"/>
      <c r="DV380" s="71"/>
      <c r="DW380" s="71"/>
      <c r="DX380" s="71"/>
      <c r="DY380" s="71"/>
      <c r="DZ380" s="71"/>
      <c r="EB380" s="71"/>
      <c r="EC380" s="71"/>
      <c r="ED380" s="71"/>
      <c r="EE380" s="71"/>
      <c r="EW380" s="71"/>
      <c r="EX380" s="71"/>
      <c r="EY380" s="71"/>
      <c r="EZ380" s="71"/>
      <c r="FA380" s="71"/>
      <c r="FB380" s="71"/>
      <c r="FC380" s="71"/>
      <c r="FD380" s="71"/>
      <c r="FE380" s="71"/>
      <c r="FF380" s="71"/>
      <c r="FG380" s="71"/>
      <c r="FH380" s="71"/>
      <c r="FI380" s="71"/>
      <c r="FJ380" s="71"/>
      <c r="FK380" s="71"/>
    </row>
    <row r="381" spans="1:171" hidden="1" x14ac:dyDescent="0.2">
      <c r="A381" s="18" t="s">
        <v>168</v>
      </c>
      <c r="B381" s="91">
        <f>Base_year</f>
        <v>1985</v>
      </c>
      <c r="D381" s="84"/>
      <c r="E381" s="84"/>
      <c r="F381" s="84"/>
      <c r="G381" s="84"/>
      <c r="H381" s="79"/>
      <c r="J381" s="69"/>
      <c r="K381" s="69"/>
      <c r="L381" s="69"/>
      <c r="M381" s="69"/>
      <c r="N381" s="74">
        <f>INDEX(N316:N377,base_row,1)</f>
        <v>87369.531977354287</v>
      </c>
      <c r="P381" s="84"/>
      <c r="Q381" s="84"/>
      <c r="R381" s="84"/>
      <c r="S381" s="84"/>
      <c r="T381" s="79"/>
      <c r="V381" s="74">
        <f>INDEX(V316:V377,base_row,1)</f>
        <v>174.48699637625174</v>
      </c>
      <c r="W381" s="74">
        <f>INDEX(W316:W377,base_row,1)</f>
        <v>205.45180973572437</v>
      </c>
      <c r="X381" s="74">
        <f>INDEX(X316:X377,base_row,1)</f>
        <v>185.40148407110956</v>
      </c>
      <c r="Y381" s="74">
        <f>INDEX(Y316:Y377,base_row,1)</f>
        <v>162.46425353376523</v>
      </c>
      <c r="Z381" s="74">
        <f>INDEX(Z316:Z377,base_row,1)</f>
        <v>183.603295530504</v>
      </c>
      <c r="AC381" s="74">
        <f>INDEX(AC316:AC377,base_row,1)</f>
        <v>106.70590039233524</v>
      </c>
      <c r="AD381" s="74">
        <f>INDEX(AD316:AD377,base_row,1)</f>
        <v>134.9892160108767</v>
      </c>
      <c r="AE381" s="74">
        <f>INDEX(AE316:AE377,base_row,1)</f>
        <v>128.86665992602826</v>
      </c>
      <c r="AF381" s="74">
        <f>INDEX(AF316:AF377,base_row,1)</f>
        <v>119.27379908995111</v>
      </c>
      <c r="AG381" s="74">
        <f>INDEX(AG316:AG377,base_row,1)</f>
        <v>123.55649033170026</v>
      </c>
      <c r="AI381" s="74">
        <f>INDEX(AI316:AI377,base_row,1)</f>
        <v>108.79133546992934</v>
      </c>
      <c r="AJ381" s="74">
        <f>INDEX(AJ316:AJ377,base_row,1)</f>
        <v>134.73865111544913</v>
      </c>
      <c r="AK381" s="74">
        <f>INDEX(AK316:AK377,base_row,1)</f>
        <v>132.16576750717206</v>
      </c>
      <c r="AL381" s="74">
        <f>INDEX(AL316:AL377,base_row,1)</f>
        <v>115.85405949207313</v>
      </c>
      <c r="AM381" s="74">
        <f>INDEX(AM316:AM377,base_row,1)</f>
        <v>124.44116821435421</v>
      </c>
      <c r="BB381" s="71"/>
      <c r="BC381" s="71"/>
      <c r="BD381" s="71"/>
      <c r="BE381" s="71"/>
      <c r="BF381" s="71"/>
      <c r="BG381" s="71"/>
      <c r="BH381" s="71"/>
      <c r="BI381" s="71"/>
      <c r="BJ381" s="71"/>
      <c r="BK381" s="71"/>
      <c r="BL381" s="71"/>
      <c r="BM381" s="71"/>
      <c r="BN381" s="71"/>
      <c r="BO381" s="71"/>
      <c r="BP381" s="71"/>
      <c r="BQ381" s="71"/>
      <c r="BR381" s="71"/>
      <c r="BS381" s="71"/>
      <c r="BT381" s="71"/>
      <c r="BU381" s="71"/>
      <c r="BV381" s="71"/>
      <c r="CK381" s="72"/>
      <c r="CL381" s="72"/>
      <c r="CM381" s="72"/>
      <c r="CN381" s="72"/>
      <c r="CO381" s="72"/>
      <c r="CP381" s="72"/>
      <c r="CQ381" s="72"/>
      <c r="CR381" s="72"/>
      <c r="CS381" s="72"/>
      <c r="CT381" s="72"/>
      <c r="CU381" s="72"/>
      <c r="CX381" s="53"/>
      <c r="CZ381" s="71"/>
      <c r="DA381" s="71"/>
      <c r="DB381" s="71"/>
      <c r="DC381" s="71"/>
      <c r="DE381" s="71"/>
      <c r="DF381" s="71"/>
      <c r="DG381" s="71"/>
      <c r="DH381" s="71"/>
      <c r="DI381" s="71"/>
      <c r="DJ381" s="71"/>
      <c r="DK381" s="71"/>
      <c r="DL381" s="71"/>
      <c r="DM381" s="71"/>
      <c r="DN381" s="71"/>
      <c r="DQ381" s="71"/>
      <c r="DR381" s="71"/>
      <c r="DS381" s="71"/>
      <c r="DT381" s="71"/>
      <c r="DV381" s="71"/>
      <c r="DW381" s="71"/>
      <c r="DX381" s="71"/>
      <c r="DY381" s="71"/>
      <c r="DZ381" s="71"/>
      <c r="EB381" s="71"/>
      <c r="EC381" s="71"/>
      <c r="ED381" s="71"/>
      <c r="EE381" s="71"/>
      <c r="EW381" s="71"/>
      <c r="EX381" s="71">
        <f>INDEX(EX316:EX377,base_row,1)</f>
        <v>0.84901079080916508</v>
      </c>
      <c r="FB381" s="71">
        <f>INDEX(FB316:FB377,base_row,1)</f>
        <v>0.99155445764759453</v>
      </c>
      <c r="FF381" s="71">
        <f>INDEX(FF316:FF377,base_row,1)</f>
        <v>1.0098510958759093</v>
      </c>
      <c r="FJ381" s="71">
        <f>INDEX(FJ316:FJ377,base_row,1)</f>
        <v>1.0291601754032025</v>
      </c>
      <c r="FN381" s="71">
        <f>INDEX(FN316:FN377,base_row,1)</f>
        <v>0.98287819132380672</v>
      </c>
    </row>
    <row r="382" spans="1:171" x14ac:dyDescent="0.2">
      <c r="CX382" s="53"/>
    </row>
    <row r="383" spans="1:171" x14ac:dyDescent="0.2">
      <c r="CK383" s="71">
        <v>1.2704931265274093</v>
      </c>
      <c r="CL383" s="71">
        <v>1.0737580330375252</v>
      </c>
      <c r="CM383" s="71">
        <v>0.99686337170488248</v>
      </c>
      <c r="CN383" s="71">
        <v>0.99024701081611466</v>
      </c>
      <c r="CO383" s="71">
        <v>1.3342343709779505</v>
      </c>
      <c r="CP383" s="71">
        <v>1.0219464382853332</v>
      </c>
      <c r="CQ383" s="71">
        <v>0.79775032244543365</v>
      </c>
      <c r="CR383" s="71">
        <v>1.3642022005277668</v>
      </c>
      <c r="CS383" s="71">
        <v>1.3642022005277665</v>
      </c>
      <c r="CT383" s="71"/>
      <c r="CU383" s="71">
        <v>1.3459825747810596</v>
      </c>
      <c r="CX383" s="53"/>
    </row>
    <row r="384" spans="1:171" x14ac:dyDescent="0.2">
      <c r="CI384" s="118" t="s">
        <v>570</v>
      </c>
      <c r="CK384" s="71"/>
      <c r="CL384" s="71"/>
      <c r="CM384" s="71"/>
      <c r="CN384" s="71"/>
      <c r="CO384" s="71"/>
      <c r="CP384" s="71"/>
      <c r="CQ384" s="71"/>
      <c r="CR384" s="71"/>
      <c r="CS384" s="71"/>
      <c r="CT384" s="71"/>
      <c r="CU384" s="71"/>
      <c r="CX384" s="53"/>
    </row>
    <row r="385" spans="89:102" x14ac:dyDescent="0.2">
      <c r="CK385" s="71"/>
      <c r="CL385" s="71"/>
      <c r="CM385" s="71"/>
      <c r="CN385" s="71"/>
      <c r="CO385" s="71"/>
      <c r="CP385" s="71"/>
      <c r="CQ385" s="71"/>
      <c r="CR385" s="71"/>
      <c r="CS385" s="71"/>
      <c r="CX385" s="53"/>
    </row>
    <row r="386" spans="89:102" x14ac:dyDescent="0.2">
      <c r="CX386" s="53"/>
    </row>
    <row r="387" spans="89:102" x14ac:dyDescent="0.2">
      <c r="CX387" s="53"/>
    </row>
    <row r="388" spans="89:102" x14ac:dyDescent="0.2">
      <c r="CX388" s="53"/>
    </row>
    <row r="389" spans="89:102" x14ac:dyDescent="0.2">
      <c r="CX389" s="53"/>
    </row>
    <row r="390" spans="89:102" x14ac:dyDescent="0.2">
      <c r="CX390" s="53"/>
    </row>
    <row r="391" spans="89:102" x14ac:dyDescent="0.2">
      <c r="CX391" s="53"/>
    </row>
    <row r="392" spans="89:102" x14ac:dyDescent="0.2">
      <c r="CX392" s="53"/>
    </row>
    <row r="393" spans="89:102" x14ac:dyDescent="0.2">
      <c r="CX393" s="53"/>
    </row>
    <row r="394" spans="89:102" x14ac:dyDescent="0.2">
      <c r="CX394" s="53"/>
    </row>
    <row r="395" spans="89:102" x14ac:dyDescent="0.2">
      <c r="CX395" s="53"/>
    </row>
    <row r="396" spans="89:102" x14ac:dyDescent="0.2">
      <c r="CX396" s="53"/>
    </row>
    <row r="397" spans="89:102" x14ac:dyDescent="0.2">
      <c r="CX397" s="53"/>
    </row>
    <row r="398" spans="89:102" x14ac:dyDescent="0.2">
      <c r="CX398" s="53"/>
    </row>
    <row r="399" spans="89:102" x14ac:dyDescent="0.2">
      <c r="CX399" s="53"/>
    </row>
    <row r="400" spans="89:102" x14ac:dyDescent="0.2">
      <c r="CX400" s="53"/>
    </row>
    <row r="401" spans="102:102" x14ac:dyDescent="0.2">
      <c r="CX401" s="53"/>
    </row>
    <row r="402" spans="102:102" x14ac:dyDescent="0.2">
      <c r="CX402" s="53"/>
    </row>
    <row r="403" spans="102:102" x14ac:dyDescent="0.2">
      <c r="CX403" s="53"/>
    </row>
    <row r="404" spans="102:102" x14ac:dyDescent="0.2">
      <c r="CX404" s="53"/>
    </row>
    <row r="405" spans="102:102" x14ac:dyDescent="0.2">
      <c r="CX405" s="53"/>
    </row>
    <row r="406" spans="102:102" x14ac:dyDescent="0.2">
      <c r="CX406" s="53"/>
    </row>
    <row r="407" spans="102:102" x14ac:dyDescent="0.2">
      <c r="CX407" s="53"/>
    </row>
    <row r="408" spans="102:102" x14ac:dyDescent="0.2">
      <c r="CX408" s="53"/>
    </row>
    <row r="409" spans="102:102" x14ac:dyDescent="0.2">
      <c r="CX409" s="53"/>
    </row>
    <row r="410" spans="102:102" x14ac:dyDescent="0.2">
      <c r="CX410" s="53"/>
    </row>
    <row r="411" spans="102:102" x14ac:dyDescent="0.2">
      <c r="CX411" s="53"/>
    </row>
    <row r="412" spans="102:102" x14ac:dyDescent="0.2">
      <c r="CX412" s="53"/>
    </row>
    <row r="413" spans="102:102" x14ac:dyDescent="0.2">
      <c r="CX413" s="53"/>
    </row>
    <row r="414" spans="102:102" x14ac:dyDescent="0.2">
      <c r="CX414" s="53"/>
    </row>
    <row r="415" spans="102:102" x14ac:dyDescent="0.2">
      <c r="CX415" s="53"/>
    </row>
    <row r="416" spans="102:102" x14ac:dyDescent="0.2">
      <c r="CX416" s="53"/>
    </row>
    <row r="417" spans="102:102" x14ac:dyDescent="0.2">
      <c r="CX417" s="53"/>
    </row>
    <row r="418" spans="102:102" x14ac:dyDescent="0.2">
      <c r="CX418" s="53"/>
    </row>
    <row r="419" spans="102:102" x14ac:dyDescent="0.2">
      <c r="CX419" s="53"/>
    </row>
    <row r="420" spans="102:102" x14ac:dyDescent="0.2">
      <c r="CX420" s="53"/>
    </row>
    <row r="421" spans="102:102" x14ac:dyDescent="0.2">
      <c r="CX421" s="53"/>
    </row>
    <row r="422" spans="102:102" x14ac:dyDescent="0.2">
      <c r="CX422" s="53"/>
    </row>
    <row r="423" spans="102:102" x14ac:dyDescent="0.2">
      <c r="CX423" s="53"/>
    </row>
    <row r="424" spans="102:102" x14ac:dyDescent="0.2">
      <c r="CX424" s="53"/>
    </row>
    <row r="425" spans="102:102" x14ac:dyDescent="0.2">
      <c r="CX425" s="53"/>
    </row>
    <row r="426" spans="102:102" x14ac:dyDescent="0.2">
      <c r="CX426" s="53"/>
    </row>
    <row r="427" spans="102:102" x14ac:dyDescent="0.2">
      <c r="CX427" s="53"/>
    </row>
    <row r="428" spans="102:102" x14ac:dyDescent="0.2">
      <c r="CX428" s="53"/>
    </row>
    <row r="429" spans="102:102" x14ac:dyDescent="0.2">
      <c r="CX429" s="53"/>
    </row>
    <row r="430" spans="102:102" x14ac:dyDescent="0.2">
      <c r="CX430" s="53"/>
    </row>
    <row r="431" spans="102:102" x14ac:dyDescent="0.2">
      <c r="CX431" s="53"/>
    </row>
    <row r="432" spans="102:102" x14ac:dyDescent="0.2">
      <c r="CX432" s="53"/>
    </row>
    <row r="433" spans="102:102" x14ac:dyDescent="0.2">
      <c r="CX433" s="53"/>
    </row>
    <row r="434" spans="102:102" x14ac:dyDescent="0.2">
      <c r="CX434" s="53"/>
    </row>
    <row r="435" spans="102:102" x14ac:dyDescent="0.2">
      <c r="CX435" s="53"/>
    </row>
    <row r="436" spans="102:102" x14ac:dyDescent="0.2">
      <c r="CX436" s="53"/>
    </row>
    <row r="437" spans="102:102" x14ac:dyDescent="0.2">
      <c r="CX437" s="53"/>
    </row>
    <row r="438" spans="102:102" x14ac:dyDescent="0.2">
      <c r="CX438" s="53"/>
    </row>
    <row r="439" spans="102:102" x14ac:dyDescent="0.2">
      <c r="CX439" s="53"/>
    </row>
    <row r="440" spans="102:102" x14ac:dyDescent="0.2">
      <c r="CX440" s="53"/>
    </row>
    <row r="441" spans="102:102" x14ac:dyDescent="0.2">
      <c r="CX441" s="53"/>
    </row>
    <row r="442" spans="102:102" x14ac:dyDescent="0.2">
      <c r="CX442" s="53"/>
    </row>
    <row r="443" spans="102:102" x14ac:dyDescent="0.2">
      <c r="CX443" s="53"/>
    </row>
    <row r="444" spans="102:102" x14ac:dyDescent="0.2">
      <c r="CX444" s="53"/>
    </row>
    <row r="445" spans="102:102" x14ac:dyDescent="0.2">
      <c r="CX445" s="53"/>
    </row>
    <row r="446" spans="102:102" x14ac:dyDescent="0.2">
      <c r="CX446" s="53"/>
    </row>
    <row r="447" spans="102:102" x14ac:dyDescent="0.2">
      <c r="CX447" s="53"/>
    </row>
    <row r="448" spans="102:102" x14ac:dyDescent="0.2">
      <c r="CX448" s="53"/>
    </row>
    <row r="449" spans="102:102" x14ac:dyDescent="0.2">
      <c r="CX449" s="53"/>
    </row>
    <row r="450" spans="102:102" x14ac:dyDescent="0.2">
      <c r="CX450" s="53"/>
    </row>
    <row r="451" spans="102:102" x14ac:dyDescent="0.2">
      <c r="CX451" s="53"/>
    </row>
    <row r="452" spans="102:102" x14ac:dyDescent="0.2">
      <c r="CX452" s="53"/>
    </row>
    <row r="453" spans="102:102" x14ac:dyDescent="0.2">
      <c r="CX453" s="53"/>
    </row>
    <row r="454" spans="102:102" x14ac:dyDescent="0.2">
      <c r="CX454" s="53"/>
    </row>
    <row r="455" spans="102:102" x14ac:dyDescent="0.2">
      <c r="CX455" s="53"/>
    </row>
    <row r="456" spans="102:102" x14ac:dyDescent="0.2">
      <c r="CX456" s="53"/>
    </row>
    <row r="457" spans="102:102" x14ac:dyDescent="0.2">
      <c r="CX457" s="53"/>
    </row>
    <row r="458" spans="102:102" x14ac:dyDescent="0.2">
      <c r="CX458" s="53"/>
    </row>
    <row r="459" spans="102:102" x14ac:dyDescent="0.2">
      <c r="CX459" s="53"/>
    </row>
    <row r="460" spans="102:102" x14ac:dyDescent="0.2">
      <c r="CX460" s="53"/>
    </row>
    <row r="461" spans="102:102" x14ac:dyDescent="0.2">
      <c r="CX461" s="53"/>
    </row>
    <row r="462" spans="102:102" x14ac:dyDescent="0.2">
      <c r="CX462" s="53"/>
    </row>
    <row r="463" spans="102:102" x14ac:dyDescent="0.2">
      <c r="CX463" s="53"/>
    </row>
    <row r="464" spans="102:102" x14ac:dyDescent="0.2">
      <c r="CX464" s="53"/>
    </row>
    <row r="465" spans="102:102" x14ac:dyDescent="0.2">
      <c r="CX465" s="53"/>
    </row>
    <row r="466" spans="102:102" x14ac:dyDescent="0.2">
      <c r="CX466" s="53"/>
    </row>
    <row r="467" spans="102:102" x14ac:dyDescent="0.2">
      <c r="CX467" s="53"/>
    </row>
    <row r="468" spans="102:102" x14ac:dyDescent="0.2">
      <c r="CX468" s="53"/>
    </row>
    <row r="469" spans="102:102" x14ac:dyDescent="0.2">
      <c r="CX469" s="53"/>
    </row>
    <row r="470" spans="102:102" x14ac:dyDescent="0.2">
      <c r="CX470" s="53"/>
    </row>
    <row r="471" spans="102:102" x14ac:dyDescent="0.2">
      <c r="CX471" s="53"/>
    </row>
    <row r="472" spans="102:102" x14ac:dyDescent="0.2">
      <c r="CX472" s="53"/>
    </row>
    <row r="473" spans="102:102" x14ac:dyDescent="0.2">
      <c r="CX473" s="53"/>
    </row>
    <row r="474" spans="102:102" x14ac:dyDescent="0.2">
      <c r="CX474" s="53"/>
    </row>
    <row r="475" spans="102:102" x14ac:dyDescent="0.2">
      <c r="CX475" s="53"/>
    </row>
    <row r="476" spans="102:102" x14ac:dyDescent="0.2">
      <c r="CX476" s="53"/>
    </row>
    <row r="477" spans="102:102" x14ac:dyDescent="0.2">
      <c r="CX477" s="53"/>
    </row>
    <row r="478" spans="102:102" x14ac:dyDescent="0.2">
      <c r="CX478" s="53"/>
    </row>
    <row r="479" spans="102:102" x14ac:dyDescent="0.2">
      <c r="CX479" s="53"/>
    </row>
    <row r="480" spans="102:102" x14ac:dyDescent="0.2">
      <c r="CX480" s="53"/>
    </row>
    <row r="481" spans="102:102" x14ac:dyDescent="0.2">
      <c r="CX481" s="53"/>
    </row>
    <row r="482" spans="102:102" x14ac:dyDescent="0.2">
      <c r="CX482" s="53"/>
    </row>
    <row r="483" spans="102:102" x14ac:dyDescent="0.2">
      <c r="CX483" s="53"/>
    </row>
    <row r="484" spans="102:102" x14ac:dyDescent="0.2">
      <c r="CX484" s="53"/>
    </row>
    <row r="485" spans="102:102" x14ac:dyDescent="0.2">
      <c r="CX485" s="53"/>
    </row>
    <row r="486" spans="102:102" x14ac:dyDescent="0.2">
      <c r="CX486" s="53"/>
    </row>
    <row r="487" spans="102:102" x14ac:dyDescent="0.2">
      <c r="CX487" s="53"/>
    </row>
    <row r="488" spans="102:102" x14ac:dyDescent="0.2">
      <c r="CX488" s="53"/>
    </row>
    <row r="489" spans="102:102" x14ac:dyDescent="0.2">
      <c r="CX489" s="53"/>
    </row>
    <row r="490" spans="102:102" x14ac:dyDescent="0.2">
      <c r="CX490" s="53"/>
    </row>
    <row r="491" spans="102:102" x14ac:dyDescent="0.2">
      <c r="CX491" s="53"/>
    </row>
    <row r="492" spans="102:102" x14ac:dyDescent="0.2">
      <c r="CX492" s="53"/>
    </row>
    <row r="493" spans="102:102" x14ac:dyDescent="0.2">
      <c r="CX493" s="53"/>
    </row>
    <row r="494" spans="102:102" x14ac:dyDescent="0.2">
      <c r="CX494" s="53"/>
    </row>
    <row r="495" spans="102:102" x14ac:dyDescent="0.2">
      <c r="CX495" s="53"/>
    </row>
    <row r="496" spans="102:102" x14ac:dyDescent="0.2">
      <c r="CX496" s="53"/>
    </row>
    <row r="497" spans="102:102" x14ac:dyDescent="0.2">
      <c r="CX497" s="53"/>
    </row>
    <row r="498" spans="102:102" x14ac:dyDescent="0.2">
      <c r="CX498" s="53"/>
    </row>
    <row r="499" spans="102:102" x14ac:dyDescent="0.2">
      <c r="CX499" s="53"/>
    </row>
    <row r="500" spans="102:102" x14ac:dyDescent="0.2">
      <c r="CX500" s="53"/>
    </row>
    <row r="501" spans="102:102" x14ac:dyDescent="0.2">
      <c r="CX501" s="53"/>
    </row>
    <row r="502" spans="102:102" x14ac:dyDescent="0.2">
      <c r="CX502" s="53"/>
    </row>
    <row r="503" spans="102:102" x14ac:dyDescent="0.2">
      <c r="CX503" s="53"/>
    </row>
    <row r="504" spans="102:102" x14ac:dyDescent="0.2">
      <c r="CX504" s="53"/>
    </row>
    <row r="505" spans="102:102" x14ac:dyDescent="0.2">
      <c r="CX505" s="53"/>
    </row>
    <row r="506" spans="102:102" x14ac:dyDescent="0.2">
      <c r="CX506" s="53"/>
    </row>
    <row r="507" spans="102:102" x14ac:dyDescent="0.2">
      <c r="CX507" s="53"/>
    </row>
    <row r="508" spans="102:102" x14ac:dyDescent="0.2">
      <c r="CX508" s="53"/>
    </row>
    <row r="509" spans="102:102" x14ac:dyDescent="0.2">
      <c r="CX509" s="53"/>
    </row>
    <row r="510" spans="102:102" x14ac:dyDescent="0.2">
      <c r="CX510" s="53"/>
    </row>
    <row r="511" spans="102:102" x14ac:dyDescent="0.2">
      <c r="CX511" s="53"/>
    </row>
    <row r="512" spans="102:102" x14ac:dyDescent="0.2">
      <c r="CX512" s="53"/>
    </row>
    <row r="513" spans="102:102" x14ac:dyDescent="0.2">
      <c r="CX513" s="53"/>
    </row>
    <row r="514" spans="102:102" x14ac:dyDescent="0.2">
      <c r="CX514" s="53"/>
    </row>
    <row r="515" spans="102:102" x14ac:dyDescent="0.2">
      <c r="CX515" s="53"/>
    </row>
    <row r="516" spans="102:102" x14ac:dyDescent="0.2">
      <c r="CX516" s="53"/>
    </row>
    <row r="517" spans="102:102" x14ac:dyDescent="0.2">
      <c r="CX517" s="53"/>
    </row>
    <row r="518" spans="102:102" x14ac:dyDescent="0.2">
      <c r="CX518" s="53"/>
    </row>
    <row r="519" spans="102:102" x14ac:dyDescent="0.2">
      <c r="CX519" s="53"/>
    </row>
    <row r="520" spans="102:102" x14ac:dyDescent="0.2">
      <c r="CX520" s="53"/>
    </row>
    <row r="521" spans="102:102" x14ac:dyDescent="0.2">
      <c r="CX521" s="53"/>
    </row>
    <row r="522" spans="102:102" x14ac:dyDescent="0.2">
      <c r="CX522" s="53"/>
    </row>
    <row r="523" spans="102:102" x14ac:dyDescent="0.2">
      <c r="CX523" s="53"/>
    </row>
    <row r="524" spans="102:102" x14ac:dyDescent="0.2">
      <c r="CX524" s="53"/>
    </row>
    <row r="525" spans="102:102" x14ac:dyDescent="0.2">
      <c r="CX525" s="53"/>
    </row>
    <row r="526" spans="102:102" x14ac:dyDescent="0.2">
      <c r="CX526" s="53"/>
    </row>
    <row r="527" spans="102:102" x14ac:dyDescent="0.2">
      <c r="CX527" s="53"/>
    </row>
    <row r="528" spans="102:102" x14ac:dyDescent="0.2">
      <c r="CX528" s="53"/>
    </row>
    <row r="529" spans="102:102" x14ac:dyDescent="0.2">
      <c r="CX529" s="53"/>
    </row>
    <row r="530" spans="102:102" x14ac:dyDescent="0.2">
      <c r="CX530" s="53"/>
    </row>
    <row r="531" spans="102:102" x14ac:dyDescent="0.2">
      <c r="CX531" s="53"/>
    </row>
    <row r="532" spans="102:102" x14ac:dyDescent="0.2">
      <c r="CX532" s="53"/>
    </row>
    <row r="533" spans="102:102" x14ac:dyDescent="0.2">
      <c r="CX533" s="53"/>
    </row>
    <row r="534" spans="102:102" x14ac:dyDescent="0.2">
      <c r="CX534" s="53"/>
    </row>
    <row r="535" spans="102:102" x14ac:dyDescent="0.2">
      <c r="CX535" s="53"/>
    </row>
    <row r="536" spans="102:102" x14ac:dyDescent="0.2">
      <c r="CX536" s="53"/>
    </row>
    <row r="537" spans="102:102" x14ac:dyDescent="0.2">
      <c r="CX537" s="53"/>
    </row>
    <row r="538" spans="102:102" x14ac:dyDescent="0.2">
      <c r="CX538" s="53"/>
    </row>
    <row r="539" spans="102:102" x14ac:dyDescent="0.2">
      <c r="CX539" s="53"/>
    </row>
    <row r="540" spans="102:102" x14ac:dyDescent="0.2">
      <c r="CX540" s="53"/>
    </row>
    <row r="541" spans="102:102" x14ac:dyDescent="0.2">
      <c r="CX541" s="53"/>
    </row>
    <row r="542" spans="102:102" x14ac:dyDescent="0.2">
      <c r="CX542" s="53"/>
    </row>
    <row r="543" spans="102:102" x14ac:dyDescent="0.2">
      <c r="CX543" s="53"/>
    </row>
    <row r="544" spans="102:102" x14ac:dyDescent="0.2">
      <c r="CX544" s="53"/>
    </row>
    <row r="545" spans="102:102" x14ac:dyDescent="0.2">
      <c r="CX545" s="53"/>
    </row>
    <row r="546" spans="102:102" x14ac:dyDescent="0.2">
      <c r="CX546" s="53"/>
    </row>
    <row r="547" spans="102:102" x14ac:dyDescent="0.2">
      <c r="CX547" s="53"/>
    </row>
    <row r="548" spans="102:102" x14ac:dyDescent="0.2">
      <c r="CX548" s="53"/>
    </row>
    <row r="549" spans="102:102" x14ac:dyDescent="0.2">
      <c r="CX549" s="53"/>
    </row>
    <row r="550" spans="102:102" x14ac:dyDescent="0.2">
      <c r="CX550" s="53"/>
    </row>
    <row r="551" spans="102:102" x14ac:dyDescent="0.2">
      <c r="CX551" s="53"/>
    </row>
    <row r="552" spans="102:102" x14ac:dyDescent="0.2">
      <c r="CX552" s="53"/>
    </row>
    <row r="553" spans="102:102" x14ac:dyDescent="0.2">
      <c r="CX553" s="53"/>
    </row>
    <row r="554" spans="102:102" x14ac:dyDescent="0.2">
      <c r="CX554" s="53"/>
    </row>
    <row r="555" spans="102:102" x14ac:dyDescent="0.2">
      <c r="CX555" s="53"/>
    </row>
    <row r="556" spans="102:102" x14ac:dyDescent="0.2">
      <c r="CX556" s="53"/>
    </row>
    <row r="557" spans="102:102" x14ac:dyDescent="0.2">
      <c r="CX557" s="53"/>
    </row>
    <row r="558" spans="102:102" x14ac:dyDescent="0.2">
      <c r="CX558" s="53"/>
    </row>
    <row r="559" spans="102:102" x14ac:dyDescent="0.2">
      <c r="CX559" s="53"/>
    </row>
    <row r="560" spans="102:102" x14ac:dyDescent="0.2">
      <c r="CX560" s="53"/>
    </row>
    <row r="561" spans="102:102" x14ac:dyDescent="0.2">
      <c r="CX561" s="53"/>
    </row>
    <row r="562" spans="102:102" x14ac:dyDescent="0.2">
      <c r="CX562" s="53"/>
    </row>
    <row r="563" spans="102:102" x14ac:dyDescent="0.2">
      <c r="CX563" s="53"/>
    </row>
    <row r="564" spans="102:102" x14ac:dyDescent="0.2">
      <c r="CX564" s="53"/>
    </row>
    <row r="565" spans="102:102" x14ac:dyDescent="0.2">
      <c r="CX565" s="53"/>
    </row>
    <row r="566" spans="102:102" x14ac:dyDescent="0.2">
      <c r="CX566" s="53"/>
    </row>
    <row r="567" spans="102:102" x14ac:dyDescent="0.2">
      <c r="CX567" s="53"/>
    </row>
    <row r="568" spans="102:102" x14ac:dyDescent="0.2">
      <c r="CX568" s="53"/>
    </row>
    <row r="569" spans="102:102" x14ac:dyDescent="0.2">
      <c r="CX569" s="53"/>
    </row>
    <row r="570" spans="102:102" x14ac:dyDescent="0.2">
      <c r="CX570" s="53"/>
    </row>
    <row r="571" spans="102:102" x14ac:dyDescent="0.2">
      <c r="CX571" s="53"/>
    </row>
    <row r="572" spans="102:102" x14ac:dyDescent="0.2">
      <c r="CX572" s="53"/>
    </row>
    <row r="573" spans="102:102" x14ac:dyDescent="0.2">
      <c r="CX573" s="53"/>
    </row>
    <row r="574" spans="102:102" x14ac:dyDescent="0.2">
      <c r="CX574" s="53"/>
    </row>
    <row r="575" spans="102:102" x14ac:dyDescent="0.2">
      <c r="CX575" s="53"/>
    </row>
    <row r="576" spans="102:102" x14ac:dyDescent="0.2">
      <c r="CX576" s="53"/>
    </row>
    <row r="577" spans="102:102" x14ac:dyDescent="0.2">
      <c r="CX577" s="53"/>
    </row>
    <row r="578" spans="102:102" x14ac:dyDescent="0.2">
      <c r="CX578" s="53"/>
    </row>
    <row r="579" spans="102:102" x14ac:dyDescent="0.2">
      <c r="CX579" s="53"/>
    </row>
    <row r="580" spans="102:102" x14ac:dyDescent="0.2">
      <c r="CX580" s="53"/>
    </row>
    <row r="581" spans="102:102" x14ac:dyDescent="0.2">
      <c r="CX581" s="53"/>
    </row>
    <row r="582" spans="102:102" x14ac:dyDescent="0.2">
      <c r="CX582" s="53"/>
    </row>
    <row r="583" spans="102:102" x14ac:dyDescent="0.2">
      <c r="CX583" s="53"/>
    </row>
    <row r="584" spans="102:102" x14ac:dyDescent="0.2">
      <c r="CX584" s="53"/>
    </row>
    <row r="585" spans="102:102" x14ac:dyDescent="0.2">
      <c r="CX585" s="53"/>
    </row>
    <row r="586" spans="102:102" x14ac:dyDescent="0.2">
      <c r="CX586" s="53"/>
    </row>
    <row r="587" spans="102:102" x14ac:dyDescent="0.2">
      <c r="CX587" s="53"/>
    </row>
    <row r="588" spans="102:102" x14ac:dyDescent="0.2">
      <c r="CX588" s="53"/>
    </row>
    <row r="589" spans="102:102" x14ac:dyDescent="0.2">
      <c r="CX589" s="53"/>
    </row>
    <row r="590" spans="102:102" x14ac:dyDescent="0.2">
      <c r="CX590" s="53"/>
    </row>
    <row r="591" spans="102:102" x14ac:dyDescent="0.2">
      <c r="CX591" s="53"/>
    </row>
    <row r="592" spans="102:102" x14ac:dyDescent="0.2">
      <c r="CX592" s="53"/>
    </row>
    <row r="593" spans="102:102" x14ac:dyDescent="0.2">
      <c r="CX593" s="53"/>
    </row>
    <row r="594" spans="102:102" x14ac:dyDescent="0.2">
      <c r="CX594" s="53"/>
    </row>
    <row r="595" spans="102:102" x14ac:dyDescent="0.2">
      <c r="CX595" s="53"/>
    </row>
    <row r="596" spans="102:102" x14ac:dyDescent="0.2">
      <c r="CX596" s="53"/>
    </row>
    <row r="597" spans="102:102" x14ac:dyDescent="0.2">
      <c r="CX597" s="53"/>
    </row>
    <row r="598" spans="102:102" x14ac:dyDescent="0.2">
      <c r="CX598" s="53"/>
    </row>
    <row r="599" spans="102:102" x14ac:dyDescent="0.2">
      <c r="CX599" s="53"/>
    </row>
    <row r="600" spans="102:102" x14ac:dyDescent="0.2">
      <c r="CX600" s="53"/>
    </row>
    <row r="601" spans="102:102" x14ac:dyDescent="0.2">
      <c r="CX601" s="53"/>
    </row>
    <row r="602" spans="102:102" x14ac:dyDescent="0.2">
      <c r="CX602" s="53"/>
    </row>
    <row r="603" spans="102:102" x14ac:dyDescent="0.2">
      <c r="CX603" s="53"/>
    </row>
    <row r="604" spans="102:102" x14ac:dyDescent="0.2">
      <c r="CX604" s="53"/>
    </row>
    <row r="605" spans="102:102" x14ac:dyDescent="0.2">
      <c r="CX605" s="53"/>
    </row>
    <row r="606" spans="102:102" x14ac:dyDescent="0.2">
      <c r="CX606" s="53"/>
    </row>
    <row r="607" spans="102:102" x14ac:dyDescent="0.2">
      <c r="CX607" s="53"/>
    </row>
    <row r="608" spans="102:102" x14ac:dyDescent="0.2">
      <c r="CX608" s="53"/>
    </row>
    <row r="609" spans="102:102" x14ac:dyDescent="0.2">
      <c r="CX609" s="53"/>
    </row>
    <row r="610" spans="102:102" x14ac:dyDescent="0.2">
      <c r="CX610" s="53"/>
    </row>
    <row r="611" spans="102:102" x14ac:dyDescent="0.2">
      <c r="CX611" s="53"/>
    </row>
    <row r="612" spans="102:102" x14ac:dyDescent="0.2">
      <c r="CX612" s="53"/>
    </row>
    <row r="613" spans="102:102" x14ac:dyDescent="0.2">
      <c r="CX613" s="53"/>
    </row>
    <row r="614" spans="102:102" x14ac:dyDescent="0.2">
      <c r="CX614" s="53"/>
    </row>
    <row r="615" spans="102:102" x14ac:dyDescent="0.2">
      <c r="CX615" s="53"/>
    </row>
    <row r="616" spans="102:102" x14ac:dyDescent="0.2">
      <c r="CX616" s="53"/>
    </row>
    <row r="617" spans="102:102" x14ac:dyDescent="0.2">
      <c r="CX617" s="53"/>
    </row>
    <row r="618" spans="102:102" x14ac:dyDescent="0.2">
      <c r="CX618" s="53"/>
    </row>
    <row r="619" spans="102:102" x14ac:dyDescent="0.2">
      <c r="CX619" s="53"/>
    </row>
    <row r="620" spans="102:102" x14ac:dyDescent="0.2">
      <c r="CX620" s="53"/>
    </row>
    <row r="621" spans="102:102" x14ac:dyDescent="0.2">
      <c r="CX621" s="53"/>
    </row>
    <row r="622" spans="102:102" x14ac:dyDescent="0.2">
      <c r="CX622" s="53"/>
    </row>
    <row r="623" spans="102:102" x14ac:dyDescent="0.2">
      <c r="CX623" s="53"/>
    </row>
    <row r="624" spans="102:102" x14ac:dyDescent="0.2">
      <c r="CX624" s="53"/>
    </row>
    <row r="625" spans="102:102" x14ac:dyDescent="0.2">
      <c r="CX625" s="53"/>
    </row>
    <row r="626" spans="102:102" x14ac:dyDescent="0.2">
      <c r="CX626" s="53"/>
    </row>
    <row r="627" spans="102:102" x14ac:dyDescent="0.2">
      <c r="CX627" s="53"/>
    </row>
    <row r="628" spans="102:102" x14ac:dyDescent="0.2">
      <c r="CX628" s="53"/>
    </row>
    <row r="629" spans="102:102" x14ac:dyDescent="0.2">
      <c r="CX629" s="53"/>
    </row>
    <row r="630" spans="102:102" x14ac:dyDescent="0.2">
      <c r="CX630" s="53"/>
    </row>
    <row r="631" spans="102:102" x14ac:dyDescent="0.2">
      <c r="CX631" s="53"/>
    </row>
    <row r="632" spans="102:102" x14ac:dyDescent="0.2">
      <c r="CX632" s="53"/>
    </row>
    <row r="633" spans="102:102" x14ac:dyDescent="0.2">
      <c r="CX633" s="53"/>
    </row>
    <row r="634" spans="102:102" x14ac:dyDescent="0.2">
      <c r="CX634" s="53"/>
    </row>
    <row r="635" spans="102:102" x14ac:dyDescent="0.2">
      <c r="CX635" s="53"/>
    </row>
    <row r="636" spans="102:102" x14ac:dyDescent="0.2">
      <c r="CX636" s="53"/>
    </row>
    <row r="637" spans="102:102" x14ac:dyDescent="0.2">
      <c r="CX637" s="53"/>
    </row>
    <row r="638" spans="102:102" x14ac:dyDescent="0.2">
      <c r="CX638" s="53"/>
    </row>
    <row r="639" spans="102:102" x14ac:dyDescent="0.2">
      <c r="CX639" s="53"/>
    </row>
    <row r="640" spans="102:102" x14ac:dyDescent="0.2">
      <c r="CX640" s="53"/>
    </row>
    <row r="641" spans="102:102" x14ac:dyDescent="0.2">
      <c r="CX641" s="53"/>
    </row>
    <row r="642" spans="102:102" x14ac:dyDescent="0.2">
      <c r="CX642" s="53"/>
    </row>
    <row r="643" spans="102:102" x14ac:dyDescent="0.2">
      <c r="CX643" s="53"/>
    </row>
    <row r="644" spans="102:102" x14ac:dyDescent="0.2">
      <c r="CX644" s="53"/>
    </row>
    <row r="645" spans="102:102" x14ac:dyDescent="0.2">
      <c r="CX645" s="53"/>
    </row>
    <row r="646" spans="102:102" x14ac:dyDescent="0.2">
      <c r="CX646" s="53"/>
    </row>
    <row r="647" spans="102:102" x14ac:dyDescent="0.2">
      <c r="CX647" s="53"/>
    </row>
    <row r="648" spans="102:102" x14ac:dyDescent="0.2">
      <c r="CX648" s="53"/>
    </row>
    <row r="649" spans="102:102" x14ac:dyDescent="0.2">
      <c r="CX649" s="53"/>
    </row>
    <row r="650" spans="102:102" x14ac:dyDescent="0.2">
      <c r="CX650" s="53"/>
    </row>
    <row r="651" spans="102:102" x14ac:dyDescent="0.2">
      <c r="CX651" s="53"/>
    </row>
    <row r="652" spans="102:102" x14ac:dyDescent="0.2">
      <c r="CX652" s="53"/>
    </row>
    <row r="653" spans="102:102" x14ac:dyDescent="0.2">
      <c r="CX653" s="53"/>
    </row>
    <row r="654" spans="102:102" x14ac:dyDescent="0.2">
      <c r="CX654" s="53"/>
    </row>
    <row r="655" spans="102:102" x14ac:dyDescent="0.2">
      <c r="CX655" s="53"/>
    </row>
    <row r="656" spans="102:102" x14ac:dyDescent="0.2">
      <c r="CX656" s="53"/>
    </row>
    <row r="657" spans="102:102" x14ac:dyDescent="0.2">
      <c r="CX657" s="53"/>
    </row>
    <row r="658" spans="102:102" x14ac:dyDescent="0.2">
      <c r="CX658" s="53"/>
    </row>
    <row r="659" spans="102:102" x14ac:dyDescent="0.2">
      <c r="CX659" s="53"/>
    </row>
    <row r="660" spans="102:102" x14ac:dyDescent="0.2">
      <c r="CX660" s="53"/>
    </row>
    <row r="661" spans="102:102" x14ac:dyDescent="0.2">
      <c r="CX661" s="53"/>
    </row>
    <row r="662" spans="102:102" x14ac:dyDescent="0.2">
      <c r="CX662" s="53"/>
    </row>
    <row r="663" spans="102:102" x14ac:dyDescent="0.2">
      <c r="CX663" s="53"/>
    </row>
    <row r="664" spans="102:102" x14ac:dyDescent="0.2">
      <c r="CX664" s="53"/>
    </row>
    <row r="665" spans="102:102" x14ac:dyDescent="0.2">
      <c r="CX665" s="53"/>
    </row>
    <row r="666" spans="102:102" x14ac:dyDescent="0.2">
      <c r="CX666" s="53"/>
    </row>
    <row r="667" spans="102:102" x14ac:dyDescent="0.2">
      <c r="CX667" s="53"/>
    </row>
    <row r="668" spans="102:102" x14ac:dyDescent="0.2">
      <c r="CX668" s="53"/>
    </row>
    <row r="669" spans="102:102" x14ac:dyDescent="0.2">
      <c r="CX669" s="53"/>
    </row>
    <row r="670" spans="102:102" x14ac:dyDescent="0.2">
      <c r="CX670" s="53"/>
    </row>
    <row r="671" spans="102:102" x14ac:dyDescent="0.2">
      <c r="CX671" s="53"/>
    </row>
    <row r="672" spans="102:102" x14ac:dyDescent="0.2">
      <c r="CX672" s="53"/>
    </row>
    <row r="673" spans="102:102" x14ac:dyDescent="0.2">
      <c r="CX673" s="53"/>
    </row>
    <row r="674" spans="102:102" x14ac:dyDescent="0.2">
      <c r="CX674" s="53"/>
    </row>
    <row r="675" spans="102:102" x14ac:dyDescent="0.2">
      <c r="CX675" s="53"/>
    </row>
    <row r="676" spans="102:102" x14ac:dyDescent="0.2">
      <c r="CX676" s="53"/>
    </row>
    <row r="677" spans="102:102" x14ac:dyDescent="0.2">
      <c r="CX677" s="53"/>
    </row>
    <row r="678" spans="102:102" x14ac:dyDescent="0.2">
      <c r="CX678" s="53"/>
    </row>
    <row r="679" spans="102:102" x14ac:dyDescent="0.2">
      <c r="CX679" s="53"/>
    </row>
    <row r="680" spans="102:102" x14ac:dyDescent="0.2">
      <c r="CX680" s="53"/>
    </row>
    <row r="681" spans="102:102" x14ac:dyDescent="0.2">
      <c r="CX681" s="53"/>
    </row>
    <row r="682" spans="102:102" x14ac:dyDescent="0.2">
      <c r="CX682" s="53"/>
    </row>
    <row r="683" spans="102:102" x14ac:dyDescent="0.2">
      <c r="CX683" s="53"/>
    </row>
    <row r="684" spans="102:102" x14ac:dyDescent="0.2">
      <c r="CX684" s="53"/>
    </row>
    <row r="685" spans="102:102" x14ac:dyDescent="0.2">
      <c r="CX685" s="53"/>
    </row>
    <row r="686" spans="102:102" x14ac:dyDescent="0.2">
      <c r="CX686" s="53"/>
    </row>
    <row r="687" spans="102:102" x14ac:dyDescent="0.2">
      <c r="CX687" s="53"/>
    </row>
    <row r="688" spans="102:102" x14ac:dyDescent="0.2">
      <c r="CX688" s="53"/>
    </row>
    <row r="689" spans="102:102" x14ac:dyDescent="0.2">
      <c r="CX689" s="53"/>
    </row>
    <row r="690" spans="102:102" x14ac:dyDescent="0.2">
      <c r="CX690" s="53"/>
    </row>
    <row r="691" spans="102:102" x14ac:dyDescent="0.2">
      <c r="CX691" s="53"/>
    </row>
    <row r="692" spans="102:102" x14ac:dyDescent="0.2">
      <c r="CX692" s="53"/>
    </row>
    <row r="693" spans="102:102" x14ac:dyDescent="0.2">
      <c r="CX693" s="53"/>
    </row>
    <row r="694" spans="102:102" x14ac:dyDescent="0.2">
      <c r="CX694" s="53"/>
    </row>
    <row r="695" spans="102:102" x14ac:dyDescent="0.2">
      <c r="CX695" s="53"/>
    </row>
    <row r="696" spans="102:102" x14ac:dyDescent="0.2">
      <c r="CX696" s="53"/>
    </row>
    <row r="697" spans="102:102" x14ac:dyDescent="0.2">
      <c r="CX697" s="53"/>
    </row>
    <row r="698" spans="102:102" x14ac:dyDescent="0.2">
      <c r="CX698" s="53"/>
    </row>
    <row r="699" spans="102:102" x14ac:dyDescent="0.2">
      <c r="CX699" s="53"/>
    </row>
    <row r="700" spans="102:102" x14ac:dyDescent="0.2">
      <c r="CX700" s="53"/>
    </row>
    <row r="701" spans="102:102" x14ac:dyDescent="0.2">
      <c r="CX701" s="53"/>
    </row>
    <row r="702" spans="102:102" x14ac:dyDescent="0.2">
      <c r="CX702" s="53"/>
    </row>
    <row r="703" spans="102:102" x14ac:dyDescent="0.2">
      <c r="CX703" s="53"/>
    </row>
    <row r="704" spans="102:102" x14ac:dyDescent="0.2">
      <c r="CX704" s="53"/>
    </row>
    <row r="705" spans="102:102" x14ac:dyDescent="0.2">
      <c r="CX705" s="53"/>
    </row>
    <row r="706" spans="102:102" x14ac:dyDescent="0.2">
      <c r="CX706" s="53"/>
    </row>
    <row r="707" spans="102:102" x14ac:dyDescent="0.2">
      <c r="CX707" s="53"/>
    </row>
    <row r="708" spans="102:102" x14ac:dyDescent="0.2">
      <c r="CX708" s="53"/>
    </row>
    <row r="709" spans="102:102" x14ac:dyDescent="0.2">
      <c r="CX709" s="53"/>
    </row>
    <row r="710" spans="102:102" x14ac:dyDescent="0.2">
      <c r="CX710" s="53"/>
    </row>
    <row r="711" spans="102:102" x14ac:dyDescent="0.2">
      <c r="CX711" s="53"/>
    </row>
    <row r="712" spans="102:102" x14ac:dyDescent="0.2">
      <c r="CX712" s="53"/>
    </row>
    <row r="713" spans="102:102" x14ac:dyDescent="0.2">
      <c r="CX713" s="53"/>
    </row>
    <row r="714" spans="102:102" x14ac:dyDescent="0.2">
      <c r="CX714" s="53"/>
    </row>
    <row r="715" spans="102:102" x14ac:dyDescent="0.2">
      <c r="CX715" s="53"/>
    </row>
    <row r="716" spans="102:102" x14ac:dyDescent="0.2">
      <c r="CX716" s="53"/>
    </row>
    <row r="717" spans="102:102" x14ac:dyDescent="0.2">
      <c r="CX717" s="53"/>
    </row>
    <row r="718" spans="102:102" x14ac:dyDescent="0.2">
      <c r="CX718" s="53"/>
    </row>
    <row r="719" spans="102:102" x14ac:dyDescent="0.2">
      <c r="CX719" s="53"/>
    </row>
    <row r="720" spans="102:102" x14ac:dyDescent="0.2">
      <c r="CX720" s="53"/>
    </row>
    <row r="721" spans="102:102" x14ac:dyDescent="0.2">
      <c r="CX721" s="53"/>
    </row>
    <row r="722" spans="102:102" x14ac:dyDescent="0.2">
      <c r="CX722" s="53"/>
    </row>
    <row r="723" spans="102:102" x14ac:dyDescent="0.2">
      <c r="CX723" s="53"/>
    </row>
    <row r="724" spans="102:102" x14ac:dyDescent="0.2">
      <c r="CX724" s="53"/>
    </row>
    <row r="725" spans="102:102" x14ac:dyDescent="0.2">
      <c r="CX725" s="53"/>
    </row>
    <row r="726" spans="102:102" x14ac:dyDescent="0.2">
      <c r="CX726" s="53"/>
    </row>
    <row r="727" spans="102:102" x14ac:dyDescent="0.2">
      <c r="CX727" s="53"/>
    </row>
    <row r="728" spans="102:102" x14ac:dyDescent="0.2">
      <c r="CX728" s="53"/>
    </row>
    <row r="729" spans="102:102" x14ac:dyDescent="0.2">
      <c r="CX729" s="53"/>
    </row>
    <row r="730" spans="102:102" x14ac:dyDescent="0.2">
      <c r="CX730" s="53"/>
    </row>
    <row r="731" spans="102:102" x14ac:dyDescent="0.2">
      <c r="CX731" s="53"/>
    </row>
    <row r="732" spans="102:102" x14ac:dyDescent="0.2">
      <c r="CX732" s="53"/>
    </row>
    <row r="733" spans="102:102" x14ac:dyDescent="0.2">
      <c r="CX733" s="53"/>
    </row>
    <row r="734" spans="102:102" x14ac:dyDescent="0.2">
      <c r="CX734" s="53"/>
    </row>
    <row r="735" spans="102:102" x14ac:dyDescent="0.2">
      <c r="CX735" s="53"/>
    </row>
    <row r="736" spans="102:102" x14ac:dyDescent="0.2">
      <c r="CX736" s="53"/>
    </row>
    <row r="737" spans="102:102" x14ac:dyDescent="0.2">
      <c r="CX737" s="53"/>
    </row>
    <row r="738" spans="102:102" x14ac:dyDescent="0.2">
      <c r="CX738" s="53"/>
    </row>
    <row r="739" spans="102:102" x14ac:dyDescent="0.2">
      <c r="CX739" s="53"/>
    </row>
    <row r="740" spans="102:102" x14ac:dyDescent="0.2">
      <c r="CX740" s="53"/>
    </row>
    <row r="741" spans="102:102" x14ac:dyDescent="0.2">
      <c r="CX741" s="53"/>
    </row>
    <row r="742" spans="102:102" x14ac:dyDescent="0.2">
      <c r="CX742" s="53"/>
    </row>
    <row r="743" spans="102:102" x14ac:dyDescent="0.2">
      <c r="CX743" s="53"/>
    </row>
    <row r="744" spans="102:102" x14ac:dyDescent="0.2">
      <c r="CX744" s="53"/>
    </row>
    <row r="745" spans="102:102" x14ac:dyDescent="0.2">
      <c r="CX745" s="53"/>
    </row>
    <row r="746" spans="102:102" x14ac:dyDescent="0.2">
      <c r="CX746" s="53"/>
    </row>
    <row r="747" spans="102:102" x14ac:dyDescent="0.2">
      <c r="CX747" s="53"/>
    </row>
    <row r="748" spans="102:102" x14ac:dyDescent="0.2">
      <c r="CX748" s="53"/>
    </row>
    <row r="749" spans="102:102" x14ac:dyDescent="0.2">
      <c r="CX749" s="53"/>
    </row>
    <row r="750" spans="102:102" x14ac:dyDescent="0.2">
      <c r="CX750" s="53"/>
    </row>
    <row r="751" spans="102:102" x14ac:dyDescent="0.2">
      <c r="CX751" s="53"/>
    </row>
    <row r="752" spans="102:102" x14ac:dyDescent="0.2">
      <c r="CX752" s="53"/>
    </row>
    <row r="753" spans="102:102" x14ac:dyDescent="0.2">
      <c r="CX753" s="53"/>
    </row>
    <row r="754" spans="102:102" x14ac:dyDescent="0.2">
      <c r="CX754" s="53"/>
    </row>
    <row r="755" spans="102:102" x14ac:dyDescent="0.2">
      <c r="CX755" s="53"/>
    </row>
    <row r="756" spans="102:102" x14ac:dyDescent="0.2">
      <c r="CX756" s="53"/>
    </row>
    <row r="757" spans="102:102" x14ac:dyDescent="0.2">
      <c r="CX757" s="53"/>
    </row>
    <row r="758" spans="102:102" x14ac:dyDescent="0.2">
      <c r="CX758" s="53"/>
    </row>
    <row r="759" spans="102:102" x14ac:dyDescent="0.2">
      <c r="CX759" s="53"/>
    </row>
    <row r="760" spans="102:102" x14ac:dyDescent="0.2">
      <c r="CX760" s="53"/>
    </row>
    <row r="761" spans="102:102" x14ac:dyDescent="0.2">
      <c r="CX761" s="53"/>
    </row>
    <row r="762" spans="102:102" x14ac:dyDescent="0.2">
      <c r="CX762" s="53"/>
    </row>
    <row r="763" spans="102:102" x14ac:dyDescent="0.2">
      <c r="CX763" s="53"/>
    </row>
    <row r="764" spans="102:102" x14ac:dyDescent="0.2">
      <c r="CX764" s="53"/>
    </row>
    <row r="765" spans="102:102" x14ac:dyDescent="0.2">
      <c r="CX765" s="53"/>
    </row>
    <row r="766" spans="102:102" x14ac:dyDescent="0.2">
      <c r="CX766" s="53"/>
    </row>
    <row r="767" spans="102:102" x14ac:dyDescent="0.2">
      <c r="CX767" s="53"/>
    </row>
    <row r="768" spans="102:102" x14ac:dyDescent="0.2">
      <c r="CX768" s="53"/>
    </row>
    <row r="769" spans="102:102" x14ac:dyDescent="0.2">
      <c r="CX769" s="53"/>
    </row>
    <row r="770" spans="102:102" x14ac:dyDescent="0.2">
      <c r="CX770" s="53"/>
    </row>
    <row r="771" spans="102:102" x14ac:dyDescent="0.2">
      <c r="CX771" s="53"/>
    </row>
    <row r="772" spans="102:102" x14ac:dyDescent="0.2">
      <c r="CX772" s="53"/>
    </row>
    <row r="773" spans="102:102" x14ac:dyDescent="0.2">
      <c r="CX773" s="53"/>
    </row>
    <row r="774" spans="102:102" x14ac:dyDescent="0.2">
      <c r="CX774" s="53"/>
    </row>
    <row r="775" spans="102:102" x14ac:dyDescent="0.2">
      <c r="CX775" s="53"/>
    </row>
    <row r="776" spans="102:102" x14ac:dyDescent="0.2">
      <c r="CX776" s="53"/>
    </row>
    <row r="777" spans="102:102" x14ac:dyDescent="0.2">
      <c r="CX777" s="53"/>
    </row>
    <row r="778" spans="102:102" x14ac:dyDescent="0.2">
      <c r="CX778" s="53"/>
    </row>
    <row r="779" spans="102:102" x14ac:dyDescent="0.2">
      <c r="CX779" s="53"/>
    </row>
    <row r="780" spans="102:102" x14ac:dyDescent="0.2">
      <c r="CX780" s="53"/>
    </row>
    <row r="781" spans="102:102" x14ac:dyDescent="0.2">
      <c r="CX781" s="53"/>
    </row>
    <row r="782" spans="102:102" x14ac:dyDescent="0.2">
      <c r="CX782" s="53"/>
    </row>
    <row r="783" spans="102:102" x14ac:dyDescent="0.2">
      <c r="CX783" s="53"/>
    </row>
    <row r="784" spans="102:102" x14ac:dyDescent="0.2">
      <c r="CX784" s="53"/>
    </row>
    <row r="785" spans="102:102" x14ac:dyDescent="0.2">
      <c r="CX785" s="53"/>
    </row>
    <row r="786" spans="102:102" x14ac:dyDescent="0.2">
      <c r="CX786" s="53"/>
    </row>
    <row r="787" spans="102:102" x14ac:dyDescent="0.2">
      <c r="CX787" s="53"/>
    </row>
    <row r="788" spans="102:102" x14ac:dyDescent="0.2">
      <c r="CX788" s="53"/>
    </row>
    <row r="789" spans="102:102" x14ac:dyDescent="0.2">
      <c r="CX789" s="53"/>
    </row>
  </sheetData>
  <mergeCells count="1">
    <mergeCell ref="BQ1:BW1"/>
  </mergeCells>
  <phoneticPr fontId="0" type="noConversion"/>
  <pageMargins left="0.75" right="0.75" top="1" bottom="1" header="0.5" footer="0.5"/>
  <pageSetup scale="1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783"/>
  <sheetViews>
    <sheetView workbookViewId="0">
      <pane xSplit="2" ySplit="7" topLeftCell="C8" activePane="bottomRight" state="frozen"/>
      <selection pane="topRight" activeCell="C1" sqref="C1"/>
      <selection pane="bottomLeft" activeCell="A7" sqref="A7"/>
      <selection pane="bottomRight" activeCell="C8" sqref="C8"/>
    </sheetView>
  </sheetViews>
  <sheetFormatPr defaultRowHeight="12.75" x14ac:dyDescent="0.2"/>
  <cols>
    <col min="1" max="1" width="6.5703125" style="51" customWidth="1"/>
    <col min="2" max="2" width="6.85546875" style="51" customWidth="1"/>
    <col min="3" max="3" width="9.140625" style="51"/>
    <col min="4" max="4" width="13.5703125" style="51" customWidth="1"/>
    <col min="5" max="5" width="9.140625" style="51"/>
    <col min="6" max="6" width="14.140625" style="51" customWidth="1"/>
    <col min="7" max="7" width="11.85546875" style="51" customWidth="1"/>
    <col min="8" max="8" width="12.5703125" style="51" customWidth="1"/>
    <col min="9" max="9" width="9.85546875" style="51" customWidth="1"/>
    <col min="10" max="10" width="9.140625" style="51"/>
    <col min="11" max="11" width="13.28515625" style="51" customWidth="1"/>
    <col min="12" max="15" width="9.140625" style="51"/>
    <col min="16" max="16" width="12.42578125" style="51" customWidth="1"/>
    <col min="17" max="21" width="9.140625" style="51"/>
    <col min="22" max="22" width="10" style="51" customWidth="1"/>
    <col min="23" max="28" width="9.140625" style="51"/>
    <col min="29" max="29" width="11.140625" style="51" customWidth="1"/>
    <col min="30" max="30" width="10.140625" style="51" customWidth="1"/>
    <col min="31" max="31" width="9.140625" style="51"/>
    <col min="32" max="32" width="11.85546875" style="51" customWidth="1"/>
    <col min="33" max="33" width="10.28515625" style="51" customWidth="1"/>
    <col min="34" max="34" width="9.5703125" style="51" bestFit="1" customWidth="1"/>
    <col min="35" max="35" width="9.85546875" style="51" customWidth="1"/>
    <col min="36" max="36" width="9.5703125" style="51" bestFit="1" customWidth="1"/>
    <col min="37" max="37" width="10.42578125" style="51" customWidth="1"/>
    <col min="38" max="38" width="10.28515625" style="51" customWidth="1"/>
    <col min="39" max="39" width="9.7109375" style="51" bestFit="1" customWidth="1"/>
    <col min="40" max="40" width="5.7109375" style="51" customWidth="1"/>
    <col min="41" max="41" width="9.5703125" style="51" bestFit="1" customWidth="1"/>
    <col min="42" max="43" width="9.140625" style="51"/>
    <col min="44" max="44" width="6.42578125" style="51" customWidth="1"/>
    <col min="45" max="57" width="9.140625" style="51"/>
    <col min="58" max="58" width="10.5703125" style="51" customWidth="1"/>
    <col min="59" max="16384" width="9.140625" style="51"/>
  </cols>
  <sheetData>
    <row r="1" spans="1:61" x14ac:dyDescent="0.2">
      <c r="A1" s="50"/>
      <c r="B1" s="50"/>
      <c r="C1" s="547" t="s">
        <v>883</v>
      </c>
      <c r="AR1" s="53"/>
    </row>
    <row r="2" spans="1:61" x14ac:dyDescent="0.2">
      <c r="A2" s="50"/>
      <c r="B2" s="50"/>
      <c r="AR2" s="53"/>
    </row>
    <row r="3" spans="1:61" ht="102" x14ac:dyDescent="0.2">
      <c r="A3" s="50"/>
      <c r="B3" s="50"/>
      <c r="D3" s="340" t="s">
        <v>695</v>
      </c>
      <c r="E3" s="57"/>
      <c r="F3" s="54" t="s">
        <v>696</v>
      </c>
      <c r="G3" s="57"/>
      <c r="H3" s="57"/>
      <c r="I3" s="57"/>
      <c r="J3" s="57"/>
      <c r="K3" s="87" t="s">
        <v>303</v>
      </c>
      <c r="L3" s="57"/>
      <c r="M3" s="57"/>
      <c r="N3" s="57"/>
      <c r="O3" s="57"/>
      <c r="P3" s="345" t="s">
        <v>699</v>
      </c>
      <c r="Q3" s="138"/>
      <c r="R3" s="345" t="s">
        <v>277</v>
      </c>
      <c r="S3" s="138"/>
      <c r="T3" s="345" t="s">
        <v>280</v>
      </c>
      <c r="U3" s="138"/>
      <c r="V3" s="345" t="s">
        <v>301</v>
      </c>
      <c r="W3" s="57"/>
      <c r="X3" s="87" t="s">
        <v>700</v>
      </c>
      <c r="Y3" s="57"/>
      <c r="Z3" s="57"/>
      <c r="AA3" s="57"/>
      <c r="AB3" s="57"/>
      <c r="AC3" s="340" t="s">
        <v>286</v>
      </c>
      <c r="AF3" s="54" t="s">
        <v>40</v>
      </c>
      <c r="AG3" s="54"/>
      <c r="AH3" s="54" t="str">
        <f>index_label</f>
        <v>1985 = 1</v>
      </c>
      <c r="AR3" s="53"/>
    </row>
    <row r="4" spans="1:61" x14ac:dyDescent="0.2">
      <c r="A4" s="50"/>
      <c r="B4" s="50"/>
      <c r="AF4" s="55" t="s">
        <v>103</v>
      </c>
      <c r="AG4" s="55" t="s">
        <v>104</v>
      </c>
      <c r="AH4" s="55" t="s">
        <v>105</v>
      </c>
      <c r="AI4" s="55" t="s">
        <v>106</v>
      </c>
      <c r="AJ4" s="55" t="s">
        <v>107</v>
      </c>
      <c r="AK4" s="55" t="s">
        <v>108</v>
      </c>
      <c r="AL4" s="55" t="s">
        <v>109</v>
      </c>
      <c r="AM4" s="55" t="s">
        <v>110</v>
      </c>
      <c r="AR4" s="53"/>
    </row>
    <row r="5" spans="1:61" ht="54" customHeight="1" x14ac:dyDescent="0.2">
      <c r="A5" s="50"/>
      <c r="B5" s="50"/>
      <c r="D5" s="77" t="str">
        <f>D12</f>
        <v>Total Consumption (Trillion Btu)</v>
      </c>
      <c r="F5" s="77" t="s">
        <v>275</v>
      </c>
      <c r="G5" s="77" t="s">
        <v>276</v>
      </c>
      <c r="H5" s="77" t="s">
        <v>629</v>
      </c>
      <c r="I5" s="77" t="str">
        <f>I12</f>
        <v>Total</v>
      </c>
      <c r="K5" s="77" t="str">
        <f>K12</f>
        <v xml:space="preserve">Single-Family </v>
      </c>
      <c r="L5" s="77" t="str">
        <f>L12</f>
        <v>Multi-Family</v>
      </c>
      <c r="M5" s="77" t="str">
        <f>M12</f>
        <v>Manufactured Homes</v>
      </c>
      <c r="N5" s="77" t="str">
        <f>N12</f>
        <v>Total</v>
      </c>
      <c r="P5" s="77" t="str">
        <f>P12</f>
        <v>Total</v>
      </c>
      <c r="R5" s="77" t="str">
        <f>R12</f>
        <v>Total</v>
      </c>
      <c r="T5" s="77" t="str">
        <f>T12</f>
        <v>Total</v>
      </c>
      <c r="V5" s="77" t="str">
        <f>V12</f>
        <v>Total</v>
      </c>
      <c r="X5" s="77" t="str">
        <f>X12</f>
        <v xml:space="preserve">Single-Family </v>
      </c>
      <c r="Y5" s="77" t="str">
        <f>Y12</f>
        <v>Multi-Family</v>
      </c>
      <c r="Z5" s="77" t="str">
        <f>Z12</f>
        <v>Manufactured Homes</v>
      </c>
      <c r="AA5" s="77" t="str">
        <f>AA12</f>
        <v>Total</v>
      </c>
      <c r="AC5" s="330" t="s">
        <v>32</v>
      </c>
      <c r="AD5" s="134"/>
      <c r="AF5" s="341" t="s">
        <v>696</v>
      </c>
      <c r="AG5" s="131" t="s">
        <v>112</v>
      </c>
      <c r="AH5" s="122" t="s">
        <v>290</v>
      </c>
      <c r="AI5" s="341" t="s">
        <v>707</v>
      </c>
      <c r="AJ5" s="120" t="s">
        <v>292</v>
      </c>
      <c r="AK5" s="131" t="s">
        <v>113</v>
      </c>
      <c r="AL5" s="132" t="s">
        <v>114</v>
      </c>
      <c r="AM5" s="131" t="s">
        <v>115</v>
      </c>
      <c r="AN5" s="59"/>
      <c r="AO5" s="132" t="s">
        <v>116</v>
      </c>
      <c r="AR5" s="53"/>
    </row>
    <row r="6" spans="1:61" ht="24.75" customHeight="1" x14ac:dyDescent="0.2">
      <c r="A6" s="137" t="s">
        <v>306</v>
      </c>
      <c r="B6" s="50"/>
      <c r="D6" s="77"/>
      <c r="F6" s="77"/>
      <c r="G6" s="77"/>
      <c r="H6" s="77"/>
      <c r="I6" s="77"/>
      <c r="K6" s="77"/>
      <c r="L6" s="77"/>
      <c r="M6" s="77"/>
      <c r="N6" s="77"/>
      <c r="P6" s="77"/>
      <c r="R6" s="77"/>
      <c r="T6" s="77"/>
      <c r="V6" s="77"/>
      <c r="X6" s="77"/>
      <c r="Y6" s="77"/>
      <c r="Z6" s="77"/>
      <c r="AA6" s="77"/>
      <c r="AC6" s="77"/>
      <c r="AD6" s="134"/>
      <c r="AF6" s="63"/>
      <c r="AG6" s="120"/>
      <c r="AH6" s="63"/>
      <c r="AI6" s="63"/>
      <c r="AJ6" s="63"/>
      <c r="AK6" s="63"/>
      <c r="AL6" s="121" t="s">
        <v>294</v>
      </c>
      <c r="AM6" s="64" t="s">
        <v>118</v>
      </c>
      <c r="AN6" s="65"/>
      <c r="AO6" s="347" t="s">
        <v>708</v>
      </c>
      <c r="AR6" s="53"/>
    </row>
    <row r="7" spans="1:61" ht="27.75" customHeight="1" thickBot="1" x14ac:dyDescent="0.25">
      <c r="A7" s="50"/>
      <c r="B7" s="50"/>
      <c r="D7" s="82" t="str">
        <f>D14</f>
        <v xml:space="preserve">   (TBtu)</v>
      </c>
      <c r="F7" s="82" t="str">
        <f>F14</f>
        <v>Thousand HU</v>
      </c>
      <c r="G7" s="82" t="str">
        <f>G14</f>
        <v>Thousand HU</v>
      </c>
      <c r="H7" s="82" t="str">
        <f>H14</f>
        <v>Thousand HU</v>
      </c>
      <c r="I7" s="82" t="str">
        <f>I14</f>
        <v>Thousand HU</v>
      </c>
      <c r="K7" s="82" t="str">
        <f>K14</f>
        <v>Billion SF</v>
      </c>
      <c r="L7" s="82" t="str">
        <f>L14</f>
        <v>Billion SF</v>
      </c>
      <c r="M7" s="82" t="str">
        <f>M14</f>
        <v>Billion SF</v>
      </c>
      <c r="N7" s="82" t="str">
        <f>N14</f>
        <v>Billion SF</v>
      </c>
      <c r="P7" s="82" t="str">
        <f>P14</f>
        <v>MMBtu/HU</v>
      </c>
      <c r="R7" s="82" t="str">
        <f>R14</f>
        <v xml:space="preserve"> kBtu/SF</v>
      </c>
      <c r="T7" s="82" t="str">
        <f>T14</f>
        <v xml:space="preserve"> kBtu/SF</v>
      </c>
      <c r="V7" s="82" t="str">
        <f>V14</f>
        <v xml:space="preserve"> kBtu/SF</v>
      </c>
      <c r="X7" s="82" t="str">
        <f>X14</f>
        <v>SF/HU</v>
      </c>
      <c r="Y7" s="82" t="str">
        <f>Y14</f>
        <v>SF/HU</v>
      </c>
      <c r="Z7" s="82" t="str">
        <f>Z14</f>
        <v>SF/HU</v>
      </c>
      <c r="AA7" s="82" t="str">
        <f>AA14</f>
        <v>SF/HU</v>
      </c>
      <c r="AC7" s="82" t="str">
        <f>AC14</f>
        <v>1985 = 1.0</v>
      </c>
      <c r="AD7" s="133"/>
      <c r="AF7" s="66"/>
      <c r="AG7" s="136" t="s">
        <v>701</v>
      </c>
      <c r="AH7" s="66"/>
      <c r="AI7" s="66"/>
      <c r="AJ7" s="66"/>
      <c r="AK7" s="123" t="s">
        <v>296</v>
      </c>
      <c r="AL7" s="67"/>
      <c r="AM7" s="66"/>
      <c r="AN7" s="67"/>
      <c r="AO7" s="67"/>
      <c r="AR7" s="53"/>
    </row>
    <row r="8" spans="1:61" x14ac:dyDescent="0.2">
      <c r="A8" s="50"/>
      <c r="B8" s="50"/>
      <c r="AE8"/>
      <c r="AF8"/>
      <c r="AG8"/>
      <c r="AH8"/>
      <c r="AI8"/>
      <c r="AJ8"/>
      <c r="AK8"/>
      <c r="AL8"/>
      <c r="AM8"/>
      <c r="AN8"/>
      <c r="AO8"/>
      <c r="AP8"/>
      <c r="AR8" s="53"/>
    </row>
    <row r="9" spans="1:61" x14ac:dyDescent="0.2">
      <c r="A9" s="50"/>
      <c r="B9" s="50"/>
      <c r="H9" s="633" t="s">
        <v>1493</v>
      </c>
      <c r="I9" s="616" t="s">
        <v>1483</v>
      </c>
      <c r="AE9"/>
      <c r="AF9"/>
      <c r="AG9"/>
      <c r="AH9"/>
      <c r="AI9"/>
      <c r="AJ9"/>
      <c r="AK9"/>
      <c r="AL9"/>
      <c r="AM9"/>
      <c r="AN9"/>
      <c r="AO9"/>
      <c r="AP9"/>
      <c r="AR9" s="53"/>
    </row>
    <row r="10" spans="1:61" x14ac:dyDescent="0.2">
      <c r="A10" s="50"/>
      <c r="B10" s="50"/>
      <c r="F10" s="54" t="s">
        <v>696</v>
      </c>
      <c r="I10" s="570">
        <v>1.0029999999999999</v>
      </c>
      <c r="K10" s="54" t="s">
        <v>303</v>
      </c>
      <c r="X10" s="54" t="s">
        <v>700</v>
      </c>
      <c r="AF10" s="54" t="s">
        <v>40</v>
      </c>
      <c r="AG10" s="54"/>
      <c r="AH10" s="54" t="str">
        <f>index_label</f>
        <v>1985 = 1</v>
      </c>
      <c r="AR10" s="53"/>
    </row>
    <row r="11" spans="1:61" x14ac:dyDescent="0.2">
      <c r="A11" s="75"/>
      <c r="B11" s="50"/>
      <c r="AF11" s="55" t="s">
        <v>103</v>
      </c>
      <c r="AG11" s="55" t="s">
        <v>104</v>
      </c>
      <c r="AH11" s="55" t="s">
        <v>105</v>
      </c>
      <c r="AI11" s="55" t="s">
        <v>106</v>
      </c>
      <c r="AJ11" s="55" t="s">
        <v>107</v>
      </c>
      <c r="AK11" s="55" t="s">
        <v>108</v>
      </c>
      <c r="AL11" s="55" t="s">
        <v>109</v>
      </c>
      <c r="AM11" s="55" t="s">
        <v>110</v>
      </c>
      <c r="AR11" s="53"/>
    </row>
    <row r="12" spans="1:61" ht="48.75" customHeight="1" x14ac:dyDescent="0.2">
      <c r="A12" s="50"/>
      <c r="B12" s="50"/>
      <c r="D12" s="330" t="s">
        <v>694</v>
      </c>
      <c r="E12" s="57"/>
      <c r="F12" s="330" t="str">
        <f>F5</f>
        <v xml:space="preserve">Single-Family </v>
      </c>
      <c r="G12" s="330" t="str">
        <f>G5</f>
        <v>Multi-Family</v>
      </c>
      <c r="H12" s="330" t="str">
        <f>H5</f>
        <v>Manufactured Homes</v>
      </c>
      <c r="I12" s="78" t="s">
        <v>32</v>
      </c>
      <c r="J12" s="57"/>
      <c r="K12" s="330" t="s">
        <v>275</v>
      </c>
      <c r="L12" s="330" t="s">
        <v>276</v>
      </c>
      <c r="M12" s="330" t="s">
        <v>629</v>
      </c>
      <c r="N12" s="56" t="s">
        <v>32</v>
      </c>
      <c r="O12" s="57"/>
      <c r="P12" s="78" t="s">
        <v>32</v>
      </c>
      <c r="Q12" s="57"/>
      <c r="R12" s="78" t="s">
        <v>32</v>
      </c>
      <c r="S12" s="57"/>
      <c r="T12" s="56" t="s">
        <v>32</v>
      </c>
      <c r="U12" s="57"/>
      <c r="V12" s="78" t="s">
        <v>32</v>
      </c>
      <c r="W12" s="57"/>
      <c r="X12" s="330" t="s">
        <v>275</v>
      </c>
      <c r="Y12" s="330" t="s">
        <v>276</v>
      </c>
      <c r="Z12" s="330" t="s">
        <v>629</v>
      </c>
      <c r="AA12" s="78" t="s">
        <v>32</v>
      </c>
      <c r="AB12" s="57"/>
      <c r="AC12" s="330" t="s">
        <v>32</v>
      </c>
      <c r="AD12" s="58"/>
      <c r="AE12" s="57"/>
      <c r="AF12" s="120" t="s">
        <v>127</v>
      </c>
      <c r="AG12" s="131" t="s">
        <v>112</v>
      </c>
      <c r="AH12" s="122" t="s">
        <v>290</v>
      </c>
      <c r="AI12" s="122" t="s">
        <v>295</v>
      </c>
      <c r="AJ12" s="120" t="s">
        <v>292</v>
      </c>
      <c r="AK12" s="131" t="s">
        <v>113</v>
      </c>
      <c r="AL12" s="59" t="s">
        <v>114</v>
      </c>
      <c r="AM12" s="131" t="s">
        <v>115</v>
      </c>
      <c r="AN12" s="59"/>
      <c r="AO12" s="132" t="s">
        <v>116</v>
      </c>
      <c r="AR12" s="53"/>
    </row>
    <row r="13" spans="1:61" ht="27" customHeight="1" x14ac:dyDescent="0.2">
      <c r="A13" s="137" t="s">
        <v>306</v>
      </c>
      <c r="B13" s="50"/>
      <c r="D13" s="80" t="s">
        <v>148</v>
      </c>
      <c r="E13" s="57"/>
      <c r="F13" s="61"/>
      <c r="G13" s="61"/>
      <c r="H13" s="61"/>
      <c r="I13" s="61"/>
      <c r="J13" s="57"/>
      <c r="K13" s="61"/>
      <c r="L13" s="61"/>
      <c r="M13" s="61"/>
      <c r="N13" s="61"/>
      <c r="O13" s="57"/>
      <c r="P13" s="80" t="s">
        <v>148</v>
      </c>
      <c r="Q13" s="57"/>
      <c r="R13" s="80" t="s">
        <v>148</v>
      </c>
      <c r="S13" s="57"/>
      <c r="T13" s="80" t="s">
        <v>148</v>
      </c>
      <c r="U13" s="57"/>
      <c r="V13" s="62"/>
      <c r="W13" s="57"/>
      <c r="X13" s="61"/>
      <c r="Y13" s="61"/>
      <c r="Z13" s="61"/>
      <c r="AA13" s="61"/>
      <c r="AB13" s="57"/>
      <c r="AC13" s="80" t="s">
        <v>148</v>
      </c>
      <c r="AD13" s="134"/>
      <c r="AE13" s="57"/>
      <c r="AF13" s="63"/>
      <c r="AG13" s="120"/>
      <c r="AH13" s="63"/>
      <c r="AI13" s="63"/>
      <c r="AJ13" s="63"/>
      <c r="AK13" s="63"/>
      <c r="AL13" s="121" t="s">
        <v>294</v>
      </c>
      <c r="AM13" s="64" t="s">
        <v>118</v>
      </c>
      <c r="AN13" s="65"/>
      <c r="AO13" s="121" t="s">
        <v>297</v>
      </c>
      <c r="AR13" s="53"/>
    </row>
    <row r="14" spans="1:61" ht="27.75" customHeight="1" thickBot="1" x14ac:dyDescent="0.25">
      <c r="A14" s="75"/>
      <c r="B14" s="50"/>
      <c r="D14" s="82" t="s">
        <v>120</v>
      </c>
      <c r="E14" s="57"/>
      <c r="F14" s="326" t="s">
        <v>705</v>
      </c>
      <c r="G14" s="326" t="s">
        <v>705</v>
      </c>
      <c r="H14" s="326" t="s">
        <v>705</v>
      </c>
      <c r="I14" s="326" t="s">
        <v>705</v>
      </c>
      <c r="J14" s="57"/>
      <c r="K14" s="80" t="s">
        <v>130</v>
      </c>
      <c r="L14" s="80" t="s">
        <v>130</v>
      </c>
      <c r="M14" s="80" t="s">
        <v>130</v>
      </c>
      <c r="N14" s="80" t="s">
        <v>130</v>
      </c>
      <c r="O14" s="57"/>
      <c r="P14" s="76" t="s">
        <v>702</v>
      </c>
      <c r="Q14" s="57"/>
      <c r="R14" s="76" t="s">
        <v>149</v>
      </c>
      <c r="S14" s="57"/>
      <c r="T14" s="61" t="s">
        <v>149</v>
      </c>
      <c r="U14" s="57"/>
      <c r="V14" s="76" t="s">
        <v>149</v>
      </c>
      <c r="W14" s="57"/>
      <c r="X14" s="80" t="s">
        <v>703</v>
      </c>
      <c r="Y14" s="80" t="s">
        <v>703</v>
      </c>
      <c r="Z14" s="80" t="s">
        <v>703</v>
      </c>
      <c r="AA14" s="80" t="s">
        <v>703</v>
      </c>
      <c r="AB14" s="57"/>
      <c r="AC14" s="61" t="s">
        <v>121</v>
      </c>
      <c r="AD14" s="58"/>
      <c r="AE14" s="57"/>
      <c r="AF14" s="66"/>
      <c r="AG14" s="135" t="s">
        <v>701</v>
      </c>
      <c r="AH14" s="66"/>
      <c r="AI14" s="66"/>
      <c r="AJ14" s="66"/>
      <c r="AK14" s="123" t="s">
        <v>296</v>
      </c>
      <c r="AL14" s="67"/>
      <c r="AM14" s="66"/>
      <c r="AN14" s="67"/>
      <c r="AO14" s="67"/>
      <c r="AR14" s="53"/>
      <c r="BD14"/>
      <c r="BE14" s="1" t="s">
        <v>553</v>
      </c>
      <c r="BF14"/>
      <c r="BG14"/>
      <c r="BH14"/>
      <c r="BI14"/>
    </row>
    <row r="15" spans="1:61" hidden="1" x14ac:dyDescent="0.2">
      <c r="A15" s="75" t="s">
        <v>148</v>
      </c>
      <c r="B15" s="50">
        <v>1949</v>
      </c>
      <c r="D15" s="79"/>
      <c r="F15" s="69"/>
      <c r="G15" s="69"/>
      <c r="H15" s="69"/>
      <c r="I15" s="69"/>
      <c r="P15" s="70"/>
      <c r="AC15" s="71"/>
      <c r="AD15" s="72"/>
      <c r="AF15" s="73"/>
      <c r="AG15" s="73"/>
      <c r="AH15" s="73"/>
      <c r="AI15" s="73"/>
      <c r="AJ15" s="73"/>
      <c r="AK15" s="73"/>
      <c r="AL15" s="73"/>
      <c r="AM15" s="73"/>
      <c r="AN15" s="73"/>
      <c r="AO15" s="73"/>
      <c r="AR15" s="53"/>
      <c r="BD15"/>
      <c r="BE15"/>
      <c r="BF15"/>
      <c r="BG15"/>
      <c r="BH15"/>
      <c r="BI15"/>
    </row>
    <row r="16" spans="1:61" ht="51.75" hidden="1" thickBot="1" x14ac:dyDescent="0.25">
      <c r="A16" s="75" t="s">
        <v>148</v>
      </c>
      <c r="B16" s="50">
        <f t="shared" ref="B16:B78" si="0">B15+1</f>
        <v>1950</v>
      </c>
      <c r="D16" s="79"/>
      <c r="F16" s="69"/>
      <c r="G16" s="69"/>
      <c r="H16" s="69"/>
      <c r="I16" s="69"/>
      <c r="P16" s="70"/>
      <c r="AC16" s="71"/>
      <c r="AD16" s="71"/>
      <c r="AF16" s="73"/>
      <c r="AG16" s="73"/>
      <c r="AH16" s="73"/>
      <c r="AI16" s="73"/>
      <c r="AJ16" s="73"/>
      <c r="AK16" s="73"/>
      <c r="AL16" s="73"/>
      <c r="AM16" s="73"/>
      <c r="AN16" s="73"/>
      <c r="AO16" s="73"/>
      <c r="AR16" s="53"/>
      <c r="BD16" s="95"/>
      <c r="BE16" s="253" t="s">
        <v>415</v>
      </c>
      <c r="BF16" s="253" t="s">
        <v>419</v>
      </c>
      <c r="BG16" s="253" t="s">
        <v>416</v>
      </c>
      <c r="BH16" s="253" t="s">
        <v>417</v>
      </c>
      <c r="BI16" s="253" t="s">
        <v>585</v>
      </c>
    </row>
    <row r="17" spans="1:61" hidden="1" x14ac:dyDescent="0.2">
      <c r="A17" s="75" t="s">
        <v>148</v>
      </c>
      <c r="B17" s="50">
        <f t="shared" si="0"/>
        <v>1951</v>
      </c>
      <c r="D17" s="79"/>
      <c r="F17" s="69"/>
      <c r="G17" s="69"/>
      <c r="H17" s="69"/>
      <c r="I17" s="69"/>
      <c r="P17" s="70"/>
      <c r="AC17" s="71"/>
      <c r="AD17" s="71"/>
      <c r="AF17" s="73"/>
      <c r="AG17" s="73"/>
      <c r="AH17" s="73"/>
      <c r="AI17" s="73"/>
      <c r="AJ17" s="73"/>
      <c r="AK17" s="73"/>
      <c r="AL17" s="73"/>
      <c r="AM17" s="73"/>
      <c r="AN17" s="73"/>
      <c r="AO17" s="73"/>
      <c r="AR17" s="53"/>
      <c r="BD17" s="95">
        <v>1985</v>
      </c>
      <c r="BE17" s="9">
        <v>1</v>
      </c>
      <c r="BF17" s="9">
        <v>1</v>
      </c>
      <c r="BG17" s="9">
        <v>1</v>
      </c>
      <c r="BH17" s="9">
        <v>1</v>
      </c>
      <c r="BI17" s="17">
        <v>1</v>
      </c>
    </row>
    <row r="18" spans="1:61" hidden="1" x14ac:dyDescent="0.2">
      <c r="A18" s="75" t="s">
        <v>148</v>
      </c>
      <c r="B18" s="50">
        <f t="shared" si="0"/>
        <v>1952</v>
      </c>
      <c r="D18" s="79"/>
      <c r="F18" s="69"/>
      <c r="G18" s="69"/>
      <c r="H18" s="69"/>
      <c r="I18" s="69"/>
      <c r="P18" s="70"/>
      <c r="AC18" s="71"/>
      <c r="AD18" s="71"/>
      <c r="AF18" s="73"/>
      <c r="AG18" s="73"/>
      <c r="AH18" s="73"/>
      <c r="AI18" s="73"/>
      <c r="AJ18" s="73"/>
      <c r="AK18" s="73"/>
      <c r="AL18" s="73"/>
      <c r="AM18" s="73"/>
      <c r="AN18" s="73"/>
      <c r="AO18" s="73"/>
      <c r="AR18" s="53"/>
      <c r="BD18" s="95">
        <v>1986</v>
      </c>
      <c r="BE18" s="9">
        <v>1.0020336592800534</v>
      </c>
      <c r="BF18" s="9">
        <v>1.0192305476500476</v>
      </c>
      <c r="BG18" s="9">
        <v>1.0121109621818536</v>
      </c>
      <c r="BH18" s="9">
        <v>0.97592898535522632</v>
      </c>
      <c r="BI18" s="17">
        <v>0.99532183831316356</v>
      </c>
    </row>
    <row r="19" spans="1:61" hidden="1" x14ac:dyDescent="0.2">
      <c r="A19" s="75" t="s">
        <v>148</v>
      </c>
      <c r="B19" s="50">
        <f t="shared" si="0"/>
        <v>1953</v>
      </c>
      <c r="D19" s="79"/>
      <c r="F19" s="69"/>
      <c r="G19" s="69"/>
      <c r="H19" s="69"/>
      <c r="I19" s="69"/>
      <c r="P19" s="70"/>
      <c r="AC19" s="71"/>
      <c r="AD19" s="71"/>
      <c r="AF19" s="73"/>
      <c r="AG19" s="73"/>
      <c r="AH19" s="73"/>
      <c r="AI19" s="73"/>
      <c r="AJ19" s="73"/>
      <c r="AK19" s="73"/>
      <c r="AL19" s="73"/>
      <c r="AM19" s="73"/>
      <c r="AN19" s="73"/>
      <c r="AO19" s="73"/>
      <c r="AR19" s="53"/>
      <c r="BD19" s="95">
        <v>1987</v>
      </c>
      <c r="BE19" s="9">
        <v>1.0257750890035429</v>
      </c>
      <c r="BF19" s="9">
        <v>1.0309947113113413</v>
      </c>
      <c r="BG19" s="9">
        <v>1.023930061536239</v>
      </c>
      <c r="BH19" s="9">
        <v>0.98057998928525658</v>
      </c>
      <c r="BI19" s="17">
        <v>0.99092866255128809</v>
      </c>
    </row>
    <row r="20" spans="1:61" hidden="1" x14ac:dyDescent="0.2">
      <c r="A20" s="75" t="s">
        <v>148</v>
      </c>
      <c r="B20" s="50">
        <f t="shared" si="0"/>
        <v>1954</v>
      </c>
      <c r="D20" s="79"/>
      <c r="F20" s="69"/>
      <c r="G20" s="69"/>
      <c r="H20" s="69"/>
      <c r="I20" s="69"/>
      <c r="P20" s="70"/>
      <c r="AC20" s="71"/>
      <c r="AD20" s="71"/>
      <c r="AF20" s="73"/>
      <c r="AG20" s="73"/>
      <c r="AH20" s="73"/>
      <c r="AI20" s="73"/>
      <c r="AJ20" s="73"/>
      <c r="AK20" s="73"/>
      <c r="AL20" s="73"/>
      <c r="AM20" s="73"/>
      <c r="AN20" s="73"/>
      <c r="AO20" s="73"/>
      <c r="AR20" s="53"/>
      <c r="BD20" s="95">
        <v>1988</v>
      </c>
      <c r="BE20" s="9">
        <v>1.0874416489199918</v>
      </c>
      <c r="BF20" s="9">
        <v>1.0499487262210647</v>
      </c>
      <c r="BG20" s="9">
        <v>1.0353979241746722</v>
      </c>
      <c r="BH20" s="9">
        <v>1.0078030115503169</v>
      </c>
      <c r="BI20" s="17">
        <v>0.99255579580702868</v>
      </c>
    </row>
    <row r="21" spans="1:61" hidden="1" x14ac:dyDescent="0.2">
      <c r="A21" s="75" t="s">
        <v>148</v>
      </c>
      <c r="B21" s="50">
        <f t="shared" si="0"/>
        <v>1955</v>
      </c>
      <c r="D21" s="79"/>
      <c r="F21" s="69"/>
      <c r="G21" s="69"/>
      <c r="H21" s="69"/>
      <c r="I21" s="69"/>
      <c r="P21" s="70"/>
      <c r="AC21" s="71"/>
      <c r="AD21" s="71"/>
      <c r="AF21" s="73"/>
      <c r="AG21" s="73"/>
      <c r="AH21" s="73"/>
      <c r="AI21" s="73"/>
      <c r="AJ21" s="73"/>
      <c r="AK21" s="73"/>
      <c r="AL21" s="73"/>
      <c r="AM21" s="73"/>
      <c r="AN21" s="73"/>
      <c r="AO21" s="73"/>
      <c r="AR21" s="53"/>
      <c r="BD21" s="95">
        <v>1989</v>
      </c>
      <c r="BE21" s="9">
        <v>1.137475938364702</v>
      </c>
      <c r="BF21" s="9">
        <v>1.0696055951791124</v>
      </c>
      <c r="BG21" s="9">
        <v>1.0463300716022612</v>
      </c>
      <c r="BH21" s="9">
        <v>1.0082335311188568</v>
      </c>
      <c r="BI21" s="17">
        <v>1.0080653997436821</v>
      </c>
    </row>
    <row r="22" spans="1:61" hidden="1" x14ac:dyDescent="0.2">
      <c r="A22" s="75" t="s">
        <v>148</v>
      </c>
      <c r="B22" s="50">
        <f t="shared" si="0"/>
        <v>1956</v>
      </c>
      <c r="D22" s="79"/>
      <c r="F22" s="69"/>
      <c r="G22" s="69"/>
      <c r="H22" s="69"/>
      <c r="I22" s="69"/>
      <c r="P22" s="70"/>
      <c r="AC22" s="71"/>
      <c r="AD22" s="71"/>
      <c r="AF22" s="73"/>
      <c r="AG22" s="73"/>
      <c r="AH22" s="73"/>
      <c r="AI22" s="73"/>
      <c r="AJ22" s="73"/>
      <c r="AK22" s="73"/>
      <c r="AL22" s="73"/>
      <c r="AM22" s="73"/>
      <c r="AN22" s="73"/>
      <c r="AO22" s="73"/>
      <c r="AR22" s="53"/>
      <c r="BD22" s="95">
        <v>1990</v>
      </c>
      <c r="BE22" s="9">
        <v>1.0914935388431937</v>
      </c>
      <c r="BF22" s="9">
        <v>1.0755625712935968</v>
      </c>
      <c r="BG22" s="9">
        <v>1.056464136933756</v>
      </c>
      <c r="BH22" s="9">
        <v>0.95314900400077218</v>
      </c>
      <c r="BI22" s="17">
        <v>1.0077897366393302</v>
      </c>
    </row>
    <row r="23" spans="1:61" hidden="1" x14ac:dyDescent="0.2">
      <c r="A23" s="75" t="s">
        <v>148</v>
      </c>
      <c r="B23" s="50">
        <f t="shared" si="0"/>
        <v>1957</v>
      </c>
      <c r="D23" s="79"/>
      <c r="F23" s="69"/>
      <c r="G23" s="69"/>
      <c r="H23" s="69"/>
      <c r="I23" s="69"/>
      <c r="P23" s="70"/>
      <c r="AC23" s="71"/>
      <c r="AD23" s="71"/>
      <c r="AF23" s="73"/>
      <c r="AG23" s="73"/>
      <c r="AH23" s="73"/>
      <c r="AI23" s="73"/>
      <c r="AJ23" s="73"/>
      <c r="AK23" s="73"/>
      <c r="AL23" s="73"/>
      <c r="AM23" s="73"/>
      <c r="AN23" s="73"/>
      <c r="AO23" s="73"/>
      <c r="AR23" s="53"/>
      <c r="BD23" s="95">
        <v>1991</v>
      </c>
      <c r="BE23" s="9">
        <v>1.1232655394460189</v>
      </c>
      <c r="BF23" s="9">
        <v>1.0866814918941341</v>
      </c>
      <c r="BG23" s="9">
        <v>1.0738063702406406</v>
      </c>
      <c r="BH23" s="9">
        <v>0.97593598364286249</v>
      </c>
      <c r="BI23" s="17">
        <v>0.98635410854565708</v>
      </c>
    </row>
    <row r="24" spans="1:61" hidden="1" x14ac:dyDescent="0.2">
      <c r="A24" s="75" t="s">
        <v>148</v>
      </c>
      <c r="B24" s="50">
        <f t="shared" si="0"/>
        <v>1958</v>
      </c>
      <c r="D24" s="79"/>
      <c r="F24" s="69"/>
      <c r="G24" s="69"/>
      <c r="H24" s="69"/>
      <c r="I24" s="69"/>
      <c r="P24" s="70"/>
      <c r="AC24" s="71"/>
      <c r="AD24" s="71"/>
      <c r="AF24" s="73"/>
      <c r="AG24" s="73"/>
      <c r="AH24" s="73"/>
      <c r="AI24" s="73"/>
      <c r="AJ24" s="73"/>
      <c r="AK24" s="73"/>
      <c r="AL24" s="73"/>
      <c r="AM24" s="73"/>
      <c r="AN24" s="73"/>
      <c r="AO24" s="73"/>
      <c r="AR24" s="53"/>
      <c r="BD24" s="95">
        <v>1992</v>
      </c>
      <c r="BE24" s="9">
        <v>1.1203299959180515</v>
      </c>
      <c r="BF24" s="9">
        <v>1.102317113919967</v>
      </c>
      <c r="BG24" s="9">
        <v>1.0912023211145085</v>
      </c>
      <c r="BH24" s="9">
        <v>0.96762157726603337</v>
      </c>
      <c r="BI24" s="17">
        <v>0.96256172510150295</v>
      </c>
    </row>
    <row r="25" spans="1:61" hidden="1" x14ac:dyDescent="0.2">
      <c r="A25" s="75" t="s">
        <v>148</v>
      </c>
      <c r="B25" s="50">
        <f t="shared" si="0"/>
        <v>1959</v>
      </c>
      <c r="D25" s="79"/>
      <c r="F25" s="69"/>
      <c r="G25" s="69"/>
      <c r="H25" s="69"/>
      <c r="I25" s="69"/>
      <c r="P25" s="70"/>
      <c r="AC25" s="71"/>
      <c r="AD25" s="71"/>
      <c r="AF25" s="73"/>
      <c r="AG25" s="73"/>
      <c r="AH25" s="73"/>
      <c r="AI25" s="73"/>
      <c r="AJ25" s="73"/>
      <c r="AK25" s="73"/>
      <c r="AL25" s="73"/>
      <c r="AM25" s="73"/>
      <c r="AN25" s="73"/>
      <c r="AO25" s="73"/>
      <c r="AR25" s="53"/>
      <c r="BD25" s="95">
        <v>1993</v>
      </c>
      <c r="BE25" s="9">
        <v>1.177349641673664</v>
      </c>
      <c r="BF25" s="9">
        <v>1.1110394174376939</v>
      </c>
      <c r="BG25" s="9">
        <v>1.108518507200039</v>
      </c>
      <c r="BH25" s="9">
        <v>1.0076488428657537</v>
      </c>
      <c r="BI25" s="17">
        <v>0.94868892379392955</v>
      </c>
    </row>
    <row r="26" spans="1:61" hidden="1" x14ac:dyDescent="0.2">
      <c r="A26" s="75" t="s">
        <v>148</v>
      </c>
      <c r="B26" s="50">
        <f t="shared" si="0"/>
        <v>1960</v>
      </c>
      <c r="D26" s="79"/>
      <c r="F26" s="69"/>
      <c r="G26" s="69"/>
      <c r="H26" s="69"/>
      <c r="I26" s="69"/>
      <c r="P26" s="70"/>
      <c r="AC26" s="71"/>
      <c r="AD26" s="71"/>
      <c r="AF26" s="73"/>
      <c r="AG26" s="73"/>
      <c r="AH26" s="73"/>
      <c r="AI26" s="73"/>
      <c r="AJ26" s="73"/>
      <c r="AK26" s="73"/>
      <c r="AL26" s="73"/>
      <c r="AM26" s="73"/>
      <c r="AN26" s="73"/>
      <c r="AO26" s="73"/>
      <c r="AR26" s="53"/>
      <c r="BD26" s="95">
        <v>1994</v>
      </c>
      <c r="BE26" s="9">
        <v>1.1710367279175466</v>
      </c>
      <c r="BF26" s="9">
        <v>1.1188860339443942</v>
      </c>
      <c r="BG26" s="9">
        <v>1.1232146924431996</v>
      </c>
      <c r="BH26" s="9">
        <v>0.98893846031021859</v>
      </c>
      <c r="BI26" s="17">
        <v>0.94222065511706909</v>
      </c>
    </row>
    <row r="27" spans="1:61" hidden="1" x14ac:dyDescent="0.2">
      <c r="A27" s="75" t="s">
        <v>148</v>
      </c>
      <c r="B27" s="50">
        <f t="shared" si="0"/>
        <v>1961</v>
      </c>
      <c r="D27" s="79"/>
      <c r="F27" s="69"/>
      <c r="G27" s="69"/>
      <c r="H27" s="69"/>
      <c r="I27" s="69"/>
      <c r="P27" s="70"/>
      <c r="AC27" s="71"/>
      <c r="AD27" s="71"/>
      <c r="AF27" s="73"/>
      <c r="AG27" s="73"/>
      <c r="AH27" s="73"/>
      <c r="AI27" s="73"/>
      <c r="AJ27" s="73"/>
      <c r="AK27" s="73"/>
      <c r="AL27" s="73"/>
      <c r="AM27" s="73"/>
      <c r="AN27" s="73"/>
      <c r="AO27" s="73"/>
      <c r="AR27" s="53"/>
      <c r="BD27" s="95">
        <v>1995</v>
      </c>
      <c r="BE27" s="9">
        <v>1.1972270107574494</v>
      </c>
      <c r="BF27" s="9">
        <v>1.1405823318623329</v>
      </c>
      <c r="BG27" s="9">
        <v>1.1378982019065542</v>
      </c>
      <c r="BH27" s="9">
        <v>1.0043976576628382</v>
      </c>
      <c r="BI27" s="17">
        <v>0.91841879795217218</v>
      </c>
    </row>
    <row r="28" spans="1:61" hidden="1" x14ac:dyDescent="0.2">
      <c r="A28" s="75" t="s">
        <v>148</v>
      </c>
      <c r="B28" s="50">
        <f t="shared" si="0"/>
        <v>1962</v>
      </c>
      <c r="D28" s="79"/>
      <c r="F28" s="69"/>
      <c r="G28" s="69"/>
      <c r="H28" s="69"/>
      <c r="I28" s="69"/>
      <c r="P28" s="70"/>
      <c r="AC28" s="71"/>
      <c r="AD28" s="71"/>
      <c r="AF28" s="73"/>
      <c r="AG28" s="73"/>
      <c r="AH28" s="73"/>
      <c r="AI28" s="73"/>
      <c r="AJ28" s="73"/>
      <c r="AK28" s="73"/>
      <c r="AL28" s="73"/>
      <c r="AM28" s="73"/>
      <c r="AN28" s="73"/>
      <c r="AO28" s="73"/>
      <c r="AR28" s="53"/>
      <c r="BD28" s="95">
        <v>1996</v>
      </c>
      <c r="BE28" s="9">
        <v>1.2613833671974832</v>
      </c>
      <c r="BF28" s="9">
        <v>1.1479219716784383</v>
      </c>
      <c r="BG28" s="9">
        <v>1.1525811381445978</v>
      </c>
      <c r="BH28" s="9">
        <v>1.0091397392680514</v>
      </c>
      <c r="BI28" s="17">
        <v>0.94473915374165451</v>
      </c>
    </row>
    <row r="29" spans="1:61" hidden="1" x14ac:dyDescent="0.2">
      <c r="A29" s="75" t="s">
        <v>148</v>
      </c>
      <c r="B29" s="50">
        <f t="shared" si="0"/>
        <v>1963</v>
      </c>
      <c r="D29" s="79"/>
      <c r="F29" s="69"/>
      <c r="G29" s="69"/>
      <c r="H29" s="69"/>
      <c r="I29" s="69"/>
      <c r="P29" s="70"/>
      <c r="AC29" s="71"/>
      <c r="AD29" s="71"/>
      <c r="AF29" s="73"/>
      <c r="AG29" s="73"/>
      <c r="AH29" s="73"/>
      <c r="AI29" s="73"/>
      <c r="AJ29" s="73"/>
      <c r="AK29" s="73"/>
      <c r="AL29" s="73"/>
      <c r="AM29" s="73"/>
      <c r="AN29" s="73"/>
      <c r="AO29" s="73"/>
      <c r="AR29" s="53"/>
      <c r="BD29" s="95">
        <v>1997</v>
      </c>
      <c r="BE29" s="9">
        <v>1.2271672516723804</v>
      </c>
      <c r="BF29" s="9">
        <v>1.1639493484197307</v>
      </c>
      <c r="BG29" s="9">
        <v>1.1672711524536317</v>
      </c>
      <c r="BH29" s="9">
        <v>0.99832307214588223</v>
      </c>
      <c r="BI29" s="17">
        <v>0.90474629804485285</v>
      </c>
    </row>
    <row r="30" spans="1:61" hidden="1" x14ac:dyDescent="0.2">
      <c r="A30" s="75" t="s">
        <v>148</v>
      </c>
      <c r="B30" s="50">
        <f t="shared" si="0"/>
        <v>1964</v>
      </c>
      <c r="D30" s="79"/>
      <c r="F30" s="69"/>
      <c r="G30" s="69"/>
      <c r="H30" s="69"/>
      <c r="I30" s="69"/>
      <c r="P30" s="70"/>
      <c r="AC30" s="71"/>
      <c r="AD30" s="71"/>
      <c r="AF30" s="73"/>
      <c r="AG30" s="73"/>
      <c r="AH30" s="73"/>
      <c r="AI30" s="73"/>
      <c r="AJ30" s="73"/>
      <c r="AK30" s="73"/>
      <c r="AL30" s="73"/>
      <c r="AM30" s="73"/>
      <c r="AN30" s="73"/>
      <c r="AO30" s="73"/>
      <c r="AR30" s="53"/>
      <c r="BD30" s="95">
        <v>1998</v>
      </c>
      <c r="BE30" s="9">
        <v>1.2237950682545191</v>
      </c>
      <c r="BF30" s="9">
        <v>1.1852395771411801</v>
      </c>
      <c r="BG30" s="9">
        <v>1.1820896843370592</v>
      </c>
      <c r="BH30" s="9">
        <v>0.96430950279715122</v>
      </c>
      <c r="BI30" s="17">
        <v>0.90580701527539031</v>
      </c>
    </row>
    <row r="31" spans="1:61" hidden="1" x14ac:dyDescent="0.2">
      <c r="A31" s="75" t="s">
        <v>148</v>
      </c>
      <c r="B31" s="50">
        <f t="shared" si="0"/>
        <v>1965</v>
      </c>
      <c r="D31" s="79"/>
      <c r="F31" s="69"/>
      <c r="G31" s="69"/>
      <c r="H31" s="69"/>
      <c r="I31" s="69"/>
      <c r="P31" s="70"/>
      <c r="AC31" s="71"/>
      <c r="AD31" s="71"/>
      <c r="AF31" s="73"/>
      <c r="AG31" s="73"/>
      <c r="AH31" s="73"/>
      <c r="AI31" s="73"/>
      <c r="AJ31" s="73"/>
      <c r="AK31" s="73"/>
      <c r="AL31" s="73"/>
      <c r="AM31" s="73"/>
      <c r="AN31" s="73"/>
      <c r="AO31" s="73"/>
      <c r="AR31" s="53"/>
      <c r="BD31" s="95">
        <v>1999</v>
      </c>
      <c r="BE31" s="9">
        <v>1.2594882071335987</v>
      </c>
      <c r="BF31" s="9">
        <v>1.2065342017192668</v>
      </c>
      <c r="BG31" s="9">
        <v>1.1970575741248244</v>
      </c>
      <c r="BH31" s="9">
        <v>0.9708699594666691</v>
      </c>
      <c r="BI31" s="17">
        <v>0.89821099250336756</v>
      </c>
    </row>
    <row r="32" spans="1:61" hidden="1" x14ac:dyDescent="0.2">
      <c r="A32" s="75" t="s">
        <v>148</v>
      </c>
      <c r="B32" s="50">
        <f t="shared" si="0"/>
        <v>1966</v>
      </c>
      <c r="D32" s="79"/>
      <c r="F32" s="69"/>
      <c r="G32" s="69"/>
      <c r="H32" s="69"/>
      <c r="I32" s="69"/>
      <c r="P32" s="70"/>
      <c r="AC32" s="71"/>
      <c r="AD32" s="71"/>
      <c r="AF32" s="73"/>
      <c r="AG32" s="73"/>
      <c r="AH32" s="73"/>
      <c r="AI32" s="73"/>
      <c r="AJ32" s="73"/>
      <c r="AK32" s="73"/>
      <c r="AL32" s="73"/>
      <c r="AM32" s="73"/>
      <c r="AN32" s="73"/>
      <c r="AO32" s="73"/>
      <c r="AR32" s="53"/>
      <c r="BD32" s="95">
        <v>2000</v>
      </c>
      <c r="BE32" s="9">
        <v>1.3120110399230065</v>
      </c>
      <c r="BF32" s="9">
        <v>1.2278330473187848</v>
      </c>
      <c r="BG32" s="9">
        <v>1.2121567372590638</v>
      </c>
      <c r="BH32" s="9">
        <v>0.98505988960515678</v>
      </c>
      <c r="BI32" s="17">
        <v>0.89490463192244396</v>
      </c>
    </row>
    <row r="33" spans="1:61" hidden="1" x14ac:dyDescent="0.2">
      <c r="A33" s="75" t="s">
        <v>148</v>
      </c>
      <c r="B33" s="50">
        <f t="shared" si="0"/>
        <v>1967</v>
      </c>
      <c r="D33" s="79"/>
      <c r="F33" s="69"/>
      <c r="G33" s="69"/>
      <c r="H33" s="69"/>
      <c r="I33" s="69"/>
      <c r="P33" s="70"/>
      <c r="AC33" s="71"/>
      <c r="AD33" s="71"/>
      <c r="AF33" s="73"/>
      <c r="AG33" s="73"/>
      <c r="AH33" s="73"/>
      <c r="AI33" s="73"/>
      <c r="AJ33" s="73"/>
      <c r="AK33" s="73"/>
      <c r="AL33" s="73"/>
      <c r="AM33" s="73"/>
      <c r="AN33" s="73"/>
      <c r="AO33" s="73"/>
      <c r="AR33" s="53"/>
      <c r="BD33" s="95">
        <v>2001</v>
      </c>
      <c r="BE33" s="9">
        <v>1.2849900105145728</v>
      </c>
      <c r="BF33" s="9">
        <v>1.2491359482547804</v>
      </c>
      <c r="BG33" s="9">
        <v>1.2273855042536923</v>
      </c>
      <c r="BH33" s="9">
        <v>0.96333847727625754</v>
      </c>
      <c r="BI33" s="17">
        <v>0.87002182585690058</v>
      </c>
    </row>
    <row r="34" spans="1:61" hidden="1" x14ac:dyDescent="0.2">
      <c r="A34" s="75" t="s">
        <v>148</v>
      </c>
      <c r="B34" s="50">
        <f t="shared" si="0"/>
        <v>1968</v>
      </c>
      <c r="D34" s="79"/>
      <c r="F34" s="69"/>
      <c r="G34" s="69"/>
      <c r="H34" s="69"/>
      <c r="I34" s="69"/>
      <c r="P34" s="70"/>
      <c r="AC34" s="71"/>
      <c r="AD34" s="71"/>
      <c r="AF34" s="73"/>
      <c r="AG34" s="73"/>
      <c r="AH34" s="73"/>
      <c r="AI34" s="73"/>
      <c r="AJ34" s="73"/>
      <c r="AK34" s="73"/>
      <c r="AL34" s="73"/>
      <c r="AM34" s="73"/>
      <c r="AN34" s="73"/>
      <c r="AO34" s="73"/>
      <c r="AR34" s="53"/>
      <c r="BD34" s="95">
        <v>2002</v>
      </c>
      <c r="BE34" s="9">
        <v>1.3348647201320571</v>
      </c>
      <c r="BF34" s="9">
        <v>1.2613125040516688</v>
      </c>
      <c r="BG34" s="9">
        <v>1.2379104474234053</v>
      </c>
      <c r="BH34" s="9">
        <v>0.98781886221902981</v>
      </c>
      <c r="BI34" s="17">
        <v>0.86546201394197686</v>
      </c>
    </row>
    <row r="35" spans="1:61" hidden="1" x14ac:dyDescent="0.2">
      <c r="A35" s="75" t="s">
        <v>148</v>
      </c>
      <c r="B35" s="50">
        <f t="shared" si="0"/>
        <v>1969</v>
      </c>
      <c r="D35" s="79"/>
      <c r="F35" s="69"/>
      <c r="G35" s="69"/>
      <c r="H35" s="69"/>
      <c r="I35" s="69"/>
      <c r="P35" s="70"/>
      <c r="AC35" s="71"/>
      <c r="AD35" s="71"/>
      <c r="AF35" s="73"/>
      <c r="AG35" s="73"/>
      <c r="AH35" s="73"/>
      <c r="AI35" s="73"/>
      <c r="AJ35" s="73"/>
      <c r="AK35" s="73"/>
      <c r="AL35" s="73"/>
      <c r="AM35" s="73"/>
      <c r="AN35" s="73"/>
      <c r="AO35" s="73"/>
      <c r="AR35" s="53"/>
      <c r="BD35" s="95">
        <v>2003</v>
      </c>
      <c r="BE35" s="9">
        <v>1.3538184128610296</v>
      </c>
      <c r="BF35" s="9">
        <v>1.2839307360292607</v>
      </c>
      <c r="BG35" s="9">
        <v>1.2485187833655684</v>
      </c>
      <c r="BH35" s="9">
        <v>0.98861808546133256</v>
      </c>
      <c r="BI35" s="17">
        <v>0.8542700672870972</v>
      </c>
    </row>
    <row r="36" spans="1:61" x14ac:dyDescent="0.2">
      <c r="A36" s="75" t="s">
        <v>148</v>
      </c>
      <c r="B36" s="50">
        <f t="shared" si="0"/>
        <v>1970</v>
      </c>
      <c r="D36" s="79">
        <f>Conversion_Factors!$O32*D185+D261</f>
        <v>3329.0170854112102</v>
      </c>
      <c r="F36" s="327">
        <f>'Final Floorspace Estimates'!D59</f>
        <v>8412</v>
      </c>
      <c r="G36" s="327">
        <f>'Final Floorspace Estimates'!E59</f>
        <v>6828</v>
      </c>
      <c r="H36" s="327">
        <f>'Final Floorspace Estimates'!F59</f>
        <v>241</v>
      </c>
      <c r="I36" s="327">
        <f t="shared" ref="I36:I50" si="1">SUM(F36:H36)</f>
        <v>15481</v>
      </c>
      <c r="K36" s="356">
        <f>'Final Floorspace Estimates'!U59</f>
        <v>18.209240878077207</v>
      </c>
      <c r="L36" s="356">
        <f>'Final Floorspace Estimates'!V59</f>
        <v>5.7939694092525862</v>
      </c>
      <c r="M36" s="356">
        <f>'Final Floorspace Estimates'!W59</f>
        <v>0.1651854155446679</v>
      </c>
      <c r="N36" s="81">
        <f t="shared" ref="N36:N50" si="2">SUM(K36:M36)</f>
        <v>24.168395702874459</v>
      </c>
      <c r="P36" s="84">
        <f>D36/I36*1000</f>
        <v>215.03889189401269</v>
      </c>
      <c r="R36" s="79">
        <f>Conversion_Factors!$O32*R185+R261</f>
        <v>137.74257614522898</v>
      </c>
      <c r="T36" s="79">
        <f>Conversion_Factors!$O32*T185+T261</f>
        <v>136.70242382112636</v>
      </c>
      <c r="V36" s="119">
        <f>R36/T36</f>
        <v>1.007608879894212</v>
      </c>
      <c r="X36" s="125">
        <f>'Final Floorspace Estimates'!Q59</f>
        <v>2164.67437922934</v>
      </c>
      <c r="Y36" s="125">
        <f>'Final Floorspace Estimates'!R59</f>
        <v>848.56025325901976</v>
      </c>
      <c r="Z36" s="125">
        <f>'Final Floorspace Estimates'!S59</f>
        <v>685.41666201107012</v>
      </c>
      <c r="AA36" s="125">
        <f>N36/I36*1000000</f>
        <v>1561.1650218251054</v>
      </c>
      <c r="AC36" s="71">
        <f t="shared" ref="AC36:AC75" si="3">T36/T$80</f>
        <v>1.2565561699434402</v>
      </c>
      <c r="AD36" s="71"/>
      <c r="AF36" s="73">
        <f>I36/I$80</f>
        <v>0.83933526283311566</v>
      </c>
      <c r="AG36" s="73">
        <f>P36/P$80</f>
        <v>1.2324064048321266</v>
      </c>
      <c r="AH36" s="73">
        <f>Wgted_Floorspace!AI44</f>
        <v>1.0059100029853318</v>
      </c>
      <c r="AI36" s="73">
        <f t="shared" ref="AI36:AI75" si="4">AA36/AA$80</f>
        <v>0.95471595462422898</v>
      </c>
      <c r="AJ36" s="73">
        <f t="shared" ref="AJ36:AJ77" si="5">V36/V$80</f>
        <v>1.0273013513967311</v>
      </c>
      <c r="AK36" s="73">
        <f>AG36/(AH36*AI36*AJ36)</f>
        <v>1.2491735505306072</v>
      </c>
      <c r="AL36" s="73">
        <f>AF36*AH36*AI36*AJ36*AK36</f>
        <v>1.0344021537169881</v>
      </c>
      <c r="AM36" s="73">
        <f>AF36*AG36</f>
        <v>1.0344021537169881</v>
      </c>
      <c r="AN36" s="73"/>
      <c r="AO36" s="73">
        <f>AH36*AI36*AJ36</f>
        <v>0.9865774089666256</v>
      </c>
      <c r="AR36" s="53"/>
      <c r="BD36" s="95">
        <v>2004</v>
      </c>
      <c r="BE36" s="9">
        <v>1.3533069322582358</v>
      </c>
      <c r="BF36" s="9">
        <v>1.2919515838359581</v>
      </c>
      <c r="BG36" s="9">
        <v>1.259215000039327</v>
      </c>
      <c r="BH36" s="9">
        <v>0.96825126287272922</v>
      </c>
      <c r="BI36" s="17">
        <v>0.859136375408182</v>
      </c>
    </row>
    <row r="37" spans="1:61" x14ac:dyDescent="0.2">
      <c r="A37" s="75" t="s">
        <v>148</v>
      </c>
      <c r="B37" s="50">
        <f t="shared" si="0"/>
        <v>1971</v>
      </c>
      <c r="D37" s="79">
        <f>Conversion_Factors!$O33*D186+D262</f>
        <v>3400.0887977064349</v>
      </c>
      <c r="F37" s="327">
        <f>'Final Floorspace Estimates'!D60</f>
        <v>8567.4</v>
      </c>
      <c r="G37" s="327">
        <f>'Final Floorspace Estimates'!E60</f>
        <v>6836.0999999999995</v>
      </c>
      <c r="H37" s="327">
        <f>'Final Floorspace Estimates'!F60</f>
        <v>278.79999999999995</v>
      </c>
      <c r="I37" s="327">
        <f t="shared" si="1"/>
        <v>15682.3</v>
      </c>
      <c r="K37" s="356">
        <f>'Final Floorspace Estimates'!U60</f>
        <v>18.572993838111802</v>
      </c>
      <c r="L37" s="356">
        <f>'Final Floorspace Estimates'!V60</f>
        <v>5.8183887153329277</v>
      </c>
      <c r="M37" s="356">
        <f>'Final Floorspace Estimates'!W60</f>
        <v>0.1969530023699913</v>
      </c>
      <c r="N37" s="81">
        <f t="shared" si="2"/>
        <v>24.588335555814719</v>
      </c>
      <c r="P37" s="84">
        <f t="shared" ref="P37:P50" si="6">D37/I37*1000</f>
        <v>216.81059523835376</v>
      </c>
      <c r="R37" s="79">
        <f>Conversion_Factors!$O33*R186+R262</f>
        <v>138.28055949490133</v>
      </c>
      <c r="T37" s="79">
        <f>Conversion_Factors!$O33*T186+T262</f>
        <v>138.40078484028669</v>
      </c>
      <c r="V37" s="119">
        <f t="shared" ref="V37:V50" si="7">R37/T37</f>
        <v>0.99913132468487009</v>
      </c>
      <c r="X37" s="125">
        <f>'Final Floorspace Estimates'!Q60</f>
        <v>2167.8681791572476</v>
      </c>
      <c r="Y37" s="125">
        <f>'Final Floorspace Estimates'!R60</f>
        <v>851.12691671171115</v>
      </c>
      <c r="Z37" s="125">
        <f>'Final Floorspace Estimates'!S60</f>
        <v>706.43114192966766</v>
      </c>
      <c r="AA37" s="125">
        <f t="shared" ref="AA37:AA50" si="8">N37/I37*1000000</f>
        <v>1567.9036592728567</v>
      </c>
      <c r="AC37" s="71">
        <f t="shared" si="3"/>
        <v>1.2721673490122896</v>
      </c>
      <c r="AD37" s="71"/>
      <c r="AF37" s="73">
        <f t="shared" ref="AF37:AF77" si="9">I37/I$80</f>
        <v>0.85024916945467144</v>
      </c>
      <c r="AG37" s="73">
        <f t="shared" ref="AG37:AG77" si="10">P37/P$80</f>
        <v>1.2425601892466436</v>
      </c>
      <c r="AH37" s="73">
        <f>Wgted_Floorspace!AI45</f>
        <v>1.0054830195755826</v>
      </c>
      <c r="AI37" s="73">
        <f t="shared" si="4"/>
        <v>0.95883690570490021</v>
      </c>
      <c r="AJ37" s="73">
        <f t="shared" si="5"/>
        <v>1.0186581128377261</v>
      </c>
      <c r="AK37" s="73">
        <f t="shared" ref="AK37:AK50" si="11">AG37/(AH37*AI37*AJ37)</f>
        <v>1.2652300677830199</v>
      </c>
      <c r="AL37" s="73">
        <f t="shared" ref="AL37:AL50" si="12">AF37*AH37*AI37*AJ37*AK37</f>
        <v>1.056485768904398</v>
      </c>
      <c r="AM37" s="73">
        <f t="shared" ref="AM37:AM50" si="13">AF37*AG37</f>
        <v>1.056485768904398</v>
      </c>
      <c r="AN37" s="73"/>
      <c r="AO37" s="73">
        <f t="shared" ref="AO37:AO50" si="14">AH37*AI37*AJ37</f>
        <v>0.9820824061065041</v>
      </c>
      <c r="AR37" s="53"/>
      <c r="BD37" s="95">
        <v>2005</v>
      </c>
      <c r="BE37" s="9">
        <v>1.3880661081613228</v>
      </c>
      <c r="BF37" s="9">
        <v>1.3071359147114285</v>
      </c>
      <c r="BG37" s="9">
        <v>1.2700095573830721</v>
      </c>
      <c r="BH37" s="9">
        <v>0.97254925868545694</v>
      </c>
      <c r="BI37" s="17">
        <v>0.85974727213556335</v>
      </c>
    </row>
    <row r="38" spans="1:61" x14ac:dyDescent="0.2">
      <c r="A38" s="75" t="s">
        <v>148</v>
      </c>
      <c r="B38" s="50">
        <f t="shared" si="0"/>
        <v>1972</v>
      </c>
      <c r="D38" s="79">
        <f>Conversion_Factors!$O34*D187+D263</f>
        <v>3525.702627901584</v>
      </c>
      <c r="F38" s="327">
        <f>'Final Floorspace Estimates'!D61</f>
        <v>8748.7000000000007</v>
      </c>
      <c r="G38" s="327">
        <f>'Final Floorspace Estimates'!E61</f>
        <v>6845.5499999999993</v>
      </c>
      <c r="H38" s="327">
        <f>'Final Floorspace Estimates'!F61</f>
        <v>322.89999999999998</v>
      </c>
      <c r="I38" s="327">
        <f t="shared" si="1"/>
        <v>15917.15</v>
      </c>
      <c r="K38" s="356">
        <f>'Final Floorspace Estimates'!U61</f>
        <v>18.994736067345684</v>
      </c>
      <c r="L38" s="356">
        <f>'Final Floorspace Estimates'!V61</f>
        <v>5.8445546371464507</v>
      </c>
      <c r="M38" s="356">
        <f>'Final Floorspace Estimates'!W61</f>
        <v>0.23491087828707577</v>
      </c>
      <c r="N38" s="81">
        <f t="shared" si="2"/>
        <v>25.07420158277921</v>
      </c>
      <c r="P38" s="84">
        <f t="shared" si="6"/>
        <v>221.50338646689789</v>
      </c>
      <c r="R38" s="79">
        <f>Conversion_Factors!$O34*R187+R263</f>
        <v>140.61076346785904</v>
      </c>
      <c r="T38" s="79">
        <f>Conversion_Factors!$O34*T187+T263</f>
        <v>139.51774664061449</v>
      </c>
      <c r="V38" s="119">
        <f t="shared" si="7"/>
        <v>1.0078342494310784</v>
      </c>
      <c r="X38" s="125">
        <f>'Final Floorspace Estimates'!Q61</f>
        <v>2171.1495499154944</v>
      </c>
      <c r="Y38" s="125">
        <f>'Final Floorspace Estimates'!R61</f>
        <v>853.77429675430767</v>
      </c>
      <c r="Z38" s="125">
        <f>'Final Floorspace Estimates'!S61</f>
        <v>727.50349423064665</v>
      </c>
      <c r="AA38" s="125">
        <f t="shared" si="8"/>
        <v>1575.2946716453141</v>
      </c>
      <c r="AC38" s="71">
        <f t="shared" si="3"/>
        <v>1.2824343596662449</v>
      </c>
      <c r="AD38" s="71"/>
      <c r="AF38" s="73">
        <f t="shared" si="9"/>
        <v>0.86298206051315329</v>
      </c>
      <c r="AG38" s="73">
        <f t="shared" si="10"/>
        <v>1.2694549798385162</v>
      </c>
      <c r="AH38" s="73">
        <f>Wgted_Floorspace!AI46</f>
        <v>1.0050036258776962</v>
      </c>
      <c r="AI38" s="73">
        <f t="shared" si="4"/>
        <v>0.96335681060551159</v>
      </c>
      <c r="AJ38" s="73">
        <f t="shared" si="5"/>
        <v>1.0275311255029405</v>
      </c>
      <c r="AK38" s="73">
        <f t="shared" si="11"/>
        <v>1.2760494854396778</v>
      </c>
      <c r="AL38" s="73">
        <f t="shared" si="12"/>
        <v>1.0955168742297261</v>
      </c>
      <c r="AM38" s="73">
        <f t="shared" si="13"/>
        <v>1.0955168742297261</v>
      </c>
      <c r="AN38" s="73"/>
      <c r="AO38" s="73">
        <f t="shared" si="14"/>
        <v>0.99483209258229555</v>
      </c>
      <c r="AR38" s="53"/>
      <c r="BD38" s="95">
        <v>2006</v>
      </c>
      <c r="BE38" s="9">
        <v>1.329579451609175</v>
      </c>
      <c r="BF38" s="9">
        <v>1.3179550403853022</v>
      </c>
      <c r="BG38" s="9">
        <v>1.280909322633667</v>
      </c>
      <c r="BH38" s="9">
        <v>0.94529311874657995</v>
      </c>
      <c r="BI38" s="17">
        <v>0.83316077680597644</v>
      </c>
    </row>
    <row r="39" spans="1:61" x14ac:dyDescent="0.2">
      <c r="A39" s="75" t="s">
        <v>148</v>
      </c>
      <c r="B39" s="50">
        <f t="shared" si="0"/>
        <v>1973</v>
      </c>
      <c r="D39" s="79">
        <f>Conversion_Factors!$O35*D188+D264</f>
        <v>3508.804075286871</v>
      </c>
      <c r="F39" s="327">
        <f>'Final Floorspace Estimates'!D62</f>
        <v>8987.513579407736</v>
      </c>
      <c r="G39" s="327">
        <f>'Final Floorspace Estimates'!E62</f>
        <v>6754.7588805824871</v>
      </c>
      <c r="H39" s="327">
        <f>'Final Floorspace Estimates'!F62</f>
        <v>381.40498612429582</v>
      </c>
      <c r="I39" s="327">
        <f t="shared" si="1"/>
        <v>16123.67744611452</v>
      </c>
      <c r="K39" s="356">
        <f>'Final Floorspace Estimates'!U62</f>
        <v>19.523045496919924</v>
      </c>
      <c r="L39" s="356">
        <f>'Final Floorspace Estimates'!V62</f>
        <v>5.7842654508650586</v>
      </c>
      <c r="M39" s="356">
        <f>'Final Floorspace Estimates'!W62</f>
        <v>0.28554202306289739</v>
      </c>
      <c r="N39" s="81">
        <f t="shared" si="2"/>
        <v>25.592852970847883</v>
      </c>
      <c r="P39" s="84">
        <f t="shared" si="6"/>
        <v>217.61810151643922</v>
      </c>
      <c r="R39" s="79">
        <f>Conversion_Factors!$O35*R188+R264</f>
        <v>137.10093514324697</v>
      </c>
      <c r="T39" s="79">
        <f>Conversion_Factors!$O35*T188+T264</f>
        <v>140.06183811601994</v>
      </c>
      <c r="V39" s="119">
        <f t="shared" si="7"/>
        <v>0.97886003059362747</v>
      </c>
      <c r="X39" s="125">
        <f>'Final Floorspace Estimates'!Q62</f>
        <v>2172.2410012988785</v>
      </c>
      <c r="Y39" s="125">
        <f>'Final Floorspace Estimates'!R62</f>
        <v>856.32448961172406</v>
      </c>
      <c r="Z39" s="125">
        <f>'Final Floorspace Estimates'!S62</f>
        <v>748.65833812104984</v>
      </c>
      <c r="AA39" s="125">
        <f t="shared" si="8"/>
        <v>1587.2838598005596</v>
      </c>
      <c r="AC39" s="71">
        <f t="shared" si="3"/>
        <v>1.2874355987176385</v>
      </c>
      <c r="AD39" s="71"/>
      <c r="AF39" s="73">
        <f t="shared" si="9"/>
        <v>0.87417938421748653</v>
      </c>
      <c r="AG39" s="73">
        <f t="shared" si="10"/>
        <v>1.2471880772546657</v>
      </c>
      <c r="AH39" s="73">
        <f>Wgted_Floorspace!AI47</f>
        <v>1.0035809632584862</v>
      </c>
      <c r="AI39" s="73">
        <f t="shared" si="4"/>
        <v>0.97068868715589907</v>
      </c>
      <c r="AJ39" s="73">
        <f t="shared" si="5"/>
        <v>0.99799064133163895</v>
      </c>
      <c r="AK39" s="73">
        <f t="shared" si="11"/>
        <v>1.2828417894033344</v>
      </c>
      <c r="AL39" s="73">
        <f t="shared" si="12"/>
        <v>1.0902661053778746</v>
      </c>
      <c r="AM39" s="73">
        <f t="shared" si="13"/>
        <v>1.0902661053778748</v>
      </c>
      <c r="AN39" s="73"/>
      <c r="AO39" s="73">
        <f t="shared" si="14"/>
        <v>0.97220724142043147</v>
      </c>
      <c r="AR39" s="53"/>
      <c r="BD39" s="95">
        <v>2007</v>
      </c>
      <c r="BE39" s="9">
        <v>1.3846805531013671</v>
      </c>
      <c r="BF39" s="9">
        <v>1.3367016557397824</v>
      </c>
      <c r="BG39" s="9">
        <v>1.2919078510814088</v>
      </c>
      <c r="BH39" s="9">
        <v>0.97127280749018507</v>
      </c>
      <c r="BI39" s="17">
        <v>0.8255480184550299</v>
      </c>
    </row>
    <row r="40" spans="1:61" x14ac:dyDescent="0.2">
      <c r="A40" s="75" t="s">
        <v>148</v>
      </c>
      <c r="B40" s="50">
        <f t="shared" si="0"/>
        <v>1974</v>
      </c>
      <c r="D40" s="79">
        <f>Conversion_Factors!$O36*D189+D265</f>
        <v>3360.5608969611908</v>
      </c>
      <c r="F40" s="327">
        <f>'Final Floorspace Estimates'!D63</f>
        <v>9195.6889297793114</v>
      </c>
      <c r="G40" s="327">
        <f>'Final Floorspace Estimates'!E63</f>
        <v>6665.0376838471693</v>
      </c>
      <c r="H40" s="327">
        <f>'Final Floorspace Estimates'!F63</f>
        <v>406.15609678745358</v>
      </c>
      <c r="I40" s="327">
        <f t="shared" si="1"/>
        <v>16266.882710413935</v>
      </c>
      <c r="K40" s="356">
        <f>'Final Floorspace Estimates'!U63</f>
        <v>19.988557444802314</v>
      </c>
      <c r="L40" s="356">
        <f>'Final Floorspace Estimates'!V63</f>
        <v>5.7218214866725186</v>
      </c>
      <c r="M40" s="356">
        <f>'Final Floorspace Estimates'!W63</f>
        <v>0.31269811574109041</v>
      </c>
      <c r="N40" s="81">
        <f t="shared" si="2"/>
        <v>26.023077047215921</v>
      </c>
      <c r="P40" s="84">
        <f t="shared" si="6"/>
        <v>206.58911463164267</v>
      </c>
      <c r="R40" s="79">
        <f>Conversion_Factors!$O36*R189+R265</f>
        <v>129.13772229409437</v>
      </c>
      <c r="T40" s="79">
        <f>Conversion_Factors!$O36*T189+T265</f>
        <v>130.64100412122883</v>
      </c>
      <c r="V40" s="119">
        <f t="shared" si="7"/>
        <v>0.98849303220496165</v>
      </c>
      <c r="X40" s="125">
        <f>'Final Floorspace Estimates'!Q63</f>
        <v>2173.6878658510714</v>
      </c>
      <c r="Y40" s="125">
        <f>'Final Floorspace Estimates'!R63</f>
        <v>858.48299110737946</v>
      </c>
      <c r="Z40" s="125">
        <f>'Final Floorspace Estimates'!S63</f>
        <v>769.89639750435447</v>
      </c>
      <c r="AA40" s="125">
        <f t="shared" si="8"/>
        <v>1599.7580796814957</v>
      </c>
      <c r="AC40" s="71">
        <f t="shared" si="3"/>
        <v>1.2008401547505487</v>
      </c>
      <c r="AD40" s="71"/>
      <c r="AF40" s="73">
        <f t="shared" si="9"/>
        <v>0.88194356147669684</v>
      </c>
      <c r="AG40" s="73">
        <f t="shared" si="10"/>
        <v>1.1839800037944841</v>
      </c>
      <c r="AH40" s="73">
        <f>Wgted_Floorspace!AI48</f>
        <v>1.0020017228153384</v>
      </c>
      <c r="AI40" s="73">
        <f t="shared" si="4"/>
        <v>0.97831718034869275</v>
      </c>
      <c r="AJ40" s="73">
        <f t="shared" si="5"/>
        <v>1.0078119080659789</v>
      </c>
      <c r="AK40" s="73">
        <f t="shared" si="11"/>
        <v>1.1984412076423692</v>
      </c>
      <c r="AL40" s="73">
        <f t="shared" si="12"/>
        <v>1.0442035412637003</v>
      </c>
      <c r="AM40" s="73">
        <f t="shared" si="13"/>
        <v>1.0442035412637003</v>
      </c>
      <c r="AN40" s="73"/>
      <c r="AO40" s="73">
        <f t="shared" si="14"/>
        <v>0.98793332225588781</v>
      </c>
      <c r="AR40" s="53"/>
      <c r="BD40">
        <v>2008</v>
      </c>
      <c r="BE40" s="9">
        <v>1.3848214917888673</v>
      </c>
      <c r="BF40" s="9">
        <v>1.3455967922202123</v>
      </c>
      <c r="BG40" s="9">
        <v>1.3029953188763594</v>
      </c>
      <c r="BH40" s="9">
        <v>0.97628719021262722</v>
      </c>
      <c r="BI40" s="17">
        <v>0.80901841155589971</v>
      </c>
    </row>
    <row r="41" spans="1:61" x14ac:dyDescent="0.2">
      <c r="A41" s="75" t="s">
        <v>148</v>
      </c>
      <c r="B41" s="50">
        <f t="shared" si="0"/>
        <v>1975</v>
      </c>
      <c r="D41" s="79">
        <f>Conversion_Factors!$O37*D190+D266</f>
        <v>3302.7051180268113</v>
      </c>
      <c r="F41" s="327">
        <f>'Final Floorspace Estimates'!D64</f>
        <v>9345.6749297326787</v>
      </c>
      <c r="G41" s="327">
        <f>'Final Floorspace Estimates'!E64</f>
        <v>6786.7806296829449</v>
      </c>
      <c r="H41" s="327">
        <f>'Final Floorspace Estimates'!F64</f>
        <v>349.03227754151715</v>
      </c>
      <c r="I41" s="327">
        <f t="shared" si="1"/>
        <v>16481.487836957142</v>
      </c>
      <c r="K41" s="356">
        <f>'Final Floorspace Estimates'!U64</f>
        <v>20.348711863293683</v>
      </c>
      <c r="L41" s="356">
        <f>'Final Floorspace Estimates'!V64</f>
        <v>5.8404554704138656</v>
      </c>
      <c r="M41" s="356">
        <f>'Final Floorspace Estimates'!W64</f>
        <v>0.27146406512789645</v>
      </c>
      <c r="N41" s="81">
        <f t="shared" si="2"/>
        <v>26.460631398835446</v>
      </c>
      <c r="P41" s="84">
        <f t="shared" si="6"/>
        <v>200.38877258526472</v>
      </c>
      <c r="R41" s="79">
        <f>Conversion_Factors!$O37*R190+R266</f>
        <v>124.81580912586108</v>
      </c>
      <c r="T41" s="79">
        <f>Conversion_Factors!$O37*T190+T266</f>
        <v>127.5912885317785</v>
      </c>
      <c r="V41" s="119">
        <f t="shared" si="7"/>
        <v>0.97824710889077549</v>
      </c>
      <c r="X41" s="125">
        <f>'Final Floorspace Estimates'!Q64</f>
        <v>2177.3400012614961</v>
      </c>
      <c r="Y41" s="125">
        <f>'Final Floorspace Estimates'!R64</f>
        <v>860.56346728960227</v>
      </c>
      <c r="Z41" s="125">
        <f>'Final Floorspace Estimates'!S64</f>
        <v>777.76206556027182</v>
      </c>
      <c r="AA41" s="125">
        <f t="shared" si="8"/>
        <v>1605.4758927468699</v>
      </c>
      <c r="AC41" s="71">
        <f t="shared" si="3"/>
        <v>1.1728074481358453</v>
      </c>
      <c r="AD41" s="71"/>
      <c r="AF41" s="73">
        <f t="shared" si="9"/>
        <v>0.89357883376482272</v>
      </c>
      <c r="AG41" s="73">
        <f t="shared" si="10"/>
        <v>1.148445309661702</v>
      </c>
      <c r="AH41" s="73">
        <f>Wgted_Floorspace!AI49</f>
        <v>1.0013992336169408</v>
      </c>
      <c r="AI41" s="73">
        <f t="shared" si="4"/>
        <v>0.98181385576913605</v>
      </c>
      <c r="AJ41" s="73">
        <f t="shared" si="5"/>
        <v>0.99736574083085494</v>
      </c>
      <c r="AK41" s="73">
        <f t="shared" si="11"/>
        <v>1.1711687095063945</v>
      </c>
      <c r="AL41" s="73">
        <f t="shared" si="12"/>
        <v>1.0262264204501843</v>
      </c>
      <c r="AM41" s="73">
        <f t="shared" si="13"/>
        <v>1.0262264204501843</v>
      </c>
      <c r="AN41" s="73"/>
      <c r="AO41" s="73">
        <f t="shared" si="14"/>
        <v>0.98059767165887679</v>
      </c>
      <c r="AR41" s="53"/>
      <c r="BD41">
        <v>2009</v>
      </c>
      <c r="BE41" s="9">
        <v>1.3603989110484105</v>
      </c>
      <c r="BF41" s="9">
        <v>1.350182626830589</v>
      </c>
      <c r="BG41" s="9">
        <v>1.3141783689815587</v>
      </c>
      <c r="BH41" s="9">
        <v>0.97153860951814597</v>
      </c>
      <c r="BI41" s="17">
        <v>0.78914967351611298</v>
      </c>
    </row>
    <row r="42" spans="1:61" x14ac:dyDescent="0.2">
      <c r="A42" s="75" t="s">
        <v>148</v>
      </c>
      <c r="B42" s="50">
        <f t="shared" si="0"/>
        <v>1976</v>
      </c>
      <c r="D42" s="79">
        <f>Conversion_Factors!$O38*D191+D267</f>
        <v>3534.9295807683538</v>
      </c>
      <c r="F42" s="327">
        <f>'Final Floorspace Estimates'!D65</f>
        <v>9425.2590430841374</v>
      </c>
      <c r="G42" s="327">
        <f>'Final Floorspace Estimates'!E65</f>
        <v>6740.382384978403</v>
      </c>
      <c r="H42" s="327">
        <f>'Final Floorspace Estimates'!F65</f>
        <v>353.06421002417301</v>
      </c>
      <c r="I42" s="327">
        <f t="shared" si="1"/>
        <v>16518.705638086714</v>
      </c>
      <c r="K42" s="356">
        <f>'Final Floorspace Estimates'!U65</f>
        <v>20.551210254766822</v>
      </c>
      <c r="L42" s="356">
        <f>'Final Floorspace Estimates'!V65</f>
        <v>5.8160799395283131</v>
      </c>
      <c r="M42" s="356">
        <f>'Final Floorspace Estimates'!W65</f>
        <v>0.27700915686975286</v>
      </c>
      <c r="N42" s="81">
        <f t="shared" si="2"/>
        <v>26.644299351164889</v>
      </c>
      <c r="P42" s="84">
        <f t="shared" si="6"/>
        <v>213.99555499178859</v>
      </c>
      <c r="R42" s="79">
        <f>Conversion_Factors!$O38*R191+R267</f>
        <v>132.67114042590902</v>
      </c>
      <c r="T42" s="79">
        <f>Conversion_Factors!$O38*T191+T267</f>
        <v>131.20150349292487</v>
      </c>
      <c r="V42" s="119">
        <f t="shared" si="7"/>
        <v>1.0112013726509117</v>
      </c>
      <c r="X42" s="125">
        <f>'Final Floorspace Estimates'!Q65</f>
        <v>2180.4398330936533</v>
      </c>
      <c r="Y42" s="125">
        <f>'Final Floorspace Estimates'!R65</f>
        <v>862.87091849418107</v>
      </c>
      <c r="Z42" s="125">
        <f>'Final Floorspace Estimates'!S65</f>
        <v>784.58577506563768</v>
      </c>
      <c r="AA42" s="125">
        <f t="shared" si="8"/>
        <v>1612.9774290385003</v>
      </c>
      <c r="AC42" s="71">
        <f t="shared" si="3"/>
        <v>1.2059922136831369</v>
      </c>
      <c r="AD42" s="71"/>
      <c r="AF42" s="73">
        <f t="shared" si="9"/>
        <v>0.89559667582238756</v>
      </c>
      <c r="AG42" s="73">
        <f t="shared" si="10"/>
        <v>1.226426951211558</v>
      </c>
      <c r="AH42" s="73">
        <f>Wgted_Floorspace!AI50</f>
        <v>1.0006701520650805</v>
      </c>
      <c r="AI42" s="73">
        <f t="shared" si="4"/>
        <v>0.98640135054495381</v>
      </c>
      <c r="AJ42" s="73">
        <f t="shared" si="5"/>
        <v>1.030964054988851</v>
      </c>
      <c r="AK42" s="73">
        <f t="shared" si="11"/>
        <v>1.205184556763619</v>
      </c>
      <c r="AL42" s="73">
        <f t="shared" si="12"/>
        <v>1.0983839006440568</v>
      </c>
      <c r="AM42" s="73">
        <f t="shared" si="13"/>
        <v>1.0983839006440568</v>
      </c>
      <c r="AN42" s="73"/>
      <c r="AO42" s="73">
        <f t="shared" si="14"/>
        <v>1.0176258435512839</v>
      </c>
      <c r="AR42" s="53"/>
      <c r="BD42"/>
      <c r="BE42"/>
      <c r="BF42"/>
      <c r="BG42"/>
      <c r="BH42"/>
      <c r="BI42"/>
    </row>
    <row r="43" spans="1:61" x14ac:dyDescent="0.2">
      <c r="A43" s="75" t="s">
        <v>148</v>
      </c>
      <c r="B43" s="50">
        <f t="shared" si="0"/>
        <v>1977</v>
      </c>
      <c r="D43" s="79">
        <f>Conversion_Factors!$O39*D192+D268</f>
        <v>3504.5844116175858</v>
      </c>
      <c r="F43" s="327">
        <f>'Final Floorspace Estimates'!D66</f>
        <v>9455.4953699531761</v>
      </c>
      <c r="G43" s="327">
        <f>'Final Floorspace Estimates'!E66</f>
        <v>6794.9837048053978</v>
      </c>
      <c r="H43" s="327">
        <f>'Final Floorspace Estimates'!F66</f>
        <v>362.57500035619245</v>
      </c>
      <c r="I43" s="327">
        <f t="shared" si="1"/>
        <v>16613.054075114767</v>
      </c>
      <c r="K43" s="356">
        <f>'Final Floorspace Estimates'!U66</f>
        <v>20.650327097969758</v>
      </c>
      <c r="L43" s="356">
        <f>'Final Floorspace Estimates'!V66</f>
        <v>5.8805894310790707</v>
      </c>
      <c r="M43" s="356">
        <f>'Final Floorspace Estimates'!W66</f>
        <v>0.28733175373753084</v>
      </c>
      <c r="N43" s="81">
        <f t="shared" si="2"/>
        <v>26.818248282786357</v>
      </c>
      <c r="P43" s="84">
        <f t="shared" si="6"/>
        <v>210.95365101274282</v>
      </c>
      <c r="R43" s="79">
        <f>Conversion_Factors!$O39*R192+R268</f>
        <v>130.67909487089986</v>
      </c>
      <c r="T43" s="79">
        <f>Conversion_Factors!$O39*T192+T268</f>
        <v>130.7705649802451</v>
      </c>
      <c r="V43" s="119">
        <f t="shared" si="7"/>
        <v>0.99930052982978967</v>
      </c>
      <c r="X43" s="125">
        <f>'Final Floorspace Estimates'!Q66</f>
        <v>2183.9497868710837</v>
      </c>
      <c r="Y43" s="125">
        <f>'Final Floorspace Estimates'!R66</f>
        <v>865.43098358283498</v>
      </c>
      <c r="Z43" s="125">
        <f>'Final Floorspace Estimates'!S66</f>
        <v>792.4753594573732</v>
      </c>
      <c r="AA43" s="125">
        <f t="shared" si="8"/>
        <v>1614.2876656832341</v>
      </c>
      <c r="AC43" s="71">
        <f t="shared" si="3"/>
        <v>1.20203106631034</v>
      </c>
      <c r="AD43" s="71"/>
      <c r="AF43" s="73">
        <f t="shared" si="9"/>
        <v>0.90071197652588431</v>
      </c>
      <c r="AG43" s="73">
        <f t="shared" si="10"/>
        <v>1.2089935375920902</v>
      </c>
      <c r="AH43" s="73">
        <f>Wgted_Floorspace!AI51</f>
        <v>1.0011532547621793</v>
      </c>
      <c r="AI43" s="73">
        <f t="shared" si="4"/>
        <v>0.9872026135835007</v>
      </c>
      <c r="AJ43" s="73">
        <f t="shared" si="5"/>
        <v>1.0188306248882923</v>
      </c>
      <c r="AK43" s="73">
        <f t="shared" si="11"/>
        <v>1.2006464151144158</v>
      </c>
      <c r="AL43" s="73">
        <f t="shared" si="12"/>
        <v>1.0889549588515925</v>
      </c>
      <c r="AM43" s="73">
        <f t="shared" si="13"/>
        <v>1.0889549588515925</v>
      </c>
      <c r="AN43" s="73"/>
      <c r="AO43" s="73">
        <f t="shared" si="14"/>
        <v>1.0069521903972694</v>
      </c>
      <c r="AR43" s="53"/>
      <c r="BD43" s="1" t="s">
        <v>579</v>
      </c>
      <c r="BE43"/>
      <c r="BF43"/>
      <c r="BG43"/>
      <c r="BH43"/>
      <c r="BI43"/>
    </row>
    <row r="44" spans="1:61" ht="51.75" thickBot="1" x14ac:dyDescent="0.25">
      <c r="A44" s="75" t="s">
        <v>148</v>
      </c>
      <c r="B44" s="50">
        <f>B43+1</f>
        <v>1978</v>
      </c>
      <c r="D44" s="79">
        <f>Conversion_Factors!$O40*D193+D269</f>
        <v>3520.0426936427448</v>
      </c>
      <c r="F44" s="327">
        <f>'Final Floorspace Estimates'!D67</f>
        <v>9577.6417381178835</v>
      </c>
      <c r="G44" s="327">
        <f>'Final Floorspace Estimates'!E67</f>
        <v>6977.5185676313931</v>
      </c>
      <c r="H44" s="327">
        <f>'Final Floorspace Estimates'!F67</f>
        <v>372.21139274706127</v>
      </c>
      <c r="I44" s="327">
        <f t="shared" si="1"/>
        <v>16927.371698496336</v>
      </c>
      <c r="K44" s="356">
        <f>'Final Floorspace Estimates'!U67</f>
        <v>20.94992520454544</v>
      </c>
      <c r="L44" s="356">
        <f>'Final Floorspace Estimates'!V67</f>
        <v>6.0572045170961104</v>
      </c>
      <c r="M44" s="356">
        <f>'Final Floorspace Estimates'!W67</f>
        <v>0.2976649859187952</v>
      </c>
      <c r="N44" s="81">
        <f t="shared" si="2"/>
        <v>27.304794707560347</v>
      </c>
      <c r="P44" s="84">
        <f t="shared" si="6"/>
        <v>207.94974886475916</v>
      </c>
      <c r="R44" s="79">
        <f>Conversion_Factors!$O40*R193+R269</f>
        <v>128.91665113556377</v>
      </c>
      <c r="T44" s="79">
        <f>Conversion_Factors!$O40*T193+T269</f>
        <v>124.97685974870059</v>
      </c>
      <c r="V44" s="119">
        <f t="shared" si="7"/>
        <v>1.0315241669120603</v>
      </c>
      <c r="X44" s="125">
        <f>'Final Floorspace Estimates'!Q67</f>
        <v>2187.3782479425195</v>
      </c>
      <c r="Y44" s="125">
        <f>'Final Floorspace Estimates'!R67</f>
        <v>868.10295929492668</v>
      </c>
      <c r="Z44" s="125">
        <f>'Final Floorspace Estimates'!S67</f>
        <v>799.7202442459236</v>
      </c>
      <c r="AA44" s="125">
        <f t="shared" si="8"/>
        <v>1613.0557769925879</v>
      </c>
      <c r="AC44" s="71">
        <f t="shared" si="3"/>
        <v>1.1487758580116432</v>
      </c>
      <c r="AD44" s="71"/>
      <c r="AF44" s="73">
        <f t="shared" si="9"/>
        <v>0.91775337340167074</v>
      </c>
      <c r="AG44" s="73">
        <f t="shared" si="10"/>
        <v>1.1917779157384922</v>
      </c>
      <c r="AH44" s="73">
        <f>Wgted_Floorspace!AI52</f>
        <v>1.0020858988360739</v>
      </c>
      <c r="AI44" s="73">
        <f t="shared" si="4"/>
        <v>0.986449263507859</v>
      </c>
      <c r="AJ44" s="73">
        <f t="shared" si="5"/>
        <v>1.0516840331720798</v>
      </c>
      <c r="AK44" s="73">
        <f t="shared" si="11"/>
        <v>1.1463846156761111</v>
      </c>
      <c r="AL44" s="73">
        <f t="shared" si="12"/>
        <v>1.0937582025146133</v>
      </c>
      <c r="AM44" s="73">
        <f t="shared" si="13"/>
        <v>1.0937582025146133</v>
      </c>
      <c r="AN44" s="73"/>
      <c r="AO44" s="73">
        <f t="shared" si="14"/>
        <v>1.0395969201275519</v>
      </c>
      <c r="AR44" s="53"/>
      <c r="BD44" s="95"/>
      <c r="BE44" s="253" t="s">
        <v>415</v>
      </c>
      <c r="BF44" s="342" t="s">
        <v>697</v>
      </c>
      <c r="BG44" s="253" t="s">
        <v>416</v>
      </c>
      <c r="BH44" s="342" t="s">
        <v>698</v>
      </c>
      <c r="BI44" s="253" t="s">
        <v>588</v>
      </c>
    </row>
    <row r="45" spans="1:61" x14ac:dyDescent="0.2">
      <c r="A45" s="75" t="s">
        <v>148</v>
      </c>
      <c r="B45" s="50">
        <f t="shared" si="0"/>
        <v>1979</v>
      </c>
      <c r="D45" s="79">
        <f>Conversion_Factors!$O41*D194+D270</f>
        <v>3269.3752466980795</v>
      </c>
      <c r="F45" s="327">
        <f>'Final Floorspace Estimates'!D68</f>
        <v>9799.9564112439075</v>
      </c>
      <c r="G45" s="327">
        <f>'Final Floorspace Estimates'!E68</f>
        <v>6922.1627298190915</v>
      </c>
      <c r="H45" s="327">
        <f>'Final Floorspace Estimates'!F68</f>
        <v>377.43957844666943</v>
      </c>
      <c r="I45" s="327">
        <f t="shared" si="1"/>
        <v>17099.558719509667</v>
      </c>
      <c r="K45" s="356">
        <f>'Final Floorspace Estimates'!U68</f>
        <v>21.459454220436026</v>
      </c>
      <c r="L45" s="356">
        <f>'Final Floorspace Estimates'!V68</f>
        <v>6.0270830955270904</v>
      </c>
      <c r="M45" s="356">
        <f>'Final Floorspace Estimates'!W68</f>
        <v>0.30465065831589927</v>
      </c>
      <c r="N45" s="81">
        <f t="shared" si="2"/>
        <v>27.791187974279016</v>
      </c>
      <c r="P45" s="84">
        <f t="shared" si="6"/>
        <v>191.19646888711227</v>
      </c>
      <c r="R45" s="79">
        <f>Conversion_Factors!$O41*R194+R270</f>
        <v>117.6407158169674</v>
      </c>
      <c r="T45" s="79">
        <f>Conversion_Factors!$O41*T194+T270</f>
        <v>119.05780989052917</v>
      </c>
      <c r="V45" s="119">
        <f t="shared" si="7"/>
        <v>0.98809742867885142</v>
      </c>
      <c r="X45" s="125">
        <f>'Final Floorspace Estimates'!Q68</f>
        <v>2189.7499662156333</v>
      </c>
      <c r="Y45" s="125">
        <f>'Final Floorspace Estimates'!R68</f>
        <v>870.69364456917458</v>
      </c>
      <c r="Z45" s="125">
        <f>'Final Floorspace Estimates'!S68</f>
        <v>807.15080164531571</v>
      </c>
      <c r="AA45" s="125">
        <f t="shared" si="8"/>
        <v>1625.2576122078976</v>
      </c>
      <c r="AC45" s="71">
        <f t="shared" si="3"/>
        <v>1.0943684933754447</v>
      </c>
      <c r="AD45" s="71"/>
      <c r="AF45" s="73">
        <f t="shared" si="9"/>
        <v>0.92708885809508046</v>
      </c>
      <c r="AG45" s="73">
        <f t="shared" si="10"/>
        <v>1.0957634256872035</v>
      </c>
      <c r="AH45" s="73">
        <f>Wgted_Floorspace!AI53</f>
        <v>1.0004897664358767</v>
      </c>
      <c r="AI45" s="73">
        <f t="shared" si="4"/>
        <v>0.99391118239080534</v>
      </c>
      <c r="AJ45" s="73">
        <f t="shared" si="5"/>
        <v>1.0074085729573867</v>
      </c>
      <c r="AK45" s="73">
        <f t="shared" si="11"/>
        <v>1.0938327707978461</v>
      </c>
      <c r="AL45" s="73">
        <f t="shared" si="12"/>
        <v>1.0158700630627031</v>
      </c>
      <c r="AM45" s="73">
        <f t="shared" si="13"/>
        <v>1.0158700630627031</v>
      </c>
      <c r="AN45" s="73"/>
      <c r="AO45" s="73">
        <f t="shared" si="14"/>
        <v>1.0017650366133657</v>
      </c>
      <c r="AR45" s="53"/>
      <c r="BD45" s="95">
        <v>1985</v>
      </c>
      <c r="BE45" s="9">
        <f t="shared" ref="BE45:BE69" si="15">AM51</f>
        <v>1</v>
      </c>
      <c r="BF45" s="9">
        <f t="shared" ref="BF45:BF69" si="16">AF51</f>
        <v>1</v>
      </c>
      <c r="BG45" s="9">
        <f t="shared" ref="BG45:BG69" si="17">AI51</f>
        <v>1</v>
      </c>
      <c r="BH45" s="9">
        <f>AO51/AI51</f>
        <v>1</v>
      </c>
      <c r="BI45" s="9">
        <f t="shared" ref="BI45:BI69" si="18">AK51</f>
        <v>1</v>
      </c>
    </row>
    <row r="46" spans="1:61" x14ac:dyDescent="0.2">
      <c r="A46" s="75" t="s">
        <v>148</v>
      </c>
      <c r="B46" s="50">
        <f t="shared" si="0"/>
        <v>1980</v>
      </c>
      <c r="D46" s="79">
        <f>Conversion_Factors!$O42*D195+D271</f>
        <v>3316.6646774240107</v>
      </c>
      <c r="F46" s="327">
        <f>'Final Floorspace Estimates'!D69</f>
        <v>9967.9555003395853</v>
      </c>
      <c r="G46" s="327">
        <f>'Final Floorspace Estimates'!E69</f>
        <v>6892.2950846866433</v>
      </c>
      <c r="H46" s="327">
        <f>'Final Floorspace Estimates'!F69</f>
        <v>384.96606903604504</v>
      </c>
      <c r="I46" s="327">
        <f t="shared" si="1"/>
        <v>17245.216654062271</v>
      </c>
      <c r="K46" s="356">
        <f>'Final Floorspace Estimates'!U69</f>
        <v>21.853051430146216</v>
      </c>
      <c r="L46" s="356">
        <f>'Final Floorspace Estimates'!V69</f>
        <v>6.017755922234616</v>
      </c>
      <c r="M46" s="356">
        <f>'Final Floorspace Estimates'!W69</f>
        <v>0.31342018593428561</v>
      </c>
      <c r="N46" s="81">
        <f t="shared" si="2"/>
        <v>28.18422753831512</v>
      </c>
      <c r="P46" s="84">
        <f t="shared" si="6"/>
        <v>192.32374657599559</v>
      </c>
      <c r="R46" s="79">
        <f>Conversion_Factors!$O42*R195+R271</f>
        <v>117.67804077351995</v>
      </c>
      <c r="T46" s="79">
        <f>Conversion_Factors!$O42*T195+T271</f>
        <v>114.27950279329934</v>
      </c>
      <c r="V46" s="119">
        <f t="shared" si="7"/>
        <v>1.0297388236486087</v>
      </c>
      <c r="X46" s="125">
        <f>'Final Floorspace Estimates'!Q69</f>
        <v>2192.3303559492952</v>
      </c>
      <c r="Y46" s="125">
        <f>'Final Floorspace Estimates'!R69</f>
        <v>873.11350548599034</v>
      </c>
      <c r="Z46" s="125">
        <f>'Final Floorspace Estimates'!S69</f>
        <v>814.15015801026232</v>
      </c>
      <c r="AA46" s="125">
        <f t="shared" si="8"/>
        <v>1634.3214529390134</v>
      </c>
      <c r="AC46" s="71">
        <f t="shared" si="3"/>
        <v>1.0504467318069366</v>
      </c>
      <c r="AD46" s="71"/>
      <c r="AF46" s="73">
        <f t="shared" si="9"/>
        <v>0.93498601207618237</v>
      </c>
      <c r="AG46" s="73">
        <f t="shared" si="10"/>
        <v>1.102223951183628</v>
      </c>
      <c r="AH46" s="73">
        <f>Wgted_Floorspace!AI54</f>
        <v>0.99947020490140814</v>
      </c>
      <c r="AI46" s="73">
        <f t="shared" si="4"/>
        <v>0.99945408992152407</v>
      </c>
      <c r="AJ46" s="73">
        <f t="shared" si="5"/>
        <v>1.0498637975788372</v>
      </c>
      <c r="AK46" s="73">
        <f t="shared" si="11"/>
        <v>1.0510035483354474</v>
      </c>
      <c r="AL46" s="73">
        <f t="shared" si="12"/>
        <v>1.0305639765320331</v>
      </c>
      <c r="AM46" s="73">
        <f t="shared" si="13"/>
        <v>1.0305639765320331</v>
      </c>
      <c r="AN46" s="73"/>
      <c r="AO46" s="73">
        <f t="shared" si="14"/>
        <v>1.0487347572986812</v>
      </c>
      <c r="AR46" s="53"/>
      <c r="BD46" s="95">
        <v>1986</v>
      </c>
      <c r="BE46" s="9">
        <f t="shared" si="15"/>
        <v>1.0194604721718683</v>
      </c>
      <c r="BF46" s="9">
        <f t="shared" si="16"/>
        <v>1.0082268074172318</v>
      </c>
      <c r="BG46" s="9">
        <f t="shared" si="17"/>
        <v>1.0031834963981081</v>
      </c>
      <c r="BH46" s="9">
        <f t="shared" ref="BH46:BH69" si="19">AO52/AI52</f>
        <v>0.99959082659680643</v>
      </c>
      <c r="BI46" s="9">
        <f t="shared" si="18"/>
        <v>1.0083458380807437</v>
      </c>
    </row>
    <row r="47" spans="1:61" x14ac:dyDescent="0.2">
      <c r="A47" s="75" t="s">
        <v>148</v>
      </c>
      <c r="B47" s="50">
        <f t="shared" si="0"/>
        <v>1981</v>
      </c>
      <c r="D47" s="79">
        <f>Conversion_Factors!$O43*D196+D272</f>
        <v>3230.2330256239247</v>
      </c>
      <c r="F47" s="327">
        <f>'Final Floorspace Estimates'!D70</f>
        <v>10416.371913649569</v>
      </c>
      <c r="G47" s="327">
        <f>'Final Floorspace Estimates'!E70</f>
        <v>7012.4324178437837</v>
      </c>
      <c r="H47" s="327">
        <f>'Final Floorspace Estimates'!F70</f>
        <v>410.02815118844376</v>
      </c>
      <c r="I47" s="327">
        <f t="shared" si="1"/>
        <v>17838.832482681795</v>
      </c>
      <c r="K47" s="356">
        <f>'Final Floorspace Estimates'!U70</f>
        <v>22.802612125884025</v>
      </c>
      <c r="L47" s="356">
        <f>'Final Floorspace Estimates'!V70</f>
        <v>6.1340617377488869</v>
      </c>
      <c r="M47" s="356">
        <f>'Final Floorspace Estimates'!W70</f>
        <v>0.33561339161790155</v>
      </c>
      <c r="N47" s="81">
        <f t="shared" si="2"/>
        <v>29.272287255250813</v>
      </c>
      <c r="P47" s="84">
        <f t="shared" si="6"/>
        <v>181.07872411268411</v>
      </c>
      <c r="R47" s="79">
        <f>Conversion_Factors!$O43*R196+R272</f>
        <v>110.3512341709646</v>
      </c>
      <c r="T47" s="79">
        <f>Conversion_Factors!$O43*T196+T272</f>
        <v>109.63311390035142</v>
      </c>
      <c r="V47" s="119">
        <f t="shared" si="7"/>
        <v>1.0065502132071693</v>
      </c>
      <c r="X47" s="125">
        <f>'Final Floorspace Estimates'!Q70</f>
        <v>2189.1127078521054</v>
      </c>
      <c r="Y47" s="125">
        <f>'Final Floorspace Estimates'!R70</f>
        <v>874.74094183641603</v>
      </c>
      <c r="Z47" s="125">
        <f>'Final Floorspace Estimates'!S70</f>
        <v>818.51304756794104</v>
      </c>
      <c r="AA47" s="125">
        <f t="shared" si="8"/>
        <v>1640.9306653711103</v>
      </c>
      <c r="AC47" s="71">
        <f t="shared" si="3"/>
        <v>1.0077375503001775</v>
      </c>
      <c r="AD47" s="71"/>
      <c r="AF47" s="73">
        <f t="shared" si="9"/>
        <v>0.96717015376833826</v>
      </c>
      <c r="AG47" s="73">
        <f t="shared" si="10"/>
        <v>1.0377777592217727</v>
      </c>
      <c r="AH47" s="73">
        <f>Wgted_Floorspace!AI55</f>
        <v>0.99834498936227056</v>
      </c>
      <c r="AI47" s="73">
        <f t="shared" si="4"/>
        <v>1.0034958923371631</v>
      </c>
      <c r="AJ47" s="73">
        <f t="shared" si="5"/>
        <v>1.0262219943763842</v>
      </c>
      <c r="AK47" s="73">
        <f t="shared" si="11"/>
        <v>1.0094081314956134</v>
      </c>
      <c r="AL47" s="73">
        <f t="shared" si="12"/>
        <v>1.0037076749638836</v>
      </c>
      <c r="AM47" s="73">
        <f t="shared" si="13"/>
        <v>1.0037076749638834</v>
      </c>
      <c r="AN47" s="73"/>
      <c r="AO47" s="73">
        <f t="shared" si="14"/>
        <v>1.0281052102127659</v>
      </c>
      <c r="AR47" s="53"/>
      <c r="BD47" s="95">
        <v>1987</v>
      </c>
      <c r="BE47" s="9">
        <f t="shared" si="15"/>
        <v>1.0463795251757726</v>
      </c>
      <c r="BF47" s="9">
        <f t="shared" si="16"/>
        <v>1.0160256612778475</v>
      </c>
      <c r="BG47" s="9">
        <f t="shared" si="17"/>
        <v>1.0127502141438178</v>
      </c>
      <c r="BH47" s="9">
        <f t="shared" si="19"/>
        <v>1.009867991373274</v>
      </c>
      <c r="BI47" s="9">
        <f t="shared" si="18"/>
        <v>1.0069724887575249</v>
      </c>
    </row>
    <row r="48" spans="1:61" x14ac:dyDescent="0.2">
      <c r="A48" s="75" t="s">
        <v>148</v>
      </c>
      <c r="B48" s="50">
        <f t="shared" si="0"/>
        <v>1982</v>
      </c>
      <c r="D48" s="79">
        <f>Conversion_Factors!$O44*D197+D273</f>
        <v>3140.7143209236219</v>
      </c>
      <c r="F48" s="327">
        <f>'Final Floorspace Estimates'!D71</f>
        <v>10472.253853068192</v>
      </c>
      <c r="G48" s="327">
        <f>'Final Floorspace Estimates'!E71</f>
        <v>7144.1741891415568</v>
      </c>
      <c r="H48" s="327">
        <f>'Final Floorspace Estimates'!F71</f>
        <v>413.53921911313887</v>
      </c>
      <c r="I48" s="327">
        <f t="shared" si="1"/>
        <v>18029.96726132289</v>
      </c>
      <c r="K48" s="356">
        <f>'Final Floorspace Estimates'!U71</f>
        <v>22.902320432158167</v>
      </c>
      <c r="L48" s="356">
        <f>'Final Floorspace Estimates'!V71</f>
        <v>6.2582281611384492</v>
      </c>
      <c r="M48" s="356">
        <f>'Final Floorspace Estimates'!W71</f>
        <v>0.34016406256366449</v>
      </c>
      <c r="N48" s="81">
        <f t="shared" si="2"/>
        <v>29.500712655860283</v>
      </c>
      <c r="P48" s="84">
        <f t="shared" si="6"/>
        <v>174.19412223010227</v>
      </c>
      <c r="R48" s="79">
        <f>Conversion_Factors!$O44*R197+R273</f>
        <v>106.46232033651305</v>
      </c>
      <c r="T48" s="79">
        <f>Conversion_Factors!$O44*T197+T273</f>
        <v>107.21886930034012</v>
      </c>
      <c r="V48" s="119">
        <f t="shared" si="7"/>
        <v>0.99294388227777486</v>
      </c>
      <c r="X48" s="125">
        <f>'Final Floorspace Estimates'!Q71</f>
        <v>2186.9523746741661</v>
      </c>
      <c r="Y48" s="125">
        <f>'Final Floorspace Estimates'!R71</f>
        <v>875.99042176915873</v>
      </c>
      <c r="Z48" s="125">
        <f>'Final Floorspace Estimates'!S71</f>
        <v>822.5678408281758</v>
      </c>
      <c r="AA48" s="125">
        <f t="shared" si="8"/>
        <v>1636.2044494192701</v>
      </c>
      <c r="AC48" s="71">
        <f t="shared" si="3"/>
        <v>0.98554603486760328</v>
      </c>
      <c r="AD48" s="71"/>
      <c r="AF48" s="73">
        <f t="shared" si="9"/>
        <v>0.97753293134519204</v>
      </c>
      <c r="AG48" s="73">
        <f t="shared" si="10"/>
        <v>0.99832151305121941</v>
      </c>
      <c r="AH48" s="73">
        <f>Wgted_Floorspace!AI56</f>
        <v>0.99922481175855082</v>
      </c>
      <c r="AI48" s="73">
        <f t="shared" si="4"/>
        <v>1.0006056189124188</v>
      </c>
      <c r="AJ48" s="73">
        <f t="shared" si="5"/>
        <v>1.0123497445081757</v>
      </c>
      <c r="AK48" s="73">
        <f t="shared" si="11"/>
        <v>0.98631061125586539</v>
      </c>
      <c r="AL48" s="73">
        <f t="shared" si="12"/>
        <v>0.97589215507792582</v>
      </c>
      <c r="AM48" s="73">
        <f t="shared" si="13"/>
        <v>0.97589215507792593</v>
      </c>
      <c r="AN48" s="73"/>
      <c r="AO48" s="73">
        <f t="shared" si="14"/>
        <v>1.0121776057747778</v>
      </c>
      <c r="AR48" s="53"/>
      <c r="BD48" s="95">
        <v>1988</v>
      </c>
      <c r="BE48" s="9">
        <f t="shared" si="15"/>
        <v>1.1043295218510343</v>
      </c>
      <c r="BF48" s="9">
        <f t="shared" si="16"/>
        <v>1.0272188278820975</v>
      </c>
      <c r="BG48" s="9">
        <f t="shared" si="17"/>
        <v>1.0236712736060298</v>
      </c>
      <c r="BH48" s="9">
        <f t="shared" si="19"/>
        <v>1.0438938992624258</v>
      </c>
      <c r="BI48" s="9">
        <f t="shared" si="18"/>
        <v>1.0060483093020516</v>
      </c>
    </row>
    <row r="49" spans="1:61" x14ac:dyDescent="0.2">
      <c r="A49" s="75" t="s">
        <v>148</v>
      </c>
      <c r="B49" s="50">
        <f t="shared" si="0"/>
        <v>1983</v>
      </c>
      <c r="D49" s="79">
        <f>Conversion_Factors!$O45*D198+D274</f>
        <v>3130.1387117783142</v>
      </c>
      <c r="F49" s="327">
        <f>'Final Floorspace Estimates'!D72</f>
        <v>10545.103891425293</v>
      </c>
      <c r="G49" s="327">
        <f>'Final Floorspace Estimates'!E72</f>
        <v>7245.7068664238304</v>
      </c>
      <c r="H49" s="327">
        <f>'Final Floorspace Estimates'!F72</f>
        <v>416.29611949938624</v>
      </c>
      <c r="I49" s="327">
        <f t="shared" si="1"/>
        <v>18207.106877348513</v>
      </c>
      <c r="K49" s="356">
        <f>'Final Floorspace Estimates'!U72</f>
        <v>23.041607132957768</v>
      </c>
      <c r="L49" s="356">
        <f>'Final Floorspace Estimates'!V72</f>
        <v>6.3567613331933677</v>
      </c>
      <c r="M49" s="356">
        <f>'Final Floorspace Estimates'!W72</f>
        <v>0.34410353935496368</v>
      </c>
      <c r="N49" s="81">
        <f t="shared" si="2"/>
        <v>29.742472005506102</v>
      </c>
      <c r="P49" s="84">
        <f t="shared" si="6"/>
        <v>171.91851142877204</v>
      </c>
      <c r="R49" s="79">
        <f>Conversion_Factors!$O45*R198+R274</f>
        <v>105.24137708522829</v>
      </c>
      <c r="T49" s="79">
        <f>Conversion_Factors!$O45*T198+T274</f>
        <v>107.18585189799998</v>
      </c>
      <c r="V49" s="119">
        <f t="shared" si="7"/>
        <v>0.98185884817501767</v>
      </c>
      <c r="X49" s="125">
        <f>'Final Floorspace Estimates'!Q72</f>
        <v>2185.0526434067619</v>
      </c>
      <c r="Y49" s="125">
        <f>'Final Floorspace Estimates'!R72</f>
        <v>877.31417381100766</v>
      </c>
      <c r="Z49" s="125">
        <f>'Final Floorspace Estimates'!S72</f>
        <v>826.58358614719452</v>
      </c>
      <c r="AA49" s="125">
        <f t="shared" si="8"/>
        <v>1633.5638718367031</v>
      </c>
      <c r="AC49" s="71">
        <f t="shared" si="3"/>
        <v>0.98524254192675909</v>
      </c>
      <c r="AD49" s="71"/>
      <c r="AF49" s="73">
        <f t="shared" si="9"/>
        <v>0.98713693148568837</v>
      </c>
      <c r="AG49" s="73">
        <f t="shared" si="10"/>
        <v>0.9852797916130025</v>
      </c>
      <c r="AH49" s="73">
        <f>Wgted_Floorspace!AI57</f>
        <v>0.99976444716994251</v>
      </c>
      <c r="AI49" s="73">
        <f t="shared" si="4"/>
        <v>0.99899079824179393</v>
      </c>
      <c r="AJ49" s="73">
        <f t="shared" si="5"/>
        <v>1.0010480671001354</v>
      </c>
      <c r="AK49" s="73">
        <f t="shared" si="11"/>
        <v>0.98547467327499916</v>
      </c>
      <c r="AL49" s="73">
        <f t="shared" si="12"/>
        <v>0.97260607014771783</v>
      </c>
      <c r="AM49" s="73">
        <f t="shared" si="13"/>
        <v>0.97260607014771772</v>
      </c>
      <c r="AN49" s="73"/>
      <c r="AO49" s="73">
        <f t="shared" si="14"/>
        <v>0.99980224589501721</v>
      </c>
      <c r="AR49" s="53"/>
      <c r="BD49" s="95">
        <v>1989</v>
      </c>
      <c r="BE49" s="9">
        <f t="shared" si="15"/>
        <v>1.1298988657238036</v>
      </c>
      <c r="BF49" s="9">
        <f t="shared" si="16"/>
        <v>1.0372857838286833</v>
      </c>
      <c r="BG49" s="9">
        <f t="shared" si="17"/>
        <v>1.0340110179412108</v>
      </c>
      <c r="BH49" s="9">
        <f t="shared" si="19"/>
        <v>1.0420192988765091</v>
      </c>
      <c r="BI49" s="9">
        <f t="shared" si="18"/>
        <v>1.0109745383888817</v>
      </c>
    </row>
    <row r="50" spans="1:61" x14ac:dyDescent="0.2">
      <c r="A50" s="75" t="s">
        <v>148</v>
      </c>
      <c r="B50" s="50">
        <f t="shared" si="0"/>
        <v>1984</v>
      </c>
      <c r="D50" s="79">
        <f>Conversion_Factors!$O46*D199+D275</f>
        <v>3245.6074674891242</v>
      </c>
      <c r="F50" s="327">
        <f>'Final Floorspace Estimates'!D73</f>
        <v>10611.332117007547</v>
      </c>
      <c r="G50" s="327">
        <f>'Final Floorspace Estimates'!E73</f>
        <v>7267.5621963593912</v>
      </c>
      <c r="H50" s="327">
        <f>'Final Floorspace Estimates'!F73</f>
        <v>434.97811453752877</v>
      </c>
      <c r="I50" s="327">
        <f t="shared" si="1"/>
        <v>18313.872427904465</v>
      </c>
      <c r="K50" s="356">
        <f>'Final Floorspace Estimates'!U73</f>
        <v>23.180067513252517</v>
      </c>
      <c r="L50" s="356">
        <f>'Final Floorspace Estimates'!V73</f>
        <v>6.3866443996580626</v>
      </c>
      <c r="M50" s="356">
        <f>'Final Floorspace Estimates'!W73</f>
        <v>0.36137571707054128</v>
      </c>
      <c r="N50" s="81">
        <f t="shared" si="2"/>
        <v>29.928087629981121</v>
      </c>
      <c r="P50" s="84">
        <f t="shared" si="6"/>
        <v>177.22125565010816</v>
      </c>
      <c r="R50" s="79">
        <f>Conversion_Factors!$O46*R199+R275</f>
        <v>108.44687130085003</v>
      </c>
      <c r="T50" s="79">
        <f>Conversion_Factors!$O46*T199+T275</f>
        <v>110.34960042143121</v>
      </c>
      <c r="V50" s="119">
        <f t="shared" si="7"/>
        <v>0.98275726315895529</v>
      </c>
      <c r="X50" s="125">
        <f>'Final Floorspace Estimates'!Q73</f>
        <v>2184.4634827799005</v>
      </c>
      <c r="Y50" s="125">
        <f>'Final Floorspace Estimates'!R73</f>
        <v>878.78771823341049</v>
      </c>
      <c r="Z50" s="125">
        <f>'Final Floorspace Estimates'!S73</f>
        <v>830.79057311827751</v>
      </c>
      <c r="AA50" s="125">
        <f t="shared" si="8"/>
        <v>1634.175827520799</v>
      </c>
      <c r="AC50" s="71">
        <f t="shared" si="3"/>
        <v>1.0143234288353098</v>
      </c>
      <c r="AD50" s="71"/>
      <c r="AF50" s="73">
        <f t="shared" si="9"/>
        <v>0.9929254523459301</v>
      </c>
      <c r="AG50" s="73">
        <f t="shared" si="10"/>
        <v>1.0156702753250475</v>
      </c>
      <c r="AH50" s="73">
        <f>Wgted_Floorspace!AI58</f>
        <v>0.99991047001829647</v>
      </c>
      <c r="AI50" s="73">
        <f t="shared" si="4"/>
        <v>0.99936503405092458</v>
      </c>
      <c r="AJ50" s="73">
        <f t="shared" si="5"/>
        <v>1.0019640404956964</v>
      </c>
      <c r="AK50" s="73">
        <f t="shared" si="11"/>
        <v>1.0144142493244919</v>
      </c>
      <c r="AL50" s="73">
        <f t="shared" si="12"/>
        <v>1.0084848675614382</v>
      </c>
      <c r="AM50" s="73">
        <f t="shared" si="13"/>
        <v>1.0084848675614382</v>
      </c>
      <c r="AN50" s="73"/>
      <c r="AO50" s="73">
        <f t="shared" si="14"/>
        <v>1.001238178585713</v>
      </c>
      <c r="AR50" s="53"/>
      <c r="BD50" s="95">
        <v>1990</v>
      </c>
      <c r="BE50" s="9">
        <f t="shared" si="15"/>
        <v>1.0363671319855501</v>
      </c>
      <c r="BF50" s="9">
        <f t="shared" si="16"/>
        <v>1.0345212732541258</v>
      </c>
      <c r="BG50" s="9">
        <f t="shared" si="17"/>
        <v>1.0436771785846826</v>
      </c>
      <c r="BH50" s="9">
        <f t="shared" si="19"/>
        <v>0.94409066619034754</v>
      </c>
      <c r="BI50" s="9">
        <f t="shared" si="18"/>
        <v>1.0167034898268552</v>
      </c>
    </row>
    <row r="51" spans="1:61" x14ac:dyDescent="0.2">
      <c r="A51" s="75" t="s">
        <v>148</v>
      </c>
      <c r="B51" s="50">
        <f t="shared" si="0"/>
        <v>1985</v>
      </c>
      <c r="D51" s="79">
        <f>Conversion_Factors!$O47*D200+D276</f>
        <v>3218.3006130147987</v>
      </c>
      <c r="F51" s="365">
        <f>'Final Floorspace Estimates'!D74</f>
        <v>10697.748106530891</v>
      </c>
      <c r="G51" s="365">
        <f>'Final Floorspace Estimates'!E74</f>
        <v>7292.9497008299923</v>
      </c>
      <c r="H51" s="365">
        <f>'Final Floorspace Estimates'!F74</f>
        <v>453.6601095756713</v>
      </c>
      <c r="I51" s="327">
        <f t="shared" ref="I51:I76" si="20">SUM(F51:H51)</f>
        <v>18444.357916936555</v>
      </c>
      <c r="K51" s="356">
        <f>'Final Floorspace Estimates'!U74</f>
        <v>23.360246719840948</v>
      </c>
      <c r="L51" s="356">
        <f>'Final Floorspace Estimates'!V74</f>
        <v>6.420114687987323</v>
      </c>
      <c r="M51" s="356">
        <f>'Final Floorspace Estimates'!W74</f>
        <v>0.38011332863692882</v>
      </c>
      <c r="N51" s="81">
        <f t="shared" ref="N51:N76" si="21">SUM(K51:M51)</f>
        <v>30.160474736465197</v>
      </c>
      <c r="P51" s="84">
        <f t="shared" ref="P51:P78" si="22">D51/I51*1000</f>
        <v>174.48699637625174</v>
      </c>
      <c r="R51" s="79">
        <f>Conversion_Factors!$O47*R200+R276</f>
        <v>106.70590039233525</v>
      </c>
      <c r="T51" s="79">
        <f>Conversion_Factors!$O47*T200+T276</f>
        <v>108.79133546992935</v>
      </c>
      <c r="V51" s="119">
        <f t="shared" ref="V51:V75" si="23">R51/T51</f>
        <v>0.98083087160768856</v>
      </c>
      <c r="X51" s="125">
        <f>'Final Floorspace Estimates'!Q74</f>
        <v>2183.6601953246309</v>
      </c>
      <c r="Y51" s="125">
        <f>'Final Floorspace Estimates'!R74</f>
        <v>880.3179716509859</v>
      </c>
      <c r="Z51" s="125">
        <f>'Final Floorspace Estimates'!S74</f>
        <v>837.88131381545952</v>
      </c>
      <c r="AA51" s="125">
        <f t="shared" ref="AA51:AA76" si="24">N51/I51*1000000</f>
        <v>1635.2141328145831</v>
      </c>
      <c r="AC51" s="71">
        <f t="shared" si="3"/>
        <v>1</v>
      </c>
      <c r="AD51" s="71"/>
      <c r="AF51" s="73">
        <f t="shared" si="9"/>
        <v>1</v>
      </c>
      <c r="AG51" s="73">
        <f t="shared" si="10"/>
        <v>1</v>
      </c>
      <c r="AH51" s="73">
        <f>Wgted_Floorspace!AI59</f>
        <v>1</v>
      </c>
      <c r="AI51" s="73">
        <f t="shared" si="4"/>
        <v>1</v>
      </c>
      <c r="AJ51" s="73">
        <f t="shared" si="5"/>
        <v>1</v>
      </c>
      <c r="AK51" s="73">
        <f>AG51/(AH51*AI51*AJ51)</f>
        <v>1</v>
      </c>
      <c r="AL51" s="73">
        <f t="shared" ref="AL51:AL73" si="25">AF51*AH51*AI51*AJ51*AK51</f>
        <v>1</v>
      </c>
      <c r="AM51" s="73">
        <f t="shared" ref="AM51:AM73" si="26">AF51*AG51</f>
        <v>1</v>
      </c>
      <c r="AN51" s="73"/>
      <c r="AO51" s="73">
        <f t="shared" ref="AO51:AO73" si="27">AH51*AI51*AJ51</f>
        <v>1</v>
      </c>
      <c r="AR51" s="53"/>
      <c r="BD51" s="95">
        <v>1991</v>
      </c>
      <c r="BE51" s="9">
        <f t="shared" si="15"/>
        <v>1.0390854020870317</v>
      </c>
      <c r="BF51" s="9">
        <f t="shared" si="16"/>
        <v>1.0302365935550857</v>
      </c>
      <c r="BG51" s="9">
        <f t="shared" si="17"/>
        <v>1.0511159954053715</v>
      </c>
      <c r="BH51" s="9">
        <f t="shared" si="19"/>
        <v>0.96889343477314427</v>
      </c>
      <c r="BI51" s="9">
        <f t="shared" si="18"/>
        <v>0.99034750913893932</v>
      </c>
    </row>
    <row r="52" spans="1:61" x14ac:dyDescent="0.2">
      <c r="A52" s="75" t="s">
        <v>148</v>
      </c>
      <c r="B52" s="50">
        <f t="shared" si="0"/>
        <v>1986</v>
      </c>
      <c r="D52" s="79">
        <f>Conversion_Factors!$O48*D201+D277</f>
        <v>3280.9302625350801</v>
      </c>
      <c r="F52" s="365">
        <f>'Final Floorspace Estimates'!D75</f>
        <v>10797.193443699889</v>
      </c>
      <c r="G52" s="365">
        <f>'Final Floorspace Estimates'!E75</f>
        <v>7326.5605491399838</v>
      </c>
      <c r="H52" s="365">
        <f>'Final Floorspace Estimates'!F75</f>
        <v>472.34210461381383</v>
      </c>
      <c r="I52" s="327">
        <f t="shared" si="20"/>
        <v>18596.096097453687</v>
      </c>
      <c r="K52" s="356">
        <f>'Final Floorspace Estimates'!U75</f>
        <v>23.497547073751065</v>
      </c>
      <c r="L52" s="356">
        <f>'Final Floorspace Estimates'!V75</f>
        <v>6.6087420079757484</v>
      </c>
      <c r="M52" s="356">
        <f>'Final Floorspace Estimates'!W75</f>
        <v>0.39911573788499199</v>
      </c>
      <c r="N52" s="81">
        <f t="shared" si="21"/>
        <v>30.505404819611805</v>
      </c>
      <c r="P52" s="84">
        <f t="shared" si="22"/>
        <v>176.43113077826743</v>
      </c>
      <c r="R52" s="79">
        <f>Conversion_Factors!$O48*R201+R277</f>
        <v>107.55242495342277</v>
      </c>
      <c r="T52" s="79">
        <f>Conversion_Factors!$O48*T201+T277</f>
        <v>109.86136263590663</v>
      </c>
      <c r="V52" s="119">
        <f t="shared" si="23"/>
        <v>0.97898316908615135</v>
      </c>
      <c r="X52" s="125">
        <f>'Final Floorspace Estimates'!Q75</f>
        <v>2176.2643409396146</v>
      </c>
      <c r="Y52" s="125">
        <f>'Final Floorspace Estimates'!R75</f>
        <v>902.02516769638999</v>
      </c>
      <c r="Z52" s="125">
        <f>'Final Floorspace Estimates'!S75</f>
        <v>844.97175667053534</v>
      </c>
      <c r="AA52" s="125">
        <f t="shared" si="24"/>
        <v>1640.4198311165337</v>
      </c>
      <c r="AC52" s="71">
        <f t="shared" si="3"/>
        <v>1.0098355917900561</v>
      </c>
      <c r="AD52" s="71"/>
      <c r="AF52" s="73">
        <f t="shared" si="9"/>
        <v>1.0082268074172318</v>
      </c>
      <c r="AG52" s="73">
        <f t="shared" si="10"/>
        <v>1.0111420016527966</v>
      </c>
      <c r="AH52" s="73">
        <f>Wgted_Floorspace!AI60</f>
        <v>1.0014774233730641</v>
      </c>
      <c r="AI52" s="73">
        <f t="shared" si="4"/>
        <v>1.0031834963981081</v>
      </c>
      <c r="AJ52" s="73">
        <f t="shared" si="5"/>
        <v>0.99811618641396493</v>
      </c>
      <c r="AK52" s="73">
        <f t="shared" ref="AK52:AK75" si="28">AG52/(AH52*AI52*AJ52)</f>
        <v>1.0083458380807437</v>
      </c>
      <c r="AL52" s="73">
        <f t="shared" si="25"/>
        <v>1.0194604721718685</v>
      </c>
      <c r="AM52" s="73">
        <f t="shared" si="26"/>
        <v>1.0194604721718683</v>
      </c>
      <c r="AN52" s="73"/>
      <c r="AO52" s="73">
        <f t="shared" si="27"/>
        <v>1.0027730203928593</v>
      </c>
      <c r="AR52" s="53"/>
      <c r="BD52" s="95">
        <v>1992</v>
      </c>
      <c r="BE52" s="9">
        <f t="shared" si="15"/>
        <v>1.0890835120807492</v>
      </c>
      <c r="BF52" s="9">
        <f t="shared" si="16"/>
        <v>1.0354238221573488</v>
      </c>
      <c r="BG52" s="9">
        <f t="shared" si="17"/>
        <v>1.057279870357102</v>
      </c>
      <c r="BH52" s="9">
        <f t="shared" si="19"/>
        <v>1.0147923049726502</v>
      </c>
      <c r="BI52" s="9">
        <f t="shared" si="18"/>
        <v>0.98033814519355811</v>
      </c>
    </row>
    <row r="53" spans="1:61" x14ac:dyDescent="0.2">
      <c r="A53" s="75" t="s">
        <v>148</v>
      </c>
      <c r="B53" s="50">
        <f t="shared" si="0"/>
        <v>1987</v>
      </c>
      <c r="D53" s="79">
        <f>Conversion_Factors!$O49*D202+D278</f>
        <v>3367.5638673193234</v>
      </c>
      <c r="F53" s="365">
        <f>'Final Floorspace Estimates'!D76</f>
        <v>10897.897092972609</v>
      </c>
      <c r="G53" s="365">
        <f>'Final Floorspace Estimates'!E76</f>
        <v>7352.2376740109321</v>
      </c>
      <c r="H53" s="365">
        <f>'Final Floorspace Estimates'!F76</f>
        <v>489.80618241722578</v>
      </c>
      <c r="I53" s="327">
        <f t="shared" si="20"/>
        <v>18739.940949400767</v>
      </c>
      <c r="K53" s="356">
        <f>'Final Floorspace Estimates'!U76</f>
        <v>23.855811601734327</v>
      </c>
      <c r="L53" s="356">
        <f>'Final Floorspace Estimates'!V76</f>
        <v>6.7613745231987226</v>
      </c>
      <c r="M53" s="356">
        <f>'Final Floorspace Estimates'!W76</f>
        <v>0.4173453835009171</v>
      </c>
      <c r="N53" s="81">
        <f t="shared" si="21"/>
        <v>31.034531508433965</v>
      </c>
      <c r="P53" s="84">
        <f t="shared" si="22"/>
        <v>179.69981209716701</v>
      </c>
      <c r="R53" s="79">
        <f>Conversion_Factors!$O49*R202+R278</f>
        <v>108.51022082947028</v>
      </c>
      <c r="T53" s="79">
        <f>Conversion_Factors!$O49*T202+T278</f>
        <v>109.77565631736221</v>
      </c>
      <c r="V53" s="119">
        <f t="shared" si="23"/>
        <v>0.98847253088395537</v>
      </c>
      <c r="X53" s="125">
        <f>'Final Floorspace Estimates'!Q76</f>
        <v>2189.0288922912928</v>
      </c>
      <c r="Y53" s="125">
        <f>'Final Floorspace Estimates'!R76</f>
        <v>919.63492245349698</v>
      </c>
      <c r="Z53" s="125">
        <f>'Final Floorspace Estimates'!S76</f>
        <v>852.06230236068097</v>
      </c>
      <c r="AA53" s="125">
        <f t="shared" si="24"/>
        <v>1656.0634631789665</v>
      </c>
      <c r="AC53" s="71">
        <f t="shared" si="3"/>
        <v>1.0090477871530947</v>
      </c>
      <c r="AD53" s="71"/>
      <c r="AF53" s="73">
        <f t="shared" si="9"/>
        <v>1.0160256612778475</v>
      </c>
      <c r="AG53" s="73">
        <f t="shared" si="10"/>
        <v>1.0298750957330638</v>
      </c>
      <c r="AH53" s="73">
        <f>Wgted_Floorspace!AI61</f>
        <v>1.0020609285941176</v>
      </c>
      <c r="AI53" s="73">
        <f t="shared" si="4"/>
        <v>1.0127502141438178</v>
      </c>
      <c r="AJ53" s="73">
        <f t="shared" si="5"/>
        <v>1.0077910060719657</v>
      </c>
      <c r="AK53" s="73">
        <f t="shared" si="28"/>
        <v>1.0069724887575249</v>
      </c>
      <c r="AL53" s="73">
        <f t="shared" si="25"/>
        <v>1.0463795251757726</v>
      </c>
      <c r="AM53" s="73">
        <f t="shared" si="26"/>
        <v>1.0463795251757726</v>
      </c>
      <c r="AN53" s="73"/>
      <c r="AO53" s="73">
        <f t="shared" si="27"/>
        <v>1.0227440245202704</v>
      </c>
      <c r="AR53" s="53"/>
      <c r="BD53" s="95">
        <v>1993</v>
      </c>
      <c r="BE53" s="9">
        <f t="shared" si="15"/>
        <v>1.1079674531605859</v>
      </c>
      <c r="BF53" s="9">
        <f t="shared" si="16"/>
        <v>1.0409448661239573</v>
      </c>
      <c r="BG53" s="9">
        <f t="shared" si="17"/>
        <v>1.0629942845297509</v>
      </c>
      <c r="BH53" s="9">
        <f t="shared" si="19"/>
        <v>1.0307164086342144</v>
      </c>
      <c r="BI53" s="9">
        <f t="shared" si="18"/>
        <v>0.97146946857057082</v>
      </c>
    </row>
    <row r="54" spans="1:61" x14ac:dyDescent="0.2">
      <c r="A54" s="75" t="s">
        <v>148</v>
      </c>
      <c r="B54" s="50">
        <f t="shared" si="0"/>
        <v>1988</v>
      </c>
      <c r="D54" s="79">
        <f>Conversion_Factors!$O50*D203+D279</f>
        <v>3554.0643771435234</v>
      </c>
      <c r="F54" s="365">
        <f>'Final Floorspace Estimates'!D77</f>
        <v>11099.927467844778</v>
      </c>
      <c r="G54" s="365">
        <f>'Final Floorspace Estimates'!E77</f>
        <v>7333.1599586774319</v>
      </c>
      <c r="H54" s="365">
        <f>'Final Floorspace Estimates'!F77</f>
        <v>513.30429395124656</v>
      </c>
      <c r="I54" s="327">
        <f t="shared" si="20"/>
        <v>18946.391720473453</v>
      </c>
      <c r="K54" s="356">
        <f>'Final Floorspace Estimates'!U77</f>
        <v>24.42425906055437</v>
      </c>
      <c r="L54" s="356">
        <f>'Final Floorspace Estimates'!V77</f>
        <v>6.8401516806316174</v>
      </c>
      <c r="M54" s="356">
        <f>'Final Floorspace Estimates'!W77</f>
        <v>0.45036613977528434</v>
      </c>
      <c r="N54" s="81">
        <f t="shared" si="21"/>
        <v>31.714776880961271</v>
      </c>
      <c r="P54" s="84">
        <f t="shared" si="22"/>
        <v>187.58528956745914</v>
      </c>
      <c r="R54" s="79">
        <f>Conversion_Factors!$O50*R203+R279</f>
        <v>112.06335742116059</v>
      </c>
      <c r="T54" s="79">
        <f>Conversion_Factors!$O50*T203+T279</f>
        <v>109.63770751708714</v>
      </c>
      <c r="V54" s="119">
        <f t="shared" si="23"/>
        <v>1.0221242304222333</v>
      </c>
      <c r="X54" s="125">
        <f>'Final Floorspace Estimates'!Q77</f>
        <v>2200.3980774927277</v>
      </c>
      <c r="Y54" s="125">
        <f>'Final Floorspace Estimates'!R77</f>
        <v>932.77000899694951</v>
      </c>
      <c r="Z54" s="125">
        <f>'Final Floorspace Estimates'!S77</f>
        <v>877.38626986444012</v>
      </c>
      <c r="AA54" s="125">
        <f t="shared" si="24"/>
        <v>1673.9217339568838</v>
      </c>
      <c r="AC54" s="71">
        <f t="shared" si="3"/>
        <v>1.0077797744048442</v>
      </c>
      <c r="AD54" s="71"/>
      <c r="AF54" s="73">
        <f t="shared" si="9"/>
        <v>1.0272188278820975</v>
      </c>
      <c r="AG54" s="73">
        <f t="shared" si="10"/>
        <v>1.0750674460746814</v>
      </c>
      <c r="AH54" s="73">
        <f>Wgted_Floorspace!AI62</f>
        <v>1.0017210556260403</v>
      </c>
      <c r="AI54" s="73">
        <f t="shared" si="4"/>
        <v>1.0236712736060298</v>
      </c>
      <c r="AJ54" s="73">
        <f t="shared" si="5"/>
        <v>1.0421003865292906</v>
      </c>
      <c r="AK54" s="73">
        <f t="shared" si="28"/>
        <v>1.0060483093020516</v>
      </c>
      <c r="AL54" s="73">
        <f t="shared" si="25"/>
        <v>1.1043295218510343</v>
      </c>
      <c r="AM54" s="73">
        <f t="shared" si="26"/>
        <v>1.1043295218510343</v>
      </c>
      <c r="AN54" s="73"/>
      <c r="AO54" s="73">
        <f t="shared" si="27"/>
        <v>1.068604197367532</v>
      </c>
      <c r="AR54" s="53"/>
      <c r="BD54" s="95">
        <v>1994</v>
      </c>
      <c r="BE54" s="9">
        <f t="shared" si="15"/>
        <v>1.1129905537708316</v>
      </c>
      <c r="BF54" s="9">
        <f t="shared" si="16"/>
        <v>1.0503895701621018</v>
      </c>
      <c r="BG54" s="9">
        <f t="shared" si="17"/>
        <v>1.0687549996694534</v>
      </c>
      <c r="BH54" s="9">
        <f t="shared" si="19"/>
        <v>1.0267570956968135</v>
      </c>
      <c r="BI54" s="9">
        <f t="shared" si="18"/>
        <v>0.96559543826864203</v>
      </c>
    </row>
    <row r="55" spans="1:61" x14ac:dyDescent="0.2">
      <c r="A55" s="75" t="s">
        <v>148</v>
      </c>
      <c r="B55" s="50">
        <f t="shared" si="0"/>
        <v>1989</v>
      </c>
      <c r="D55" s="79">
        <f>Conversion_Factors!$O51*D204+D280</f>
        <v>3636.3542122036424</v>
      </c>
      <c r="F55" s="365">
        <f>'Final Floorspace Estimates'!D78</f>
        <v>11295.43639692226</v>
      </c>
      <c r="G55" s="365">
        <f>'Final Floorspace Estimates'!E78</f>
        <v>7300.6176819249367</v>
      </c>
      <c r="H55" s="365">
        <f>'Final Floorspace Estimates'!F78</f>
        <v>536.01618023911897</v>
      </c>
      <c r="I55" s="327">
        <f t="shared" si="20"/>
        <v>19132.070259086315</v>
      </c>
      <c r="K55" s="356">
        <f>'Final Floorspace Estimates'!U78</f>
        <v>24.973719565772406</v>
      </c>
      <c r="L55" s="356">
        <f>'Final Floorspace Estimates'!V78</f>
        <v>6.8914856981274291</v>
      </c>
      <c r="M55" s="356">
        <f>'Final Floorspace Estimates'!W78</f>
        <v>0.48386218743989462</v>
      </c>
      <c r="N55" s="81">
        <f t="shared" si="21"/>
        <v>32.349067451339728</v>
      </c>
      <c r="P55" s="84">
        <f t="shared" si="22"/>
        <v>190.06590311242684</v>
      </c>
      <c r="R55" s="79">
        <f>Conversion_Factors!$O51*R204+R280</f>
        <v>112.40986212890176</v>
      </c>
      <c r="T55" s="79">
        <f>Conversion_Factors!$O51*T204+T280</f>
        <v>110.12109854226239</v>
      </c>
      <c r="V55" s="119">
        <f t="shared" si="23"/>
        <v>1.0207840606108827</v>
      </c>
      <c r="X55" s="125">
        <f>'Final Floorspace Estimates'!Q78</f>
        <v>2210.9565923966566</v>
      </c>
      <c r="Y55" s="125">
        <f>'Final Floorspace Estimates'!R78</f>
        <v>943.9592645961385</v>
      </c>
      <c r="Z55" s="125">
        <f>'Final Floorspace Estimates'!S78</f>
        <v>902.70071180321793</v>
      </c>
      <c r="AA55" s="125">
        <f t="shared" si="24"/>
        <v>1690.8294300234613</v>
      </c>
      <c r="AC55" s="71">
        <f t="shared" si="3"/>
        <v>1.0122230604725004</v>
      </c>
      <c r="AD55" s="71"/>
      <c r="AF55" s="73">
        <f t="shared" si="9"/>
        <v>1.0372857838286833</v>
      </c>
      <c r="AG55" s="73">
        <f t="shared" si="10"/>
        <v>1.0892840558879346</v>
      </c>
      <c r="AH55" s="73">
        <f>Wgted_Floorspace!AI63</f>
        <v>1.0012349688703426</v>
      </c>
      <c r="AI55" s="73">
        <f t="shared" si="4"/>
        <v>1.0340110179412108</v>
      </c>
      <c r="AJ55" s="73">
        <f t="shared" si="5"/>
        <v>1.0407340247536321</v>
      </c>
      <c r="AK55" s="73">
        <f t="shared" si="28"/>
        <v>1.0109745383888817</v>
      </c>
      <c r="AL55" s="73">
        <f t="shared" si="25"/>
        <v>1.1298988657238034</v>
      </c>
      <c r="AM55" s="73">
        <f t="shared" si="26"/>
        <v>1.1298988657238036</v>
      </c>
      <c r="AN55" s="73"/>
      <c r="AO55" s="73">
        <f t="shared" si="27"/>
        <v>1.0774594359456859</v>
      </c>
      <c r="AR55" s="53"/>
      <c r="BD55" s="95">
        <v>1995</v>
      </c>
      <c r="BE55" s="9">
        <f t="shared" si="15"/>
        <v>1.0883157904196969</v>
      </c>
      <c r="BF55" s="9">
        <f t="shared" si="16"/>
        <v>1.0602653878237898</v>
      </c>
      <c r="BG55" s="9">
        <f t="shared" si="17"/>
        <v>1.073183174896118</v>
      </c>
      <c r="BH55" s="9">
        <f t="shared" si="19"/>
        <v>1.0215946773802003</v>
      </c>
      <c r="BI55" s="9">
        <f t="shared" si="18"/>
        <v>0.93624146029854838</v>
      </c>
    </row>
    <row r="56" spans="1:61" x14ac:dyDescent="0.2">
      <c r="A56" s="75" t="s">
        <v>148</v>
      </c>
      <c r="B56" s="50">
        <f t="shared" si="0"/>
        <v>1990</v>
      </c>
      <c r="D56" s="79">
        <f>Conversion_Factors!$O52*D205+D281</f>
        <v>3335.3409761774856</v>
      </c>
      <c r="F56" s="365">
        <f>'Final Floorspace Estimates'!D79</f>
        <v>11341.183935558944</v>
      </c>
      <c r="G56" s="365">
        <f>'Final Floorspace Estimates'!E79</f>
        <v>7212.1754008091502</v>
      </c>
      <c r="H56" s="365">
        <f>'Final Floorspace Estimates'!F79</f>
        <v>527.72130021593125</v>
      </c>
      <c r="I56" s="327">
        <f t="shared" si="20"/>
        <v>19081.080636584022</v>
      </c>
      <c r="K56" s="356">
        <f>'Final Floorspace Estimates'!U79</f>
        <v>25.202948375604873</v>
      </c>
      <c r="L56" s="356">
        <f>'Final Floorspace Estimates'!V79</f>
        <v>6.8717755243094336</v>
      </c>
      <c r="M56" s="356">
        <f>'Final Floorspace Estimates'!W79</f>
        <v>0.48972898466716219</v>
      </c>
      <c r="N56" s="81">
        <f t="shared" si="21"/>
        <v>32.564452884581463</v>
      </c>
      <c r="P56" s="84">
        <f t="shared" si="22"/>
        <v>174.79832718607454</v>
      </c>
      <c r="R56" s="79">
        <f>Conversion_Factors!$O52*R205+R281</f>
        <v>102.42275489777059</v>
      </c>
      <c r="T56" s="79">
        <f>Conversion_Factors!$O52*T205+T281</f>
        <v>110.67666260973883</v>
      </c>
      <c r="V56" s="119">
        <f t="shared" si="23"/>
        <v>0.92542323270920579</v>
      </c>
      <c r="X56" s="125">
        <f>'Final Floorspace Estimates'!Q79</f>
        <v>2222.2502093969224</v>
      </c>
      <c r="Y56" s="125">
        <f>'Final Floorspace Estimates'!R79</f>
        <v>952.80205242075419</v>
      </c>
      <c r="Z56" s="125">
        <f>'Final Floorspace Estimates'!S79</f>
        <v>928.00685601808482</v>
      </c>
      <c r="AA56" s="125">
        <f t="shared" si="24"/>
        <v>1706.6356725177225</v>
      </c>
      <c r="AC56" s="71">
        <f t="shared" si="3"/>
        <v>1.0173297545403384</v>
      </c>
      <c r="AD56" s="71"/>
      <c r="AF56" s="73">
        <f t="shared" si="9"/>
        <v>1.0345212732541258</v>
      </c>
      <c r="AG56" s="73">
        <f t="shared" si="10"/>
        <v>1.0017842636774574</v>
      </c>
      <c r="AH56" s="73">
        <f>Wgted_Floorspace!AI64</f>
        <v>1.0006159757685003</v>
      </c>
      <c r="AI56" s="73">
        <f t="shared" si="4"/>
        <v>1.0436771785846826</v>
      </c>
      <c r="AJ56" s="73">
        <f t="shared" si="5"/>
        <v>0.94350948720887673</v>
      </c>
      <c r="AK56" s="73">
        <f t="shared" si="28"/>
        <v>1.0167034898268552</v>
      </c>
      <c r="AL56" s="73">
        <f t="shared" si="25"/>
        <v>1.0363671319855501</v>
      </c>
      <c r="AM56" s="73">
        <f t="shared" si="26"/>
        <v>1.0363671319855501</v>
      </c>
      <c r="AN56" s="73"/>
      <c r="AO56" s="73">
        <f t="shared" si="27"/>
        <v>0.9853258828176753</v>
      </c>
      <c r="AR56" s="53"/>
      <c r="BD56" s="95">
        <v>1996</v>
      </c>
      <c r="BE56" s="9">
        <f t="shared" si="15"/>
        <v>1.1302726496421356</v>
      </c>
      <c r="BF56" s="9">
        <f t="shared" si="16"/>
        <v>1.0659863721821614</v>
      </c>
      <c r="BG56" s="9">
        <f t="shared" si="17"/>
        <v>1.0809249646232044</v>
      </c>
      <c r="BH56" s="9">
        <f t="shared" si="19"/>
        <v>1.0228405540667833</v>
      </c>
      <c r="BI56" s="9">
        <f t="shared" si="18"/>
        <v>0.95902091791927646</v>
      </c>
    </row>
    <row r="57" spans="1:61" x14ac:dyDescent="0.2">
      <c r="A57" s="75" t="s">
        <v>148</v>
      </c>
      <c r="B57" s="50">
        <f t="shared" si="0"/>
        <v>1991</v>
      </c>
      <c r="D57" s="79">
        <f>Conversion_Factors!$O53*D206+D282</f>
        <v>3344.0891865114227</v>
      </c>
      <c r="F57" s="365">
        <f>'Final Floorspace Estimates'!D80</f>
        <v>11370.389254114825</v>
      </c>
      <c r="G57" s="365">
        <f>'Final Floorspace Estimates'!E80</f>
        <v>7114.2189112878787</v>
      </c>
      <c r="H57" s="365">
        <f>'Final Floorspace Estimates'!F80</f>
        <v>517.44430525278892</v>
      </c>
      <c r="I57" s="327">
        <f t="shared" si="20"/>
        <v>19002.052470655493</v>
      </c>
      <c r="K57" s="356">
        <f>'Final Floorspace Estimates'!U80</f>
        <v>25.360069505124549</v>
      </c>
      <c r="L57" s="356">
        <f>'Final Floorspace Estimates'!V80</f>
        <v>6.8126056599983027</v>
      </c>
      <c r="M57" s="356">
        <f>'Final Floorspace Estimates'!W80</f>
        <v>0.48804750825982696</v>
      </c>
      <c r="N57" s="81">
        <f t="shared" si="21"/>
        <v>32.660722673382679</v>
      </c>
      <c r="P57" s="84">
        <f t="shared" si="22"/>
        <v>175.98568321372841</v>
      </c>
      <c r="R57" s="79">
        <f>Conversion_Factors!$O53*R206+R282</f>
        <v>102.38870768272177</v>
      </c>
      <c r="T57" s="79">
        <f>Conversion_Factors!$O53*T206+T282</f>
        <v>107.71655246605604</v>
      </c>
      <c r="V57" s="119">
        <f t="shared" si="23"/>
        <v>0.95053829089996922</v>
      </c>
      <c r="X57" s="125">
        <f>'Final Floorspace Estimates'!Q80</f>
        <v>2230.360714867084</v>
      </c>
      <c r="Y57" s="125">
        <f>'Final Floorspace Estimates'!R80</f>
        <v>957.60416497571975</v>
      </c>
      <c r="Z57" s="125">
        <f>'Final Floorspace Estimates'!S80</f>
        <v>943.18848097361774</v>
      </c>
      <c r="AA57" s="125">
        <f t="shared" si="24"/>
        <v>1718.7997309143318</v>
      </c>
      <c r="AC57" s="71">
        <f t="shared" si="3"/>
        <v>0.99012069298321659</v>
      </c>
      <c r="AD57" s="71"/>
      <c r="AF57" s="73">
        <f t="shared" si="9"/>
        <v>1.0302365935550857</v>
      </c>
      <c r="AG57" s="73">
        <f t="shared" si="10"/>
        <v>1.0085891033062717</v>
      </c>
      <c r="AH57" s="73">
        <f>Wgted_Floorspace!AI65</f>
        <v>0.99977097316484431</v>
      </c>
      <c r="AI57" s="73">
        <f t="shared" si="4"/>
        <v>1.0511159954053715</v>
      </c>
      <c r="AJ57" s="73">
        <f t="shared" si="5"/>
        <v>0.96911538820340504</v>
      </c>
      <c r="AK57" s="73">
        <f t="shared" si="28"/>
        <v>0.99034750913893932</v>
      </c>
      <c r="AL57" s="73">
        <f t="shared" si="25"/>
        <v>1.0390854020870317</v>
      </c>
      <c r="AM57" s="73">
        <f t="shared" si="26"/>
        <v>1.0390854020870317</v>
      </c>
      <c r="AN57" s="73"/>
      <c r="AO57" s="73">
        <f t="shared" si="27"/>
        <v>1.0184193871333029</v>
      </c>
      <c r="AR57" s="53"/>
      <c r="BD57" s="95">
        <v>1997</v>
      </c>
      <c r="BE57" s="9">
        <f t="shared" si="15"/>
        <v>1.0985365772866673</v>
      </c>
      <c r="BF57" s="9">
        <f t="shared" si="16"/>
        <v>1.0719134381255386</v>
      </c>
      <c r="BG57" s="9">
        <f t="shared" si="17"/>
        <v>1.0882224465993837</v>
      </c>
      <c r="BH57" s="9">
        <f t="shared" si="19"/>
        <v>1.0080958294960802</v>
      </c>
      <c r="BI57" s="9">
        <f t="shared" si="18"/>
        <v>0.93419020319868407</v>
      </c>
    </row>
    <row r="58" spans="1:61" x14ac:dyDescent="0.2">
      <c r="A58" s="75" t="s">
        <v>148</v>
      </c>
      <c r="B58" s="50">
        <f t="shared" si="0"/>
        <v>1992</v>
      </c>
      <c r="D58" s="79">
        <f>Conversion_Factors!$O54*D207+D283</f>
        <v>3504.9981345537849</v>
      </c>
      <c r="F58" s="365">
        <f>'Final Floorspace Estimates'!D81</f>
        <v>11439.323006360806</v>
      </c>
      <c r="G58" s="365">
        <f>'Final Floorspace Estimates'!E81</f>
        <v>7134.2589189844166</v>
      </c>
      <c r="H58" s="365">
        <f>'Final Floorspace Estimates'!F81</f>
        <v>524.1456462473833</v>
      </c>
      <c r="I58" s="327">
        <f t="shared" si="20"/>
        <v>19097.727571592604</v>
      </c>
      <c r="K58" s="356">
        <f>'Final Floorspace Estimates'!U81</f>
        <v>25.669780133417369</v>
      </c>
      <c r="L58" s="356">
        <f>'Final Floorspace Estimates'!V81</f>
        <v>6.8454151498851399</v>
      </c>
      <c r="M58" s="356">
        <f>'Final Floorspace Estimates'!W81</f>
        <v>0.5024646022285586</v>
      </c>
      <c r="N58" s="81">
        <f t="shared" si="21"/>
        <v>33.017659885531067</v>
      </c>
      <c r="P58" s="84">
        <f t="shared" si="22"/>
        <v>183.52959122567978</v>
      </c>
      <c r="R58" s="79">
        <f>Conversion_Factors!$O54*R207+R283</f>
        <v>106.15525590563547</v>
      </c>
      <c r="T58" s="79">
        <f>Conversion_Factors!$O54*T207+T283</f>
        <v>106.59851336089193</v>
      </c>
      <c r="V58" s="119">
        <f t="shared" si="23"/>
        <v>0.99584180453102755</v>
      </c>
      <c r="X58" s="125">
        <f>'Final Floorspace Estimates'!Q81</f>
        <v>2243.9946943664199</v>
      </c>
      <c r="Y58" s="125">
        <f>'Final Floorspace Estimates'!R81</f>
        <v>959.5131362094728</v>
      </c>
      <c r="Z58" s="125">
        <f>'Final Floorspace Estimates'!S81</f>
        <v>958.63545910559412</v>
      </c>
      <c r="AA58" s="125">
        <f t="shared" si="24"/>
        <v>1728.8789863483034</v>
      </c>
      <c r="AC58" s="71">
        <f t="shared" si="3"/>
        <v>0.97984377984179138</v>
      </c>
      <c r="AD58" s="71"/>
      <c r="AF58" s="73">
        <f t="shared" si="9"/>
        <v>1.0354238221573488</v>
      </c>
      <c r="AG58" s="73">
        <f t="shared" si="10"/>
        <v>1.0518238896721519</v>
      </c>
      <c r="AH58" s="73">
        <f>Wgted_Floorspace!AI66</f>
        <v>0.99949571955942917</v>
      </c>
      <c r="AI58" s="73">
        <f t="shared" si="4"/>
        <v>1.057279870357102</v>
      </c>
      <c r="AJ58" s="73">
        <f t="shared" si="5"/>
        <v>1.0153043030739177</v>
      </c>
      <c r="AK58" s="73">
        <f t="shared" si="28"/>
        <v>0.98033814519355811</v>
      </c>
      <c r="AL58" s="73">
        <f t="shared" si="25"/>
        <v>1.0890835120807492</v>
      </c>
      <c r="AM58" s="73">
        <f t="shared" si="26"/>
        <v>1.0890835120807492</v>
      </c>
      <c r="AN58" s="73"/>
      <c r="AO58" s="73">
        <f t="shared" si="27"/>
        <v>1.0729194766408683</v>
      </c>
      <c r="AR58" s="53"/>
      <c r="BD58" s="95">
        <v>1998</v>
      </c>
      <c r="BE58" s="9">
        <f t="shared" si="15"/>
        <v>1.043155896972664</v>
      </c>
      <c r="BF58" s="9">
        <f t="shared" si="16"/>
        <v>1.079620743631694</v>
      </c>
      <c r="BG58" s="9">
        <f t="shared" si="17"/>
        <v>1.100510101478946</v>
      </c>
      <c r="BH58" s="9">
        <f t="shared" si="19"/>
        <v>0.92834434894408535</v>
      </c>
      <c r="BI58" s="9">
        <f t="shared" si="18"/>
        <v>0.94574676776240041</v>
      </c>
    </row>
    <row r="59" spans="1:61" x14ac:dyDescent="0.2">
      <c r="A59" s="75" t="s">
        <v>148</v>
      </c>
      <c r="B59" s="50">
        <f t="shared" si="0"/>
        <v>1993</v>
      </c>
      <c r="D59" s="79">
        <f>Conversion_Factors!$O55*D208+D284</f>
        <v>3565.7723337071593</v>
      </c>
      <c r="F59" s="365">
        <f>'Final Floorspace Estimates'!D82</f>
        <v>11519.730384953949</v>
      </c>
      <c r="G59" s="365">
        <f>'Final Floorspace Estimates'!E82</f>
        <v>7147.1577149775512</v>
      </c>
      <c r="H59" s="365">
        <f>'Final Floorspace Estimates'!F82</f>
        <v>532.67158265637227</v>
      </c>
      <c r="I59" s="327">
        <f t="shared" si="20"/>
        <v>19199.559682587875</v>
      </c>
      <c r="K59" s="356">
        <f>'Final Floorspace Estimates'!U82</f>
        <v>25.995982586276003</v>
      </c>
      <c r="L59" s="356">
        <f>'Final Floorspace Estimates'!V82</f>
        <v>6.8582713503773434</v>
      </c>
      <c r="M59" s="356">
        <f>'Final Floorspace Estimates'!W82</f>
        <v>0.51886761492370836</v>
      </c>
      <c r="N59" s="81">
        <f t="shared" si="21"/>
        <v>33.373121551577057</v>
      </c>
      <c r="P59" s="84">
        <f t="shared" si="22"/>
        <v>185.72156823684693</v>
      </c>
      <c r="R59" s="79">
        <f>Conversion_Factors!$O55*R208+R284</f>
        <v>106.84563408898913</v>
      </c>
      <c r="T59" s="79">
        <f>Conversion_Factors!$O55*T208+T284</f>
        <v>105.58850369071091</v>
      </c>
      <c r="V59" s="119">
        <f t="shared" si="23"/>
        <v>1.0119059400818919</v>
      </c>
      <c r="X59" s="125">
        <f>'Final Floorspace Estimates'!Q82</f>
        <v>2256.6485254055647</v>
      </c>
      <c r="Y59" s="125">
        <f>'Final Floorspace Estimates'!R82</f>
        <v>959.58024488604485</v>
      </c>
      <c r="Z59" s="125">
        <f>'Final Floorspace Estimates'!S82</f>
        <v>974.08540612618185</v>
      </c>
      <c r="AA59" s="125">
        <f t="shared" si="24"/>
        <v>1738.2232771641748</v>
      </c>
      <c r="AC59" s="71">
        <f t="shared" si="3"/>
        <v>0.97055986338081379</v>
      </c>
      <c r="AD59" s="71"/>
      <c r="AF59" s="73">
        <f t="shared" si="9"/>
        <v>1.0409448661239573</v>
      </c>
      <c r="AG59" s="73">
        <f t="shared" si="10"/>
        <v>1.0643862986578652</v>
      </c>
      <c r="AH59" s="73">
        <f>Wgted_Floorspace!AI67</f>
        <v>0.99906368113544985</v>
      </c>
      <c r="AI59" s="73">
        <f t="shared" si="4"/>
        <v>1.0629942845297509</v>
      </c>
      <c r="AJ59" s="73">
        <f t="shared" si="5"/>
        <v>1.0316823923203682</v>
      </c>
      <c r="AK59" s="73">
        <f t="shared" si="28"/>
        <v>0.97146946857057082</v>
      </c>
      <c r="AL59" s="73">
        <f t="shared" si="25"/>
        <v>1.1079674531605859</v>
      </c>
      <c r="AM59" s="73">
        <f t="shared" si="26"/>
        <v>1.1079674531605859</v>
      </c>
      <c r="AN59" s="73"/>
      <c r="AO59" s="73">
        <f t="shared" si="27"/>
        <v>1.095645651349201</v>
      </c>
      <c r="AR59" s="53"/>
      <c r="BD59" s="95">
        <v>1999</v>
      </c>
      <c r="BE59" s="9">
        <f t="shared" si="15"/>
        <v>1.1120426005154378</v>
      </c>
      <c r="BF59" s="9">
        <f t="shared" si="16"/>
        <v>1.0881535196012184</v>
      </c>
      <c r="BG59" s="9">
        <f t="shared" si="17"/>
        <v>1.1140195006266234</v>
      </c>
      <c r="BH59" s="9">
        <f t="shared" si="19"/>
        <v>0.97626998610196547</v>
      </c>
      <c r="BI59" s="9">
        <f t="shared" si="18"/>
        <v>0.93965520252881563</v>
      </c>
    </row>
    <row r="60" spans="1:61" x14ac:dyDescent="0.2">
      <c r="A60" s="75" t="s">
        <v>148</v>
      </c>
      <c r="B60" s="50">
        <f t="shared" si="0"/>
        <v>1994</v>
      </c>
      <c r="D60" s="79">
        <f>Conversion_Factors!$O56*D209+D285</f>
        <v>3581.9381814803478</v>
      </c>
      <c r="F60" s="365">
        <f>'Final Floorspace Estimates'!D83</f>
        <v>11632.424313441283</v>
      </c>
      <c r="G60" s="365">
        <f>'Final Floorspace Estimates'!E83</f>
        <v>7199.2000618758302</v>
      </c>
      <c r="H60" s="365">
        <f>'Final Floorspace Estimates'!F83</f>
        <v>542.13680896983169</v>
      </c>
      <c r="I60" s="327">
        <f t="shared" si="20"/>
        <v>19373.761184286945</v>
      </c>
      <c r="K60" s="356">
        <f>'Final Floorspace Estimates'!U83</f>
        <v>26.400185693356942</v>
      </c>
      <c r="L60" s="356">
        <f>'Final Floorspace Estimates'!V83</f>
        <v>6.9255739872316395</v>
      </c>
      <c r="M60" s="356">
        <f>'Final Floorspace Estimates'!W83</f>
        <v>0.53266386098523855</v>
      </c>
      <c r="N60" s="81">
        <f t="shared" si="21"/>
        <v>33.858423541573821</v>
      </c>
      <c r="P60" s="84">
        <f t="shared" si="22"/>
        <v>184.88605012770944</v>
      </c>
      <c r="R60" s="79">
        <f>Conversion_Factors!$O56*R209+R285</f>
        <v>105.79164080342326</v>
      </c>
      <c r="T60" s="79">
        <f>Conversion_Factors!$O56*T209+T285</f>
        <v>104.92682282613087</v>
      </c>
      <c r="V60" s="119">
        <f t="shared" si="23"/>
        <v>1.0082421058219349</v>
      </c>
      <c r="X60" s="125">
        <f>'Final Floorspace Estimates'!Q83</f>
        <v>2269.5342760882177</v>
      </c>
      <c r="Y60" s="125">
        <f>'Final Floorspace Estimates'!R83</f>
        <v>961.99215575446954</v>
      </c>
      <c r="Z60" s="125">
        <f>'Final Floorspace Estimates'!S83</f>
        <v>982.52664672853768</v>
      </c>
      <c r="AA60" s="125">
        <f t="shared" si="24"/>
        <v>1747.6432799757351</v>
      </c>
      <c r="AC60" s="71">
        <f t="shared" si="3"/>
        <v>0.96447775342488873</v>
      </c>
      <c r="AD60" s="71"/>
      <c r="AF60" s="73">
        <f t="shared" si="9"/>
        <v>1.0503895701621018</v>
      </c>
      <c r="AG60" s="73">
        <f t="shared" si="10"/>
        <v>1.059597872434195</v>
      </c>
      <c r="AH60" s="73">
        <f>Wgted_Floorspace!AI68</f>
        <v>0.99884249158658289</v>
      </c>
      <c r="AI60" s="73">
        <f t="shared" si="4"/>
        <v>1.0687549996694534</v>
      </c>
      <c r="AJ60" s="73">
        <f t="shared" si="5"/>
        <v>1.027946952943392</v>
      </c>
      <c r="AK60" s="73">
        <f t="shared" si="28"/>
        <v>0.96559543826864203</v>
      </c>
      <c r="AL60" s="73">
        <f t="shared" si="25"/>
        <v>1.1129905537708318</v>
      </c>
      <c r="AM60" s="73">
        <f t="shared" si="26"/>
        <v>1.1129905537708316</v>
      </c>
      <c r="AN60" s="73"/>
      <c r="AO60" s="73">
        <f t="shared" si="27"/>
        <v>1.0973517794720569</v>
      </c>
      <c r="AR60" s="53"/>
      <c r="BD60" s="95">
        <v>2000</v>
      </c>
      <c r="BE60" s="9">
        <f t="shared" si="15"/>
        <v>1.1707601928819626</v>
      </c>
      <c r="BF60" s="9">
        <f t="shared" si="16"/>
        <v>1.0927394314672039</v>
      </c>
      <c r="BG60" s="9">
        <f t="shared" si="17"/>
        <v>1.1232400807483203</v>
      </c>
      <c r="BH60" s="9">
        <f t="shared" si="19"/>
        <v>0.99385841970483346</v>
      </c>
      <c r="BI60" s="9">
        <f t="shared" si="18"/>
        <v>0.9597413781348576</v>
      </c>
    </row>
    <row r="61" spans="1:61" x14ac:dyDescent="0.2">
      <c r="A61" s="75" t="s">
        <v>148</v>
      </c>
      <c r="B61" s="50">
        <f t="shared" si="0"/>
        <v>1995</v>
      </c>
      <c r="D61" s="79">
        <f>Conversion_Factors!$O57*D210+D286</f>
        <v>3502.5273754613954</v>
      </c>
      <c r="F61" s="365">
        <f>'Final Floorspace Estimates'!D84</f>
        <v>11745.367079480158</v>
      </c>
      <c r="G61" s="365">
        <f>'Final Floorspace Estimates'!E84</f>
        <v>7256.9625299062882</v>
      </c>
      <c r="H61" s="365">
        <f>'Final Floorspace Estimates'!F84</f>
        <v>553.58469057507341</v>
      </c>
      <c r="I61" s="327">
        <f t="shared" si="20"/>
        <v>19555.914299961521</v>
      </c>
      <c r="K61" s="356">
        <f>'Final Floorspace Estimates'!U84</f>
        <v>26.745180730652191</v>
      </c>
      <c r="L61" s="356">
        <f>'Final Floorspace Estimates'!V84</f>
        <v>7.0246065607206969</v>
      </c>
      <c r="M61" s="356">
        <f>'Final Floorspace Estimates'!W84</f>
        <v>0.5485795819127719</v>
      </c>
      <c r="N61" s="81">
        <f t="shared" si="21"/>
        <v>34.318366873285655</v>
      </c>
      <c r="P61" s="84">
        <f t="shared" si="22"/>
        <v>179.10322788990169</v>
      </c>
      <c r="R61" s="79">
        <f>Conversion_Factors!$O57*R210+R286</f>
        <v>102.05985000375577</v>
      </c>
      <c r="T61" s="79">
        <f>Conversion_Factors!$O57*T210+T286</f>
        <v>101.75477889836725</v>
      </c>
      <c r="V61" s="119">
        <f t="shared" si="23"/>
        <v>1.0029981010100097</v>
      </c>
      <c r="X61" s="125">
        <f>'Final Floorspace Estimates'!Q84</f>
        <v>2277.0834278459956</v>
      </c>
      <c r="Y61" s="125">
        <f>'Final Floorspace Estimates'!R84</f>
        <v>967.9816495912662</v>
      </c>
      <c r="Z61" s="125">
        <f>'Final Floorspace Estimates'!S84</f>
        <v>990.95872998745313</v>
      </c>
      <c r="AA61" s="125">
        <f t="shared" si="24"/>
        <v>1754.8842946889565</v>
      </c>
      <c r="AC61" s="71">
        <f t="shared" si="3"/>
        <v>0.93532061591883797</v>
      </c>
      <c r="AD61" s="71"/>
      <c r="AF61" s="73">
        <f t="shared" si="9"/>
        <v>1.0602653878237898</v>
      </c>
      <c r="AG61" s="73">
        <f t="shared" si="10"/>
        <v>1.0264560202738306</v>
      </c>
      <c r="AH61" s="73">
        <f>Wgted_Floorspace!AI69</f>
        <v>0.99901644562993774</v>
      </c>
      <c r="AI61" s="73">
        <f t="shared" si="4"/>
        <v>1.073183174896118</v>
      </c>
      <c r="AJ61" s="73">
        <f t="shared" si="5"/>
        <v>1.0226004605319841</v>
      </c>
      <c r="AK61" s="73">
        <f t="shared" si="28"/>
        <v>0.93624146029854838</v>
      </c>
      <c r="AL61" s="73">
        <f t="shared" si="25"/>
        <v>1.0883157904196967</v>
      </c>
      <c r="AM61" s="73">
        <f t="shared" si="26"/>
        <v>1.0883157904196969</v>
      </c>
      <c r="AN61" s="73"/>
      <c r="AO61" s="73">
        <f t="shared" si="27"/>
        <v>1.0963582193278587</v>
      </c>
      <c r="AR61" s="53"/>
      <c r="BD61" s="95">
        <v>2001</v>
      </c>
      <c r="BE61" s="9">
        <f t="shared" si="15"/>
        <v>1.1470157331864728</v>
      </c>
      <c r="BF61" s="9">
        <f t="shared" si="16"/>
        <v>1.0968719339100075</v>
      </c>
      <c r="BG61" s="9">
        <f t="shared" si="17"/>
        <v>1.1328451097557117</v>
      </c>
      <c r="BH61" s="9">
        <f t="shared" si="19"/>
        <v>0.96447163177485951</v>
      </c>
      <c r="BI61" s="9">
        <f t="shared" si="18"/>
        <v>0.95709149819411243</v>
      </c>
    </row>
    <row r="62" spans="1:61" x14ac:dyDescent="0.2">
      <c r="A62" s="75" t="s">
        <v>148</v>
      </c>
      <c r="B62" s="50">
        <f t="shared" si="0"/>
        <v>1996</v>
      </c>
      <c r="D62" s="79">
        <f>Conversion_Factors!$O58*D211+D287</f>
        <v>3637.5571612171452</v>
      </c>
      <c r="F62" s="365">
        <f>'Final Floorspace Estimates'!D85</f>
        <v>11854.509410728087</v>
      </c>
      <c r="G62" s="365">
        <f>'Final Floorspace Estimates'!E85</f>
        <v>7244.7783487364622</v>
      </c>
      <c r="H62" s="365">
        <f>'Final Floorspace Estimates'!F85</f>
        <v>562.14642363997382</v>
      </c>
      <c r="I62" s="327">
        <f t="shared" si="20"/>
        <v>19661.434183104524</v>
      </c>
      <c r="K62" s="356">
        <f>'Final Floorspace Estimates'!U85</f>
        <v>27.115557181679861</v>
      </c>
      <c r="L62" s="356">
        <f>'Final Floorspace Estimates'!V85</f>
        <v>7.0749557150055047</v>
      </c>
      <c r="M62" s="356">
        <f>'Final Floorspace Estimates'!W85</f>
        <v>0.5619327732720979</v>
      </c>
      <c r="N62" s="81">
        <f t="shared" si="21"/>
        <v>34.75244566995746</v>
      </c>
      <c r="P62" s="84">
        <f t="shared" si="22"/>
        <v>185.00975703710228</v>
      </c>
      <c r="R62" s="79">
        <f>Conversion_Factors!$O58*R211+R287</f>
        <v>104.67053731305344</v>
      </c>
      <c r="T62" s="79">
        <f>Conversion_Factors!$O58*T211+T287</f>
        <v>104.20233918806095</v>
      </c>
      <c r="V62" s="119">
        <f t="shared" si="23"/>
        <v>1.0044931632882781</v>
      </c>
      <c r="X62" s="125">
        <f>'Final Floorspace Estimates'!Q85</f>
        <v>2287.3622384694249</v>
      </c>
      <c r="Y62" s="125">
        <f>'Final Floorspace Estimates'!R85</f>
        <v>976.55930581222333</v>
      </c>
      <c r="Z62" s="125">
        <f>'Final Floorspace Estimates'!S85</f>
        <v>999.61993822447107</v>
      </c>
      <c r="AA62" s="125">
        <f t="shared" si="24"/>
        <v>1767.5437786639673</v>
      </c>
      <c r="AC62" s="71">
        <f t="shared" si="3"/>
        <v>0.95781836612220983</v>
      </c>
      <c r="AD62" s="71"/>
      <c r="AF62" s="73">
        <f t="shared" si="9"/>
        <v>1.0659863721821614</v>
      </c>
      <c r="AG62" s="73">
        <f t="shared" si="10"/>
        <v>1.0603068473834003</v>
      </c>
      <c r="AH62" s="73">
        <f>Wgted_Floorspace!AI70</f>
        <v>0.99874606301635682</v>
      </c>
      <c r="AI62" s="73">
        <f t="shared" si="4"/>
        <v>1.0809249646232044</v>
      </c>
      <c r="AJ62" s="73">
        <f t="shared" si="5"/>
        <v>1.0241247419565866</v>
      </c>
      <c r="AK62" s="73">
        <f t="shared" si="28"/>
        <v>0.95902091791927646</v>
      </c>
      <c r="AL62" s="73">
        <f t="shared" si="25"/>
        <v>1.1302726496421354</v>
      </c>
      <c r="AM62" s="73">
        <f t="shared" si="26"/>
        <v>1.1302726496421356</v>
      </c>
      <c r="AN62" s="73"/>
      <c r="AO62" s="73">
        <f t="shared" si="27"/>
        <v>1.1056138897198167</v>
      </c>
      <c r="AR62" s="53"/>
      <c r="BD62" s="95">
        <v>2002</v>
      </c>
      <c r="BE62" s="9">
        <f t="shared" si="15"/>
        <v>1.1560403926508021</v>
      </c>
      <c r="BF62" s="9">
        <f t="shared" si="16"/>
        <v>1.1013866643415982</v>
      </c>
      <c r="BG62" s="9">
        <f t="shared" si="17"/>
        <v>1.1390771576000851</v>
      </c>
      <c r="BH62" s="9">
        <f t="shared" si="19"/>
        <v>0.97865049935211978</v>
      </c>
      <c r="BI62" s="9">
        <f t="shared" si="18"/>
        <v>0.9415696043690962</v>
      </c>
    </row>
    <row r="63" spans="1:61" x14ac:dyDescent="0.2">
      <c r="A63" s="75" t="s">
        <v>148</v>
      </c>
      <c r="B63" s="50">
        <f t="shared" si="0"/>
        <v>1997</v>
      </c>
      <c r="D63" s="79">
        <f>Conversion_Factors!$O59*D212+D288</f>
        <v>3535.4209401008598</v>
      </c>
      <c r="F63" s="365">
        <f>'Final Floorspace Estimates'!D86</f>
        <v>11965.750829604835</v>
      </c>
      <c r="G63" s="365">
        <f>'Final Floorspace Estimates'!E86</f>
        <v>7234.376549233928</v>
      </c>
      <c r="H63" s="365">
        <f>'Final Floorspace Estimates'!F86</f>
        <v>570.62772992269686</v>
      </c>
      <c r="I63" s="327">
        <f t="shared" si="20"/>
        <v>19770.755108761459</v>
      </c>
      <c r="K63" s="356">
        <f>'Final Floorspace Estimates'!U86</f>
        <v>27.475962309186446</v>
      </c>
      <c r="L63" s="356">
        <f>'Final Floorspace Estimates'!V86</f>
        <v>7.1302860498755418</v>
      </c>
      <c r="M63" s="356">
        <f>'Final Floorspace Estimates'!W86</f>
        <v>0.57535017931603261</v>
      </c>
      <c r="N63" s="81">
        <f t="shared" si="21"/>
        <v>35.181598538378019</v>
      </c>
      <c r="P63" s="84">
        <f t="shared" si="22"/>
        <v>178.82073399078871</v>
      </c>
      <c r="R63" s="79">
        <f>Conversion_Factors!$O59*R212+R288</f>
        <v>100.49062825397851</v>
      </c>
      <c r="T63" s="79">
        <f>Conversion_Factors!$O59*T212+T288</f>
        <v>101.48342411837578</v>
      </c>
      <c r="V63" s="119">
        <f t="shared" si="23"/>
        <v>0.99021716232949319</v>
      </c>
      <c r="X63" s="125">
        <f>'Final Floorspace Estimates'!Q86</f>
        <v>2296.2171534783524</v>
      </c>
      <c r="Y63" s="125">
        <f>'Final Floorspace Estimates'!R86</f>
        <v>985.61168351550509</v>
      </c>
      <c r="Z63" s="125">
        <f>'Final Floorspace Estimates'!S86</f>
        <v>1008.275884864508</v>
      </c>
      <c r="AA63" s="125">
        <f t="shared" si="24"/>
        <v>1779.4767243253752</v>
      </c>
      <c r="AC63" s="71">
        <f t="shared" si="3"/>
        <v>0.93282634761319272</v>
      </c>
      <c r="AD63" s="71"/>
      <c r="AF63" s="73">
        <f t="shared" si="9"/>
        <v>1.0719134381255386</v>
      </c>
      <c r="AG63" s="73">
        <f t="shared" si="10"/>
        <v>1.0248370234145816</v>
      </c>
      <c r="AH63" s="73">
        <f>Wgted_Floorspace!AI71</f>
        <v>0.99854006648665217</v>
      </c>
      <c r="AI63" s="73">
        <f t="shared" si="4"/>
        <v>1.0882224465993837</v>
      </c>
      <c r="AJ63" s="73">
        <f t="shared" si="5"/>
        <v>1.0095697341850787</v>
      </c>
      <c r="AK63" s="73">
        <f t="shared" si="28"/>
        <v>0.93419020319868407</v>
      </c>
      <c r="AL63" s="73">
        <f t="shared" si="25"/>
        <v>1.0985365772866673</v>
      </c>
      <c r="AM63" s="73">
        <f t="shared" si="26"/>
        <v>1.0985365772866673</v>
      </c>
      <c r="AN63" s="73"/>
      <c r="AO63" s="73">
        <f t="shared" si="27"/>
        <v>1.0970325099808595</v>
      </c>
      <c r="AR63" s="53"/>
      <c r="BD63" s="95">
        <v>2003</v>
      </c>
      <c r="BE63" s="9">
        <f t="shared" si="15"/>
        <v>1.232881378181943</v>
      </c>
      <c r="BF63" s="9">
        <f t="shared" si="16"/>
        <v>1.1060400028760142</v>
      </c>
      <c r="BG63" s="9">
        <f t="shared" si="17"/>
        <v>1.1450368127337536</v>
      </c>
      <c r="BH63" s="9">
        <f t="shared" si="19"/>
        <v>1.0349655064308376</v>
      </c>
      <c r="BI63" s="9">
        <f t="shared" si="18"/>
        <v>0.94060034366612788</v>
      </c>
    </row>
    <row r="64" spans="1:61" x14ac:dyDescent="0.2">
      <c r="A64" s="75" t="s">
        <v>148</v>
      </c>
      <c r="B64" s="50">
        <f t="shared" si="0"/>
        <v>1998</v>
      </c>
      <c r="D64" s="79">
        <f>Conversion_Factors!$O60*D213+D289</f>
        <v>3357.1892626971262</v>
      </c>
      <c r="F64" s="365">
        <f>'Final Floorspace Estimates'!D87</f>
        <v>12220.891438225573</v>
      </c>
      <c r="G64" s="365">
        <f>'Final Floorspace Estimates'!E87</f>
        <v>7125.2559924095222</v>
      </c>
      <c r="H64" s="365">
        <f>'Final Floorspace Estimates'!F87</f>
        <v>566.76397945707151</v>
      </c>
      <c r="I64" s="327">
        <f t="shared" si="20"/>
        <v>19912.911410092165</v>
      </c>
      <c r="K64" s="356">
        <f>'Final Floorspace Estimates'!U87</f>
        <v>28.186643939110546</v>
      </c>
      <c r="L64" s="356">
        <f>'Final Floorspace Estimates'!V87</f>
        <v>7.0717367294275411</v>
      </c>
      <c r="M64" s="356">
        <f>'Final Floorspace Estimates'!W87</f>
        <v>0.57629077122407146</v>
      </c>
      <c r="N64" s="81">
        <f t="shared" si="21"/>
        <v>35.834671439762161</v>
      </c>
      <c r="P64" s="84">
        <f t="shared" si="22"/>
        <v>168.5935920447902</v>
      </c>
      <c r="R64" s="79">
        <f>Conversion_Factors!$O60*R213+R289</f>
        <v>93.685504228510609</v>
      </c>
      <c r="T64" s="79">
        <f>Conversion_Factors!$O60*T213+T289</f>
        <v>102.54532224741874</v>
      </c>
      <c r="V64" s="119">
        <f t="shared" si="23"/>
        <v>0.9136009539515475</v>
      </c>
      <c r="X64" s="125">
        <f>'Final Floorspace Estimates'!Q87</f>
        <v>2306.4310882384484</v>
      </c>
      <c r="Y64" s="125">
        <f>'Final Floorspace Estimates'!R87</f>
        <v>992.48879436205596</v>
      </c>
      <c r="Z64" s="125">
        <f>'Final Floorspace Estimates'!S87</f>
        <v>1016.80909887062</v>
      </c>
      <c r="AA64" s="125">
        <f t="shared" si="24"/>
        <v>1799.5696712435836</v>
      </c>
      <c r="AC64" s="71">
        <f t="shared" si="3"/>
        <v>0.94258721803964751</v>
      </c>
      <c r="AD64" s="71"/>
      <c r="AF64" s="73">
        <f t="shared" si="9"/>
        <v>1.079620743631694</v>
      </c>
      <c r="AG64" s="73">
        <f t="shared" si="10"/>
        <v>0.96622439233951041</v>
      </c>
      <c r="AH64" s="73">
        <f>Wgted_Floorspace!AI72</f>
        <v>0.99665920114088458</v>
      </c>
      <c r="AI64" s="73">
        <f t="shared" si="4"/>
        <v>1.100510101478946</v>
      </c>
      <c r="AJ64" s="73">
        <f t="shared" si="5"/>
        <v>0.93145615660940206</v>
      </c>
      <c r="AK64" s="73">
        <f t="shared" si="28"/>
        <v>0.94574676776240041</v>
      </c>
      <c r="AL64" s="73">
        <f t="shared" si="25"/>
        <v>1.0431558969726638</v>
      </c>
      <c r="AM64" s="73">
        <f t="shared" si="26"/>
        <v>1.043155896972664</v>
      </c>
      <c r="AN64" s="73"/>
      <c r="AO64" s="73">
        <f t="shared" si="27"/>
        <v>1.0216523336638614</v>
      </c>
      <c r="AR64" s="53"/>
      <c r="BD64" s="95">
        <v>2004</v>
      </c>
      <c r="BE64" s="9">
        <f t="shared" si="15"/>
        <v>1.2231345808236889</v>
      </c>
      <c r="BF64" s="9">
        <f t="shared" si="16"/>
        <v>1.1070503956786353</v>
      </c>
      <c r="BG64" s="9">
        <f t="shared" si="17"/>
        <v>1.1527984799623923</v>
      </c>
      <c r="BH64" s="9">
        <f t="shared" si="19"/>
        <v>1.0034975433657272</v>
      </c>
      <c r="BI64" s="9">
        <f t="shared" si="18"/>
        <v>0.95507426859726119</v>
      </c>
    </row>
    <row r="65" spans="1:61" x14ac:dyDescent="0.2">
      <c r="A65" s="75" t="s">
        <v>148</v>
      </c>
      <c r="B65" s="50">
        <f t="shared" si="0"/>
        <v>1999</v>
      </c>
      <c r="D65" s="79">
        <f>Conversion_Factors!$O61*D214+D290</f>
        <v>3578.8873829374047</v>
      </c>
      <c r="F65" s="365">
        <f>'Final Floorspace Estimates'!D88</f>
        <v>12489.988164336301</v>
      </c>
      <c r="G65" s="365">
        <f>'Final Floorspace Estimates'!E88</f>
        <v>7019.1161513886709</v>
      </c>
      <c r="H65" s="365">
        <f>'Final Floorspace Estimates'!F88</f>
        <v>561.18866837413429</v>
      </c>
      <c r="I65" s="327">
        <f t="shared" si="20"/>
        <v>20070.292984099109</v>
      </c>
      <c r="K65" s="356">
        <f>'Final Floorspace Estimates'!U88</f>
        <v>28.959726691105178</v>
      </c>
      <c r="L65" s="356">
        <f>'Final Floorspace Estimates'!V88</f>
        <v>7.0261254151819417</v>
      </c>
      <c r="M65" s="356">
        <f>'Final Floorspace Estimates'!W88</f>
        <v>0.57540647458321348</v>
      </c>
      <c r="N65" s="81">
        <f t="shared" si="21"/>
        <v>36.56125858087033</v>
      </c>
      <c r="P65" s="84">
        <f t="shared" si="22"/>
        <v>178.31764517701927</v>
      </c>
      <c r="R65" s="79">
        <f>Conversion_Factors!$O61*R214+R290</f>
        <v>97.88742296770819</v>
      </c>
      <c r="T65" s="79">
        <f>Conversion_Factors!$O61*T214+T290</f>
        <v>101.69415962502806</v>
      </c>
      <c r="V65" s="119">
        <f t="shared" si="23"/>
        <v>0.96256681139451594</v>
      </c>
      <c r="X65" s="125">
        <f>'Final Floorspace Estimates'!Q88</f>
        <v>2318.635238886478</v>
      </c>
      <c r="Y65" s="125">
        <f>'Final Floorspace Estimates'!R88</f>
        <v>1000.9985963534575</v>
      </c>
      <c r="Z65" s="125">
        <f>'Final Floorspace Estimates'!S88</f>
        <v>1025.3351626829365</v>
      </c>
      <c r="AA65" s="125">
        <f t="shared" si="24"/>
        <v>1821.6604316556989</v>
      </c>
      <c r="AC65" s="71">
        <f t="shared" si="3"/>
        <v>0.93476340910565447</v>
      </c>
      <c r="AD65" s="71"/>
      <c r="AF65" s="73">
        <f t="shared" si="9"/>
        <v>1.0881535196012184</v>
      </c>
      <c r="AG65" s="73">
        <f t="shared" si="10"/>
        <v>1.0219537781056611</v>
      </c>
      <c r="AH65" s="73">
        <f>Wgted_Floorspace!AI73</f>
        <v>0.9947940548724723</v>
      </c>
      <c r="AI65" s="73">
        <f t="shared" si="4"/>
        <v>1.1140195006266234</v>
      </c>
      <c r="AJ65" s="73">
        <f t="shared" si="5"/>
        <v>0.98137899127987704</v>
      </c>
      <c r="AK65" s="73">
        <f t="shared" si="28"/>
        <v>0.93965520252881563</v>
      </c>
      <c r="AL65" s="73">
        <f t="shared" si="25"/>
        <v>1.1120426005154378</v>
      </c>
      <c r="AM65" s="73">
        <f t="shared" si="26"/>
        <v>1.1120426005154378</v>
      </c>
      <c r="AN65" s="73"/>
      <c r="AO65" s="73">
        <f t="shared" si="27"/>
        <v>1.087583802394072</v>
      </c>
      <c r="AR65" s="53"/>
      <c r="BD65" s="95">
        <v>2005</v>
      </c>
      <c r="BE65" s="9">
        <f t="shared" si="15"/>
        <v>1.234539691229654</v>
      </c>
      <c r="BF65" s="9">
        <f t="shared" si="16"/>
        <v>1.1086495032406312</v>
      </c>
      <c r="BG65" s="9">
        <f t="shared" si="17"/>
        <v>1.1611739404040009</v>
      </c>
      <c r="BH65" s="9">
        <f t="shared" si="19"/>
        <v>1.0278591634262884</v>
      </c>
      <c r="BI65" s="9">
        <f t="shared" si="18"/>
        <v>0.93299624952642535</v>
      </c>
    </row>
    <row r="66" spans="1:61" x14ac:dyDescent="0.2">
      <c r="A66" s="75" t="s">
        <v>148</v>
      </c>
      <c r="B66" s="50">
        <f t="shared" si="0"/>
        <v>2000</v>
      </c>
      <c r="D66" s="79">
        <f>Conversion_Factors!$O62*D215+D291</f>
        <v>3767.8582464453448</v>
      </c>
      <c r="F66" s="365">
        <f>'Final Floorspace Estimates'!D89</f>
        <v>12626.425305989873</v>
      </c>
      <c r="G66" s="365">
        <f>'Final Floorspace Estimates'!E89</f>
        <v>6960.2552286185746</v>
      </c>
      <c r="H66" s="365">
        <f>'Final Floorspace Estimates'!F89</f>
        <v>568.19664932242392</v>
      </c>
      <c r="I66" s="327">
        <f t="shared" si="20"/>
        <v>20154.877183930872</v>
      </c>
      <c r="K66" s="356">
        <f>'Final Floorspace Estimates'!U89</f>
        <v>29.377158391106903</v>
      </c>
      <c r="L66" s="356">
        <f>'Final Floorspace Estimates'!V89</f>
        <v>7.0544946317627577</v>
      </c>
      <c r="M66" s="356">
        <f>'Final Floorspace Estimates'!W89</f>
        <v>0.58757688631182958</v>
      </c>
      <c r="N66" s="81">
        <f t="shared" si="21"/>
        <v>37.01922990918149</v>
      </c>
      <c r="P66" s="84">
        <f t="shared" si="22"/>
        <v>186.9452347469223</v>
      </c>
      <c r="R66" s="79">
        <f>Conversion_Factors!$O62*R215+R291</f>
        <v>101.78110824263372</v>
      </c>
      <c r="T66" s="79">
        <f>Conversion_Factors!$O62*T215+T291</f>
        <v>103.81990648608672</v>
      </c>
      <c r="V66" s="119">
        <f t="shared" si="23"/>
        <v>0.98036216451681901</v>
      </c>
      <c r="X66" s="125">
        <f>'Final Floorspace Estimates'!Q89</f>
        <v>2326.6409675880805</v>
      </c>
      <c r="Y66" s="125">
        <f>'Final Floorspace Estimates'!R89</f>
        <v>1013.5396476204921</v>
      </c>
      <c r="Z66" s="125">
        <f>'Final Floorspace Estimates'!S89</f>
        <v>1034.1083267782669</v>
      </c>
      <c r="AA66" s="125">
        <f t="shared" si="24"/>
        <v>1836.7380545834467</v>
      </c>
      <c r="AC66" s="71">
        <f t="shared" si="3"/>
        <v>0.95430307972258721</v>
      </c>
      <c r="AD66" s="71"/>
      <c r="AF66" s="73">
        <f t="shared" si="9"/>
        <v>1.0927394314672039</v>
      </c>
      <c r="AG66" s="73">
        <f t="shared" si="10"/>
        <v>1.0713992367878604</v>
      </c>
      <c r="AH66" s="73">
        <f>Wgted_Floorspace!AI74</f>
        <v>0.99433357929941613</v>
      </c>
      <c r="AI66" s="73">
        <f t="shared" si="4"/>
        <v>1.1232400807483203</v>
      </c>
      <c r="AJ66" s="73">
        <f t="shared" si="5"/>
        <v>0.99952213260773359</v>
      </c>
      <c r="AK66" s="73">
        <f t="shared" si="28"/>
        <v>0.9597413781348576</v>
      </c>
      <c r="AL66" s="73">
        <f t="shared" si="25"/>
        <v>1.1707601928819629</v>
      </c>
      <c r="AM66" s="73">
        <f t="shared" si="26"/>
        <v>1.1707601928819626</v>
      </c>
      <c r="AN66" s="73"/>
      <c r="AO66" s="73">
        <f t="shared" si="27"/>
        <v>1.1163416116016551</v>
      </c>
      <c r="AR66" s="53"/>
      <c r="BD66" s="95">
        <v>2006</v>
      </c>
      <c r="BE66" s="9">
        <f t="shared" si="15"/>
        <v>1.1130062866733492</v>
      </c>
      <c r="BF66" s="9">
        <f t="shared" si="16"/>
        <v>1.1063523742575647</v>
      </c>
      <c r="BG66" s="9">
        <f t="shared" si="17"/>
        <v>1.1717162943919819</v>
      </c>
      <c r="BH66" s="9">
        <f t="shared" si="19"/>
        <v>0.9450452660937616</v>
      </c>
      <c r="BI66" s="9">
        <f t="shared" si="18"/>
        <v>0.90850864610346227</v>
      </c>
    </row>
    <row r="67" spans="1:61" x14ac:dyDescent="0.2">
      <c r="A67" s="75" t="s">
        <v>148</v>
      </c>
      <c r="B67" s="50">
        <f t="shared" si="0"/>
        <v>2001</v>
      </c>
      <c r="D67" s="79">
        <f>Conversion_Factors!$O63*D216+D292</f>
        <v>3691.4414372516444</v>
      </c>
      <c r="F67" s="365">
        <f>'Final Floorspace Estimates'!D90</f>
        <v>12760.352498767255</v>
      </c>
      <c r="G67" s="365">
        <f>'Final Floorspace Estimates'!E90</f>
        <v>6899.5740780178521</v>
      </c>
      <c r="H67" s="365">
        <f>'Final Floorspace Estimates'!F90</f>
        <v>571.1719612934487</v>
      </c>
      <c r="I67" s="327">
        <f t="shared" si="20"/>
        <v>20231.098538078557</v>
      </c>
      <c r="K67" s="356">
        <f>'Final Floorspace Estimates'!U90</f>
        <v>29.805370894366799</v>
      </c>
      <c r="L67" s="356">
        <f>'Final Floorspace Estimates'!V90</f>
        <v>7.0759500249861187</v>
      </c>
      <c r="M67" s="356">
        <f>'Final Floorspace Estimates'!W90</f>
        <v>0.59566293330003928</v>
      </c>
      <c r="N67" s="81">
        <f t="shared" si="21"/>
        <v>37.476983852652957</v>
      </c>
      <c r="P67" s="84">
        <f t="shared" si="22"/>
        <v>182.46371695059906</v>
      </c>
      <c r="R67" s="79">
        <f>Conversion_Factors!$O63*R216+R292</f>
        <v>98.498893394547579</v>
      </c>
      <c r="T67" s="79">
        <f>Conversion_Factors!$O63*T216+T292</f>
        <v>103.47454915533041</v>
      </c>
      <c r="V67" s="119">
        <f t="shared" si="23"/>
        <v>0.95191420690982043</v>
      </c>
      <c r="W67" s="119">
        <f>(X67/X59)^(1/8)</f>
        <v>1.0043174115994087</v>
      </c>
      <c r="X67" s="125">
        <f>'Final Floorspace Estimates'!Q90</f>
        <v>2335.7795873778737</v>
      </c>
      <c r="Y67" s="125">
        <f>'Final Floorspace Estimates'!R90</f>
        <v>1025.5633094121279</v>
      </c>
      <c r="Z67" s="125">
        <f>'Final Floorspace Estimates'!S90</f>
        <v>1042.8784563428665</v>
      </c>
      <c r="AA67" s="125">
        <f t="shared" si="24"/>
        <v>1852.4443337624275</v>
      </c>
      <c r="AB67" s="71">
        <f>AA67/AA51</f>
        <v>1.1328451097557117</v>
      </c>
      <c r="AC67" s="71">
        <f t="shared" si="3"/>
        <v>0.95112858674238321</v>
      </c>
      <c r="AD67" s="71"/>
      <c r="AF67" s="73">
        <f t="shared" si="9"/>
        <v>1.0968719339100075</v>
      </c>
      <c r="AG67" s="73">
        <f t="shared" si="10"/>
        <v>1.0457152724272178</v>
      </c>
      <c r="AH67" s="73">
        <f>Wgted_Floorspace!AI75</f>
        <v>0.99376975820704683</v>
      </c>
      <c r="AI67" s="73">
        <f t="shared" si="4"/>
        <v>1.1328451097557117</v>
      </c>
      <c r="AJ67" s="73">
        <f t="shared" si="5"/>
        <v>0.97051819479287949</v>
      </c>
      <c r="AK67" s="73">
        <f t="shared" si="28"/>
        <v>0.95709149819411243</v>
      </c>
      <c r="AL67" s="73">
        <f t="shared" si="25"/>
        <v>1.1470157331864725</v>
      </c>
      <c r="AM67" s="73">
        <f t="shared" si="26"/>
        <v>1.1470157331864728</v>
      </c>
      <c r="AN67" s="73"/>
      <c r="AO67" s="73">
        <f t="shared" si="27"/>
        <v>1.0925969715542612</v>
      </c>
      <c r="AR67" s="53"/>
      <c r="BD67" s="95">
        <v>2007</v>
      </c>
      <c r="BE67" s="9">
        <f t="shared" si="15"/>
        <v>1.1827488851666077</v>
      </c>
      <c r="BF67" s="9">
        <f t="shared" si="16"/>
        <v>1.1021447766072823</v>
      </c>
      <c r="BG67" s="9">
        <f t="shared" si="17"/>
        <v>1.1771651200679849</v>
      </c>
      <c r="BH67" s="9">
        <f t="shared" si="19"/>
        <v>1.0002226157056351</v>
      </c>
      <c r="BI67" s="9">
        <f t="shared" si="18"/>
        <v>0.91142270915695922</v>
      </c>
    </row>
    <row r="68" spans="1:61" x14ac:dyDescent="0.2">
      <c r="A68" s="75" t="s">
        <v>148</v>
      </c>
      <c r="B68" s="50">
        <f t="shared" si="0"/>
        <v>2002</v>
      </c>
      <c r="D68" s="79">
        <f>Conversion_Factors!$O64*D217+D293</f>
        <v>3720.4855043379448</v>
      </c>
      <c r="F68" s="365">
        <f>'Final Floorspace Estimates'!D91</f>
        <v>12809.130947165335</v>
      </c>
      <c r="G68" s="365">
        <f>'Final Floorspace Estimates'!E91</f>
        <v>6940.6308011022102</v>
      </c>
      <c r="H68" s="365">
        <f>'Final Floorspace Estimates'!F91</f>
        <v>564.60809378975364</v>
      </c>
      <c r="I68" s="327">
        <f t="shared" si="20"/>
        <v>20314.369842057298</v>
      </c>
      <c r="K68" s="356">
        <f>'Final Floorspace Estimates'!U91</f>
        <v>30.041680959992899</v>
      </c>
      <c r="L68" s="356">
        <f>'Final Floorspace Estimates'!V91</f>
        <v>7.2078577928961645</v>
      </c>
      <c r="M68" s="356">
        <f>'Final Floorspace Estimates'!W91</f>
        <v>0.58871886824719188</v>
      </c>
      <c r="N68" s="81">
        <f t="shared" si="21"/>
        <v>37.838257621136258</v>
      </c>
      <c r="P68" s="84">
        <f t="shared" si="22"/>
        <v>183.1455040576912</v>
      </c>
      <c r="R68" s="79">
        <f>Conversion_Factors!$O64*R217+R293</f>
        <v>98.326026044595153</v>
      </c>
      <c r="T68" s="79">
        <f>Conversion_Factors!$O64*T217+T293</f>
        <v>101.83569270767326</v>
      </c>
      <c r="V68" s="119">
        <f t="shared" si="23"/>
        <v>0.96553598674727081</v>
      </c>
      <c r="X68" s="125">
        <f>'Final Floorspace Estimates'!Q91</f>
        <v>2345.3332692052099</v>
      </c>
      <c r="Y68" s="125">
        <f>'Final Floorspace Estimates'!R91</f>
        <v>1038.5018306623538</v>
      </c>
      <c r="Z68" s="125">
        <f>'Final Floorspace Estimates'!S91</f>
        <v>1042.7035579592957</v>
      </c>
      <c r="AA68" s="125">
        <f t="shared" si="24"/>
        <v>1862.6350664739232</v>
      </c>
      <c r="AB68" s="71">
        <f>AA68/AA52</f>
        <v>1.1354624170851075</v>
      </c>
      <c r="AC68" s="71">
        <f t="shared" si="3"/>
        <v>0.93606436824944872</v>
      </c>
      <c r="AD68" s="71"/>
      <c r="AF68" s="73">
        <f t="shared" si="9"/>
        <v>1.1013866643415982</v>
      </c>
      <c r="AG68" s="73">
        <f t="shared" si="10"/>
        <v>1.0496226530415416</v>
      </c>
      <c r="AH68" s="73">
        <f>Wgted_Floorspace!AI76</f>
        <v>0.99415312888808027</v>
      </c>
      <c r="AI68" s="73">
        <f t="shared" si="4"/>
        <v>1.1390771576000851</v>
      </c>
      <c r="AJ68" s="73">
        <f t="shared" si="5"/>
        <v>0.98440619549897757</v>
      </c>
      <c r="AK68" s="73">
        <f t="shared" si="28"/>
        <v>0.9415696043690962</v>
      </c>
      <c r="AL68" s="73">
        <f t="shared" si="25"/>
        <v>1.1560403926508018</v>
      </c>
      <c r="AM68" s="73">
        <f t="shared" si="26"/>
        <v>1.1560403926508021</v>
      </c>
      <c r="AN68" s="73"/>
      <c r="AO68" s="73">
        <f t="shared" si="27"/>
        <v>1.1147584290859165</v>
      </c>
      <c r="AR68" s="53"/>
      <c r="BD68">
        <v>2008</v>
      </c>
      <c r="BE68" s="9">
        <f t="shared" si="15"/>
        <v>1.1818716873370201</v>
      </c>
      <c r="BF68" s="9">
        <f t="shared" si="16"/>
        <v>1.1038988296686407</v>
      </c>
      <c r="BG68" s="9">
        <f t="shared" si="17"/>
        <v>1.1816816520251217</v>
      </c>
      <c r="BH68" s="9">
        <f t="shared" si="19"/>
        <v>0.99523327375074133</v>
      </c>
      <c r="BI68" s="9">
        <f t="shared" si="18"/>
        <v>0.91036525964144321</v>
      </c>
    </row>
    <row r="69" spans="1:61" x14ac:dyDescent="0.2">
      <c r="A69" s="75" t="s">
        <v>148</v>
      </c>
      <c r="B69" s="50">
        <f t="shared" si="0"/>
        <v>2003</v>
      </c>
      <c r="D69" s="79">
        <f>Conversion_Factors!$O65*D218+D294</f>
        <v>3967.7828951774773</v>
      </c>
      <c r="F69" s="365">
        <f>'Final Floorspace Estimates'!D92</f>
        <v>12863.871248055062</v>
      </c>
      <c r="G69" s="365">
        <f>'Final Floorspace Estimates'!E92</f>
        <v>6980.1464710287946</v>
      </c>
      <c r="H69" s="365">
        <f>'Final Floorspace Estimates'!F92</f>
        <v>556.17996441088326</v>
      </c>
      <c r="I69" s="327">
        <f t="shared" si="20"/>
        <v>20400.197683494742</v>
      </c>
      <c r="K69" s="356">
        <f>'Final Floorspace Estimates'!U92</f>
        <v>30.288555554512961</v>
      </c>
      <c r="L69" s="356">
        <f>'Final Floorspace Estimates'!V92</f>
        <v>7.3285407251561026</v>
      </c>
      <c r="M69" s="356">
        <f>'Final Floorspace Estimates'!W92</f>
        <v>0.57983358604175617</v>
      </c>
      <c r="N69" s="81">
        <f t="shared" si="21"/>
        <v>38.196929865710821</v>
      </c>
      <c r="P69" s="84">
        <f t="shared" si="22"/>
        <v>194.4972767782395</v>
      </c>
      <c r="R69" s="79">
        <f>Conversion_Factors!$O65*R218+R294</f>
        <v>103.8770107735631</v>
      </c>
      <c r="T69" s="79">
        <f>Conversion_Factors!$O65*T218+T294</f>
        <v>101.75738870288831</v>
      </c>
      <c r="V69" s="119">
        <f t="shared" si="23"/>
        <v>1.0208301539347051</v>
      </c>
      <c r="X69" s="125">
        <f>'Final Floorspace Estimates'!Q92</f>
        <v>2354.5443646361437</v>
      </c>
      <c r="Y69" s="125">
        <f>'Final Floorspace Estimates'!R92</f>
        <v>1049.9121695473475</v>
      </c>
      <c r="Z69" s="125">
        <f>'Final Floorspace Estimates'!S92</f>
        <v>1042.5287193793961</v>
      </c>
      <c r="AA69" s="125">
        <f t="shared" si="24"/>
        <v>1872.380378775199</v>
      </c>
      <c r="AC69" s="71">
        <f t="shared" si="3"/>
        <v>0.93534460500316885</v>
      </c>
      <c r="AD69" s="71"/>
      <c r="AF69" s="73">
        <f t="shared" si="9"/>
        <v>1.1060400028760142</v>
      </c>
      <c r="AG69" s="73">
        <f t="shared" si="10"/>
        <v>1.1146806399190858</v>
      </c>
      <c r="AH69" s="73">
        <f>Wgted_Floorspace!AI77</f>
        <v>0.99441235727974142</v>
      </c>
      <c r="AI69" s="73">
        <f t="shared" si="4"/>
        <v>1.1450368127337536</v>
      </c>
      <c r="AJ69" s="73">
        <f t="shared" si="5"/>
        <v>1.040781018914559</v>
      </c>
      <c r="AK69" s="73">
        <f t="shared" si="28"/>
        <v>0.94060034366612788</v>
      </c>
      <c r="AL69" s="73">
        <f t="shared" si="25"/>
        <v>1.2328813781819432</v>
      </c>
      <c r="AM69" s="73">
        <f t="shared" si="26"/>
        <v>1.232881378181943</v>
      </c>
      <c r="AN69" s="73"/>
      <c r="AO69" s="73">
        <f t="shared" si="27"/>
        <v>1.1850736047729415</v>
      </c>
      <c r="AR69" s="53"/>
      <c r="BD69">
        <v>2009</v>
      </c>
      <c r="BE69" s="9">
        <f t="shared" si="15"/>
        <v>1.128815837742478</v>
      </c>
      <c r="BF69" s="9">
        <f t="shared" si="16"/>
        <v>1.1030697776650695</v>
      </c>
      <c r="BG69" s="9">
        <f t="shared" si="17"/>
        <v>1.1842339922781173</v>
      </c>
      <c r="BH69" s="9">
        <f t="shared" si="19"/>
        <v>1.0004082503735494</v>
      </c>
      <c r="BI69" s="9">
        <f t="shared" si="18"/>
        <v>0.86378432901690716</v>
      </c>
    </row>
    <row r="70" spans="1:61" x14ac:dyDescent="0.2">
      <c r="A70" s="75" t="s">
        <v>148</v>
      </c>
      <c r="B70" s="50">
        <f t="shared" si="0"/>
        <v>2004</v>
      </c>
      <c r="D70" s="79">
        <f>Conversion_Factors!$O66*D219+D295</f>
        <v>3936.4147712644772</v>
      </c>
      <c r="F70" s="365">
        <f>'Final Floorspace Estimates'!D93</f>
        <v>12889.539011365123</v>
      </c>
      <c r="G70" s="365">
        <f>'Final Floorspace Estimates'!E93</f>
        <v>6968.5299290902803</v>
      </c>
      <c r="H70" s="365">
        <f>'Final Floorspace Estimates'!F93</f>
        <v>560.76478952758066</v>
      </c>
      <c r="I70" s="327">
        <f t="shared" si="20"/>
        <v>20418.833729982984</v>
      </c>
      <c r="K70" s="356">
        <f>'Final Floorspace Estimates'!U93</f>
        <v>30.497938985913581</v>
      </c>
      <c r="L70" s="356">
        <f>'Final Floorspace Estimates'!V93</f>
        <v>7.4084446149472383</v>
      </c>
      <c r="M70" s="356">
        <f>'Final Floorspace Estimates'!W93</f>
        <v>0.58459562421452205</v>
      </c>
      <c r="N70" s="81">
        <f t="shared" si="21"/>
        <v>38.490979225075343</v>
      </c>
      <c r="P70" s="84">
        <f t="shared" si="22"/>
        <v>192.78352639133607</v>
      </c>
      <c r="R70" s="79">
        <f>Conversion_Factors!$O66*R219+R295</f>
        <v>102.2685016207657</v>
      </c>
      <c r="T70" s="79">
        <f>Conversion_Factors!$O66*T219+T295</f>
        <v>103.34439498357258</v>
      </c>
      <c r="V70" s="119">
        <f t="shared" si="23"/>
        <v>0.989589243200099</v>
      </c>
      <c r="X70" s="125">
        <f>'Final Floorspace Estimates'!Q93</f>
        <v>2366.1000567221654</v>
      </c>
      <c r="Y70" s="125">
        <f>'Final Floorspace Estimates'!R93</f>
        <v>1063.1287646509954</v>
      </c>
      <c r="Z70" s="125">
        <f>'Final Floorspace Estimates'!S93</f>
        <v>1042.4970239429938</v>
      </c>
      <c r="AA70" s="125">
        <f t="shared" si="24"/>
        <v>1885.0723667216728</v>
      </c>
      <c r="AC70" s="71">
        <f t="shared" si="3"/>
        <v>0.94993222150616641</v>
      </c>
      <c r="AD70" s="71"/>
      <c r="AF70" s="73">
        <f t="shared" si="9"/>
        <v>1.1070503956786353</v>
      </c>
      <c r="AG70" s="73">
        <f t="shared" si="10"/>
        <v>1.1048589888935387</v>
      </c>
      <c r="AH70" s="73">
        <f>Wgted_Floorspace!AI78</f>
        <v>0.9946160761941093</v>
      </c>
      <c r="AI70" s="73">
        <f t="shared" si="4"/>
        <v>1.1527984799623923</v>
      </c>
      <c r="AJ70" s="73">
        <f t="shared" si="5"/>
        <v>1.0089295431515675</v>
      </c>
      <c r="AK70" s="73">
        <f t="shared" si="28"/>
        <v>0.95507426859726119</v>
      </c>
      <c r="AL70" s="73">
        <f t="shared" si="25"/>
        <v>1.2231345808236891</v>
      </c>
      <c r="AM70" s="73">
        <f t="shared" si="26"/>
        <v>1.2231345808236889</v>
      </c>
      <c r="AN70" s="73"/>
      <c r="AO70" s="73">
        <f t="shared" si="27"/>
        <v>1.1568304426380052</v>
      </c>
      <c r="AR70" s="53"/>
    </row>
    <row r="71" spans="1:61" x14ac:dyDescent="0.2">
      <c r="A71" s="75" t="s">
        <v>148</v>
      </c>
      <c r="B71" s="50">
        <f t="shared" si="0"/>
        <v>2005</v>
      </c>
      <c r="D71" s="79">
        <f>Conversion_Factors!$O67*D220+D296</f>
        <v>3973.1198450754964</v>
      </c>
      <c r="F71" s="365">
        <f>'Final Floorspace Estimates'!D94</f>
        <v>12927.283392666361</v>
      </c>
      <c r="G71" s="365">
        <f>'Final Floorspace Estimates'!E94</f>
        <v>6956.6508825186966</v>
      </c>
      <c r="H71" s="365">
        <f>'Final Floorspace Estimates'!F94</f>
        <v>564.39396701905844</v>
      </c>
      <c r="I71" s="327">
        <f t="shared" si="20"/>
        <v>20448.328242204116</v>
      </c>
      <c r="K71" s="356">
        <f>'Final Floorspace Estimates'!U94</f>
        <v>30.753171994124369</v>
      </c>
      <c r="L71" s="356">
        <f>'Final Floorspace Estimates'!V94</f>
        <v>7.4850989593589929</v>
      </c>
      <c r="M71" s="356">
        <f>'Final Floorspace Estimates'!W94</f>
        <v>0.58836114344102208</v>
      </c>
      <c r="N71" s="81">
        <f t="shared" si="21"/>
        <v>38.826632096924385</v>
      </c>
      <c r="P71" s="84">
        <f t="shared" si="22"/>
        <v>194.30047278267065</v>
      </c>
      <c r="R71" s="79">
        <f>Conversion_Factors!$O67*R220+R296</f>
        <v>102.32975744991859</v>
      </c>
      <c r="T71" s="79">
        <f>Conversion_Factors!$O67*T220+T296</f>
        <v>100.96400191171419</v>
      </c>
      <c r="V71" s="119">
        <f t="shared" si="23"/>
        <v>1.0135271533650048</v>
      </c>
      <c r="X71" s="125">
        <f>'Final Floorspace Estimates'!Q94</f>
        <v>2378.9353926881981</v>
      </c>
      <c r="Y71" s="125">
        <f>'Final Floorspace Estimates'!R94</f>
        <v>1075.9630008411416</v>
      </c>
      <c r="Z71" s="125">
        <f>'Final Floorspace Estimates'!S94</f>
        <v>1042.4653306422647</v>
      </c>
      <c r="AA71" s="125">
        <f t="shared" si="24"/>
        <v>1898.7680380046208</v>
      </c>
      <c r="AC71" s="71">
        <f t="shared" si="3"/>
        <v>0.92805186622257541</v>
      </c>
      <c r="AD71" s="71"/>
      <c r="AF71" s="73">
        <f t="shared" si="9"/>
        <v>1.1086495032406312</v>
      </c>
      <c r="AG71" s="73">
        <f t="shared" si="10"/>
        <v>1.1135527392751634</v>
      </c>
      <c r="AH71" s="73">
        <f>Wgted_Floorspace!AI79</f>
        <v>0.99470053249800361</v>
      </c>
      <c r="AI71" s="73">
        <f t="shared" si="4"/>
        <v>1.1611739404040009</v>
      </c>
      <c r="AJ71" s="73">
        <f t="shared" si="5"/>
        <v>1.0333352902154511</v>
      </c>
      <c r="AK71" s="73">
        <f t="shared" si="28"/>
        <v>0.93299624952642535</v>
      </c>
      <c r="AL71" s="73">
        <f t="shared" si="25"/>
        <v>1.234539691229654</v>
      </c>
      <c r="AM71" s="73">
        <f t="shared" si="26"/>
        <v>1.234539691229654</v>
      </c>
      <c r="AN71" s="73"/>
      <c r="AO71" s="73">
        <f t="shared" si="27"/>
        <v>1.1935232749760631</v>
      </c>
      <c r="AR71" s="53"/>
    </row>
    <row r="72" spans="1:61" x14ac:dyDescent="0.2">
      <c r="A72" s="75" t="s">
        <v>148</v>
      </c>
      <c r="B72" s="50">
        <f t="shared" si="0"/>
        <v>2006</v>
      </c>
      <c r="D72" s="79">
        <f>Conversion_Factors!$O68*D221+D297</f>
        <v>3581.9888146901644</v>
      </c>
      <c r="F72" s="365">
        <f>'Final Floorspace Estimates'!D95</f>
        <v>12972.926489460149</v>
      </c>
      <c r="G72" s="365">
        <f>'Final Floorspace Estimates'!E95</f>
        <v>6870.6583335500645</v>
      </c>
      <c r="H72" s="365">
        <f>'Final Floorspace Estimates'!F95</f>
        <v>562.37435004885663</v>
      </c>
      <c r="I72" s="327">
        <f t="shared" si="20"/>
        <v>20405.959173059069</v>
      </c>
      <c r="K72" s="356">
        <f>'Final Floorspace Estimates'!U95</f>
        <v>31.006092753664944</v>
      </c>
      <c r="L72" s="356">
        <f>'Final Floorspace Estimates'!V95</f>
        <v>7.5021980266411221</v>
      </c>
      <c r="M72" s="356">
        <f>'Final Floorspace Estimates'!W95</f>
        <v>0.58967073972653539</v>
      </c>
      <c r="N72" s="81">
        <f t="shared" si="21"/>
        <v>39.097961520032605</v>
      </c>
      <c r="P72" s="84">
        <f t="shared" si="22"/>
        <v>175.53640994338943</v>
      </c>
      <c r="R72" s="79">
        <f>Conversion_Factors!$O68*R221+R297</f>
        <v>91.61574351785228</v>
      </c>
      <c r="T72" s="79">
        <f>Conversion_Factors!$O68*T221+T297</f>
        <v>98.281383872831753</v>
      </c>
      <c r="V72" s="119">
        <f t="shared" si="23"/>
        <v>0.93217799656133982</v>
      </c>
      <c r="X72" s="125">
        <f>'Final Floorspace Estimates'!Q95</f>
        <v>2390.0615469343666</v>
      </c>
      <c r="Y72" s="125">
        <f>'Final Floorspace Estimates'!R95</f>
        <v>1091.9183668335231</v>
      </c>
      <c r="Z72" s="125">
        <f>'Final Floorspace Estimates'!S95</f>
        <v>1048.5377572346736</v>
      </c>
      <c r="AA72" s="125">
        <f t="shared" si="24"/>
        <v>1916.0070442389015</v>
      </c>
      <c r="AC72" s="71">
        <f t="shared" si="3"/>
        <v>0.90339348669910746</v>
      </c>
      <c r="AD72" s="71"/>
      <c r="AF72" s="73">
        <f t="shared" si="9"/>
        <v>1.1063523742575647</v>
      </c>
      <c r="AG72" s="73">
        <f t="shared" si="10"/>
        <v>1.0060142795104043</v>
      </c>
      <c r="AH72" s="73">
        <f>Wgted_Floorspace!AI80</f>
        <v>0.99436971852024381</v>
      </c>
      <c r="AI72" s="73">
        <f t="shared" si="4"/>
        <v>1.1717162943919819</v>
      </c>
      <c r="AJ72" s="73">
        <f t="shared" si="5"/>
        <v>0.95039626458065962</v>
      </c>
      <c r="AK72" s="73">
        <f t="shared" si="28"/>
        <v>0.90850864610346227</v>
      </c>
      <c r="AL72" s="73">
        <f t="shared" si="25"/>
        <v>1.113006286673349</v>
      </c>
      <c r="AM72" s="73">
        <f t="shared" si="26"/>
        <v>1.1130062866733492</v>
      </c>
      <c r="AN72" s="73"/>
      <c r="AO72" s="73">
        <f t="shared" si="27"/>
        <v>1.1073249372200669</v>
      </c>
      <c r="AR72" s="53"/>
    </row>
    <row r="73" spans="1:61" x14ac:dyDescent="0.2">
      <c r="A73" s="75" t="s">
        <v>148</v>
      </c>
      <c r="B73" s="50">
        <f t="shared" si="0"/>
        <v>2007</v>
      </c>
      <c r="D73" s="79">
        <f>Conversion_Factors!$O69*D222+D298</f>
        <v>3806.4414621742635</v>
      </c>
      <c r="F73" s="365">
        <f>'Final Floorspace Estimates'!D96</f>
        <v>12985.048605766478</v>
      </c>
      <c r="G73" s="365">
        <f>'Final Floorspace Estimates'!E96</f>
        <v>6783.5039052583961</v>
      </c>
      <c r="H73" s="365">
        <f>'Final Floorspace Estimates'!F96</f>
        <v>559.80022500192456</v>
      </c>
      <c r="I73" s="327">
        <f t="shared" si="20"/>
        <v>20328.352736026798</v>
      </c>
      <c r="K73" s="356">
        <f>'Final Floorspace Estimates'!U96</f>
        <v>31.0400093534927</v>
      </c>
      <c r="L73" s="356">
        <f>'Final Floorspace Estimates'!V96</f>
        <v>7.5000126164677532</v>
      </c>
      <c r="M73" s="356">
        <f>'Final Floorspace Estimates'!W96</f>
        <v>0.59037062690462561</v>
      </c>
      <c r="N73" s="81">
        <f t="shared" si="21"/>
        <v>39.130392596865072</v>
      </c>
      <c r="P73" s="84">
        <f t="shared" si="22"/>
        <v>187.24790501240767</v>
      </c>
      <c r="R73" s="79">
        <f>Conversion_Factors!$O69*R222+R298</f>
        <v>97.275831126703707</v>
      </c>
      <c r="T73" s="79">
        <f>Conversion_Factors!$O69*T222+T298</f>
        <v>98.589913464243921</v>
      </c>
      <c r="V73" s="119">
        <f t="shared" si="23"/>
        <v>0.9866712294253428</v>
      </c>
      <c r="X73" s="125">
        <f>'Final Floorspace Estimates'!Q96</f>
        <v>2390.4422921996816</v>
      </c>
      <c r="Y73" s="125">
        <f>'Final Floorspace Estimates'!R96</f>
        <v>1105.6251638115721</v>
      </c>
      <c r="Z73" s="125">
        <f>'Final Floorspace Estimates'!S96</f>
        <v>1054.6094848436262</v>
      </c>
      <c r="AA73" s="125">
        <f t="shared" si="24"/>
        <v>1924.9170409915446</v>
      </c>
      <c r="AC73" s="71">
        <f t="shared" si="3"/>
        <v>0.90622946246941538</v>
      </c>
      <c r="AD73" s="71"/>
      <c r="AF73" s="73">
        <f t="shared" si="9"/>
        <v>1.1021447766072823</v>
      </c>
      <c r="AG73" s="73">
        <f t="shared" si="10"/>
        <v>1.0731338661400256</v>
      </c>
      <c r="AH73" s="73">
        <f>Wgted_Floorspace!AI81</f>
        <v>0.99430204378784082</v>
      </c>
      <c r="AI73" s="73">
        <f t="shared" si="4"/>
        <v>1.1771651200679849</v>
      </c>
      <c r="AJ73" s="73">
        <f t="shared" si="5"/>
        <v>1.0059545004003405</v>
      </c>
      <c r="AK73" s="73">
        <f t="shared" si="28"/>
        <v>0.91142270915695922</v>
      </c>
      <c r="AL73" s="73">
        <f t="shared" si="25"/>
        <v>1.1827488851666075</v>
      </c>
      <c r="AM73" s="73">
        <f t="shared" si="26"/>
        <v>1.1827488851666077</v>
      </c>
      <c r="AN73" s="73"/>
      <c r="AO73" s="73">
        <f t="shared" si="27"/>
        <v>1.1774271755118377</v>
      </c>
      <c r="AR73" s="53"/>
    </row>
    <row r="74" spans="1:61" x14ac:dyDescent="0.2">
      <c r="A74" s="75" t="s">
        <v>148</v>
      </c>
      <c r="B74" s="50">
        <f t="shared" si="0"/>
        <v>2008</v>
      </c>
      <c r="D74" s="79">
        <f>Conversion_Factors!$O70*D223+D299</f>
        <v>3803.6183758615662</v>
      </c>
      <c r="F74" s="365">
        <f>'Final Floorspace Estimates'!D97</f>
        <v>13119.688726152521</v>
      </c>
      <c r="G74" s="365">
        <f>'Final Floorspace Estimates'!E97</f>
        <v>6687.6008574726156</v>
      </c>
      <c r="H74" s="365">
        <f>'Final Floorspace Estimates'!F97</f>
        <v>553.41553487065426</v>
      </c>
      <c r="I74" s="327">
        <f t="shared" si="20"/>
        <v>20360.705118495793</v>
      </c>
      <c r="K74" s="356">
        <f>'Final Floorspace Estimates'!U97</f>
        <v>31.307370309433665</v>
      </c>
      <c r="L74" s="356">
        <f>'Final Floorspace Estimates'!V97</f>
        <v>7.4486665559961525</v>
      </c>
      <c r="M74" s="356">
        <f>'Final Floorspace Estimates'!W97</f>
        <v>0.58700530804887308</v>
      </c>
      <c r="N74" s="81">
        <f t="shared" si="21"/>
        <v>39.343042173478693</v>
      </c>
      <c r="P74" s="84">
        <f t="shared" si="22"/>
        <v>186.81172158455038</v>
      </c>
      <c r="R74" s="79">
        <f>Conversion_Factors!$O70*R223+R299</f>
        <v>96.678298518196442</v>
      </c>
      <c r="T74" s="79">
        <f>Conversion_Factors!$O70*T223+T299</f>
        <v>98.391306523778127</v>
      </c>
      <c r="V74" s="119">
        <f t="shared" si="23"/>
        <v>0.98258984389878279</v>
      </c>
      <c r="X74" s="125">
        <f>'Final Floorspace Estimates'!Q97</f>
        <v>2386.2891081421917</v>
      </c>
      <c r="Y74" s="125">
        <f>'Final Floorspace Estimates'!R97</f>
        <v>1113.80250029024</v>
      </c>
      <c r="Z74" s="125">
        <f>'Final Floorspace Estimates'!S97</f>
        <v>1060.6953926330773</v>
      </c>
      <c r="AA74" s="125">
        <f t="shared" si="24"/>
        <v>1932.3025378791633</v>
      </c>
      <c r="AC74" s="71">
        <f t="shared" si="3"/>
        <v>0.90440388564743868</v>
      </c>
      <c r="AD74" s="71"/>
      <c r="AF74" s="73">
        <f t="shared" si="9"/>
        <v>1.1038988296686407</v>
      </c>
      <c r="AG74" s="73">
        <f t="shared" si="10"/>
        <v>1.0706340613584893</v>
      </c>
      <c r="AH74" s="73">
        <f>Wgted_Floorspace!AI82</f>
        <v>0.99345166796418405</v>
      </c>
      <c r="AI74" s="73">
        <f t="shared" si="4"/>
        <v>1.1816816520251217</v>
      </c>
      <c r="AJ74" s="73">
        <f t="shared" si="5"/>
        <v>1.0017933492327897</v>
      </c>
      <c r="AK74" s="73">
        <f t="shared" si="28"/>
        <v>0.91036525964144321</v>
      </c>
      <c r="AL74" s="73">
        <f>AF74*AH74*AI74*AJ74*AK74</f>
        <v>1.1818716873370199</v>
      </c>
      <c r="AM74" s="73">
        <f>AF74*AG74</f>
        <v>1.1818716873370201</v>
      </c>
      <c r="AN74" s="73"/>
      <c r="AO74" s="73">
        <f>AH74*AI74*AJ74</f>
        <v>1.1760488990761462</v>
      </c>
      <c r="AR74" s="53"/>
    </row>
    <row r="75" spans="1:61" x14ac:dyDescent="0.2">
      <c r="A75" s="75" t="s">
        <v>148</v>
      </c>
      <c r="B75" s="50">
        <f t="shared" si="0"/>
        <v>2009</v>
      </c>
      <c r="D75" s="79">
        <f>Conversion_Factors!$O71*D224+D300</f>
        <v>3632.8687025874301</v>
      </c>
      <c r="F75" s="365">
        <f>'Final Floorspace Estimates'!D98</f>
        <v>13207.751928846517</v>
      </c>
      <c r="G75" s="365">
        <f>'Final Floorspace Estimates'!E98</f>
        <v>6591.2350690431322</v>
      </c>
      <c r="H75" s="365">
        <f>'Final Floorspace Estimates'!F98</f>
        <v>546.42678872051965</v>
      </c>
      <c r="I75" s="327">
        <f t="shared" si="20"/>
        <v>20345.41378661017</v>
      </c>
      <c r="K75" s="356">
        <f>'Final Floorspace Estimates'!U98</f>
        <v>31.43170696310974</v>
      </c>
      <c r="L75" s="356">
        <f>'Final Floorspace Estimates'!V98</f>
        <v>7.3837842241073268</v>
      </c>
      <c r="M75" s="356">
        <f>'Final Floorspace Estimates'!W98</f>
        <v>0.58291759079418271</v>
      </c>
      <c r="N75" s="81">
        <f t="shared" si="21"/>
        <v>39.398408778011245</v>
      </c>
      <c r="P75" s="84">
        <f t="shared" si="22"/>
        <v>178.5595879587523</v>
      </c>
      <c r="R75" s="79">
        <f>Conversion_Factors!$O71*R224+R300</f>
        <v>92.208513370595313</v>
      </c>
      <c r="T75" s="79">
        <f>Conversion_Factors!$O71*T224+T300</f>
        <v>93.292148494238489</v>
      </c>
      <c r="V75" s="119">
        <f t="shared" si="23"/>
        <v>0.9883844981476646</v>
      </c>
      <c r="X75" s="125">
        <f>'Final Floorspace Estimates'!Q98</f>
        <v>2379.7923471337331</v>
      </c>
      <c r="Y75" s="125">
        <f>'Final Floorspace Estimates'!R98</f>
        <v>1120.2428902568713</v>
      </c>
      <c r="Z75" s="125">
        <f>'Final Floorspace Estimates'!S98</f>
        <v>1066.780770684958</v>
      </c>
      <c r="AA75" s="125">
        <f t="shared" si="24"/>
        <v>1936.4761607326134</v>
      </c>
      <c r="AC75" s="71">
        <f t="shared" si="3"/>
        <v>0.85753289167063362</v>
      </c>
      <c r="AD75" s="71"/>
      <c r="AF75" s="73">
        <f t="shared" si="9"/>
        <v>1.1030697776650695</v>
      </c>
      <c r="AG75" s="73">
        <f t="shared" si="10"/>
        <v>1.0233403730196531</v>
      </c>
      <c r="AH75" s="73">
        <f>Wgted_Floorspace!AI83</f>
        <v>0.99276273354786593</v>
      </c>
      <c r="AI75" s="73">
        <f t="shared" si="4"/>
        <v>1.1842339922781173</v>
      </c>
      <c r="AJ75" s="73">
        <f t="shared" si="5"/>
        <v>1.0077012528445346</v>
      </c>
      <c r="AK75" s="73">
        <f t="shared" si="28"/>
        <v>0.86378432901690716</v>
      </c>
      <c r="AL75" s="73">
        <f>AF75*AH75*AI75*AJ75*AK75</f>
        <v>1.128815837742478</v>
      </c>
      <c r="AM75" s="73">
        <f>AF75*AG75</f>
        <v>1.128815837742478</v>
      </c>
      <c r="AN75" s="73"/>
      <c r="AO75" s="73">
        <f>AH75*AI75*AJ75</f>
        <v>1.1847174562478349</v>
      </c>
      <c r="AR75" s="53"/>
    </row>
    <row r="76" spans="1:61" x14ac:dyDescent="0.2">
      <c r="A76" s="75" t="s">
        <v>148</v>
      </c>
      <c r="B76" s="50">
        <f t="shared" si="0"/>
        <v>2010</v>
      </c>
      <c r="D76" s="79">
        <f>Conversion_Factors!$O72*D225+D301</f>
        <v>3670.2969252520879</v>
      </c>
      <c r="F76" s="365">
        <f>'Final Floorspace Estimates'!D99</f>
        <v>13191.510610700265</v>
      </c>
      <c r="G76" s="365">
        <f>'Final Floorspace Estimates'!E99</f>
        <v>6794.6516786269522</v>
      </c>
      <c r="H76" s="365">
        <f>'Final Floorspace Estimates'!F99</f>
        <v>550.65658114960502</v>
      </c>
      <c r="I76" s="327">
        <f t="shared" si="20"/>
        <v>20536.818870476822</v>
      </c>
      <c r="K76" s="356">
        <f>'Final Floorspace Estimates'!U99</f>
        <v>31.396032028879194</v>
      </c>
      <c r="L76" s="356">
        <f>'Final Floorspace Estimates'!V99</f>
        <v>7.5853237481448659</v>
      </c>
      <c r="M76" s="356">
        <f>'Final Floorspace Estimates'!W99</f>
        <v>0.58911803879851088</v>
      </c>
      <c r="N76" s="81">
        <f t="shared" si="21"/>
        <v>39.570473815822574</v>
      </c>
      <c r="P76" s="84">
        <f t="shared" si="22"/>
        <v>178.71788948425737</v>
      </c>
      <c r="R76" s="79">
        <f>Conversion_Factors!$O72*R225+R301</f>
        <v>92.753423735464338</v>
      </c>
      <c r="T76" s="79">
        <f>Conversion_Factors!$O72*T225+T301</f>
        <v>95.102059893693053</v>
      </c>
      <c r="V76" s="119">
        <f>R76/T76</f>
        <v>0.97530404535028925</v>
      </c>
      <c r="X76" s="125">
        <f>'Final Floorspace Estimates'!Q99</f>
        <v>2380.0179490749433</v>
      </c>
      <c r="Y76" s="125">
        <f>'Final Floorspace Estimates'!R99</f>
        <v>1116.3668289288512</v>
      </c>
      <c r="Z76" s="125">
        <f>'Final Floorspace Estimates'!S99</f>
        <v>1069.8465413209262</v>
      </c>
      <c r="AA76" s="125">
        <f t="shared" si="24"/>
        <v>1926.8063893141709</v>
      </c>
      <c r="AC76" s="71">
        <f>T76/T$80</f>
        <v>0.8741694316270241</v>
      </c>
      <c r="AD76" s="71"/>
      <c r="AF76" s="73">
        <f t="shared" si="9"/>
        <v>1.1134472104132647</v>
      </c>
      <c r="AG76" s="73">
        <f t="shared" si="10"/>
        <v>1.0242476126924807</v>
      </c>
      <c r="AH76" s="73">
        <f>Wgted_Floorspace!AI84</f>
        <v>0.9942101060170756</v>
      </c>
      <c r="AI76" s="73">
        <f>AA76/AA$80</f>
        <v>1.1783205334690263</v>
      </c>
      <c r="AJ76" s="73">
        <f t="shared" si="5"/>
        <v>0.99436515874715459</v>
      </c>
      <c r="AK76" s="73">
        <f>AG76/(AH76*AI76*AJ76)</f>
        <v>0.87926025528854401</v>
      </c>
      <c r="AL76" s="73">
        <f>AF76*AH76*AI76*AJ76*AK76</f>
        <v>1.1404456471248883</v>
      </c>
      <c r="AM76" s="73">
        <f>AF76*AG76</f>
        <v>1.1404456471248885</v>
      </c>
      <c r="AN76" s="73"/>
      <c r="AO76" s="73">
        <f>AH76*AI76*AJ76</f>
        <v>1.1648969762159402</v>
      </c>
      <c r="AR76" s="53"/>
    </row>
    <row r="77" spans="1:61" x14ac:dyDescent="0.2">
      <c r="A77" s="75" t="s">
        <v>148</v>
      </c>
      <c r="B77" s="50">
        <f t="shared" si="0"/>
        <v>2011</v>
      </c>
      <c r="D77" s="79">
        <f>Conversion_Factors!$O73*D226+D302</f>
        <v>3609.0196969707422</v>
      </c>
      <c r="F77" s="365">
        <f>'Final Floorspace Estimates'!D100</f>
        <v>13177.844437888363</v>
      </c>
      <c r="G77" s="365">
        <f>'Final Floorspace Estimates'!E100</f>
        <v>6994.6700535049704</v>
      </c>
      <c r="H77" s="365">
        <f>'Final Floorspace Estimates'!F100</f>
        <v>554.79512039063184</v>
      </c>
      <c r="I77" s="327">
        <f>SUM(F77:H77)</f>
        <v>20727.309611783963</v>
      </c>
      <c r="K77" s="356">
        <f>'Final Floorspace Estimates'!U100</f>
        <v>31.42113733821715</v>
      </c>
      <c r="L77" s="356">
        <f>'Final Floorspace Estimates'!V100</f>
        <v>7.767074947775642</v>
      </c>
      <c r="M77" s="356">
        <f>'Final Floorspace Estimates'!W100</f>
        <v>0.59592686511634563</v>
      </c>
      <c r="N77" s="81">
        <f>SUM(K77:M77)</f>
        <v>39.784139151109137</v>
      </c>
      <c r="P77" s="84">
        <f t="shared" si="22"/>
        <v>174.11906149744246</v>
      </c>
      <c r="R77" s="79">
        <f>Conversion_Factors!$O73*R226+R302</f>
        <v>90.715038052296947</v>
      </c>
      <c r="T77" s="79">
        <f>Conversion_Factors!$O73*T226+T302</f>
        <v>93.684192065822174</v>
      </c>
      <c r="V77" s="119">
        <f>R77/T77</f>
        <v>0.96830677675654064</v>
      </c>
      <c r="X77" s="125">
        <f>'Final Floorspace Estimates'!Q100</f>
        <v>2384.3912778235922</v>
      </c>
      <c r="Y77" s="125">
        <f>'Final Floorspace Estimates'!R100</f>
        <v>1110.4276382391513</v>
      </c>
      <c r="Z77" s="125">
        <f>'Final Floorspace Estimates'!S100</f>
        <v>1074.1386202112826</v>
      </c>
      <c r="AA77" s="125">
        <f>N77/I77*1000000</f>
        <v>1919.4068065877163</v>
      </c>
      <c r="AC77" s="71">
        <f>T77/T$80</f>
        <v>0.86113652030420296</v>
      </c>
      <c r="AD77" s="71"/>
      <c r="AF77" s="73">
        <f t="shared" si="9"/>
        <v>1.1237750701395295</v>
      </c>
      <c r="AG77" s="73">
        <f t="shared" si="10"/>
        <v>0.99789133352942883</v>
      </c>
      <c r="AH77" s="73">
        <f>Wgted_Floorspace!AI85</f>
        <v>0.99541476886652425</v>
      </c>
      <c r="AI77" s="73">
        <f>AA77/AA$80</f>
        <v>1.1737953874481086</v>
      </c>
      <c r="AJ77" s="73">
        <f t="shared" si="5"/>
        <v>0.98723113717799327</v>
      </c>
      <c r="AK77" s="73">
        <f>AG77/(AH77*AI77*AJ77)</f>
        <v>0.86510321851540994</v>
      </c>
      <c r="AL77" s="73">
        <f>AF77*AH77*AI77*AJ77*AK77</f>
        <v>1.1214054033286625</v>
      </c>
      <c r="AM77" s="73">
        <f>AF77*AG77</f>
        <v>1.1214054033286625</v>
      </c>
      <c r="AN77" s="73"/>
      <c r="AO77" s="73">
        <f>AH77*AI77*AJ77</f>
        <v>1.1534939556020778</v>
      </c>
      <c r="AR77" s="53"/>
    </row>
    <row r="78" spans="1:61" hidden="1" x14ac:dyDescent="0.2">
      <c r="A78" s="75" t="s">
        <v>148</v>
      </c>
      <c r="B78" s="50">
        <f t="shared" si="0"/>
        <v>2012</v>
      </c>
      <c r="D78" s="79">
        <f>Conversion_Factors!$O74*D227+D303</f>
        <v>3329.4288327364366</v>
      </c>
      <c r="F78" s="574">
        <f>F77*$I$10</f>
        <v>13217.377971202028</v>
      </c>
      <c r="G78" s="574">
        <f>G77*$I$10</f>
        <v>7015.6540636654845</v>
      </c>
      <c r="H78" s="574">
        <f>H77*$I$10</f>
        <v>556.4595057518037</v>
      </c>
      <c r="I78" s="327">
        <f>SUM(F78:H78)</f>
        <v>20789.491540619318</v>
      </c>
      <c r="K78" s="575">
        <f>K77*$I$10</f>
        <v>31.515400750231798</v>
      </c>
      <c r="L78" s="575">
        <f>L77*$I$10</f>
        <v>7.7903761726189682</v>
      </c>
      <c r="M78" s="575">
        <f>M77*$I$10</f>
        <v>0.59771464571169464</v>
      </c>
      <c r="N78" s="81">
        <f>SUM(K78:M78)</f>
        <v>39.903491568562465</v>
      </c>
      <c r="P78" s="84">
        <f t="shared" si="22"/>
        <v>160.14960376646388</v>
      </c>
      <c r="R78" s="79">
        <f>Conversion_Factors!$O74*R227+R303</f>
        <v>83.437030241220569</v>
      </c>
      <c r="T78" s="79">
        <f>Conversion_Factors!$O74*T227+T303</f>
        <v>90.673878981668665</v>
      </c>
      <c r="V78" s="119">
        <f>R78/T78</f>
        <v>0.92018816420205041</v>
      </c>
      <c r="X78" s="571">
        <f>X77+(X77-X76)*0.8</f>
        <v>2387.8899408225111</v>
      </c>
      <c r="Y78" s="571">
        <f>Y77</f>
        <v>1110.4276382391513</v>
      </c>
      <c r="Z78" s="571">
        <f t="shared" ref="Z78:AA78" si="29">Z77+(Z77-Z76)*0.8</f>
        <v>1077.5722833235677</v>
      </c>
      <c r="AA78" s="571">
        <f t="shared" si="29"/>
        <v>1913.4871404065527</v>
      </c>
      <c r="AC78" s="71">
        <f>T78/T$80</f>
        <v>0.83346599791241216</v>
      </c>
      <c r="AD78" s="71"/>
      <c r="AF78" s="73"/>
      <c r="AG78" s="73"/>
      <c r="AH78" s="572">
        <f>AH77</f>
        <v>0.99541476886652425</v>
      </c>
      <c r="AI78" s="572"/>
      <c r="AJ78" s="73"/>
      <c r="AK78" s="73"/>
      <c r="AL78" s="73"/>
      <c r="AM78" s="73"/>
      <c r="AN78" s="73"/>
      <c r="AO78" s="73"/>
      <c r="AR78" s="53"/>
    </row>
    <row r="79" spans="1:61" hidden="1" x14ac:dyDescent="0.2">
      <c r="A79" s="75"/>
      <c r="B79" s="50"/>
      <c r="D79" s="79"/>
      <c r="F79" s="69"/>
      <c r="G79" s="69"/>
      <c r="H79" s="69"/>
      <c r="I79" s="69"/>
      <c r="P79" s="70"/>
      <c r="AC79" s="71"/>
      <c r="AD79" s="71"/>
      <c r="AF79" s="73"/>
      <c r="AG79" s="73"/>
      <c r="AH79" s="73"/>
      <c r="AI79" s="73"/>
      <c r="AJ79" s="73"/>
      <c r="AK79" s="73"/>
      <c r="AL79" s="73"/>
      <c r="AM79" s="73"/>
      <c r="AN79" s="73"/>
      <c r="AO79" s="73"/>
      <c r="AR79" s="53"/>
    </row>
    <row r="80" spans="1:61" hidden="1" x14ac:dyDescent="0.2">
      <c r="A80" s="18" t="s">
        <v>168</v>
      </c>
      <c r="B80" s="91">
        <f>Base_year</f>
        <v>1985</v>
      </c>
      <c r="D80" s="79"/>
      <c r="F80" s="69"/>
      <c r="G80" s="69"/>
      <c r="H80" s="69"/>
      <c r="I80" s="74">
        <f>INDEX(I15:I76,base_row,1)</f>
        <v>18444.357916936555</v>
      </c>
      <c r="K80" s="84"/>
      <c r="L80" s="84"/>
      <c r="M80" s="84"/>
      <c r="N80" s="79"/>
      <c r="P80" s="74">
        <f>INDEX(P15:P76,base_row,1)</f>
        <v>174.48699637625174</v>
      </c>
      <c r="R80" s="74">
        <f>INDEX(R15:R76,base_row,1)</f>
        <v>106.70590039233525</v>
      </c>
      <c r="T80" s="74">
        <f>INDEX(T15:T76,base_row,1)</f>
        <v>108.79133546992935</v>
      </c>
      <c r="V80" s="119">
        <f>INDEX(V15:V76,base_row,1)</f>
        <v>0.98083087160768856</v>
      </c>
      <c r="AA80" s="74">
        <f>INDEX(AA15:AA76,base_row,1)</f>
        <v>1635.2141328145831</v>
      </c>
      <c r="AC80" s="71"/>
      <c r="AD80" s="71"/>
      <c r="AF80" s="73"/>
      <c r="AG80" s="73"/>
      <c r="AH80" s="73"/>
      <c r="AI80" s="73"/>
      <c r="AJ80" s="73"/>
      <c r="AK80" s="73"/>
      <c r="AL80" s="73"/>
      <c r="AM80" s="73"/>
      <c r="AN80" s="73"/>
      <c r="AO80" s="73"/>
      <c r="AR80" s="53"/>
    </row>
    <row r="81" spans="1:61" hidden="1" x14ac:dyDescent="0.2">
      <c r="A81" s="18" t="s">
        <v>169</v>
      </c>
      <c r="B81" s="91">
        <f>Base_year2</f>
        <v>1996</v>
      </c>
      <c r="D81" s="79"/>
      <c r="F81" s="69"/>
      <c r="G81" s="69"/>
      <c r="H81" s="69"/>
      <c r="I81" s="69"/>
      <c r="K81" s="84"/>
      <c r="L81" s="84"/>
      <c r="M81" s="84"/>
      <c r="N81" s="79"/>
      <c r="AC81" s="71"/>
      <c r="AD81" s="71"/>
      <c r="AF81" s="73"/>
      <c r="AG81" s="73"/>
      <c r="AH81" s="73"/>
      <c r="AI81" s="73"/>
      <c r="AJ81" s="73"/>
      <c r="AK81" s="73"/>
      <c r="AL81" s="73"/>
      <c r="AM81" s="73"/>
      <c r="AN81" s="73"/>
      <c r="AO81" s="73"/>
      <c r="AR81" s="53"/>
    </row>
    <row r="82" spans="1:61" x14ac:dyDescent="0.2">
      <c r="A82" s="75"/>
      <c r="B82" s="75"/>
      <c r="D82" s="79"/>
      <c r="F82" s="69"/>
      <c r="G82" s="69"/>
      <c r="H82" s="69"/>
      <c r="I82" s="69"/>
      <c r="K82" s="84"/>
      <c r="L82" s="84"/>
      <c r="M82" s="84"/>
      <c r="N82" s="79"/>
      <c r="AC82" s="71"/>
      <c r="AD82" s="71"/>
      <c r="AF82" s="72"/>
      <c r="AG82" s="72"/>
      <c r="AH82" s="72"/>
      <c r="AI82" s="72"/>
      <c r="AJ82" s="72"/>
      <c r="AK82" s="72"/>
      <c r="AL82" s="72"/>
      <c r="AM82" s="72"/>
      <c r="AN82" s="72"/>
      <c r="AO82" s="72"/>
      <c r="AP82" s="143"/>
      <c r="AQ82" s="143"/>
      <c r="AR82" s="53"/>
    </row>
    <row r="83" spans="1:61" x14ac:dyDescent="0.2">
      <c r="A83" s="75"/>
      <c r="B83" s="50"/>
      <c r="D83" s="79"/>
      <c r="F83" s="69"/>
      <c r="G83" s="69"/>
      <c r="H83" s="69"/>
      <c r="I83" s="69"/>
      <c r="P83" s="70"/>
      <c r="AC83" s="71"/>
      <c r="AD83" s="71"/>
      <c r="AE83" s="143"/>
      <c r="AF83" s="72"/>
      <c r="AG83" s="72"/>
      <c r="AH83" s="72"/>
      <c r="AI83" s="72"/>
      <c r="AJ83" s="72"/>
      <c r="AK83" s="72"/>
      <c r="AL83" s="72"/>
      <c r="AM83" s="72"/>
      <c r="AN83" s="72"/>
      <c r="AO83" s="72"/>
      <c r="AR83" s="53"/>
    </row>
    <row r="84" spans="1:61" x14ac:dyDescent="0.2">
      <c r="A84" s="50"/>
      <c r="B84" s="50"/>
      <c r="D84" s="83"/>
      <c r="F84" s="69"/>
      <c r="G84" s="69"/>
      <c r="H84" s="69"/>
      <c r="I84" s="69"/>
      <c r="P84" s="74"/>
      <c r="AR84" s="53"/>
    </row>
    <row r="85" spans="1:61" x14ac:dyDescent="0.2">
      <c r="A85" s="50"/>
      <c r="B85" s="50"/>
      <c r="D85" s="83"/>
      <c r="F85" s="69"/>
      <c r="G85" s="69"/>
      <c r="H85" s="69"/>
      <c r="I85" s="69"/>
      <c r="P85" s="74"/>
      <c r="AR85" s="53"/>
    </row>
    <row r="86" spans="1:61" x14ac:dyDescent="0.2">
      <c r="A86" s="50"/>
      <c r="B86" s="50"/>
      <c r="D86" s="83"/>
      <c r="AR86" s="53"/>
    </row>
    <row r="87" spans="1:61" ht="38.25" x14ac:dyDescent="0.2">
      <c r="A87" s="50"/>
      <c r="B87" s="50"/>
      <c r="D87" s="78" t="s">
        <v>32</v>
      </c>
      <c r="F87" s="77" t="str">
        <f>F5</f>
        <v xml:space="preserve">Single-Family </v>
      </c>
      <c r="G87" s="77" t="str">
        <f>G5</f>
        <v>Multi-Family</v>
      </c>
      <c r="H87" s="77" t="str">
        <f>H5</f>
        <v>Manufactured Homes</v>
      </c>
      <c r="I87" s="78" t="s">
        <v>32</v>
      </c>
      <c r="K87" s="56" t="e">
        <f>#REF!</f>
        <v>#REF!</v>
      </c>
      <c r="L87" s="56" t="e">
        <f>#REF!</f>
        <v>#REF!</v>
      </c>
      <c r="M87" s="56" t="e">
        <f>#REF!</f>
        <v>#REF!</v>
      </c>
      <c r="N87" s="56" t="s">
        <v>32</v>
      </c>
      <c r="P87" s="56" t="s">
        <v>32</v>
      </c>
      <c r="R87" s="78" t="s">
        <v>32</v>
      </c>
      <c r="T87" s="56" t="s">
        <v>32</v>
      </c>
      <c r="V87" s="78" t="s">
        <v>32</v>
      </c>
      <c r="X87" s="78" t="str">
        <f>F5</f>
        <v xml:space="preserve">Single-Family </v>
      </c>
      <c r="Y87" s="78" t="str">
        <f>G5</f>
        <v>Multi-Family</v>
      </c>
      <c r="Z87" s="78" t="str">
        <f>H5</f>
        <v>Manufactured Homes</v>
      </c>
      <c r="AA87" s="78" t="s">
        <v>32</v>
      </c>
      <c r="AC87" s="330" t="s">
        <v>32</v>
      </c>
      <c r="AR87" s="53"/>
    </row>
    <row r="88" spans="1:61" ht="23.25" customHeight="1" x14ac:dyDescent="0.2">
      <c r="A88" s="137" t="s">
        <v>306</v>
      </c>
      <c r="B88" s="50"/>
      <c r="D88" s="82" t="s">
        <v>117</v>
      </c>
      <c r="F88" s="61"/>
      <c r="G88" s="61"/>
      <c r="H88" s="61"/>
      <c r="I88" s="61"/>
      <c r="K88" s="61"/>
      <c r="L88" s="61"/>
      <c r="M88" s="61"/>
      <c r="N88" s="61"/>
      <c r="P88" s="82" t="s">
        <v>117</v>
      </c>
      <c r="R88" s="82" t="s">
        <v>117</v>
      </c>
      <c r="T88" s="82" t="s">
        <v>117</v>
      </c>
      <c r="V88" s="62"/>
      <c r="X88" s="61"/>
      <c r="Y88" s="61"/>
      <c r="Z88" s="61"/>
      <c r="AA88" s="61"/>
      <c r="AC88" s="82" t="s">
        <v>117</v>
      </c>
      <c r="AD88" s="133"/>
      <c r="AR88" s="53"/>
      <c r="BD88"/>
      <c r="BE88" s="1" t="s">
        <v>579</v>
      </c>
      <c r="BF88"/>
      <c r="BG88"/>
      <c r="BH88"/>
      <c r="BI88"/>
    </row>
    <row r="89" spans="1:61" x14ac:dyDescent="0.2">
      <c r="A89" s="50"/>
      <c r="B89" s="50"/>
      <c r="D89" s="82" t="s">
        <v>120</v>
      </c>
      <c r="F89" s="80" t="s">
        <v>128</v>
      </c>
      <c r="G89" s="80" t="s">
        <v>128</v>
      </c>
      <c r="H89" s="80" t="s">
        <v>128</v>
      </c>
      <c r="I89" s="80" t="s">
        <v>128</v>
      </c>
      <c r="K89" s="80" t="s">
        <v>130</v>
      </c>
      <c r="L89" s="80" t="s">
        <v>130</v>
      </c>
      <c r="M89" s="80" t="s">
        <v>130</v>
      </c>
      <c r="N89" s="80" t="s">
        <v>130</v>
      </c>
      <c r="P89" s="76" t="s">
        <v>702</v>
      </c>
      <c r="R89" s="76" t="s">
        <v>149</v>
      </c>
      <c r="T89" s="61" t="s">
        <v>149</v>
      </c>
      <c r="V89" s="76" t="s">
        <v>149</v>
      </c>
      <c r="X89" s="80" t="s">
        <v>703</v>
      </c>
      <c r="Y89" s="80" t="s">
        <v>703</v>
      </c>
      <c r="Z89" s="80" t="s">
        <v>703</v>
      </c>
      <c r="AA89" s="80" t="s">
        <v>703</v>
      </c>
      <c r="AC89" s="61" t="s">
        <v>121</v>
      </c>
      <c r="AR89" s="53"/>
      <c r="BD89"/>
      <c r="BE89"/>
      <c r="BF89"/>
      <c r="BG89"/>
      <c r="BH89"/>
      <c r="BI89"/>
    </row>
    <row r="90" spans="1:61" ht="51.75" thickBot="1" x14ac:dyDescent="0.25">
      <c r="A90" s="50" t="s">
        <v>122</v>
      </c>
      <c r="B90" s="50">
        <v>1949</v>
      </c>
      <c r="D90" s="79"/>
      <c r="F90" s="69"/>
      <c r="G90" s="69"/>
      <c r="H90" s="69"/>
      <c r="I90" s="69"/>
      <c r="P90" s="70"/>
      <c r="AC90" s="71"/>
      <c r="AD90" s="72"/>
      <c r="AF90" s="73"/>
      <c r="AG90" s="73"/>
      <c r="AH90" s="73"/>
      <c r="AI90" s="73"/>
      <c r="AJ90" s="73"/>
      <c r="AK90" s="73"/>
      <c r="AL90" s="73"/>
      <c r="AM90" s="73"/>
      <c r="AN90" s="73"/>
      <c r="AO90" s="73"/>
      <c r="AR90" s="53"/>
      <c r="BD90" s="95"/>
      <c r="BE90" s="253" t="s">
        <v>415</v>
      </c>
      <c r="BF90" s="253" t="s">
        <v>419</v>
      </c>
      <c r="BG90" s="253" t="s">
        <v>416</v>
      </c>
      <c r="BH90" s="253" t="s">
        <v>417</v>
      </c>
      <c r="BI90" s="253" t="s">
        <v>585</v>
      </c>
    </row>
    <row r="91" spans="1:61" x14ac:dyDescent="0.2">
      <c r="A91" s="50" t="s">
        <v>122</v>
      </c>
      <c r="B91" s="50">
        <f t="shared" ref="B91:B118" si="30">B90+1</f>
        <v>1950</v>
      </c>
      <c r="D91" s="79"/>
      <c r="F91" s="69"/>
      <c r="G91" s="69"/>
      <c r="H91" s="69"/>
      <c r="I91" s="69"/>
      <c r="P91" s="70"/>
      <c r="AC91" s="71"/>
      <c r="AD91" s="71"/>
      <c r="AF91" s="73"/>
      <c r="AG91" s="73"/>
      <c r="AH91" s="73"/>
      <c r="AI91" s="73"/>
      <c r="AJ91" s="73"/>
      <c r="AK91" s="73"/>
      <c r="AL91" s="73"/>
      <c r="AM91" s="73"/>
      <c r="AN91" s="73"/>
      <c r="AO91" s="73"/>
      <c r="AR91" s="53"/>
      <c r="BD91" s="95">
        <v>1985</v>
      </c>
      <c r="BE91" s="9">
        <v>1</v>
      </c>
      <c r="BF91" s="9">
        <v>1</v>
      </c>
      <c r="BG91" s="9">
        <v>1</v>
      </c>
      <c r="BH91" s="9">
        <v>1</v>
      </c>
      <c r="BI91" s="17">
        <v>1</v>
      </c>
    </row>
    <row r="92" spans="1:61" x14ac:dyDescent="0.2">
      <c r="A92" s="50" t="s">
        <v>122</v>
      </c>
      <c r="B92" s="50">
        <f t="shared" si="30"/>
        <v>1951</v>
      </c>
      <c r="D92" s="79"/>
      <c r="F92" s="69"/>
      <c r="G92" s="69"/>
      <c r="H92" s="69"/>
      <c r="I92" s="69"/>
      <c r="P92" s="70"/>
      <c r="AC92" s="71"/>
      <c r="AD92" s="71"/>
      <c r="AF92" s="73"/>
      <c r="AG92" s="73"/>
      <c r="AH92" s="73"/>
      <c r="AI92" s="73"/>
      <c r="AJ92" s="73"/>
      <c r="AK92" s="73"/>
      <c r="AL92" s="73"/>
      <c r="AM92" s="73"/>
      <c r="AN92" s="73"/>
      <c r="AO92" s="73"/>
      <c r="AR92" s="53"/>
      <c r="BD92" s="95">
        <v>1986</v>
      </c>
      <c r="BE92" s="9">
        <v>1.0020336592800534</v>
      </c>
      <c r="BF92" s="9">
        <v>1.0192305476500476</v>
      </c>
      <c r="BG92" s="9">
        <v>1.0121109621818536</v>
      </c>
      <c r="BH92" s="9">
        <v>0.97592898535522632</v>
      </c>
      <c r="BI92" s="17">
        <v>0.99532183831316356</v>
      </c>
    </row>
    <row r="93" spans="1:61" x14ac:dyDescent="0.2">
      <c r="A93" s="50" t="s">
        <v>122</v>
      </c>
      <c r="B93" s="50">
        <f t="shared" si="30"/>
        <v>1952</v>
      </c>
      <c r="D93" s="79"/>
      <c r="F93" s="69"/>
      <c r="G93" s="69"/>
      <c r="H93" s="69"/>
      <c r="I93" s="69"/>
      <c r="P93" s="70"/>
      <c r="AC93" s="71"/>
      <c r="AD93" s="71"/>
      <c r="AF93" s="73"/>
      <c r="AG93" s="73"/>
      <c r="AH93" s="73"/>
      <c r="AI93" s="73"/>
      <c r="AJ93" s="73"/>
      <c r="AK93" s="73"/>
      <c r="AL93" s="73"/>
      <c r="AM93" s="73"/>
      <c r="AN93" s="73"/>
      <c r="AO93" s="73"/>
      <c r="AR93" s="53"/>
      <c r="BD93" s="95">
        <v>1987</v>
      </c>
      <c r="BE93" s="9">
        <v>1.0257750890035429</v>
      </c>
      <c r="BF93" s="9">
        <v>1.0309947113113413</v>
      </c>
      <c r="BG93" s="9">
        <v>1.023930061536239</v>
      </c>
      <c r="BH93" s="9">
        <v>0.98057998928525658</v>
      </c>
      <c r="BI93" s="17">
        <v>0.99092866255128809</v>
      </c>
    </row>
    <row r="94" spans="1:61" x14ac:dyDescent="0.2">
      <c r="A94" s="50" t="s">
        <v>122</v>
      </c>
      <c r="B94" s="50">
        <f t="shared" si="30"/>
        <v>1953</v>
      </c>
      <c r="D94" s="79"/>
      <c r="F94" s="69"/>
      <c r="G94" s="69"/>
      <c r="H94" s="69"/>
      <c r="I94" s="69"/>
      <c r="P94" s="70"/>
      <c r="AC94" s="71"/>
      <c r="AD94" s="71"/>
      <c r="AF94" s="73"/>
      <c r="AG94" s="73"/>
      <c r="AH94" s="73"/>
      <c r="AI94" s="73"/>
      <c r="AJ94" s="73"/>
      <c r="AK94" s="73"/>
      <c r="AL94" s="73"/>
      <c r="AM94" s="73"/>
      <c r="AN94" s="73"/>
      <c r="AO94" s="73"/>
      <c r="AR94" s="53"/>
      <c r="BD94" s="95">
        <v>1988</v>
      </c>
      <c r="BE94" s="9">
        <v>1.0874416489199918</v>
      </c>
      <c r="BF94" s="9">
        <v>1.0499487262210647</v>
      </c>
      <c r="BG94" s="9">
        <v>1.0353979241746722</v>
      </c>
      <c r="BH94" s="9">
        <v>1.0078030115503169</v>
      </c>
      <c r="BI94" s="17">
        <v>0.99255579580702868</v>
      </c>
    </row>
    <row r="95" spans="1:61" x14ac:dyDescent="0.2">
      <c r="A95" s="50" t="s">
        <v>122</v>
      </c>
      <c r="B95" s="50">
        <f t="shared" si="30"/>
        <v>1954</v>
      </c>
      <c r="D95" s="79"/>
      <c r="F95" s="69"/>
      <c r="G95" s="69"/>
      <c r="H95" s="69"/>
      <c r="I95" s="69"/>
      <c r="P95" s="70"/>
      <c r="AC95" s="71"/>
      <c r="AD95" s="71"/>
      <c r="AF95" s="73"/>
      <c r="AG95" s="73"/>
      <c r="AH95" s="73"/>
      <c r="AI95" s="73"/>
      <c r="AJ95" s="73"/>
      <c r="AK95" s="73"/>
      <c r="AL95" s="73"/>
      <c r="AM95" s="73"/>
      <c r="AN95" s="73"/>
      <c r="AO95" s="73"/>
      <c r="AR95" s="53"/>
      <c r="BD95" s="95">
        <v>1989</v>
      </c>
      <c r="BE95" s="9">
        <v>1.137475938364702</v>
      </c>
      <c r="BF95" s="9">
        <v>1.0696055951791124</v>
      </c>
      <c r="BG95" s="9">
        <v>1.0463300716022612</v>
      </c>
      <c r="BH95" s="9">
        <v>1.0082335311188568</v>
      </c>
      <c r="BI95" s="17">
        <v>1.0080653997436821</v>
      </c>
    </row>
    <row r="96" spans="1:61" x14ac:dyDescent="0.2">
      <c r="A96" s="50" t="s">
        <v>122</v>
      </c>
      <c r="B96" s="50">
        <f t="shared" si="30"/>
        <v>1955</v>
      </c>
      <c r="D96" s="79"/>
      <c r="F96" s="69"/>
      <c r="G96" s="69"/>
      <c r="H96" s="69"/>
      <c r="I96" s="69"/>
      <c r="P96" s="70"/>
      <c r="AC96" s="71"/>
      <c r="AD96" s="71"/>
      <c r="AF96" s="73"/>
      <c r="AG96" s="73"/>
      <c r="AH96" s="73"/>
      <c r="AI96" s="73"/>
      <c r="AJ96" s="73"/>
      <c r="AK96" s="73"/>
      <c r="AL96" s="73"/>
      <c r="AM96" s="73"/>
      <c r="AN96" s="73"/>
      <c r="AO96" s="73"/>
      <c r="AR96" s="53"/>
      <c r="BD96" s="95">
        <v>1990</v>
      </c>
      <c r="BE96" s="9">
        <v>1.0914935388431937</v>
      </c>
      <c r="BF96" s="9">
        <v>1.0755625712935968</v>
      </c>
      <c r="BG96" s="9">
        <v>1.056464136933756</v>
      </c>
      <c r="BH96" s="9">
        <v>0.95314900400077218</v>
      </c>
      <c r="BI96" s="17">
        <v>1.0077897366393302</v>
      </c>
    </row>
    <row r="97" spans="1:61" hidden="1" x14ac:dyDescent="0.2">
      <c r="A97" s="50" t="s">
        <v>122</v>
      </c>
      <c r="B97" s="50">
        <f t="shared" si="30"/>
        <v>1956</v>
      </c>
      <c r="D97" s="79"/>
      <c r="F97" s="69"/>
      <c r="G97" s="69"/>
      <c r="H97" s="69"/>
      <c r="I97" s="69"/>
      <c r="P97" s="70"/>
      <c r="AC97" s="71"/>
      <c r="AD97" s="71"/>
      <c r="AF97" s="73"/>
      <c r="AG97" s="73"/>
      <c r="AH97" s="73"/>
      <c r="AI97" s="73"/>
      <c r="AJ97" s="73"/>
      <c r="AK97" s="73"/>
      <c r="AL97" s="73"/>
      <c r="AM97" s="73"/>
      <c r="AN97" s="73"/>
      <c r="AO97" s="73"/>
      <c r="AR97" s="53"/>
      <c r="BD97" s="95">
        <v>1991</v>
      </c>
      <c r="BE97" s="9">
        <v>1.1232655394460189</v>
      </c>
      <c r="BF97" s="9">
        <v>1.0866814918941341</v>
      </c>
      <c r="BG97" s="9">
        <v>1.0738063702406406</v>
      </c>
      <c r="BH97" s="9">
        <v>0.97593598364286249</v>
      </c>
      <c r="BI97" s="17">
        <v>0.98635410854565708</v>
      </c>
    </row>
    <row r="98" spans="1:61" x14ac:dyDescent="0.2">
      <c r="A98" s="50" t="s">
        <v>122</v>
      </c>
      <c r="B98" s="50">
        <f t="shared" si="30"/>
        <v>1957</v>
      </c>
      <c r="D98" s="79"/>
      <c r="F98" s="69"/>
      <c r="G98" s="69"/>
      <c r="H98" s="69"/>
      <c r="I98" s="69"/>
      <c r="P98" s="70"/>
      <c r="AC98" s="71"/>
      <c r="AD98" s="71"/>
      <c r="AF98" s="73"/>
      <c r="AG98" s="73"/>
      <c r="AH98" s="73"/>
      <c r="AI98" s="73"/>
      <c r="AJ98" s="73"/>
      <c r="AK98" s="73"/>
      <c r="AL98" s="73"/>
      <c r="AM98" s="73"/>
      <c r="AN98" s="73"/>
      <c r="AO98" s="73"/>
      <c r="AR98" s="53"/>
      <c r="BD98" s="95">
        <v>1992</v>
      </c>
      <c r="BE98" s="9">
        <v>1.1203299959180515</v>
      </c>
      <c r="BF98" s="9">
        <v>1.102317113919967</v>
      </c>
      <c r="BG98" s="9">
        <v>1.0912023211145085</v>
      </c>
      <c r="BH98" s="9">
        <v>0.96762157726603337</v>
      </c>
      <c r="BI98" s="17">
        <v>0.96256172510150295</v>
      </c>
    </row>
    <row r="99" spans="1:61" x14ac:dyDescent="0.2">
      <c r="A99" s="50" t="s">
        <v>122</v>
      </c>
      <c r="B99" s="50">
        <f t="shared" si="30"/>
        <v>1958</v>
      </c>
      <c r="D99" s="79"/>
      <c r="F99" s="69"/>
      <c r="G99" s="69"/>
      <c r="H99" s="69"/>
      <c r="I99" s="69"/>
      <c r="P99" s="70"/>
      <c r="AC99" s="71"/>
      <c r="AD99" s="71"/>
      <c r="AF99" s="73"/>
      <c r="AG99" s="73"/>
      <c r="AH99" s="73"/>
      <c r="AI99" s="73"/>
      <c r="AJ99" s="73"/>
      <c r="AK99" s="73"/>
      <c r="AL99" s="73"/>
      <c r="AM99" s="73"/>
      <c r="AN99" s="73"/>
      <c r="AO99" s="73"/>
      <c r="AR99" s="53"/>
      <c r="BD99" s="95">
        <v>1993</v>
      </c>
      <c r="BE99" s="9">
        <v>1.177349641673664</v>
      </c>
      <c r="BF99" s="9">
        <v>1.1110394174376939</v>
      </c>
      <c r="BG99" s="9">
        <v>1.108518507200039</v>
      </c>
      <c r="BH99" s="9">
        <v>1.0076488428657537</v>
      </c>
      <c r="BI99" s="17">
        <v>0.94868892379392955</v>
      </c>
    </row>
    <row r="100" spans="1:61" x14ac:dyDescent="0.2">
      <c r="A100" s="50" t="s">
        <v>122</v>
      </c>
      <c r="B100" s="50">
        <f t="shared" si="30"/>
        <v>1959</v>
      </c>
      <c r="D100" s="79"/>
      <c r="F100" s="69"/>
      <c r="G100" s="69"/>
      <c r="H100" s="69"/>
      <c r="I100" s="69"/>
      <c r="P100" s="70"/>
      <c r="AC100" s="71"/>
      <c r="AD100" s="71"/>
      <c r="AF100" s="73"/>
      <c r="AG100" s="73"/>
      <c r="AH100" s="73"/>
      <c r="AI100" s="73"/>
      <c r="AJ100" s="73"/>
      <c r="AK100" s="73"/>
      <c r="AL100" s="73"/>
      <c r="AM100" s="73"/>
      <c r="AN100" s="73"/>
      <c r="AO100" s="73"/>
      <c r="AR100" s="53"/>
      <c r="BD100" s="95">
        <v>1994</v>
      </c>
      <c r="BE100" s="9">
        <v>1.1710367279175466</v>
      </c>
      <c r="BF100" s="9">
        <v>1.1188860339443942</v>
      </c>
      <c r="BG100" s="9">
        <v>1.1232146924431996</v>
      </c>
      <c r="BH100" s="9">
        <v>0.98893846031021859</v>
      </c>
      <c r="BI100" s="17">
        <v>0.94222065511706909</v>
      </c>
    </row>
    <row r="101" spans="1:61" x14ac:dyDescent="0.2">
      <c r="A101" s="50" t="s">
        <v>122</v>
      </c>
      <c r="B101" s="50">
        <f t="shared" si="30"/>
        <v>1960</v>
      </c>
      <c r="D101" s="79"/>
      <c r="F101" s="69"/>
      <c r="G101" s="69"/>
      <c r="H101" s="69"/>
      <c r="I101" s="69"/>
      <c r="P101" s="70"/>
      <c r="AC101" s="71"/>
      <c r="AD101" s="71"/>
      <c r="AF101" s="73"/>
      <c r="AG101" s="73"/>
      <c r="AH101" s="73"/>
      <c r="AI101" s="73"/>
      <c r="AJ101" s="73"/>
      <c r="AK101" s="73"/>
      <c r="AL101" s="73"/>
      <c r="AM101" s="73"/>
      <c r="AN101" s="73"/>
      <c r="AO101" s="73"/>
      <c r="AR101" s="53"/>
      <c r="BD101" s="95">
        <v>1995</v>
      </c>
      <c r="BE101" s="9">
        <v>1.1972270107574494</v>
      </c>
      <c r="BF101" s="9">
        <v>1.1405823318623329</v>
      </c>
      <c r="BG101" s="9">
        <v>1.1378982019065542</v>
      </c>
      <c r="BH101" s="9">
        <v>1.0043976576628382</v>
      </c>
      <c r="BI101" s="17">
        <v>0.91841879795217218</v>
      </c>
    </row>
    <row r="102" spans="1:61" x14ac:dyDescent="0.2">
      <c r="A102" s="50" t="s">
        <v>122</v>
      </c>
      <c r="B102" s="50">
        <f t="shared" si="30"/>
        <v>1961</v>
      </c>
      <c r="D102" s="79"/>
      <c r="F102" s="69"/>
      <c r="G102" s="69"/>
      <c r="H102" s="69"/>
      <c r="I102" s="69"/>
      <c r="P102" s="70"/>
      <c r="AC102" s="71"/>
      <c r="AD102" s="71"/>
      <c r="AF102" s="73"/>
      <c r="AG102" s="73"/>
      <c r="AH102" s="73"/>
      <c r="AI102" s="73"/>
      <c r="AJ102" s="73"/>
      <c r="AK102" s="73"/>
      <c r="AL102" s="73"/>
      <c r="AM102" s="73"/>
      <c r="AN102" s="73"/>
      <c r="AO102" s="73"/>
      <c r="AR102" s="53"/>
      <c r="BD102" s="95">
        <v>1996</v>
      </c>
      <c r="BE102" s="9">
        <v>1.2613833671974832</v>
      </c>
      <c r="BF102" s="9">
        <v>1.1479219716784383</v>
      </c>
      <c r="BG102" s="9">
        <v>1.1525811381445978</v>
      </c>
      <c r="BH102" s="9">
        <v>1.0091397392680514</v>
      </c>
      <c r="BI102" s="17">
        <v>0.94473915374165451</v>
      </c>
    </row>
    <row r="103" spans="1:61" x14ac:dyDescent="0.2">
      <c r="A103" s="50" t="s">
        <v>122</v>
      </c>
      <c r="B103" s="50">
        <f t="shared" si="30"/>
        <v>1962</v>
      </c>
      <c r="D103" s="79"/>
      <c r="F103" s="69"/>
      <c r="G103" s="69"/>
      <c r="H103" s="69"/>
      <c r="I103" s="69"/>
      <c r="P103" s="70"/>
      <c r="AC103" s="71"/>
      <c r="AD103" s="71"/>
      <c r="AF103" s="73"/>
      <c r="AG103" s="73"/>
      <c r="AH103" s="73"/>
      <c r="AI103" s="73"/>
      <c r="AJ103" s="73"/>
      <c r="AK103" s="73"/>
      <c r="AL103" s="73"/>
      <c r="AM103" s="73"/>
      <c r="AN103" s="73"/>
      <c r="AO103" s="73"/>
      <c r="AR103" s="53"/>
      <c r="BD103" s="95">
        <v>1997</v>
      </c>
      <c r="BE103" s="9">
        <v>1.2271672516723804</v>
      </c>
      <c r="BF103" s="9">
        <v>1.1639493484197307</v>
      </c>
      <c r="BG103" s="9">
        <v>1.1672711524536317</v>
      </c>
      <c r="BH103" s="9">
        <v>0.99832307214588223</v>
      </c>
      <c r="BI103" s="17">
        <v>0.90474629804485285</v>
      </c>
    </row>
    <row r="104" spans="1:61" x14ac:dyDescent="0.2">
      <c r="A104" s="50" t="s">
        <v>122</v>
      </c>
      <c r="B104" s="50">
        <f t="shared" si="30"/>
        <v>1963</v>
      </c>
      <c r="D104" s="79"/>
      <c r="F104" s="69"/>
      <c r="G104" s="69"/>
      <c r="H104" s="69"/>
      <c r="I104" s="69"/>
      <c r="P104" s="70"/>
      <c r="AC104" s="71"/>
      <c r="AD104" s="71"/>
      <c r="AF104" s="73"/>
      <c r="AG104" s="73"/>
      <c r="AH104" s="73"/>
      <c r="AI104" s="73"/>
      <c r="AJ104" s="73"/>
      <c r="AK104" s="73"/>
      <c r="AL104" s="73"/>
      <c r="AM104" s="73"/>
      <c r="AN104" s="73"/>
      <c r="AO104" s="73"/>
      <c r="AR104" s="53"/>
      <c r="BD104" s="95">
        <v>1998</v>
      </c>
      <c r="BE104" s="9">
        <v>1.2237950682545191</v>
      </c>
      <c r="BF104" s="9">
        <v>1.1852395771411801</v>
      </c>
      <c r="BG104" s="9">
        <v>1.1820896843370592</v>
      </c>
      <c r="BH104" s="9">
        <v>0.96430950279715122</v>
      </c>
      <c r="BI104" s="17">
        <v>0.90580701527539031</v>
      </c>
    </row>
    <row r="105" spans="1:61" x14ac:dyDescent="0.2">
      <c r="A105" s="50" t="s">
        <v>122</v>
      </c>
      <c r="B105" s="50">
        <f t="shared" si="30"/>
        <v>1964</v>
      </c>
      <c r="D105" s="79"/>
      <c r="F105" s="69"/>
      <c r="G105" s="69"/>
      <c r="H105" s="69"/>
      <c r="I105" s="69"/>
      <c r="P105" s="70"/>
      <c r="AC105" s="71"/>
      <c r="AD105" s="71"/>
      <c r="AF105" s="73"/>
      <c r="AG105" s="73"/>
      <c r="AH105" s="73"/>
      <c r="AI105" s="73"/>
      <c r="AJ105" s="73"/>
      <c r="AK105" s="73"/>
      <c r="AL105" s="73"/>
      <c r="AM105" s="73"/>
      <c r="AN105" s="73"/>
      <c r="AO105" s="73"/>
      <c r="AR105" s="53"/>
      <c r="BD105" s="95">
        <v>1999</v>
      </c>
      <c r="BE105" s="9">
        <v>1.2594882071335987</v>
      </c>
      <c r="BF105" s="9">
        <v>1.2065342017192668</v>
      </c>
      <c r="BG105" s="9">
        <v>1.1970575741248244</v>
      </c>
      <c r="BH105" s="9">
        <v>0.9708699594666691</v>
      </c>
      <c r="BI105" s="17">
        <v>0.89821099250336756</v>
      </c>
    </row>
    <row r="106" spans="1:61" x14ac:dyDescent="0.2">
      <c r="A106" s="50" t="s">
        <v>122</v>
      </c>
      <c r="B106" s="50">
        <f t="shared" si="30"/>
        <v>1965</v>
      </c>
      <c r="D106" s="79"/>
      <c r="F106" s="69"/>
      <c r="G106" s="69"/>
      <c r="H106" s="69"/>
      <c r="I106" s="69"/>
      <c r="P106" s="70"/>
      <c r="AC106" s="71"/>
      <c r="AD106" s="71"/>
      <c r="AF106" s="73"/>
      <c r="AG106" s="73"/>
      <c r="AH106" s="73"/>
      <c r="AI106" s="73"/>
      <c r="AJ106" s="73"/>
      <c r="AK106" s="73"/>
      <c r="AL106" s="73"/>
      <c r="AM106" s="73"/>
      <c r="AN106" s="73"/>
      <c r="AO106" s="73"/>
      <c r="AR106" s="53"/>
      <c r="BD106" s="95">
        <v>2000</v>
      </c>
      <c r="BE106" s="9">
        <v>1.3120110399230065</v>
      </c>
      <c r="BF106" s="9">
        <v>1.2278330473187848</v>
      </c>
      <c r="BG106" s="9">
        <v>1.2121567372590638</v>
      </c>
      <c r="BH106" s="9">
        <v>0.98505988960515678</v>
      </c>
      <c r="BI106" s="17">
        <v>0.89490463192244396</v>
      </c>
    </row>
    <row r="107" spans="1:61" x14ac:dyDescent="0.2">
      <c r="A107" s="50" t="s">
        <v>122</v>
      </c>
      <c r="B107" s="50">
        <f t="shared" si="30"/>
        <v>1966</v>
      </c>
      <c r="D107" s="79"/>
      <c r="F107" s="69"/>
      <c r="G107" s="69"/>
      <c r="H107" s="69"/>
      <c r="I107" s="69"/>
      <c r="P107" s="70"/>
      <c r="AC107" s="71"/>
      <c r="AD107" s="71"/>
      <c r="AF107" s="73"/>
      <c r="AG107" s="73"/>
      <c r="AH107" s="73"/>
      <c r="AI107" s="73"/>
      <c r="AJ107" s="73"/>
      <c r="AK107" s="73"/>
      <c r="AL107" s="73"/>
      <c r="AM107" s="73"/>
      <c r="AN107" s="73"/>
      <c r="AO107" s="73"/>
      <c r="AR107" s="53"/>
      <c r="BD107" s="95">
        <v>2001</v>
      </c>
      <c r="BE107" s="9">
        <v>1.2849900105145728</v>
      </c>
      <c r="BF107" s="9">
        <v>1.2491359482547804</v>
      </c>
      <c r="BG107" s="9">
        <v>1.2273855042536923</v>
      </c>
      <c r="BH107" s="9">
        <v>0.96333847727625754</v>
      </c>
      <c r="BI107" s="17">
        <v>0.87002182585690058</v>
      </c>
    </row>
    <row r="108" spans="1:61" x14ac:dyDescent="0.2">
      <c r="A108" s="50" t="s">
        <v>122</v>
      </c>
      <c r="B108" s="50">
        <f t="shared" si="30"/>
        <v>1967</v>
      </c>
      <c r="D108" s="79"/>
      <c r="F108" s="69"/>
      <c r="G108" s="69"/>
      <c r="H108" s="69"/>
      <c r="I108" s="69"/>
      <c r="P108" s="70"/>
      <c r="AC108" s="71"/>
      <c r="AD108" s="71"/>
      <c r="AF108" s="73"/>
      <c r="AG108" s="73"/>
      <c r="AH108" s="73"/>
      <c r="AI108" s="73"/>
      <c r="AJ108" s="73"/>
      <c r="AK108" s="73"/>
      <c r="AL108" s="73"/>
      <c r="AM108" s="73"/>
      <c r="AN108" s="73"/>
      <c r="AO108" s="73"/>
      <c r="AR108" s="53"/>
      <c r="BD108" s="95">
        <v>2002</v>
      </c>
      <c r="BE108" s="9">
        <v>1.3348647201320571</v>
      </c>
      <c r="BF108" s="9">
        <v>1.2613125040516688</v>
      </c>
      <c r="BG108" s="9">
        <v>1.2379104474234053</v>
      </c>
      <c r="BH108" s="9">
        <v>0.98781886221902981</v>
      </c>
      <c r="BI108" s="17">
        <v>0.86546201394197686</v>
      </c>
    </row>
    <row r="109" spans="1:61" x14ac:dyDescent="0.2">
      <c r="A109" s="50" t="s">
        <v>122</v>
      </c>
      <c r="B109" s="50">
        <f t="shared" si="30"/>
        <v>1968</v>
      </c>
      <c r="D109" s="79"/>
      <c r="F109" s="69"/>
      <c r="G109" s="69"/>
      <c r="H109" s="69"/>
      <c r="I109" s="69"/>
      <c r="P109" s="70"/>
      <c r="AC109" s="71"/>
      <c r="AD109" s="71"/>
      <c r="AF109" s="73"/>
      <c r="AG109" s="73"/>
      <c r="AH109" s="73"/>
      <c r="AI109" s="73"/>
      <c r="AJ109" s="73"/>
      <c r="AK109" s="73"/>
      <c r="AL109" s="73"/>
      <c r="AM109" s="73"/>
      <c r="AN109" s="73"/>
      <c r="AO109" s="73"/>
      <c r="AR109" s="53"/>
      <c r="BD109" s="95">
        <v>2003</v>
      </c>
      <c r="BE109" s="9">
        <v>1.3538184128610296</v>
      </c>
      <c r="BF109" s="9">
        <v>1.2839307360292607</v>
      </c>
      <c r="BG109" s="9">
        <v>1.2485187833655684</v>
      </c>
      <c r="BH109" s="9">
        <v>0.98861808546133256</v>
      </c>
      <c r="BI109" s="17">
        <v>0.8542700672870972</v>
      </c>
    </row>
    <row r="110" spans="1:61" x14ac:dyDescent="0.2">
      <c r="A110" s="50" t="s">
        <v>122</v>
      </c>
      <c r="B110" s="50">
        <f t="shared" si="30"/>
        <v>1969</v>
      </c>
      <c r="D110" s="79"/>
      <c r="F110" s="69"/>
      <c r="G110" s="69"/>
      <c r="H110" s="69"/>
      <c r="I110" s="69"/>
      <c r="P110" s="70"/>
      <c r="AC110" s="71"/>
      <c r="AD110" s="71"/>
      <c r="AF110" s="73"/>
      <c r="AG110" s="73"/>
      <c r="AH110" s="73"/>
      <c r="AI110" s="73"/>
      <c r="AJ110" s="73"/>
      <c r="AK110" s="73"/>
      <c r="AL110" s="73"/>
      <c r="AM110" s="73"/>
      <c r="AN110" s="73"/>
      <c r="AO110" s="73"/>
      <c r="AR110" s="53"/>
      <c r="BD110" s="95">
        <v>2004</v>
      </c>
      <c r="BE110" s="9">
        <v>1.3533069322582358</v>
      </c>
      <c r="BF110" s="9">
        <v>1.2919515838359581</v>
      </c>
      <c r="BG110" s="9">
        <v>1.259215000039327</v>
      </c>
      <c r="BH110" s="9">
        <v>0.96825126287272922</v>
      </c>
      <c r="BI110" s="17">
        <v>0.859136375408182</v>
      </c>
    </row>
    <row r="111" spans="1:61" x14ac:dyDescent="0.2">
      <c r="A111" s="50" t="s">
        <v>122</v>
      </c>
      <c r="B111" s="50">
        <f t="shared" si="30"/>
        <v>1970</v>
      </c>
      <c r="D111" s="79">
        <f t="shared" ref="D111:D126" si="31">D185+D261</f>
        <v>2650.1773194192206</v>
      </c>
      <c r="F111" s="125">
        <f t="shared" ref="F111:H125" si="32">F36</f>
        <v>8412</v>
      </c>
      <c r="G111" s="125">
        <f t="shared" si="32"/>
        <v>6828</v>
      </c>
      <c r="H111" s="125">
        <f t="shared" si="32"/>
        <v>241</v>
      </c>
      <c r="I111" s="125">
        <f>SUM(F111:H111)</f>
        <v>15481</v>
      </c>
      <c r="K111" s="84">
        <f t="shared" ref="K111:M125" si="33">K36</f>
        <v>18.209240878077207</v>
      </c>
      <c r="L111" s="84">
        <f t="shared" si="33"/>
        <v>5.7939694092525862</v>
      </c>
      <c r="M111" s="84">
        <f t="shared" si="33"/>
        <v>0.1651854155446679</v>
      </c>
      <c r="N111" s="84">
        <f>SUM(K111:M111)</f>
        <v>24.168395702874459</v>
      </c>
      <c r="P111" s="79">
        <f t="shared" ref="P111:P150" si="34">P185+P261</f>
        <v>171.18902651115692</v>
      </c>
      <c r="R111" s="84">
        <f t="shared" ref="R111:R126" si="35">R185+R261</f>
        <v>109.65466438072356</v>
      </c>
      <c r="T111" s="84">
        <f t="shared" ref="T111:T150" si="36">T185+T261</f>
        <v>109.13337872208918</v>
      </c>
      <c r="V111" s="119">
        <f>R111/T111</f>
        <v>1.0047765923197691</v>
      </c>
      <c r="X111" s="125">
        <f t="shared" ref="X111:AA130" si="37">X36</f>
        <v>2164.67437922934</v>
      </c>
      <c r="Y111" s="125">
        <f t="shared" si="37"/>
        <v>848.56025325901976</v>
      </c>
      <c r="Z111" s="125">
        <f t="shared" si="37"/>
        <v>685.41666201107012</v>
      </c>
      <c r="AA111" s="125">
        <f t="shared" si="37"/>
        <v>1561.1650218251054</v>
      </c>
      <c r="AC111" s="71">
        <f t="shared" ref="AC111:AC153" si="38">T111/T$155</f>
        <v>1.3822444338999487</v>
      </c>
      <c r="AD111" s="71"/>
      <c r="AF111" s="73">
        <f>I111/I$155</f>
        <v>0.83933526283311566</v>
      </c>
      <c r="AG111" s="73">
        <f>P111/P$155</f>
        <v>1.3547029644786825</v>
      </c>
      <c r="AH111" s="73">
        <f>Wgted_Floorspace!AB44</f>
        <v>1.0082247309295747</v>
      </c>
      <c r="AI111" s="73">
        <f t="shared" ref="AI111:AI152" si="39">AA111/AA$155</f>
        <v>0.95471595462422898</v>
      </c>
      <c r="AJ111" s="73">
        <f>V111/V$155</f>
        <v>1.0265616857624495</v>
      </c>
      <c r="AK111" s="73">
        <f>AG111/(AH111*AI111*AJ111)</f>
        <v>1.3709685861658354</v>
      </c>
      <c r="AL111" s="73">
        <f>AF111*AH111*AI111*AJ111*AK111</f>
        <v>1.1370499687515159</v>
      </c>
      <c r="AM111" s="73">
        <f>AF111*AG111</f>
        <v>1.1370499687515159</v>
      </c>
      <c r="AN111" s="73"/>
      <c r="AO111" s="73">
        <f>AH111*AI111*AJ111</f>
        <v>0.98813567148708881</v>
      </c>
      <c r="AR111" s="53"/>
      <c r="BD111" s="95">
        <v>2005</v>
      </c>
      <c r="BE111" s="9">
        <v>1.3880661081613228</v>
      </c>
      <c r="BF111" s="9">
        <v>1.3071359147114285</v>
      </c>
      <c r="BG111" s="9">
        <v>1.2700095573830721</v>
      </c>
      <c r="BH111" s="9">
        <v>0.97254925868545694</v>
      </c>
      <c r="BI111" s="17">
        <v>0.85974727213556335</v>
      </c>
    </row>
    <row r="112" spans="1:61" x14ac:dyDescent="0.2">
      <c r="A112" s="50" t="s">
        <v>122</v>
      </c>
      <c r="B112" s="50">
        <f t="shared" si="30"/>
        <v>1971</v>
      </c>
      <c r="D112" s="79">
        <f t="shared" si="31"/>
        <v>2681.0560169980822</v>
      </c>
      <c r="F112" s="125">
        <f t="shared" si="32"/>
        <v>8567.4</v>
      </c>
      <c r="G112" s="125">
        <f t="shared" si="32"/>
        <v>6836.0999999999995</v>
      </c>
      <c r="H112" s="125">
        <f t="shared" si="32"/>
        <v>278.79999999999995</v>
      </c>
      <c r="I112" s="125">
        <f t="shared" ref="I112:I125" si="40">SUM(F112:H112)</f>
        <v>15682.3</v>
      </c>
      <c r="K112" s="84">
        <f t="shared" si="33"/>
        <v>18.572993838111802</v>
      </c>
      <c r="L112" s="84">
        <f t="shared" si="33"/>
        <v>5.8183887153329277</v>
      </c>
      <c r="M112" s="84">
        <f t="shared" si="33"/>
        <v>0.1969530023699913</v>
      </c>
      <c r="N112" s="84">
        <f t="shared" ref="N112:N125" si="41">SUM(K112:M112)</f>
        <v>24.588335555814719</v>
      </c>
      <c r="P112" s="79">
        <f t="shared" si="34"/>
        <v>170.96063823534067</v>
      </c>
      <c r="R112" s="84">
        <f t="shared" si="35"/>
        <v>109.03771875539005</v>
      </c>
      <c r="T112" s="84">
        <f t="shared" si="36"/>
        <v>109.3484485205054</v>
      </c>
      <c r="V112" s="119">
        <f t="shared" ref="V112:V125" si="42">R112/T112</f>
        <v>0.99715835231940131</v>
      </c>
      <c r="X112" s="125">
        <f t="shared" si="37"/>
        <v>2167.8681791572476</v>
      </c>
      <c r="Y112" s="125">
        <f t="shared" si="37"/>
        <v>851.12691671171115</v>
      </c>
      <c r="Z112" s="125">
        <f t="shared" si="37"/>
        <v>706.43114192966766</v>
      </c>
      <c r="AA112" s="125">
        <f t="shared" si="37"/>
        <v>1567.9036592728567</v>
      </c>
      <c r="AC112" s="71">
        <f t="shared" si="38"/>
        <v>1.38496843122544</v>
      </c>
      <c r="AD112" s="71"/>
      <c r="AF112" s="73">
        <f t="shared" ref="AF112:AF152" si="43">I112/I$155</f>
        <v>0.85024916945467144</v>
      </c>
      <c r="AG112" s="73">
        <f t="shared" ref="AG112:AG152" si="44">P112/P$155</f>
        <v>1.3528956157215453</v>
      </c>
      <c r="AH112" s="73">
        <f>Wgted_Floorspace!AB45</f>
        <v>1.0074199955216085</v>
      </c>
      <c r="AI112" s="73">
        <f t="shared" si="39"/>
        <v>0.95883690570490021</v>
      </c>
      <c r="AJ112" s="73">
        <f t="shared" ref="AJ112:AJ152" si="45">V112/V$155</f>
        <v>1.0187782706659008</v>
      </c>
      <c r="AK112" s="73">
        <f t="shared" ref="AK112:AK125" si="46">AG112/(AH112*AI112*AJ112)</f>
        <v>1.3747676613350819</v>
      </c>
      <c r="AL112" s="73">
        <f t="shared" ref="AL112:AL125" si="47">AF112*AH112*AI112*AJ112*AK112</f>
        <v>1.1502983736261103</v>
      </c>
      <c r="AM112" s="73">
        <f t="shared" ref="AM112:AM125" si="48">AF112*AG112</f>
        <v>1.1502983736261101</v>
      </c>
      <c r="AN112" s="73"/>
      <c r="AO112" s="73">
        <f t="shared" ref="AO112:AO125" si="49">AH112*AI112*AJ112</f>
        <v>0.98409036942846329</v>
      </c>
      <c r="AR112" s="53"/>
      <c r="BD112" s="95">
        <v>2006</v>
      </c>
      <c r="BE112" s="9">
        <v>1.329579451609175</v>
      </c>
      <c r="BF112" s="9">
        <v>1.3179550403853022</v>
      </c>
      <c r="BG112" s="9">
        <v>1.280909322633667</v>
      </c>
      <c r="BH112" s="9">
        <v>0.94529311874657995</v>
      </c>
      <c r="BI112" s="17">
        <v>0.83316077680597644</v>
      </c>
    </row>
    <row r="113" spans="1:61" x14ac:dyDescent="0.2">
      <c r="A113" s="50" t="s">
        <v>122</v>
      </c>
      <c r="B113" s="50">
        <f t="shared" si="30"/>
        <v>1972</v>
      </c>
      <c r="D113" s="79">
        <f t="shared" si="31"/>
        <v>2771.6957455829884</v>
      </c>
      <c r="F113" s="125">
        <f t="shared" si="32"/>
        <v>8748.7000000000007</v>
      </c>
      <c r="G113" s="125">
        <f t="shared" si="32"/>
        <v>6845.5499999999993</v>
      </c>
      <c r="H113" s="125">
        <f t="shared" si="32"/>
        <v>322.89999999999998</v>
      </c>
      <c r="I113" s="125">
        <f t="shared" si="40"/>
        <v>15917.15</v>
      </c>
      <c r="K113" s="84">
        <f t="shared" si="33"/>
        <v>18.994736067345684</v>
      </c>
      <c r="L113" s="84">
        <f t="shared" si="33"/>
        <v>5.8445546371464507</v>
      </c>
      <c r="M113" s="84">
        <f t="shared" si="33"/>
        <v>0.23491087828707577</v>
      </c>
      <c r="N113" s="84">
        <f t="shared" si="41"/>
        <v>25.07420158277921</v>
      </c>
      <c r="P113" s="79">
        <f t="shared" si="34"/>
        <v>174.13266480387435</v>
      </c>
      <c r="R113" s="84">
        <f t="shared" si="35"/>
        <v>110.53974087400533</v>
      </c>
      <c r="T113" s="84">
        <f t="shared" si="36"/>
        <v>109.46650937064683</v>
      </c>
      <c r="V113" s="119">
        <f t="shared" si="42"/>
        <v>1.0098041995632163</v>
      </c>
      <c r="X113" s="125">
        <f t="shared" si="37"/>
        <v>2171.1495499154944</v>
      </c>
      <c r="Y113" s="125">
        <f t="shared" si="37"/>
        <v>853.77429675430767</v>
      </c>
      <c r="Z113" s="125">
        <f t="shared" si="37"/>
        <v>727.50349423064665</v>
      </c>
      <c r="AA113" s="125">
        <f t="shared" si="37"/>
        <v>1575.2946716453141</v>
      </c>
      <c r="AC113" s="71">
        <f t="shared" si="38"/>
        <v>1.3864637478268351</v>
      </c>
      <c r="AD113" s="71"/>
      <c r="AF113" s="73">
        <f t="shared" si="43"/>
        <v>0.86298206051315329</v>
      </c>
      <c r="AG113" s="73">
        <f t="shared" si="44"/>
        <v>1.3779974220894766</v>
      </c>
      <c r="AH113" s="73">
        <f>Wgted_Floorspace!AB46</f>
        <v>1.0065056287661454</v>
      </c>
      <c r="AI113" s="73">
        <f t="shared" si="39"/>
        <v>0.96335681060551159</v>
      </c>
      <c r="AJ113" s="73">
        <f t="shared" si="45"/>
        <v>1.0316982992212373</v>
      </c>
      <c r="AK113" s="73">
        <f t="shared" si="46"/>
        <v>1.3775022296958961</v>
      </c>
      <c r="AL113" s="73">
        <f t="shared" si="47"/>
        <v>1.1891870546965899</v>
      </c>
      <c r="AM113" s="73">
        <f t="shared" si="48"/>
        <v>1.1891870546965899</v>
      </c>
      <c r="AN113" s="73"/>
      <c r="AO113" s="73">
        <f t="shared" si="49"/>
        <v>1.0003594857292462</v>
      </c>
      <c r="AR113" s="53"/>
      <c r="BD113" s="95">
        <v>2007</v>
      </c>
      <c r="BE113" s="9">
        <v>1.3846805531013671</v>
      </c>
      <c r="BF113" s="9">
        <v>1.3367016557397824</v>
      </c>
      <c r="BG113" s="9">
        <v>1.2919078510814088</v>
      </c>
      <c r="BH113" s="9">
        <v>0.97127280749018507</v>
      </c>
      <c r="BI113" s="17">
        <v>0.8255480184550299</v>
      </c>
    </row>
    <row r="114" spans="1:61" x14ac:dyDescent="0.2">
      <c r="A114" s="50" t="s">
        <v>122</v>
      </c>
      <c r="B114" s="50">
        <f t="shared" si="30"/>
        <v>1973</v>
      </c>
      <c r="D114" s="79">
        <f t="shared" si="31"/>
        <v>2708.7610605747827</v>
      </c>
      <c r="F114" s="125">
        <f t="shared" si="32"/>
        <v>8987.513579407736</v>
      </c>
      <c r="G114" s="125">
        <f t="shared" si="32"/>
        <v>6754.7588805824871</v>
      </c>
      <c r="H114" s="125">
        <f t="shared" si="32"/>
        <v>381.40498612429582</v>
      </c>
      <c r="I114" s="125">
        <f t="shared" si="40"/>
        <v>16123.67744611452</v>
      </c>
      <c r="K114" s="84">
        <f t="shared" si="33"/>
        <v>19.523045496919924</v>
      </c>
      <c r="L114" s="84">
        <f t="shared" si="33"/>
        <v>5.7842654508650586</v>
      </c>
      <c r="M114" s="84">
        <f t="shared" si="33"/>
        <v>0.28554202306289739</v>
      </c>
      <c r="N114" s="84">
        <f t="shared" si="41"/>
        <v>25.592852970847883</v>
      </c>
      <c r="P114" s="79">
        <f t="shared" si="34"/>
        <v>167.99896113200526</v>
      </c>
      <c r="R114" s="84">
        <f t="shared" si="35"/>
        <v>105.84052757464197</v>
      </c>
      <c r="T114" s="84">
        <f t="shared" si="36"/>
        <v>108.94777490964978</v>
      </c>
      <c r="V114" s="119">
        <f t="shared" si="42"/>
        <v>0.97147947869899454</v>
      </c>
      <c r="X114" s="125">
        <f t="shared" si="37"/>
        <v>2172.2410012988785</v>
      </c>
      <c r="Y114" s="125">
        <f t="shared" si="37"/>
        <v>856.32448961172406</v>
      </c>
      <c r="Z114" s="125">
        <f t="shared" si="37"/>
        <v>748.65833812104984</v>
      </c>
      <c r="AA114" s="125">
        <f t="shared" si="37"/>
        <v>1587.2838598005596</v>
      </c>
      <c r="AC114" s="71">
        <f t="shared" si="38"/>
        <v>1.3798936422387806</v>
      </c>
      <c r="AD114" s="71"/>
      <c r="AF114" s="73">
        <f t="shared" si="43"/>
        <v>0.87417938421748653</v>
      </c>
      <c r="AG114" s="73">
        <f t="shared" si="44"/>
        <v>1.3294584081301135</v>
      </c>
      <c r="AH114" s="73">
        <f>Wgted_Floorspace!AB47</f>
        <v>1.0044147641483392</v>
      </c>
      <c r="AI114" s="73">
        <f t="shared" si="39"/>
        <v>0.97068868715589907</v>
      </c>
      <c r="AJ114" s="73">
        <f t="shared" si="45"/>
        <v>0.99254263978661728</v>
      </c>
      <c r="AK114" s="73">
        <f t="shared" si="46"/>
        <v>1.3738285133719803</v>
      </c>
      <c r="AL114" s="73">
        <f t="shared" si="47"/>
        <v>1.1621851325619426</v>
      </c>
      <c r="AM114" s="73">
        <f t="shared" si="48"/>
        <v>1.1621851325619426</v>
      </c>
      <c r="AN114" s="73"/>
      <c r="AO114" s="73">
        <f t="shared" si="49"/>
        <v>0.96770331609076665</v>
      </c>
      <c r="AR114" s="53"/>
      <c r="BD114">
        <v>2008</v>
      </c>
      <c r="BE114" s="9">
        <v>1.3848214917888673</v>
      </c>
      <c r="BF114" s="9">
        <v>1.3455967922202123</v>
      </c>
      <c r="BG114" s="9">
        <v>1.3029953188763594</v>
      </c>
      <c r="BH114" s="9">
        <v>0.97628719021262722</v>
      </c>
      <c r="BI114" s="17">
        <v>0.80901841155589971</v>
      </c>
    </row>
    <row r="115" spans="1:61" x14ac:dyDescent="0.2">
      <c r="A115" s="50" t="s">
        <v>122</v>
      </c>
      <c r="B115" s="50">
        <f t="shared" si="30"/>
        <v>1974</v>
      </c>
      <c r="D115" s="79">
        <f t="shared" si="31"/>
        <v>2563.2990588003595</v>
      </c>
      <c r="F115" s="125">
        <f t="shared" si="32"/>
        <v>9195.6889297793114</v>
      </c>
      <c r="G115" s="125">
        <f t="shared" si="32"/>
        <v>6665.0376838471693</v>
      </c>
      <c r="H115" s="125">
        <f t="shared" si="32"/>
        <v>406.15609678745358</v>
      </c>
      <c r="I115" s="125">
        <f t="shared" si="40"/>
        <v>16266.882710413935</v>
      </c>
      <c r="K115" s="84">
        <f t="shared" si="33"/>
        <v>19.988557444802314</v>
      </c>
      <c r="L115" s="84">
        <f t="shared" si="33"/>
        <v>5.7218214866725186</v>
      </c>
      <c r="M115" s="84">
        <f t="shared" si="33"/>
        <v>0.31269811574109041</v>
      </c>
      <c r="N115" s="84">
        <f t="shared" si="41"/>
        <v>26.023077047215921</v>
      </c>
      <c r="P115" s="79">
        <f t="shared" si="34"/>
        <v>157.57776732227586</v>
      </c>
      <c r="R115" s="84">
        <f t="shared" si="35"/>
        <v>98.500997946920108</v>
      </c>
      <c r="T115" s="84">
        <f t="shared" si="36"/>
        <v>99.685279599338415</v>
      </c>
      <c r="V115" s="119">
        <f t="shared" si="42"/>
        <v>0.98811979404403294</v>
      </c>
      <c r="X115" s="125">
        <f t="shared" si="37"/>
        <v>2173.6878658510714</v>
      </c>
      <c r="Y115" s="125">
        <f t="shared" si="37"/>
        <v>858.48299110737946</v>
      </c>
      <c r="Z115" s="125">
        <f t="shared" si="37"/>
        <v>769.89639750435447</v>
      </c>
      <c r="AA115" s="125">
        <f t="shared" si="37"/>
        <v>1599.7580796814957</v>
      </c>
      <c r="AC115" s="71">
        <f t="shared" si="38"/>
        <v>1.2625781816838071</v>
      </c>
      <c r="AD115" s="71"/>
      <c r="AF115" s="73">
        <f t="shared" si="43"/>
        <v>0.88194356147669684</v>
      </c>
      <c r="AG115" s="73">
        <f t="shared" si="44"/>
        <v>1.246990375948581</v>
      </c>
      <c r="AH115" s="73">
        <f>Wgted_Floorspace!AB48</f>
        <v>1.002406356482874</v>
      </c>
      <c r="AI115" s="73">
        <f t="shared" si="39"/>
        <v>0.97831718034869275</v>
      </c>
      <c r="AJ115" s="73">
        <f t="shared" si="45"/>
        <v>1.0095437426216094</v>
      </c>
      <c r="AK115" s="73">
        <f t="shared" si="46"/>
        <v>1.2595472619644927</v>
      </c>
      <c r="AL115" s="73">
        <f t="shared" si="47"/>
        <v>1.0997751332912566</v>
      </c>
      <c r="AM115" s="73">
        <f t="shared" si="48"/>
        <v>1.0997751332912566</v>
      </c>
      <c r="AN115" s="73"/>
      <c r="AO115" s="73">
        <f t="shared" si="49"/>
        <v>0.99003063529642632</v>
      </c>
      <c r="AR115" s="53"/>
      <c r="BD115">
        <v>2009</v>
      </c>
      <c r="BE115" s="9">
        <v>1.3603989110484105</v>
      </c>
      <c r="BF115" s="9">
        <v>1.350182626830589</v>
      </c>
      <c r="BG115" s="9">
        <v>1.3141783689815587</v>
      </c>
      <c r="BH115" s="9">
        <v>0.97153860951814597</v>
      </c>
      <c r="BI115" s="17">
        <v>0.78914967351611298</v>
      </c>
    </row>
    <row r="116" spans="1:61" x14ac:dyDescent="0.2">
      <c r="A116" s="50" t="s">
        <v>122</v>
      </c>
      <c r="B116" s="50">
        <f t="shared" si="30"/>
        <v>1975</v>
      </c>
      <c r="D116" s="79">
        <f t="shared" si="31"/>
        <v>2510.48290135855</v>
      </c>
      <c r="F116" s="125">
        <f t="shared" si="32"/>
        <v>9345.6749297326787</v>
      </c>
      <c r="G116" s="125">
        <f t="shared" si="32"/>
        <v>6786.7806296829449</v>
      </c>
      <c r="H116" s="125">
        <f t="shared" si="32"/>
        <v>349.03227754151715</v>
      </c>
      <c r="I116" s="125">
        <f t="shared" si="40"/>
        <v>16481.487836957142</v>
      </c>
      <c r="K116" s="84">
        <f t="shared" si="33"/>
        <v>20.348711863293683</v>
      </c>
      <c r="L116" s="84">
        <f t="shared" si="33"/>
        <v>5.8404554704138656</v>
      </c>
      <c r="M116" s="84">
        <f t="shared" si="33"/>
        <v>0.27146406512789645</v>
      </c>
      <c r="N116" s="84">
        <f t="shared" si="41"/>
        <v>26.460631398835446</v>
      </c>
      <c r="P116" s="79">
        <f t="shared" si="34"/>
        <v>152.32137572732893</v>
      </c>
      <c r="R116" s="84">
        <f t="shared" si="35"/>
        <v>94.876152557305886</v>
      </c>
      <c r="T116" s="84">
        <f t="shared" si="36"/>
        <v>97.503405643278711</v>
      </c>
      <c r="V116" s="119">
        <f t="shared" si="42"/>
        <v>0.97305475569145994</v>
      </c>
      <c r="X116" s="125">
        <f t="shared" si="37"/>
        <v>2177.3400012614961</v>
      </c>
      <c r="Y116" s="125">
        <f t="shared" si="37"/>
        <v>860.56346728960227</v>
      </c>
      <c r="Z116" s="125">
        <f t="shared" si="37"/>
        <v>777.76206556027182</v>
      </c>
      <c r="AA116" s="125">
        <f t="shared" si="37"/>
        <v>1605.4758927468699</v>
      </c>
      <c r="AC116" s="71">
        <f t="shared" si="38"/>
        <v>1.2349433446930564</v>
      </c>
      <c r="AD116" s="71"/>
      <c r="AF116" s="73">
        <f t="shared" si="43"/>
        <v>0.89357883376482272</v>
      </c>
      <c r="AG116" s="73">
        <f t="shared" si="44"/>
        <v>1.205393963951511</v>
      </c>
      <c r="AH116" s="73">
        <f>Wgted_Floorspace!AB49</f>
        <v>1.0022187507629541</v>
      </c>
      <c r="AI116" s="73">
        <f t="shared" si="39"/>
        <v>0.98181385576913605</v>
      </c>
      <c r="AJ116" s="73">
        <f t="shared" si="45"/>
        <v>0.99415207119384641</v>
      </c>
      <c r="AK116" s="73">
        <f t="shared" si="46"/>
        <v>1.2322093791928537</v>
      </c>
      <c r="AL116" s="73">
        <f t="shared" si="47"/>
        <v>1.0771145325349478</v>
      </c>
      <c r="AM116" s="73">
        <f t="shared" si="48"/>
        <v>1.077114532534948</v>
      </c>
      <c r="AN116" s="73"/>
      <c r="AO116" s="73">
        <f t="shared" si="49"/>
        <v>0.97823793935174563</v>
      </c>
      <c r="AR116" s="53"/>
      <c r="BD116"/>
      <c r="BE116"/>
      <c r="BF116"/>
      <c r="BG116"/>
      <c r="BH116"/>
      <c r="BI116"/>
    </row>
    <row r="117" spans="1:61" x14ac:dyDescent="0.2">
      <c r="A117" s="50" t="s">
        <v>122</v>
      </c>
      <c r="B117" s="50">
        <f t="shared" si="30"/>
        <v>1976</v>
      </c>
      <c r="D117" s="79">
        <f t="shared" si="31"/>
        <v>2712.3255911152974</v>
      </c>
      <c r="F117" s="125">
        <f t="shared" si="32"/>
        <v>9425.2590430841374</v>
      </c>
      <c r="G117" s="125">
        <f t="shared" si="32"/>
        <v>6740.382384978403</v>
      </c>
      <c r="H117" s="125">
        <f t="shared" si="32"/>
        <v>353.06421002417301</v>
      </c>
      <c r="I117" s="125">
        <f t="shared" si="40"/>
        <v>16518.705638086714</v>
      </c>
      <c r="K117" s="84">
        <f t="shared" si="33"/>
        <v>20.551210254766822</v>
      </c>
      <c r="L117" s="84">
        <f t="shared" si="33"/>
        <v>5.8160799395283131</v>
      </c>
      <c r="M117" s="84">
        <f t="shared" si="33"/>
        <v>0.27700915686975286</v>
      </c>
      <c r="N117" s="84">
        <f t="shared" si="41"/>
        <v>26.644299351164889</v>
      </c>
      <c r="P117" s="79">
        <f t="shared" si="34"/>
        <v>164.19722286603164</v>
      </c>
      <c r="R117" s="84">
        <f t="shared" si="35"/>
        <v>101.79759487639575</v>
      </c>
      <c r="T117" s="84">
        <f t="shared" si="36"/>
        <v>100.30883972623788</v>
      </c>
      <c r="V117" s="119">
        <f t="shared" si="42"/>
        <v>1.014841714391483</v>
      </c>
      <c r="X117" s="125">
        <f t="shared" si="37"/>
        <v>2180.4398330936533</v>
      </c>
      <c r="Y117" s="125">
        <f t="shared" si="37"/>
        <v>862.87091849418107</v>
      </c>
      <c r="Z117" s="125">
        <f t="shared" si="37"/>
        <v>784.58577506563768</v>
      </c>
      <c r="AA117" s="125">
        <f t="shared" si="37"/>
        <v>1612.9774290385003</v>
      </c>
      <c r="AC117" s="71">
        <f t="shared" si="38"/>
        <v>1.2704759717522662</v>
      </c>
      <c r="AD117" s="71"/>
      <c r="AF117" s="73">
        <f t="shared" si="43"/>
        <v>0.89559667582238756</v>
      </c>
      <c r="AG117" s="73">
        <f t="shared" si="44"/>
        <v>1.2993733833826258</v>
      </c>
      <c r="AH117" s="73">
        <f>Wgted_Floorspace!AB50</f>
        <v>1.0013634807673808</v>
      </c>
      <c r="AI117" s="73">
        <f t="shared" si="39"/>
        <v>0.98640135054495381</v>
      </c>
      <c r="AJ117" s="73">
        <f t="shared" si="45"/>
        <v>1.0368450350764382</v>
      </c>
      <c r="AK117" s="73">
        <f t="shared" si="46"/>
        <v>1.2687460608995402</v>
      </c>
      <c r="AL117" s="73">
        <f t="shared" si="47"/>
        <v>1.1637144828095685</v>
      </c>
      <c r="AM117" s="73">
        <f t="shared" si="48"/>
        <v>1.1637144828095685</v>
      </c>
      <c r="AN117" s="73"/>
      <c r="AO117" s="73">
        <f t="shared" si="49"/>
        <v>1.0241398365102081</v>
      </c>
      <c r="AR117" s="53"/>
      <c r="BD117" s="1" t="s">
        <v>579</v>
      </c>
      <c r="BE117"/>
      <c r="BF117"/>
      <c r="BG117"/>
      <c r="BH117"/>
      <c r="BI117"/>
    </row>
    <row r="118" spans="1:61" x14ac:dyDescent="0.2">
      <c r="A118" s="50" t="s">
        <v>122</v>
      </c>
      <c r="B118" s="50">
        <f t="shared" si="30"/>
        <v>1977</v>
      </c>
      <c r="D118" s="79">
        <f t="shared" si="31"/>
        <v>2664.9275499367004</v>
      </c>
      <c r="F118" s="125">
        <f t="shared" si="32"/>
        <v>9455.4953699531761</v>
      </c>
      <c r="G118" s="125">
        <f t="shared" si="32"/>
        <v>6794.9837048053978</v>
      </c>
      <c r="H118" s="125">
        <f t="shared" si="32"/>
        <v>362.57500035619245</v>
      </c>
      <c r="I118" s="125">
        <f t="shared" si="40"/>
        <v>16613.054075114767</v>
      </c>
      <c r="K118" s="84">
        <f t="shared" si="33"/>
        <v>20.650327097969758</v>
      </c>
      <c r="L118" s="84">
        <f t="shared" si="33"/>
        <v>5.8805894310790707</v>
      </c>
      <c r="M118" s="84">
        <f t="shared" si="33"/>
        <v>0.28733175373753084</v>
      </c>
      <c r="N118" s="84">
        <f t="shared" si="41"/>
        <v>26.818248282786357</v>
      </c>
      <c r="P118" s="79">
        <f t="shared" si="34"/>
        <v>160.41165807848549</v>
      </c>
      <c r="R118" s="84">
        <f t="shared" si="35"/>
        <v>99.369933555549153</v>
      </c>
      <c r="T118" s="84">
        <f t="shared" si="36"/>
        <v>99.538124205588787</v>
      </c>
      <c r="V118" s="119">
        <f t="shared" si="42"/>
        <v>0.99831028913411857</v>
      </c>
      <c r="X118" s="125">
        <f t="shared" si="37"/>
        <v>2183.9497868710837</v>
      </c>
      <c r="Y118" s="125">
        <f t="shared" si="37"/>
        <v>865.43098358283498</v>
      </c>
      <c r="Z118" s="125">
        <f t="shared" si="37"/>
        <v>792.4753594573732</v>
      </c>
      <c r="AA118" s="125">
        <f t="shared" si="37"/>
        <v>1614.2876656832341</v>
      </c>
      <c r="AC118" s="71">
        <f t="shared" si="38"/>
        <v>1.2607143639745912</v>
      </c>
      <c r="AD118" s="71"/>
      <c r="AF118" s="73">
        <f t="shared" si="43"/>
        <v>0.90071197652588431</v>
      </c>
      <c r="AG118" s="73">
        <f t="shared" si="44"/>
        <v>1.269416347324706</v>
      </c>
      <c r="AH118" s="73">
        <f>Wgted_Floorspace!AB51</f>
        <v>1.0018168171233952</v>
      </c>
      <c r="AI118" s="73">
        <f t="shared" si="39"/>
        <v>0.9872026135835007</v>
      </c>
      <c r="AJ118" s="73">
        <f t="shared" si="45"/>
        <v>1.0199551832327807</v>
      </c>
      <c r="AK118" s="73">
        <f t="shared" si="46"/>
        <v>1.2584280303804356</v>
      </c>
      <c r="AL118" s="73">
        <f t="shared" si="47"/>
        <v>1.1433785072331044</v>
      </c>
      <c r="AM118" s="73">
        <f t="shared" si="48"/>
        <v>1.1433785072331044</v>
      </c>
      <c r="AN118" s="73"/>
      <c r="AO118" s="73">
        <f t="shared" si="49"/>
        <v>1.0087317801884534</v>
      </c>
      <c r="AR118" s="53"/>
      <c r="BD118" s="343"/>
      <c r="BE118" s="344"/>
      <c r="BF118" s="344"/>
      <c r="BG118" s="344"/>
      <c r="BH118" s="344"/>
      <c r="BI118" s="344"/>
    </row>
    <row r="119" spans="1:61" ht="38.25" customHeight="1" thickBot="1" x14ac:dyDescent="0.25">
      <c r="A119" s="50" t="s">
        <v>122</v>
      </c>
      <c r="B119" s="50">
        <f>B118+1</f>
        <v>1978</v>
      </c>
      <c r="D119" s="79">
        <f t="shared" si="31"/>
        <v>2657.1229923725373</v>
      </c>
      <c r="F119" s="125">
        <f t="shared" si="32"/>
        <v>9577.6417381178835</v>
      </c>
      <c r="G119" s="125">
        <f t="shared" si="32"/>
        <v>6977.5185676313931</v>
      </c>
      <c r="H119" s="125">
        <f t="shared" si="32"/>
        <v>372.21139274706127</v>
      </c>
      <c r="I119" s="125">
        <f t="shared" si="40"/>
        <v>16927.371698496336</v>
      </c>
      <c r="K119" s="84">
        <f t="shared" si="33"/>
        <v>20.94992520454544</v>
      </c>
      <c r="L119" s="84">
        <f t="shared" si="33"/>
        <v>6.0572045170961104</v>
      </c>
      <c r="M119" s="84">
        <f t="shared" si="33"/>
        <v>0.2976649859187952</v>
      </c>
      <c r="N119" s="84">
        <f t="shared" si="41"/>
        <v>27.304794707560347</v>
      </c>
      <c r="P119" s="79">
        <f t="shared" si="34"/>
        <v>156.971976494648</v>
      </c>
      <c r="R119" s="84">
        <f t="shared" si="35"/>
        <v>97.313421354411929</v>
      </c>
      <c r="T119" s="84">
        <f t="shared" si="36"/>
        <v>93.610402162483041</v>
      </c>
      <c r="V119" s="119">
        <f t="shared" si="42"/>
        <v>1.0395577746317275</v>
      </c>
      <c r="X119" s="125">
        <f t="shared" si="37"/>
        <v>2187.3782479425195</v>
      </c>
      <c r="Y119" s="125">
        <f t="shared" si="37"/>
        <v>868.10295929492668</v>
      </c>
      <c r="Z119" s="125">
        <f t="shared" si="37"/>
        <v>799.7202442459236</v>
      </c>
      <c r="AA119" s="125">
        <f t="shared" si="37"/>
        <v>1613.0557769925879</v>
      </c>
      <c r="AC119" s="71">
        <f t="shared" si="38"/>
        <v>1.1856359517075794</v>
      </c>
      <c r="AD119" s="71"/>
      <c r="AF119" s="73">
        <f t="shared" si="43"/>
        <v>0.91775337340167074</v>
      </c>
      <c r="AG119" s="73">
        <f t="shared" si="44"/>
        <v>1.2421964551770999</v>
      </c>
      <c r="AH119" s="73">
        <f>Wgted_Floorspace!AB52</f>
        <v>1.002810055010521</v>
      </c>
      <c r="AI119" s="73">
        <f t="shared" si="39"/>
        <v>0.986449263507859</v>
      </c>
      <c r="AJ119" s="73">
        <f t="shared" si="45"/>
        <v>1.0620969773087436</v>
      </c>
      <c r="AK119" s="73">
        <f t="shared" si="46"/>
        <v>1.182313585492659</v>
      </c>
      <c r="AL119" s="73">
        <f t="shared" si="47"/>
        <v>1.1400299871663808</v>
      </c>
      <c r="AM119" s="73">
        <f t="shared" si="48"/>
        <v>1.1400299871663806</v>
      </c>
      <c r="AN119" s="73"/>
      <c r="AO119" s="73">
        <f t="shared" si="49"/>
        <v>1.0506488891096419</v>
      </c>
      <c r="AR119" s="53"/>
      <c r="BD119" s="95"/>
      <c r="BE119" s="253" t="s">
        <v>415</v>
      </c>
      <c r="BF119" s="253" t="s">
        <v>419</v>
      </c>
      <c r="BG119" s="253" t="s">
        <v>416</v>
      </c>
      <c r="BH119" s="342" t="s">
        <v>698</v>
      </c>
      <c r="BI119" s="253" t="s">
        <v>588</v>
      </c>
    </row>
    <row r="120" spans="1:61" x14ac:dyDescent="0.2">
      <c r="A120" s="50" t="s">
        <v>122</v>
      </c>
      <c r="B120" s="50">
        <f t="shared" ref="B120:B141" si="50">B119+1</f>
        <v>1979</v>
      </c>
      <c r="D120" s="79">
        <f t="shared" si="31"/>
        <v>2405.6610630744963</v>
      </c>
      <c r="F120" s="125">
        <f t="shared" si="32"/>
        <v>9799.9564112439075</v>
      </c>
      <c r="G120" s="125">
        <f t="shared" si="32"/>
        <v>6922.1627298190915</v>
      </c>
      <c r="H120" s="125">
        <f t="shared" si="32"/>
        <v>377.43957844666943</v>
      </c>
      <c r="I120" s="125">
        <f t="shared" si="40"/>
        <v>17099.558719509667</v>
      </c>
      <c r="K120" s="84">
        <f t="shared" si="33"/>
        <v>21.459454220436026</v>
      </c>
      <c r="L120" s="84">
        <f t="shared" si="33"/>
        <v>6.0270830955270904</v>
      </c>
      <c r="M120" s="84">
        <f t="shared" si="33"/>
        <v>0.30465065831589927</v>
      </c>
      <c r="N120" s="84">
        <f t="shared" si="41"/>
        <v>27.791187974279016</v>
      </c>
      <c r="P120" s="79">
        <f t="shared" si="34"/>
        <v>140.68556402743704</v>
      </c>
      <c r="R120" s="84">
        <f t="shared" si="35"/>
        <v>86.562008982881778</v>
      </c>
      <c r="T120" s="84">
        <f t="shared" si="36"/>
        <v>87.665581394560832</v>
      </c>
      <c r="V120" s="119">
        <f t="shared" si="42"/>
        <v>0.98741156570088606</v>
      </c>
      <c r="X120" s="125">
        <f t="shared" si="37"/>
        <v>2189.7499662156333</v>
      </c>
      <c r="Y120" s="125">
        <f t="shared" si="37"/>
        <v>870.69364456917458</v>
      </c>
      <c r="Z120" s="125">
        <f t="shared" si="37"/>
        <v>807.15080164531571</v>
      </c>
      <c r="AA120" s="125">
        <f t="shared" si="37"/>
        <v>1625.2576122078976</v>
      </c>
      <c r="AC120" s="71">
        <f t="shared" si="38"/>
        <v>1.1103409730932126</v>
      </c>
      <c r="AD120" s="71"/>
      <c r="AF120" s="73">
        <f t="shared" si="43"/>
        <v>0.92708885809508046</v>
      </c>
      <c r="AG120" s="73">
        <f t="shared" si="44"/>
        <v>1.1133140630068556</v>
      </c>
      <c r="AH120" s="73">
        <f>Wgted_Floorspace!AB53</f>
        <v>1.0010043391187784</v>
      </c>
      <c r="AI120" s="73">
        <f t="shared" si="39"/>
        <v>0.99391118239080534</v>
      </c>
      <c r="AJ120" s="73">
        <f t="shared" si="45"/>
        <v>1.0088201588046666</v>
      </c>
      <c r="AK120" s="73">
        <f t="shared" si="46"/>
        <v>1.1092269330927054</v>
      </c>
      <c r="AL120" s="73">
        <f t="shared" si="47"/>
        <v>1.0321410633742203</v>
      </c>
      <c r="AM120" s="73">
        <f t="shared" si="48"/>
        <v>1.0321410633742203</v>
      </c>
      <c r="AN120" s="73"/>
      <c r="AO120" s="73">
        <f t="shared" si="49"/>
        <v>1.0036846652314462</v>
      </c>
      <c r="AR120" s="53"/>
      <c r="BD120" s="95">
        <v>1985</v>
      </c>
      <c r="BE120" s="9">
        <f t="shared" ref="BE120:BE144" si="51">AM126</f>
        <v>1</v>
      </c>
      <c r="BF120" s="9">
        <f t="shared" ref="BF120:BF144" si="52">AF126</f>
        <v>1</v>
      </c>
      <c r="BG120" s="9">
        <f t="shared" ref="BG120:BG144" si="53">AI126</f>
        <v>1</v>
      </c>
      <c r="BH120" s="9">
        <f>AO126/AI126</f>
        <v>1</v>
      </c>
      <c r="BI120" s="9">
        <f t="shared" ref="BI120:BI144" si="54">AK126</f>
        <v>1</v>
      </c>
    </row>
    <row r="121" spans="1:61" x14ac:dyDescent="0.2">
      <c r="A121" s="50" t="s">
        <v>122</v>
      </c>
      <c r="B121" s="50">
        <f t="shared" si="50"/>
        <v>1980</v>
      </c>
      <c r="D121" s="79">
        <f t="shared" si="31"/>
        <v>2437.2644742515754</v>
      </c>
      <c r="F121" s="125">
        <f t="shared" si="32"/>
        <v>9967.9555003395853</v>
      </c>
      <c r="G121" s="125">
        <f t="shared" si="32"/>
        <v>6892.2950846866433</v>
      </c>
      <c r="H121" s="125">
        <f t="shared" si="32"/>
        <v>384.96606903604504</v>
      </c>
      <c r="I121" s="125">
        <f t="shared" si="40"/>
        <v>17245.216654062271</v>
      </c>
      <c r="K121" s="84">
        <f t="shared" si="33"/>
        <v>21.853051430146216</v>
      </c>
      <c r="L121" s="84">
        <f t="shared" si="33"/>
        <v>6.017755922234616</v>
      </c>
      <c r="M121" s="84">
        <f t="shared" si="33"/>
        <v>0.31342018593428561</v>
      </c>
      <c r="N121" s="84">
        <f t="shared" si="41"/>
        <v>28.18422753831512</v>
      </c>
      <c r="P121" s="79">
        <f t="shared" si="34"/>
        <v>141.32988428866477</v>
      </c>
      <c r="R121" s="84">
        <f t="shared" si="35"/>
        <v>86.476184984606377</v>
      </c>
      <c r="T121" s="84">
        <f t="shared" si="36"/>
        <v>83.799229735583395</v>
      </c>
      <c r="V121" s="119">
        <f t="shared" si="42"/>
        <v>1.03194486700498</v>
      </c>
      <c r="X121" s="125">
        <f t="shared" si="37"/>
        <v>2192.3303559492952</v>
      </c>
      <c r="Y121" s="125">
        <f t="shared" si="37"/>
        <v>873.11350548599034</v>
      </c>
      <c r="Z121" s="125">
        <f t="shared" si="37"/>
        <v>814.15015801026232</v>
      </c>
      <c r="AA121" s="125">
        <f t="shared" si="37"/>
        <v>1634.3214529390134</v>
      </c>
      <c r="AC121" s="71">
        <f t="shared" si="38"/>
        <v>1.061371142572977</v>
      </c>
      <c r="AD121" s="71"/>
      <c r="AF121" s="73">
        <f t="shared" si="43"/>
        <v>0.93498601207618237</v>
      </c>
      <c r="AG121" s="73">
        <f t="shared" si="44"/>
        <v>1.1184128861367484</v>
      </c>
      <c r="AH121" s="73">
        <f>Wgted_Floorspace!AB54</f>
        <v>0.99981771021545351</v>
      </c>
      <c r="AI121" s="73">
        <f t="shared" si="39"/>
        <v>0.99945408992152407</v>
      </c>
      <c r="AJ121" s="73">
        <f t="shared" si="45"/>
        <v>1.0543190101998319</v>
      </c>
      <c r="AK121" s="73">
        <f t="shared" si="46"/>
        <v>1.0615646549652129</v>
      </c>
      <c r="AL121" s="73">
        <f t="shared" si="47"/>
        <v>1.0457004042636118</v>
      </c>
      <c r="AM121" s="73">
        <f t="shared" si="48"/>
        <v>1.0457004042636118</v>
      </c>
      <c r="AN121" s="73"/>
      <c r="AO121" s="73">
        <f t="shared" si="49"/>
        <v>1.0535513601603459</v>
      </c>
      <c r="AR121" s="53"/>
      <c r="BD121" s="95">
        <v>1986</v>
      </c>
      <c r="BE121" s="9">
        <f t="shared" si="51"/>
        <v>1.0176966814096788</v>
      </c>
      <c r="BF121" s="9">
        <f t="shared" si="52"/>
        <v>1.0082268074172318</v>
      </c>
      <c r="BG121" s="9">
        <f t="shared" si="53"/>
        <v>1.0031834963981081</v>
      </c>
      <c r="BH121" s="9">
        <f t="shared" ref="BH121:BH144" si="55">AO127/AI127</f>
        <v>0.99992474964657529</v>
      </c>
      <c r="BI121" s="9">
        <f t="shared" si="54"/>
        <v>1.0062651243251022</v>
      </c>
    </row>
    <row r="122" spans="1:61" x14ac:dyDescent="0.2">
      <c r="A122" s="50" t="s">
        <v>122</v>
      </c>
      <c r="B122" s="50">
        <f t="shared" si="50"/>
        <v>1981</v>
      </c>
      <c r="D122" s="79">
        <f t="shared" si="31"/>
        <v>2371.9116481353535</v>
      </c>
      <c r="F122" s="125">
        <f t="shared" si="32"/>
        <v>10416.371913649569</v>
      </c>
      <c r="G122" s="125">
        <f t="shared" si="32"/>
        <v>7012.4324178437837</v>
      </c>
      <c r="H122" s="125">
        <f t="shared" si="32"/>
        <v>410.02815118844376</v>
      </c>
      <c r="I122" s="125">
        <f t="shared" si="40"/>
        <v>17838.832482681795</v>
      </c>
      <c r="K122" s="84">
        <f t="shared" si="33"/>
        <v>22.802612125884025</v>
      </c>
      <c r="L122" s="84">
        <f t="shared" si="33"/>
        <v>6.1340617377488869</v>
      </c>
      <c r="M122" s="84">
        <f t="shared" si="33"/>
        <v>0.33561339161790155</v>
      </c>
      <c r="N122" s="84">
        <f t="shared" si="41"/>
        <v>29.272287255250813</v>
      </c>
      <c r="P122" s="79">
        <f t="shared" si="34"/>
        <v>132.9633904258051</v>
      </c>
      <c r="R122" s="84">
        <f t="shared" si="35"/>
        <v>81.029255672868004</v>
      </c>
      <c r="T122" s="84">
        <f t="shared" si="36"/>
        <v>80.381396842644435</v>
      </c>
      <c r="V122" s="119">
        <f t="shared" si="42"/>
        <v>1.0080598105490979</v>
      </c>
      <c r="X122" s="125">
        <f t="shared" si="37"/>
        <v>2189.1127078521054</v>
      </c>
      <c r="Y122" s="125">
        <f t="shared" si="37"/>
        <v>874.74094183641603</v>
      </c>
      <c r="Z122" s="125">
        <f t="shared" si="37"/>
        <v>818.51304756794104</v>
      </c>
      <c r="AA122" s="125">
        <f t="shared" si="37"/>
        <v>1640.9306653711103</v>
      </c>
      <c r="AC122" s="71">
        <f t="shared" si="38"/>
        <v>1.018082090702829</v>
      </c>
      <c r="AD122" s="71"/>
      <c r="AF122" s="73">
        <f t="shared" si="43"/>
        <v>0.96717015376833826</v>
      </c>
      <c r="AG122" s="73">
        <f t="shared" si="44"/>
        <v>1.0522047052194392</v>
      </c>
      <c r="AH122" s="73">
        <f>Wgted_Floorspace!AB55</f>
        <v>0.99846089492284695</v>
      </c>
      <c r="AI122" s="73">
        <f t="shared" si="39"/>
        <v>1.0034958923371631</v>
      </c>
      <c r="AJ122" s="73">
        <f t="shared" si="45"/>
        <v>1.0299160891850494</v>
      </c>
      <c r="AK122" s="73">
        <f t="shared" si="46"/>
        <v>1.0196514414132347</v>
      </c>
      <c r="AL122" s="73">
        <f t="shared" si="47"/>
        <v>1.0176609865428543</v>
      </c>
      <c r="AM122" s="73">
        <f t="shared" si="48"/>
        <v>1.0176609865428541</v>
      </c>
      <c r="AN122" s="73"/>
      <c r="AO122" s="73">
        <f t="shared" si="49"/>
        <v>1.0319258743567172</v>
      </c>
      <c r="AR122" s="53"/>
      <c r="BD122" s="95">
        <v>1987</v>
      </c>
      <c r="BE122" s="9">
        <f t="shared" si="51"/>
        <v>1.0385223132192305</v>
      </c>
      <c r="BF122" s="9">
        <f t="shared" si="52"/>
        <v>1.0160256612778475</v>
      </c>
      <c r="BG122" s="9">
        <f t="shared" si="53"/>
        <v>1.0127502141438178</v>
      </c>
      <c r="BH122" s="9">
        <f t="shared" si="55"/>
        <v>1.006784273409687</v>
      </c>
      <c r="BI122" s="9">
        <f t="shared" si="54"/>
        <v>1.0024723169244136</v>
      </c>
    </row>
    <row r="123" spans="1:61" x14ac:dyDescent="0.2">
      <c r="A123" s="50" t="s">
        <v>122</v>
      </c>
      <c r="B123" s="50">
        <f t="shared" si="50"/>
        <v>1982</v>
      </c>
      <c r="D123" s="79">
        <f t="shared" si="31"/>
        <v>2271.5633413549554</v>
      </c>
      <c r="F123" s="125">
        <f t="shared" si="32"/>
        <v>10472.253853068192</v>
      </c>
      <c r="G123" s="125">
        <f t="shared" si="32"/>
        <v>7144.1741891415568</v>
      </c>
      <c r="H123" s="125">
        <f t="shared" si="32"/>
        <v>413.53921911313887</v>
      </c>
      <c r="I123" s="125">
        <f t="shared" si="40"/>
        <v>18029.96726132289</v>
      </c>
      <c r="K123" s="84">
        <f t="shared" si="33"/>
        <v>22.902320432158167</v>
      </c>
      <c r="L123" s="84">
        <f t="shared" si="33"/>
        <v>6.2582281611384492</v>
      </c>
      <c r="M123" s="84">
        <f t="shared" si="33"/>
        <v>0.34016406256366449</v>
      </c>
      <c r="N123" s="84">
        <f t="shared" si="41"/>
        <v>29.500712655860283</v>
      </c>
      <c r="P123" s="79">
        <f t="shared" si="34"/>
        <v>125.98821220423486</v>
      </c>
      <c r="R123" s="84">
        <f t="shared" si="35"/>
        <v>77.000287005056876</v>
      </c>
      <c r="T123" s="84">
        <f t="shared" si="36"/>
        <v>77.309620774898292</v>
      </c>
      <c r="V123" s="119">
        <f t="shared" si="42"/>
        <v>0.99599876746592642</v>
      </c>
      <c r="X123" s="125">
        <f t="shared" si="37"/>
        <v>2186.9523746741661</v>
      </c>
      <c r="Y123" s="125">
        <f t="shared" si="37"/>
        <v>875.99042176915873</v>
      </c>
      <c r="Z123" s="125">
        <f t="shared" si="37"/>
        <v>822.5678408281758</v>
      </c>
      <c r="AA123" s="125">
        <f t="shared" si="37"/>
        <v>1636.2044494192701</v>
      </c>
      <c r="AC123" s="71">
        <f t="shared" si="38"/>
        <v>0.97917607110050742</v>
      </c>
      <c r="AD123" s="71"/>
      <c r="AF123" s="73">
        <f t="shared" si="43"/>
        <v>0.97753293134519204</v>
      </c>
      <c r="AG123" s="73">
        <f t="shared" si="44"/>
        <v>0.99700668927703007</v>
      </c>
      <c r="AH123" s="73">
        <f>Wgted_Floorspace!AB56</f>
        <v>0.99942880450581251</v>
      </c>
      <c r="AI123" s="73">
        <f t="shared" si="39"/>
        <v>1.0006056189124188</v>
      </c>
      <c r="AJ123" s="73">
        <f t="shared" si="45"/>
        <v>1.0175935442390842</v>
      </c>
      <c r="AK123" s="73">
        <f t="shared" si="46"/>
        <v>0.9797356917131087</v>
      </c>
      <c r="AL123" s="73">
        <f t="shared" si="47"/>
        <v>0.97460687153974002</v>
      </c>
      <c r="AM123" s="73">
        <f t="shared" si="48"/>
        <v>0.97460687153974024</v>
      </c>
      <c r="AN123" s="73"/>
      <c r="AO123" s="73">
        <f t="shared" si="49"/>
        <v>1.0176282212743748</v>
      </c>
      <c r="AR123" s="53"/>
      <c r="BD123" s="95">
        <v>1988</v>
      </c>
      <c r="BE123" s="9">
        <f t="shared" si="51"/>
        <v>1.0947383889648361</v>
      </c>
      <c r="BF123" s="9">
        <f t="shared" si="52"/>
        <v>1.0272188278820975</v>
      </c>
      <c r="BG123" s="9">
        <f t="shared" si="53"/>
        <v>1.0236712736060298</v>
      </c>
      <c r="BH123" s="9">
        <f t="shared" si="55"/>
        <v>1.0439440099941981</v>
      </c>
      <c r="BI123" s="9">
        <f t="shared" si="54"/>
        <v>0.99726287923277523</v>
      </c>
    </row>
    <row r="124" spans="1:61" x14ac:dyDescent="0.2">
      <c r="A124" s="50" t="s">
        <v>122</v>
      </c>
      <c r="B124" s="50">
        <f t="shared" si="50"/>
        <v>1983</v>
      </c>
      <c r="D124" s="79">
        <f t="shared" si="31"/>
        <v>2233.7149844615201</v>
      </c>
      <c r="F124" s="125">
        <f t="shared" si="32"/>
        <v>10545.103891425293</v>
      </c>
      <c r="G124" s="125">
        <f t="shared" si="32"/>
        <v>7245.7068664238304</v>
      </c>
      <c r="H124" s="125">
        <f t="shared" si="32"/>
        <v>416.29611949938624</v>
      </c>
      <c r="I124" s="125">
        <f t="shared" si="40"/>
        <v>18207.106877348513</v>
      </c>
      <c r="K124" s="84">
        <f t="shared" si="33"/>
        <v>23.041607132957768</v>
      </c>
      <c r="L124" s="84">
        <f t="shared" si="33"/>
        <v>6.3567613331933677</v>
      </c>
      <c r="M124" s="84">
        <f t="shared" si="33"/>
        <v>0.34410353935496368</v>
      </c>
      <c r="N124" s="84">
        <f t="shared" si="41"/>
        <v>29.742472005506102</v>
      </c>
      <c r="P124" s="79">
        <f t="shared" si="34"/>
        <v>122.68368607428168</v>
      </c>
      <c r="R124" s="84">
        <f t="shared" si="35"/>
        <v>75.101860532910706</v>
      </c>
      <c r="T124" s="84">
        <f t="shared" si="36"/>
        <v>77.396020187634718</v>
      </c>
      <c r="V124" s="119">
        <f t="shared" si="42"/>
        <v>0.97035817023714943</v>
      </c>
      <c r="X124" s="125">
        <f t="shared" si="37"/>
        <v>2185.0526434067619</v>
      </c>
      <c r="Y124" s="125">
        <f t="shared" si="37"/>
        <v>877.31417381100766</v>
      </c>
      <c r="Z124" s="125">
        <f t="shared" si="37"/>
        <v>826.58358614719452</v>
      </c>
      <c r="AA124" s="125">
        <f t="shared" si="37"/>
        <v>1633.5638718367031</v>
      </c>
      <c r="AC124" s="71">
        <f t="shared" si="38"/>
        <v>0.98027037523317129</v>
      </c>
      <c r="AD124" s="71"/>
      <c r="AF124" s="73">
        <f t="shared" si="43"/>
        <v>0.98713693148568837</v>
      </c>
      <c r="AG124" s="73">
        <f t="shared" si="44"/>
        <v>0.97085634871093607</v>
      </c>
      <c r="AH124" s="73">
        <f>Wgted_Floorspace!AB57</f>
        <v>1.0000228663097612</v>
      </c>
      <c r="AI124" s="73">
        <f t="shared" si="39"/>
        <v>0.99899079824179393</v>
      </c>
      <c r="AJ124" s="73">
        <f t="shared" si="45"/>
        <v>0.99139701964214932</v>
      </c>
      <c r="AK124" s="73">
        <f t="shared" si="46"/>
        <v>0.98024796057966179</v>
      </c>
      <c r="AL124" s="73">
        <f t="shared" si="47"/>
        <v>0.95836815697991284</v>
      </c>
      <c r="AM124" s="73">
        <f t="shared" si="48"/>
        <v>0.95836815697991284</v>
      </c>
      <c r="AN124" s="73"/>
      <c r="AO124" s="73">
        <f t="shared" si="49"/>
        <v>0.99041914674000231</v>
      </c>
      <c r="AR124" s="53"/>
      <c r="BD124" s="95">
        <v>1989</v>
      </c>
      <c r="BE124" s="9">
        <f t="shared" si="51"/>
        <v>1.1056523066099664</v>
      </c>
      <c r="BF124" s="9">
        <f t="shared" si="52"/>
        <v>1.0372857838286833</v>
      </c>
      <c r="BG124" s="9">
        <f t="shared" si="53"/>
        <v>1.0340110179412108</v>
      </c>
      <c r="BH124" s="9">
        <f t="shared" si="55"/>
        <v>1.0481230041785095</v>
      </c>
      <c r="BI124" s="9">
        <f t="shared" si="54"/>
        <v>0.98351894750605728</v>
      </c>
    </row>
    <row r="125" spans="1:61" x14ac:dyDescent="0.2">
      <c r="A125" s="50" t="s">
        <v>122</v>
      </c>
      <c r="B125" s="50">
        <f t="shared" si="50"/>
        <v>1984</v>
      </c>
      <c r="D125" s="79">
        <f t="shared" si="31"/>
        <v>2353.3976440700371</v>
      </c>
      <c r="F125" s="125">
        <f t="shared" si="32"/>
        <v>10611.332117007547</v>
      </c>
      <c r="G125" s="125">
        <f t="shared" si="32"/>
        <v>7267.5621963593912</v>
      </c>
      <c r="H125" s="125">
        <f t="shared" si="32"/>
        <v>434.97811453752877</v>
      </c>
      <c r="I125" s="125">
        <f t="shared" si="40"/>
        <v>18313.872427904465</v>
      </c>
      <c r="K125" s="84">
        <f t="shared" si="33"/>
        <v>23.180067513252517</v>
      </c>
      <c r="L125" s="84">
        <f t="shared" si="33"/>
        <v>6.3866443996580626</v>
      </c>
      <c r="M125" s="84">
        <f t="shared" si="33"/>
        <v>0.36137571707054128</v>
      </c>
      <c r="N125" s="84">
        <f t="shared" si="41"/>
        <v>29.928087629981121</v>
      </c>
      <c r="P125" s="79">
        <f t="shared" si="34"/>
        <v>128.50355124698882</v>
      </c>
      <c r="R125" s="84">
        <f t="shared" si="35"/>
        <v>78.635082640979334</v>
      </c>
      <c r="T125" s="84">
        <f t="shared" si="36"/>
        <v>80.427388558184688</v>
      </c>
      <c r="V125" s="119">
        <f t="shared" si="42"/>
        <v>0.97771522923551446</v>
      </c>
      <c r="X125" s="125">
        <f t="shared" si="37"/>
        <v>2184.4634827799005</v>
      </c>
      <c r="Y125" s="125">
        <f t="shared" si="37"/>
        <v>878.78771823341049</v>
      </c>
      <c r="Z125" s="125">
        <f t="shared" si="37"/>
        <v>830.79057311827751</v>
      </c>
      <c r="AA125" s="125">
        <f t="shared" si="37"/>
        <v>1634.175827520799</v>
      </c>
      <c r="AC125" s="71">
        <f t="shared" si="38"/>
        <v>1.0186646053610886</v>
      </c>
      <c r="AD125" s="71"/>
      <c r="AF125" s="73">
        <f t="shared" si="43"/>
        <v>0.9929254523459301</v>
      </c>
      <c r="AG125" s="73">
        <f t="shared" si="44"/>
        <v>1.0169118042679473</v>
      </c>
      <c r="AH125" s="73">
        <f>Wgted_Floorspace!AB58</f>
        <v>1.0000462632217846</v>
      </c>
      <c r="AI125" s="73">
        <f t="shared" si="39"/>
        <v>0.99936503405092458</v>
      </c>
      <c r="AJ125" s="73">
        <f t="shared" si="45"/>
        <v>0.99891359093306553</v>
      </c>
      <c r="AK125" s="73">
        <f t="shared" si="46"/>
        <v>1.0186174808346593</v>
      </c>
      <c r="AL125" s="73">
        <f t="shared" si="47"/>
        <v>1.0097176132486674</v>
      </c>
      <c r="AM125" s="73">
        <f t="shared" si="48"/>
        <v>1.0097176132486674</v>
      </c>
      <c r="AN125" s="73"/>
      <c r="AO125" s="73">
        <f t="shared" si="49"/>
        <v>0.99832549843409868</v>
      </c>
      <c r="AR125" s="53"/>
      <c r="BD125" s="95">
        <v>1990</v>
      </c>
      <c r="BE125" s="9">
        <f t="shared" si="51"/>
        <v>0.97830458231046957</v>
      </c>
      <c r="BF125" s="9">
        <f t="shared" si="52"/>
        <v>1.0345212732541258</v>
      </c>
      <c r="BG125" s="9">
        <f t="shared" si="53"/>
        <v>1.0436771785846826</v>
      </c>
      <c r="BH125" s="9">
        <f t="shared" si="55"/>
        <v>0.92763157951781494</v>
      </c>
      <c r="BI125" s="9">
        <f t="shared" si="54"/>
        <v>0.97677143384121201</v>
      </c>
    </row>
    <row r="126" spans="1:61" x14ac:dyDescent="0.2">
      <c r="A126" s="50" t="s">
        <v>122</v>
      </c>
      <c r="B126" s="50">
        <f t="shared" si="50"/>
        <v>1985</v>
      </c>
      <c r="D126" s="79">
        <f t="shared" si="31"/>
        <v>2330.7483331881385</v>
      </c>
      <c r="F126" s="125">
        <f t="shared" ref="F126:H153" si="56">F51</f>
        <v>10697.748106530891</v>
      </c>
      <c r="G126" s="125">
        <f t="shared" si="56"/>
        <v>7292.9497008299923</v>
      </c>
      <c r="H126" s="125">
        <f t="shared" si="56"/>
        <v>453.6601095756713</v>
      </c>
      <c r="I126" s="125">
        <f t="shared" ref="I126:I151" si="57">SUM(F126:H126)</f>
        <v>18444.357916936555</v>
      </c>
      <c r="K126" s="84">
        <f t="shared" ref="K126:M153" si="58">K51</f>
        <v>23.360246719840948</v>
      </c>
      <c r="L126" s="84">
        <f t="shared" si="58"/>
        <v>6.420114687987323</v>
      </c>
      <c r="M126" s="84">
        <f t="shared" si="58"/>
        <v>0.38011332863692882</v>
      </c>
      <c r="N126" s="84">
        <f t="shared" ref="N126:N151" si="59">SUM(K126:M126)</f>
        <v>30.160474736465197</v>
      </c>
      <c r="P126" s="79">
        <f t="shared" si="34"/>
        <v>126.36646630284298</v>
      </c>
      <c r="R126" s="84">
        <f t="shared" si="35"/>
        <v>77.278237612426324</v>
      </c>
      <c r="T126" s="84">
        <f t="shared" si="36"/>
        <v>78.953748009802879</v>
      </c>
      <c r="V126" s="119">
        <f t="shared" ref="V126:V150" si="60">R126/T126</f>
        <v>0.97877858316278377</v>
      </c>
      <c r="X126" s="125">
        <f t="shared" si="37"/>
        <v>2183.6601953246309</v>
      </c>
      <c r="Y126" s="125">
        <f t="shared" si="37"/>
        <v>880.3179716509859</v>
      </c>
      <c r="Z126" s="125">
        <f t="shared" si="37"/>
        <v>837.88131381545952</v>
      </c>
      <c r="AA126" s="125">
        <f t="shared" si="37"/>
        <v>1635.2141328145831</v>
      </c>
      <c r="AC126" s="71">
        <f t="shared" si="38"/>
        <v>1</v>
      </c>
      <c r="AD126" s="71"/>
      <c r="AF126" s="73">
        <f t="shared" si="43"/>
        <v>1</v>
      </c>
      <c r="AG126" s="73">
        <f t="shared" si="44"/>
        <v>1</v>
      </c>
      <c r="AH126" s="73">
        <f>Wgted_Floorspace!AB59</f>
        <v>1</v>
      </c>
      <c r="AI126" s="73">
        <f t="shared" si="39"/>
        <v>1</v>
      </c>
      <c r="AJ126" s="73">
        <f t="shared" si="45"/>
        <v>1</v>
      </c>
      <c r="AK126" s="73">
        <f>AG126/(AH126*AI126*AJ126)</f>
        <v>1</v>
      </c>
      <c r="AL126" s="73">
        <f t="shared" ref="AL126:AL148" si="61">AF126*AH126*AI126*AJ126*AK126</f>
        <v>1</v>
      </c>
      <c r="AM126" s="73">
        <f t="shared" ref="AM126:AM148" si="62">AF126*AG126</f>
        <v>1</v>
      </c>
      <c r="AN126" s="73"/>
      <c r="AO126" s="73">
        <f t="shared" ref="AO126:AO148" si="63">AH126*AI126*AJ126</f>
        <v>1</v>
      </c>
      <c r="AR126" s="53"/>
      <c r="BD126" s="95">
        <v>1991</v>
      </c>
      <c r="BE126" s="9">
        <f t="shared" si="51"/>
        <v>0.97713406107762213</v>
      </c>
      <c r="BF126" s="9">
        <f t="shared" si="52"/>
        <v>1.0302365935550857</v>
      </c>
      <c r="BG126" s="9">
        <f t="shared" si="53"/>
        <v>1.0511159954053715</v>
      </c>
      <c r="BH126" s="9">
        <f t="shared" si="55"/>
        <v>0.94887641708784065</v>
      </c>
      <c r="BI126" s="9">
        <f t="shared" si="54"/>
        <v>0.95094824751994289</v>
      </c>
    </row>
    <row r="127" spans="1:61" x14ac:dyDescent="0.2">
      <c r="A127" s="50" t="s">
        <v>122</v>
      </c>
      <c r="B127" s="50">
        <f t="shared" si="50"/>
        <v>1986</v>
      </c>
      <c r="D127" s="79">
        <f t="shared" ref="D127:D153" si="64">D201+D277</f>
        <v>2371.9948438867086</v>
      </c>
      <c r="F127" s="125">
        <f t="shared" si="56"/>
        <v>10797.193443699889</v>
      </c>
      <c r="G127" s="125">
        <f t="shared" si="56"/>
        <v>7326.5605491399838</v>
      </c>
      <c r="H127" s="125">
        <f t="shared" si="56"/>
        <v>472.34210461381383</v>
      </c>
      <c r="I127" s="125">
        <f t="shared" si="57"/>
        <v>18596.096097453687</v>
      </c>
      <c r="K127" s="84">
        <f t="shared" si="58"/>
        <v>23.497547073751065</v>
      </c>
      <c r="L127" s="84">
        <f t="shared" si="58"/>
        <v>6.6087420079757484</v>
      </c>
      <c r="M127" s="84">
        <f t="shared" si="58"/>
        <v>0.39911573788499199</v>
      </c>
      <c r="N127" s="84">
        <f t="shared" si="59"/>
        <v>30.505404819611805</v>
      </c>
      <c r="P127" s="79">
        <f t="shared" si="34"/>
        <v>127.55337633534275</v>
      </c>
      <c r="R127" s="84">
        <f t="shared" ref="R127:R150" si="65">D127/N127</f>
        <v>77.75654373095756</v>
      </c>
      <c r="T127" s="84">
        <f t="shared" si="36"/>
        <v>79.569365126928432</v>
      </c>
      <c r="V127" s="119">
        <f t="shared" si="60"/>
        <v>0.97721709362542897</v>
      </c>
      <c r="X127" s="125">
        <f t="shared" si="37"/>
        <v>2176.2643409396146</v>
      </c>
      <c r="Y127" s="125">
        <f t="shared" si="37"/>
        <v>902.02516769638999</v>
      </c>
      <c r="Z127" s="125">
        <f t="shared" si="37"/>
        <v>844.97175667053534</v>
      </c>
      <c r="AA127" s="125">
        <f t="shared" si="37"/>
        <v>1640.4198311165337</v>
      </c>
      <c r="AC127" s="71">
        <f t="shared" si="38"/>
        <v>1.0077971867408893</v>
      </c>
      <c r="AD127" s="71"/>
      <c r="AF127" s="73">
        <f t="shared" si="43"/>
        <v>1.0082268074172318</v>
      </c>
      <c r="AG127" s="73">
        <f t="shared" si="44"/>
        <v>1.009392602857591</v>
      </c>
      <c r="AH127" s="73">
        <f>Wgted_Floorspace!AB60</f>
        <v>1.0015225236160448</v>
      </c>
      <c r="AI127" s="73">
        <f t="shared" si="39"/>
        <v>1.0031834963981081</v>
      </c>
      <c r="AJ127" s="73">
        <f t="shared" si="45"/>
        <v>0.99840465498099773</v>
      </c>
      <c r="AK127" s="73">
        <f t="shared" ref="AK127:AK151" si="66">AG127/(AH127*AI127*AJ127)</f>
        <v>1.0062651243251022</v>
      </c>
      <c r="AL127" s="73">
        <f t="shared" si="61"/>
        <v>1.0176966814096791</v>
      </c>
      <c r="AM127" s="73">
        <f t="shared" si="62"/>
        <v>1.0176966814096788</v>
      </c>
      <c r="AN127" s="73"/>
      <c r="AO127" s="73">
        <f t="shared" si="63"/>
        <v>1.0031080064854543</v>
      </c>
      <c r="AR127" s="53"/>
      <c r="BD127" s="95">
        <v>1992</v>
      </c>
      <c r="BE127" s="9">
        <f t="shared" si="51"/>
        <v>1.053783792607174</v>
      </c>
      <c r="BF127" s="9">
        <f t="shared" si="52"/>
        <v>1.0354238221573488</v>
      </c>
      <c r="BG127" s="9">
        <f t="shared" si="53"/>
        <v>1.057279870357102</v>
      </c>
      <c r="BH127" s="9">
        <f t="shared" si="55"/>
        <v>1.0254595409591163</v>
      </c>
      <c r="BI127" s="9">
        <f t="shared" si="54"/>
        <v>0.93869578603758874</v>
      </c>
    </row>
    <row r="128" spans="1:61" x14ac:dyDescent="0.2">
      <c r="A128" s="50" t="s">
        <v>122</v>
      </c>
      <c r="B128" s="50">
        <f t="shared" si="50"/>
        <v>1987</v>
      </c>
      <c r="D128" s="79">
        <f t="shared" si="64"/>
        <v>2420.5341505144115</v>
      </c>
      <c r="F128" s="125">
        <f t="shared" si="56"/>
        <v>10897.897092972609</v>
      </c>
      <c r="G128" s="125">
        <f t="shared" si="56"/>
        <v>7352.2376740109321</v>
      </c>
      <c r="H128" s="125">
        <f t="shared" si="56"/>
        <v>489.80618241722578</v>
      </c>
      <c r="I128" s="125">
        <f t="shared" si="57"/>
        <v>18739.940949400767</v>
      </c>
      <c r="K128" s="84">
        <f t="shared" si="58"/>
        <v>23.855811601734327</v>
      </c>
      <c r="L128" s="84">
        <f t="shared" si="58"/>
        <v>6.7613745231987226</v>
      </c>
      <c r="M128" s="84">
        <f t="shared" si="58"/>
        <v>0.4173453835009171</v>
      </c>
      <c r="N128" s="84">
        <f t="shared" si="59"/>
        <v>31.034531508433965</v>
      </c>
      <c r="P128" s="79">
        <f t="shared" si="34"/>
        <v>129.16444918636796</v>
      </c>
      <c r="R128" s="84">
        <f t="shared" si="65"/>
        <v>77.994866777885974</v>
      </c>
      <c r="T128" s="84">
        <f t="shared" si="36"/>
        <v>79.313211157901605</v>
      </c>
      <c r="V128" s="119">
        <f t="shared" si="60"/>
        <v>0.98337799767820533</v>
      </c>
      <c r="X128" s="125">
        <f t="shared" si="37"/>
        <v>2189.0288922912928</v>
      </c>
      <c r="Y128" s="125">
        <f t="shared" si="37"/>
        <v>919.63492245349698</v>
      </c>
      <c r="Z128" s="125">
        <f t="shared" si="37"/>
        <v>852.06230236068097</v>
      </c>
      <c r="AA128" s="125">
        <f t="shared" si="37"/>
        <v>1656.0634631789665</v>
      </c>
      <c r="AC128" s="71">
        <f t="shared" si="38"/>
        <v>1.004552831970106</v>
      </c>
      <c r="AD128" s="71"/>
      <c r="AF128" s="73">
        <f t="shared" si="43"/>
        <v>1.0160256612778475</v>
      </c>
      <c r="AG128" s="73">
        <f t="shared" si="44"/>
        <v>1.0221418147186254</v>
      </c>
      <c r="AH128" s="73">
        <f>Wgted_Floorspace!AB61</f>
        <v>1.0020753840386092</v>
      </c>
      <c r="AI128" s="73">
        <f t="shared" si="39"/>
        <v>1.0127502141438178</v>
      </c>
      <c r="AJ128" s="73">
        <f t="shared" si="45"/>
        <v>1.0046991368574487</v>
      </c>
      <c r="AK128" s="73">
        <f t="shared" si="66"/>
        <v>1.0024723169244136</v>
      </c>
      <c r="AL128" s="73">
        <f t="shared" si="61"/>
        <v>1.0385223132192305</v>
      </c>
      <c r="AM128" s="73">
        <f t="shared" si="62"/>
        <v>1.0385223132192305</v>
      </c>
      <c r="AN128" s="73"/>
      <c r="AO128" s="73">
        <f t="shared" si="63"/>
        <v>1.0196209884922887</v>
      </c>
      <c r="AR128" s="53"/>
      <c r="BD128" s="95">
        <v>1993</v>
      </c>
      <c r="BE128" s="9">
        <f t="shared" si="51"/>
        <v>1.0615028054839586</v>
      </c>
      <c r="BF128" s="9">
        <f t="shared" si="52"/>
        <v>1.0409448661239573</v>
      </c>
      <c r="BG128" s="9">
        <f t="shared" si="53"/>
        <v>1.0629942845297509</v>
      </c>
      <c r="BH128" s="9">
        <f t="shared" si="55"/>
        <v>1.0292312174681644</v>
      </c>
      <c r="BI128" s="9">
        <f t="shared" si="54"/>
        <v>0.93207216590301056</v>
      </c>
    </row>
    <row r="129" spans="1:61" x14ac:dyDescent="0.2">
      <c r="A129" s="50" t="s">
        <v>122</v>
      </c>
      <c r="B129" s="50">
        <f t="shared" si="50"/>
        <v>1988</v>
      </c>
      <c r="D129" s="79">
        <f t="shared" si="64"/>
        <v>2551.5596753568598</v>
      </c>
      <c r="F129" s="125">
        <f t="shared" si="56"/>
        <v>11099.927467844778</v>
      </c>
      <c r="G129" s="125">
        <f t="shared" si="56"/>
        <v>7333.1599586774319</v>
      </c>
      <c r="H129" s="125">
        <f t="shared" si="56"/>
        <v>513.30429395124656</v>
      </c>
      <c r="I129" s="125">
        <f t="shared" si="57"/>
        <v>18946.391720473453</v>
      </c>
      <c r="K129" s="84">
        <f t="shared" si="58"/>
        <v>24.42425906055437</v>
      </c>
      <c r="L129" s="84">
        <f t="shared" si="58"/>
        <v>6.8401516806316174</v>
      </c>
      <c r="M129" s="84">
        <f t="shared" si="58"/>
        <v>0.45036613977528434</v>
      </c>
      <c r="N129" s="84">
        <f t="shared" si="59"/>
        <v>31.714776880961271</v>
      </c>
      <c r="P129" s="79">
        <f t="shared" si="34"/>
        <v>134.67259164707582</v>
      </c>
      <c r="R129" s="84">
        <f t="shared" si="65"/>
        <v>80.45333835813895</v>
      </c>
      <c r="T129" s="84">
        <f t="shared" si="36"/>
        <v>78.854610337830195</v>
      </c>
      <c r="V129" s="119">
        <f t="shared" si="60"/>
        <v>1.0202743760125053</v>
      </c>
      <c r="X129" s="125">
        <f t="shared" si="37"/>
        <v>2200.3980774927277</v>
      </c>
      <c r="Y129" s="125">
        <f t="shared" si="37"/>
        <v>932.77000899694951</v>
      </c>
      <c r="Z129" s="125">
        <f t="shared" si="37"/>
        <v>877.38626986444012</v>
      </c>
      <c r="AA129" s="125">
        <f t="shared" si="37"/>
        <v>1673.9217339568838</v>
      </c>
      <c r="AC129" s="71">
        <f t="shared" si="38"/>
        <v>0.99874435762111791</v>
      </c>
      <c r="AD129" s="71"/>
      <c r="AF129" s="73">
        <f t="shared" si="43"/>
        <v>1.0272188278820975</v>
      </c>
      <c r="AG129" s="73">
        <f t="shared" si="44"/>
        <v>1.0657304551377327</v>
      </c>
      <c r="AH129" s="73">
        <f>Wgted_Floorspace!AB62</f>
        <v>1.0014855445030526</v>
      </c>
      <c r="AI129" s="73">
        <f t="shared" si="39"/>
        <v>1.0236712736060298</v>
      </c>
      <c r="AJ129" s="73">
        <f t="shared" si="45"/>
        <v>1.042395485111284</v>
      </c>
      <c r="AK129" s="73">
        <f t="shared" si="66"/>
        <v>0.99726287923277523</v>
      </c>
      <c r="AL129" s="73">
        <f t="shared" si="61"/>
        <v>1.0947383889648359</v>
      </c>
      <c r="AM129" s="73">
        <f t="shared" si="62"/>
        <v>1.0947383889648361</v>
      </c>
      <c r="AN129" s="73"/>
      <c r="AO129" s="73">
        <f t="shared" si="63"/>
        <v>1.0686554942841466</v>
      </c>
      <c r="AR129" s="53"/>
      <c r="BD129" s="95">
        <v>1994</v>
      </c>
      <c r="BE129" s="9">
        <f t="shared" si="51"/>
        <v>1.0686785422583811</v>
      </c>
      <c r="BF129" s="9">
        <f t="shared" si="52"/>
        <v>1.0503895701621018</v>
      </c>
      <c r="BG129" s="9">
        <f t="shared" si="53"/>
        <v>1.0687549996694534</v>
      </c>
      <c r="BH129" s="9">
        <f t="shared" si="55"/>
        <v>1.0255583224679614</v>
      </c>
      <c r="BI129" s="9">
        <f t="shared" si="54"/>
        <v>0.9282354831211258</v>
      </c>
    </row>
    <row r="130" spans="1:61" x14ac:dyDescent="0.2">
      <c r="A130" s="50" t="s">
        <v>122</v>
      </c>
      <c r="B130" s="50">
        <f t="shared" si="50"/>
        <v>1989</v>
      </c>
      <c r="D130" s="79">
        <f t="shared" si="64"/>
        <v>2576.997270716799</v>
      </c>
      <c r="F130" s="125">
        <f t="shared" si="56"/>
        <v>11295.43639692226</v>
      </c>
      <c r="G130" s="125">
        <f t="shared" si="56"/>
        <v>7300.6176819249367</v>
      </c>
      <c r="H130" s="125">
        <f t="shared" si="56"/>
        <v>536.01618023911897</v>
      </c>
      <c r="I130" s="125">
        <f t="shared" si="57"/>
        <v>19132.070259086315</v>
      </c>
      <c r="K130" s="84">
        <f t="shared" si="58"/>
        <v>24.973719565772406</v>
      </c>
      <c r="L130" s="84">
        <f t="shared" si="58"/>
        <v>6.8914856981274291</v>
      </c>
      <c r="M130" s="84">
        <f t="shared" si="58"/>
        <v>0.48386218743989462</v>
      </c>
      <c r="N130" s="84">
        <f t="shared" si="59"/>
        <v>32.349067451339728</v>
      </c>
      <c r="P130" s="79">
        <f t="shared" si="34"/>
        <v>134.69516031559192</v>
      </c>
      <c r="R130" s="84">
        <f t="shared" si="65"/>
        <v>79.662181130667292</v>
      </c>
      <c r="T130" s="84">
        <f t="shared" si="36"/>
        <v>77.709243559154714</v>
      </c>
      <c r="V130" s="119">
        <f t="shared" si="60"/>
        <v>1.0251313419365091</v>
      </c>
      <c r="X130" s="125">
        <f t="shared" si="37"/>
        <v>2210.9565923966566</v>
      </c>
      <c r="Y130" s="125">
        <f t="shared" si="37"/>
        <v>943.9592645961385</v>
      </c>
      <c r="Z130" s="125">
        <f t="shared" si="37"/>
        <v>902.70071180321793</v>
      </c>
      <c r="AA130" s="125">
        <f t="shared" si="37"/>
        <v>1690.8294300234613</v>
      </c>
      <c r="AC130" s="71">
        <f t="shared" si="38"/>
        <v>0.98423755069241747</v>
      </c>
      <c r="AD130" s="71"/>
      <c r="AF130" s="73">
        <f t="shared" si="43"/>
        <v>1.0372857838286833</v>
      </c>
      <c r="AG130" s="73">
        <f t="shared" si="44"/>
        <v>1.0659090521118859</v>
      </c>
      <c r="AH130" s="73">
        <f>Wgted_Floorspace!AB63</f>
        <v>1.0007306449847078</v>
      </c>
      <c r="AI130" s="73">
        <f t="shared" si="39"/>
        <v>1.0340110179412108</v>
      </c>
      <c r="AJ130" s="73">
        <f t="shared" si="45"/>
        <v>1.0473577574858075</v>
      </c>
      <c r="AK130" s="73">
        <f t="shared" si="66"/>
        <v>0.98351894750605728</v>
      </c>
      <c r="AL130" s="73">
        <f t="shared" si="61"/>
        <v>1.1056523066099666</v>
      </c>
      <c r="AM130" s="73">
        <f t="shared" si="62"/>
        <v>1.1056523066099664</v>
      </c>
      <c r="AN130" s="73"/>
      <c r="AO130" s="73">
        <f t="shared" si="63"/>
        <v>1.0837707344782204</v>
      </c>
      <c r="AR130" s="53"/>
      <c r="BD130" s="95">
        <v>1995</v>
      </c>
      <c r="BE130" s="9">
        <f t="shared" si="51"/>
        <v>1.0292649278386139</v>
      </c>
      <c r="BF130" s="9">
        <f t="shared" si="52"/>
        <v>1.0602653878237898</v>
      </c>
      <c r="BG130" s="9">
        <f t="shared" si="53"/>
        <v>1.073183174896118</v>
      </c>
      <c r="BH130" s="9">
        <f t="shared" si="55"/>
        <v>1.0157719471008426</v>
      </c>
      <c r="BI130" s="9">
        <f t="shared" si="54"/>
        <v>0.89051762707128512</v>
      </c>
    </row>
    <row r="131" spans="1:61" x14ac:dyDescent="0.2">
      <c r="A131" s="50" t="s">
        <v>122</v>
      </c>
      <c r="B131" s="50">
        <f t="shared" si="50"/>
        <v>1990</v>
      </c>
      <c r="D131" s="79">
        <f t="shared" si="64"/>
        <v>2280.1817745704452</v>
      </c>
      <c r="F131" s="125">
        <f t="shared" si="56"/>
        <v>11341.183935558944</v>
      </c>
      <c r="G131" s="125">
        <f t="shared" si="56"/>
        <v>7212.1754008091502</v>
      </c>
      <c r="H131" s="125">
        <f t="shared" si="56"/>
        <v>527.72130021593125</v>
      </c>
      <c r="I131" s="125">
        <f t="shared" si="57"/>
        <v>19081.080636584022</v>
      </c>
      <c r="K131" s="84">
        <f t="shared" si="58"/>
        <v>25.202948375604873</v>
      </c>
      <c r="L131" s="84">
        <f t="shared" si="58"/>
        <v>6.8717755243094336</v>
      </c>
      <c r="M131" s="84">
        <f t="shared" si="58"/>
        <v>0.48972898466716219</v>
      </c>
      <c r="N131" s="84">
        <f t="shared" si="59"/>
        <v>32.564452884581463</v>
      </c>
      <c r="P131" s="79">
        <f t="shared" si="34"/>
        <v>119.499614198929</v>
      </c>
      <c r="R131" s="84">
        <f t="shared" si="65"/>
        <v>70.020576812763224</v>
      </c>
      <c r="T131" s="84">
        <f t="shared" si="36"/>
        <v>77.120872185058573</v>
      </c>
      <c r="V131" s="119">
        <f t="shared" si="60"/>
        <v>0.90793289584099179</v>
      </c>
      <c r="X131" s="125">
        <f t="shared" ref="X131:AA150" si="67">X56</f>
        <v>2222.2502093969224</v>
      </c>
      <c r="Y131" s="125">
        <f t="shared" si="67"/>
        <v>952.80205242075419</v>
      </c>
      <c r="Z131" s="125">
        <f t="shared" si="67"/>
        <v>928.00685601808482</v>
      </c>
      <c r="AA131" s="125">
        <f t="shared" si="67"/>
        <v>1706.6356725177225</v>
      </c>
      <c r="AC131" s="71">
        <f t="shared" si="38"/>
        <v>0.97678544881090712</v>
      </c>
      <c r="AD131" s="71"/>
      <c r="AF131" s="73">
        <f t="shared" si="43"/>
        <v>1.0345212732541258</v>
      </c>
      <c r="AG131" s="73">
        <f t="shared" si="44"/>
        <v>0.94565922190577634</v>
      </c>
      <c r="AH131" s="73">
        <f>Wgted_Floorspace!AB64</f>
        <v>1.000014348259183</v>
      </c>
      <c r="AI131" s="73">
        <f t="shared" si="39"/>
        <v>1.0436771785846826</v>
      </c>
      <c r="AJ131" s="73">
        <f t="shared" si="45"/>
        <v>0.92761826981045681</v>
      </c>
      <c r="AK131" s="73">
        <f t="shared" si="66"/>
        <v>0.97677143384121201</v>
      </c>
      <c r="AL131" s="73">
        <f t="shared" si="61"/>
        <v>0.97830458231046979</v>
      </c>
      <c r="AM131" s="73">
        <f t="shared" si="62"/>
        <v>0.97830458231046957</v>
      </c>
      <c r="AN131" s="73"/>
      <c r="AO131" s="73">
        <f t="shared" si="63"/>
        <v>0.96814790967720565</v>
      </c>
      <c r="AR131" s="53"/>
      <c r="BD131" s="95">
        <v>1996</v>
      </c>
      <c r="BE131" s="9">
        <f t="shared" si="51"/>
        <v>1.0799601977069937</v>
      </c>
      <c r="BF131" s="9">
        <f t="shared" si="52"/>
        <v>1.0659863721821614</v>
      </c>
      <c r="BG131" s="9">
        <f t="shared" si="53"/>
        <v>1.0809249646232044</v>
      </c>
      <c r="BH131" s="9">
        <f t="shared" si="55"/>
        <v>1.0266118415123959</v>
      </c>
      <c r="BI131" s="9">
        <f t="shared" si="54"/>
        <v>0.91296531961500271</v>
      </c>
    </row>
    <row r="132" spans="1:61" x14ac:dyDescent="0.2">
      <c r="A132" s="50" t="s">
        <v>122</v>
      </c>
      <c r="B132" s="50">
        <f t="shared" si="50"/>
        <v>1991</v>
      </c>
      <c r="D132" s="79">
        <f t="shared" si="64"/>
        <v>2277.4535841580246</v>
      </c>
      <c r="F132" s="125">
        <f t="shared" si="56"/>
        <v>11370.389254114825</v>
      </c>
      <c r="G132" s="125">
        <f t="shared" si="56"/>
        <v>7114.2189112878787</v>
      </c>
      <c r="H132" s="125">
        <f t="shared" si="56"/>
        <v>517.44430525278892</v>
      </c>
      <c r="I132" s="125">
        <f t="shared" si="57"/>
        <v>19002.052470655493</v>
      </c>
      <c r="K132" s="84">
        <f t="shared" si="58"/>
        <v>25.360069505124549</v>
      </c>
      <c r="L132" s="84">
        <f t="shared" si="58"/>
        <v>6.8126056599983027</v>
      </c>
      <c r="M132" s="84">
        <f t="shared" si="58"/>
        <v>0.48804750825982696</v>
      </c>
      <c r="N132" s="84">
        <f t="shared" si="59"/>
        <v>32.660722673382679</v>
      </c>
      <c r="P132" s="79">
        <f t="shared" si="34"/>
        <v>119.85303101730997</v>
      </c>
      <c r="R132" s="84">
        <f t="shared" si="65"/>
        <v>69.730654980701573</v>
      </c>
      <c r="T132" s="84">
        <f t="shared" si="36"/>
        <v>75.012896114361723</v>
      </c>
      <c r="V132" s="119">
        <f t="shared" si="60"/>
        <v>0.92958222642667931</v>
      </c>
      <c r="X132" s="125">
        <f t="shared" si="67"/>
        <v>2230.360714867084</v>
      </c>
      <c r="Y132" s="125">
        <f t="shared" si="67"/>
        <v>957.60416497571975</v>
      </c>
      <c r="Z132" s="125">
        <f t="shared" si="67"/>
        <v>943.18848097361774</v>
      </c>
      <c r="AA132" s="125">
        <f t="shared" si="67"/>
        <v>1718.7997309143318</v>
      </c>
      <c r="AC132" s="71">
        <f t="shared" si="38"/>
        <v>0.95008657606790425</v>
      </c>
      <c r="AD132" s="71"/>
      <c r="AF132" s="73">
        <f t="shared" si="43"/>
        <v>1.0302365935550857</v>
      </c>
      <c r="AG132" s="73">
        <f t="shared" si="44"/>
        <v>0.94845598301432865</v>
      </c>
      <c r="AH132" s="73">
        <f>Wgted_Floorspace!AB65</f>
        <v>0.99909388186551096</v>
      </c>
      <c r="AI132" s="73">
        <f t="shared" si="39"/>
        <v>1.0511159954053715</v>
      </c>
      <c r="AJ132" s="73">
        <f t="shared" si="45"/>
        <v>0.94973699099837938</v>
      </c>
      <c r="AK132" s="73">
        <f t="shared" si="66"/>
        <v>0.95094824751994289</v>
      </c>
      <c r="AL132" s="73">
        <f t="shared" si="61"/>
        <v>0.97713406107762213</v>
      </c>
      <c r="AM132" s="73">
        <f t="shared" si="62"/>
        <v>0.97713406107762213</v>
      </c>
      <c r="AN132" s="73"/>
      <c r="AO132" s="73">
        <f t="shared" si="63"/>
        <v>0.99737917966396805</v>
      </c>
      <c r="AR132" s="53"/>
      <c r="BD132" s="95">
        <v>1997</v>
      </c>
      <c r="BE132" s="9">
        <f t="shared" si="51"/>
        <v>1.043140954891226</v>
      </c>
      <c r="BF132" s="9">
        <f t="shared" si="52"/>
        <v>1.0719134381255386</v>
      </c>
      <c r="BG132" s="9">
        <f t="shared" si="53"/>
        <v>1.0882224465993837</v>
      </c>
      <c r="BH132" s="9">
        <f t="shared" si="55"/>
        <v>1.0099255988853464</v>
      </c>
      <c r="BI132" s="9">
        <f t="shared" si="54"/>
        <v>0.88547483018554396</v>
      </c>
    </row>
    <row r="133" spans="1:61" x14ac:dyDescent="0.2">
      <c r="A133" s="50" t="s">
        <v>122</v>
      </c>
      <c r="B133" s="50">
        <f t="shared" si="50"/>
        <v>1992</v>
      </c>
      <c r="D133" s="79">
        <f t="shared" si="64"/>
        <v>2456.1048181598458</v>
      </c>
      <c r="F133" s="125">
        <f t="shared" si="56"/>
        <v>11439.323006360806</v>
      </c>
      <c r="G133" s="125">
        <f t="shared" si="56"/>
        <v>7134.2589189844166</v>
      </c>
      <c r="H133" s="125">
        <f t="shared" si="56"/>
        <v>524.1456462473833</v>
      </c>
      <c r="I133" s="125">
        <f t="shared" si="57"/>
        <v>19097.727571592604</v>
      </c>
      <c r="K133" s="84">
        <f t="shared" si="58"/>
        <v>25.669780133417369</v>
      </c>
      <c r="L133" s="84">
        <f t="shared" si="58"/>
        <v>6.8454151498851399</v>
      </c>
      <c r="M133" s="84">
        <f t="shared" si="58"/>
        <v>0.5024646022285586</v>
      </c>
      <c r="N133" s="84">
        <f t="shared" si="59"/>
        <v>33.017659885531067</v>
      </c>
      <c r="P133" s="79">
        <f t="shared" si="34"/>
        <v>128.60717637491283</v>
      </c>
      <c r="R133" s="84">
        <f t="shared" si="65"/>
        <v>74.387610347762873</v>
      </c>
      <c r="T133" s="84">
        <f t="shared" si="36"/>
        <v>74.017872181955184</v>
      </c>
      <c r="V133" s="119">
        <f t="shared" si="60"/>
        <v>1.0049952552661712</v>
      </c>
      <c r="X133" s="125">
        <f t="shared" si="67"/>
        <v>2243.9946943664199</v>
      </c>
      <c r="Y133" s="125">
        <f t="shared" si="67"/>
        <v>959.5131362094728</v>
      </c>
      <c r="Z133" s="125">
        <f t="shared" si="67"/>
        <v>958.63545910559412</v>
      </c>
      <c r="AA133" s="125">
        <f t="shared" si="67"/>
        <v>1728.8789863483034</v>
      </c>
      <c r="AC133" s="71">
        <f t="shared" si="38"/>
        <v>0.93748395798468165</v>
      </c>
      <c r="AD133" s="71"/>
      <c r="AF133" s="73">
        <f t="shared" si="43"/>
        <v>1.0354238221573488</v>
      </c>
      <c r="AG133" s="73">
        <f t="shared" si="44"/>
        <v>1.0177318408722444</v>
      </c>
      <c r="AH133" s="73">
        <f>Wgted_Floorspace!AB66</f>
        <v>0.99870903004899747</v>
      </c>
      <c r="AI133" s="73">
        <f t="shared" si="39"/>
        <v>1.057279870357102</v>
      </c>
      <c r="AJ133" s="73">
        <f t="shared" si="45"/>
        <v>1.0267850896559996</v>
      </c>
      <c r="AK133" s="73">
        <f t="shared" si="66"/>
        <v>0.93869578603758874</v>
      </c>
      <c r="AL133" s="73">
        <f t="shared" si="61"/>
        <v>1.053783792607174</v>
      </c>
      <c r="AM133" s="73">
        <f t="shared" si="62"/>
        <v>1.053783792607174</v>
      </c>
      <c r="AN133" s="73"/>
      <c r="AO133" s="73">
        <f t="shared" si="63"/>
        <v>1.0841977305217079</v>
      </c>
      <c r="AR133" s="53"/>
      <c r="BD133" s="95">
        <v>1998</v>
      </c>
      <c r="BE133" s="9">
        <f t="shared" si="51"/>
        <v>0.96072793043317639</v>
      </c>
      <c r="BF133" s="9">
        <f t="shared" si="52"/>
        <v>1.079620743631694</v>
      </c>
      <c r="BG133" s="9">
        <f t="shared" si="53"/>
        <v>1.100510101478946</v>
      </c>
      <c r="BH133" s="9">
        <f t="shared" si="55"/>
        <v>0.89997277539341736</v>
      </c>
      <c r="BI133" s="9">
        <f t="shared" si="54"/>
        <v>0.89847457313083912</v>
      </c>
    </row>
    <row r="134" spans="1:61" x14ac:dyDescent="0.2">
      <c r="A134" s="50" t="s">
        <v>122</v>
      </c>
      <c r="B134" s="50">
        <f t="shared" si="50"/>
        <v>1993</v>
      </c>
      <c r="D134" s="79">
        <f t="shared" si="64"/>
        <v>2474.0958945562688</v>
      </c>
      <c r="F134" s="125">
        <f t="shared" si="56"/>
        <v>11519.730384953949</v>
      </c>
      <c r="G134" s="125">
        <f t="shared" si="56"/>
        <v>7147.1577149775512</v>
      </c>
      <c r="H134" s="125">
        <f t="shared" si="56"/>
        <v>532.67158265637227</v>
      </c>
      <c r="I134" s="125">
        <f t="shared" si="57"/>
        <v>19199.559682587875</v>
      </c>
      <c r="K134" s="84">
        <f t="shared" si="58"/>
        <v>25.995982586276003</v>
      </c>
      <c r="L134" s="84">
        <f t="shared" si="58"/>
        <v>6.8582713503773434</v>
      </c>
      <c r="M134" s="84">
        <f t="shared" si="58"/>
        <v>0.51886761492370836</v>
      </c>
      <c r="N134" s="84">
        <f t="shared" si="59"/>
        <v>33.373121551577057</v>
      </c>
      <c r="P134" s="79">
        <f t="shared" si="34"/>
        <v>128.86211639530632</v>
      </c>
      <c r="R134" s="84">
        <f t="shared" si="65"/>
        <v>74.134386582107254</v>
      </c>
      <c r="T134" s="84">
        <f t="shared" si="36"/>
        <v>73.453225623406951</v>
      </c>
      <c r="V134" s="119">
        <f t="shared" si="60"/>
        <v>1.0092733974977846</v>
      </c>
      <c r="X134" s="125">
        <f t="shared" si="67"/>
        <v>2256.6485254055647</v>
      </c>
      <c r="Y134" s="125">
        <f t="shared" si="67"/>
        <v>959.58024488604485</v>
      </c>
      <c r="Z134" s="125">
        <f t="shared" si="67"/>
        <v>974.08540612618185</v>
      </c>
      <c r="AA134" s="125">
        <f t="shared" si="67"/>
        <v>1738.2232771641748</v>
      </c>
      <c r="AC134" s="71">
        <f t="shared" si="38"/>
        <v>0.9303323461514077</v>
      </c>
      <c r="AD134" s="71"/>
      <c r="AF134" s="73">
        <f t="shared" si="43"/>
        <v>1.0409448661239573</v>
      </c>
      <c r="AG134" s="73">
        <f t="shared" si="44"/>
        <v>1.0197493066434444</v>
      </c>
      <c r="AH134" s="73">
        <f>Wgted_Floorspace!AB67</f>
        <v>0.99813338514414585</v>
      </c>
      <c r="AI134" s="73">
        <f t="shared" si="39"/>
        <v>1.0629942845297509</v>
      </c>
      <c r="AJ134" s="73">
        <f t="shared" si="45"/>
        <v>1.0311559885551043</v>
      </c>
      <c r="AK134" s="73">
        <f t="shared" si="66"/>
        <v>0.93207216590301056</v>
      </c>
      <c r="AL134" s="73">
        <f t="shared" si="61"/>
        <v>1.0615028054839584</v>
      </c>
      <c r="AM134" s="73">
        <f t="shared" si="62"/>
        <v>1.0615028054839586</v>
      </c>
      <c r="AN134" s="73"/>
      <c r="AO134" s="73">
        <f t="shared" si="63"/>
        <v>1.0940669016282558</v>
      </c>
      <c r="AR134" s="53"/>
      <c r="BD134" s="95">
        <v>1999</v>
      </c>
      <c r="BE134" s="9">
        <f t="shared" si="51"/>
        <v>1.0279158260979726</v>
      </c>
      <c r="BF134" s="9">
        <f t="shared" si="52"/>
        <v>1.0881535196012184</v>
      </c>
      <c r="BG134" s="9">
        <f t="shared" si="53"/>
        <v>1.1140195006266234</v>
      </c>
      <c r="BH134" s="9">
        <f t="shared" si="55"/>
        <v>0.95440698200703622</v>
      </c>
      <c r="BI134" s="9">
        <f t="shared" si="54"/>
        <v>0.8884663433779445</v>
      </c>
    </row>
    <row r="135" spans="1:61" x14ac:dyDescent="0.2">
      <c r="A135" s="50" t="s">
        <v>122</v>
      </c>
      <c r="B135" s="50">
        <f t="shared" si="50"/>
        <v>1994</v>
      </c>
      <c r="D135" s="79">
        <f t="shared" si="64"/>
        <v>2490.820731082651</v>
      </c>
      <c r="F135" s="125">
        <f t="shared" si="56"/>
        <v>11632.424313441283</v>
      </c>
      <c r="G135" s="125">
        <f t="shared" si="56"/>
        <v>7199.2000618758302</v>
      </c>
      <c r="H135" s="125">
        <f t="shared" si="56"/>
        <v>542.13680896983169</v>
      </c>
      <c r="I135" s="125">
        <f t="shared" si="57"/>
        <v>19373.761184286945</v>
      </c>
      <c r="K135" s="84">
        <f t="shared" si="58"/>
        <v>26.400185693356942</v>
      </c>
      <c r="L135" s="84">
        <f t="shared" si="58"/>
        <v>6.9255739872316395</v>
      </c>
      <c r="M135" s="84">
        <f t="shared" si="58"/>
        <v>0.53266386098523855</v>
      </c>
      <c r="N135" s="84">
        <f t="shared" si="59"/>
        <v>33.858423541573821</v>
      </c>
      <c r="P135" s="79">
        <f t="shared" si="34"/>
        <v>128.56670975705154</v>
      </c>
      <c r="R135" s="84">
        <f t="shared" si="65"/>
        <v>73.565762092385697</v>
      </c>
      <c r="T135" s="84">
        <f t="shared" si="36"/>
        <v>73.128946958710571</v>
      </c>
      <c r="V135" s="119">
        <f t="shared" si="60"/>
        <v>1.0059732178821303</v>
      </c>
      <c r="X135" s="125">
        <f t="shared" si="67"/>
        <v>2269.5342760882177</v>
      </c>
      <c r="Y135" s="125">
        <f t="shared" si="67"/>
        <v>961.99215575446954</v>
      </c>
      <c r="Z135" s="125">
        <f t="shared" si="67"/>
        <v>982.52664672853768</v>
      </c>
      <c r="AA135" s="125">
        <f t="shared" si="67"/>
        <v>1747.6432799757351</v>
      </c>
      <c r="AC135" s="71">
        <f t="shared" si="38"/>
        <v>0.92622514829354141</v>
      </c>
      <c r="AD135" s="71"/>
      <c r="AF135" s="73">
        <f t="shared" si="43"/>
        <v>1.0503895701621018</v>
      </c>
      <c r="AG135" s="73">
        <f t="shared" si="44"/>
        <v>1.0174116086219867</v>
      </c>
      <c r="AH135" s="73">
        <f>Wgted_Floorspace!AB68</f>
        <v>0.99783424048731173</v>
      </c>
      <c r="AI135" s="73">
        <f t="shared" si="39"/>
        <v>1.0687549996694534</v>
      </c>
      <c r="AJ135" s="73">
        <f t="shared" si="45"/>
        <v>1.0277842559973789</v>
      </c>
      <c r="AK135" s="73">
        <f t="shared" si="66"/>
        <v>0.9282354831211258</v>
      </c>
      <c r="AL135" s="73">
        <f t="shared" si="61"/>
        <v>1.0686785422583813</v>
      </c>
      <c r="AM135" s="73">
        <f t="shared" si="62"/>
        <v>1.0686785422583811</v>
      </c>
      <c r="AN135" s="73"/>
      <c r="AO135" s="73">
        <f t="shared" si="63"/>
        <v>1.0960705845902512</v>
      </c>
      <c r="AR135" s="53"/>
      <c r="BD135" s="95">
        <v>2000</v>
      </c>
      <c r="BE135" s="9">
        <f t="shared" si="51"/>
        <v>1.1074033247386694</v>
      </c>
      <c r="BF135" s="9">
        <f t="shared" si="52"/>
        <v>1.0927394314672039</v>
      </c>
      <c r="BG135" s="9">
        <f t="shared" si="53"/>
        <v>1.1232400807483203</v>
      </c>
      <c r="BH135" s="9">
        <f t="shared" si="55"/>
        <v>0.9954221878157542</v>
      </c>
      <c r="BI135" s="9">
        <f t="shared" si="54"/>
        <v>0.90637788241004535</v>
      </c>
    </row>
    <row r="136" spans="1:61" x14ac:dyDescent="0.2">
      <c r="A136" s="50" t="s">
        <v>122</v>
      </c>
      <c r="B136" s="50">
        <f t="shared" si="50"/>
        <v>1995</v>
      </c>
      <c r="D136" s="79">
        <f t="shared" si="64"/>
        <v>2398.9575149688585</v>
      </c>
      <c r="F136" s="125">
        <f t="shared" si="56"/>
        <v>11745.367079480158</v>
      </c>
      <c r="G136" s="125">
        <f t="shared" si="56"/>
        <v>7256.9625299062882</v>
      </c>
      <c r="H136" s="125">
        <f t="shared" si="56"/>
        <v>553.58469057507341</v>
      </c>
      <c r="I136" s="125">
        <f t="shared" si="57"/>
        <v>19555.914299961521</v>
      </c>
      <c r="K136" s="84">
        <f t="shared" si="58"/>
        <v>26.745180730652191</v>
      </c>
      <c r="L136" s="84">
        <f t="shared" si="58"/>
        <v>7.0246065607206969</v>
      </c>
      <c r="M136" s="84">
        <f t="shared" si="58"/>
        <v>0.5485795819127719</v>
      </c>
      <c r="N136" s="84">
        <f t="shared" si="59"/>
        <v>34.318366873285655</v>
      </c>
      <c r="P136" s="79">
        <f t="shared" si="34"/>
        <v>122.67171343523319</v>
      </c>
      <c r="R136" s="84">
        <f t="shared" si="65"/>
        <v>69.903020846725425</v>
      </c>
      <c r="T136" s="84">
        <f t="shared" si="36"/>
        <v>70.166202719698418</v>
      </c>
      <c r="V136" s="119">
        <f t="shared" si="60"/>
        <v>0.99624916465802837</v>
      </c>
      <c r="X136" s="125">
        <f t="shared" si="67"/>
        <v>2277.0834278459956</v>
      </c>
      <c r="Y136" s="125">
        <f t="shared" si="67"/>
        <v>967.9816495912662</v>
      </c>
      <c r="Z136" s="125">
        <f t="shared" si="67"/>
        <v>990.95872998745313</v>
      </c>
      <c r="AA136" s="125">
        <f t="shared" si="67"/>
        <v>1754.8842946889565</v>
      </c>
      <c r="AC136" s="71">
        <f t="shared" si="38"/>
        <v>0.88870008692920566</v>
      </c>
      <c r="AD136" s="71"/>
      <c r="AF136" s="73">
        <f t="shared" si="43"/>
        <v>1.0602653878237898</v>
      </c>
      <c r="AG136" s="73">
        <f t="shared" si="44"/>
        <v>0.97076160332951666</v>
      </c>
      <c r="AH136" s="73">
        <f>Wgted_Floorspace!AB69</f>
        <v>0.99795900711358554</v>
      </c>
      <c r="AI136" s="73">
        <f t="shared" si="39"/>
        <v>1.073183174896118</v>
      </c>
      <c r="AJ136" s="73">
        <f t="shared" si="45"/>
        <v>1.0178493704253222</v>
      </c>
      <c r="AK136" s="73">
        <f t="shared" si="66"/>
        <v>0.89051762707128512</v>
      </c>
      <c r="AL136" s="73">
        <f t="shared" si="61"/>
        <v>1.0292649278386139</v>
      </c>
      <c r="AM136" s="73">
        <f t="shared" si="62"/>
        <v>1.0292649278386139</v>
      </c>
      <c r="AN136" s="73"/>
      <c r="AO136" s="73">
        <f t="shared" si="63"/>
        <v>1.090109363160094</v>
      </c>
      <c r="AR136" s="53"/>
      <c r="BD136" s="95">
        <v>2001</v>
      </c>
      <c r="BE136" s="9">
        <f t="shared" si="51"/>
        <v>1.0715103725653825</v>
      </c>
      <c r="BF136" s="9">
        <f t="shared" si="52"/>
        <v>1.0968719339100075</v>
      </c>
      <c r="BG136" s="9">
        <f t="shared" si="53"/>
        <v>1.1328451097557117</v>
      </c>
      <c r="BH136" s="9">
        <f t="shared" si="55"/>
        <v>0.94822216283046823</v>
      </c>
      <c r="BI136" s="9">
        <f t="shared" si="54"/>
        <v>0.90941019633609643</v>
      </c>
    </row>
    <row r="137" spans="1:61" x14ac:dyDescent="0.2">
      <c r="A137" s="50" t="s">
        <v>122</v>
      </c>
      <c r="B137" s="50">
        <f t="shared" si="50"/>
        <v>1996</v>
      </c>
      <c r="D137" s="79">
        <f t="shared" si="64"/>
        <v>2517.1154307151073</v>
      </c>
      <c r="F137" s="125">
        <f t="shared" si="56"/>
        <v>11854.509410728087</v>
      </c>
      <c r="G137" s="125">
        <f t="shared" si="56"/>
        <v>7244.7783487364622</v>
      </c>
      <c r="H137" s="125">
        <f t="shared" si="56"/>
        <v>562.14642363997382</v>
      </c>
      <c r="I137" s="125">
        <f t="shared" si="57"/>
        <v>19661.434183104524</v>
      </c>
      <c r="K137" s="84">
        <f t="shared" si="58"/>
        <v>27.115557181679861</v>
      </c>
      <c r="L137" s="84">
        <f t="shared" si="58"/>
        <v>7.0749557150055047</v>
      </c>
      <c r="M137" s="84">
        <f t="shared" si="58"/>
        <v>0.5619327732720979</v>
      </c>
      <c r="N137" s="84">
        <f t="shared" si="59"/>
        <v>34.75244566995746</v>
      </c>
      <c r="P137" s="79">
        <f t="shared" si="34"/>
        <v>128.02298180659255</v>
      </c>
      <c r="R137" s="84">
        <f t="shared" si="65"/>
        <v>72.429878881620255</v>
      </c>
      <c r="T137" s="84">
        <f t="shared" si="36"/>
        <v>71.909378664259307</v>
      </c>
      <c r="V137" s="119">
        <f t="shared" si="60"/>
        <v>1.0072382799994857</v>
      </c>
      <c r="X137" s="125">
        <f t="shared" si="67"/>
        <v>2287.3622384694249</v>
      </c>
      <c r="Y137" s="125">
        <f t="shared" si="67"/>
        <v>976.55930581222333</v>
      </c>
      <c r="Z137" s="125">
        <f t="shared" si="67"/>
        <v>999.61993822447107</v>
      </c>
      <c r="AA137" s="125">
        <f t="shared" si="67"/>
        <v>1767.5437786639673</v>
      </c>
      <c r="AC137" s="71">
        <f t="shared" si="38"/>
        <v>0.91077853144262455</v>
      </c>
      <c r="AD137" s="71"/>
      <c r="AF137" s="73">
        <f t="shared" si="43"/>
        <v>1.0659863721821614</v>
      </c>
      <c r="AG137" s="73">
        <f t="shared" si="44"/>
        <v>1.0131088219225792</v>
      </c>
      <c r="AH137" s="73">
        <f>Wgted_Floorspace!AB70</f>
        <v>0.99760474124767395</v>
      </c>
      <c r="AI137" s="73">
        <f t="shared" si="39"/>
        <v>1.0809249646232044</v>
      </c>
      <c r="AJ137" s="73">
        <f t="shared" si="45"/>
        <v>1.0290767465964963</v>
      </c>
      <c r="AK137" s="73">
        <f t="shared" si="66"/>
        <v>0.91296531961500271</v>
      </c>
      <c r="AL137" s="73">
        <f t="shared" si="61"/>
        <v>1.0799601977069935</v>
      </c>
      <c r="AM137" s="73">
        <f t="shared" si="62"/>
        <v>1.0799601977069937</v>
      </c>
      <c r="AN137" s="73"/>
      <c r="AO137" s="73">
        <f t="shared" si="63"/>
        <v>1.1096903684685493</v>
      </c>
      <c r="AR137" s="53"/>
      <c r="BD137" s="95">
        <v>2002</v>
      </c>
      <c r="BE137" s="9">
        <f t="shared" si="51"/>
        <v>1.0565156814446872</v>
      </c>
      <c r="BF137" s="9">
        <f t="shared" si="52"/>
        <v>1.1013866643415982</v>
      </c>
      <c r="BG137" s="9">
        <f t="shared" si="53"/>
        <v>1.1390771576000851</v>
      </c>
      <c r="BH137" s="9">
        <f t="shared" si="55"/>
        <v>0.95833642993641488</v>
      </c>
      <c r="BI137" s="9">
        <f t="shared" si="54"/>
        <v>0.87874930251579741</v>
      </c>
    </row>
    <row r="138" spans="1:61" x14ac:dyDescent="0.2">
      <c r="A138" s="50" t="s">
        <v>122</v>
      </c>
      <c r="B138" s="50">
        <f t="shared" si="50"/>
        <v>1997</v>
      </c>
      <c r="D138" s="79">
        <f t="shared" si="64"/>
        <v>2431.2990418930081</v>
      </c>
      <c r="F138" s="125">
        <f t="shared" si="56"/>
        <v>11965.750829604835</v>
      </c>
      <c r="G138" s="125">
        <f t="shared" si="56"/>
        <v>7234.376549233928</v>
      </c>
      <c r="H138" s="125">
        <f t="shared" si="56"/>
        <v>570.62772992269686</v>
      </c>
      <c r="I138" s="125">
        <f t="shared" si="57"/>
        <v>19770.755108761459</v>
      </c>
      <c r="K138" s="84">
        <f t="shared" si="58"/>
        <v>27.475962309186446</v>
      </c>
      <c r="L138" s="84">
        <f t="shared" si="58"/>
        <v>7.1302860498755418</v>
      </c>
      <c r="M138" s="84">
        <f t="shared" si="58"/>
        <v>0.57535017931603261</v>
      </c>
      <c r="N138" s="84">
        <f t="shared" si="59"/>
        <v>35.181598538378019</v>
      </c>
      <c r="P138" s="79">
        <f t="shared" si="34"/>
        <v>122.97451607276101</v>
      </c>
      <c r="R138" s="84">
        <f t="shared" si="65"/>
        <v>69.107122555582961</v>
      </c>
      <c r="T138" s="84">
        <f t="shared" si="36"/>
        <v>69.724386576902191</v>
      </c>
      <c r="V138" s="119">
        <f t="shared" si="60"/>
        <v>0.99114708566652754</v>
      </c>
      <c r="X138" s="125">
        <f t="shared" si="67"/>
        <v>2296.2171534783524</v>
      </c>
      <c r="Y138" s="125">
        <f t="shared" si="67"/>
        <v>985.61168351550509</v>
      </c>
      <c r="Z138" s="125">
        <f t="shared" si="67"/>
        <v>1008.275884864508</v>
      </c>
      <c r="AA138" s="125">
        <f t="shared" si="67"/>
        <v>1779.4767243253752</v>
      </c>
      <c r="AC138" s="71">
        <f t="shared" si="38"/>
        <v>0.88310420131347311</v>
      </c>
      <c r="AD138" s="71"/>
      <c r="AF138" s="73">
        <f t="shared" si="43"/>
        <v>1.0719134381255386</v>
      </c>
      <c r="AG138" s="73">
        <f t="shared" si="44"/>
        <v>0.97315782953087404</v>
      </c>
      <c r="AH138" s="73">
        <f>Wgted_Floorspace!AB71</f>
        <v>0.99732275973155105</v>
      </c>
      <c r="AI138" s="73">
        <f t="shared" si="39"/>
        <v>1.0882224465993837</v>
      </c>
      <c r="AJ138" s="73">
        <f t="shared" si="45"/>
        <v>1.01263667055707</v>
      </c>
      <c r="AK138" s="73">
        <f t="shared" si="66"/>
        <v>0.88547483018554396</v>
      </c>
      <c r="AL138" s="73">
        <f t="shared" si="61"/>
        <v>1.0431409548912258</v>
      </c>
      <c r="AM138" s="73">
        <f t="shared" si="62"/>
        <v>1.043140954891226</v>
      </c>
      <c r="AN138" s="73"/>
      <c r="AO138" s="73">
        <f t="shared" si="63"/>
        <v>1.0990237061023596</v>
      </c>
      <c r="AR138" s="53"/>
      <c r="BD138" s="95">
        <v>2003</v>
      </c>
      <c r="BE138" s="9">
        <f t="shared" si="51"/>
        <v>1.1553810201788095</v>
      </c>
      <c r="BF138" s="9">
        <f t="shared" si="52"/>
        <v>1.1060400028760142</v>
      </c>
      <c r="BG138" s="9">
        <f t="shared" si="53"/>
        <v>1.1450368127337536</v>
      </c>
      <c r="BH138" s="9">
        <f t="shared" si="55"/>
        <v>1.0390125727645925</v>
      </c>
      <c r="BI138" s="9">
        <f t="shared" si="54"/>
        <v>0.87803967849291553</v>
      </c>
    </row>
    <row r="139" spans="1:61" x14ac:dyDescent="0.2">
      <c r="A139" s="50" t="s">
        <v>122</v>
      </c>
      <c r="B139" s="50">
        <f t="shared" si="50"/>
        <v>1998</v>
      </c>
      <c r="D139" s="79">
        <f t="shared" si="64"/>
        <v>2239.2150225044152</v>
      </c>
      <c r="F139" s="125">
        <f t="shared" si="56"/>
        <v>12220.891438225573</v>
      </c>
      <c r="G139" s="125">
        <f t="shared" si="56"/>
        <v>7125.2559924095222</v>
      </c>
      <c r="H139" s="125">
        <f t="shared" si="56"/>
        <v>566.76397945707151</v>
      </c>
      <c r="I139" s="125">
        <f t="shared" si="57"/>
        <v>19912.911410092165</v>
      </c>
      <c r="K139" s="84">
        <f t="shared" si="58"/>
        <v>28.186643939110546</v>
      </c>
      <c r="L139" s="84">
        <f t="shared" si="58"/>
        <v>7.0717367294275411</v>
      </c>
      <c r="M139" s="84">
        <f t="shared" si="58"/>
        <v>0.57629077122407146</v>
      </c>
      <c r="N139" s="84">
        <f t="shared" si="59"/>
        <v>35.834671439762161</v>
      </c>
      <c r="P139" s="79">
        <f t="shared" si="34"/>
        <v>112.45040850076535</v>
      </c>
      <c r="R139" s="84">
        <f t="shared" si="65"/>
        <v>62.487388122659929</v>
      </c>
      <c r="T139" s="84">
        <f t="shared" si="36"/>
        <v>70.603829167546181</v>
      </c>
      <c r="V139" s="119">
        <f t="shared" si="60"/>
        <v>0.88504248083166204</v>
      </c>
      <c r="X139" s="125">
        <f t="shared" si="67"/>
        <v>2306.4310882384484</v>
      </c>
      <c r="Y139" s="125">
        <f t="shared" si="67"/>
        <v>992.48879436205596</v>
      </c>
      <c r="Z139" s="125">
        <f t="shared" si="67"/>
        <v>1016.80909887062</v>
      </c>
      <c r="AA139" s="125">
        <f t="shared" si="67"/>
        <v>1799.5696712435836</v>
      </c>
      <c r="AC139" s="71">
        <f t="shared" si="38"/>
        <v>0.89424290736368872</v>
      </c>
      <c r="AD139" s="71"/>
      <c r="AF139" s="73">
        <f t="shared" si="43"/>
        <v>1.079620743631694</v>
      </c>
      <c r="AG139" s="73">
        <f t="shared" si="44"/>
        <v>0.88987539013137262</v>
      </c>
      <c r="AH139" s="73">
        <f>Wgted_Floorspace!AB72</f>
        <v>0.9952901663622995</v>
      </c>
      <c r="AI139" s="73">
        <f t="shared" si="39"/>
        <v>1.100510101478946</v>
      </c>
      <c r="AJ139" s="73">
        <f t="shared" si="45"/>
        <v>0.90423155559020629</v>
      </c>
      <c r="AK139" s="73">
        <f t="shared" si="66"/>
        <v>0.89847457313083912</v>
      </c>
      <c r="AL139" s="73">
        <f t="shared" si="61"/>
        <v>0.96072793043317639</v>
      </c>
      <c r="AM139" s="73">
        <f t="shared" si="62"/>
        <v>0.96072793043317639</v>
      </c>
      <c r="AN139" s="73"/>
      <c r="AO139" s="73">
        <f t="shared" si="63"/>
        <v>0.99042913037649838</v>
      </c>
      <c r="AR139" s="53"/>
      <c r="BD139" s="95">
        <v>2004</v>
      </c>
      <c r="BE139" s="9">
        <f t="shared" si="51"/>
        <v>1.1329046451796039</v>
      </c>
      <c r="BF139" s="9">
        <f t="shared" si="52"/>
        <v>1.1070503956786353</v>
      </c>
      <c r="BG139" s="9">
        <f t="shared" si="53"/>
        <v>1.1527984799623923</v>
      </c>
      <c r="BH139" s="9">
        <f t="shared" si="55"/>
        <v>1.0007875977719742</v>
      </c>
      <c r="BI139" s="9">
        <f t="shared" si="54"/>
        <v>0.88701437098413394</v>
      </c>
    </row>
    <row r="140" spans="1:61" x14ac:dyDescent="0.2">
      <c r="A140" s="50" t="s">
        <v>122</v>
      </c>
      <c r="B140" s="50">
        <f t="shared" si="50"/>
        <v>1999</v>
      </c>
      <c r="D140" s="79">
        <f t="shared" si="64"/>
        <v>2395.8130983355577</v>
      </c>
      <c r="F140" s="125">
        <f t="shared" si="56"/>
        <v>12489.988164336301</v>
      </c>
      <c r="G140" s="125">
        <f t="shared" si="56"/>
        <v>7019.1161513886709</v>
      </c>
      <c r="H140" s="125">
        <f t="shared" si="56"/>
        <v>561.18866837413429</v>
      </c>
      <c r="I140" s="125">
        <f t="shared" si="57"/>
        <v>20070.292984099109</v>
      </c>
      <c r="K140" s="84">
        <f t="shared" si="58"/>
        <v>28.959726691105178</v>
      </c>
      <c r="L140" s="84">
        <f t="shared" si="58"/>
        <v>7.0261254151819417</v>
      </c>
      <c r="M140" s="84">
        <f t="shared" si="58"/>
        <v>0.57540647458321348</v>
      </c>
      <c r="N140" s="84">
        <f t="shared" si="59"/>
        <v>36.56125858087033</v>
      </c>
      <c r="P140" s="79">
        <f t="shared" si="34"/>
        <v>119.37110734923823</v>
      </c>
      <c r="R140" s="84">
        <f t="shared" si="65"/>
        <v>65.528737010960029</v>
      </c>
      <c r="T140" s="84">
        <f t="shared" si="36"/>
        <v>69.677419192380995</v>
      </c>
      <c r="V140" s="119">
        <f t="shared" si="60"/>
        <v>0.9404587278130041</v>
      </c>
      <c r="X140" s="125">
        <f t="shared" si="67"/>
        <v>2318.635238886478</v>
      </c>
      <c r="Y140" s="125">
        <f t="shared" si="67"/>
        <v>1000.9985963534575</v>
      </c>
      <c r="Z140" s="125">
        <f t="shared" si="67"/>
        <v>1025.3351626829365</v>
      </c>
      <c r="AA140" s="125">
        <f t="shared" si="67"/>
        <v>1821.6604316556989</v>
      </c>
      <c r="AC140" s="71">
        <f t="shared" si="38"/>
        <v>0.88250932918003921</v>
      </c>
      <c r="AD140" s="71"/>
      <c r="AF140" s="73">
        <f t="shared" si="43"/>
        <v>1.0881535196012184</v>
      </c>
      <c r="AG140" s="73">
        <f t="shared" si="44"/>
        <v>0.9446422839993005</v>
      </c>
      <c r="AH140" s="73">
        <f>Wgted_Floorspace!AB73</f>
        <v>0.99329517179541482</v>
      </c>
      <c r="AI140" s="73">
        <f t="shared" si="39"/>
        <v>1.1140195006266234</v>
      </c>
      <c r="AJ140" s="73">
        <f t="shared" si="45"/>
        <v>0.96084931157161768</v>
      </c>
      <c r="AK140" s="73">
        <f t="shared" si="66"/>
        <v>0.8884663433779445</v>
      </c>
      <c r="AL140" s="73">
        <f t="shared" si="61"/>
        <v>1.0279158260979724</v>
      </c>
      <c r="AM140" s="73">
        <f t="shared" si="62"/>
        <v>1.0279158260979726</v>
      </c>
      <c r="AN140" s="73"/>
      <c r="AO140" s="73">
        <f t="shared" si="63"/>
        <v>1.0632279894900412</v>
      </c>
      <c r="AR140" s="53"/>
      <c r="BD140" s="95">
        <v>2005</v>
      </c>
      <c r="BE140" s="9">
        <f t="shared" si="51"/>
        <v>1.1228635822111963</v>
      </c>
      <c r="BF140" s="9">
        <f t="shared" si="52"/>
        <v>1.1086495032406312</v>
      </c>
      <c r="BG140" s="9">
        <f t="shared" si="53"/>
        <v>1.1611739404040009</v>
      </c>
      <c r="BH140" s="9">
        <f t="shared" si="55"/>
        <v>1.0142282535554337</v>
      </c>
      <c r="BI140" s="9">
        <f t="shared" si="54"/>
        <v>0.86000256119598739</v>
      </c>
    </row>
    <row r="141" spans="1:61" x14ac:dyDescent="0.2">
      <c r="A141" s="50" t="s">
        <v>122</v>
      </c>
      <c r="B141" s="50">
        <f t="shared" si="50"/>
        <v>2000</v>
      </c>
      <c r="D141" s="79">
        <f t="shared" si="64"/>
        <v>2581.0784533016563</v>
      </c>
      <c r="F141" s="125">
        <f t="shared" si="56"/>
        <v>12626.425305989873</v>
      </c>
      <c r="G141" s="125">
        <f t="shared" si="56"/>
        <v>6960.2552286185746</v>
      </c>
      <c r="H141" s="125">
        <f t="shared" si="56"/>
        <v>568.19664932242392</v>
      </c>
      <c r="I141" s="125">
        <f t="shared" si="57"/>
        <v>20154.877183930872</v>
      </c>
      <c r="K141" s="84">
        <f t="shared" si="58"/>
        <v>29.377158391106903</v>
      </c>
      <c r="L141" s="84">
        <f t="shared" si="58"/>
        <v>7.0544946317627577</v>
      </c>
      <c r="M141" s="84">
        <f t="shared" si="58"/>
        <v>0.58757688631182958</v>
      </c>
      <c r="N141" s="84">
        <f t="shared" si="59"/>
        <v>37.01922990918149</v>
      </c>
      <c r="P141" s="79">
        <f t="shared" si="34"/>
        <v>128.0622268122529</v>
      </c>
      <c r="R141" s="84">
        <f t="shared" si="65"/>
        <v>69.722640358369489</v>
      </c>
      <c r="T141" s="84">
        <f t="shared" si="36"/>
        <v>71.042525462132133</v>
      </c>
      <c r="V141" s="119">
        <f t="shared" si="60"/>
        <v>0.98142119673847772</v>
      </c>
      <c r="X141" s="125">
        <f t="shared" si="67"/>
        <v>2326.6409675880805</v>
      </c>
      <c r="Y141" s="125">
        <f t="shared" si="67"/>
        <v>1013.5396476204921</v>
      </c>
      <c r="Z141" s="125">
        <f t="shared" si="67"/>
        <v>1034.1083267782669</v>
      </c>
      <c r="AA141" s="125">
        <f t="shared" si="67"/>
        <v>1836.7380545834467</v>
      </c>
      <c r="AC141" s="71">
        <f t="shared" si="38"/>
        <v>0.89979927809521476</v>
      </c>
      <c r="AD141" s="71"/>
      <c r="AF141" s="73">
        <f t="shared" si="43"/>
        <v>1.0927394314672039</v>
      </c>
      <c r="AG141" s="73">
        <f t="shared" si="44"/>
        <v>1.0134193869546526</v>
      </c>
      <c r="AH141" s="73">
        <f>Wgted_Floorspace!AB74</f>
        <v>0.99274187461708785</v>
      </c>
      <c r="AI141" s="73">
        <f t="shared" si="39"/>
        <v>1.1232400807483203</v>
      </c>
      <c r="AJ141" s="73">
        <f t="shared" si="45"/>
        <v>1.002699909480196</v>
      </c>
      <c r="AK141" s="73">
        <f t="shared" si="66"/>
        <v>0.90637788241004535</v>
      </c>
      <c r="AL141" s="73">
        <f t="shared" si="61"/>
        <v>1.1074033247386692</v>
      </c>
      <c r="AM141" s="73">
        <f t="shared" si="62"/>
        <v>1.1074033247386694</v>
      </c>
      <c r="AN141" s="73"/>
      <c r="AO141" s="73">
        <f t="shared" si="63"/>
        <v>1.1180980986208373</v>
      </c>
      <c r="AR141" s="53"/>
      <c r="BD141" s="95">
        <v>2006</v>
      </c>
      <c r="BE141" s="9">
        <f t="shared" si="51"/>
        <v>0.9853360155460984</v>
      </c>
      <c r="BF141" s="9">
        <f t="shared" si="52"/>
        <v>1.1063523742575647</v>
      </c>
      <c r="BG141" s="9">
        <f t="shared" si="53"/>
        <v>1.1717162943919819</v>
      </c>
      <c r="BH141" s="9">
        <f t="shared" si="55"/>
        <v>0.91805131962689257</v>
      </c>
      <c r="BI141" s="9">
        <f t="shared" si="54"/>
        <v>0.82794494012867292</v>
      </c>
    </row>
    <row r="142" spans="1:61" x14ac:dyDescent="0.2">
      <c r="A142" s="50" t="s">
        <v>122</v>
      </c>
      <c r="B142" s="50">
        <f>B141+1</f>
        <v>2001</v>
      </c>
      <c r="D142" s="79">
        <f t="shared" si="64"/>
        <v>2497.4210148505663</v>
      </c>
      <c r="F142" s="125">
        <f t="shared" si="56"/>
        <v>12760.352498767255</v>
      </c>
      <c r="G142" s="125">
        <f t="shared" si="56"/>
        <v>6899.5740780178521</v>
      </c>
      <c r="H142" s="125">
        <f t="shared" si="56"/>
        <v>571.1719612934487</v>
      </c>
      <c r="I142" s="125">
        <f t="shared" si="57"/>
        <v>20231.098538078557</v>
      </c>
      <c r="K142" s="84">
        <f t="shared" si="58"/>
        <v>29.805370894366799</v>
      </c>
      <c r="L142" s="84">
        <f t="shared" si="58"/>
        <v>7.0759500249861187</v>
      </c>
      <c r="M142" s="84">
        <f t="shared" si="58"/>
        <v>0.59566293330003928</v>
      </c>
      <c r="N142" s="84">
        <f t="shared" si="59"/>
        <v>37.476983852652957</v>
      </c>
      <c r="P142" s="79">
        <f t="shared" si="34"/>
        <v>123.44465675702048</v>
      </c>
      <c r="R142" s="84">
        <f t="shared" si="65"/>
        <v>66.638794217528172</v>
      </c>
      <c r="T142" s="84">
        <f t="shared" si="36"/>
        <v>71.23439156625895</v>
      </c>
      <c r="V142" s="119">
        <f t="shared" si="60"/>
        <v>0.93548625533698615</v>
      </c>
      <c r="X142" s="125">
        <f t="shared" si="67"/>
        <v>2335.7795873778737</v>
      </c>
      <c r="Y142" s="125">
        <f t="shared" si="67"/>
        <v>1025.5633094121279</v>
      </c>
      <c r="Z142" s="125">
        <f t="shared" si="67"/>
        <v>1042.8784563428665</v>
      </c>
      <c r="AA142" s="125">
        <f t="shared" si="67"/>
        <v>1852.4443337624275</v>
      </c>
      <c r="AC142" s="71">
        <f t="shared" si="38"/>
        <v>0.9022293857083834</v>
      </c>
      <c r="AD142" s="71"/>
      <c r="AF142" s="73">
        <f t="shared" si="43"/>
        <v>1.0968719339100075</v>
      </c>
      <c r="AG142" s="73">
        <f t="shared" si="44"/>
        <v>0.97687828399964716</v>
      </c>
      <c r="AH142" s="73">
        <f>Wgted_Floorspace!AB75</f>
        <v>0.99210388155241358</v>
      </c>
      <c r="AI142" s="73">
        <f t="shared" si="39"/>
        <v>1.1328451097557117</v>
      </c>
      <c r="AJ142" s="73">
        <f t="shared" si="45"/>
        <v>0.95576902828635191</v>
      </c>
      <c r="AK142" s="73">
        <f t="shared" si="66"/>
        <v>0.90941019633609643</v>
      </c>
      <c r="AL142" s="73">
        <f t="shared" si="61"/>
        <v>1.0715103725653827</v>
      </c>
      <c r="AM142" s="73">
        <f t="shared" si="62"/>
        <v>1.0715103725653825</v>
      </c>
      <c r="AN142" s="73"/>
      <c r="AO142" s="73">
        <f t="shared" si="63"/>
        <v>1.0741888401244801</v>
      </c>
      <c r="AR142" s="53"/>
      <c r="BD142" s="95">
        <v>2007</v>
      </c>
      <c r="BE142" s="9">
        <f t="shared" si="51"/>
        <v>1.0610583090774961</v>
      </c>
      <c r="BF142" s="9">
        <f t="shared" si="52"/>
        <v>1.1021447766072823</v>
      </c>
      <c r="BG142" s="9">
        <f t="shared" si="53"/>
        <v>1.1771651200679849</v>
      </c>
      <c r="BH142" s="9">
        <f t="shared" si="55"/>
        <v>0.98964046391100102</v>
      </c>
      <c r="BI142" s="9">
        <f t="shared" si="54"/>
        <v>0.82639137234486204</v>
      </c>
    </row>
    <row r="143" spans="1:61" x14ac:dyDescent="0.2">
      <c r="A143" s="50" t="s">
        <v>122</v>
      </c>
      <c r="B143" s="50">
        <f t="shared" ref="B143:B150" si="68">B142+1</f>
        <v>2002</v>
      </c>
      <c r="D143" s="79">
        <f t="shared" si="64"/>
        <v>2462.4721635143342</v>
      </c>
      <c r="F143" s="125">
        <f t="shared" si="56"/>
        <v>12809.130947165335</v>
      </c>
      <c r="G143" s="125">
        <f t="shared" si="56"/>
        <v>6940.6308011022102</v>
      </c>
      <c r="H143" s="125">
        <f t="shared" si="56"/>
        <v>564.60809378975364</v>
      </c>
      <c r="I143" s="125">
        <f t="shared" si="57"/>
        <v>20314.369842057298</v>
      </c>
      <c r="K143" s="84">
        <f t="shared" si="58"/>
        <v>30.041680959992899</v>
      </c>
      <c r="L143" s="84">
        <f t="shared" si="58"/>
        <v>7.2078577928961645</v>
      </c>
      <c r="M143" s="84">
        <f t="shared" si="58"/>
        <v>0.58871886824719188</v>
      </c>
      <c r="N143" s="84">
        <f t="shared" si="59"/>
        <v>37.838257621136258</v>
      </c>
      <c r="P143" s="79">
        <f t="shared" si="34"/>
        <v>121.21824022403209</v>
      </c>
      <c r="R143" s="84">
        <f t="shared" si="65"/>
        <v>65.078899461237611</v>
      </c>
      <c r="T143" s="84">
        <f t="shared" si="36"/>
        <v>68.868980942463139</v>
      </c>
      <c r="V143" s="119">
        <f t="shared" si="60"/>
        <v>0.94496678432933445</v>
      </c>
      <c r="X143" s="125">
        <f t="shared" si="67"/>
        <v>2345.3332692052099</v>
      </c>
      <c r="Y143" s="125">
        <f t="shared" si="67"/>
        <v>1038.5018306623538</v>
      </c>
      <c r="Z143" s="125">
        <f t="shared" si="67"/>
        <v>1042.7035579592957</v>
      </c>
      <c r="AA143" s="125">
        <f t="shared" si="67"/>
        <v>1862.6350664739232</v>
      </c>
      <c r="AC143" s="71">
        <f t="shared" si="38"/>
        <v>0.87226993877367776</v>
      </c>
      <c r="AD143" s="71"/>
      <c r="AF143" s="73">
        <f t="shared" si="43"/>
        <v>1.1013866643415982</v>
      </c>
      <c r="AG143" s="73">
        <f t="shared" si="44"/>
        <v>0.95925955493229564</v>
      </c>
      <c r="AH143" s="73">
        <f>Wgted_Floorspace!AB76</f>
        <v>0.99262660724330654</v>
      </c>
      <c r="AI143" s="73">
        <f t="shared" si="39"/>
        <v>1.1390771576000851</v>
      </c>
      <c r="AJ143" s="73">
        <f t="shared" si="45"/>
        <v>0.9654551096488122</v>
      </c>
      <c r="AK143" s="73">
        <f t="shared" si="66"/>
        <v>0.87874930251579741</v>
      </c>
      <c r="AL143" s="73">
        <f t="shared" si="61"/>
        <v>1.0565156814446874</v>
      </c>
      <c r="AM143" s="73">
        <f t="shared" si="62"/>
        <v>1.0565156814446872</v>
      </c>
      <c r="AN143" s="73"/>
      <c r="AO143" s="73">
        <f t="shared" si="63"/>
        <v>1.0916191366365846</v>
      </c>
      <c r="AR143" s="53"/>
      <c r="BD143">
        <v>2008</v>
      </c>
      <c r="BE143" s="9">
        <f t="shared" si="51"/>
        <v>1.073079434293134</v>
      </c>
      <c r="BF143" s="9">
        <f t="shared" si="52"/>
        <v>1.1038988296686407</v>
      </c>
      <c r="BG143" s="9">
        <f t="shared" si="53"/>
        <v>1.1816816520251217</v>
      </c>
      <c r="BH143" s="9">
        <f t="shared" si="55"/>
        <v>0.98546997335326258</v>
      </c>
      <c r="BI143" s="9">
        <f t="shared" si="54"/>
        <v>0.83475438730115792</v>
      </c>
    </row>
    <row r="144" spans="1:61" x14ac:dyDescent="0.2">
      <c r="A144" s="50" t="s">
        <v>122</v>
      </c>
      <c r="B144" s="50">
        <f t="shared" si="68"/>
        <v>2003</v>
      </c>
      <c r="D144" s="79">
        <f t="shared" si="64"/>
        <v>2692.9023869789708</v>
      </c>
      <c r="F144" s="125">
        <f t="shared" si="56"/>
        <v>12863.871248055062</v>
      </c>
      <c r="G144" s="125">
        <f t="shared" si="56"/>
        <v>6980.1464710287946</v>
      </c>
      <c r="H144" s="125">
        <f t="shared" si="56"/>
        <v>556.17996441088326</v>
      </c>
      <c r="I144" s="125">
        <f t="shared" si="57"/>
        <v>20400.197683494742</v>
      </c>
      <c r="K144" s="84">
        <f t="shared" si="58"/>
        <v>30.288555554512961</v>
      </c>
      <c r="L144" s="84">
        <f t="shared" si="58"/>
        <v>7.3285407251561026</v>
      </c>
      <c r="M144" s="84">
        <f t="shared" si="58"/>
        <v>0.57983358604175617</v>
      </c>
      <c r="N144" s="84">
        <f t="shared" si="59"/>
        <v>38.196929865710821</v>
      </c>
      <c r="P144" s="79">
        <f t="shared" si="34"/>
        <v>132.00373980482192</v>
      </c>
      <c r="R144" s="84">
        <f t="shared" si="65"/>
        <v>70.50049300942311</v>
      </c>
      <c r="T144" s="84">
        <f t="shared" si="36"/>
        <v>68.840794632503943</v>
      </c>
      <c r="V144" s="119">
        <f t="shared" si="60"/>
        <v>1.0241092274686718</v>
      </c>
      <c r="X144" s="125">
        <f t="shared" si="67"/>
        <v>2354.5443646361437</v>
      </c>
      <c r="Y144" s="125">
        <f t="shared" si="67"/>
        <v>1049.9121695473475</v>
      </c>
      <c r="Z144" s="125">
        <f t="shared" si="67"/>
        <v>1042.5287193793961</v>
      </c>
      <c r="AA144" s="125">
        <f t="shared" si="67"/>
        <v>1872.380378775199</v>
      </c>
      <c r="AC144" s="71">
        <f t="shared" si="38"/>
        <v>0.87191294102917938</v>
      </c>
      <c r="AD144" s="71"/>
      <c r="AF144" s="73">
        <f t="shared" si="43"/>
        <v>1.1060400028760142</v>
      </c>
      <c r="AG144" s="73">
        <f t="shared" si="44"/>
        <v>1.0446105178605609</v>
      </c>
      <c r="AH144" s="73">
        <f>Wgted_Floorspace!AB77</f>
        <v>0.99302225444497916</v>
      </c>
      <c r="AI144" s="73">
        <f t="shared" si="39"/>
        <v>1.1450368127337536</v>
      </c>
      <c r="AJ144" s="73">
        <f t="shared" si="45"/>
        <v>1.0463134820128661</v>
      </c>
      <c r="AK144" s="73">
        <f t="shared" si="66"/>
        <v>0.87803967849291553</v>
      </c>
      <c r="AL144" s="73">
        <f t="shared" si="61"/>
        <v>1.1553810201788097</v>
      </c>
      <c r="AM144" s="73">
        <f t="shared" si="62"/>
        <v>1.1553810201788095</v>
      </c>
      <c r="AN144" s="73"/>
      <c r="AO144" s="73">
        <f t="shared" si="63"/>
        <v>1.1897076447086661</v>
      </c>
      <c r="AR144" s="53"/>
      <c r="BD144">
        <v>2009</v>
      </c>
      <c r="BE144" s="9">
        <f t="shared" si="51"/>
        <v>1.0204037743442358</v>
      </c>
      <c r="BF144" s="9">
        <f t="shared" si="52"/>
        <v>1.1030697776650695</v>
      </c>
      <c r="BG144" s="9">
        <f t="shared" si="53"/>
        <v>1.1842339922781173</v>
      </c>
      <c r="BH144" s="9">
        <f t="shared" si="55"/>
        <v>1.0013328174004927</v>
      </c>
      <c r="BI144" s="9">
        <f t="shared" si="54"/>
        <v>0.78010506523468381</v>
      </c>
    </row>
    <row r="145" spans="1:44" x14ac:dyDescent="0.2">
      <c r="A145" s="50" t="s">
        <v>122</v>
      </c>
      <c r="B145" s="50">
        <f t="shared" si="68"/>
        <v>2004</v>
      </c>
      <c r="D145" s="79">
        <f t="shared" si="64"/>
        <v>2640.5156134134613</v>
      </c>
      <c r="F145" s="125">
        <f t="shared" si="56"/>
        <v>12889.539011365123</v>
      </c>
      <c r="G145" s="125">
        <f t="shared" si="56"/>
        <v>6968.5299290902803</v>
      </c>
      <c r="H145" s="125">
        <f t="shared" si="56"/>
        <v>560.76478952758066</v>
      </c>
      <c r="I145" s="125">
        <f t="shared" si="57"/>
        <v>20418.833729982984</v>
      </c>
      <c r="K145" s="84">
        <f t="shared" si="58"/>
        <v>30.497938985913581</v>
      </c>
      <c r="L145" s="84">
        <f t="shared" si="58"/>
        <v>7.4084446149472383</v>
      </c>
      <c r="M145" s="84">
        <f t="shared" si="58"/>
        <v>0.58459562421452205</v>
      </c>
      <c r="N145" s="84">
        <f t="shared" si="59"/>
        <v>38.490979225075343</v>
      </c>
      <c r="P145" s="79">
        <f t="shared" si="34"/>
        <v>129.31765096535031</v>
      </c>
      <c r="R145" s="84">
        <f t="shared" si="65"/>
        <v>68.60089471803488</v>
      </c>
      <c r="T145" s="84">
        <f t="shared" si="36"/>
        <v>69.560275437099406</v>
      </c>
      <c r="V145" s="119">
        <f t="shared" si="60"/>
        <v>0.98620792236609156</v>
      </c>
      <c r="X145" s="125">
        <f t="shared" si="67"/>
        <v>2366.1000567221654</v>
      </c>
      <c r="Y145" s="125">
        <f t="shared" si="67"/>
        <v>1063.1287646509954</v>
      </c>
      <c r="Z145" s="125">
        <f t="shared" si="67"/>
        <v>1042.4970239429938</v>
      </c>
      <c r="AA145" s="125">
        <f t="shared" si="67"/>
        <v>1885.0723667216728</v>
      </c>
      <c r="AC145" s="71">
        <f t="shared" si="38"/>
        <v>0.88102562817490082</v>
      </c>
      <c r="AD145" s="71"/>
      <c r="AF145" s="73">
        <f t="shared" si="43"/>
        <v>1.1070503956786353</v>
      </c>
      <c r="AG145" s="73">
        <f t="shared" si="44"/>
        <v>1.0233541757465519</v>
      </c>
      <c r="AH145" s="73">
        <f>Wgted_Floorspace!AB78</f>
        <v>0.99324842640081634</v>
      </c>
      <c r="AI145" s="73">
        <f t="shared" si="39"/>
        <v>1.1527984799623923</v>
      </c>
      <c r="AJ145" s="73">
        <f t="shared" si="45"/>
        <v>1.007590418641263</v>
      </c>
      <c r="AK145" s="73">
        <f t="shared" si="66"/>
        <v>0.88701437098413394</v>
      </c>
      <c r="AL145" s="73">
        <f t="shared" si="61"/>
        <v>1.1329046451796039</v>
      </c>
      <c r="AM145" s="73">
        <f t="shared" si="62"/>
        <v>1.1329046451796039</v>
      </c>
      <c r="AN145" s="73"/>
      <c r="AO145" s="73">
        <f t="shared" si="63"/>
        <v>1.1537064214767458</v>
      </c>
      <c r="AR145" s="53"/>
    </row>
    <row r="146" spans="1:44" x14ac:dyDescent="0.2">
      <c r="A146" s="50" t="s">
        <v>122</v>
      </c>
      <c r="B146" s="50">
        <f t="shared" si="68"/>
        <v>2005</v>
      </c>
      <c r="D146" s="79">
        <f t="shared" si="64"/>
        <v>2617.1124226364082</v>
      </c>
      <c r="F146" s="125">
        <f t="shared" si="56"/>
        <v>12927.283392666361</v>
      </c>
      <c r="G146" s="125">
        <f t="shared" si="56"/>
        <v>6956.6508825186966</v>
      </c>
      <c r="H146" s="125">
        <f t="shared" si="56"/>
        <v>564.39396701905844</v>
      </c>
      <c r="I146" s="125">
        <f t="shared" si="57"/>
        <v>20448.328242204116</v>
      </c>
      <c r="K146" s="84">
        <f t="shared" si="58"/>
        <v>30.753171994124369</v>
      </c>
      <c r="L146" s="84">
        <f t="shared" si="58"/>
        <v>7.4850989593589929</v>
      </c>
      <c r="M146" s="84">
        <f t="shared" si="58"/>
        <v>0.58836114344102208</v>
      </c>
      <c r="N146" s="84">
        <f t="shared" si="59"/>
        <v>38.826632096924385</v>
      </c>
      <c r="P146" s="79">
        <f t="shared" si="34"/>
        <v>127.98662030643885</v>
      </c>
      <c r="R146" s="84">
        <f t="shared" si="65"/>
        <v>67.405084636319003</v>
      </c>
      <c r="T146" s="84">
        <f t="shared" si="36"/>
        <v>67.449064679243634</v>
      </c>
      <c r="V146" s="119">
        <f t="shared" si="60"/>
        <v>0.99934795177466462</v>
      </c>
      <c r="X146" s="125">
        <f t="shared" si="67"/>
        <v>2378.9353926881981</v>
      </c>
      <c r="Y146" s="125">
        <f t="shared" si="67"/>
        <v>1075.9630008411416</v>
      </c>
      <c r="Z146" s="125">
        <f t="shared" si="67"/>
        <v>1042.4653306422647</v>
      </c>
      <c r="AA146" s="125">
        <f t="shared" si="67"/>
        <v>1898.7680380046208</v>
      </c>
      <c r="AC146" s="71">
        <f t="shared" si="38"/>
        <v>0.85428578603854466</v>
      </c>
      <c r="AD146" s="71"/>
      <c r="AF146" s="73">
        <f t="shared" si="43"/>
        <v>1.1086495032406312</v>
      </c>
      <c r="AG146" s="73">
        <f t="shared" si="44"/>
        <v>1.0128210754878046</v>
      </c>
      <c r="AH146" s="73">
        <f>Wgted_Floorspace!AB79</f>
        <v>0.99335260682306314</v>
      </c>
      <c r="AI146" s="73">
        <f t="shared" si="39"/>
        <v>1.1611739404040009</v>
      </c>
      <c r="AJ146" s="73">
        <f t="shared" si="45"/>
        <v>1.0210153439865979</v>
      </c>
      <c r="AK146" s="73">
        <f t="shared" si="66"/>
        <v>0.86000256119598739</v>
      </c>
      <c r="AL146" s="73">
        <f t="shared" si="61"/>
        <v>1.1228635822111965</v>
      </c>
      <c r="AM146" s="73">
        <f t="shared" si="62"/>
        <v>1.1228635822111963</v>
      </c>
      <c r="AN146" s="73"/>
      <c r="AO146" s="73">
        <f t="shared" si="63"/>
        <v>1.1776954176500309</v>
      </c>
      <c r="AR146" s="53"/>
    </row>
    <row r="147" spans="1:44" x14ac:dyDescent="0.2">
      <c r="A147" s="50" t="s">
        <v>122</v>
      </c>
      <c r="B147" s="50">
        <f t="shared" si="68"/>
        <v>2006</v>
      </c>
      <c r="D147" s="79">
        <f t="shared" si="64"/>
        <v>2296.5702758643106</v>
      </c>
      <c r="F147" s="125">
        <f t="shared" si="56"/>
        <v>12972.926489460149</v>
      </c>
      <c r="G147" s="125">
        <f t="shared" si="56"/>
        <v>6870.6583335500645</v>
      </c>
      <c r="H147" s="125">
        <f t="shared" si="56"/>
        <v>562.37435004885663</v>
      </c>
      <c r="I147" s="125">
        <f t="shared" si="57"/>
        <v>20405.959173059069</v>
      </c>
      <c r="K147" s="84">
        <f t="shared" si="58"/>
        <v>31.006092753664944</v>
      </c>
      <c r="L147" s="84">
        <f t="shared" si="58"/>
        <v>7.5021980266411221</v>
      </c>
      <c r="M147" s="84">
        <f t="shared" si="58"/>
        <v>0.58967073972653539</v>
      </c>
      <c r="N147" s="84">
        <f t="shared" si="59"/>
        <v>39.097961520032605</v>
      </c>
      <c r="P147" s="79">
        <f t="shared" si="34"/>
        <v>112.54409833850659</v>
      </c>
      <c r="R147" s="84">
        <f t="shared" si="65"/>
        <v>58.738875035406075</v>
      </c>
      <c r="T147" s="84">
        <f t="shared" si="36"/>
        <v>64.911883712293502</v>
      </c>
      <c r="V147" s="119">
        <f t="shared" si="60"/>
        <v>0.90490171716094669</v>
      </c>
      <c r="X147" s="125">
        <f t="shared" si="67"/>
        <v>2390.0615469343666</v>
      </c>
      <c r="Y147" s="125">
        <f t="shared" si="67"/>
        <v>1091.9183668335231</v>
      </c>
      <c r="Z147" s="125">
        <f t="shared" si="67"/>
        <v>1048.5377572346736</v>
      </c>
      <c r="AA147" s="125">
        <f t="shared" si="67"/>
        <v>1916.0070442389015</v>
      </c>
      <c r="AC147" s="71">
        <f t="shared" si="38"/>
        <v>0.82215075722857456</v>
      </c>
      <c r="AD147" s="71"/>
      <c r="AF147" s="73">
        <f t="shared" si="43"/>
        <v>1.1063523742575647</v>
      </c>
      <c r="AG147" s="73">
        <f t="shared" si="44"/>
        <v>0.89061680389787545</v>
      </c>
      <c r="AH147" s="73">
        <f>Wgted_Floorspace!AB80</f>
        <v>0.99300172919808227</v>
      </c>
      <c r="AI147" s="73">
        <f t="shared" si="39"/>
        <v>1.1717162943919819</v>
      </c>
      <c r="AJ147" s="73">
        <f t="shared" si="45"/>
        <v>0.92452137054009242</v>
      </c>
      <c r="AK147" s="73">
        <f t="shared" si="66"/>
        <v>0.82794494012867292</v>
      </c>
      <c r="AL147" s="73">
        <f t="shared" si="61"/>
        <v>0.9853360155460984</v>
      </c>
      <c r="AM147" s="73">
        <f t="shared" si="62"/>
        <v>0.9853360155460984</v>
      </c>
      <c r="AN147" s="73"/>
      <c r="AO147" s="73">
        <f t="shared" si="63"/>
        <v>1.0756956902948915</v>
      </c>
      <c r="AR147" s="53"/>
    </row>
    <row r="148" spans="1:44" x14ac:dyDescent="0.2">
      <c r="A148" s="50" t="s">
        <v>122</v>
      </c>
      <c r="B148" s="50">
        <f t="shared" si="68"/>
        <v>2007</v>
      </c>
      <c r="D148" s="79">
        <f t="shared" si="64"/>
        <v>2473.0598852977987</v>
      </c>
      <c r="F148" s="125">
        <f t="shared" si="56"/>
        <v>12985.048605766478</v>
      </c>
      <c r="G148" s="125">
        <f t="shared" si="56"/>
        <v>6783.5039052583961</v>
      </c>
      <c r="H148" s="125">
        <f t="shared" si="56"/>
        <v>559.80022500192456</v>
      </c>
      <c r="I148" s="125">
        <f t="shared" si="57"/>
        <v>20328.352736026798</v>
      </c>
      <c r="K148" s="84">
        <f t="shared" si="58"/>
        <v>31.0400093534927</v>
      </c>
      <c r="L148" s="84">
        <f t="shared" si="58"/>
        <v>7.5000126164677532</v>
      </c>
      <c r="M148" s="84">
        <f t="shared" si="58"/>
        <v>0.59037062690462561</v>
      </c>
      <c r="N148" s="84">
        <f t="shared" si="59"/>
        <v>39.130392596865072</v>
      </c>
      <c r="P148" s="79">
        <f t="shared" si="34"/>
        <v>121.65569524553425</v>
      </c>
      <c r="R148" s="84">
        <f t="shared" si="65"/>
        <v>63.20048742613249</v>
      </c>
      <c r="T148" s="84">
        <f t="shared" si="36"/>
        <v>64.785035739598158</v>
      </c>
      <c r="V148" s="119">
        <f t="shared" si="60"/>
        <v>0.97554144571541612</v>
      </c>
      <c r="X148" s="125">
        <f t="shared" si="67"/>
        <v>2390.4422921996816</v>
      </c>
      <c r="Y148" s="125">
        <f t="shared" si="67"/>
        <v>1105.6251638115721</v>
      </c>
      <c r="Z148" s="125">
        <f t="shared" si="67"/>
        <v>1054.6094848436262</v>
      </c>
      <c r="AA148" s="125">
        <f t="shared" si="67"/>
        <v>1924.9170409915446</v>
      </c>
      <c r="AC148" s="71">
        <f t="shared" si="38"/>
        <v>0.82054414606833437</v>
      </c>
      <c r="AD148" s="71"/>
      <c r="AF148" s="73">
        <f t="shared" si="43"/>
        <v>1.1021447766072823</v>
      </c>
      <c r="AG148" s="73">
        <f t="shared" si="44"/>
        <v>0.96272135167553741</v>
      </c>
      <c r="AH148" s="73">
        <f>Wgted_Floorspace!AB81</f>
        <v>0.992924386105416</v>
      </c>
      <c r="AI148" s="73">
        <f t="shared" si="39"/>
        <v>1.1771651200679849</v>
      </c>
      <c r="AJ148" s="73">
        <f t="shared" si="45"/>
        <v>0.99669267646119997</v>
      </c>
      <c r="AK148" s="73">
        <f t="shared" si="66"/>
        <v>0.82639137234486204</v>
      </c>
      <c r="AL148" s="73">
        <f t="shared" si="61"/>
        <v>1.0610583090774961</v>
      </c>
      <c r="AM148" s="73">
        <f t="shared" si="62"/>
        <v>1.0610583090774961</v>
      </c>
      <c r="AN148" s="73"/>
      <c r="AO148" s="73">
        <f t="shared" si="63"/>
        <v>1.1649702355239298</v>
      </c>
      <c r="AR148" s="53"/>
    </row>
    <row r="149" spans="1:44" x14ac:dyDescent="0.2">
      <c r="A149" s="50" t="s">
        <v>122</v>
      </c>
      <c r="B149" s="50">
        <f t="shared" si="68"/>
        <v>2008</v>
      </c>
      <c r="D149" s="79">
        <f t="shared" si="64"/>
        <v>2501.0781028571928</v>
      </c>
      <c r="F149" s="125">
        <f t="shared" si="56"/>
        <v>13119.688726152521</v>
      </c>
      <c r="G149" s="125">
        <f t="shared" si="56"/>
        <v>6687.6008574726156</v>
      </c>
      <c r="H149" s="125">
        <f t="shared" si="56"/>
        <v>553.41553487065426</v>
      </c>
      <c r="I149" s="125">
        <f t="shared" si="57"/>
        <v>20360.705118495793</v>
      </c>
      <c r="K149" s="84">
        <f t="shared" si="58"/>
        <v>31.307370309433665</v>
      </c>
      <c r="L149" s="84">
        <f t="shared" si="58"/>
        <v>7.4486665559961525</v>
      </c>
      <c r="M149" s="84">
        <f t="shared" si="58"/>
        <v>0.58700530804887308</v>
      </c>
      <c r="N149" s="84">
        <f t="shared" si="59"/>
        <v>39.343042173478693</v>
      </c>
      <c r="P149" s="79">
        <f t="shared" si="34"/>
        <v>122.83848168820036</v>
      </c>
      <c r="R149" s="84">
        <f t="shared" si="65"/>
        <v>63.571039876097323</v>
      </c>
      <c r="T149" s="84">
        <f t="shared" si="36"/>
        <v>65.380896822687646</v>
      </c>
      <c r="V149" s="119">
        <f t="shared" si="60"/>
        <v>0.97231826061519722</v>
      </c>
      <c r="X149" s="125">
        <f t="shared" si="67"/>
        <v>2386.2891081421917</v>
      </c>
      <c r="Y149" s="125">
        <f t="shared" si="67"/>
        <v>1113.80250029024</v>
      </c>
      <c r="Z149" s="125">
        <f t="shared" si="67"/>
        <v>1060.6953926330773</v>
      </c>
      <c r="AA149" s="125">
        <f t="shared" si="67"/>
        <v>1932.3025378791633</v>
      </c>
      <c r="AC149" s="71">
        <f t="shared" si="38"/>
        <v>0.82809110993147494</v>
      </c>
      <c r="AD149" s="71"/>
      <c r="AF149" s="73">
        <f t="shared" si="43"/>
        <v>1.1038988296686407</v>
      </c>
      <c r="AG149" s="73">
        <f t="shared" si="44"/>
        <v>0.97208132253862634</v>
      </c>
      <c r="AH149" s="73">
        <f>Wgted_Floorspace!AB82</f>
        <v>0.99201767912687988</v>
      </c>
      <c r="AI149" s="73">
        <f t="shared" si="39"/>
        <v>1.1816816520251217</v>
      </c>
      <c r="AJ149" s="73">
        <f t="shared" si="45"/>
        <v>0.99339960777777647</v>
      </c>
      <c r="AK149" s="73">
        <f t="shared" si="66"/>
        <v>0.83475438730115792</v>
      </c>
      <c r="AL149" s="73">
        <f>AF149*AH149*AI149*AJ149*AK149</f>
        <v>1.0730794342931342</v>
      </c>
      <c r="AM149" s="73">
        <f>AF149*AG149</f>
        <v>1.073079434293134</v>
      </c>
      <c r="AN149" s="73"/>
      <c r="AO149" s="73">
        <f>AH149*AI149*AJ149</f>
        <v>1.1645117861332359</v>
      </c>
      <c r="AR149" s="53"/>
    </row>
    <row r="150" spans="1:44" x14ac:dyDescent="0.2">
      <c r="A150" s="50" t="s">
        <v>122</v>
      </c>
      <c r="B150" s="50">
        <f t="shared" si="68"/>
        <v>2009</v>
      </c>
      <c r="D150" s="79">
        <f t="shared" si="64"/>
        <v>2378.3043962317129</v>
      </c>
      <c r="F150" s="125">
        <f t="shared" si="56"/>
        <v>13207.751928846517</v>
      </c>
      <c r="G150" s="125">
        <f t="shared" si="56"/>
        <v>6591.2350690431322</v>
      </c>
      <c r="H150" s="125">
        <f t="shared" si="56"/>
        <v>546.42678872051965</v>
      </c>
      <c r="I150" s="125">
        <f t="shared" si="57"/>
        <v>20345.41378661017</v>
      </c>
      <c r="K150" s="84">
        <f t="shared" si="58"/>
        <v>31.43170696310974</v>
      </c>
      <c r="L150" s="84">
        <f t="shared" si="58"/>
        <v>7.3837842241073268</v>
      </c>
      <c r="M150" s="84">
        <f t="shared" si="58"/>
        <v>0.58291759079418271</v>
      </c>
      <c r="N150" s="84">
        <f t="shared" si="59"/>
        <v>39.398408778011245</v>
      </c>
      <c r="P150" s="79">
        <f t="shared" si="34"/>
        <v>116.8963394490868</v>
      </c>
      <c r="R150" s="84">
        <f t="shared" si="65"/>
        <v>60.365493683569142</v>
      </c>
      <c r="T150" s="84">
        <f t="shared" si="36"/>
        <v>61.055144069861925</v>
      </c>
      <c r="V150" s="119">
        <f t="shared" si="60"/>
        <v>0.98870446713705806</v>
      </c>
      <c r="X150" s="125">
        <f t="shared" si="67"/>
        <v>2379.7923471337331</v>
      </c>
      <c r="Y150" s="125">
        <f t="shared" si="67"/>
        <v>1120.2428902568713</v>
      </c>
      <c r="Z150" s="125">
        <f t="shared" si="67"/>
        <v>1066.780770684958</v>
      </c>
      <c r="AA150" s="125">
        <f t="shared" si="67"/>
        <v>1936.4761607326134</v>
      </c>
      <c r="AC150" s="71">
        <f t="shared" si="38"/>
        <v>0.77330266908014722</v>
      </c>
      <c r="AD150" s="71"/>
      <c r="AF150" s="73">
        <f t="shared" si="43"/>
        <v>1.1030697776650695</v>
      </c>
      <c r="AG150" s="73">
        <f t="shared" si="44"/>
        <v>0.92505822841432794</v>
      </c>
      <c r="AH150" s="73">
        <f>Wgted_Floorspace!AB83</f>
        <v>0.99128015384377721</v>
      </c>
      <c r="AI150" s="73">
        <f t="shared" si="39"/>
        <v>1.1842339922781173</v>
      </c>
      <c r="AJ150" s="73">
        <f t="shared" si="45"/>
        <v>1.0101410923216161</v>
      </c>
      <c r="AK150" s="73">
        <f t="shared" si="66"/>
        <v>0.78010506523468381</v>
      </c>
      <c r="AL150" s="73">
        <f>AF150*AH150*AI150*AJ150*AK150</f>
        <v>1.0204037743442358</v>
      </c>
      <c r="AM150" s="73">
        <f>AF150*AG150</f>
        <v>1.0204037743442358</v>
      </c>
      <c r="AN150" s="73"/>
      <c r="AO150" s="73">
        <f>AH150*AI150*AJ150</f>
        <v>1.1858123599492807</v>
      </c>
      <c r="AR150" s="53"/>
    </row>
    <row r="151" spans="1:44" x14ac:dyDescent="0.2">
      <c r="A151" s="50" t="s">
        <v>122</v>
      </c>
      <c r="B151" s="50">
        <f>B150+1</f>
        <v>2010</v>
      </c>
      <c r="D151" s="79">
        <f t="shared" si="64"/>
        <v>2348.338756741321</v>
      </c>
      <c r="F151" s="125">
        <f t="shared" si="56"/>
        <v>13191.510610700265</v>
      </c>
      <c r="G151" s="125">
        <f t="shared" si="56"/>
        <v>6794.6516786269522</v>
      </c>
      <c r="H151" s="125">
        <f t="shared" si="56"/>
        <v>550.65658114960502</v>
      </c>
      <c r="I151" s="125">
        <f t="shared" si="57"/>
        <v>20536.818870476822</v>
      </c>
      <c r="K151" s="84">
        <f t="shared" si="58"/>
        <v>31.396032028879194</v>
      </c>
      <c r="L151" s="84">
        <f t="shared" si="58"/>
        <v>7.5853237481448659</v>
      </c>
      <c r="M151" s="84">
        <f t="shared" si="58"/>
        <v>0.58911803879851088</v>
      </c>
      <c r="N151" s="84">
        <f t="shared" si="59"/>
        <v>39.570473815822574</v>
      </c>
      <c r="P151" s="79">
        <f>P225+P301</f>
        <v>114.34773669437334</v>
      </c>
      <c r="R151" s="84">
        <f>D151/N151</f>
        <v>59.345732569982999</v>
      </c>
      <c r="T151" s="84">
        <f>T225+T301</f>
        <v>62.558325492316641</v>
      </c>
      <c r="V151" s="119">
        <f>R151/T151</f>
        <v>0.94864643679236249</v>
      </c>
      <c r="X151" s="125">
        <f t="shared" ref="X151:AA153" si="69">X76</f>
        <v>2380.0179490749433</v>
      </c>
      <c r="Y151" s="125">
        <f t="shared" si="69"/>
        <v>1116.3668289288512</v>
      </c>
      <c r="Z151" s="125">
        <f t="shared" si="69"/>
        <v>1069.8465413209262</v>
      </c>
      <c r="AA151" s="125">
        <f t="shared" si="69"/>
        <v>1926.8063893141709</v>
      </c>
      <c r="AC151" s="71">
        <f t="shared" si="38"/>
        <v>0.79234142861146262</v>
      </c>
      <c r="AD151" s="71"/>
      <c r="AF151" s="73">
        <f t="shared" si="43"/>
        <v>1.1134472104132647</v>
      </c>
      <c r="AG151" s="73">
        <f t="shared" si="44"/>
        <v>0.90488988131023451</v>
      </c>
      <c r="AH151" s="73">
        <f>Wgted_Floorspace!AB84</f>
        <v>0.99287669979172755</v>
      </c>
      <c r="AI151" s="73">
        <f t="shared" si="39"/>
        <v>1.1783205334690263</v>
      </c>
      <c r="AJ151" s="73">
        <f t="shared" si="45"/>
        <v>0.96921454260568973</v>
      </c>
      <c r="AK151" s="73">
        <f t="shared" si="66"/>
        <v>0.7980260074364417</v>
      </c>
      <c r="AL151" s="73">
        <f>AF151*AH151*AI151*AJ151*AK151</f>
        <v>1.0075471140760708</v>
      </c>
      <c r="AM151" s="73">
        <f>AF151*AG151</f>
        <v>1.0075471140760708</v>
      </c>
      <c r="AN151" s="73"/>
      <c r="AO151" s="73">
        <f>AH151*AI151*AJ151</f>
        <v>1.1339102646755581</v>
      </c>
      <c r="AR151" s="53"/>
    </row>
    <row r="152" spans="1:44" x14ac:dyDescent="0.2">
      <c r="A152" s="50" t="s">
        <v>122</v>
      </c>
      <c r="B152" s="50">
        <f>B151+1</f>
        <v>2011</v>
      </c>
      <c r="D152" s="79">
        <f t="shared" si="64"/>
        <v>2316.0625737967689</v>
      </c>
      <c r="F152" s="125">
        <f t="shared" si="56"/>
        <v>13177.844437888363</v>
      </c>
      <c r="G152" s="125">
        <f t="shared" si="56"/>
        <v>6994.6700535049704</v>
      </c>
      <c r="H152" s="125">
        <f t="shared" si="56"/>
        <v>554.79512039063184</v>
      </c>
      <c r="I152" s="125">
        <f>SUM(F152:H152)</f>
        <v>20727.309611783963</v>
      </c>
      <c r="K152" s="84">
        <f t="shared" si="58"/>
        <v>31.42113733821715</v>
      </c>
      <c r="L152" s="84">
        <f t="shared" si="58"/>
        <v>7.767074947775642</v>
      </c>
      <c r="M152" s="84">
        <f t="shared" si="58"/>
        <v>0.59592686511634563</v>
      </c>
      <c r="N152" s="84">
        <f>SUM(K152:M152)</f>
        <v>39.784139151109137</v>
      </c>
      <c r="P152" s="79">
        <f>P226+P302</f>
        <v>111.73966217400606</v>
      </c>
      <c r="R152" s="84">
        <f>D152/N152</f>
        <v>58.215726749794449</v>
      </c>
      <c r="T152" s="84">
        <f>T226+T302</f>
        <v>61.592222801206098</v>
      </c>
      <c r="V152" s="119">
        <f>R152/T152</f>
        <v>0.9451798311889219</v>
      </c>
      <c r="X152" s="125">
        <f t="shared" si="69"/>
        <v>2384.3912778235922</v>
      </c>
      <c r="Y152" s="125">
        <f t="shared" si="69"/>
        <v>1110.4276382391513</v>
      </c>
      <c r="Z152" s="125">
        <f t="shared" si="69"/>
        <v>1074.1386202112826</v>
      </c>
      <c r="AA152" s="125">
        <f t="shared" si="69"/>
        <v>1919.4068065877163</v>
      </c>
      <c r="AC152" s="71">
        <f t="shared" si="38"/>
        <v>0.78010511665081206</v>
      </c>
      <c r="AD152" s="71"/>
      <c r="AF152" s="73">
        <f t="shared" si="43"/>
        <v>1.1237750701395295</v>
      </c>
      <c r="AG152" s="73">
        <f t="shared" si="44"/>
        <v>0.88425090487389968</v>
      </c>
      <c r="AH152" s="73">
        <f>Wgted_Floorspace!AB85</f>
        <v>0.99420154775492386</v>
      </c>
      <c r="AI152" s="73">
        <f t="shared" si="39"/>
        <v>1.1737953874481086</v>
      </c>
      <c r="AJ152" s="73">
        <f t="shared" si="45"/>
        <v>0.96567277569019516</v>
      </c>
      <c r="AK152" s="73">
        <f>AG152/(AH152*AI152*AJ152)</f>
        <v>0.78465490062092758</v>
      </c>
      <c r="AL152" s="73">
        <f>AF152*AH152*AI152*AJ152*AK152</f>
        <v>0.99369912264560911</v>
      </c>
      <c r="AM152" s="73">
        <f>AF152*AG152</f>
        <v>0.993699122645609</v>
      </c>
      <c r="AN152" s="73"/>
      <c r="AO152" s="73">
        <f>AH152*AI152*AJ152</f>
        <v>1.1269296912236932</v>
      </c>
      <c r="AR152" s="53"/>
    </row>
    <row r="153" spans="1:44" hidden="1" x14ac:dyDescent="0.2">
      <c r="A153" s="50" t="s">
        <v>122</v>
      </c>
      <c r="B153" s="50">
        <f>B152+1</f>
        <v>2012</v>
      </c>
      <c r="D153" s="79">
        <f t="shared" si="64"/>
        <v>2108.3831608378214</v>
      </c>
      <c r="F153" s="125">
        <f t="shared" si="56"/>
        <v>13217.377971202028</v>
      </c>
      <c r="G153" s="125">
        <f t="shared" si="56"/>
        <v>7015.6540636654845</v>
      </c>
      <c r="H153" s="125">
        <f t="shared" si="56"/>
        <v>556.4595057518037</v>
      </c>
      <c r="I153" s="125">
        <f>SUM(F153:H153)</f>
        <v>20789.491540619318</v>
      </c>
      <c r="K153" s="84">
        <f t="shared" si="58"/>
        <v>31.515400750231798</v>
      </c>
      <c r="L153" s="84">
        <f t="shared" si="58"/>
        <v>7.7903761726189682</v>
      </c>
      <c r="M153" s="84">
        <f t="shared" si="58"/>
        <v>0.59771464571169464</v>
      </c>
      <c r="N153" s="84">
        <f>SUM(K153:M153)</f>
        <v>39.903491568562465</v>
      </c>
      <c r="P153" s="79">
        <f>P227+P303</f>
        <v>101.41581176809353</v>
      </c>
      <c r="R153" s="84">
        <f>D153/N153</f>
        <v>52.837059564453959</v>
      </c>
      <c r="T153" s="84">
        <f>T227+T303</f>
        <v>59.776765412237687</v>
      </c>
      <c r="V153" s="119">
        <f>R153/T153</f>
        <v>0.88390630038401163</v>
      </c>
      <c r="X153" s="571">
        <f t="shared" si="69"/>
        <v>2387.8899408225111</v>
      </c>
      <c r="Y153" s="571">
        <f t="shared" si="69"/>
        <v>1110.4276382391513</v>
      </c>
      <c r="Z153" s="571">
        <f t="shared" si="69"/>
        <v>1077.5722833235677</v>
      </c>
      <c r="AA153" s="571">
        <f t="shared" si="69"/>
        <v>1913.4871404065527</v>
      </c>
      <c r="AC153" s="71">
        <f t="shared" si="38"/>
        <v>0.757111181154007</v>
      </c>
      <c r="AD153" s="71"/>
      <c r="AF153" s="73"/>
      <c r="AG153" s="73"/>
      <c r="AH153" s="572">
        <f>AH152</f>
        <v>0.99420154775492386</v>
      </c>
      <c r="AI153" s="73"/>
      <c r="AJ153" s="73"/>
      <c r="AK153" s="73"/>
      <c r="AL153" s="73"/>
      <c r="AM153" s="73"/>
      <c r="AN153" s="73"/>
      <c r="AO153" s="73"/>
      <c r="AR153" s="53"/>
    </row>
    <row r="154" spans="1:44" hidden="1" x14ac:dyDescent="0.2">
      <c r="A154" s="50"/>
      <c r="B154" s="50"/>
      <c r="D154" s="79"/>
      <c r="F154" s="125"/>
      <c r="G154" s="125"/>
      <c r="H154" s="125"/>
      <c r="I154" s="125"/>
      <c r="P154" s="70"/>
      <c r="X154" s="125"/>
      <c r="Y154" s="125"/>
      <c r="Z154" s="125"/>
      <c r="AA154" s="125"/>
      <c r="AC154" s="71"/>
      <c r="AD154" s="71"/>
      <c r="AF154" s="73"/>
      <c r="AG154" s="73"/>
      <c r="AH154" s="73"/>
      <c r="AI154" s="73"/>
      <c r="AJ154" s="73"/>
      <c r="AK154" s="73"/>
      <c r="AL154" s="73"/>
      <c r="AM154" s="73"/>
      <c r="AN154" s="73"/>
      <c r="AO154" s="73"/>
      <c r="AR154" s="53"/>
    </row>
    <row r="155" spans="1:44" hidden="1" x14ac:dyDescent="0.2">
      <c r="A155" s="18" t="s">
        <v>168</v>
      </c>
      <c r="B155" s="91">
        <f>Base_year</f>
        <v>1985</v>
      </c>
      <c r="D155" s="79"/>
      <c r="F155" s="125"/>
      <c r="G155" s="125"/>
      <c r="H155" s="125"/>
      <c r="I155" s="125">
        <f>INDEX(I90:I151,base_row,1)</f>
        <v>18444.357916936555</v>
      </c>
      <c r="K155" s="84"/>
      <c r="L155" s="84"/>
      <c r="M155" s="84"/>
      <c r="N155" s="79"/>
      <c r="P155" s="74">
        <f>INDEX(P90:P151,base_row,1)</f>
        <v>126.36646630284298</v>
      </c>
      <c r="R155" s="74">
        <f>INDEX(R90:R151,base_row,1)</f>
        <v>77.278237612426324</v>
      </c>
      <c r="T155" s="74">
        <f>INDEX(T90:T151,base_row,1)</f>
        <v>78.953748009802879</v>
      </c>
      <c r="V155" s="71">
        <f>INDEX(V90:V151,base_row,1)</f>
        <v>0.97877858316278377</v>
      </c>
      <c r="X155" s="125"/>
      <c r="Y155" s="125"/>
      <c r="Z155" s="125"/>
      <c r="AA155" s="74">
        <f>INDEX(AA90:AA151,base_row,1)</f>
        <v>1635.2141328145831</v>
      </c>
      <c r="AC155" s="71"/>
      <c r="AD155" s="71"/>
      <c r="AF155" s="73"/>
      <c r="AG155" s="73"/>
      <c r="AH155" s="73"/>
      <c r="AI155" s="73"/>
      <c r="AJ155" s="73"/>
      <c r="AK155" s="73"/>
      <c r="AL155" s="73"/>
      <c r="AM155" s="73"/>
      <c r="AN155" s="73"/>
      <c r="AO155" s="73"/>
      <c r="AR155" s="53"/>
    </row>
    <row r="156" spans="1:44" hidden="1" x14ac:dyDescent="0.2">
      <c r="A156" s="18" t="s">
        <v>169</v>
      </c>
      <c r="B156" s="91">
        <f>Base_year2</f>
        <v>1996</v>
      </c>
      <c r="D156" s="79"/>
      <c r="F156" s="125"/>
      <c r="G156" s="125"/>
      <c r="H156" s="125"/>
      <c r="I156" s="125"/>
      <c r="K156" s="84"/>
      <c r="L156" s="84"/>
      <c r="M156" s="84"/>
      <c r="N156" s="79"/>
      <c r="X156" s="125"/>
      <c r="Y156" s="125"/>
      <c r="Z156" s="125"/>
      <c r="AA156" s="125"/>
      <c r="AC156" s="71"/>
      <c r="AD156" s="71"/>
      <c r="AF156" s="73"/>
      <c r="AG156" s="73"/>
      <c r="AH156" s="73"/>
      <c r="AI156" s="73"/>
      <c r="AJ156" s="73"/>
      <c r="AK156" s="73"/>
      <c r="AL156" s="73"/>
      <c r="AM156" s="73"/>
      <c r="AN156" s="73"/>
      <c r="AO156" s="73"/>
      <c r="AR156" s="53"/>
    </row>
    <row r="157" spans="1:44" x14ac:dyDescent="0.2">
      <c r="A157" s="16"/>
      <c r="B157" s="92"/>
      <c r="D157" s="79"/>
      <c r="F157" s="125"/>
      <c r="G157" s="125"/>
      <c r="H157" s="125"/>
      <c r="I157" s="125"/>
      <c r="P157" s="70"/>
      <c r="X157" s="125"/>
      <c r="Y157" s="125"/>
      <c r="Z157" s="125"/>
      <c r="AA157" s="125"/>
      <c r="AC157" s="71"/>
      <c r="AD157" s="71"/>
      <c r="AF157" s="72"/>
      <c r="AG157" s="72"/>
      <c r="AH157" s="72"/>
      <c r="AI157" s="72"/>
      <c r="AJ157" s="72"/>
      <c r="AK157" s="72"/>
      <c r="AL157" s="72"/>
      <c r="AM157" s="72"/>
      <c r="AN157" s="72"/>
      <c r="AO157" s="72"/>
      <c r="AP157" s="143"/>
      <c r="AR157" s="53"/>
    </row>
    <row r="158" spans="1:44" x14ac:dyDescent="0.2">
      <c r="A158" s="16"/>
      <c r="B158" s="92"/>
      <c r="D158" s="79"/>
      <c r="F158" s="125"/>
      <c r="G158" s="125"/>
      <c r="H158" s="125"/>
      <c r="I158" s="125"/>
      <c r="P158" s="70"/>
      <c r="X158" s="125"/>
      <c r="Y158" s="125"/>
      <c r="Z158" s="125"/>
      <c r="AA158" s="125"/>
      <c r="AC158" s="71"/>
      <c r="AD158" s="71"/>
      <c r="AF158" s="72"/>
      <c r="AG158" s="72"/>
      <c r="AH158" s="72"/>
      <c r="AI158" s="72"/>
      <c r="AJ158" s="72"/>
      <c r="AK158" s="72"/>
      <c r="AL158" s="72"/>
      <c r="AM158" s="72"/>
      <c r="AN158" s="72"/>
      <c r="AO158" s="72"/>
      <c r="AP158" s="143"/>
      <c r="AR158" s="53"/>
    </row>
    <row r="159" spans="1:44" x14ac:dyDescent="0.2">
      <c r="A159" s="75" t="s">
        <v>44</v>
      </c>
      <c r="B159" s="50"/>
      <c r="D159" s="83"/>
      <c r="F159" s="126" t="s">
        <v>127</v>
      </c>
      <c r="G159" s="125"/>
      <c r="H159" s="125"/>
      <c r="I159" s="125"/>
      <c r="K159" s="54" t="s">
        <v>129</v>
      </c>
      <c r="W159" s="54"/>
      <c r="X159" s="126" t="s">
        <v>704</v>
      </c>
      <c r="Y159" s="125"/>
      <c r="Z159" s="125"/>
      <c r="AA159" s="125"/>
      <c r="AR159" s="53"/>
    </row>
    <row r="160" spans="1:44" ht="24.75" customHeight="1" x14ac:dyDescent="0.2">
      <c r="A160" s="50"/>
      <c r="B160" s="50"/>
      <c r="D160" s="83"/>
      <c r="F160" s="125"/>
      <c r="G160" s="125"/>
      <c r="H160" s="125"/>
      <c r="I160" s="125"/>
      <c r="X160" s="125"/>
      <c r="Y160" s="125"/>
      <c r="Z160" s="125"/>
      <c r="AA160" s="125"/>
      <c r="AR160" s="53"/>
    </row>
    <row r="161" spans="1:44" ht="55.5" customHeight="1" x14ac:dyDescent="0.2">
      <c r="A161" s="50"/>
      <c r="B161" s="50"/>
      <c r="D161" s="78" t="s">
        <v>32</v>
      </c>
      <c r="F161" s="329" t="str">
        <f>F5</f>
        <v xml:space="preserve">Single-Family </v>
      </c>
      <c r="G161" s="329" t="str">
        <f>G5</f>
        <v>Multi-Family</v>
      </c>
      <c r="H161" s="329" t="str">
        <f>H5</f>
        <v>Manufactured Homes</v>
      </c>
      <c r="I161" s="127" t="s">
        <v>32</v>
      </c>
      <c r="K161" s="56" t="str">
        <f>F161</f>
        <v xml:space="preserve">Single-Family </v>
      </c>
      <c r="L161" s="56" t="str">
        <f>G161</f>
        <v>Multi-Family</v>
      </c>
      <c r="M161" s="56" t="str">
        <f>H161</f>
        <v>Manufactured Homes</v>
      </c>
      <c r="N161" s="56" t="s">
        <v>32</v>
      </c>
      <c r="P161" s="56" t="s">
        <v>32</v>
      </c>
      <c r="R161" s="78" t="s">
        <v>32</v>
      </c>
      <c r="T161" s="78" t="str">
        <f>R161</f>
        <v>Total</v>
      </c>
      <c r="V161" s="78" t="str">
        <f>R161</f>
        <v>Total</v>
      </c>
      <c r="X161" s="127" t="str">
        <f>F5</f>
        <v xml:space="preserve">Single-Family </v>
      </c>
      <c r="Y161" s="127" t="str">
        <f>G5</f>
        <v>Multi-Family</v>
      </c>
      <c r="Z161" s="127" t="str">
        <f>H5</f>
        <v>Manufactured Homes</v>
      </c>
      <c r="AA161" s="127" t="str">
        <f>T161</f>
        <v>Total</v>
      </c>
      <c r="AC161" s="330" t="s">
        <v>32</v>
      </c>
      <c r="AR161" s="53"/>
    </row>
    <row r="162" spans="1:44" ht="38.25" x14ac:dyDescent="0.2">
      <c r="A162" s="137" t="s">
        <v>306</v>
      </c>
      <c r="B162" s="50"/>
      <c r="D162" s="80" t="s">
        <v>123</v>
      </c>
      <c r="F162" s="128"/>
      <c r="G162" s="128"/>
      <c r="H162" s="128"/>
      <c r="I162" s="128"/>
      <c r="K162" s="61"/>
      <c r="L162" s="61"/>
      <c r="M162" s="61"/>
      <c r="N162" s="61"/>
      <c r="P162" s="80" t="s">
        <v>123</v>
      </c>
      <c r="R162" s="80" t="s">
        <v>123</v>
      </c>
      <c r="T162" s="80" t="s">
        <v>123</v>
      </c>
      <c r="V162" s="62"/>
      <c r="X162" s="128"/>
      <c r="Y162" s="128"/>
      <c r="Z162" s="128"/>
      <c r="AA162" s="128"/>
      <c r="AC162" s="80" t="s">
        <v>123</v>
      </c>
      <c r="AD162" s="134"/>
      <c r="AR162" s="53"/>
    </row>
    <row r="163" spans="1:44" x14ac:dyDescent="0.2">
      <c r="A163" s="50"/>
      <c r="B163" s="50"/>
      <c r="D163" s="82" t="s">
        <v>120</v>
      </c>
      <c r="F163" s="346" t="s">
        <v>706</v>
      </c>
      <c r="G163" s="346" t="s">
        <v>706</v>
      </c>
      <c r="H163" s="346" t="s">
        <v>706</v>
      </c>
      <c r="I163" s="346" t="s">
        <v>706</v>
      </c>
      <c r="K163" s="80" t="s">
        <v>130</v>
      </c>
      <c r="L163" s="80" t="s">
        <v>130</v>
      </c>
      <c r="M163" s="80" t="s">
        <v>130</v>
      </c>
      <c r="N163" s="80" t="s">
        <v>130</v>
      </c>
      <c r="P163" s="76" t="s">
        <v>702</v>
      </c>
      <c r="R163" s="76" t="s">
        <v>149</v>
      </c>
      <c r="T163" s="76" t="s">
        <v>149</v>
      </c>
      <c r="V163" s="76" t="s">
        <v>149</v>
      </c>
      <c r="X163" s="129" t="s">
        <v>703</v>
      </c>
      <c r="Y163" s="129" t="s">
        <v>703</v>
      </c>
      <c r="Z163" s="129" t="s">
        <v>703</v>
      </c>
      <c r="AA163" s="129" t="s">
        <v>703</v>
      </c>
      <c r="AC163" s="61" t="s">
        <v>121</v>
      </c>
      <c r="AR163" s="53"/>
    </row>
    <row r="164" spans="1:44" x14ac:dyDescent="0.2">
      <c r="A164" s="75" t="s">
        <v>44</v>
      </c>
      <c r="B164" s="50">
        <v>1949</v>
      </c>
      <c r="D164" s="79"/>
      <c r="F164" s="125"/>
      <c r="G164" s="125"/>
      <c r="H164" s="125"/>
      <c r="I164" s="125"/>
      <c r="P164" s="70"/>
      <c r="X164" s="125"/>
      <c r="Y164" s="125"/>
      <c r="Z164" s="125"/>
      <c r="AA164" s="125"/>
      <c r="AC164" s="71"/>
      <c r="AD164" s="72"/>
      <c r="AF164" s="73"/>
      <c r="AG164" s="73"/>
      <c r="AH164" s="73"/>
      <c r="AI164" s="73"/>
      <c r="AJ164" s="73"/>
      <c r="AK164" s="73"/>
      <c r="AL164" s="73"/>
      <c r="AM164" s="73"/>
      <c r="AN164" s="73"/>
      <c r="AO164" s="73"/>
      <c r="AR164" s="53"/>
    </row>
    <row r="165" spans="1:44" x14ac:dyDescent="0.2">
      <c r="A165" s="75" t="s">
        <v>44</v>
      </c>
      <c r="B165" s="50">
        <f t="shared" ref="B165:B192" si="70">B164+1</f>
        <v>1950</v>
      </c>
      <c r="D165" s="79"/>
      <c r="F165" s="125"/>
      <c r="G165" s="125"/>
      <c r="H165" s="125"/>
      <c r="I165" s="125"/>
      <c r="P165" s="70"/>
      <c r="X165" s="125"/>
      <c r="Y165" s="125"/>
      <c r="Z165" s="125"/>
      <c r="AA165" s="125"/>
      <c r="AC165" s="71"/>
      <c r="AD165" s="71"/>
      <c r="AF165" s="73"/>
      <c r="AG165" s="73"/>
      <c r="AH165" s="73"/>
      <c r="AI165" s="73"/>
      <c r="AJ165" s="73"/>
      <c r="AK165" s="73"/>
      <c r="AL165" s="73"/>
      <c r="AM165" s="73"/>
      <c r="AN165" s="73"/>
      <c r="AO165" s="73"/>
      <c r="AR165" s="53"/>
    </row>
    <row r="166" spans="1:44" x14ac:dyDescent="0.2">
      <c r="A166" s="75" t="s">
        <v>44</v>
      </c>
      <c r="B166" s="50">
        <f t="shared" si="70"/>
        <v>1951</v>
      </c>
      <c r="D166" s="79"/>
      <c r="F166" s="125"/>
      <c r="G166" s="125"/>
      <c r="H166" s="125"/>
      <c r="I166" s="125"/>
      <c r="P166" s="70"/>
      <c r="X166" s="125"/>
      <c r="Y166" s="125"/>
      <c r="Z166" s="125"/>
      <c r="AA166" s="125"/>
      <c r="AC166" s="71"/>
      <c r="AD166" s="71"/>
      <c r="AF166" s="73"/>
      <c r="AG166" s="73"/>
      <c r="AH166" s="73"/>
      <c r="AI166" s="73"/>
      <c r="AJ166" s="73"/>
      <c r="AK166" s="73"/>
      <c r="AL166" s="73"/>
      <c r="AM166" s="73"/>
      <c r="AN166" s="73"/>
      <c r="AO166" s="73"/>
      <c r="AR166" s="53"/>
    </row>
    <row r="167" spans="1:44" x14ac:dyDescent="0.2">
      <c r="A167" s="75" t="s">
        <v>44</v>
      </c>
      <c r="B167" s="50">
        <f t="shared" si="70"/>
        <v>1952</v>
      </c>
      <c r="D167" s="79"/>
      <c r="F167" s="125"/>
      <c r="G167" s="125"/>
      <c r="H167" s="125"/>
      <c r="I167" s="125"/>
      <c r="P167" s="70"/>
      <c r="X167" s="125"/>
      <c r="Y167" s="125"/>
      <c r="Z167" s="125"/>
      <c r="AA167" s="125"/>
      <c r="AC167" s="71"/>
      <c r="AD167" s="71"/>
      <c r="AF167" s="73"/>
      <c r="AG167" s="73"/>
      <c r="AH167" s="73"/>
      <c r="AI167" s="73"/>
      <c r="AJ167" s="73"/>
      <c r="AK167" s="73"/>
      <c r="AL167" s="73"/>
      <c r="AM167" s="73"/>
      <c r="AN167" s="73"/>
      <c r="AO167" s="73"/>
      <c r="AR167" s="53"/>
    </row>
    <row r="168" spans="1:44" x14ac:dyDescent="0.2">
      <c r="A168" s="75" t="s">
        <v>44</v>
      </c>
      <c r="B168" s="50">
        <f t="shared" si="70"/>
        <v>1953</v>
      </c>
      <c r="D168" s="79"/>
      <c r="F168" s="125"/>
      <c r="G168" s="125"/>
      <c r="H168" s="125"/>
      <c r="I168" s="125"/>
      <c r="P168" s="70"/>
      <c r="X168" s="125"/>
      <c r="Y168" s="125"/>
      <c r="Z168" s="125"/>
      <c r="AA168" s="125"/>
      <c r="AC168" s="71"/>
      <c r="AD168" s="71"/>
      <c r="AF168" s="73"/>
      <c r="AG168" s="73"/>
      <c r="AH168" s="73"/>
      <c r="AI168" s="73"/>
      <c r="AJ168" s="73"/>
      <c r="AK168" s="73"/>
      <c r="AL168" s="73"/>
      <c r="AM168" s="73"/>
      <c r="AN168" s="73"/>
      <c r="AO168" s="73"/>
      <c r="AR168" s="53"/>
    </row>
    <row r="169" spans="1:44" x14ac:dyDescent="0.2">
      <c r="A169" s="75" t="s">
        <v>44</v>
      </c>
      <c r="B169" s="50">
        <f t="shared" si="70"/>
        <v>1954</v>
      </c>
      <c r="D169" s="79"/>
      <c r="F169" s="125"/>
      <c r="G169" s="125"/>
      <c r="H169" s="125"/>
      <c r="I169" s="125"/>
      <c r="P169" s="70"/>
      <c r="X169" s="125"/>
      <c r="Y169" s="125"/>
      <c r="Z169" s="125"/>
      <c r="AA169" s="125"/>
      <c r="AC169" s="71"/>
      <c r="AD169" s="71"/>
      <c r="AF169" s="73"/>
      <c r="AG169" s="73"/>
      <c r="AH169" s="73"/>
      <c r="AI169" s="73"/>
      <c r="AJ169" s="73"/>
      <c r="AK169" s="73"/>
      <c r="AL169" s="73"/>
      <c r="AM169" s="73"/>
      <c r="AN169" s="73"/>
      <c r="AO169" s="73"/>
      <c r="AR169" s="53"/>
    </row>
    <row r="170" spans="1:44" x14ac:dyDescent="0.2">
      <c r="A170" s="75" t="s">
        <v>44</v>
      </c>
      <c r="B170" s="50">
        <f t="shared" si="70"/>
        <v>1955</v>
      </c>
      <c r="D170" s="79"/>
      <c r="F170" s="125"/>
      <c r="G170" s="125"/>
      <c r="H170" s="125"/>
      <c r="I170" s="125"/>
      <c r="P170" s="70"/>
      <c r="X170" s="125"/>
      <c r="Y170" s="125"/>
      <c r="Z170" s="125"/>
      <c r="AA170" s="125"/>
      <c r="AC170" s="71"/>
      <c r="AD170" s="71"/>
      <c r="AF170" s="73"/>
      <c r="AG170" s="73"/>
      <c r="AH170" s="73"/>
      <c r="AI170" s="73"/>
      <c r="AJ170" s="73"/>
      <c r="AK170" s="73"/>
      <c r="AL170" s="73"/>
      <c r="AM170" s="73"/>
      <c r="AN170" s="73"/>
      <c r="AO170" s="73"/>
      <c r="AR170" s="53"/>
    </row>
    <row r="171" spans="1:44" x14ac:dyDescent="0.2">
      <c r="A171" s="75" t="s">
        <v>44</v>
      </c>
      <c r="B171" s="50">
        <f t="shared" si="70"/>
        <v>1956</v>
      </c>
      <c r="D171" s="79"/>
      <c r="F171" s="125"/>
      <c r="G171" s="125"/>
      <c r="H171" s="125"/>
      <c r="I171" s="125"/>
      <c r="P171" s="70"/>
      <c r="X171" s="125"/>
      <c r="Y171" s="125"/>
      <c r="Z171" s="125"/>
      <c r="AA171" s="125"/>
      <c r="AC171" s="71"/>
      <c r="AD171" s="71"/>
      <c r="AF171" s="73"/>
      <c r="AG171" s="73"/>
      <c r="AH171" s="73"/>
      <c r="AI171" s="73"/>
      <c r="AJ171" s="73"/>
      <c r="AK171" s="73"/>
      <c r="AL171" s="73"/>
      <c r="AM171" s="73"/>
      <c r="AN171" s="73"/>
      <c r="AO171" s="73"/>
      <c r="AR171" s="53"/>
    </row>
    <row r="172" spans="1:44" x14ac:dyDescent="0.2">
      <c r="A172" s="75" t="s">
        <v>44</v>
      </c>
      <c r="B172" s="50">
        <f t="shared" si="70"/>
        <v>1957</v>
      </c>
      <c r="D172" s="79"/>
      <c r="F172" s="125"/>
      <c r="G172" s="125"/>
      <c r="H172" s="125"/>
      <c r="I172" s="125"/>
      <c r="P172" s="70"/>
      <c r="X172" s="125"/>
      <c r="Y172" s="125"/>
      <c r="Z172" s="125"/>
      <c r="AA172" s="125"/>
      <c r="AC172" s="71"/>
      <c r="AD172" s="71"/>
      <c r="AF172" s="73"/>
      <c r="AG172" s="73"/>
      <c r="AH172" s="73"/>
      <c r="AI172" s="73"/>
      <c r="AJ172" s="73"/>
      <c r="AK172" s="73"/>
      <c r="AL172" s="73"/>
      <c r="AM172" s="73"/>
      <c r="AN172" s="73"/>
      <c r="AO172" s="73"/>
      <c r="AR172" s="53"/>
    </row>
    <row r="173" spans="1:44" x14ac:dyDescent="0.2">
      <c r="A173" s="75" t="s">
        <v>44</v>
      </c>
      <c r="B173" s="50">
        <f t="shared" si="70"/>
        <v>1958</v>
      </c>
      <c r="D173" s="79"/>
      <c r="F173" s="125"/>
      <c r="G173" s="125"/>
      <c r="H173" s="125"/>
      <c r="I173" s="125"/>
      <c r="P173" s="70"/>
      <c r="X173" s="125"/>
      <c r="Y173" s="125"/>
      <c r="Z173" s="125"/>
      <c r="AA173" s="125"/>
      <c r="AC173" s="71"/>
      <c r="AD173" s="71"/>
      <c r="AF173" s="73"/>
      <c r="AG173" s="73"/>
      <c r="AH173" s="73"/>
      <c r="AI173" s="73"/>
      <c r="AJ173" s="73"/>
      <c r="AK173" s="73"/>
      <c r="AL173" s="73"/>
      <c r="AM173" s="73"/>
      <c r="AN173" s="73"/>
      <c r="AO173" s="73"/>
      <c r="AR173" s="53"/>
    </row>
    <row r="174" spans="1:44" x14ac:dyDescent="0.2">
      <c r="A174" s="75" t="s">
        <v>44</v>
      </c>
      <c r="B174" s="50">
        <f t="shared" si="70"/>
        <v>1959</v>
      </c>
      <c r="D174" s="79"/>
      <c r="F174" s="125"/>
      <c r="G174" s="125"/>
      <c r="H174" s="125"/>
      <c r="I174" s="125"/>
      <c r="P174" s="70"/>
      <c r="X174" s="125"/>
      <c r="Y174" s="125"/>
      <c r="Z174" s="125"/>
      <c r="AA174" s="125"/>
      <c r="AC174" s="71"/>
      <c r="AD174" s="71"/>
      <c r="AF174" s="73"/>
      <c r="AG174" s="73"/>
      <c r="AH174" s="73"/>
      <c r="AI174" s="73"/>
      <c r="AJ174" s="73"/>
      <c r="AK174" s="73"/>
      <c r="AL174" s="73"/>
      <c r="AM174" s="73"/>
      <c r="AN174" s="73"/>
      <c r="AO174" s="73"/>
      <c r="AR174" s="53"/>
    </row>
    <row r="175" spans="1:44" x14ac:dyDescent="0.2">
      <c r="A175" s="75" t="s">
        <v>44</v>
      </c>
      <c r="B175" s="50">
        <f t="shared" si="70"/>
        <v>1960</v>
      </c>
      <c r="D175" s="79">
        <f>SEDS_CensusRgn!C8</f>
        <v>130.565</v>
      </c>
      <c r="F175" s="125"/>
      <c r="G175" s="125"/>
      <c r="H175" s="125"/>
      <c r="I175" s="125"/>
      <c r="P175" s="70"/>
      <c r="X175" s="125"/>
      <c r="Y175" s="125"/>
      <c r="Z175" s="125"/>
      <c r="AA175" s="125"/>
      <c r="AC175" s="71"/>
      <c r="AD175" s="71"/>
      <c r="AF175" s="73"/>
      <c r="AG175" s="73"/>
      <c r="AH175" s="73"/>
      <c r="AI175" s="73"/>
      <c r="AJ175" s="73"/>
      <c r="AK175" s="73"/>
      <c r="AL175" s="73"/>
      <c r="AM175" s="73"/>
      <c r="AN175" s="73"/>
      <c r="AO175" s="73"/>
      <c r="AR175" s="53"/>
    </row>
    <row r="176" spans="1:44" x14ac:dyDescent="0.2">
      <c r="A176" s="75" t="s">
        <v>44</v>
      </c>
      <c r="B176" s="50">
        <f t="shared" si="70"/>
        <v>1961</v>
      </c>
      <c r="D176" s="79">
        <f>SEDS_CensusRgn!C9</f>
        <v>140.405</v>
      </c>
      <c r="F176" s="125"/>
      <c r="G176" s="125"/>
      <c r="H176" s="125"/>
      <c r="I176" s="125"/>
      <c r="P176" s="70"/>
      <c r="X176" s="125"/>
      <c r="Y176" s="125"/>
      <c r="Z176" s="125"/>
      <c r="AA176" s="125"/>
      <c r="AC176" s="71"/>
      <c r="AD176" s="71"/>
      <c r="AF176" s="73"/>
      <c r="AG176" s="73"/>
      <c r="AH176" s="73"/>
      <c r="AI176" s="73"/>
      <c r="AJ176" s="73"/>
      <c r="AK176" s="73"/>
      <c r="AL176" s="73"/>
      <c r="AM176" s="73"/>
      <c r="AN176" s="73"/>
      <c r="AO176" s="73"/>
      <c r="AR176" s="53"/>
    </row>
    <row r="177" spans="1:44" x14ac:dyDescent="0.2">
      <c r="A177" s="75" t="s">
        <v>44</v>
      </c>
      <c r="B177" s="50">
        <f t="shared" si="70"/>
        <v>1962</v>
      </c>
      <c r="D177" s="79">
        <f>SEDS_CensusRgn!C10</f>
        <v>146.70500000000001</v>
      </c>
      <c r="F177" s="125"/>
      <c r="G177" s="125"/>
      <c r="H177" s="125"/>
      <c r="I177" s="125"/>
      <c r="P177" s="70"/>
      <c r="X177" s="125"/>
      <c r="Y177" s="125"/>
      <c r="Z177" s="125"/>
      <c r="AA177" s="125"/>
      <c r="AC177" s="71"/>
      <c r="AD177" s="71"/>
      <c r="AF177" s="73"/>
      <c r="AG177" s="73"/>
      <c r="AH177" s="73"/>
      <c r="AI177" s="73"/>
      <c r="AJ177" s="73"/>
      <c r="AK177" s="73"/>
      <c r="AL177" s="73"/>
      <c r="AM177" s="73"/>
      <c r="AN177" s="73"/>
      <c r="AO177" s="73"/>
      <c r="AR177" s="53"/>
    </row>
    <row r="178" spans="1:44" x14ac:dyDescent="0.2">
      <c r="A178" s="75" t="s">
        <v>44</v>
      </c>
      <c r="B178" s="50">
        <f t="shared" si="70"/>
        <v>1963</v>
      </c>
      <c r="D178" s="79">
        <f>SEDS_CensusRgn!C11</f>
        <v>156.00200000000001</v>
      </c>
      <c r="F178" s="125"/>
      <c r="G178" s="125"/>
      <c r="H178" s="125"/>
      <c r="I178" s="125"/>
      <c r="P178" s="70"/>
      <c r="X178" s="125"/>
      <c r="Y178" s="125"/>
      <c r="Z178" s="125"/>
      <c r="AA178" s="125"/>
      <c r="AC178" s="71"/>
      <c r="AD178" s="71"/>
      <c r="AF178" s="73"/>
      <c r="AG178" s="73"/>
      <c r="AH178" s="73"/>
      <c r="AI178" s="73"/>
      <c r="AJ178" s="73"/>
      <c r="AK178" s="73"/>
      <c r="AL178" s="73"/>
      <c r="AM178" s="73"/>
      <c r="AN178" s="73"/>
      <c r="AO178" s="73"/>
      <c r="AR178" s="53"/>
    </row>
    <row r="179" spans="1:44" x14ac:dyDescent="0.2">
      <c r="A179" s="75" t="s">
        <v>44</v>
      </c>
      <c r="B179" s="50">
        <f t="shared" si="70"/>
        <v>1964</v>
      </c>
      <c r="D179" s="79">
        <f>SEDS_CensusRgn!C12</f>
        <v>166.33199999999999</v>
      </c>
      <c r="F179" s="125"/>
      <c r="G179" s="125"/>
      <c r="H179" s="125"/>
      <c r="I179" s="125"/>
      <c r="P179" s="70"/>
      <c r="X179" s="125"/>
      <c r="Y179" s="125"/>
      <c r="Z179" s="125"/>
      <c r="AA179" s="125"/>
      <c r="AC179" s="71"/>
      <c r="AD179" s="71"/>
      <c r="AF179" s="73"/>
      <c r="AG179" s="73"/>
      <c r="AH179" s="73"/>
      <c r="AI179" s="73"/>
      <c r="AJ179" s="73"/>
      <c r="AK179" s="73"/>
      <c r="AL179" s="73"/>
      <c r="AM179" s="73"/>
      <c r="AN179" s="73"/>
      <c r="AO179" s="73"/>
      <c r="AR179" s="53"/>
    </row>
    <row r="180" spans="1:44" x14ac:dyDescent="0.2">
      <c r="A180" s="75" t="s">
        <v>44</v>
      </c>
      <c r="B180" s="50">
        <f t="shared" si="70"/>
        <v>1965</v>
      </c>
      <c r="D180" s="79">
        <f>SEDS_CensusRgn!C13</f>
        <v>179.00300000000001</v>
      </c>
      <c r="F180" s="125"/>
      <c r="G180" s="125"/>
      <c r="H180" s="125"/>
      <c r="I180" s="125"/>
      <c r="P180" s="70"/>
      <c r="X180" s="125"/>
      <c r="Y180" s="125"/>
      <c r="Z180" s="125"/>
      <c r="AA180" s="125"/>
      <c r="AC180" s="71"/>
      <c r="AD180" s="71"/>
      <c r="AF180" s="73"/>
      <c r="AG180" s="73"/>
      <c r="AH180" s="73"/>
      <c r="AI180" s="73"/>
      <c r="AJ180" s="73"/>
      <c r="AK180" s="73"/>
      <c r="AL180" s="73"/>
      <c r="AM180" s="73"/>
      <c r="AN180" s="73"/>
      <c r="AO180" s="73"/>
      <c r="AR180" s="53"/>
    </row>
    <row r="181" spans="1:44" x14ac:dyDescent="0.2">
      <c r="A181" s="75" t="s">
        <v>44</v>
      </c>
      <c r="B181" s="50">
        <f t="shared" si="70"/>
        <v>1966</v>
      </c>
      <c r="D181" s="79">
        <f>SEDS_CensusRgn!C14</f>
        <v>194.239</v>
      </c>
      <c r="F181" s="125"/>
      <c r="G181" s="125"/>
      <c r="H181" s="125"/>
      <c r="I181" s="125"/>
      <c r="P181" s="70"/>
      <c r="X181" s="125"/>
      <c r="Y181" s="125"/>
      <c r="Z181" s="125"/>
      <c r="AA181" s="125"/>
      <c r="AC181" s="71"/>
      <c r="AD181" s="71"/>
      <c r="AF181" s="73"/>
      <c r="AG181" s="73"/>
      <c r="AH181" s="73"/>
      <c r="AI181" s="73"/>
      <c r="AJ181" s="73"/>
      <c r="AK181" s="73"/>
      <c r="AL181" s="73"/>
      <c r="AM181" s="73"/>
      <c r="AN181" s="73"/>
      <c r="AO181" s="73"/>
      <c r="AR181" s="53"/>
    </row>
    <row r="182" spans="1:44" x14ac:dyDescent="0.2">
      <c r="A182" s="75" t="s">
        <v>44</v>
      </c>
      <c r="B182" s="50">
        <f t="shared" si="70"/>
        <v>1967</v>
      </c>
      <c r="D182" s="79">
        <f>SEDS_CensusRgn!C15</f>
        <v>210.958</v>
      </c>
      <c r="F182" s="125"/>
      <c r="G182" s="125"/>
      <c r="H182" s="125"/>
      <c r="I182" s="125"/>
      <c r="P182" s="70"/>
      <c r="X182" s="125"/>
      <c r="Y182" s="125"/>
      <c r="Z182" s="125"/>
      <c r="AA182" s="125"/>
      <c r="AC182" s="71"/>
      <c r="AD182" s="71"/>
      <c r="AF182" s="73"/>
      <c r="AG182" s="73"/>
      <c r="AH182" s="73"/>
      <c r="AI182" s="73"/>
      <c r="AJ182" s="73"/>
      <c r="AK182" s="73"/>
      <c r="AL182" s="73"/>
      <c r="AM182" s="73"/>
      <c r="AN182" s="73"/>
      <c r="AO182" s="73"/>
      <c r="AR182" s="53"/>
    </row>
    <row r="183" spans="1:44" x14ac:dyDescent="0.2">
      <c r="A183" s="75" t="s">
        <v>44</v>
      </c>
      <c r="B183" s="50">
        <f t="shared" si="70"/>
        <v>1968</v>
      </c>
      <c r="D183" s="79">
        <f>SEDS_CensusRgn!C16</f>
        <v>232.03800000000001</v>
      </c>
      <c r="F183" s="125"/>
      <c r="G183" s="125"/>
      <c r="H183" s="125"/>
      <c r="I183" s="125"/>
      <c r="P183" s="70"/>
      <c r="X183" s="125"/>
      <c r="Y183" s="125"/>
      <c r="Z183" s="125"/>
      <c r="AA183" s="125"/>
      <c r="AC183" s="71"/>
      <c r="AD183" s="71"/>
      <c r="AF183" s="73"/>
      <c r="AG183" s="73"/>
      <c r="AH183" s="73"/>
      <c r="AI183" s="73"/>
      <c r="AJ183" s="73"/>
      <c r="AK183" s="73"/>
      <c r="AL183" s="73"/>
      <c r="AM183" s="73"/>
      <c r="AN183" s="73"/>
      <c r="AO183" s="73"/>
      <c r="AR183" s="53"/>
    </row>
    <row r="184" spans="1:44" x14ac:dyDescent="0.2">
      <c r="A184" s="75" t="s">
        <v>44</v>
      </c>
      <c r="B184" s="50">
        <f t="shared" si="70"/>
        <v>1969</v>
      </c>
      <c r="D184" s="79">
        <f>SEDS_CensusRgn!C17</f>
        <v>254.52199999999999</v>
      </c>
      <c r="F184" s="125"/>
      <c r="G184" s="125"/>
      <c r="H184" s="125"/>
      <c r="I184" s="125"/>
      <c r="P184" s="70"/>
      <c r="X184" s="125"/>
      <c r="Y184" s="125"/>
      <c r="Z184" s="125"/>
      <c r="AA184" s="125"/>
      <c r="AC184" s="71"/>
      <c r="AD184" s="71"/>
      <c r="AF184" s="73"/>
      <c r="AG184" s="73"/>
      <c r="AH184" s="73"/>
      <c r="AI184" s="73"/>
      <c r="AJ184" s="73"/>
      <c r="AK184" s="73"/>
      <c r="AL184" s="73"/>
      <c r="AM184" s="73"/>
      <c r="AN184" s="73"/>
      <c r="AO184" s="73"/>
      <c r="AR184" s="53"/>
    </row>
    <row r="185" spans="1:44" x14ac:dyDescent="0.2">
      <c r="A185" s="75" t="s">
        <v>44</v>
      </c>
      <c r="B185" s="50">
        <f t="shared" si="70"/>
        <v>1970</v>
      </c>
      <c r="D185" s="79">
        <f>SEDS_CensusRgn!C18*National_Calibration!P9</f>
        <v>280.35282378641142</v>
      </c>
      <c r="F185" s="125">
        <f t="shared" ref="F185:H199" si="71">F36</f>
        <v>8412</v>
      </c>
      <c r="G185" s="125">
        <f t="shared" si="71"/>
        <v>6828</v>
      </c>
      <c r="H185" s="125">
        <f t="shared" si="71"/>
        <v>241</v>
      </c>
      <c r="I185" s="125">
        <f>SUM(F185:H185)</f>
        <v>15481</v>
      </c>
      <c r="K185" s="84">
        <f t="shared" ref="K185:M204" si="72">K36</f>
        <v>18.209240878077207</v>
      </c>
      <c r="L185" s="84">
        <f t="shared" si="72"/>
        <v>5.7939694092525862</v>
      </c>
      <c r="M185" s="84">
        <f t="shared" si="72"/>
        <v>0.1651854155446679</v>
      </c>
      <c r="N185" s="79">
        <f>SUM(K185:M185)</f>
        <v>24.168395702874459</v>
      </c>
      <c r="P185" s="84">
        <f>D185/I185*1000</f>
        <v>18.109477668523443</v>
      </c>
      <c r="R185" s="84">
        <f>D185/N185</f>
        <v>11.599976565803569</v>
      </c>
      <c r="T185" s="74">
        <f t="shared" ref="T185:T199" si="73">R185/V185</f>
        <v>11.385690747382059</v>
      </c>
      <c r="V185" s="119">
        <f>Weather_Factors!AL29</f>
        <v>1.0188206252194916</v>
      </c>
      <c r="X185" s="125">
        <f t="shared" ref="X185:AA204" si="74">X36</f>
        <v>2164.67437922934</v>
      </c>
      <c r="Y185" s="125">
        <f t="shared" si="74"/>
        <v>848.56025325901976</v>
      </c>
      <c r="Z185" s="125">
        <f t="shared" si="74"/>
        <v>685.41666201107012</v>
      </c>
      <c r="AA185" s="125">
        <f t="shared" si="74"/>
        <v>1561.1650218251054</v>
      </c>
      <c r="AC185" s="71">
        <f t="shared" ref="AC185:AC226" si="75">T185/T$229</f>
        <v>0.87113773019944152</v>
      </c>
      <c r="AD185" s="71"/>
      <c r="AF185" s="73">
        <f>I185/I$229</f>
        <v>0.83933526283311566</v>
      </c>
      <c r="AG185" s="73">
        <f>P185/P$229</f>
        <v>0.85914539573129245</v>
      </c>
      <c r="AH185" s="73">
        <f>Wgted_Floorspace!M44</f>
        <v>1.0006447919634962</v>
      </c>
      <c r="AI185" s="73">
        <f t="shared" ref="AI185:AI224" si="76">AA185/AA$229</f>
        <v>0.95471595462422898</v>
      </c>
      <c r="AJ185" s="73">
        <f>V185/V$229</f>
        <v>1.0330127043565838</v>
      </c>
      <c r="AK185" s="73">
        <f>AG185/(AH185*AI185*AJ185)</f>
        <v>0.87057638953985705</v>
      </c>
      <c r="AL185" s="73">
        <f>AF185*AH185*AI185*AJ185*AK185</f>
        <v>0.72111102653798553</v>
      </c>
      <c r="AM185" s="73">
        <f>AF185*AG185</f>
        <v>0.72111102653798553</v>
      </c>
      <c r="AN185" s="73"/>
      <c r="AO185" s="73">
        <f>AH185*AI185*AJ185</f>
        <v>0.98686962574920456</v>
      </c>
      <c r="AR185" s="53"/>
    </row>
    <row r="186" spans="1:44" x14ac:dyDescent="0.2">
      <c r="A186" s="75" t="s">
        <v>44</v>
      </c>
      <c r="B186" s="50">
        <f t="shared" si="70"/>
        <v>1971</v>
      </c>
      <c r="D186" s="79">
        <f>SEDS_CensusRgn!C19*National_Calibration!P10</f>
        <v>297.86547571294631</v>
      </c>
      <c r="F186" s="125">
        <f t="shared" si="71"/>
        <v>8567.4</v>
      </c>
      <c r="G186" s="125">
        <f t="shared" si="71"/>
        <v>6836.0999999999995</v>
      </c>
      <c r="H186" s="125">
        <f t="shared" si="71"/>
        <v>278.79999999999995</v>
      </c>
      <c r="I186" s="125">
        <f t="shared" ref="I186:I199" si="77">SUM(F186:H186)</f>
        <v>15682.3</v>
      </c>
      <c r="K186" s="84">
        <f t="shared" si="72"/>
        <v>18.572993838111802</v>
      </c>
      <c r="L186" s="84">
        <f t="shared" si="72"/>
        <v>5.8183887153329277</v>
      </c>
      <c r="M186" s="84">
        <f t="shared" si="72"/>
        <v>0.1969530023699913</v>
      </c>
      <c r="N186" s="79">
        <f t="shared" ref="N186:N199" si="78">SUM(K186:M186)</f>
        <v>24.588335555814719</v>
      </c>
      <c r="P186" s="84">
        <f t="shared" ref="P186:P199" si="79">D186/I186*1000</f>
        <v>18.993736614715083</v>
      </c>
      <c r="R186" s="84">
        <f t="shared" ref="R186:R199" si="80">D186/N186</f>
        <v>12.114096744645501</v>
      </c>
      <c r="T186" s="74">
        <f t="shared" si="73"/>
        <v>12.035178660337316</v>
      </c>
      <c r="V186" s="119">
        <f>Weather_Factors!AL30</f>
        <v>1.0065572839868397</v>
      </c>
      <c r="X186" s="125">
        <f t="shared" si="74"/>
        <v>2167.8681791572476</v>
      </c>
      <c r="Y186" s="125">
        <f t="shared" si="74"/>
        <v>851.12691671171115</v>
      </c>
      <c r="Z186" s="125">
        <f t="shared" si="74"/>
        <v>706.43114192966766</v>
      </c>
      <c r="AA186" s="125">
        <f t="shared" si="74"/>
        <v>1567.9036592728567</v>
      </c>
      <c r="AC186" s="71">
        <f t="shared" si="75"/>
        <v>0.92083110751288288</v>
      </c>
      <c r="AD186" s="71"/>
      <c r="AF186" s="73">
        <f t="shared" ref="AF186:AF226" si="81">I186/I$229</f>
        <v>0.85024916945467144</v>
      </c>
      <c r="AG186" s="73">
        <f t="shared" ref="AG186:AG226" si="82">P186/P$229</f>
        <v>0.90109619167143262</v>
      </c>
      <c r="AH186" s="73">
        <f>Wgted_Floorspace!M45</f>
        <v>1.0010887048763055</v>
      </c>
      <c r="AI186" s="73">
        <f t="shared" si="76"/>
        <v>0.95883690570490021</v>
      </c>
      <c r="AJ186" s="73">
        <f t="shared" ref="AJ186:AJ226" si="83">V186/V$229</f>
        <v>1.0205785358900199</v>
      </c>
      <c r="AK186" s="73">
        <f t="shared" ref="AK186:AK199" si="84">AG186/(AH186*AI186*AJ186)</f>
        <v>0.91982968445005175</v>
      </c>
      <c r="AL186" s="73">
        <f t="shared" ref="AL186:AL199" si="85">AF186*AH186*AI186*AJ186*AK186</f>
        <v>0.76615628856740292</v>
      </c>
      <c r="AM186" s="73">
        <f t="shared" ref="AM186:AM199" si="86">AF186*AG186</f>
        <v>0.76615628856740303</v>
      </c>
      <c r="AN186" s="73"/>
      <c r="AO186" s="73">
        <f t="shared" ref="AO186:AO199" si="87">AH186*AI186*AJ186</f>
        <v>0.97963373753281346</v>
      </c>
      <c r="AR186" s="53"/>
    </row>
    <row r="187" spans="1:44" x14ac:dyDescent="0.2">
      <c r="A187" s="75" t="s">
        <v>44</v>
      </c>
      <c r="B187" s="50">
        <f t="shared" si="70"/>
        <v>1972</v>
      </c>
      <c r="D187" s="79">
        <f>SEDS_CensusRgn!C20*National_Calibration!P11</f>
        <v>315.50234335999846</v>
      </c>
      <c r="F187" s="125">
        <f t="shared" si="71"/>
        <v>8748.7000000000007</v>
      </c>
      <c r="G187" s="125">
        <f t="shared" si="71"/>
        <v>6845.5499999999993</v>
      </c>
      <c r="H187" s="125">
        <f t="shared" si="71"/>
        <v>322.89999999999998</v>
      </c>
      <c r="I187" s="125">
        <f t="shared" si="77"/>
        <v>15917.15</v>
      </c>
      <c r="K187" s="84">
        <f t="shared" si="72"/>
        <v>18.994736067345684</v>
      </c>
      <c r="L187" s="84">
        <f t="shared" si="72"/>
        <v>5.8445546371464507</v>
      </c>
      <c r="M187" s="84">
        <f t="shared" si="72"/>
        <v>0.23491087828707577</v>
      </c>
      <c r="N187" s="79">
        <f t="shared" si="78"/>
        <v>25.07420158277921</v>
      </c>
      <c r="P187" s="84">
        <f t="shared" si="79"/>
        <v>19.821534845119793</v>
      </c>
      <c r="R187" s="84">
        <f t="shared" si="80"/>
        <v>12.582747343655532</v>
      </c>
      <c r="T187" s="74">
        <f t="shared" si="73"/>
        <v>12.574468485469268</v>
      </c>
      <c r="V187" s="119">
        <f>Weather_Factors!AL31</f>
        <v>1.0006583863322598</v>
      </c>
      <c r="X187" s="125">
        <f t="shared" si="74"/>
        <v>2171.1495499154944</v>
      </c>
      <c r="Y187" s="125">
        <f t="shared" si="74"/>
        <v>853.77429675430767</v>
      </c>
      <c r="Z187" s="125">
        <f t="shared" si="74"/>
        <v>727.50349423064665</v>
      </c>
      <c r="AA187" s="125">
        <f t="shared" si="74"/>
        <v>1575.2946716453141</v>
      </c>
      <c r="AC187" s="71">
        <f t="shared" si="75"/>
        <v>0.96209304977081078</v>
      </c>
      <c r="AD187" s="71"/>
      <c r="AF187" s="73">
        <f t="shared" si="81"/>
        <v>0.86298206051315329</v>
      </c>
      <c r="AG187" s="73">
        <f t="shared" si="82"/>
        <v>0.94036839218789881</v>
      </c>
      <c r="AH187" s="73">
        <f>Wgted_Floorspace!M46</f>
        <v>1.0016123946860696</v>
      </c>
      <c r="AI187" s="73">
        <f t="shared" si="76"/>
        <v>0.96335681060551159</v>
      </c>
      <c r="AJ187" s="73">
        <f t="shared" si="83"/>
        <v>1.0145974671247819</v>
      </c>
      <c r="AK187" s="73">
        <f t="shared" si="84"/>
        <v>0.96054427328882575</v>
      </c>
      <c r="AL187" s="73">
        <f t="shared" si="85"/>
        <v>0.81152105273175401</v>
      </c>
      <c r="AM187" s="73">
        <f t="shared" si="86"/>
        <v>0.8115210527317539</v>
      </c>
      <c r="AN187" s="73"/>
      <c r="AO187" s="73">
        <f t="shared" si="87"/>
        <v>0.97899536579209789</v>
      </c>
      <c r="AR187" s="53"/>
    </row>
    <row r="188" spans="1:44" x14ac:dyDescent="0.2">
      <c r="A188" s="75" t="s">
        <v>44</v>
      </c>
      <c r="B188" s="50">
        <f t="shared" si="70"/>
        <v>1973</v>
      </c>
      <c r="D188" s="79">
        <f>SEDS_CensusRgn!C21*National_Calibration!P12</f>
        <v>336.72351113273368</v>
      </c>
      <c r="F188" s="125">
        <f t="shared" si="71"/>
        <v>8987.513579407736</v>
      </c>
      <c r="G188" s="125">
        <f t="shared" si="71"/>
        <v>6754.7588805824871</v>
      </c>
      <c r="H188" s="125">
        <f t="shared" si="71"/>
        <v>381.40498612429582</v>
      </c>
      <c r="I188" s="125">
        <f t="shared" si="77"/>
        <v>16123.67744611452</v>
      </c>
      <c r="K188" s="84">
        <f t="shared" si="72"/>
        <v>19.523045496919924</v>
      </c>
      <c r="L188" s="84">
        <f t="shared" si="72"/>
        <v>5.7842654508650586</v>
      </c>
      <c r="M188" s="84">
        <f t="shared" si="72"/>
        <v>0.28554202306289739</v>
      </c>
      <c r="N188" s="79">
        <f t="shared" si="78"/>
        <v>25.592852970847883</v>
      </c>
      <c r="P188" s="84">
        <f t="shared" si="79"/>
        <v>20.883791074217825</v>
      </c>
      <c r="R188" s="84">
        <f t="shared" si="80"/>
        <v>13.156935317695382</v>
      </c>
      <c r="T188" s="74">
        <f t="shared" si="73"/>
        <v>13.09534164513024</v>
      </c>
      <c r="V188" s="119">
        <f>Weather_Factors!AL32</f>
        <v>1.0047034796215528</v>
      </c>
      <c r="X188" s="125">
        <f t="shared" si="74"/>
        <v>2172.2410012988785</v>
      </c>
      <c r="Y188" s="125">
        <f t="shared" si="74"/>
        <v>856.32448961172406</v>
      </c>
      <c r="Z188" s="125">
        <f t="shared" si="74"/>
        <v>748.65833812104984</v>
      </c>
      <c r="AA188" s="125">
        <f t="shared" si="74"/>
        <v>1587.2838598005596</v>
      </c>
      <c r="AC188" s="71">
        <f t="shared" si="75"/>
        <v>1.0019459029789664</v>
      </c>
      <c r="AD188" s="71"/>
      <c r="AF188" s="73">
        <f t="shared" si="81"/>
        <v>0.87417938421748653</v>
      </c>
      <c r="AG188" s="73">
        <f t="shared" si="82"/>
        <v>0.99076369154557875</v>
      </c>
      <c r="AH188" s="73">
        <f>Wgted_Floorspace!M47</f>
        <v>1.0017157995585071</v>
      </c>
      <c r="AI188" s="73">
        <f t="shared" si="76"/>
        <v>0.97068868715589907</v>
      </c>
      <c r="AJ188" s="73">
        <f t="shared" si="83"/>
        <v>1.0186989081976372</v>
      </c>
      <c r="AK188" s="73">
        <f t="shared" si="84"/>
        <v>1.0002297092853689</v>
      </c>
      <c r="AL188" s="73">
        <f t="shared" si="85"/>
        <v>0.866105193780358</v>
      </c>
      <c r="AM188" s="73">
        <f t="shared" si="86"/>
        <v>0.86610519378035777</v>
      </c>
      <c r="AN188" s="73"/>
      <c r="AO188" s="73">
        <f t="shared" si="87"/>
        <v>0.99053615619300761</v>
      </c>
      <c r="AR188" s="53"/>
    </row>
    <row r="189" spans="1:44" x14ac:dyDescent="0.2">
      <c r="A189" s="75" t="s">
        <v>44</v>
      </c>
      <c r="B189" s="50">
        <f t="shared" si="70"/>
        <v>1974</v>
      </c>
      <c r="D189" s="79">
        <f>SEDS_CensusRgn!C22*National_Calibration!P13</f>
        <v>329.47633402525696</v>
      </c>
      <c r="F189" s="125">
        <f t="shared" si="71"/>
        <v>9195.6889297793114</v>
      </c>
      <c r="G189" s="125">
        <f t="shared" si="71"/>
        <v>6665.0376838471693</v>
      </c>
      <c r="H189" s="125">
        <f t="shared" si="71"/>
        <v>406.15609678745358</v>
      </c>
      <c r="I189" s="125">
        <f t="shared" si="77"/>
        <v>16266.882710413935</v>
      </c>
      <c r="K189" s="84">
        <f t="shared" si="72"/>
        <v>19.988557444802314</v>
      </c>
      <c r="L189" s="84">
        <f t="shared" si="72"/>
        <v>5.7218214866725186</v>
      </c>
      <c r="M189" s="84">
        <f t="shared" si="72"/>
        <v>0.31269811574109041</v>
      </c>
      <c r="N189" s="79">
        <f t="shared" si="78"/>
        <v>26.023077047215921</v>
      </c>
      <c r="P189" s="84">
        <f t="shared" si="79"/>
        <v>20.254423658832231</v>
      </c>
      <c r="R189" s="84">
        <f t="shared" si="80"/>
        <v>12.660929121773707</v>
      </c>
      <c r="T189" s="74">
        <f t="shared" si="73"/>
        <v>12.792759096680518</v>
      </c>
      <c r="V189" s="119">
        <f>Weather_Factors!AL33</f>
        <v>0.98969495369134097</v>
      </c>
      <c r="X189" s="125">
        <f t="shared" si="74"/>
        <v>2173.6878658510714</v>
      </c>
      <c r="Y189" s="125">
        <f t="shared" si="74"/>
        <v>858.48299110737946</v>
      </c>
      <c r="Z189" s="125">
        <f t="shared" si="74"/>
        <v>769.89639750435447</v>
      </c>
      <c r="AA189" s="125">
        <f t="shared" si="74"/>
        <v>1599.7580796814957</v>
      </c>
      <c r="AC189" s="71">
        <f t="shared" si="75"/>
        <v>0.97879481971991489</v>
      </c>
      <c r="AD189" s="71"/>
      <c r="AF189" s="73">
        <f t="shared" si="81"/>
        <v>0.88194356147669684</v>
      </c>
      <c r="AG189" s="73">
        <f t="shared" si="82"/>
        <v>0.96090539706303424</v>
      </c>
      <c r="AH189" s="73">
        <f>Wgted_Floorspace!M48</f>
        <v>1.0011022966544334</v>
      </c>
      <c r="AI189" s="73">
        <f t="shared" si="76"/>
        <v>0.97831718034869275</v>
      </c>
      <c r="AJ189" s="73">
        <f t="shared" si="83"/>
        <v>1.0034813148590316</v>
      </c>
      <c r="AK189" s="73">
        <f t="shared" si="84"/>
        <v>0.97771708544764391</v>
      </c>
      <c r="AL189" s="73">
        <f t="shared" si="85"/>
        <v>0.84746432812795192</v>
      </c>
      <c r="AM189" s="73">
        <f t="shared" si="86"/>
        <v>0.84746432812795192</v>
      </c>
      <c r="AN189" s="73"/>
      <c r="AO189" s="73">
        <f t="shared" si="87"/>
        <v>0.98280516047552502</v>
      </c>
      <c r="AR189" s="53"/>
    </row>
    <row r="190" spans="1:44" x14ac:dyDescent="0.2">
      <c r="A190" s="75" t="s">
        <v>44</v>
      </c>
      <c r="B190" s="50">
        <f t="shared" si="70"/>
        <v>1975</v>
      </c>
      <c r="D190" s="79">
        <f>SEDS_CensusRgn!C23*National_Calibration!P14</f>
        <v>330.03283553740999</v>
      </c>
      <c r="F190" s="125">
        <f t="shared" si="71"/>
        <v>9345.6749297326787</v>
      </c>
      <c r="G190" s="125">
        <f t="shared" si="71"/>
        <v>6786.7806296829449</v>
      </c>
      <c r="H190" s="125">
        <f t="shared" si="71"/>
        <v>349.03227754151715</v>
      </c>
      <c r="I190" s="125">
        <f t="shared" si="77"/>
        <v>16481.487836957142</v>
      </c>
      <c r="K190" s="84">
        <f t="shared" si="72"/>
        <v>20.348711863293683</v>
      </c>
      <c r="L190" s="84">
        <f t="shared" si="72"/>
        <v>5.8404554704138656</v>
      </c>
      <c r="M190" s="84">
        <f t="shared" si="72"/>
        <v>0.27146406512789645</v>
      </c>
      <c r="N190" s="79">
        <f t="shared" si="78"/>
        <v>26.460631398835446</v>
      </c>
      <c r="P190" s="84">
        <f t="shared" si="79"/>
        <v>20.024456456980985</v>
      </c>
      <c r="R190" s="84">
        <f t="shared" si="80"/>
        <v>12.472598652802178</v>
      </c>
      <c r="T190" s="74">
        <f t="shared" si="73"/>
        <v>12.534348439217318</v>
      </c>
      <c r="V190" s="119">
        <f>Weather_Factors!AL34</f>
        <v>0.99507355434432176</v>
      </c>
      <c r="X190" s="125">
        <f t="shared" si="74"/>
        <v>2177.3400012614961</v>
      </c>
      <c r="Y190" s="125">
        <f t="shared" si="74"/>
        <v>860.56346728960227</v>
      </c>
      <c r="Z190" s="125">
        <f t="shared" si="74"/>
        <v>777.76206556027182</v>
      </c>
      <c r="AA190" s="125">
        <f t="shared" si="74"/>
        <v>1605.4758927468699</v>
      </c>
      <c r="AC190" s="71">
        <f t="shared" si="75"/>
        <v>0.95902339973350792</v>
      </c>
      <c r="AD190" s="71"/>
      <c r="AF190" s="73">
        <f t="shared" si="81"/>
        <v>0.89357883376482272</v>
      </c>
      <c r="AG190" s="73">
        <f t="shared" si="82"/>
        <v>0.94999534950362186</v>
      </c>
      <c r="AH190" s="73">
        <f>Wgted_Floorspace!M49</f>
        <v>0.99952010202879871</v>
      </c>
      <c r="AI190" s="73">
        <f t="shared" si="76"/>
        <v>0.98181385576913605</v>
      </c>
      <c r="AJ190" s="73">
        <f t="shared" si="83"/>
        <v>1.008934838932509</v>
      </c>
      <c r="AK190" s="73">
        <f t="shared" si="84"/>
        <v>0.95948385408848569</v>
      </c>
      <c r="AL190" s="73">
        <f t="shared" si="85"/>
        <v>0.84889573649145156</v>
      </c>
      <c r="AM190" s="73">
        <f t="shared" si="86"/>
        <v>0.84889573649145156</v>
      </c>
      <c r="AN190" s="73"/>
      <c r="AO190" s="73">
        <f t="shared" si="87"/>
        <v>0.99011082412233198</v>
      </c>
      <c r="AR190" s="53"/>
    </row>
    <row r="191" spans="1:44" x14ac:dyDescent="0.2">
      <c r="A191" s="75" t="s">
        <v>44</v>
      </c>
      <c r="B191" s="50">
        <f t="shared" si="70"/>
        <v>1976</v>
      </c>
      <c r="D191" s="79">
        <f>SEDS_CensusRgn!C24*National_Calibration!P15</f>
        <v>343.87383092822864</v>
      </c>
      <c r="F191" s="125">
        <f t="shared" si="71"/>
        <v>9425.2590430841374</v>
      </c>
      <c r="G191" s="125">
        <f t="shared" si="71"/>
        <v>6740.382384978403</v>
      </c>
      <c r="H191" s="125">
        <f t="shared" si="71"/>
        <v>353.06421002417301</v>
      </c>
      <c r="I191" s="125">
        <f t="shared" si="77"/>
        <v>16518.705638086714</v>
      </c>
      <c r="K191" s="84">
        <f t="shared" si="72"/>
        <v>20.551210254766822</v>
      </c>
      <c r="L191" s="84">
        <f t="shared" si="72"/>
        <v>5.8160799395283131</v>
      </c>
      <c r="M191" s="84">
        <f t="shared" si="72"/>
        <v>0.27700915686975286</v>
      </c>
      <c r="N191" s="79">
        <f t="shared" si="78"/>
        <v>26.644299351164889</v>
      </c>
      <c r="P191" s="84">
        <f t="shared" si="79"/>
        <v>20.817238254755775</v>
      </c>
      <c r="R191" s="84">
        <f t="shared" si="80"/>
        <v>12.9060939601399</v>
      </c>
      <c r="T191" s="74">
        <f t="shared" si="73"/>
        <v>12.914085964388279</v>
      </c>
      <c r="V191" s="119">
        <f>Weather_Factors!AL35</f>
        <v>0.99938114054138882</v>
      </c>
      <c r="X191" s="125">
        <f t="shared" si="74"/>
        <v>2180.4398330936533</v>
      </c>
      <c r="Y191" s="125">
        <f t="shared" si="74"/>
        <v>862.87091849418107</v>
      </c>
      <c r="Z191" s="125">
        <f t="shared" si="74"/>
        <v>784.58577506563768</v>
      </c>
      <c r="AA191" s="125">
        <f t="shared" si="74"/>
        <v>1612.9774290385003</v>
      </c>
      <c r="AC191" s="71">
        <f t="shared" si="75"/>
        <v>0.98807773583736247</v>
      </c>
      <c r="AD191" s="71"/>
      <c r="AF191" s="73">
        <f t="shared" si="81"/>
        <v>0.89559667582238756</v>
      </c>
      <c r="AG191" s="73">
        <f t="shared" si="82"/>
        <v>0.98760630901581425</v>
      </c>
      <c r="AH191" s="73">
        <f>Wgted_Floorspace!M50</f>
        <v>0.99906924398298458</v>
      </c>
      <c r="AI191" s="73">
        <f t="shared" si="76"/>
        <v>0.98640135054495381</v>
      </c>
      <c r="AJ191" s="73">
        <f t="shared" si="83"/>
        <v>1.0133024294155961</v>
      </c>
      <c r="AK191" s="73">
        <f t="shared" si="84"/>
        <v>0.98899825191114676</v>
      </c>
      <c r="AL191" s="73">
        <f t="shared" si="85"/>
        <v>0.88449692737578089</v>
      </c>
      <c r="AM191" s="73">
        <f t="shared" si="86"/>
        <v>0.88449692737578089</v>
      </c>
      <c r="AN191" s="73"/>
      <c r="AO191" s="73">
        <f t="shared" si="87"/>
        <v>0.9985925729467745</v>
      </c>
      <c r="AR191" s="53"/>
    </row>
    <row r="192" spans="1:44" x14ac:dyDescent="0.2">
      <c r="A192" s="75" t="s">
        <v>44</v>
      </c>
      <c r="B192" s="50">
        <f t="shared" si="70"/>
        <v>1977</v>
      </c>
      <c r="D192" s="79">
        <f>SEDS_CensusRgn!C25*National_Calibration!P16</f>
        <v>350.99915943238273</v>
      </c>
      <c r="F192" s="125">
        <f t="shared" si="71"/>
        <v>9455.4953699531761</v>
      </c>
      <c r="G192" s="125">
        <f t="shared" si="71"/>
        <v>6794.9837048053978</v>
      </c>
      <c r="H192" s="125">
        <f t="shared" si="71"/>
        <v>362.57500035619245</v>
      </c>
      <c r="I192" s="125">
        <f t="shared" si="77"/>
        <v>16613.054075114767</v>
      </c>
      <c r="K192" s="84">
        <f t="shared" si="72"/>
        <v>20.650327097969758</v>
      </c>
      <c r="L192" s="84">
        <f t="shared" si="72"/>
        <v>5.8805894310790707</v>
      </c>
      <c r="M192" s="84">
        <f t="shared" si="72"/>
        <v>0.28733175373753084</v>
      </c>
      <c r="N192" s="79">
        <f t="shared" si="78"/>
        <v>26.818248282786357</v>
      </c>
      <c r="P192" s="84">
        <f t="shared" si="79"/>
        <v>21.127912895808588</v>
      </c>
      <c r="R192" s="84">
        <f t="shared" si="80"/>
        <v>13.088071813313627</v>
      </c>
      <c r="T192" s="74">
        <f t="shared" si="73"/>
        <v>13.056000563111457</v>
      </c>
      <c r="V192" s="119">
        <f>Weather_Factors!AL36</f>
        <v>1.0024564375627238</v>
      </c>
      <c r="X192" s="125">
        <f t="shared" si="74"/>
        <v>2183.9497868710837</v>
      </c>
      <c r="Y192" s="125">
        <f t="shared" si="74"/>
        <v>865.43098358283498</v>
      </c>
      <c r="Z192" s="125">
        <f t="shared" si="74"/>
        <v>792.4753594573732</v>
      </c>
      <c r="AA192" s="125">
        <f t="shared" si="74"/>
        <v>1614.2876656832341</v>
      </c>
      <c r="AC192" s="71">
        <f t="shared" si="75"/>
        <v>0.99893585276296926</v>
      </c>
      <c r="AD192" s="71"/>
      <c r="AF192" s="73">
        <f t="shared" si="81"/>
        <v>0.90071197652588431</v>
      </c>
      <c r="AG192" s="73">
        <f t="shared" si="82"/>
        <v>1.0023452591013227</v>
      </c>
      <c r="AH192" s="73">
        <f>Wgted_Floorspace!M51</f>
        <v>0.9996321630029058</v>
      </c>
      <c r="AI192" s="73">
        <f t="shared" si="76"/>
        <v>0.9872026135835007</v>
      </c>
      <c r="AJ192" s="73">
        <f t="shared" si="83"/>
        <v>1.0164205650462175</v>
      </c>
      <c r="AK192" s="73">
        <f t="shared" si="84"/>
        <v>0.99930343353714779</v>
      </c>
      <c r="AL192" s="73">
        <f t="shared" si="85"/>
        <v>0.90282437948650207</v>
      </c>
      <c r="AM192" s="73">
        <f t="shared" si="86"/>
        <v>0.90282437948650196</v>
      </c>
      <c r="AN192" s="73"/>
      <c r="AO192" s="73">
        <f t="shared" si="87"/>
        <v>1.003043945874786</v>
      </c>
      <c r="AR192" s="53"/>
    </row>
    <row r="193" spans="1:44" x14ac:dyDescent="0.2">
      <c r="A193" s="75" t="s">
        <v>44</v>
      </c>
      <c r="B193" s="50">
        <f>B192+1</f>
        <v>1978</v>
      </c>
      <c r="D193" s="79">
        <f>SEDS_CensusRgn!C26*National_Calibration!P17</f>
        <v>356.45215489313102</v>
      </c>
      <c r="F193" s="125">
        <f t="shared" si="71"/>
        <v>9577.6417381178835</v>
      </c>
      <c r="G193" s="125">
        <f t="shared" si="71"/>
        <v>6977.5185676313931</v>
      </c>
      <c r="H193" s="125">
        <f t="shared" si="71"/>
        <v>372.21139274706127</v>
      </c>
      <c r="I193" s="125">
        <f t="shared" si="77"/>
        <v>16927.371698496336</v>
      </c>
      <c r="K193" s="84">
        <f t="shared" si="72"/>
        <v>20.94992520454544</v>
      </c>
      <c r="L193" s="84">
        <f t="shared" si="72"/>
        <v>6.0572045170961104</v>
      </c>
      <c r="M193" s="84">
        <f t="shared" si="72"/>
        <v>0.2976649859187952</v>
      </c>
      <c r="N193" s="79">
        <f t="shared" si="78"/>
        <v>27.304794707560347</v>
      </c>
      <c r="P193" s="84">
        <f t="shared" si="79"/>
        <v>21.057737801361966</v>
      </c>
      <c r="R193" s="84">
        <f t="shared" si="80"/>
        <v>13.054562713648018</v>
      </c>
      <c r="T193" s="74">
        <f t="shared" si="73"/>
        <v>12.956757600404153</v>
      </c>
      <c r="V193" s="119">
        <f>Weather_Factors!AL37</f>
        <v>1.0075485793792125</v>
      </c>
      <c r="X193" s="125">
        <f t="shared" si="74"/>
        <v>2187.3782479425195</v>
      </c>
      <c r="Y193" s="125">
        <f t="shared" si="74"/>
        <v>868.10295929492668</v>
      </c>
      <c r="Z193" s="125">
        <f t="shared" si="74"/>
        <v>799.7202442459236</v>
      </c>
      <c r="AA193" s="125">
        <f t="shared" si="74"/>
        <v>1613.0557769925879</v>
      </c>
      <c r="AC193" s="71">
        <f t="shared" si="75"/>
        <v>0.99134261216041841</v>
      </c>
      <c r="AD193" s="71"/>
      <c r="AF193" s="73">
        <f t="shared" si="81"/>
        <v>0.91775337340167074</v>
      </c>
      <c r="AG193" s="73">
        <f t="shared" si="82"/>
        <v>0.99901602949059698</v>
      </c>
      <c r="AH193" s="73">
        <f>Wgted_Floorspace!M52</f>
        <v>1.0004438241930402</v>
      </c>
      <c r="AI193" s="73">
        <f t="shared" si="76"/>
        <v>0.986449263507859</v>
      </c>
      <c r="AJ193" s="73">
        <f t="shared" si="83"/>
        <v>1.0215836399375262</v>
      </c>
      <c r="AK193" s="73">
        <f t="shared" si="84"/>
        <v>0.99090282551350362</v>
      </c>
      <c r="AL193" s="73">
        <f t="shared" si="85"/>
        <v>0.91685033114733816</v>
      </c>
      <c r="AM193" s="73">
        <f t="shared" si="86"/>
        <v>0.91685033114733838</v>
      </c>
      <c r="AN193" s="73"/>
      <c r="AO193" s="73">
        <f t="shared" si="87"/>
        <v>1.0081876888108467</v>
      </c>
      <c r="AR193" s="53"/>
    </row>
    <row r="194" spans="1:44" x14ac:dyDescent="0.2">
      <c r="A194" s="75" t="s">
        <v>44</v>
      </c>
      <c r="B194" s="50">
        <f t="shared" ref="B194:B227" si="88">B193+1</f>
        <v>1979</v>
      </c>
      <c r="D194" s="79">
        <f>SEDS_CensusRgn!C27*National_Calibration!P18</f>
        <v>361.65515523159513</v>
      </c>
      <c r="F194" s="125">
        <f t="shared" si="71"/>
        <v>9799.9564112439075</v>
      </c>
      <c r="G194" s="125">
        <f t="shared" si="71"/>
        <v>6922.1627298190915</v>
      </c>
      <c r="H194" s="125">
        <f t="shared" si="71"/>
        <v>377.43957844666943</v>
      </c>
      <c r="I194" s="125">
        <f t="shared" si="77"/>
        <v>17099.558719509667</v>
      </c>
      <c r="K194" s="84">
        <f t="shared" si="72"/>
        <v>21.459454220436026</v>
      </c>
      <c r="L194" s="84">
        <f t="shared" si="72"/>
        <v>6.0270830955270904</v>
      </c>
      <c r="M194" s="84">
        <f t="shared" si="72"/>
        <v>0.30465065831589927</v>
      </c>
      <c r="N194" s="79">
        <f t="shared" si="78"/>
        <v>27.791187974279016</v>
      </c>
      <c r="P194" s="84">
        <f t="shared" si="79"/>
        <v>21.149970076067884</v>
      </c>
      <c r="R194" s="84">
        <f t="shared" si="80"/>
        <v>13.013303194030788</v>
      </c>
      <c r="T194" s="74">
        <f t="shared" si="73"/>
        <v>13.144581257360686</v>
      </c>
      <c r="V194" s="119">
        <f>Weather_Factors!AL38</f>
        <v>0.99001276185527898</v>
      </c>
      <c r="X194" s="125">
        <f t="shared" si="74"/>
        <v>2189.7499662156333</v>
      </c>
      <c r="Y194" s="125">
        <f t="shared" si="74"/>
        <v>870.69364456917458</v>
      </c>
      <c r="Z194" s="125">
        <f t="shared" si="74"/>
        <v>807.15080164531571</v>
      </c>
      <c r="AA194" s="125">
        <f t="shared" si="74"/>
        <v>1625.2576122078976</v>
      </c>
      <c r="AC194" s="71">
        <f t="shared" si="75"/>
        <v>1.0057133058521028</v>
      </c>
      <c r="AD194" s="71"/>
      <c r="AF194" s="73">
        <f t="shared" si="81"/>
        <v>0.92708885809508046</v>
      </c>
      <c r="AG194" s="73">
        <f t="shared" si="82"/>
        <v>1.0033916904346529</v>
      </c>
      <c r="AH194" s="73">
        <f>Wgted_Floorspace!M53</f>
        <v>0.99930144442621049</v>
      </c>
      <c r="AI194" s="73">
        <f t="shared" si="76"/>
        <v>0.99391118239080534</v>
      </c>
      <c r="AJ194" s="73">
        <f t="shared" si="83"/>
        <v>1.0038035500619413</v>
      </c>
      <c r="AK194" s="73">
        <f t="shared" si="84"/>
        <v>1.0064163435984763</v>
      </c>
      <c r="AL194" s="73">
        <f t="shared" si="85"/>
        <v>0.93023325650715472</v>
      </c>
      <c r="AM194" s="73">
        <f t="shared" si="86"/>
        <v>0.93023325650715483</v>
      </c>
      <c r="AN194" s="73"/>
      <c r="AO194" s="73">
        <f t="shared" si="87"/>
        <v>0.99699463032067948</v>
      </c>
      <c r="AR194" s="53"/>
    </row>
    <row r="195" spans="1:44" x14ac:dyDescent="0.2">
      <c r="A195" s="75" t="s">
        <v>44</v>
      </c>
      <c r="B195" s="50">
        <f t="shared" si="88"/>
        <v>1980</v>
      </c>
      <c r="D195" s="79">
        <f>SEDS_CensusRgn!C28*National_Calibration!P19</f>
        <v>367.01274958906708</v>
      </c>
      <c r="F195" s="125">
        <f t="shared" si="71"/>
        <v>9967.9555003395853</v>
      </c>
      <c r="G195" s="125">
        <f t="shared" si="71"/>
        <v>6892.2950846866433</v>
      </c>
      <c r="H195" s="125">
        <f t="shared" si="71"/>
        <v>384.96606903604504</v>
      </c>
      <c r="I195" s="125">
        <f t="shared" si="77"/>
        <v>17245.216654062271</v>
      </c>
      <c r="K195" s="84">
        <f t="shared" si="72"/>
        <v>21.853051430146216</v>
      </c>
      <c r="L195" s="84">
        <f t="shared" si="72"/>
        <v>6.017755922234616</v>
      </c>
      <c r="M195" s="84">
        <f t="shared" si="72"/>
        <v>0.31342018593428561</v>
      </c>
      <c r="N195" s="79">
        <f t="shared" si="78"/>
        <v>28.18422753831512</v>
      </c>
      <c r="P195" s="84">
        <f t="shared" si="79"/>
        <v>21.282002827294942</v>
      </c>
      <c r="R195" s="84">
        <f t="shared" si="80"/>
        <v>13.02191976310618</v>
      </c>
      <c r="T195" s="74">
        <f t="shared" si="73"/>
        <v>12.720771251566774</v>
      </c>
      <c r="V195" s="119">
        <f>Weather_Factors!AL39</f>
        <v>1.0236737620372125</v>
      </c>
      <c r="X195" s="125">
        <f t="shared" si="74"/>
        <v>2192.3303559492952</v>
      </c>
      <c r="Y195" s="125">
        <f t="shared" si="74"/>
        <v>873.11350548599034</v>
      </c>
      <c r="Z195" s="125">
        <f t="shared" si="74"/>
        <v>814.15015801026232</v>
      </c>
      <c r="AA195" s="125">
        <f t="shared" si="74"/>
        <v>1634.3214529390134</v>
      </c>
      <c r="AC195" s="71">
        <f t="shared" si="75"/>
        <v>0.97328691252431887</v>
      </c>
      <c r="AD195" s="71"/>
      <c r="AF195" s="73">
        <f t="shared" si="81"/>
        <v>0.93498601207618237</v>
      </c>
      <c r="AG195" s="73">
        <f t="shared" si="82"/>
        <v>1.009655555819331</v>
      </c>
      <c r="AH195" s="73">
        <f>Wgted_Floorspace!M54</f>
        <v>0.99864906150913579</v>
      </c>
      <c r="AI195" s="73">
        <f t="shared" si="76"/>
        <v>0.99945408992152407</v>
      </c>
      <c r="AJ195" s="73">
        <f t="shared" si="83"/>
        <v>1.0379334449311146</v>
      </c>
      <c r="AK195" s="73">
        <f t="shared" si="84"/>
        <v>0.97460354196248877</v>
      </c>
      <c r="AL195" s="73">
        <f t="shared" si="85"/>
        <v>0.94401382170607773</v>
      </c>
      <c r="AM195" s="73">
        <f t="shared" si="86"/>
        <v>0.94401382170607762</v>
      </c>
      <c r="AN195" s="73"/>
      <c r="AO195" s="73">
        <f t="shared" si="87"/>
        <v>1.0359654078275362</v>
      </c>
      <c r="AR195" s="53"/>
    </row>
    <row r="196" spans="1:44" x14ac:dyDescent="0.2">
      <c r="A196" s="75" t="s">
        <v>44</v>
      </c>
      <c r="B196" s="50">
        <f t="shared" si="88"/>
        <v>1981</v>
      </c>
      <c r="D196" s="79">
        <f>SEDS_CensusRgn!C29*National_Calibration!P20</f>
        <v>367.74329844836359</v>
      </c>
      <c r="F196" s="125">
        <f t="shared" si="71"/>
        <v>10416.371913649569</v>
      </c>
      <c r="G196" s="125">
        <f t="shared" si="71"/>
        <v>7012.4324178437837</v>
      </c>
      <c r="H196" s="125">
        <f t="shared" si="71"/>
        <v>410.02815118844376</v>
      </c>
      <c r="I196" s="125">
        <f t="shared" si="77"/>
        <v>17838.832482681795</v>
      </c>
      <c r="K196" s="84">
        <f t="shared" si="72"/>
        <v>22.802612125884025</v>
      </c>
      <c r="L196" s="84">
        <f t="shared" si="72"/>
        <v>6.1340617377488869</v>
      </c>
      <c r="M196" s="84">
        <f t="shared" si="72"/>
        <v>0.33561339161790155</v>
      </c>
      <c r="N196" s="79">
        <f t="shared" si="78"/>
        <v>29.272287255250813</v>
      </c>
      <c r="P196" s="84">
        <f t="shared" si="79"/>
        <v>20.614762698476724</v>
      </c>
      <c r="R196" s="84">
        <f t="shared" si="80"/>
        <v>12.562848104136394</v>
      </c>
      <c r="T196" s="74">
        <f t="shared" si="73"/>
        <v>12.532744958018549</v>
      </c>
      <c r="V196" s="119">
        <f>Weather_Factors!AL40</f>
        <v>1.0024019595243248</v>
      </c>
      <c r="X196" s="125">
        <f t="shared" si="74"/>
        <v>2189.1127078521054</v>
      </c>
      <c r="Y196" s="125">
        <f t="shared" si="74"/>
        <v>874.74094183641603</v>
      </c>
      <c r="Z196" s="125">
        <f t="shared" si="74"/>
        <v>818.51304756794104</v>
      </c>
      <c r="AA196" s="125">
        <f t="shared" si="74"/>
        <v>1640.9306653711103</v>
      </c>
      <c r="AC196" s="71">
        <f t="shared" si="75"/>
        <v>0.95890071477719696</v>
      </c>
      <c r="AD196" s="71"/>
      <c r="AF196" s="73">
        <f t="shared" si="81"/>
        <v>0.96717015376833826</v>
      </c>
      <c r="AG196" s="73">
        <f t="shared" si="82"/>
        <v>0.97800051335956317</v>
      </c>
      <c r="AH196" s="73">
        <f>Wgted_Floorspace!M55</f>
        <v>0.99803909372946187</v>
      </c>
      <c r="AI196" s="73">
        <f t="shared" si="76"/>
        <v>1.0034958923371631</v>
      </c>
      <c r="AJ196" s="73">
        <f t="shared" si="83"/>
        <v>1.0163653281336722</v>
      </c>
      <c r="AK196" s="73">
        <f t="shared" si="84"/>
        <v>0.96078472356627542</v>
      </c>
      <c r="AL196" s="73">
        <f t="shared" si="85"/>
        <v>0.94589290689148253</v>
      </c>
      <c r="AM196" s="73">
        <f t="shared" si="86"/>
        <v>0.94589290689148242</v>
      </c>
      <c r="AN196" s="73"/>
      <c r="AO196" s="73">
        <f t="shared" si="87"/>
        <v>1.0179184674475106</v>
      </c>
      <c r="AR196" s="53"/>
    </row>
    <row r="197" spans="1:44" x14ac:dyDescent="0.2">
      <c r="A197" s="75" t="s">
        <v>44</v>
      </c>
      <c r="B197" s="50">
        <f t="shared" si="88"/>
        <v>1982</v>
      </c>
      <c r="D197" s="79">
        <f>SEDS_CensusRgn!C30*National_Calibration!P21</f>
        <v>366.97844229883833</v>
      </c>
      <c r="F197" s="125">
        <f t="shared" si="71"/>
        <v>10472.253853068192</v>
      </c>
      <c r="G197" s="125">
        <f t="shared" si="71"/>
        <v>7144.1741891415568</v>
      </c>
      <c r="H197" s="125">
        <f t="shared" si="71"/>
        <v>413.53921911313887</v>
      </c>
      <c r="I197" s="125">
        <f t="shared" si="77"/>
        <v>18029.96726132289</v>
      </c>
      <c r="K197" s="84">
        <f t="shared" si="72"/>
        <v>22.902320432158167</v>
      </c>
      <c r="L197" s="84">
        <f t="shared" si="72"/>
        <v>6.2582281611384492</v>
      </c>
      <c r="M197" s="84">
        <f t="shared" si="72"/>
        <v>0.34016406256366449</v>
      </c>
      <c r="N197" s="79">
        <f t="shared" si="78"/>
        <v>29.500712655860283</v>
      </c>
      <c r="P197" s="84">
        <f t="shared" si="79"/>
        <v>20.353805249888872</v>
      </c>
      <c r="R197" s="84">
        <f t="shared" si="80"/>
        <v>12.439646681753583</v>
      </c>
      <c r="T197" s="74">
        <f t="shared" si="73"/>
        <v>12.62847271902351</v>
      </c>
      <c r="V197" s="119">
        <f>Weather_Factors!AL41</f>
        <v>0.98504759510740525</v>
      </c>
      <c r="X197" s="125">
        <f t="shared" si="74"/>
        <v>2186.9523746741661</v>
      </c>
      <c r="Y197" s="125">
        <f t="shared" si="74"/>
        <v>875.99042176915873</v>
      </c>
      <c r="Z197" s="125">
        <f t="shared" si="74"/>
        <v>822.5678408281758</v>
      </c>
      <c r="AA197" s="125">
        <f t="shared" si="74"/>
        <v>1636.2044494192701</v>
      </c>
      <c r="AC197" s="71">
        <f t="shared" si="75"/>
        <v>0.96622500157623115</v>
      </c>
      <c r="AD197" s="71"/>
      <c r="AF197" s="73">
        <f t="shared" si="81"/>
        <v>0.97753293134519204</v>
      </c>
      <c r="AG197" s="73">
        <f t="shared" si="82"/>
        <v>0.96562023411905651</v>
      </c>
      <c r="AH197" s="73">
        <f>Wgted_Floorspace!M56</f>
        <v>0.99873273113513472</v>
      </c>
      <c r="AI197" s="73">
        <f t="shared" si="76"/>
        <v>1.0006056189124188</v>
      </c>
      <c r="AJ197" s="73">
        <f t="shared" si="83"/>
        <v>0.998769218990466</v>
      </c>
      <c r="AK197" s="73">
        <f t="shared" si="84"/>
        <v>0.967451022134865</v>
      </c>
      <c r="AL197" s="73">
        <f t="shared" si="85"/>
        <v>0.94392557802463206</v>
      </c>
      <c r="AM197" s="73">
        <f t="shared" si="86"/>
        <v>0.94392557802463195</v>
      </c>
      <c r="AN197" s="73"/>
      <c r="AO197" s="73">
        <f t="shared" si="87"/>
        <v>0.99810761684682647</v>
      </c>
      <c r="AR197" s="53"/>
    </row>
    <row r="198" spans="1:44" x14ac:dyDescent="0.2">
      <c r="A198" s="75" t="s">
        <v>44</v>
      </c>
      <c r="B198" s="50">
        <f t="shared" si="88"/>
        <v>1983</v>
      </c>
      <c r="D198" s="79">
        <f>SEDS_CensusRgn!C31*National_Calibration!P22</f>
        <v>380.84270272617255</v>
      </c>
      <c r="F198" s="125">
        <f t="shared" si="71"/>
        <v>10545.103891425293</v>
      </c>
      <c r="G198" s="125">
        <f t="shared" si="71"/>
        <v>7245.7068664238304</v>
      </c>
      <c r="H198" s="125">
        <f t="shared" si="71"/>
        <v>416.29611949938624</v>
      </c>
      <c r="I198" s="125">
        <f t="shared" si="77"/>
        <v>18207.106877348513</v>
      </c>
      <c r="K198" s="84">
        <f t="shared" si="72"/>
        <v>23.041607132957768</v>
      </c>
      <c r="L198" s="84">
        <f t="shared" si="72"/>
        <v>6.3567613331933677</v>
      </c>
      <c r="M198" s="84">
        <f t="shared" si="72"/>
        <v>0.34410353935496368</v>
      </c>
      <c r="N198" s="79">
        <f t="shared" si="78"/>
        <v>29.742472005506102</v>
      </c>
      <c r="P198" s="84">
        <f t="shared" si="79"/>
        <v>20.917255294413604</v>
      </c>
      <c r="R198" s="84">
        <f t="shared" si="80"/>
        <v>12.804675504297984</v>
      </c>
      <c r="T198" s="74">
        <f t="shared" si="73"/>
        <v>12.656113037405095</v>
      </c>
      <c r="V198" s="119">
        <f>Weather_Factors!AL42</f>
        <v>1.0117383960188893</v>
      </c>
      <c r="X198" s="125">
        <f t="shared" si="74"/>
        <v>2185.0526434067619</v>
      </c>
      <c r="Y198" s="125">
        <f t="shared" si="74"/>
        <v>877.31417381100766</v>
      </c>
      <c r="Z198" s="125">
        <f t="shared" si="74"/>
        <v>826.58358614719452</v>
      </c>
      <c r="AA198" s="125">
        <f t="shared" si="74"/>
        <v>1633.5638718367031</v>
      </c>
      <c r="AC198" s="71">
        <f t="shared" si="75"/>
        <v>0.96833980732242275</v>
      </c>
      <c r="AD198" s="71"/>
      <c r="AF198" s="73">
        <f t="shared" si="81"/>
        <v>0.98713693148568837</v>
      </c>
      <c r="AG198" s="73">
        <f t="shared" si="82"/>
        <v>0.9923512928684437</v>
      </c>
      <c r="AH198" s="73">
        <f>Wgted_Floorspace!M57</f>
        <v>0.9991572423116416</v>
      </c>
      <c r="AI198" s="73">
        <f t="shared" si="76"/>
        <v>0.99899079824179393</v>
      </c>
      <c r="AJ198" s="73">
        <f t="shared" si="83"/>
        <v>1.0258318203439429</v>
      </c>
      <c r="AK198" s="73">
        <f t="shared" si="84"/>
        <v>0.96915657147425616</v>
      </c>
      <c r="AL198" s="73">
        <f t="shared" si="85"/>
        <v>0.97958661019801119</v>
      </c>
      <c r="AM198" s="73">
        <f t="shared" si="86"/>
        <v>0.97958661019801119</v>
      </c>
      <c r="AN198" s="73"/>
      <c r="AO198" s="73">
        <f t="shared" si="87"/>
        <v>1.0239328938964984</v>
      </c>
      <c r="AR198" s="53"/>
    </row>
    <row r="199" spans="1:44" x14ac:dyDescent="0.2">
      <c r="A199" s="75" t="s">
        <v>44</v>
      </c>
      <c r="B199" s="50">
        <f t="shared" si="88"/>
        <v>1984</v>
      </c>
      <c r="D199" s="79">
        <f>SEDS_CensusRgn!C32*National_Calibration!P23</f>
        <v>390.13870684700419</v>
      </c>
      <c r="F199" s="125">
        <f t="shared" si="71"/>
        <v>10611.332117007547</v>
      </c>
      <c r="G199" s="125">
        <f t="shared" si="71"/>
        <v>7267.5621963593912</v>
      </c>
      <c r="H199" s="125">
        <f t="shared" si="71"/>
        <v>434.97811453752877</v>
      </c>
      <c r="I199" s="125">
        <f t="shared" si="77"/>
        <v>18313.872427904465</v>
      </c>
      <c r="K199" s="84">
        <f t="shared" si="72"/>
        <v>23.180067513252517</v>
      </c>
      <c r="L199" s="84">
        <f t="shared" si="72"/>
        <v>6.3866443996580626</v>
      </c>
      <c r="M199" s="84">
        <f t="shared" si="72"/>
        <v>0.36137571707054128</v>
      </c>
      <c r="N199" s="79">
        <f t="shared" si="78"/>
        <v>29.928087629981121</v>
      </c>
      <c r="P199" s="84">
        <f t="shared" si="79"/>
        <v>21.302906219470984</v>
      </c>
      <c r="R199" s="84">
        <f t="shared" si="80"/>
        <v>13.035871575575518</v>
      </c>
      <c r="T199" s="74">
        <f t="shared" si="73"/>
        <v>13.084156591768075</v>
      </c>
      <c r="V199" s="119">
        <f>Weather_Factors!AL43</f>
        <v>0.99630965772582269</v>
      </c>
      <c r="X199" s="125">
        <f t="shared" si="74"/>
        <v>2184.4634827799005</v>
      </c>
      <c r="Y199" s="125">
        <f t="shared" si="74"/>
        <v>878.78771823341049</v>
      </c>
      <c r="Z199" s="125">
        <f t="shared" si="74"/>
        <v>830.79057311827751</v>
      </c>
      <c r="AA199" s="125">
        <f t="shared" si="74"/>
        <v>1634.175827520799</v>
      </c>
      <c r="AC199" s="71">
        <f t="shared" si="75"/>
        <v>1.001090116341663</v>
      </c>
      <c r="AD199" s="71"/>
      <c r="AF199" s="73">
        <f t="shared" si="81"/>
        <v>0.9929254523459301</v>
      </c>
      <c r="AG199" s="73">
        <f t="shared" si="82"/>
        <v>1.0106472494215395</v>
      </c>
      <c r="AH199" s="73">
        <f>Wgted_Floorspace!M58</f>
        <v>0.99959213976744399</v>
      </c>
      <c r="AI199" s="73">
        <f t="shared" si="76"/>
        <v>0.99936503405092458</v>
      </c>
      <c r="AJ199" s="73">
        <f t="shared" si="83"/>
        <v>1.0101881611222847</v>
      </c>
      <c r="AK199" s="73">
        <f t="shared" si="84"/>
        <v>1.0014985877885831</v>
      </c>
      <c r="AL199" s="73">
        <f t="shared" si="85"/>
        <v>1.0034973772940519</v>
      </c>
      <c r="AM199" s="73">
        <f t="shared" si="86"/>
        <v>1.0034973772940521</v>
      </c>
      <c r="AN199" s="73"/>
      <c r="AO199" s="73">
        <f t="shared" si="87"/>
        <v>1.0091349720753551</v>
      </c>
      <c r="AR199" s="53"/>
    </row>
    <row r="200" spans="1:44" x14ac:dyDescent="0.2">
      <c r="A200" s="75" t="s">
        <v>44</v>
      </c>
      <c r="B200" s="50">
        <f t="shared" si="88"/>
        <v>1985</v>
      </c>
      <c r="D200" s="79">
        <f>SEDS_CensusRgn!C33*National_Calibration!P24</f>
        <v>388.779</v>
      </c>
      <c r="F200" s="125">
        <f t="shared" ref="F200:H227" si="89">F51</f>
        <v>10697.748106530891</v>
      </c>
      <c r="G200" s="125">
        <f t="shared" si="89"/>
        <v>7292.9497008299923</v>
      </c>
      <c r="H200" s="125">
        <f t="shared" si="89"/>
        <v>453.6601095756713</v>
      </c>
      <c r="I200" s="125">
        <f t="shared" ref="I200:I225" si="90">SUM(F200:H200)</f>
        <v>18444.357916936555</v>
      </c>
      <c r="K200" s="84">
        <f t="shared" si="72"/>
        <v>23.360246719840948</v>
      </c>
      <c r="L200" s="84">
        <f t="shared" si="72"/>
        <v>6.420114687987323</v>
      </c>
      <c r="M200" s="84">
        <f t="shared" si="72"/>
        <v>0.38011332863692882</v>
      </c>
      <c r="N200" s="79">
        <f t="shared" ref="N200:N225" si="91">SUM(K200:M200)</f>
        <v>30.160474736465197</v>
      </c>
      <c r="P200" s="84">
        <f t="shared" ref="P200:P225" si="92">D200/I200*1000</f>
        <v>21.078478402493108</v>
      </c>
      <c r="R200" s="84">
        <f t="shared" ref="R200:R225" si="93">D200/N200</f>
        <v>12.890347496087353</v>
      </c>
      <c r="T200" s="74">
        <f t="shared" ref="T200:T225" si="94">R200/V200</f>
        <v>13.069908870524269</v>
      </c>
      <c r="V200" s="119">
        <f>Weather_Factors!AL44</f>
        <v>0.98626146699141337</v>
      </c>
      <c r="X200" s="125">
        <f t="shared" si="74"/>
        <v>2183.6601953246309</v>
      </c>
      <c r="Y200" s="125">
        <f t="shared" si="74"/>
        <v>880.3179716509859</v>
      </c>
      <c r="Z200" s="125">
        <f t="shared" si="74"/>
        <v>837.88131381545952</v>
      </c>
      <c r="AA200" s="125">
        <f t="shared" si="74"/>
        <v>1635.2141328145831</v>
      </c>
      <c r="AC200" s="71">
        <f t="shared" si="75"/>
        <v>1</v>
      </c>
      <c r="AD200" s="71"/>
      <c r="AE200" s="71">
        <f t="shared" ref="AE200:AE226" si="95">D200/D$229</f>
        <v>1</v>
      </c>
      <c r="AF200" s="73">
        <f t="shared" si="81"/>
        <v>1</v>
      </c>
      <c r="AG200" s="73">
        <f t="shared" si="82"/>
        <v>1</v>
      </c>
      <c r="AH200" s="73">
        <f>Wgted_Floorspace!M59</f>
        <v>1</v>
      </c>
      <c r="AI200" s="73">
        <f t="shared" si="76"/>
        <v>1</v>
      </c>
      <c r="AJ200" s="73">
        <f t="shared" si="83"/>
        <v>1</v>
      </c>
      <c r="AK200" s="73">
        <f>AG200/(AH200*AI200*AJ200)</f>
        <v>1</v>
      </c>
      <c r="AL200" s="73">
        <f t="shared" ref="AL200:AL222" si="96">AF200*AH200*AI200*AJ200*AK200</f>
        <v>1</v>
      </c>
      <c r="AM200" s="73">
        <f t="shared" ref="AM200:AM222" si="97">AF200*AG200</f>
        <v>1</v>
      </c>
      <c r="AN200" s="73"/>
      <c r="AO200" s="73">
        <f t="shared" ref="AO200:AO222" si="98">AH200*AI200*AJ200</f>
        <v>1</v>
      </c>
      <c r="AR200" s="53"/>
    </row>
    <row r="201" spans="1:44" x14ac:dyDescent="0.2">
      <c r="A201" s="75" t="s">
        <v>44</v>
      </c>
      <c r="B201" s="50">
        <f t="shared" si="88"/>
        <v>1986</v>
      </c>
      <c r="D201" s="79">
        <f>SEDS_CensusRgn!C34*National_Calibration!P25</f>
        <v>404.8695653930323</v>
      </c>
      <c r="F201" s="125">
        <f t="shared" si="89"/>
        <v>10797.193443699889</v>
      </c>
      <c r="G201" s="125">
        <f t="shared" si="89"/>
        <v>7326.5605491399838</v>
      </c>
      <c r="H201" s="125">
        <f t="shared" si="89"/>
        <v>472.34210461381383</v>
      </c>
      <c r="I201" s="125">
        <f t="shared" si="90"/>
        <v>18596.096097453687</v>
      </c>
      <c r="K201" s="84">
        <f t="shared" si="72"/>
        <v>23.497547073751065</v>
      </c>
      <c r="L201" s="84">
        <f t="shared" si="72"/>
        <v>6.6087420079757484</v>
      </c>
      <c r="M201" s="84">
        <f t="shared" si="72"/>
        <v>0.39911573788499199</v>
      </c>
      <c r="N201" s="79">
        <f t="shared" si="91"/>
        <v>30.505404819611805</v>
      </c>
      <c r="P201" s="84">
        <f t="shared" si="92"/>
        <v>21.771750547603911</v>
      </c>
      <c r="R201" s="84">
        <f t="shared" si="93"/>
        <v>13.272060075490074</v>
      </c>
      <c r="T201" s="74">
        <f t="shared" si="94"/>
        <v>13.493046496729562</v>
      </c>
      <c r="V201" s="119">
        <f>Weather_Factors!AL45</f>
        <v>0.98362219967943854</v>
      </c>
      <c r="X201" s="125">
        <f t="shared" si="74"/>
        <v>2176.2643409396146</v>
      </c>
      <c r="Y201" s="125">
        <f t="shared" si="74"/>
        <v>902.02516769638999</v>
      </c>
      <c r="Z201" s="125">
        <f t="shared" si="74"/>
        <v>844.97175667053534</v>
      </c>
      <c r="AA201" s="125">
        <f t="shared" si="74"/>
        <v>1640.4198311165337</v>
      </c>
      <c r="AC201" s="71">
        <f t="shared" si="75"/>
        <v>1.0323749484711073</v>
      </c>
      <c r="AD201" s="71"/>
      <c r="AE201" s="71">
        <f t="shared" si="95"/>
        <v>1.0413874344885714</v>
      </c>
      <c r="AF201" s="73">
        <f t="shared" si="81"/>
        <v>1.0082268074172318</v>
      </c>
      <c r="AG201" s="73">
        <f t="shared" si="82"/>
        <v>1.0328900469888189</v>
      </c>
      <c r="AH201" s="73">
        <f>Wgted_Floorspace!M60</f>
        <v>1.0014043376613386</v>
      </c>
      <c r="AI201" s="73">
        <f t="shared" si="76"/>
        <v>1.0031834963981081</v>
      </c>
      <c r="AJ201" s="73">
        <f t="shared" si="83"/>
        <v>0.9973239679331426</v>
      </c>
      <c r="AK201" s="73">
        <f t="shared" ref="AK201:AK224" si="99">AG201/(AH201*AI201*AJ201)</f>
        <v>1.0309271786080902</v>
      </c>
      <c r="AL201" s="73">
        <f t="shared" si="96"/>
        <v>1.0413874344885712</v>
      </c>
      <c r="AM201" s="73">
        <f t="shared" si="97"/>
        <v>1.0413874344885714</v>
      </c>
      <c r="AN201" s="73"/>
      <c r="AO201" s="73">
        <f t="shared" si="98"/>
        <v>1.0019039835416685</v>
      </c>
      <c r="AR201" s="53"/>
    </row>
    <row r="202" spans="1:44" x14ac:dyDescent="0.2">
      <c r="A202" s="75" t="s">
        <v>44</v>
      </c>
      <c r="B202" s="50">
        <f t="shared" si="88"/>
        <v>1987</v>
      </c>
      <c r="D202" s="79">
        <f>SEDS_CensusRgn!C35*National_Calibration!P26</f>
        <v>426.80941162198559</v>
      </c>
      <c r="F202" s="125">
        <f t="shared" si="89"/>
        <v>10897.897092972609</v>
      </c>
      <c r="G202" s="125">
        <f t="shared" si="89"/>
        <v>7352.2376740109321</v>
      </c>
      <c r="H202" s="125">
        <f t="shared" si="89"/>
        <v>489.80618241722578</v>
      </c>
      <c r="I202" s="125">
        <f t="shared" si="90"/>
        <v>18739.940949400767</v>
      </c>
      <c r="K202" s="84">
        <f t="shared" si="72"/>
        <v>23.855811601734327</v>
      </c>
      <c r="L202" s="84">
        <f t="shared" si="72"/>
        <v>6.7613745231987226</v>
      </c>
      <c r="M202" s="84">
        <f t="shared" si="72"/>
        <v>0.4173453835009171</v>
      </c>
      <c r="N202" s="79">
        <f t="shared" si="91"/>
        <v>31.034531508433965</v>
      </c>
      <c r="P202" s="84">
        <f t="shared" si="92"/>
        <v>22.775387221037821</v>
      </c>
      <c r="R202" s="84">
        <f t="shared" si="93"/>
        <v>13.752726104661692</v>
      </c>
      <c r="T202" s="74">
        <f t="shared" si="94"/>
        <v>13.728881010134893</v>
      </c>
      <c r="V202" s="119">
        <f>Weather_Factors!AL46</f>
        <v>1.0017368563766555</v>
      </c>
      <c r="X202" s="125">
        <f t="shared" si="74"/>
        <v>2189.0288922912928</v>
      </c>
      <c r="Y202" s="125">
        <f t="shared" si="74"/>
        <v>919.63492245349698</v>
      </c>
      <c r="Z202" s="125">
        <f t="shared" si="74"/>
        <v>852.06230236068097</v>
      </c>
      <c r="AA202" s="125">
        <f t="shared" si="74"/>
        <v>1656.0634631789665</v>
      </c>
      <c r="AC202" s="71">
        <f t="shared" si="75"/>
        <v>1.0504190309311767</v>
      </c>
      <c r="AD202" s="71"/>
      <c r="AE202" s="71">
        <f t="shared" si="95"/>
        <v>1.0978201282013318</v>
      </c>
      <c r="AF202" s="73">
        <f t="shared" si="81"/>
        <v>1.0160256612778475</v>
      </c>
      <c r="AG202" s="73">
        <f t="shared" si="82"/>
        <v>1.0805043317711209</v>
      </c>
      <c r="AH202" s="73">
        <f>Wgted_Floorspace!M61</f>
        <v>1.0020718803188968</v>
      </c>
      <c r="AI202" s="73">
        <f t="shared" si="76"/>
        <v>1.0127502141438178</v>
      </c>
      <c r="AJ202" s="73">
        <f t="shared" si="83"/>
        <v>1.0156909601593276</v>
      </c>
      <c r="AK202" s="73">
        <f t="shared" si="99"/>
        <v>1.0482471882125806</v>
      </c>
      <c r="AL202" s="73">
        <f t="shared" si="96"/>
        <v>1.0978201282013318</v>
      </c>
      <c r="AM202" s="73">
        <f t="shared" si="97"/>
        <v>1.097820128201332</v>
      </c>
      <c r="AN202" s="73"/>
      <c r="AO202" s="73">
        <f t="shared" si="98"/>
        <v>1.0307724589402845</v>
      </c>
      <c r="AR202" s="53"/>
    </row>
    <row r="203" spans="1:44" x14ac:dyDescent="0.2">
      <c r="A203" s="75" t="s">
        <v>44</v>
      </c>
      <c r="B203" s="50">
        <f t="shared" si="88"/>
        <v>1988</v>
      </c>
      <c r="D203" s="79">
        <f>SEDS_CensusRgn!C36*National_Calibration!P27</f>
        <v>453.8448510254525</v>
      </c>
      <c r="F203" s="125">
        <f t="shared" si="89"/>
        <v>11099.927467844778</v>
      </c>
      <c r="G203" s="125">
        <f t="shared" si="89"/>
        <v>7333.1599586774319</v>
      </c>
      <c r="H203" s="125">
        <f t="shared" si="89"/>
        <v>513.30429395124656</v>
      </c>
      <c r="I203" s="125">
        <f t="shared" si="90"/>
        <v>18946.391720473453</v>
      </c>
      <c r="K203" s="84">
        <f t="shared" si="72"/>
        <v>24.42425906055437</v>
      </c>
      <c r="L203" s="84">
        <f t="shared" si="72"/>
        <v>6.8401516806316174</v>
      </c>
      <c r="M203" s="84">
        <f t="shared" si="72"/>
        <v>0.45036613977528434</v>
      </c>
      <c r="N203" s="79">
        <f t="shared" si="91"/>
        <v>31.714776880961271</v>
      </c>
      <c r="P203" s="84">
        <f t="shared" si="92"/>
        <v>23.954157483982989</v>
      </c>
      <c r="R203" s="84">
        <f t="shared" si="93"/>
        <v>14.310201605041105</v>
      </c>
      <c r="T203" s="74">
        <f t="shared" si="94"/>
        <v>13.935845017507866</v>
      </c>
      <c r="V203" s="119">
        <f>Weather_Factors!AL47</f>
        <v>1.0268628552529773</v>
      </c>
      <c r="X203" s="125">
        <f t="shared" si="74"/>
        <v>2200.3980774927277</v>
      </c>
      <c r="Y203" s="125">
        <f t="shared" si="74"/>
        <v>932.77000899694951</v>
      </c>
      <c r="Z203" s="125">
        <f t="shared" si="74"/>
        <v>877.38626986444012</v>
      </c>
      <c r="AA203" s="125">
        <f t="shared" si="74"/>
        <v>1673.9217339568838</v>
      </c>
      <c r="AC203" s="71">
        <f t="shared" si="75"/>
        <v>1.0662541839856654</v>
      </c>
      <c r="AD203" s="71"/>
      <c r="AE203" s="71">
        <f t="shared" si="95"/>
        <v>1.1673594793583308</v>
      </c>
      <c r="AF203" s="73">
        <f t="shared" si="81"/>
        <v>1.0272188278820975</v>
      </c>
      <c r="AG203" s="73">
        <f t="shared" si="82"/>
        <v>1.1364272613316222</v>
      </c>
      <c r="AH203" s="73">
        <f>Wgted_Floorspace!M62</f>
        <v>1.002307056518106</v>
      </c>
      <c r="AI203" s="73">
        <f t="shared" si="76"/>
        <v>1.0236712736060298</v>
      </c>
      <c r="AJ203" s="73">
        <f t="shared" si="83"/>
        <v>1.0411669619268593</v>
      </c>
      <c r="AK203" s="73">
        <f t="shared" si="99"/>
        <v>1.0637999374061122</v>
      </c>
      <c r="AL203" s="73">
        <f t="shared" si="96"/>
        <v>1.1673594793583313</v>
      </c>
      <c r="AM203" s="73">
        <f t="shared" si="97"/>
        <v>1.1673594793583311</v>
      </c>
      <c r="AN203" s="73"/>
      <c r="AO203" s="73">
        <f t="shared" si="98"/>
        <v>1.0682716001117643</v>
      </c>
      <c r="AR203" s="53"/>
    </row>
    <row r="204" spans="1:44" x14ac:dyDescent="0.2">
      <c r="A204" s="75" t="s">
        <v>44</v>
      </c>
      <c r="B204" s="50">
        <f t="shared" si="88"/>
        <v>1989</v>
      </c>
      <c r="D204" s="79">
        <f>SEDS_CensusRgn!C37*National_Calibration!P28</f>
        <v>459.10744578587787</v>
      </c>
      <c r="F204" s="125">
        <f t="shared" si="89"/>
        <v>11295.43639692226</v>
      </c>
      <c r="G204" s="125">
        <f t="shared" si="89"/>
        <v>7300.6176819249367</v>
      </c>
      <c r="H204" s="125">
        <f t="shared" si="89"/>
        <v>536.01618023911897</v>
      </c>
      <c r="I204" s="125">
        <f t="shared" si="90"/>
        <v>19132.070259086315</v>
      </c>
      <c r="K204" s="84">
        <f t="shared" si="72"/>
        <v>24.973719565772406</v>
      </c>
      <c r="L204" s="84">
        <f t="shared" si="72"/>
        <v>6.8914856981274291</v>
      </c>
      <c r="M204" s="84">
        <f t="shared" si="72"/>
        <v>0.48386218743989462</v>
      </c>
      <c r="N204" s="79">
        <f t="shared" si="91"/>
        <v>32.349067451339728</v>
      </c>
      <c r="P204" s="84">
        <f t="shared" si="92"/>
        <v>23.996746800981242</v>
      </c>
      <c r="R204" s="84">
        <f t="shared" si="93"/>
        <v>14.192293069235419</v>
      </c>
      <c r="T204" s="74">
        <f t="shared" si="94"/>
        <v>14.046751733737194</v>
      </c>
      <c r="V204" s="119">
        <f>Weather_Factors!AL48</f>
        <v>1.010361209356941</v>
      </c>
      <c r="X204" s="125">
        <f t="shared" si="74"/>
        <v>2210.9565923966566</v>
      </c>
      <c r="Y204" s="125">
        <f t="shared" si="74"/>
        <v>943.9592645961385</v>
      </c>
      <c r="Z204" s="125">
        <f t="shared" si="74"/>
        <v>902.70071180321793</v>
      </c>
      <c r="AA204" s="125">
        <f t="shared" si="74"/>
        <v>1690.8294300234613</v>
      </c>
      <c r="AC204" s="71">
        <f t="shared" si="75"/>
        <v>1.074739837353873</v>
      </c>
      <c r="AD204" s="71"/>
      <c r="AE204" s="71">
        <f t="shared" si="95"/>
        <v>1.1808956908317525</v>
      </c>
      <c r="AF204" s="73">
        <f t="shared" si="81"/>
        <v>1.0372857838286833</v>
      </c>
      <c r="AG204" s="73">
        <f t="shared" si="82"/>
        <v>1.1384477732578158</v>
      </c>
      <c r="AH204" s="73">
        <f>Wgted_Floorspace!M63</f>
        <v>1.0024367631632971</v>
      </c>
      <c r="AI204" s="73">
        <f t="shared" si="76"/>
        <v>1.0340110179412108</v>
      </c>
      <c r="AJ204" s="73">
        <f t="shared" si="83"/>
        <v>1.0244354495963872</v>
      </c>
      <c r="AK204" s="73">
        <f t="shared" si="99"/>
        <v>1.0721273170014394</v>
      </c>
      <c r="AL204" s="73">
        <f t="shared" si="96"/>
        <v>1.1808956908317523</v>
      </c>
      <c r="AM204" s="73">
        <f t="shared" si="97"/>
        <v>1.1808956908317525</v>
      </c>
      <c r="AN204" s="73"/>
      <c r="AO204" s="73">
        <f t="shared" si="98"/>
        <v>1.061858750546403</v>
      </c>
      <c r="AR204" s="53"/>
    </row>
    <row r="205" spans="1:44" x14ac:dyDescent="0.2">
      <c r="A205" s="75" t="s">
        <v>44</v>
      </c>
      <c r="B205" s="50">
        <f t="shared" si="88"/>
        <v>1990</v>
      </c>
      <c r="D205" s="79">
        <f>SEDS_CensusRgn!C38*National_Calibration!P29</f>
        <v>459.78500000000014</v>
      </c>
      <c r="F205" s="125">
        <f t="shared" si="89"/>
        <v>11341.183935558944</v>
      </c>
      <c r="G205" s="125">
        <f t="shared" si="89"/>
        <v>7212.1754008091502</v>
      </c>
      <c r="H205" s="125">
        <f t="shared" si="89"/>
        <v>527.72130021593125</v>
      </c>
      <c r="I205" s="125">
        <f t="shared" si="90"/>
        <v>19081.080636584022</v>
      </c>
      <c r="K205" s="84">
        <f t="shared" ref="K205:M224" si="100">K56</f>
        <v>25.202948375604873</v>
      </c>
      <c r="L205" s="84">
        <f t="shared" si="100"/>
        <v>6.8717755243094336</v>
      </c>
      <c r="M205" s="84">
        <f t="shared" si="100"/>
        <v>0.48972898466716219</v>
      </c>
      <c r="N205" s="79">
        <f t="shared" si="91"/>
        <v>32.564452884581463</v>
      </c>
      <c r="P205" s="84">
        <f t="shared" si="92"/>
        <v>24.096381581159381</v>
      </c>
      <c r="R205" s="84">
        <f t="shared" si="93"/>
        <v>14.119229996880986</v>
      </c>
      <c r="T205" s="74">
        <f t="shared" si="94"/>
        <v>14.62191589374722</v>
      </c>
      <c r="V205" s="119">
        <f>Weather_Factors!AL49</f>
        <v>0.96562106494668065</v>
      </c>
      <c r="X205" s="125">
        <f t="shared" ref="X205:AA224" si="101">X56</f>
        <v>2222.2502093969224</v>
      </c>
      <c r="Y205" s="125">
        <f t="shared" si="101"/>
        <v>952.80205242075419</v>
      </c>
      <c r="Z205" s="125">
        <f t="shared" si="101"/>
        <v>928.00685601808482</v>
      </c>
      <c r="AA205" s="125">
        <f t="shared" si="101"/>
        <v>1706.6356725177225</v>
      </c>
      <c r="AC205" s="71">
        <f t="shared" si="75"/>
        <v>1.1187465833616554</v>
      </c>
      <c r="AD205" s="71"/>
      <c r="AE205" s="71">
        <f t="shared" si="95"/>
        <v>1.1826384655549815</v>
      </c>
      <c r="AF205" s="73">
        <f t="shared" si="81"/>
        <v>1.0345212732541258</v>
      </c>
      <c r="AG205" s="73">
        <f t="shared" si="82"/>
        <v>1.1431746220500112</v>
      </c>
      <c r="AH205" s="73">
        <f>Wgted_Floorspace!M64</f>
        <v>1.0020310774982162</v>
      </c>
      <c r="AI205" s="73">
        <f t="shared" si="76"/>
        <v>1.0436771785846826</v>
      </c>
      <c r="AJ205" s="73">
        <f t="shared" si="83"/>
        <v>0.97907207902211146</v>
      </c>
      <c r="AK205" s="73">
        <f t="shared" si="99"/>
        <v>1.1164789281334913</v>
      </c>
      <c r="AL205" s="73">
        <f t="shared" si="96"/>
        <v>1.1826384655549818</v>
      </c>
      <c r="AM205" s="73">
        <f t="shared" si="97"/>
        <v>1.1826384655549815</v>
      </c>
      <c r="AN205" s="73"/>
      <c r="AO205" s="73">
        <f t="shared" si="98"/>
        <v>1.0239106115161074</v>
      </c>
      <c r="AR205" s="53"/>
    </row>
    <row r="206" spans="1:44" x14ac:dyDescent="0.2">
      <c r="A206" s="75" t="s">
        <v>44</v>
      </c>
      <c r="B206" s="50">
        <f t="shared" si="88"/>
        <v>1991</v>
      </c>
      <c r="D206" s="79">
        <f>SEDS_CensusRgn!C39*National_Calibration!P30</f>
        <v>469.01328774845229</v>
      </c>
      <c r="F206" s="125">
        <f t="shared" si="89"/>
        <v>11370.389254114825</v>
      </c>
      <c r="G206" s="125">
        <f t="shared" si="89"/>
        <v>7114.2189112878787</v>
      </c>
      <c r="H206" s="125">
        <f t="shared" si="89"/>
        <v>517.44430525278892</v>
      </c>
      <c r="I206" s="125">
        <f t="shared" si="90"/>
        <v>19002.052470655493</v>
      </c>
      <c r="K206" s="84">
        <f t="shared" si="100"/>
        <v>25.360069505124549</v>
      </c>
      <c r="L206" s="84">
        <f t="shared" si="100"/>
        <v>6.8126056599983027</v>
      </c>
      <c r="M206" s="84">
        <f t="shared" si="100"/>
        <v>0.48804750825982696</v>
      </c>
      <c r="N206" s="79">
        <f t="shared" si="91"/>
        <v>32.660722673382679</v>
      </c>
      <c r="P206" s="84">
        <f t="shared" si="92"/>
        <v>24.68224358777772</v>
      </c>
      <c r="R206" s="84">
        <f t="shared" si="93"/>
        <v>14.360162585461753</v>
      </c>
      <c r="T206" s="74">
        <f t="shared" si="94"/>
        <v>14.380215092259562</v>
      </c>
      <c r="V206" s="119">
        <f>Weather_Factors!AL50</f>
        <v>0.99860554889692832</v>
      </c>
      <c r="X206" s="125">
        <f t="shared" si="101"/>
        <v>2230.360714867084</v>
      </c>
      <c r="Y206" s="125">
        <f t="shared" si="101"/>
        <v>957.60416497571975</v>
      </c>
      <c r="Z206" s="125">
        <f t="shared" si="101"/>
        <v>943.18848097361774</v>
      </c>
      <c r="AA206" s="125">
        <f t="shared" si="101"/>
        <v>1718.7997309143318</v>
      </c>
      <c r="AC206" s="71">
        <f t="shared" si="75"/>
        <v>1.1002536616525569</v>
      </c>
      <c r="AD206" s="71"/>
      <c r="AE206" s="71">
        <f t="shared" si="95"/>
        <v>1.2063750556188793</v>
      </c>
      <c r="AF206" s="73">
        <f t="shared" si="81"/>
        <v>1.0302365935550857</v>
      </c>
      <c r="AG206" s="73">
        <f t="shared" si="82"/>
        <v>1.1709689436054533</v>
      </c>
      <c r="AH206" s="73">
        <f>Wgted_Floorspace!M65</f>
        <v>1.0013436020731188</v>
      </c>
      <c r="AI206" s="73">
        <f t="shared" si="76"/>
        <v>1.0511159954053715</v>
      </c>
      <c r="AJ206" s="73">
        <f t="shared" si="83"/>
        <v>1.0125160338496957</v>
      </c>
      <c r="AK206" s="73">
        <f t="shared" si="99"/>
        <v>1.0987773421377649</v>
      </c>
      <c r="AL206" s="73">
        <f t="shared" si="96"/>
        <v>1.2063750556188795</v>
      </c>
      <c r="AM206" s="73">
        <f t="shared" si="97"/>
        <v>1.2063750556188795</v>
      </c>
      <c r="AN206" s="73"/>
      <c r="AO206" s="73">
        <f t="shared" si="98"/>
        <v>1.0657017565790294</v>
      </c>
      <c r="AR206" s="53"/>
    </row>
    <row r="207" spans="1:44" x14ac:dyDescent="0.2">
      <c r="A207" s="75" t="s">
        <v>44</v>
      </c>
      <c r="B207" s="50">
        <f t="shared" si="88"/>
        <v>1992</v>
      </c>
      <c r="D207" s="79">
        <f>SEDS_CensusRgn!C40*National_Calibration!P31</f>
        <v>464.42785456738591</v>
      </c>
      <c r="F207" s="125">
        <f t="shared" si="89"/>
        <v>11439.323006360806</v>
      </c>
      <c r="G207" s="125">
        <f t="shared" si="89"/>
        <v>7134.2589189844166</v>
      </c>
      <c r="H207" s="125">
        <f t="shared" si="89"/>
        <v>524.1456462473833</v>
      </c>
      <c r="I207" s="125">
        <f t="shared" si="90"/>
        <v>19097.727571592604</v>
      </c>
      <c r="K207" s="84">
        <f t="shared" si="100"/>
        <v>25.669780133417369</v>
      </c>
      <c r="L207" s="84">
        <f t="shared" si="100"/>
        <v>6.8454151498851399</v>
      </c>
      <c r="M207" s="84">
        <f t="shared" si="100"/>
        <v>0.5024646022285586</v>
      </c>
      <c r="N207" s="79">
        <f t="shared" si="91"/>
        <v>33.017659885531067</v>
      </c>
      <c r="P207" s="84">
        <f t="shared" si="92"/>
        <v>24.318487779572834</v>
      </c>
      <c r="R207" s="84">
        <f t="shared" si="93"/>
        <v>14.066043934594727</v>
      </c>
      <c r="T207" s="74">
        <f t="shared" si="94"/>
        <v>14.426021261327628</v>
      </c>
      <c r="V207" s="119">
        <f>Weather_Factors!AL51</f>
        <v>0.9750466660063849</v>
      </c>
      <c r="X207" s="125">
        <f t="shared" si="101"/>
        <v>2243.9946943664199</v>
      </c>
      <c r="Y207" s="125">
        <f t="shared" si="101"/>
        <v>959.5131362094728</v>
      </c>
      <c r="Z207" s="125">
        <f t="shared" si="101"/>
        <v>958.63545910559412</v>
      </c>
      <c r="AA207" s="125">
        <f t="shared" si="101"/>
        <v>1728.8789863483034</v>
      </c>
      <c r="AC207" s="71">
        <f t="shared" si="75"/>
        <v>1.1037583662011381</v>
      </c>
      <c r="AD207" s="71"/>
      <c r="AE207" s="71">
        <f t="shared" si="95"/>
        <v>1.1945806089510644</v>
      </c>
      <c r="AF207" s="73">
        <f t="shared" si="81"/>
        <v>1.0354238221573488</v>
      </c>
      <c r="AG207" s="73">
        <f t="shared" si="82"/>
        <v>1.1537117298133108</v>
      </c>
      <c r="AH207" s="73">
        <f>Wgted_Floorspace!M66</f>
        <v>1.0013177458189735</v>
      </c>
      <c r="AI207" s="73">
        <f t="shared" si="76"/>
        <v>1.057279870357102</v>
      </c>
      <c r="AJ207" s="73">
        <f t="shared" si="83"/>
        <v>0.98862897785184778</v>
      </c>
      <c r="AK207" s="73">
        <f t="shared" si="99"/>
        <v>1.102305807332296</v>
      </c>
      <c r="AL207" s="73">
        <f t="shared" si="96"/>
        <v>1.1945806089510649</v>
      </c>
      <c r="AM207" s="73">
        <f t="shared" si="97"/>
        <v>1.1945806089510649</v>
      </c>
      <c r="AN207" s="73"/>
      <c r="AO207" s="73">
        <f t="shared" si="98"/>
        <v>1.0466349012579577</v>
      </c>
      <c r="AR207" s="53"/>
    </row>
    <row r="208" spans="1:44" x14ac:dyDescent="0.2">
      <c r="A208" s="75" t="s">
        <v>44</v>
      </c>
      <c r="B208" s="50">
        <f t="shared" si="88"/>
        <v>1993</v>
      </c>
      <c r="D208" s="79">
        <f>SEDS_CensusRgn!C41*National_Calibration!P32</f>
        <v>482.63414219411936</v>
      </c>
      <c r="F208" s="125">
        <f t="shared" si="89"/>
        <v>11519.730384953949</v>
      </c>
      <c r="G208" s="125">
        <f t="shared" si="89"/>
        <v>7147.1577149775512</v>
      </c>
      <c r="H208" s="125">
        <f t="shared" si="89"/>
        <v>532.67158265637227</v>
      </c>
      <c r="I208" s="125">
        <f t="shared" si="90"/>
        <v>19199.559682587875</v>
      </c>
      <c r="K208" s="84">
        <f t="shared" si="100"/>
        <v>25.995982586276003</v>
      </c>
      <c r="L208" s="84">
        <f t="shared" si="100"/>
        <v>6.8582713503773434</v>
      </c>
      <c r="M208" s="84">
        <f t="shared" si="100"/>
        <v>0.51886761492370836</v>
      </c>
      <c r="N208" s="79">
        <f t="shared" si="91"/>
        <v>33.373121551577057</v>
      </c>
      <c r="P208" s="84">
        <f t="shared" si="92"/>
        <v>25.137771395446187</v>
      </c>
      <c r="R208" s="84">
        <f t="shared" si="93"/>
        <v>14.461762033504245</v>
      </c>
      <c r="T208" s="74">
        <f t="shared" si="94"/>
        <v>14.207123839959525</v>
      </c>
      <c r="V208" s="119">
        <f>Weather_Factors!AL52</f>
        <v>1.017923275422469</v>
      </c>
      <c r="X208" s="125">
        <f t="shared" si="101"/>
        <v>2256.6485254055647</v>
      </c>
      <c r="Y208" s="125">
        <f t="shared" si="101"/>
        <v>959.58024488604485</v>
      </c>
      <c r="Z208" s="125">
        <f t="shared" si="101"/>
        <v>974.08540612618185</v>
      </c>
      <c r="AA208" s="125">
        <f t="shared" si="101"/>
        <v>1738.2232771641748</v>
      </c>
      <c r="AC208" s="71">
        <f t="shared" si="75"/>
        <v>1.0870101682193014</v>
      </c>
      <c r="AD208" s="71"/>
      <c r="AE208" s="71">
        <f t="shared" si="95"/>
        <v>1.2414100097847862</v>
      </c>
      <c r="AF208" s="73">
        <f t="shared" si="81"/>
        <v>1.0409448661239573</v>
      </c>
      <c r="AG208" s="73">
        <f t="shared" si="82"/>
        <v>1.1925799820765506</v>
      </c>
      <c r="AH208" s="73">
        <f>Wgted_Floorspace!M67</f>
        <v>1.0012109469238895</v>
      </c>
      <c r="AI208" s="73">
        <f t="shared" si="76"/>
        <v>1.0629942845297509</v>
      </c>
      <c r="AJ208" s="73">
        <f t="shared" si="83"/>
        <v>1.0321028545580715</v>
      </c>
      <c r="AK208" s="73">
        <f t="shared" si="99"/>
        <v>1.0856954486554715</v>
      </c>
      <c r="AL208" s="73">
        <f t="shared" si="96"/>
        <v>1.2414100097847864</v>
      </c>
      <c r="AM208" s="73">
        <f t="shared" si="97"/>
        <v>1.2414100097847864</v>
      </c>
      <c r="AN208" s="73"/>
      <c r="AO208" s="73">
        <f t="shared" si="98"/>
        <v>1.0984479888475587</v>
      </c>
      <c r="AR208" s="53"/>
    </row>
    <row r="209" spans="1:44" x14ac:dyDescent="0.2">
      <c r="A209" s="75" t="s">
        <v>44</v>
      </c>
      <c r="B209" s="50">
        <f t="shared" si="88"/>
        <v>1994</v>
      </c>
      <c r="D209" s="79">
        <f>SEDS_CensusRgn!C42*National_Calibration!P33</f>
        <v>488.02900000000011</v>
      </c>
      <c r="F209" s="125">
        <f t="shared" si="89"/>
        <v>11632.424313441283</v>
      </c>
      <c r="G209" s="125">
        <f t="shared" si="89"/>
        <v>7199.2000618758302</v>
      </c>
      <c r="H209" s="125">
        <f t="shared" si="89"/>
        <v>542.13680896983169</v>
      </c>
      <c r="I209" s="125">
        <f t="shared" si="90"/>
        <v>19373.761184286945</v>
      </c>
      <c r="K209" s="84">
        <f t="shared" si="100"/>
        <v>26.400185693356942</v>
      </c>
      <c r="L209" s="84">
        <f t="shared" si="100"/>
        <v>6.9255739872316395</v>
      </c>
      <c r="M209" s="84">
        <f t="shared" si="100"/>
        <v>0.53266386098523855</v>
      </c>
      <c r="N209" s="79">
        <f t="shared" si="91"/>
        <v>33.858423541573821</v>
      </c>
      <c r="P209" s="84">
        <f t="shared" si="92"/>
        <v>25.190204181716414</v>
      </c>
      <c r="R209" s="84">
        <f t="shared" si="93"/>
        <v>14.413813431117454</v>
      </c>
      <c r="T209" s="74">
        <f t="shared" si="94"/>
        <v>14.222378677973733</v>
      </c>
      <c r="V209" s="119">
        <f>Weather_Factors!AL53</f>
        <v>1.0134601080085286</v>
      </c>
      <c r="X209" s="125">
        <f t="shared" si="101"/>
        <v>2269.5342760882177</v>
      </c>
      <c r="Y209" s="125">
        <f t="shared" si="101"/>
        <v>961.99215575446954</v>
      </c>
      <c r="Z209" s="125">
        <f t="shared" si="101"/>
        <v>982.52664672853768</v>
      </c>
      <c r="AA209" s="125">
        <f t="shared" si="101"/>
        <v>1747.6432799757351</v>
      </c>
      <c r="AC209" s="71">
        <f t="shared" si="75"/>
        <v>1.0881773407042306</v>
      </c>
      <c r="AD209" s="71"/>
      <c r="AE209" s="71">
        <f t="shared" si="95"/>
        <v>1.2552864223633482</v>
      </c>
      <c r="AF209" s="73">
        <f t="shared" si="81"/>
        <v>1.0503895701621018</v>
      </c>
      <c r="AG209" s="73">
        <f t="shared" si="82"/>
        <v>1.195067485456492</v>
      </c>
      <c r="AH209" s="73">
        <f>Wgted_Floorspace!M68</f>
        <v>1.0011665987118845</v>
      </c>
      <c r="AI209" s="73">
        <f t="shared" si="76"/>
        <v>1.0687549996694534</v>
      </c>
      <c r="AJ209" s="73">
        <f t="shared" si="83"/>
        <v>1.0275775156258355</v>
      </c>
      <c r="AK209" s="73">
        <f t="shared" si="99"/>
        <v>1.0869093536523247</v>
      </c>
      <c r="AL209" s="73">
        <f t="shared" si="96"/>
        <v>1.2552864223633482</v>
      </c>
      <c r="AM209" s="73">
        <f t="shared" si="97"/>
        <v>1.2552864223633484</v>
      </c>
      <c r="AN209" s="73"/>
      <c r="AO209" s="73">
        <f t="shared" si="98"/>
        <v>1.0995097994517438</v>
      </c>
      <c r="AR209" s="53"/>
    </row>
    <row r="210" spans="1:44" x14ac:dyDescent="0.2">
      <c r="A210" s="75" t="s">
        <v>44</v>
      </c>
      <c r="B210" s="50">
        <f t="shared" si="88"/>
        <v>1995</v>
      </c>
      <c r="D210" s="79">
        <f>SEDS_CensusRgn!C43*National_Calibration!P34</f>
        <v>489.11013750578434</v>
      </c>
      <c r="F210" s="125">
        <f t="shared" si="89"/>
        <v>11745.367079480158</v>
      </c>
      <c r="G210" s="125">
        <f t="shared" si="89"/>
        <v>7256.9625299062882</v>
      </c>
      <c r="H210" s="125">
        <f t="shared" si="89"/>
        <v>553.58469057507341</v>
      </c>
      <c r="I210" s="125">
        <f t="shared" si="90"/>
        <v>19555.914299961521</v>
      </c>
      <c r="K210" s="84">
        <f t="shared" si="100"/>
        <v>26.745180730652191</v>
      </c>
      <c r="L210" s="84">
        <f t="shared" si="100"/>
        <v>7.0246065607206969</v>
      </c>
      <c r="M210" s="84">
        <f t="shared" si="100"/>
        <v>0.5485795819127719</v>
      </c>
      <c r="N210" s="79">
        <f t="shared" si="91"/>
        <v>34.318366873285655</v>
      </c>
      <c r="P210" s="84">
        <f t="shared" si="92"/>
        <v>25.010855028483469</v>
      </c>
      <c r="R210" s="84">
        <f t="shared" si="93"/>
        <v>14.252139075024601</v>
      </c>
      <c r="T210" s="74">
        <f t="shared" si="94"/>
        <v>14.000285248334896</v>
      </c>
      <c r="V210" s="119">
        <f>Weather_Factors!AL54</f>
        <v>1.0179891925216067</v>
      </c>
      <c r="X210" s="125">
        <f t="shared" si="101"/>
        <v>2277.0834278459956</v>
      </c>
      <c r="Y210" s="125">
        <f t="shared" si="101"/>
        <v>967.9816495912662</v>
      </c>
      <c r="Z210" s="125">
        <f t="shared" si="101"/>
        <v>990.95872998745313</v>
      </c>
      <c r="AA210" s="125">
        <f t="shared" si="101"/>
        <v>1754.8842946889565</v>
      </c>
      <c r="AC210" s="71">
        <f t="shared" si="75"/>
        <v>1.0711846109278425</v>
      </c>
      <c r="AD210" s="71"/>
      <c r="AE210" s="71">
        <f t="shared" si="95"/>
        <v>1.2580672760251566</v>
      </c>
      <c r="AF210" s="73">
        <f t="shared" si="81"/>
        <v>1.0602653878237898</v>
      </c>
      <c r="AG210" s="73">
        <f t="shared" si="82"/>
        <v>1.1865588469386505</v>
      </c>
      <c r="AH210" s="73">
        <f>Wgted_Floorspace!M69</f>
        <v>1.0014589241810912</v>
      </c>
      <c r="AI210" s="73">
        <f t="shared" si="76"/>
        <v>1.073183174896118</v>
      </c>
      <c r="AJ210" s="73">
        <f t="shared" si="83"/>
        <v>1.0321696898764368</v>
      </c>
      <c r="AK210" s="73">
        <f t="shared" si="99"/>
        <v>1.0696241104484314</v>
      </c>
      <c r="AL210" s="73">
        <f t="shared" si="96"/>
        <v>1.258067276025157</v>
      </c>
      <c r="AM210" s="73">
        <f t="shared" si="97"/>
        <v>1.2580672760251572</v>
      </c>
      <c r="AN210" s="73"/>
      <c r="AO210" s="73">
        <f t="shared" si="98"/>
        <v>1.1093232055522713</v>
      </c>
      <c r="AR210" s="53"/>
    </row>
    <row r="211" spans="1:44" x14ac:dyDescent="0.2">
      <c r="A211" s="75" t="s">
        <v>44</v>
      </c>
      <c r="B211" s="50">
        <f t="shared" si="88"/>
        <v>1996</v>
      </c>
      <c r="D211" s="79">
        <f>SEDS_CensusRgn!C44*National_Calibration!P35</f>
        <v>495.95140282716227</v>
      </c>
      <c r="F211" s="125">
        <f t="shared" si="89"/>
        <v>11854.509410728087</v>
      </c>
      <c r="G211" s="125">
        <f t="shared" si="89"/>
        <v>7244.7783487364622</v>
      </c>
      <c r="H211" s="125">
        <f t="shared" si="89"/>
        <v>562.14642363997382</v>
      </c>
      <c r="I211" s="125">
        <f t="shared" si="90"/>
        <v>19661.434183104524</v>
      </c>
      <c r="K211" s="84">
        <f t="shared" si="100"/>
        <v>27.115557181679861</v>
      </c>
      <c r="L211" s="84">
        <f t="shared" si="100"/>
        <v>7.0749557150055047</v>
      </c>
      <c r="M211" s="84">
        <f t="shared" si="100"/>
        <v>0.5619327732720979</v>
      </c>
      <c r="N211" s="79">
        <f t="shared" si="91"/>
        <v>34.75244566995746</v>
      </c>
      <c r="P211" s="84">
        <f t="shared" si="92"/>
        <v>25.224579153709119</v>
      </c>
      <c r="R211" s="84">
        <f t="shared" si="93"/>
        <v>14.270978438098782</v>
      </c>
      <c r="T211" s="74">
        <f t="shared" si="94"/>
        <v>14.294129393096956</v>
      </c>
      <c r="V211" s="119">
        <f>Weather_Factors!AL55</f>
        <v>0.99838038719522471</v>
      </c>
      <c r="X211" s="125">
        <f t="shared" si="101"/>
        <v>2287.3622384694249</v>
      </c>
      <c r="Y211" s="125">
        <f t="shared" si="101"/>
        <v>976.55930581222333</v>
      </c>
      <c r="Z211" s="125">
        <f t="shared" si="101"/>
        <v>999.61993822447107</v>
      </c>
      <c r="AA211" s="125">
        <f t="shared" si="101"/>
        <v>1767.5437786639673</v>
      </c>
      <c r="AC211" s="71">
        <f t="shared" si="75"/>
        <v>1.0936671046983037</v>
      </c>
      <c r="AD211" s="71"/>
      <c r="AE211" s="71">
        <f t="shared" si="95"/>
        <v>1.2756640734894691</v>
      </c>
      <c r="AF211" s="73">
        <f t="shared" si="81"/>
        <v>1.0659863721821614</v>
      </c>
      <c r="AG211" s="73">
        <f t="shared" si="82"/>
        <v>1.1966982944426208</v>
      </c>
      <c r="AH211" s="73">
        <f>Wgted_Floorspace!M70</f>
        <v>1.0013781298415265</v>
      </c>
      <c r="AI211" s="73">
        <f t="shared" si="76"/>
        <v>1.0809249646232044</v>
      </c>
      <c r="AJ211" s="73">
        <f t="shared" si="83"/>
        <v>1.0122877356658575</v>
      </c>
      <c r="AK211" s="73">
        <f t="shared" si="99"/>
        <v>1.0921619637043432</v>
      </c>
      <c r="AL211" s="73">
        <f t="shared" si="96"/>
        <v>1.2756640734894695</v>
      </c>
      <c r="AM211" s="73">
        <f t="shared" si="97"/>
        <v>1.2756640734894693</v>
      </c>
      <c r="AN211" s="73"/>
      <c r="AO211" s="73">
        <f t="shared" si="98"/>
        <v>1.0957150442995802</v>
      </c>
      <c r="AR211" s="53"/>
    </row>
    <row r="212" spans="1:44" x14ac:dyDescent="0.2">
      <c r="A212" s="75" t="s">
        <v>44</v>
      </c>
      <c r="B212" s="50">
        <f t="shared" si="88"/>
        <v>1997</v>
      </c>
      <c r="D212" s="79">
        <f>SEDS_CensusRgn!C45*National_Calibration!P36</f>
        <v>490.62513365243746</v>
      </c>
      <c r="F212" s="125">
        <f t="shared" si="89"/>
        <v>11965.750829604835</v>
      </c>
      <c r="G212" s="125">
        <f t="shared" si="89"/>
        <v>7234.376549233928</v>
      </c>
      <c r="H212" s="125">
        <f t="shared" si="89"/>
        <v>570.62772992269686</v>
      </c>
      <c r="I212" s="125">
        <f t="shared" si="90"/>
        <v>19770.755108761459</v>
      </c>
      <c r="K212" s="84">
        <f t="shared" si="100"/>
        <v>27.475962309186446</v>
      </c>
      <c r="L212" s="84">
        <f t="shared" si="100"/>
        <v>7.1302860498755418</v>
      </c>
      <c r="M212" s="84">
        <f t="shared" si="100"/>
        <v>0.57535017931603261</v>
      </c>
      <c r="N212" s="79">
        <f t="shared" si="91"/>
        <v>35.181598538378019</v>
      </c>
      <c r="P212" s="84">
        <f t="shared" si="92"/>
        <v>24.815700308533774</v>
      </c>
      <c r="R212" s="84">
        <f t="shared" si="93"/>
        <v>13.945504298709924</v>
      </c>
      <c r="T212" s="74">
        <f t="shared" si="94"/>
        <v>14.112374787376037</v>
      </c>
      <c r="V212" s="119">
        <f>Weather_Factors!AL56</f>
        <v>0.98817559119706888</v>
      </c>
      <c r="X212" s="125">
        <f t="shared" si="101"/>
        <v>2296.2171534783524</v>
      </c>
      <c r="Y212" s="125">
        <f t="shared" si="101"/>
        <v>985.61168351550509</v>
      </c>
      <c r="Z212" s="125">
        <f t="shared" si="101"/>
        <v>1008.275884864508</v>
      </c>
      <c r="AA212" s="125">
        <f t="shared" si="101"/>
        <v>1779.4767243253752</v>
      </c>
      <c r="AC212" s="71">
        <f t="shared" si="75"/>
        <v>1.0797607639945199</v>
      </c>
      <c r="AD212" s="71"/>
      <c r="AE212" s="71">
        <f t="shared" si="95"/>
        <v>1.2619640815281625</v>
      </c>
      <c r="AF212" s="73">
        <f t="shared" si="81"/>
        <v>1.0719134381255386</v>
      </c>
      <c r="AG212" s="73">
        <f t="shared" si="82"/>
        <v>1.1773003646031033</v>
      </c>
      <c r="AH212" s="73">
        <f>Wgted_Floorspace!M71</f>
        <v>1.0013447133895166</v>
      </c>
      <c r="AI212" s="73">
        <f t="shared" si="76"/>
        <v>1.0882224465993837</v>
      </c>
      <c r="AJ212" s="73">
        <f t="shared" si="83"/>
        <v>1.0019407877826705</v>
      </c>
      <c r="AK212" s="73">
        <f t="shared" si="99"/>
        <v>1.0783107450975276</v>
      </c>
      <c r="AL212" s="73">
        <f t="shared" si="96"/>
        <v>1.2619640815281625</v>
      </c>
      <c r="AM212" s="73">
        <f t="shared" si="97"/>
        <v>1.2619640815281625</v>
      </c>
      <c r="AN212" s="73"/>
      <c r="AO212" s="73">
        <f t="shared" si="98"/>
        <v>1.0918006427698377</v>
      </c>
      <c r="AR212" s="53"/>
    </row>
    <row r="213" spans="1:44" x14ac:dyDescent="0.2">
      <c r="A213" s="75" t="s">
        <v>44</v>
      </c>
      <c r="B213" s="50">
        <f t="shared" si="88"/>
        <v>1998</v>
      </c>
      <c r="D213" s="79">
        <f>SEDS_CensusRgn!C46*National_Calibration!P37</f>
        <v>496.31887128432993</v>
      </c>
      <c r="F213" s="125">
        <f t="shared" si="89"/>
        <v>12220.891438225573</v>
      </c>
      <c r="G213" s="125">
        <f t="shared" si="89"/>
        <v>7125.2559924095222</v>
      </c>
      <c r="H213" s="125">
        <f t="shared" si="89"/>
        <v>566.76397945707151</v>
      </c>
      <c r="I213" s="125">
        <f t="shared" si="90"/>
        <v>19912.911410092165</v>
      </c>
      <c r="K213" s="84">
        <f t="shared" si="100"/>
        <v>28.186643939110546</v>
      </c>
      <c r="L213" s="84">
        <f t="shared" si="100"/>
        <v>7.0717367294275411</v>
      </c>
      <c r="M213" s="84">
        <f t="shared" si="100"/>
        <v>0.57629077122407146</v>
      </c>
      <c r="N213" s="79">
        <f t="shared" si="91"/>
        <v>35.834671439762161</v>
      </c>
      <c r="P213" s="84">
        <f t="shared" si="92"/>
        <v>24.924475435208734</v>
      </c>
      <c r="R213" s="84">
        <f t="shared" si="93"/>
        <v>13.850241995901611</v>
      </c>
      <c r="T213" s="74">
        <f t="shared" si="94"/>
        <v>14.18026035180014</v>
      </c>
      <c r="V213" s="119">
        <f>Weather_Factors!AL57</f>
        <v>0.97672691842666803</v>
      </c>
      <c r="X213" s="125">
        <f t="shared" si="101"/>
        <v>2306.4310882384484</v>
      </c>
      <c r="Y213" s="125">
        <f t="shared" si="101"/>
        <v>992.48879436205596</v>
      </c>
      <c r="Z213" s="125">
        <f t="shared" si="101"/>
        <v>1016.80909887062</v>
      </c>
      <c r="AA213" s="125">
        <f t="shared" si="101"/>
        <v>1799.5696712435836</v>
      </c>
      <c r="AC213" s="71">
        <f t="shared" si="75"/>
        <v>1.0849547990177633</v>
      </c>
      <c r="AD213" s="71"/>
      <c r="AE213" s="71">
        <f t="shared" si="95"/>
        <v>1.2766092594618792</v>
      </c>
      <c r="AF213" s="73">
        <f t="shared" si="81"/>
        <v>1.079620743631694</v>
      </c>
      <c r="AG213" s="73">
        <f t="shared" si="82"/>
        <v>1.1824608474708844</v>
      </c>
      <c r="AH213" s="73">
        <f>Wgted_Floorspace!M72</f>
        <v>0.99977663406049444</v>
      </c>
      <c r="AI213" s="73">
        <f t="shared" si="76"/>
        <v>1.100510101478946</v>
      </c>
      <c r="AJ213" s="73">
        <f t="shared" si="83"/>
        <v>0.99033263603633381</v>
      </c>
      <c r="AK213" s="73">
        <f t="shared" si="99"/>
        <v>1.0851971951087975</v>
      </c>
      <c r="AL213" s="73">
        <f t="shared" si="96"/>
        <v>1.276609259461879</v>
      </c>
      <c r="AM213" s="73">
        <f t="shared" si="97"/>
        <v>1.2766092594618794</v>
      </c>
      <c r="AN213" s="73"/>
      <c r="AO213" s="73">
        <f t="shared" si="98"/>
        <v>1.0896276297068161</v>
      </c>
      <c r="AR213" s="53"/>
    </row>
    <row r="214" spans="1:44" x14ac:dyDescent="0.2">
      <c r="A214" s="75" t="s">
        <v>44</v>
      </c>
      <c r="B214" s="50">
        <f t="shared" si="88"/>
        <v>1999</v>
      </c>
      <c r="D214" s="79">
        <f>SEDS_CensusRgn!C47*National_Calibration!P38</f>
        <v>520.7323998991418</v>
      </c>
      <c r="F214" s="125">
        <f t="shared" si="89"/>
        <v>12489.988164336301</v>
      </c>
      <c r="G214" s="125">
        <f t="shared" si="89"/>
        <v>7019.1161513886709</v>
      </c>
      <c r="H214" s="125">
        <f t="shared" si="89"/>
        <v>561.18866837413429</v>
      </c>
      <c r="I214" s="125">
        <f t="shared" si="90"/>
        <v>20070.292984099109</v>
      </c>
      <c r="K214" s="84">
        <f t="shared" si="100"/>
        <v>28.959726691105178</v>
      </c>
      <c r="L214" s="84">
        <f t="shared" si="100"/>
        <v>7.0261254151819417</v>
      </c>
      <c r="M214" s="84">
        <f t="shared" si="100"/>
        <v>0.57540647458321348</v>
      </c>
      <c r="N214" s="79">
        <f t="shared" si="91"/>
        <v>36.56125858087033</v>
      </c>
      <c r="P214" s="84">
        <f t="shared" si="92"/>
        <v>25.945430906848109</v>
      </c>
      <c r="R214" s="84">
        <f t="shared" si="93"/>
        <v>14.242737261008861</v>
      </c>
      <c r="T214" s="74">
        <f t="shared" si="94"/>
        <v>14.092229287234536</v>
      </c>
      <c r="V214" s="119">
        <f>Weather_Factors!AL58</f>
        <v>1.0106802103986956</v>
      </c>
      <c r="X214" s="125">
        <f t="shared" si="101"/>
        <v>2318.635238886478</v>
      </c>
      <c r="Y214" s="125">
        <f t="shared" si="101"/>
        <v>1000.9985963534575</v>
      </c>
      <c r="Z214" s="125">
        <f t="shared" si="101"/>
        <v>1025.3351626829365</v>
      </c>
      <c r="AA214" s="125">
        <f t="shared" si="101"/>
        <v>1821.6604316556989</v>
      </c>
      <c r="AC214" s="71">
        <f t="shared" si="75"/>
        <v>1.07821939899029</v>
      </c>
      <c r="AD214" s="71"/>
      <c r="AE214" s="71">
        <f t="shared" si="95"/>
        <v>1.3394046486542273</v>
      </c>
      <c r="AF214" s="73">
        <f t="shared" si="81"/>
        <v>1.0881535196012184</v>
      </c>
      <c r="AG214" s="73">
        <f t="shared" si="82"/>
        <v>1.2308967664278534</v>
      </c>
      <c r="AH214" s="73">
        <f>Wgted_Floorspace!M73</f>
        <v>0.99817363556392058</v>
      </c>
      <c r="AI214" s="73">
        <f t="shared" si="76"/>
        <v>1.1140195006266234</v>
      </c>
      <c r="AJ214" s="73">
        <f t="shared" si="83"/>
        <v>1.0247588942937935</v>
      </c>
      <c r="AK214" s="73">
        <f t="shared" si="99"/>
        <v>1.0801922236516974</v>
      </c>
      <c r="AL214" s="73">
        <f t="shared" si="96"/>
        <v>1.3394046486542275</v>
      </c>
      <c r="AM214" s="73">
        <f t="shared" si="97"/>
        <v>1.3394046486542275</v>
      </c>
      <c r="AN214" s="73"/>
      <c r="AO214" s="73">
        <f t="shared" si="98"/>
        <v>1.1395164115019123</v>
      </c>
      <c r="AR214" s="53"/>
    </row>
    <row r="215" spans="1:44" x14ac:dyDescent="0.2">
      <c r="A215" s="75" t="s">
        <v>44</v>
      </c>
      <c r="B215" s="50">
        <f t="shared" si="88"/>
        <v>2000</v>
      </c>
      <c r="D215" s="79">
        <f>SEDS_CensusRgn!C48*National_Calibration!P39</f>
        <v>525.02148383424299</v>
      </c>
      <c r="F215" s="125">
        <f t="shared" si="89"/>
        <v>12626.425305989873</v>
      </c>
      <c r="G215" s="125">
        <f t="shared" si="89"/>
        <v>6960.2552286185746</v>
      </c>
      <c r="H215" s="125">
        <f t="shared" si="89"/>
        <v>568.19664932242392</v>
      </c>
      <c r="I215" s="125">
        <f t="shared" si="90"/>
        <v>20154.877183930872</v>
      </c>
      <c r="K215" s="84">
        <f t="shared" si="100"/>
        <v>29.377158391106903</v>
      </c>
      <c r="L215" s="84">
        <f t="shared" si="100"/>
        <v>7.0544946317627577</v>
      </c>
      <c r="M215" s="84">
        <f t="shared" si="100"/>
        <v>0.58757688631182958</v>
      </c>
      <c r="N215" s="79">
        <f t="shared" si="91"/>
        <v>37.01922990918149</v>
      </c>
      <c r="P215" s="84">
        <f t="shared" si="92"/>
        <v>26.0493516801399</v>
      </c>
      <c r="R215" s="84">
        <f t="shared" si="93"/>
        <v>14.182398853846157</v>
      </c>
      <c r="T215" s="74">
        <f t="shared" si="94"/>
        <v>14.500440031770447</v>
      </c>
      <c r="V215" s="119">
        <f>Weather_Factors!AL59</f>
        <v>0.97806679126788831</v>
      </c>
      <c r="X215" s="125">
        <f t="shared" si="101"/>
        <v>2326.6409675880805</v>
      </c>
      <c r="Y215" s="125">
        <f t="shared" si="101"/>
        <v>1013.5396476204921</v>
      </c>
      <c r="Z215" s="125">
        <f t="shared" si="101"/>
        <v>1034.1083267782669</v>
      </c>
      <c r="AA215" s="125">
        <f t="shared" si="101"/>
        <v>1836.7380545834467</v>
      </c>
      <c r="AC215" s="71">
        <f t="shared" si="75"/>
        <v>1.1094522674501857</v>
      </c>
      <c r="AD215" s="71"/>
      <c r="AE215" s="71">
        <f t="shared" si="95"/>
        <v>1.3504368390119914</v>
      </c>
      <c r="AF215" s="73">
        <f t="shared" si="81"/>
        <v>1.0927394314672039</v>
      </c>
      <c r="AG215" s="73">
        <f t="shared" si="82"/>
        <v>1.2358269502536221</v>
      </c>
      <c r="AH215" s="73">
        <f>Wgted_Floorspace!M74</f>
        <v>0.99791945746005639</v>
      </c>
      <c r="AI215" s="73">
        <f t="shared" si="76"/>
        <v>1.1232400807483203</v>
      </c>
      <c r="AJ215" s="73">
        <f t="shared" si="83"/>
        <v>0.99169117318501465</v>
      </c>
      <c r="AK215" s="73">
        <f t="shared" si="99"/>
        <v>1.1117653425397751</v>
      </c>
      <c r="AL215" s="73">
        <f t="shared" si="96"/>
        <v>1.3504368390119914</v>
      </c>
      <c r="AM215" s="73">
        <f t="shared" si="97"/>
        <v>1.3504368390119914</v>
      </c>
      <c r="AN215" s="73"/>
      <c r="AO215" s="73">
        <f t="shared" si="98"/>
        <v>1.1115897419777758</v>
      </c>
      <c r="AR215" s="53"/>
    </row>
    <row r="216" spans="1:44" x14ac:dyDescent="0.2">
      <c r="A216" s="75" t="s">
        <v>44</v>
      </c>
      <c r="B216" s="50">
        <f t="shared" si="88"/>
        <v>2001</v>
      </c>
      <c r="D216" s="79">
        <f>SEDS_CensusRgn!C49*National_Calibration!P40</f>
        <v>539.49086841307417</v>
      </c>
      <c r="F216" s="125">
        <f t="shared" si="89"/>
        <v>12760.352498767255</v>
      </c>
      <c r="G216" s="125">
        <f t="shared" si="89"/>
        <v>6899.5740780178521</v>
      </c>
      <c r="H216" s="125">
        <f t="shared" si="89"/>
        <v>571.1719612934487</v>
      </c>
      <c r="I216" s="125">
        <f t="shared" si="90"/>
        <v>20231.098538078557</v>
      </c>
      <c r="K216" s="84">
        <f t="shared" si="100"/>
        <v>29.805370894366799</v>
      </c>
      <c r="L216" s="84">
        <f t="shared" si="100"/>
        <v>7.0759500249861187</v>
      </c>
      <c r="M216" s="84">
        <f t="shared" si="100"/>
        <v>0.59566293330003928</v>
      </c>
      <c r="N216" s="79">
        <f t="shared" si="91"/>
        <v>37.476983852652957</v>
      </c>
      <c r="P216" s="84">
        <f t="shared" si="92"/>
        <v>26.666414945172434</v>
      </c>
      <c r="R216" s="84">
        <f t="shared" si="93"/>
        <v>14.395258448069699</v>
      </c>
      <c r="T216" s="74">
        <f t="shared" si="94"/>
        <v>14.566979164833768</v>
      </c>
      <c r="V216" s="119">
        <f>Weather_Factors!AL60</f>
        <v>0.98821164533696726</v>
      </c>
      <c r="X216" s="125">
        <f t="shared" si="101"/>
        <v>2335.7795873778737</v>
      </c>
      <c r="Y216" s="125">
        <f t="shared" si="101"/>
        <v>1025.5633094121279</v>
      </c>
      <c r="Z216" s="125">
        <f t="shared" si="101"/>
        <v>1042.8784563428665</v>
      </c>
      <c r="AA216" s="125">
        <f t="shared" si="101"/>
        <v>1852.4443337624275</v>
      </c>
      <c r="AC216" s="71">
        <f t="shared" si="75"/>
        <v>1.1145432848185917</v>
      </c>
      <c r="AE216" s="71">
        <f t="shared" si="95"/>
        <v>1.3876543445326888</v>
      </c>
      <c r="AF216" s="73">
        <f t="shared" si="81"/>
        <v>1.0968719339100075</v>
      </c>
      <c r="AG216" s="73">
        <f t="shared" si="82"/>
        <v>1.2651015142543875</v>
      </c>
      <c r="AH216" s="73">
        <f>Wgted_Floorspace!M75</f>
        <v>0.99751624304026254</v>
      </c>
      <c r="AI216" s="73">
        <f t="shared" si="76"/>
        <v>1.1328451097557117</v>
      </c>
      <c r="AJ216" s="73">
        <f t="shared" si="83"/>
        <v>1.0019773441534758</v>
      </c>
      <c r="AK216" s="73">
        <f t="shared" si="99"/>
        <v>1.1173184322509384</v>
      </c>
      <c r="AL216" s="73">
        <f t="shared" si="96"/>
        <v>1.387654344532689</v>
      </c>
      <c r="AM216" s="73">
        <f t="shared" si="97"/>
        <v>1.387654344532689</v>
      </c>
      <c r="AN216" s="73"/>
      <c r="AO216" s="73">
        <f t="shared" si="98"/>
        <v>1.1322658588077947</v>
      </c>
      <c r="AR216" s="53"/>
    </row>
    <row r="217" spans="1:44" x14ac:dyDescent="0.2">
      <c r="A217" s="75" t="s">
        <v>44</v>
      </c>
      <c r="B217" s="50">
        <f t="shared" si="88"/>
        <v>2002</v>
      </c>
      <c r="D217" s="79">
        <f>SEDS_CensusRgn!C50*National_Calibration!P41</f>
        <v>567.91773687985255</v>
      </c>
      <c r="F217" s="125">
        <f t="shared" si="89"/>
        <v>12809.130947165335</v>
      </c>
      <c r="G217" s="125">
        <f t="shared" si="89"/>
        <v>6940.6308011022102</v>
      </c>
      <c r="H217" s="125">
        <f t="shared" si="89"/>
        <v>564.60809378975364</v>
      </c>
      <c r="I217" s="125">
        <f t="shared" si="90"/>
        <v>20314.369842057298</v>
      </c>
      <c r="K217" s="84">
        <f t="shared" si="100"/>
        <v>30.041680959992899</v>
      </c>
      <c r="L217" s="84">
        <f t="shared" si="100"/>
        <v>7.2078577928961645</v>
      </c>
      <c r="M217" s="84">
        <f t="shared" si="100"/>
        <v>0.58871886824719188</v>
      </c>
      <c r="N217" s="79">
        <f t="shared" si="91"/>
        <v>37.838257621136258</v>
      </c>
      <c r="P217" s="84">
        <f t="shared" si="92"/>
        <v>27.956453549648373</v>
      </c>
      <c r="R217" s="84">
        <f t="shared" si="93"/>
        <v>15.00908795976421</v>
      </c>
      <c r="T217" s="74">
        <f t="shared" si="94"/>
        <v>14.88249745095005</v>
      </c>
      <c r="V217" s="119">
        <f>Weather_Factors!AL61</f>
        <v>1.0085059990254579</v>
      </c>
      <c r="X217" s="125">
        <f t="shared" si="101"/>
        <v>2345.3332692052099</v>
      </c>
      <c r="Y217" s="125">
        <f t="shared" si="101"/>
        <v>1038.5018306623538</v>
      </c>
      <c r="Z217" s="125">
        <f t="shared" si="101"/>
        <v>1042.7035579592957</v>
      </c>
      <c r="AA217" s="125">
        <f t="shared" si="101"/>
        <v>1862.6350664739232</v>
      </c>
      <c r="AC217" s="71">
        <f t="shared" si="75"/>
        <v>1.1386841024204535</v>
      </c>
      <c r="AE217" s="71">
        <f t="shared" si="95"/>
        <v>1.460772667453367</v>
      </c>
      <c r="AF217" s="73">
        <f t="shared" si="81"/>
        <v>1.1013866643415982</v>
      </c>
      <c r="AG217" s="73">
        <f t="shared" si="82"/>
        <v>1.3263032091700584</v>
      </c>
      <c r="AH217" s="73">
        <f>Wgted_Floorspace!M76</f>
        <v>0.99758322594122995</v>
      </c>
      <c r="AI217" s="73">
        <f t="shared" si="76"/>
        <v>1.1390771576000851</v>
      </c>
      <c r="AJ217" s="73">
        <f t="shared" si="83"/>
        <v>1.0225543963528265</v>
      </c>
      <c r="AK217" s="73">
        <f t="shared" si="99"/>
        <v>1.1414427115553127</v>
      </c>
      <c r="AL217" s="73">
        <f t="shared" si="96"/>
        <v>1.4607726674533672</v>
      </c>
      <c r="AM217" s="73">
        <f t="shared" si="97"/>
        <v>1.4607726674533676</v>
      </c>
      <c r="AN217" s="73"/>
      <c r="AO217" s="73">
        <f t="shared" si="98"/>
        <v>1.1619533733435097</v>
      </c>
      <c r="AR217" s="53"/>
    </row>
    <row r="218" spans="1:44" x14ac:dyDescent="0.2">
      <c r="A218" s="75" t="s">
        <v>44</v>
      </c>
      <c r="B218" s="50">
        <f t="shared" si="88"/>
        <v>2003</v>
      </c>
      <c r="D218" s="79">
        <f>SEDS_CensusRgn!C51*National_Calibration!P42</f>
        <v>581.34813354773928</v>
      </c>
      <c r="F218" s="125">
        <f t="shared" si="89"/>
        <v>12863.871248055062</v>
      </c>
      <c r="G218" s="125">
        <f t="shared" si="89"/>
        <v>6980.1464710287946</v>
      </c>
      <c r="H218" s="125">
        <f t="shared" si="89"/>
        <v>556.17996441088326</v>
      </c>
      <c r="I218" s="125">
        <f t="shared" si="90"/>
        <v>20400.197683494742</v>
      </c>
      <c r="K218" s="84">
        <f t="shared" si="100"/>
        <v>30.288555554512961</v>
      </c>
      <c r="L218" s="84">
        <f t="shared" si="100"/>
        <v>7.3285407251561026</v>
      </c>
      <c r="M218" s="84">
        <f t="shared" si="100"/>
        <v>0.57983358604175617</v>
      </c>
      <c r="N218" s="79">
        <f t="shared" si="91"/>
        <v>38.196929865710821</v>
      </c>
      <c r="P218" s="84">
        <f t="shared" si="92"/>
        <v>28.497181378692844</v>
      </c>
      <c r="R218" s="84">
        <f t="shared" si="93"/>
        <v>15.219760739713596</v>
      </c>
      <c r="T218" s="74">
        <f t="shared" si="94"/>
        <v>15.010034589521663</v>
      </c>
      <c r="V218" s="119">
        <f>Weather_Factors!AL62</f>
        <v>1.0139723961954319</v>
      </c>
      <c r="X218" s="125">
        <f t="shared" si="101"/>
        <v>2354.5443646361437</v>
      </c>
      <c r="Y218" s="125">
        <f t="shared" si="101"/>
        <v>1049.9121695473475</v>
      </c>
      <c r="Z218" s="125">
        <f t="shared" si="101"/>
        <v>1042.5287193793961</v>
      </c>
      <c r="AA218" s="125">
        <f t="shared" si="101"/>
        <v>1872.380378775199</v>
      </c>
      <c r="AC218" s="71">
        <f t="shared" si="75"/>
        <v>1.1484421764694042</v>
      </c>
      <c r="AE218" s="71">
        <f t="shared" si="95"/>
        <v>1.4953177346197692</v>
      </c>
      <c r="AF218" s="73">
        <f t="shared" si="81"/>
        <v>1.1060400028760142</v>
      </c>
      <c r="AG218" s="73">
        <f t="shared" si="82"/>
        <v>1.3519562861483527</v>
      </c>
      <c r="AH218" s="73">
        <f>Wgted_Floorspace!M77</f>
        <v>0.99753021928274721</v>
      </c>
      <c r="AI218" s="73">
        <f t="shared" si="76"/>
        <v>1.1450368127337536</v>
      </c>
      <c r="AJ218" s="73">
        <f t="shared" si="83"/>
        <v>1.028096939940836</v>
      </c>
      <c r="AK218" s="73">
        <f t="shared" si="99"/>
        <v>1.1512855994429594</v>
      </c>
      <c r="AL218" s="73">
        <f t="shared" si="96"/>
        <v>1.4953177346197697</v>
      </c>
      <c r="AM218" s="73">
        <f t="shared" si="97"/>
        <v>1.4953177346197695</v>
      </c>
      <c r="AN218" s="73"/>
      <c r="AO218" s="73">
        <f t="shared" si="98"/>
        <v>1.17430139558984</v>
      </c>
      <c r="AR218" s="53"/>
    </row>
    <row r="219" spans="1:44" x14ac:dyDescent="0.2">
      <c r="A219" s="75" t="s">
        <v>44</v>
      </c>
      <c r="B219" s="50">
        <f t="shared" si="88"/>
        <v>2004</v>
      </c>
      <c r="D219" s="79">
        <f>SEDS_CensusRgn!C52*National_Calibration!P43</f>
        <v>589.4742674419424</v>
      </c>
      <c r="F219" s="125">
        <f t="shared" si="89"/>
        <v>12889.539011365123</v>
      </c>
      <c r="G219" s="125">
        <f t="shared" si="89"/>
        <v>6968.5299290902803</v>
      </c>
      <c r="H219" s="125">
        <f t="shared" si="89"/>
        <v>560.76478952758066</v>
      </c>
      <c r="I219" s="125">
        <f t="shared" si="90"/>
        <v>20418.833729982984</v>
      </c>
      <c r="K219" s="84">
        <f t="shared" si="100"/>
        <v>30.497938985913581</v>
      </c>
      <c r="L219" s="84">
        <f t="shared" si="100"/>
        <v>7.4084446149472383</v>
      </c>
      <c r="M219" s="84">
        <f t="shared" si="100"/>
        <v>0.58459562421452205</v>
      </c>
      <c r="N219" s="79">
        <f t="shared" si="91"/>
        <v>38.490979225075343</v>
      </c>
      <c r="P219" s="84">
        <f t="shared" si="92"/>
        <v>28.869144792357034</v>
      </c>
      <c r="R219" s="84">
        <f t="shared" si="93"/>
        <v>15.314608235737566</v>
      </c>
      <c r="T219" s="74">
        <f t="shared" si="94"/>
        <v>15.367607116786024</v>
      </c>
      <c r="V219" s="119">
        <f>Weather_Factors!AL63</f>
        <v>0.99655126002078964</v>
      </c>
      <c r="X219" s="125">
        <f t="shared" si="101"/>
        <v>2366.1000567221654</v>
      </c>
      <c r="Y219" s="125">
        <f t="shared" si="101"/>
        <v>1063.1287646509954</v>
      </c>
      <c r="Z219" s="125">
        <f t="shared" si="101"/>
        <v>1042.4970239429938</v>
      </c>
      <c r="AA219" s="125">
        <f t="shared" si="101"/>
        <v>1885.0723667216728</v>
      </c>
      <c r="AC219" s="71">
        <f t="shared" si="75"/>
        <v>1.1758006325081276</v>
      </c>
      <c r="AE219" s="71">
        <f t="shared" si="95"/>
        <v>1.5162194137078968</v>
      </c>
      <c r="AF219" s="73">
        <f t="shared" si="81"/>
        <v>1.1070503956786353</v>
      </c>
      <c r="AG219" s="73">
        <f t="shared" si="82"/>
        <v>1.3696028831446612</v>
      </c>
      <c r="AH219" s="73">
        <f>Wgted_Floorspace!M78</f>
        <v>0.99768603554340929</v>
      </c>
      <c r="AI219" s="73">
        <f t="shared" si="76"/>
        <v>1.1527984799623923</v>
      </c>
      <c r="AJ219" s="73">
        <f t="shared" si="83"/>
        <v>1.0104331289153627</v>
      </c>
      <c r="AK219" s="73">
        <f t="shared" si="99"/>
        <v>1.1785277037256565</v>
      </c>
      <c r="AL219" s="73">
        <f t="shared" si="96"/>
        <v>1.5162194137078968</v>
      </c>
      <c r="AM219" s="73">
        <f t="shared" si="97"/>
        <v>1.5162194137078968</v>
      </c>
      <c r="AN219" s="73"/>
      <c r="AO219" s="73">
        <f t="shared" si="98"/>
        <v>1.1621304096755321</v>
      </c>
      <c r="AR219" s="53"/>
    </row>
    <row r="220" spans="1:44" x14ac:dyDescent="0.2">
      <c r="A220" s="75" t="s">
        <v>44</v>
      </c>
      <c r="B220" s="50">
        <f t="shared" si="88"/>
        <v>2005</v>
      </c>
      <c r="D220" s="79">
        <f>SEDS_CensusRgn!C53*National_Calibration!P44</f>
        <v>623.94886546107932</v>
      </c>
      <c r="F220" s="125">
        <f t="shared" si="89"/>
        <v>12927.283392666361</v>
      </c>
      <c r="G220" s="125">
        <f t="shared" si="89"/>
        <v>6956.6508825186966</v>
      </c>
      <c r="H220" s="125">
        <f t="shared" si="89"/>
        <v>564.39396701905844</v>
      </c>
      <c r="I220" s="125">
        <f t="shared" si="90"/>
        <v>20448.328242204116</v>
      </c>
      <c r="K220" s="84">
        <f t="shared" si="100"/>
        <v>30.753171994124369</v>
      </c>
      <c r="L220" s="84">
        <f t="shared" si="100"/>
        <v>7.4850989593589929</v>
      </c>
      <c r="M220" s="84">
        <f t="shared" si="100"/>
        <v>0.58836114344102208</v>
      </c>
      <c r="N220" s="79">
        <f t="shared" si="91"/>
        <v>38.826632096924385</v>
      </c>
      <c r="P220" s="84">
        <f t="shared" si="92"/>
        <v>30.51344139582455</v>
      </c>
      <c r="R220" s="84">
        <f t="shared" si="93"/>
        <v>16.070125884302616</v>
      </c>
      <c r="T220" s="74">
        <f t="shared" si="94"/>
        <v>15.421454717839962</v>
      </c>
      <c r="V220" s="119">
        <f>Weather_Factors!AL64</f>
        <v>1.0420629038136235</v>
      </c>
      <c r="X220" s="125">
        <f t="shared" si="101"/>
        <v>2378.9353926881981</v>
      </c>
      <c r="Y220" s="125">
        <f t="shared" si="101"/>
        <v>1075.9630008411416</v>
      </c>
      <c r="Z220" s="125">
        <f t="shared" si="101"/>
        <v>1042.4653306422647</v>
      </c>
      <c r="AA220" s="125">
        <f t="shared" si="101"/>
        <v>1898.7680380046208</v>
      </c>
      <c r="AC220" s="71">
        <f t="shared" si="75"/>
        <v>1.1799206001060178</v>
      </c>
      <c r="AE220" s="71">
        <f t="shared" si="95"/>
        <v>1.6048934367881993</v>
      </c>
      <c r="AF220" s="73">
        <f t="shared" si="81"/>
        <v>1.1086495032406312</v>
      </c>
      <c r="AG220" s="73">
        <f t="shared" si="82"/>
        <v>1.4476111991184097</v>
      </c>
      <c r="AH220" s="73">
        <f>Wgted_Floorspace!M79</f>
        <v>0.99772636465514719</v>
      </c>
      <c r="AI220" s="73">
        <f t="shared" si="76"/>
        <v>1.1611739404040009</v>
      </c>
      <c r="AJ220" s="73">
        <f t="shared" si="83"/>
        <v>1.0565787457888143</v>
      </c>
      <c r="AK220" s="73">
        <f t="shared" si="99"/>
        <v>1.182609422688599</v>
      </c>
      <c r="AL220" s="73">
        <f t="shared" si="96"/>
        <v>1.6048934367881995</v>
      </c>
      <c r="AM220" s="73">
        <f t="shared" si="97"/>
        <v>1.6048934367881993</v>
      </c>
      <c r="AN220" s="73"/>
      <c r="AO220" s="73">
        <f t="shared" si="98"/>
        <v>1.2240822467212746</v>
      </c>
      <c r="AR220" s="53"/>
    </row>
    <row r="221" spans="1:44" x14ac:dyDescent="0.2">
      <c r="A221" s="75" t="s">
        <v>44</v>
      </c>
      <c r="B221" s="50">
        <f t="shared" si="88"/>
        <v>2006</v>
      </c>
      <c r="D221" s="79">
        <f>SEDS_CensusRgn!C54*National_Calibration!P45</f>
        <v>598.22200000000009</v>
      </c>
      <c r="F221" s="125">
        <f t="shared" si="89"/>
        <v>12972.926489460149</v>
      </c>
      <c r="G221" s="125">
        <f t="shared" si="89"/>
        <v>6870.6583335500645</v>
      </c>
      <c r="H221" s="125">
        <f t="shared" si="89"/>
        <v>562.37435004885663</v>
      </c>
      <c r="I221" s="125">
        <f t="shared" si="90"/>
        <v>20405.959173059069</v>
      </c>
      <c r="K221" s="84">
        <f t="shared" si="100"/>
        <v>31.006092753664944</v>
      </c>
      <c r="L221" s="84">
        <f t="shared" si="100"/>
        <v>7.5021980266411221</v>
      </c>
      <c r="M221" s="84">
        <f t="shared" si="100"/>
        <v>0.58967073972653539</v>
      </c>
      <c r="N221" s="79">
        <f t="shared" si="91"/>
        <v>39.097961520032605</v>
      </c>
      <c r="P221" s="84">
        <f t="shared" si="92"/>
        <v>29.316044148015429</v>
      </c>
      <c r="R221" s="84">
        <f t="shared" si="93"/>
        <v>15.300593093414586</v>
      </c>
      <c r="T221" s="74">
        <f t="shared" si="94"/>
        <v>15.529859358704933</v>
      </c>
      <c r="V221" s="119">
        <f>Weather_Factors!AL65</f>
        <v>0.98523706751009066</v>
      </c>
      <c r="X221" s="125">
        <f t="shared" si="101"/>
        <v>2390.0615469343666</v>
      </c>
      <c r="Y221" s="125">
        <f t="shared" si="101"/>
        <v>1091.9183668335231</v>
      </c>
      <c r="Z221" s="125">
        <f t="shared" si="101"/>
        <v>1048.5377572346736</v>
      </c>
      <c r="AA221" s="125">
        <f t="shared" si="101"/>
        <v>1916.0070442389015</v>
      </c>
      <c r="AC221" s="71">
        <f t="shared" si="75"/>
        <v>1.1882148156157717</v>
      </c>
      <c r="AE221" s="71">
        <f t="shared" si="95"/>
        <v>1.5387199411490851</v>
      </c>
      <c r="AF221" s="73">
        <f t="shared" si="81"/>
        <v>1.1063523742575647</v>
      </c>
      <c r="AG221" s="73">
        <f t="shared" si="82"/>
        <v>1.3908045727128009</v>
      </c>
      <c r="AH221" s="73">
        <f>Wgted_Floorspace!M80</f>
        <v>0.99743513374737847</v>
      </c>
      <c r="AI221" s="73">
        <f t="shared" si="76"/>
        <v>1.1717162943919819</v>
      </c>
      <c r="AJ221" s="73">
        <f t="shared" si="83"/>
        <v>0.99896133072657944</v>
      </c>
      <c r="AK221" s="73">
        <f t="shared" si="99"/>
        <v>1.1912702645149778</v>
      </c>
      <c r="AL221" s="73">
        <f t="shared" si="96"/>
        <v>1.5387199411490851</v>
      </c>
      <c r="AM221" s="73">
        <f t="shared" si="97"/>
        <v>1.5387199411490851</v>
      </c>
      <c r="AN221" s="73"/>
      <c r="AO221" s="73">
        <f t="shared" si="98"/>
        <v>1.1674970946068757</v>
      </c>
      <c r="AR221" s="53"/>
    </row>
    <row r="222" spans="1:44" x14ac:dyDescent="0.2">
      <c r="A222" s="75" t="s">
        <v>44</v>
      </c>
      <c r="B222" s="50">
        <f t="shared" si="88"/>
        <v>2007</v>
      </c>
      <c r="D222" s="79">
        <f>SEDS_CensusRgn!C55*National_Calibration!P46</f>
        <v>621.99860718573393</v>
      </c>
      <c r="F222" s="125">
        <f t="shared" si="89"/>
        <v>12985.048605766478</v>
      </c>
      <c r="G222" s="125">
        <f t="shared" si="89"/>
        <v>6783.5039052583961</v>
      </c>
      <c r="H222" s="125">
        <f t="shared" si="89"/>
        <v>559.80022500192456</v>
      </c>
      <c r="I222" s="125">
        <f t="shared" si="90"/>
        <v>20328.352736026798</v>
      </c>
      <c r="K222" s="84">
        <f t="shared" si="100"/>
        <v>31.0400093534927</v>
      </c>
      <c r="L222" s="84">
        <f t="shared" si="100"/>
        <v>7.5000126164677532</v>
      </c>
      <c r="M222" s="84">
        <f t="shared" si="100"/>
        <v>0.59037062690462561</v>
      </c>
      <c r="N222" s="79">
        <f t="shared" si="91"/>
        <v>39.130392596865072</v>
      </c>
      <c r="P222" s="84">
        <f t="shared" si="92"/>
        <v>30.597590235799121</v>
      </c>
      <c r="R222" s="84">
        <f t="shared" si="93"/>
        <v>15.895537098075661</v>
      </c>
      <c r="T222" s="74">
        <f t="shared" si="94"/>
        <v>15.769369567914604</v>
      </c>
      <c r="V222" s="119">
        <f>Weather_Factors!AL66</f>
        <v>1.0080007973443508</v>
      </c>
      <c r="X222" s="125">
        <f t="shared" si="101"/>
        <v>2390.4422921996816</v>
      </c>
      <c r="Y222" s="125">
        <f t="shared" si="101"/>
        <v>1105.6251638115721</v>
      </c>
      <c r="Z222" s="125">
        <f t="shared" si="101"/>
        <v>1054.6094848436262</v>
      </c>
      <c r="AA222" s="125">
        <f t="shared" si="101"/>
        <v>1924.9170409915446</v>
      </c>
      <c r="AC222" s="71">
        <f t="shared" si="75"/>
        <v>1.2065401315443183</v>
      </c>
      <c r="AE222" s="71">
        <f t="shared" si="95"/>
        <v>1.5998770694552276</v>
      </c>
      <c r="AF222" s="73">
        <f t="shared" si="81"/>
        <v>1.1021447766072823</v>
      </c>
      <c r="AG222" s="73">
        <f t="shared" si="82"/>
        <v>1.4516033677355058</v>
      </c>
      <c r="AH222" s="73">
        <f>Wgted_Floorspace!M81</f>
        <v>0.99738852022230295</v>
      </c>
      <c r="AI222" s="73">
        <f t="shared" si="76"/>
        <v>1.1771651200679849</v>
      </c>
      <c r="AJ222" s="73">
        <f t="shared" si="83"/>
        <v>1.022042157258007</v>
      </c>
      <c r="AK222" s="73">
        <f t="shared" si="99"/>
        <v>1.209699236637894</v>
      </c>
      <c r="AL222" s="73">
        <f t="shared" si="96"/>
        <v>1.5998770694552278</v>
      </c>
      <c r="AM222" s="73">
        <f t="shared" si="97"/>
        <v>1.5998770694552276</v>
      </c>
      <c r="AN222" s="73"/>
      <c r="AO222" s="73">
        <f t="shared" si="98"/>
        <v>1.199970475115727</v>
      </c>
      <c r="AR222" s="53"/>
    </row>
    <row r="223" spans="1:44" x14ac:dyDescent="0.2">
      <c r="A223" s="75" t="s">
        <v>44</v>
      </c>
      <c r="B223" s="50">
        <f t="shared" si="88"/>
        <v>2008</v>
      </c>
      <c r="D223" s="79">
        <f>SEDS_CensusRgn!C56*National_Calibration!P47</f>
        <v>609.024</v>
      </c>
      <c r="F223" s="125">
        <f t="shared" si="89"/>
        <v>13119.688726152521</v>
      </c>
      <c r="G223" s="125">
        <f t="shared" si="89"/>
        <v>6687.6008574726156</v>
      </c>
      <c r="H223" s="125">
        <f t="shared" si="89"/>
        <v>553.41553487065426</v>
      </c>
      <c r="I223" s="125">
        <f t="shared" si="90"/>
        <v>20360.705118495793</v>
      </c>
      <c r="K223" s="84">
        <f t="shared" si="100"/>
        <v>31.307370309433665</v>
      </c>
      <c r="L223" s="84">
        <f t="shared" si="100"/>
        <v>7.4486665559961525</v>
      </c>
      <c r="M223" s="84">
        <f t="shared" si="100"/>
        <v>0.58700530804887308</v>
      </c>
      <c r="N223" s="79">
        <f t="shared" si="91"/>
        <v>39.343042173478693</v>
      </c>
      <c r="P223" s="84">
        <f t="shared" si="92"/>
        <v>29.911734218220115</v>
      </c>
      <c r="R223" s="84">
        <f t="shared" si="93"/>
        <v>15.479840051884588</v>
      </c>
      <c r="T223" s="74">
        <f t="shared" si="94"/>
        <v>15.434556746123297</v>
      </c>
      <c r="V223" s="119">
        <f>Weather_Factors!AL67</f>
        <v>1.0029338909115524</v>
      </c>
      <c r="X223" s="125">
        <f t="shared" si="101"/>
        <v>2386.2891081421917</v>
      </c>
      <c r="Y223" s="125">
        <f t="shared" si="101"/>
        <v>1113.80250029024</v>
      </c>
      <c r="Z223" s="125">
        <f t="shared" si="101"/>
        <v>1060.6953926330773</v>
      </c>
      <c r="AA223" s="125">
        <f t="shared" si="101"/>
        <v>1932.3025378791633</v>
      </c>
      <c r="AC223" s="71">
        <f t="shared" si="75"/>
        <v>1.1809230576145688</v>
      </c>
      <c r="AE223" s="71">
        <f t="shared" si="95"/>
        <v>1.5665043636616176</v>
      </c>
      <c r="AF223" s="73">
        <f t="shared" si="81"/>
        <v>1.1038988296686407</v>
      </c>
      <c r="AG223" s="73">
        <f t="shared" si="82"/>
        <v>1.4190651548492339</v>
      </c>
      <c r="AH223" s="73">
        <f>Wgted_Floorspace!M82</f>
        <v>0.99665097713190387</v>
      </c>
      <c r="AI223" s="73">
        <f t="shared" si="76"/>
        <v>1.1816816520251217</v>
      </c>
      <c r="AJ223" s="73">
        <f t="shared" si="83"/>
        <v>1.0169046692770003</v>
      </c>
      <c r="AK223" s="73">
        <f t="shared" si="99"/>
        <v>1.1848912856263398</v>
      </c>
      <c r="AL223" s="73">
        <f>AF223*AH223*AI223*AJ223*AK223</f>
        <v>1.5665043636616176</v>
      </c>
      <c r="AM223" s="73">
        <f>AF223*AG223</f>
        <v>1.5665043636616178</v>
      </c>
      <c r="AN223" s="73"/>
      <c r="AO223" s="73">
        <f>AH223*AI223*AJ223</f>
        <v>1.1976332107963039</v>
      </c>
      <c r="AP223" s="71"/>
      <c r="AQ223" s="71"/>
      <c r="AR223" s="53"/>
    </row>
    <row r="224" spans="1:44" x14ac:dyDescent="0.2">
      <c r="A224" s="75" t="s">
        <v>44</v>
      </c>
      <c r="B224" s="50">
        <f t="shared" si="88"/>
        <v>2009</v>
      </c>
      <c r="D224" s="79">
        <f>SEDS_CensusRgn!C57*National_Calibration!P48</f>
        <v>596.68187183530858</v>
      </c>
      <c r="F224" s="125">
        <f t="shared" si="89"/>
        <v>13207.751928846517</v>
      </c>
      <c r="G224" s="125">
        <f t="shared" si="89"/>
        <v>6591.2350690431322</v>
      </c>
      <c r="H224" s="125">
        <f t="shared" si="89"/>
        <v>546.42678872051965</v>
      </c>
      <c r="I224" s="125">
        <f t="shared" si="90"/>
        <v>20345.41378661017</v>
      </c>
      <c r="K224" s="84">
        <f t="shared" si="100"/>
        <v>31.43170696310974</v>
      </c>
      <c r="L224" s="84">
        <f t="shared" si="100"/>
        <v>7.3837842241073268</v>
      </c>
      <c r="M224" s="84">
        <f t="shared" si="100"/>
        <v>0.58291759079418271</v>
      </c>
      <c r="N224" s="79">
        <f t="shared" si="91"/>
        <v>39.398408778011245</v>
      </c>
      <c r="P224" s="84">
        <f t="shared" si="92"/>
        <v>29.327585965737395</v>
      </c>
      <c r="R224" s="84">
        <f t="shared" si="93"/>
        <v>15.14482158904662</v>
      </c>
      <c r="T224" s="74">
        <f t="shared" si="94"/>
        <v>15.332204212134029</v>
      </c>
      <c r="V224" s="119">
        <f>Weather_Factors!AL68</f>
        <v>0.98777849417508323</v>
      </c>
      <c r="X224" s="125">
        <f t="shared" si="101"/>
        <v>2379.7923471337331</v>
      </c>
      <c r="Y224" s="125">
        <f t="shared" si="101"/>
        <v>1120.2428902568713</v>
      </c>
      <c r="Z224" s="125">
        <f t="shared" si="101"/>
        <v>1066.780770684958</v>
      </c>
      <c r="AA224" s="125">
        <f t="shared" si="101"/>
        <v>1936.4761607326134</v>
      </c>
      <c r="AC224" s="71">
        <f t="shared" si="75"/>
        <v>1.1730918986521603</v>
      </c>
      <c r="AE224" s="71">
        <f t="shared" si="95"/>
        <v>1.5347584921904438</v>
      </c>
      <c r="AF224" s="73">
        <f t="shared" si="81"/>
        <v>1.1030697776650695</v>
      </c>
      <c r="AG224" s="73">
        <f t="shared" si="82"/>
        <v>1.3913521367969617</v>
      </c>
      <c r="AH224" s="73">
        <f>Wgted_Floorspace!M83</f>
        <v>0.99606033719674114</v>
      </c>
      <c r="AI224" s="73">
        <f t="shared" si="76"/>
        <v>1.1842339922781173</v>
      </c>
      <c r="AJ224" s="73">
        <f t="shared" si="83"/>
        <v>1.0015381592350936</v>
      </c>
      <c r="AK224" s="73">
        <f t="shared" si="99"/>
        <v>1.1777317646776777</v>
      </c>
      <c r="AL224" s="73">
        <f>AF224*AH224*AI224*AJ224*AK224</f>
        <v>1.5347584921904436</v>
      </c>
      <c r="AM224" s="73">
        <f>AF224*AG224</f>
        <v>1.534758492190444</v>
      </c>
      <c r="AN224" s="73"/>
      <c r="AO224" s="73">
        <f>AH224*AI224*AJ224</f>
        <v>1.1813828738649566</v>
      </c>
      <c r="AP224" s="71"/>
      <c r="AQ224" s="71"/>
      <c r="AR224" s="53"/>
    </row>
    <row r="225" spans="1:44" x14ac:dyDescent="0.2">
      <c r="A225" s="75" t="s">
        <v>44</v>
      </c>
      <c r="B225" s="50">
        <f t="shared" si="88"/>
        <v>2010</v>
      </c>
      <c r="D225" s="79">
        <f>SEDS_CensusRgn!C58*National_Calibration!P49</f>
        <v>631.50474395465085</v>
      </c>
      <c r="F225" s="125">
        <f t="shared" si="89"/>
        <v>13191.510610700265</v>
      </c>
      <c r="G225" s="125">
        <f t="shared" si="89"/>
        <v>6794.6516786269522</v>
      </c>
      <c r="H225" s="125">
        <f t="shared" si="89"/>
        <v>550.65658114960502</v>
      </c>
      <c r="I225" s="125">
        <f t="shared" si="90"/>
        <v>20536.818870476822</v>
      </c>
      <c r="K225" s="84">
        <f t="shared" ref="K225:M227" si="102">K76</f>
        <v>31.396032028879194</v>
      </c>
      <c r="L225" s="84">
        <f t="shared" si="102"/>
        <v>7.5853237481448659</v>
      </c>
      <c r="M225" s="84">
        <f t="shared" si="102"/>
        <v>0.58911803879851088</v>
      </c>
      <c r="N225" s="79">
        <f t="shared" si="91"/>
        <v>39.570473815822574</v>
      </c>
      <c r="P225" s="84">
        <f t="shared" si="92"/>
        <v>30.749881368554359</v>
      </c>
      <c r="R225" s="84">
        <f t="shared" si="93"/>
        <v>15.958988686714653</v>
      </c>
      <c r="T225" s="74">
        <f t="shared" si="94"/>
        <v>15.546273059170558</v>
      </c>
      <c r="V225" s="119">
        <f>Weather_Factors!AL69</f>
        <v>1.0265475606901577</v>
      </c>
      <c r="X225" s="125">
        <f t="shared" ref="X225:AA227" si="103">X76</f>
        <v>2380.0179490749433</v>
      </c>
      <c r="Y225" s="125">
        <f t="shared" si="103"/>
        <v>1116.3668289288512</v>
      </c>
      <c r="Z225" s="125">
        <f t="shared" si="103"/>
        <v>1069.8465413209262</v>
      </c>
      <c r="AA225" s="125">
        <f t="shared" si="103"/>
        <v>1926.8063893141709</v>
      </c>
      <c r="AC225" s="71">
        <f t="shared" si="75"/>
        <v>1.1894706545529996</v>
      </c>
      <c r="AE225" s="71">
        <f t="shared" si="95"/>
        <v>1.6243283303744567</v>
      </c>
      <c r="AF225" s="73">
        <f t="shared" si="81"/>
        <v>1.1134472104132647</v>
      </c>
      <c r="AG225" s="73">
        <f t="shared" si="82"/>
        <v>1.4588283262855133</v>
      </c>
      <c r="AH225" s="73">
        <f>Wgted_Floorspace!M84</f>
        <v>0.99719148773802269</v>
      </c>
      <c r="AI225" s="73">
        <f>AA225/AA$229</f>
        <v>1.1783205334690263</v>
      </c>
      <c r="AJ225" s="73">
        <f t="shared" si="83"/>
        <v>1.0408472753393043</v>
      </c>
      <c r="AK225" s="73">
        <f>AG225/(AH225*AI225*AJ225)</f>
        <v>1.1928207061325133</v>
      </c>
      <c r="AL225" s="73">
        <f>AF225*AH225*AI225*AJ225*AK225</f>
        <v>1.6243283303744567</v>
      </c>
      <c r="AM225" s="73">
        <f>AF225*AG225</f>
        <v>1.6243283303744567</v>
      </c>
      <c r="AN225" s="73"/>
      <c r="AO225" s="73">
        <f>AH225*AI225*AJ225</f>
        <v>1.2230072120524109</v>
      </c>
      <c r="AR225" s="53"/>
    </row>
    <row r="226" spans="1:44" x14ac:dyDescent="0.2">
      <c r="A226" s="75" t="s">
        <v>44</v>
      </c>
      <c r="B226" s="50">
        <f t="shared" si="88"/>
        <v>2011</v>
      </c>
      <c r="D226" s="79">
        <f>SEDS_CensusRgn!C59*National_Calibration!P50</f>
        <v>624.10699999999997</v>
      </c>
      <c r="F226" s="125">
        <f t="shared" si="89"/>
        <v>13177.844437888363</v>
      </c>
      <c r="G226" s="125">
        <f t="shared" si="89"/>
        <v>6994.6700535049704</v>
      </c>
      <c r="H226" s="125">
        <f t="shared" si="89"/>
        <v>554.79512039063184</v>
      </c>
      <c r="I226" s="125">
        <f>SUM(F226:H226)</f>
        <v>20727.309611783963</v>
      </c>
      <c r="K226" s="84">
        <f t="shared" si="102"/>
        <v>31.42113733821715</v>
      </c>
      <c r="L226" s="84">
        <f t="shared" si="102"/>
        <v>7.767074947775642</v>
      </c>
      <c r="M226" s="84">
        <f t="shared" si="102"/>
        <v>0.59592686511634563</v>
      </c>
      <c r="N226" s="79">
        <f>SUM(K226:M226)</f>
        <v>39.784139151109137</v>
      </c>
      <c r="P226" s="84">
        <f>D226/I226*1000</f>
        <v>30.110371856711225</v>
      </c>
      <c r="R226" s="84">
        <f>D226/N226</f>
        <v>15.687332020167654</v>
      </c>
      <c r="T226" s="74">
        <f>R226/V226</f>
        <v>15.490709090696413</v>
      </c>
      <c r="V226" s="119">
        <f>Weather_Factors!AL70</f>
        <v>1.0126929586192623</v>
      </c>
      <c r="X226" s="125">
        <f t="shared" si="103"/>
        <v>2384.3912778235922</v>
      </c>
      <c r="Y226" s="125">
        <f t="shared" si="103"/>
        <v>1110.4276382391513</v>
      </c>
      <c r="Z226" s="125">
        <f t="shared" si="103"/>
        <v>1074.1386202112826</v>
      </c>
      <c r="AA226" s="125">
        <f t="shared" si="103"/>
        <v>1919.4068065877163</v>
      </c>
      <c r="AC226" s="71">
        <f t="shared" si="75"/>
        <v>1.1852193648902649</v>
      </c>
      <c r="AE226" s="71">
        <f t="shared" si="95"/>
        <v>1.6053001833946792</v>
      </c>
      <c r="AF226" s="73">
        <f t="shared" si="81"/>
        <v>1.1237750701395295</v>
      </c>
      <c r="AG226" s="73">
        <f t="shared" si="82"/>
        <v>1.4284888729515621</v>
      </c>
      <c r="AH226" s="73">
        <f>Wgted_Floorspace!M85</f>
        <v>0.99814221389325097</v>
      </c>
      <c r="AI226" s="73">
        <f>AA226/AA$229</f>
        <v>1.1737953874481086</v>
      </c>
      <c r="AJ226" s="73">
        <f t="shared" si="83"/>
        <v>1.0267996799149806</v>
      </c>
      <c r="AK226" s="73">
        <f>AG226/(AH226*AI226*AJ226)</f>
        <v>1.1874253472031002</v>
      </c>
      <c r="AL226" s="73">
        <f>AF226*AH226*AI226*AJ226*AK226</f>
        <v>1.6053001833946787</v>
      </c>
      <c r="AM226" s="73">
        <f>AF226*AG226</f>
        <v>1.6053001833946792</v>
      </c>
      <c r="AN226" s="73"/>
      <c r="AO226" s="73">
        <f>AH226*AI226*AJ226</f>
        <v>1.2030136263439808</v>
      </c>
      <c r="AR226" s="53"/>
    </row>
    <row r="227" spans="1:44" hidden="1" x14ac:dyDescent="0.2">
      <c r="A227" s="75" t="s">
        <v>44</v>
      </c>
      <c r="B227" s="50">
        <f t="shared" si="88"/>
        <v>2012</v>
      </c>
      <c r="D227" s="79">
        <f>SEDS_CensusRgn!C60*National_Calibration!P51</f>
        <v>602.9263539914848</v>
      </c>
      <c r="F227" s="125">
        <f t="shared" si="89"/>
        <v>13217.377971202028</v>
      </c>
      <c r="G227" s="125">
        <f t="shared" si="89"/>
        <v>7015.6540636654845</v>
      </c>
      <c r="H227" s="125">
        <f t="shared" si="89"/>
        <v>556.4595057518037</v>
      </c>
      <c r="I227" s="125">
        <f>SUM(F227:H227)</f>
        <v>20789.491540619318</v>
      </c>
      <c r="K227" s="84">
        <f t="shared" si="102"/>
        <v>31.515400750231798</v>
      </c>
      <c r="L227" s="84">
        <f t="shared" si="102"/>
        <v>7.7903761726189682</v>
      </c>
      <c r="M227" s="84">
        <f t="shared" si="102"/>
        <v>0.59771464571169464</v>
      </c>
      <c r="N227" s="79">
        <f>SUM(K227:M227)</f>
        <v>39.903491568562465</v>
      </c>
      <c r="P227" s="84">
        <f>D227/I227*1000</f>
        <v>29.001495915061884</v>
      </c>
      <c r="R227" s="84">
        <f>D227/N227</f>
        <v>15.10961397840418</v>
      </c>
      <c r="T227" s="74">
        <f>R227/V227</f>
        <v>15.256336811965388</v>
      </c>
      <c r="V227" s="119">
        <f>Weather_Factors!AL71</f>
        <v>0.99038282679718148</v>
      </c>
      <c r="X227" s="571">
        <f t="shared" si="103"/>
        <v>2387.8899408225111</v>
      </c>
      <c r="Y227" s="571">
        <f t="shared" si="103"/>
        <v>1110.4276382391513</v>
      </c>
      <c r="Z227" s="571">
        <f t="shared" si="103"/>
        <v>1077.5722833235677</v>
      </c>
      <c r="AA227" s="571">
        <f t="shared" si="103"/>
        <v>1913.4871404065527</v>
      </c>
      <c r="AC227" s="71"/>
      <c r="AE227" s="71"/>
      <c r="AF227" s="73"/>
      <c r="AG227" s="73"/>
      <c r="AH227" s="572">
        <f>AH226</f>
        <v>0.99814221389325097</v>
      </c>
      <c r="AI227" s="73"/>
      <c r="AJ227" s="73"/>
      <c r="AK227" s="73"/>
      <c r="AL227" s="73"/>
      <c r="AM227" s="73"/>
      <c r="AN227" s="73"/>
      <c r="AO227" s="73"/>
      <c r="AR227" s="53"/>
    </row>
    <row r="228" spans="1:44" hidden="1" x14ac:dyDescent="0.2">
      <c r="A228" s="75"/>
      <c r="B228" s="50"/>
      <c r="D228" s="79"/>
      <c r="F228" s="125"/>
      <c r="G228" s="125"/>
      <c r="H228" s="125"/>
      <c r="I228" s="125"/>
      <c r="K228" s="84"/>
      <c r="L228" s="84"/>
      <c r="M228" s="84"/>
      <c r="N228" s="79"/>
      <c r="X228" s="125"/>
      <c r="Y228" s="125"/>
      <c r="Z228" s="125"/>
      <c r="AA228" s="125"/>
      <c r="AR228" s="53"/>
    </row>
    <row r="229" spans="1:44" hidden="1" x14ac:dyDescent="0.2">
      <c r="A229" s="18" t="s">
        <v>168</v>
      </c>
      <c r="B229" s="91">
        <f>Base_year</f>
        <v>1985</v>
      </c>
      <c r="D229" s="125">
        <f>INDEX(D164:D225,base_row,1)</f>
        <v>388.779</v>
      </c>
      <c r="F229" s="125"/>
      <c r="G229" s="125"/>
      <c r="H229" s="125"/>
      <c r="I229" s="125">
        <f>INDEX(I164:I225,base_row,1)</f>
        <v>18444.357916936555</v>
      </c>
      <c r="K229" s="84"/>
      <c r="L229" s="84"/>
      <c r="M229" s="84"/>
      <c r="N229" s="79"/>
      <c r="P229" s="74">
        <f>INDEX(P164:P225,base_row,1)</f>
        <v>21.078478402493108</v>
      </c>
      <c r="R229" s="74">
        <f>R200</f>
        <v>12.890347496087353</v>
      </c>
      <c r="T229" s="74">
        <f>INDEX(T164:T225,base_row,1)</f>
        <v>13.069908870524269</v>
      </c>
      <c r="V229" s="71">
        <f>INDEX(V164:V225,base_row,1)</f>
        <v>0.98626146699141337</v>
      </c>
      <c r="X229" s="125"/>
      <c r="Y229" s="125"/>
      <c r="Z229" s="125"/>
      <c r="AA229" s="74">
        <f>INDEX(AA164:AA225,base_row,1)</f>
        <v>1635.2141328145831</v>
      </c>
      <c r="AR229" s="53"/>
    </row>
    <row r="230" spans="1:44" hidden="1" x14ac:dyDescent="0.2">
      <c r="A230" s="18" t="s">
        <v>169</v>
      </c>
      <c r="B230" s="91">
        <f>Base_year2</f>
        <v>1996</v>
      </c>
      <c r="D230" s="79"/>
      <c r="F230" s="125"/>
      <c r="G230" s="125"/>
      <c r="H230" s="125"/>
      <c r="I230" s="125"/>
      <c r="K230" s="84"/>
      <c r="L230" s="84"/>
      <c r="M230" s="84"/>
      <c r="N230" s="79"/>
      <c r="X230" s="125"/>
      <c r="Y230" s="125"/>
      <c r="Z230" s="125"/>
      <c r="AA230" s="125"/>
      <c r="AR230" s="53"/>
    </row>
    <row r="231" spans="1:44" x14ac:dyDescent="0.2">
      <c r="A231" s="75"/>
      <c r="B231" s="50"/>
      <c r="D231" s="79"/>
      <c r="F231" s="125"/>
      <c r="G231" s="125"/>
      <c r="H231" s="125"/>
      <c r="I231" s="125"/>
      <c r="K231" s="84"/>
      <c r="L231" s="84"/>
      <c r="M231" s="84"/>
      <c r="N231" s="79"/>
      <c r="X231" s="125"/>
      <c r="Y231" s="125"/>
      <c r="Z231" s="125"/>
      <c r="AA231" s="125"/>
      <c r="AR231" s="53"/>
    </row>
    <row r="232" spans="1:44" x14ac:dyDescent="0.2">
      <c r="A232" s="75"/>
      <c r="B232" s="50"/>
      <c r="D232" s="79"/>
      <c r="F232" s="125"/>
      <c r="G232" s="125"/>
      <c r="H232" s="125"/>
      <c r="I232" s="125"/>
      <c r="K232" s="84"/>
      <c r="L232" s="84"/>
      <c r="M232" s="84"/>
      <c r="N232" s="79"/>
      <c r="X232" s="125"/>
      <c r="Y232" s="125"/>
      <c r="Z232" s="125"/>
      <c r="AA232" s="125"/>
      <c r="AR232" s="53"/>
    </row>
    <row r="233" spans="1:44" x14ac:dyDescent="0.2">
      <c r="A233" s="75"/>
      <c r="B233" s="50"/>
      <c r="D233" s="79"/>
      <c r="F233" s="125"/>
      <c r="G233" s="125"/>
      <c r="H233" s="125"/>
      <c r="I233" s="125"/>
      <c r="K233" s="84"/>
      <c r="L233" s="84"/>
      <c r="M233" s="84"/>
      <c r="N233" s="79"/>
      <c r="X233" s="125"/>
      <c r="Y233" s="125"/>
      <c r="Z233" s="125"/>
      <c r="AA233" s="125"/>
      <c r="AR233" s="53"/>
    </row>
    <row r="234" spans="1:44" x14ac:dyDescent="0.2">
      <c r="A234" s="50"/>
      <c r="B234" s="50"/>
      <c r="D234" s="83"/>
      <c r="F234" s="125"/>
      <c r="G234" s="125"/>
      <c r="H234" s="125"/>
      <c r="I234" s="125"/>
      <c r="X234" s="125"/>
      <c r="Y234" s="125"/>
      <c r="Z234" s="125"/>
      <c r="AA234" s="125"/>
      <c r="AF234" s="267"/>
      <c r="AR234" s="53"/>
    </row>
    <row r="235" spans="1:44" x14ac:dyDescent="0.2">
      <c r="A235" s="50"/>
      <c r="B235" s="50"/>
      <c r="D235" s="83"/>
      <c r="F235" s="125"/>
      <c r="G235" s="125"/>
      <c r="H235" s="125"/>
      <c r="I235" s="125"/>
      <c r="X235" s="126" t="s">
        <v>704</v>
      </c>
      <c r="Y235" s="125"/>
      <c r="Z235" s="125"/>
      <c r="AA235" s="125"/>
      <c r="AF235" s="54"/>
      <c r="AG235" s="54"/>
      <c r="AJ235" s="54"/>
      <c r="AR235" s="53"/>
    </row>
    <row r="236" spans="1:44" x14ac:dyDescent="0.2">
      <c r="A236" s="50"/>
      <c r="B236" s="50"/>
      <c r="D236" s="83"/>
      <c r="F236" s="125"/>
      <c r="G236" s="125"/>
      <c r="H236" s="125"/>
      <c r="I236" s="125"/>
      <c r="X236" s="125"/>
      <c r="Y236" s="125"/>
      <c r="Z236" s="125"/>
      <c r="AA236" s="125"/>
      <c r="AR236" s="53"/>
    </row>
    <row r="237" spans="1:44" ht="38.25" x14ac:dyDescent="0.2">
      <c r="A237" s="50"/>
      <c r="B237" s="50"/>
      <c r="D237" s="78" t="s">
        <v>32</v>
      </c>
      <c r="F237" s="328" t="str">
        <f>F5</f>
        <v xml:space="preserve">Single-Family </v>
      </c>
      <c r="G237" s="328" t="str">
        <f>G5</f>
        <v>Multi-Family</v>
      </c>
      <c r="H237" s="328" t="str">
        <f>H5</f>
        <v>Manufactured Homes</v>
      </c>
      <c r="I237" s="127" t="s">
        <v>32</v>
      </c>
      <c r="K237" s="56" t="str">
        <f>F237</f>
        <v xml:space="preserve">Single-Family </v>
      </c>
      <c r="L237" s="56" t="str">
        <f>G237</f>
        <v>Multi-Family</v>
      </c>
      <c r="M237" s="56" t="str">
        <f>H237</f>
        <v>Manufactured Homes</v>
      </c>
      <c r="N237" s="56" t="s">
        <v>32</v>
      </c>
      <c r="P237" s="56" t="s">
        <v>32</v>
      </c>
      <c r="R237" s="78" t="s">
        <v>32</v>
      </c>
      <c r="T237" s="78" t="str">
        <f>R237</f>
        <v>Total</v>
      </c>
      <c r="V237" s="78" t="str">
        <f>R237</f>
        <v>Total</v>
      </c>
      <c r="X237" s="127" t="str">
        <f>F5</f>
        <v xml:space="preserve">Single-Family </v>
      </c>
      <c r="Y237" s="127" t="str">
        <f>G5</f>
        <v>Multi-Family</v>
      </c>
      <c r="Z237" s="127" t="str">
        <f>H5</f>
        <v>Manufactured Homes</v>
      </c>
      <c r="AA237" s="127" t="s">
        <v>32</v>
      </c>
      <c r="AR237" s="53"/>
    </row>
    <row r="238" spans="1:44" ht="25.5" x14ac:dyDescent="0.2">
      <c r="A238" s="137" t="s">
        <v>306</v>
      </c>
      <c r="B238" s="50"/>
      <c r="D238" s="80" t="s">
        <v>79</v>
      </c>
      <c r="F238" s="128"/>
      <c r="G238" s="128"/>
      <c r="H238" s="128"/>
      <c r="I238" s="128"/>
      <c r="K238" s="61"/>
      <c r="L238" s="61"/>
      <c r="M238" s="61"/>
      <c r="N238" s="61"/>
      <c r="P238" s="61"/>
      <c r="R238" s="61"/>
      <c r="T238" s="61"/>
      <c r="V238" s="62"/>
      <c r="X238" s="128"/>
      <c r="Y238" s="128"/>
      <c r="Z238" s="128"/>
      <c r="AA238" s="128"/>
      <c r="AR238" s="53"/>
    </row>
    <row r="239" spans="1:44" x14ac:dyDescent="0.2">
      <c r="A239" s="50"/>
      <c r="B239" s="50"/>
      <c r="D239" s="82" t="s">
        <v>120</v>
      </c>
      <c r="F239" s="129" t="s">
        <v>128</v>
      </c>
      <c r="G239" s="129" t="s">
        <v>128</v>
      </c>
      <c r="H239" s="129" t="s">
        <v>128</v>
      </c>
      <c r="I239" s="129" t="s">
        <v>128</v>
      </c>
      <c r="K239" s="80" t="s">
        <v>130</v>
      </c>
      <c r="L239" s="80" t="s">
        <v>130</v>
      </c>
      <c r="M239" s="80" t="s">
        <v>130</v>
      </c>
      <c r="N239" s="80" t="s">
        <v>130</v>
      </c>
      <c r="P239" s="76" t="s">
        <v>702</v>
      </c>
      <c r="R239" s="76" t="s">
        <v>149</v>
      </c>
      <c r="T239" s="76" t="s">
        <v>149</v>
      </c>
      <c r="V239" s="76" t="s">
        <v>149</v>
      </c>
      <c r="X239" s="129" t="s">
        <v>703</v>
      </c>
      <c r="Y239" s="129" t="s">
        <v>703</v>
      </c>
      <c r="Z239" s="129" t="s">
        <v>703</v>
      </c>
      <c r="AA239" s="129" t="s">
        <v>703</v>
      </c>
      <c r="AR239" s="53"/>
    </row>
    <row r="240" spans="1:44" x14ac:dyDescent="0.2">
      <c r="A240" s="75" t="s">
        <v>79</v>
      </c>
      <c r="B240" s="50">
        <v>1949</v>
      </c>
      <c r="D240" s="79"/>
      <c r="F240" s="125"/>
      <c r="G240" s="125"/>
      <c r="H240" s="125"/>
      <c r="I240" s="125"/>
      <c r="P240" s="70"/>
      <c r="X240" s="125"/>
      <c r="Y240" s="125"/>
      <c r="Z240" s="125"/>
      <c r="AA240" s="125"/>
      <c r="AC240" s="71"/>
      <c r="AD240" s="72"/>
      <c r="AF240" s="73"/>
      <c r="AG240" s="73"/>
      <c r="AH240" s="73"/>
      <c r="AI240" s="73"/>
      <c r="AJ240" s="73"/>
      <c r="AK240" s="73"/>
      <c r="AL240" s="73"/>
      <c r="AM240" s="73"/>
      <c r="AN240" s="73"/>
      <c r="AO240" s="73"/>
      <c r="AR240" s="53"/>
    </row>
    <row r="241" spans="1:44" x14ac:dyDescent="0.2">
      <c r="A241" s="75" t="s">
        <v>79</v>
      </c>
      <c r="B241" s="50">
        <f t="shared" ref="B241:B268" si="104">B240+1</f>
        <v>1950</v>
      </c>
      <c r="D241" s="79"/>
      <c r="F241" s="125"/>
      <c r="G241" s="125"/>
      <c r="H241" s="125"/>
      <c r="I241" s="125"/>
      <c r="P241" s="70"/>
      <c r="X241" s="125"/>
      <c r="Y241" s="125"/>
      <c r="Z241" s="125"/>
      <c r="AA241" s="125"/>
      <c r="AC241" s="71"/>
      <c r="AD241" s="71"/>
      <c r="AF241" s="73"/>
      <c r="AG241" s="73"/>
      <c r="AH241" s="73"/>
      <c r="AI241" s="73"/>
      <c r="AJ241" s="73"/>
      <c r="AK241" s="73"/>
      <c r="AL241" s="73"/>
      <c r="AM241" s="73"/>
      <c r="AN241" s="73"/>
      <c r="AO241" s="73"/>
      <c r="AR241" s="53"/>
    </row>
    <row r="242" spans="1:44" x14ac:dyDescent="0.2">
      <c r="A242" s="75" t="s">
        <v>79</v>
      </c>
      <c r="B242" s="50">
        <f t="shared" si="104"/>
        <v>1951</v>
      </c>
      <c r="D242" s="79"/>
      <c r="F242" s="125"/>
      <c r="G242" s="125"/>
      <c r="H242" s="125"/>
      <c r="I242" s="125"/>
      <c r="P242" s="70"/>
      <c r="X242" s="125"/>
      <c r="Y242" s="125"/>
      <c r="Z242" s="125"/>
      <c r="AA242" s="125"/>
      <c r="AC242" s="71"/>
      <c r="AD242" s="71"/>
      <c r="AF242" s="73"/>
      <c r="AG242" s="73"/>
      <c r="AH242" s="73"/>
      <c r="AI242" s="73"/>
      <c r="AJ242" s="73"/>
      <c r="AK242" s="73"/>
      <c r="AL242" s="73"/>
      <c r="AM242" s="73"/>
      <c r="AN242" s="73"/>
      <c r="AO242" s="73"/>
      <c r="AR242" s="53"/>
    </row>
    <row r="243" spans="1:44" x14ac:dyDescent="0.2">
      <c r="A243" s="75" t="s">
        <v>79</v>
      </c>
      <c r="B243" s="50">
        <f t="shared" si="104"/>
        <v>1952</v>
      </c>
      <c r="D243" s="79"/>
      <c r="F243" s="125"/>
      <c r="G243" s="125"/>
      <c r="H243" s="125"/>
      <c r="I243" s="125"/>
      <c r="P243" s="70"/>
      <c r="X243" s="125"/>
      <c r="Y243" s="125"/>
      <c r="Z243" s="125"/>
      <c r="AA243" s="125"/>
      <c r="AC243" s="71"/>
      <c r="AD243" s="71"/>
      <c r="AF243" s="73"/>
      <c r="AG243" s="73"/>
      <c r="AH243" s="73"/>
      <c r="AI243" s="73"/>
      <c r="AJ243" s="73"/>
      <c r="AK243" s="73"/>
      <c r="AL243" s="73"/>
      <c r="AM243" s="73"/>
      <c r="AN243" s="73"/>
      <c r="AO243" s="73"/>
      <c r="AR243" s="53"/>
    </row>
    <row r="244" spans="1:44" x14ac:dyDescent="0.2">
      <c r="A244" s="75" t="s">
        <v>79</v>
      </c>
      <c r="B244" s="50">
        <f t="shared" si="104"/>
        <v>1953</v>
      </c>
      <c r="D244" s="79"/>
      <c r="F244" s="125"/>
      <c r="G244" s="125"/>
      <c r="H244" s="125"/>
      <c r="I244" s="125"/>
      <c r="P244" s="70"/>
      <c r="X244" s="125"/>
      <c r="Y244" s="125"/>
      <c r="Z244" s="125"/>
      <c r="AA244" s="125"/>
      <c r="AC244" s="71"/>
      <c r="AD244" s="71"/>
      <c r="AF244" s="73"/>
      <c r="AG244" s="73"/>
      <c r="AH244" s="73"/>
      <c r="AI244" s="73"/>
      <c r="AJ244" s="73"/>
      <c r="AK244" s="73"/>
      <c r="AL244" s="73"/>
      <c r="AM244" s="73"/>
      <c r="AN244" s="73"/>
      <c r="AO244" s="73"/>
      <c r="AR244" s="53"/>
    </row>
    <row r="245" spans="1:44" x14ac:dyDescent="0.2">
      <c r="A245" s="75" t="s">
        <v>79</v>
      </c>
      <c r="B245" s="50">
        <f t="shared" si="104"/>
        <v>1954</v>
      </c>
      <c r="D245" s="79"/>
      <c r="F245" s="125"/>
      <c r="G245" s="125"/>
      <c r="H245" s="125"/>
      <c r="I245" s="125"/>
      <c r="P245" s="70"/>
      <c r="X245" s="125"/>
      <c r="Y245" s="125"/>
      <c r="Z245" s="125"/>
      <c r="AA245" s="125"/>
      <c r="AC245" s="71"/>
      <c r="AD245" s="71"/>
      <c r="AF245" s="73"/>
      <c r="AG245" s="73"/>
      <c r="AH245" s="73"/>
      <c r="AI245" s="73"/>
      <c r="AJ245" s="73"/>
      <c r="AK245" s="73"/>
      <c r="AL245" s="73"/>
      <c r="AM245" s="73"/>
      <c r="AN245" s="73"/>
      <c r="AO245" s="73"/>
      <c r="AR245" s="53"/>
    </row>
    <row r="246" spans="1:44" x14ac:dyDescent="0.2">
      <c r="A246" s="75" t="s">
        <v>79</v>
      </c>
      <c r="B246" s="50">
        <f t="shared" si="104"/>
        <v>1955</v>
      </c>
      <c r="D246" s="79"/>
      <c r="F246" s="125"/>
      <c r="G246" s="125"/>
      <c r="H246" s="125"/>
      <c r="I246" s="125"/>
      <c r="P246" s="70"/>
      <c r="X246" s="125"/>
      <c r="Y246" s="125"/>
      <c r="Z246" s="125"/>
      <c r="AA246" s="125"/>
      <c r="AC246" s="71"/>
      <c r="AD246" s="71"/>
      <c r="AF246" s="73"/>
      <c r="AG246" s="73"/>
      <c r="AH246" s="73"/>
      <c r="AI246" s="73"/>
      <c r="AJ246" s="73"/>
      <c r="AK246" s="73"/>
      <c r="AL246" s="73"/>
      <c r="AM246" s="73"/>
      <c r="AN246" s="73"/>
      <c r="AO246" s="73"/>
      <c r="AR246" s="53"/>
    </row>
    <row r="247" spans="1:44" x14ac:dyDescent="0.2">
      <c r="A247" s="75" t="s">
        <v>79</v>
      </c>
      <c r="B247" s="50">
        <f t="shared" si="104"/>
        <v>1956</v>
      </c>
      <c r="D247" s="79"/>
      <c r="F247" s="125"/>
      <c r="G247" s="125"/>
      <c r="H247" s="125"/>
      <c r="I247" s="125"/>
      <c r="P247" s="70"/>
      <c r="X247" s="125"/>
      <c r="Y247" s="125"/>
      <c r="Z247" s="125"/>
      <c r="AA247" s="125"/>
      <c r="AC247" s="71"/>
      <c r="AD247" s="71"/>
      <c r="AF247" s="73"/>
      <c r="AG247" s="73"/>
      <c r="AH247" s="73"/>
      <c r="AI247" s="73"/>
      <c r="AJ247" s="73"/>
      <c r="AK247" s="73"/>
      <c r="AL247" s="73"/>
      <c r="AM247" s="73"/>
      <c r="AN247" s="73"/>
      <c r="AO247" s="73"/>
      <c r="AR247" s="53"/>
    </row>
    <row r="248" spans="1:44" x14ac:dyDescent="0.2">
      <c r="A248" s="75" t="s">
        <v>79</v>
      </c>
      <c r="B248" s="50">
        <f t="shared" si="104"/>
        <v>1957</v>
      </c>
      <c r="D248" s="79"/>
      <c r="F248" s="125"/>
      <c r="G248" s="125"/>
      <c r="H248" s="125"/>
      <c r="I248" s="125"/>
      <c r="P248" s="70"/>
      <c r="X248" s="125"/>
      <c r="Y248" s="125"/>
      <c r="Z248" s="125"/>
      <c r="AA248" s="125"/>
      <c r="AC248" s="71"/>
      <c r="AD248" s="71"/>
      <c r="AF248" s="73"/>
      <c r="AG248" s="73"/>
      <c r="AH248" s="73"/>
      <c r="AI248" s="73"/>
      <c r="AJ248" s="73"/>
      <c r="AK248" s="73"/>
      <c r="AL248" s="73"/>
      <c r="AM248" s="73"/>
      <c r="AN248" s="73"/>
      <c r="AO248" s="73"/>
      <c r="AR248" s="53"/>
    </row>
    <row r="249" spans="1:44" x14ac:dyDescent="0.2">
      <c r="A249" s="75" t="s">
        <v>79</v>
      </c>
      <c r="B249" s="50">
        <f t="shared" si="104"/>
        <v>1958</v>
      </c>
      <c r="D249" s="79"/>
      <c r="F249" s="125"/>
      <c r="G249" s="125"/>
      <c r="H249" s="125"/>
      <c r="I249" s="125"/>
      <c r="P249" s="70"/>
      <c r="X249" s="125"/>
      <c r="Y249" s="125"/>
      <c r="Z249" s="125"/>
      <c r="AA249" s="125"/>
      <c r="AC249" s="71"/>
      <c r="AD249" s="71"/>
      <c r="AF249" s="73"/>
      <c r="AG249" s="73"/>
      <c r="AH249" s="73"/>
      <c r="AI249" s="73"/>
      <c r="AJ249" s="73"/>
      <c r="AK249" s="73"/>
      <c r="AL249" s="73"/>
      <c r="AM249" s="73"/>
      <c r="AN249" s="73"/>
      <c r="AO249" s="73"/>
      <c r="AR249" s="53"/>
    </row>
    <row r="250" spans="1:44" x14ac:dyDescent="0.2">
      <c r="A250" s="75" t="s">
        <v>79</v>
      </c>
      <c r="B250" s="50">
        <f t="shared" si="104"/>
        <v>1959</v>
      </c>
      <c r="D250" s="79"/>
      <c r="F250" s="125"/>
      <c r="G250" s="125"/>
      <c r="H250" s="125"/>
      <c r="I250" s="125"/>
      <c r="P250" s="70"/>
      <c r="X250" s="125"/>
      <c r="Y250" s="125"/>
      <c r="Z250" s="125"/>
      <c r="AA250" s="125"/>
      <c r="AC250" s="71"/>
      <c r="AD250" s="71"/>
      <c r="AF250" s="73"/>
      <c r="AG250" s="73"/>
      <c r="AH250" s="73"/>
      <c r="AI250" s="73"/>
      <c r="AJ250" s="73"/>
      <c r="AK250" s="73"/>
      <c r="AL250" s="73"/>
      <c r="AM250" s="73"/>
      <c r="AN250" s="73"/>
      <c r="AO250" s="73"/>
      <c r="AR250" s="53"/>
    </row>
    <row r="251" spans="1:44" x14ac:dyDescent="0.2">
      <c r="A251" s="75" t="s">
        <v>79</v>
      </c>
      <c r="B251" s="50">
        <f t="shared" si="104"/>
        <v>1960</v>
      </c>
      <c r="D251" s="79">
        <f>SEDS_CensusRgn!J8</f>
        <v>1963.9770000000001</v>
      </c>
      <c r="F251" s="125"/>
      <c r="G251" s="125"/>
      <c r="H251" s="125"/>
      <c r="I251" s="125"/>
      <c r="P251" s="70"/>
      <c r="X251" s="125"/>
      <c r="Y251" s="125"/>
      <c r="Z251" s="125"/>
      <c r="AA251" s="125"/>
      <c r="AC251" s="71"/>
      <c r="AD251" s="71"/>
      <c r="AF251" s="73"/>
      <c r="AG251" s="73"/>
      <c r="AH251" s="73"/>
      <c r="AI251" s="73"/>
      <c r="AJ251" s="73"/>
      <c r="AK251" s="73"/>
      <c r="AL251" s="73"/>
      <c r="AM251" s="73"/>
      <c r="AN251" s="73"/>
      <c r="AO251" s="73"/>
      <c r="AR251" s="53"/>
    </row>
    <row r="252" spans="1:44" x14ac:dyDescent="0.2">
      <c r="A252" s="75" t="s">
        <v>79</v>
      </c>
      <c r="B252" s="50">
        <f t="shared" si="104"/>
        <v>1961</v>
      </c>
      <c r="D252" s="79">
        <f>SEDS_CensusRgn!J9</f>
        <v>2030.0060000000001</v>
      </c>
      <c r="F252" s="125"/>
      <c r="G252" s="125"/>
      <c r="H252" s="125"/>
      <c r="I252" s="125"/>
      <c r="P252" s="70"/>
      <c r="X252" s="125"/>
      <c r="Y252" s="125"/>
      <c r="Z252" s="125"/>
      <c r="AA252" s="125"/>
      <c r="AC252" s="71"/>
      <c r="AD252" s="71"/>
      <c r="AF252" s="73"/>
      <c r="AG252" s="73"/>
      <c r="AH252" s="73"/>
      <c r="AI252" s="73"/>
      <c r="AJ252" s="73"/>
      <c r="AK252" s="73"/>
      <c r="AL252" s="73"/>
      <c r="AM252" s="73"/>
      <c r="AN252" s="73"/>
      <c r="AO252" s="73"/>
      <c r="AR252" s="53"/>
    </row>
    <row r="253" spans="1:44" x14ac:dyDescent="0.2">
      <c r="A253" s="75" t="s">
        <v>79</v>
      </c>
      <c r="B253" s="50">
        <f t="shared" si="104"/>
        <v>1962</v>
      </c>
      <c r="D253" s="79">
        <f>SEDS_CensusRgn!J10</f>
        <v>2105.4410000000003</v>
      </c>
      <c r="F253" s="125"/>
      <c r="G253" s="125"/>
      <c r="H253" s="125"/>
      <c r="I253" s="125"/>
      <c r="P253" s="70"/>
      <c r="X253" s="125"/>
      <c r="Y253" s="125"/>
      <c r="Z253" s="125"/>
      <c r="AA253" s="125"/>
      <c r="AC253" s="71"/>
      <c r="AD253" s="71"/>
      <c r="AF253" s="73"/>
      <c r="AG253" s="73"/>
      <c r="AH253" s="73"/>
      <c r="AI253" s="73"/>
      <c r="AJ253" s="73"/>
      <c r="AK253" s="73"/>
      <c r="AL253" s="73"/>
      <c r="AM253" s="73"/>
      <c r="AN253" s="73"/>
      <c r="AO253" s="73"/>
      <c r="AR253" s="53"/>
    </row>
    <row r="254" spans="1:44" x14ac:dyDescent="0.2">
      <c r="A254" s="75" t="s">
        <v>79</v>
      </c>
      <c r="B254" s="50">
        <f t="shared" si="104"/>
        <v>1963</v>
      </c>
      <c r="D254" s="79">
        <f>SEDS_CensusRgn!J11</f>
        <v>2113.3339999999998</v>
      </c>
      <c r="F254" s="125"/>
      <c r="G254" s="125"/>
      <c r="H254" s="125"/>
      <c r="I254" s="125"/>
      <c r="P254" s="70"/>
      <c r="X254" s="125"/>
      <c r="Y254" s="125"/>
      <c r="Z254" s="125"/>
      <c r="AA254" s="125"/>
      <c r="AC254" s="71"/>
      <c r="AD254" s="71"/>
      <c r="AF254" s="73"/>
      <c r="AG254" s="73"/>
      <c r="AH254" s="73"/>
      <c r="AI254" s="73"/>
      <c r="AJ254" s="73"/>
      <c r="AK254" s="73"/>
      <c r="AL254" s="73"/>
      <c r="AM254" s="73"/>
      <c r="AN254" s="73"/>
      <c r="AO254" s="73"/>
      <c r="AR254" s="53"/>
    </row>
    <row r="255" spans="1:44" x14ac:dyDescent="0.2">
      <c r="A255" s="75" t="s">
        <v>79</v>
      </c>
      <c r="B255" s="50">
        <f t="shared" si="104"/>
        <v>1964</v>
      </c>
      <c r="D255" s="79">
        <f>SEDS_CensusRgn!J12</f>
        <v>2061.73</v>
      </c>
      <c r="F255" s="125"/>
      <c r="G255" s="125"/>
      <c r="H255" s="125"/>
      <c r="I255" s="125"/>
      <c r="P255" s="70"/>
      <c r="X255" s="125"/>
      <c r="Y255" s="125"/>
      <c r="Z255" s="125"/>
      <c r="AA255" s="125"/>
      <c r="AC255" s="71"/>
      <c r="AD255" s="71"/>
      <c r="AF255" s="73"/>
      <c r="AG255" s="73"/>
      <c r="AH255" s="73"/>
      <c r="AI255" s="73"/>
      <c r="AJ255" s="73"/>
      <c r="AK255" s="73"/>
      <c r="AL255" s="73"/>
      <c r="AM255" s="73"/>
      <c r="AN255" s="73"/>
      <c r="AO255" s="73"/>
      <c r="AR255" s="53"/>
    </row>
    <row r="256" spans="1:44" x14ac:dyDescent="0.2">
      <c r="A256" s="75" t="s">
        <v>79</v>
      </c>
      <c r="B256" s="50">
        <f t="shared" si="104"/>
        <v>1965</v>
      </c>
      <c r="D256" s="79">
        <f>SEDS_CensusRgn!J13</f>
        <v>2148.6790000000001</v>
      </c>
      <c r="F256" s="125"/>
      <c r="G256" s="125"/>
      <c r="H256" s="125"/>
      <c r="I256" s="125"/>
      <c r="P256" s="70"/>
      <c r="X256" s="125"/>
      <c r="Y256" s="125"/>
      <c r="Z256" s="125"/>
      <c r="AA256" s="125"/>
      <c r="AC256" s="71"/>
      <c r="AD256" s="71"/>
      <c r="AF256" s="73"/>
      <c r="AG256" s="73"/>
      <c r="AH256" s="73"/>
      <c r="AI256" s="73"/>
      <c r="AJ256" s="73"/>
      <c r="AK256" s="73"/>
      <c r="AL256" s="73"/>
      <c r="AM256" s="73"/>
      <c r="AN256" s="73"/>
      <c r="AO256" s="73"/>
      <c r="AR256" s="53"/>
    </row>
    <row r="257" spans="1:44" x14ac:dyDescent="0.2">
      <c r="A257" s="75" t="s">
        <v>79</v>
      </c>
      <c r="B257" s="50">
        <f t="shared" si="104"/>
        <v>1966</v>
      </c>
      <c r="D257" s="79">
        <f>SEDS_CensusRgn!J14</f>
        <v>2146.3789999999999</v>
      </c>
      <c r="F257" s="125"/>
      <c r="G257" s="125"/>
      <c r="H257" s="125"/>
      <c r="I257" s="125"/>
      <c r="P257" s="70"/>
      <c r="X257" s="125"/>
      <c r="Y257" s="125"/>
      <c r="Z257" s="125"/>
      <c r="AA257" s="125"/>
      <c r="AC257" s="71"/>
      <c r="AD257" s="71"/>
      <c r="AF257" s="73"/>
      <c r="AG257" s="73"/>
      <c r="AH257" s="73"/>
      <c r="AI257" s="73"/>
      <c r="AJ257" s="73"/>
      <c r="AK257" s="73"/>
      <c r="AL257" s="73"/>
      <c r="AM257" s="73"/>
      <c r="AN257" s="73"/>
      <c r="AO257" s="73"/>
      <c r="AR257" s="53"/>
    </row>
    <row r="258" spans="1:44" x14ac:dyDescent="0.2">
      <c r="A258" s="75" t="s">
        <v>79</v>
      </c>
      <c r="B258" s="50">
        <f t="shared" si="104"/>
        <v>1967</v>
      </c>
      <c r="D258" s="79">
        <f>SEDS_CensusRgn!J15</f>
        <v>2213.08</v>
      </c>
      <c r="F258" s="125"/>
      <c r="G258" s="125"/>
      <c r="H258" s="125"/>
      <c r="I258" s="125"/>
      <c r="P258" s="70"/>
      <c r="X258" s="125"/>
      <c r="Y258" s="125"/>
      <c r="Z258" s="125"/>
      <c r="AA258" s="125"/>
      <c r="AC258" s="71"/>
      <c r="AD258" s="71"/>
      <c r="AF258" s="73"/>
      <c r="AG258" s="73"/>
      <c r="AH258" s="73"/>
      <c r="AI258" s="73"/>
      <c r="AJ258" s="73"/>
      <c r="AK258" s="73"/>
      <c r="AL258" s="73"/>
      <c r="AM258" s="73"/>
      <c r="AN258" s="73"/>
      <c r="AO258" s="73"/>
      <c r="AR258" s="53"/>
    </row>
    <row r="259" spans="1:44" x14ac:dyDescent="0.2">
      <c r="A259" s="75" t="s">
        <v>79</v>
      </c>
      <c r="B259" s="50">
        <f t="shared" si="104"/>
        <v>1968</v>
      </c>
      <c r="D259" s="79">
        <f>SEDS_CensusRgn!J16</f>
        <v>2269.4459999999999</v>
      </c>
      <c r="F259" s="125"/>
      <c r="G259" s="125"/>
      <c r="H259" s="125"/>
      <c r="I259" s="125"/>
      <c r="P259" s="70"/>
      <c r="X259" s="125"/>
      <c r="Y259" s="125"/>
      <c r="Z259" s="125"/>
      <c r="AA259" s="125"/>
      <c r="AC259" s="71"/>
      <c r="AD259" s="71"/>
      <c r="AF259" s="73"/>
      <c r="AG259" s="73"/>
      <c r="AH259" s="73"/>
      <c r="AI259" s="73"/>
      <c r="AJ259" s="73"/>
      <c r="AK259" s="73"/>
      <c r="AL259" s="73"/>
      <c r="AM259" s="73"/>
      <c r="AN259" s="73"/>
      <c r="AO259" s="73"/>
      <c r="AR259" s="53"/>
    </row>
    <row r="260" spans="1:44" x14ac:dyDescent="0.2">
      <c r="A260" s="75" t="s">
        <v>79</v>
      </c>
      <c r="B260" s="50">
        <f t="shared" si="104"/>
        <v>1969</v>
      </c>
      <c r="D260" s="79">
        <f>SEDS_CensusRgn!J17</f>
        <v>2322.1170000000002</v>
      </c>
      <c r="F260" s="125"/>
      <c r="G260" s="125"/>
      <c r="H260" s="125"/>
      <c r="I260" s="125"/>
      <c r="P260" s="70"/>
      <c r="X260" s="125"/>
      <c r="Y260" s="125"/>
      <c r="Z260" s="125"/>
      <c r="AA260" s="125"/>
      <c r="AC260" s="71"/>
      <c r="AD260" s="71"/>
      <c r="AF260" s="73"/>
      <c r="AG260" s="73"/>
      <c r="AH260" s="73"/>
      <c r="AI260" s="73"/>
      <c r="AJ260" s="73"/>
      <c r="AK260" s="73"/>
      <c r="AL260" s="73"/>
      <c r="AM260" s="73"/>
      <c r="AN260" s="73"/>
      <c r="AO260" s="73"/>
      <c r="AR260" s="53"/>
    </row>
    <row r="261" spans="1:44" x14ac:dyDescent="0.2">
      <c r="A261" s="75" t="s">
        <v>79</v>
      </c>
      <c r="B261" s="50">
        <f t="shared" si="104"/>
        <v>1970</v>
      </c>
      <c r="D261" s="79">
        <f>SEDS_CensusRgn!J18*National_Calibration!X9</f>
        <v>2369.824495632809</v>
      </c>
      <c r="F261" s="125">
        <f t="shared" ref="F261:H275" si="105">F36</f>
        <v>8412</v>
      </c>
      <c r="G261" s="125">
        <f t="shared" si="105"/>
        <v>6828</v>
      </c>
      <c r="H261" s="125">
        <f t="shared" si="105"/>
        <v>241</v>
      </c>
      <c r="I261" s="125">
        <f>SUM(F261:H261)</f>
        <v>15481</v>
      </c>
      <c r="K261" s="84">
        <f t="shared" ref="K261:M275" si="106">K36</f>
        <v>18.209240878077207</v>
      </c>
      <c r="L261" s="84">
        <f t="shared" si="106"/>
        <v>5.7939694092525862</v>
      </c>
      <c r="M261" s="84">
        <f t="shared" si="106"/>
        <v>0.1651854155446679</v>
      </c>
      <c r="N261" s="79">
        <f>SUM(K261:M261)</f>
        <v>24.168395702874459</v>
      </c>
      <c r="P261" s="84">
        <f t="shared" ref="P261:P275" si="107">D261/I261*1000</f>
        <v>153.07954884263347</v>
      </c>
      <c r="R261" s="84">
        <f t="shared" ref="R261:R275" si="108">D261/N261</f>
        <v>98.054687814919987</v>
      </c>
      <c r="T261" s="74">
        <f t="shared" ref="T261:T275" si="109">R261/V261</f>
        <v>97.747687974707119</v>
      </c>
      <c r="V261" s="119">
        <f>Weather_Factors!BF29</f>
        <v>1.0031407376130708</v>
      </c>
      <c r="X261" s="125">
        <f t="shared" ref="X261:AA280" si="110">X36</f>
        <v>2164.67437922934</v>
      </c>
      <c r="Y261" s="125">
        <f t="shared" si="110"/>
        <v>848.56025325901976</v>
      </c>
      <c r="Z261" s="125">
        <f t="shared" si="110"/>
        <v>685.41666201107012</v>
      </c>
      <c r="AA261" s="125">
        <f t="shared" si="110"/>
        <v>1561.1650218251054</v>
      </c>
      <c r="AC261" s="71"/>
      <c r="AD261" s="71"/>
      <c r="AF261" s="73">
        <f t="shared" ref="AF261:AF302" si="111">I261/J$305</f>
        <v>0.83933526283311566</v>
      </c>
      <c r="AG261" s="73">
        <f t="shared" ref="AG261:AG302" si="112">P261/Q$305</f>
        <v>1.4539127577166358</v>
      </c>
      <c r="AH261" s="73">
        <f>Wgted_Floorspace!U44</f>
        <v>1.0101186674978022</v>
      </c>
      <c r="AI261" s="73">
        <f>AA261/AA$229</f>
        <v>0.95471595462422898</v>
      </c>
      <c r="AJ261" s="73">
        <f t="shared" ref="AJ261:AJ302" si="113">V261/W$305</f>
        <v>1.0264470985388874</v>
      </c>
      <c r="AK261" s="73">
        <f>AG261/(AH261*AI261*AJ261)</f>
        <v>1.4687747521368146</v>
      </c>
      <c r="AL261" s="73">
        <f>AF261*AH261*AI261*AJ261*AK261</f>
        <v>1.2203202466345124</v>
      </c>
      <c r="AM261" s="73">
        <f>AF261*AG261</f>
        <v>1.2203202466345124</v>
      </c>
      <c r="AN261" s="73"/>
      <c r="AO261" s="73">
        <f>AH261*AI261*AJ261</f>
        <v>0.98988136581286057</v>
      </c>
      <c r="AR261" s="53"/>
    </row>
    <row r="262" spans="1:44" x14ac:dyDescent="0.2">
      <c r="A262" s="75" t="s">
        <v>79</v>
      </c>
      <c r="B262" s="50">
        <f t="shared" si="104"/>
        <v>1971</v>
      </c>
      <c r="D262" s="79">
        <f>SEDS_CensusRgn!J19*National_Calibration!X10</f>
        <v>2383.1905412851361</v>
      </c>
      <c r="F262" s="125">
        <f t="shared" si="105"/>
        <v>8567.4</v>
      </c>
      <c r="G262" s="125">
        <f t="shared" si="105"/>
        <v>6836.0999999999995</v>
      </c>
      <c r="H262" s="125">
        <f t="shared" si="105"/>
        <v>278.79999999999995</v>
      </c>
      <c r="I262" s="125">
        <f t="shared" ref="I262:I275" si="114">SUM(F262:H262)</f>
        <v>15682.3</v>
      </c>
      <c r="K262" s="84">
        <f t="shared" si="106"/>
        <v>18.572993838111802</v>
      </c>
      <c r="L262" s="84">
        <f t="shared" si="106"/>
        <v>5.8183887153329277</v>
      </c>
      <c r="M262" s="84">
        <f t="shared" si="106"/>
        <v>0.1969530023699913</v>
      </c>
      <c r="N262" s="79">
        <f t="shared" ref="N262:N275" si="115">SUM(K262:M262)</f>
        <v>24.588335555814719</v>
      </c>
      <c r="P262" s="84">
        <f t="shared" si="107"/>
        <v>151.96690162062558</v>
      </c>
      <c r="R262" s="84">
        <f t="shared" si="108"/>
        <v>96.923622010744538</v>
      </c>
      <c r="T262" s="74">
        <f t="shared" si="109"/>
        <v>97.313269860168091</v>
      </c>
      <c r="V262" s="119">
        <f>Weather_Factors!BF30</f>
        <v>0.99599594330779917</v>
      </c>
      <c r="X262" s="125">
        <f t="shared" si="110"/>
        <v>2167.8681791572476</v>
      </c>
      <c r="Y262" s="125">
        <f t="shared" si="110"/>
        <v>851.12691671171115</v>
      </c>
      <c r="Z262" s="125">
        <f t="shared" si="110"/>
        <v>706.43114192966766</v>
      </c>
      <c r="AA262" s="125">
        <f t="shared" si="110"/>
        <v>1567.9036592728567</v>
      </c>
      <c r="AC262" s="71"/>
      <c r="AD262" s="71"/>
      <c r="AF262" s="73">
        <f t="shared" si="111"/>
        <v>0.85024916945467144</v>
      </c>
      <c r="AG262" s="73">
        <f t="shared" si="112"/>
        <v>1.4433451018596262</v>
      </c>
      <c r="AH262" s="73">
        <f>Wgted_Floorspace!U45</f>
        <v>1.0090072636142811</v>
      </c>
      <c r="AI262" s="73">
        <f t="shared" ref="AI262:AI275" si="116">AA262/AA$229</f>
        <v>0.95883690570490021</v>
      </c>
      <c r="AJ262" s="73">
        <f t="shared" si="113"/>
        <v>1.0191363064343284</v>
      </c>
      <c r="AK262" s="73">
        <f t="shared" ref="AK262:AK275" si="117">AG262/(AH262*AI262*AJ262)</f>
        <v>1.4638577452393124</v>
      </c>
      <c r="AL262" s="73">
        <f t="shared" ref="AL262:AL275" si="118">AF262*AH262*AI262*AJ262*AK262</f>
        <v>1.2272029740926156</v>
      </c>
      <c r="AM262" s="73">
        <f t="shared" ref="AM262:AM275" si="119">AF262*AG262</f>
        <v>1.2272029740926154</v>
      </c>
      <c r="AN262" s="73"/>
      <c r="AO262" s="73">
        <f t="shared" ref="AO262:AO275" si="120">AH262*AI262*AJ262</f>
        <v>0.9859872699745611</v>
      </c>
      <c r="AR262" s="53"/>
    </row>
    <row r="263" spans="1:44" x14ac:dyDescent="0.2">
      <c r="A263" s="75" t="s">
        <v>79</v>
      </c>
      <c r="B263" s="50">
        <f t="shared" si="104"/>
        <v>1972</v>
      </c>
      <c r="D263" s="79">
        <f>SEDS_CensusRgn!J20*National_Calibration!X11</f>
        <v>2456.1934022229898</v>
      </c>
      <c r="F263" s="125">
        <f t="shared" si="105"/>
        <v>8748.7000000000007</v>
      </c>
      <c r="G263" s="125">
        <f t="shared" si="105"/>
        <v>6845.5499999999993</v>
      </c>
      <c r="H263" s="125">
        <f t="shared" si="105"/>
        <v>322.89999999999998</v>
      </c>
      <c r="I263" s="125">
        <f t="shared" si="114"/>
        <v>15917.15</v>
      </c>
      <c r="K263" s="84">
        <f t="shared" si="106"/>
        <v>18.994736067345684</v>
      </c>
      <c r="L263" s="84">
        <f t="shared" si="106"/>
        <v>5.8445546371464507</v>
      </c>
      <c r="M263" s="84">
        <f t="shared" si="106"/>
        <v>0.23491087828707577</v>
      </c>
      <c r="N263" s="79">
        <f t="shared" si="115"/>
        <v>25.07420158277921</v>
      </c>
      <c r="P263" s="84">
        <f t="shared" si="107"/>
        <v>154.31112995875455</v>
      </c>
      <c r="R263" s="84">
        <f t="shared" si="108"/>
        <v>97.956993530349806</v>
      </c>
      <c r="T263" s="74">
        <f t="shared" si="109"/>
        <v>96.892040885177565</v>
      </c>
      <c r="V263" s="119">
        <f>Weather_Factors!BF31</f>
        <v>1.0109911261590028</v>
      </c>
      <c r="X263" s="125">
        <f t="shared" si="110"/>
        <v>2171.1495499154944</v>
      </c>
      <c r="Y263" s="125">
        <f t="shared" si="110"/>
        <v>853.77429675430767</v>
      </c>
      <c r="Z263" s="125">
        <f t="shared" si="110"/>
        <v>727.50349423064665</v>
      </c>
      <c r="AA263" s="125">
        <f t="shared" si="110"/>
        <v>1575.2946716453141</v>
      </c>
      <c r="AC263" s="71"/>
      <c r="AD263" s="71"/>
      <c r="AF263" s="73">
        <f t="shared" si="111"/>
        <v>0.86298206051315329</v>
      </c>
      <c r="AG263" s="73">
        <f t="shared" si="112"/>
        <v>1.4656100191106585</v>
      </c>
      <c r="AH263" s="73">
        <f>Wgted_Floorspace!U46</f>
        <v>1.0077398299668721</v>
      </c>
      <c r="AI263" s="73">
        <f t="shared" si="116"/>
        <v>0.96335681060551159</v>
      </c>
      <c r="AJ263" s="73">
        <f t="shared" si="113"/>
        <v>1.0344798782309459</v>
      </c>
      <c r="AK263" s="73">
        <f t="shared" si="117"/>
        <v>1.4593544328155417</v>
      </c>
      <c r="AL263" s="73">
        <f t="shared" si="118"/>
        <v>1.264795154200838</v>
      </c>
      <c r="AM263" s="73">
        <f t="shared" si="119"/>
        <v>1.264795154200838</v>
      </c>
      <c r="AN263" s="73"/>
      <c r="AO263" s="73">
        <f t="shared" si="120"/>
        <v>1.0042865435253092</v>
      </c>
      <c r="AR263" s="53"/>
    </row>
    <row r="264" spans="1:44" x14ac:dyDescent="0.2">
      <c r="A264" s="75" t="s">
        <v>79</v>
      </c>
      <c r="B264" s="50">
        <f t="shared" si="104"/>
        <v>1973</v>
      </c>
      <c r="D264" s="79">
        <f>SEDS_CensusRgn!J21*National_Calibration!X12</f>
        <v>2372.0375494420491</v>
      </c>
      <c r="F264" s="125">
        <f t="shared" si="105"/>
        <v>8987.513579407736</v>
      </c>
      <c r="G264" s="125">
        <f t="shared" si="105"/>
        <v>6754.7588805824871</v>
      </c>
      <c r="H264" s="125">
        <f t="shared" si="105"/>
        <v>381.40498612429582</v>
      </c>
      <c r="I264" s="125">
        <f t="shared" si="114"/>
        <v>16123.67744611452</v>
      </c>
      <c r="K264" s="84">
        <f t="shared" si="106"/>
        <v>19.523045496919924</v>
      </c>
      <c r="L264" s="84">
        <f t="shared" si="106"/>
        <v>5.7842654508650586</v>
      </c>
      <c r="M264" s="84">
        <f t="shared" si="106"/>
        <v>0.28554202306289739</v>
      </c>
      <c r="N264" s="79">
        <f t="shared" si="115"/>
        <v>25.592852970847883</v>
      </c>
      <c r="P264" s="84">
        <f t="shared" si="107"/>
        <v>147.11517005778742</v>
      </c>
      <c r="R264" s="84">
        <f t="shared" si="108"/>
        <v>92.683592256946582</v>
      </c>
      <c r="T264" s="74">
        <f t="shared" si="109"/>
        <v>95.852433264519547</v>
      </c>
      <c r="V264" s="119">
        <f>Weather_Factors!BF32</f>
        <v>0.96694042185837825</v>
      </c>
      <c r="X264" s="125">
        <f t="shared" si="110"/>
        <v>2172.2410012988785</v>
      </c>
      <c r="Y264" s="125">
        <f t="shared" si="110"/>
        <v>856.32448961172406</v>
      </c>
      <c r="Z264" s="125">
        <f t="shared" si="110"/>
        <v>748.65833812104984</v>
      </c>
      <c r="AA264" s="125">
        <f t="shared" si="110"/>
        <v>1587.2838598005596</v>
      </c>
      <c r="AC264" s="71"/>
      <c r="AD264" s="71"/>
      <c r="AF264" s="73">
        <f t="shared" si="111"/>
        <v>0.87417938421748653</v>
      </c>
      <c r="AG264" s="73">
        <f t="shared" si="112"/>
        <v>1.3972645217327642</v>
      </c>
      <c r="AH264" s="73">
        <f>Wgted_Floorspace!U47</f>
        <v>1.0051035069255518</v>
      </c>
      <c r="AI264" s="73">
        <f t="shared" si="116"/>
        <v>0.97068868715589907</v>
      </c>
      <c r="AJ264" s="73">
        <f t="shared" si="113"/>
        <v>0.98940572669607818</v>
      </c>
      <c r="AK264" s="73">
        <f t="shared" si="117"/>
        <v>1.4474829461761696</v>
      </c>
      <c r="AL264" s="73">
        <f t="shared" si="118"/>
        <v>1.2214598391972886</v>
      </c>
      <c r="AM264" s="73">
        <f t="shared" si="119"/>
        <v>1.2214598391972886</v>
      </c>
      <c r="AN264" s="73"/>
      <c r="AO264" s="73">
        <f t="shared" si="120"/>
        <v>0.96530637920393614</v>
      </c>
      <c r="AR264" s="53"/>
    </row>
    <row r="265" spans="1:44" x14ac:dyDescent="0.2">
      <c r="A265" s="75" t="s">
        <v>79</v>
      </c>
      <c r="B265" s="50">
        <f t="shared" si="104"/>
        <v>1974</v>
      </c>
      <c r="D265" s="79">
        <f>SEDS_CensusRgn!J22*National_Calibration!X13</f>
        <v>2233.8227247751024</v>
      </c>
      <c r="F265" s="125">
        <f t="shared" si="105"/>
        <v>9195.6889297793114</v>
      </c>
      <c r="G265" s="125">
        <f t="shared" si="105"/>
        <v>6665.0376838471693</v>
      </c>
      <c r="H265" s="125">
        <f t="shared" si="105"/>
        <v>406.15609678745358</v>
      </c>
      <c r="I265" s="125">
        <f t="shared" si="114"/>
        <v>16266.882710413935</v>
      </c>
      <c r="K265" s="84">
        <f t="shared" si="106"/>
        <v>19.988557444802314</v>
      </c>
      <c r="L265" s="84">
        <f t="shared" si="106"/>
        <v>5.7218214866725186</v>
      </c>
      <c r="M265" s="84">
        <f t="shared" si="106"/>
        <v>0.31269811574109041</v>
      </c>
      <c r="N265" s="79">
        <f t="shared" si="115"/>
        <v>26.023077047215921</v>
      </c>
      <c r="P265" s="84">
        <f t="shared" si="107"/>
        <v>137.32334366344364</v>
      </c>
      <c r="R265" s="84">
        <f t="shared" si="108"/>
        <v>85.840068825146403</v>
      </c>
      <c r="T265" s="74">
        <f t="shared" si="109"/>
        <v>86.892520502657902</v>
      </c>
      <c r="V265" s="119">
        <f>Weather_Factors!BF33</f>
        <v>0.98788789102418428</v>
      </c>
      <c r="X265" s="125">
        <f t="shared" si="110"/>
        <v>2173.6878658510714</v>
      </c>
      <c r="Y265" s="125">
        <f t="shared" si="110"/>
        <v>858.48299110737946</v>
      </c>
      <c r="Z265" s="125">
        <f t="shared" si="110"/>
        <v>769.89639750435447</v>
      </c>
      <c r="AA265" s="125">
        <f t="shared" si="110"/>
        <v>1599.7580796814957</v>
      </c>
      <c r="AC265" s="71"/>
      <c r="AD265" s="71"/>
      <c r="AF265" s="73">
        <f t="shared" si="111"/>
        <v>0.88194356147669684</v>
      </c>
      <c r="AG265" s="73">
        <f t="shared" si="112"/>
        <v>1.3042641083939577</v>
      </c>
      <c r="AH265" s="73">
        <f>Wgted_Floorspace!U48</f>
        <v>1.0027417797510263</v>
      </c>
      <c r="AI265" s="73">
        <f t="shared" si="116"/>
        <v>0.97831718034869275</v>
      </c>
      <c r="AJ265" s="73">
        <f t="shared" si="113"/>
        <v>1.0108398766022382</v>
      </c>
      <c r="AK265" s="73">
        <f t="shared" si="117"/>
        <v>1.3152684011359472</v>
      </c>
      <c r="AL265" s="73">
        <f t="shared" si="118"/>
        <v>1.1502873328631955</v>
      </c>
      <c r="AM265" s="73">
        <f t="shared" si="119"/>
        <v>1.1502873328631955</v>
      </c>
      <c r="AN265" s="73"/>
      <c r="AO265" s="73">
        <f t="shared" si="120"/>
        <v>0.99163342422543899</v>
      </c>
      <c r="AR265" s="53"/>
    </row>
    <row r="266" spans="1:44" x14ac:dyDescent="0.2">
      <c r="A266" s="75" t="s">
        <v>79</v>
      </c>
      <c r="B266" s="50">
        <f t="shared" si="104"/>
        <v>1975</v>
      </c>
      <c r="D266" s="79">
        <f>SEDS_CensusRgn!J23*National_Calibration!X14</f>
        <v>2180.45006582114</v>
      </c>
      <c r="F266" s="125">
        <f t="shared" si="105"/>
        <v>9345.6749297326787</v>
      </c>
      <c r="G266" s="125">
        <f t="shared" si="105"/>
        <v>6786.7806296829449</v>
      </c>
      <c r="H266" s="125">
        <f t="shared" si="105"/>
        <v>349.03227754151715</v>
      </c>
      <c r="I266" s="125">
        <f t="shared" si="114"/>
        <v>16481.487836957142</v>
      </c>
      <c r="K266" s="84">
        <f t="shared" si="106"/>
        <v>20.348711863293683</v>
      </c>
      <c r="L266" s="84">
        <f t="shared" si="106"/>
        <v>5.8404554704138656</v>
      </c>
      <c r="M266" s="84">
        <f t="shared" si="106"/>
        <v>0.27146406512789645</v>
      </c>
      <c r="N266" s="79">
        <f t="shared" si="115"/>
        <v>26.460631398835446</v>
      </c>
      <c r="P266" s="84">
        <f t="shared" si="107"/>
        <v>132.29691927034793</v>
      </c>
      <c r="R266" s="84">
        <f t="shared" si="108"/>
        <v>82.40355390450371</v>
      </c>
      <c r="T266" s="74">
        <f t="shared" si="109"/>
        <v>84.969057204061386</v>
      </c>
      <c r="V266" s="119">
        <f>Weather_Factors!BF34</f>
        <v>0.96980661685587055</v>
      </c>
      <c r="X266" s="125">
        <f t="shared" si="110"/>
        <v>2177.3400012614961</v>
      </c>
      <c r="Y266" s="125">
        <f t="shared" si="110"/>
        <v>860.56346728960227</v>
      </c>
      <c r="Z266" s="125">
        <f t="shared" si="110"/>
        <v>777.76206556027182</v>
      </c>
      <c r="AA266" s="125">
        <f t="shared" si="110"/>
        <v>1605.4758927468699</v>
      </c>
      <c r="AC266" s="71"/>
      <c r="AD266" s="71"/>
      <c r="AF266" s="73">
        <f t="shared" si="111"/>
        <v>0.89357883376482272</v>
      </c>
      <c r="AG266" s="73">
        <f t="shared" si="112"/>
        <v>1.2565243377578905</v>
      </c>
      <c r="AH266" s="73">
        <f>Wgted_Floorspace!U49</f>
        <v>1.0028861777667497</v>
      </c>
      <c r="AI266" s="73">
        <f t="shared" si="116"/>
        <v>0.98181385576913605</v>
      </c>
      <c r="AJ266" s="73">
        <f t="shared" si="113"/>
        <v>0.99233851312246035</v>
      </c>
      <c r="AK266" s="73">
        <f t="shared" si="117"/>
        <v>1.2859682778711976</v>
      </c>
      <c r="AL266" s="73">
        <f t="shared" si="118"/>
        <v>1.1228035523308122</v>
      </c>
      <c r="AM266" s="73">
        <f t="shared" si="119"/>
        <v>1.122803552330812</v>
      </c>
      <c r="AN266" s="73"/>
      <c r="AO266" s="73">
        <f t="shared" si="120"/>
        <v>0.9771036808450293</v>
      </c>
      <c r="AR266" s="53"/>
    </row>
    <row r="267" spans="1:44" x14ac:dyDescent="0.2">
      <c r="A267" s="75" t="s">
        <v>79</v>
      </c>
      <c r="B267" s="50">
        <f t="shared" si="104"/>
        <v>1976</v>
      </c>
      <c r="D267" s="79">
        <f>SEDS_CensusRgn!J24*National_Calibration!X15</f>
        <v>2368.4517601870689</v>
      </c>
      <c r="F267" s="125">
        <f t="shared" si="105"/>
        <v>9425.2590430841374</v>
      </c>
      <c r="G267" s="125">
        <f t="shared" si="105"/>
        <v>6740.382384978403</v>
      </c>
      <c r="H267" s="125">
        <f t="shared" si="105"/>
        <v>353.06421002417301</v>
      </c>
      <c r="I267" s="125">
        <f t="shared" si="114"/>
        <v>16518.705638086714</v>
      </c>
      <c r="K267" s="84">
        <f t="shared" si="106"/>
        <v>20.551210254766822</v>
      </c>
      <c r="L267" s="84">
        <f t="shared" si="106"/>
        <v>5.8160799395283131</v>
      </c>
      <c r="M267" s="84">
        <f t="shared" si="106"/>
        <v>0.27700915686975286</v>
      </c>
      <c r="N267" s="79">
        <f t="shared" si="115"/>
        <v>26.644299351164889</v>
      </c>
      <c r="P267" s="84">
        <f t="shared" si="107"/>
        <v>143.37998461127586</v>
      </c>
      <c r="R267" s="84">
        <f t="shared" si="108"/>
        <v>88.89150091625585</v>
      </c>
      <c r="T267" s="74">
        <f t="shared" si="109"/>
        <v>87.3947537618496</v>
      </c>
      <c r="V267" s="119">
        <f>Weather_Factors!BF35</f>
        <v>1.017126281498371</v>
      </c>
      <c r="X267" s="125">
        <f t="shared" si="110"/>
        <v>2180.4398330936533</v>
      </c>
      <c r="Y267" s="125">
        <f t="shared" si="110"/>
        <v>862.87091849418107</v>
      </c>
      <c r="Z267" s="125">
        <f t="shared" si="110"/>
        <v>784.58577506563768</v>
      </c>
      <c r="AA267" s="125">
        <f t="shared" si="110"/>
        <v>1612.9774290385003</v>
      </c>
      <c r="AC267" s="71"/>
      <c r="AD267" s="71"/>
      <c r="AF267" s="73">
        <f t="shared" si="111"/>
        <v>0.89559667582238756</v>
      </c>
      <c r="AG267" s="73">
        <f t="shared" si="112"/>
        <v>1.3617886282239362</v>
      </c>
      <c r="AH267" s="73">
        <f>Wgted_Floorspace!U50</f>
        <v>1.0019258326775948</v>
      </c>
      <c r="AI267" s="73">
        <f t="shared" si="116"/>
        <v>0.98640135054495381</v>
      </c>
      <c r="AJ267" s="73">
        <f t="shared" si="113"/>
        <v>1.0407575740327975</v>
      </c>
      <c r="AK267" s="73">
        <f t="shared" si="117"/>
        <v>1.3239478867374135</v>
      </c>
      <c r="AL267" s="73">
        <f t="shared" si="118"/>
        <v>1.2196133686100863</v>
      </c>
      <c r="AM267" s="73">
        <f t="shared" si="119"/>
        <v>1.2196133686100865</v>
      </c>
      <c r="AN267" s="73"/>
      <c r="AO267" s="73">
        <f t="shared" si="120"/>
        <v>1.0285817454490396</v>
      </c>
      <c r="AR267" s="53"/>
    </row>
    <row r="268" spans="1:44" x14ac:dyDescent="0.2">
      <c r="A268" s="75" t="s">
        <v>79</v>
      </c>
      <c r="B268" s="50">
        <f t="shared" si="104"/>
        <v>1977</v>
      </c>
      <c r="D268" s="79">
        <f>SEDS_CensusRgn!J25*National_Calibration!X16</f>
        <v>2313.9283905043176</v>
      </c>
      <c r="F268" s="125">
        <f t="shared" si="105"/>
        <v>9455.4953699531761</v>
      </c>
      <c r="G268" s="125">
        <f t="shared" si="105"/>
        <v>6794.9837048053978</v>
      </c>
      <c r="H268" s="125">
        <f t="shared" si="105"/>
        <v>362.57500035619245</v>
      </c>
      <c r="I268" s="125">
        <f t="shared" si="114"/>
        <v>16613.054075114767</v>
      </c>
      <c r="K268" s="84">
        <f t="shared" si="106"/>
        <v>20.650327097969758</v>
      </c>
      <c r="L268" s="84">
        <f t="shared" si="106"/>
        <v>5.8805894310790707</v>
      </c>
      <c r="M268" s="84">
        <f t="shared" si="106"/>
        <v>0.28733175373753084</v>
      </c>
      <c r="N268" s="79">
        <f t="shared" si="115"/>
        <v>26.818248282786357</v>
      </c>
      <c r="P268" s="84">
        <f t="shared" si="107"/>
        <v>139.28374518267691</v>
      </c>
      <c r="R268" s="84">
        <f t="shared" si="108"/>
        <v>86.28186174223552</v>
      </c>
      <c r="T268" s="74">
        <f t="shared" si="109"/>
        <v>86.482123642477333</v>
      </c>
      <c r="V268" s="119">
        <f>Weather_Factors!BF36</f>
        <v>0.99768435496485131</v>
      </c>
      <c r="X268" s="125">
        <f t="shared" si="110"/>
        <v>2183.9497868710837</v>
      </c>
      <c r="Y268" s="125">
        <f t="shared" si="110"/>
        <v>865.43098358283498</v>
      </c>
      <c r="Z268" s="125">
        <f t="shared" si="110"/>
        <v>792.4753594573732</v>
      </c>
      <c r="AA268" s="125">
        <f t="shared" si="110"/>
        <v>1614.2876656832341</v>
      </c>
      <c r="AC268" s="71"/>
      <c r="AD268" s="71"/>
      <c r="AF268" s="73">
        <f t="shared" si="111"/>
        <v>0.90071197652588431</v>
      </c>
      <c r="AG268" s="73">
        <f t="shared" si="112"/>
        <v>1.3228835307832307</v>
      </c>
      <c r="AH268" s="73">
        <f>Wgted_Floorspace!U51</f>
        <v>1.0023573233184822</v>
      </c>
      <c r="AI268" s="73">
        <f t="shared" si="116"/>
        <v>0.9872026135835007</v>
      </c>
      <c r="AJ268" s="73">
        <f t="shared" si="113"/>
        <v>1.0208639456194781</v>
      </c>
      <c r="AK268" s="73">
        <f t="shared" si="117"/>
        <v>1.3095584272498138</v>
      </c>
      <c r="AL268" s="73">
        <f t="shared" si="118"/>
        <v>1.1915370397253042</v>
      </c>
      <c r="AM268" s="73">
        <f t="shared" si="119"/>
        <v>1.1915370397253042</v>
      </c>
      <c r="AN268" s="73"/>
      <c r="AO268" s="73">
        <f t="shared" si="120"/>
        <v>1.0101752646206101</v>
      </c>
      <c r="AR268" s="53"/>
    </row>
    <row r="269" spans="1:44" x14ac:dyDescent="0.2">
      <c r="A269" s="75" t="s">
        <v>79</v>
      </c>
      <c r="B269" s="50">
        <f>B268+1</f>
        <v>1978</v>
      </c>
      <c r="D269" s="79">
        <f>SEDS_CensusRgn!J26*National_Calibration!X17</f>
        <v>2300.6708374794061</v>
      </c>
      <c r="F269" s="125">
        <f t="shared" si="105"/>
        <v>9577.6417381178835</v>
      </c>
      <c r="G269" s="125">
        <f t="shared" si="105"/>
        <v>6977.5185676313931</v>
      </c>
      <c r="H269" s="125">
        <f t="shared" si="105"/>
        <v>372.21139274706127</v>
      </c>
      <c r="I269" s="125">
        <f t="shared" si="114"/>
        <v>16927.371698496336</v>
      </c>
      <c r="K269" s="84">
        <f t="shared" si="106"/>
        <v>20.94992520454544</v>
      </c>
      <c r="L269" s="84">
        <f t="shared" si="106"/>
        <v>6.0572045170961104</v>
      </c>
      <c r="M269" s="84">
        <f t="shared" si="106"/>
        <v>0.2976649859187952</v>
      </c>
      <c r="N269" s="79">
        <f t="shared" si="115"/>
        <v>27.304794707560347</v>
      </c>
      <c r="P269" s="84">
        <f t="shared" si="107"/>
        <v>135.91423869328605</v>
      </c>
      <c r="R269" s="84">
        <f t="shared" si="108"/>
        <v>84.258858640763918</v>
      </c>
      <c r="T269" s="74">
        <f t="shared" si="109"/>
        <v>80.653644562078881</v>
      </c>
      <c r="V269" s="119">
        <f>Weather_Factors!BF37</f>
        <v>1.0446999524728249</v>
      </c>
      <c r="X269" s="125">
        <f t="shared" si="110"/>
        <v>2187.3782479425195</v>
      </c>
      <c r="Y269" s="125">
        <f t="shared" si="110"/>
        <v>868.10295929492668</v>
      </c>
      <c r="Z269" s="125">
        <f t="shared" si="110"/>
        <v>799.7202442459236</v>
      </c>
      <c r="AA269" s="125">
        <f t="shared" si="110"/>
        <v>1613.0557769925879</v>
      </c>
      <c r="AC269" s="71"/>
      <c r="AD269" s="71"/>
      <c r="AF269" s="73">
        <f t="shared" si="111"/>
        <v>0.91775337340167074</v>
      </c>
      <c r="AG269" s="73">
        <f t="shared" si="112"/>
        <v>1.2908807681073977</v>
      </c>
      <c r="AH269" s="73">
        <f>Wgted_Floorspace!U52</f>
        <v>1.0034036313833907</v>
      </c>
      <c r="AI269" s="73">
        <f t="shared" si="116"/>
        <v>0.986449263507859</v>
      </c>
      <c r="AJ269" s="73">
        <f t="shared" si="113"/>
        <v>1.0689718748846795</v>
      </c>
      <c r="AK269" s="73">
        <f t="shared" si="117"/>
        <v>1.2200269673987185</v>
      </c>
      <c r="AL269" s="73">
        <f t="shared" si="118"/>
        <v>1.1847101795899044</v>
      </c>
      <c r="AM269" s="73">
        <f t="shared" si="119"/>
        <v>1.1847101795899042</v>
      </c>
      <c r="AN269" s="73"/>
      <c r="AO269" s="73">
        <f t="shared" si="120"/>
        <v>1.058075602098985</v>
      </c>
      <c r="AR269" s="53"/>
    </row>
    <row r="270" spans="1:44" x14ac:dyDescent="0.2">
      <c r="A270" s="75" t="s">
        <v>79</v>
      </c>
      <c r="B270" s="50">
        <f t="shared" ref="B270:B300" si="121">B269+1</f>
        <v>1979</v>
      </c>
      <c r="D270" s="79">
        <f>SEDS_CensusRgn!J27*National_Calibration!X18</f>
        <v>2044.0059078429013</v>
      </c>
      <c r="F270" s="125">
        <f t="shared" si="105"/>
        <v>9799.9564112439075</v>
      </c>
      <c r="G270" s="125">
        <f t="shared" si="105"/>
        <v>6922.1627298190915</v>
      </c>
      <c r="H270" s="125">
        <f t="shared" si="105"/>
        <v>377.43957844666943</v>
      </c>
      <c r="I270" s="125">
        <f t="shared" si="114"/>
        <v>17099.558719509667</v>
      </c>
      <c r="K270" s="84">
        <f t="shared" si="106"/>
        <v>21.459454220436026</v>
      </c>
      <c r="L270" s="84">
        <f t="shared" si="106"/>
        <v>6.0270830955270904</v>
      </c>
      <c r="M270" s="84">
        <f t="shared" si="106"/>
        <v>0.30465065831589927</v>
      </c>
      <c r="N270" s="79">
        <f t="shared" si="115"/>
        <v>27.791187974279016</v>
      </c>
      <c r="P270" s="84">
        <f t="shared" si="107"/>
        <v>119.53559395136915</v>
      </c>
      <c r="R270" s="84">
        <f t="shared" si="108"/>
        <v>73.548705788850995</v>
      </c>
      <c r="T270" s="74">
        <f t="shared" si="109"/>
        <v>74.521000137200147</v>
      </c>
      <c r="V270" s="119">
        <f>Weather_Factors!BF38</f>
        <v>0.98695274692289325</v>
      </c>
      <c r="X270" s="125">
        <f t="shared" si="110"/>
        <v>2189.7499662156333</v>
      </c>
      <c r="Y270" s="125">
        <f t="shared" si="110"/>
        <v>870.69364456917458</v>
      </c>
      <c r="Z270" s="125">
        <f t="shared" si="110"/>
        <v>807.15080164531571</v>
      </c>
      <c r="AA270" s="125">
        <f t="shared" si="110"/>
        <v>1625.2576122078976</v>
      </c>
      <c r="AC270" s="71"/>
      <c r="AD270" s="71"/>
      <c r="AF270" s="73">
        <f t="shared" si="111"/>
        <v>0.92708885809508046</v>
      </c>
      <c r="AG270" s="73">
        <f t="shared" si="112"/>
        <v>1.1353203374396703</v>
      </c>
      <c r="AH270" s="73">
        <f>Wgted_Floorspace!U53</f>
        <v>1.0014216696923157</v>
      </c>
      <c r="AI270" s="73">
        <f t="shared" si="116"/>
        <v>0.99391118239080534</v>
      </c>
      <c r="AJ270" s="73">
        <f t="shared" si="113"/>
        <v>1.0098830059324555</v>
      </c>
      <c r="AK270" s="73">
        <f t="shared" si="117"/>
        <v>1.1294910446316124</v>
      </c>
      <c r="AL270" s="73">
        <f t="shared" si="118"/>
        <v>1.0525428352090653</v>
      </c>
      <c r="AM270" s="73">
        <f t="shared" si="119"/>
        <v>1.0525428352090653</v>
      </c>
      <c r="AN270" s="73"/>
      <c r="AO270" s="73">
        <f t="shared" si="120"/>
        <v>1.005160990727429</v>
      </c>
      <c r="AR270" s="53"/>
    </row>
    <row r="271" spans="1:44" x14ac:dyDescent="0.2">
      <c r="A271" s="75" t="s">
        <v>79</v>
      </c>
      <c r="B271" s="50">
        <f t="shared" si="121"/>
        <v>1980</v>
      </c>
      <c r="D271" s="79">
        <f>SEDS_CensusRgn!J28*National_Calibration!X19</f>
        <v>2070.2517246625084</v>
      </c>
      <c r="F271" s="125">
        <f t="shared" si="105"/>
        <v>9967.9555003395853</v>
      </c>
      <c r="G271" s="125">
        <f t="shared" si="105"/>
        <v>6892.2950846866433</v>
      </c>
      <c r="H271" s="125">
        <f t="shared" si="105"/>
        <v>384.96606903604504</v>
      </c>
      <c r="I271" s="125">
        <f t="shared" si="114"/>
        <v>17245.216654062271</v>
      </c>
      <c r="K271" s="84">
        <f t="shared" si="106"/>
        <v>21.853051430146216</v>
      </c>
      <c r="L271" s="84">
        <f t="shared" si="106"/>
        <v>6.017755922234616</v>
      </c>
      <c r="M271" s="84">
        <f t="shared" si="106"/>
        <v>0.31342018593428561</v>
      </c>
      <c r="N271" s="79">
        <f t="shared" si="115"/>
        <v>28.18422753831512</v>
      </c>
      <c r="P271" s="84">
        <f t="shared" si="107"/>
        <v>120.04788146136983</v>
      </c>
      <c r="R271" s="84">
        <f t="shared" si="108"/>
        <v>73.454265221500194</v>
      </c>
      <c r="T271" s="74">
        <f t="shared" si="109"/>
        <v>71.078458484016622</v>
      </c>
      <c r="V271" s="119">
        <f>Weather_Factors!BF39</f>
        <v>1.0334251303159285</v>
      </c>
      <c r="X271" s="125">
        <f t="shared" si="110"/>
        <v>2192.3303559492952</v>
      </c>
      <c r="Y271" s="125">
        <f t="shared" si="110"/>
        <v>873.11350548599034</v>
      </c>
      <c r="Z271" s="125">
        <f t="shared" si="110"/>
        <v>814.15015801026232</v>
      </c>
      <c r="AA271" s="125">
        <f t="shared" si="110"/>
        <v>1634.3214529390134</v>
      </c>
      <c r="AC271" s="71"/>
      <c r="AD271" s="71"/>
      <c r="AF271" s="73">
        <f t="shared" si="111"/>
        <v>0.93498601207618237</v>
      </c>
      <c r="AG271" s="73">
        <f t="shared" si="112"/>
        <v>1.1401859210662235</v>
      </c>
      <c r="AH271" s="73">
        <f>Wgted_Floorspace!U54</f>
        <v>1.0000956827847058</v>
      </c>
      <c r="AI271" s="73">
        <f t="shared" si="116"/>
        <v>0.99945408992152407</v>
      </c>
      <c r="AJ271" s="73">
        <f t="shared" si="113"/>
        <v>1.0574351003768216</v>
      </c>
      <c r="AK271" s="73">
        <f t="shared" si="117"/>
        <v>1.0787419051219149</v>
      </c>
      <c r="AL271" s="73">
        <f t="shared" si="118"/>
        <v>1.066057887363117</v>
      </c>
      <c r="AM271" s="73">
        <f t="shared" si="119"/>
        <v>1.0660578873631172</v>
      </c>
      <c r="AN271" s="73"/>
      <c r="AO271" s="73">
        <f t="shared" si="120"/>
        <v>1.0569589589989687</v>
      </c>
      <c r="AR271" s="53"/>
    </row>
    <row r="272" spans="1:44" x14ac:dyDescent="0.2">
      <c r="A272" s="75" t="s">
        <v>79</v>
      </c>
      <c r="B272" s="50">
        <f t="shared" si="121"/>
        <v>1981</v>
      </c>
      <c r="D272" s="79">
        <f>SEDS_CensusRgn!J29*National_Calibration!X20</f>
        <v>2004.16834968699</v>
      </c>
      <c r="F272" s="125">
        <f t="shared" si="105"/>
        <v>10416.371913649569</v>
      </c>
      <c r="G272" s="125">
        <f t="shared" si="105"/>
        <v>7012.4324178437837</v>
      </c>
      <c r="H272" s="125">
        <f t="shared" si="105"/>
        <v>410.02815118844376</v>
      </c>
      <c r="I272" s="125">
        <f t="shared" si="114"/>
        <v>17838.832482681795</v>
      </c>
      <c r="K272" s="84">
        <f t="shared" si="106"/>
        <v>22.802612125884025</v>
      </c>
      <c r="L272" s="84">
        <f t="shared" si="106"/>
        <v>6.1340617377488869</v>
      </c>
      <c r="M272" s="84">
        <f t="shared" si="106"/>
        <v>0.33561339161790155</v>
      </c>
      <c r="N272" s="79">
        <f t="shared" si="115"/>
        <v>29.272287255250813</v>
      </c>
      <c r="P272" s="84">
        <f t="shared" si="107"/>
        <v>112.34862772732838</v>
      </c>
      <c r="R272" s="84">
        <f t="shared" si="108"/>
        <v>68.466407568731611</v>
      </c>
      <c r="T272" s="74">
        <f t="shared" si="109"/>
        <v>67.84865188462588</v>
      </c>
      <c r="V272" s="119">
        <f>Weather_Factors!BF40</f>
        <v>1.0091049072744467</v>
      </c>
      <c r="X272" s="125">
        <f t="shared" si="110"/>
        <v>2189.1127078521054</v>
      </c>
      <c r="Y272" s="125">
        <f t="shared" si="110"/>
        <v>874.74094183641603</v>
      </c>
      <c r="Z272" s="125">
        <f t="shared" si="110"/>
        <v>818.51304756794104</v>
      </c>
      <c r="AA272" s="125">
        <f t="shared" si="110"/>
        <v>1640.9306653711103</v>
      </c>
      <c r="AC272" s="71"/>
      <c r="AD272" s="71"/>
      <c r="AF272" s="73">
        <f t="shared" si="111"/>
        <v>0.96717015376833826</v>
      </c>
      <c r="AG272" s="73">
        <f t="shared" si="112"/>
        <v>1.0670602598433268</v>
      </c>
      <c r="AH272" s="73">
        <f>Wgted_Floorspace!U55</f>
        <v>0.9985469736722653</v>
      </c>
      <c r="AI272" s="73">
        <f t="shared" si="116"/>
        <v>1.0034958923371631</v>
      </c>
      <c r="AJ272" s="73">
        <f t="shared" si="113"/>
        <v>1.0325498360856447</v>
      </c>
      <c r="AK272" s="73">
        <f t="shared" si="117"/>
        <v>1.0313209142957798</v>
      </c>
      <c r="AL272" s="73">
        <f t="shared" si="118"/>
        <v>1.0320288355927534</v>
      </c>
      <c r="AM272" s="73">
        <f t="shared" si="119"/>
        <v>1.0320288355927534</v>
      </c>
      <c r="AN272" s="73"/>
      <c r="AO272" s="73">
        <f t="shared" si="120"/>
        <v>1.0346539520843043</v>
      </c>
      <c r="AR272" s="53"/>
    </row>
    <row r="273" spans="1:44" x14ac:dyDescent="0.2">
      <c r="A273" s="75" t="s">
        <v>79</v>
      </c>
      <c r="B273" s="50">
        <f t="shared" si="121"/>
        <v>1982</v>
      </c>
      <c r="D273" s="79">
        <f>SEDS_CensusRgn!J30*National_Calibration!X21</f>
        <v>1904.5848990561169</v>
      </c>
      <c r="F273" s="125">
        <f t="shared" si="105"/>
        <v>10472.253853068192</v>
      </c>
      <c r="G273" s="125">
        <f t="shared" si="105"/>
        <v>7144.1741891415568</v>
      </c>
      <c r="H273" s="125">
        <f t="shared" si="105"/>
        <v>413.53921911313887</v>
      </c>
      <c r="I273" s="125">
        <f t="shared" si="114"/>
        <v>18029.96726132289</v>
      </c>
      <c r="K273" s="84">
        <f t="shared" si="106"/>
        <v>22.902320432158167</v>
      </c>
      <c r="L273" s="84">
        <f t="shared" si="106"/>
        <v>6.2582281611384492</v>
      </c>
      <c r="M273" s="84">
        <f t="shared" si="106"/>
        <v>0.34016406256366449</v>
      </c>
      <c r="N273" s="79">
        <f t="shared" si="115"/>
        <v>29.500712655860283</v>
      </c>
      <c r="P273" s="84">
        <f t="shared" si="107"/>
        <v>105.63440695434598</v>
      </c>
      <c r="R273" s="84">
        <f t="shared" si="108"/>
        <v>64.560640323303289</v>
      </c>
      <c r="T273" s="74">
        <f t="shared" si="109"/>
        <v>64.681148055874786</v>
      </c>
      <c r="V273" s="119">
        <f>Weather_Factors!BF41</f>
        <v>0.99813689558405194</v>
      </c>
      <c r="X273" s="125">
        <f t="shared" si="110"/>
        <v>2186.9523746741661</v>
      </c>
      <c r="Y273" s="125">
        <f t="shared" si="110"/>
        <v>875.99042176915873</v>
      </c>
      <c r="Z273" s="125">
        <f t="shared" si="110"/>
        <v>822.5678408281758</v>
      </c>
      <c r="AA273" s="125">
        <f t="shared" si="110"/>
        <v>1636.2044494192701</v>
      </c>
      <c r="AC273" s="71"/>
      <c r="AD273" s="71"/>
      <c r="AF273" s="73">
        <f t="shared" si="111"/>
        <v>0.97753293134519204</v>
      </c>
      <c r="AG273" s="73">
        <f t="shared" si="112"/>
        <v>1.0032902049028041</v>
      </c>
      <c r="AH273" s="73">
        <f>Wgted_Floorspace!U56</f>
        <v>0.9995898966745419</v>
      </c>
      <c r="AI273" s="73">
        <f t="shared" si="116"/>
        <v>1.0006056189124188</v>
      </c>
      <c r="AJ273" s="73">
        <f t="shared" si="113"/>
        <v>1.0213270002918013</v>
      </c>
      <c r="AK273" s="73">
        <f t="shared" si="117"/>
        <v>0.98214806146678446</v>
      </c>
      <c r="AL273" s="73">
        <f t="shared" si="118"/>
        <v>0.98074921498855638</v>
      </c>
      <c r="AM273" s="73">
        <f t="shared" si="119"/>
        <v>0.98074921498855638</v>
      </c>
      <c r="AN273" s="73"/>
      <c r="AO273" s="73">
        <f t="shared" si="120"/>
        <v>1.0215264319765036</v>
      </c>
      <c r="AR273" s="53"/>
    </row>
    <row r="274" spans="1:44" x14ac:dyDescent="0.2">
      <c r="A274" s="75" t="s">
        <v>79</v>
      </c>
      <c r="B274" s="50">
        <f t="shared" si="121"/>
        <v>1983</v>
      </c>
      <c r="D274" s="79">
        <f>SEDS_CensusRgn!J31*National_Calibration!X22</f>
        <v>1852.8722817353475</v>
      </c>
      <c r="F274" s="125">
        <f t="shared" si="105"/>
        <v>10545.103891425293</v>
      </c>
      <c r="G274" s="125">
        <f t="shared" si="105"/>
        <v>7245.7068664238304</v>
      </c>
      <c r="H274" s="125">
        <f t="shared" si="105"/>
        <v>416.29611949938624</v>
      </c>
      <c r="I274" s="125">
        <f t="shared" si="114"/>
        <v>18207.106877348513</v>
      </c>
      <c r="K274" s="84">
        <f t="shared" si="106"/>
        <v>23.041607132957768</v>
      </c>
      <c r="L274" s="84">
        <f t="shared" si="106"/>
        <v>6.3567613331933677</v>
      </c>
      <c r="M274" s="84">
        <f t="shared" si="106"/>
        <v>0.34410353935496368</v>
      </c>
      <c r="N274" s="79">
        <f t="shared" si="115"/>
        <v>29.742472005506102</v>
      </c>
      <c r="P274" s="84">
        <f t="shared" si="107"/>
        <v>101.76643077986807</v>
      </c>
      <c r="R274" s="84">
        <f t="shared" si="108"/>
        <v>62.297185028612716</v>
      </c>
      <c r="T274" s="74">
        <f t="shared" si="109"/>
        <v>64.739907150229627</v>
      </c>
      <c r="V274" s="119">
        <f>Weather_Factors!BF42</f>
        <v>0.96226868049179382</v>
      </c>
      <c r="X274" s="125">
        <f t="shared" si="110"/>
        <v>2185.0526434067619</v>
      </c>
      <c r="Y274" s="125">
        <f t="shared" si="110"/>
        <v>877.31417381100766</v>
      </c>
      <c r="Z274" s="125">
        <f t="shared" si="110"/>
        <v>826.58358614719452</v>
      </c>
      <c r="AA274" s="125">
        <f t="shared" si="110"/>
        <v>1633.5638718367031</v>
      </c>
      <c r="AC274" s="71"/>
      <c r="AD274" s="71"/>
      <c r="AF274" s="73">
        <f t="shared" si="111"/>
        <v>0.98713693148568837</v>
      </c>
      <c r="AG274" s="73">
        <f t="shared" si="112"/>
        <v>0.96655309697992531</v>
      </c>
      <c r="AH274" s="73">
        <f>Wgted_Floorspace!U57</f>
        <v>1.0002302891240265</v>
      </c>
      <c r="AI274" s="73">
        <f t="shared" si="116"/>
        <v>0.99899079824179393</v>
      </c>
      <c r="AJ274" s="73">
        <f t="shared" si="113"/>
        <v>0.98462544493594861</v>
      </c>
      <c r="AK274" s="73">
        <f t="shared" si="117"/>
        <v>0.98241089972701601</v>
      </c>
      <c r="AL274" s="73">
        <f t="shared" si="118"/>
        <v>0.95412025827075242</v>
      </c>
      <c r="AM274" s="73">
        <f t="shared" si="119"/>
        <v>0.95412025827075242</v>
      </c>
      <c r="AN274" s="73"/>
      <c r="AO274" s="73">
        <f t="shared" si="120"/>
        <v>0.98385827890193689</v>
      </c>
      <c r="AR274" s="53"/>
    </row>
    <row r="275" spans="1:44" x14ac:dyDescent="0.2">
      <c r="A275" s="75" t="s">
        <v>79</v>
      </c>
      <c r="B275" s="50">
        <f t="shared" si="121"/>
        <v>1984</v>
      </c>
      <c r="D275" s="79">
        <f>SEDS_CensusRgn!J32*National_Calibration!X23</f>
        <v>1963.2589372230329</v>
      </c>
      <c r="F275" s="125">
        <f t="shared" si="105"/>
        <v>10611.332117007547</v>
      </c>
      <c r="G275" s="125">
        <f t="shared" si="105"/>
        <v>7267.5621963593912</v>
      </c>
      <c r="H275" s="125">
        <f t="shared" si="105"/>
        <v>434.97811453752877</v>
      </c>
      <c r="I275" s="125">
        <f t="shared" si="114"/>
        <v>18313.872427904465</v>
      </c>
      <c r="K275" s="84">
        <f t="shared" si="106"/>
        <v>23.180067513252517</v>
      </c>
      <c r="L275" s="84">
        <f t="shared" si="106"/>
        <v>6.3866443996580626</v>
      </c>
      <c r="M275" s="84">
        <f t="shared" si="106"/>
        <v>0.36137571707054128</v>
      </c>
      <c r="N275" s="79">
        <f t="shared" si="115"/>
        <v>29.928087629981121</v>
      </c>
      <c r="P275" s="84">
        <f t="shared" si="107"/>
        <v>107.20064502751785</v>
      </c>
      <c r="R275" s="84">
        <f t="shared" si="108"/>
        <v>65.599211065403821</v>
      </c>
      <c r="T275" s="74">
        <f t="shared" si="109"/>
        <v>67.34323196641661</v>
      </c>
      <c r="V275" s="119">
        <f>Weather_Factors!BF43</f>
        <v>0.97410250666492348</v>
      </c>
      <c r="X275" s="125">
        <f t="shared" si="110"/>
        <v>2184.4634827799005</v>
      </c>
      <c r="Y275" s="125">
        <f t="shared" si="110"/>
        <v>878.78771823341049</v>
      </c>
      <c r="Z275" s="125">
        <f t="shared" si="110"/>
        <v>830.79057311827751</v>
      </c>
      <c r="AA275" s="125">
        <f t="shared" si="110"/>
        <v>1634.175827520799</v>
      </c>
      <c r="AC275" s="71"/>
      <c r="AD275" s="71"/>
      <c r="AF275" s="73">
        <f t="shared" si="111"/>
        <v>0.9929254523459301</v>
      </c>
      <c r="AG275" s="73">
        <f t="shared" si="112"/>
        <v>1.0181659576302116</v>
      </c>
      <c r="AH275" s="73">
        <f>Wgted_Floorspace!U58</f>
        <v>1.0001554127653951</v>
      </c>
      <c r="AI275" s="73">
        <f t="shared" si="116"/>
        <v>0.99936503405092458</v>
      </c>
      <c r="AJ275" s="73">
        <f t="shared" si="113"/>
        <v>0.99673421101888648</v>
      </c>
      <c r="AK275" s="73">
        <f t="shared" si="117"/>
        <v>1.0219921679497361</v>
      </c>
      <c r="AL275" s="73">
        <f t="shared" si="118"/>
        <v>1.0109628940432049</v>
      </c>
      <c r="AM275" s="73">
        <f t="shared" si="119"/>
        <v>1.0109628940432049</v>
      </c>
      <c r="AN275" s="73"/>
      <c r="AO275" s="73">
        <f t="shared" si="120"/>
        <v>0.99625612559516918</v>
      </c>
      <c r="AR275" s="53"/>
    </row>
    <row r="276" spans="1:44" x14ac:dyDescent="0.2">
      <c r="A276" s="75" t="s">
        <v>79</v>
      </c>
      <c r="B276" s="50">
        <f t="shared" si="121"/>
        <v>1985</v>
      </c>
      <c r="D276" s="79">
        <f>SEDS_CensusRgn!J33*National_Calibration!X24</f>
        <v>1941.9693331881385</v>
      </c>
      <c r="F276" s="125">
        <f t="shared" ref="F276:H303" si="122">F51</f>
        <v>10697.748106530891</v>
      </c>
      <c r="G276" s="125">
        <f t="shared" si="122"/>
        <v>7292.9497008299923</v>
      </c>
      <c r="H276" s="125">
        <f t="shared" si="122"/>
        <v>453.6601095756713</v>
      </c>
      <c r="I276" s="125">
        <f t="shared" ref="I276:I301" si="123">SUM(F276:H276)</f>
        <v>18444.357916936555</v>
      </c>
      <c r="K276" s="84">
        <f t="shared" ref="K276:M303" si="124">K51</f>
        <v>23.360246719840948</v>
      </c>
      <c r="L276" s="84">
        <f t="shared" si="124"/>
        <v>6.420114687987323</v>
      </c>
      <c r="M276" s="84">
        <f t="shared" si="124"/>
        <v>0.38011332863692882</v>
      </c>
      <c r="N276" s="79">
        <f t="shared" ref="N276:N300" si="125">SUM(K276:M276)</f>
        <v>30.160474736465197</v>
      </c>
      <c r="P276" s="84">
        <f t="shared" ref="P276:P301" si="126">D276/I276*1000</f>
        <v>105.28798790034988</v>
      </c>
      <c r="R276" s="84">
        <f t="shared" ref="R276:R300" si="127">D276/N276</f>
        <v>64.387890116338966</v>
      </c>
      <c r="T276" s="74">
        <f t="shared" ref="T276:T300" si="128">R276/V276</f>
        <v>65.883839139278606</v>
      </c>
      <c r="V276" s="119">
        <f>Weather_Factors!BF44</f>
        <v>0.97729414310879492</v>
      </c>
      <c r="X276" s="125">
        <f t="shared" si="110"/>
        <v>2183.6601953246309</v>
      </c>
      <c r="Y276" s="125">
        <f t="shared" si="110"/>
        <v>880.3179716509859</v>
      </c>
      <c r="Z276" s="125">
        <f t="shared" si="110"/>
        <v>837.88131381545952</v>
      </c>
      <c r="AA276" s="125">
        <f t="shared" si="110"/>
        <v>1635.2141328145831</v>
      </c>
      <c r="AC276" s="71">
        <f t="shared" ref="AC276:AC303" si="129">T276/U$305</f>
        <v>1</v>
      </c>
      <c r="AD276" s="71"/>
      <c r="AF276" s="73">
        <f t="shared" si="111"/>
        <v>1</v>
      </c>
      <c r="AG276" s="73">
        <f t="shared" si="112"/>
        <v>1</v>
      </c>
      <c r="AH276" s="73">
        <f>Wgted_Floorspace!U59</f>
        <v>1</v>
      </c>
      <c r="AI276" s="73">
        <f>AA276/AA$229</f>
        <v>1</v>
      </c>
      <c r="AJ276" s="73">
        <f t="shared" si="113"/>
        <v>1</v>
      </c>
      <c r="AK276" s="73">
        <f>AG276/(AH276*AI276*AJ276)</f>
        <v>1</v>
      </c>
      <c r="AL276" s="73">
        <f t="shared" ref="AL276:AL298" si="130">AF276*AH276*AI276*AJ276*AK276</f>
        <v>1</v>
      </c>
      <c r="AM276" s="73">
        <f t="shared" ref="AM276:AM298" si="131">AF276*AG276</f>
        <v>1</v>
      </c>
      <c r="AN276" s="73"/>
      <c r="AO276" s="73">
        <f t="shared" ref="AO276:AO298" si="132">AH276*AI276*AJ276</f>
        <v>1</v>
      </c>
      <c r="AR276" s="53"/>
    </row>
    <row r="277" spans="1:44" x14ac:dyDescent="0.2">
      <c r="A277" s="75" t="s">
        <v>79</v>
      </c>
      <c r="B277" s="50">
        <f t="shared" si="121"/>
        <v>1986</v>
      </c>
      <c r="D277" s="79">
        <f>SEDS_CensusRgn!J34*National_Calibration!X25</f>
        <v>1967.1252784936764</v>
      </c>
      <c r="F277" s="125">
        <f t="shared" si="122"/>
        <v>10797.193443699889</v>
      </c>
      <c r="G277" s="125">
        <f t="shared" si="122"/>
        <v>7326.5605491399838</v>
      </c>
      <c r="H277" s="125">
        <f t="shared" si="122"/>
        <v>472.34210461381383</v>
      </c>
      <c r="I277" s="125">
        <f t="shared" si="123"/>
        <v>18596.096097453687</v>
      </c>
      <c r="K277" s="84">
        <f t="shared" si="124"/>
        <v>23.497547073751065</v>
      </c>
      <c r="L277" s="84">
        <f t="shared" si="124"/>
        <v>6.6087420079757484</v>
      </c>
      <c r="M277" s="84">
        <f t="shared" si="124"/>
        <v>0.39911573788499199</v>
      </c>
      <c r="N277" s="79">
        <f t="shared" si="125"/>
        <v>30.505404819611805</v>
      </c>
      <c r="P277" s="84">
        <f t="shared" si="126"/>
        <v>105.78162578773883</v>
      </c>
      <c r="R277" s="84">
        <f t="shared" si="127"/>
        <v>64.484483655467486</v>
      </c>
      <c r="T277" s="74">
        <f t="shared" si="128"/>
        <v>66.07631863019887</v>
      </c>
      <c r="V277" s="119">
        <f>Weather_Factors!BF45</f>
        <v>0.97590914554970587</v>
      </c>
      <c r="X277" s="125">
        <f t="shared" si="110"/>
        <v>2176.2643409396146</v>
      </c>
      <c r="Y277" s="125">
        <f t="shared" si="110"/>
        <v>902.02516769638999</v>
      </c>
      <c r="Z277" s="125">
        <f t="shared" si="110"/>
        <v>844.97175667053534</v>
      </c>
      <c r="AA277" s="125">
        <f t="shared" si="110"/>
        <v>1640.4198311165337</v>
      </c>
      <c r="AC277" s="71">
        <f t="shared" si="129"/>
        <v>1.0029214977972574</v>
      </c>
      <c r="AD277" s="71"/>
      <c r="AF277" s="73">
        <f t="shared" si="111"/>
        <v>1.0082268074172318</v>
      </c>
      <c r="AG277" s="73">
        <f t="shared" si="112"/>
        <v>1.0046884539939747</v>
      </c>
      <c r="AH277" s="73">
        <f>Wgted_Floorspace!U60</f>
        <v>1.0015655394848739</v>
      </c>
      <c r="AI277" s="73">
        <f t="shared" ref="AI277:AI300" si="133">AA277/AA$229</f>
        <v>1.0031834963981081</v>
      </c>
      <c r="AJ277" s="73">
        <f t="shared" si="113"/>
        <v>0.99858282425116829</v>
      </c>
      <c r="AK277" s="73">
        <f t="shared" ref="AK277:AK300" si="134">AG277/(AH277*AI277*AJ277)</f>
        <v>1.0013538388242476</v>
      </c>
      <c r="AL277" s="73">
        <f t="shared" si="130"/>
        <v>1.012953832419299</v>
      </c>
      <c r="AM277" s="73">
        <f t="shared" si="131"/>
        <v>1.0129538324192995</v>
      </c>
      <c r="AN277" s="73"/>
      <c r="AO277" s="73">
        <f t="shared" si="132"/>
        <v>1.0033301067419309</v>
      </c>
      <c r="AR277" s="53"/>
    </row>
    <row r="278" spans="1:44" x14ac:dyDescent="0.2">
      <c r="A278" s="75" t="s">
        <v>79</v>
      </c>
      <c r="B278" s="50">
        <f t="shared" si="121"/>
        <v>1987</v>
      </c>
      <c r="D278" s="79">
        <f>SEDS_CensusRgn!J35*National_Calibration!X26</f>
        <v>1993.7247388924259</v>
      </c>
      <c r="F278" s="125">
        <f t="shared" si="122"/>
        <v>10897.897092972609</v>
      </c>
      <c r="G278" s="125">
        <f t="shared" si="122"/>
        <v>7352.2376740109321</v>
      </c>
      <c r="H278" s="125">
        <f t="shared" si="122"/>
        <v>489.80618241722578</v>
      </c>
      <c r="I278" s="125">
        <f t="shared" si="123"/>
        <v>18739.940949400767</v>
      </c>
      <c r="K278" s="84">
        <f t="shared" si="124"/>
        <v>23.855811601734327</v>
      </c>
      <c r="L278" s="84">
        <f t="shared" si="124"/>
        <v>6.7613745231987226</v>
      </c>
      <c r="M278" s="84">
        <f t="shared" si="124"/>
        <v>0.4173453835009171</v>
      </c>
      <c r="N278" s="79">
        <f t="shared" si="125"/>
        <v>31.034531508433965</v>
      </c>
      <c r="P278" s="84">
        <f t="shared" si="126"/>
        <v>106.38906196533014</v>
      </c>
      <c r="R278" s="84">
        <f t="shared" si="127"/>
        <v>64.24214067322427</v>
      </c>
      <c r="T278" s="74">
        <f t="shared" si="128"/>
        <v>65.584330147766707</v>
      </c>
      <c r="V278" s="119">
        <f>Weather_Factors!BF46</f>
        <v>0.97953490610457739</v>
      </c>
      <c r="X278" s="125">
        <f t="shared" si="110"/>
        <v>2189.0288922912928</v>
      </c>
      <c r="Y278" s="125">
        <f t="shared" si="110"/>
        <v>919.63492245349698</v>
      </c>
      <c r="Z278" s="125">
        <f t="shared" si="110"/>
        <v>852.06230236068097</v>
      </c>
      <c r="AA278" s="125">
        <f t="shared" si="110"/>
        <v>1656.0634631789665</v>
      </c>
      <c r="AC278" s="71">
        <f t="shared" si="129"/>
        <v>0.99545398392952278</v>
      </c>
      <c r="AD278" s="71"/>
      <c r="AF278" s="73">
        <f t="shared" si="111"/>
        <v>1.0160256612778475</v>
      </c>
      <c r="AG278" s="73">
        <f t="shared" si="112"/>
        <v>1.0104577367935113</v>
      </c>
      <c r="AH278" s="73">
        <f>Wgted_Floorspace!U61</f>
        <v>1.0020962961358626</v>
      </c>
      <c r="AI278" s="73">
        <f t="shared" si="133"/>
        <v>1.0127502141438178</v>
      </c>
      <c r="AJ278" s="73">
        <f t="shared" si="113"/>
        <v>1.0022928235184696</v>
      </c>
      <c r="AK278" s="73">
        <f t="shared" si="134"/>
        <v>0.9933715829187747</v>
      </c>
      <c r="AL278" s="73">
        <f t="shared" si="130"/>
        <v>1.0266509902189445</v>
      </c>
      <c r="AM278" s="73">
        <f t="shared" si="131"/>
        <v>1.0266509902189445</v>
      </c>
      <c r="AN278" s="73"/>
      <c r="AO278" s="73">
        <f t="shared" si="132"/>
        <v>1.0172001637338297</v>
      </c>
      <c r="AR278" s="53"/>
    </row>
    <row r="279" spans="1:44" x14ac:dyDescent="0.2">
      <c r="A279" s="75" t="s">
        <v>79</v>
      </c>
      <c r="B279" s="50">
        <f t="shared" si="121"/>
        <v>1988</v>
      </c>
      <c r="D279" s="79">
        <f>SEDS_CensusRgn!J36*National_Calibration!X27</f>
        <v>2097.7148243314073</v>
      </c>
      <c r="F279" s="125">
        <f t="shared" si="122"/>
        <v>11099.927467844778</v>
      </c>
      <c r="G279" s="125">
        <f t="shared" si="122"/>
        <v>7333.1599586774319</v>
      </c>
      <c r="H279" s="125">
        <f t="shared" si="122"/>
        <v>513.30429395124656</v>
      </c>
      <c r="I279" s="125">
        <f t="shared" si="123"/>
        <v>18946.391720473453</v>
      </c>
      <c r="K279" s="84">
        <f t="shared" si="124"/>
        <v>24.42425906055437</v>
      </c>
      <c r="L279" s="84">
        <f t="shared" si="124"/>
        <v>6.8401516806316174</v>
      </c>
      <c r="M279" s="84">
        <f t="shared" si="124"/>
        <v>0.45036613977528434</v>
      </c>
      <c r="N279" s="79">
        <f t="shared" si="125"/>
        <v>31.714776880961271</v>
      </c>
      <c r="P279" s="84">
        <f t="shared" si="126"/>
        <v>110.71843416309284</v>
      </c>
      <c r="R279" s="84">
        <f t="shared" si="127"/>
        <v>66.143136753097849</v>
      </c>
      <c r="T279" s="74">
        <f t="shared" si="128"/>
        <v>64.918765320322336</v>
      </c>
      <c r="V279" s="119">
        <f>Weather_Factors!BF47</f>
        <v>1.018860054203653</v>
      </c>
      <c r="X279" s="125">
        <f t="shared" si="110"/>
        <v>2200.3980774927277</v>
      </c>
      <c r="Y279" s="125">
        <f t="shared" si="110"/>
        <v>932.77000899694951</v>
      </c>
      <c r="Z279" s="125">
        <f t="shared" si="110"/>
        <v>877.38626986444012</v>
      </c>
      <c r="AA279" s="125">
        <f t="shared" si="110"/>
        <v>1673.9217339568838</v>
      </c>
      <c r="AC279" s="71">
        <f t="shared" si="129"/>
        <v>0.98535188854255895</v>
      </c>
      <c r="AD279" s="71"/>
      <c r="AF279" s="73">
        <f t="shared" si="111"/>
        <v>1.0272188278820975</v>
      </c>
      <c r="AG279" s="73">
        <f t="shared" si="112"/>
        <v>1.0515770732353877</v>
      </c>
      <c r="AH279" s="73">
        <f>Wgted_Floorspace!U62</f>
        <v>1.0013032702068028</v>
      </c>
      <c r="AI279" s="73">
        <f t="shared" si="133"/>
        <v>1.0236712736060298</v>
      </c>
      <c r="AJ279" s="73">
        <f t="shared" si="113"/>
        <v>1.0425316281571442</v>
      </c>
      <c r="AK279" s="73">
        <f t="shared" si="134"/>
        <v>0.98406938023786816</v>
      </c>
      <c r="AL279" s="73">
        <f t="shared" si="130"/>
        <v>1.0801997685965417</v>
      </c>
      <c r="AM279" s="73">
        <f t="shared" si="131"/>
        <v>1.0801997685965417</v>
      </c>
      <c r="AN279" s="73"/>
      <c r="AO279" s="73">
        <f t="shared" si="132"/>
        <v>1.0686005421499871</v>
      </c>
      <c r="AR279" s="53"/>
    </row>
    <row r="280" spans="1:44" x14ac:dyDescent="0.2">
      <c r="A280" s="75" t="s">
        <v>79</v>
      </c>
      <c r="B280" s="50">
        <f t="shared" si="121"/>
        <v>1989</v>
      </c>
      <c r="D280" s="79">
        <f>SEDS_CensusRgn!J37*National_Calibration!X28</f>
        <v>2117.8898249309213</v>
      </c>
      <c r="F280" s="125">
        <f t="shared" si="122"/>
        <v>11295.43639692226</v>
      </c>
      <c r="G280" s="125">
        <f t="shared" si="122"/>
        <v>7300.6176819249367</v>
      </c>
      <c r="H280" s="125">
        <f t="shared" si="122"/>
        <v>536.01618023911897</v>
      </c>
      <c r="I280" s="125">
        <f t="shared" si="123"/>
        <v>19132.070259086315</v>
      </c>
      <c r="K280" s="84">
        <f t="shared" si="124"/>
        <v>24.973719565772406</v>
      </c>
      <c r="L280" s="84">
        <f t="shared" si="124"/>
        <v>6.8914856981274291</v>
      </c>
      <c r="M280" s="84">
        <f t="shared" si="124"/>
        <v>0.48386218743989462</v>
      </c>
      <c r="N280" s="79">
        <f t="shared" si="125"/>
        <v>32.349067451339728</v>
      </c>
      <c r="P280" s="84">
        <f t="shared" si="126"/>
        <v>110.69841351461066</v>
      </c>
      <c r="R280" s="84">
        <f t="shared" si="127"/>
        <v>65.469888061431874</v>
      </c>
      <c r="T280" s="74">
        <f t="shared" si="128"/>
        <v>63.662491825417518</v>
      </c>
      <c r="V280" s="119">
        <f>Weather_Factors!BF48</f>
        <v>1.0283902842033077</v>
      </c>
      <c r="X280" s="125">
        <f t="shared" si="110"/>
        <v>2210.9565923966566</v>
      </c>
      <c r="Y280" s="125">
        <f t="shared" si="110"/>
        <v>943.9592645961385</v>
      </c>
      <c r="Z280" s="125">
        <f t="shared" si="110"/>
        <v>902.70071180321793</v>
      </c>
      <c r="AA280" s="125">
        <f t="shared" si="110"/>
        <v>1690.8294300234613</v>
      </c>
      <c r="AC280" s="71">
        <f t="shared" si="129"/>
        <v>0.96628388170936497</v>
      </c>
      <c r="AD280" s="71"/>
      <c r="AF280" s="73">
        <f t="shared" si="111"/>
        <v>1.0372857838286833</v>
      </c>
      <c r="AG280" s="73">
        <f t="shared" si="112"/>
        <v>1.0513869219286582</v>
      </c>
      <c r="AH280" s="73">
        <f>Wgted_Floorspace!U63</f>
        <v>1.000329323839906</v>
      </c>
      <c r="AI280" s="73">
        <f t="shared" si="133"/>
        <v>1.0340110179412108</v>
      </c>
      <c r="AJ280" s="73">
        <f t="shared" si="113"/>
        <v>1.0522832777161386</v>
      </c>
      <c r="AK280" s="73">
        <f t="shared" si="134"/>
        <v>0.9659657661540374</v>
      </c>
      <c r="AL280" s="73">
        <f t="shared" si="130"/>
        <v>1.0905887074199947</v>
      </c>
      <c r="AM280" s="73">
        <f t="shared" si="131"/>
        <v>1.0905887074199949</v>
      </c>
      <c r="AN280" s="73"/>
      <c r="AO280" s="73">
        <f t="shared" si="132"/>
        <v>1.0884308313686131</v>
      </c>
      <c r="AR280" s="53"/>
    </row>
    <row r="281" spans="1:44" x14ac:dyDescent="0.2">
      <c r="A281" s="75" t="s">
        <v>79</v>
      </c>
      <c r="B281" s="50">
        <f t="shared" si="121"/>
        <v>1990</v>
      </c>
      <c r="D281" s="79">
        <f>SEDS_CensusRgn!J38*National_Calibration!X29</f>
        <v>1820.3967745704449</v>
      </c>
      <c r="F281" s="125">
        <f t="shared" si="122"/>
        <v>11341.183935558944</v>
      </c>
      <c r="G281" s="125">
        <f t="shared" si="122"/>
        <v>7212.1754008091502</v>
      </c>
      <c r="H281" s="125">
        <f t="shared" si="122"/>
        <v>527.72130021593125</v>
      </c>
      <c r="I281" s="125">
        <f t="shared" si="123"/>
        <v>19081.080636584022</v>
      </c>
      <c r="K281" s="84">
        <f t="shared" si="124"/>
        <v>25.202948375604873</v>
      </c>
      <c r="L281" s="84">
        <f t="shared" si="124"/>
        <v>6.8717755243094336</v>
      </c>
      <c r="M281" s="84">
        <f t="shared" si="124"/>
        <v>0.48972898466716219</v>
      </c>
      <c r="N281" s="79">
        <f t="shared" si="125"/>
        <v>32.564452884581463</v>
      </c>
      <c r="P281" s="84">
        <f t="shared" si="126"/>
        <v>95.403232617769618</v>
      </c>
      <c r="R281" s="84">
        <f t="shared" si="127"/>
        <v>55.901346815882228</v>
      </c>
      <c r="T281" s="74">
        <f t="shared" si="128"/>
        <v>62.498956291311352</v>
      </c>
      <c r="V281" s="119">
        <f>Weather_Factors!BF49</f>
        <v>0.89443648555221833</v>
      </c>
      <c r="X281" s="125">
        <f t="shared" ref="X281:AA299" si="135">X56</f>
        <v>2222.2502093969224</v>
      </c>
      <c r="Y281" s="125">
        <f t="shared" si="135"/>
        <v>952.80205242075419</v>
      </c>
      <c r="Z281" s="125">
        <f t="shared" si="135"/>
        <v>928.00685601808482</v>
      </c>
      <c r="AA281" s="125">
        <f t="shared" si="135"/>
        <v>1706.6356725177225</v>
      </c>
      <c r="AC281" s="71">
        <f t="shared" si="129"/>
        <v>0.948623472885185</v>
      </c>
      <c r="AD281" s="71"/>
      <c r="AF281" s="73">
        <f t="shared" si="111"/>
        <v>1.0345212732541258</v>
      </c>
      <c r="AG281" s="73">
        <f t="shared" si="112"/>
        <v>0.90611697041892647</v>
      </c>
      <c r="AH281" s="73">
        <f>Wgted_Floorspace!U64</f>
        <v>0.9995317490098089</v>
      </c>
      <c r="AI281" s="73">
        <f t="shared" si="133"/>
        <v>1.0436771785846826</v>
      </c>
      <c r="AJ281" s="73">
        <f t="shared" si="113"/>
        <v>0.91521727809295517</v>
      </c>
      <c r="AK281" s="73">
        <f t="shared" si="134"/>
        <v>0.94906787485734578</v>
      </c>
      <c r="AL281" s="73">
        <f t="shared" si="130"/>
        <v>0.93739728195495886</v>
      </c>
      <c r="AM281" s="73">
        <f t="shared" si="131"/>
        <v>0.93739728195495886</v>
      </c>
      <c r="AN281" s="73"/>
      <c r="AO281" s="73">
        <f t="shared" si="132"/>
        <v>0.95474411727941455</v>
      </c>
      <c r="AR281" s="53"/>
    </row>
    <row r="282" spans="1:44" x14ac:dyDescent="0.2">
      <c r="A282" s="75" t="s">
        <v>79</v>
      </c>
      <c r="B282" s="50">
        <f t="shared" si="121"/>
        <v>1991</v>
      </c>
      <c r="D282" s="79">
        <f>SEDS_CensusRgn!J39*National_Calibration!X30</f>
        <v>1808.4402964095721</v>
      </c>
      <c r="F282" s="125">
        <f t="shared" si="122"/>
        <v>11370.389254114825</v>
      </c>
      <c r="G282" s="125">
        <f t="shared" si="122"/>
        <v>7114.2189112878787</v>
      </c>
      <c r="H282" s="125">
        <f t="shared" si="122"/>
        <v>517.44430525278892</v>
      </c>
      <c r="I282" s="125">
        <f t="shared" si="123"/>
        <v>19002.052470655493</v>
      </c>
      <c r="K282" s="84">
        <f t="shared" si="124"/>
        <v>25.360069505124549</v>
      </c>
      <c r="L282" s="84">
        <f t="shared" si="124"/>
        <v>6.8126056599983027</v>
      </c>
      <c r="M282" s="84">
        <f t="shared" si="124"/>
        <v>0.48804750825982696</v>
      </c>
      <c r="N282" s="79">
        <f t="shared" si="125"/>
        <v>32.660722673382679</v>
      </c>
      <c r="P282" s="84">
        <f t="shared" si="126"/>
        <v>95.170787429532254</v>
      </c>
      <c r="R282" s="84">
        <f t="shared" si="127"/>
        <v>55.370492395239808</v>
      </c>
      <c r="T282" s="74">
        <f t="shared" si="128"/>
        <v>60.632681022102162</v>
      </c>
      <c r="V282" s="119">
        <f>Weather_Factors!BF50</f>
        <v>0.91321200814220715</v>
      </c>
      <c r="X282" s="125">
        <f t="shared" si="135"/>
        <v>2230.360714867084</v>
      </c>
      <c r="Y282" s="125">
        <f t="shared" si="135"/>
        <v>957.60416497571975</v>
      </c>
      <c r="Z282" s="125">
        <f t="shared" si="135"/>
        <v>943.18848097361774</v>
      </c>
      <c r="AA282" s="125">
        <f t="shared" si="135"/>
        <v>1718.7997309143318</v>
      </c>
      <c r="AC282" s="71">
        <f t="shared" si="129"/>
        <v>0.92029671941133417</v>
      </c>
      <c r="AD282" s="71"/>
      <c r="AF282" s="73">
        <f t="shared" si="111"/>
        <v>1.0302365935550857</v>
      </c>
      <c r="AG282" s="73">
        <f t="shared" si="112"/>
        <v>0.9039092618961142</v>
      </c>
      <c r="AH282" s="73">
        <f>Wgted_Floorspace!U65</f>
        <v>0.99854660942530993</v>
      </c>
      <c r="AI282" s="73">
        <f t="shared" si="133"/>
        <v>1.0511159954053715</v>
      </c>
      <c r="AJ282" s="73">
        <f t="shared" si="113"/>
        <v>0.93442901973939896</v>
      </c>
      <c r="AK282" s="73">
        <f t="shared" si="134"/>
        <v>0.92163621680212771</v>
      </c>
      <c r="AL282" s="73">
        <f t="shared" si="130"/>
        <v>0.93124039885874443</v>
      </c>
      <c r="AM282" s="73">
        <f t="shared" si="131"/>
        <v>0.93124039885874454</v>
      </c>
      <c r="AN282" s="73"/>
      <c r="AO282" s="73">
        <f t="shared" si="132"/>
        <v>0.98076577874996917</v>
      </c>
      <c r="AR282" s="53"/>
    </row>
    <row r="283" spans="1:44" x14ac:dyDescent="0.2">
      <c r="A283" s="75" t="s">
        <v>79</v>
      </c>
      <c r="B283" s="50">
        <f t="shared" si="121"/>
        <v>1992</v>
      </c>
      <c r="D283" s="79">
        <f>SEDS_CensusRgn!J40*National_Calibration!X31</f>
        <v>1991.6769635924597</v>
      </c>
      <c r="F283" s="125">
        <f t="shared" si="122"/>
        <v>11439.323006360806</v>
      </c>
      <c r="G283" s="125">
        <f t="shared" si="122"/>
        <v>7134.2589189844166</v>
      </c>
      <c r="H283" s="125">
        <f t="shared" si="122"/>
        <v>524.1456462473833</v>
      </c>
      <c r="I283" s="125">
        <f t="shared" si="123"/>
        <v>19097.727571592604</v>
      </c>
      <c r="K283" s="84">
        <f t="shared" si="124"/>
        <v>25.669780133417369</v>
      </c>
      <c r="L283" s="84">
        <f t="shared" si="124"/>
        <v>6.8454151498851399</v>
      </c>
      <c r="M283" s="84">
        <f t="shared" si="124"/>
        <v>0.5024646022285586</v>
      </c>
      <c r="N283" s="79">
        <f t="shared" si="125"/>
        <v>33.017659885531067</v>
      </c>
      <c r="P283" s="84">
        <f t="shared" si="126"/>
        <v>104.28868859533999</v>
      </c>
      <c r="R283" s="84">
        <f t="shared" si="127"/>
        <v>60.321566413168135</v>
      </c>
      <c r="T283" s="74">
        <f t="shared" si="128"/>
        <v>59.591850920627557</v>
      </c>
      <c r="V283" s="119">
        <f>Weather_Factors!BF51</f>
        <v>1.0122452228159939</v>
      </c>
      <c r="X283" s="125">
        <f t="shared" si="135"/>
        <v>2243.9946943664199</v>
      </c>
      <c r="Y283" s="125">
        <f t="shared" si="135"/>
        <v>959.5131362094728</v>
      </c>
      <c r="Z283" s="125">
        <f t="shared" si="135"/>
        <v>958.63545910559412</v>
      </c>
      <c r="AA283" s="125">
        <f t="shared" si="135"/>
        <v>1728.8789863483034</v>
      </c>
      <c r="AC283" s="71">
        <f t="shared" si="129"/>
        <v>0.90449876174717492</v>
      </c>
      <c r="AD283" s="71"/>
      <c r="AF283" s="73">
        <f t="shared" si="111"/>
        <v>1.0354238221573488</v>
      </c>
      <c r="AG283" s="73">
        <f t="shared" si="112"/>
        <v>0.99050889541211795</v>
      </c>
      <c r="AH283" s="73">
        <f>Wgted_Floorspace!U66</f>
        <v>0.99807210364519872</v>
      </c>
      <c r="AI283" s="73">
        <f t="shared" si="133"/>
        <v>1.057279870357102</v>
      </c>
      <c r="AJ283" s="73">
        <f t="shared" si="113"/>
        <v>1.0357631118058468</v>
      </c>
      <c r="AK283" s="73">
        <f t="shared" si="134"/>
        <v>0.90624590993348952</v>
      </c>
      <c r="AL283" s="73">
        <f t="shared" si="130"/>
        <v>1.0255965063684689</v>
      </c>
      <c r="AM283" s="73">
        <f t="shared" si="131"/>
        <v>1.0255965063684689</v>
      </c>
      <c r="AN283" s="73"/>
      <c r="AO283" s="73">
        <f t="shared" si="132"/>
        <v>1.0929802656817647</v>
      </c>
      <c r="AR283" s="53"/>
    </row>
    <row r="284" spans="1:44" x14ac:dyDescent="0.2">
      <c r="A284" s="75" t="s">
        <v>79</v>
      </c>
      <c r="B284" s="50">
        <f t="shared" si="121"/>
        <v>1993</v>
      </c>
      <c r="D284" s="79">
        <f>SEDS_CensusRgn!J41*National_Calibration!X32</f>
        <v>1991.4617523621496</v>
      </c>
      <c r="F284" s="125">
        <f t="shared" si="122"/>
        <v>11519.730384953949</v>
      </c>
      <c r="G284" s="125">
        <f t="shared" si="122"/>
        <v>7147.1577149775512</v>
      </c>
      <c r="H284" s="125">
        <f t="shared" si="122"/>
        <v>532.67158265637227</v>
      </c>
      <c r="I284" s="125">
        <f t="shared" si="123"/>
        <v>19199.559682587875</v>
      </c>
      <c r="K284" s="84">
        <f t="shared" si="124"/>
        <v>25.995982586276003</v>
      </c>
      <c r="L284" s="84">
        <f t="shared" si="124"/>
        <v>6.8582713503773434</v>
      </c>
      <c r="M284" s="84">
        <f t="shared" si="124"/>
        <v>0.51886761492370836</v>
      </c>
      <c r="N284" s="79">
        <f t="shared" si="125"/>
        <v>33.373121551577057</v>
      </c>
      <c r="P284" s="84">
        <f t="shared" si="126"/>
        <v>103.72434499986012</v>
      </c>
      <c r="R284" s="84">
        <f t="shared" si="127"/>
        <v>59.672624548603018</v>
      </c>
      <c r="T284" s="74">
        <f t="shared" si="128"/>
        <v>59.246101783447429</v>
      </c>
      <c r="V284" s="119">
        <f>Weather_Factors!BF52</f>
        <v>1.0071991701110494</v>
      </c>
      <c r="X284" s="125">
        <f t="shared" si="135"/>
        <v>2256.6485254055647</v>
      </c>
      <c r="Y284" s="125">
        <f t="shared" si="135"/>
        <v>959.58024488604485</v>
      </c>
      <c r="Z284" s="125">
        <f t="shared" si="135"/>
        <v>974.08540612618185</v>
      </c>
      <c r="AA284" s="125">
        <f t="shared" si="135"/>
        <v>1738.2232771641748</v>
      </c>
      <c r="AC284" s="71">
        <f t="shared" si="129"/>
        <v>0.8992509021552465</v>
      </c>
      <c r="AD284" s="71"/>
      <c r="AF284" s="73">
        <f t="shared" si="111"/>
        <v>1.0409448661239573</v>
      </c>
      <c r="AG284" s="73">
        <f t="shared" si="112"/>
        <v>0.98514889559890095</v>
      </c>
      <c r="AH284" s="73">
        <f>Wgted_Floorspace!U67</f>
        <v>0.99737866484736315</v>
      </c>
      <c r="AI284" s="73">
        <f t="shared" si="133"/>
        <v>1.0629942845297509</v>
      </c>
      <c r="AJ284" s="73">
        <f t="shared" si="113"/>
        <v>1.0305998221856993</v>
      </c>
      <c r="AK284" s="73">
        <f t="shared" si="134"/>
        <v>0.90161433550703263</v>
      </c>
      <c r="AL284" s="73">
        <f t="shared" si="130"/>
        <v>1.0254856852413623</v>
      </c>
      <c r="AM284" s="73">
        <f t="shared" si="131"/>
        <v>1.0254856852413623</v>
      </c>
      <c r="AN284" s="73"/>
      <c r="AO284" s="73">
        <f t="shared" si="132"/>
        <v>1.0926499910240355</v>
      </c>
      <c r="AR284" s="53"/>
    </row>
    <row r="285" spans="1:44" x14ac:dyDescent="0.2">
      <c r="A285" s="75" t="s">
        <v>79</v>
      </c>
      <c r="B285" s="50">
        <f t="shared" si="121"/>
        <v>1994</v>
      </c>
      <c r="D285" s="79">
        <f>SEDS_CensusRgn!J42*National_Calibration!X33</f>
        <v>2002.7917310826508</v>
      </c>
      <c r="F285" s="125">
        <f t="shared" si="122"/>
        <v>11632.424313441283</v>
      </c>
      <c r="G285" s="125">
        <f t="shared" si="122"/>
        <v>7199.2000618758302</v>
      </c>
      <c r="H285" s="125">
        <f t="shared" si="122"/>
        <v>542.13680896983169</v>
      </c>
      <c r="I285" s="125">
        <f t="shared" si="123"/>
        <v>19373.761184286945</v>
      </c>
      <c r="K285" s="84">
        <f t="shared" si="124"/>
        <v>26.400185693356942</v>
      </c>
      <c r="L285" s="84">
        <f t="shared" si="124"/>
        <v>6.9255739872316395</v>
      </c>
      <c r="M285" s="84">
        <f t="shared" si="124"/>
        <v>0.53266386098523855</v>
      </c>
      <c r="N285" s="79">
        <f t="shared" si="125"/>
        <v>33.858423541573821</v>
      </c>
      <c r="P285" s="84">
        <f t="shared" si="126"/>
        <v>103.37650557533513</v>
      </c>
      <c r="R285" s="84">
        <f t="shared" si="127"/>
        <v>59.151948661268243</v>
      </c>
      <c r="T285" s="74">
        <f t="shared" si="128"/>
        <v>58.906568280736842</v>
      </c>
      <c r="V285" s="119">
        <f>Weather_Factors!BF53</f>
        <v>1.0041655860745777</v>
      </c>
      <c r="X285" s="125">
        <f t="shared" si="135"/>
        <v>2269.5342760882177</v>
      </c>
      <c r="Y285" s="125">
        <f t="shared" si="135"/>
        <v>961.99215575446954</v>
      </c>
      <c r="Z285" s="125">
        <f t="shared" si="135"/>
        <v>982.52664672853768</v>
      </c>
      <c r="AA285" s="125">
        <f t="shared" si="135"/>
        <v>1747.6432799757351</v>
      </c>
      <c r="AC285" s="71">
        <f t="shared" si="129"/>
        <v>0.89409738488687951</v>
      </c>
      <c r="AD285" s="71"/>
      <c r="AF285" s="73">
        <f t="shared" si="111"/>
        <v>1.0503895701621018</v>
      </c>
      <c r="AG285" s="73">
        <f t="shared" si="112"/>
        <v>0.98184520035824152</v>
      </c>
      <c r="AH285" s="73">
        <f>Wgted_Floorspace!U68</f>
        <v>0.99701563700883267</v>
      </c>
      <c r="AI285" s="73">
        <f t="shared" si="133"/>
        <v>1.0687549996694534</v>
      </c>
      <c r="AJ285" s="73">
        <f t="shared" si="113"/>
        <v>1.0274957577053558</v>
      </c>
      <c r="AK285" s="73">
        <f t="shared" si="134"/>
        <v>0.89677368307811101</v>
      </c>
      <c r="AL285" s="73">
        <f t="shared" si="130"/>
        <v>1.0313199579700161</v>
      </c>
      <c r="AM285" s="73">
        <f t="shared" si="131"/>
        <v>1.0313199579700161</v>
      </c>
      <c r="AN285" s="73"/>
      <c r="AO285" s="73">
        <f t="shared" si="132"/>
        <v>1.0948639761462766</v>
      </c>
      <c r="AR285" s="53"/>
    </row>
    <row r="286" spans="1:44" x14ac:dyDescent="0.2">
      <c r="A286" s="75" t="s">
        <v>79</v>
      </c>
      <c r="B286" s="50">
        <f t="shared" si="121"/>
        <v>1995</v>
      </c>
      <c r="D286" s="79">
        <f>SEDS_CensusRgn!J43*National_Calibration!X34</f>
        <v>1909.8473774630741</v>
      </c>
      <c r="F286" s="125">
        <f t="shared" si="122"/>
        <v>11745.367079480158</v>
      </c>
      <c r="G286" s="125">
        <f t="shared" si="122"/>
        <v>7256.9625299062882</v>
      </c>
      <c r="H286" s="125">
        <f t="shared" si="122"/>
        <v>553.58469057507341</v>
      </c>
      <c r="I286" s="125">
        <f t="shared" si="123"/>
        <v>19555.914299961521</v>
      </c>
      <c r="K286" s="84">
        <f t="shared" si="124"/>
        <v>26.745180730652191</v>
      </c>
      <c r="L286" s="84">
        <f t="shared" si="124"/>
        <v>7.0246065607206969</v>
      </c>
      <c r="M286" s="84">
        <f t="shared" si="124"/>
        <v>0.5485795819127719</v>
      </c>
      <c r="N286" s="79">
        <f t="shared" si="125"/>
        <v>34.318366873285655</v>
      </c>
      <c r="P286" s="84">
        <f t="shared" si="126"/>
        <v>97.660858406749711</v>
      </c>
      <c r="R286" s="84">
        <f t="shared" si="127"/>
        <v>55.650881771700824</v>
      </c>
      <c r="T286" s="74">
        <f t="shared" si="128"/>
        <v>56.165917471363521</v>
      </c>
      <c r="V286" s="119">
        <f>Weather_Factors!BF54</f>
        <v>0.99083010261649707</v>
      </c>
      <c r="X286" s="125">
        <f t="shared" si="135"/>
        <v>2277.0834278459956</v>
      </c>
      <c r="Y286" s="125">
        <f t="shared" si="135"/>
        <v>967.9816495912662</v>
      </c>
      <c r="Z286" s="125">
        <f t="shared" si="135"/>
        <v>990.95872998745313</v>
      </c>
      <c r="AA286" s="125">
        <f t="shared" si="135"/>
        <v>1754.8842946889565</v>
      </c>
      <c r="AC286" s="71">
        <f t="shared" si="129"/>
        <v>0.85249915920395325</v>
      </c>
      <c r="AD286" s="71"/>
      <c r="AF286" s="73">
        <f t="shared" si="111"/>
        <v>1.0602653878237898</v>
      </c>
      <c r="AG286" s="73">
        <f t="shared" si="112"/>
        <v>0.92755935747562313</v>
      </c>
      <c r="AH286" s="73">
        <f>Wgted_Floorspace!U69</f>
        <v>0.9971015023721389</v>
      </c>
      <c r="AI286" s="73">
        <f t="shared" si="133"/>
        <v>1.073183174896118</v>
      </c>
      <c r="AJ286" s="73">
        <f t="shared" si="113"/>
        <v>1.0138504457467064</v>
      </c>
      <c r="AK286" s="73">
        <f t="shared" si="134"/>
        <v>0.85497730890569157</v>
      </c>
      <c r="AL286" s="73">
        <f t="shared" si="130"/>
        <v>0.98345908188347675</v>
      </c>
      <c r="AM286" s="73">
        <f t="shared" si="131"/>
        <v>0.98345908188347675</v>
      </c>
      <c r="AN286" s="73"/>
      <c r="AO286" s="73">
        <f t="shared" si="132"/>
        <v>1.084893537891469</v>
      </c>
      <c r="AR286" s="53"/>
    </row>
    <row r="287" spans="1:44" x14ac:dyDescent="0.2">
      <c r="A287" s="75" t="s">
        <v>79</v>
      </c>
      <c r="B287" s="50">
        <f t="shared" si="121"/>
        <v>1996</v>
      </c>
      <c r="D287" s="79">
        <f>SEDS_CensusRgn!J44*National_Calibration!X35</f>
        <v>2021.1640278879449</v>
      </c>
      <c r="F287" s="125">
        <f t="shared" si="122"/>
        <v>11854.509410728087</v>
      </c>
      <c r="G287" s="125">
        <f t="shared" si="122"/>
        <v>7244.7783487364622</v>
      </c>
      <c r="H287" s="125">
        <f t="shared" si="122"/>
        <v>562.14642363997382</v>
      </c>
      <c r="I287" s="125">
        <f t="shared" si="123"/>
        <v>19661.434183104524</v>
      </c>
      <c r="K287" s="84">
        <f t="shared" si="124"/>
        <v>27.115557181679861</v>
      </c>
      <c r="L287" s="84">
        <f t="shared" si="124"/>
        <v>7.0749557150055047</v>
      </c>
      <c r="M287" s="84">
        <f t="shared" si="124"/>
        <v>0.5619327732720979</v>
      </c>
      <c r="N287" s="79">
        <f t="shared" si="125"/>
        <v>34.75244566995746</v>
      </c>
      <c r="P287" s="84">
        <f t="shared" si="126"/>
        <v>102.79840265288342</v>
      </c>
      <c r="R287" s="84">
        <f t="shared" si="127"/>
        <v>58.158900443521475</v>
      </c>
      <c r="T287" s="74">
        <f t="shared" si="128"/>
        <v>57.615249271162348</v>
      </c>
      <c r="V287" s="119">
        <f>Weather_Factors!BF55</f>
        <v>1.0094358903109222</v>
      </c>
      <c r="X287" s="125">
        <f t="shared" si="135"/>
        <v>2287.3622384694249</v>
      </c>
      <c r="Y287" s="125">
        <f t="shared" si="135"/>
        <v>976.55930581222333</v>
      </c>
      <c r="Z287" s="125">
        <f t="shared" si="135"/>
        <v>999.61993822447107</v>
      </c>
      <c r="AA287" s="125">
        <f t="shared" si="135"/>
        <v>1767.5437786639673</v>
      </c>
      <c r="AC287" s="71">
        <f t="shared" si="129"/>
        <v>0.87449744920546546</v>
      </c>
      <c r="AD287" s="71"/>
      <c r="AF287" s="73">
        <f t="shared" si="111"/>
        <v>1.0659863721821614</v>
      </c>
      <c r="AG287" s="73">
        <f t="shared" si="112"/>
        <v>0.97635451776490656</v>
      </c>
      <c r="AH287" s="73">
        <f>Wgted_Floorspace!U70</f>
        <v>0.9966783499894647</v>
      </c>
      <c r="AI287" s="73">
        <f t="shared" si="133"/>
        <v>1.0809249646232044</v>
      </c>
      <c r="AJ287" s="73">
        <f t="shared" si="113"/>
        <v>1.0328885089804014</v>
      </c>
      <c r="AK287" s="73">
        <f t="shared" si="134"/>
        <v>0.87741190446718287</v>
      </c>
      <c r="AL287" s="73">
        <f t="shared" si="130"/>
        <v>1.0407806103558765</v>
      </c>
      <c r="AM287" s="73">
        <f t="shared" si="131"/>
        <v>1.0407806103558763</v>
      </c>
      <c r="AN287" s="73"/>
      <c r="AO287" s="73">
        <f t="shared" si="132"/>
        <v>1.1127664359167859</v>
      </c>
      <c r="AR287" s="53"/>
    </row>
    <row r="288" spans="1:44" x14ac:dyDescent="0.2">
      <c r="A288" s="75" t="s">
        <v>79</v>
      </c>
      <c r="B288" s="50">
        <f t="shared" si="121"/>
        <v>1997</v>
      </c>
      <c r="D288" s="79">
        <f>SEDS_CensusRgn!J45*National_Calibration!X36</f>
        <v>1940.6739082405704</v>
      </c>
      <c r="F288" s="125">
        <f t="shared" si="122"/>
        <v>11965.750829604835</v>
      </c>
      <c r="G288" s="125">
        <f t="shared" si="122"/>
        <v>7234.376549233928</v>
      </c>
      <c r="H288" s="125">
        <f t="shared" si="122"/>
        <v>570.62772992269686</v>
      </c>
      <c r="I288" s="125">
        <f t="shared" si="123"/>
        <v>19770.755108761459</v>
      </c>
      <c r="K288" s="84">
        <f t="shared" si="124"/>
        <v>27.475962309186446</v>
      </c>
      <c r="L288" s="84">
        <f t="shared" si="124"/>
        <v>7.1302860498755418</v>
      </c>
      <c r="M288" s="84">
        <f t="shared" si="124"/>
        <v>0.57535017931603261</v>
      </c>
      <c r="N288" s="79">
        <f t="shared" si="125"/>
        <v>35.181598538378019</v>
      </c>
      <c r="P288" s="84">
        <f t="shared" si="126"/>
        <v>98.158815764227228</v>
      </c>
      <c r="R288" s="84">
        <f t="shared" si="127"/>
        <v>55.161618256873027</v>
      </c>
      <c r="T288" s="74">
        <f t="shared" si="128"/>
        <v>55.612011789526157</v>
      </c>
      <c r="V288" s="119">
        <f>Weather_Factors!BF56</f>
        <v>0.99190114656600215</v>
      </c>
      <c r="X288" s="125">
        <f t="shared" si="135"/>
        <v>2296.2171534783524</v>
      </c>
      <c r="Y288" s="125">
        <f t="shared" si="135"/>
        <v>985.61168351550509</v>
      </c>
      <c r="Z288" s="125">
        <f t="shared" si="135"/>
        <v>1008.275884864508</v>
      </c>
      <c r="AA288" s="125">
        <f t="shared" si="135"/>
        <v>1779.4767243253752</v>
      </c>
      <c r="AC288" s="71">
        <f t="shared" si="129"/>
        <v>0.84409185190259206</v>
      </c>
      <c r="AD288" s="71"/>
      <c r="AF288" s="73">
        <f t="shared" si="111"/>
        <v>1.0719134381255386</v>
      </c>
      <c r="AG288" s="73">
        <f t="shared" si="112"/>
        <v>0.93228883675818675</v>
      </c>
      <c r="AH288" s="73">
        <f>Wgted_Floorspace!U71</f>
        <v>0.99633414288176703</v>
      </c>
      <c r="AI288" s="73">
        <f t="shared" si="133"/>
        <v>1.0882224465993837</v>
      </c>
      <c r="AJ288" s="73">
        <f t="shared" si="113"/>
        <v>1.0149463736790052</v>
      </c>
      <c r="AK288" s="73">
        <f t="shared" si="134"/>
        <v>0.84719755709782896</v>
      </c>
      <c r="AL288" s="73">
        <f t="shared" si="130"/>
        <v>0.999332932335527</v>
      </c>
      <c r="AM288" s="73">
        <f t="shared" si="131"/>
        <v>0.999332932335527</v>
      </c>
      <c r="AN288" s="73"/>
      <c r="AO288" s="73">
        <f t="shared" si="132"/>
        <v>1.1004385328397872</v>
      </c>
      <c r="AR288" s="53"/>
    </row>
    <row r="289" spans="1:44" x14ac:dyDescent="0.2">
      <c r="A289" s="75" t="s">
        <v>79</v>
      </c>
      <c r="B289" s="50">
        <f t="shared" si="121"/>
        <v>1998</v>
      </c>
      <c r="D289" s="79">
        <f>SEDS_CensusRgn!J46*National_Calibration!X37</f>
        <v>1742.8961512200854</v>
      </c>
      <c r="F289" s="125">
        <f t="shared" si="122"/>
        <v>12220.891438225573</v>
      </c>
      <c r="G289" s="125">
        <f t="shared" si="122"/>
        <v>7125.2559924095222</v>
      </c>
      <c r="H289" s="125">
        <f t="shared" si="122"/>
        <v>566.76397945707151</v>
      </c>
      <c r="I289" s="125">
        <f t="shared" si="123"/>
        <v>19912.911410092165</v>
      </c>
      <c r="K289" s="84">
        <f t="shared" si="124"/>
        <v>28.186643939110546</v>
      </c>
      <c r="L289" s="84">
        <f t="shared" si="124"/>
        <v>7.0717367294275411</v>
      </c>
      <c r="M289" s="84">
        <f t="shared" si="124"/>
        <v>0.57629077122407146</v>
      </c>
      <c r="N289" s="79">
        <f t="shared" si="125"/>
        <v>35.834671439762161</v>
      </c>
      <c r="P289" s="84">
        <f t="shared" si="126"/>
        <v>87.525933065556615</v>
      </c>
      <c r="R289" s="84">
        <f t="shared" si="127"/>
        <v>48.637146126758324</v>
      </c>
      <c r="T289" s="74">
        <f t="shared" si="128"/>
        <v>56.423568815746044</v>
      </c>
      <c r="V289" s="119">
        <f>Weather_Factors!BF57</f>
        <v>0.86200052828252205</v>
      </c>
      <c r="X289" s="125">
        <f t="shared" si="135"/>
        <v>2306.4310882384484</v>
      </c>
      <c r="Y289" s="125">
        <f t="shared" si="135"/>
        <v>992.48879436205596</v>
      </c>
      <c r="Z289" s="125">
        <f t="shared" si="135"/>
        <v>1016.80909887062</v>
      </c>
      <c r="AA289" s="125">
        <f t="shared" si="135"/>
        <v>1799.5696712435836</v>
      </c>
      <c r="AC289" s="71">
        <f t="shared" si="129"/>
        <v>0.85640985031953698</v>
      </c>
      <c r="AD289" s="71"/>
      <c r="AF289" s="73">
        <f t="shared" si="111"/>
        <v>1.079620743631694</v>
      </c>
      <c r="AG289" s="73">
        <f t="shared" si="112"/>
        <v>0.83130027281360708</v>
      </c>
      <c r="AH289" s="73">
        <f>Wgted_Floorspace!U72</f>
        <v>0.99417070072700064</v>
      </c>
      <c r="AI289" s="73">
        <f t="shared" si="133"/>
        <v>1.100510101478946</v>
      </c>
      <c r="AJ289" s="73">
        <f t="shared" si="113"/>
        <v>0.88202772354746617</v>
      </c>
      <c r="AK289" s="73">
        <f t="shared" si="134"/>
        <v>0.86143139170494165</v>
      </c>
      <c r="AL289" s="73">
        <f t="shared" si="130"/>
        <v>0.89748901871625664</v>
      </c>
      <c r="AM289" s="73">
        <f t="shared" si="131"/>
        <v>0.89748901871625664</v>
      </c>
      <c r="AN289" s="73"/>
      <c r="AO289" s="73">
        <f t="shared" si="132"/>
        <v>0.96502203288447708</v>
      </c>
      <c r="AR289" s="53"/>
    </row>
    <row r="290" spans="1:44" x14ac:dyDescent="0.2">
      <c r="A290" s="75" t="s">
        <v>79</v>
      </c>
      <c r="B290" s="50">
        <f t="shared" si="121"/>
        <v>1999</v>
      </c>
      <c r="D290" s="79">
        <f>SEDS_CensusRgn!J47*National_Calibration!X38</f>
        <v>1875.080698436416</v>
      </c>
      <c r="F290" s="125">
        <f t="shared" si="122"/>
        <v>12489.988164336301</v>
      </c>
      <c r="G290" s="125">
        <f t="shared" si="122"/>
        <v>7019.1161513886709</v>
      </c>
      <c r="H290" s="125">
        <f t="shared" si="122"/>
        <v>561.18866837413429</v>
      </c>
      <c r="I290" s="125">
        <f t="shared" si="123"/>
        <v>20070.292984099109</v>
      </c>
      <c r="K290" s="84">
        <f t="shared" si="124"/>
        <v>28.959726691105178</v>
      </c>
      <c r="L290" s="84">
        <f t="shared" si="124"/>
        <v>7.0261254151819417</v>
      </c>
      <c r="M290" s="84">
        <f t="shared" si="124"/>
        <v>0.57540647458321348</v>
      </c>
      <c r="N290" s="79">
        <f t="shared" si="125"/>
        <v>36.56125858087033</v>
      </c>
      <c r="P290" s="84">
        <f t="shared" si="126"/>
        <v>93.425676442390127</v>
      </c>
      <c r="R290" s="84">
        <f t="shared" si="127"/>
        <v>51.285999749951173</v>
      </c>
      <c r="T290" s="74">
        <f t="shared" si="128"/>
        <v>55.585189905146464</v>
      </c>
      <c r="V290" s="119">
        <f>Weather_Factors!BF58</f>
        <v>0.92265583399945816</v>
      </c>
      <c r="X290" s="125">
        <f t="shared" si="135"/>
        <v>2318.635238886478</v>
      </c>
      <c r="Y290" s="125">
        <f t="shared" si="135"/>
        <v>1000.9985963534575</v>
      </c>
      <c r="Z290" s="125">
        <f t="shared" si="135"/>
        <v>1025.3351626829365</v>
      </c>
      <c r="AA290" s="125">
        <f t="shared" si="135"/>
        <v>1821.6604316556989</v>
      </c>
      <c r="AC290" s="71">
        <f t="shared" si="129"/>
        <v>0.84368474319839237</v>
      </c>
      <c r="AD290" s="71"/>
      <c r="AF290" s="73">
        <f t="shared" si="111"/>
        <v>1.0881535196012184</v>
      </c>
      <c r="AG290" s="73">
        <f t="shared" si="112"/>
        <v>0.88733461722920504</v>
      </c>
      <c r="AH290" s="73">
        <f>Wgted_Floorspace!U73</f>
        <v>0.99206257943033538</v>
      </c>
      <c r="AI290" s="73">
        <f t="shared" si="133"/>
        <v>1.1140195006266234</v>
      </c>
      <c r="AJ290" s="73">
        <f t="shared" si="113"/>
        <v>0.94409225769477034</v>
      </c>
      <c r="AK290" s="73">
        <f t="shared" si="134"/>
        <v>0.85043500348824308</v>
      </c>
      <c r="AL290" s="73">
        <f t="shared" si="130"/>
        <v>0.96555628680195948</v>
      </c>
      <c r="AM290" s="73">
        <f t="shared" si="131"/>
        <v>0.96555628680195937</v>
      </c>
      <c r="AN290" s="73"/>
      <c r="AO290" s="73">
        <f t="shared" si="132"/>
        <v>1.0433891050928175</v>
      </c>
      <c r="AR290" s="53"/>
    </row>
    <row r="291" spans="1:44" x14ac:dyDescent="0.2">
      <c r="A291" s="75" t="s">
        <v>79</v>
      </c>
      <c r="B291" s="50">
        <f t="shared" si="121"/>
        <v>2000</v>
      </c>
      <c r="D291" s="79">
        <f>SEDS_CensusRgn!J48*National_Calibration!X39</f>
        <v>2056.0569694674132</v>
      </c>
      <c r="F291" s="125">
        <f t="shared" si="122"/>
        <v>12626.425305989873</v>
      </c>
      <c r="G291" s="125">
        <f t="shared" si="122"/>
        <v>6960.2552286185746</v>
      </c>
      <c r="H291" s="125">
        <f t="shared" si="122"/>
        <v>568.19664932242392</v>
      </c>
      <c r="I291" s="125">
        <f t="shared" si="123"/>
        <v>20154.877183930872</v>
      </c>
      <c r="K291" s="84">
        <f t="shared" si="124"/>
        <v>29.377158391106903</v>
      </c>
      <c r="L291" s="84">
        <f t="shared" si="124"/>
        <v>7.0544946317627577</v>
      </c>
      <c r="M291" s="84">
        <f t="shared" si="124"/>
        <v>0.58757688631182958</v>
      </c>
      <c r="N291" s="79">
        <f t="shared" si="125"/>
        <v>37.01922990918149</v>
      </c>
      <c r="P291" s="84">
        <f t="shared" si="126"/>
        <v>102.012875132113</v>
      </c>
      <c r="R291" s="84">
        <f t="shared" si="127"/>
        <v>55.54024150452333</v>
      </c>
      <c r="T291" s="74">
        <f t="shared" si="128"/>
        <v>56.542085430361681</v>
      </c>
      <c r="V291" s="119">
        <f>Weather_Factors!BF59</f>
        <v>0.98228144720498078</v>
      </c>
      <c r="X291" s="125">
        <f t="shared" si="135"/>
        <v>2326.6409675880805</v>
      </c>
      <c r="Y291" s="125">
        <f t="shared" si="135"/>
        <v>1013.5396476204921</v>
      </c>
      <c r="Z291" s="125">
        <f t="shared" si="135"/>
        <v>1034.1083267782669</v>
      </c>
      <c r="AA291" s="125">
        <f t="shared" si="135"/>
        <v>1836.7380545834467</v>
      </c>
      <c r="AC291" s="71">
        <f t="shared" si="129"/>
        <v>0.85820872264033621</v>
      </c>
      <c r="AD291" s="71"/>
      <c r="AF291" s="73">
        <f t="shared" si="111"/>
        <v>1.0927394314672039</v>
      </c>
      <c r="AG291" s="73">
        <f t="shared" si="112"/>
        <v>0.96889376619736889</v>
      </c>
      <c r="AH291" s="73">
        <f>Wgted_Floorspace!U74</f>
        <v>0.99143233150322763</v>
      </c>
      <c r="AI291" s="73">
        <f t="shared" si="133"/>
        <v>1.1232400807483203</v>
      </c>
      <c r="AJ291" s="73">
        <f t="shared" si="113"/>
        <v>1.0051031760819942</v>
      </c>
      <c r="AK291" s="73">
        <f t="shared" si="134"/>
        <v>0.86562511163934386</v>
      </c>
      <c r="AL291" s="73">
        <f t="shared" si="130"/>
        <v>1.0587484232266307</v>
      </c>
      <c r="AM291" s="73">
        <f t="shared" si="131"/>
        <v>1.0587484232266309</v>
      </c>
      <c r="AN291" s="73"/>
      <c r="AO291" s="73">
        <f t="shared" si="132"/>
        <v>1.1192995133452772</v>
      </c>
      <c r="AR291" s="53"/>
    </row>
    <row r="292" spans="1:44" x14ac:dyDescent="0.2">
      <c r="A292" s="75" t="s">
        <v>79</v>
      </c>
      <c r="B292" s="50">
        <f t="shared" si="121"/>
        <v>2001</v>
      </c>
      <c r="D292" s="79">
        <f>SEDS_CensusRgn!J49*National_Calibration!X40</f>
        <v>1957.9301464374921</v>
      </c>
      <c r="F292" s="125">
        <f t="shared" si="122"/>
        <v>12760.352498767255</v>
      </c>
      <c r="G292" s="125">
        <f t="shared" si="122"/>
        <v>6899.5740780178521</v>
      </c>
      <c r="H292" s="125">
        <f t="shared" si="122"/>
        <v>571.1719612934487</v>
      </c>
      <c r="I292" s="125">
        <f t="shared" si="123"/>
        <v>20231.098538078557</v>
      </c>
      <c r="K292" s="84">
        <f t="shared" si="124"/>
        <v>29.805370894366799</v>
      </c>
      <c r="L292" s="84">
        <f t="shared" si="124"/>
        <v>7.0759500249861187</v>
      </c>
      <c r="M292" s="84">
        <f t="shared" si="124"/>
        <v>0.59566293330003928</v>
      </c>
      <c r="N292" s="79">
        <f t="shared" si="125"/>
        <v>37.476983852652957</v>
      </c>
      <c r="P292" s="84">
        <f t="shared" si="126"/>
        <v>96.778241811848048</v>
      </c>
      <c r="R292" s="84">
        <f t="shared" si="127"/>
        <v>52.243535769458468</v>
      </c>
      <c r="T292" s="74">
        <f t="shared" si="128"/>
        <v>56.667412401425189</v>
      </c>
      <c r="V292" s="119">
        <f>Weather_Factors!BF60</f>
        <v>0.92193261621638012</v>
      </c>
      <c r="X292" s="125">
        <f t="shared" si="135"/>
        <v>2335.7795873778737</v>
      </c>
      <c r="Y292" s="125">
        <f t="shared" si="135"/>
        <v>1025.5633094121279</v>
      </c>
      <c r="Z292" s="125">
        <f t="shared" si="135"/>
        <v>1042.8784563428665</v>
      </c>
      <c r="AA292" s="125">
        <f t="shared" si="135"/>
        <v>1852.4443337624275</v>
      </c>
      <c r="AC292" s="71">
        <f t="shared" si="129"/>
        <v>0.86011096411109456</v>
      </c>
      <c r="AF292" s="73">
        <f t="shared" si="111"/>
        <v>1.0968719339100075</v>
      </c>
      <c r="AG292" s="73">
        <f t="shared" si="112"/>
        <v>0.91917647722021334</v>
      </c>
      <c r="AH292" s="73">
        <f>Wgted_Floorspace!U75</f>
        <v>0.99073196946141362</v>
      </c>
      <c r="AI292" s="73">
        <f t="shared" si="133"/>
        <v>1.1328451097557117</v>
      </c>
      <c r="AJ292" s="73">
        <f t="shared" si="113"/>
        <v>0.94335223711020255</v>
      </c>
      <c r="AK292" s="73">
        <f t="shared" si="134"/>
        <v>0.86815707035140133</v>
      </c>
      <c r="AL292" s="73">
        <f t="shared" si="130"/>
        <v>1.0082188801731236</v>
      </c>
      <c r="AM292" s="73">
        <f t="shared" si="131"/>
        <v>1.0082188801731233</v>
      </c>
      <c r="AN292" s="73"/>
      <c r="AO292" s="73">
        <f t="shared" si="132"/>
        <v>1.0587674841468042</v>
      </c>
      <c r="AR292" s="53"/>
    </row>
    <row r="293" spans="1:44" x14ac:dyDescent="0.2">
      <c r="A293" s="75" t="s">
        <v>79</v>
      </c>
      <c r="B293" s="50">
        <f t="shared" si="121"/>
        <v>2002</v>
      </c>
      <c r="D293" s="79">
        <f>SEDS_CensusRgn!J50*National_Calibration!X41</f>
        <v>1894.5544266344816</v>
      </c>
      <c r="F293" s="125">
        <f t="shared" si="122"/>
        <v>12809.130947165335</v>
      </c>
      <c r="G293" s="125">
        <f t="shared" si="122"/>
        <v>6940.6308011022102</v>
      </c>
      <c r="H293" s="125">
        <f t="shared" si="122"/>
        <v>564.60809378975364</v>
      </c>
      <c r="I293" s="125">
        <f t="shared" si="123"/>
        <v>20314.369842057298</v>
      </c>
      <c r="K293" s="84">
        <f t="shared" si="124"/>
        <v>30.041680959992899</v>
      </c>
      <c r="L293" s="84">
        <f t="shared" si="124"/>
        <v>7.2078577928961645</v>
      </c>
      <c r="M293" s="84">
        <f t="shared" si="124"/>
        <v>0.58871886824719188</v>
      </c>
      <c r="N293" s="79">
        <f t="shared" si="125"/>
        <v>37.838257621136258</v>
      </c>
      <c r="P293" s="84">
        <f t="shared" si="126"/>
        <v>93.261786674383714</v>
      </c>
      <c r="R293" s="84">
        <f t="shared" si="127"/>
        <v>50.069811501473396</v>
      </c>
      <c r="T293" s="74">
        <f t="shared" si="128"/>
        <v>53.986483491513084</v>
      </c>
      <c r="V293" s="119">
        <f>Weather_Factors!BF61</f>
        <v>0.92745087776173818</v>
      </c>
      <c r="X293" s="125">
        <f t="shared" si="135"/>
        <v>2345.3332692052099</v>
      </c>
      <c r="Y293" s="125">
        <f t="shared" si="135"/>
        <v>1038.5018306623538</v>
      </c>
      <c r="Z293" s="125">
        <f t="shared" si="135"/>
        <v>1042.7035579592957</v>
      </c>
      <c r="AA293" s="125">
        <f t="shared" si="135"/>
        <v>1862.6350664739232</v>
      </c>
      <c r="AC293" s="71">
        <f t="shared" si="129"/>
        <v>0.81941921109644988</v>
      </c>
      <c r="AF293" s="73">
        <f t="shared" si="111"/>
        <v>1.1013866643415982</v>
      </c>
      <c r="AG293" s="73">
        <f t="shared" si="112"/>
        <v>0.88577803160842628</v>
      </c>
      <c r="AH293" s="73">
        <f>Wgted_Floorspace!U76</f>
        <v>0.99136884072695752</v>
      </c>
      <c r="AI293" s="73">
        <f t="shared" si="133"/>
        <v>1.1390771576000851</v>
      </c>
      <c r="AJ293" s="73">
        <f t="shared" si="113"/>
        <v>0.94899870658335861</v>
      </c>
      <c r="AK293" s="73">
        <f t="shared" si="134"/>
        <v>0.82655332448776675</v>
      </c>
      <c r="AL293" s="73">
        <f t="shared" si="130"/>
        <v>0.97558411158027136</v>
      </c>
      <c r="AM293" s="73">
        <f t="shared" si="131"/>
        <v>0.97558411158027136</v>
      </c>
      <c r="AN293" s="73"/>
      <c r="AO293" s="73">
        <f t="shared" si="132"/>
        <v>1.0716526149808452</v>
      </c>
      <c r="AR293" s="53"/>
    </row>
    <row r="294" spans="1:44" x14ac:dyDescent="0.2">
      <c r="A294" s="75" t="s">
        <v>79</v>
      </c>
      <c r="B294" s="50">
        <f t="shared" si="121"/>
        <v>2003</v>
      </c>
      <c r="D294" s="79">
        <f>SEDS_CensusRgn!J51*National_Calibration!X42</f>
        <v>2111.5542534312317</v>
      </c>
      <c r="F294" s="125">
        <f t="shared" si="122"/>
        <v>12863.871248055062</v>
      </c>
      <c r="G294" s="125">
        <f t="shared" si="122"/>
        <v>6980.1464710287946</v>
      </c>
      <c r="H294" s="125">
        <f t="shared" si="122"/>
        <v>556.17996441088326</v>
      </c>
      <c r="I294" s="125">
        <f t="shared" si="123"/>
        <v>20400.197683494742</v>
      </c>
      <c r="K294" s="84">
        <f t="shared" si="124"/>
        <v>30.288555554512961</v>
      </c>
      <c r="L294" s="84">
        <f t="shared" si="124"/>
        <v>7.3285407251561026</v>
      </c>
      <c r="M294" s="84">
        <f t="shared" si="124"/>
        <v>0.57983358604175617</v>
      </c>
      <c r="N294" s="79">
        <f t="shared" si="125"/>
        <v>38.196929865710821</v>
      </c>
      <c r="P294" s="84">
        <f t="shared" si="126"/>
        <v>103.50655842612909</v>
      </c>
      <c r="R294" s="84">
        <f t="shared" si="127"/>
        <v>55.280732269709524</v>
      </c>
      <c r="T294" s="74">
        <f t="shared" si="128"/>
        <v>53.830760042982277</v>
      </c>
      <c r="V294" s="119">
        <f>Weather_Factors!BF62</f>
        <v>1.0269357561656103</v>
      </c>
      <c r="X294" s="125">
        <f t="shared" si="135"/>
        <v>2354.5443646361437</v>
      </c>
      <c r="Y294" s="125">
        <f t="shared" si="135"/>
        <v>1049.9121695473475</v>
      </c>
      <c r="Z294" s="125">
        <f t="shared" si="135"/>
        <v>1042.5287193793961</v>
      </c>
      <c r="AA294" s="125">
        <f t="shared" si="135"/>
        <v>1872.380378775199</v>
      </c>
      <c r="AC294" s="71">
        <f t="shared" si="129"/>
        <v>0.81705560492890994</v>
      </c>
      <c r="AF294" s="73">
        <f t="shared" si="111"/>
        <v>1.1060400028760142</v>
      </c>
      <c r="AG294" s="73">
        <f t="shared" si="112"/>
        <v>0.98308041107303878</v>
      </c>
      <c r="AH294" s="73">
        <f>Wgted_Floorspace!U77</f>
        <v>0.99187570752678711</v>
      </c>
      <c r="AI294" s="73">
        <f t="shared" si="133"/>
        <v>1.1450368127337536</v>
      </c>
      <c r="AJ294" s="73">
        <f t="shared" si="113"/>
        <v>1.0507949560599066</v>
      </c>
      <c r="AK294" s="73">
        <f t="shared" si="134"/>
        <v>0.82374797439712921</v>
      </c>
      <c r="AL294" s="73">
        <f t="shared" si="130"/>
        <v>1.0873262606905771</v>
      </c>
      <c r="AM294" s="73">
        <f t="shared" si="131"/>
        <v>1.0873262606905771</v>
      </c>
      <c r="AN294" s="73"/>
      <c r="AO294" s="73">
        <f t="shared" si="132"/>
        <v>1.1934237674969934</v>
      </c>
      <c r="AR294" s="53"/>
    </row>
    <row r="295" spans="1:44" x14ac:dyDescent="0.2">
      <c r="A295" s="75" t="s">
        <v>79</v>
      </c>
      <c r="B295" s="50">
        <f t="shared" si="121"/>
        <v>2004</v>
      </c>
      <c r="D295" s="79">
        <f>SEDS_CensusRgn!J52*National_Calibration!X43</f>
        <v>2051.0413459715191</v>
      </c>
      <c r="F295" s="125">
        <f t="shared" si="122"/>
        <v>12889.539011365123</v>
      </c>
      <c r="G295" s="125">
        <f t="shared" si="122"/>
        <v>6968.5299290902803</v>
      </c>
      <c r="H295" s="125">
        <f t="shared" si="122"/>
        <v>560.76478952758066</v>
      </c>
      <c r="I295" s="125">
        <f t="shared" si="123"/>
        <v>20418.833729982984</v>
      </c>
      <c r="K295" s="84">
        <f t="shared" si="124"/>
        <v>30.497938985913581</v>
      </c>
      <c r="L295" s="84">
        <f t="shared" si="124"/>
        <v>7.4084446149472383</v>
      </c>
      <c r="M295" s="84">
        <f t="shared" si="124"/>
        <v>0.58459562421452205</v>
      </c>
      <c r="N295" s="79">
        <f t="shared" si="125"/>
        <v>38.490979225075343</v>
      </c>
      <c r="P295" s="84">
        <f t="shared" si="126"/>
        <v>100.44850617299328</v>
      </c>
      <c r="R295" s="84">
        <f t="shared" si="127"/>
        <v>53.286286482297321</v>
      </c>
      <c r="T295" s="74">
        <f t="shared" si="128"/>
        <v>54.192668320313388</v>
      </c>
      <c r="V295" s="119">
        <f>Weather_Factors!BF63</f>
        <v>0.98327482543102007</v>
      </c>
      <c r="X295" s="125">
        <f t="shared" si="135"/>
        <v>2366.1000567221654</v>
      </c>
      <c r="Y295" s="125">
        <f t="shared" si="135"/>
        <v>1063.1287646509954</v>
      </c>
      <c r="Z295" s="125">
        <f t="shared" si="135"/>
        <v>1042.4970239429938</v>
      </c>
      <c r="AA295" s="125">
        <f t="shared" si="135"/>
        <v>1885.0723667216728</v>
      </c>
      <c r="AC295" s="71">
        <f t="shared" si="129"/>
        <v>0.82254873165101905</v>
      </c>
      <c r="AF295" s="73">
        <f t="shared" si="111"/>
        <v>1.1070503956786353</v>
      </c>
      <c r="AG295" s="73">
        <f t="shared" si="112"/>
        <v>0.95403576586593197</v>
      </c>
      <c r="AH295" s="73">
        <f>Wgted_Floorspace!U78</f>
        <v>0.99212090786915386</v>
      </c>
      <c r="AI295" s="73">
        <f t="shared" si="133"/>
        <v>1.1527984799623923</v>
      </c>
      <c r="AJ295" s="73">
        <f t="shared" si="113"/>
        <v>1.0061196338527114</v>
      </c>
      <c r="AK295" s="73">
        <f t="shared" si="134"/>
        <v>0.82908113832381924</v>
      </c>
      <c r="AL295" s="73">
        <f t="shared" si="130"/>
        <v>1.0561656720934498</v>
      </c>
      <c r="AM295" s="73">
        <f t="shared" si="131"/>
        <v>1.0561656720934498</v>
      </c>
      <c r="AN295" s="73"/>
      <c r="AO295" s="73">
        <f t="shared" si="132"/>
        <v>1.1507145944662758</v>
      </c>
      <c r="AR295" s="53"/>
    </row>
    <row r="296" spans="1:44" x14ac:dyDescent="0.2">
      <c r="A296" s="75" t="s">
        <v>79</v>
      </c>
      <c r="B296" s="50">
        <f t="shared" si="121"/>
        <v>2005</v>
      </c>
      <c r="D296" s="79">
        <f>SEDS_CensusRgn!J53*National_Calibration!X44</f>
        <v>1993.1635571753291</v>
      </c>
      <c r="F296" s="125">
        <f t="shared" si="122"/>
        <v>12927.283392666361</v>
      </c>
      <c r="G296" s="125">
        <f t="shared" si="122"/>
        <v>6956.6508825186966</v>
      </c>
      <c r="H296" s="125">
        <f t="shared" si="122"/>
        <v>564.39396701905844</v>
      </c>
      <c r="I296" s="125">
        <f t="shared" si="123"/>
        <v>20448.328242204116</v>
      </c>
      <c r="K296" s="84">
        <f t="shared" si="124"/>
        <v>30.753171994124369</v>
      </c>
      <c r="L296" s="84">
        <f t="shared" si="124"/>
        <v>7.4850989593589929</v>
      </c>
      <c r="M296" s="84">
        <f t="shared" si="124"/>
        <v>0.58836114344102208</v>
      </c>
      <c r="N296" s="79">
        <f t="shared" si="125"/>
        <v>38.826632096924385</v>
      </c>
      <c r="P296" s="84">
        <f t="shared" si="126"/>
        <v>97.473178910614294</v>
      </c>
      <c r="R296" s="84">
        <f t="shared" si="127"/>
        <v>51.334958752016391</v>
      </c>
      <c r="T296" s="74">
        <f t="shared" si="128"/>
        <v>52.027609961403677</v>
      </c>
      <c r="V296" s="119">
        <f>Weather_Factors!BF64</f>
        <v>0.98668685319388838</v>
      </c>
      <c r="X296" s="125">
        <f t="shared" si="135"/>
        <v>2378.9353926881981</v>
      </c>
      <c r="Y296" s="125">
        <f t="shared" si="135"/>
        <v>1075.9630008411416</v>
      </c>
      <c r="Z296" s="125">
        <f t="shared" si="135"/>
        <v>1042.4653306422647</v>
      </c>
      <c r="AA296" s="125">
        <f t="shared" si="135"/>
        <v>1898.7680380046208</v>
      </c>
      <c r="AC296" s="71">
        <f t="shared" si="129"/>
        <v>0.78968698001063919</v>
      </c>
      <c r="AF296" s="73">
        <f t="shared" si="111"/>
        <v>1.1086495032406312</v>
      </c>
      <c r="AG296" s="73">
        <f t="shared" si="112"/>
        <v>0.92577682273563888</v>
      </c>
      <c r="AH296" s="73">
        <f>Wgted_Floorspace!U79</f>
        <v>0.99224137982392013</v>
      </c>
      <c r="AI296" s="73">
        <f t="shared" si="133"/>
        <v>1.1611739404040009</v>
      </c>
      <c r="AJ296" s="73">
        <f t="shared" si="113"/>
        <v>1.009610934590496</v>
      </c>
      <c r="AK296" s="73">
        <f t="shared" si="134"/>
        <v>0.79586176919045104</v>
      </c>
      <c r="AL296" s="73">
        <f t="shared" si="130"/>
        <v>1.0263620146375558</v>
      </c>
      <c r="AM296" s="73">
        <f t="shared" si="131"/>
        <v>1.0263620146375558</v>
      </c>
      <c r="AN296" s="73"/>
      <c r="AO296" s="73">
        <f t="shared" si="132"/>
        <v>1.1632382136879589</v>
      </c>
      <c r="AR296" s="53"/>
    </row>
    <row r="297" spans="1:44" x14ac:dyDescent="0.2">
      <c r="A297" s="75" t="s">
        <v>79</v>
      </c>
      <c r="B297" s="50">
        <f t="shared" si="121"/>
        <v>2006</v>
      </c>
      <c r="D297" s="79">
        <f>SEDS_CensusRgn!J54*National_Calibration!X45</f>
        <v>1698.3482758643104</v>
      </c>
      <c r="F297" s="125">
        <f t="shared" si="122"/>
        <v>12972.926489460149</v>
      </c>
      <c r="G297" s="125">
        <f t="shared" si="122"/>
        <v>6870.6583335500645</v>
      </c>
      <c r="H297" s="125">
        <f t="shared" si="122"/>
        <v>562.37435004885663</v>
      </c>
      <c r="I297" s="125">
        <f t="shared" si="123"/>
        <v>20405.959173059069</v>
      </c>
      <c r="K297" s="84">
        <f t="shared" si="124"/>
        <v>31.006092753664944</v>
      </c>
      <c r="L297" s="84">
        <f t="shared" si="124"/>
        <v>7.5021980266411221</v>
      </c>
      <c r="M297" s="84">
        <f t="shared" si="124"/>
        <v>0.58967073972653539</v>
      </c>
      <c r="N297" s="79">
        <f t="shared" si="125"/>
        <v>39.097961520032605</v>
      </c>
      <c r="P297" s="84">
        <f t="shared" si="126"/>
        <v>83.228054190491164</v>
      </c>
      <c r="R297" s="84">
        <f t="shared" si="127"/>
        <v>43.438281941991491</v>
      </c>
      <c r="T297" s="74">
        <f t="shared" si="128"/>
        <v>49.382024353588577</v>
      </c>
      <c r="V297" s="119">
        <f>Weather_Factors!BF65</f>
        <v>0.87963753026732372</v>
      </c>
      <c r="X297" s="125">
        <f t="shared" si="135"/>
        <v>2390.0615469343666</v>
      </c>
      <c r="Y297" s="125">
        <f t="shared" si="135"/>
        <v>1091.9183668335231</v>
      </c>
      <c r="Z297" s="125">
        <f t="shared" si="135"/>
        <v>1048.5377572346736</v>
      </c>
      <c r="AA297" s="125">
        <f t="shared" si="135"/>
        <v>1916.0070442389015</v>
      </c>
      <c r="AC297" s="71">
        <f t="shared" si="129"/>
        <v>0.74953167572998969</v>
      </c>
      <c r="AF297" s="73">
        <f t="shared" si="111"/>
        <v>1.1063523742575647</v>
      </c>
      <c r="AG297" s="73">
        <f t="shared" si="112"/>
        <v>0.7904800523803589</v>
      </c>
      <c r="AH297" s="73">
        <f>Wgted_Floorspace!U80</f>
        <v>0.99187283101443602</v>
      </c>
      <c r="AI297" s="73">
        <f t="shared" si="133"/>
        <v>1.1717162943919819</v>
      </c>
      <c r="AJ297" s="73">
        <f t="shared" si="113"/>
        <v>0.90007449289440811</v>
      </c>
      <c r="AK297" s="73">
        <f t="shared" si="134"/>
        <v>0.75567315919260314</v>
      </c>
      <c r="AL297" s="73">
        <f t="shared" si="130"/>
        <v>0.87454948275425404</v>
      </c>
      <c r="AM297" s="73">
        <f t="shared" si="131"/>
        <v>0.87454948275425415</v>
      </c>
      <c r="AN297" s="73"/>
      <c r="AO297" s="73">
        <f t="shared" si="132"/>
        <v>1.0460607774198902</v>
      </c>
      <c r="AR297" s="53"/>
    </row>
    <row r="298" spans="1:44" x14ac:dyDescent="0.2">
      <c r="A298" s="75" t="s">
        <v>79</v>
      </c>
      <c r="B298" s="50">
        <f t="shared" si="121"/>
        <v>2007</v>
      </c>
      <c r="D298" s="79">
        <f>SEDS_CensusRgn!J55*National_Calibration!X46</f>
        <v>1851.0612781120647</v>
      </c>
      <c r="F298" s="125">
        <f t="shared" si="122"/>
        <v>12985.048605766478</v>
      </c>
      <c r="G298" s="125">
        <f t="shared" si="122"/>
        <v>6783.5039052583961</v>
      </c>
      <c r="H298" s="125">
        <f t="shared" si="122"/>
        <v>559.80022500192456</v>
      </c>
      <c r="I298" s="125">
        <f t="shared" si="123"/>
        <v>20328.352736026798</v>
      </c>
      <c r="K298" s="84">
        <f t="shared" si="124"/>
        <v>31.0400093534927</v>
      </c>
      <c r="L298" s="84">
        <f t="shared" si="124"/>
        <v>7.5000126164677532</v>
      </c>
      <c r="M298" s="84">
        <f t="shared" si="124"/>
        <v>0.59037062690462561</v>
      </c>
      <c r="N298" s="79">
        <f t="shared" si="125"/>
        <v>39.130392596865072</v>
      </c>
      <c r="P298" s="84">
        <f t="shared" si="126"/>
        <v>91.058105009735129</v>
      </c>
      <c r="R298" s="84">
        <f t="shared" si="127"/>
        <v>47.304950328056826</v>
      </c>
      <c r="T298" s="74">
        <f t="shared" si="128"/>
        <v>49.015666171683556</v>
      </c>
      <c r="V298" s="119">
        <f>Weather_Factors!BF66</f>
        <v>0.9650985903642576</v>
      </c>
      <c r="X298" s="125">
        <f t="shared" si="135"/>
        <v>2390.4422921996816</v>
      </c>
      <c r="Y298" s="125">
        <f t="shared" si="135"/>
        <v>1105.6251638115721</v>
      </c>
      <c r="Z298" s="125">
        <f t="shared" si="135"/>
        <v>1054.6094848436262</v>
      </c>
      <c r="AA298" s="125">
        <f t="shared" si="135"/>
        <v>1924.9170409915446</v>
      </c>
      <c r="AC298" s="71">
        <f t="shared" si="129"/>
        <v>0.74397100733708477</v>
      </c>
      <c r="AF298" s="73">
        <f t="shared" si="111"/>
        <v>1.1021447766072823</v>
      </c>
      <c r="AG298" s="73">
        <f t="shared" si="112"/>
        <v>0.86484799287756675</v>
      </c>
      <c r="AH298" s="73">
        <f>Wgted_Floorspace!U81</f>
        <v>0.99178738420956303</v>
      </c>
      <c r="AI298" s="73">
        <f t="shared" si="133"/>
        <v>1.1771651200679849</v>
      </c>
      <c r="AJ298" s="73">
        <f t="shared" si="113"/>
        <v>0.98752110321080711</v>
      </c>
      <c r="AK298" s="73">
        <f t="shared" si="134"/>
        <v>0.75013154954578953</v>
      </c>
      <c r="AL298" s="73">
        <f t="shared" si="130"/>
        <v>0.95318769790930236</v>
      </c>
      <c r="AM298" s="73">
        <f t="shared" si="131"/>
        <v>0.95318769790930225</v>
      </c>
      <c r="AN298" s="73"/>
      <c r="AO298" s="73">
        <f t="shared" si="132"/>
        <v>1.1529284342209563</v>
      </c>
      <c r="AR298" s="53"/>
    </row>
    <row r="299" spans="1:44" x14ac:dyDescent="0.2">
      <c r="A299" s="75" t="s">
        <v>79</v>
      </c>
      <c r="B299" s="50">
        <f t="shared" si="121"/>
        <v>2008</v>
      </c>
      <c r="D299" s="79">
        <f>SEDS_CensusRgn!J56*National_Calibration!X47</f>
        <v>1892.0541028571927</v>
      </c>
      <c r="F299" s="125">
        <f t="shared" si="122"/>
        <v>13119.688726152521</v>
      </c>
      <c r="G299" s="125">
        <f t="shared" si="122"/>
        <v>6687.6008574726156</v>
      </c>
      <c r="H299" s="125">
        <f t="shared" si="122"/>
        <v>553.41553487065426</v>
      </c>
      <c r="I299" s="125">
        <f t="shared" si="123"/>
        <v>20360.705118495793</v>
      </c>
      <c r="K299" s="84">
        <f t="shared" si="124"/>
        <v>31.307370309433665</v>
      </c>
      <c r="L299" s="84">
        <f t="shared" si="124"/>
        <v>7.4486665559961525</v>
      </c>
      <c r="M299" s="84">
        <f t="shared" si="124"/>
        <v>0.58700530804887308</v>
      </c>
      <c r="N299" s="79">
        <f t="shared" si="125"/>
        <v>39.343042173478693</v>
      </c>
      <c r="P299" s="84">
        <f t="shared" si="126"/>
        <v>92.926747469980242</v>
      </c>
      <c r="R299" s="84">
        <f t="shared" si="127"/>
        <v>48.09119982421273</v>
      </c>
      <c r="T299" s="74">
        <f t="shared" si="128"/>
        <v>49.946340076564347</v>
      </c>
      <c r="V299" s="119">
        <f>Weather_Factors!BF67</f>
        <v>0.96285733350015612</v>
      </c>
      <c r="X299" s="125">
        <f t="shared" si="135"/>
        <v>2386.2891081421917</v>
      </c>
      <c r="Y299" s="125">
        <f t="shared" si="135"/>
        <v>1113.80250029024</v>
      </c>
      <c r="Z299" s="125">
        <f t="shared" si="135"/>
        <v>1060.6953926330773</v>
      </c>
      <c r="AA299" s="125">
        <f t="shared" si="135"/>
        <v>1932.3025378791633</v>
      </c>
      <c r="AC299" s="71">
        <f t="shared" si="129"/>
        <v>0.75809698901998801</v>
      </c>
      <c r="AF299" s="73">
        <f t="shared" si="111"/>
        <v>1.1038988296686407</v>
      </c>
      <c r="AG299" s="73">
        <f t="shared" si="112"/>
        <v>0.8825959097815701</v>
      </c>
      <c r="AH299" s="73">
        <f>Wgted_Floorspace!U82</f>
        <v>0.99083141520741669</v>
      </c>
      <c r="AI299" s="73">
        <f t="shared" si="133"/>
        <v>1.1816816520251217</v>
      </c>
      <c r="AJ299" s="73">
        <f t="shared" si="113"/>
        <v>0.98522777434978281</v>
      </c>
      <c r="AK299" s="73">
        <f t="shared" si="134"/>
        <v>0.76511198311298112</v>
      </c>
      <c r="AL299" s="73">
        <f>AF299*AH299*AI299*AJ299*AK299</f>
        <v>0.97429659187820439</v>
      </c>
      <c r="AM299" s="73">
        <f>AF299*AG299</f>
        <v>0.9742965918782045</v>
      </c>
      <c r="AN299" s="73"/>
      <c r="AO299" s="73">
        <f>AH299*AI299*AJ299</f>
        <v>1.1535512830299517</v>
      </c>
      <c r="AR299" s="53"/>
    </row>
    <row r="300" spans="1:44" x14ac:dyDescent="0.2">
      <c r="A300" s="75" t="s">
        <v>79</v>
      </c>
      <c r="B300" s="50">
        <f t="shared" si="121"/>
        <v>2009</v>
      </c>
      <c r="D300" s="79">
        <f>SEDS_CensusRgn!J57*National_Calibration!X48</f>
        <v>1781.6225243964043</v>
      </c>
      <c r="F300" s="125">
        <f t="shared" si="122"/>
        <v>13207.751928846517</v>
      </c>
      <c r="G300" s="125">
        <f t="shared" si="122"/>
        <v>6591.2350690431322</v>
      </c>
      <c r="H300" s="125">
        <f t="shared" si="122"/>
        <v>546.42678872051965</v>
      </c>
      <c r="I300" s="125">
        <f t="shared" si="123"/>
        <v>20345.41378661017</v>
      </c>
      <c r="K300" s="84">
        <f t="shared" si="124"/>
        <v>31.43170696310974</v>
      </c>
      <c r="L300" s="84">
        <f t="shared" si="124"/>
        <v>7.3837842241073268</v>
      </c>
      <c r="M300" s="84">
        <f t="shared" si="124"/>
        <v>0.58291759079418271</v>
      </c>
      <c r="N300" s="79">
        <f t="shared" si="125"/>
        <v>39.398408778011245</v>
      </c>
      <c r="P300" s="351">
        <f t="shared" si="126"/>
        <v>87.568753483349397</v>
      </c>
      <c r="R300" s="84">
        <f t="shared" si="127"/>
        <v>45.22067209452252</v>
      </c>
      <c r="T300" s="74">
        <f t="shared" si="128"/>
        <v>45.722939857727894</v>
      </c>
      <c r="V300" s="119">
        <f>Weather_Factors!BF68</f>
        <v>0.98901497224876089</v>
      </c>
      <c r="X300" s="125">
        <f t="shared" ref="X300:AA303" si="136">X75</f>
        <v>2379.7923471337331</v>
      </c>
      <c r="Y300" s="125">
        <f t="shared" si="136"/>
        <v>1120.2428902568713</v>
      </c>
      <c r="Z300" s="125">
        <f t="shared" si="136"/>
        <v>1066.780770684958</v>
      </c>
      <c r="AA300" s="125">
        <f t="shared" si="136"/>
        <v>1936.4761607326134</v>
      </c>
      <c r="AC300" s="71">
        <f t="shared" si="129"/>
        <v>0.69399325320234417</v>
      </c>
      <c r="AF300" s="73">
        <f t="shared" si="111"/>
        <v>1.1030697776650695</v>
      </c>
      <c r="AG300" s="73">
        <f t="shared" si="112"/>
        <v>0.83170697084865086</v>
      </c>
      <c r="AH300" s="73">
        <f>Wgted_Floorspace!U83</f>
        <v>0.99005159699413614</v>
      </c>
      <c r="AI300" s="73">
        <f t="shared" si="133"/>
        <v>1.1842339922781173</v>
      </c>
      <c r="AJ300" s="73">
        <f t="shared" si="113"/>
        <v>1.0119931437455276</v>
      </c>
      <c r="AK300" s="73">
        <f t="shared" si="134"/>
        <v>0.7009667529544471</v>
      </c>
      <c r="AL300" s="73">
        <f>AF300*AH300*AI300*AJ300*AK300</f>
        <v>0.91743082341650972</v>
      </c>
      <c r="AM300" s="73">
        <f>AF300*AG300</f>
        <v>0.91743082341650972</v>
      </c>
      <c r="AN300" s="73"/>
      <c r="AO300" s="73">
        <f>AH300*AI300*AJ300</f>
        <v>1.1865141496984808</v>
      </c>
      <c r="AP300" s="143"/>
      <c r="AR300" s="53"/>
    </row>
    <row r="301" spans="1:44" x14ac:dyDescent="0.2">
      <c r="A301" s="75" t="s">
        <v>79</v>
      </c>
      <c r="B301" s="50">
        <f>B300+1</f>
        <v>2010</v>
      </c>
      <c r="C301" s="569"/>
      <c r="D301" s="79">
        <f>SEDS_CensusRgn!J58*National_Calibration!X49</f>
        <v>1716.8340127866704</v>
      </c>
      <c r="E301" s="350"/>
      <c r="F301" s="125">
        <f t="shared" si="122"/>
        <v>13191.510610700265</v>
      </c>
      <c r="G301" s="125">
        <f t="shared" si="122"/>
        <v>6794.6516786269522</v>
      </c>
      <c r="H301" s="125">
        <f t="shared" si="122"/>
        <v>550.65658114960502</v>
      </c>
      <c r="I301" s="125">
        <f t="shared" si="123"/>
        <v>20536.818870476822</v>
      </c>
      <c r="J301" s="125"/>
      <c r="K301" s="84">
        <f t="shared" si="124"/>
        <v>31.396032028879194</v>
      </c>
      <c r="L301" s="84">
        <f t="shared" si="124"/>
        <v>7.5853237481448659</v>
      </c>
      <c r="M301" s="84">
        <f t="shared" si="124"/>
        <v>0.58911803879851088</v>
      </c>
      <c r="N301" s="79">
        <f>SUM(K301:M301)</f>
        <v>39.570473815822574</v>
      </c>
      <c r="O301" s="79"/>
      <c r="P301" s="351">
        <f t="shared" si="126"/>
        <v>83.597855325818983</v>
      </c>
      <c r="Q301" s="351"/>
      <c r="R301" s="84">
        <f>D301/N301</f>
        <v>43.386743883268352</v>
      </c>
      <c r="T301" s="74">
        <f>R301/V301</f>
        <v>47.012052433146081</v>
      </c>
      <c r="U301" s="74"/>
      <c r="V301" s="119">
        <f>Weather_Factors!BF69</f>
        <v>0.92288555035896092</v>
      </c>
      <c r="X301" s="125">
        <f t="shared" si="136"/>
        <v>2380.0179490749433</v>
      </c>
      <c r="Y301" s="125">
        <f t="shared" si="136"/>
        <v>1116.3668289288512</v>
      </c>
      <c r="Z301" s="125">
        <f t="shared" si="136"/>
        <v>1069.8465413209262</v>
      </c>
      <c r="AA301" s="125">
        <f t="shared" si="136"/>
        <v>1926.8063893141709</v>
      </c>
      <c r="AC301" s="71">
        <f t="shared" si="129"/>
        <v>0.71355969912078865</v>
      </c>
      <c r="AD301" s="71"/>
      <c r="AF301" s="73">
        <f t="shared" si="111"/>
        <v>1.1134472104132647</v>
      </c>
      <c r="AG301" s="73">
        <f t="shared" si="112"/>
        <v>0.79399233467107777</v>
      </c>
      <c r="AH301" s="73">
        <f>Wgted_Floorspace!U84</f>
        <v>0.99177498518195906</v>
      </c>
      <c r="AI301" s="73">
        <f>AA301/AA$229</f>
        <v>1.1783205334690263</v>
      </c>
      <c r="AJ301" s="73">
        <f t="shared" si="113"/>
        <v>0.94432731114425894</v>
      </c>
      <c r="AK301" s="73">
        <f>AG301/(AH301*AI301*AJ301)</f>
        <v>0.71947741149155275</v>
      </c>
      <c r="AL301" s="73">
        <f>AF301*AH301*AI301*AJ301*AK301</f>
        <v>0.88406855012902685</v>
      </c>
      <c r="AM301" s="73">
        <f>AF301*AG301</f>
        <v>0.88406855012902674</v>
      </c>
      <c r="AN301" s="73"/>
      <c r="AO301" s="73">
        <f>AH301*AI301*AJ301</f>
        <v>1.1035681204015115</v>
      </c>
      <c r="AP301" s="72"/>
      <c r="AR301" s="53"/>
    </row>
    <row r="302" spans="1:44" x14ac:dyDescent="0.2">
      <c r="A302" s="75" t="s">
        <v>79</v>
      </c>
      <c r="B302" s="50">
        <f>B301+1</f>
        <v>2011</v>
      </c>
      <c r="C302" s="569"/>
      <c r="D302" s="79">
        <f>SEDS_CensusRgn!J59*National_Calibration!X50</f>
        <v>1691.9555737967689</v>
      </c>
      <c r="E302" s="350"/>
      <c r="F302" s="125">
        <f t="shared" si="122"/>
        <v>13177.844437888363</v>
      </c>
      <c r="G302" s="125">
        <f t="shared" si="122"/>
        <v>6994.6700535049704</v>
      </c>
      <c r="H302" s="125">
        <f t="shared" si="122"/>
        <v>554.79512039063184</v>
      </c>
      <c r="I302" s="125">
        <f>SUM(F302:H302)</f>
        <v>20727.309611783963</v>
      </c>
      <c r="J302" s="125"/>
      <c r="K302" s="84">
        <f t="shared" si="124"/>
        <v>31.42113733821715</v>
      </c>
      <c r="L302" s="84">
        <f t="shared" si="124"/>
        <v>7.767074947775642</v>
      </c>
      <c r="M302" s="84">
        <f t="shared" si="124"/>
        <v>0.59592686511634563</v>
      </c>
      <c r="N302" s="79">
        <f>SUM(K302:M302)</f>
        <v>39.784139151109137</v>
      </c>
      <c r="O302" s="79"/>
      <c r="P302" s="351">
        <f>D302/I302*1000</f>
        <v>81.629290317294831</v>
      </c>
      <c r="Q302" s="351"/>
      <c r="R302" s="84">
        <f>D302/N302</f>
        <v>42.528394729626797</v>
      </c>
      <c r="T302" s="74">
        <f>R302/V302</f>
        <v>46.101513710509685</v>
      </c>
      <c r="U302" s="74"/>
      <c r="V302" s="119">
        <f>Weather_Factors!BF70</f>
        <v>0.92249454099663697</v>
      </c>
      <c r="X302" s="125">
        <f t="shared" si="136"/>
        <v>2384.3912778235922</v>
      </c>
      <c r="Y302" s="125">
        <f t="shared" si="136"/>
        <v>1110.4276382391513</v>
      </c>
      <c r="Z302" s="125">
        <f t="shared" si="136"/>
        <v>1074.1386202112826</v>
      </c>
      <c r="AA302" s="125">
        <f t="shared" si="136"/>
        <v>1919.4068065877163</v>
      </c>
      <c r="AB302" s="125"/>
      <c r="AC302" s="71">
        <f t="shared" si="129"/>
        <v>0.69973933384560316</v>
      </c>
      <c r="AD302" s="71"/>
      <c r="AF302" s="73">
        <f t="shared" si="111"/>
        <v>1.1237750701395295</v>
      </c>
      <c r="AG302" s="73">
        <f t="shared" si="112"/>
        <v>0.77529537742285581</v>
      </c>
      <c r="AH302" s="73">
        <f>Wgted_Floorspace!U85</f>
        <v>0.9932021996123116</v>
      </c>
      <c r="AI302" s="73">
        <f>AA302/AA$229</f>
        <v>1.1737953874481086</v>
      </c>
      <c r="AJ302" s="73">
        <f t="shared" si="113"/>
        <v>0.94392721730855855</v>
      </c>
      <c r="AK302" s="73">
        <f>AG302/(AH302*AI302*AJ302)</f>
        <v>0.70452857848959727</v>
      </c>
      <c r="AL302" s="73">
        <f>AF302*AH302*AI302*AJ302*AK302</f>
        <v>0.87125761714222283</v>
      </c>
      <c r="AM302" s="73">
        <f>AF302*AG302</f>
        <v>0.87125761714222283</v>
      </c>
      <c r="AN302" s="73"/>
      <c r="AO302" s="73">
        <f>AH302*AI302*AJ302</f>
        <v>1.100445604470683</v>
      </c>
      <c r="AP302" s="72"/>
      <c r="AR302" s="53"/>
    </row>
    <row r="303" spans="1:44" hidden="1" x14ac:dyDescent="0.2">
      <c r="A303" s="75" t="s">
        <v>79</v>
      </c>
      <c r="B303" s="50">
        <f>B302+1</f>
        <v>2012</v>
      </c>
      <c r="C303" s="569"/>
      <c r="D303" s="79">
        <f>SEDS_CensusRgn!J60*National_Calibration!X51</f>
        <v>1505.4568068463368</v>
      </c>
      <c r="E303" s="350"/>
      <c r="F303" s="125">
        <f t="shared" si="122"/>
        <v>13217.377971202028</v>
      </c>
      <c r="G303" s="125">
        <f t="shared" si="122"/>
        <v>7015.6540636654845</v>
      </c>
      <c r="H303" s="125">
        <f t="shared" si="122"/>
        <v>556.4595057518037</v>
      </c>
      <c r="I303" s="125">
        <f>SUM(F303:H303)</f>
        <v>20789.491540619318</v>
      </c>
      <c r="J303" s="125"/>
      <c r="K303" s="84">
        <f t="shared" si="124"/>
        <v>31.515400750231798</v>
      </c>
      <c r="L303" s="84">
        <f t="shared" si="124"/>
        <v>7.7903761726189682</v>
      </c>
      <c r="M303" s="84">
        <f t="shared" si="124"/>
        <v>0.59771464571169464</v>
      </c>
      <c r="N303" s="79">
        <f>SUM(K303:M303)</f>
        <v>39.903491568562465</v>
      </c>
      <c r="O303" s="79"/>
      <c r="P303" s="351">
        <f>D303/I303*1000</f>
        <v>72.414315853031653</v>
      </c>
      <c r="Q303" s="351"/>
      <c r="R303" s="84">
        <f>D303/N303</f>
        <v>37.727445586049782</v>
      </c>
      <c r="T303" s="74">
        <f>R303/V303</f>
        <v>44.520428600272297</v>
      </c>
      <c r="U303" s="74"/>
      <c r="V303" s="119">
        <f>Weather_Factors!BF71</f>
        <v>0.84741874173733889</v>
      </c>
      <c r="X303" s="571">
        <f t="shared" si="136"/>
        <v>2387.8899408225111</v>
      </c>
      <c r="Y303" s="571">
        <f t="shared" si="136"/>
        <v>1110.4276382391513</v>
      </c>
      <c r="Z303" s="571">
        <f t="shared" si="136"/>
        <v>1077.5722833235677</v>
      </c>
      <c r="AA303" s="571">
        <f t="shared" si="136"/>
        <v>1913.4871404065527</v>
      </c>
      <c r="AB303" s="125"/>
      <c r="AC303" s="71">
        <f t="shared" si="129"/>
        <v>0.67574126192245709</v>
      </c>
      <c r="AD303" s="71"/>
      <c r="AF303" s="73"/>
      <c r="AG303" s="73"/>
      <c r="AH303" s="572">
        <f>AH302</f>
        <v>0.9932021996123116</v>
      </c>
      <c r="AI303" s="73"/>
      <c r="AJ303" s="73"/>
      <c r="AK303" s="73"/>
      <c r="AL303" s="73"/>
      <c r="AM303" s="73"/>
      <c r="AN303" s="73"/>
      <c r="AO303" s="73"/>
      <c r="AP303" s="72"/>
      <c r="AR303" s="53"/>
    </row>
    <row r="304" spans="1:44" hidden="1" x14ac:dyDescent="0.2">
      <c r="A304" s="50"/>
      <c r="B304" s="50"/>
      <c r="C304" s="569"/>
      <c r="E304" s="83"/>
      <c r="AP304" s="143"/>
      <c r="AR304" s="53"/>
    </row>
    <row r="305" spans="1:44" hidden="1" x14ac:dyDescent="0.2">
      <c r="A305" s="18" t="s">
        <v>168</v>
      </c>
      <c r="B305" s="91">
        <f>Base_year</f>
        <v>1985</v>
      </c>
      <c r="C305" s="91"/>
      <c r="E305" s="79"/>
      <c r="G305" s="69"/>
      <c r="H305" s="69"/>
      <c r="I305" s="69"/>
      <c r="J305" s="74">
        <f>INDEX(I240:I301,base_row,1)</f>
        <v>18444.357916936555</v>
      </c>
      <c r="L305" s="84"/>
      <c r="M305" s="84"/>
      <c r="N305" s="84"/>
      <c r="O305" s="79"/>
      <c r="Q305" s="74">
        <f>INDEX(P240:P301,base_row,1)</f>
        <v>105.28798790034988</v>
      </c>
      <c r="S305" s="74">
        <f>R276</f>
        <v>64.387890116338966</v>
      </c>
      <c r="U305" s="74">
        <f>INDEX(T240:T301,base_row,1)</f>
        <v>65.883839139278606</v>
      </c>
      <c r="W305" s="71">
        <f>INDEX(V240:V301,base_row,1)</f>
        <v>0.97729414310879492</v>
      </c>
      <c r="AR305" s="53"/>
    </row>
    <row r="306" spans="1:44" hidden="1" x14ac:dyDescent="0.2">
      <c r="A306" s="18" t="s">
        <v>169</v>
      </c>
      <c r="B306" s="91">
        <f>Base_year2</f>
        <v>1996</v>
      </c>
      <c r="C306" s="91"/>
      <c r="E306" s="79"/>
      <c r="G306" s="69"/>
      <c r="H306" s="69"/>
      <c r="I306" s="69"/>
      <c r="J306" s="69"/>
      <c r="L306" s="84"/>
      <c r="M306" s="84"/>
      <c r="N306" s="84"/>
      <c r="O306" s="79"/>
      <c r="AR306" s="53"/>
    </row>
    <row r="307" spans="1:44" x14ac:dyDescent="0.2">
      <c r="E307" s="83"/>
      <c r="AR307" s="53"/>
    </row>
    <row r="308" spans="1:44" x14ac:dyDescent="0.2">
      <c r="D308" s="83"/>
      <c r="AR308" s="53"/>
    </row>
    <row r="309" spans="1:44" x14ac:dyDescent="0.2">
      <c r="D309" s="83"/>
      <c r="AR309" s="53"/>
    </row>
    <row r="310" spans="1:44" x14ac:dyDescent="0.2">
      <c r="D310" s="83"/>
      <c r="AR310" s="53"/>
    </row>
    <row r="311" spans="1:44" x14ac:dyDescent="0.2">
      <c r="AR311" s="53"/>
    </row>
    <row r="312" spans="1:44" x14ac:dyDescent="0.2">
      <c r="AR312" s="53"/>
    </row>
    <row r="313" spans="1:44" x14ac:dyDescent="0.2">
      <c r="AR313" s="53"/>
    </row>
    <row r="314" spans="1:44" x14ac:dyDescent="0.2">
      <c r="AR314" s="53"/>
    </row>
    <row r="315" spans="1:44" x14ac:dyDescent="0.2">
      <c r="AR315" s="53"/>
    </row>
    <row r="316" spans="1:44" x14ac:dyDescent="0.2">
      <c r="AR316" s="53"/>
    </row>
    <row r="317" spans="1:44" x14ac:dyDescent="0.2">
      <c r="AR317" s="53"/>
    </row>
    <row r="318" spans="1:44" x14ac:dyDescent="0.2">
      <c r="AR318" s="53"/>
    </row>
    <row r="319" spans="1:44" x14ac:dyDescent="0.2">
      <c r="AR319" s="53"/>
    </row>
    <row r="320" spans="1:44" x14ac:dyDescent="0.2">
      <c r="AR320" s="53"/>
    </row>
    <row r="321" spans="44:44" x14ac:dyDescent="0.2">
      <c r="AR321" s="53"/>
    </row>
    <row r="322" spans="44:44" x14ac:dyDescent="0.2">
      <c r="AR322" s="53"/>
    </row>
    <row r="323" spans="44:44" x14ac:dyDescent="0.2">
      <c r="AR323" s="53"/>
    </row>
    <row r="324" spans="44:44" x14ac:dyDescent="0.2">
      <c r="AR324" s="53"/>
    </row>
    <row r="325" spans="44:44" x14ac:dyDescent="0.2">
      <c r="AR325" s="53"/>
    </row>
    <row r="326" spans="44:44" x14ac:dyDescent="0.2">
      <c r="AR326" s="53"/>
    </row>
    <row r="327" spans="44:44" x14ac:dyDescent="0.2">
      <c r="AR327" s="53"/>
    </row>
    <row r="328" spans="44:44" x14ac:dyDescent="0.2">
      <c r="AR328" s="53"/>
    </row>
    <row r="329" spans="44:44" x14ac:dyDescent="0.2">
      <c r="AR329" s="53"/>
    </row>
    <row r="330" spans="44:44" x14ac:dyDescent="0.2">
      <c r="AR330" s="53"/>
    </row>
    <row r="331" spans="44:44" x14ac:dyDescent="0.2">
      <c r="AR331" s="53"/>
    </row>
    <row r="332" spans="44:44" x14ac:dyDescent="0.2">
      <c r="AR332" s="53"/>
    </row>
    <row r="333" spans="44:44" x14ac:dyDescent="0.2">
      <c r="AR333" s="53"/>
    </row>
    <row r="334" spans="44:44" x14ac:dyDescent="0.2">
      <c r="AR334" s="53"/>
    </row>
    <row r="335" spans="44:44" x14ac:dyDescent="0.2">
      <c r="AR335" s="53"/>
    </row>
    <row r="336" spans="44:44" x14ac:dyDescent="0.2">
      <c r="AR336" s="53"/>
    </row>
    <row r="337" spans="44:44" x14ac:dyDescent="0.2">
      <c r="AR337" s="53"/>
    </row>
    <row r="338" spans="44:44" x14ac:dyDescent="0.2">
      <c r="AR338" s="53"/>
    </row>
    <row r="339" spans="44:44" x14ac:dyDescent="0.2">
      <c r="AR339" s="53"/>
    </row>
    <row r="340" spans="44:44" x14ac:dyDescent="0.2">
      <c r="AR340" s="53"/>
    </row>
    <row r="341" spans="44:44" x14ac:dyDescent="0.2">
      <c r="AR341" s="53"/>
    </row>
    <row r="342" spans="44:44" x14ac:dyDescent="0.2">
      <c r="AR342" s="53"/>
    </row>
    <row r="343" spans="44:44" x14ac:dyDescent="0.2">
      <c r="AR343" s="53"/>
    </row>
    <row r="344" spans="44:44" x14ac:dyDescent="0.2">
      <c r="AR344" s="53"/>
    </row>
    <row r="345" spans="44:44" x14ac:dyDescent="0.2">
      <c r="AR345" s="53"/>
    </row>
    <row r="346" spans="44:44" x14ac:dyDescent="0.2">
      <c r="AR346" s="53"/>
    </row>
    <row r="347" spans="44:44" x14ac:dyDescent="0.2">
      <c r="AR347" s="53"/>
    </row>
    <row r="348" spans="44:44" x14ac:dyDescent="0.2">
      <c r="AR348" s="53"/>
    </row>
    <row r="349" spans="44:44" x14ac:dyDescent="0.2">
      <c r="AR349" s="53"/>
    </row>
    <row r="350" spans="44:44" x14ac:dyDescent="0.2">
      <c r="AR350" s="53"/>
    </row>
    <row r="351" spans="44:44" x14ac:dyDescent="0.2">
      <c r="AR351" s="53"/>
    </row>
    <row r="352" spans="44:44" x14ac:dyDescent="0.2">
      <c r="AR352" s="53"/>
    </row>
    <row r="353" spans="44:44" x14ac:dyDescent="0.2">
      <c r="AR353" s="53"/>
    </row>
    <row r="354" spans="44:44" x14ac:dyDescent="0.2">
      <c r="AR354" s="53"/>
    </row>
    <row r="355" spans="44:44" x14ac:dyDescent="0.2">
      <c r="AR355" s="53"/>
    </row>
    <row r="356" spans="44:44" x14ac:dyDescent="0.2">
      <c r="AR356" s="53"/>
    </row>
    <row r="357" spans="44:44" x14ac:dyDescent="0.2">
      <c r="AR357" s="53"/>
    </row>
    <row r="358" spans="44:44" x14ac:dyDescent="0.2">
      <c r="AR358" s="53"/>
    </row>
    <row r="359" spans="44:44" x14ac:dyDescent="0.2">
      <c r="AR359" s="53"/>
    </row>
    <row r="360" spans="44:44" x14ac:dyDescent="0.2">
      <c r="AR360" s="53"/>
    </row>
    <row r="361" spans="44:44" x14ac:dyDescent="0.2">
      <c r="AR361" s="53"/>
    </row>
    <row r="362" spans="44:44" x14ac:dyDescent="0.2">
      <c r="AR362" s="53"/>
    </row>
    <row r="363" spans="44:44" x14ac:dyDescent="0.2">
      <c r="AR363" s="53"/>
    </row>
    <row r="364" spans="44:44" x14ac:dyDescent="0.2">
      <c r="AR364" s="53"/>
    </row>
    <row r="365" spans="44:44" x14ac:dyDescent="0.2">
      <c r="AR365" s="53"/>
    </row>
    <row r="366" spans="44:44" x14ac:dyDescent="0.2">
      <c r="AR366" s="53"/>
    </row>
    <row r="367" spans="44:44" x14ac:dyDescent="0.2">
      <c r="AR367" s="53"/>
    </row>
    <row r="368" spans="44:44" x14ac:dyDescent="0.2">
      <c r="AR368" s="53"/>
    </row>
    <row r="369" spans="44:44" x14ac:dyDescent="0.2">
      <c r="AR369" s="53"/>
    </row>
    <row r="370" spans="44:44" x14ac:dyDescent="0.2">
      <c r="AR370" s="53"/>
    </row>
    <row r="371" spans="44:44" x14ac:dyDescent="0.2">
      <c r="AR371" s="53"/>
    </row>
    <row r="372" spans="44:44" x14ac:dyDescent="0.2">
      <c r="AR372" s="53"/>
    </row>
    <row r="373" spans="44:44" x14ac:dyDescent="0.2">
      <c r="AR373" s="53"/>
    </row>
    <row r="374" spans="44:44" x14ac:dyDescent="0.2">
      <c r="AR374" s="53"/>
    </row>
    <row r="375" spans="44:44" x14ac:dyDescent="0.2">
      <c r="AR375" s="53"/>
    </row>
    <row r="376" spans="44:44" x14ac:dyDescent="0.2">
      <c r="AR376" s="53"/>
    </row>
    <row r="377" spans="44:44" x14ac:dyDescent="0.2">
      <c r="AR377" s="53"/>
    </row>
    <row r="378" spans="44:44" x14ac:dyDescent="0.2">
      <c r="AR378" s="53"/>
    </row>
    <row r="379" spans="44:44" x14ac:dyDescent="0.2">
      <c r="AR379" s="53"/>
    </row>
    <row r="380" spans="44:44" x14ac:dyDescent="0.2">
      <c r="AR380" s="53"/>
    </row>
    <row r="381" spans="44:44" x14ac:dyDescent="0.2">
      <c r="AR381" s="53"/>
    </row>
    <row r="382" spans="44:44" x14ac:dyDescent="0.2">
      <c r="AR382" s="53"/>
    </row>
    <row r="383" spans="44:44" x14ac:dyDescent="0.2">
      <c r="AR383" s="53"/>
    </row>
    <row r="384" spans="44:44" x14ac:dyDescent="0.2">
      <c r="AR384" s="53"/>
    </row>
    <row r="385" spans="44:44" x14ac:dyDescent="0.2">
      <c r="AR385" s="53"/>
    </row>
    <row r="386" spans="44:44" x14ac:dyDescent="0.2">
      <c r="AR386" s="53"/>
    </row>
    <row r="387" spans="44:44" x14ac:dyDescent="0.2">
      <c r="AR387" s="53"/>
    </row>
    <row r="388" spans="44:44" x14ac:dyDescent="0.2">
      <c r="AR388" s="53"/>
    </row>
    <row r="389" spans="44:44" x14ac:dyDescent="0.2">
      <c r="AR389" s="53"/>
    </row>
    <row r="390" spans="44:44" x14ac:dyDescent="0.2">
      <c r="AR390" s="53"/>
    </row>
    <row r="391" spans="44:44" x14ac:dyDescent="0.2">
      <c r="AR391" s="53"/>
    </row>
    <row r="392" spans="44:44" x14ac:dyDescent="0.2">
      <c r="AR392" s="53"/>
    </row>
    <row r="393" spans="44:44" x14ac:dyDescent="0.2">
      <c r="AR393" s="53"/>
    </row>
    <row r="394" spans="44:44" x14ac:dyDescent="0.2">
      <c r="AR394" s="53"/>
    </row>
    <row r="395" spans="44:44" x14ac:dyDescent="0.2">
      <c r="AR395" s="53"/>
    </row>
    <row r="396" spans="44:44" x14ac:dyDescent="0.2">
      <c r="AR396" s="53"/>
    </row>
    <row r="397" spans="44:44" x14ac:dyDescent="0.2">
      <c r="AR397" s="53"/>
    </row>
    <row r="398" spans="44:44" x14ac:dyDescent="0.2">
      <c r="AR398" s="53"/>
    </row>
    <row r="399" spans="44:44" x14ac:dyDescent="0.2">
      <c r="AR399" s="53"/>
    </row>
    <row r="400" spans="44:44" x14ac:dyDescent="0.2">
      <c r="AR400" s="53"/>
    </row>
    <row r="401" spans="44:44" x14ac:dyDescent="0.2">
      <c r="AR401" s="53"/>
    </row>
    <row r="402" spans="44:44" x14ac:dyDescent="0.2">
      <c r="AR402" s="53"/>
    </row>
    <row r="403" spans="44:44" x14ac:dyDescent="0.2">
      <c r="AR403" s="53"/>
    </row>
    <row r="404" spans="44:44" x14ac:dyDescent="0.2">
      <c r="AR404" s="53"/>
    </row>
    <row r="405" spans="44:44" x14ac:dyDescent="0.2">
      <c r="AR405" s="53"/>
    </row>
    <row r="406" spans="44:44" x14ac:dyDescent="0.2">
      <c r="AR406" s="53"/>
    </row>
    <row r="407" spans="44:44" x14ac:dyDescent="0.2">
      <c r="AR407" s="53"/>
    </row>
    <row r="408" spans="44:44" x14ac:dyDescent="0.2">
      <c r="AR408" s="53"/>
    </row>
    <row r="409" spans="44:44" x14ac:dyDescent="0.2">
      <c r="AR409" s="53"/>
    </row>
    <row r="410" spans="44:44" x14ac:dyDescent="0.2">
      <c r="AR410" s="53"/>
    </row>
    <row r="411" spans="44:44" x14ac:dyDescent="0.2">
      <c r="AR411" s="53"/>
    </row>
    <row r="412" spans="44:44" x14ac:dyDescent="0.2">
      <c r="AR412" s="53"/>
    </row>
    <row r="413" spans="44:44" x14ac:dyDescent="0.2">
      <c r="AR413" s="53"/>
    </row>
    <row r="414" spans="44:44" x14ac:dyDescent="0.2">
      <c r="AR414" s="53"/>
    </row>
    <row r="415" spans="44:44" x14ac:dyDescent="0.2">
      <c r="AR415" s="53"/>
    </row>
    <row r="416" spans="44:44" x14ac:dyDescent="0.2">
      <c r="AR416" s="53"/>
    </row>
    <row r="417" spans="44:44" x14ac:dyDescent="0.2">
      <c r="AR417" s="53"/>
    </row>
    <row r="418" spans="44:44" x14ac:dyDescent="0.2">
      <c r="AR418" s="53"/>
    </row>
    <row r="419" spans="44:44" x14ac:dyDescent="0.2">
      <c r="AR419" s="53"/>
    </row>
    <row r="420" spans="44:44" x14ac:dyDescent="0.2">
      <c r="AR420" s="53"/>
    </row>
    <row r="421" spans="44:44" x14ac:dyDescent="0.2">
      <c r="AR421" s="53"/>
    </row>
    <row r="422" spans="44:44" x14ac:dyDescent="0.2">
      <c r="AR422" s="53"/>
    </row>
    <row r="423" spans="44:44" x14ac:dyDescent="0.2">
      <c r="AR423" s="53"/>
    </row>
    <row r="424" spans="44:44" x14ac:dyDescent="0.2">
      <c r="AR424" s="53"/>
    </row>
    <row r="425" spans="44:44" x14ac:dyDescent="0.2">
      <c r="AR425" s="53"/>
    </row>
    <row r="426" spans="44:44" x14ac:dyDescent="0.2">
      <c r="AR426" s="53"/>
    </row>
    <row r="427" spans="44:44" x14ac:dyDescent="0.2">
      <c r="AR427" s="53"/>
    </row>
    <row r="428" spans="44:44" x14ac:dyDescent="0.2">
      <c r="AR428" s="53"/>
    </row>
    <row r="429" spans="44:44" x14ac:dyDescent="0.2">
      <c r="AR429" s="53"/>
    </row>
    <row r="430" spans="44:44" x14ac:dyDescent="0.2">
      <c r="AR430" s="53"/>
    </row>
    <row r="431" spans="44:44" x14ac:dyDescent="0.2">
      <c r="AR431" s="53"/>
    </row>
    <row r="432" spans="44:44" x14ac:dyDescent="0.2">
      <c r="AR432" s="53"/>
    </row>
    <row r="433" spans="44:44" x14ac:dyDescent="0.2">
      <c r="AR433" s="53"/>
    </row>
    <row r="434" spans="44:44" x14ac:dyDescent="0.2">
      <c r="AR434" s="53"/>
    </row>
    <row r="435" spans="44:44" x14ac:dyDescent="0.2">
      <c r="AR435" s="53"/>
    </row>
    <row r="436" spans="44:44" x14ac:dyDescent="0.2">
      <c r="AR436" s="53"/>
    </row>
    <row r="437" spans="44:44" x14ac:dyDescent="0.2">
      <c r="AR437" s="53"/>
    </row>
    <row r="438" spans="44:44" x14ac:dyDescent="0.2">
      <c r="AR438" s="53"/>
    </row>
    <row r="439" spans="44:44" x14ac:dyDescent="0.2">
      <c r="AR439" s="53"/>
    </row>
    <row r="440" spans="44:44" x14ac:dyDescent="0.2">
      <c r="AR440" s="53"/>
    </row>
    <row r="441" spans="44:44" x14ac:dyDescent="0.2">
      <c r="AR441" s="53"/>
    </row>
    <row r="442" spans="44:44" x14ac:dyDescent="0.2">
      <c r="AR442" s="53"/>
    </row>
    <row r="443" spans="44:44" x14ac:dyDescent="0.2">
      <c r="AR443" s="53"/>
    </row>
    <row r="444" spans="44:44" x14ac:dyDescent="0.2">
      <c r="AR444" s="53"/>
    </row>
    <row r="445" spans="44:44" x14ac:dyDescent="0.2">
      <c r="AR445" s="53"/>
    </row>
    <row r="446" spans="44:44" x14ac:dyDescent="0.2">
      <c r="AR446" s="53"/>
    </row>
    <row r="447" spans="44:44" x14ac:dyDescent="0.2">
      <c r="AR447" s="53"/>
    </row>
    <row r="448" spans="44:44" x14ac:dyDescent="0.2">
      <c r="AR448" s="53"/>
    </row>
    <row r="449" spans="44:44" x14ac:dyDescent="0.2">
      <c r="AR449" s="53"/>
    </row>
    <row r="450" spans="44:44" x14ac:dyDescent="0.2">
      <c r="AR450" s="53"/>
    </row>
    <row r="451" spans="44:44" x14ac:dyDescent="0.2">
      <c r="AR451" s="53"/>
    </row>
    <row r="452" spans="44:44" x14ac:dyDescent="0.2">
      <c r="AR452" s="53"/>
    </row>
    <row r="453" spans="44:44" x14ac:dyDescent="0.2">
      <c r="AR453" s="53"/>
    </row>
    <row r="454" spans="44:44" x14ac:dyDescent="0.2">
      <c r="AR454" s="53"/>
    </row>
    <row r="455" spans="44:44" x14ac:dyDescent="0.2">
      <c r="AR455" s="53"/>
    </row>
    <row r="456" spans="44:44" x14ac:dyDescent="0.2">
      <c r="AR456" s="53"/>
    </row>
    <row r="457" spans="44:44" x14ac:dyDescent="0.2">
      <c r="AR457" s="53"/>
    </row>
    <row r="458" spans="44:44" x14ac:dyDescent="0.2">
      <c r="AR458" s="53"/>
    </row>
    <row r="459" spans="44:44" x14ac:dyDescent="0.2">
      <c r="AR459" s="53"/>
    </row>
    <row r="460" spans="44:44" x14ac:dyDescent="0.2">
      <c r="AR460" s="53"/>
    </row>
    <row r="461" spans="44:44" x14ac:dyDescent="0.2">
      <c r="AR461" s="53"/>
    </row>
    <row r="462" spans="44:44" x14ac:dyDescent="0.2">
      <c r="AR462" s="53"/>
    </row>
    <row r="463" spans="44:44" x14ac:dyDescent="0.2">
      <c r="AR463" s="53"/>
    </row>
    <row r="464" spans="44:44" x14ac:dyDescent="0.2">
      <c r="AR464" s="53"/>
    </row>
    <row r="465" spans="44:44" x14ac:dyDescent="0.2">
      <c r="AR465" s="53"/>
    </row>
    <row r="466" spans="44:44" x14ac:dyDescent="0.2">
      <c r="AR466" s="53"/>
    </row>
    <row r="467" spans="44:44" x14ac:dyDescent="0.2">
      <c r="AR467" s="53"/>
    </row>
    <row r="468" spans="44:44" x14ac:dyDescent="0.2">
      <c r="AR468" s="53"/>
    </row>
    <row r="469" spans="44:44" x14ac:dyDescent="0.2">
      <c r="AR469" s="53"/>
    </row>
    <row r="470" spans="44:44" x14ac:dyDescent="0.2">
      <c r="AR470" s="53"/>
    </row>
    <row r="471" spans="44:44" x14ac:dyDescent="0.2">
      <c r="AR471" s="53"/>
    </row>
    <row r="472" spans="44:44" x14ac:dyDescent="0.2">
      <c r="AR472" s="53"/>
    </row>
    <row r="473" spans="44:44" x14ac:dyDescent="0.2">
      <c r="AR473" s="53"/>
    </row>
    <row r="474" spans="44:44" x14ac:dyDescent="0.2">
      <c r="AR474" s="53"/>
    </row>
    <row r="475" spans="44:44" x14ac:dyDescent="0.2">
      <c r="AR475" s="53"/>
    </row>
    <row r="476" spans="44:44" x14ac:dyDescent="0.2">
      <c r="AR476" s="53"/>
    </row>
    <row r="477" spans="44:44" x14ac:dyDescent="0.2">
      <c r="AR477" s="53"/>
    </row>
    <row r="478" spans="44:44" x14ac:dyDescent="0.2">
      <c r="AR478" s="53"/>
    </row>
    <row r="479" spans="44:44" x14ac:dyDescent="0.2">
      <c r="AR479" s="53"/>
    </row>
    <row r="480" spans="44:44" x14ac:dyDescent="0.2">
      <c r="AR480" s="53"/>
    </row>
    <row r="481" spans="44:44" x14ac:dyDescent="0.2">
      <c r="AR481" s="53"/>
    </row>
    <row r="482" spans="44:44" x14ac:dyDescent="0.2">
      <c r="AR482" s="53"/>
    </row>
    <row r="483" spans="44:44" x14ac:dyDescent="0.2">
      <c r="AR483" s="53"/>
    </row>
    <row r="484" spans="44:44" x14ac:dyDescent="0.2">
      <c r="AR484" s="53"/>
    </row>
    <row r="485" spans="44:44" x14ac:dyDescent="0.2">
      <c r="AR485" s="53"/>
    </row>
    <row r="486" spans="44:44" x14ac:dyDescent="0.2">
      <c r="AR486" s="53"/>
    </row>
    <row r="487" spans="44:44" x14ac:dyDescent="0.2">
      <c r="AR487" s="53"/>
    </row>
    <row r="488" spans="44:44" x14ac:dyDescent="0.2">
      <c r="AR488" s="53"/>
    </row>
    <row r="489" spans="44:44" x14ac:dyDescent="0.2">
      <c r="AR489" s="53"/>
    </row>
    <row r="490" spans="44:44" x14ac:dyDescent="0.2">
      <c r="AR490" s="53"/>
    </row>
    <row r="491" spans="44:44" x14ac:dyDescent="0.2">
      <c r="AR491" s="53"/>
    </row>
    <row r="492" spans="44:44" x14ac:dyDescent="0.2">
      <c r="AR492" s="53"/>
    </row>
    <row r="493" spans="44:44" x14ac:dyDescent="0.2">
      <c r="AR493" s="53"/>
    </row>
    <row r="494" spans="44:44" x14ac:dyDescent="0.2">
      <c r="AR494" s="53"/>
    </row>
    <row r="495" spans="44:44" x14ac:dyDescent="0.2">
      <c r="AR495" s="53"/>
    </row>
    <row r="496" spans="44:44" x14ac:dyDescent="0.2">
      <c r="AR496" s="53"/>
    </row>
    <row r="497" spans="44:44" x14ac:dyDescent="0.2">
      <c r="AR497" s="53"/>
    </row>
    <row r="498" spans="44:44" x14ac:dyDescent="0.2">
      <c r="AR498" s="53"/>
    </row>
    <row r="499" spans="44:44" x14ac:dyDescent="0.2">
      <c r="AR499" s="53"/>
    </row>
    <row r="500" spans="44:44" x14ac:dyDescent="0.2">
      <c r="AR500" s="53"/>
    </row>
    <row r="501" spans="44:44" x14ac:dyDescent="0.2">
      <c r="AR501" s="53"/>
    </row>
    <row r="502" spans="44:44" x14ac:dyDescent="0.2">
      <c r="AR502" s="53"/>
    </row>
    <row r="503" spans="44:44" x14ac:dyDescent="0.2">
      <c r="AR503" s="53"/>
    </row>
    <row r="504" spans="44:44" x14ac:dyDescent="0.2">
      <c r="AR504" s="53"/>
    </row>
    <row r="505" spans="44:44" x14ac:dyDescent="0.2">
      <c r="AR505" s="53"/>
    </row>
    <row r="506" spans="44:44" x14ac:dyDescent="0.2">
      <c r="AR506" s="53"/>
    </row>
    <row r="507" spans="44:44" x14ac:dyDescent="0.2">
      <c r="AR507" s="53"/>
    </row>
    <row r="508" spans="44:44" x14ac:dyDescent="0.2">
      <c r="AR508" s="53"/>
    </row>
    <row r="509" spans="44:44" x14ac:dyDescent="0.2">
      <c r="AR509" s="53"/>
    </row>
    <row r="510" spans="44:44" x14ac:dyDescent="0.2">
      <c r="AR510" s="53"/>
    </row>
    <row r="511" spans="44:44" x14ac:dyDescent="0.2">
      <c r="AR511" s="53"/>
    </row>
    <row r="512" spans="44:44" x14ac:dyDescent="0.2">
      <c r="AR512" s="53"/>
    </row>
    <row r="513" spans="44:44" x14ac:dyDescent="0.2">
      <c r="AR513" s="53"/>
    </row>
    <row r="514" spans="44:44" x14ac:dyDescent="0.2">
      <c r="AR514" s="53"/>
    </row>
    <row r="515" spans="44:44" x14ac:dyDescent="0.2">
      <c r="AR515" s="53"/>
    </row>
    <row r="516" spans="44:44" x14ac:dyDescent="0.2">
      <c r="AR516" s="53"/>
    </row>
    <row r="517" spans="44:44" x14ac:dyDescent="0.2">
      <c r="AR517" s="53"/>
    </row>
    <row r="518" spans="44:44" x14ac:dyDescent="0.2">
      <c r="AR518" s="53"/>
    </row>
    <row r="519" spans="44:44" x14ac:dyDescent="0.2">
      <c r="AR519" s="53"/>
    </row>
    <row r="520" spans="44:44" x14ac:dyDescent="0.2">
      <c r="AR520" s="53"/>
    </row>
    <row r="521" spans="44:44" x14ac:dyDescent="0.2">
      <c r="AR521" s="53"/>
    </row>
    <row r="522" spans="44:44" x14ac:dyDescent="0.2">
      <c r="AR522" s="53"/>
    </row>
    <row r="523" spans="44:44" x14ac:dyDescent="0.2">
      <c r="AR523" s="53"/>
    </row>
    <row r="524" spans="44:44" x14ac:dyDescent="0.2">
      <c r="AR524" s="53"/>
    </row>
    <row r="525" spans="44:44" x14ac:dyDescent="0.2">
      <c r="AR525" s="53"/>
    </row>
    <row r="526" spans="44:44" x14ac:dyDescent="0.2">
      <c r="AR526" s="53"/>
    </row>
    <row r="527" spans="44:44" x14ac:dyDescent="0.2">
      <c r="AR527" s="53"/>
    </row>
    <row r="528" spans="44:44" x14ac:dyDescent="0.2">
      <c r="AR528" s="53"/>
    </row>
    <row r="529" spans="44:44" x14ac:dyDescent="0.2">
      <c r="AR529" s="53"/>
    </row>
    <row r="530" spans="44:44" x14ac:dyDescent="0.2">
      <c r="AR530" s="53"/>
    </row>
    <row r="531" spans="44:44" x14ac:dyDescent="0.2">
      <c r="AR531" s="53"/>
    </row>
    <row r="532" spans="44:44" x14ac:dyDescent="0.2">
      <c r="AR532" s="53"/>
    </row>
    <row r="533" spans="44:44" x14ac:dyDescent="0.2">
      <c r="AR533" s="53"/>
    </row>
    <row r="534" spans="44:44" x14ac:dyDescent="0.2">
      <c r="AR534" s="53"/>
    </row>
    <row r="535" spans="44:44" x14ac:dyDescent="0.2">
      <c r="AR535" s="53"/>
    </row>
    <row r="536" spans="44:44" x14ac:dyDescent="0.2">
      <c r="AR536" s="53"/>
    </row>
    <row r="537" spans="44:44" x14ac:dyDescent="0.2">
      <c r="AR537" s="53"/>
    </row>
    <row r="538" spans="44:44" x14ac:dyDescent="0.2">
      <c r="AR538" s="53"/>
    </row>
    <row r="539" spans="44:44" x14ac:dyDescent="0.2">
      <c r="AR539" s="53"/>
    </row>
    <row r="540" spans="44:44" x14ac:dyDescent="0.2">
      <c r="AR540" s="53"/>
    </row>
    <row r="541" spans="44:44" x14ac:dyDescent="0.2">
      <c r="AR541" s="53"/>
    </row>
    <row r="542" spans="44:44" x14ac:dyDescent="0.2">
      <c r="AR542" s="53"/>
    </row>
    <row r="543" spans="44:44" x14ac:dyDescent="0.2">
      <c r="AR543" s="53"/>
    </row>
    <row r="544" spans="44:44" x14ac:dyDescent="0.2">
      <c r="AR544" s="53"/>
    </row>
    <row r="545" spans="44:44" x14ac:dyDescent="0.2">
      <c r="AR545" s="53"/>
    </row>
    <row r="546" spans="44:44" x14ac:dyDescent="0.2">
      <c r="AR546" s="53"/>
    </row>
    <row r="547" spans="44:44" x14ac:dyDescent="0.2">
      <c r="AR547" s="53"/>
    </row>
    <row r="548" spans="44:44" x14ac:dyDescent="0.2">
      <c r="AR548" s="53"/>
    </row>
    <row r="549" spans="44:44" x14ac:dyDescent="0.2">
      <c r="AR549" s="53"/>
    </row>
    <row r="550" spans="44:44" x14ac:dyDescent="0.2">
      <c r="AR550" s="53"/>
    </row>
    <row r="551" spans="44:44" x14ac:dyDescent="0.2">
      <c r="AR551" s="53"/>
    </row>
    <row r="552" spans="44:44" x14ac:dyDescent="0.2">
      <c r="AR552" s="53"/>
    </row>
    <row r="553" spans="44:44" x14ac:dyDescent="0.2">
      <c r="AR553" s="53"/>
    </row>
    <row r="554" spans="44:44" x14ac:dyDescent="0.2">
      <c r="AR554" s="53"/>
    </row>
    <row r="555" spans="44:44" x14ac:dyDescent="0.2">
      <c r="AR555" s="53"/>
    </row>
    <row r="556" spans="44:44" x14ac:dyDescent="0.2">
      <c r="AR556" s="53"/>
    </row>
    <row r="557" spans="44:44" x14ac:dyDescent="0.2">
      <c r="AR557" s="53"/>
    </row>
    <row r="558" spans="44:44" x14ac:dyDescent="0.2">
      <c r="AR558" s="53"/>
    </row>
    <row r="559" spans="44:44" x14ac:dyDescent="0.2">
      <c r="AR559" s="53"/>
    </row>
    <row r="560" spans="44:44" x14ac:dyDescent="0.2">
      <c r="AR560" s="53"/>
    </row>
    <row r="561" spans="44:44" x14ac:dyDescent="0.2">
      <c r="AR561" s="53"/>
    </row>
    <row r="562" spans="44:44" x14ac:dyDescent="0.2">
      <c r="AR562" s="53"/>
    </row>
    <row r="563" spans="44:44" x14ac:dyDescent="0.2">
      <c r="AR563" s="53"/>
    </row>
    <row r="564" spans="44:44" x14ac:dyDescent="0.2">
      <c r="AR564" s="53"/>
    </row>
    <row r="565" spans="44:44" x14ac:dyDescent="0.2">
      <c r="AR565" s="53"/>
    </row>
    <row r="566" spans="44:44" x14ac:dyDescent="0.2">
      <c r="AR566" s="53"/>
    </row>
    <row r="567" spans="44:44" x14ac:dyDescent="0.2">
      <c r="AR567" s="53"/>
    </row>
    <row r="568" spans="44:44" x14ac:dyDescent="0.2">
      <c r="AR568" s="53"/>
    </row>
    <row r="569" spans="44:44" x14ac:dyDescent="0.2">
      <c r="AR569" s="53"/>
    </row>
    <row r="570" spans="44:44" x14ac:dyDescent="0.2">
      <c r="AR570" s="53"/>
    </row>
    <row r="571" spans="44:44" x14ac:dyDescent="0.2">
      <c r="AR571" s="53"/>
    </row>
    <row r="572" spans="44:44" x14ac:dyDescent="0.2">
      <c r="AR572" s="53"/>
    </row>
    <row r="573" spans="44:44" x14ac:dyDescent="0.2">
      <c r="AR573" s="53"/>
    </row>
    <row r="574" spans="44:44" x14ac:dyDescent="0.2">
      <c r="AR574" s="53"/>
    </row>
    <row r="575" spans="44:44" x14ac:dyDescent="0.2">
      <c r="AR575" s="53"/>
    </row>
    <row r="576" spans="44:44" x14ac:dyDescent="0.2">
      <c r="AR576" s="53"/>
    </row>
    <row r="577" spans="44:44" x14ac:dyDescent="0.2">
      <c r="AR577" s="53"/>
    </row>
    <row r="578" spans="44:44" x14ac:dyDescent="0.2">
      <c r="AR578" s="53"/>
    </row>
    <row r="579" spans="44:44" x14ac:dyDescent="0.2">
      <c r="AR579" s="53"/>
    </row>
    <row r="580" spans="44:44" x14ac:dyDescent="0.2">
      <c r="AR580" s="53"/>
    </row>
    <row r="581" spans="44:44" x14ac:dyDescent="0.2">
      <c r="AR581" s="53"/>
    </row>
    <row r="582" spans="44:44" x14ac:dyDescent="0.2">
      <c r="AR582" s="53"/>
    </row>
    <row r="583" spans="44:44" x14ac:dyDescent="0.2">
      <c r="AR583" s="53"/>
    </row>
    <row r="584" spans="44:44" x14ac:dyDescent="0.2">
      <c r="AR584" s="53"/>
    </row>
    <row r="585" spans="44:44" x14ac:dyDescent="0.2">
      <c r="AR585" s="53"/>
    </row>
    <row r="586" spans="44:44" x14ac:dyDescent="0.2">
      <c r="AR586" s="53"/>
    </row>
    <row r="587" spans="44:44" x14ac:dyDescent="0.2">
      <c r="AR587" s="53"/>
    </row>
    <row r="588" spans="44:44" x14ac:dyDescent="0.2">
      <c r="AR588" s="53"/>
    </row>
    <row r="589" spans="44:44" x14ac:dyDescent="0.2">
      <c r="AR589" s="53"/>
    </row>
    <row r="590" spans="44:44" x14ac:dyDescent="0.2">
      <c r="AR590" s="53"/>
    </row>
    <row r="591" spans="44:44" x14ac:dyDescent="0.2">
      <c r="AR591" s="53"/>
    </row>
    <row r="592" spans="44:44" x14ac:dyDescent="0.2">
      <c r="AR592" s="53"/>
    </row>
    <row r="593" spans="44:44" x14ac:dyDescent="0.2">
      <c r="AR593" s="53"/>
    </row>
    <row r="594" spans="44:44" x14ac:dyDescent="0.2">
      <c r="AR594" s="53"/>
    </row>
    <row r="595" spans="44:44" x14ac:dyDescent="0.2">
      <c r="AR595" s="53"/>
    </row>
    <row r="596" spans="44:44" x14ac:dyDescent="0.2">
      <c r="AR596" s="53"/>
    </row>
    <row r="597" spans="44:44" x14ac:dyDescent="0.2">
      <c r="AR597" s="53"/>
    </row>
    <row r="598" spans="44:44" x14ac:dyDescent="0.2">
      <c r="AR598" s="53"/>
    </row>
    <row r="599" spans="44:44" x14ac:dyDescent="0.2">
      <c r="AR599" s="53"/>
    </row>
    <row r="600" spans="44:44" x14ac:dyDescent="0.2">
      <c r="AR600" s="53"/>
    </row>
    <row r="601" spans="44:44" x14ac:dyDescent="0.2">
      <c r="AR601" s="53"/>
    </row>
    <row r="602" spans="44:44" x14ac:dyDescent="0.2">
      <c r="AR602" s="53"/>
    </row>
    <row r="603" spans="44:44" x14ac:dyDescent="0.2">
      <c r="AR603" s="53"/>
    </row>
    <row r="604" spans="44:44" x14ac:dyDescent="0.2">
      <c r="AR604" s="53"/>
    </row>
    <row r="605" spans="44:44" x14ac:dyDescent="0.2">
      <c r="AR605" s="53"/>
    </row>
    <row r="606" spans="44:44" x14ac:dyDescent="0.2">
      <c r="AR606" s="53"/>
    </row>
    <row r="607" spans="44:44" x14ac:dyDescent="0.2">
      <c r="AR607" s="53"/>
    </row>
    <row r="608" spans="44:44" x14ac:dyDescent="0.2">
      <c r="AR608" s="53"/>
    </row>
    <row r="609" spans="44:44" x14ac:dyDescent="0.2">
      <c r="AR609" s="53"/>
    </row>
    <row r="610" spans="44:44" x14ac:dyDescent="0.2">
      <c r="AR610" s="53"/>
    </row>
    <row r="611" spans="44:44" x14ac:dyDescent="0.2">
      <c r="AR611" s="53"/>
    </row>
    <row r="612" spans="44:44" x14ac:dyDescent="0.2">
      <c r="AR612" s="53"/>
    </row>
    <row r="613" spans="44:44" x14ac:dyDescent="0.2">
      <c r="AR613" s="53"/>
    </row>
    <row r="614" spans="44:44" x14ac:dyDescent="0.2">
      <c r="AR614" s="53"/>
    </row>
    <row r="615" spans="44:44" x14ac:dyDescent="0.2">
      <c r="AR615" s="53"/>
    </row>
    <row r="616" spans="44:44" x14ac:dyDescent="0.2">
      <c r="AR616" s="53"/>
    </row>
    <row r="617" spans="44:44" x14ac:dyDescent="0.2">
      <c r="AR617" s="53"/>
    </row>
    <row r="618" spans="44:44" x14ac:dyDescent="0.2">
      <c r="AR618" s="53"/>
    </row>
    <row r="619" spans="44:44" x14ac:dyDescent="0.2">
      <c r="AR619" s="53"/>
    </row>
    <row r="620" spans="44:44" x14ac:dyDescent="0.2">
      <c r="AR620" s="53"/>
    </row>
    <row r="621" spans="44:44" x14ac:dyDescent="0.2">
      <c r="AR621" s="53"/>
    </row>
    <row r="622" spans="44:44" x14ac:dyDescent="0.2">
      <c r="AR622" s="53"/>
    </row>
    <row r="623" spans="44:44" x14ac:dyDescent="0.2">
      <c r="AR623" s="53"/>
    </row>
    <row r="624" spans="44:44" x14ac:dyDescent="0.2">
      <c r="AR624" s="53"/>
    </row>
    <row r="625" spans="44:44" x14ac:dyDescent="0.2">
      <c r="AR625" s="53"/>
    </row>
    <row r="626" spans="44:44" x14ac:dyDescent="0.2">
      <c r="AR626" s="53"/>
    </row>
    <row r="627" spans="44:44" x14ac:dyDescent="0.2">
      <c r="AR627" s="53"/>
    </row>
    <row r="628" spans="44:44" x14ac:dyDescent="0.2">
      <c r="AR628" s="53"/>
    </row>
    <row r="629" spans="44:44" x14ac:dyDescent="0.2">
      <c r="AR629" s="53"/>
    </row>
    <row r="630" spans="44:44" x14ac:dyDescent="0.2">
      <c r="AR630" s="53"/>
    </row>
    <row r="631" spans="44:44" x14ac:dyDescent="0.2">
      <c r="AR631" s="53"/>
    </row>
    <row r="632" spans="44:44" x14ac:dyDescent="0.2">
      <c r="AR632" s="53"/>
    </row>
    <row r="633" spans="44:44" x14ac:dyDescent="0.2">
      <c r="AR633" s="53"/>
    </row>
    <row r="634" spans="44:44" x14ac:dyDescent="0.2">
      <c r="AR634" s="53"/>
    </row>
    <row r="635" spans="44:44" x14ac:dyDescent="0.2">
      <c r="AR635" s="53"/>
    </row>
    <row r="636" spans="44:44" x14ac:dyDescent="0.2">
      <c r="AR636" s="53"/>
    </row>
    <row r="637" spans="44:44" x14ac:dyDescent="0.2">
      <c r="AR637" s="53"/>
    </row>
    <row r="638" spans="44:44" x14ac:dyDescent="0.2">
      <c r="AR638" s="53"/>
    </row>
    <row r="639" spans="44:44" x14ac:dyDescent="0.2">
      <c r="AR639" s="53"/>
    </row>
    <row r="640" spans="44:44" x14ac:dyDescent="0.2">
      <c r="AR640" s="53"/>
    </row>
    <row r="641" spans="44:44" x14ac:dyDescent="0.2">
      <c r="AR641" s="53"/>
    </row>
    <row r="642" spans="44:44" x14ac:dyDescent="0.2">
      <c r="AR642" s="53"/>
    </row>
    <row r="643" spans="44:44" x14ac:dyDescent="0.2">
      <c r="AR643" s="53"/>
    </row>
    <row r="644" spans="44:44" x14ac:dyDescent="0.2">
      <c r="AR644" s="53"/>
    </row>
    <row r="645" spans="44:44" x14ac:dyDescent="0.2">
      <c r="AR645" s="53"/>
    </row>
    <row r="646" spans="44:44" x14ac:dyDescent="0.2">
      <c r="AR646" s="53"/>
    </row>
    <row r="647" spans="44:44" x14ac:dyDescent="0.2">
      <c r="AR647" s="53"/>
    </row>
    <row r="648" spans="44:44" x14ac:dyDescent="0.2">
      <c r="AR648" s="53"/>
    </row>
    <row r="649" spans="44:44" x14ac:dyDescent="0.2">
      <c r="AR649" s="53"/>
    </row>
    <row r="650" spans="44:44" x14ac:dyDescent="0.2">
      <c r="AR650" s="53"/>
    </row>
    <row r="651" spans="44:44" x14ac:dyDescent="0.2">
      <c r="AR651" s="53"/>
    </row>
    <row r="652" spans="44:44" x14ac:dyDescent="0.2">
      <c r="AR652" s="53"/>
    </row>
    <row r="653" spans="44:44" x14ac:dyDescent="0.2">
      <c r="AR653" s="53"/>
    </row>
    <row r="654" spans="44:44" x14ac:dyDescent="0.2">
      <c r="AR654" s="53"/>
    </row>
    <row r="655" spans="44:44" x14ac:dyDescent="0.2">
      <c r="AR655" s="53"/>
    </row>
    <row r="656" spans="44:44" x14ac:dyDescent="0.2">
      <c r="AR656" s="53"/>
    </row>
    <row r="657" spans="44:44" x14ac:dyDescent="0.2">
      <c r="AR657" s="53"/>
    </row>
    <row r="658" spans="44:44" x14ac:dyDescent="0.2">
      <c r="AR658" s="53"/>
    </row>
    <row r="659" spans="44:44" x14ac:dyDescent="0.2">
      <c r="AR659" s="53"/>
    </row>
    <row r="660" spans="44:44" x14ac:dyDescent="0.2">
      <c r="AR660" s="53"/>
    </row>
    <row r="661" spans="44:44" x14ac:dyDescent="0.2">
      <c r="AR661" s="53"/>
    </row>
    <row r="662" spans="44:44" x14ac:dyDescent="0.2">
      <c r="AR662" s="53"/>
    </row>
    <row r="663" spans="44:44" x14ac:dyDescent="0.2">
      <c r="AR663" s="53"/>
    </row>
    <row r="664" spans="44:44" x14ac:dyDescent="0.2">
      <c r="AR664" s="53"/>
    </row>
    <row r="665" spans="44:44" x14ac:dyDescent="0.2">
      <c r="AR665" s="53"/>
    </row>
    <row r="666" spans="44:44" x14ac:dyDescent="0.2">
      <c r="AR666" s="53"/>
    </row>
    <row r="667" spans="44:44" x14ac:dyDescent="0.2">
      <c r="AR667" s="53"/>
    </row>
    <row r="668" spans="44:44" x14ac:dyDescent="0.2">
      <c r="AR668" s="53"/>
    </row>
    <row r="669" spans="44:44" x14ac:dyDescent="0.2">
      <c r="AR669" s="53"/>
    </row>
    <row r="670" spans="44:44" x14ac:dyDescent="0.2">
      <c r="AR670" s="53"/>
    </row>
    <row r="671" spans="44:44" x14ac:dyDescent="0.2">
      <c r="AR671" s="53"/>
    </row>
    <row r="672" spans="44:44" x14ac:dyDescent="0.2">
      <c r="AR672" s="53"/>
    </row>
    <row r="673" spans="44:44" x14ac:dyDescent="0.2">
      <c r="AR673" s="53"/>
    </row>
    <row r="674" spans="44:44" x14ac:dyDescent="0.2">
      <c r="AR674" s="53"/>
    </row>
    <row r="675" spans="44:44" x14ac:dyDescent="0.2">
      <c r="AR675" s="53"/>
    </row>
    <row r="676" spans="44:44" x14ac:dyDescent="0.2">
      <c r="AR676" s="53"/>
    </row>
    <row r="677" spans="44:44" x14ac:dyDescent="0.2">
      <c r="AR677" s="53"/>
    </row>
    <row r="678" spans="44:44" x14ac:dyDescent="0.2">
      <c r="AR678" s="53"/>
    </row>
    <row r="679" spans="44:44" x14ac:dyDescent="0.2">
      <c r="AR679" s="53"/>
    </row>
    <row r="680" spans="44:44" x14ac:dyDescent="0.2">
      <c r="AR680" s="53"/>
    </row>
    <row r="681" spans="44:44" x14ac:dyDescent="0.2">
      <c r="AR681" s="53"/>
    </row>
    <row r="682" spans="44:44" x14ac:dyDescent="0.2">
      <c r="AR682" s="53"/>
    </row>
    <row r="683" spans="44:44" x14ac:dyDescent="0.2">
      <c r="AR683" s="53"/>
    </row>
    <row r="684" spans="44:44" x14ac:dyDescent="0.2">
      <c r="AR684" s="53"/>
    </row>
    <row r="685" spans="44:44" x14ac:dyDescent="0.2">
      <c r="AR685" s="53"/>
    </row>
    <row r="686" spans="44:44" x14ac:dyDescent="0.2">
      <c r="AR686" s="53"/>
    </row>
    <row r="687" spans="44:44" x14ac:dyDescent="0.2">
      <c r="AR687" s="53"/>
    </row>
    <row r="688" spans="44:44" x14ac:dyDescent="0.2">
      <c r="AR688" s="53"/>
    </row>
    <row r="689" spans="44:44" x14ac:dyDescent="0.2">
      <c r="AR689" s="53"/>
    </row>
    <row r="690" spans="44:44" x14ac:dyDescent="0.2">
      <c r="AR690" s="53"/>
    </row>
    <row r="691" spans="44:44" x14ac:dyDescent="0.2">
      <c r="AR691" s="53"/>
    </row>
    <row r="692" spans="44:44" x14ac:dyDescent="0.2">
      <c r="AR692" s="53"/>
    </row>
    <row r="693" spans="44:44" x14ac:dyDescent="0.2">
      <c r="AR693" s="53"/>
    </row>
    <row r="694" spans="44:44" x14ac:dyDescent="0.2">
      <c r="AR694" s="53"/>
    </row>
    <row r="695" spans="44:44" x14ac:dyDescent="0.2">
      <c r="AR695" s="53"/>
    </row>
    <row r="696" spans="44:44" x14ac:dyDescent="0.2">
      <c r="AR696" s="53"/>
    </row>
    <row r="697" spans="44:44" x14ac:dyDescent="0.2">
      <c r="AR697" s="53"/>
    </row>
    <row r="698" spans="44:44" x14ac:dyDescent="0.2">
      <c r="AR698" s="53"/>
    </row>
    <row r="699" spans="44:44" x14ac:dyDescent="0.2">
      <c r="AR699" s="53"/>
    </row>
    <row r="700" spans="44:44" x14ac:dyDescent="0.2">
      <c r="AR700" s="53"/>
    </row>
    <row r="701" spans="44:44" x14ac:dyDescent="0.2">
      <c r="AR701" s="53"/>
    </row>
    <row r="702" spans="44:44" x14ac:dyDescent="0.2">
      <c r="AR702" s="53"/>
    </row>
    <row r="703" spans="44:44" x14ac:dyDescent="0.2">
      <c r="AR703" s="53"/>
    </row>
    <row r="704" spans="44:44" x14ac:dyDescent="0.2">
      <c r="AR704" s="53"/>
    </row>
    <row r="705" spans="44:44" x14ac:dyDescent="0.2">
      <c r="AR705" s="53"/>
    </row>
    <row r="706" spans="44:44" x14ac:dyDescent="0.2">
      <c r="AR706" s="53"/>
    </row>
    <row r="707" spans="44:44" x14ac:dyDescent="0.2">
      <c r="AR707" s="53"/>
    </row>
    <row r="708" spans="44:44" x14ac:dyDescent="0.2">
      <c r="AR708" s="53"/>
    </row>
    <row r="709" spans="44:44" x14ac:dyDescent="0.2">
      <c r="AR709" s="53"/>
    </row>
    <row r="710" spans="44:44" x14ac:dyDescent="0.2">
      <c r="AR710" s="53"/>
    </row>
    <row r="711" spans="44:44" x14ac:dyDescent="0.2">
      <c r="AR711" s="53"/>
    </row>
    <row r="712" spans="44:44" x14ac:dyDescent="0.2">
      <c r="AR712" s="53"/>
    </row>
    <row r="713" spans="44:44" x14ac:dyDescent="0.2">
      <c r="AR713" s="53"/>
    </row>
    <row r="714" spans="44:44" x14ac:dyDescent="0.2">
      <c r="AR714" s="53"/>
    </row>
    <row r="715" spans="44:44" x14ac:dyDescent="0.2">
      <c r="AR715" s="53"/>
    </row>
    <row r="716" spans="44:44" x14ac:dyDescent="0.2">
      <c r="AR716" s="53"/>
    </row>
    <row r="717" spans="44:44" x14ac:dyDescent="0.2">
      <c r="AR717" s="53"/>
    </row>
    <row r="718" spans="44:44" x14ac:dyDescent="0.2">
      <c r="AR718" s="53"/>
    </row>
    <row r="719" spans="44:44" x14ac:dyDescent="0.2">
      <c r="AR719" s="53"/>
    </row>
    <row r="720" spans="44:44" x14ac:dyDescent="0.2">
      <c r="AR720" s="53"/>
    </row>
    <row r="721" spans="44:44" x14ac:dyDescent="0.2">
      <c r="AR721" s="53"/>
    </row>
    <row r="722" spans="44:44" x14ac:dyDescent="0.2">
      <c r="AR722" s="53"/>
    </row>
    <row r="723" spans="44:44" x14ac:dyDescent="0.2">
      <c r="AR723" s="53"/>
    </row>
    <row r="724" spans="44:44" x14ac:dyDescent="0.2">
      <c r="AR724" s="53"/>
    </row>
    <row r="725" spans="44:44" x14ac:dyDescent="0.2">
      <c r="AR725" s="53"/>
    </row>
    <row r="726" spans="44:44" x14ac:dyDescent="0.2">
      <c r="AR726" s="53"/>
    </row>
    <row r="727" spans="44:44" x14ac:dyDescent="0.2">
      <c r="AR727" s="53"/>
    </row>
    <row r="728" spans="44:44" x14ac:dyDescent="0.2">
      <c r="AR728" s="53"/>
    </row>
    <row r="729" spans="44:44" x14ac:dyDescent="0.2">
      <c r="AR729" s="53"/>
    </row>
    <row r="730" spans="44:44" x14ac:dyDescent="0.2">
      <c r="AR730" s="53"/>
    </row>
    <row r="731" spans="44:44" x14ac:dyDescent="0.2">
      <c r="AR731" s="53"/>
    </row>
    <row r="732" spans="44:44" x14ac:dyDescent="0.2">
      <c r="AR732" s="53"/>
    </row>
    <row r="733" spans="44:44" x14ac:dyDescent="0.2">
      <c r="AR733" s="53"/>
    </row>
    <row r="734" spans="44:44" x14ac:dyDescent="0.2">
      <c r="AR734" s="53"/>
    </row>
    <row r="735" spans="44:44" x14ac:dyDescent="0.2">
      <c r="AR735" s="53"/>
    </row>
    <row r="736" spans="44:44" x14ac:dyDescent="0.2">
      <c r="AR736" s="53"/>
    </row>
    <row r="737" spans="44:44" x14ac:dyDescent="0.2">
      <c r="AR737" s="53"/>
    </row>
    <row r="738" spans="44:44" x14ac:dyDescent="0.2">
      <c r="AR738" s="53"/>
    </row>
    <row r="739" spans="44:44" x14ac:dyDescent="0.2">
      <c r="AR739" s="53"/>
    </row>
    <row r="740" spans="44:44" x14ac:dyDescent="0.2">
      <c r="AR740" s="53"/>
    </row>
    <row r="741" spans="44:44" x14ac:dyDescent="0.2">
      <c r="AR741" s="53"/>
    </row>
    <row r="742" spans="44:44" x14ac:dyDescent="0.2">
      <c r="AR742" s="53"/>
    </row>
    <row r="743" spans="44:44" x14ac:dyDescent="0.2">
      <c r="AR743" s="53"/>
    </row>
    <row r="744" spans="44:44" x14ac:dyDescent="0.2">
      <c r="AR744" s="53"/>
    </row>
    <row r="745" spans="44:44" x14ac:dyDescent="0.2">
      <c r="AR745" s="53"/>
    </row>
    <row r="746" spans="44:44" x14ac:dyDescent="0.2">
      <c r="AR746" s="53"/>
    </row>
    <row r="747" spans="44:44" x14ac:dyDescent="0.2">
      <c r="AR747" s="53"/>
    </row>
    <row r="748" spans="44:44" x14ac:dyDescent="0.2">
      <c r="AR748" s="53"/>
    </row>
    <row r="749" spans="44:44" x14ac:dyDescent="0.2">
      <c r="AR749" s="53"/>
    </row>
    <row r="750" spans="44:44" x14ac:dyDescent="0.2">
      <c r="AR750" s="53"/>
    </row>
    <row r="751" spans="44:44" x14ac:dyDescent="0.2">
      <c r="AR751" s="53"/>
    </row>
    <row r="752" spans="44:44" x14ac:dyDescent="0.2">
      <c r="AR752" s="53"/>
    </row>
    <row r="753" spans="44:44" x14ac:dyDescent="0.2">
      <c r="AR753" s="53"/>
    </row>
    <row r="754" spans="44:44" x14ac:dyDescent="0.2">
      <c r="AR754" s="53"/>
    </row>
    <row r="755" spans="44:44" x14ac:dyDescent="0.2">
      <c r="AR755" s="53"/>
    </row>
    <row r="756" spans="44:44" x14ac:dyDescent="0.2">
      <c r="AR756" s="53"/>
    </row>
    <row r="757" spans="44:44" x14ac:dyDescent="0.2">
      <c r="AR757" s="53"/>
    </row>
    <row r="758" spans="44:44" x14ac:dyDescent="0.2">
      <c r="AR758" s="53"/>
    </row>
    <row r="759" spans="44:44" x14ac:dyDescent="0.2">
      <c r="AR759" s="53"/>
    </row>
    <row r="760" spans="44:44" x14ac:dyDescent="0.2">
      <c r="AR760" s="53"/>
    </row>
    <row r="761" spans="44:44" x14ac:dyDescent="0.2">
      <c r="AR761" s="53"/>
    </row>
    <row r="762" spans="44:44" x14ac:dyDescent="0.2">
      <c r="AR762" s="53"/>
    </row>
    <row r="763" spans="44:44" x14ac:dyDescent="0.2">
      <c r="AR763" s="53"/>
    </row>
    <row r="764" spans="44:44" x14ac:dyDescent="0.2">
      <c r="AR764" s="53"/>
    </row>
    <row r="765" spans="44:44" x14ac:dyDescent="0.2">
      <c r="AR765" s="53"/>
    </row>
    <row r="766" spans="44:44" x14ac:dyDescent="0.2">
      <c r="AR766" s="53"/>
    </row>
    <row r="767" spans="44:44" x14ac:dyDescent="0.2">
      <c r="AR767" s="53"/>
    </row>
    <row r="768" spans="44:44" x14ac:dyDescent="0.2">
      <c r="AR768" s="53"/>
    </row>
    <row r="769" spans="44:44" x14ac:dyDescent="0.2">
      <c r="AR769" s="53"/>
    </row>
    <row r="770" spans="44:44" x14ac:dyDescent="0.2">
      <c r="AR770" s="53"/>
    </row>
    <row r="771" spans="44:44" x14ac:dyDescent="0.2">
      <c r="AR771" s="53"/>
    </row>
    <row r="772" spans="44:44" x14ac:dyDescent="0.2">
      <c r="AR772" s="53"/>
    </row>
    <row r="773" spans="44:44" x14ac:dyDescent="0.2">
      <c r="AR773" s="53"/>
    </row>
    <row r="774" spans="44:44" x14ac:dyDescent="0.2">
      <c r="AR774" s="53"/>
    </row>
    <row r="775" spans="44:44" x14ac:dyDescent="0.2">
      <c r="AR775" s="53"/>
    </row>
    <row r="776" spans="44:44" x14ac:dyDescent="0.2">
      <c r="AR776" s="53"/>
    </row>
    <row r="777" spans="44:44" x14ac:dyDescent="0.2">
      <c r="AR777" s="53"/>
    </row>
    <row r="778" spans="44:44" x14ac:dyDescent="0.2">
      <c r="AR778" s="53"/>
    </row>
    <row r="779" spans="44:44" x14ac:dyDescent="0.2">
      <c r="AR779" s="53"/>
    </row>
    <row r="780" spans="44:44" x14ac:dyDescent="0.2">
      <c r="AR780" s="53"/>
    </row>
    <row r="781" spans="44:44" x14ac:dyDescent="0.2">
      <c r="AR781" s="53"/>
    </row>
    <row r="782" spans="44:44" x14ac:dyDescent="0.2">
      <c r="AR782" s="53"/>
    </row>
    <row r="783" spans="44:44" x14ac:dyDescent="0.2">
      <c r="AR783" s="53"/>
    </row>
  </sheetData>
  <pageMargins left="0.75" right="0.75" top="1" bottom="1" header="0.5" footer="0.5"/>
  <pageSetup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784"/>
  <sheetViews>
    <sheetView workbookViewId="0">
      <pane xSplit="2" ySplit="7" topLeftCell="C8" activePane="bottomRight" state="frozen"/>
      <selection pane="topRight" activeCell="C1" sqref="C1"/>
      <selection pane="bottomLeft" activeCell="A7" sqref="A7"/>
      <selection pane="bottomRight" activeCell="A12" sqref="A12"/>
    </sheetView>
  </sheetViews>
  <sheetFormatPr defaultRowHeight="12.75" x14ac:dyDescent="0.2"/>
  <cols>
    <col min="1" max="1" width="6.5703125" style="51" customWidth="1"/>
    <col min="2" max="2" width="6.85546875" style="51" customWidth="1"/>
    <col min="3" max="3" width="9.140625" style="51"/>
    <col min="4" max="4" width="13.5703125" style="51" customWidth="1"/>
    <col min="5" max="5" width="9.140625" style="51"/>
    <col min="6" max="6" width="14.140625" style="51" customWidth="1"/>
    <col min="7" max="7" width="11.85546875" style="51" customWidth="1"/>
    <col min="8" max="8" width="12.5703125" style="51" customWidth="1"/>
    <col min="9" max="9" width="9.85546875" style="51" customWidth="1"/>
    <col min="10" max="10" width="9.140625" style="51"/>
    <col min="11" max="11" width="13.28515625" style="51" customWidth="1"/>
    <col min="12" max="15" width="9.140625" style="51"/>
    <col min="16" max="16" width="12.42578125" style="51" customWidth="1"/>
    <col min="17" max="21" width="9.140625" style="51"/>
    <col min="22" max="22" width="10" style="51" customWidth="1"/>
    <col min="23" max="28" width="9.140625" style="51"/>
    <col min="29" max="29" width="11.140625" style="51" customWidth="1"/>
    <col min="30" max="30" width="10.140625" style="51" customWidth="1"/>
    <col min="31" max="31" width="9.140625" style="51"/>
    <col min="32" max="32" width="11.85546875" style="51" customWidth="1"/>
    <col min="33" max="33" width="10.28515625" style="51" customWidth="1"/>
    <col min="34" max="34" width="9.5703125" style="51" bestFit="1" customWidth="1"/>
    <col min="35" max="35" width="9.85546875" style="51" customWidth="1"/>
    <col min="36" max="36" width="9.5703125" style="51" bestFit="1" customWidth="1"/>
    <col min="37" max="37" width="10.42578125" style="51" customWidth="1"/>
    <col min="38" max="38" width="10.28515625" style="51" customWidth="1"/>
    <col min="39" max="39" width="9.7109375" style="51" bestFit="1" customWidth="1"/>
    <col min="40" max="40" width="5.7109375" style="51" customWidth="1"/>
    <col min="41" max="41" width="9.5703125" style="51" bestFit="1" customWidth="1"/>
    <col min="42" max="43" width="9.140625" style="51"/>
    <col min="44" max="44" width="6.42578125" style="51" customWidth="1"/>
    <col min="45" max="57" width="9.140625" style="51"/>
    <col min="58" max="58" width="10.5703125" style="51" customWidth="1"/>
    <col min="59" max="16384" width="9.140625" style="51"/>
  </cols>
  <sheetData>
    <row r="1" spans="1:61" x14ac:dyDescent="0.2">
      <c r="A1" s="50"/>
      <c r="B1" s="50"/>
      <c r="AR1" s="53"/>
    </row>
    <row r="2" spans="1:61" x14ac:dyDescent="0.2">
      <c r="A2" s="50"/>
      <c r="B2" s="50"/>
      <c r="AR2" s="53"/>
    </row>
    <row r="3" spans="1:61" ht="102" x14ac:dyDescent="0.2">
      <c r="A3" s="50"/>
      <c r="B3" s="50"/>
      <c r="D3" s="340" t="s">
        <v>695</v>
      </c>
      <c r="E3" s="57"/>
      <c r="F3" s="54" t="s">
        <v>696</v>
      </c>
      <c r="G3" s="57"/>
      <c r="H3" s="57"/>
      <c r="I3" s="57"/>
      <c r="J3" s="57"/>
      <c r="K3" s="87" t="s">
        <v>303</v>
      </c>
      <c r="L3" s="57"/>
      <c r="M3" s="57"/>
      <c r="N3" s="57"/>
      <c r="O3" s="57"/>
      <c r="P3" s="345" t="s">
        <v>699</v>
      </c>
      <c r="Q3" s="138"/>
      <c r="R3" s="345" t="s">
        <v>277</v>
      </c>
      <c r="S3" s="138"/>
      <c r="T3" s="345" t="s">
        <v>280</v>
      </c>
      <c r="U3" s="138"/>
      <c r="V3" s="345" t="s">
        <v>301</v>
      </c>
      <c r="W3" s="57"/>
      <c r="X3" s="87" t="s">
        <v>700</v>
      </c>
      <c r="Y3" s="57"/>
      <c r="Z3" s="57"/>
      <c r="AA3" s="57"/>
      <c r="AB3" s="57"/>
      <c r="AC3" s="340" t="s">
        <v>286</v>
      </c>
      <c r="AF3" s="54" t="s">
        <v>40</v>
      </c>
      <c r="AG3" s="54"/>
      <c r="AH3" s="54" t="str">
        <f>index_label</f>
        <v>1985 = 1</v>
      </c>
      <c r="AR3" s="53"/>
    </row>
    <row r="4" spans="1:61" x14ac:dyDescent="0.2">
      <c r="A4" s="50"/>
      <c r="B4" s="50"/>
      <c r="AF4" s="55" t="s">
        <v>103</v>
      </c>
      <c r="AG4" s="55" t="s">
        <v>104</v>
      </c>
      <c r="AH4" s="55" t="s">
        <v>105</v>
      </c>
      <c r="AI4" s="55" t="s">
        <v>106</v>
      </c>
      <c r="AJ4" s="55" t="s">
        <v>107</v>
      </c>
      <c r="AK4" s="55" t="s">
        <v>108</v>
      </c>
      <c r="AL4" s="55" t="s">
        <v>109</v>
      </c>
      <c r="AM4" s="55" t="s">
        <v>110</v>
      </c>
      <c r="AR4" s="53"/>
    </row>
    <row r="5" spans="1:61" ht="54" customHeight="1" x14ac:dyDescent="0.2">
      <c r="A5" s="50"/>
      <c r="B5" s="50"/>
      <c r="D5" s="77" t="str">
        <f>D12</f>
        <v>Total Consumption (Trillion Btu)</v>
      </c>
      <c r="F5" s="77" t="s">
        <v>275</v>
      </c>
      <c r="G5" s="77" t="s">
        <v>276</v>
      </c>
      <c r="H5" s="77" t="s">
        <v>629</v>
      </c>
      <c r="I5" s="77" t="str">
        <f>I12</f>
        <v>Total</v>
      </c>
      <c r="K5" s="77" t="str">
        <f>K12</f>
        <v xml:space="preserve">Single-Family </v>
      </c>
      <c r="L5" s="77" t="str">
        <f>L12</f>
        <v>Multi-Family</v>
      </c>
      <c r="M5" s="77" t="str">
        <f>M12</f>
        <v>Manufactured Homes</v>
      </c>
      <c r="N5" s="77" t="str">
        <f>N12</f>
        <v>Total</v>
      </c>
      <c r="P5" s="77" t="str">
        <f>P12</f>
        <v>Total</v>
      </c>
      <c r="R5" s="77" t="str">
        <f>R12</f>
        <v>Total</v>
      </c>
      <c r="T5" s="77" t="str">
        <f>T12</f>
        <v>Total</v>
      </c>
      <c r="V5" s="77" t="str">
        <f>V12</f>
        <v>Total</v>
      </c>
      <c r="X5" s="77" t="str">
        <f>X12</f>
        <v xml:space="preserve">Single-Family </v>
      </c>
      <c r="Y5" s="77" t="str">
        <f>Y12</f>
        <v>Multi-Family</v>
      </c>
      <c r="Z5" s="77" t="str">
        <f>Z12</f>
        <v>Manufactured Homes</v>
      </c>
      <c r="AA5" s="77" t="str">
        <f>AA12</f>
        <v>Total</v>
      </c>
      <c r="AC5" s="330" t="s">
        <v>32</v>
      </c>
      <c r="AD5" s="134"/>
      <c r="AF5" s="341" t="s">
        <v>696</v>
      </c>
      <c r="AG5" s="131" t="s">
        <v>112</v>
      </c>
      <c r="AH5" s="122" t="s">
        <v>290</v>
      </c>
      <c r="AI5" s="341" t="s">
        <v>707</v>
      </c>
      <c r="AJ5" s="120" t="s">
        <v>292</v>
      </c>
      <c r="AK5" s="131" t="s">
        <v>113</v>
      </c>
      <c r="AL5" s="132" t="s">
        <v>114</v>
      </c>
      <c r="AM5" s="131" t="s">
        <v>115</v>
      </c>
      <c r="AN5" s="59"/>
      <c r="AO5" s="132" t="s">
        <v>116</v>
      </c>
      <c r="AR5" s="53"/>
    </row>
    <row r="6" spans="1:61" ht="24.75" customHeight="1" x14ac:dyDescent="0.2">
      <c r="A6" s="137" t="s">
        <v>306</v>
      </c>
      <c r="B6" s="50"/>
      <c r="D6" s="77"/>
      <c r="F6" s="77"/>
      <c r="G6" s="77"/>
      <c r="H6" s="77"/>
      <c r="I6" s="77"/>
      <c r="K6" s="77"/>
      <c r="L6" s="77"/>
      <c r="M6" s="77"/>
      <c r="N6" s="77"/>
      <c r="P6" s="77"/>
      <c r="R6" s="77"/>
      <c r="T6" s="77"/>
      <c r="V6" s="77"/>
      <c r="X6" s="77"/>
      <c r="Y6" s="77"/>
      <c r="Z6" s="77"/>
      <c r="AA6" s="77"/>
      <c r="AC6" s="77"/>
      <c r="AD6" s="134"/>
      <c r="AF6" s="63"/>
      <c r="AG6" s="120"/>
      <c r="AH6" s="63"/>
      <c r="AI6" s="63"/>
      <c r="AJ6" s="63"/>
      <c r="AK6" s="63"/>
      <c r="AL6" s="121" t="s">
        <v>294</v>
      </c>
      <c r="AM6" s="64" t="s">
        <v>118</v>
      </c>
      <c r="AN6" s="65"/>
      <c r="AO6" s="347" t="s">
        <v>708</v>
      </c>
      <c r="AR6" s="53"/>
    </row>
    <row r="7" spans="1:61" ht="27.75" customHeight="1" thickBot="1" x14ac:dyDescent="0.25">
      <c r="A7" s="50"/>
      <c r="B7" s="50"/>
      <c r="D7" s="82" t="str">
        <f>D14</f>
        <v xml:space="preserve">   (TBtu)</v>
      </c>
      <c r="F7" s="82" t="str">
        <f>F14</f>
        <v>Thousand HU</v>
      </c>
      <c r="G7" s="82" t="str">
        <f>G14</f>
        <v>Thousand HU</v>
      </c>
      <c r="H7" s="82" t="str">
        <f>H14</f>
        <v>Thousand HU</v>
      </c>
      <c r="I7" s="82" t="str">
        <f>I14</f>
        <v>Thousand HU</v>
      </c>
      <c r="K7" s="82" t="str">
        <f>K14</f>
        <v>Billion SF</v>
      </c>
      <c r="L7" s="82" t="str">
        <f>L14</f>
        <v>Billion SF</v>
      </c>
      <c r="M7" s="82" t="str">
        <f>M14</f>
        <v>Billion SF</v>
      </c>
      <c r="N7" s="82" t="str">
        <f>N14</f>
        <v>Billion SF</v>
      </c>
      <c r="P7" s="82" t="str">
        <f>P14</f>
        <v>MMBtu/HU</v>
      </c>
      <c r="R7" s="82" t="str">
        <f>R14</f>
        <v xml:space="preserve"> kBtu/SF</v>
      </c>
      <c r="T7" s="82" t="str">
        <f>T14</f>
        <v xml:space="preserve"> kBtu/SF</v>
      </c>
      <c r="V7" s="82" t="str">
        <f>V14</f>
        <v xml:space="preserve"> kBtu/SF</v>
      </c>
      <c r="X7" s="82" t="str">
        <f>X14</f>
        <v>SF/HU</v>
      </c>
      <c r="Y7" s="82" t="str">
        <f>Y14</f>
        <v>SF/HU</v>
      </c>
      <c r="Z7" s="82" t="str">
        <f>Z14</f>
        <v>SF/HU</v>
      </c>
      <c r="AA7" s="82" t="str">
        <f>AA14</f>
        <v>SF/HU</v>
      </c>
      <c r="AC7" s="82" t="str">
        <f>AC14</f>
        <v>1985 = 1.0</v>
      </c>
      <c r="AD7" s="133"/>
      <c r="AF7" s="66"/>
      <c r="AG7" s="136" t="s">
        <v>701</v>
      </c>
      <c r="AH7" s="66"/>
      <c r="AI7" s="66"/>
      <c r="AJ7" s="66"/>
      <c r="AK7" s="123" t="s">
        <v>296</v>
      </c>
      <c r="AL7" s="67"/>
      <c r="AM7" s="66"/>
      <c r="AN7" s="67"/>
      <c r="AO7" s="67"/>
      <c r="AR7" s="53"/>
    </row>
    <row r="8" spans="1:61" x14ac:dyDescent="0.2">
      <c r="A8" s="50"/>
      <c r="B8" s="50"/>
      <c r="AE8"/>
      <c r="AF8"/>
      <c r="AG8"/>
      <c r="AH8"/>
      <c r="AI8"/>
      <c r="AJ8"/>
      <c r="AK8"/>
      <c r="AL8"/>
      <c r="AM8"/>
      <c r="AN8"/>
      <c r="AO8"/>
      <c r="AP8"/>
      <c r="AR8" s="53"/>
    </row>
    <row r="9" spans="1:61" x14ac:dyDescent="0.2">
      <c r="A9" s="50"/>
      <c r="B9" s="50"/>
      <c r="H9" s="633" t="s">
        <v>1493</v>
      </c>
      <c r="I9" s="616" t="s">
        <v>1483</v>
      </c>
      <c r="AE9"/>
      <c r="AF9"/>
      <c r="AG9"/>
      <c r="AH9"/>
      <c r="AI9"/>
      <c r="AJ9"/>
      <c r="AK9"/>
      <c r="AL9"/>
      <c r="AM9"/>
      <c r="AN9"/>
      <c r="AO9"/>
      <c r="AP9"/>
      <c r="AR9" s="53"/>
    </row>
    <row r="10" spans="1:61" x14ac:dyDescent="0.2">
      <c r="A10" s="50"/>
      <c r="B10" s="50"/>
      <c r="F10" s="54" t="s">
        <v>696</v>
      </c>
      <c r="I10" s="570">
        <v>1.0025999999999999</v>
      </c>
      <c r="K10" s="54" t="s">
        <v>303</v>
      </c>
      <c r="X10" s="54" t="s">
        <v>700</v>
      </c>
      <c r="AF10" s="54" t="s">
        <v>40</v>
      </c>
      <c r="AG10" s="54"/>
      <c r="AH10" s="54" t="str">
        <f>index_label</f>
        <v>1985 = 1</v>
      </c>
      <c r="AR10" s="53"/>
    </row>
    <row r="11" spans="1:61" x14ac:dyDescent="0.2">
      <c r="A11" s="75"/>
      <c r="B11" s="50"/>
      <c r="AF11" s="55" t="s">
        <v>103</v>
      </c>
      <c r="AG11" s="55" t="s">
        <v>104</v>
      </c>
      <c r="AH11" s="55" t="s">
        <v>105</v>
      </c>
      <c r="AI11" s="55" t="s">
        <v>106</v>
      </c>
      <c r="AJ11" s="55" t="s">
        <v>107</v>
      </c>
      <c r="AK11" s="55" t="s">
        <v>108</v>
      </c>
      <c r="AL11" s="55" t="s">
        <v>109</v>
      </c>
      <c r="AM11" s="55" t="s">
        <v>110</v>
      </c>
      <c r="AR11" s="53"/>
    </row>
    <row r="12" spans="1:61" ht="48.75" customHeight="1" x14ac:dyDescent="0.2">
      <c r="A12" s="50"/>
      <c r="B12" s="50"/>
      <c r="D12" s="330" t="s">
        <v>694</v>
      </c>
      <c r="E12" s="57"/>
      <c r="F12" s="330" t="str">
        <f>F5</f>
        <v xml:space="preserve">Single-Family </v>
      </c>
      <c r="G12" s="330" t="str">
        <f>G5</f>
        <v>Multi-Family</v>
      </c>
      <c r="H12" s="330" t="str">
        <f>H5</f>
        <v>Manufactured Homes</v>
      </c>
      <c r="I12" s="78" t="s">
        <v>32</v>
      </c>
      <c r="J12" s="57"/>
      <c r="K12" s="330" t="s">
        <v>275</v>
      </c>
      <c r="L12" s="330" t="s">
        <v>276</v>
      </c>
      <c r="M12" s="330" t="s">
        <v>629</v>
      </c>
      <c r="N12" s="56" t="s">
        <v>32</v>
      </c>
      <c r="O12" s="57"/>
      <c r="P12" s="78" t="s">
        <v>32</v>
      </c>
      <c r="Q12" s="57"/>
      <c r="R12" s="78" t="s">
        <v>32</v>
      </c>
      <c r="S12" s="57"/>
      <c r="T12" s="56" t="s">
        <v>32</v>
      </c>
      <c r="U12" s="57"/>
      <c r="V12" s="78" t="s">
        <v>32</v>
      </c>
      <c r="W12" s="57"/>
      <c r="X12" s="330" t="s">
        <v>275</v>
      </c>
      <c r="Y12" s="330" t="s">
        <v>276</v>
      </c>
      <c r="Z12" s="330" t="s">
        <v>629</v>
      </c>
      <c r="AA12" s="78" t="s">
        <v>32</v>
      </c>
      <c r="AB12" s="57"/>
      <c r="AC12" s="330" t="s">
        <v>32</v>
      </c>
      <c r="AD12" s="58"/>
      <c r="AE12" s="57"/>
      <c r="AF12" s="120" t="s">
        <v>127</v>
      </c>
      <c r="AG12" s="131" t="s">
        <v>112</v>
      </c>
      <c r="AH12" s="122" t="s">
        <v>290</v>
      </c>
      <c r="AI12" s="122" t="s">
        <v>295</v>
      </c>
      <c r="AJ12" s="120" t="s">
        <v>292</v>
      </c>
      <c r="AK12" s="131" t="s">
        <v>113</v>
      </c>
      <c r="AL12" s="59" t="s">
        <v>114</v>
      </c>
      <c r="AM12" s="131" t="s">
        <v>115</v>
      </c>
      <c r="AN12" s="59"/>
      <c r="AO12" s="132" t="s">
        <v>116</v>
      </c>
      <c r="AR12" s="53"/>
    </row>
    <row r="13" spans="1:61" ht="27" customHeight="1" x14ac:dyDescent="0.2">
      <c r="A13" s="137" t="s">
        <v>306</v>
      </c>
      <c r="B13" s="50"/>
      <c r="D13" s="80" t="s">
        <v>148</v>
      </c>
      <c r="E13" s="57"/>
      <c r="F13" s="61"/>
      <c r="G13" s="61"/>
      <c r="H13" s="61"/>
      <c r="I13" s="61"/>
      <c r="J13" s="57"/>
      <c r="K13" s="61"/>
      <c r="L13" s="61"/>
      <c r="M13" s="61"/>
      <c r="N13" s="61"/>
      <c r="O13" s="57"/>
      <c r="P13" s="80" t="s">
        <v>148</v>
      </c>
      <c r="Q13" s="57"/>
      <c r="R13" s="80" t="s">
        <v>148</v>
      </c>
      <c r="S13" s="57"/>
      <c r="T13" s="80" t="s">
        <v>148</v>
      </c>
      <c r="U13" s="57"/>
      <c r="V13" s="62"/>
      <c r="W13" s="57"/>
      <c r="X13" s="61"/>
      <c r="Y13" s="61"/>
      <c r="Z13" s="61"/>
      <c r="AA13" s="61"/>
      <c r="AB13" s="57"/>
      <c r="AC13" s="80" t="s">
        <v>148</v>
      </c>
      <c r="AD13" s="134"/>
      <c r="AE13" s="57"/>
      <c r="AF13" s="63"/>
      <c r="AG13" s="120"/>
      <c r="AH13" s="63"/>
      <c r="AI13" s="63"/>
      <c r="AJ13" s="63"/>
      <c r="AK13" s="63"/>
      <c r="AL13" s="121" t="s">
        <v>294</v>
      </c>
      <c r="AM13" s="64" t="s">
        <v>118</v>
      </c>
      <c r="AN13" s="65"/>
      <c r="AO13" s="121" t="s">
        <v>297</v>
      </c>
      <c r="AR13" s="53"/>
    </row>
    <row r="14" spans="1:61" ht="27.75" customHeight="1" thickBot="1" x14ac:dyDescent="0.25">
      <c r="A14" s="75"/>
      <c r="B14" s="50"/>
      <c r="D14" s="82" t="s">
        <v>120</v>
      </c>
      <c r="E14" s="57"/>
      <c r="F14" s="326" t="s">
        <v>705</v>
      </c>
      <c r="G14" s="326" t="s">
        <v>705</v>
      </c>
      <c r="H14" s="326" t="s">
        <v>705</v>
      </c>
      <c r="I14" s="326" t="s">
        <v>705</v>
      </c>
      <c r="J14" s="57"/>
      <c r="K14" s="80" t="s">
        <v>130</v>
      </c>
      <c r="L14" s="80" t="s">
        <v>130</v>
      </c>
      <c r="M14" s="80" t="s">
        <v>130</v>
      </c>
      <c r="N14" s="80" t="s">
        <v>130</v>
      </c>
      <c r="O14" s="57"/>
      <c r="P14" s="76" t="s">
        <v>702</v>
      </c>
      <c r="Q14" s="57"/>
      <c r="R14" s="76" t="s">
        <v>149</v>
      </c>
      <c r="S14" s="57"/>
      <c r="T14" s="61" t="s">
        <v>149</v>
      </c>
      <c r="U14" s="57"/>
      <c r="V14" s="76" t="s">
        <v>149</v>
      </c>
      <c r="W14" s="57"/>
      <c r="X14" s="80" t="s">
        <v>703</v>
      </c>
      <c r="Y14" s="80" t="s">
        <v>703</v>
      </c>
      <c r="Z14" s="80" t="s">
        <v>703</v>
      </c>
      <c r="AA14" s="80" t="s">
        <v>703</v>
      </c>
      <c r="AB14" s="57"/>
      <c r="AC14" s="61" t="s">
        <v>121</v>
      </c>
      <c r="AD14" s="58"/>
      <c r="AE14" s="57"/>
      <c r="AF14" s="66"/>
      <c r="AG14" s="135" t="s">
        <v>701</v>
      </c>
      <c r="AH14" s="66"/>
      <c r="AI14" s="66"/>
      <c r="AJ14" s="66"/>
      <c r="AK14" s="123" t="s">
        <v>296</v>
      </c>
      <c r="AL14" s="67"/>
      <c r="AM14" s="66"/>
      <c r="AN14" s="67"/>
      <c r="AO14" s="67"/>
      <c r="AR14" s="53"/>
      <c r="BD14"/>
      <c r="BE14" s="1" t="s">
        <v>553</v>
      </c>
      <c r="BF14"/>
      <c r="BG14"/>
      <c r="BH14"/>
      <c r="BI14"/>
    </row>
    <row r="15" spans="1:61" x14ac:dyDescent="0.2">
      <c r="A15" s="75" t="s">
        <v>148</v>
      </c>
      <c r="B15" s="50">
        <v>1949</v>
      </c>
      <c r="D15" s="79"/>
      <c r="F15" s="69"/>
      <c r="G15" s="69"/>
      <c r="H15" s="69"/>
      <c r="I15" s="69"/>
      <c r="P15" s="70"/>
      <c r="AC15" s="71"/>
      <c r="AD15" s="72"/>
      <c r="AF15" s="73"/>
      <c r="AG15" s="73"/>
      <c r="AH15" s="73"/>
      <c r="AI15" s="73"/>
      <c r="AJ15" s="73"/>
      <c r="AK15" s="73"/>
      <c r="AL15" s="73"/>
      <c r="AM15" s="73"/>
      <c r="AN15" s="73"/>
      <c r="AO15" s="73"/>
      <c r="AR15" s="53"/>
      <c r="BD15"/>
      <c r="BE15"/>
      <c r="BF15"/>
      <c r="BG15"/>
      <c r="BH15"/>
      <c r="BI15"/>
    </row>
    <row r="16" spans="1:61" ht="51.75" thickBot="1" x14ac:dyDescent="0.25">
      <c r="A16" s="75" t="s">
        <v>148</v>
      </c>
      <c r="B16" s="50">
        <f t="shared" ref="B16:B78" si="0">B15+1</f>
        <v>1950</v>
      </c>
      <c r="D16" s="79"/>
      <c r="F16" s="69"/>
      <c r="G16" s="69"/>
      <c r="H16" s="69"/>
      <c r="I16" s="69"/>
      <c r="P16" s="70"/>
      <c r="AC16" s="71"/>
      <c r="AD16" s="71"/>
      <c r="AF16" s="73"/>
      <c r="AG16" s="73"/>
      <c r="AH16" s="73"/>
      <c r="AI16" s="73"/>
      <c r="AJ16" s="73"/>
      <c r="AK16" s="73"/>
      <c r="AL16" s="73"/>
      <c r="AM16" s="73"/>
      <c r="AN16" s="73"/>
      <c r="AO16" s="73"/>
      <c r="AR16" s="53"/>
      <c r="BD16" s="95"/>
      <c r="BE16" s="253" t="s">
        <v>415</v>
      </c>
      <c r="BF16" s="253" t="s">
        <v>419</v>
      </c>
      <c r="BG16" s="253" t="s">
        <v>416</v>
      </c>
      <c r="BH16" s="253" t="s">
        <v>417</v>
      </c>
      <c r="BI16" s="253" t="s">
        <v>585</v>
      </c>
    </row>
    <row r="17" spans="1:61" x14ac:dyDescent="0.2">
      <c r="A17" s="75" t="s">
        <v>148</v>
      </c>
      <c r="B17" s="50">
        <f t="shared" si="0"/>
        <v>1951</v>
      </c>
      <c r="D17" s="79"/>
      <c r="F17" s="69"/>
      <c r="G17" s="69"/>
      <c r="H17" s="69"/>
      <c r="I17" s="69"/>
      <c r="P17" s="70"/>
      <c r="AC17" s="71"/>
      <c r="AD17" s="71"/>
      <c r="AF17" s="73"/>
      <c r="AG17" s="73"/>
      <c r="AH17" s="73"/>
      <c r="AI17" s="73"/>
      <c r="AJ17" s="73"/>
      <c r="AK17" s="73"/>
      <c r="AL17" s="73"/>
      <c r="AM17" s="73"/>
      <c r="AN17" s="73"/>
      <c r="AO17" s="73"/>
      <c r="AR17" s="53"/>
      <c r="BD17" s="95">
        <v>1985</v>
      </c>
      <c r="BE17" s="9">
        <v>1</v>
      </c>
      <c r="BF17" s="9">
        <v>1</v>
      </c>
      <c r="BG17" s="9">
        <v>1</v>
      </c>
      <c r="BH17" s="9">
        <v>1</v>
      </c>
      <c r="BI17" s="17">
        <v>1</v>
      </c>
    </row>
    <row r="18" spans="1:61" x14ac:dyDescent="0.2">
      <c r="A18" s="75" t="s">
        <v>148</v>
      </c>
      <c r="B18" s="50">
        <f t="shared" si="0"/>
        <v>1952</v>
      </c>
      <c r="D18" s="79"/>
      <c r="F18" s="69"/>
      <c r="G18" s="69"/>
      <c r="H18" s="69"/>
      <c r="I18" s="69"/>
      <c r="P18" s="70"/>
      <c r="AC18" s="71"/>
      <c r="AD18" s="71"/>
      <c r="AF18" s="73"/>
      <c r="AG18" s="73"/>
      <c r="AH18" s="73"/>
      <c r="AI18" s="73"/>
      <c r="AJ18" s="73"/>
      <c r="AK18" s="73"/>
      <c r="AL18" s="73"/>
      <c r="AM18" s="73"/>
      <c r="AN18" s="73"/>
      <c r="AO18" s="73"/>
      <c r="AR18" s="53"/>
      <c r="BD18" s="95">
        <v>1986</v>
      </c>
      <c r="BE18" s="9">
        <v>1.0020336592800534</v>
      </c>
      <c r="BF18" s="9">
        <v>1.0192305476500476</v>
      </c>
      <c r="BG18" s="9">
        <v>1.0121109621818536</v>
      </c>
      <c r="BH18" s="9">
        <v>0.97592898535522632</v>
      </c>
      <c r="BI18" s="17">
        <v>0.99532183831316356</v>
      </c>
    </row>
    <row r="19" spans="1:61" x14ac:dyDescent="0.2">
      <c r="A19" s="75" t="s">
        <v>148</v>
      </c>
      <c r="B19" s="50">
        <f t="shared" si="0"/>
        <v>1953</v>
      </c>
      <c r="D19" s="79"/>
      <c r="F19" s="69"/>
      <c r="G19" s="69"/>
      <c r="H19" s="69"/>
      <c r="I19" s="69"/>
      <c r="P19" s="70"/>
      <c r="AC19" s="71"/>
      <c r="AD19" s="71"/>
      <c r="AF19" s="73"/>
      <c r="AG19" s="73"/>
      <c r="AH19" s="73"/>
      <c r="AI19" s="73"/>
      <c r="AJ19" s="73"/>
      <c r="AK19" s="73"/>
      <c r="AL19" s="73"/>
      <c r="AM19" s="73"/>
      <c r="AN19" s="73"/>
      <c r="AO19" s="73"/>
      <c r="AR19" s="53"/>
      <c r="BD19" s="95">
        <v>1987</v>
      </c>
      <c r="BE19" s="9">
        <v>1.0257750890035429</v>
      </c>
      <c r="BF19" s="9">
        <v>1.0309947113113413</v>
      </c>
      <c r="BG19" s="9">
        <v>1.023930061536239</v>
      </c>
      <c r="BH19" s="9">
        <v>0.98057998928525658</v>
      </c>
      <c r="BI19" s="17">
        <v>0.99092866255128809</v>
      </c>
    </row>
    <row r="20" spans="1:61" x14ac:dyDescent="0.2">
      <c r="A20" s="75" t="s">
        <v>148</v>
      </c>
      <c r="B20" s="50">
        <f t="shared" si="0"/>
        <v>1954</v>
      </c>
      <c r="D20" s="79"/>
      <c r="F20" s="69"/>
      <c r="G20" s="69"/>
      <c r="H20" s="69"/>
      <c r="I20" s="69"/>
      <c r="P20" s="70"/>
      <c r="AC20" s="71"/>
      <c r="AD20" s="71"/>
      <c r="AF20" s="73"/>
      <c r="AG20" s="73"/>
      <c r="AH20" s="73"/>
      <c r="AI20" s="73"/>
      <c r="AJ20" s="73"/>
      <c r="AK20" s="73"/>
      <c r="AL20" s="73"/>
      <c r="AM20" s="73"/>
      <c r="AN20" s="73"/>
      <c r="AO20" s="73"/>
      <c r="AR20" s="53"/>
      <c r="BD20" s="95">
        <v>1988</v>
      </c>
      <c r="BE20" s="9">
        <v>1.0874416489199918</v>
      </c>
      <c r="BF20" s="9">
        <v>1.0499487262210647</v>
      </c>
      <c r="BG20" s="9">
        <v>1.0353979241746722</v>
      </c>
      <c r="BH20" s="9">
        <v>1.0078030115503169</v>
      </c>
      <c r="BI20" s="17">
        <v>0.99255579580702868</v>
      </c>
    </row>
    <row r="21" spans="1:61" x14ac:dyDescent="0.2">
      <c r="A21" s="75" t="s">
        <v>148</v>
      </c>
      <c r="B21" s="50">
        <f t="shared" si="0"/>
        <v>1955</v>
      </c>
      <c r="D21" s="79"/>
      <c r="F21" s="69"/>
      <c r="G21" s="69"/>
      <c r="H21" s="69"/>
      <c r="I21" s="69"/>
      <c r="P21" s="70"/>
      <c r="AC21" s="71"/>
      <c r="AD21" s="71"/>
      <c r="AF21" s="73"/>
      <c r="AG21" s="73"/>
      <c r="AH21" s="73"/>
      <c r="AI21" s="73"/>
      <c r="AJ21" s="73"/>
      <c r="AK21" s="73"/>
      <c r="AL21" s="73"/>
      <c r="AM21" s="73"/>
      <c r="AN21" s="73"/>
      <c r="AO21" s="73"/>
      <c r="AR21" s="53"/>
      <c r="BD21" s="95">
        <v>1989</v>
      </c>
      <c r="BE21" s="9">
        <v>1.137475938364702</v>
      </c>
      <c r="BF21" s="9">
        <v>1.0696055951791124</v>
      </c>
      <c r="BG21" s="9">
        <v>1.0463300716022612</v>
      </c>
      <c r="BH21" s="9">
        <v>1.0082335311188568</v>
      </c>
      <c r="BI21" s="17">
        <v>1.0080653997436821</v>
      </c>
    </row>
    <row r="22" spans="1:61" x14ac:dyDescent="0.2">
      <c r="A22" s="75" t="s">
        <v>148</v>
      </c>
      <c r="B22" s="50">
        <f t="shared" si="0"/>
        <v>1956</v>
      </c>
      <c r="D22" s="79"/>
      <c r="F22" s="69"/>
      <c r="G22" s="69"/>
      <c r="H22" s="69"/>
      <c r="I22" s="69"/>
      <c r="P22" s="70"/>
      <c r="AC22" s="71"/>
      <c r="AD22" s="71"/>
      <c r="AF22" s="73"/>
      <c r="AG22" s="73"/>
      <c r="AH22" s="73"/>
      <c r="AI22" s="73"/>
      <c r="AJ22" s="73"/>
      <c r="AK22" s="73"/>
      <c r="AL22" s="73"/>
      <c r="AM22" s="73"/>
      <c r="AN22" s="73"/>
      <c r="AO22" s="73"/>
      <c r="AR22" s="53"/>
      <c r="BD22" s="95">
        <v>1990</v>
      </c>
      <c r="BE22" s="9">
        <v>1.0914935388431937</v>
      </c>
      <c r="BF22" s="9">
        <v>1.0755625712935968</v>
      </c>
      <c r="BG22" s="9">
        <v>1.056464136933756</v>
      </c>
      <c r="BH22" s="9">
        <v>0.95314900400077218</v>
      </c>
      <c r="BI22" s="17">
        <v>1.0077897366393302</v>
      </c>
    </row>
    <row r="23" spans="1:61" x14ac:dyDescent="0.2">
      <c r="A23" s="75" t="s">
        <v>148</v>
      </c>
      <c r="B23" s="50">
        <f t="shared" si="0"/>
        <v>1957</v>
      </c>
      <c r="D23" s="79"/>
      <c r="F23" s="69"/>
      <c r="G23" s="69"/>
      <c r="H23" s="69"/>
      <c r="I23" s="69"/>
      <c r="P23" s="70"/>
      <c r="AC23" s="71"/>
      <c r="AD23" s="71"/>
      <c r="AF23" s="73"/>
      <c r="AG23" s="73"/>
      <c r="AH23" s="73"/>
      <c r="AI23" s="73"/>
      <c r="AJ23" s="73"/>
      <c r="AK23" s="73"/>
      <c r="AL23" s="73"/>
      <c r="AM23" s="73"/>
      <c r="AN23" s="73"/>
      <c r="AO23" s="73"/>
      <c r="AR23" s="53"/>
      <c r="BD23" s="95">
        <v>1991</v>
      </c>
      <c r="BE23" s="9">
        <v>1.1232655394460189</v>
      </c>
      <c r="BF23" s="9">
        <v>1.0866814918941341</v>
      </c>
      <c r="BG23" s="9">
        <v>1.0738063702406406</v>
      </c>
      <c r="BH23" s="9">
        <v>0.97593598364286249</v>
      </c>
      <c r="BI23" s="17">
        <v>0.98635410854565708</v>
      </c>
    </row>
    <row r="24" spans="1:61" x14ac:dyDescent="0.2">
      <c r="A24" s="75" t="s">
        <v>148</v>
      </c>
      <c r="B24" s="50">
        <f t="shared" si="0"/>
        <v>1958</v>
      </c>
      <c r="D24" s="79"/>
      <c r="F24" s="69"/>
      <c r="G24" s="69"/>
      <c r="H24" s="69"/>
      <c r="I24" s="69"/>
      <c r="P24" s="70"/>
      <c r="AC24" s="71"/>
      <c r="AD24" s="71"/>
      <c r="AF24" s="73"/>
      <c r="AG24" s="73"/>
      <c r="AH24" s="73"/>
      <c r="AI24" s="73"/>
      <c r="AJ24" s="73"/>
      <c r="AK24" s="73"/>
      <c r="AL24" s="73"/>
      <c r="AM24" s="73"/>
      <c r="AN24" s="73"/>
      <c r="AO24" s="73"/>
      <c r="AR24" s="53"/>
      <c r="BD24" s="95">
        <v>1992</v>
      </c>
      <c r="BE24" s="9">
        <v>1.1203299959180515</v>
      </c>
      <c r="BF24" s="9">
        <v>1.102317113919967</v>
      </c>
      <c r="BG24" s="9">
        <v>1.0912023211145085</v>
      </c>
      <c r="BH24" s="9">
        <v>0.96762157726603337</v>
      </c>
      <c r="BI24" s="17">
        <v>0.96256172510150295</v>
      </c>
    </row>
    <row r="25" spans="1:61" x14ac:dyDescent="0.2">
      <c r="A25" s="75" t="s">
        <v>148</v>
      </c>
      <c r="B25" s="50">
        <f t="shared" si="0"/>
        <v>1959</v>
      </c>
      <c r="D25" s="79"/>
      <c r="F25" s="69"/>
      <c r="G25" s="69"/>
      <c r="H25" s="69"/>
      <c r="I25" s="69"/>
      <c r="P25" s="70"/>
      <c r="AC25" s="71"/>
      <c r="AD25" s="71"/>
      <c r="AF25" s="73"/>
      <c r="AG25" s="73"/>
      <c r="AH25" s="73"/>
      <c r="AI25" s="73"/>
      <c r="AJ25" s="73"/>
      <c r="AK25" s="73"/>
      <c r="AL25" s="73"/>
      <c r="AM25" s="73"/>
      <c r="AN25" s="73"/>
      <c r="AO25" s="73"/>
      <c r="AR25" s="53"/>
      <c r="BD25" s="95">
        <v>1993</v>
      </c>
      <c r="BE25" s="9">
        <v>1.177349641673664</v>
      </c>
      <c r="BF25" s="9">
        <v>1.1110394174376939</v>
      </c>
      <c r="BG25" s="9">
        <v>1.108518507200039</v>
      </c>
      <c r="BH25" s="9">
        <v>1.0076488428657537</v>
      </c>
      <c r="BI25" s="17">
        <v>0.94868892379392955</v>
      </c>
    </row>
    <row r="26" spans="1:61" x14ac:dyDescent="0.2">
      <c r="A26" s="75" t="s">
        <v>148</v>
      </c>
      <c r="B26" s="50">
        <f t="shared" si="0"/>
        <v>1960</v>
      </c>
      <c r="D26" s="79"/>
      <c r="F26" s="69"/>
      <c r="G26" s="69"/>
      <c r="H26" s="69"/>
      <c r="I26" s="69"/>
      <c r="P26" s="70"/>
      <c r="AC26" s="71"/>
      <c r="AD26" s="71"/>
      <c r="AF26" s="73"/>
      <c r="AG26" s="73"/>
      <c r="AH26" s="73"/>
      <c r="AI26" s="73"/>
      <c r="AJ26" s="73"/>
      <c r="AK26" s="73"/>
      <c r="AL26" s="73"/>
      <c r="AM26" s="73"/>
      <c r="AN26" s="73"/>
      <c r="AO26" s="73"/>
      <c r="AR26" s="53"/>
      <c r="BD26" s="95">
        <v>1994</v>
      </c>
      <c r="BE26" s="9">
        <v>1.1710367279175466</v>
      </c>
      <c r="BF26" s="9">
        <v>1.1188860339443942</v>
      </c>
      <c r="BG26" s="9">
        <v>1.1232146924431996</v>
      </c>
      <c r="BH26" s="9">
        <v>0.98893846031021859</v>
      </c>
      <c r="BI26" s="17">
        <v>0.94222065511706909</v>
      </c>
    </row>
    <row r="27" spans="1:61" x14ac:dyDescent="0.2">
      <c r="A27" s="75" t="s">
        <v>148</v>
      </c>
      <c r="B27" s="50">
        <f t="shared" si="0"/>
        <v>1961</v>
      </c>
      <c r="D27" s="79"/>
      <c r="F27" s="69"/>
      <c r="G27" s="69"/>
      <c r="H27" s="69"/>
      <c r="I27" s="69"/>
      <c r="P27" s="70"/>
      <c r="AC27" s="71"/>
      <c r="AD27" s="71"/>
      <c r="AF27" s="73"/>
      <c r="AG27" s="73"/>
      <c r="AH27" s="73"/>
      <c r="AI27" s="73"/>
      <c r="AJ27" s="73"/>
      <c r="AK27" s="73"/>
      <c r="AL27" s="73"/>
      <c r="AM27" s="73"/>
      <c r="AN27" s="73"/>
      <c r="AO27" s="73"/>
      <c r="AR27" s="53"/>
      <c r="BD27" s="95">
        <v>1995</v>
      </c>
      <c r="BE27" s="9">
        <v>1.1972270107574494</v>
      </c>
      <c r="BF27" s="9">
        <v>1.1405823318623329</v>
      </c>
      <c r="BG27" s="9">
        <v>1.1378982019065542</v>
      </c>
      <c r="BH27" s="9">
        <v>1.0043976576628382</v>
      </c>
      <c r="BI27" s="17">
        <v>0.91841879795217218</v>
      </c>
    </row>
    <row r="28" spans="1:61" x14ac:dyDescent="0.2">
      <c r="A28" s="75" t="s">
        <v>148</v>
      </c>
      <c r="B28" s="50">
        <f t="shared" si="0"/>
        <v>1962</v>
      </c>
      <c r="D28" s="79"/>
      <c r="F28" s="69"/>
      <c r="G28" s="69"/>
      <c r="H28" s="69"/>
      <c r="I28" s="69"/>
      <c r="P28" s="70"/>
      <c r="AC28" s="71"/>
      <c r="AD28" s="71"/>
      <c r="AF28" s="73"/>
      <c r="AG28" s="73"/>
      <c r="AH28" s="73"/>
      <c r="AI28" s="73"/>
      <c r="AJ28" s="73"/>
      <c r="AK28" s="73"/>
      <c r="AL28" s="73"/>
      <c r="AM28" s="73"/>
      <c r="AN28" s="73"/>
      <c r="AO28" s="73"/>
      <c r="AR28" s="53"/>
      <c r="BD28" s="95">
        <v>1996</v>
      </c>
      <c r="BE28" s="9">
        <v>1.2613833671974832</v>
      </c>
      <c r="BF28" s="9">
        <v>1.1479219716784383</v>
      </c>
      <c r="BG28" s="9">
        <v>1.1525811381445978</v>
      </c>
      <c r="BH28" s="9">
        <v>1.0091397392680514</v>
      </c>
      <c r="BI28" s="17">
        <v>0.94473915374165451</v>
      </c>
    </row>
    <row r="29" spans="1:61" x14ac:dyDescent="0.2">
      <c r="A29" s="75" t="s">
        <v>148</v>
      </c>
      <c r="B29" s="50">
        <f t="shared" si="0"/>
        <v>1963</v>
      </c>
      <c r="D29" s="79"/>
      <c r="F29" s="69"/>
      <c r="G29" s="69"/>
      <c r="H29" s="69"/>
      <c r="I29" s="69"/>
      <c r="P29" s="70"/>
      <c r="AC29" s="71"/>
      <c r="AD29" s="71"/>
      <c r="AF29" s="73"/>
      <c r="AG29" s="73"/>
      <c r="AH29" s="73"/>
      <c r="AI29" s="73"/>
      <c r="AJ29" s="73"/>
      <c r="AK29" s="73"/>
      <c r="AL29" s="73"/>
      <c r="AM29" s="73"/>
      <c r="AN29" s="73"/>
      <c r="AO29" s="73"/>
      <c r="AR29" s="53"/>
      <c r="BD29" s="95">
        <v>1997</v>
      </c>
      <c r="BE29" s="9">
        <v>1.2271672516723804</v>
      </c>
      <c r="BF29" s="9">
        <v>1.1639493484197307</v>
      </c>
      <c r="BG29" s="9">
        <v>1.1672711524536317</v>
      </c>
      <c r="BH29" s="9">
        <v>0.99832307214588223</v>
      </c>
      <c r="BI29" s="17">
        <v>0.90474629804485285</v>
      </c>
    </row>
    <row r="30" spans="1:61" x14ac:dyDescent="0.2">
      <c r="A30" s="75" t="s">
        <v>148</v>
      </c>
      <c r="B30" s="50">
        <f t="shared" si="0"/>
        <v>1964</v>
      </c>
      <c r="D30" s="79"/>
      <c r="F30" s="69"/>
      <c r="G30" s="69"/>
      <c r="H30" s="69"/>
      <c r="I30" s="69"/>
      <c r="P30" s="70"/>
      <c r="AC30" s="71"/>
      <c r="AD30" s="71"/>
      <c r="AF30" s="73"/>
      <c r="AG30" s="73"/>
      <c r="AH30" s="73"/>
      <c r="AI30" s="73"/>
      <c r="AJ30" s="73"/>
      <c r="AK30" s="73"/>
      <c r="AL30" s="73"/>
      <c r="AM30" s="73"/>
      <c r="AN30" s="73"/>
      <c r="AO30" s="73"/>
      <c r="AR30" s="53"/>
      <c r="BD30" s="95">
        <v>1998</v>
      </c>
      <c r="BE30" s="9">
        <v>1.2237950682545191</v>
      </c>
      <c r="BF30" s="9">
        <v>1.1852395771411801</v>
      </c>
      <c r="BG30" s="9">
        <v>1.1820896843370592</v>
      </c>
      <c r="BH30" s="9">
        <v>0.96430950279715122</v>
      </c>
      <c r="BI30" s="17">
        <v>0.90580701527539031</v>
      </c>
    </row>
    <row r="31" spans="1:61" x14ac:dyDescent="0.2">
      <c r="A31" s="75" t="s">
        <v>148</v>
      </c>
      <c r="B31" s="50">
        <f t="shared" si="0"/>
        <v>1965</v>
      </c>
      <c r="D31" s="79"/>
      <c r="F31" s="69"/>
      <c r="G31" s="69"/>
      <c r="H31" s="69"/>
      <c r="I31" s="69"/>
      <c r="P31" s="70"/>
      <c r="AC31" s="71"/>
      <c r="AD31" s="71"/>
      <c r="AF31" s="73"/>
      <c r="AG31" s="73"/>
      <c r="AH31" s="73"/>
      <c r="AI31" s="73"/>
      <c r="AJ31" s="73"/>
      <c r="AK31" s="73"/>
      <c r="AL31" s="73"/>
      <c r="AM31" s="73"/>
      <c r="AN31" s="73"/>
      <c r="AO31" s="73"/>
      <c r="AR31" s="53"/>
      <c r="BD31" s="95">
        <v>1999</v>
      </c>
      <c r="BE31" s="9">
        <v>1.2594882071335987</v>
      </c>
      <c r="BF31" s="9">
        <v>1.2065342017192668</v>
      </c>
      <c r="BG31" s="9">
        <v>1.1970575741248244</v>
      </c>
      <c r="BH31" s="9">
        <v>0.9708699594666691</v>
      </c>
      <c r="BI31" s="17">
        <v>0.89821099250336756</v>
      </c>
    </row>
    <row r="32" spans="1:61" x14ac:dyDescent="0.2">
      <c r="A32" s="75" t="s">
        <v>148</v>
      </c>
      <c r="B32" s="50">
        <f t="shared" si="0"/>
        <v>1966</v>
      </c>
      <c r="D32" s="79"/>
      <c r="F32" s="69"/>
      <c r="G32" s="69"/>
      <c r="H32" s="69"/>
      <c r="I32" s="69"/>
      <c r="P32" s="70"/>
      <c r="AC32" s="71"/>
      <c r="AD32" s="71"/>
      <c r="AF32" s="73"/>
      <c r="AG32" s="73"/>
      <c r="AH32" s="73"/>
      <c r="AI32" s="73"/>
      <c r="AJ32" s="73"/>
      <c r="AK32" s="73"/>
      <c r="AL32" s="73"/>
      <c r="AM32" s="73"/>
      <c r="AN32" s="73"/>
      <c r="AO32" s="73"/>
      <c r="AR32" s="53"/>
      <c r="BD32" s="95">
        <v>2000</v>
      </c>
      <c r="BE32" s="9">
        <v>1.3120110399230065</v>
      </c>
      <c r="BF32" s="9">
        <v>1.2278330473187848</v>
      </c>
      <c r="BG32" s="9">
        <v>1.2121567372590638</v>
      </c>
      <c r="BH32" s="9">
        <v>0.98505988960515678</v>
      </c>
      <c r="BI32" s="17">
        <v>0.89490463192244396</v>
      </c>
    </row>
    <row r="33" spans="1:61" x14ac:dyDescent="0.2">
      <c r="A33" s="75" t="s">
        <v>148</v>
      </c>
      <c r="B33" s="50">
        <f t="shared" si="0"/>
        <v>1967</v>
      </c>
      <c r="D33" s="79"/>
      <c r="F33" s="69"/>
      <c r="G33" s="69"/>
      <c r="H33" s="69"/>
      <c r="I33" s="69"/>
      <c r="P33" s="70"/>
      <c r="AC33" s="71"/>
      <c r="AD33" s="71"/>
      <c r="AF33" s="73"/>
      <c r="AG33" s="73"/>
      <c r="AH33" s="73"/>
      <c r="AI33" s="73"/>
      <c r="AJ33" s="73"/>
      <c r="AK33" s="73"/>
      <c r="AL33" s="73"/>
      <c r="AM33" s="73"/>
      <c r="AN33" s="73"/>
      <c r="AO33" s="73"/>
      <c r="AR33" s="53"/>
      <c r="BD33" s="95">
        <v>2001</v>
      </c>
      <c r="BE33" s="9">
        <v>1.2849900105145728</v>
      </c>
      <c r="BF33" s="9">
        <v>1.2491359482547804</v>
      </c>
      <c r="BG33" s="9">
        <v>1.2273855042536923</v>
      </c>
      <c r="BH33" s="9">
        <v>0.96333847727625754</v>
      </c>
      <c r="BI33" s="17">
        <v>0.87002182585690058</v>
      </c>
    </row>
    <row r="34" spans="1:61" x14ac:dyDescent="0.2">
      <c r="A34" s="75" t="s">
        <v>148</v>
      </c>
      <c r="B34" s="50">
        <f t="shared" si="0"/>
        <v>1968</v>
      </c>
      <c r="D34" s="79"/>
      <c r="F34" s="69"/>
      <c r="G34" s="69"/>
      <c r="H34" s="69"/>
      <c r="I34" s="69"/>
      <c r="P34" s="70"/>
      <c r="AC34" s="71"/>
      <c r="AD34" s="71"/>
      <c r="AF34" s="73"/>
      <c r="AG34" s="73"/>
      <c r="AH34" s="73"/>
      <c r="AI34" s="73"/>
      <c r="AJ34" s="73"/>
      <c r="AK34" s="73"/>
      <c r="AL34" s="73"/>
      <c r="AM34" s="73"/>
      <c r="AN34" s="73"/>
      <c r="AO34" s="73"/>
      <c r="AR34" s="53"/>
      <c r="BD34" s="95">
        <v>2002</v>
      </c>
      <c r="BE34" s="9">
        <v>1.3348647201320571</v>
      </c>
      <c r="BF34" s="9">
        <v>1.2613125040516688</v>
      </c>
      <c r="BG34" s="9">
        <v>1.2379104474234053</v>
      </c>
      <c r="BH34" s="9">
        <v>0.98781886221902981</v>
      </c>
      <c r="BI34" s="17">
        <v>0.86546201394197686</v>
      </c>
    </row>
    <row r="35" spans="1:61" x14ac:dyDescent="0.2">
      <c r="A35" s="75" t="s">
        <v>148</v>
      </c>
      <c r="B35" s="50">
        <f t="shared" si="0"/>
        <v>1969</v>
      </c>
      <c r="D35" s="79"/>
      <c r="F35" s="69"/>
      <c r="G35" s="69"/>
      <c r="H35" s="69"/>
      <c r="I35" s="69"/>
      <c r="P35" s="70"/>
      <c r="AC35" s="71"/>
      <c r="AD35" s="71"/>
      <c r="AF35" s="73"/>
      <c r="AG35" s="73"/>
      <c r="AH35" s="73"/>
      <c r="AI35" s="73"/>
      <c r="AJ35" s="73"/>
      <c r="AK35" s="73"/>
      <c r="AL35" s="73"/>
      <c r="AM35" s="73"/>
      <c r="AN35" s="73"/>
      <c r="AO35" s="73"/>
      <c r="AR35" s="53"/>
      <c r="BD35" s="95">
        <v>2003</v>
      </c>
      <c r="BE35" s="9">
        <v>1.3538184128610296</v>
      </c>
      <c r="BF35" s="9">
        <v>1.2839307360292607</v>
      </c>
      <c r="BG35" s="9">
        <v>1.2485187833655684</v>
      </c>
      <c r="BH35" s="9">
        <v>0.98861808546133256</v>
      </c>
      <c r="BI35" s="17">
        <v>0.8542700672870972</v>
      </c>
    </row>
    <row r="36" spans="1:61" x14ac:dyDescent="0.2">
      <c r="A36" s="75" t="s">
        <v>148</v>
      </c>
      <c r="B36" s="50">
        <f t="shared" si="0"/>
        <v>1970</v>
      </c>
      <c r="D36" s="79">
        <f>Conversion_Factors!$O32*D185+D261</f>
        <v>4443.9210274312754</v>
      </c>
      <c r="F36" s="365">
        <f>'Final Floorspace Estimates'!D111</f>
        <v>12707</v>
      </c>
      <c r="G36" s="365">
        <f>'Final Floorspace Estimates'!E111</f>
        <v>4330</v>
      </c>
      <c r="H36" s="365">
        <f>'Final Floorspace Estimates'!F111</f>
        <v>499</v>
      </c>
      <c r="I36" s="327">
        <f t="shared" ref="I36:I50" si="1">SUM(F36:H36)</f>
        <v>17536</v>
      </c>
      <c r="K36" s="85">
        <f>'Final Floorspace Estimates'!U111</f>
        <v>21.854655920760749</v>
      </c>
      <c r="L36" s="85">
        <f>'Final Floorspace Estimates'!V111</f>
        <v>3.5479479679075436</v>
      </c>
      <c r="M36" s="85">
        <f>'Final Floorspace Estimates'!W111</f>
        <v>0.329468603984029</v>
      </c>
      <c r="N36" s="81">
        <f>SUM(K36:M36)</f>
        <v>25.732072492652321</v>
      </c>
      <c r="P36" s="84">
        <f>D36/I36*1000</f>
        <v>253.41702939275063</v>
      </c>
      <c r="R36" s="79">
        <f>Conversion_Factors!$O32*R185+R261</f>
        <v>172.69969329910046</v>
      </c>
      <c r="T36" s="79">
        <f>Conversion_Factors!$O32*T185+T261</f>
        <v>172.03233989297445</v>
      </c>
      <c r="V36" s="119">
        <f>R36/T36</f>
        <v>1.0038792322800538</v>
      </c>
      <c r="X36" s="125">
        <f>'Final Floorspace Estimates'!Q111</f>
        <v>1719.8910774188048</v>
      </c>
      <c r="Y36" s="125">
        <f>'Final Floorspace Estimates'!R111</f>
        <v>819.38752145670753</v>
      </c>
      <c r="Z36" s="125">
        <f>'Final Floorspace Estimates'!S111</f>
        <v>660.25772341488789</v>
      </c>
      <c r="AA36" s="125">
        <f>N36/I36*1000000</f>
        <v>1467.3855207944982</v>
      </c>
      <c r="AC36" s="71">
        <f t="shared" ref="AC36:AC78" si="2">T36/T$80</f>
        <v>1.276785380206684</v>
      </c>
      <c r="AD36" s="71"/>
      <c r="AF36" s="73">
        <f>I36/I$80</f>
        <v>0.79805975499208115</v>
      </c>
      <c r="AG36" s="73">
        <f>P36/P$80</f>
        <v>1.233462142381343</v>
      </c>
      <c r="AH36" s="73">
        <f>Wgted_Floorspace!AI93</f>
        <v>0.99420677159382276</v>
      </c>
      <c r="AI36" s="73">
        <f t="shared" ref="AI36:AI76" si="3">AA36/AA$80</f>
        <v>0.96412497554806686</v>
      </c>
      <c r="AJ36" s="73">
        <f t="shared" ref="AJ36:AJ76" si="4">V36/V$80</f>
        <v>1.0020158471720324</v>
      </c>
      <c r="AK36" s="73">
        <f>AG36/(AH36*AI36*AJ36)</f>
        <v>1.284225190057654</v>
      </c>
      <c r="AL36" s="73">
        <f>AF36*AH36*AI36*AJ36*AK36</f>
        <v>0.98437649514086212</v>
      </c>
      <c r="AM36" s="73">
        <f>AF36*AG36</f>
        <v>0.98437649514086212</v>
      </c>
      <c r="AN36" s="73"/>
      <c r="AO36" s="73">
        <f>AH36*AI36*AJ36</f>
        <v>0.960471848652936</v>
      </c>
      <c r="AR36" s="53"/>
      <c r="BD36" s="95">
        <v>2004</v>
      </c>
      <c r="BE36" s="9">
        <v>1.3533069322582358</v>
      </c>
      <c r="BF36" s="9">
        <v>1.2919515838359581</v>
      </c>
      <c r="BG36" s="9">
        <v>1.259215000039327</v>
      </c>
      <c r="BH36" s="9">
        <v>0.96825126287272922</v>
      </c>
      <c r="BI36" s="17">
        <v>0.859136375408182</v>
      </c>
    </row>
    <row r="37" spans="1:61" x14ac:dyDescent="0.2">
      <c r="A37" s="75" t="s">
        <v>148</v>
      </c>
      <c r="B37" s="50">
        <f t="shared" si="0"/>
        <v>1971</v>
      </c>
      <c r="D37" s="79">
        <f>Conversion_Factors!$O33*D186+D262</f>
        <v>4543.6272037692916</v>
      </c>
      <c r="F37" s="365">
        <f>'Final Floorspace Estimates'!D112</f>
        <v>12944.9</v>
      </c>
      <c r="G37" s="365">
        <f>'Final Floorspace Estimates'!E112</f>
        <v>4387.3</v>
      </c>
      <c r="H37" s="365">
        <f>'Final Floorspace Estimates'!F112</f>
        <v>565.29999999999995</v>
      </c>
      <c r="I37" s="327">
        <f t="shared" si="1"/>
        <v>17897.5</v>
      </c>
      <c r="K37" s="85">
        <f>'Final Floorspace Estimates'!U112</f>
        <v>22.351128148408549</v>
      </c>
      <c r="L37" s="85">
        <f>'Final Floorspace Estimates'!V112</f>
        <v>3.6037057222572542</v>
      </c>
      <c r="M37" s="85">
        <f>'Final Floorspace Estimates'!W112</f>
        <v>0.38468712755004397</v>
      </c>
      <c r="N37" s="81">
        <f t="shared" ref="N37:N44" si="5">SUM(K37:M37)</f>
        <v>26.339520998215846</v>
      </c>
      <c r="P37" s="84">
        <f t="shared" ref="P37:P50" si="6">D37/I37*1000</f>
        <v>253.86937861540949</v>
      </c>
      <c r="R37" s="79">
        <f>Conversion_Factors!$O33*R186+R262</f>
        <v>172.50227155144782</v>
      </c>
      <c r="T37" s="79">
        <f>Conversion_Factors!$O33*T186+T262</f>
        <v>174.40708191894149</v>
      </c>
      <c r="V37" s="119">
        <f t="shared" ref="V37:V50" si="7">R37/T37</f>
        <v>0.98907836570318308</v>
      </c>
      <c r="X37" s="125">
        <f>'Final Floorspace Estimates'!Q112</f>
        <v>1726.6358294315562</v>
      </c>
      <c r="Y37" s="125">
        <f>'Final Floorspace Estimates'!R112</f>
        <v>821.39487207559409</v>
      </c>
      <c r="Z37" s="125">
        <f>'Final Floorspace Estimates'!S112</f>
        <v>680.50084477276494</v>
      </c>
      <c r="AA37" s="125">
        <f t="shared" ref="AA37:AA50" si="8">N37/I37*1000000</f>
        <v>1471.6871629119066</v>
      </c>
      <c r="AC37" s="71">
        <f t="shared" si="2"/>
        <v>1.2944101820457068</v>
      </c>
      <c r="AD37" s="71"/>
      <c r="AF37" s="73">
        <f t="shared" ref="AF37:AF76" si="9">I37/I$80</f>
        <v>0.81451154567579676</v>
      </c>
      <c r="AG37" s="73">
        <f t="shared" ref="AG37:AG76" si="10">P37/P$80</f>
        <v>1.2356638714546508</v>
      </c>
      <c r="AH37" s="73">
        <f>Wgted_Floorspace!AI94</f>
        <v>0.99479830088423515</v>
      </c>
      <c r="AI37" s="73">
        <f t="shared" si="3"/>
        <v>0.96695130887526048</v>
      </c>
      <c r="AJ37" s="73">
        <f t="shared" si="4"/>
        <v>0.98724245373483654</v>
      </c>
      <c r="AK37" s="73">
        <f t="shared" ref="AK37:AK50" si="11">AG37/(AH37*AI37*AJ37)</f>
        <v>1.3011785212089311</v>
      </c>
      <c r="AL37" s="73">
        <f t="shared" ref="AL37:AL50" si="12">AF37*AH37*AI37*AJ37*AK37</f>
        <v>1.0064624898742667</v>
      </c>
      <c r="AM37" s="73">
        <f t="shared" ref="AM37:AM50" si="13">AF37*AG37</f>
        <v>1.0064624898742667</v>
      </c>
      <c r="AN37" s="73"/>
      <c r="AO37" s="73">
        <f t="shared" ref="AO37:AO50" si="14">AH37*AI37*AJ37</f>
        <v>0.94964976082343389</v>
      </c>
      <c r="AR37" s="53"/>
      <c r="BD37" s="95">
        <v>2005</v>
      </c>
      <c r="BE37" s="9">
        <v>1.3880661081613228</v>
      </c>
      <c r="BF37" s="9">
        <v>1.3071359147114285</v>
      </c>
      <c r="BG37" s="9">
        <v>1.2700095573830721</v>
      </c>
      <c r="BH37" s="9">
        <v>0.97254925868545694</v>
      </c>
      <c r="BI37" s="17">
        <v>0.85974727213556335</v>
      </c>
    </row>
    <row r="38" spans="1:61" x14ac:dyDescent="0.2">
      <c r="A38" s="75" t="s">
        <v>148</v>
      </c>
      <c r="B38" s="50">
        <f t="shared" si="0"/>
        <v>1972</v>
      </c>
      <c r="D38" s="79">
        <f>Conversion_Factors!$O34*D187+D263</f>
        <v>4735.2115765377212</v>
      </c>
      <c r="F38" s="365">
        <f>'Final Floorspace Estimates'!D113</f>
        <v>13222.45</v>
      </c>
      <c r="G38" s="365">
        <f>'Final Floorspace Estimates'!E113</f>
        <v>4454.1499999999996</v>
      </c>
      <c r="H38" s="365">
        <f>'Final Floorspace Estimates'!F113</f>
        <v>642.65</v>
      </c>
      <c r="I38" s="327">
        <f t="shared" si="1"/>
        <v>18319.25</v>
      </c>
      <c r="K38" s="85">
        <f>'Final Floorspace Estimates'!U113</f>
        <v>22.920837473754105</v>
      </c>
      <c r="L38" s="85">
        <f>'Final Floorspace Estimates'!V113</f>
        <v>3.6678935324718274</v>
      </c>
      <c r="M38" s="85">
        <f>'Final Floorspace Estimates'!W113</f>
        <v>0.45036893636047098</v>
      </c>
      <c r="N38" s="81">
        <f t="shared" si="5"/>
        <v>27.0390999425864</v>
      </c>
      <c r="P38" s="84">
        <f t="shared" si="6"/>
        <v>258.4828296211756</v>
      </c>
      <c r="R38" s="79">
        <f>Conversion_Factors!$O34*R187+R263</f>
        <v>175.12460054485007</v>
      </c>
      <c r="T38" s="79">
        <f>Conversion_Factors!$O34*T187+T263</f>
        <v>172.72363028438866</v>
      </c>
      <c r="V38" s="119">
        <f t="shared" si="7"/>
        <v>1.0139006472739613</v>
      </c>
      <c r="X38" s="125">
        <f>'Final Floorspace Estimates'!Q113</f>
        <v>1733.478854051564</v>
      </c>
      <c r="Y38" s="125">
        <f>'Final Floorspace Estimates'!R113</f>
        <v>823.47777521453656</v>
      </c>
      <c r="Z38" s="125">
        <f>'Final Floorspace Estimates'!S113</f>
        <v>700.79971424643429</v>
      </c>
      <c r="AA38" s="125">
        <f t="shared" si="8"/>
        <v>1475.9938284911445</v>
      </c>
      <c r="AC38" s="71">
        <f t="shared" si="2"/>
        <v>1.2819159821957293</v>
      </c>
      <c r="AD38" s="71"/>
      <c r="AF38" s="73">
        <f t="shared" si="9"/>
        <v>0.833705301473465</v>
      </c>
      <c r="AG38" s="73">
        <f t="shared" si="10"/>
        <v>1.258119020483031</v>
      </c>
      <c r="AH38" s="73">
        <f>Wgted_Floorspace!AI95</f>
        <v>0.99545891202148784</v>
      </c>
      <c r="AI38" s="73">
        <f t="shared" si="3"/>
        <v>0.96978094279725002</v>
      </c>
      <c r="AJ38" s="73">
        <f t="shared" si="4"/>
        <v>1.0120186605703889</v>
      </c>
      <c r="AK38" s="73">
        <f t="shared" si="11"/>
        <v>1.2877638310480641</v>
      </c>
      <c r="AL38" s="73">
        <f t="shared" si="12"/>
        <v>1.0489004972613056</v>
      </c>
      <c r="AM38" s="73">
        <f t="shared" si="13"/>
        <v>1.0489004972613059</v>
      </c>
      <c r="AN38" s="73"/>
      <c r="AO38" s="73">
        <f t="shared" si="14"/>
        <v>0.97697962168971131</v>
      </c>
      <c r="AR38" s="53"/>
      <c r="BD38" s="95">
        <v>2006</v>
      </c>
      <c r="BE38" s="9">
        <v>1.329579451609175</v>
      </c>
      <c r="BF38" s="9">
        <v>1.3179550403853022</v>
      </c>
      <c r="BG38" s="9">
        <v>1.280909322633667</v>
      </c>
      <c r="BH38" s="9">
        <v>0.94529311874657995</v>
      </c>
      <c r="BI38" s="17">
        <v>0.83316077680597644</v>
      </c>
    </row>
    <row r="39" spans="1:61" x14ac:dyDescent="0.2">
      <c r="A39" s="75" t="s">
        <v>148</v>
      </c>
      <c r="B39" s="50">
        <f t="shared" si="0"/>
        <v>1973</v>
      </c>
      <c r="D39" s="79">
        <f>Conversion_Factors!$O35*D188+D264</f>
        <v>4618.7588910352451</v>
      </c>
      <c r="F39" s="365">
        <f>'Final Floorspace Estimates'!D114</f>
        <v>13434.683324269568</v>
      </c>
      <c r="G39" s="365">
        <f>'Final Floorspace Estimates'!E114</f>
        <v>4629.2174092124778</v>
      </c>
      <c r="H39" s="365">
        <f>'Final Floorspace Estimates'!F114</f>
        <v>753.04691356951082</v>
      </c>
      <c r="I39" s="327">
        <f t="shared" si="1"/>
        <v>18816.947647051555</v>
      </c>
      <c r="K39" s="85">
        <f>'Final Floorspace Estimates'!U114</f>
        <v>23.357513424262393</v>
      </c>
      <c r="L39" s="85">
        <f>'Final Floorspace Estimates'!V114</f>
        <v>3.8212551366259695</v>
      </c>
      <c r="M39" s="85">
        <f>'Final Floorspace Estimates'!W114</f>
        <v>0.54308090270537379</v>
      </c>
      <c r="N39" s="81">
        <f t="shared" si="5"/>
        <v>27.721849463593735</v>
      </c>
      <c r="P39" s="84">
        <f t="shared" si="6"/>
        <v>245.45739179749287</v>
      </c>
      <c r="R39" s="79">
        <f>Conversion_Factors!$O35*R188+R264</f>
        <v>166.6107774339126</v>
      </c>
      <c r="T39" s="79">
        <f>Conversion_Factors!$O35*T188+T264</f>
        <v>171.6267509876491</v>
      </c>
      <c r="V39" s="119">
        <f t="shared" si="7"/>
        <v>0.9707739409802294</v>
      </c>
      <c r="X39" s="125">
        <f>'Final Floorspace Estimates'!Q114</f>
        <v>1738.5979900298335</v>
      </c>
      <c r="Y39" s="125">
        <f>'Final Floorspace Estimates'!R114</f>
        <v>825.46460855811074</v>
      </c>
      <c r="Z39" s="125">
        <f>'Final Floorspace Estimates'!S114</f>
        <v>721.17804736908226</v>
      </c>
      <c r="AA39" s="125">
        <f t="shared" si="8"/>
        <v>1473.2383797612094</v>
      </c>
      <c r="AC39" s="71">
        <f t="shared" si="2"/>
        <v>1.2737751904655248</v>
      </c>
      <c r="AD39" s="71"/>
      <c r="AF39" s="73">
        <f t="shared" si="9"/>
        <v>0.85635541907531831</v>
      </c>
      <c r="AG39" s="73">
        <f t="shared" si="10"/>
        <v>1.1947200275978502</v>
      </c>
      <c r="AH39" s="73">
        <f>Wgted_Floorspace!AI96</f>
        <v>0.99873018104653311</v>
      </c>
      <c r="AI39" s="73">
        <f t="shared" si="3"/>
        <v>0.96797051404371137</v>
      </c>
      <c r="AJ39" s="73">
        <f t="shared" si="4"/>
        <v>0.96897200540201323</v>
      </c>
      <c r="AK39" s="73">
        <f t="shared" si="11"/>
        <v>1.2753947108425039</v>
      </c>
      <c r="AL39" s="73">
        <f t="shared" si="12"/>
        <v>1.0231049699112327</v>
      </c>
      <c r="AM39" s="73">
        <f t="shared" si="13"/>
        <v>1.0231049699112329</v>
      </c>
      <c r="AN39" s="73"/>
      <c r="AO39" s="73">
        <f t="shared" si="14"/>
        <v>0.93674532083376649</v>
      </c>
      <c r="AR39" s="53"/>
      <c r="BD39" s="95">
        <v>2007</v>
      </c>
      <c r="BE39" s="9">
        <v>1.3846805531013671</v>
      </c>
      <c r="BF39" s="9">
        <v>1.3367016557397824</v>
      </c>
      <c r="BG39" s="9">
        <v>1.2919078510814088</v>
      </c>
      <c r="BH39" s="9">
        <v>0.97127280749018507</v>
      </c>
      <c r="BI39" s="17">
        <v>0.8255480184550299</v>
      </c>
    </row>
    <row r="40" spans="1:61" x14ac:dyDescent="0.2">
      <c r="A40" s="75" t="s">
        <v>148</v>
      </c>
      <c r="B40" s="50">
        <f t="shared" si="0"/>
        <v>1974</v>
      </c>
      <c r="D40" s="79">
        <f>Conversion_Factors!$O36*D189+D265</f>
        <v>4651.505247817925</v>
      </c>
      <c r="F40" s="365">
        <f>'Final Floorspace Estimates'!D115</f>
        <v>13638.02869370119</v>
      </c>
      <c r="G40" s="365">
        <f>'Final Floorspace Estimates'!E115</f>
        <v>4607.1965814975219</v>
      </c>
      <c r="H40" s="365">
        <f>'Final Floorspace Estimates'!F115</f>
        <v>842.89224689704656</v>
      </c>
      <c r="I40" s="327">
        <f t="shared" si="1"/>
        <v>19088.117522095756</v>
      </c>
      <c r="K40" s="85">
        <f>'Final Floorspace Estimates'!U115</f>
        <v>23.785031788543989</v>
      </c>
      <c r="L40" s="85">
        <f>'Final Floorspace Estimates'!V115</f>
        <v>3.8104824087968083</v>
      </c>
      <c r="M40" s="85">
        <f>'Final Floorspace Estimates'!W115</f>
        <v>0.62511969082275087</v>
      </c>
      <c r="N40" s="81">
        <f t="shared" si="5"/>
        <v>28.220633888163547</v>
      </c>
      <c r="P40" s="84">
        <f t="shared" si="6"/>
        <v>243.68590786563948</v>
      </c>
      <c r="R40" s="79">
        <f>Conversion_Factors!$O36*R189+R265</f>
        <v>164.82639143583816</v>
      </c>
      <c r="T40" s="79">
        <f>Conversion_Factors!$O36*T189+T265</f>
        <v>167.30729314615016</v>
      </c>
      <c r="V40" s="119">
        <f t="shared" si="7"/>
        <v>0.98517158658382675</v>
      </c>
      <c r="X40" s="125">
        <f>'Final Floorspace Estimates'!Q115</f>
        <v>1744.0227119869062</v>
      </c>
      <c r="Y40" s="125">
        <f>'Final Floorspace Estimates'!R115</f>
        <v>827.07180850491307</v>
      </c>
      <c r="Z40" s="125">
        <f>'Final Floorspace Estimates'!S115</f>
        <v>741.63654147254829</v>
      </c>
      <c r="AA40" s="125">
        <f t="shared" si="8"/>
        <v>1478.4398647743183</v>
      </c>
      <c r="AC40" s="71">
        <f t="shared" si="2"/>
        <v>1.2417171447174056</v>
      </c>
      <c r="AD40" s="71"/>
      <c r="AF40" s="73">
        <f t="shared" si="9"/>
        <v>0.86869630434214129</v>
      </c>
      <c r="AG40" s="73">
        <f t="shared" si="10"/>
        <v>1.1860976458620451</v>
      </c>
      <c r="AH40" s="73">
        <f>Wgted_Floorspace!AI97</f>
        <v>0.99857283788887141</v>
      </c>
      <c r="AI40" s="73">
        <f t="shared" si="3"/>
        <v>0.97138807646341008</v>
      </c>
      <c r="AJ40" s="73">
        <f t="shared" si="4"/>
        <v>0.9833429263184712</v>
      </c>
      <c r="AK40" s="73">
        <f t="shared" si="11"/>
        <v>1.2434918091128704</v>
      </c>
      <c r="AL40" s="73">
        <f t="shared" si="12"/>
        <v>1.0303586415492725</v>
      </c>
      <c r="AM40" s="73">
        <f t="shared" si="13"/>
        <v>1.0303586415492725</v>
      </c>
      <c r="AN40" s="73"/>
      <c r="AO40" s="73">
        <f t="shared" si="14"/>
        <v>0.953844357614409</v>
      </c>
      <c r="AR40" s="53"/>
      <c r="BD40">
        <v>2008</v>
      </c>
      <c r="BE40" s="9">
        <v>1.3848214917888673</v>
      </c>
      <c r="BF40" s="9">
        <v>1.3455967922202123</v>
      </c>
      <c r="BG40" s="9">
        <v>1.3029953188763594</v>
      </c>
      <c r="BH40" s="9">
        <v>0.97628719021262722</v>
      </c>
      <c r="BI40" s="17">
        <v>0.80901841155589971</v>
      </c>
    </row>
    <row r="41" spans="1:61" x14ac:dyDescent="0.2">
      <c r="A41" s="75" t="s">
        <v>148</v>
      </c>
      <c r="B41" s="50">
        <f t="shared" si="0"/>
        <v>1975</v>
      </c>
      <c r="D41" s="79">
        <f>Conversion_Factors!$O37*D190+D266</f>
        <v>4684.2507189688122</v>
      </c>
      <c r="F41" s="365">
        <f>'Final Floorspace Estimates'!D116</f>
        <v>13922.693802050759</v>
      </c>
      <c r="G41" s="365">
        <f>'Final Floorspace Estimates'!E116</f>
        <v>4801.054584948809</v>
      </c>
      <c r="H41" s="365">
        <f>'Final Floorspace Estimates'!F116</f>
        <v>780.56706170904317</v>
      </c>
      <c r="I41" s="327">
        <f t="shared" si="1"/>
        <v>19504.31544870861</v>
      </c>
      <c r="K41" s="85">
        <f>'Final Floorspace Estimates'!U116</f>
        <v>24.382021249409895</v>
      </c>
      <c r="L41" s="85">
        <f>'Final Floorspace Estimates'!V116</f>
        <v>3.9781636367165798</v>
      </c>
      <c r="M41" s="85">
        <f>'Final Floorspace Estimates'!W116</f>
        <v>0.58481137398056304</v>
      </c>
      <c r="N41" s="81">
        <f t="shared" si="5"/>
        <v>28.94499626010704</v>
      </c>
      <c r="P41" s="84">
        <f t="shared" si="6"/>
        <v>240.16483589425121</v>
      </c>
      <c r="R41" s="79">
        <f>Conversion_Factors!$O37*R190+R266</f>
        <v>161.83283206793166</v>
      </c>
      <c r="T41" s="79">
        <f>Conversion_Factors!$O37*T190+T266</f>
        <v>163.3970979665182</v>
      </c>
      <c r="V41" s="119">
        <f t="shared" si="7"/>
        <v>0.99042659925999987</v>
      </c>
      <c r="X41" s="125">
        <f>'Final Floorspace Estimates'!Q116</f>
        <v>1751.2430852870239</v>
      </c>
      <c r="Y41" s="125">
        <f>'Final Floorspace Estimates'!R116</f>
        <v>828.60204280701737</v>
      </c>
      <c r="Z41" s="125">
        <f>'Final Floorspace Estimates'!S116</f>
        <v>749.21349191973957</v>
      </c>
      <c r="AA41" s="125">
        <f t="shared" si="8"/>
        <v>1484.0303591389822</v>
      </c>
      <c r="AC41" s="71">
        <f t="shared" si="2"/>
        <v>1.2126965545062005</v>
      </c>
      <c r="AD41" s="71"/>
      <c r="AF41" s="73">
        <f t="shared" si="9"/>
        <v>0.88763738642134227</v>
      </c>
      <c r="AG41" s="73">
        <f t="shared" si="10"/>
        <v>1.1689594567367341</v>
      </c>
      <c r="AH41" s="73">
        <f>Wgted_Floorspace!AI98</f>
        <v>0.99878805533721782</v>
      </c>
      <c r="AI41" s="73">
        <f t="shared" si="3"/>
        <v>0.9750612319949673</v>
      </c>
      <c r="AJ41" s="73">
        <f t="shared" si="4"/>
        <v>0.98858818472137289</v>
      </c>
      <c r="AK41" s="73">
        <f t="shared" si="11"/>
        <v>1.2141680590050321</v>
      </c>
      <c r="AL41" s="73">
        <f t="shared" si="12"/>
        <v>1.0376121170103068</v>
      </c>
      <c r="AM41" s="73">
        <f t="shared" si="13"/>
        <v>1.0376121170103068</v>
      </c>
      <c r="AN41" s="73"/>
      <c r="AO41" s="73">
        <f t="shared" si="14"/>
        <v>0.96276577864736046</v>
      </c>
      <c r="AR41" s="53"/>
      <c r="BD41">
        <v>2009</v>
      </c>
      <c r="BE41" s="9">
        <v>1.3603989110484105</v>
      </c>
      <c r="BF41" s="9">
        <v>1.350182626830589</v>
      </c>
      <c r="BG41" s="9">
        <v>1.3141783689815587</v>
      </c>
      <c r="BH41" s="9">
        <v>0.97153860951814597</v>
      </c>
      <c r="BI41" s="17">
        <v>0.78914967351611298</v>
      </c>
    </row>
    <row r="42" spans="1:61" x14ac:dyDescent="0.2">
      <c r="A42" s="75" t="s">
        <v>148</v>
      </c>
      <c r="B42" s="50">
        <f t="shared" si="0"/>
        <v>1976</v>
      </c>
      <c r="D42" s="79">
        <f>Conversion_Factors!$O38*D191+D267</f>
        <v>4821.8571753227789</v>
      </c>
      <c r="F42" s="365">
        <f>'Final Floorspace Estimates'!D117</f>
        <v>14162.358426573099</v>
      </c>
      <c r="G42" s="365">
        <f>'Final Floorspace Estimates'!E117</f>
        <v>4895.7463252871285</v>
      </c>
      <c r="H42" s="365">
        <f>'Final Floorspace Estimates'!F117</f>
        <v>796.00613989397743</v>
      </c>
      <c r="I42" s="327">
        <f t="shared" si="1"/>
        <v>19854.110891754204</v>
      </c>
      <c r="K42" s="85">
        <f>'Final Floorspace Estimates'!U117</f>
        <v>24.898119202235318</v>
      </c>
      <c r="L42" s="85">
        <f>'Final Floorspace Estimates'!V117</f>
        <v>4.0651778117319362</v>
      </c>
      <c r="M42" s="85">
        <f>'Final Floorspace Estimates'!W117</f>
        <v>0.60161087753002174</v>
      </c>
      <c r="N42" s="81">
        <f t="shared" si="5"/>
        <v>29.564907891497274</v>
      </c>
      <c r="P42" s="84">
        <f t="shared" si="6"/>
        <v>242.86442246705639</v>
      </c>
      <c r="R42" s="79">
        <f>Conversion_Factors!$O38*R191+R267</f>
        <v>163.09393531746878</v>
      </c>
      <c r="T42" s="79">
        <f>Conversion_Factors!$O38*T191+T267</f>
        <v>162.14085010442523</v>
      </c>
      <c r="V42" s="119">
        <f t="shared" si="7"/>
        <v>1.0058781313433951</v>
      </c>
      <c r="X42" s="125">
        <f>'Final Floorspace Estimates'!Q117</f>
        <v>1758.0489387642181</v>
      </c>
      <c r="Y42" s="125">
        <f>'Final Floorspace Estimates'!R117</f>
        <v>830.34894817462168</v>
      </c>
      <c r="Z42" s="125">
        <f>'Final Floorspace Estimates'!S117</f>
        <v>755.78672999953517</v>
      </c>
      <c r="AA42" s="125">
        <f t="shared" si="8"/>
        <v>1489.1076237403383</v>
      </c>
      <c r="AC42" s="71">
        <f t="shared" si="2"/>
        <v>1.2033729650855483</v>
      </c>
      <c r="AD42" s="71"/>
      <c r="AF42" s="73">
        <f t="shared" si="9"/>
        <v>0.903556505124257</v>
      </c>
      <c r="AG42" s="73">
        <f t="shared" si="10"/>
        <v>1.1820992123625311</v>
      </c>
      <c r="AH42" s="73">
        <f>Wgted_Floorspace!AI99</f>
        <v>0.99899646049606183</v>
      </c>
      <c r="AI42" s="73">
        <f t="shared" si="3"/>
        <v>0.97839717714384888</v>
      </c>
      <c r="AJ42" s="73">
        <f t="shared" si="4"/>
        <v>1.0040110359098411</v>
      </c>
      <c r="AK42" s="73">
        <f t="shared" si="11"/>
        <v>1.2045818105181285</v>
      </c>
      <c r="AL42" s="73">
        <f t="shared" si="12"/>
        <v>1.0680934330324257</v>
      </c>
      <c r="AM42" s="73">
        <f t="shared" si="13"/>
        <v>1.0680934330324254</v>
      </c>
      <c r="AN42" s="73"/>
      <c r="AO42" s="73">
        <f t="shared" si="14"/>
        <v>0.98133576486106255</v>
      </c>
      <c r="AR42" s="53"/>
      <c r="BD42"/>
      <c r="BE42"/>
      <c r="BF42"/>
      <c r="BG42"/>
      <c r="BH42"/>
      <c r="BI42"/>
    </row>
    <row r="43" spans="1:61" x14ac:dyDescent="0.2">
      <c r="A43" s="75" t="s">
        <v>148</v>
      </c>
      <c r="B43" s="50">
        <f t="shared" si="0"/>
        <v>1977</v>
      </c>
      <c r="D43" s="79">
        <f>Conversion_Factors!$O39*D192+D268</f>
        <v>4817.3776397703441</v>
      </c>
      <c r="F43" s="365">
        <f>'Final Floorspace Estimates'!D118</f>
        <v>14167.381637950633</v>
      </c>
      <c r="G43" s="365">
        <f>'Final Floorspace Estimates'!E118</f>
        <v>5003.2279737218887</v>
      </c>
      <c r="H43" s="365">
        <f>'Final Floorspace Estimates'!F118</f>
        <v>840.62139366087035</v>
      </c>
      <c r="I43" s="327">
        <f t="shared" si="1"/>
        <v>20011.231005333393</v>
      </c>
      <c r="K43" s="85">
        <f>'Final Floorspace Estimates'!U118</f>
        <v>25.008475376340286</v>
      </c>
      <c r="L43" s="85">
        <f>'Final Floorspace Estimates'!V118</f>
        <v>4.1643708200663552</v>
      </c>
      <c r="M43" s="85">
        <f>'Final Floorspace Estimates'!W118</f>
        <v>0.64171920755090661</v>
      </c>
      <c r="N43" s="81">
        <f t="shared" si="5"/>
        <v>29.814565403957548</v>
      </c>
      <c r="P43" s="84">
        <f t="shared" si="6"/>
        <v>240.73369791625595</v>
      </c>
      <c r="R43" s="79">
        <f>Conversion_Factors!$O39*R192+R268</f>
        <v>161.5779929876453</v>
      </c>
      <c r="T43" s="79">
        <f>Conversion_Factors!$O39*T192+T268</f>
        <v>161.06416920806601</v>
      </c>
      <c r="V43" s="119">
        <f t="shared" si="7"/>
        <v>1.00319018054795</v>
      </c>
      <c r="X43" s="125">
        <f>'Final Floorspace Estimates'!Q118</f>
        <v>1765.2150563481157</v>
      </c>
      <c r="Y43" s="125">
        <f>'Final Floorspace Estimates'!R118</f>
        <v>832.33681174205833</v>
      </c>
      <c r="Z43" s="125">
        <f>'Final Floorspace Estimates'!S118</f>
        <v>763.38671890831483</v>
      </c>
      <c r="AA43" s="125">
        <f t="shared" si="8"/>
        <v>1489.8916211607057</v>
      </c>
      <c r="AC43" s="71">
        <f t="shared" si="2"/>
        <v>1.1953820813454648</v>
      </c>
      <c r="AD43" s="71"/>
      <c r="AF43" s="73">
        <f t="shared" si="9"/>
        <v>0.91070700919287784</v>
      </c>
      <c r="AG43" s="73">
        <f t="shared" si="10"/>
        <v>1.1717282910572322</v>
      </c>
      <c r="AH43" s="73">
        <f>Wgted_Floorspace!AI100</f>
        <v>1.0012181677135705</v>
      </c>
      <c r="AI43" s="73">
        <f t="shared" si="3"/>
        <v>0.97891229159947746</v>
      </c>
      <c r="AJ43" s="73">
        <f t="shared" si="4"/>
        <v>1.0013280744470989</v>
      </c>
      <c r="AK43" s="73">
        <f t="shared" si="11"/>
        <v>1.1939276771967651</v>
      </c>
      <c r="AL43" s="73">
        <f t="shared" si="12"/>
        <v>1.0671011675354138</v>
      </c>
      <c r="AM43" s="73">
        <f t="shared" si="13"/>
        <v>1.0671011675354138</v>
      </c>
      <c r="AN43" s="73"/>
      <c r="AO43" s="73">
        <f t="shared" si="14"/>
        <v>0.98140642304929637</v>
      </c>
      <c r="AR43" s="53"/>
      <c r="BD43" s="1" t="s">
        <v>579</v>
      </c>
      <c r="BE43"/>
      <c r="BF43"/>
      <c r="BG43"/>
      <c r="BH43"/>
      <c r="BI43"/>
    </row>
    <row r="44" spans="1:61" ht="51.75" thickBot="1" x14ac:dyDescent="0.25">
      <c r="A44" s="75" t="s">
        <v>148</v>
      </c>
      <c r="B44" s="50">
        <f>B43+1</f>
        <v>1978</v>
      </c>
      <c r="D44" s="79">
        <f>Conversion_Factors!$O40*D193+D269</f>
        <v>5017.3784613507014</v>
      </c>
      <c r="F44" s="365">
        <f>'Final Floorspace Estimates'!D119</f>
        <v>14339.17399286107</v>
      </c>
      <c r="G44" s="365">
        <f>'Final Floorspace Estimates'!E119</f>
        <v>5187.8118066808556</v>
      </c>
      <c r="H44" s="365">
        <f>'Final Floorspace Estimates'!F119</f>
        <v>820.27843618173847</v>
      </c>
      <c r="I44" s="327">
        <f t="shared" si="1"/>
        <v>20347.264235723665</v>
      </c>
      <c r="K44" s="85">
        <f>'Final Floorspace Estimates'!U119</f>
        <v>25.413973651048426</v>
      </c>
      <c r="L44" s="85">
        <f>'Final Floorspace Estimates'!V119</f>
        <v>4.3288656778745231</v>
      </c>
      <c r="M44" s="85">
        <f>'Final Floorspace Estimates'!W119</f>
        <v>0.63191434920029121</v>
      </c>
      <c r="N44" s="81">
        <f t="shared" si="5"/>
        <v>30.374753678123238</v>
      </c>
      <c r="P44" s="84">
        <f t="shared" si="6"/>
        <v>246.58737426438373</v>
      </c>
      <c r="R44" s="79">
        <f>Conversion_Factors!$O40*R193+R269</f>
        <v>165.18252343769163</v>
      </c>
      <c r="T44" s="79">
        <f>Conversion_Factors!$O40*T193+T269</f>
        <v>160.91215264423732</v>
      </c>
      <c r="V44" s="119">
        <f t="shared" si="7"/>
        <v>1.0265385225620325</v>
      </c>
      <c r="X44" s="125">
        <f>'Final Floorspace Estimates'!Q119</f>
        <v>1772.3457197535281</v>
      </c>
      <c r="Y44" s="125">
        <f>'Final Floorspace Estimates'!R119</f>
        <v>834.42997533176072</v>
      </c>
      <c r="Z44" s="125">
        <f>'Final Floorspace Estimates'!S119</f>
        <v>770.36567259008882</v>
      </c>
      <c r="AA44" s="125">
        <f t="shared" si="8"/>
        <v>1492.8175761729344</v>
      </c>
      <c r="AC44" s="71">
        <f t="shared" si="2"/>
        <v>1.1942538485587313</v>
      </c>
      <c r="AD44" s="71"/>
      <c r="AF44" s="73">
        <f t="shared" si="9"/>
        <v>0.92599981242705087</v>
      </c>
      <c r="AG44" s="73">
        <f t="shared" si="10"/>
        <v>1.2002200154944977</v>
      </c>
      <c r="AH44" s="73">
        <f>Wgted_Floorspace!AI101</f>
        <v>1.0025314348993175</v>
      </c>
      <c r="AI44" s="73">
        <f t="shared" si="3"/>
        <v>0.98083474910273294</v>
      </c>
      <c r="AJ44" s="73">
        <f t="shared" si="4"/>
        <v>1.0246330776297692</v>
      </c>
      <c r="AK44" s="73">
        <f t="shared" si="11"/>
        <v>1.1912383063366665</v>
      </c>
      <c r="AL44" s="73">
        <f t="shared" si="12"/>
        <v>1.111403509219097</v>
      </c>
      <c r="AM44" s="73">
        <f t="shared" si="13"/>
        <v>1.111403509219097</v>
      </c>
      <c r="AN44" s="73"/>
      <c r="AO44" s="73">
        <f t="shared" si="14"/>
        <v>1.0075398088779164</v>
      </c>
      <c r="AR44" s="53"/>
      <c r="BD44" s="95"/>
      <c r="BE44" s="253" t="s">
        <v>415</v>
      </c>
      <c r="BF44" s="342" t="s">
        <v>697</v>
      </c>
      <c r="BG44" s="253" t="s">
        <v>416</v>
      </c>
      <c r="BH44" s="342" t="s">
        <v>698</v>
      </c>
      <c r="BI44" s="253" t="s">
        <v>588</v>
      </c>
    </row>
    <row r="45" spans="1:61" x14ac:dyDescent="0.2">
      <c r="A45" s="75" t="s">
        <v>148</v>
      </c>
      <c r="B45" s="50">
        <f t="shared" si="0"/>
        <v>1979</v>
      </c>
      <c r="D45" s="79">
        <f>Conversion_Factors!$O41*D194+D270</f>
        <v>4823.8622334406618</v>
      </c>
      <c r="F45" s="365">
        <f>'Final Floorspace Estimates'!D120</f>
        <v>14846.17563232252</v>
      </c>
      <c r="G45" s="365">
        <f>'Final Floorspace Estimates'!E120</f>
        <v>5073.1268343860829</v>
      </c>
      <c r="H45" s="365">
        <f>'Final Floorspace Estimates'!F120</f>
        <v>828.89134152743509</v>
      </c>
      <c r="I45" s="327">
        <f t="shared" si="1"/>
        <v>20748.193808236039</v>
      </c>
      <c r="K45" s="85">
        <f>'Final Floorspace Estimates'!U120</f>
        <v>26.406127400088444</v>
      </c>
      <c r="L45" s="85">
        <f>'Final Floorspace Estimates'!V120</f>
        <v>4.2433796922351759</v>
      </c>
      <c r="M45" s="85">
        <f>'Final Floorspace Estimates'!W120</f>
        <v>0.64448248336913372</v>
      </c>
      <c r="N45" s="81">
        <f t="shared" ref="N45:N50" si="15">SUM(K45:M45)</f>
        <v>31.293989575692756</v>
      </c>
      <c r="P45" s="84">
        <f t="shared" si="6"/>
        <v>232.49552602144192</v>
      </c>
      <c r="R45" s="79">
        <f>Conversion_Factors!$O41*R194+R270</f>
        <v>154.14660447089628</v>
      </c>
      <c r="T45" s="79">
        <f>Conversion_Factors!$O41*T194+T270</f>
        <v>151.72200104847917</v>
      </c>
      <c r="V45" s="119">
        <f t="shared" si="7"/>
        <v>1.0159805658089256</v>
      </c>
      <c r="X45" s="125">
        <f>'Final Floorspace Estimates'!Q120</f>
        <v>1778.6484583004692</v>
      </c>
      <c r="Y45" s="125">
        <f>'Final Floorspace Estimates'!R120</f>
        <v>836.44265770632614</v>
      </c>
      <c r="Z45" s="125">
        <f>'Final Floorspace Estimates'!S120</f>
        <v>777.52348357447806</v>
      </c>
      <c r="AA45" s="125">
        <f t="shared" si="8"/>
        <v>1508.2753643486085</v>
      </c>
      <c r="AC45" s="71">
        <f t="shared" si="2"/>
        <v>1.1260466079512557</v>
      </c>
      <c r="AD45" s="71"/>
      <c r="AF45" s="73">
        <f t="shared" si="9"/>
        <v>0.94424603484996972</v>
      </c>
      <c r="AG45" s="73">
        <f t="shared" si="10"/>
        <v>1.1316304603035829</v>
      </c>
      <c r="AH45" s="73">
        <f>Wgted_Floorspace!AI102</f>
        <v>0.99808297062888851</v>
      </c>
      <c r="AI45" s="73">
        <f t="shared" si="3"/>
        <v>0.99099107096614469</v>
      </c>
      <c r="AJ45" s="73">
        <f t="shared" si="4"/>
        <v>1.0140947183927302</v>
      </c>
      <c r="AK45" s="73">
        <f t="shared" si="11"/>
        <v>1.1282094185433678</v>
      </c>
      <c r="AL45" s="73">
        <f t="shared" si="12"/>
        <v>1.0685375750571042</v>
      </c>
      <c r="AM45" s="73">
        <f t="shared" si="13"/>
        <v>1.0685375750571042</v>
      </c>
      <c r="AN45" s="73"/>
      <c r="AO45" s="73">
        <f t="shared" si="14"/>
        <v>1.0030322754835996</v>
      </c>
      <c r="AR45" s="53"/>
      <c r="BD45" s="95">
        <v>1985</v>
      </c>
      <c r="BE45" s="9">
        <f t="shared" ref="BE45:BE69" si="16">AM51</f>
        <v>1</v>
      </c>
      <c r="BF45" s="9">
        <f t="shared" ref="BF45:BF69" si="17">AF51</f>
        <v>1</v>
      </c>
      <c r="BG45" s="9">
        <f t="shared" ref="BG45:BG69" si="18">AI51</f>
        <v>1</v>
      </c>
      <c r="BH45" s="9">
        <f>AO51/AI51</f>
        <v>1</v>
      </c>
      <c r="BI45" s="9">
        <f t="shared" ref="BI45:BI69" si="19">AK51</f>
        <v>1</v>
      </c>
    </row>
    <row r="46" spans="1:61" x14ac:dyDescent="0.2">
      <c r="A46" s="75" t="s">
        <v>148</v>
      </c>
      <c r="B46" s="50">
        <f t="shared" si="0"/>
        <v>1980</v>
      </c>
      <c r="D46" s="79">
        <f>Conversion_Factors!$O42*D195+D271</f>
        <v>4739.9667047504336</v>
      </c>
      <c r="F46" s="365">
        <f>'Final Floorspace Estimates'!D121</f>
        <v>15042.250471454377</v>
      </c>
      <c r="G46" s="365">
        <f>'Final Floorspace Estimates'!E121</f>
        <v>5160.7927947100134</v>
      </c>
      <c r="H46" s="365">
        <f>'Final Floorspace Estimates'!F121</f>
        <v>839.70620023383424</v>
      </c>
      <c r="I46" s="327">
        <f t="shared" si="1"/>
        <v>21042.749466398225</v>
      </c>
      <c r="K46" s="85">
        <f>'Final Floorspace Estimates'!U121</f>
        <v>26.852635349971866</v>
      </c>
      <c r="L46" s="85">
        <f>'Final Floorspace Estimates'!V121</f>
        <v>4.3262360051101094</v>
      </c>
      <c r="M46" s="85">
        <f>'Final Floorspace Estimates'!W121</f>
        <v>0.6585529566732784</v>
      </c>
      <c r="N46" s="81">
        <f t="shared" si="15"/>
        <v>31.837424311755253</v>
      </c>
      <c r="P46" s="84">
        <f t="shared" si="6"/>
        <v>225.25415285295171</v>
      </c>
      <c r="R46" s="79">
        <f>Conversion_Factors!$O42*R195+R271</f>
        <v>148.8803446640722</v>
      </c>
      <c r="T46" s="79">
        <f>Conversion_Factors!$O42*T195+T271</f>
        <v>146.87588562470194</v>
      </c>
      <c r="V46" s="119">
        <f t="shared" si="7"/>
        <v>1.0136472984033067</v>
      </c>
      <c r="X46" s="125">
        <f>'Final Floorspace Estimates'!Q121</f>
        <v>1785.1474685207518</v>
      </c>
      <c r="Y46" s="125">
        <f>'Final Floorspace Estimates'!R121</f>
        <v>838.28903372068089</v>
      </c>
      <c r="Z46" s="125">
        <f>'Final Floorspace Estimates'!S121</f>
        <v>784.26592121135968</v>
      </c>
      <c r="AA46" s="125">
        <f t="shared" si="8"/>
        <v>1512.9878518296448</v>
      </c>
      <c r="AC46" s="71">
        <f t="shared" si="2"/>
        <v>1.0900798279392983</v>
      </c>
      <c r="AD46" s="71"/>
      <c r="AF46" s="73">
        <f t="shared" si="9"/>
        <v>0.95765120229890022</v>
      </c>
      <c r="AG46" s="73">
        <f t="shared" si="10"/>
        <v>1.0963843693696316</v>
      </c>
      <c r="AH46" s="73">
        <f>Wgted_Floorspace!AI103</f>
        <v>0.99836919775759692</v>
      </c>
      <c r="AI46" s="73">
        <f t="shared" si="3"/>
        <v>0.99408734444917912</v>
      </c>
      <c r="AJ46" s="73">
        <f t="shared" si="4"/>
        <v>1.0117657819619905</v>
      </c>
      <c r="AK46" s="73">
        <f t="shared" si="11"/>
        <v>1.0918604363873499</v>
      </c>
      <c r="AL46" s="73">
        <f t="shared" si="12"/>
        <v>1.0499538095085492</v>
      </c>
      <c r="AM46" s="73">
        <f t="shared" si="13"/>
        <v>1.0499538095085492</v>
      </c>
      <c r="AN46" s="73"/>
      <c r="AO46" s="73">
        <f t="shared" si="14"/>
        <v>1.0041433253111085</v>
      </c>
      <c r="AR46" s="53"/>
      <c r="BD46" s="95">
        <v>1986</v>
      </c>
      <c r="BE46" s="9">
        <f t="shared" si="16"/>
        <v>0.99072729417302219</v>
      </c>
      <c r="BF46" s="9">
        <f t="shared" si="17"/>
        <v>1.0011774526793566</v>
      </c>
      <c r="BG46" s="9">
        <f t="shared" si="18"/>
        <v>1.0065676855558621</v>
      </c>
      <c r="BH46" s="9">
        <f t="shared" ref="BH46:BH69" si="20">AO52/AI52</f>
        <v>0.97909453357225074</v>
      </c>
      <c r="BI46" s="9">
        <f t="shared" si="19"/>
        <v>1.0040965103118018</v>
      </c>
    </row>
    <row r="47" spans="1:61" x14ac:dyDescent="0.2">
      <c r="A47" s="75" t="s">
        <v>148</v>
      </c>
      <c r="B47" s="50">
        <f t="shared" si="0"/>
        <v>1981</v>
      </c>
      <c r="D47" s="79">
        <f>Conversion_Factors!$O43*D196+D272</f>
        <v>4491.6967808913196</v>
      </c>
      <c r="F47" s="365">
        <f>'Final Floorspace Estimates'!D122</f>
        <v>15538.488147723396</v>
      </c>
      <c r="G47" s="365">
        <f>'Final Floorspace Estimates'!E122</f>
        <v>5371.8923652731009</v>
      </c>
      <c r="H47" s="365">
        <f>'Final Floorspace Estimates'!F122</f>
        <v>882.6525102417213</v>
      </c>
      <c r="I47" s="327">
        <f t="shared" si="1"/>
        <v>21793.033023238218</v>
      </c>
      <c r="K47" s="85">
        <f>'Final Floorspace Estimates'!U122</f>
        <v>27.766361162945987</v>
      </c>
      <c r="L47" s="85">
        <f>'Final Floorspace Estimates'!V122</f>
        <v>4.509020982692773</v>
      </c>
      <c r="M47" s="85">
        <f>'Final Floorspace Estimates'!W122</f>
        <v>0.69594384757843142</v>
      </c>
      <c r="N47" s="81">
        <f t="shared" si="15"/>
        <v>32.971325993217192</v>
      </c>
      <c r="P47" s="84">
        <f t="shared" si="6"/>
        <v>206.1070056701956</v>
      </c>
      <c r="R47" s="79">
        <f>Conversion_Factors!$O43*R196+R272</f>
        <v>136.23039552049997</v>
      </c>
      <c r="T47" s="79">
        <f>Conversion_Factors!$O43*T196+T272</f>
        <v>139.42913841920964</v>
      </c>
      <c r="V47" s="119">
        <f t="shared" si="7"/>
        <v>0.97705828971636988</v>
      </c>
      <c r="X47" s="125">
        <f>'Final Floorspace Estimates'!Q122</f>
        <v>1786.9409751433345</v>
      </c>
      <c r="Y47" s="125">
        <f>'Final Floorspace Estimates'!R122</f>
        <v>839.37292039609588</v>
      </c>
      <c r="Z47" s="125">
        <f>'Final Floorspace Estimates'!S122</f>
        <v>788.46866632469198</v>
      </c>
      <c r="AA47" s="125">
        <f t="shared" si="8"/>
        <v>1512.9296577516036</v>
      </c>
      <c r="AC47" s="71">
        <f t="shared" si="2"/>
        <v>1.03481174306652</v>
      </c>
      <c r="AD47" s="71"/>
      <c r="AF47" s="73">
        <f t="shared" si="9"/>
        <v>0.99179645272923278</v>
      </c>
      <c r="AG47" s="73">
        <f t="shared" si="10"/>
        <v>1.0031890492243121</v>
      </c>
      <c r="AH47" s="73">
        <f>Wgted_Floorspace!AI104</f>
        <v>0.99913251985615659</v>
      </c>
      <c r="AI47" s="73">
        <f t="shared" si="3"/>
        <v>0.99404910885037201</v>
      </c>
      <c r="AJ47" s="73">
        <f t="shared" si="4"/>
        <v>0.9752446892272042</v>
      </c>
      <c r="AK47" s="73">
        <f t="shared" si="11"/>
        <v>1.0357102011007508</v>
      </c>
      <c r="AL47" s="73">
        <f t="shared" si="12"/>
        <v>0.99495934043748435</v>
      </c>
      <c r="AM47" s="73">
        <f t="shared" si="13"/>
        <v>0.99495934043748435</v>
      </c>
      <c r="AN47" s="73"/>
      <c r="AO47" s="73">
        <f t="shared" si="14"/>
        <v>0.96860014332013389</v>
      </c>
      <c r="AR47" s="53"/>
      <c r="BD47" s="95">
        <v>1987</v>
      </c>
      <c r="BE47" s="9">
        <f t="shared" si="16"/>
        <v>0.97918915799055251</v>
      </c>
      <c r="BF47" s="9">
        <f t="shared" si="17"/>
        <v>1.0019023399265889</v>
      </c>
      <c r="BG47" s="9">
        <f t="shared" si="18"/>
        <v>1.0205430132807023</v>
      </c>
      <c r="BH47" s="9">
        <f t="shared" si="20"/>
        <v>0.96679937607965738</v>
      </c>
      <c r="BI47" s="9">
        <f t="shared" si="19"/>
        <v>0.99054344861412424</v>
      </c>
    </row>
    <row r="48" spans="1:61" x14ac:dyDescent="0.2">
      <c r="A48" s="75" t="s">
        <v>148</v>
      </c>
      <c r="B48" s="50">
        <f t="shared" si="0"/>
        <v>1982</v>
      </c>
      <c r="D48" s="79">
        <f>Conversion_Factors!$O44*D197+D273</f>
        <v>4596.3247766209015</v>
      </c>
      <c r="F48" s="365">
        <f>'Final Floorspace Estimates'!D123</f>
        <v>15509.414062985663</v>
      </c>
      <c r="G48" s="365">
        <f>'Final Floorspace Estimates'!E123</f>
        <v>5428.1564725031421</v>
      </c>
      <c r="H48" s="365">
        <f>'Final Floorspace Estimates'!F123</f>
        <v>903.88030914347075</v>
      </c>
      <c r="I48" s="327">
        <f t="shared" si="1"/>
        <v>21841.450844632276</v>
      </c>
      <c r="K48" s="85">
        <f>'Final Floorspace Estimates'!U123</f>
        <v>27.7557052896375</v>
      </c>
      <c r="L48" s="85">
        <f>'Final Floorspace Estimates'!V123</f>
        <v>4.5601568213199251</v>
      </c>
      <c r="M48" s="85">
        <f>'Final Floorspace Estimates'!W123</f>
        <v>0.71621182022404462</v>
      </c>
      <c r="N48" s="81">
        <f t="shared" si="15"/>
        <v>33.032073931181472</v>
      </c>
      <c r="P48" s="84">
        <f t="shared" si="6"/>
        <v>210.4404514753418</v>
      </c>
      <c r="R48" s="79">
        <f>Conversion_Factors!$O44*R197+R273</f>
        <v>139.14732651049448</v>
      </c>
      <c r="T48" s="79">
        <f>Conversion_Factors!$O44*T197+T273</f>
        <v>139.00501644017044</v>
      </c>
      <c r="V48" s="119">
        <f t="shared" si="7"/>
        <v>1.0010237765079888</v>
      </c>
      <c r="X48" s="125">
        <f>'Final Floorspace Estimates'!Q123</f>
        <v>1789.6037320893056</v>
      </c>
      <c r="Y48" s="125">
        <f>'Final Floorspace Estimates'!R123</f>
        <v>840.09310424632133</v>
      </c>
      <c r="Z48" s="125">
        <f>'Final Floorspace Estimates'!S123</f>
        <v>792.37462413882724</v>
      </c>
      <c r="AA48" s="125">
        <f t="shared" si="8"/>
        <v>1512.3571307672257</v>
      </c>
      <c r="AC48" s="71">
        <f t="shared" si="2"/>
        <v>1.0316640050156485</v>
      </c>
      <c r="AD48" s="71"/>
      <c r="AF48" s="73">
        <f t="shared" si="9"/>
        <v>0.99399993782725926</v>
      </c>
      <c r="AG48" s="73">
        <f t="shared" si="10"/>
        <v>1.0242813229342413</v>
      </c>
      <c r="AH48" s="73">
        <f>Wgted_Floorspace!AI105</f>
        <v>1.0003397252294757</v>
      </c>
      <c r="AI48" s="73">
        <f t="shared" si="3"/>
        <v>0.99367293806430956</v>
      </c>
      <c r="AJ48" s="73">
        <f t="shared" si="4"/>
        <v>0.99916569165281766</v>
      </c>
      <c r="AK48" s="73">
        <f t="shared" si="11"/>
        <v>1.0313136417520432</v>
      </c>
      <c r="AL48" s="73">
        <f t="shared" si="12"/>
        <v>1.0181355713142588</v>
      </c>
      <c r="AM48" s="73">
        <f t="shared" si="13"/>
        <v>1.0181355713142588</v>
      </c>
      <c r="AN48" s="73"/>
      <c r="AO48" s="73">
        <f t="shared" si="14"/>
        <v>0.99318120256234077</v>
      </c>
      <c r="AR48" s="53"/>
      <c r="BD48" s="95">
        <v>1988</v>
      </c>
      <c r="BE48" s="9">
        <f t="shared" si="16"/>
        <v>1.0590373973617837</v>
      </c>
      <c r="BF48" s="9">
        <f t="shared" si="17"/>
        <v>1.0152251361317839</v>
      </c>
      <c r="BG48" s="9">
        <f t="shared" si="18"/>
        <v>1.031642120262878</v>
      </c>
      <c r="BH48" s="9">
        <f t="shared" si="20"/>
        <v>1.0184274811008971</v>
      </c>
      <c r="BI48" s="9">
        <f t="shared" si="19"/>
        <v>0.9928639893434501</v>
      </c>
    </row>
    <row r="49" spans="1:61" x14ac:dyDescent="0.2">
      <c r="A49" s="75" t="s">
        <v>148</v>
      </c>
      <c r="B49" s="50">
        <f t="shared" si="0"/>
        <v>1983</v>
      </c>
      <c r="D49" s="79">
        <f>Conversion_Factors!$O45*D198+D274</f>
        <v>4524.1610992807473</v>
      </c>
      <c r="F49" s="365">
        <f>'Final Floorspace Estimates'!D124</f>
        <v>15468.852374087506</v>
      </c>
      <c r="G49" s="365">
        <f>'Final Floorspace Estimates'!E124</f>
        <v>5491.9035353605832</v>
      </c>
      <c r="H49" s="365">
        <f>'Final Floorspace Estimates'!F124</f>
        <v>929.49629623993155</v>
      </c>
      <c r="I49" s="327">
        <f t="shared" si="1"/>
        <v>21890.252205688023</v>
      </c>
      <c r="K49" s="85">
        <f>'Final Floorspace Estimates'!U124</f>
        <v>27.727742013586102</v>
      </c>
      <c r="L49" s="85">
        <f>'Final Floorspace Estimates'!V124</f>
        <v>4.6180519238109632</v>
      </c>
      <c r="M49" s="85">
        <f>'Final Floorspace Estimates'!W124</f>
        <v>0.74010488901936566</v>
      </c>
      <c r="N49" s="81">
        <f t="shared" si="15"/>
        <v>33.085898826416425</v>
      </c>
      <c r="P49" s="84">
        <f t="shared" si="6"/>
        <v>206.67469048644296</v>
      </c>
      <c r="R49" s="79">
        <f>Conversion_Factors!$O45*R198+R274</f>
        <v>136.73985775682084</v>
      </c>
      <c r="T49" s="79">
        <f>Conversion_Factors!$O45*T198+T274</f>
        <v>135.4214231412729</v>
      </c>
      <c r="V49" s="119">
        <f t="shared" si="7"/>
        <v>1.0097357905785154</v>
      </c>
      <c r="X49" s="125">
        <f>'Final Floorspace Estimates'!Q124</f>
        <v>1792.4886308976581</v>
      </c>
      <c r="Y49" s="125">
        <f>'Final Floorspace Estimates'!R124</f>
        <v>840.88365610882033</v>
      </c>
      <c r="Z49" s="125">
        <f>'Final Floorspace Estimates'!S124</f>
        <v>796.24296730744788</v>
      </c>
      <c r="AA49" s="125">
        <f t="shared" si="8"/>
        <v>1511.4443870052487</v>
      </c>
      <c r="AC49" s="71">
        <f t="shared" si="2"/>
        <v>1.0050673805932548</v>
      </c>
      <c r="AD49" s="71"/>
      <c r="AF49" s="73">
        <f t="shared" si="9"/>
        <v>0.99622087773644208</v>
      </c>
      <c r="AG49" s="73">
        <f t="shared" si="10"/>
        <v>1.005952153705979</v>
      </c>
      <c r="AH49" s="73">
        <f>Wgted_Floorspace!AI106</f>
        <v>1.0017647701808594</v>
      </c>
      <c r="AI49" s="73">
        <f t="shared" si="3"/>
        <v>0.99307323263943847</v>
      </c>
      <c r="AJ49" s="73">
        <f t="shared" si="4"/>
        <v>1.0078615346175401</v>
      </c>
      <c r="AK49" s="73">
        <f t="shared" si="11"/>
        <v>1.0032967923315959</v>
      </c>
      <c r="AL49" s="73">
        <f t="shared" si="12"/>
        <v>1.0021505375258348</v>
      </c>
      <c r="AM49" s="73">
        <f t="shared" si="13"/>
        <v>1.0021505375258346</v>
      </c>
      <c r="AN49" s="73"/>
      <c r="AO49" s="73">
        <f t="shared" si="14"/>
        <v>1.0026466359652284</v>
      </c>
      <c r="AR49" s="53"/>
      <c r="BD49" s="95">
        <v>1989</v>
      </c>
      <c r="BE49" s="9">
        <f t="shared" si="16"/>
        <v>1.0896737164103838</v>
      </c>
      <c r="BF49" s="9">
        <f t="shared" si="17"/>
        <v>1.0275425366746358</v>
      </c>
      <c r="BG49" s="9">
        <f t="shared" si="18"/>
        <v>1.0423036070568603</v>
      </c>
      <c r="BH49" s="9">
        <f t="shared" si="20"/>
        <v>1.008924273622499</v>
      </c>
      <c r="BI49" s="9">
        <f t="shared" si="19"/>
        <v>1.0084255829650017</v>
      </c>
    </row>
    <row r="50" spans="1:61" x14ac:dyDescent="0.2">
      <c r="A50" s="75" t="s">
        <v>148</v>
      </c>
      <c r="B50" s="50">
        <f t="shared" si="0"/>
        <v>1984</v>
      </c>
      <c r="D50" s="79">
        <f>Conversion_Factors!$O46*D199+D275</f>
        <v>4560.5680524766158</v>
      </c>
      <c r="F50" s="365">
        <f>'Final Floorspace Estimates'!D125</f>
        <v>15547.300310781038</v>
      </c>
      <c r="G50" s="365">
        <f>'Final Floorspace Estimates'!E125</f>
        <v>5435.1832672172413</v>
      </c>
      <c r="H50" s="365">
        <f>'Final Floorspace Estimates'!F125</f>
        <v>956.45826243782517</v>
      </c>
      <c r="I50" s="327">
        <f t="shared" si="1"/>
        <v>21938.941840436102</v>
      </c>
      <c r="K50" s="85">
        <f>'Final Floorspace Estimates'!U125</f>
        <v>27.930115380881112</v>
      </c>
      <c r="L50" s="85">
        <f>'Final Floorspace Estimates'!V125</f>
        <v>4.5754285799058492</v>
      </c>
      <c r="M50" s="85">
        <f>'Final Floorspace Estimates'!W125</f>
        <v>0.76544927435835175</v>
      </c>
      <c r="N50" s="81">
        <f t="shared" si="15"/>
        <v>33.270993235145312</v>
      </c>
      <c r="P50" s="84">
        <f t="shared" si="6"/>
        <v>207.87547939394878</v>
      </c>
      <c r="R50" s="79">
        <f>Conversion_Factors!$O46*R199+R275</f>
        <v>137.07339664447193</v>
      </c>
      <c r="T50" s="79">
        <f>Conversion_Factors!$O46*T199+T275</f>
        <v>137.38434349538682</v>
      </c>
      <c r="V50" s="119">
        <f t="shared" si="7"/>
        <v>0.99773666457906585</v>
      </c>
      <c r="X50" s="125">
        <f>'Final Floorspace Estimates'!Q125</f>
        <v>1796.4607888556318</v>
      </c>
      <c r="Y50" s="125">
        <f>'Final Floorspace Estimates'!R125</f>
        <v>841.81679898503626</v>
      </c>
      <c r="Z50" s="125">
        <f>'Final Floorspace Estimates'!S125</f>
        <v>800.29553240239807</v>
      </c>
      <c r="AA50" s="125">
        <f t="shared" si="8"/>
        <v>1516.5267986545675</v>
      </c>
      <c r="AC50" s="71">
        <f t="shared" si="2"/>
        <v>1.0196357344981193</v>
      </c>
      <c r="AD50" s="71"/>
      <c r="AF50" s="73">
        <f t="shared" si="9"/>
        <v>0.99843673300433133</v>
      </c>
      <c r="AG50" s="73">
        <f t="shared" si="10"/>
        <v>1.0117967793096689</v>
      </c>
      <c r="AH50" s="73">
        <f>Wgted_Floorspace!AI107</f>
        <v>1.000954480476419</v>
      </c>
      <c r="AI50" s="73">
        <f t="shared" si="3"/>
        <v>0.99641255958364305</v>
      </c>
      <c r="AJ50" s="73">
        <f t="shared" si="4"/>
        <v>0.99588468121022877</v>
      </c>
      <c r="AK50" s="73">
        <f t="shared" si="11"/>
        <v>1.0186634401324712</v>
      </c>
      <c r="AL50" s="73">
        <f t="shared" si="12"/>
        <v>1.0102150707982502</v>
      </c>
      <c r="AM50" s="73">
        <f t="shared" si="13"/>
        <v>1.0102150707982502</v>
      </c>
      <c r="AN50" s="73"/>
      <c r="AO50" s="73">
        <f t="shared" si="14"/>
        <v>0.99325914668940185</v>
      </c>
      <c r="AR50" s="53"/>
      <c r="BD50" s="95">
        <v>1990</v>
      </c>
      <c r="BE50" s="9">
        <f t="shared" si="16"/>
        <v>1.0065285076173591</v>
      </c>
      <c r="BF50" s="9">
        <f t="shared" si="17"/>
        <v>1.029536768348513</v>
      </c>
      <c r="BG50" s="9">
        <f t="shared" si="18"/>
        <v>1.0509827917069392</v>
      </c>
      <c r="BH50" s="9">
        <f t="shared" si="20"/>
        <v>0.949800472801553</v>
      </c>
      <c r="BI50" s="9">
        <f t="shared" si="19"/>
        <v>0.97939127739164034</v>
      </c>
    </row>
    <row r="51" spans="1:61" x14ac:dyDescent="0.2">
      <c r="A51" s="75" t="s">
        <v>148</v>
      </c>
      <c r="B51" s="50">
        <f t="shared" si="0"/>
        <v>1985</v>
      </c>
      <c r="D51" s="79">
        <f>Conversion_Factors!$O47*D200+D276</f>
        <v>4514.4525995567983</v>
      </c>
      <c r="F51" s="365">
        <f>'Final Floorspace Estimates'!D126</f>
        <v>15623.482421318467</v>
      </c>
      <c r="G51" s="365">
        <f>'Final Floorspace Estimates'!E126</f>
        <v>5366.3893125931572</v>
      </c>
      <c r="H51" s="365">
        <f>'Final Floorspace Estimates'!F126</f>
        <v>983.42022863571879</v>
      </c>
      <c r="I51" s="327">
        <f t="shared" ref="I51:I78" si="21">SUM(F51:H51)</f>
        <v>21973.291962547344</v>
      </c>
      <c r="K51" s="85">
        <f>'Final Floorspace Estimates'!U126</f>
        <v>28.126507129208015</v>
      </c>
      <c r="L51" s="85">
        <f>'Final Floorspace Estimates'!V126</f>
        <v>4.5228099402393154</v>
      </c>
      <c r="M51" s="85">
        <f>'Final Floorspace Estimates'!W126</f>
        <v>0.79374403547121042</v>
      </c>
      <c r="N51" s="81">
        <f t="shared" ref="N51:N78" si="22">SUM(K51:M51)</f>
        <v>33.443061104918542</v>
      </c>
      <c r="P51" s="84">
        <f t="shared" ref="P51:P77" si="23">D51/I51*1000</f>
        <v>205.45180973572437</v>
      </c>
      <c r="R51" s="79">
        <f>Conversion_Factors!$O47*R200+R276</f>
        <v>134.9892160108767</v>
      </c>
      <c r="T51" s="79">
        <f>Conversion_Factors!$O47*T200+T276</f>
        <v>134.73865111544913</v>
      </c>
      <c r="V51" s="119">
        <f t="shared" ref="V51:V76" si="24">R51/T51</f>
        <v>1.0018596363653134</v>
      </c>
      <c r="X51" s="125">
        <f>'Final Floorspace Estimates'!Q126</f>
        <v>1800.2713076841942</v>
      </c>
      <c r="Y51" s="125">
        <f>'Final Floorspace Estimates'!R126</f>
        <v>842.80317300605884</v>
      </c>
      <c r="Z51" s="125">
        <f>'Final Floorspace Estimates'!S126</f>
        <v>807.12600001360283</v>
      </c>
      <c r="AA51" s="125">
        <f t="shared" ref="AA51:AA76" si="25">N51/I51*1000000</f>
        <v>1521.9868357422727</v>
      </c>
      <c r="AC51" s="71">
        <f t="shared" si="2"/>
        <v>1</v>
      </c>
      <c r="AD51" s="71"/>
      <c r="AF51" s="73">
        <f t="shared" si="9"/>
        <v>1</v>
      </c>
      <c r="AG51" s="73">
        <f t="shared" si="10"/>
        <v>1</v>
      </c>
      <c r="AH51" s="73">
        <f>Wgted_Floorspace!AI108</f>
        <v>1</v>
      </c>
      <c r="AI51" s="73">
        <f t="shared" si="3"/>
        <v>1</v>
      </c>
      <c r="AJ51" s="73">
        <f t="shared" si="4"/>
        <v>1</v>
      </c>
      <c r="AK51" s="73">
        <f>AG51/(AH51*AI51*AJ51)</f>
        <v>1</v>
      </c>
      <c r="AL51" s="73">
        <f t="shared" ref="AL51:AL73" si="26">AF51*AH51*AI51*AJ51*AK51</f>
        <v>1</v>
      </c>
      <c r="AM51" s="73">
        <f t="shared" ref="AM51:AM73" si="27">AF51*AG51</f>
        <v>1</v>
      </c>
      <c r="AN51" s="73"/>
      <c r="AO51" s="73">
        <f t="shared" ref="AO51:AO73" si="28">AH51*AI51*AJ51</f>
        <v>1</v>
      </c>
      <c r="AR51" s="53"/>
      <c r="BD51" s="95">
        <v>1991</v>
      </c>
      <c r="BE51" s="9">
        <f t="shared" si="16"/>
        <v>1.0665602590854912</v>
      </c>
      <c r="BF51" s="9">
        <f t="shared" si="17"/>
        <v>1.0299913788686221</v>
      </c>
      <c r="BG51" s="9">
        <f t="shared" si="18"/>
        <v>1.0575279616343793</v>
      </c>
      <c r="BH51" s="9">
        <f t="shared" si="20"/>
        <v>0.98483921514800987</v>
      </c>
      <c r="BI51" s="9">
        <f t="shared" si="19"/>
        <v>0.99424774644366976</v>
      </c>
    </row>
    <row r="52" spans="1:61" x14ac:dyDescent="0.2">
      <c r="A52" s="75" t="s">
        <v>148</v>
      </c>
      <c r="B52" s="50">
        <f t="shared" si="0"/>
        <v>1986</v>
      </c>
      <c r="D52" s="79">
        <f>Conversion_Factors!$O48*D201+D277</f>
        <v>4472.5914086312732</v>
      </c>
      <c r="F52" s="365">
        <f>'Final Floorspace Estimates'!D127</f>
        <v>15709.080298326815</v>
      </c>
      <c r="G52" s="365">
        <f>'Final Floorspace Estimates'!E127</f>
        <v>5279.7019808825062</v>
      </c>
      <c r="H52" s="365">
        <f>'Final Floorspace Estimates'!F127</f>
        <v>1010.3821948336124</v>
      </c>
      <c r="I52" s="327">
        <f t="shared" si="21"/>
        <v>21999.164474042933</v>
      </c>
      <c r="K52" s="85">
        <f>'Final Floorspace Estimates'!U127</f>
        <v>28.325640178595542</v>
      </c>
      <c r="L52" s="85">
        <f>'Final Floorspace Estimates'!V127</f>
        <v>4.5542938450585515</v>
      </c>
      <c r="M52" s="85">
        <f>'Final Floorspace Estimates'!W127</f>
        <v>0.82240683236951806</v>
      </c>
      <c r="N52" s="81">
        <f t="shared" si="22"/>
        <v>33.702340856023611</v>
      </c>
      <c r="P52" s="84">
        <f t="shared" si="23"/>
        <v>203.30733078106377</v>
      </c>
      <c r="R52" s="79">
        <f>Conversion_Factors!$O48*R201+R277</f>
        <v>132.70862779942146</v>
      </c>
      <c r="T52" s="79">
        <f>Conversion_Factors!$O48*T201+T277</f>
        <v>135.1228465466009</v>
      </c>
      <c r="V52" s="119">
        <f t="shared" si="24"/>
        <v>0.98213315653954325</v>
      </c>
      <c r="X52" s="125">
        <f>'Final Floorspace Estimates'!Q127</f>
        <v>1803.1380348608013</v>
      </c>
      <c r="Y52" s="125">
        <f>'Final Floorspace Estimates'!R127</f>
        <v>862.60434046265959</v>
      </c>
      <c r="Z52" s="125">
        <f>'Final Floorspace Estimates'!S127</f>
        <v>813.95618071530873</v>
      </c>
      <c r="AA52" s="125">
        <f t="shared" si="25"/>
        <v>1531.9827666995895</v>
      </c>
      <c r="AC52" s="71">
        <f t="shared" si="2"/>
        <v>1.002851412181814</v>
      </c>
      <c r="AD52" s="71"/>
      <c r="AF52" s="73">
        <f t="shared" si="9"/>
        <v>1.0011774526793566</v>
      </c>
      <c r="AG52" s="73">
        <f t="shared" si="10"/>
        <v>0.98956213158979189</v>
      </c>
      <c r="AH52" s="73">
        <f>Wgted_Floorspace!AI109</f>
        <v>0.99875998161810042</v>
      </c>
      <c r="AI52" s="73">
        <f t="shared" si="3"/>
        <v>1.0065676855558621</v>
      </c>
      <c r="AJ52" s="73">
        <f t="shared" si="4"/>
        <v>0.98031013616105289</v>
      </c>
      <c r="AK52" s="73">
        <f t="shared" ref="AK52:AK76" si="29">AG52/(AH52*AI52*AJ52)</f>
        <v>1.0040965103118018</v>
      </c>
      <c r="AL52" s="73">
        <f t="shared" si="26"/>
        <v>0.9907272941730223</v>
      </c>
      <c r="AM52" s="73">
        <f t="shared" si="27"/>
        <v>0.99072729417302219</v>
      </c>
      <c r="AN52" s="73"/>
      <c r="AO52" s="73">
        <f t="shared" si="28"/>
        <v>0.98552491859821667</v>
      </c>
      <c r="AR52" s="53"/>
      <c r="BD52" s="95">
        <v>1992</v>
      </c>
      <c r="BE52" s="9">
        <f t="shared" si="16"/>
        <v>1.033315264137995</v>
      </c>
      <c r="BF52" s="9">
        <f t="shared" si="17"/>
        <v>1.0480247966148748</v>
      </c>
      <c r="BG52" s="9">
        <f t="shared" si="18"/>
        <v>1.0689867909637349</v>
      </c>
      <c r="BH52" s="9">
        <f t="shared" si="20"/>
        <v>0.95917783841788662</v>
      </c>
      <c r="BI52" s="9">
        <f t="shared" si="19"/>
        <v>0.96158971986637654</v>
      </c>
    </row>
    <row r="53" spans="1:61" x14ac:dyDescent="0.2">
      <c r="A53" s="75" t="s">
        <v>148</v>
      </c>
      <c r="B53" s="50">
        <f t="shared" si="0"/>
        <v>1987</v>
      </c>
      <c r="D53" s="79">
        <f>Conversion_Factors!$O49*D202+D278</f>
        <v>4420.5030397482824</v>
      </c>
      <c r="F53" s="365">
        <f>'Final Floorspace Estimates'!D128</f>
        <v>15794.428927298852</v>
      </c>
      <c r="G53" s="365">
        <f>'Final Floorspace Estimates'!E128</f>
        <v>5186.7201132298378</v>
      </c>
      <c r="H53" s="365">
        <f>'Final Floorspace Estimates'!F128</f>
        <v>1033.9435926376066</v>
      </c>
      <c r="I53" s="327">
        <f t="shared" si="21"/>
        <v>22015.092633166296</v>
      </c>
      <c r="K53" s="85">
        <f>'Final Floorspace Estimates'!U128</f>
        <v>28.790105578705244</v>
      </c>
      <c r="L53" s="85">
        <f>'Final Floorspace Estimates'!V128</f>
        <v>4.5562568912631978</v>
      </c>
      <c r="M53" s="85">
        <f>'Final Floorspace Estimates'!W128</f>
        <v>0.84864690173432356</v>
      </c>
      <c r="N53" s="81">
        <f t="shared" si="22"/>
        <v>34.195009371702767</v>
      </c>
      <c r="P53" s="84">
        <f t="shared" si="23"/>
        <v>200.79420574813673</v>
      </c>
      <c r="R53" s="79">
        <f>Conversion_Factors!$O49*R202+R278</f>
        <v>129.27333903310347</v>
      </c>
      <c r="T53" s="79">
        <f>Conversion_Factors!$O49*T202+T278</f>
        <v>133.11651722658678</v>
      </c>
      <c r="V53" s="119">
        <f t="shared" si="24"/>
        <v>0.97112921616675429</v>
      </c>
      <c r="X53" s="125">
        <f>'Final Floorspace Estimates'!Q128</f>
        <v>1822.8012998269828</v>
      </c>
      <c r="Y53" s="125">
        <f>'Final Floorspace Estimates'!R128</f>
        <v>878.44664678194056</v>
      </c>
      <c r="Z53" s="125">
        <f>'Final Floorspace Estimates'!S128</f>
        <v>820.78646047741529</v>
      </c>
      <c r="AA53" s="125">
        <f t="shared" si="25"/>
        <v>1553.2530315219803</v>
      </c>
      <c r="AC53" s="71">
        <f t="shared" si="2"/>
        <v>0.98796088668371451</v>
      </c>
      <c r="AD53" s="71"/>
      <c r="AF53" s="73">
        <f t="shared" si="9"/>
        <v>1.0019023399265889</v>
      </c>
      <c r="AG53" s="73">
        <f t="shared" si="10"/>
        <v>0.97732994421621899</v>
      </c>
      <c r="AH53" s="73">
        <f>Wgted_Floorspace!AI110</f>
        <v>0.99739278278603238</v>
      </c>
      <c r="AI53" s="73">
        <f t="shared" si="3"/>
        <v>1.0205430132807023</v>
      </c>
      <c r="AJ53" s="73">
        <f t="shared" si="4"/>
        <v>0.96932662113223045</v>
      </c>
      <c r="AK53" s="73">
        <f t="shared" si="29"/>
        <v>0.99054344861412424</v>
      </c>
      <c r="AL53" s="73">
        <f t="shared" si="26"/>
        <v>0.97918915799055251</v>
      </c>
      <c r="AM53" s="73">
        <f t="shared" si="27"/>
        <v>0.97918915799055251</v>
      </c>
      <c r="AN53" s="73"/>
      <c r="AO53" s="73">
        <f t="shared" si="28"/>
        <v>0.98666034850223649</v>
      </c>
      <c r="AR53" s="53"/>
      <c r="BD53" s="95">
        <v>1993</v>
      </c>
      <c r="BE53" s="9">
        <f t="shared" si="16"/>
        <v>1.0896270968615429</v>
      </c>
      <c r="BF53" s="9">
        <f t="shared" si="17"/>
        <v>1.0671601167876785</v>
      </c>
      <c r="BG53" s="9">
        <f t="shared" si="18"/>
        <v>1.0800795642286094</v>
      </c>
      <c r="BH53" s="9">
        <f t="shared" si="20"/>
        <v>1.0093959199991875</v>
      </c>
      <c r="BI53" s="9">
        <f t="shared" si="19"/>
        <v>0.93655010059152966</v>
      </c>
    </row>
    <row r="54" spans="1:61" x14ac:dyDescent="0.2">
      <c r="A54" s="75" t="s">
        <v>148</v>
      </c>
      <c r="B54" s="50">
        <f t="shared" si="0"/>
        <v>1988</v>
      </c>
      <c r="D54" s="79">
        <f>Conversion_Factors!$O50*D203+D279</f>
        <v>4780.9741315477704</v>
      </c>
      <c r="F54" s="365">
        <f>'Final Floorspace Estimates'!D129</f>
        <v>15995.031065469613</v>
      </c>
      <c r="G54" s="365">
        <f>'Final Floorspace Estimates'!E129</f>
        <v>5282.029978230189</v>
      </c>
      <c r="H54" s="365">
        <f>'Final Floorspace Estimates'!F129</f>
        <v>1030.7772802407558</v>
      </c>
      <c r="I54" s="327">
        <f t="shared" si="21"/>
        <v>22307.838323940559</v>
      </c>
      <c r="K54" s="85">
        <f>'Final Floorspace Estimates'!U129</f>
        <v>29.454443543563986</v>
      </c>
      <c r="L54" s="85">
        <f>'Final Floorspace Estimates'!V129</f>
        <v>4.7009202082569264</v>
      </c>
      <c r="M54" s="85">
        <f>'Final Floorspace Estimates'!W129</f>
        <v>0.87119325410804727</v>
      </c>
      <c r="N54" s="81">
        <f t="shared" si="22"/>
        <v>35.026557005928964</v>
      </c>
      <c r="P54" s="84">
        <f t="shared" si="23"/>
        <v>214.31812720360605</v>
      </c>
      <c r="R54" s="79">
        <f>Conversion_Factors!$O50*R203+R279</f>
        <v>136.49569184714593</v>
      </c>
      <c r="T54" s="79">
        <f>Conversion_Factors!$O50*T203+T279</f>
        <v>133.45030366182669</v>
      </c>
      <c r="V54" s="119">
        <f t="shared" si="24"/>
        <v>1.022820391574653</v>
      </c>
      <c r="X54" s="125">
        <f>'Final Floorspace Estimates'!Q129</f>
        <v>1841.4746068953139</v>
      </c>
      <c r="Y54" s="125">
        <f>'Final Floorspace Estimates'!R129</f>
        <v>889.98362895169123</v>
      </c>
      <c r="Z54" s="125">
        <f>'Final Floorspace Estimates'!S129</f>
        <v>845.18088515160639</v>
      </c>
      <c r="AA54" s="125">
        <f t="shared" si="25"/>
        <v>1570.1457262373467</v>
      </c>
      <c r="AC54" s="71">
        <f t="shared" si="2"/>
        <v>0.99043817462207984</v>
      </c>
      <c r="AD54" s="71"/>
      <c r="AF54" s="73">
        <f t="shared" si="9"/>
        <v>1.0152251361317839</v>
      </c>
      <c r="AG54" s="73">
        <f t="shared" si="10"/>
        <v>1.0431552171737331</v>
      </c>
      <c r="AH54" s="73">
        <f>Wgted_Floorspace!AI111</f>
        <v>0.99755675022217838</v>
      </c>
      <c r="AI54" s="73">
        <f t="shared" si="3"/>
        <v>1.031642120262878</v>
      </c>
      <c r="AJ54" s="73">
        <f t="shared" si="4"/>
        <v>1.0209218481796352</v>
      </c>
      <c r="AK54" s="73">
        <f t="shared" si="29"/>
        <v>0.9928639893434501</v>
      </c>
      <c r="AL54" s="73">
        <f t="shared" si="26"/>
        <v>1.0590373973617835</v>
      </c>
      <c r="AM54" s="73">
        <f t="shared" si="27"/>
        <v>1.0590373973617837</v>
      </c>
      <c r="AN54" s="73"/>
      <c r="AO54" s="73">
        <f t="shared" si="28"/>
        <v>1.0506526859369116</v>
      </c>
      <c r="AR54" s="53"/>
      <c r="BD54" s="95">
        <v>1994</v>
      </c>
      <c r="BE54" s="9">
        <f t="shared" si="16"/>
        <v>1.0676001706890892</v>
      </c>
      <c r="BF54" s="9">
        <f t="shared" si="17"/>
        <v>1.0798916667034026</v>
      </c>
      <c r="BG54" s="9">
        <f t="shared" si="18"/>
        <v>1.0946927329309102</v>
      </c>
      <c r="BH54" s="9">
        <f t="shared" si="20"/>
        <v>0.98161219424964186</v>
      </c>
      <c r="BI54" s="9">
        <f t="shared" si="19"/>
        <v>0.92001787394240453</v>
      </c>
    </row>
    <row r="55" spans="1:61" x14ac:dyDescent="0.2">
      <c r="A55" s="75" t="s">
        <v>148</v>
      </c>
      <c r="B55" s="50">
        <f t="shared" si="0"/>
        <v>1989</v>
      </c>
      <c r="D55" s="79">
        <f>Conversion_Factors!$O51*D204+D280</f>
        <v>4919.2803417175755</v>
      </c>
      <c r="F55" s="365">
        <f>'Final Floorspace Estimates'!D130</f>
        <v>16183.619670696955</v>
      </c>
      <c r="G55" s="365">
        <f>'Final Floorspace Estimates'!E130</f>
        <v>5370.7401510076061</v>
      </c>
      <c r="H55" s="365">
        <f>'Final Floorspace Estimates'!F130</f>
        <v>1024.1323405837243</v>
      </c>
      <c r="I55" s="327">
        <f t="shared" si="21"/>
        <v>22578.492162288287</v>
      </c>
      <c r="K55" s="85">
        <f>'Final Floorspace Estimates'!U130</f>
        <v>30.095612538566005</v>
      </c>
      <c r="L55" s="85">
        <f>'Final Floorspace Estimates'!V130</f>
        <v>4.8317327565569261</v>
      </c>
      <c r="M55" s="85">
        <f>'Final Floorspace Estimates'!W130</f>
        <v>0.89055080001019393</v>
      </c>
      <c r="N55" s="81">
        <f t="shared" si="22"/>
        <v>35.817896095133129</v>
      </c>
      <c r="P55" s="84">
        <f t="shared" si="23"/>
        <v>217.87461741727824</v>
      </c>
      <c r="R55" s="79">
        <f>Conversion_Factors!$O51*R204+R280</f>
        <v>137.34140968670681</v>
      </c>
      <c r="T55" s="79">
        <f>Conversion_Factors!$O51*T204+T280</f>
        <v>135.5540057355729</v>
      </c>
      <c r="V55" s="119">
        <f t="shared" si="24"/>
        <v>1.0131859176085185</v>
      </c>
      <c r="X55" s="125">
        <f>'Final Floorspace Estimates'!Q130</f>
        <v>1859.6341950039121</v>
      </c>
      <c r="Y55" s="125">
        <f>'Final Floorspace Estimates'!R130</f>
        <v>899.64001621833143</v>
      </c>
      <c r="Z55" s="125">
        <f>'Final Floorspace Estimates'!S130</f>
        <v>869.56613390668542</v>
      </c>
      <c r="AA55" s="125">
        <f t="shared" si="25"/>
        <v>1586.372368787228</v>
      </c>
      <c r="AC55" s="71">
        <f t="shared" si="2"/>
        <v>1.0060513788239214</v>
      </c>
      <c r="AD55" s="71"/>
      <c r="AF55" s="73">
        <f t="shared" si="9"/>
        <v>1.0275425366746358</v>
      </c>
      <c r="AG55" s="73">
        <f t="shared" si="10"/>
        <v>1.0604657982693533</v>
      </c>
      <c r="AH55" s="73">
        <f>Wgted_Floorspace!AI112</f>
        <v>0.99764563277530161</v>
      </c>
      <c r="AI55" s="73">
        <f t="shared" si="3"/>
        <v>1.0423036070568603</v>
      </c>
      <c r="AJ55" s="73">
        <f t="shared" si="4"/>
        <v>1.0113052575750991</v>
      </c>
      <c r="AK55" s="73">
        <f t="shared" si="29"/>
        <v>1.0084255829650017</v>
      </c>
      <c r="AL55" s="73">
        <f t="shared" si="26"/>
        <v>1.089673716410384</v>
      </c>
      <c r="AM55" s="73">
        <f t="shared" si="27"/>
        <v>1.0896737164103838</v>
      </c>
      <c r="AN55" s="73"/>
      <c r="AO55" s="73">
        <f t="shared" si="28"/>
        <v>1.0516054096439535</v>
      </c>
      <c r="AR55" s="53"/>
      <c r="BD55" s="95">
        <v>1995</v>
      </c>
      <c r="BE55" s="9">
        <f t="shared" si="16"/>
        <v>1.1198863206642484</v>
      </c>
      <c r="BF55" s="9">
        <f t="shared" si="17"/>
        <v>1.0931694378951153</v>
      </c>
      <c r="BG55" s="9">
        <f t="shared" si="18"/>
        <v>1.1076772080318724</v>
      </c>
      <c r="BH55" s="9">
        <f t="shared" si="20"/>
        <v>1.0134663983436851</v>
      </c>
      <c r="BI55" s="9">
        <f t="shared" si="19"/>
        <v>0.91256516073356764</v>
      </c>
    </row>
    <row r="56" spans="1:61" x14ac:dyDescent="0.2">
      <c r="A56" s="75" t="s">
        <v>148</v>
      </c>
      <c r="B56" s="50">
        <f t="shared" si="0"/>
        <v>1990</v>
      </c>
      <c r="D56" s="79">
        <f>Conversion_Factors!$O52*D205+D281</f>
        <v>4543.9252377412104</v>
      </c>
      <c r="F56" s="365">
        <f>'Final Floorspace Estimates'!D131</f>
        <v>16140.241734318541</v>
      </c>
      <c r="G56" s="365">
        <f>'Final Floorspace Estimates'!E131</f>
        <v>5415.456631667289</v>
      </c>
      <c r="H56" s="365">
        <f>'Final Floorspace Estimates'!F131</f>
        <v>1066.6136311135151</v>
      </c>
      <c r="I56" s="327">
        <f t="shared" si="21"/>
        <v>22622.311997099347</v>
      </c>
      <c r="K56" s="85">
        <f>'Final Floorspace Estimates'!U131</f>
        <v>30.320710187195541</v>
      </c>
      <c r="L56" s="85">
        <f>'Final Floorspace Estimates'!V131</f>
        <v>4.9120400791324093</v>
      </c>
      <c r="M56" s="85">
        <f>'Final Floorspace Estimates'!W131</f>
        <v>0.95349220470001206</v>
      </c>
      <c r="N56" s="81">
        <f t="shared" si="22"/>
        <v>36.18624247102796</v>
      </c>
      <c r="P56" s="84">
        <f t="shared" si="23"/>
        <v>200.86033816189243</v>
      </c>
      <c r="R56" s="79">
        <f>Conversion_Factors!$O52*R205+R281</f>
        <v>125.57051872349676</v>
      </c>
      <c r="T56" s="79">
        <f>Conversion_Factors!$O52*T205+T281</f>
        <v>131.83335703959949</v>
      </c>
      <c r="V56" s="119">
        <f t="shared" si="24"/>
        <v>0.95249428174523743</v>
      </c>
      <c r="X56" s="125">
        <f>'Final Floorspace Estimates'!Q131</f>
        <v>1878.5784430183269</v>
      </c>
      <c r="Y56" s="125">
        <f>'Final Floorspace Estimates'!R131</f>
        <v>907.04079327473278</v>
      </c>
      <c r="Z56" s="125">
        <f>'Final Floorspace Estimates'!S131</f>
        <v>893.94338951452607</v>
      </c>
      <c r="AA56" s="125">
        <f t="shared" si="25"/>
        <v>1599.5819735696243</v>
      </c>
      <c r="AC56" s="71">
        <f t="shared" si="2"/>
        <v>0.97843756003345861</v>
      </c>
      <c r="AD56" s="71"/>
      <c r="AF56" s="73">
        <f t="shared" si="9"/>
        <v>1.029536768348513</v>
      </c>
      <c r="AG56" s="73">
        <f t="shared" si="10"/>
        <v>0.97765183193208172</v>
      </c>
      <c r="AH56" s="73">
        <f>Wgted_Floorspace!AI113</f>
        <v>0.99902621415955239</v>
      </c>
      <c r="AI56" s="73">
        <f t="shared" si="3"/>
        <v>1.0509827917069392</v>
      </c>
      <c r="AJ56" s="73">
        <f t="shared" si="4"/>
        <v>0.95072627658783571</v>
      </c>
      <c r="AK56" s="73">
        <f t="shared" si="29"/>
        <v>0.97939127739164034</v>
      </c>
      <c r="AL56" s="73">
        <f t="shared" si="26"/>
        <v>1.0065285076173591</v>
      </c>
      <c r="AM56" s="73">
        <f t="shared" si="27"/>
        <v>1.0065285076173591</v>
      </c>
      <c r="AN56" s="73"/>
      <c r="AO56" s="73">
        <f t="shared" si="28"/>
        <v>0.99822395246954698</v>
      </c>
      <c r="AR56" s="53"/>
      <c r="BD56" s="95">
        <v>1996</v>
      </c>
      <c r="BE56" s="9">
        <f t="shared" si="16"/>
        <v>1.1752842525133598</v>
      </c>
      <c r="BF56" s="9">
        <f t="shared" si="17"/>
        <v>1.0982272423311912</v>
      </c>
      <c r="BG56" s="9">
        <f t="shared" si="18"/>
        <v>1.1194666503404798</v>
      </c>
      <c r="BH56" s="9">
        <f t="shared" si="20"/>
        <v>1.0155249767628218</v>
      </c>
      <c r="BI56" s="9">
        <f t="shared" si="19"/>
        <v>0.94134524918802376</v>
      </c>
    </row>
    <row r="57" spans="1:61" x14ac:dyDescent="0.2">
      <c r="A57" s="75" t="s">
        <v>148</v>
      </c>
      <c r="B57" s="50">
        <f t="shared" si="0"/>
        <v>1991</v>
      </c>
      <c r="D57" s="79">
        <f>Conversion_Factors!$O53*D206+D282</f>
        <v>4814.9357342124686</v>
      </c>
      <c r="F57" s="365">
        <f>'Final Floorspace Estimates'!D132</f>
        <v>16071.937918666907</v>
      </c>
      <c r="G57" s="365">
        <f>'Final Floorspace Estimates'!E132</f>
        <v>5452.1084753068981</v>
      </c>
      <c r="H57" s="365">
        <f>'Final Floorspace Estimates'!F132</f>
        <v>1108.2548928131475</v>
      </c>
      <c r="I57" s="327">
        <f t="shared" si="21"/>
        <v>22632.301286786951</v>
      </c>
      <c r="K57" s="85">
        <f>'Final Floorspace Estimates'!U132</f>
        <v>30.456156801997462</v>
      </c>
      <c r="L57" s="85">
        <f>'Final Floorspace Estimates'!V132</f>
        <v>4.9645950408966604</v>
      </c>
      <c r="M57" s="85">
        <f>'Final Floorspace Estimates'!W132</f>
        <v>1.0069246621232018</v>
      </c>
      <c r="N57" s="81">
        <f t="shared" si="22"/>
        <v>36.427676505017324</v>
      </c>
      <c r="P57" s="84">
        <f t="shared" si="23"/>
        <v>212.7461840137085</v>
      </c>
      <c r="R57" s="79">
        <f>Conversion_Factors!$O53*R206+R282</f>
        <v>132.17795358288328</v>
      </c>
      <c r="T57" s="79">
        <f>Conversion_Factors!$O53*T206+T282</f>
        <v>134.0196310130022</v>
      </c>
      <c r="V57" s="119">
        <f t="shared" si="24"/>
        <v>0.98625815176330212</v>
      </c>
      <c r="X57" s="125">
        <f>'Final Floorspace Estimates'!Q132</f>
        <v>1894.9896991963781</v>
      </c>
      <c r="Y57" s="125">
        <f>'Final Floorspace Estimates'!R132</f>
        <v>910.58258715536738</v>
      </c>
      <c r="Z57" s="125">
        <f>'Final Floorspace Estimates'!S132</f>
        <v>908.56775697806006</v>
      </c>
      <c r="AA57" s="125">
        <f t="shared" si="25"/>
        <v>1609.5436360368844</v>
      </c>
      <c r="AC57" s="71">
        <f t="shared" si="2"/>
        <v>0.99466359432505491</v>
      </c>
      <c r="AD57" s="71"/>
      <c r="AF57" s="73">
        <f t="shared" si="9"/>
        <v>1.0299913788686221</v>
      </c>
      <c r="AG57" s="73">
        <f t="shared" si="10"/>
        <v>1.0355040643709441</v>
      </c>
      <c r="AH57" s="73">
        <f>Wgted_Floorspace!AI114</f>
        <v>1.0004182537831969</v>
      </c>
      <c r="AI57" s="73">
        <f t="shared" si="3"/>
        <v>1.0575279616343793</v>
      </c>
      <c r="AJ57" s="73">
        <f t="shared" si="4"/>
        <v>0.98442747463246194</v>
      </c>
      <c r="AK57" s="73">
        <f t="shared" si="29"/>
        <v>0.99424774644366976</v>
      </c>
      <c r="AL57" s="73">
        <f t="shared" si="26"/>
        <v>1.066560259085491</v>
      </c>
      <c r="AM57" s="73">
        <f t="shared" si="27"/>
        <v>1.0665602590854912</v>
      </c>
      <c r="AN57" s="73"/>
      <c r="AO57" s="73">
        <f t="shared" si="28"/>
        <v>1.0414950077330769</v>
      </c>
      <c r="AR57" s="53"/>
      <c r="BD57" s="95">
        <v>1997</v>
      </c>
      <c r="BE57" s="9">
        <f t="shared" si="16"/>
        <v>1.1247291395402019</v>
      </c>
      <c r="BF57" s="9">
        <f t="shared" si="17"/>
        <v>1.1034238741972899</v>
      </c>
      <c r="BG57" s="9">
        <f t="shared" si="18"/>
        <v>1.1308319740717514</v>
      </c>
      <c r="BH57" s="9">
        <f t="shared" si="20"/>
        <v>0.98738820879646172</v>
      </c>
      <c r="BI57" s="9">
        <f t="shared" si="19"/>
        <v>0.91289232209131266</v>
      </c>
    </row>
    <row r="58" spans="1:61" x14ac:dyDescent="0.2">
      <c r="A58" s="75" t="s">
        <v>148</v>
      </c>
      <c r="B58" s="50">
        <f t="shared" si="0"/>
        <v>1992</v>
      </c>
      <c r="D58" s="79">
        <f>Conversion_Factors!$O54*D207+D283</f>
        <v>4664.8527803494917</v>
      </c>
      <c r="F58" s="365">
        <f>'Final Floorspace Estimates'!D133</f>
        <v>16385.884633398047</v>
      </c>
      <c r="G58" s="365">
        <f>'Final Floorspace Estimates'!E133</f>
        <v>5525.9642188087164</v>
      </c>
      <c r="H58" s="365">
        <f>'Final Floorspace Estimates'!F133</f>
        <v>1116.7059878011792</v>
      </c>
      <c r="I58" s="327">
        <f t="shared" si="21"/>
        <v>23028.554840007942</v>
      </c>
      <c r="K58" s="85">
        <f>'Final Floorspace Estimates'!U133</f>
        <v>31.399677334821448</v>
      </c>
      <c r="L58" s="85">
        <f>'Final Floorspace Estimates'!V133</f>
        <v>5.0361892488786557</v>
      </c>
      <c r="M58" s="85">
        <f>'Final Floorspace Estimates'!W133</f>
        <v>1.0312196179445952</v>
      </c>
      <c r="N58" s="81">
        <f t="shared" si="22"/>
        <v>37.467086201644697</v>
      </c>
      <c r="P58" s="84">
        <f t="shared" si="23"/>
        <v>202.56819469388304</v>
      </c>
      <c r="R58" s="79">
        <f>Conversion_Factors!$O54*R207+R283</f>
        <v>124.50535265122159</v>
      </c>
      <c r="T58" s="79">
        <f>Conversion_Factors!$O54*T207+T283</f>
        <v>129.54147776855689</v>
      </c>
      <c r="V58" s="119">
        <f t="shared" si="24"/>
        <v>0.96112345478771666</v>
      </c>
      <c r="X58" s="125">
        <f>'Final Floorspace Estimates'!Q133</f>
        <v>1916.2637866265688</v>
      </c>
      <c r="Y58" s="125">
        <f>'Final Floorspace Estimates'!R133</f>
        <v>911.36841453605257</v>
      </c>
      <c r="Z58" s="125">
        <f>'Final Floorspace Estimates'!S133</f>
        <v>923.44773755094786</v>
      </c>
      <c r="AA58" s="125">
        <f t="shared" si="25"/>
        <v>1626.9838234291813</v>
      </c>
      <c r="AC58" s="71">
        <f t="shared" si="2"/>
        <v>0.96142774694664923</v>
      </c>
      <c r="AD58" s="71"/>
      <c r="AF58" s="73">
        <f t="shared" si="9"/>
        <v>1.0480247966148748</v>
      </c>
      <c r="AG58" s="73">
        <f t="shared" si="10"/>
        <v>0.98596451865987178</v>
      </c>
      <c r="AH58" s="73">
        <f>Wgted_Floorspace!AI115</f>
        <v>0.9998315571429468</v>
      </c>
      <c r="AI58" s="73">
        <f t="shared" si="3"/>
        <v>1.0689867909637349</v>
      </c>
      <c r="AJ58" s="73">
        <f t="shared" si="4"/>
        <v>0.95933943229274599</v>
      </c>
      <c r="AK58" s="73">
        <f t="shared" si="29"/>
        <v>0.96158971986637654</v>
      </c>
      <c r="AL58" s="73">
        <f t="shared" si="26"/>
        <v>1.0333152641379952</v>
      </c>
      <c r="AM58" s="73">
        <f t="shared" si="27"/>
        <v>1.033315264137995</v>
      </c>
      <c r="AN58" s="73"/>
      <c r="AO58" s="73">
        <f t="shared" si="28"/>
        <v>1.0253484394538686</v>
      </c>
      <c r="AR58" s="53"/>
      <c r="BD58" s="95">
        <v>1998</v>
      </c>
      <c r="BE58" s="9">
        <f t="shared" si="16"/>
        <v>1.0633589421313208</v>
      </c>
      <c r="BF58" s="9">
        <f t="shared" si="17"/>
        <v>1.1062526769633205</v>
      </c>
      <c r="BG58" s="9">
        <f t="shared" si="18"/>
        <v>1.1442259074608783</v>
      </c>
      <c r="BH58" s="9">
        <f t="shared" si="20"/>
        <v>0.93012138038220538</v>
      </c>
      <c r="BI58" s="9">
        <f t="shared" si="19"/>
        <v>0.90317966025126006</v>
      </c>
    </row>
    <row r="59" spans="1:61" x14ac:dyDescent="0.2">
      <c r="A59" s="75" t="s">
        <v>148</v>
      </c>
      <c r="B59" s="50">
        <f t="shared" si="0"/>
        <v>1993</v>
      </c>
      <c r="D59" s="79">
        <f>Conversion_Factors!$O55*D208+D284</f>
        <v>4919.0698799741203</v>
      </c>
      <c r="F59" s="365">
        <f>'Final Floorspace Estimates'!D134</f>
        <v>16724.448495374676</v>
      </c>
      <c r="G59" s="365">
        <f>'Final Floorspace Estimates'!E134</f>
        <v>5595.6591639499093</v>
      </c>
      <c r="H59" s="365">
        <f>'Final Floorspace Estimates'!F134</f>
        <v>1128.9131576371969</v>
      </c>
      <c r="I59" s="327">
        <f t="shared" si="21"/>
        <v>23449.020816961784</v>
      </c>
      <c r="K59" s="85">
        <f>'Final Floorspace Estimates'!U134</f>
        <v>32.393458847525196</v>
      </c>
      <c r="L59" s="85">
        <f>'Final Floorspace Estimates'!V134</f>
        <v>5.0943160665260594</v>
      </c>
      <c r="M59" s="85">
        <f>'Final Floorspace Estimates'!W134</f>
        <v>1.0592937357584638</v>
      </c>
      <c r="N59" s="81">
        <f t="shared" si="22"/>
        <v>38.547068649809724</v>
      </c>
      <c r="P59" s="84">
        <f t="shared" si="23"/>
        <v>209.77719787838325</v>
      </c>
      <c r="R59" s="79">
        <f>Conversion_Factors!$O55*R208+R284</f>
        <v>127.61203516310448</v>
      </c>
      <c r="T59" s="79">
        <f>Conversion_Factors!$O55*T208+T284</f>
        <v>126.080626877772</v>
      </c>
      <c r="V59" s="119">
        <f t="shared" si="24"/>
        <v>1.0121462616680761</v>
      </c>
      <c r="X59" s="125">
        <f>'Final Floorspace Estimates'!Q134</f>
        <v>1936.892499413894</v>
      </c>
      <c r="Y59" s="125">
        <f>'Final Floorspace Estimates'!R134</f>
        <v>910.40499738551671</v>
      </c>
      <c r="Z59" s="125">
        <f>'Final Floorspace Estimates'!S134</f>
        <v>938.33057803627173</v>
      </c>
      <c r="AA59" s="125">
        <f t="shared" si="25"/>
        <v>1643.8668783101939</v>
      </c>
      <c r="AC59" s="71">
        <f t="shared" si="2"/>
        <v>0.9357420891036039</v>
      </c>
      <c r="AD59" s="71"/>
      <c r="AF59" s="73">
        <f t="shared" si="9"/>
        <v>1.0671601167876785</v>
      </c>
      <c r="AG59" s="73">
        <f t="shared" si="10"/>
        <v>1.0210530544764862</v>
      </c>
      <c r="AH59" s="73">
        <f>Wgted_Floorspace!AI116</f>
        <v>0.99913724691565819</v>
      </c>
      <c r="AI59" s="73">
        <f t="shared" si="3"/>
        <v>1.0800795642286094</v>
      </c>
      <c r="AJ59" s="73">
        <f t="shared" si="4"/>
        <v>1.0102675314279372</v>
      </c>
      <c r="AK59" s="73">
        <f t="shared" si="29"/>
        <v>0.93655010059152966</v>
      </c>
      <c r="AL59" s="73">
        <f t="shared" si="26"/>
        <v>1.0896270968615427</v>
      </c>
      <c r="AM59" s="73">
        <f t="shared" si="27"/>
        <v>1.0896270968615429</v>
      </c>
      <c r="AN59" s="73"/>
      <c r="AO59" s="73">
        <f t="shared" si="28"/>
        <v>1.0902279054068587</v>
      </c>
      <c r="AR59" s="53"/>
      <c r="BD59" s="95">
        <v>1999</v>
      </c>
      <c r="BE59" s="9">
        <f t="shared" si="16"/>
        <v>1.11983464499705</v>
      </c>
      <c r="BF59" s="9">
        <f t="shared" si="17"/>
        <v>1.1097652597789867</v>
      </c>
      <c r="BG59" s="9">
        <f t="shared" si="18"/>
        <v>1.1588936903794411</v>
      </c>
      <c r="BH59" s="9">
        <f t="shared" si="20"/>
        <v>0.95435944454014576</v>
      </c>
      <c r="BI59" s="9">
        <f t="shared" si="19"/>
        <v>0.91236202368862795</v>
      </c>
    </row>
    <row r="60" spans="1:61" x14ac:dyDescent="0.2">
      <c r="A60" s="75" t="s">
        <v>148</v>
      </c>
      <c r="B60" s="50">
        <f t="shared" si="0"/>
        <v>1994</v>
      </c>
      <c r="D60" s="79">
        <f>Conversion_Factors!$O56*D209+D285</f>
        <v>4819.6303658546403</v>
      </c>
      <c r="F60" s="365">
        <f>'Final Floorspace Estimates'!D135</f>
        <v>17073.209369981956</v>
      </c>
      <c r="G60" s="365">
        <f>'Final Floorspace Estimates'!E135</f>
        <v>5528.2978255879279</v>
      </c>
      <c r="H60" s="365">
        <f>'Final Floorspace Estimates'!F135</f>
        <v>1127.2676848258491</v>
      </c>
      <c r="I60" s="327">
        <f t="shared" si="21"/>
        <v>23728.774880395733</v>
      </c>
      <c r="K60" s="85">
        <f>'Final Floorspace Estimates'!U135</f>
        <v>33.427823444267688</v>
      </c>
      <c r="L60" s="85">
        <f>'Final Floorspace Estimates'!V135</f>
        <v>5.0399605241358252</v>
      </c>
      <c r="M60" s="85">
        <f>'Final Floorspace Estimates'!W135</f>
        <v>1.0669159982460881</v>
      </c>
      <c r="N60" s="81">
        <f t="shared" si="22"/>
        <v>39.534699966649598</v>
      </c>
      <c r="P60" s="84">
        <f t="shared" si="23"/>
        <v>203.11332507252737</v>
      </c>
      <c r="R60" s="79">
        <f>Conversion_Factors!$O56*R209+R285</f>
        <v>121.90886410976562</v>
      </c>
      <c r="T60" s="79">
        <f>Conversion_Factors!$O56*T209+T285</f>
        <v>123.53377469112735</v>
      </c>
      <c r="V60" s="119">
        <f t="shared" si="24"/>
        <v>0.98684642653052157</v>
      </c>
      <c r="X60" s="125">
        <f>'Final Floorspace Estimates'!Q135</f>
        <v>1957.9109422180661</v>
      </c>
      <c r="Y60" s="125">
        <f>'Final Floorspace Estimates'!R135</f>
        <v>911.66588399202817</v>
      </c>
      <c r="Z60" s="125">
        <f>'Final Floorspace Estimates'!S135</f>
        <v>946.46197403495648</v>
      </c>
      <c r="AA60" s="125">
        <f t="shared" si="25"/>
        <v>1666.1079287035768</v>
      </c>
      <c r="AC60" s="71">
        <f t="shared" si="2"/>
        <v>0.91683992431599282</v>
      </c>
      <c r="AD60" s="71"/>
      <c r="AF60" s="73">
        <f t="shared" si="9"/>
        <v>1.0798916667034026</v>
      </c>
      <c r="AG60" s="73">
        <f t="shared" si="10"/>
        <v>0.98861784344365222</v>
      </c>
      <c r="AH60" s="73">
        <f>Wgted_Floorspace!AI117</f>
        <v>0.99654577403720013</v>
      </c>
      <c r="AI60" s="73">
        <f t="shared" si="3"/>
        <v>1.0946927329309102</v>
      </c>
      <c r="AJ60" s="73">
        <f t="shared" si="4"/>
        <v>0.98501465745315497</v>
      </c>
      <c r="AK60" s="73">
        <f t="shared" si="29"/>
        <v>0.92001787394240453</v>
      </c>
      <c r="AL60" s="73">
        <f t="shared" si="26"/>
        <v>1.0676001706890894</v>
      </c>
      <c r="AM60" s="73">
        <f t="shared" si="27"/>
        <v>1.0676001706890892</v>
      </c>
      <c r="AN60" s="73"/>
      <c r="AO60" s="73">
        <f t="shared" si="28"/>
        <v>1.0745637356014479</v>
      </c>
      <c r="AR60" s="53"/>
      <c r="BD60" s="95">
        <v>2000</v>
      </c>
      <c r="BE60" s="9">
        <f t="shared" si="16"/>
        <v>1.1513295133426364</v>
      </c>
      <c r="BF60" s="9">
        <f t="shared" si="17"/>
        <v>1.1124841669605638</v>
      </c>
      <c r="BG60" s="9">
        <f t="shared" si="18"/>
        <v>1.1678377056789209</v>
      </c>
      <c r="BH60" s="9">
        <f t="shared" si="20"/>
        <v>0.971224112937495</v>
      </c>
      <c r="BI60" s="9">
        <f t="shared" si="19"/>
        <v>0.91243902016294898</v>
      </c>
    </row>
    <row r="61" spans="1:61" x14ac:dyDescent="0.2">
      <c r="A61" s="75" t="s">
        <v>148</v>
      </c>
      <c r="B61" s="50">
        <f t="shared" si="0"/>
        <v>1995</v>
      </c>
      <c r="D61" s="79">
        <f>Conversion_Factors!$O57*D210+D286</f>
        <v>5055.673711530816</v>
      </c>
      <c r="F61" s="365">
        <f>'Final Floorspace Estimates'!D136</f>
        <v>17427.98033720555</v>
      </c>
      <c r="G61" s="365">
        <f>'Final Floorspace Estimates'!E136</f>
        <v>5463.9577840091179</v>
      </c>
      <c r="H61" s="365">
        <f>'Final Floorspace Estimates'!F136</f>
        <v>1128.5931021884671</v>
      </c>
      <c r="I61" s="327">
        <f t="shared" si="21"/>
        <v>24020.531223403137</v>
      </c>
      <c r="K61" s="85">
        <f>'Final Floorspace Estimates'!U136</f>
        <v>34.411476393209959</v>
      </c>
      <c r="L61" s="85">
        <f>'Final Floorspace Estimates'!V136</f>
        <v>5.0066821388109579</v>
      </c>
      <c r="M61" s="85">
        <f>'Final Floorspace Estimates'!W136</f>
        <v>1.0773375372540681</v>
      </c>
      <c r="N61" s="81">
        <f t="shared" si="22"/>
        <v>40.495496069274985</v>
      </c>
      <c r="P61" s="84">
        <f t="shared" si="23"/>
        <v>210.47301845702259</v>
      </c>
      <c r="R61" s="79">
        <f>Conversion_Factors!$O57*R210+R286</f>
        <v>124.84533348800463</v>
      </c>
      <c r="T61" s="79">
        <f>Conversion_Factors!$O57*T210+T286</f>
        <v>122.22769059326666</v>
      </c>
      <c r="V61" s="119">
        <f t="shared" si="24"/>
        <v>1.0214161200463863</v>
      </c>
      <c r="X61" s="125">
        <f>'Final Floorspace Estimates'!Q136</f>
        <v>1974.4959385653972</v>
      </c>
      <c r="Y61" s="125">
        <f>'Final Floorspace Estimates'!R136</f>
        <v>916.31054571167658</v>
      </c>
      <c r="Z61" s="125">
        <f>'Final Floorspace Estimates'!S136</f>
        <v>954.58454882011176</v>
      </c>
      <c r="AA61" s="125">
        <f t="shared" si="25"/>
        <v>1685.8701288762645</v>
      </c>
      <c r="AC61" s="71">
        <f t="shared" si="2"/>
        <v>0.90714646154901302</v>
      </c>
      <c r="AD61" s="71"/>
      <c r="AF61" s="73">
        <f t="shared" si="9"/>
        <v>1.0931694378951153</v>
      </c>
      <c r="AG61" s="73">
        <f t="shared" si="10"/>
        <v>1.0244398369026637</v>
      </c>
      <c r="AH61" s="73">
        <f>Wgted_Floorspace!AI118</f>
        <v>0.99406212354173273</v>
      </c>
      <c r="AI61" s="73">
        <f t="shared" si="3"/>
        <v>1.1076772080318724</v>
      </c>
      <c r="AJ61" s="73">
        <f t="shared" si="4"/>
        <v>1.019520183238465</v>
      </c>
      <c r="AK61" s="73">
        <f t="shared" si="29"/>
        <v>0.91256516073356764</v>
      </c>
      <c r="AL61" s="73">
        <f t="shared" si="26"/>
        <v>1.1198863206642484</v>
      </c>
      <c r="AM61" s="73">
        <f t="shared" si="27"/>
        <v>1.1198863206642484</v>
      </c>
      <c r="AN61" s="73"/>
      <c r="AO61" s="73">
        <f t="shared" si="28"/>
        <v>1.1225936305514506</v>
      </c>
      <c r="AR61" s="53"/>
      <c r="BD61" s="95">
        <v>2001</v>
      </c>
      <c r="BE61" s="9">
        <f t="shared" si="16"/>
        <v>1.1297391035529816</v>
      </c>
      <c r="BF61" s="9">
        <f t="shared" si="17"/>
        <v>1.1144257017330632</v>
      </c>
      <c r="BG61" s="9">
        <f t="shared" si="18"/>
        <v>1.1774133449164961</v>
      </c>
      <c r="BH61" s="9">
        <f t="shared" si="20"/>
        <v>0.94806128089584885</v>
      </c>
      <c r="BI61" s="9">
        <f t="shared" si="19"/>
        <v>0.90815855325176076</v>
      </c>
    </row>
    <row r="62" spans="1:61" x14ac:dyDescent="0.2">
      <c r="A62" s="75" t="s">
        <v>148</v>
      </c>
      <c r="B62" s="50">
        <f t="shared" si="0"/>
        <v>1996</v>
      </c>
      <c r="D62" s="79">
        <f>Conversion_Factors!$O58*D211+D287</f>
        <v>5305.7650489771058</v>
      </c>
      <c r="F62" s="365">
        <f>'Final Floorspace Estimates'!D137</f>
        <v>17555.798197574743</v>
      </c>
      <c r="G62" s="365">
        <f>'Final Floorspace Estimates'!E137</f>
        <v>5453.7981779375959</v>
      </c>
      <c r="H62" s="365">
        <f>'Final Floorspace Estimates'!F137</f>
        <v>1122.071461454161</v>
      </c>
      <c r="I62" s="327">
        <f t="shared" si="21"/>
        <v>24131.667836966499</v>
      </c>
      <c r="K62" s="85">
        <f>'Final Floorspace Estimates'!U137</f>
        <v>34.999393950463556</v>
      </c>
      <c r="L62" s="85">
        <f>'Final Floorspace Estimates'!V137</f>
        <v>5.0359937584062733</v>
      </c>
      <c r="M62" s="85">
        <f>'Final Floorspace Estimates'!W137</f>
        <v>1.0804738468077979</v>
      </c>
      <c r="N62" s="81">
        <f t="shared" si="22"/>
        <v>41.115861555677625</v>
      </c>
      <c r="P62" s="84">
        <f t="shared" si="23"/>
        <v>219.86731645830881</v>
      </c>
      <c r="R62" s="79">
        <f>Conversion_Factors!$O58*R211+R287</f>
        <v>129.04423860344576</v>
      </c>
      <c r="T62" s="79">
        <f>Conversion_Factors!$O58*T211+T287</f>
        <v>125.97980528478587</v>
      </c>
      <c r="V62" s="119">
        <f t="shared" si="24"/>
        <v>1.0243247980240366</v>
      </c>
      <c r="X62" s="125">
        <f>'Final Floorspace Estimates'!Q137</f>
        <v>1993.6088098403052</v>
      </c>
      <c r="Y62" s="125">
        <f>'Final Floorspace Estimates'!R137</f>
        <v>923.39202773922239</v>
      </c>
      <c r="Z62" s="125">
        <f>'Final Floorspace Estimates'!S137</f>
        <v>962.92783831035672</v>
      </c>
      <c r="AA62" s="125">
        <f t="shared" si="25"/>
        <v>1703.8135048707079</v>
      </c>
      <c r="AC62" s="71">
        <f t="shared" si="2"/>
        <v>0.93499381388968816</v>
      </c>
      <c r="AD62" s="71"/>
      <c r="AF62" s="73">
        <f t="shared" si="9"/>
        <v>1.0982272423311912</v>
      </c>
      <c r="AG62" s="73">
        <f t="shared" si="10"/>
        <v>1.0701649050506166</v>
      </c>
      <c r="AH62" s="73">
        <f>Wgted_Floorspace!AI119</f>
        <v>0.99325280995063769</v>
      </c>
      <c r="AI62" s="73">
        <f t="shared" si="3"/>
        <v>1.1194666503404798</v>
      </c>
      <c r="AJ62" s="73">
        <f t="shared" si="4"/>
        <v>1.0224234621730302</v>
      </c>
      <c r="AK62" s="73">
        <f t="shared" si="29"/>
        <v>0.94134524918802376</v>
      </c>
      <c r="AL62" s="73">
        <f t="shared" si="26"/>
        <v>1.1752842525133596</v>
      </c>
      <c r="AM62" s="73">
        <f t="shared" si="27"/>
        <v>1.1752842525133598</v>
      </c>
      <c r="AN62" s="73"/>
      <c r="AO62" s="73">
        <f t="shared" si="28"/>
        <v>1.1368463440737697</v>
      </c>
      <c r="AR62" s="53"/>
      <c r="BD62" s="95">
        <v>2002</v>
      </c>
      <c r="BE62" s="9">
        <f t="shared" si="16"/>
        <v>1.194655916335557</v>
      </c>
      <c r="BF62" s="9">
        <f t="shared" si="17"/>
        <v>1.1192085730014452</v>
      </c>
      <c r="BG62" s="9">
        <f t="shared" si="18"/>
        <v>1.1895628790291082</v>
      </c>
      <c r="BH62" s="9">
        <f t="shared" si="20"/>
        <v>0.97831252405271507</v>
      </c>
      <c r="BI62" s="9">
        <f t="shared" si="19"/>
        <v>0.9172058023866394</v>
      </c>
    </row>
    <row r="63" spans="1:61" x14ac:dyDescent="0.2">
      <c r="A63" s="75" t="s">
        <v>148</v>
      </c>
      <c r="B63" s="50">
        <f t="shared" si="0"/>
        <v>1997</v>
      </c>
      <c r="D63" s="79">
        <f>Conversion_Factors!$O59*D212+D288</f>
        <v>5077.5363877945447</v>
      </c>
      <c r="F63" s="365">
        <f>'Final Floorspace Estimates'!D138</f>
        <v>17686.173805432642</v>
      </c>
      <c r="G63" s="365">
        <f>'Final Floorspace Estimates'!E138</f>
        <v>5444.9709743082276</v>
      </c>
      <c r="H63" s="365">
        <f>'Final Floorspace Estimates'!F138</f>
        <v>1114.7101664412905</v>
      </c>
      <c r="I63" s="327">
        <f t="shared" si="21"/>
        <v>24245.85494618216</v>
      </c>
      <c r="K63" s="85">
        <f>'Final Floorspace Estimates'!U138</f>
        <v>35.578380556790293</v>
      </c>
      <c r="L63" s="85">
        <f>'Final Floorspace Estimates'!V138</f>
        <v>5.0687561091213</v>
      </c>
      <c r="M63" s="85">
        <f>'Final Floorspace Estimates'!W138</f>
        <v>1.0826801506612815</v>
      </c>
      <c r="N63" s="81">
        <f t="shared" si="22"/>
        <v>41.729816816572878</v>
      </c>
      <c r="P63" s="84">
        <f t="shared" si="23"/>
        <v>209.41873978315093</v>
      </c>
      <c r="R63" s="79">
        <f>Conversion_Factors!$O59*R212+R288</f>
        <v>121.67646002649155</v>
      </c>
      <c r="T63" s="79">
        <f>Conversion_Factors!$O59*T212+T288</f>
        <v>122.07257277158477</v>
      </c>
      <c r="V63" s="119">
        <f t="shared" si="24"/>
        <v>0.99675510447515181</v>
      </c>
      <c r="X63" s="125">
        <f>'Final Floorspace Estimates'!Q138</f>
        <v>2011.649379237793</v>
      </c>
      <c r="Y63" s="125">
        <f>'Final Floorspace Estimates'!R138</f>
        <v>930.90599252740287</v>
      </c>
      <c r="Z63" s="125">
        <f>'Final Floorspace Estimates'!S138</f>
        <v>971.26605933606504</v>
      </c>
      <c r="AA63" s="125">
        <f t="shared" si="25"/>
        <v>1721.1113779736527</v>
      </c>
      <c r="AC63" s="71">
        <f t="shared" si="2"/>
        <v>0.90599521192318022</v>
      </c>
      <c r="AD63" s="71"/>
      <c r="AF63" s="73">
        <f t="shared" si="9"/>
        <v>1.1034238741972899</v>
      </c>
      <c r="AG63" s="73">
        <f t="shared" si="10"/>
        <v>1.0193083237014524</v>
      </c>
      <c r="AH63" s="73">
        <f>Wgted_Floorspace!AI120</f>
        <v>0.99244477141364029</v>
      </c>
      <c r="AI63" s="73">
        <f t="shared" si="3"/>
        <v>1.1308319740717514</v>
      </c>
      <c r="AJ63" s="73">
        <f t="shared" si="4"/>
        <v>0.99490494306300181</v>
      </c>
      <c r="AK63" s="73">
        <f t="shared" si="29"/>
        <v>0.91289232209131266</v>
      </c>
      <c r="AL63" s="73">
        <f t="shared" si="26"/>
        <v>1.1247291395402019</v>
      </c>
      <c r="AM63" s="73">
        <f t="shared" si="27"/>
        <v>1.1247291395402019</v>
      </c>
      <c r="AN63" s="73"/>
      <c r="AO63" s="73">
        <f t="shared" si="28"/>
        <v>1.1165701573284734</v>
      </c>
      <c r="AR63" s="53"/>
      <c r="BD63" s="95">
        <v>2003</v>
      </c>
      <c r="BE63" s="9">
        <f t="shared" si="16"/>
        <v>1.1976986848133904</v>
      </c>
      <c r="BF63" s="9">
        <f t="shared" si="17"/>
        <v>1.1242393329033984</v>
      </c>
      <c r="BG63" s="9">
        <f t="shared" si="18"/>
        <v>1.2016393558601843</v>
      </c>
      <c r="BH63" s="9">
        <f t="shared" si="20"/>
        <v>0.97811043580047974</v>
      </c>
      <c r="BI63" s="9">
        <f t="shared" si="19"/>
        <v>0.90641432542156941</v>
      </c>
    </row>
    <row r="64" spans="1:61" x14ac:dyDescent="0.2">
      <c r="A64" s="75" t="s">
        <v>148</v>
      </c>
      <c r="B64" s="50">
        <f t="shared" si="0"/>
        <v>1998</v>
      </c>
      <c r="D64" s="79">
        <f>Conversion_Factors!$O60*D213+D289</f>
        <v>4800.4835405667091</v>
      </c>
      <c r="F64" s="365">
        <f>'Final Floorspace Estimates'!D139</f>
        <v>17833.27269569792</v>
      </c>
      <c r="G64" s="365">
        <f>'Final Floorspace Estimates'!E139</f>
        <v>5329.2820094901372</v>
      </c>
      <c r="H64" s="365">
        <f>'Final Floorspace Estimates'!F139</f>
        <v>1145.4583500765586</v>
      </c>
      <c r="I64" s="327">
        <f t="shared" si="21"/>
        <v>24308.013055264615</v>
      </c>
      <c r="K64" s="85">
        <f>'Final Floorspace Estimates'!U139</f>
        <v>36.220287756800815</v>
      </c>
      <c r="L64" s="85">
        <f>'Final Floorspace Estimates'!V139</f>
        <v>4.9900779441095038</v>
      </c>
      <c r="M64" s="85">
        <f>'Final Floorspace Estimates'!W139</f>
        <v>1.1219604779152998</v>
      </c>
      <c r="N64" s="81">
        <f t="shared" si="22"/>
        <v>42.332326178825618</v>
      </c>
      <c r="P64" s="84">
        <f t="shared" si="23"/>
        <v>197.48564103749413</v>
      </c>
      <c r="R64" s="79">
        <f>Conversion_Factors!$O60*R213+R289</f>
        <v>113.39994689372593</v>
      </c>
      <c r="T64" s="79">
        <f>Conversion_Factors!$O60*T213+T289</f>
        <v>120.56628939490327</v>
      </c>
      <c r="V64" s="119">
        <f t="shared" si="24"/>
        <v>0.94056097656199178</v>
      </c>
      <c r="X64" s="125">
        <f>'Final Floorspace Estimates'!Q139</f>
        <v>2031.0510793421872</v>
      </c>
      <c r="Y64" s="125">
        <f>'Final Floorspace Estimates'!R139</f>
        <v>936.35088839798789</v>
      </c>
      <c r="Z64" s="125">
        <f>'Final Floorspace Estimates'!S139</f>
        <v>979.48605275810485</v>
      </c>
      <c r="AA64" s="125">
        <f t="shared" si="25"/>
        <v>1741.4967682707127</v>
      </c>
      <c r="AC64" s="71">
        <f t="shared" si="2"/>
        <v>0.89481591508287806</v>
      </c>
      <c r="AD64" s="71"/>
      <c r="AF64" s="73">
        <f t="shared" si="9"/>
        <v>1.1062526769633205</v>
      </c>
      <c r="AG64" s="73">
        <f t="shared" si="10"/>
        <v>0.96122609623893196</v>
      </c>
      <c r="AH64" s="73">
        <f>Wgted_Floorspace!AI121</f>
        <v>0.99073966616336839</v>
      </c>
      <c r="AI64" s="73">
        <f t="shared" si="3"/>
        <v>1.1442259074608783</v>
      </c>
      <c r="AJ64" s="73">
        <f t="shared" si="4"/>
        <v>0.93881512182114701</v>
      </c>
      <c r="AK64" s="73">
        <f t="shared" si="29"/>
        <v>0.90317966025126006</v>
      </c>
      <c r="AL64" s="73">
        <f t="shared" si="26"/>
        <v>1.0633589421313205</v>
      </c>
      <c r="AM64" s="73">
        <f t="shared" si="27"/>
        <v>1.0633589421313208</v>
      </c>
      <c r="AN64" s="73"/>
      <c r="AO64" s="73">
        <f t="shared" si="28"/>
        <v>1.0642689805165937</v>
      </c>
      <c r="AR64" s="53"/>
      <c r="BD64" s="95">
        <v>2004</v>
      </c>
      <c r="BE64" s="9">
        <f t="shared" si="16"/>
        <v>1.1637729552888016</v>
      </c>
      <c r="BF64" s="9">
        <f t="shared" si="17"/>
        <v>1.1319213144214686</v>
      </c>
      <c r="BG64" s="9">
        <f t="shared" si="18"/>
        <v>1.2142735460195044</v>
      </c>
      <c r="BH64" s="9">
        <f t="shared" si="20"/>
        <v>0.94753377628748614</v>
      </c>
      <c r="BI64" s="9">
        <f t="shared" si="19"/>
        <v>0.89359512111689321</v>
      </c>
    </row>
    <row r="65" spans="1:61" x14ac:dyDescent="0.2">
      <c r="A65" s="75" t="s">
        <v>148</v>
      </c>
      <c r="B65" s="50">
        <f t="shared" si="0"/>
        <v>1999</v>
      </c>
      <c r="D65" s="79">
        <f>Conversion_Factors!$O61*D214+D290</f>
        <v>5055.440424180696</v>
      </c>
      <c r="F65" s="365">
        <f>'Final Floorspace Estimates'!D140</f>
        <v>17993.30441658619</v>
      </c>
      <c r="G65" s="365">
        <f>'Final Floorspace Estimates'!E140</f>
        <v>5216.3045026369837</v>
      </c>
      <c r="H65" s="365">
        <f>'Final Floorspace Estimates'!F140</f>
        <v>1175.5871437926999</v>
      </c>
      <c r="I65" s="327">
        <f t="shared" si="21"/>
        <v>24385.196063015872</v>
      </c>
      <c r="K65" s="85">
        <f>'Final Floorspace Estimates'!U140</f>
        <v>36.929337128787253</v>
      </c>
      <c r="L65" s="85">
        <f>'Final Floorspace Estimates'!V140</f>
        <v>4.9206558996430507</v>
      </c>
      <c r="M65" s="85">
        <f>'Final Floorspace Estimates'!W140</f>
        <v>1.1611264325989594</v>
      </c>
      <c r="N65" s="81">
        <f t="shared" si="22"/>
        <v>43.011119461029267</v>
      </c>
      <c r="P65" s="84">
        <f t="shared" si="23"/>
        <v>207.31596379690777</v>
      </c>
      <c r="R65" s="79">
        <f>Conversion_Factors!$O61*R214+R290</f>
        <v>117.53798756066411</v>
      </c>
      <c r="T65" s="79">
        <f>Conversion_Factors!$O61*T214+T290</f>
        <v>121.57960029644929</v>
      </c>
      <c r="V65" s="119">
        <f t="shared" si="24"/>
        <v>0.9667574763699629</v>
      </c>
      <c r="X65" s="125">
        <f>'Final Floorspace Estimates'!Q140</f>
        <v>2052.3932832896371</v>
      </c>
      <c r="Y65" s="125">
        <f>'Final Floorspace Estimates'!R140</f>
        <v>943.32221156865467</v>
      </c>
      <c r="Z65" s="125">
        <f>'Final Floorspace Estimates'!S140</f>
        <v>987.69915844172374</v>
      </c>
      <c r="AA65" s="125">
        <f t="shared" si="25"/>
        <v>1763.8209407822908</v>
      </c>
      <c r="AC65" s="71">
        <f t="shared" si="2"/>
        <v>0.90233648095731134</v>
      </c>
      <c r="AD65" s="71"/>
      <c r="AF65" s="73">
        <f t="shared" si="9"/>
        <v>1.1097652597789867</v>
      </c>
      <c r="AG65" s="73">
        <f t="shared" si="10"/>
        <v>1.0090734370438561</v>
      </c>
      <c r="AH65" s="73">
        <f>Wgted_Floorspace!AI122</f>
        <v>0.9890114423101658</v>
      </c>
      <c r="AI65" s="73">
        <f t="shared" si="3"/>
        <v>1.1588936903794411</v>
      </c>
      <c r="AJ65" s="73">
        <f t="shared" si="4"/>
        <v>0.9649629960912498</v>
      </c>
      <c r="AK65" s="73">
        <f t="shared" si="29"/>
        <v>0.91236202368862795</v>
      </c>
      <c r="AL65" s="73">
        <f t="shared" si="26"/>
        <v>1.11983464499705</v>
      </c>
      <c r="AM65" s="73">
        <f t="shared" si="27"/>
        <v>1.11983464499705</v>
      </c>
      <c r="AN65" s="73"/>
      <c r="AO65" s="73">
        <f t="shared" si="28"/>
        <v>1.1060011386316031</v>
      </c>
      <c r="AR65" s="53"/>
      <c r="BD65" s="95">
        <v>2005</v>
      </c>
      <c r="BE65" s="9">
        <f t="shared" si="16"/>
        <v>1.2137640331117399</v>
      </c>
      <c r="BF65" s="9">
        <f t="shared" si="17"/>
        <v>1.1405892888762208</v>
      </c>
      <c r="BG65" s="9">
        <f t="shared" si="18"/>
        <v>1.2276484672293708</v>
      </c>
      <c r="BH65" s="9">
        <f t="shared" si="20"/>
        <v>0.97574459956759507</v>
      </c>
      <c r="BI65" s="9">
        <f t="shared" si="19"/>
        <v>0.88837185921672601</v>
      </c>
    </row>
    <row r="66" spans="1:61" x14ac:dyDescent="0.2">
      <c r="A66" s="75" t="s">
        <v>148</v>
      </c>
      <c r="B66" s="50">
        <f t="shared" si="0"/>
        <v>2000</v>
      </c>
      <c r="D66" s="79">
        <f>Conversion_Factors!$O62*D215+D291</f>
        <v>5197.6225144561286</v>
      </c>
      <c r="F66" s="365">
        <f>'Final Floorspace Estimates'!D141</f>
        <v>18037.819502794409</v>
      </c>
      <c r="G66" s="365">
        <f>'Final Floorspace Estimates'!E141</f>
        <v>5220.435014149858</v>
      </c>
      <c r="H66" s="365">
        <f>'Final Floorspace Estimates'!F141</f>
        <v>1186.6848873914662</v>
      </c>
      <c r="I66" s="327">
        <f t="shared" si="21"/>
        <v>24444.939404335735</v>
      </c>
      <c r="K66" s="85">
        <f>'Final Floorspace Estimates'!U141</f>
        <v>37.272562293862826</v>
      </c>
      <c r="L66" s="85">
        <f>'Final Floorspace Estimates'!V141</f>
        <v>4.9945782037292679</v>
      </c>
      <c r="M66" s="85">
        <f>'Final Floorspace Estimates'!W141</f>
        <v>1.1821164998554066</v>
      </c>
      <c r="N66" s="81">
        <f t="shared" si="22"/>
        <v>43.449256997447499</v>
      </c>
      <c r="P66" s="84">
        <f t="shared" si="23"/>
        <v>212.62570663334267</v>
      </c>
      <c r="R66" s="79">
        <f>Conversion_Factors!$O62*R215+R291</f>
        <v>119.62511844014898</v>
      </c>
      <c r="T66" s="79">
        <f>Conversion_Factors!$O62*T215+T291</f>
        <v>121.58949039141024</v>
      </c>
      <c r="V66" s="119">
        <f t="shared" si="24"/>
        <v>0.98384422909465508</v>
      </c>
      <c r="X66" s="125">
        <f>'Final Floorspace Estimates'!Q141</f>
        <v>2066.3563180731785</v>
      </c>
      <c r="Y66" s="125">
        <f>'Final Floorspace Estimates'!R141</f>
        <v>956.73601724599382</v>
      </c>
      <c r="Z66" s="125">
        <f>'Final Floorspace Estimates'!S141</f>
        <v>996.1502943328943</v>
      </c>
      <c r="AA66" s="125">
        <f t="shared" si="25"/>
        <v>1777.4336143267763</v>
      </c>
      <c r="AC66" s="71">
        <f t="shared" si="2"/>
        <v>0.90240988302033542</v>
      </c>
      <c r="AD66" s="71"/>
      <c r="AF66" s="73">
        <f t="shared" si="9"/>
        <v>1.1124841669605638</v>
      </c>
      <c r="AG66" s="73">
        <f t="shared" si="10"/>
        <v>1.0349176622335243</v>
      </c>
      <c r="AH66" s="73">
        <f>Wgted_Floorspace!AI123</f>
        <v>0.98900843023918183</v>
      </c>
      <c r="AI66" s="73">
        <f t="shared" si="3"/>
        <v>1.1678377056789209</v>
      </c>
      <c r="AJ66" s="73">
        <f t="shared" si="4"/>
        <v>0.98201803264974608</v>
      </c>
      <c r="AK66" s="73">
        <f t="shared" si="29"/>
        <v>0.91243902016294898</v>
      </c>
      <c r="AL66" s="73">
        <f t="shared" si="26"/>
        <v>1.1513295133426364</v>
      </c>
      <c r="AM66" s="73">
        <f t="shared" si="27"/>
        <v>1.1513295133426364</v>
      </c>
      <c r="AN66" s="73"/>
      <c r="AO66" s="73">
        <f t="shared" si="28"/>
        <v>1.1342321397529693</v>
      </c>
      <c r="AR66" s="53"/>
      <c r="BD66" s="95">
        <v>2006</v>
      </c>
      <c r="BE66" s="9">
        <f t="shared" si="16"/>
        <v>1.1271847021751786</v>
      </c>
      <c r="BF66" s="9">
        <f t="shared" si="17"/>
        <v>1.1430152814932257</v>
      </c>
      <c r="BG66" s="9">
        <f t="shared" si="18"/>
        <v>1.2379111706885442</v>
      </c>
      <c r="BH66" s="9">
        <f t="shared" si="20"/>
        <v>0.92829944209154269</v>
      </c>
      <c r="BI66" s="9">
        <f t="shared" si="19"/>
        <v>0.85815448760753232</v>
      </c>
    </row>
    <row r="67" spans="1:61" x14ac:dyDescent="0.2">
      <c r="A67" s="75" t="s">
        <v>148</v>
      </c>
      <c r="B67" s="50">
        <f t="shared" si="0"/>
        <v>2001</v>
      </c>
      <c r="D67" s="79">
        <f>Conversion_Factors!$O63*D216+D292</f>
        <v>5100.1536328557249</v>
      </c>
      <c r="F67" s="365">
        <f>'Final Floorspace Estimates'!D142</f>
        <v>18074.942048987734</v>
      </c>
      <c r="G67" s="365">
        <f>'Final Floorspace Estimates'!E142</f>
        <v>5223.4528689288009</v>
      </c>
      <c r="H67" s="365">
        <f>'Final Floorspace Estimates'!F142</f>
        <v>1189.2063968307675</v>
      </c>
      <c r="I67" s="327">
        <f t="shared" si="21"/>
        <v>24487.601314747302</v>
      </c>
      <c r="K67" s="85">
        <f>'Final Floorspace Estimates'!U142</f>
        <v>37.622135310205003</v>
      </c>
      <c r="L67" s="85">
        <f>'Final Floorspace Estimates'!V142</f>
        <v>5.0651576547479458</v>
      </c>
      <c r="M67" s="85">
        <f>'Final Floorspace Estimates'!W142</f>
        <v>1.1946749708649531</v>
      </c>
      <c r="N67" s="81">
        <f t="shared" si="22"/>
        <v>43.881967935817897</v>
      </c>
      <c r="P67" s="84">
        <f t="shared" si="23"/>
        <v>208.27493747965553</v>
      </c>
      <c r="R67" s="79">
        <f>Conversion_Factors!$O63*R216+R292</f>
        <v>116.2243598626946</v>
      </c>
      <c r="T67" s="79">
        <f>Conversion_Factors!$O63*T216+T292</f>
        <v>121.00753171441545</v>
      </c>
      <c r="V67" s="119">
        <f t="shared" si="24"/>
        <v>0.96047211455391546</v>
      </c>
      <c r="W67" s="119">
        <f>(X67/X59)^(1/8)</f>
        <v>1.0090382424524069</v>
      </c>
      <c r="X67" s="125">
        <f>'Final Floorspace Estimates'!Q142</f>
        <v>2081.4526103729327</v>
      </c>
      <c r="Y67" s="125">
        <f>'Final Floorspace Estimates'!R142</f>
        <v>969.69529195477992</v>
      </c>
      <c r="Z67" s="125">
        <f>'Final Floorspace Estimates'!S142</f>
        <v>1004.5985070789725</v>
      </c>
      <c r="AA67" s="125">
        <f t="shared" si="25"/>
        <v>1792.0076111901831</v>
      </c>
      <c r="AB67" s="71">
        <f>AA67/AA51</f>
        <v>1.1774133449164961</v>
      </c>
      <c r="AC67" s="71">
        <f t="shared" si="2"/>
        <v>0.89809071645471394</v>
      </c>
      <c r="AD67" s="71"/>
      <c r="AF67" s="73">
        <f t="shared" si="9"/>
        <v>1.1144257017330632</v>
      </c>
      <c r="AG67" s="73">
        <f t="shared" si="10"/>
        <v>1.0137410702176952</v>
      </c>
      <c r="AH67" s="73">
        <f>Wgted_Floorspace!AI124</f>
        <v>0.98891400982681066</v>
      </c>
      <c r="AI67" s="73">
        <f t="shared" si="3"/>
        <v>1.1774133449164961</v>
      </c>
      <c r="AJ67" s="73">
        <f t="shared" si="4"/>
        <v>0.9586893010666151</v>
      </c>
      <c r="AK67" s="73">
        <f t="shared" si="29"/>
        <v>0.90815855325176076</v>
      </c>
      <c r="AL67" s="73">
        <f t="shared" si="26"/>
        <v>1.1297391035529816</v>
      </c>
      <c r="AM67" s="73">
        <f t="shared" si="27"/>
        <v>1.1297391035529816</v>
      </c>
      <c r="AN67" s="73"/>
      <c r="AO67" s="73">
        <f t="shared" si="28"/>
        <v>1.1162600039253991</v>
      </c>
      <c r="AR67" s="53"/>
      <c r="BD67" s="95">
        <v>2007</v>
      </c>
      <c r="BE67" s="9">
        <f t="shared" si="16"/>
        <v>1.1948221829559758</v>
      </c>
      <c r="BF67" s="9">
        <f t="shared" si="17"/>
        <v>1.1431067539783173</v>
      </c>
      <c r="BG67" s="9">
        <f t="shared" si="18"/>
        <v>1.2428358188069846</v>
      </c>
      <c r="BH67" s="9">
        <f t="shared" si="20"/>
        <v>0.97029085971432305</v>
      </c>
      <c r="BI67" s="9">
        <f t="shared" si="19"/>
        <v>0.86676383970510618</v>
      </c>
    </row>
    <row r="68" spans="1:61" x14ac:dyDescent="0.2">
      <c r="A68" s="75" t="s">
        <v>148</v>
      </c>
      <c r="B68" s="50">
        <f t="shared" si="0"/>
        <v>2002</v>
      </c>
      <c r="D68" s="79">
        <f>Conversion_Factors!$O64*D217+D293</f>
        <v>5393.2175070769636</v>
      </c>
      <c r="F68" s="365">
        <f>'Final Floorspace Estimates'!D143</f>
        <v>18242.239864627376</v>
      </c>
      <c r="G68" s="365">
        <f>'Final Floorspace Estimates'!E143</f>
        <v>5196.048188365703</v>
      </c>
      <c r="H68" s="365">
        <f>'Final Floorspace Estimates'!F143</f>
        <v>1154.4086885536606</v>
      </c>
      <c r="I68" s="327">
        <f t="shared" si="21"/>
        <v>24592.696741546737</v>
      </c>
      <c r="K68" s="85">
        <f>'Final Floorspace Estimates'!U143</f>
        <v>38.254937578634795</v>
      </c>
      <c r="L68" s="85">
        <f>'Final Floorspace Estimates'!V143</f>
        <v>5.1105935643397125</v>
      </c>
      <c r="M68" s="85">
        <f>'Final Floorspace Estimates'!W143</f>
        <v>1.1595227519726508</v>
      </c>
      <c r="N68" s="81">
        <f t="shared" si="22"/>
        <v>44.525053894947156</v>
      </c>
      <c r="P68" s="84">
        <f t="shared" si="23"/>
        <v>219.30159037685763</v>
      </c>
      <c r="R68" s="79">
        <f>Conversion_Factors!$O64*R217+R293</f>
        <v>121.12770306357794</v>
      </c>
      <c r="T68" s="79">
        <f>Conversion_Factors!$O64*T217+T293</f>
        <v>122.02528853958731</v>
      </c>
      <c r="V68" s="119">
        <f t="shared" si="24"/>
        <v>0.99264426671920403</v>
      </c>
      <c r="X68" s="125">
        <f>'Final Floorspace Estimates'!Q143</f>
        <v>2097.0526570486036</v>
      </c>
      <c r="Y68" s="125">
        <f>'Final Floorspace Estimates'!R143</f>
        <v>983.55392003150985</v>
      </c>
      <c r="Z68" s="125">
        <f>'Final Floorspace Estimates'!S143</f>
        <v>1004.4300285242982</v>
      </c>
      <c r="AA68" s="125">
        <f t="shared" si="25"/>
        <v>1810.4990421699802</v>
      </c>
      <c r="AB68" s="71">
        <f>AA68/AA52</f>
        <v>1.1818011804861286</v>
      </c>
      <c r="AC68" s="71">
        <f t="shared" si="2"/>
        <v>0.90564427897553657</v>
      </c>
      <c r="AD68" s="71"/>
      <c r="AF68" s="73">
        <f t="shared" si="9"/>
        <v>1.1192085730014452</v>
      </c>
      <c r="AG68" s="73">
        <f t="shared" si="10"/>
        <v>1.0674113343608336</v>
      </c>
      <c r="AH68" s="73">
        <f>Wgted_Floorspace!AI125</f>
        <v>0.98739484270485556</v>
      </c>
      <c r="AI68" s="73">
        <f t="shared" si="3"/>
        <v>1.1895628790291082</v>
      </c>
      <c r="AJ68" s="73">
        <f t="shared" si="4"/>
        <v>0.99080173578053088</v>
      </c>
      <c r="AK68" s="73">
        <f t="shared" si="29"/>
        <v>0.9172058023866394</v>
      </c>
      <c r="AL68" s="73">
        <f t="shared" si="26"/>
        <v>1.194655916335557</v>
      </c>
      <c r="AM68" s="73">
        <f t="shared" si="27"/>
        <v>1.194655916335557</v>
      </c>
      <c r="AN68" s="73"/>
      <c r="AO68" s="73">
        <f t="shared" si="28"/>
        <v>1.1637642627023814</v>
      </c>
      <c r="AR68" s="53"/>
      <c r="BD68">
        <v>2008</v>
      </c>
      <c r="BE68" s="9">
        <f t="shared" si="16"/>
        <v>1.2181090186127359</v>
      </c>
      <c r="BF68" s="9">
        <f t="shared" si="17"/>
        <v>1.1482317620158173</v>
      </c>
      <c r="BG68" s="9">
        <f t="shared" si="18"/>
        <v>1.2469449329390412</v>
      </c>
      <c r="BH68" s="9">
        <f t="shared" si="20"/>
        <v>0.99786906857651603</v>
      </c>
      <c r="BI68" s="9">
        <f t="shared" si="19"/>
        <v>0.85258122968069172</v>
      </c>
    </row>
    <row r="69" spans="1:61" x14ac:dyDescent="0.2">
      <c r="A69" s="75" t="s">
        <v>148</v>
      </c>
      <c r="B69" s="50">
        <f t="shared" si="0"/>
        <v>2003</v>
      </c>
      <c r="D69" s="79">
        <f>Conversion_Factors!$O65*D218+D294</f>
        <v>5406.953941141569</v>
      </c>
      <c r="F69" s="365">
        <f>'Final Floorspace Estimates'!D144</f>
        <v>18419.986795446432</v>
      </c>
      <c r="G69" s="365">
        <f>'Final Floorspace Estimates'!E144</f>
        <v>5166.4173524702455</v>
      </c>
      <c r="H69" s="365">
        <f>'Final Floorspace Estimates'!F144</f>
        <v>1116.8349497491561</v>
      </c>
      <c r="I69" s="327">
        <f t="shared" si="21"/>
        <v>24703.239097665832</v>
      </c>
      <c r="K69" s="85">
        <f>'Final Floorspace Estimates'!U144</f>
        <v>38.911904036932803</v>
      </c>
      <c r="L69" s="85">
        <f>'Final Floorspace Estimates'!V144</f>
        <v>5.1457436585895158</v>
      </c>
      <c r="M69" s="85">
        <f>'Final Floorspace Estimates'!W144</f>
        <v>1.1215944620345364</v>
      </c>
      <c r="N69" s="81">
        <f t="shared" si="22"/>
        <v>45.179242157556857</v>
      </c>
      <c r="P69" s="84">
        <f t="shared" si="23"/>
        <v>218.87631495468392</v>
      </c>
      <c r="R69" s="79">
        <f>Conversion_Factors!$O65*R218+R294</f>
        <v>119.67783616833378</v>
      </c>
      <c r="T69" s="79">
        <f>Conversion_Factors!$O65*T218+T294</f>
        <v>120.39246868442368</v>
      </c>
      <c r="V69" s="119">
        <f t="shared" si="24"/>
        <v>0.99406414268351695</v>
      </c>
      <c r="X69" s="125">
        <f>'Final Floorspace Estimates'!Q144</f>
        <v>2112.4827324280241</v>
      </c>
      <c r="Y69" s="125">
        <f>'Final Floorspace Estimates'!R144</f>
        <v>995.99844680166132</v>
      </c>
      <c r="Z69" s="125">
        <f>'Final Floorspace Estimates'!S144</f>
        <v>1004.2616075781381</v>
      </c>
      <c r="AA69" s="125">
        <f t="shared" si="25"/>
        <v>1828.8792809290246</v>
      </c>
      <c r="AC69" s="71">
        <f t="shared" si="2"/>
        <v>0.89352585681792895</v>
      </c>
      <c r="AD69" s="71"/>
      <c r="AF69" s="73">
        <f t="shared" si="9"/>
        <v>1.1242393329033984</v>
      </c>
      <c r="AG69" s="73">
        <f t="shared" si="10"/>
        <v>1.0653413821772983</v>
      </c>
      <c r="AH69" s="73">
        <f>Wgted_Floorspace!AI126</f>
        <v>0.98578081982801169</v>
      </c>
      <c r="AI69" s="73">
        <f t="shared" si="3"/>
        <v>1.2016393558601843</v>
      </c>
      <c r="AJ69" s="73">
        <f t="shared" si="4"/>
        <v>0.99221897619303434</v>
      </c>
      <c r="AK69" s="73">
        <f t="shared" si="29"/>
        <v>0.90641432542156941</v>
      </c>
      <c r="AL69" s="73">
        <f t="shared" si="26"/>
        <v>1.1976986848133901</v>
      </c>
      <c r="AM69" s="73">
        <f t="shared" si="27"/>
        <v>1.1976986848133904</v>
      </c>
      <c r="AN69" s="73"/>
      <c r="AO69" s="73">
        <f t="shared" si="28"/>
        <v>1.1753359940354127</v>
      </c>
      <c r="AR69" s="53"/>
      <c r="BD69">
        <v>2009</v>
      </c>
      <c r="BE69" s="9">
        <f t="shared" si="16"/>
        <v>1.1580113626620991</v>
      </c>
      <c r="BF69" s="9">
        <f t="shared" si="17"/>
        <v>1.1501365636732634</v>
      </c>
      <c r="BG69" s="9">
        <f t="shared" si="18"/>
        <v>1.2493545157996397</v>
      </c>
      <c r="BH69" s="9">
        <f t="shared" si="20"/>
        <v>0.97101553215397296</v>
      </c>
      <c r="BI69" s="9">
        <f t="shared" si="19"/>
        <v>0.82994926154672599</v>
      </c>
    </row>
    <row r="70" spans="1:61" x14ac:dyDescent="0.2">
      <c r="A70" s="75" t="s">
        <v>148</v>
      </c>
      <c r="B70" s="50">
        <f t="shared" si="0"/>
        <v>2004</v>
      </c>
      <c r="D70" s="79">
        <f>Conversion_Factors!$O66*D219+D295</f>
        <v>5253.7978432974287</v>
      </c>
      <c r="F70" s="365">
        <f>'Final Floorspace Estimates'!D145</f>
        <v>18614.410299806841</v>
      </c>
      <c r="G70" s="365">
        <f>'Final Floorspace Estimates'!E145</f>
        <v>5105.2694599664583</v>
      </c>
      <c r="H70" s="365">
        <f>'Final Floorspace Estimates'!F145</f>
        <v>1152.3577606399815</v>
      </c>
      <c r="I70" s="327">
        <f t="shared" si="21"/>
        <v>24872.03752041328</v>
      </c>
      <c r="K70" s="85">
        <f>'Final Floorspace Estimates'!U145</f>
        <v>39.651694734282543</v>
      </c>
      <c r="L70" s="85">
        <f>'Final Floorspace Estimates'!V145</f>
        <v>5.1572920658480861</v>
      </c>
      <c r="M70" s="85">
        <f>'Final Floorspace Estimates'!W145</f>
        <v>1.1572334733928205</v>
      </c>
      <c r="N70" s="81">
        <f t="shared" si="22"/>
        <v>45.966220273523447</v>
      </c>
      <c r="P70" s="84">
        <f t="shared" si="23"/>
        <v>211.23311023415224</v>
      </c>
      <c r="R70" s="79">
        <f>Conversion_Factors!$O66*R219+R295</f>
        <v>114.29692961558595</v>
      </c>
      <c r="T70" s="79">
        <f>Conversion_Factors!$O66*T219+T295</f>
        <v>118.55516040605562</v>
      </c>
      <c r="V70" s="119">
        <f t="shared" si="24"/>
        <v>0.96408228223988668</v>
      </c>
      <c r="X70" s="125">
        <f>'Final Floorspace Estimates'!Q145</f>
        <v>2130.1612082062038</v>
      </c>
      <c r="Y70" s="125">
        <f>'Final Floorspace Estimates'!R145</f>
        <v>1010.1899823877209</v>
      </c>
      <c r="Z70" s="125">
        <f>'Final Floorspace Estimates'!S145</f>
        <v>1004.2310755560244</v>
      </c>
      <c r="AA70" s="125">
        <f t="shared" si="25"/>
        <v>1848.1083520317743</v>
      </c>
      <c r="AC70" s="71">
        <f t="shared" si="2"/>
        <v>0.87988976752092551</v>
      </c>
      <c r="AD70" s="71"/>
      <c r="AF70" s="73">
        <f t="shared" si="9"/>
        <v>1.1319213144214686</v>
      </c>
      <c r="AG70" s="73">
        <f t="shared" si="10"/>
        <v>1.0281394479117241</v>
      </c>
      <c r="AH70" s="73">
        <f>Wgted_Floorspace!AI127</f>
        <v>0.98466268081361308</v>
      </c>
      <c r="AI70" s="73">
        <f t="shared" si="3"/>
        <v>1.2142735460195044</v>
      </c>
      <c r="AJ70" s="73">
        <f t="shared" si="4"/>
        <v>0.96229276761515148</v>
      </c>
      <c r="AK70" s="73">
        <f t="shared" si="29"/>
        <v>0.89359512111689321</v>
      </c>
      <c r="AL70" s="73">
        <f t="shared" si="26"/>
        <v>1.1637729552888021</v>
      </c>
      <c r="AM70" s="73">
        <f t="shared" si="27"/>
        <v>1.1637729552888016</v>
      </c>
      <c r="AN70" s="73"/>
      <c r="AO70" s="73">
        <f t="shared" si="28"/>
        <v>1.1505651985058576</v>
      </c>
      <c r="AR70" s="53"/>
    </row>
    <row r="71" spans="1:61" x14ac:dyDescent="0.2">
      <c r="A71" s="75" t="s">
        <v>148</v>
      </c>
      <c r="B71" s="50">
        <f t="shared" si="0"/>
        <v>2005</v>
      </c>
      <c r="D71" s="79">
        <f>Conversion_Factors!$O67*D220+D296</f>
        <v>5479.4801945298377</v>
      </c>
      <c r="F71" s="365">
        <f>'Final Floorspace Estimates'!D146</f>
        <v>18830.941866927955</v>
      </c>
      <c r="G71" s="365">
        <f>'Final Floorspace Estimates'!E146</f>
        <v>5044.1068722375394</v>
      </c>
      <c r="H71" s="365">
        <f>'Final Floorspace Estimates'!F146</f>
        <v>1187.4527146659589</v>
      </c>
      <c r="I71" s="327">
        <f t="shared" si="21"/>
        <v>25062.501453831454</v>
      </c>
      <c r="K71" s="85">
        <f>'Final Floorspace Estimates'!U146</f>
        <v>40.470524607627922</v>
      </c>
      <c r="L71" s="85">
        <f>'Final Floorspace Estimates'!V146</f>
        <v>5.1654366463083505</v>
      </c>
      <c r="M71" s="85">
        <f>'Final Floorspace Estimates'!W146</f>
        <v>1.1924406639312972</v>
      </c>
      <c r="N71" s="81">
        <f t="shared" si="22"/>
        <v>46.828401917867573</v>
      </c>
      <c r="P71" s="84">
        <f t="shared" si="23"/>
        <v>218.63261353316179</v>
      </c>
      <c r="R71" s="79">
        <f>Conversion_Factors!$O67*R220+R296</f>
        <v>117.01189812414074</v>
      </c>
      <c r="T71" s="79">
        <f>Conversion_Factors!$O67*T220+T296</f>
        <v>117.71861020098581</v>
      </c>
      <c r="V71" s="119">
        <f t="shared" si="24"/>
        <v>0.99399659853579259</v>
      </c>
      <c r="X71" s="125">
        <f>'Final Floorspace Estimates'!Q146</f>
        <v>2149.1503130124743</v>
      </c>
      <c r="Y71" s="125">
        <f>'Final Floorspace Estimates'!R146</f>
        <v>1024.05376752396</v>
      </c>
      <c r="Z71" s="125">
        <f>'Final Floorspace Estimates'!S146</f>
        <v>1004.2005455911915</v>
      </c>
      <c r="AA71" s="125">
        <f t="shared" si="25"/>
        <v>1868.4648060422812</v>
      </c>
      <c r="AC71" s="71">
        <f t="shared" si="2"/>
        <v>0.87368107982705046</v>
      </c>
      <c r="AD71" s="71"/>
      <c r="AF71" s="73">
        <f t="shared" si="9"/>
        <v>1.1405892888762208</v>
      </c>
      <c r="AG71" s="73">
        <f t="shared" si="10"/>
        <v>1.0641552090214834</v>
      </c>
      <c r="AH71" s="73">
        <f>Wgted_Floorspace!AI128</f>
        <v>0.98346325444996818</v>
      </c>
      <c r="AI71" s="73">
        <f t="shared" si="3"/>
        <v>1.2276484672293708</v>
      </c>
      <c r="AJ71" s="73">
        <f t="shared" si="4"/>
        <v>0.99215155741971262</v>
      </c>
      <c r="AK71" s="73">
        <f t="shared" si="29"/>
        <v>0.88837185921672601</v>
      </c>
      <c r="AL71" s="73">
        <f t="shared" si="26"/>
        <v>1.2137640331117399</v>
      </c>
      <c r="AM71" s="73">
        <f t="shared" si="27"/>
        <v>1.2137640331117399</v>
      </c>
      <c r="AN71" s="73"/>
      <c r="AO71" s="73">
        <f t="shared" si="28"/>
        <v>1.1978713620664942</v>
      </c>
      <c r="AR71" s="53"/>
    </row>
    <row r="72" spans="1:61" x14ac:dyDescent="0.2">
      <c r="A72" s="75" t="s">
        <v>148</v>
      </c>
      <c r="B72" s="50">
        <f t="shared" si="0"/>
        <v>2006</v>
      </c>
      <c r="D72" s="79">
        <f>Conversion_Factors!$O68*D221+D297</f>
        <v>5088.621908915391</v>
      </c>
      <c r="F72" s="365">
        <f>'Final Floorspace Estimates'!D147</f>
        <v>18842.22384922492</v>
      </c>
      <c r="G72" s="365">
        <f>'Final Floorspace Estimates'!E147</f>
        <v>5090.5277287801146</v>
      </c>
      <c r="H72" s="365">
        <f>'Final Floorspace Estimates'!F147</f>
        <v>1183.0569198988519</v>
      </c>
      <c r="I72" s="327">
        <f t="shared" si="21"/>
        <v>25115.808497903887</v>
      </c>
      <c r="K72" s="85">
        <f>'Final Floorspace Estimates'!U147</f>
        <v>40.826487326003729</v>
      </c>
      <c r="L72" s="85">
        <f>'Final Floorspace Estimates'!V147</f>
        <v>5.2988715771747223</v>
      </c>
      <c r="M72" s="85">
        <f>'Final Floorspace Estimates'!W147</f>
        <v>1.1949467334965385</v>
      </c>
      <c r="N72" s="81">
        <f t="shared" si="22"/>
        <v>47.320305636674988</v>
      </c>
      <c r="P72" s="84">
        <f t="shared" si="23"/>
        <v>202.60633494398863</v>
      </c>
      <c r="R72" s="79">
        <f>Conversion_Factors!$O68*R221+R297</f>
        <v>107.53569404191508</v>
      </c>
      <c r="T72" s="79">
        <f>Conversion_Factors!$O68*T221+T297</f>
        <v>113.76849737765744</v>
      </c>
      <c r="V72" s="119">
        <f t="shared" si="24"/>
        <v>0.94521503334044743</v>
      </c>
      <c r="X72" s="125">
        <f>'Final Floorspace Estimates'!Q147</f>
        <v>2166.7552435793368</v>
      </c>
      <c r="Y72" s="125">
        <f>'Final Floorspace Estimates'!R147</f>
        <v>1040.9277504209833</v>
      </c>
      <c r="Z72" s="125">
        <f>'Final Floorspace Estimates'!S147</f>
        <v>1010.0500773865583</v>
      </c>
      <c r="AA72" s="125">
        <f t="shared" si="25"/>
        <v>1884.0845056062697</v>
      </c>
      <c r="AC72" s="71">
        <f t="shared" si="2"/>
        <v>0.84436422983169335</v>
      </c>
      <c r="AD72" s="71"/>
      <c r="AF72" s="73">
        <f t="shared" si="9"/>
        <v>1.1430152814932257</v>
      </c>
      <c r="AG72" s="73">
        <f t="shared" si="10"/>
        <v>0.98615015951723217</v>
      </c>
      <c r="AH72" s="73">
        <f>Wgted_Floorspace!AI129</f>
        <v>0.98393033192160362</v>
      </c>
      <c r="AI72" s="73">
        <f t="shared" si="3"/>
        <v>1.2379111706885442</v>
      </c>
      <c r="AJ72" s="73">
        <f t="shared" si="4"/>
        <v>0.94346053981137601</v>
      </c>
      <c r="AK72" s="73">
        <f t="shared" si="29"/>
        <v>0.85815448760753232</v>
      </c>
      <c r="AL72" s="73">
        <f t="shared" si="26"/>
        <v>1.1271847021751784</v>
      </c>
      <c r="AM72" s="73">
        <f t="shared" si="27"/>
        <v>1.1271847021751786</v>
      </c>
      <c r="AN72" s="73"/>
      <c r="AO72" s="73">
        <f t="shared" si="28"/>
        <v>1.149152249109064</v>
      </c>
      <c r="AR72" s="53"/>
    </row>
    <row r="73" spans="1:61" x14ac:dyDescent="0.2">
      <c r="A73" s="75" t="s">
        <v>148</v>
      </c>
      <c r="B73" s="50">
        <f t="shared" si="0"/>
        <v>2007</v>
      </c>
      <c r="D73" s="79">
        <f>Conversion_Factors!$O69*D222+D298</f>
        <v>5393.968109853733</v>
      </c>
      <c r="F73" s="365">
        <f>'Final Floorspace Estimates'!D148</f>
        <v>18803.900284466781</v>
      </c>
      <c r="G73" s="365">
        <f>'Final Floorspace Estimates'!E148</f>
        <v>5136.4223392130925</v>
      </c>
      <c r="H73" s="365">
        <f>'Final Floorspace Estimates'!F148</f>
        <v>1177.495825845471</v>
      </c>
      <c r="I73" s="327">
        <f t="shared" si="21"/>
        <v>25117.818449525344</v>
      </c>
      <c r="K73" s="85">
        <f>'Final Floorspace Estimates'!U148</f>
        <v>40.893624239766361</v>
      </c>
      <c r="L73" s="85">
        <f>'Final Floorspace Estimates'!V148</f>
        <v>5.4225158780257798</v>
      </c>
      <c r="M73" s="85">
        <f>'Final Floorspace Estimates'!W148</f>
        <v>1.1962167564505792</v>
      </c>
      <c r="N73" s="81">
        <f t="shared" si="22"/>
        <v>47.51235687424272</v>
      </c>
      <c r="P73" s="84">
        <f t="shared" si="23"/>
        <v>214.74667956108522</v>
      </c>
      <c r="R73" s="79">
        <f>Conversion_Factors!$O69*R222+R298</f>
        <v>113.52768973618097</v>
      </c>
      <c r="T73" s="79">
        <f>Conversion_Factors!$O69*T222+T298</f>
        <v>114.98561237508173</v>
      </c>
      <c r="V73" s="119">
        <f t="shared" si="24"/>
        <v>0.98732082554689515</v>
      </c>
      <c r="X73" s="125">
        <f>'Final Floorspace Estimates'!Q148</f>
        <v>2174.7416025997063</v>
      </c>
      <c r="Y73" s="125">
        <f>'Final Floorspace Estimates'!R148</f>
        <v>1055.6989904487718</v>
      </c>
      <c r="Z73" s="125">
        <f>'Final Floorspace Estimates'!S148</f>
        <v>1015.8989358553913</v>
      </c>
      <c r="AA73" s="125">
        <f t="shared" si="25"/>
        <v>1891.579755213199</v>
      </c>
      <c r="AC73" s="71">
        <f t="shared" si="2"/>
        <v>0.8533973839218395</v>
      </c>
      <c r="AD73" s="71"/>
      <c r="AF73" s="73">
        <f t="shared" si="9"/>
        <v>1.1431067539783173</v>
      </c>
      <c r="AG73" s="73">
        <f t="shared" si="10"/>
        <v>1.0452411192547633</v>
      </c>
      <c r="AH73" s="73">
        <f>Wgted_Floorspace!AI130</f>
        <v>0.98457889546036614</v>
      </c>
      <c r="AI73" s="73">
        <f t="shared" si="3"/>
        <v>1.2428358188069846</v>
      </c>
      <c r="AJ73" s="73">
        <f t="shared" si="4"/>
        <v>0.98548817589741</v>
      </c>
      <c r="AK73" s="73">
        <f t="shared" si="29"/>
        <v>0.86676383970510618</v>
      </c>
      <c r="AL73" s="73">
        <f t="shared" si="26"/>
        <v>1.1948221829559755</v>
      </c>
      <c r="AM73" s="73">
        <f t="shared" si="27"/>
        <v>1.1948221829559758</v>
      </c>
      <c r="AN73" s="73"/>
      <c r="AO73" s="73">
        <f t="shared" si="28"/>
        <v>1.2059122351139837</v>
      </c>
      <c r="AR73" s="53"/>
    </row>
    <row r="74" spans="1:61" x14ac:dyDescent="0.2">
      <c r="A74" s="75" t="s">
        <v>148</v>
      </c>
      <c r="B74" s="50">
        <f t="shared" si="0"/>
        <v>2008</v>
      </c>
      <c r="D74" s="79">
        <f>Conversion_Factors!$O70*D223+D299</f>
        <v>5499.0954256198465</v>
      </c>
      <c r="F74" s="365">
        <f>'Final Floorspace Estimates'!D149</f>
        <v>18912.213310169507</v>
      </c>
      <c r="G74" s="365">
        <f>'Final Floorspace Estimates'!E149</f>
        <v>5150.1226477679056</v>
      </c>
      <c r="H74" s="365">
        <f>'Final Floorspace Estimates'!F149</f>
        <v>1168.0957895063234</v>
      </c>
      <c r="I74" s="327">
        <f t="shared" si="21"/>
        <v>25230.431747443734</v>
      </c>
      <c r="K74" s="85">
        <f>'Final Floorspace Estimates'!U149</f>
        <v>41.203640994404346</v>
      </c>
      <c r="L74" s="85">
        <f>'Final Floorspace Estimates'!V149</f>
        <v>5.4860092266404923</v>
      </c>
      <c r="M74" s="85">
        <f>'Final Floorspace Estimates'!W149</f>
        <v>1.1935152523046191</v>
      </c>
      <c r="N74" s="81">
        <f t="shared" si="22"/>
        <v>47.883165473349457</v>
      </c>
      <c r="P74" s="84">
        <f t="shared" si="23"/>
        <v>217.95486817925726</v>
      </c>
      <c r="R74" s="79">
        <f>Conversion_Factors!$O70*R223+R299</f>
        <v>114.84402443444351</v>
      </c>
      <c r="T74" s="79">
        <f>Conversion_Factors!$O70*T223+T299</f>
        <v>113.05839053072734</v>
      </c>
      <c r="V74" s="119">
        <f t="shared" si="24"/>
        <v>1.015793908752229</v>
      </c>
      <c r="X74" s="125">
        <f>'Final Floorspace Estimates'!Q149</f>
        <v>2178.6789477595548</v>
      </c>
      <c r="Y74" s="125">
        <f>'Final Floorspace Estimates'!R149</f>
        <v>1065.219141726297</v>
      </c>
      <c r="Z74" s="125">
        <f>'Final Floorspace Estimates'!S149</f>
        <v>1021.7614540063011</v>
      </c>
      <c r="AA74" s="125">
        <f t="shared" si="25"/>
        <v>1897.8337728287518</v>
      </c>
      <c r="AC74" s="71">
        <f t="shared" si="2"/>
        <v>0.83909397633686167</v>
      </c>
      <c r="AD74" s="71"/>
      <c r="AF74" s="73">
        <f t="shared" si="9"/>
        <v>1.1482317620158173</v>
      </c>
      <c r="AG74" s="73">
        <f t="shared" si="10"/>
        <v>1.0608564045243298</v>
      </c>
      <c r="AH74" s="73">
        <f>Wgted_Floorspace!AI131</f>
        <v>0.98418068229242917</v>
      </c>
      <c r="AI74" s="73">
        <f t="shared" si="3"/>
        <v>1.2469449329390412</v>
      </c>
      <c r="AJ74" s="73">
        <f t="shared" si="4"/>
        <v>1.0139084078059759</v>
      </c>
      <c r="AK74" s="73">
        <f t="shared" si="29"/>
        <v>0.85258122968069172</v>
      </c>
      <c r="AL74" s="73">
        <f>AF74*AH74*AI74*AJ74*AK74</f>
        <v>1.2181090186127359</v>
      </c>
      <c r="AM74" s="73">
        <f>AF74*AG74</f>
        <v>1.2181090186127359</v>
      </c>
      <c r="AN74" s="73"/>
      <c r="AO74" s="73">
        <f>AH74*AI74*AJ74</f>
        <v>1.2442877787980873</v>
      </c>
      <c r="AR74" s="53"/>
    </row>
    <row r="75" spans="1:61" x14ac:dyDescent="0.2">
      <c r="A75" s="75" t="s">
        <v>148</v>
      </c>
      <c r="B75" s="50">
        <f t="shared" si="0"/>
        <v>2009</v>
      </c>
      <c r="D75" s="79">
        <f>Conversion_Factors!$O71*D224+D300</f>
        <v>5227.7874064862244</v>
      </c>
      <c r="F75" s="365">
        <f>'Final Floorspace Estimates'!D150</f>
        <v>18952.18724002397</v>
      </c>
      <c r="G75" s="365">
        <f>'Final Floorspace Estimates'!E150</f>
        <v>5162.7578892668416</v>
      </c>
      <c r="H75" s="365">
        <f>'Final Floorspace Estimates'!F150</f>
        <v>1157.3413811027283</v>
      </c>
      <c r="I75" s="327">
        <f t="shared" si="21"/>
        <v>25272.28651039354</v>
      </c>
      <c r="K75" s="85">
        <f>'Final Floorspace Estimates'!U150</f>
        <v>41.325837764383323</v>
      </c>
      <c r="L75" s="85">
        <f>'Final Floorspace Estimates'!V150</f>
        <v>5.5401323407329413</v>
      </c>
      <c r="M75" s="85">
        <f>'Final Floorspace Estimates'!W150</f>
        <v>1.1893111566074965</v>
      </c>
      <c r="N75" s="81">
        <f t="shared" si="22"/>
        <v>48.055281261723756</v>
      </c>
      <c r="P75" s="84">
        <f t="shared" si="23"/>
        <v>206.85850504014473</v>
      </c>
      <c r="R75" s="79">
        <f>Conversion_Factors!$O71*R224+R300</f>
        <v>108.78694847324053</v>
      </c>
      <c r="T75" s="79">
        <f>Conversion_Factors!$O71*T224+T300</f>
        <v>110.04088766726224</v>
      </c>
      <c r="V75" s="119">
        <f t="shared" si="24"/>
        <v>0.98860478845087718</v>
      </c>
      <c r="X75" s="125">
        <f>'Final Floorspace Estimates'!Q150</f>
        <v>2180.5313149877393</v>
      </c>
      <c r="Y75" s="125">
        <f>'Final Floorspace Estimates'!R150</f>
        <v>1073.0955159161435</v>
      </c>
      <c r="Z75" s="125">
        <f>'Final Floorspace Estimates'!S150</f>
        <v>1027.6234618642143</v>
      </c>
      <c r="AA75" s="125">
        <f t="shared" si="25"/>
        <v>1901.5011262222129</v>
      </c>
      <c r="AC75" s="71">
        <f t="shared" si="2"/>
        <v>0.8166987479559602</v>
      </c>
      <c r="AD75" s="71"/>
      <c r="AF75" s="73">
        <f t="shared" si="9"/>
        <v>1.1501365636732634</v>
      </c>
      <c r="AG75" s="73">
        <f t="shared" si="10"/>
        <v>1.006846838225615</v>
      </c>
      <c r="AH75" s="73">
        <f>Wgted_Floorspace!AI132</f>
        <v>0.98403454981564564</v>
      </c>
      <c r="AI75" s="73">
        <f t="shared" si="3"/>
        <v>1.2493545157996397</v>
      </c>
      <c r="AJ75" s="73">
        <f t="shared" si="4"/>
        <v>0.98676975552930346</v>
      </c>
      <c r="AK75" s="73">
        <f t="shared" si="29"/>
        <v>0.82994926154672599</v>
      </c>
      <c r="AL75" s="73">
        <f>AF75*AH75*AI75*AJ75*AK75</f>
        <v>1.1580113626620989</v>
      </c>
      <c r="AM75" s="73">
        <f>AF75*AG75</f>
        <v>1.1580113626620991</v>
      </c>
      <c r="AN75" s="73"/>
      <c r="AO75" s="73">
        <f>AH75*AI75*AJ75</f>
        <v>1.2131426400081564</v>
      </c>
      <c r="AR75" s="53"/>
    </row>
    <row r="76" spans="1:61" x14ac:dyDescent="0.2">
      <c r="A76" s="75" t="s">
        <v>148</v>
      </c>
      <c r="B76" s="50">
        <f t="shared" si="0"/>
        <v>2010</v>
      </c>
      <c r="D76" s="79">
        <f>Conversion_Factors!$O72*D225+D301</f>
        <v>5291.0589918736969</v>
      </c>
      <c r="F76" s="365">
        <f>'Final Floorspace Estimates'!D151</f>
        <v>19016.410304283014</v>
      </c>
      <c r="G76" s="365">
        <f>'Final Floorspace Estimates'!E151</f>
        <v>5205.4938232771074</v>
      </c>
      <c r="H76" s="365">
        <f>'Final Floorspace Estimates'!F151</f>
        <v>1166.3001545609588</v>
      </c>
      <c r="I76" s="327">
        <f t="shared" si="21"/>
        <v>25388.204282121078</v>
      </c>
      <c r="K76" s="85">
        <f>'Final Floorspace Estimates'!U151</f>
        <v>41.529504746612517</v>
      </c>
      <c r="L76" s="85">
        <f>'Final Floorspace Estimates'!V151</f>
        <v>5.570219688807974</v>
      </c>
      <c r="M76" s="85">
        <f>'Final Floorspace Estimates'!W151</f>
        <v>1.2019617646933933</v>
      </c>
      <c r="N76" s="81">
        <f t="shared" si="22"/>
        <v>48.301686200113885</v>
      </c>
      <c r="P76" s="84">
        <f t="shared" si="23"/>
        <v>208.40619261913594</v>
      </c>
      <c r="R76" s="79">
        <f>Conversion_Factors!$O72*R225+R301</f>
        <v>109.54191060645044</v>
      </c>
      <c r="T76" s="79">
        <f>Conversion_Factors!$O72*T225+T301</f>
        <v>109.3874348189038</v>
      </c>
      <c r="V76" s="119">
        <f t="shared" si="24"/>
        <v>1.0014121895060653</v>
      </c>
      <c r="X76" s="125">
        <f>'Final Floorspace Estimates'!Q151</f>
        <v>2183.8771924929988</v>
      </c>
      <c r="Y76" s="125">
        <f>'Final Floorspace Estimates'!R151</f>
        <v>1070.0655649421662</v>
      </c>
      <c r="Z76" s="125">
        <f>'Final Floorspace Estimates'!S151</f>
        <v>1030.5767001684562</v>
      </c>
      <c r="AA76" s="125">
        <f t="shared" si="25"/>
        <v>1902.5247183050662</v>
      </c>
      <c r="AC76" s="71">
        <f t="shared" si="2"/>
        <v>0.81184896771139958</v>
      </c>
      <c r="AD76" s="71"/>
      <c r="AF76" s="73">
        <f t="shared" si="9"/>
        <v>1.1554119576344921</v>
      </c>
      <c r="AG76" s="73">
        <f t="shared" si="10"/>
        <v>1.014379931173212</v>
      </c>
      <c r="AH76" s="73">
        <f>Wgted_Floorspace!AI133</f>
        <v>0.98440374475944092</v>
      </c>
      <c r="AI76" s="73">
        <f t="shared" si="3"/>
        <v>1.2500270525514798</v>
      </c>
      <c r="AJ76" s="73">
        <f t="shared" si="4"/>
        <v>0.99955338368469315</v>
      </c>
      <c r="AK76" s="73">
        <f t="shared" si="29"/>
        <v>0.82471137684445883</v>
      </c>
      <c r="AL76" s="73">
        <f>AF76*AH76*AI76*AJ76*AK76</f>
        <v>1.1720267020619823</v>
      </c>
      <c r="AM76" s="73">
        <f>AF76*AG76</f>
        <v>1.1720267020619823</v>
      </c>
      <c r="AN76" s="73"/>
      <c r="AO76" s="73">
        <f>AH76*AI76*AJ76</f>
        <v>1.2299817362220344</v>
      </c>
      <c r="AR76" s="53"/>
    </row>
    <row r="77" spans="1:61" x14ac:dyDescent="0.2">
      <c r="A77" s="75" t="s">
        <v>148</v>
      </c>
      <c r="B77" s="50">
        <f t="shared" si="0"/>
        <v>2011</v>
      </c>
      <c r="D77" s="79">
        <f>Conversion_Factors!$O73*D226+D302</f>
        <v>5228.5153878233577</v>
      </c>
      <c r="F77" s="365">
        <f>'Final Floorspace Estimates'!D152</f>
        <v>19085.755755501556</v>
      </c>
      <c r="G77" s="365">
        <f>'Final Floorspace Estimates'!E152</f>
        <v>5242.4196390788538</v>
      </c>
      <c r="H77" s="365">
        <f>'Final Floorspace Estimates'!F152</f>
        <v>1175.06565218997</v>
      </c>
      <c r="I77" s="327">
        <f t="shared" si="21"/>
        <v>25503.241046770378</v>
      </c>
      <c r="K77" s="85">
        <f>'Final Floorspace Estimates'!U152</f>
        <v>41.781623742560129</v>
      </c>
      <c r="L77" s="85">
        <f>'Final Floorspace Estimates'!V152</f>
        <v>5.5816674945065863</v>
      </c>
      <c r="M77" s="85">
        <f>'Final Floorspace Estimates'!W152</f>
        <v>1.2158536307668997</v>
      </c>
      <c r="N77" s="81">
        <f t="shared" si="22"/>
        <v>48.57914486783362</v>
      </c>
      <c r="P77" s="84">
        <f t="shared" si="23"/>
        <v>205.01376190715473</v>
      </c>
      <c r="R77" s="79">
        <f>Conversion_Factors!$O73*R226+R302</f>
        <v>107.62880660102741</v>
      </c>
      <c r="T77" s="79">
        <f>Conversion_Factors!$O73*T226+T302</f>
        <v>108.50003108581734</v>
      </c>
      <c r="V77" s="119">
        <f>R77/T77</f>
        <v>0.99197028354673145</v>
      </c>
      <c r="X77" s="125">
        <f>'Final Floorspace Estimates'!Q152</f>
        <v>2189.1521759894886</v>
      </c>
      <c r="Y77" s="125">
        <f>'Final Floorspace Estimates'!R152</f>
        <v>1064.7120754887417</v>
      </c>
      <c r="Z77" s="125">
        <f>'Final Floorspace Estimates'!S152</f>
        <v>1034.7112337943954</v>
      </c>
      <c r="AA77" s="125">
        <f>N77/I77*1000000</f>
        <v>1904.8224019348897</v>
      </c>
      <c r="AC77" s="71">
        <f t="shared" si="2"/>
        <v>0.80526285655665686</v>
      </c>
      <c r="AD77" s="71"/>
      <c r="AF77" s="73">
        <f>I77/I$80</f>
        <v>1.1606472571447055</v>
      </c>
      <c r="AG77" s="73">
        <f>P77/P$80</f>
        <v>0.99786788040887497</v>
      </c>
      <c r="AH77" s="73">
        <f>Wgted_Floorspace!AI134</f>
        <v>0.98467638599099128</v>
      </c>
      <c r="AI77" s="73">
        <f>AA77/AA$80</f>
        <v>1.2515367131975936</v>
      </c>
      <c r="AJ77" s="73">
        <f>V77/V$80</f>
        <v>0.99012900364520129</v>
      </c>
      <c r="AK77" s="73">
        <f>AG77/(AH77*AI77*AJ77)</f>
        <v>0.81779442262772406</v>
      </c>
      <c r="AL77" s="73">
        <f>AF77*AH77*AI77*AJ77*AK77</f>
        <v>1.1581726183893617</v>
      </c>
      <c r="AM77" s="73">
        <f>AF77*AG77</f>
        <v>1.1581726183893617</v>
      </c>
      <c r="AN77" s="73"/>
      <c r="AO77" s="73">
        <f>AH77*AI77*AJ77</f>
        <v>1.2201940399673328</v>
      </c>
      <c r="AR77" s="53"/>
    </row>
    <row r="78" spans="1:61" hidden="1" x14ac:dyDescent="0.2">
      <c r="A78" s="75" t="s">
        <v>148</v>
      </c>
      <c r="B78" s="50">
        <f t="shared" si="0"/>
        <v>2012</v>
      </c>
      <c r="D78" s="79">
        <f>Conversion_Factors!$O74*D227+D303</f>
        <v>4844.7272283168213</v>
      </c>
      <c r="F78" s="574">
        <f>F77*$I$10</f>
        <v>19135.378720465858</v>
      </c>
      <c r="G78" s="574">
        <f>G77*$I$10</f>
        <v>5256.0499301404589</v>
      </c>
      <c r="H78" s="574">
        <f>H77*$I$10</f>
        <v>1178.120822885664</v>
      </c>
      <c r="I78" s="327">
        <f t="shared" si="21"/>
        <v>25569.549473491981</v>
      </c>
      <c r="J78" s="143"/>
      <c r="K78" s="575">
        <f>K77*$I$10</f>
        <v>41.89025596429078</v>
      </c>
      <c r="L78" s="575">
        <f>L77*$I$10</f>
        <v>5.5961798299923027</v>
      </c>
      <c r="M78" s="575">
        <f>M77*$I$10</f>
        <v>1.2190148502068936</v>
      </c>
      <c r="N78" s="81">
        <f t="shared" si="22"/>
        <v>48.705450644489979</v>
      </c>
      <c r="P78" s="84">
        <f>D78/I78*1000</f>
        <v>189.47252994579989</v>
      </c>
      <c r="R78" s="79">
        <f>Conversion_Factors!$O74*R227+R303</f>
        <v>38.479923475270887</v>
      </c>
      <c r="T78" s="79">
        <f>Conversion_Factors!$O74*T227+T303</f>
        <v>47.73822968772452</v>
      </c>
      <c r="V78" s="119">
        <f>R78/T78</f>
        <v>0.8060609647023772</v>
      </c>
      <c r="X78" s="571">
        <f>X77+(X77-X76)*0.8</f>
        <v>2193.3721627866803</v>
      </c>
      <c r="Y78" s="571">
        <f>Y77</f>
        <v>1064.7120754887417</v>
      </c>
      <c r="Z78" s="571">
        <f t="shared" ref="Z78:AA78" si="30">Z77+(Z77-Z76)*0.8</f>
        <v>1038.0188606951467</v>
      </c>
      <c r="AA78" s="571">
        <f t="shared" si="30"/>
        <v>1906.6605488387486</v>
      </c>
      <c r="AC78" s="71">
        <f t="shared" si="2"/>
        <v>0.35430241651165567</v>
      </c>
      <c r="AD78" s="71"/>
      <c r="AF78" s="73"/>
      <c r="AG78" s="73"/>
      <c r="AH78" s="572">
        <f>AH77</f>
        <v>0.98467638599099128</v>
      </c>
      <c r="AI78" s="73"/>
      <c r="AJ78" s="73"/>
      <c r="AK78" s="73"/>
      <c r="AL78" s="73"/>
      <c r="AM78" s="73"/>
      <c r="AN78" s="73"/>
      <c r="AO78" s="73"/>
      <c r="AR78" s="53"/>
    </row>
    <row r="79" spans="1:61" hidden="1" x14ac:dyDescent="0.2">
      <c r="A79" s="75"/>
      <c r="B79" s="50"/>
      <c r="D79" s="79"/>
      <c r="F79" s="573"/>
      <c r="G79" s="573"/>
      <c r="H79" s="573"/>
      <c r="I79" s="576"/>
      <c r="J79" s="143"/>
      <c r="K79" s="577"/>
      <c r="L79" s="577"/>
      <c r="M79" s="577"/>
      <c r="P79" s="70"/>
      <c r="AC79" s="71"/>
      <c r="AD79" s="71"/>
      <c r="AF79" s="73"/>
      <c r="AG79" s="73"/>
      <c r="AH79" s="73"/>
      <c r="AI79" s="73"/>
      <c r="AJ79" s="73"/>
      <c r="AK79" s="73"/>
      <c r="AL79" s="73"/>
      <c r="AM79" s="73"/>
      <c r="AN79" s="73"/>
      <c r="AO79" s="73"/>
      <c r="AR79" s="53"/>
    </row>
    <row r="80" spans="1:61" hidden="1" x14ac:dyDescent="0.2">
      <c r="A80" s="18" t="s">
        <v>168</v>
      </c>
      <c r="B80" s="91">
        <f>Base_year</f>
        <v>1985</v>
      </c>
      <c r="D80" s="79"/>
      <c r="F80" s="69"/>
      <c r="G80" s="69"/>
      <c r="H80" s="69"/>
      <c r="I80" s="74">
        <f>INDEX(I15:I76,base_row,1)</f>
        <v>21973.291962547344</v>
      </c>
      <c r="K80" s="84"/>
      <c r="L80" s="84"/>
      <c r="M80" s="84"/>
      <c r="N80" s="79"/>
      <c r="P80" s="74">
        <f>INDEX(P15:P76,base_row,1)</f>
        <v>205.45180973572437</v>
      </c>
      <c r="R80" s="74">
        <f>INDEX(R15:R76,base_row,1)</f>
        <v>134.9892160108767</v>
      </c>
      <c r="T80" s="74">
        <f>INDEX(T15:T76,base_row,1)</f>
        <v>134.73865111544913</v>
      </c>
      <c r="V80" s="119">
        <f>INDEX(V15:V76,base_row,1)</f>
        <v>1.0018596363653134</v>
      </c>
      <c r="AA80" s="74">
        <f>INDEX(AA15:AA76,base_row,1)</f>
        <v>1521.9868357422727</v>
      </c>
      <c r="AC80" s="71"/>
      <c r="AD80" s="71"/>
      <c r="AF80" s="73"/>
      <c r="AG80" s="73"/>
      <c r="AH80" s="73"/>
      <c r="AI80" s="73"/>
      <c r="AJ80" s="73"/>
      <c r="AK80" s="73"/>
      <c r="AL80" s="73"/>
      <c r="AM80" s="73"/>
      <c r="AN80" s="73"/>
      <c r="AO80" s="73"/>
      <c r="AR80" s="53"/>
    </row>
    <row r="81" spans="1:61" hidden="1" x14ac:dyDescent="0.2">
      <c r="A81" s="18" t="s">
        <v>169</v>
      </c>
      <c r="B81" s="91">
        <f>Base_year2</f>
        <v>1996</v>
      </c>
      <c r="D81" s="79"/>
      <c r="F81" s="69"/>
      <c r="G81" s="69"/>
      <c r="H81" s="69"/>
      <c r="I81" s="69"/>
      <c r="K81" s="84"/>
      <c r="L81" s="84"/>
      <c r="M81" s="84"/>
      <c r="N81" s="79"/>
      <c r="AC81" s="71"/>
      <c r="AD81" s="71"/>
      <c r="AF81" s="73"/>
      <c r="AG81" s="73"/>
      <c r="AH81" s="73"/>
      <c r="AI81" s="73"/>
      <c r="AJ81" s="73"/>
      <c r="AK81" s="73"/>
      <c r="AL81" s="73"/>
      <c r="AM81" s="73"/>
      <c r="AN81" s="73"/>
      <c r="AO81" s="73"/>
      <c r="AR81" s="53"/>
    </row>
    <row r="82" spans="1:61" x14ac:dyDescent="0.2">
      <c r="A82" s="75"/>
      <c r="B82" s="75"/>
      <c r="D82" s="79"/>
      <c r="F82" s="69"/>
      <c r="G82" s="69"/>
      <c r="H82" s="69"/>
      <c r="I82" s="69"/>
      <c r="K82" s="84"/>
      <c r="L82" s="84"/>
      <c r="M82" s="84"/>
      <c r="N82" s="79"/>
      <c r="AC82" s="71"/>
      <c r="AD82" s="71"/>
      <c r="AF82" s="72"/>
      <c r="AG82" s="72"/>
      <c r="AH82" s="72"/>
      <c r="AI82" s="72"/>
      <c r="AJ82" s="72"/>
      <c r="AK82" s="72"/>
      <c r="AL82" s="72"/>
      <c r="AM82" s="72"/>
      <c r="AN82" s="72"/>
      <c r="AO82" s="72"/>
      <c r="AP82" s="143"/>
      <c r="AQ82" s="143"/>
      <c r="AR82" s="53"/>
    </row>
    <row r="83" spans="1:61" x14ac:dyDescent="0.2">
      <c r="A83" s="75"/>
      <c r="B83" s="50"/>
      <c r="D83" s="79"/>
      <c r="F83" s="69"/>
      <c r="G83" s="69"/>
      <c r="H83" s="69"/>
      <c r="I83" s="69"/>
      <c r="P83" s="70"/>
      <c r="AC83" s="71"/>
      <c r="AD83" s="71"/>
      <c r="AE83" s="143"/>
      <c r="AF83" s="72"/>
      <c r="AG83" s="72"/>
      <c r="AH83" s="72"/>
      <c r="AI83" s="72"/>
      <c r="AJ83" s="72"/>
      <c r="AK83" s="72"/>
      <c r="AL83" s="72"/>
      <c r="AM83" s="72"/>
      <c r="AN83" s="72"/>
      <c r="AO83" s="72"/>
      <c r="AR83" s="53"/>
    </row>
    <row r="84" spans="1:61" x14ac:dyDescent="0.2">
      <c r="A84" s="50"/>
      <c r="B84" s="50"/>
      <c r="D84" s="83"/>
      <c r="F84" s="69"/>
      <c r="G84" s="69"/>
      <c r="H84" s="69"/>
      <c r="I84" s="69"/>
      <c r="P84" s="74"/>
      <c r="AR84" s="53"/>
    </row>
    <row r="85" spans="1:61" x14ac:dyDescent="0.2">
      <c r="A85" s="50"/>
      <c r="B85" s="50"/>
      <c r="D85" s="83"/>
      <c r="F85" s="69"/>
      <c r="G85" s="69"/>
      <c r="H85" s="69"/>
      <c r="I85" s="69"/>
      <c r="P85" s="74"/>
      <c r="AR85" s="53"/>
    </row>
    <row r="86" spans="1:61" x14ac:dyDescent="0.2">
      <c r="A86" s="50"/>
      <c r="B86" s="50"/>
      <c r="D86" s="83"/>
      <c r="AR86" s="53"/>
    </row>
    <row r="87" spans="1:61" ht="38.25" x14ac:dyDescent="0.2">
      <c r="A87" s="50"/>
      <c r="B87" s="50"/>
      <c r="D87" s="78" t="s">
        <v>32</v>
      </c>
      <c r="F87" s="77" t="str">
        <f>F5</f>
        <v xml:space="preserve">Single-Family </v>
      </c>
      <c r="G87" s="77" t="str">
        <f>G5</f>
        <v>Multi-Family</v>
      </c>
      <c r="H87" s="77" t="str">
        <f>H5</f>
        <v>Manufactured Homes</v>
      </c>
      <c r="I87" s="78" t="s">
        <v>32</v>
      </c>
      <c r="K87" s="56" t="e">
        <f>#REF!</f>
        <v>#REF!</v>
      </c>
      <c r="L87" s="56" t="e">
        <f>#REF!</f>
        <v>#REF!</v>
      </c>
      <c r="M87" s="56" t="e">
        <f>#REF!</f>
        <v>#REF!</v>
      </c>
      <c r="N87" s="56" t="s">
        <v>32</v>
      </c>
      <c r="P87" s="56" t="s">
        <v>32</v>
      </c>
      <c r="R87" s="78" t="s">
        <v>32</v>
      </c>
      <c r="T87" s="56" t="s">
        <v>32</v>
      </c>
      <c r="V87" s="78" t="s">
        <v>32</v>
      </c>
      <c r="X87" s="78" t="str">
        <f>F5</f>
        <v xml:space="preserve">Single-Family </v>
      </c>
      <c r="Y87" s="78" t="str">
        <f>G5</f>
        <v>Multi-Family</v>
      </c>
      <c r="Z87" s="78" t="str">
        <f>H5</f>
        <v>Manufactured Homes</v>
      </c>
      <c r="AA87" s="78" t="s">
        <v>32</v>
      </c>
      <c r="AC87" s="330" t="s">
        <v>32</v>
      </c>
      <c r="AR87" s="53"/>
    </row>
    <row r="88" spans="1:61" ht="23.25" customHeight="1" x14ac:dyDescent="0.2">
      <c r="A88" s="137" t="s">
        <v>306</v>
      </c>
      <c r="B88" s="50"/>
      <c r="D88" s="82" t="s">
        <v>117</v>
      </c>
      <c r="F88" s="61"/>
      <c r="G88" s="61"/>
      <c r="H88" s="61"/>
      <c r="I88" s="61"/>
      <c r="K88" s="61"/>
      <c r="L88" s="61"/>
      <c r="M88" s="61"/>
      <c r="N88" s="61"/>
      <c r="P88" s="82" t="s">
        <v>117</v>
      </c>
      <c r="R88" s="82" t="s">
        <v>117</v>
      </c>
      <c r="T88" s="82" t="s">
        <v>117</v>
      </c>
      <c r="V88" s="62"/>
      <c r="X88" s="61"/>
      <c r="Y88" s="61"/>
      <c r="Z88" s="61"/>
      <c r="AA88" s="61"/>
      <c r="AC88" s="82" t="s">
        <v>117</v>
      </c>
      <c r="AD88" s="133"/>
      <c r="AR88" s="53"/>
      <c r="BD88"/>
      <c r="BE88" s="1" t="s">
        <v>579</v>
      </c>
      <c r="BF88"/>
      <c r="BG88"/>
      <c r="BH88"/>
      <c r="BI88"/>
    </row>
    <row r="89" spans="1:61" x14ac:dyDescent="0.2">
      <c r="A89" s="50"/>
      <c r="B89" s="50"/>
      <c r="D89" s="82" t="s">
        <v>120</v>
      </c>
      <c r="F89" s="80" t="s">
        <v>128</v>
      </c>
      <c r="G89" s="80" t="s">
        <v>128</v>
      </c>
      <c r="H89" s="80" t="s">
        <v>128</v>
      </c>
      <c r="I89" s="80" t="s">
        <v>128</v>
      </c>
      <c r="K89" s="80" t="s">
        <v>130</v>
      </c>
      <c r="L89" s="80" t="s">
        <v>130</v>
      </c>
      <c r="M89" s="80" t="s">
        <v>130</v>
      </c>
      <c r="N89" s="80" t="s">
        <v>130</v>
      </c>
      <c r="P89" s="76" t="s">
        <v>702</v>
      </c>
      <c r="R89" s="76" t="s">
        <v>149</v>
      </c>
      <c r="T89" s="61" t="s">
        <v>149</v>
      </c>
      <c r="V89" s="76" t="s">
        <v>149</v>
      </c>
      <c r="X89" s="80" t="s">
        <v>703</v>
      </c>
      <c r="Y89" s="80" t="s">
        <v>703</v>
      </c>
      <c r="Z89" s="80" t="s">
        <v>703</v>
      </c>
      <c r="AA89" s="80" t="s">
        <v>703</v>
      </c>
      <c r="AC89" s="61" t="s">
        <v>121</v>
      </c>
      <c r="AR89" s="53"/>
      <c r="BD89"/>
      <c r="BE89"/>
      <c r="BF89"/>
      <c r="BG89"/>
      <c r="BH89"/>
      <c r="BI89"/>
    </row>
    <row r="90" spans="1:61" ht="51.75" thickBot="1" x14ac:dyDescent="0.25">
      <c r="A90" s="50" t="s">
        <v>122</v>
      </c>
      <c r="B90" s="50">
        <v>1949</v>
      </c>
      <c r="D90" s="79"/>
      <c r="F90" s="69"/>
      <c r="G90" s="69"/>
      <c r="H90" s="69"/>
      <c r="I90" s="69"/>
      <c r="P90" s="70"/>
      <c r="AC90" s="71"/>
      <c r="AD90" s="72"/>
      <c r="AF90" s="73"/>
      <c r="AG90" s="73"/>
      <c r="AH90" s="73"/>
      <c r="AI90" s="73"/>
      <c r="AJ90" s="73"/>
      <c r="AK90" s="73"/>
      <c r="AL90" s="73"/>
      <c r="AM90" s="73"/>
      <c r="AN90" s="73"/>
      <c r="AO90" s="73"/>
      <c r="AR90" s="53"/>
      <c r="BD90" s="95"/>
      <c r="BE90" s="253" t="s">
        <v>415</v>
      </c>
      <c r="BF90" s="253" t="s">
        <v>419</v>
      </c>
      <c r="BG90" s="253" t="s">
        <v>416</v>
      </c>
      <c r="BH90" s="253" t="s">
        <v>417</v>
      </c>
      <c r="BI90" s="253" t="s">
        <v>585</v>
      </c>
    </row>
    <row r="91" spans="1:61" x14ac:dyDescent="0.2">
      <c r="A91" s="50" t="s">
        <v>122</v>
      </c>
      <c r="B91" s="50">
        <f t="shared" ref="B91:B118" si="31">B90+1</f>
        <v>1950</v>
      </c>
      <c r="D91" s="79"/>
      <c r="F91" s="69"/>
      <c r="G91" s="69"/>
      <c r="H91" s="69"/>
      <c r="I91" s="69"/>
      <c r="P91" s="70"/>
      <c r="AC91" s="71"/>
      <c r="AD91" s="71"/>
      <c r="AF91" s="73"/>
      <c r="AG91" s="73"/>
      <c r="AH91" s="73"/>
      <c r="AI91" s="73"/>
      <c r="AJ91" s="73"/>
      <c r="AK91" s="73"/>
      <c r="AL91" s="73"/>
      <c r="AM91" s="73"/>
      <c r="AN91" s="73"/>
      <c r="AO91" s="73"/>
      <c r="AR91" s="53"/>
      <c r="BD91" s="95">
        <v>1985</v>
      </c>
      <c r="BE91" s="9">
        <v>1</v>
      </c>
      <c r="BF91" s="9">
        <v>1</v>
      </c>
      <c r="BG91" s="9">
        <v>1</v>
      </c>
      <c r="BH91" s="9">
        <v>1</v>
      </c>
      <c r="BI91" s="17">
        <v>1</v>
      </c>
    </row>
    <row r="92" spans="1:61" x14ac:dyDescent="0.2">
      <c r="A92" s="50" t="s">
        <v>122</v>
      </c>
      <c r="B92" s="50">
        <f t="shared" si="31"/>
        <v>1951</v>
      </c>
      <c r="D92" s="79"/>
      <c r="F92" s="69"/>
      <c r="G92" s="69"/>
      <c r="H92" s="69"/>
      <c r="I92" s="69"/>
      <c r="P92" s="70"/>
      <c r="AC92" s="71"/>
      <c r="AD92" s="71"/>
      <c r="AF92" s="73"/>
      <c r="AG92" s="73"/>
      <c r="AH92" s="73"/>
      <c r="AI92" s="73"/>
      <c r="AJ92" s="73"/>
      <c r="AK92" s="73"/>
      <c r="AL92" s="73"/>
      <c r="AM92" s="73"/>
      <c r="AN92" s="73"/>
      <c r="AO92" s="73"/>
      <c r="AR92" s="53"/>
      <c r="BD92" s="95">
        <v>1986</v>
      </c>
      <c r="BE92" s="9">
        <v>1.0020336592800534</v>
      </c>
      <c r="BF92" s="9">
        <v>1.0192305476500476</v>
      </c>
      <c r="BG92" s="9">
        <v>1.0121109621818536</v>
      </c>
      <c r="BH92" s="9">
        <v>0.97592898535522632</v>
      </c>
      <c r="BI92" s="17">
        <v>0.99532183831316356</v>
      </c>
    </row>
    <row r="93" spans="1:61" x14ac:dyDescent="0.2">
      <c r="A93" s="50" t="s">
        <v>122</v>
      </c>
      <c r="B93" s="50">
        <f t="shared" si="31"/>
        <v>1952</v>
      </c>
      <c r="D93" s="79"/>
      <c r="F93" s="69"/>
      <c r="G93" s="69"/>
      <c r="H93" s="69"/>
      <c r="I93" s="69"/>
      <c r="P93" s="70"/>
      <c r="AC93" s="71"/>
      <c r="AD93" s="71"/>
      <c r="AF93" s="73"/>
      <c r="AG93" s="73"/>
      <c r="AH93" s="73"/>
      <c r="AI93" s="73"/>
      <c r="AJ93" s="73"/>
      <c r="AK93" s="73"/>
      <c r="AL93" s="73"/>
      <c r="AM93" s="73"/>
      <c r="AN93" s="73"/>
      <c r="AO93" s="73"/>
      <c r="AR93" s="53"/>
      <c r="BD93" s="95">
        <v>1987</v>
      </c>
      <c r="BE93" s="9">
        <v>1.0257750890035429</v>
      </c>
      <c r="BF93" s="9">
        <v>1.0309947113113413</v>
      </c>
      <c r="BG93" s="9">
        <v>1.023930061536239</v>
      </c>
      <c r="BH93" s="9">
        <v>0.98057998928525658</v>
      </c>
      <c r="BI93" s="17">
        <v>0.99092866255128809</v>
      </c>
    </row>
    <row r="94" spans="1:61" x14ac:dyDescent="0.2">
      <c r="A94" s="50" t="s">
        <v>122</v>
      </c>
      <c r="B94" s="50">
        <f t="shared" si="31"/>
        <v>1953</v>
      </c>
      <c r="D94" s="79"/>
      <c r="F94" s="69"/>
      <c r="G94" s="69"/>
      <c r="H94" s="69"/>
      <c r="I94" s="69"/>
      <c r="P94" s="70"/>
      <c r="AC94" s="71"/>
      <c r="AD94" s="71"/>
      <c r="AF94" s="73"/>
      <c r="AG94" s="73"/>
      <c r="AH94" s="73"/>
      <c r="AI94" s="73"/>
      <c r="AJ94" s="73"/>
      <c r="AK94" s="73"/>
      <c r="AL94" s="73"/>
      <c r="AM94" s="73"/>
      <c r="AN94" s="73"/>
      <c r="AO94" s="73"/>
      <c r="AR94" s="53"/>
      <c r="BD94" s="95">
        <v>1988</v>
      </c>
      <c r="BE94" s="9">
        <v>1.0874416489199918</v>
      </c>
      <c r="BF94" s="9">
        <v>1.0499487262210647</v>
      </c>
      <c r="BG94" s="9">
        <v>1.0353979241746722</v>
      </c>
      <c r="BH94" s="9">
        <v>1.0078030115503169</v>
      </c>
      <c r="BI94" s="17">
        <v>0.99255579580702868</v>
      </c>
    </row>
    <row r="95" spans="1:61" x14ac:dyDescent="0.2">
      <c r="A95" s="50" t="s">
        <v>122</v>
      </c>
      <c r="B95" s="50">
        <f t="shared" si="31"/>
        <v>1954</v>
      </c>
      <c r="D95" s="79"/>
      <c r="F95" s="69"/>
      <c r="G95" s="69"/>
      <c r="H95" s="69"/>
      <c r="I95" s="69"/>
      <c r="P95" s="70"/>
      <c r="AC95" s="71"/>
      <c r="AD95" s="71"/>
      <c r="AF95" s="73"/>
      <c r="AG95" s="73"/>
      <c r="AH95" s="73"/>
      <c r="AI95" s="73"/>
      <c r="AJ95" s="73"/>
      <c r="AK95" s="73"/>
      <c r="AL95" s="73"/>
      <c r="AM95" s="73"/>
      <c r="AN95" s="73"/>
      <c r="AO95" s="73"/>
      <c r="AR95" s="53"/>
      <c r="BD95" s="95">
        <v>1989</v>
      </c>
      <c r="BE95" s="9">
        <v>1.137475938364702</v>
      </c>
      <c r="BF95" s="9">
        <v>1.0696055951791124</v>
      </c>
      <c r="BG95" s="9">
        <v>1.0463300716022612</v>
      </c>
      <c r="BH95" s="9">
        <v>1.0082335311188568</v>
      </c>
      <c r="BI95" s="17">
        <v>1.0080653997436821</v>
      </c>
    </row>
    <row r="96" spans="1:61" x14ac:dyDescent="0.2">
      <c r="A96" s="50" t="s">
        <v>122</v>
      </c>
      <c r="B96" s="50">
        <f t="shared" si="31"/>
        <v>1955</v>
      </c>
      <c r="D96" s="79"/>
      <c r="F96" s="69"/>
      <c r="G96" s="69"/>
      <c r="H96" s="69"/>
      <c r="I96" s="69"/>
      <c r="P96" s="70"/>
      <c r="AC96" s="71"/>
      <c r="AD96" s="71"/>
      <c r="AF96" s="73"/>
      <c r="AG96" s="73"/>
      <c r="AH96" s="73"/>
      <c r="AI96" s="73"/>
      <c r="AJ96" s="73"/>
      <c r="AK96" s="73"/>
      <c r="AL96" s="73"/>
      <c r="AM96" s="73"/>
      <c r="AN96" s="73"/>
      <c r="AO96" s="73"/>
      <c r="AR96" s="53"/>
      <c r="BD96" s="95">
        <v>1990</v>
      </c>
      <c r="BE96" s="9">
        <v>1.0914935388431937</v>
      </c>
      <c r="BF96" s="9">
        <v>1.0755625712935968</v>
      </c>
      <c r="BG96" s="9">
        <v>1.056464136933756</v>
      </c>
      <c r="BH96" s="9">
        <v>0.95314900400077218</v>
      </c>
      <c r="BI96" s="17">
        <v>1.0077897366393302</v>
      </c>
    </row>
    <row r="97" spans="1:61" x14ac:dyDescent="0.2">
      <c r="A97" s="50" t="s">
        <v>122</v>
      </c>
      <c r="B97" s="50">
        <f t="shared" si="31"/>
        <v>1956</v>
      </c>
      <c r="D97" s="79"/>
      <c r="F97" s="69"/>
      <c r="G97" s="69"/>
      <c r="H97" s="69"/>
      <c r="I97" s="69"/>
      <c r="P97" s="70"/>
      <c r="AC97" s="71"/>
      <c r="AD97" s="71"/>
      <c r="AF97" s="73"/>
      <c r="AG97" s="73"/>
      <c r="AH97" s="73"/>
      <c r="AI97" s="73"/>
      <c r="AJ97" s="73"/>
      <c r="AK97" s="73"/>
      <c r="AL97" s="73"/>
      <c r="AM97" s="73"/>
      <c r="AN97" s="73"/>
      <c r="AO97" s="73"/>
      <c r="AR97" s="53"/>
      <c r="BD97" s="95">
        <v>1991</v>
      </c>
      <c r="BE97" s="9">
        <v>1.1232655394460189</v>
      </c>
      <c r="BF97" s="9">
        <v>1.0866814918941341</v>
      </c>
      <c r="BG97" s="9">
        <v>1.0738063702406406</v>
      </c>
      <c r="BH97" s="9">
        <v>0.97593598364286249</v>
      </c>
      <c r="BI97" s="17">
        <v>0.98635410854565708</v>
      </c>
    </row>
    <row r="98" spans="1:61" x14ac:dyDescent="0.2">
      <c r="A98" s="50" t="s">
        <v>122</v>
      </c>
      <c r="B98" s="50">
        <f t="shared" si="31"/>
        <v>1957</v>
      </c>
      <c r="D98" s="79"/>
      <c r="F98" s="69"/>
      <c r="G98" s="69"/>
      <c r="H98" s="69"/>
      <c r="I98" s="69"/>
      <c r="P98" s="70"/>
      <c r="AC98" s="71"/>
      <c r="AD98" s="71"/>
      <c r="AF98" s="73"/>
      <c r="AG98" s="73"/>
      <c r="AH98" s="73"/>
      <c r="AI98" s="73"/>
      <c r="AJ98" s="73"/>
      <c r="AK98" s="73"/>
      <c r="AL98" s="73"/>
      <c r="AM98" s="73"/>
      <c r="AN98" s="73"/>
      <c r="AO98" s="73"/>
      <c r="AR98" s="53"/>
      <c r="BD98" s="95">
        <v>1992</v>
      </c>
      <c r="BE98" s="9">
        <v>1.1203299959180515</v>
      </c>
      <c r="BF98" s="9">
        <v>1.102317113919967</v>
      </c>
      <c r="BG98" s="9">
        <v>1.0912023211145085</v>
      </c>
      <c r="BH98" s="9">
        <v>0.96762157726603337</v>
      </c>
      <c r="BI98" s="17">
        <v>0.96256172510150295</v>
      </c>
    </row>
    <row r="99" spans="1:61" x14ac:dyDescent="0.2">
      <c r="A99" s="50" t="s">
        <v>122</v>
      </c>
      <c r="B99" s="50">
        <f t="shared" si="31"/>
        <v>1958</v>
      </c>
      <c r="D99" s="79"/>
      <c r="F99" s="69"/>
      <c r="G99" s="69"/>
      <c r="H99" s="69"/>
      <c r="I99" s="69"/>
      <c r="P99" s="70"/>
      <c r="AC99" s="71"/>
      <c r="AD99" s="71"/>
      <c r="AF99" s="73"/>
      <c r="AG99" s="73"/>
      <c r="AH99" s="73"/>
      <c r="AI99" s="73"/>
      <c r="AJ99" s="73"/>
      <c r="AK99" s="73"/>
      <c r="AL99" s="73"/>
      <c r="AM99" s="73"/>
      <c r="AN99" s="73"/>
      <c r="AO99" s="73"/>
      <c r="AR99" s="53"/>
      <c r="BD99" s="95">
        <v>1993</v>
      </c>
      <c r="BE99" s="9">
        <v>1.177349641673664</v>
      </c>
      <c r="BF99" s="9">
        <v>1.1110394174376939</v>
      </c>
      <c r="BG99" s="9">
        <v>1.108518507200039</v>
      </c>
      <c r="BH99" s="9">
        <v>1.0076488428657537</v>
      </c>
      <c r="BI99" s="17">
        <v>0.94868892379392955</v>
      </c>
    </row>
    <row r="100" spans="1:61" x14ac:dyDescent="0.2">
      <c r="A100" s="50" t="s">
        <v>122</v>
      </c>
      <c r="B100" s="50">
        <f t="shared" si="31"/>
        <v>1959</v>
      </c>
      <c r="D100" s="79"/>
      <c r="F100" s="69"/>
      <c r="G100" s="69"/>
      <c r="H100" s="69"/>
      <c r="I100" s="69"/>
      <c r="P100" s="70"/>
      <c r="AC100" s="71"/>
      <c r="AD100" s="71"/>
      <c r="AF100" s="73"/>
      <c r="AG100" s="73"/>
      <c r="AH100" s="73"/>
      <c r="AI100" s="73"/>
      <c r="AJ100" s="73"/>
      <c r="AK100" s="73"/>
      <c r="AL100" s="73"/>
      <c r="AM100" s="73"/>
      <c r="AN100" s="73"/>
      <c r="AO100" s="73"/>
      <c r="AR100" s="53"/>
      <c r="BD100" s="95">
        <v>1994</v>
      </c>
      <c r="BE100" s="9">
        <v>1.1710367279175466</v>
      </c>
      <c r="BF100" s="9">
        <v>1.1188860339443942</v>
      </c>
      <c r="BG100" s="9">
        <v>1.1232146924431996</v>
      </c>
      <c r="BH100" s="9">
        <v>0.98893846031021859</v>
      </c>
      <c r="BI100" s="17">
        <v>0.94222065511706909</v>
      </c>
    </row>
    <row r="101" spans="1:61" x14ac:dyDescent="0.2">
      <c r="A101" s="50" t="s">
        <v>122</v>
      </c>
      <c r="B101" s="50">
        <f t="shared" si="31"/>
        <v>1960</v>
      </c>
      <c r="D101" s="79"/>
      <c r="F101" s="69"/>
      <c r="G101" s="69"/>
      <c r="H101" s="69"/>
      <c r="I101" s="69"/>
      <c r="P101" s="70"/>
      <c r="AC101" s="71"/>
      <c r="AD101" s="71"/>
      <c r="AF101" s="73"/>
      <c r="AG101" s="73"/>
      <c r="AH101" s="73"/>
      <c r="AI101" s="73"/>
      <c r="AJ101" s="73"/>
      <c r="AK101" s="73"/>
      <c r="AL101" s="73"/>
      <c r="AM101" s="73"/>
      <c r="AN101" s="73"/>
      <c r="AO101" s="73"/>
      <c r="AR101" s="53"/>
      <c r="BD101" s="95">
        <v>1995</v>
      </c>
      <c r="BE101" s="9">
        <v>1.1972270107574494</v>
      </c>
      <c r="BF101" s="9">
        <v>1.1405823318623329</v>
      </c>
      <c r="BG101" s="9">
        <v>1.1378982019065542</v>
      </c>
      <c r="BH101" s="9">
        <v>1.0043976576628382</v>
      </c>
      <c r="BI101" s="17">
        <v>0.91841879795217218</v>
      </c>
    </row>
    <row r="102" spans="1:61" x14ac:dyDescent="0.2">
      <c r="A102" s="50" t="s">
        <v>122</v>
      </c>
      <c r="B102" s="50">
        <f t="shared" si="31"/>
        <v>1961</v>
      </c>
      <c r="D102" s="79"/>
      <c r="F102" s="69"/>
      <c r="G102" s="69"/>
      <c r="H102" s="69"/>
      <c r="I102" s="69"/>
      <c r="P102" s="70"/>
      <c r="AC102" s="71"/>
      <c r="AD102" s="71"/>
      <c r="AF102" s="73"/>
      <c r="AG102" s="73"/>
      <c r="AH102" s="73"/>
      <c r="AI102" s="73"/>
      <c r="AJ102" s="73"/>
      <c r="AK102" s="73"/>
      <c r="AL102" s="73"/>
      <c r="AM102" s="73"/>
      <c r="AN102" s="73"/>
      <c r="AO102" s="73"/>
      <c r="AR102" s="53"/>
      <c r="BD102" s="95">
        <v>1996</v>
      </c>
      <c r="BE102" s="9">
        <v>1.2613833671974832</v>
      </c>
      <c r="BF102" s="9">
        <v>1.1479219716784383</v>
      </c>
      <c r="BG102" s="9">
        <v>1.1525811381445978</v>
      </c>
      <c r="BH102" s="9">
        <v>1.0091397392680514</v>
      </c>
      <c r="BI102" s="17">
        <v>0.94473915374165451</v>
      </c>
    </row>
    <row r="103" spans="1:61" x14ac:dyDescent="0.2">
      <c r="A103" s="50" t="s">
        <v>122</v>
      </c>
      <c r="B103" s="50">
        <f t="shared" si="31"/>
        <v>1962</v>
      </c>
      <c r="D103" s="79"/>
      <c r="F103" s="69"/>
      <c r="G103" s="69"/>
      <c r="H103" s="69"/>
      <c r="I103" s="69"/>
      <c r="P103" s="70"/>
      <c r="AC103" s="71"/>
      <c r="AD103" s="71"/>
      <c r="AF103" s="73"/>
      <c r="AG103" s="73"/>
      <c r="AH103" s="73"/>
      <c r="AI103" s="73"/>
      <c r="AJ103" s="73"/>
      <c r="AK103" s="73"/>
      <c r="AL103" s="73"/>
      <c r="AM103" s="73"/>
      <c r="AN103" s="73"/>
      <c r="AO103" s="73"/>
      <c r="AR103" s="53"/>
      <c r="BD103" s="95">
        <v>1997</v>
      </c>
      <c r="BE103" s="9">
        <v>1.2271672516723804</v>
      </c>
      <c r="BF103" s="9">
        <v>1.1639493484197307</v>
      </c>
      <c r="BG103" s="9">
        <v>1.1672711524536317</v>
      </c>
      <c r="BH103" s="9">
        <v>0.99832307214588223</v>
      </c>
      <c r="BI103" s="17">
        <v>0.90474629804485285</v>
      </c>
    </row>
    <row r="104" spans="1:61" x14ac:dyDescent="0.2">
      <c r="A104" s="50" t="s">
        <v>122</v>
      </c>
      <c r="B104" s="50">
        <f t="shared" si="31"/>
        <v>1963</v>
      </c>
      <c r="D104" s="79"/>
      <c r="F104" s="69"/>
      <c r="G104" s="69"/>
      <c r="H104" s="69"/>
      <c r="I104" s="69"/>
      <c r="P104" s="70"/>
      <c r="AC104" s="71"/>
      <c r="AD104" s="71"/>
      <c r="AF104" s="73"/>
      <c r="AG104" s="73"/>
      <c r="AH104" s="73"/>
      <c r="AI104" s="73"/>
      <c r="AJ104" s="73"/>
      <c r="AK104" s="73"/>
      <c r="AL104" s="73"/>
      <c r="AM104" s="73"/>
      <c r="AN104" s="73"/>
      <c r="AO104" s="73"/>
      <c r="AR104" s="53"/>
      <c r="BD104" s="95">
        <v>1998</v>
      </c>
      <c r="BE104" s="9">
        <v>1.2237950682545191</v>
      </c>
      <c r="BF104" s="9">
        <v>1.1852395771411801</v>
      </c>
      <c r="BG104" s="9">
        <v>1.1820896843370592</v>
      </c>
      <c r="BH104" s="9">
        <v>0.96430950279715122</v>
      </c>
      <c r="BI104" s="17">
        <v>0.90580701527539031</v>
      </c>
    </row>
    <row r="105" spans="1:61" x14ac:dyDescent="0.2">
      <c r="A105" s="50" t="s">
        <v>122</v>
      </c>
      <c r="B105" s="50">
        <f t="shared" si="31"/>
        <v>1964</v>
      </c>
      <c r="D105" s="79"/>
      <c r="F105" s="69"/>
      <c r="G105" s="69"/>
      <c r="H105" s="69"/>
      <c r="I105" s="69"/>
      <c r="P105" s="70"/>
      <c r="AC105" s="71"/>
      <c r="AD105" s="71"/>
      <c r="AF105" s="73"/>
      <c r="AG105" s="73"/>
      <c r="AH105" s="73"/>
      <c r="AI105" s="73"/>
      <c r="AJ105" s="73"/>
      <c r="AK105" s="73"/>
      <c r="AL105" s="73"/>
      <c r="AM105" s="73"/>
      <c r="AN105" s="73"/>
      <c r="AO105" s="73"/>
      <c r="AR105" s="53"/>
      <c r="BD105" s="95">
        <v>1999</v>
      </c>
      <c r="BE105" s="9">
        <v>1.2594882071335987</v>
      </c>
      <c r="BF105" s="9">
        <v>1.2065342017192668</v>
      </c>
      <c r="BG105" s="9">
        <v>1.1970575741248244</v>
      </c>
      <c r="BH105" s="9">
        <v>0.9708699594666691</v>
      </c>
      <c r="BI105" s="17">
        <v>0.89821099250336756</v>
      </c>
    </row>
    <row r="106" spans="1:61" x14ac:dyDescent="0.2">
      <c r="A106" s="50" t="s">
        <v>122</v>
      </c>
      <c r="B106" s="50">
        <f t="shared" si="31"/>
        <v>1965</v>
      </c>
      <c r="D106" s="79"/>
      <c r="F106" s="69"/>
      <c r="G106" s="69"/>
      <c r="H106" s="69"/>
      <c r="I106" s="69"/>
      <c r="P106" s="70"/>
      <c r="AC106" s="71"/>
      <c r="AD106" s="71"/>
      <c r="AF106" s="73"/>
      <c r="AG106" s="73"/>
      <c r="AH106" s="73"/>
      <c r="AI106" s="73"/>
      <c r="AJ106" s="73"/>
      <c r="AK106" s="73"/>
      <c r="AL106" s="73"/>
      <c r="AM106" s="73"/>
      <c r="AN106" s="73"/>
      <c r="AO106" s="73"/>
      <c r="AR106" s="53"/>
      <c r="BD106" s="95">
        <v>2000</v>
      </c>
      <c r="BE106" s="9">
        <v>1.3120110399230065</v>
      </c>
      <c r="BF106" s="9">
        <v>1.2278330473187848</v>
      </c>
      <c r="BG106" s="9">
        <v>1.2121567372590638</v>
      </c>
      <c r="BH106" s="9">
        <v>0.98505988960515678</v>
      </c>
      <c r="BI106" s="17">
        <v>0.89490463192244396</v>
      </c>
    </row>
    <row r="107" spans="1:61" x14ac:dyDescent="0.2">
      <c r="A107" s="50" t="s">
        <v>122</v>
      </c>
      <c r="B107" s="50">
        <f t="shared" si="31"/>
        <v>1966</v>
      </c>
      <c r="D107" s="79"/>
      <c r="F107" s="69"/>
      <c r="G107" s="69"/>
      <c r="H107" s="69"/>
      <c r="I107" s="69"/>
      <c r="P107" s="70"/>
      <c r="AC107" s="71"/>
      <c r="AD107" s="71"/>
      <c r="AF107" s="73"/>
      <c r="AG107" s="73"/>
      <c r="AH107" s="73"/>
      <c r="AI107" s="73"/>
      <c r="AJ107" s="73"/>
      <c r="AK107" s="73"/>
      <c r="AL107" s="73"/>
      <c r="AM107" s="73"/>
      <c r="AN107" s="73"/>
      <c r="AO107" s="73"/>
      <c r="AR107" s="53"/>
      <c r="BD107" s="95">
        <v>2001</v>
      </c>
      <c r="BE107" s="9">
        <v>1.2849900105145728</v>
      </c>
      <c r="BF107" s="9">
        <v>1.2491359482547804</v>
      </c>
      <c r="BG107" s="9">
        <v>1.2273855042536923</v>
      </c>
      <c r="BH107" s="9">
        <v>0.96333847727625754</v>
      </c>
      <c r="BI107" s="17">
        <v>0.87002182585690058</v>
      </c>
    </row>
    <row r="108" spans="1:61" x14ac:dyDescent="0.2">
      <c r="A108" s="50" t="s">
        <v>122</v>
      </c>
      <c r="B108" s="50">
        <f t="shared" si="31"/>
        <v>1967</v>
      </c>
      <c r="D108" s="79"/>
      <c r="F108" s="69"/>
      <c r="G108" s="69"/>
      <c r="H108" s="69"/>
      <c r="I108" s="69"/>
      <c r="P108" s="70"/>
      <c r="AC108" s="71"/>
      <c r="AD108" s="71"/>
      <c r="AF108" s="73"/>
      <c r="AG108" s="73"/>
      <c r="AH108" s="73"/>
      <c r="AI108" s="73"/>
      <c r="AJ108" s="73"/>
      <c r="AK108" s="73"/>
      <c r="AL108" s="73"/>
      <c r="AM108" s="73"/>
      <c r="AN108" s="73"/>
      <c r="AO108" s="73"/>
      <c r="AR108" s="53"/>
      <c r="BD108" s="95">
        <v>2002</v>
      </c>
      <c r="BE108" s="9">
        <v>1.3348647201320571</v>
      </c>
      <c r="BF108" s="9">
        <v>1.2613125040516688</v>
      </c>
      <c r="BG108" s="9">
        <v>1.2379104474234053</v>
      </c>
      <c r="BH108" s="9">
        <v>0.98781886221902981</v>
      </c>
      <c r="BI108" s="17">
        <v>0.86546201394197686</v>
      </c>
    </row>
    <row r="109" spans="1:61" x14ac:dyDescent="0.2">
      <c r="A109" s="50" t="s">
        <v>122</v>
      </c>
      <c r="B109" s="50">
        <f t="shared" si="31"/>
        <v>1968</v>
      </c>
      <c r="D109" s="79"/>
      <c r="F109" s="69"/>
      <c r="G109" s="69"/>
      <c r="H109" s="69"/>
      <c r="I109" s="69"/>
      <c r="P109" s="70"/>
      <c r="AC109" s="71"/>
      <c r="AD109" s="71"/>
      <c r="AF109" s="73"/>
      <c r="AG109" s="73"/>
      <c r="AH109" s="73"/>
      <c r="AI109" s="73"/>
      <c r="AJ109" s="73"/>
      <c r="AK109" s="73"/>
      <c r="AL109" s="73"/>
      <c r="AM109" s="73"/>
      <c r="AN109" s="73"/>
      <c r="AO109" s="73"/>
      <c r="AR109" s="53"/>
      <c r="BD109" s="95">
        <v>2003</v>
      </c>
      <c r="BE109" s="9">
        <v>1.3538184128610296</v>
      </c>
      <c r="BF109" s="9">
        <v>1.2839307360292607</v>
      </c>
      <c r="BG109" s="9">
        <v>1.2485187833655684</v>
      </c>
      <c r="BH109" s="9">
        <v>0.98861808546133256</v>
      </c>
      <c r="BI109" s="17">
        <v>0.8542700672870972</v>
      </c>
    </row>
    <row r="110" spans="1:61" x14ac:dyDescent="0.2">
      <c r="A110" s="50" t="s">
        <v>122</v>
      </c>
      <c r="B110" s="50">
        <f t="shared" si="31"/>
        <v>1969</v>
      </c>
      <c r="D110" s="79"/>
      <c r="F110" s="69"/>
      <c r="G110" s="69"/>
      <c r="H110" s="69"/>
      <c r="I110" s="69"/>
      <c r="P110" s="70"/>
      <c r="AC110" s="71"/>
      <c r="AD110" s="71"/>
      <c r="AF110" s="73"/>
      <c r="AG110" s="73"/>
      <c r="AH110" s="73"/>
      <c r="AI110" s="73"/>
      <c r="AJ110" s="73"/>
      <c r="AK110" s="73"/>
      <c r="AL110" s="73"/>
      <c r="AM110" s="73"/>
      <c r="AN110" s="73"/>
      <c r="AO110" s="73"/>
      <c r="AR110" s="53"/>
      <c r="BD110" s="95">
        <v>2004</v>
      </c>
      <c r="BE110" s="9">
        <v>1.3533069322582358</v>
      </c>
      <c r="BF110" s="9">
        <v>1.2919515838359581</v>
      </c>
      <c r="BG110" s="9">
        <v>1.259215000039327</v>
      </c>
      <c r="BH110" s="9">
        <v>0.96825126287272922</v>
      </c>
      <c r="BI110" s="17">
        <v>0.859136375408182</v>
      </c>
    </row>
    <row r="111" spans="1:61" x14ac:dyDescent="0.2">
      <c r="A111" s="50" t="s">
        <v>122</v>
      </c>
      <c r="B111" s="50">
        <f t="shared" si="31"/>
        <v>1970</v>
      </c>
      <c r="D111" s="79">
        <f t="shared" ref="D111:D153" si="32">D185+D261</f>
        <v>3429.0646211091503</v>
      </c>
      <c r="F111" s="327">
        <f t="shared" ref="F111:H125" si="33">F36</f>
        <v>12707</v>
      </c>
      <c r="G111" s="327">
        <f t="shared" si="33"/>
        <v>4330</v>
      </c>
      <c r="H111" s="327">
        <f t="shared" si="33"/>
        <v>499</v>
      </c>
      <c r="I111" s="327">
        <f>SUM(F111:H111)</f>
        <v>17536</v>
      </c>
      <c r="K111" s="84">
        <f t="shared" ref="K111:M125" si="34">K36</f>
        <v>21.854655920760749</v>
      </c>
      <c r="L111" s="84">
        <f t="shared" si="34"/>
        <v>3.5479479679075436</v>
      </c>
      <c r="M111" s="84">
        <f t="shared" si="34"/>
        <v>0.329468603984029</v>
      </c>
      <c r="N111" s="84">
        <f>SUM(K111:M111)</f>
        <v>25.732072492652321</v>
      </c>
      <c r="P111" s="79">
        <f t="shared" ref="P111:P153" si="35">P185+P261</f>
        <v>195.54428724390681</v>
      </c>
      <c r="R111" s="84">
        <f t="shared" ref="R111:R126" si="36">R185+R261</f>
        <v>133.26033579643865</v>
      </c>
      <c r="T111" s="84">
        <f t="shared" ref="T111:T153" si="37">T185+T261</f>
        <v>133.11494484488128</v>
      </c>
      <c r="V111" s="119">
        <f>R111/T111</f>
        <v>1.0010922211005444</v>
      </c>
      <c r="X111" s="51">
        <f t="shared" ref="X111:AA130" si="38">X36</f>
        <v>1719.8910774188048</v>
      </c>
      <c r="Y111" s="51">
        <f t="shared" si="38"/>
        <v>819.38752145670753</v>
      </c>
      <c r="Z111" s="51">
        <f t="shared" si="38"/>
        <v>660.25772341488789</v>
      </c>
      <c r="AA111" s="51">
        <f t="shared" si="38"/>
        <v>1467.3855207944982</v>
      </c>
      <c r="AC111" s="71">
        <f t="shared" ref="AC111:AC150" si="39">T111/T$155</f>
        <v>1.4552428042868779</v>
      </c>
      <c r="AD111" s="71"/>
      <c r="AF111" s="73">
        <f>I111/I$155</f>
        <v>0.79805975499208115</v>
      </c>
      <c r="AG111" s="73">
        <f>P111/P$155</f>
        <v>1.3948419629245454</v>
      </c>
      <c r="AH111" s="73">
        <f>Wgted_Floorspace!AB93</f>
        <v>0.9958918579496695</v>
      </c>
      <c r="AI111" s="73">
        <f t="shared" ref="AI111:AI152" si="40">AA111/AA$155</f>
        <v>0.96412497554806686</v>
      </c>
      <c r="AJ111" s="73">
        <f>V111/V$155</f>
        <v>0.99415982871020381</v>
      </c>
      <c r="AK111" s="73">
        <f>AG111/(AH111*AI111*AJ111)</f>
        <v>1.4612458096433427</v>
      </c>
      <c r="AL111" s="73">
        <f>AF111*AH111*AI111*AJ111*AK111</f>
        <v>1.1131672351842363</v>
      </c>
      <c r="AM111" s="73">
        <f>AF111*AG111</f>
        <v>1.1131672351842363</v>
      </c>
      <c r="AN111" s="73"/>
      <c r="AO111" s="73">
        <f>AH111*AI111*AJ111</f>
        <v>0.95455668972285712</v>
      </c>
      <c r="AR111" s="53"/>
      <c r="BD111" s="95">
        <v>2005</v>
      </c>
      <c r="BE111" s="9">
        <v>1.3880661081613228</v>
      </c>
      <c r="BF111" s="9">
        <v>1.3071359147114285</v>
      </c>
      <c r="BG111" s="9">
        <v>1.2700095573830721</v>
      </c>
      <c r="BH111" s="9">
        <v>0.97254925868545694</v>
      </c>
      <c r="BI111" s="17">
        <v>0.85974727213556335</v>
      </c>
    </row>
    <row r="112" spans="1:61" x14ac:dyDescent="0.2">
      <c r="A112" s="50" t="s">
        <v>122</v>
      </c>
      <c r="B112" s="50">
        <f t="shared" si="31"/>
        <v>1971</v>
      </c>
      <c r="D112" s="79">
        <f t="shared" si="32"/>
        <v>3472.4767807104663</v>
      </c>
      <c r="F112" s="327">
        <f t="shared" si="33"/>
        <v>12944.9</v>
      </c>
      <c r="G112" s="327">
        <f t="shared" si="33"/>
        <v>4387.3</v>
      </c>
      <c r="H112" s="327">
        <f t="shared" si="33"/>
        <v>565.29999999999995</v>
      </c>
      <c r="I112" s="327">
        <f t="shared" ref="I112:I125" si="41">SUM(F112:H112)</f>
        <v>17897.5</v>
      </c>
      <c r="K112" s="84">
        <f t="shared" si="34"/>
        <v>22.351128148408549</v>
      </c>
      <c r="L112" s="84">
        <f t="shared" si="34"/>
        <v>3.6037057222572542</v>
      </c>
      <c r="M112" s="84">
        <f t="shared" si="34"/>
        <v>0.38468712755004397</v>
      </c>
      <c r="N112" s="84">
        <f t="shared" ref="N112:N125" si="42">SUM(K112:M112)</f>
        <v>26.339520998215846</v>
      </c>
      <c r="P112" s="79">
        <f t="shared" si="35"/>
        <v>194.0202140360646</v>
      </c>
      <c r="R112" s="84">
        <f t="shared" si="36"/>
        <v>131.83522893015711</v>
      </c>
      <c r="T112" s="84">
        <f t="shared" si="37"/>
        <v>133.84194068802708</v>
      </c>
      <c r="V112" s="119">
        <f t="shared" ref="V112:V125" si="43">R112/T112</f>
        <v>0.98500685399842325</v>
      </c>
      <c r="X112" s="51">
        <f t="shared" si="38"/>
        <v>1726.6358294315562</v>
      </c>
      <c r="Y112" s="51">
        <f t="shared" si="38"/>
        <v>821.39487207559409</v>
      </c>
      <c r="Z112" s="51">
        <f t="shared" si="38"/>
        <v>680.50084477276494</v>
      </c>
      <c r="AA112" s="51">
        <f t="shared" si="38"/>
        <v>1471.6871629119066</v>
      </c>
      <c r="AC112" s="71">
        <f t="shared" si="39"/>
        <v>1.4631904879276385</v>
      </c>
      <c r="AD112" s="71"/>
      <c r="AF112" s="73">
        <f t="shared" ref="AF112:AF152" si="44">I112/I$155</f>
        <v>0.81451154567579676</v>
      </c>
      <c r="AG112" s="73">
        <f t="shared" ref="AG112:AG152" si="45">P112/P$155</f>
        <v>1.3839705572965419</v>
      </c>
      <c r="AH112" s="73">
        <f>Wgted_Floorspace!AB94</f>
        <v>0.99612841050999146</v>
      </c>
      <c r="AI112" s="73">
        <f t="shared" si="40"/>
        <v>0.96695130887526048</v>
      </c>
      <c r="AJ112" s="73">
        <f t="shared" ref="AJ112:AJ152" si="46">V112/V$155</f>
        <v>0.97818585002379921</v>
      </c>
      <c r="AK112" s="73">
        <f t="shared" ref="AK112:AK125" si="47">AG112/(AH112*AI112*AJ112)</f>
        <v>1.4688773781469833</v>
      </c>
      <c r="AL112" s="73">
        <f t="shared" ref="AL112:AL125" si="48">AF112*AH112*AI112*AJ112*AK112</f>
        <v>1.1272599977933999</v>
      </c>
      <c r="AM112" s="73">
        <f t="shared" ref="AM112:AM125" si="49">AF112*AG112</f>
        <v>1.1272599977934001</v>
      </c>
      <c r="AN112" s="73"/>
      <c r="AO112" s="73">
        <f t="shared" ref="AO112:AO125" si="50">AH112*AI112*AJ112</f>
        <v>0.94219611377121693</v>
      </c>
      <c r="AR112" s="53"/>
      <c r="BD112" s="95">
        <v>2006</v>
      </c>
      <c r="BE112" s="9">
        <v>1.329579451609175</v>
      </c>
      <c r="BF112" s="9">
        <v>1.3179550403853022</v>
      </c>
      <c r="BG112" s="9">
        <v>1.280909322633667</v>
      </c>
      <c r="BH112" s="9">
        <v>0.94529311874657995</v>
      </c>
      <c r="BI112" s="17">
        <v>0.83316077680597644</v>
      </c>
    </row>
    <row r="113" spans="1:61" x14ac:dyDescent="0.2">
      <c r="A113" s="50" t="s">
        <v>122</v>
      </c>
      <c r="B113" s="50">
        <f t="shared" si="31"/>
        <v>1972</v>
      </c>
      <c r="D113" s="79">
        <f t="shared" si="32"/>
        <v>3606.9519865624638</v>
      </c>
      <c r="F113" s="327">
        <f t="shared" si="33"/>
        <v>13222.45</v>
      </c>
      <c r="G113" s="327">
        <f t="shared" si="33"/>
        <v>4454.1499999999996</v>
      </c>
      <c r="H113" s="327">
        <f t="shared" si="33"/>
        <v>642.65</v>
      </c>
      <c r="I113" s="327">
        <f t="shared" si="41"/>
        <v>18319.25</v>
      </c>
      <c r="K113" s="84">
        <f t="shared" si="34"/>
        <v>22.920837473754105</v>
      </c>
      <c r="L113" s="84">
        <f t="shared" si="34"/>
        <v>3.6678935324718274</v>
      </c>
      <c r="M113" s="84">
        <f t="shared" si="34"/>
        <v>0.45036893636047098</v>
      </c>
      <c r="N113" s="84">
        <f t="shared" si="42"/>
        <v>27.0390999425864</v>
      </c>
      <c r="P113" s="79">
        <f t="shared" si="35"/>
        <v>196.89408608771993</v>
      </c>
      <c r="R113" s="84">
        <f t="shared" si="36"/>
        <v>133.39763506260573</v>
      </c>
      <c r="T113" s="84">
        <f t="shared" si="37"/>
        <v>130.99266966576445</v>
      </c>
      <c r="V113" s="119">
        <f t="shared" si="43"/>
        <v>1.0183595418199942</v>
      </c>
      <c r="X113" s="51">
        <f t="shared" si="38"/>
        <v>1733.478854051564</v>
      </c>
      <c r="Y113" s="51">
        <f t="shared" si="38"/>
        <v>823.47777521453656</v>
      </c>
      <c r="Z113" s="51">
        <f t="shared" si="38"/>
        <v>700.79971424643429</v>
      </c>
      <c r="AA113" s="51">
        <f t="shared" si="38"/>
        <v>1475.9938284911445</v>
      </c>
      <c r="AC113" s="71">
        <f t="shared" si="39"/>
        <v>1.4320416101104814</v>
      </c>
      <c r="AD113" s="71"/>
      <c r="AF113" s="73">
        <f t="shared" si="44"/>
        <v>0.833705301473465</v>
      </c>
      <c r="AG113" s="73">
        <f t="shared" si="45"/>
        <v>1.4044702476235975</v>
      </c>
      <c r="AH113" s="73">
        <f>Wgted_Floorspace!AB95</f>
        <v>0.99639258890052462</v>
      </c>
      <c r="AI113" s="73">
        <f t="shared" si="40"/>
        <v>0.96978094279725002</v>
      </c>
      <c r="AJ113" s="73">
        <f t="shared" si="46"/>
        <v>1.0113075761873149</v>
      </c>
      <c r="AK113" s="73">
        <f t="shared" si="47"/>
        <v>1.4372262761314551</v>
      </c>
      <c r="AL113" s="73">
        <f t="shared" si="48"/>
        <v>1.1709142912055435</v>
      </c>
      <c r="AM113" s="73">
        <f t="shared" si="49"/>
        <v>1.1709142912055435</v>
      </c>
      <c r="AN113" s="73"/>
      <c r="AO113" s="73">
        <f t="shared" si="50"/>
        <v>0.97720885774783761</v>
      </c>
      <c r="AR113" s="53"/>
      <c r="BD113" s="95">
        <v>2007</v>
      </c>
      <c r="BE113" s="9">
        <v>1.3846805531013671</v>
      </c>
      <c r="BF113" s="9">
        <v>1.3367016557397824</v>
      </c>
      <c r="BG113" s="9">
        <v>1.2919078510814088</v>
      </c>
      <c r="BH113" s="9">
        <v>0.97127280749018507</v>
      </c>
      <c r="BI113" s="17">
        <v>0.8255480184550299</v>
      </c>
    </row>
    <row r="114" spans="1:61" x14ac:dyDescent="0.2">
      <c r="A114" s="50" t="s">
        <v>122</v>
      </c>
      <c r="B114" s="50">
        <f t="shared" si="31"/>
        <v>1973</v>
      </c>
      <c r="D114" s="79">
        <f t="shared" si="32"/>
        <v>3431.8180272612067</v>
      </c>
      <c r="F114" s="327">
        <f t="shared" si="33"/>
        <v>13434.683324269568</v>
      </c>
      <c r="G114" s="327">
        <f t="shared" si="33"/>
        <v>4629.2174092124778</v>
      </c>
      <c r="H114" s="327">
        <f t="shared" si="33"/>
        <v>753.04691356951082</v>
      </c>
      <c r="I114" s="327">
        <f t="shared" si="41"/>
        <v>18816.947647051555</v>
      </c>
      <c r="K114" s="84">
        <f t="shared" si="34"/>
        <v>23.357513424262393</v>
      </c>
      <c r="L114" s="84">
        <f t="shared" si="34"/>
        <v>3.8212551366259695</v>
      </c>
      <c r="M114" s="84">
        <f t="shared" si="34"/>
        <v>0.54308090270537379</v>
      </c>
      <c r="N114" s="84">
        <f t="shared" si="42"/>
        <v>27.721849463593735</v>
      </c>
      <c r="P114" s="79">
        <f t="shared" si="35"/>
        <v>182.37910269144749</v>
      </c>
      <c r="R114" s="84">
        <f t="shared" si="36"/>
        <v>123.79469962017178</v>
      </c>
      <c r="T114" s="84">
        <f t="shared" si="37"/>
        <v>128.92156348841567</v>
      </c>
      <c r="V114" s="119">
        <f t="shared" si="43"/>
        <v>0.96023268932272476</v>
      </c>
      <c r="X114" s="51">
        <f t="shared" si="38"/>
        <v>1738.5979900298335</v>
      </c>
      <c r="Y114" s="51">
        <f t="shared" si="38"/>
        <v>825.46460855811074</v>
      </c>
      <c r="Z114" s="51">
        <f t="shared" si="38"/>
        <v>721.17804736908226</v>
      </c>
      <c r="AA114" s="51">
        <f t="shared" si="38"/>
        <v>1473.2383797612094</v>
      </c>
      <c r="AC114" s="71">
        <f t="shared" si="39"/>
        <v>1.4093998070806784</v>
      </c>
      <c r="AD114" s="71"/>
      <c r="AF114" s="73">
        <f t="shared" si="44"/>
        <v>0.85635541907531831</v>
      </c>
      <c r="AG114" s="73">
        <f t="shared" si="45"/>
        <v>1.3009330478534995</v>
      </c>
      <c r="AH114" s="73">
        <f>Wgted_Floorspace!AB96</f>
        <v>0.99924470245621155</v>
      </c>
      <c r="AI114" s="73">
        <f t="shared" si="40"/>
        <v>0.96797051404371137</v>
      </c>
      <c r="AJ114" s="73">
        <f t="shared" si="46"/>
        <v>0.95358324220076118</v>
      </c>
      <c r="AK114" s="73">
        <f t="shared" si="47"/>
        <v>1.4104651279274012</v>
      </c>
      <c r="AL114" s="73">
        <f t="shared" si="48"/>
        <v>1.1140610653835148</v>
      </c>
      <c r="AM114" s="73">
        <f t="shared" si="49"/>
        <v>1.1140610653835148</v>
      </c>
      <c r="AN114" s="73"/>
      <c r="AO114" s="73">
        <f t="shared" si="50"/>
        <v>0.92234329094342593</v>
      </c>
      <c r="AR114" s="53"/>
      <c r="BD114">
        <v>2008</v>
      </c>
      <c r="BE114" s="9">
        <v>1.3848214917888673</v>
      </c>
      <c r="BF114" s="9">
        <v>1.3455967922202123</v>
      </c>
      <c r="BG114" s="9">
        <v>1.3029953188763594</v>
      </c>
      <c r="BH114" s="9">
        <v>0.97628719021262722</v>
      </c>
      <c r="BI114" s="17">
        <v>0.80901841155589971</v>
      </c>
    </row>
    <row r="115" spans="1:61" x14ac:dyDescent="0.2">
      <c r="A115" s="50" t="s">
        <v>122</v>
      </c>
      <c r="B115" s="50">
        <f t="shared" si="31"/>
        <v>1974</v>
      </c>
      <c r="D115" s="79">
        <f t="shared" si="32"/>
        <v>3433.5706481243988</v>
      </c>
      <c r="F115" s="327">
        <f t="shared" si="33"/>
        <v>13638.02869370119</v>
      </c>
      <c r="G115" s="327">
        <f t="shared" si="33"/>
        <v>4607.1965814975219</v>
      </c>
      <c r="H115" s="327">
        <f t="shared" si="33"/>
        <v>842.89224689704656</v>
      </c>
      <c r="I115" s="327">
        <f t="shared" si="41"/>
        <v>19088.117522095756</v>
      </c>
      <c r="K115" s="84">
        <f t="shared" si="34"/>
        <v>23.785031788543989</v>
      </c>
      <c r="L115" s="84">
        <f t="shared" si="34"/>
        <v>3.8104824087968083</v>
      </c>
      <c r="M115" s="84">
        <f t="shared" si="34"/>
        <v>0.62511969082275087</v>
      </c>
      <c r="N115" s="84">
        <f t="shared" si="42"/>
        <v>28.220633888163547</v>
      </c>
      <c r="P115" s="79">
        <f t="shared" si="35"/>
        <v>179.88000357551311</v>
      </c>
      <c r="R115" s="84">
        <f t="shared" si="36"/>
        <v>121.66879956458121</v>
      </c>
      <c r="T115" s="84">
        <f t="shared" si="37"/>
        <v>123.67755965427331</v>
      </c>
      <c r="V115" s="119">
        <f t="shared" si="43"/>
        <v>0.98375808760047201</v>
      </c>
      <c r="X115" s="51">
        <f t="shared" si="38"/>
        <v>1744.0227119869062</v>
      </c>
      <c r="Y115" s="51">
        <f t="shared" si="38"/>
        <v>827.07180850491307</v>
      </c>
      <c r="Z115" s="51">
        <f t="shared" si="38"/>
        <v>741.63654147254829</v>
      </c>
      <c r="AA115" s="51">
        <f t="shared" si="38"/>
        <v>1478.4398647743183</v>
      </c>
      <c r="AC115" s="71">
        <f t="shared" si="39"/>
        <v>1.3520711663771028</v>
      </c>
      <c r="AD115" s="71"/>
      <c r="AF115" s="73">
        <f t="shared" si="44"/>
        <v>0.86869630434214129</v>
      </c>
      <c r="AG115" s="73">
        <f t="shared" si="45"/>
        <v>1.2831066599515868</v>
      </c>
      <c r="AH115" s="73">
        <f>Wgted_Floorspace!AB97</f>
        <v>0.99856129127815807</v>
      </c>
      <c r="AI115" s="73">
        <f t="shared" si="40"/>
        <v>0.97138807646341008</v>
      </c>
      <c r="AJ115" s="73">
        <f t="shared" si="46"/>
        <v>0.9769457311195473</v>
      </c>
      <c r="AK115" s="73">
        <f t="shared" si="47"/>
        <v>1.3540192056177669</v>
      </c>
      <c r="AL115" s="73">
        <f t="shared" si="48"/>
        <v>1.1146300135767322</v>
      </c>
      <c r="AM115" s="73">
        <f t="shared" si="49"/>
        <v>1.114630013576732</v>
      </c>
      <c r="AN115" s="73"/>
      <c r="AO115" s="73">
        <f t="shared" si="50"/>
        <v>0.94762810943008269</v>
      </c>
      <c r="AR115" s="53"/>
      <c r="BD115">
        <v>2009</v>
      </c>
      <c r="BE115" s="9">
        <v>1.3603989110484105</v>
      </c>
      <c r="BF115" s="9">
        <v>1.350182626830589</v>
      </c>
      <c r="BG115" s="9">
        <v>1.3141783689815587</v>
      </c>
      <c r="BH115" s="9">
        <v>0.97153860951814597</v>
      </c>
      <c r="BI115" s="17">
        <v>0.78914967351611298</v>
      </c>
    </row>
    <row r="116" spans="1:61" x14ac:dyDescent="0.2">
      <c r="A116" s="50" t="s">
        <v>122</v>
      </c>
      <c r="B116" s="50">
        <f t="shared" si="31"/>
        <v>1975</v>
      </c>
      <c r="D116" s="79">
        <f t="shared" si="32"/>
        <v>3457.0363749335233</v>
      </c>
      <c r="F116" s="327">
        <f t="shared" si="33"/>
        <v>13922.693802050759</v>
      </c>
      <c r="G116" s="327">
        <f t="shared" si="33"/>
        <v>4801.054584948809</v>
      </c>
      <c r="H116" s="327">
        <f t="shared" si="33"/>
        <v>780.56706170904317</v>
      </c>
      <c r="I116" s="327">
        <f t="shared" si="41"/>
        <v>19504.31544870861</v>
      </c>
      <c r="K116" s="84">
        <f t="shared" si="34"/>
        <v>24.382021249409895</v>
      </c>
      <c r="L116" s="84">
        <f t="shared" si="34"/>
        <v>3.9781636367165798</v>
      </c>
      <c r="M116" s="84">
        <f t="shared" si="34"/>
        <v>0.58481137398056304</v>
      </c>
      <c r="N116" s="84">
        <f t="shared" si="42"/>
        <v>28.94499626010704</v>
      </c>
      <c r="P116" s="79">
        <f t="shared" si="35"/>
        <v>177.24469151581607</v>
      </c>
      <c r="R116" s="84">
        <f t="shared" si="36"/>
        <v>119.43468031115714</v>
      </c>
      <c r="T116" s="84">
        <f t="shared" si="37"/>
        <v>121.16670591865528</v>
      </c>
      <c r="V116" s="119">
        <f t="shared" si="43"/>
        <v>0.98570543290447354</v>
      </c>
      <c r="X116" s="51">
        <f t="shared" si="38"/>
        <v>1751.2430852870239</v>
      </c>
      <c r="Y116" s="51">
        <f t="shared" si="38"/>
        <v>828.60204280701737</v>
      </c>
      <c r="Z116" s="51">
        <f t="shared" si="38"/>
        <v>749.21349191973957</v>
      </c>
      <c r="AA116" s="51">
        <f t="shared" si="38"/>
        <v>1484.0303591389822</v>
      </c>
      <c r="AC116" s="71">
        <f t="shared" si="39"/>
        <v>1.3246219431840731</v>
      </c>
      <c r="AD116" s="71"/>
      <c r="AF116" s="73">
        <f t="shared" si="44"/>
        <v>0.88763738642134227</v>
      </c>
      <c r="AG116" s="73">
        <f t="shared" si="45"/>
        <v>1.2643086480123191</v>
      </c>
      <c r="AH116" s="73">
        <f>Wgted_Floorspace!AB98</f>
        <v>0.99930599195902214</v>
      </c>
      <c r="AI116" s="73">
        <f t="shared" si="40"/>
        <v>0.9750612319949673</v>
      </c>
      <c r="AJ116" s="73">
        <f t="shared" si="46"/>
        <v>0.9788795913904198</v>
      </c>
      <c r="AK116" s="73">
        <f t="shared" si="47"/>
        <v>1.3255418799073817</v>
      </c>
      <c r="AL116" s="73">
        <f t="shared" si="48"/>
        <v>1.1222476239515558</v>
      </c>
      <c r="AM116" s="73">
        <f t="shared" si="49"/>
        <v>1.1222476239515558</v>
      </c>
      <c r="AN116" s="73"/>
      <c r="AO116" s="73">
        <f t="shared" si="50"/>
        <v>0.95380513220801355</v>
      </c>
      <c r="AR116" s="53"/>
      <c r="BD116"/>
      <c r="BE116"/>
      <c r="BF116"/>
      <c r="BG116"/>
      <c r="BH116"/>
      <c r="BI116"/>
    </row>
    <row r="117" spans="1:61" x14ac:dyDescent="0.2">
      <c r="A117" s="50" t="s">
        <v>122</v>
      </c>
      <c r="B117" s="50">
        <f t="shared" si="31"/>
        <v>1976</v>
      </c>
      <c r="D117" s="79">
        <f t="shared" si="32"/>
        <v>3580.9720237093607</v>
      </c>
      <c r="F117" s="327">
        <f t="shared" si="33"/>
        <v>14162.358426573099</v>
      </c>
      <c r="G117" s="327">
        <f t="shared" si="33"/>
        <v>4895.7463252871285</v>
      </c>
      <c r="H117" s="327">
        <f t="shared" si="33"/>
        <v>796.00613989397743</v>
      </c>
      <c r="I117" s="327">
        <f t="shared" si="41"/>
        <v>19854.110891754204</v>
      </c>
      <c r="K117" s="84">
        <f t="shared" si="34"/>
        <v>24.898119202235318</v>
      </c>
      <c r="L117" s="84">
        <f t="shared" si="34"/>
        <v>4.0651778117319362</v>
      </c>
      <c r="M117" s="84">
        <f t="shared" si="34"/>
        <v>0.60161087753002174</v>
      </c>
      <c r="N117" s="84">
        <f t="shared" si="42"/>
        <v>29.564907891497274</v>
      </c>
      <c r="P117" s="79">
        <f t="shared" si="35"/>
        <v>180.36426023975758</v>
      </c>
      <c r="R117" s="84">
        <f t="shared" si="36"/>
        <v>121.12238052124056</v>
      </c>
      <c r="T117" s="84">
        <f t="shared" si="37"/>
        <v>120.03153450271314</v>
      </c>
      <c r="V117" s="119">
        <f t="shared" si="43"/>
        <v>1.0090879952759644</v>
      </c>
      <c r="X117" s="51">
        <f t="shared" si="38"/>
        <v>1758.0489387642181</v>
      </c>
      <c r="Y117" s="51">
        <f t="shared" si="38"/>
        <v>830.34894817462168</v>
      </c>
      <c r="Z117" s="51">
        <f t="shared" si="38"/>
        <v>755.78672999953517</v>
      </c>
      <c r="AA117" s="51">
        <f t="shared" si="38"/>
        <v>1489.1076237403383</v>
      </c>
      <c r="AC117" s="71">
        <f t="shared" si="39"/>
        <v>1.3122119914945243</v>
      </c>
      <c r="AD117" s="71"/>
      <c r="AF117" s="73">
        <f t="shared" si="44"/>
        <v>0.903556505124257</v>
      </c>
      <c r="AG117" s="73">
        <f t="shared" si="45"/>
        <v>1.2865609235643691</v>
      </c>
      <c r="AH117" s="73">
        <f>Wgted_Floorspace!AB99</f>
        <v>0.99951791612078944</v>
      </c>
      <c r="AI117" s="73">
        <f t="shared" si="40"/>
        <v>0.97839717714384888</v>
      </c>
      <c r="AJ117" s="73">
        <f t="shared" si="46"/>
        <v>1.0021002335171678</v>
      </c>
      <c r="AK117" s="73">
        <f t="shared" si="47"/>
        <v>1.3128448928532728</v>
      </c>
      <c r="AL117" s="73">
        <f t="shared" si="48"/>
        <v>1.1624804917252576</v>
      </c>
      <c r="AM117" s="73">
        <f t="shared" si="49"/>
        <v>1.1624804917252578</v>
      </c>
      <c r="AN117" s="73"/>
      <c r="AO117" s="73">
        <f t="shared" si="50"/>
        <v>0.9799793795657159</v>
      </c>
      <c r="AR117" s="53"/>
      <c r="BD117" s="1" t="s">
        <v>579</v>
      </c>
      <c r="BE117"/>
      <c r="BF117"/>
      <c r="BG117"/>
      <c r="BH117"/>
      <c r="BI117"/>
    </row>
    <row r="118" spans="1:61" x14ac:dyDescent="0.2">
      <c r="A118" s="50" t="s">
        <v>122</v>
      </c>
      <c r="B118" s="50">
        <f t="shared" si="31"/>
        <v>1977</v>
      </c>
      <c r="D118" s="79">
        <f t="shared" si="32"/>
        <v>3510.33677420811</v>
      </c>
      <c r="F118" s="327">
        <f t="shared" si="33"/>
        <v>14167.381637950633</v>
      </c>
      <c r="G118" s="327">
        <f t="shared" si="33"/>
        <v>5003.2279737218887</v>
      </c>
      <c r="H118" s="327">
        <f t="shared" si="33"/>
        <v>840.62139366087035</v>
      </c>
      <c r="I118" s="327">
        <f t="shared" si="41"/>
        <v>20011.231005333393</v>
      </c>
      <c r="K118" s="84">
        <f t="shared" si="34"/>
        <v>25.008475376340286</v>
      </c>
      <c r="L118" s="84">
        <f t="shared" si="34"/>
        <v>4.1643708200663552</v>
      </c>
      <c r="M118" s="84">
        <f t="shared" si="34"/>
        <v>0.64171920755090661</v>
      </c>
      <c r="N118" s="84">
        <f t="shared" si="42"/>
        <v>29.814565403957548</v>
      </c>
      <c r="P118" s="79">
        <f t="shared" si="35"/>
        <v>175.41833249901191</v>
      </c>
      <c r="R118" s="84">
        <f t="shared" si="36"/>
        <v>117.73898853283812</v>
      </c>
      <c r="T118" s="84">
        <f t="shared" si="37"/>
        <v>117.75454480388478</v>
      </c>
      <c r="V118" s="119">
        <f t="shared" si="43"/>
        <v>0.99986789239368579</v>
      </c>
      <c r="X118" s="51">
        <f t="shared" si="38"/>
        <v>1765.2150563481157</v>
      </c>
      <c r="Y118" s="51">
        <f t="shared" si="38"/>
        <v>832.33681174205833</v>
      </c>
      <c r="Z118" s="51">
        <f t="shared" si="38"/>
        <v>763.38671890831483</v>
      </c>
      <c r="AA118" s="51">
        <f t="shared" si="38"/>
        <v>1489.8916211607057</v>
      </c>
      <c r="AC118" s="71">
        <f t="shared" si="39"/>
        <v>1.2873194230566483</v>
      </c>
      <c r="AD118" s="71"/>
      <c r="AF118" s="73">
        <f t="shared" si="44"/>
        <v>0.91070700919287784</v>
      </c>
      <c r="AG118" s="73">
        <f t="shared" si="45"/>
        <v>1.2512809997393399</v>
      </c>
      <c r="AH118" s="73">
        <f>Wgted_Floorspace!AB100</f>
        <v>1.0016346581862978</v>
      </c>
      <c r="AI118" s="73">
        <f t="shared" si="40"/>
        <v>0.97891229159947746</v>
      </c>
      <c r="AJ118" s="73">
        <f t="shared" si="46"/>
        <v>0.99294397827021386</v>
      </c>
      <c r="AK118" s="73">
        <f t="shared" si="47"/>
        <v>1.2852185300652954</v>
      </c>
      <c r="AL118" s="73">
        <f t="shared" si="48"/>
        <v>1.1395503769324884</v>
      </c>
      <c r="AM118" s="73">
        <f t="shared" si="49"/>
        <v>1.1395503769324884</v>
      </c>
      <c r="AN118" s="73"/>
      <c r="AO118" s="73">
        <f t="shared" si="50"/>
        <v>0.97359396123534625</v>
      </c>
      <c r="AR118" s="53"/>
      <c r="BD118" s="343"/>
      <c r="BE118" s="344"/>
      <c r="BF118" s="344"/>
      <c r="BG118" s="344"/>
      <c r="BH118" s="344"/>
      <c r="BI118" s="344"/>
    </row>
    <row r="119" spans="1:61" ht="38.25" customHeight="1" thickBot="1" x14ac:dyDescent="0.25">
      <c r="A119" s="50" t="s">
        <v>122</v>
      </c>
      <c r="B119" s="50">
        <f>B118+1</f>
        <v>1978</v>
      </c>
      <c r="D119" s="79">
        <f t="shared" si="32"/>
        <v>3633.0519278021548</v>
      </c>
      <c r="F119" s="327">
        <f t="shared" si="33"/>
        <v>14339.17399286107</v>
      </c>
      <c r="G119" s="327">
        <f t="shared" si="33"/>
        <v>5187.8118066808556</v>
      </c>
      <c r="H119" s="327">
        <f t="shared" si="33"/>
        <v>820.27843618173847</v>
      </c>
      <c r="I119" s="327">
        <f t="shared" si="41"/>
        <v>20347.264235723665</v>
      </c>
      <c r="K119" s="84">
        <f t="shared" si="34"/>
        <v>25.413973651048426</v>
      </c>
      <c r="L119" s="84">
        <f t="shared" si="34"/>
        <v>4.3288656778745231</v>
      </c>
      <c r="M119" s="84">
        <f t="shared" si="34"/>
        <v>0.63191434920029121</v>
      </c>
      <c r="N119" s="84">
        <f t="shared" si="42"/>
        <v>30.374753678123238</v>
      </c>
      <c r="P119" s="79">
        <f t="shared" si="35"/>
        <v>178.55235405178502</v>
      </c>
      <c r="R119" s="84">
        <f t="shared" si="36"/>
        <v>119.60761777037166</v>
      </c>
      <c r="T119" s="84">
        <f t="shared" si="37"/>
        <v>115.9738955853459</v>
      </c>
      <c r="V119" s="119">
        <f t="shared" si="43"/>
        <v>1.0313322421971389</v>
      </c>
      <c r="X119" s="51">
        <f t="shared" si="38"/>
        <v>1772.3457197535281</v>
      </c>
      <c r="Y119" s="51">
        <f t="shared" si="38"/>
        <v>834.42997533176072</v>
      </c>
      <c r="Z119" s="51">
        <f t="shared" si="38"/>
        <v>770.36567259008882</v>
      </c>
      <c r="AA119" s="51">
        <f t="shared" si="38"/>
        <v>1492.8175761729344</v>
      </c>
      <c r="AC119" s="71">
        <f t="shared" si="39"/>
        <v>1.267852961456432</v>
      </c>
      <c r="AD119" s="71"/>
      <c r="AF119" s="73">
        <f t="shared" si="44"/>
        <v>0.92599981242705087</v>
      </c>
      <c r="AG119" s="73">
        <f t="shared" si="45"/>
        <v>1.2736363691348427</v>
      </c>
      <c r="AH119" s="73">
        <f>Wgted_Floorspace!AB101</f>
        <v>1.0032385571812488</v>
      </c>
      <c r="AI119" s="73">
        <f t="shared" si="40"/>
        <v>0.98083474910273294</v>
      </c>
      <c r="AJ119" s="73">
        <f t="shared" si="46"/>
        <v>1.0241904428333795</v>
      </c>
      <c r="AK119" s="73">
        <f t="shared" si="47"/>
        <v>1.2637602017795824</v>
      </c>
      <c r="AL119" s="73">
        <f t="shared" si="48"/>
        <v>1.1793870389191345</v>
      </c>
      <c r="AM119" s="73">
        <f t="shared" si="49"/>
        <v>1.1793870389191345</v>
      </c>
      <c r="AN119" s="73"/>
      <c r="AO119" s="73">
        <f t="shared" si="50"/>
        <v>1.0078149061359529</v>
      </c>
      <c r="AR119" s="53"/>
      <c r="BD119" s="95"/>
      <c r="BE119" s="253" t="s">
        <v>415</v>
      </c>
      <c r="BF119" s="253" t="s">
        <v>419</v>
      </c>
      <c r="BG119" s="253" t="s">
        <v>416</v>
      </c>
      <c r="BH119" s="342" t="s">
        <v>698</v>
      </c>
      <c r="BI119" s="253" t="s">
        <v>588</v>
      </c>
    </row>
    <row r="120" spans="1:61" x14ac:dyDescent="0.2">
      <c r="A120" s="50" t="s">
        <v>122</v>
      </c>
      <c r="B120" s="50">
        <f t="shared" ref="B120:B141" si="51">B119+1</f>
        <v>1979</v>
      </c>
      <c r="D120" s="79">
        <f t="shared" si="32"/>
        <v>3445.6380088577944</v>
      </c>
      <c r="F120" s="327">
        <f t="shared" si="33"/>
        <v>14846.17563232252</v>
      </c>
      <c r="G120" s="327">
        <f t="shared" si="33"/>
        <v>5073.1268343860829</v>
      </c>
      <c r="H120" s="327">
        <f t="shared" si="33"/>
        <v>828.89134152743509</v>
      </c>
      <c r="I120" s="327">
        <f t="shared" si="41"/>
        <v>20748.193808236039</v>
      </c>
      <c r="K120" s="84">
        <f t="shared" si="34"/>
        <v>26.406127400088444</v>
      </c>
      <c r="L120" s="84">
        <f t="shared" si="34"/>
        <v>4.2433796922351759</v>
      </c>
      <c r="M120" s="84">
        <f t="shared" si="34"/>
        <v>0.64448248336913372</v>
      </c>
      <c r="N120" s="84">
        <f t="shared" si="42"/>
        <v>31.293989575692756</v>
      </c>
      <c r="P120" s="79">
        <f t="shared" si="35"/>
        <v>166.06929936667746</v>
      </c>
      <c r="R120" s="84">
        <f t="shared" si="36"/>
        <v>110.10542457437751</v>
      </c>
      <c r="T120" s="84">
        <f t="shared" si="37"/>
        <v>107.69065915123582</v>
      </c>
      <c r="V120" s="119">
        <f t="shared" si="43"/>
        <v>1.0224231650374662</v>
      </c>
      <c r="X120" s="51">
        <f t="shared" si="38"/>
        <v>1778.6484583004692</v>
      </c>
      <c r="Y120" s="51">
        <f t="shared" si="38"/>
        <v>836.44265770632614</v>
      </c>
      <c r="Z120" s="51">
        <f t="shared" si="38"/>
        <v>777.52348357447806</v>
      </c>
      <c r="AA120" s="51">
        <f t="shared" si="38"/>
        <v>1508.2753643486085</v>
      </c>
      <c r="AC120" s="71">
        <f t="shared" si="39"/>
        <v>1.1772987398324646</v>
      </c>
      <c r="AD120" s="71"/>
      <c r="AF120" s="73">
        <f t="shared" si="44"/>
        <v>0.94424603484996972</v>
      </c>
      <c r="AG120" s="73">
        <f t="shared" si="45"/>
        <v>1.1845931720888885</v>
      </c>
      <c r="AH120" s="73">
        <f>Wgted_Floorspace!AB102</f>
        <v>0.99856712706200779</v>
      </c>
      <c r="AI120" s="73">
        <f t="shared" si="40"/>
        <v>0.99099107096614469</v>
      </c>
      <c r="AJ120" s="73">
        <f t="shared" si="46"/>
        <v>1.0153430595091046</v>
      </c>
      <c r="AK120" s="73">
        <f t="shared" si="47"/>
        <v>1.1789880799464352</v>
      </c>
      <c r="AL120" s="73">
        <f t="shared" si="48"/>
        <v>1.1185474056552809</v>
      </c>
      <c r="AM120" s="73">
        <f t="shared" si="49"/>
        <v>1.1185474056552807</v>
      </c>
      <c r="AN120" s="73"/>
      <c r="AO120" s="73">
        <f t="shared" si="50"/>
        <v>1.0047541550570283</v>
      </c>
      <c r="AR120" s="53"/>
      <c r="BD120" s="95">
        <v>1985</v>
      </c>
      <c r="BE120" s="9">
        <f t="shared" ref="BE120:BE144" si="52">AM126</f>
        <v>1</v>
      </c>
      <c r="BF120" s="9">
        <f t="shared" ref="BF120:BF144" si="53">AF126</f>
        <v>1</v>
      </c>
      <c r="BG120" s="9">
        <f t="shared" ref="BG120:BG144" si="54">AI126</f>
        <v>1</v>
      </c>
      <c r="BH120" s="9">
        <f>AO126/AI126</f>
        <v>1</v>
      </c>
      <c r="BI120" s="9">
        <f t="shared" ref="BI120:BI144" si="55">AK126</f>
        <v>1</v>
      </c>
    </row>
    <row r="121" spans="1:61" x14ac:dyDescent="0.2">
      <c r="A121" s="50" t="s">
        <v>122</v>
      </c>
      <c r="B121" s="50">
        <f t="shared" si="51"/>
        <v>1980</v>
      </c>
      <c r="D121" s="79">
        <f t="shared" si="32"/>
        <v>3295.0875293686659</v>
      </c>
      <c r="F121" s="327">
        <f t="shared" si="33"/>
        <v>15042.250471454377</v>
      </c>
      <c r="G121" s="327">
        <f t="shared" si="33"/>
        <v>5160.7927947100134</v>
      </c>
      <c r="H121" s="327">
        <f t="shared" si="33"/>
        <v>839.70620023383424</v>
      </c>
      <c r="I121" s="327">
        <f t="shared" si="41"/>
        <v>21042.749466398225</v>
      </c>
      <c r="K121" s="84">
        <f t="shared" si="34"/>
        <v>26.852635349971866</v>
      </c>
      <c r="L121" s="84">
        <f t="shared" si="34"/>
        <v>4.3262360051101094</v>
      </c>
      <c r="M121" s="84">
        <f t="shared" si="34"/>
        <v>0.6585529566732784</v>
      </c>
      <c r="N121" s="84">
        <f t="shared" si="42"/>
        <v>31.837424311755253</v>
      </c>
      <c r="P121" s="79">
        <f t="shared" si="35"/>
        <v>156.59016112083512</v>
      </c>
      <c r="R121" s="84">
        <f t="shared" si="36"/>
        <v>103.49730232894589</v>
      </c>
      <c r="T121" s="84">
        <f t="shared" si="37"/>
        <v>102.29283198467149</v>
      </c>
      <c r="V121" s="119">
        <f t="shared" si="43"/>
        <v>1.0117747286970693</v>
      </c>
      <c r="X121" s="51">
        <f t="shared" si="38"/>
        <v>1785.1474685207518</v>
      </c>
      <c r="Y121" s="51">
        <f t="shared" si="38"/>
        <v>838.28903372068089</v>
      </c>
      <c r="Z121" s="51">
        <f t="shared" si="38"/>
        <v>784.26592121135968</v>
      </c>
      <c r="AA121" s="51">
        <f t="shared" si="38"/>
        <v>1512.9878518296448</v>
      </c>
      <c r="AC121" s="71">
        <f t="shared" si="39"/>
        <v>1.1182884675292264</v>
      </c>
      <c r="AD121" s="71"/>
      <c r="AF121" s="73">
        <f t="shared" si="44"/>
        <v>0.95765120229890022</v>
      </c>
      <c r="AG121" s="73">
        <f t="shared" si="45"/>
        <v>1.1169772883214846</v>
      </c>
      <c r="AH121" s="73">
        <f>Wgted_Floorspace!AB103</f>
        <v>0.99887627433324211</v>
      </c>
      <c r="AI121" s="73">
        <f t="shared" si="40"/>
        <v>0.99408734444917912</v>
      </c>
      <c r="AJ121" s="73">
        <f t="shared" si="46"/>
        <v>1.0047683617689078</v>
      </c>
      <c r="AK121" s="73">
        <f t="shared" si="47"/>
        <v>1.1195465307009047</v>
      </c>
      <c r="AL121" s="73">
        <f t="shared" si="48"/>
        <v>1.0696746431016351</v>
      </c>
      <c r="AM121" s="73">
        <f t="shared" si="49"/>
        <v>1.0696746431016351</v>
      </c>
      <c r="AN121" s="73"/>
      <c r="AO121" s="73">
        <f t="shared" si="50"/>
        <v>0.99770510442490346</v>
      </c>
      <c r="AR121" s="53"/>
      <c r="BD121" s="95">
        <v>1986</v>
      </c>
      <c r="BE121" s="9">
        <f t="shared" si="52"/>
        <v>0.98098189836824512</v>
      </c>
      <c r="BF121" s="9">
        <f t="shared" si="53"/>
        <v>1.0011774526793566</v>
      </c>
      <c r="BG121" s="9">
        <f t="shared" si="54"/>
        <v>1.0065676855558621</v>
      </c>
      <c r="BH121" s="9">
        <f t="shared" ref="BH121:BH144" si="56">AO127/AI127</f>
        <v>0.96562981188007591</v>
      </c>
      <c r="BI121" s="9">
        <f t="shared" si="55"/>
        <v>1.0080829839596208</v>
      </c>
    </row>
    <row r="122" spans="1:61" x14ac:dyDescent="0.2">
      <c r="A122" s="50" t="s">
        <v>122</v>
      </c>
      <c r="B122" s="50">
        <f t="shared" si="51"/>
        <v>1981</v>
      </c>
      <c r="D122" s="79">
        <f t="shared" si="32"/>
        <v>3117.5652013337371</v>
      </c>
      <c r="F122" s="327">
        <f t="shared" si="33"/>
        <v>15538.488147723396</v>
      </c>
      <c r="G122" s="327">
        <f t="shared" si="33"/>
        <v>5371.8923652731009</v>
      </c>
      <c r="H122" s="327">
        <f t="shared" si="33"/>
        <v>882.6525102417213</v>
      </c>
      <c r="I122" s="327">
        <f t="shared" si="41"/>
        <v>21793.033023238218</v>
      </c>
      <c r="K122" s="84">
        <f t="shared" si="34"/>
        <v>27.766361162945987</v>
      </c>
      <c r="L122" s="84">
        <f t="shared" si="34"/>
        <v>4.509020982692773</v>
      </c>
      <c r="M122" s="84">
        <f t="shared" si="34"/>
        <v>0.69594384757843142</v>
      </c>
      <c r="N122" s="84">
        <f t="shared" si="42"/>
        <v>32.971325993217192</v>
      </c>
      <c r="P122" s="79">
        <f t="shared" si="35"/>
        <v>143.05329588632446</v>
      </c>
      <c r="R122" s="84">
        <f t="shared" si="36"/>
        <v>94.5538314708689</v>
      </c>
      <c r="T122" s="84">
        <f t="shared" si="37"/>
        <v>96.146050395362408</v>
      </c>
      <c r="V122" s="119">
        <f t="shared" si="43"/>
        <v>0.98343958053454983</v>
      </c>
      <c r="X122" s="51">
        <f t="shared" si="38"/>
        <v>1786.9409751433345</v>
      </c>
      <c r="Y122" s="51">
        <f t="shared" si="38"/>
        <v>839.37292039609588</v>
      </c>
      <c r="Z122" s="51">
        <f t="shared" si="38"/>
        <v>788.46866632469198</v>
      </c>
      <c r="AA122" s="51">
        <f t="shared" si="38"/>
        <v>1512.9296577516036</v>
      </c>
      <c r="AC122" s="71">
        <f t="shared" si="39"/>
        <v>1.0510904554067801</v>
      </c>
      <c r="AD122" s="71"/>
      <c r="AF122" s="73">
        <f t="shared" si="44"/>
        <v>0.99179645272923278</v>
      </c>
      <c r="AG122" s="73">
        <f t="shared" si="45"/>
        <v>1.0204171282591341</v>
      </c>
      <c r="AH122" s="73">
        <f>Wgted_Floorspace!AB104</f>
        <v>0.99961115166001135</v>
      </c>
      <c r="AI122" s="73">
        <f t="shared" si="40"/>
        <v>0.99404910885037201</v>
      </c>
      <c r="AJ122" s="73">
        <f t="shared" si="46"/>
        <v>0.97662942966057475</v>
      </c>
      <c r="AK122" s="73">
        <f t="shared" si="47"/>
        <v>1.0514993291754291</v>
      </c>
      <c r="AL122" s="73">
        <f t="shared" si="48"/>
        <v>1.0120460881115598</v>
      </c>
      <c r="AM122" s="73">
        <f t="shared" si="49"/>
        <v>1.0120460881115598</v>
      </c>
      <c r="AN122" s="73"/>
      <c r="AO122" s="73">
        <f t="shared" si="50"/>
        <v>0.97044011341341585</v>
      </c>
      <c r="AR122" s="53"/>
      <c r="BD122" s="95">
        <v>1987</v>
      </c>
      <c r="BE122" s="9">
        <f t="shared" si="52"/>
        <v>0.95824587751881674</v>
      </c>
      <c r="BF122" s="9">
        <f t="shared" si="53"/>
        <v>1.0019023399265889</v>
      </c>
      <c r="BG122" s="9">
        <f t="shared" si="54"/>
        <v>1.0205430132807023</v>
      </c>
      <c r="BH122" s="9">
        <f t="shared" si="56"/>
        <v>0.94062196179875468</v>
      </c>
      <c r="BI122" s="9">
        <f t="shared" si="55"/>
        <v>0.99633443448434655</v>
      </c>
    </row>
    <row r="123" spans="1:61" x14ac:dyDescent="0.2">
      <c r="A123" s="50" t="s">
        <v>122</v>
      </c>
      <c r="B123" s="50">
        <f t="shared" si="51"/>
        <v>1982</v>
      </c>
      <c r="D123" s="79">
        <f t="shared" si="32"/>
        <v>3184.2131826064756</v>
      </c>
      <c r="F123" s="327">
        <f t="shared" si="33"/>
        <v>15509.414062985663</v>
      </c>
      <c r="G123" s="327">
        <f t="shared" si="33"/>
        <v>5428.1564725031421</v>
      </c>
      <c r="H123" s="327">
        <f t="shared" si="33"/>
        <v>903.88030914347075</v>
      </c>
      <c r="I123" s="327">
        <f t="shared" si="41"/>
        <v>21841.450844632276</v>
      </c>
      <c r="K123" s="84">
        <f t="shared" si="34"/>
        <v>27.7557052896375</v>
      </c>
      <c r="L123" s="84">
        <f t="shared" si="34"/>
        <v>4.5601568213199251</v>
      </c>
      <c r="M123" s="84">
        <f t="shared" si="34"/>
        <v>0.71621182022404462</v>
      </c>
      <c r="N123" s="84">
        <f t="shared" si="42"/>
        <v>33.032073931181472</v>
      </c>
      <c r="P123" s="79">
        <f t="shared" si="35"/>
        <v>145.7876221344986</v>
      </c>
      <c r="R123" s="84">
        <f t="shared" si="36"/>
        <v>96.397616124268112</v>
      </c>
      <c r="T123" s="84">
        <f t="shared" si="37"/>
        <v>96.07166272255354</v>
      </c>
      <c r="V123" s="119">
        <f t="shared" si="43"/>
        <v>1.0033928152430951</v>
      </c>
      <c r="X123" s="51">
        <f t="shared" si="38"/>
        <v>1789.6037320893056</v>
      </c>
      <c r="Y123" s="51">
        <f t="shared" si="38"/>
        <v>840.09310424632133</v>
      </c>
      <c r="Z123" s="51">
        <f t="shared" si="38"/>
        <v>792.37462413882724</v>
      </c>
      <c r="AA123" s="51">
        <f t="shared" si="38"/>
        <v>1512.3571307672257</v>
      </c>
      <c r="AC123" s="71">
        <f t="shared" si="39"/>
        <v>1.0502772324759597</v>
      </c>
      <c r="AD123" s="71"/>
      <c r="AF123" s="73">
        <f t="shared" si="44"/>
        <v>0.99399993782725926</v>
      </c>
      <c r="AG123" s="73">
        <f t="shared" si="45"/>
        <v>1.039921420841827</v>
      </c>
      <c r="AH123" s="73">
        <f>Wgted_Floorspace!AB105</f>
        <v>1.000781079393672</v>
      </c>
      <c r="AI123" s="73">
        <f t="shared" si="40"/>
        <v>0.99367293806430956</v>
      </c>
      <c r="AJ123" s="73">
        <f t="shared" si="46"/>
        <v>0.99644449163184301</v>
      </c>
      <c r="AK123" s="73">
        <f t="shared" si="47"/>
        <v>1.0494575228303431</v>
      </c>
      <c r="AL123" s="73">
        <f t="shared" si="48"/>
        <v>1.0336818276620112</v>
      </c>
      <c r="AM123" s="73">
        <f t="shared" si="49"/>
        <v>1.0336818276620112</v>
      </c>
      <c r="AN123" s="73"/>
      <c r="AO123" s="73">
        <f t="shared" si="50"/>
        <v>0.99091330351056273</v>
      </c>
      <c r="AR123" s="53"/>
      <c r="BD123" s="95">
        <v>1988</v>
      </c>
      <c r="BE123" s="9">
        <f t="shared" si="52"/>
        <v>1.0485183598351848</v>
      </c>
      <c r="BF123" s="9">
        <f t="shared" si="53"/>
        <v>1.0152251361317839</v>
      </c>
      <c r="BG123" s="9">
        <f t="shared" si="54"/>
        <v>1.031642120262878</v>
      </c>
      <c r="BH123" s="9">
        <f t="shared" si="56"/>
        <v>1.0022863317375013</v>
      </c>
      <c r="BI123" s="9">
        <f t="shared" si="55"/>
        <v>0.99883282028566966</v>
      </c>
    </row>
    <row r="124" spans="1:61" x14ac:dyDescent="0.2">
      <c r="A124" s="50" t="s">
        <v>122</v>
      </c>
      <c r="B124" s="50">
        <f t="shared" si="51"/>
        <v>1983</v>
      </c>
      <c r="D124" s="79">
        <f t="shared" si="32"/>
        <v>3044.737008758676</v>
      </c>
      <c r="F124" s="327">
        <f t="shared" si="33"/>
        <v>15468.852374087506</v>
      </c>
      <c r="G124" s="327">
        <f t="shared" si="33"/>
        <v>5491.9035353605832</v>
      </c>
      <c r="H124" s="327">
        <f t="shared" si="33"/>
        <v>929.49629623993155</v>
      </c>
      <c r="I124" s="327">
        <f t="shared" si="41"/>
        <v>21890.252205688023</v>
      </c>
      <c r="K124" s="84">
        <f t="shared" si="34"/>
        <v>27.727742013586102</v>
      </c>
      <c r="L124" s="84">
        <f t="shared" si="34"/>
        <v>4.6180519238109632</v>
      </c>
      <c r="M124" s="84">
        <f t="shared" si="34"/>
        <v>0.74010488901936566</v>
      </c>
      <c r="N124" s="84">
        <f t="shared" si="42"/>
        <v>33.085898826416425</v>
      </c>
      <c r="P124" s="79">
        <f t="shared" si="35"/>
        <v>139.09099722329938</v>
      </c>
      <c r="R124" s="84">
        <f t="shared" si="36"/>
        <v>92.025216686200423</v>
      </c>
      <c r="T124" s="84">
        <f t="shared" si="37"/>
        <v>91.662319133972858</v>
      </c>
      <c r="V124" s="119">
        <f t="shared" si="43"/>
        <v>1.0039590701572492</v>
      </c>
      <c r="X124" s="51">
        <f t="shared" si="38"/>
        <v>1792.4886308976581</v>
      </c>
      <c r="Y124" s="51">
        <f t="shared" si="38"/>
        <v>840.88365610882033</v>
      </c>
      <c r="Z124" s="51">
        <f t="shared" si="38"/>
        <v>796.24296730744788</v>
      </c>
      <c r="AA124" s="51">
        <f t="shared" si="38"/>
        <v>1511.4443870052487</v>
      </c>
      <c r="AC124" s="71">
        <f t="shared" si="39"/>
        <v>1.0020732871083839</v>
      </c>
      <c r="AD124" s="71"/>
      <c r="AF124" s="73">
        <f t="shared" si="44"/>
        <v>0.99622087773644208</v>
      </c>
      <c r="AG124" s="73">
        <f t="shared" si="45"/>
        <v>0.99215355419760431</v>
      </c>
      <c r="AH124" s="73">
        <f>Wgted_Floorspace!AB106</f>
        <v>1.0021575460714132</v>
      </c>
      <c r="AI124" s="73">
        <f t="shared" si="40"/>
        <v>0.99307323263943847</v>
      </c>
      <c r="AJ124" s="73">
        <f t="shared" si="46"/>
        <v>0.99700682532757678</v>
      </c>
      <c r="AK124" s="73">
        <f t="shared" si="47"/>
        <v>0.99991592243818384</v>
      </c>
      <c r="AL124" s="73">
        <f t="shared" si="48"/>
        <v>0.98840408461206808</v>
      </c>
      <c r="AM124" s="73">
        <f t="shared" si="49"/>
        <v>0.98840408461206808</v>
      </c>
      <c r="AN124" s="73"/>
      <c r="AO124" s="73">
        <f t="shared" si="50"/>
        <v>0.9922369790635478</v>
      </c>
      <c r="AR124" s="53"/>
      <c r="BD124" s="95">
        <v>1989</v>
      </c>
      <c r="BE124" s="9">
        <f t="shared" si="52"/>
        <v>1.0784588821094594</v>
      </c>
      <c r="BF124" s="9">
        <f t="shared" si="53"/>
        <v>1.0275425366746358</v>
      </c>
      <c r="BG124" s="9">
        <f t="shared" si="54"/>
        <v>1.0423036070568603</v>
      </c>
      <c r="BH124" s="9">
        <f t="shared" si="56"/>
        <v>1.0118056950388128</v>
      </c>
      <c r="BI124" s="9">
        <f t="shared" si="55"/>
        <v>0.99520470868221256</v>
      </c>
    </row>
    <row r="125" spans="1:61" x14ac:dyDescent="0.2">
      <c r="A125" s="50" t="s">
        <v>122</v>
      </c>
      <c r="B125" s="50">
        <f t="shared" si="51"/>
        <v>1984</v>
      </c>
      <c r="D125" s="79">
        <f t="shared" si="32"/>
        <v>3119.4238934628365</v>
      </c>
      <c r="F125" s="327">
        <f t="shared" si="33"/>
        <v>15547.300310781038</v>
      </c>
      <c r="G125" s="327">
        <f t="shared" si="33"/>
        <v>5435.1832672172413</v>
      </c>
      <c r="H125" s="327">
        <f t="shared" si="33"/>
        <v>956.45826243782517</v>
      </c>
      <c r="I125" s="327">
        <f t="shared" si="41"/>
        <v>21938.941840436102</v>
      </c>
      <c r="K125" s="84">
        <f t="shared" si="34"/>
        <v>27.930115380881112</v>
      </c>
      <c r="L125" s="84">
        <f t="shared" si="34"/>
        <v>4.5754285799058492</v>
      </c>
      <c r="M125" s="84">
        <f t="shared" si="34"/>
        <v>0.76544927435835175</v>
      </c>
      <c r="N125" s="84">
        <f t="shared" si="42"/>
        <v>33.270993235145312</v>
      </c>
      <c r="P125" s="79">
        <f t="shared" si="35"/>
        <v>142.1866157516022</v>
      </c>
      <c r="R125" s="84">
        <f t="shared" si="36"/>
        <v>93.758063410252518</v>
      </c>
      <c r="T125" s="84">
        <f t="shared" si="37"/>
        <v>94.071712442816434</v>
      </c>
      <c r="V125" s="119">
        <f t="shared" si="43"/>
        <v>0.99666585178031519</v>
      </c>
      <c r="X125" s="51">
        <f t="shared" si="38"/>
        <v>1796.4607888556318</v>
      </c>
      <c r="Y125" s="51">
        <f t="shared" si="38"/>
        <v>841.81679898503626</v>
      </c>
      <c r="Z125" s="51">
        <f t="shared" si="38"/>
        <v>800.29553240239807</v>
      </c>
      <c r="AA125" s="51">
        <f t="shared" si="38"/>
        <v>1516.5267986545675</v>
      </c>
      <c r="AC125" s="71">
        <f t="shared" si="39"/>
        <v>1.0284133218766618</v>
      </c>
      <c r="AD125" s="71"/>
      <c r="AF125" s="73">
        <f t="shared" si="44"/>
        <v>0.99843673300433133</v>
      </c>
      <c r="AG125" s="73">
        <f t="shared" si="45"/>
        <v>1.0142349899958165</v>
      </c>
      <c r="AH125" s="73">
        <f>Wgted_Floorspace!AB107</f>
        <v>1.0011567262006869</v>
      </c>
      <c r="AI125" s="73">
        <f t="shared" si="40"/>
        <v>0.99641255958364305</v>
      </c>
      <c r="AJ125" s="73">
        <f t="shared" si="46"/>
        <v>0.98976411124036923</v>
      </c>
      <c r="AK125" s="73">
        <f t="shared" si="47"/>
        <v>1.0272251036852258</v>
      </c>
      <c r="AL125" s="73">
        <f t="shared" si="48"/>
        <v>1.0126494699101038</v>
      </c>
      <c r="AM125" s="73">
        <f t="shared" si="49"/>
        <v>1.0126494699101036</v>
      </c>
      <c r="AN125" s="73"/>
      <c r="AO125" s="73">
        <f t="shared" si="50"/>
        <v>0.98735417033442174</v>
      </c>
      <c r="AR125" s="53"/>
      <c r="BD125" s="95">
        <v>1990</v>
      </c>
      <c r="BE125" s="9">
        <f t="shared" si="52"/>
        <v>0.95721256651870501</v>
      </c>
      <c r="BF125" s="9">
        <f t="shared" si="53"/>
        <v>1.029536768348513</v>
      </c>
      <c r="BG125" s="9">
        <f t="shared" si="54"/>
        <v>1.0509827917069392</v>
      </c>
      <c r="BH125" s="9">
        <f t="shared" si="56"/>
        <v>0.93018856036941011</v>
      </c>
      <c r="BI125" s="9">
        <f t="shared" si="55"/>
        <v>0.95104251255582384</v>
      </c>
    </row>
    <row r="126" spans="1:61" x14ac:dyDescent="0.2">
      <c r="A126" s="50" t="s">
        <v>122</v>
      </c>
      <c r="B126" s="50">
        <f t="shared" si="51"/>
        <v>1985</v>
      </c>
      <c r="D126" s="79">
        <f t="shared" si="32"/>
        <v>3080.4577360216836</v>
      </c>
      <c r="F126" s="327">
        <f t="shared" ref="F126:H153" si="57">F51</f>
        <v>15623.482421318467</v>
      </c>
      <c r="G126" s="327">
        <f t="shared" si="57"/>
        <v>5366.3893125931572</v>
      </c>
      <c r="H126" s="327">
        <f t="shared" si="57"/>
        <v>983.42022863571879</v>
      </c>
      <c r="I126" s="327">
        <f t="shared" ref="I126:I151" si="58">SUM(F126:H126)</f>
        <v>21973.291962547344</v>
      </c>
      <c r="K126" s="84">
        <f t="shared" ref="K126:M153" si="59">K51</f>
        <v>28.126507129208015</v>
      </c>
      <c r="L126" s="84">
        <f t="shared" si="59"/>
        <v>4.5228099402393154</v>
      </c>
      <c r="M126" s="84">
        <f t="shared" si="59"/>
        <v>0.79374403547121042</v>
      </c>
      <c r="N126" s="84">
        <f t="shared" ref="N126:N151" si="60">SUM(K126:M126)</f>
        <v>33.443061104918542</v>
      </c>
      <c r="P126" s="79">
        <f t="shared" si="35"/>
        <v>140.19099829339223</v>
      </c>
      <c r="R126" s="84">
        <f t="shared" si="36"/>
        <v>92.110519618930283</v>
      </c>
      <c r="T126" s="84">
        <f t="shared" si="37"/>
        <v>91.472670026437584</v>
      </c>
      <c r="V126" s="119">
        <f t="shared" ref="V126:V151" si="61">R126/T126</f>
        <v>1.0069731165856244</v>
      </c>
      <c r="X126" s="51">
        <f t="shared" si="38"/>
        <v>1800.2713076841942</v>
      </c>
      <c r="Y126" s="51">
        <f t="shared" si="38"/>
        <v>842.80317300605884</v>
      </c>
      <c r="Z126" s="51">
        <f t="shared" si="38"/>
        <v>807.12600001360283</v>
      </c>
      <c r="AA126" s="51">
        <f t="shared" si="38"/>
        <v>1521.9868357422727</v>
      </c>
      <c r="AC126" s="71">
        <f t="shared" si="39"/>
        <v>1</v>
      </c>
      <c r="AD126" s="71"/>
      <c r="AF126" s="73">
        <f t="shared" si="44"/>
        <v>1</v>
      </c>
      <c r="AG126" s="73">
        <f t="shared" si="45"/>
        <v>1</v>
      </c>
      <c r="AH126" s="73">
        <f>Wgted_Floorspace!AB108</f>
        <v>1</v>
      </c>
      <c r="AI126" s="73">
        <f t="shared" si="40"/>
        <v>1</v>
      </c>
      <c r="AJ126" s="73">
        <f t="shared" si="46"/>
        <v>1</v>
      </c>
      <c r="AK126" s="73">
        <f>AG126/(AH126*AI126*AJ126)</f>
        <v>1</v>
      </c>
      <c r="AL126" s="73">
        <f t="shared" ref="AL126:AL148" si="62">AF126*AH126*AI126*AJ126*AK126</f>
        <v>1</v>
      </c>
      <c r="AM126" s="73">
        <f t="shared" ref="AM126:AM148" si="63">AF126*AG126</f>
        <v>1</v>
      </c>
      <c r="AN126" s="73"/>
      <c r="AO126" s="73">
        <f t="shared" ref="AO126:AO148" si="64">AH126*AI126*AJ126</f>
        <v>1</v>
      </c>
      <c r="AR126" s="53"/>
      <c r="BD126" s="95">
        <v>1991</v>
      </c>
      <c r="BE126" s="9">
        <f t="shared" si="52"/>
        <v>1.0123008129619075</v>
      </c>
      <c r="BF126" s="9">
        <f t="shared" si="53"/>
        <v>1.0299913788686221</v>
      </c>
      <c r="BG126" s="9">
        <f t="shared" si="54"/>
        <v>1.0575279616343793</v>
      </c>
      <c r="BH126" s="9">
        <f t="shared" si="56"/>
        <v>0.95848086202064364</v>
      </c>
      <c r="BI126" s="9">
        <f t="shared" si="55"/>
        <v>0.96961804891850678</v>
      </c>
    </row>
    <row r="127" spans="1:61" x14ac:dyDescent="0.2">
      <c r="A127" s="50" t="s">
        <v>122</v>
      </c>
      <c r="B127" s="50">
        <f t="shared" si="51"/>
        <v>1986</v>
      </c>
      <c r="D127" s="79">
        <f t="shared" si="32"/>
        <v>3021.8732777256978</v>
      </c>
      <c r="F127" s="327">
        <f t="shared" si="57"/>
        <v>15709.080298326815</v>
      </c>
      <c r="G127" s="327">
        <f t="shared" si="57"/>
        <v>5279.7019808825062</v>
      </c>
      <c r="H127" s="327">
        <f t="shared" si="57"/>
        <v>1010.3821948336124</v>
      </c>
      <c r="I127" s="327">
        <f t="shared" si="58"/>
        <v>21999.164474042933</v>
      </c>
      <c r="K127" s="84">
        <f t="shared" si="59"/>
        <v>28.325640178595542</v>
      </c>
      <c r="L127" s="84">
        <f t="shared" si="59"/>
        <v>4.5542938450585515</v>
      </c>
      <c r="M127" s="84">
        <f t="shared" si="59"/>
        <v>0.82240683236951806</v>
      </c>
      <c r="N127" s="84">
        <f t="shared" si="60"/>
        <v>33.702340856023611</v>
      </c>
      <c r="P127" s="79">
        <f t="shared" si="35"/>
        <v>137.36309309797838</v>
      </c>
      <c r="R127" s="84">
        <f t="shared" ref="R127:R151" si="65">D127/N127</f>
        <v>89.663602022041715</v>
      </c>
      <c r="T127" s="84">
        <f t="shared" si="37"/>
        <v>92.077297456592191</v>
      </c>
      <c r="V127" s="119">
        <f t="shared" si="61"/>
        <v>0.9737862046213035</v>
      </c>
      <c r="X127" s="51">
        <f t="shared" si="38"/>
        <v>1803.1380348608013</v>
      </c>
      <c r="Y127" s="51">
        <f t="shared" si="38"/>
        <v>862.60434046265959</v>
      </c>
      <c r="Z127" s="51">
        <f t="shared" si="38"/>
        <v>813.95618071530873</v>
      </c>
      <c r="AA127" s="51">
        <f t="shared" si="38"/>
        <v>1531.9827666995895</v>
      </c>
      <c r="AC127" s="71">
        <f t="shared" si="39"/>
        <v>1.0066099243629802</v>
      </c>
      <c r="AD127" s="71"/>
      <c r="AF127" s="73">
        <f t="shared" si="44"/>
        <v>1.0011774526793566</v>
      </c>
      <c r="AG127" s="73">
        <f t="shared" si="45"/>
        <v>0.97982819703234014</v>
      </c>
      <c r="AH127" s="73">
        <f>Wgted_Floorspace!AB109</f>
        <v>0.99853875165033112</v>
      </c>
      <c r="AI127" s="73">
        <f t="shared" si="40"/>
        <v>1.0065676855558621</v>
      </c>
      <c r="AJ127" s="73">
        <f t="shared" si="46"/>
        <v>0.96704290172427965</v>
      </c>
      <c r="AK127" s="73">
        <f t="shared" ref="AK127:AK151" si="66">AG127/(AH127*AI127*AJ127)</f>
        <v>1.0080829839596208</v>
      </c>
      <c r="AL127" s="73">
        <f t="shared" si="62"/>
        <v>0.98098189836824534</v>
      </c>
      <c r="AM127" s="73">
        <f t="shared" si="63"/>
        <v>0.98098189836824512</v>
      </c>
      <c r="AN127" s="73"/>
      <c r="AO127" s="73">
        <f t="shared" si="64"/>
        <v>0.97197176484787051</v>
      </c>
      <c r="AR127" s="53"/>
      <c r="BD127" s="95">
        <v>1992</v>
      </c>
      <c r="BE127" s="9">
        <f t="shared" si="52"/>
        <v>1.0031268853719852</v>
      </c>
      <c r="BF127" s="9">
        <f t="shared" si="53"/>
        <v>1.0480247966148748</v>
      </c>
      <c r="BG127" s="9">
        <f t="shared" si="54"/>
        <v>1.0689867909637349</v>
      </c>
      <c r="BH127" s="9">
        <f t="shared" si="56"/>
        <v>0.95974362455002959</v>
      </c>
      <c r="BI127" s="9">
        <f t="shared" si="55"/>
        <v>0.93294649480432312</v>
      </c>
    </row>
    <row r="128" spans="1:61" x14ac:dyDescent="0.2">
      <c r="A128" s="50" t="s">
        <v>122</v>
      </c>
      <c r="B128" s="50">
        <f t="shared" si="51"/>
        <v>1987</v>
      </c>
      <c r="D128" s="79">
        <f t="shared" si="32"/>
        <v>2951.8359264137262</v>
      </c>
      <c r="F128" s="327">
        <f t="shared" si="57"/>
        <v>15794.428927298852</v>
      </c>
      <c r="G128" s="327">
        <f t="shared" si="57"/>
        <v>5186.7201132298378</v>
      </c>
      <c r="H128" s="327">
        <f t="shared" si="57"/>
        <v>1033.9435926376066</v>
      </c>
      <c r="I128" s="327">
        <f t="shared" si="58"/>
        <v>22015.092633166296</v>
      </c>
      <c r="K128" s="84">
        <f t="shared" si="59"/>
        <v>28.790105578705244</v>
      </c>
      <c r="L128" s="84">
        <f t="shared" si="59"/>
        <v>4.5562568912631978</v>
      </c>
      <c r="M128" s="84">
        <f t="shared" si="59"/>
        <v>0.84864690173432356</v>
      </c>
      <c r="N128" s="84">
        <f t="shared" si="60"/>
        <v>34.195009371702767</v>
      </c>
      <c r="P128" s="79">
        <f t="shared" si="35"/>
        <v>134.08237592272087</v>
      </c>
      <c r="R128" s="84">
        <f t="shared" si="65"/>
        <v>86.323588753171819</v>
      </c>
      <c r="T128" s="84">
        <f t="shared" si="37"/>
        <v>90.86027866446922</v>
      </c>
      <c r="V128" s="119">
        <f t="shared" si="61"/>
        <v>0.95006960161270704</v>
      </c>
      <c r="X128" s="51">
        <f t="shared" si="38"/>
        <v>1822.8012998269828</v>
      </c>
      <c r="Y128" s="51">
        <f t="shared" si="38"/>
        <v>878.44664678194056</v>
      </c>
      <c r="Z128" s="51">
        <f t="shared" si="38"/>
        <v>820.78646047741529</v>
      </c>
      <c r="AA128" s="51">
        <f t="shared" si="38"/>
        <v>1553.2530315219803</v>
      </c>
      <c r="AC128" s="71">
        <f t="shared" si="39"/>
        <v>0.99330519857142718</v>
      </c>
      <c r="AD128" s="71"/>
      <c r="AF128" s="73">
        <f t="shared" si="44"/>
        <v>1.0019023399265889</v>
      </c>
      <c r="AG128" s="73">
        <f t="shared" si="45"/>
        <v>0.95642642933544697</v>
      </c>
      <c r="AH128" s="73">
        <f>Wgted_Floorspace!AB110</f>
        <v>0.99695961937269895</v>
      </c>
      <c r="AI128" s="73">
        <f t="shared" si="40"/>
        <v>1.0205430132807023</v>
      </c>
      <c r="AJ128" s="73">
        <f t="shared" si="46"/>
        <v>0.94349053213469902</v>
      </c>
      <c r="AK128" s="73">
        <f t="shared" si="66"/>
        <v>0.99633443448434655</v>
      </c>
      <c r="AL128" s="73">
        <f t="shared" si="62"/>
        <v>0.95824587751881674</v>
      </c>
      <c r="AM128" s="73">
        <f t="shared" si="63"/>
        <v>0.95824587751881674</v>
      </c>
      <c r="AN128" s="73"/>
      <c r="AO128" s="73">
        <f t="shared" si="64"/>
        <v>0.95994517125210677</v>
      </c>
      <c r="AR128" s="53"/>
      <c r="BD128" s="95">
        <v>1993</v>
      </c>
      <c r="BE128" s="9">
        <f t="shared" si="52"/>
        <v>1.043903907279937</v>
      </c>
      <c r="BF128" s="9">
        <f t="shared" si="53"/>
        <v>1.0671601167876785</v>
      </c>
      <c r="BG128" s="9">
        <f t="shared" si="54"/>
        <v>1.0800795642286094</v>
      </c>
      <c r="BH128" s="9">
        <f t="shared" si="56"/>
        <v>1.0093048705273233</v>
      </c>
      <c r="BI128" s="9">
        <f t="shared" si="55"/>
        <v>0.89733130510643722</v>
      </c>
    </row>
    <row r="129" spans="1:61" x14ac:dyDescent="0.2">
      <c r="A129" s="50" t="s">
        <v>122</v>
      </c>
      <c r="B129" s="50">
        <f t="shared" si="51"/>
        <v>1988</v>
      </c>
      <c r="D129" s="79">
        <f t="shared" si="32"/>
        <v>3229.916492915062</v>
      </c>
      <c r="F129" s="327">
        <f t="shared" si="57"/>
        <v>15995.031065469613</v>
      </c>
      <c r="G129" s="327">
        <f t="shared" si="57"/>
        <v>5282.029978230189</v>
      </c>
      <c r="H129" s="327">
        <f t="shared" si="57"/>
        <v>1030.7772802407558</v>
      </c>
      <c r="I129" s="327">
        <f t="shared" si="58"/>
        <v>22307.838323940559</v>
      </c>
      <c r="K129" s="84">
        <f t="shared" si="59"/>
        <v>29.454443543563986</v>
      </c>
      <c r="L129" s="84">
        <f t="shared" si="59"/>
        <v>4.7009202082569264</v>
      </c>
      <c r="M129" s="84">
        <f t="shared" si="59"/>
        <v>0.87119325410804727</v>
      </c>
      <c r="N129" s="84">
        <f t="shared" si="60"/>
        <v>35.026557005928964</v>
      </c>
      <c r="P129" s="79">
        <f t="shared" si="35"/>
        <v>144.78841230657238</v>
      </c>
      <c r="R129" s="84">
        <f t="shared" si="65"/>
        <v>92.213359490866665</v>
      </c>
      <c r="T129" s="84">
        <f t="shared" si="37"/>
        <v>91.112650623913581</v>
      </c>
      <c r="V129" s="119">
        <f t="shared" si="61"/>
        <v>1.0120807468492656</v>
      </c>
      <c r="X129" s="51">
        <f t="shared" si="38"/>
        <v>1841.4746068953139</v>
      </c>
      <c r="Y129" s="51">
        <f t="shared" si="38"/>
        <v>889.98362895169123</v>
      </c>
      <c r="Z129" s="51">
        <f t="shared" si="38"/>
        <v>845.18088515160639</v>
      </c>
      <c r="AA129" s="51">
        <f t="shared" si="38"/>
        <v>1570.1457262373467</v>
      </c>
      <c r="AC129" s="71">
        <f t="shared" si="39"/>
        <v>0.99606418613975134</v>
      </c>
      <c r="AD129" s="71"/>
      <c r="AF129" s="73">
        <f t="shared" si="44"/>
        <v>1.0152251361317839</v>
      </c>
      <c r="AG129" s="73">
        <f t="shared" si="45"/>
        <v>1.0327939316300372</v>
      </c>
      <c r="AH129" s="73">
        <f>Wgted_Floorspace!AB111</f>
        <v>0.99722813058432891</v>
      </c>
      <c r="AI129" s="73">
        <f t="shared" si="40"/>
        <v>1.031642120262878</v>
      </c>
      <c r="AJ129" s="73">
        <f t="shared" si="46"/>
        <v>1.0050722607977458</v>
      </c>
      <c r="AK129" s="73">
        <f t="shared" si="66"/>
        <v>0.99883282028566966</v>
      </c>
      <c r="AL129" s="73">
        <f t="shared" si="62"/>
        <v>1.0485183598351846</v>
      </c>
      <c r="AM129" s="73">
        <f t="shared" si="63"/>
        <v>1.0485183598351848</v>
      </c>
      <c r="AN129" s="73"/>
      <c r="AO129" s="73">
        <f t="shared" si="64"/>
        <v>1.0340007963841782</v>
      </c>
      <c r="AR129" s="53"/>
      <c r="BD129" s="95">
        <v>1994</v>
      </c>
      <c r="BE129" s="9">
        <f t="shared" si="52"/>
        <v>1.0138223318026234</v>
      </c>
      <c r="BF129" s="9">
        <f t="shared" si="53"/>
        <v>1.0798916667034026</v>
      </c>
      <c r="BG129" s="9">
        <f t="shared" si="54"/>
        <v>1.0946927329309102</v>
      </c>
      <c r="BH129" s="9">
        <f t="shared" si="56"/>
        <v>0.97457603588269803</v>
      </c>
      <c r="BI129" s="9">
        <f t="shared" si="55"/>
        <v>0.87998182070330333</v>
      </c>
    </row>
    <row r="130" spans="1:61" x14ac:dyDescent="0.2">
      <c r="A130" s="50" t="s">
        <v>122</v>
      </c>
      <c r="B130" s="50">
        <f t="shared" si="51"/>
        <v>1989</v>
      </c>
      <c r="D130" s="79">
        <f t="shared" si="32"/>
        <v>3322.1470063753827</v>
      </c>
      <c r="F130" s="327">
        <f t="shared" si="57"/>
        <v>16183.619670696955</v>
      </c>
      <c r="G130" s="327">
        <f t="shared" si="57"/>
        <v>5370.7401510076061</v>
      </c>
      <c r="H130" s="327">
        <f t="shared" si="57"/>
        <v>1024.1323405837243</v>
      </c>
      <c r="I130" s="327">
        <f t="shared" si="58"/>
        <v>22578.492162288287</v>
      </c>
      <c r="K130" s="84">
        <f t="shared" si="59"/>
        <v>30.095612538566005</v>
      </c>
      <c r="L130" s="84">
        <f t="shared" si="59"/>
        <v>4.8317327565569261</v>
      </c>
      <c r="M130" s="84">
        <f t="shared" si="59"/>
        <v>0.89055080001019393</v>
      </c>
      <c r="N130" s="84">
        <f t="shared" si="60"/>
        <v>35.817896095133129</v>
      </c>
      <c r="P130" s="79">
        <f t="shared" si="35"/>
        <v>147.13768229059141</v>
      </c>
      <c r="R130" s="84">
        <f t="shared" si="65"/>
        <v>92.751037010987091</v>
      </c>
      <c r="T130" s="84">
        <f t="shared" si="37"/>
        <v>90.799915449523155</v>
      </c>
      <c r="V130" s="119">
        <f t="shared" si="61"/>
        <v>1.0214881429327827</v>
      </c>
      <c r="X130" s="51">
        <f t="shared" si="38"/>
        <v>1859.6341950039121</v>
      </c>
      <c r="Y130" s="51">
        <f t="shared" si="38"/>
        <v>899.64001621833143</v>
      </c>
      <c r="Z130" s="51">
        <f t="shared" si="38"/>
        <v>869.56613390668542</v>
      </c>
      <c r="AA130" s="51">
        <f t="shared" si="38"/>
        <v>1586.372368787228</v>
      </c>
      <c r="AC130" s="71">
        <f t="shared" si="39"/>
        <v>0.99264529419858427</v>
      </c>
      <c r="AD130" s="71"/>
      <c r="AF130" s="73">
        <f t="shared" si="44"/>
        <v>1.0275425366746358</v>
      </c>
      <c r="AG130" s="73">
        <f t="shared" si="45"/>
        <v>1.0495515695141933</v>
      </c>
      <c r="AH130" s="73">
        <f>Wgted_Floorspace!AB112</f>
        <v>0.99742825324146889</v>
      </c>
      <c r="AI130" s="73">
        <f t="shared" si="40"/>
        <v>1.0423036070568603</v>
      </c>
      <c r="AJ130" s="73">
        <f t="shared" si="46"/>
        <v>1.0144145122725567</v>
      </c>
      <c r="AK130" s="73">
        <f t="shared" si="66"/>
        <v>0.99520470868221256</v>
      </c>
      <c r="AL130" s="73">
        <f t="shared" si="62"/>
        <v>1.0784588821094594</v>
      </c>
      <c r="AM130" s="73">
        <f t="shared" si="63"/>
        <v>1.0784588821094594</v>
      </c>
      <c r="AN130" s="73"/>
      <c r="AO130" s="73">
        <f t="shared" si="64"/>
        <v>1.0546087255796281</v>
      </c>
      <c r="AR130" s="53"/>
      <c r="BD130" s="95">
        <v>1995</v>
      </c>
      <c r="BE130" s="9">
        <f t="shared" si="52"/>
        <v>1.0543102574316425</v>
      </c>
      <c r="BF130" s="9">
        <f t="shared" si="53"/>
        <v>1.0931694378951153</v>
      </c>
      <c r="BG130" s="9">
        <f t="shared" si="54"/>
        <v>1.1076772080318724</v>
      </c>
      <c r="BH130" s="9">
        <f t="shared" si="56"/>
        <v>1.0041267547441819</v>
      </c>
      <c r="BI130" s="9">
        <f t="shared" si="55"/>
        <v>0.86711997711236422</v>
      </c>
    </row>
    <row r="131" spans="1:61" x14ac:dyDescent="0.2">
      <c r="A131" s="50" t="s">
        <v>122</v>
      </c>
      <c r="B131" s="50">
        <f t="shared" si="51"/>
        <v>1990</v>
      </c>
      <c r="D131" s="79">
        <f t="shared" si="32"/>
        <v>2948.6528555497148</v>
      </c>
      <c r="F131" s="327">
        <f t="shared" si="57"/>
        <v>16140.241734318541</v>
      </c>
      <c r="G131" s="327">
        <f t="shared" si="57"/>
        <v>5415.456631667289</v>
      </c>
      <c r="H131" s="327">
        <f t="shared" si="57"/>
        <v>1066.6136311135151</v>
      </c>
      <c r="I131" s="327">
        <f t="shared" si="58"/>
        <v>22622.311997099347</v>
      </c>
      <c r="K131" s="84">
        <f t="shared" si="59"/>
        <v>30.320710187195541</v>
      </c>
      <c r="L131" s="84">
        <f t="shared" si="59"/>
        <v>4.9120400791324093</v>
      </c>
      <c r="M131" s="84">
        <f t="shared" si="59"/>
        <v>0.95349220470001206</v>
      </c>
      <c r="N131" s="84">
        <f t="shared" si="60"/>
        <v>36.18624247102796</v>
      </c>
      <c r="P131" s="79">
        <f t="shared" si="35"/>
        <v>130.34268362702247</v>
      </c>
      <c r="R131" s="84">
        <f t="shared" si="65"/>
        <v>81.485466691119285</v>
      </c>
      <c r="T131" s="84">
        <f t="shared" si="37"/>
        <v>86.878581541099265</v>
      </c>
      <c r="V131" s="119">
        <f t="shared" si="61"/>
        <v>0.93792353933139805</v>
      </c>
      <c r="X131" s="51">
        <f t="shared" ref="X131:AA150" si="67">X56</f>
        <v>1878.5784430183269</v>
      </c>
      <c r="Y131" s="51">
        <f t="shared" si="67"/>
        <v>907.04079327473278</v>
      </c>
      <c r="Z131" s="51">
        <f t="shared" si="67"/>
        <v>893.94338951452607</v>
      </c>
      <c r="AA131" s="51">
        <f t="shared" si="67"/>
        <v>1599.5819735696243</v>
      </c>
      <c r="AC131" s="71">
        <f t="shared" si="39"/>
        <v>0.94977638146989118</v>
      </c>
      <c r="AD131" s="71"/>
      <c r="AF131" s="73">
        <f t="shared" si="44"/>
        <v>1.029536768348513</v>
      </c>
      <c r="AG131" s="73">
        <f t="shared" si="45"/>
        <v>0.92975073445329803</v>
      </c>
      <c r="AH131" s="73">
        <f>Wgted_Floorspace!AB113</f>
        <v>0.99866869138948355</v>
      </c>
      <c r="AI131" s="73">
        <f t="shared" si="40"/>
        <v>1.0509827917069392</v>
      </c>
      <c r="AJ131" s="73">
        <f t="shared" si="46"/>
        <v>0.93142857925705613</v>
      </c>
      <c r="AK131" s="73">
        <f t="shared" si="66"/>
        <v>0.95104251255582384</v>
      </c>
      <c r="AL131" s="73">
        <f t="shared" si="62"/>
        <v>0.95721256651870501</v>
      </c>
      <c r="AM131" s="73">
        <f t="shared" si="63"/>
        <v>0.95721256651870501</v>
      </c>
      <c r="AN131" s="73"/>
      <c r="AO131" s="73">
        <f t="shared" si="64"/>
        <v>0.97761216999090139</v>
      </c>
      <c r="AR131" s="53"/>
      <c r="BD131" s="95">
        <v>1996</v>
      </c>
      <c r="BE131" s="9">
        <f t="shared" si="52"/>
        <v>1.1289493970468532</v>
      </c>
      <c r="BF131" s="9">
        <f t="shared" si="53"/>
        <v>1.0982272423311912</v>
      </c>
      <c r="BG131" s="9">
        <f t="shared" si="54"/>
        <v>1.1194666503404798</v>
      </c>
      <c r="BH131" s="9">
        <f t="shared" si="56"/>
        <v>1.025180672971358</v>
      </c>
      <c r="BI131" s="9">
        <f t="shared" si="55"/>
        <v>0.89571674483726305</v>
      </c>
    </row>
    <row r="132" spans="1:61" x14ac:dyDescent="0.2">
      <c r="A132" s="50" t="s">
        <v>122</v>
      </c>
      <c r="B132" s="50">
        <f t="shared" si="51"/>
        <v>1991</v>
      </c>
      <c r="D132" s="79">
        <f t="shared" si="32"/>
        <v>3118.3498704695476</v>
      </c>
      <c r="F132" s="327">
        <f t="shared" si="57"/>
        <v>16071.937918666907</v>
      </c>
      <c r="G132" s="327">
        <f t="shared" si="57"/>
        <v>5452.1084753068981</v>
      </c>
      <c r="H132" s="327">
        <f t="shared" si="57"/>
        <v>1108.2548928131475</v>
      </c>
      <c r="I132" s="327">
        <f t="shared" si="58"/>
        <v>22632.301286786951</v>
      </c>
      <c r="K132" s="84">
        <f t="shared" si="59"/>
        <v>30.456156801997462</v>
      </c>
      <c r="L132" s="84">
        <f t="shared" si="59"/>
        <v>4.9645950408966604</v>
      </c>
      <c r="M132" s="84">
        <f t="shared" si="59"/>
        <v>1.0069246621232018</v>
      </c>
      <c r="N132" s="84">
        <f t="shared" si="60"/>
        <v>36.427676505017324</v>
      </c>
      <c r="P132" s="79">
        <f t="shared" si="35"/>
        <v>137.78315474662242</v>
      </c>
      <c r="R132" s="84">
        <f t="shared" si="65"/>
        <v>85.603864139949891</v>
      </c>
      <c r="T132" s="84">
        <f t="shared" si="37"/>
        <v>88.686247568842958</v>
      </c>
      <c r="V132" s="119">
        <f t="shared" si="61"/>
        <v>0.96524395254743012</v>
      </c>
      <c r="X132" s="51">
        <f t="shared" si="67"/>
        <v>1894.9896991963781</v>
      </c>
      <c r="Y132" s="51">
        <f t="shared" si="67"/>
        <v>910.58258715536738</v>
      </c>
      <c r="Z132" s="51">
        <f t="shared" si="67"/>
        <v>908.56775697806006</v>
      </c>
      <c r="AA132" s="51">
        <f t="shared" si="67"/>
        <v>1609.5436360368844</v>
      </c>
      <c r="AC132" s="71">
        <f t="shared" si="39"/>
        <v>0.96953819696320998</v>
      </c>
      <c r="AD132" s="71"/>
      <c r="AF132" s="73">
        <f t="shared" si="44"/>
        <v>1.0299913788686221</v>
      </c>
      <c r="AG132" s="73">
        <f t="shared" si="45"/>
        <v>0.98282454953540832</v>
      </c>
      <c r="AH132" s="73">
        <f>Wgted_Floorspace!AB114</f>
        <v>0.99991764596854826</v>
      </c>
      <c r="AI132" s="73">
        <f t="shared" si="40"/>
        <v>1.0575279616343793</v>
      </c>
      <c r="AJ132" s="73">
        <f t="shared" si="46"/>
        <v>0.95855980328483181</v>
      </c>
      <c r="AK132" s="73">
        <f t="shared" si="66"/>
        <v>0.96961804891850678</v>
      </c>
      <c r="AL132" s="73">
        <f t="shared" si="62"/>
        <v>1.0123008129619078</v>
      </c>
      <c r="AM132" s="73">
        <f t="shared" si="63"/>
        <v>1.0123008129619075</v>
      </c>
      <c r="AN132" s="73"/>
      <c r="AO132" s="73">
        <f t="shared" si="64"/>
        <v>1.0136203122782541</v>
      </c>
      <c r="AR132" s="53"/>
      <c r="BD132" s="95">
        <v>1997</v>
      </c>
      <c r="BE132" s="9">
        <f t="shared" si="52"/>
        <v>1.0608070128011491</v>
      </c>
      <c r="BF132" s="9">
        <f t="shared" si="53"/>
        <v>1.1034238741972899</v>
      </c>
      <c r="BG132" s="9">
        <f t="shared" si="54"/>
        <v>1.1308319740717514</v>
      </c>
      <c r="BH132" s="9">
        <f t="shared" si="56"/>
        <v>0.98862344180850981</v>
      </c>
      <c r="BI132" s="9">
        <f t="shared" si="55"/>
        <v>0.85993380548254705</v>
      </c>
    </row>
    <row r="133" spans="1:61" x14ac:dyDescent="0.2">
      <c r="A133" s="50" t="s">
        <v>122</v>
      </c>
      <c r="B133" s="50">
        <f t="shared" si="51"/>
        <v>1992</v>
      </c>
      <c r="D133" s="79">
        <f t="shared" si="32"/>
        <v>3090.0899742554684</v>
      </c>
      <c r="F133" s="327">
        <f t="shared" si="57"/>
        <v>16385.884633398047</v>
      </c>
      <c r="G133" s="327">
        <f t="shared" si="57"/>
        <v>5525.9642188087164</v>
      </c>
      <c r="H133" s="327">
        <f t="shared" si="57"/>
        <v>1116.7059878011792</v>
      </c>
      <c r="I133" s="327">
        <f t="shared" si="58"/>
        <v>23028.554840007942</v>
      </c>
      <c r="K133" s="84">
        <f t="shared" si="59"/>
        <v>31.399677334821448</v>
      </c>
      <c r="L133" s="84">
        <f t="shared" si="59"/>
        <v>5.0361892488786557</v>
      </c>
      <c r="M133" s="84">
        <f t="shared" si="59"/>
        <v>1.0312196179445952</v>
      </c>
      <c r="N133" s="84">
        <f t="shared" si="60"/>
        <v>37.467086201644697</v>
      </c>
      <c r="P133" s="79">
        <f t="shared" si="35"/>
        <v>134.18514516972627</v>
      </c>
      <c r="R133" s="84">
        <f t="shared" si="65"/>
        <v>82.474787540852915</v>
      </c>
      <c r="T133" s="84">
        <f t="shared" si="37"/>
        <v>85.284056380367645</v>
      </c>
      <c r="V133" s="119">
        <f t="shared" si="61"/>
        <v>0.96705985903173552</v>
      </c>
      <c r="X133" s="51">
        <f t="shared" si="67"/>
        <v>1916.2637866265688</v>
      </c>
      <c r="Y133" s="51">
        <f t="shared" si="67"/>
        <v>911.36841453605257</v>
      </c>
      <c r="Z133" s="51">
        <f t="shared" si="67"/>
        <v>923.44773755094786</v>
      </c>
      <c r="AA133" s="51">
        <f t="shared" si="67"/>
        <v>1626.9838234291813</v>
      </c>
      <c r="AC133" s="71">
        <f t="shared" si="39"/>
        <v>0.93234467033397739</v>
      </c>
      <c r="AD133" s="71"/>
      <c r="AF133" s="73">
        <f t="shared" si="44"/>
        <v>1.0480247966148748</v>
      </c>
      <c r="AG133" s="73">
        <f t="shared" si="45"/>
        <v>0.9571594952830218</v>
      </c>
      <c r="AH133" s="73">
        <f>Wgted_Floorspace!AB115</f>
        <v>0.99935492070156495</v>
      </c>
      <c r="AI133" s="73">
        <f t="shared" si="40"/>
        <v>1.0689867909637349</v>
      </c>
      <c r="AJ133" s="73">
        <f t="shared" si="46"/>
        <v>0.96036313492735137</v>
      </c>
      <c r="AK133" s="73">
        <f t="shared" si="66"/>
        <v>0.93294649480432312</v>
      </c>
      <c r="AL133" s="73">
        <f t="shared" si="62"/>
        <v>1.0031268853719852</v>
      </c>
      <c r="AM133" s="73">
        <f t="shared" si="63"/>
        <v>1.0031268853719852</v>
      </c>
      <c r="AN133" s="73"/>
      <c r="AO133" s="73">
        <f t="shared" si="64"/>
        <v>1.0259532573556398</v>
      </c>
      <c r="AR133" s="53"/>
      <c r="BD133" s="95">
        <v>1998</v>
      </c>
      <c r="BE133" s="9">
        <f t="shared" si="52"/>
        <v>0.94830092373645536</v>
      </c>
      <c r="BF133" s="9">
        <f t="shared" si="53"/>
        <v>1.1062526769633205</v>
      </c>
      <c r="BG133" s="9">
        <f t="shared" si="54"/>
        <v>1.1442259074608783</v>
      </c>
      <c r="BH133" s="9">
        <f t="shared" si="56"/>
        <v>0.88626756273452412</v>
      </c>
      <c r="BI133" s="9">
        <f t="shared" si="55"/>
        <v>0.84530844481376044</v>
      </c>
    </row>
    <row r="134" spans="1:61" x14ac:dyDescent="0.2">
      <c r="A134" s="50" t="s">
        <v>122</v>
      </c>
      <c r="B134" s="50">
        <f t="shared" si="51"/>
        <v>1993</v>
      </c>
      <c r="D134" s="79">
        <f t="shared" si="32"/>
        <v>3215.7018668437449</v>
      </c>
      <c r="F134" s="327">
        <f t="shared" si="57"/>
        <v>16724.448495374676</v>
      </c>
      <c r="G134" s="327">
        <f t="shared" si="57"/>
        <v>5595.6591639499093</v>
      </c>
      <c r="H134" s="327">
        <f t="shared" si="57"/>
        <v>1128.9131576371969</v>
      </c>
      <c r="I134" s="327">
        <f t="shared" si="58"/>
        <v>23449.020816961784</v>
      </c>
      <c r="K134" s="84">
        <f t="shared" si="59"/>
        <v>32.393458847525196</v>
      </c>
      <c r="L134" s="84">
        <f t="shared" si="59"/>
        <v>5.0943160665260594</v>
      </c>
      <c r="M134" s="84">
        <f t="shared" si="59"/>
        <v>1.0592937357584638</v>
      </c>
      <c r="N134" s="84">
        <f t="shared" si="60"/>
        <v>38.547068649809724</v>
      </c>
      <c r="P134" s="79">
        <f t="shared" si="35"/>
        <v>137.1358698491016</v>
      </c>
      <c r="R134" s="84">
        <f t="shared" si="65"/>
        <v>83.422734321449326</v>
      </c>
      <c r="T134" s="84">
        <f t="shared" si="37"/>
        <v>81.971488332039328</v>
      </c>
      <c r="V134" s="119">
        <f t="shared" si="61"/>
        <v>1.0177042776572689</v>
      </c>
      <c r="X134" s="51">
        <f t="shared" si="67"/>
        <v>1936.892499413894</v>
      </c>
      <c r="Y134" s="51">
        <f t="shared" si="67"/>
        <v>910.40499738551671</v>
      </c>
      <c r="Z134" s="51">
        <f t="shared" si="67"/>
        <v>938.33057803627173</v>
      </c>
      <c r="AA134" s="51">
        <f t="shared" si="67"/>
        <v>1643.8668783101939</v>
      </c>
      <c r="AC134" s="71">
        <f t="shared" si="39"/>
        <v>0.89613092422411844</v>
      </c>
      <c r="AD134" s="71"/>
      <c r="AF134" s="73">
        <f t="shared" si="44"/>
        <v>1.0671601167876785</v>
      </c>
      <c r="AG134" s="73">
        <f t="shared" si="45"/>
        <v>0.97820738505694316</v>
      </c>
      <c r="AH134" s="73">
        <f>Wgted_Floorspace!AB116</f>
        <v>0.99866227682519526</v>
      </c>
      <c r="AI134" s="73">
        <f t="shared" si="40"/>
        <v>1.0800795642286094</v>
      </c>
      <c r="AJ134" s="73">
        <f t="shared" si="46"/>
        <v>1.0106568496168309</v>
      </c>
      <c r="AK134" s="73">
        <f t="shared" si="66"/>
        <v>0.89733130510643722</v>
      </c>
      <c r="AL134" s="73">
        <f t="shared" si="62"/>
        <v>1.0439039072799372</v>
      </c>
      <c r="AM134" s="73">
        <f t="shared" si="63"/>
        <v>1.043903907279937</v>
      </c>
      <c r="AN134" s="73"/>
      <c r="AO134" s="73">
        <f t="shared" si="64"/>
        <v>1.0901295647329643</v>
      </c>
      <c r="AR134" s="53"/>
      <c r="BD134" s="95">
        <v>1999</v>
      </c>
      <c r="BE134" s="9">
        <f t="shared" si="52"/>
        <v>1.015178262223674</v>
      </c>
      <c r="BF134" s="9">
        <f t="shared" si="53"/>
        <v>1.1097652597789867</v>
      </c>
      <c r="BG134" s="9">
        <f t="shared" si="54"/>
        <v>1.1588936903794411</v>
      </c>
      <c r="BH134" s="9">
        <f t="shared" si="56"/>
        <v>0.92694313218103064</v>
      </c>
      <c r="BI134" s="9">
        <f t="shared" si="55"/>
        <v>0.85155851283665163</v>
      </c>
    </row>
    <row r="135" spans="1:61" x14ac:dyDescent="0.2">
      <c r="A135" s="50" t="s">
        <v>122</v>
      </c>
      <c r="B135" s="50">
        <f t="shared" si="51"/>
        <v>1994</v>
      </c>
      <c r="D135" s="79">
        <f t="shared" si="32"/>
        <v>3123.0368449529333</v>
      </c>
      <c r="F135" s="327">
        <f t="shared" si="57"/>
        <v>17073.209369981956</v>
      </c>
      <c r="G135" s="327">
        <f t="shared" si="57"/>
        <v>5528.2978255879279</v>
      </c>
      <c r="H135" s="327">
        <f t="shared" si="57"/>
        <v>1127.2676848258491</v>
      </c>
      <c r="I135" s="327">
        <f t="shared" si="58"/>
        <v>23728.774880395733</v>
      </c>
      <c r="K135" s="84">
        <f t="shared" si="59"/>
        <v>33.427823444267688</v>
      </c>
      <c r="L135" s="84">
        <f t="shared" si="59"/>
        <v>5.0399605241358252</v>
      </c>
      <c r="M135" s="84">
        <f t="shared" si="59"/>
        <v>1.0669159982460881</v>
      </c>
      <c r="N135" s="84">
        <f t="shared" si="60"/>
        <v>39.534699966649598</v>
      </c>
      <c r="P135" s="79">
        <f t="shared" si="35"/>
        <v>131.61391014473014</v>
      </c>
      <c r="R135" s="84">
        <f t="shared" si="65"/>
        <v>78.994828532591441</v>
      </c>
      <c r="T135" s="84">
        <f t="shared" si="37"/>
        <v>80.171823314467105</v>
      </c>
      <c r="V135" s="119">
        <f t="shared" si="61"/>
        <v>0.98531909674476281</v>
      </c>
      <c r="X135" s="51">
        <f t="shared" si="67"/>
        <v>1957.9109422180661</v>
      </c>
      <c r="Y135" s="51">
        <f t="shared" si="67"/>
        <v>911.66588399202817</v>
      </c>
      <c r="Z135" s="51">
        <f t="shared" si="67"/>
        <v>946.46197403495648</v>
      </c>
      <c r="AA135" s="51">
        <f t="shared" si="67"/>
        <v>1666.1079287035768</v>
      </c>
      <c r="AC135" s="71">
        <f t="shared" si="39"/>
        <v>0.87645657759083351</v>
      </c>
      <c r="AD135" s="71"/>
      <c r="AF135" s="73">
        <f t="shared" si="44"/>
        <v>1.0798916667034026</v>
      </c>
      <c r="AG135" s="73">
        <f t="shared" si="45"/>
        <v>0.93881855288089233</v>
      </c>
      <c r="AH135" s="73">
        <f>Wgted_Floorspace!AB117</f>
        <v>0.99599395915968791</v>
      </c>
      <c r="AI135" s="73">
        <f t="shared" si="40"/>
        <v>1.0946927329309102</v>
      </c>
      <c r="AJ135" s="73">
        <f t="shared" si="46"/>
        <v>0.9784959305425307</v>
      </c>
      <c r="AK135" s="73">
        <f t="shared" si="66"/>
        <v>0.87998182070330333</v>
      </c>
      <c r="AL135" s="73">
        <f t="shared" si="62"/>
        <v>1.0138223318026236</v>
      </c>
      <c r="AM135" s="73">
        <f t="shared" si="63"/>
        <v>1.0138223318026234</v>
      </c>
      <c r="AN135" s="73"/>
      <c r="AO135" s="73">
        <f t="shared" si="64"/>
        <v>1.0668613041694035</v>
      </c>
      <c r="AR135" s="53"/>
      <c r="BD135" s="95">
        <v>2000</v>
      </c>
      <c r="BE135" s="9">
        <f t="shared" si="52"/>
        <v>1.0517254970558301</v>
      </c>
      <c r="BF135" s="9">
        <f t="shared" si="53"/>
        <v>1.1124841669605638</v>
      </c>
      <c r="BG135" s="9">
        <f t="shared" si="54"/>
        <v>1.1678377056789209</v>
      </c>
      <c r="BH135" s="9">
        <f t="shared" si="56"/>
        <v>0.95859820053491185</v>
      </c>
      <c r="BI135" s="9">
        <f t="shared" si="55"/>
        <v>0.84448018060810048</v>
      </c>
    </row>
    <row r="136" spans="1:61" x14ac:dyDescent="0.2">
      <c r="A136" s="50" t="s">
        <v>122</v>
      </c>
      <c r="B136" s="50">
        <f t="shared" si="51"/>
        <v>1995</v>
      </c>
      <c r="D136" s="79">
        <f t="shared" si="32"/>
        <v>3247.7581886723169</v>
      </c>
      <c r="F136" s="327">
        <f t="shared" si="57"/>
        <v>17427.98033720555</v>
      </c>
      <c r="G136" s="327">
        <f t="shared" si="57"/>
        <v>5463.9577840091179</v>
      </c>
      <c r="H136" s="327">
        <f t="shared" si="57"/>
        <v>1128.5931021884671</v>
      </c>
      <c r="I136" s="327">
        <f t="shared" si="58"/>
        <v>24020.531223403137</v>
      </c>
      <c r="K136" s="84">
        <f t="shared" si="59"/>
        <v>34.411476393209959</v>
      </c>
      <c r="L136" s="84">
        <f t="shared" si="59"/>
        <v>5.0066821388109579</v>
      </c>
      <c r="M136" s="84">
        <f t="shared" si="59"/>
        <v>1.0773375372540681</v>
      </c>
      <c r="N136" s="84">
        <f t="shared" si="60"/>
        <v>40.495496069274985</v>
      </c>
      <c r="P136" s="79">
        <f t="shared" si="35"/>
        <v>135.20759214134426</v>
      </c>
      <c r="R136" s="84">
        <f t="shared" si="65"/>
        <v>80.200479162335242</v>
      </c>
      <c r="T136" s="84">
        <f t="shared" si="37"/>
        <v>78.796312874112246</v>
      </c>
      <c r="V136" s="119">
        <f t="shared" si="61"/>
        <v>1.0178202029638916</v>
      </c>
      <c r="X136" s="51">
        <f t="shared" si="67"/>
        <v>1974.4959385653972</v>
      </c>
      <c r="Y136" s="51">
        <f t="shared" si="67"/>
        <v>916.31054571167658</v>
      </c>
      <c r="Z136" s="51">
        <f t="shared" si="67"/>
        <v>954.58454882011176</v>
      </c>
      <c r="AA136" s="51">
        <f t="shared" si="67"/>
        <v>1685.8701288762645</v>
      </c>
      <c r="AC136" s="71">
        <f t="shared" si="39"/>
        <v>0.86141918511112014</v>
      </c>
      <c r="AD136" s="71"/>
      <c r="AF136" s="73">
        <f t="shared" si="44"/>
        <v>1.0931694378951153</v>
      </c>
      <c r="AG136" s="73">
        <f t="shared" si="45"/>
        <v>0.96445273795954667</v>
      </c>
      <c r="AH136" s="73">
        <f>Wgted_Floorspace!AB118</f>
        <v>0.99342560181783768</v>
      </c>
      <c r="AI136" s="73">
        <f t="shared" si="40"/>
        <v>1.1076772080318724</v>
      </c>
      <c r="AJ136" s="73">
        <f t="shared" si="46"/>
        <v>1.0107719721605348</v>
      </c>
      <c r="AK136" s="73">
        <f t="shared" si="66"/>
        <v>0.86711997711236422</v>
      </c>
      <c r="AL136" s="73">
        <f t="shared" si="62"/>
        <v>1.0543102574316427</v>
      </c>
      <c r="AM136" s="73">
        <f t="shared" si="63"/>
        <v>1.0543102574316425</v>
      </c>
      <c r="AN136" s="73"/>
      <c r="AO136" s="73">
        <f t="shared" si="64"/>
        <v>1.1122483202051401</v>
      </c>
      <c r="AR136" s="53"/>
      <c r="BD136" s="95">
        <v>2001</v>
      </c>
      <c r="BE136" s="9">
        <f t="shared" si="52"/>
        <v>1.0156575358891546</v>
      </c>
      <c r="BF136" s="9">
        <f t="shared" si="53"/>
        <v>1.1144257017330632</v>
      </c>
      <c r="BG136" s="9">
        <f t="shared" si="54"/>
        <v>1.1774133449164961</v>
      </c>
      <c r="BH136" s="9">
        <f t="shared" si="56"/>
        <v>0.92093630396966697</v>
      </c>
      <c r="BI136" s="9">
        <f t="shared" si="55"/>
        <v>0.84049982683277502</v>
      </c>
    </row>
    <row r="137" spans="1:61" x14ac:dyDescent="0.2">
      <c r="A137" s="50" t="s">
        <v>122</v>
      </c>
      <c r="B137" s="50">
        <f t="shared" si="51"/>
        <v>1996</v>
      </c>
      <c r="D137" s="79">
        <f t="shared" si="32"/>
        <v>3477.6809037099943</v>
      </c>
      <c r="F137" s="327">
        <f t="shared" si="57"/>
        <v>17555.798197574743</v>
      </c>
      <c r="G137" s="327">
        <f t="shared" si="57"/>
        <v>5453.7981779375959</v>
      </c>
      <c r="H137" s="327">
        <f t="shared" si="57"/>
        <v>1122.071461454161</v>
      </c>
      <c r="I137" s="327">
        <f t="shared" si="58"/>
        <v>24131.667836966499</v>
      </c>
      <c r="K137" s="84">
        <f t="shared" si="59"/>
        <v>34.999393950463556</v>
      </c>
      <c r="L137" s="84">
        <f t="shared" si="59"/>
        <v>5.0359937584062733</v>
      </c>
      <c r="M137" s="84">
        <f t="shared" si="59"/>
        <v>1.0804738468077979</v>
      </c>
      <c r="N137" s="84">
        <f t="shared" si="60"/>
        <v>41.115861555677625</v>
      </c>
      <c r="P137" s="79">
        <f t="shared" si="35"/>
        <v>144.11274542668164</v>
      </c>
      <c r="R137" s="84">
        <f t="shared" si="65"/>
        <v>84.582464580017216</v>
      </c>
      <c r="T137" s="84">
        <f t="shared" si="37"/>
        <v>81.32960451240487</v>
      </c>
      <c r="V137" s="119">
        <f t="shared" si="61"/>
        <v>1.0399960148228213</v>
      </c>
      <c r="X137" s="51">
        <f t="shared" si="67"/>
        <v>1993.6088098403052</v>
      </c>
      <c r="Y137" s="51">
        <f t="shared" si="67"/>
        <v>923.39202773922239</v>
      </c>
      <c r="Z137" s="51">
        <f t="shared" si="67"/>
        <v>962.92783831035672</v>
      </c>
      <c r="AA137" s="51">
        <f t="shared" si="67"/>
        <v>1703.8135048707079</v>
      </c>
      <c r="AC137" s="71">
        <f t="shared" si="39"/>
        <v>0.88911370455130312</v>
      </c>
      <c r="AD137" s="71"/>
      <c r="AF137" s="73">
        <f t="shared" si="44"/>
        <v>1.0982272423311912</v>
      </c>
      <c r="AG137" s="73">
        <f t="shared" si="45"/>
        <v>1.0279743149063107</v>
      </c>
      <c r="AH137" s="73">
        <f>Wgted_Floorspace!AB119</f>
        <v>0.99262820492748582</v>
      </c>
      <c r="AI137" s="73">
        <f t="shared" si="40"/>
        <v>1.1194666503404798</v>
      </c>
      <c r="AJ137" s="73">
        <f t="shared" si="46"/>
        <v>1.0327942203156015</v>
      </c>
      <c r="AK137" s="73">
        <f t="shared" si="66"/>
        <v>0.89571674483726305</v>
      </c>
      <c r="AL137" s="73">
        <f t="shared" si="62"/>
        <v>1.1289493970468532</v>
      </c>
      <c r="AM137" s="73">
        <f t="shared" si="63"/>
        <v>1.1289493970468532</v>
      </c>
      <c r="AN137" s="73"/>
      <c r="AO137" s="73">
        <f t="shared" si="64"/>
        <v>1.1476555739650449</v>
      </c>
      <c r="AR137" s="53"/>
      <c r="BD137" s="95">
        <v>2002</v>
      </c>
      <c r="BE137" s="9">
        <f t="shared" si="52"/>
        <v>1.0698591333210754</v>
      </c>
      <c r="BF137" s="9">
        <f t="shared" si="53"/>
        <v>1.1192085730014452</v>
      </c>
      <c r="BG137" s="9">
        <f t="shared" si="54"/>
        <v>1.1895628790291082</v>
      </c>
      <c r="BH137" s="9">
        <f t="shared" si="56"/>
        <v>0.95330539431381189</v>
      </c>
      <c r="BI137" s="9">
        <f t="shared" si="55"/>
        <v>0.84293893971181766</v>
      </c>
    </row>
    <row r="138" spans="1:61" x14ac:dyDescent="0.2">
      <c r="A138" s="50" t="s">
        <v>122</v>
      </c>
      <c r="B138" s="50">
        <f t="shared" si="51"/>
        <v>1997</v>
      </c>
      <c r="D138" s="79">
        <f t="shared" si="32"/>
        <v>3267.7711690093524</v>
      </c>
      <c r="F138" s="327">
        <f t="shared" si="57"/>
        <v>17686.173805432642</v>
      </c>
      <c r="G138" s="327">
        <f t="shared" si="57"/>
        <v>5444.9709743082276</v>
      </c>
      <c r="H138" s="327">
        <f t="shared" si="57"/>
        <v>1114.7101664412905</v>
      </c>
      <c r="I138" s="327">
        <f t="shared" si="58"/>
        <v>24245.85494618216</v>
      </c>
      <c r="K138" s="84">
        <f t="shared" si="59"/>
        <v>35.578380556790293</v>
      </c>
      <c r="L138" s="84">
        <f t="shared" si="59"/>
        <v>5.0687561091213</v>
      </c>
      <c r="M138" s="84">
        <f t="shared" si="59"/>
        <v>1.0826801506612815</v>
      </c>
      <c r="N138" s="84">
        <f t="shared" si="60"/>
        <v>41.729816816572878</v>
      </c>
      <c r="P138" s="79">
        <f t="shared" si="35"/>
        <v>134.77648762078022</v>
      </c>
      <c r="R138" s="84">
        <f t="shared" si="65"/>
        <v>78.30782443577769</v>
      </c>
      <c r="T138" s="84">
        <f t="shared" si="37"/>
        <v>78.018308410021689</v>
      </c>
      <c r="V138" s="119">
        <f t="shared" si="61"/>
        <v>1.0037108728919686</v>
      </c>
      <c r="X138" s="51">
        <f t="shared" si="67"/>
        <v>2011.649379237793</v>
      </c>
      <c r="Y138" s="51">
        <f t="shared" si="67"/>
        <v>930.90599252740287</v>
      </c>
      <c r="Z138" s="51">
        <f t="shared" si="67"/>
        <v>971.26605933606504</v>
      </c>
      <c r="AA138" s="51">
        <f t="shared" si="67"/>
        <v>1721.1113779736527</v>
      </c>
      <c r="AC138" s="71">
        <f t="shared" si="39"/>
        <v>0.85291386364334509</v>
      </c>
      <c r="AD138" s="71"/>
      <c r="AF138" s="73">
        <f t="shared" si="44"/>
        <v>1.1034238741972899</v>
      </c>
      <c r="AG138" s="73">
        <f t="shared" si="45"/>
        <v>0.96137761526399501</v>
      </c>
      <c r="AH138" s="73">
        <f>Wgted_Floorspace!AB120</f>
        <v>0.99183664859498977</v>
      </c>
      <c r="AI138" s="73">
        <f t="shared" si="40"/>
        <v>1.1308319740717514</v>
      </c>
      <c r="AJ138" s="73">
        <f t="shared" si="46"/>
        <v>0.99676034678590308</v>
      </c>
      <c r="AK138" s="73">
        <f t="shared" si="66"/>
        <v>0.85993380548254705</v>
      </c>
      <c r="AL138" s="73">
        <f t="shared" si="62"/>
        <v>1.0608070128011489</v>
      </c>
      <c r="AM138" s="73">
        <f t="shared" si="63"/>
        <v>1.0608070128011491</v>
      </c>
      <c r="AN138" s="73"/>
      <c r="AO138" s="73">
        <f t="shared" si="64"/>
        <v>1.1179669983139264</v>
      </c>
      <c r="AR138" s="53"/>
      <c r="BD138" s="95">
        <v>2003</v>
      </c>
      <c r="BE138" s="9">
        <f t="shared" si="52"/>
        <v>1.0938992697471384</v>
      </c>
      <c r="BF138" s="9">
        <f t="shared" si="53"/>
        <v>1.1242393329033984</v>
      </c>
      <c r="BG138" s="9">
        <f t="shared" si="54"/>
        <v>1.2016393558601843</v>
      </c>
      <c r="BH138" s="9">
        <f t="shared" si="56"/>
        <v>0.97272833103155998</v>
      </c>
      <c r="BI138" s="9">
        <f t="shared" si="55"/>
        <v>0.83243982262475158</v>
      </c>
    </row>
    <row r="139" spans="1:61" x14ac:dyDescent="0.2">
      <c r="A139" s="50" t="s">
        <v>122</v>
      </c>
      <c r="B139" s="50">
        <f t="shared" si="51"/>
        <v>1998</v>
      </c>
      <c r="D139" s="79">
        <f t="shared" si="32"/>
        <v>2921.2009166004727</v>
      </c>
      <c r="F139" s="327">
        <f t="shared" si="57"/>
        <v>17833.27269569792</v>
      </c>
      <c r="G139" s="327">
        <f t="shared" si="57"/>
        <v>5329.2820094901372</v>
      </c>
      <c r="H139" s="327">
        <f t="shared" si="57"/>
        <v>1145.4583500765586</v>
      </c>
      <c r="I139" s="327">
        <f t="shared" si="58"/>
        <v>24308.013055264615</v>
      </c>
      <c r="K139" s="84">
        <f t="shared" si="59"/>
        <v>36.220287756800815</v>
      </c>
      <c r="L139" s="84">
        <f t="shared" si="59"/>
        <v>4.9900779441095038</v>
      </c>
      <c r="M139" s="84">
        <f t="shared" si="59"/>
        <v>1.1219604779152998</v>
      </c>
      <c r="N139" s="84">
        <f t="shared" si="60"/>
        <v>42.332326178825618</v>
      </c>
      <c r="P139" s="79">
        <f t="shared" si="35"/>
        <v>120.17440133667367</v>
      </c>
      <c r="R139" s="84">
        <f t="shared" si="65"/>
        <v>69.006387795944946</v>
      </c>
      <c r="T139" s="84">
        <f t="shared" si="37"/>
        <v>76.540536634543031</v>
      </c>
      <c r="V139" s="119">
        <f t="shared" si="61"/>
        <v>0.90156655322954848</v>
      </c>
      <c r="X139" s="51">
        <f t="shared" si="67"/>
        <v>2031.0510793421872</v>
      </c>
      <c r="Y139" s="51">
        <f t="shared" si="67"/>
        <v>936.35088839798789</v>
      </c>
      <c r="Z139" s="51">
        <f t="shared" si="67"/>
        <v>979.48605275810485</v>
      </c>
      <c r="AA139" s="51">
        <f t="shared" si="67"/>
        <v>1741.4967682707127</v>
      </c>
      <c r="AC139" s="71">
        <f t="shared" si="39"/>
        <v>0.83675852702693776</v>
      </c>
      <c r="AD139" s="71"/>
      <c r="AF139" s="73">
        <f t="shared" si="44"/>
        <v>1.1062526769633205</v>
      </c>
      <c r="AG139" s="73">
        <f t="shared" si="45"/>
        <v>0.85721909965411791</v>
      </c>
      <c r="AH139" s="73">
        <f>Wgted_Floorspace!AB121</f>
        <v>0.98988544614775931</v>
      </c>
      <c r="AI139" s="73">
        <f t="shared" si="40"/>
        <v>1.1442259074608783</v>
      </c>
      <c r="AJ139" s="73">
        <f t="shared" si="46"/>
        <v>0.89532335906495575</v>
      </c>
      <c r="AK139" s="73">
        <f t="shared" si="66"/>
        <v>0.84530844481376044</v>
      </c>
      <c r="AL139" s="73">
        <f t="shared" si="62"/>
        <v>0.94830092373645536</v>
      </c>
      <c r="AM139" s="73">
        <f t="shared" si="63"/>
        <v>0.94830092373645536</v>
      </c>
      <c r="AN139" s="73"/>
      <c r="AO139" s="73">
        <f t="shared" si="64"/>
        <v>1.0140903062230517</v>
      </c>
      <c r="AR139" s="53"/>
      <c r="BD139" s="95">
        <v>2004</v>
      </c>
      <c r="BE139" s="9">
        <f t="shared" si="52"/>
        <v>1.0426056522831422</v>
      </c>
      <c r="BF139" s="9">
        <f t="shared" si="53"/>
        <v>1.1319213144214686</v>
      </c>
      <c r="BG139" s="9">
        <f t="shared" si="54"/>
        <v>1.2142735460195044</v>
      </c>
      <c r="BH139" s="9">
        <f t="shared" si="56"/>
        <v>0.93592766098715507</v>
      </c>
      <c r="BI139" s="9">
        <f t="shared" si="55"/>
        <v>0.81048507286468874</v>
      </c>
    </row>
    <row r="140" spans="1:61" x14ac:dyDescent="0.2">
      <c r="A140" s="50" t="s">
        <v>122</v>
      </c>
      <c r="B140" s="50">
        <f t="shared" si="51"/>
        <v>1999</v>
      </c>
      <c r="D140" s="79">
        <f t="shared" si="32"/>
        <v>3127.2137313079656</v>
      </c>
      <c r="F140" s="327">
        <f t="shared" si="57"/>
        <v>17993.30441658619</v>
      </c>
      <c r="G140" s="327">
        <f t="shared" si="57"/>
        <v>5216.3045026369837</v>
      </c>
      <c r="H140" s="327">
        <f t="shared" si="57"/>
        <v>1175.5871437926999</v>
      </c>
      <c r="I140" s="327">
        <f t="shared" si="58"/>
        <v>24385.196063015872</v>
      </c>
      <c r="K140" s="84">
        <f t="shared" si="59"/>
        <v>36.929337128787253</v>
      </c>
      <c r="L140" s="84">
        <f t="shared" si="59"/>
        <v>4.9206558996430507</v>
      </c>
      <c r="M140" s="84">
        <f t="shared" si="59"/>
        <v>1.1611264325989594</v>
      </c>
      <c r="N140" s="84">
        <f t="shared" si="60"/>
        <v>43.011119461029267</v>
      </c>
      <c r="P140" s="79">
        <f t="shared" si="35"/>
        <v>128.24230419253817</v>
      </c>
      <c r="R140" s="84">
        <f t="shared" si="65"/>
        <v>72.707099245380363</v>
      </c>
      <c r="T140" s="84">
        <f t="shared" si="37"/>
        <v>76.953160416548641</v>
      </c>
      <c r="V140" s="119">
        <f t="shared" si="61"/>
        <v>0.94482278377932394</v>
      </c>
      <c r="X140" s="51">
        <f t="shared" si="67"/>
        <v>2052.3932832896371</v>
      </c>
      <c r="Y140" s="51">
        <f t="shared" si="67"/>
        <v>943.32221156865467</v>
      </c>
      <c r="Z140" s="51">
        <f t="shared" si="67"/>
        <v>987.69915844172374</v>
      </c>
      <c r="AA140" s="51">
        <f t="shared" si="67"/>
        <v>1763.8209407822908</v>
      </c>
      <c r="AC140" s="71">
        <f t="shared" si="39"/>
        <v>0.84126942390888459</v>
      </c>
      <c r="AD140" s="71"/>
      <c r="AF140" s="73">
        <f t="shared" si="44"/>
        <v>1.1097652597789867</v>
      </c>
      <c r="AG140" s="73">
        <f t="shared" si="45"/>
        <v>0.91476846412172785</v>
      </c>
      <c r="AH140" s="73">
        <f>Wgted_Floorspace!AB122</f>
        <v>0.98791734358512517</v>
      </c>
      <c r="AI140" s="73">
        <f t="shared" si="40"/>
        <v>1.1588936903794411</v>
      </c>
      <c r="AJ140" s="73">
        <f t="shared" si="46"/>
        <v>0.9382800476173232</v>
      </c>
      <c r="AK140" s="73">
        <f t="shared" si="66"/>
        <v>0.85155851283665163</v>
      </c>
      <c r="AL140" s="73">
        <f t="shared" si="62"/>
        <v>1.0151782622236738</v>
      </c>
      <c r="AM140" s="73">
        <f t="shared" si="63"/>
        <v>1.015178262223674</v>
      </c>
      <c r="AN140" s="73"/>
      <c r="AO140" s="73">
        <f t="shared" si="64"/>
        <v>1.0742285472251527</v>
      </c>
      <c r="AR140" s="53"/>
      <c r="BD140" s="95">
        <v>2005</v>
      </c>
      <c r="BE140" s="9">
        <f t="shared" si="52"/>
        <v>1.0689399243281477</v>
      </c>
      <c r="BF140" s="9">
        <f t="shared" si="53"/>
        <v>1.1405892888762208</v>
      </c>
      <c r="BG140" s="9">
        <f t="shared" si="54"/>
        <v>1.2276484672293708</v>
      </c>
      <c r="BH140" s="9">
        <f t="shared" si="56"/>
        <v>0.9493070021823814</v>
      </c>
      <c r="BI140" s="9">
        <f t="shared" si="55"/>
        <v>0.80416154066049561</v>
      </c>
    </row>
    <row r="141" spans="1:61" x14ac:dyDescent="0.2">
      <c r="A141" s="50" t="s">
        <v>122</v>
      </c>
      <c r="B141" s="50">
        <f t="shared" si="51"/>
        <v>2000</v>
      </c>
      <c r="D141" s="79">
        <f t="shared" si="32"/>
        <v>3239.7959435768821</v>
      </c>
      <c r="F141" s="327">
        <f t="shared" si="57"/>
        <v>18037.819502794409</v>
      </c>
      <c r="G141" s="327">
        <f t="shared" si="57"/>
        <v>5220.435014149858</v>
      </c>
      <c r="H141" s="327">
        <f t="shared" si="57"/>
        <v>1186.6848873914662</v>
      </c>
      <c r="I141" s="327">
        <f t="shared" si="58"/>
        <v>24444.939404335735</v>
      </c>
      <c r="K141" s="84">
        <f t="shared" si="59"/>
        <v>37.272562293862826</v>
      </c>
      <c r="L141" s="84">
        <f t="shared" si="59"/>
        <v>4.9945782037292679</v>
      </c>
      <c r="M141" s="84">
        <f t="shared" si="59"/>
        <v>1.1821164998554066</v>
      </c>
      <c r="N141" s="84">
        <f t="shared" si="60"/>
        <v>43.449256997447499</v>
      </c>
      <c r="P141" s="79">
        <f t="shared" si="35"/>
        <v>132.53442317808521</v>
      </c>
      <c r="R141" s="84">
        <f t="shared" si="65"/>
        <v>74.565048230104594</v>
      </c>
      <c r="T141" s="84">
        <f t="shared" si="37"/>
        <v>76.310021491530733</v>
      </c>
      <c r="V141" s="119">
        <f t="shared" si="61"/>
        <v>0.97713310483578086</v>
      </c>
      <c r="X141" s="51">
        <f t="shared" si="67"/>
        <v>2066.3563180731785</v>
      </c>
      <c r="Y141" s="51">
        <f t="shared" si="67"/>
        <v>956.73601724599382</v>
      </c>
      <c r="Z141" s="51">
        <f t="shared" si="67"/>
        <v>996.1502943328943</v>
      </c>
      <c r="AA141" s="51">
        <f t="shared" si="67"/>
        <v>1777.4336143267763</v>
      </c>
      <c r="AC141" s="71">
        <f t="shared" si="39"/>
        <v>0.83423848313901283</v>
      </c>
      <c r="AD141" s="71"/>
      <c r="AF141" s="73">
        <f t="shared" si="44"/>
        <v>1.1124841669605638</v>
      </c>
      <c r="AG141" s="73">
        <f t="shared" si="45"/>
        <v>0.94538468797202435</v>
      </c>
      <c r="AH141" s="73">
        <f>Wgted_Floorspace!AB123</f>
        <v>0.98787218728838289</v>
      </c>
      <c r="AI141" s="73">
        <f t="shared" si="40"/>
        <v>1.1678377056789209</v>
      </c>
      <c r="AJ141" s="73">
        <f t="shared" si="46"/>
        <v>0.97036662522727224</v>
      </c>
      <c r="AK141" s="73">
        <f t="shared" si="66"/>
        <v>0.84448018060810048</v>
      </c>
      <c r="AL141" s="73">
        <f t="shared" si="62"/>
        <v>1.0517254970558301</v>
      </c>
      <c r="AM141" s="73">
        <f t="shared" si="63"/>
        <v>1.0517254970558301</v>
      </c>
      <c r="AN141" s="73"/>
      <c r="AO141" s="73">
        <f t="shared" si="64"/>
        <v>1.1194871231806336</v>
      </c>
      <c r="AR141" s="53"/>
      <c r="BD141" s="95">
        <v>2006</v>
      </c>
      <c r="BE141" s="9">
        <f t="shared" si="52"/>
        <v>0.97056200064943488</v>
      </c>
      <c r="BF141" s="9">
        <f t="shared" si="53"/>
        <v>1.1430152814932257</v>
      </c>
      <c r="BG141" s="9">
        <f t="shared" si="54"/>
        <v>1.2379111706885442</v>
      </c>
      <c r="BH141" s="9">
        <f t="shared" si="56"/>
        <v>0.89036769221415624</v>
      </c>
      <c r="BI141" s="9">
        <f t="shared" si="55"/>
        <v>0.77039307862492612</v>
      </c>
    </row>
    <row r="142" spans="1:61" x14ac:dyDescent="0.2">
      <c r="A142" s="50" t="s">
        <v>122</v>
      </c>
      <c r="B142" s="50">
        <f>B141+1</f>
        <v>2001</v>
      </c>
      <c r="D142" s="79">
        <f t="shared" si="32"/>
        <v>3128.6901135784674</v>
      </c>
      <c r="F142" s="327">
        <f t="shared" si="57"/>
        <v>18074.942048987734</v>
      </c>
      <c r="G142" s="327">
        <f t="shared" si="57"/>
        <v>5223.4528689288009</v>
      </c>
      <c r="H142" s="327">
        <f t="shared" si="57"/>
        <v>1189.2063968307675</v>
      </c>
      <c r="I142" s="327">
        <f t="shared" si="58"/>
        <v>24487.601314747302</v>
      </c>
      <c r="K142" s="84">
        <f t="shared" si="59"/>
        <v>37.622135310205003</v>
      </c>
      <c r="L142" s="84">
        <f t="shared" si="59"/>
        <v>5.0651576547479458</v>
      </c>
      <c r="M142" s="84">
        <f t="shared" si="59"/>
        <v>1.1946749708649531</v>
      </c>
      <c r="N142" s="84">
        <f t="shared" si="60"/>
        <v>43.881967935817897</v>
      </c>
      <c r="P142" s="79">
        <f t="shared" si="35"/>
        <v>127.76629582311352</v>
      </c>
      <c r="R142" s="84">
        <f t="shared" si="65"/>
        <v>71.297853326781365</v>
      </c>
      <c r="T142" s="84">
        <f t="shared" si="37"/>
        <v>75.942469736759904</v>
      </c>
      <c r="V142" s="119">
        <f t="shared" si="61"/>
        <v>0.93884032971171183</v>
      </c>
      <c r="X142" s="51">
        <f t="shared" si="67"/>
        <v>2081.4526103729327</v>
      </c>
      <c r="Y142" s="51">
        <f t="shared" si="67"/>
        <v>969.69529195477992</v>
      </c>
      <c r="Z142" s="51">
        <f t="shared" si="67"/>
        <v>1004.5985070789725</v>
      </c>
      <c r="AA142" s="51">
        <f t="shared" si="67"/>
        <v>1792.0076111901831</v>
      </c>
      <c r="AC142" s="71">
        <f t="shared" si="39"/>
        <v>0.83022032389358358</v>
      </c>
      <c r="AD142" s="71"/>
      <c r="AF142" s="73">
        <f t="shared" si="44"/>
        <v>1.1144257017330632</v>
      </c>
      <c r="AG142" s="73">
        <f t="shared" si="45"/>
        <v>0.91137303663195091</v>
      </c>
      <c r="AH142" s="73">
        <f>Wgted_Floorspace!AB124</f>
        <v>0.98776977387618592</v>
      </c>
      <c r="AI142" s="73">
        <f t="shared" si="40"/>
        <v>1.1774133449164961</v>
      </c>
      <c r="AJ142" s="73">
        <f t="shared" si="46"/>
        <v>0.93233902102080679</v>
      </c>
      <c r="AK142" s="73">
        <f t="shared" si="66"/>
        <v>0.84049982683277502</v>
      </c>
      <c r="AL142" s="73">
        <f t="shared" si="62"/>
        <v>1.0156575358891546</v>
      </c>
      <c r="AM142" s="73">
        <f t="shared" si="63"/>
        <v>1.0156575358891546</v>
      </c>
      <c r="AN142" s="73"/>
      <c r="AO142" s="73">
        <f t="shared" si="64"/>
        <v>1.0843226941119606</v>
      </c>
      <c r="AR142" s="53"/>
      <c r="BD142" s="95">
        <v>2007</v>
      </c>
      <c r="BE142" s="9">
        <f t="shared" si="52"/>
        <v>1.0404604355469047</v>
      </c>
      <c r="BF142" s="9">
        <f t="shared" si="53"/>
        <v>1.1431067539783173</v>
      </c>
      <c r="BG142" s="9">
        <f t="shared" si="54"/>
        <v>1.2428358188069846</v>
      </c>
      <c r="BH142" s="9">
        <f t="shared" si="56"/>
        <v>0.94202202071487851</v>
      </c>
      <c r="BI142" s="9">
        <f t="shared" si="55"/>
        <v>0.7774347759556649</v>
      </c>
    </row>
    <row r="143" spans="1:61" x14ac:dyDescent="0.2">
      <c r="A143" s="50" t="s">
        <v>122</v>
      </c>
      <c r="B143" s="50">
        <f t="shared" ref="B143:B150" si="68">B142+1</f>
        <v>2002</v>
      </c>
      <c r="D143" s="79">
        <f t="shared" si="32"/>
        <v>3295.655843692361</v>
      </c>
      <c r="F143" s="327">
        <f t="shared" si="57"/>
        <v>18242.239864627376</v>
      </c>
      <c r="G143" s="327">
        <f t="shared" si="57"/>
        <v>5196.048188365703</v>
      </c>
      <c r="H143" s="327">
        <f t="shared" si="57"/>
        <v>1154.4086885536606</v>
      </c>
      <c r="I143" s="327">
        <f t="shared" si="58"/>
        <v>24592.696741546737</v>
      </c>
      <c r="K143" s="84">
        <f t="shared" si="59"/>
        <v>38.254937578634795</v>
      </c>
      <c r="L143" s="84">
        <f t="shared" si="59"/>
        <v>5.1105935643397125</v>
      </c>
      <c r="M143" s="84">
        <f t="shared" si="59"/>
        <v>1.1595227519726508</v>
      </c>
      <c r="N143" s="84">
        <f t="shared" si="60"/>
        <v>44.525053894947156</v>
      </c>
      <c r="P143" s="79">
        <f t="shared" si="35"/>
        <v>134.00953455115405</v>
      </c>
      <c r="R143" s="84">
        <f t="shared" si="65"/>
        <v>74.018009084686639</v>
      </c>
      <c r="T143" s="84">
        <f t="shared" si="37"/>
        <v>76.054265540259436</v>
      </c>
      <c r="V143" s="119">
        <f t="shared" si="61"/>
        <v>0.97322626888698438</v>
      </c>
      <c r="X143" s="51">
        <f t="shared" si="67"/>
        <v>2097.0526570486036</v>
      </c>
      <c r="Y143" s="51">
        <f t="shared" si="67"/>
        <v>983.55392003150985</v>
      </c>
      <c r="Z143" s="51">
        <f t="shared" si="67"/>
        <v>1004.4300285242982</v>
      </c>
      <c r="AA143" s="51">
        <f t="shared" si="67"/>
        <v>1810.4990421699802</v>
      </c>
      <c r="AC143" s="71">
        <f t="shared" si="39"/>
        <v>0.83144250100361239</v>
      </c>
      <c r="AD143" s="71"/>
      <c r="AF143" s="73">
        <f t="shared" si="44"/>
        <v>1.1192085730014452</v>
      </c>
      <c r="AG143" s="73">
        <f t="shared" si="45"/>
        <v>0.95590684268256942</v>
      </c>
      <c r="AH143" s="73">
        <f>Wgted_Floorspace!AB125</f>
        <v>0.98636148104376853</v>
      </c>
      <c r="AI143" s="73">
        <f t="shared" si="40"/>
        <v>1.1895628790291082</v>
      </c>
      <c r="AJ143" s="73">
        <f t="shared" si="46"/>
        <v>0.96648684344914138</v>
      </c>
      <c r="AK143" s="73">
        <f t="shared" si="66"/>
        <v>0.84293893971181766</v>
      </c>
      <c r="AL143" s="73">
        <f t="shared" si="62"/>
        <v>1.0698591333210756</v>
      </c>
      <c r="AM143" s="73">
        <f t="shared" si="63"/>
        <v>1.0698591333210754</v>
      </c>
      <c r="AN143" s="73"/>
      <c r="AO143" s="73">
        <f t="shared" si="64"/>
        <v>1.1340167094539173</v>
      </c>
      <c r="AR143" s="53"/>
      <c r="BD143">
        <v>2008</v>
      </c>
      <c r="BE143" s="9">
        <f t="shared" si="52"/>
        <v>1.0885287560954173</v>
      </c>
      <c r="BF143" s="9">
        <f t="shared" si="53"/>
        <v>1.1482317620158173</v>
      </c>
      <c r="BG143" s="9">
        <f t="shared" si="54"/>
        <v>1.2469449329390412</v>
      </c>
      <c r="BH143" s="9">
        <f t="shared" si="56"/>
        <v>1.0019756888174698</v>
      </c>
      <c r="BI143" s="9">
        <f t="shared" si="55"/>
        <v>0.75876255698637796</v>
      </c>
    </row>
    <row r="144" spans="1:61" x14ac:dyDescent="0.2">
      <c r="A144" s="50" t="s">
        <v>122</v>
      </c>
      <c r="B144" s="50">
        <f t="shared" si="68"/>
        <v>2003</v>
      </c>
      <c r="D144" s="79">
        <f t="shared" si="32"/>
        <v>3369.7104679210438</v>
      </c>
      <c r="F144" s="327">
        <f t="shared" si="57"/>
        <v>18419.986795446432</v>
      </c>
      <c r="G144" s="327">
        <f t="shared" si="57"/>
        <v>5166.4173524702455</v>
      </c>
      <c r="H144" s="327">
        <f t="shared" si="57"/>
        <v>1116.8349497491561</v>
      </c>
      <c r="I144" s="327">
        <f t="shared" si="58"/>
        <v>24703.239097665832</v>
      </c>
      <c r="K144" s="84">
        <f t="shared" si="59"/>
        <v>38.911904036932803</v>
      </c>
      <c r="L144" s="84">
        <f t="shared" si="59"/>
        <v>5.1457436585895158</v>
      </c>
      <c r="M144" s="84">
        <f t="shared" si="59"/>
        <v>1.1215944620345364</v>
      </c>
      <c r="N144" s="84">
        <f t="shared" si="60"/>
        <v>45.179242157556857</v>
      </c>
      <c r="P144" s="79">
        <f t="shared" si="35"/>
        <v>136.40763685274948</v>
      </c>
      <c r="R144" s="84">
        <f t="shared" si="65"/>
        <v>74.585369452847559</v>
      </c>
      <c r="T144" s="84">
        <f t="shared" si="37"/>
        <v>74.993119575939062</v>
      </c>
      <c r="V144" s="119">
        <f t="shared" si="61"/>
        <v>0.99456283289190806</v>
      </c>
      <c r="X144" s="51">
        <f t="shared" si="67"/>
        <v>2112.4827324280241</v>
      </c>
      <c r="Y144" s="51">
        <f t="shared" si="67"/>
        <v>995.99844680166132</v>
      </c>
      <c r="Z144" s="51">
        <f t="shared" si="67"/>
        <v>1004.2616075781381</v>
      </c>
      <c r="AA144" s="51">
        <f t="shared" si="67"/>
        <v>1828.8792809290246</v>
      </c>
      <c r="AC144" s="71">
        <f t="shared" si="39"/>
        <v>0.81984181236061471</v>
      </c>
      <c r="AD144" s="71"/>
      <c r="AF144" s="73">
        <f t="shared" si="44"/>
        <v>1.1242393329033984</v>
      </c>
      <c r="AG144" s="73">
        <f t="shared" si="45"/>
        <v>0.97301280762174958</v>
      </c>
      <c r="AH144" s="73">
        <f>Wgted_Floorspace!AB126</f>
        <v>0.9848661609863707</v>
      </c>
      <c r="AI144" s="73">
        <f t="shared" si="40"/>
        <v>1.2016393558601843</v>
      </c>
      <c r="AJ144" s="73">
        <f t="shared" si="46"/>
        <v>0.98767565539803459</v>
      </c>
      <c r="AK144" s="73">
        <f t="shared" si="66"/>
        <v>0.83243982262475158</v>
      </c>
      <c r="AL144" s="73">
        <f t="shared" si="62"/>
        <v>1.0938992697471384</v>
      </c>
      <c r="AM144" s="73">
        <f t="shared" si="63"/>
        <v>1.0938992697471384</v>
      </c>
      <c r="AN144" s="73"/>
      <c r="AO144" s="73">
        <f t="shared" si="64"/>
        <v>1.1688686451277159</v>
      </c>
      <c r="AR144" s="53"/>
      <c r="BD144">
        <v>2009</v>
      </c>
      <c r="BE144" s="9">
        <f t="shared" si="52"/>
        <v>1.0350613784835345</v>
      </c>
      <c r="BF144" s="9">
        <f t="shared" si="53"/>
        <v>1.1501365636732634</v>
      </c>
      <c r="BG144" s="9">
        <f t="shared" si="54"/>
        <v>1.2493545157996397</v>
      </c>
      <c r="BH144" s="9">
        <f t="shared" si="56"/>
        <v>0.97418452026161373</v>
      </c>
      <c r="BI144" s="9">
        <f t="shared" si="55"/>
        <v>0.73941759114490846</v>
      </c>
    </row>
    <row r="145" spans="1:44" x14ac:dyDescent="0.2">
      <c r="A145" s="50" t="s">
        <v>122</v>
      </c>
      <c r="B145" s="50">
        <f t="shared" si="68"/>
        <v>2004</v>
      </c>
      <c r="D145" s="79">
        <f t="shared" si="32"/>
        <v>3211.7026471955387</v>
      </c>
      <c r="F145" s="327">
        <f t="shared" si="57"/>
        <v>18614.410299806841</v>
      </c>
      <c r="G145" s="327">
        <f t="shared" si="57"/>
        <v>5105.2694599664583</v>
      </c>
      <c r="H145" s="327">
        <f t="shared" si="57"/>
        <v>1152.3577606399815</v>
      </c>
      <c r="I145" s="327">
        <f t="shared" si="58"/>
        <v>24872.03752041328</v>
      </c>
      <c r="K145" s="84">
        <f t="shared" si="59"/>
        <v>39.651694734282543</v>
      </c>
      <c r="L145" s="84">
        <f t="shared" si="59"/>
        <v>5.1572920658480861</v>
      </c>
      <c r="M145" s="84">
        <f t="shared" si="59"/>
        <v>1.1572334733928205</v>
      </c>
      <c r="N145" s="84">
        <f t="shared" si="60"/>
        <v>45.966220273523447</v>
      </c>
      <c r="P145" s="79">
        <f t="shared" si="35"/>
        <v>129.12905283934182</v>
      </c>
      <c r="R145" s="84">
        <f t="shared" si="65"/>
        <v>69.870931916616172</v>
      </c>
      <c r="T145" s="84">
        <f t="shared" si="37"/>
        <v>72.916977855648767</v>
      </c>
      <c r="V145" s="119">
        <f t="shared" si="61"/>
        <v>0.95822583397432148</v>
      </c>
      <c r="X145" s="51">
        <f t="shared" si="67"/>
        <v>2130.1612082062038</v>
      </c>
      <c r="Y145" s="51">
        <f t="shared" si="67"/>
        <v>1010.1899823877209</v>
      </c>
      <c r="Z145" s="51">
        <f t="shared" si="67"/>
        <v>1004.2310755560244</v>
      </c>
      <c r="AA145" s="51">
        <f t="shared" si="67"/>
        <v>1848.1083520317743</v>
      </c>
      <c r="AC145" s="71">
        <f t="shared" si="39"/>
        <v>0.79714495963192267</v>
      </c>
      <c r="AD145" s="71"/>
      <c r="AF145" s="73">
        <f t="shared" si="44"/>
        <v>1.1319213144214686</v>
      </c>
      <c r="AG145" s="73">
        <f t="shared" si="45"/>
        <v>0.92109375360249646</v>
      </c>
      <c r="AH145" s="73">
        <f>Wgted_Floorspace!AB127</f>
        <v>0.98354058121562327</v>
      </c>
      <c r="AI145" s="73">
        <f t="shared" si="40"/>
        <v>1.2142735460195044</v>
      </c>
      <c r="AJ145" s="73">
        <f t="shared" si="46"/>
        <v>0.951590283982365</v>
      </c>
      <c r="AK145" s="73">
        <f t="shared" si="66"/>
        <v>0.81048507286468874</v>
      </c>
      <c r="AL145" s="73">
        <f t="shared" si="62"/>
        <v>1.0426056522831422</v>
      </c>
      <c r="AM145" s="73">
        <f t="shared" si="63"/>
        <v>1.0426056522831422</v>
      </c>
      <c r="AN145" s="73"/>
      <c r="AO145" s="73">
        <f t="shared" si="64"/>
        <v>1.1364721997246134</v>
      </c>
      <c r="AR145" s="53"/>
    </row>
    <row r="146" spans="1:44" x14ac:dyDescent="0.2">
      <c r="A146" s="50" t="s">
        <v>122</v>
      </c>
      <c r="B146" s="50">
        <f t="shared" si="68"/>
        <v>2005</v>
      </c>
      <c r="D146" s="79">
        <f t="shared" si="32"/>
        <v>3292.8242592390761</v>
      </c>
      <c r="F146" s="327">
        <f t="shared" si="57"/>
        <v>18830.941866927955</v>
      </c>
      <c r="G146" s="327">
        <f t="shared" si="57"/>
        <v>5044.1068722375394</v>
      </c>
      <c r="H146" s="327">
        <f t="shared" si="57"/>
        <v>1187.4527146659589</v>
      </c>
      <c r="I146" s="327">
        <f t="shared" si="58"/>
        <v>25062.501453831454</v>
      </c>
      <c r="K146" s="84">
        <f t="shared" si="59"/>
        <v>40.470524607627922</v>
      </c>
      <c r="L146" s="84">
        <f t="shared" si="59"/>
        <v>5.1654366463083505</v>
      </c>
      <c r="M146" s="84">
        <f t="shared" si="59"/>
        <v>1.1924406639312972</v>
      </c>
      <c r="N146" s="84">
        <f t="shared" si="60"/>
        <v>46.828401917867573</v>
      </c>
      <c r="P146" s="79">
        <f t="shared" si="35"/>
        <v>131.38450147543762</v>
      </c>
      <c r="R146" s="84">
        <f t="shared" si="65"/>
        <v>70.316818947064803</v>
      </c>
      <c r="T146" s="84">
        <f t="shared" si="37"/>
        <v>72.244892002631659</v>
      </c>
      <c r="V146" s="119">
        <f t="shared" si="61"/>
        <v>0.97331198092874693</v>
      </c>
      <c r="X146" s="51">
        <f t="shared" si="67"/>
        <v>2149.1503130124743</v>
      </c>
      <c r="Y146" s="51">
        <f t="shared" si="67"/>
        <v>1024.05376752396</v>
      </c>
      <c r="Z146" s="51">
        <f t="shared" si="67"/>
        <v>1004.2005455911915</v>
      </c>
      <c r="AA146" s="51">
        <f t="shared" si="67"/>
        <v>1868.4648060422812</v>
      </c>
      <c r="AC146" s="71">
        <f t="shared" si="39"/>
        <v>0.78979756447200367</v>
      </c>
      <c r="AD146" s="71"/>
      <c r="AF146" s="73">
        <f t="shared" si="44"/>
        <v>1.1405892888762208</v>
      </c>
      <c r="AG146" s="73">
        <f t="shared" si="45"/>
        <v>0.93718215202716271</v>
      </c>
      <c r="AH146" s="73">
        <f>Wgted_Floorspace!AB128</f>
        <v>0.98213794684001643</v>
      </c>
      <c r="AI146" s="73">
        <f t="shared" si="40"/>
        <v>1.2276484672293708</v>
      </c>
      <c r="AJ146" s="73">
        <f t="shared" si="46"/>
        <v>0.9665719619496761</v>
      </c>
      <c r="AK146" s="73">
        <f t="shared" si="66"/>
        <v>0.80416154066049561</v>
      </c>
      <c r="AL146" s="73">
        <f t="shared" si="62"/>
        <v>1.0689399243281477</v>
      </c>
      <c r="AM146" s="73">
        <f t="shared" si="63"/>
        <v>1.0689399243281477</v>
      </c>
      <c r="AN146" s="73"/>
      <c r="AO146" s="73">
        <f t="shared" si="64"/>
        <v>1.1654152861593094</v>
      </c>
      <c r="AR146" s="53"/>
    </row>
    <row r="147" spans="1:44" x14ac:dyDescent="0.2">
      <c r="A147" s="50" t="s">
        <v>122</v>
      </c>
      <c r="B147" s="50">
        <f t="shared" si="68"/>
        <v>2006</v>
      </c>
      <c r="D147" s="79">
        <f t="shared" si="32"/>
        <v>2989.7752231892341</v>
      </c>
      <c r="F147" s="327">
        <f t="shared" si="57"/>
        <v>18842.22384922492</v>
      </c>
      <c r="G147" s="327">
        <f t="shared" si="57"/>
        <v>5090.5277287801146</v>
      </c>
      <c r="H147" s="327">
        <f t="shared" si="57"/>
        <v>1183.0569198988519</v>
      </c>
      <c r="I147" s="327">
        <f t="shared" si="58"/>
        <v>25115.808497903887</v>
      </c>
      <c r="K147" s="84">
        <f t="shared" si="59"/>
        <v>40.826487326003729</v>
      </c>
      <c r="L147" s="84">
        <f t="shared" si="59"/>
        <v>5.2988715771747223</v>
      </c>
      <c r="M147" s="84">
        <f t="shared" si="59"/>
        <v>1.1949467334965385</v>
      </c>
      <c r="N147" s="84">
        <f t="shared" si="60"/>
        <v>47.320305636674988</v>
      </c>
      <c r="P147" s="79">
        <f t="shared" si="35"/>
        <v>119.03957714276865</v>
      </c>
      <c r="R147" s="84">
        <f t="shared" si="65"/>
        <v>63.181654956853187</v>
      </c>
      <c r="T147" s="84">
        <f t="shared" si="37"/>
        <v>69.248499484850868</v>
      </c>
      <c r="V147" s="119">
        <f t="shared" si="61"/>
        <v>0.91239023844372402</v>
      </c>
      <c r="X147" s="51">
        <f t="shared" si="67"/>
        <v>2166.7552435793368</v>
      </c>
      <c r="Y147" s="51">
        <f t="shared" si="67"/>
        <v>1040.9277504209833</v>
      </c>
      <c r="Z147" s="51">
        <f t="shared" si="67"/>
        <v>1010.0500773865583</v>
      </c>
      <c r="AA147" s="51">
        <f t="shared" si="67"/>
        <v>1884.0845056062697</v>
      </c>
      <c r="AC147" s="71">
        <f t="shared" si="39"/>
        <v>0.75704032105804442</v>
      </c>
      <c r="AD147" s="71"/>
      <c r="AF147" s="73">
        <f t="shared" si="44"/>
        <v>1.1430152814932257</v>
      </c>
      <c r="AG147" s="73">
        <f t="shared" si="45"/>
        <v>0.84912425613549158</v>
      </c>
      <c r="AH147" s="73">
        <f>Wgted_Floorspace!AB129</f>
        <v>0.98266760445107426</v>
      </c>
      <c r="AI147" s="73">
        <f t="shared" si="40"/>
        <v>1.2379111706885442</v>
      </c>
      <c r="AJ147" s="73">
        <f t="shared" si="46"/>
        <v>0.90607209211045725</v>
      </c>
      <c r="AK147" s="73">
        <f t="shared" si="66"/>
        <v>0.77039307862492612</v>
      </c>
      <c r="AL147" s="73">
        <f t="shared" si="62"/>
        <v>0.97056200064943465</v>
      </c>
      <c r="AM147" s="73">
        <f t="shared" si="63"/>
        <v>0.97056200064943488</v>
      </c>
      <c r="AN147" s="73"/>
      <c r="AO147" s="73">
        <f t="shared" si="64"/>
        <v>1.1021961122120836</v>
      </c>
      <c r="AR147" s="53"/>
    </row>
    <row r="148" spans="1:44" x14ac:dyDescent="0.2">
      <c r="A148" s="50" t="s">
        <v>122</v>
      </c>
      <c r="B148" s="50">
        <f t="shared" si="68"/>
        <v>2007</v>
      </c>
      <c r="D148" s="79">
        <f t="shared" si="32"/>
        <v>3205.0943977049533</v>
      </c>
      <c r="F148" s="327">
        <f t="shared" si="57"/>
        <v>18803.900284466781</v>
      </c>
      <c r="G148" s="327">
        <f t="shared" si="57"/>
        <v>5136.4223392130925</v>
      </c>
      <c r="H148" s="327">
        <f t="shared" si="57"/>
        <v>1177.495825845471</v>
      </c>
      <c r="I148" s="327">
        <f t="shared" si="58"/>
        <v>25117.818449525344</v>
      </c>
      <c r="K148" s="84">
        <f t="shared" si="59"/>
        <v>40.893624239766361</v>
      </c>
      <c r="L148" s="84">
        <f t="shared" si="59"/>
        <v>5.4225158780257798</v>
      </c>
      <c r="M148" s="84">
        <f t="shared" si="59"/>
        <v>1.1962167564505792</v>
      </c>
      <c r="N148" s="84">
        <f t="shared" si="60"/>
        <v>47.51235687424272</v>
      </c>
      <c r="P148" s="79">
        <f t="shared" si="35"/>
        <v>127.6024191410429</v>
      </c>
      <c r="R148" s="84">
        <f t="shared" si="65"/>
        <v>67.458122656139821</v>
      </c>
      <c r="T148" s="84">
        <f t="shared" si="37"/>
        <v>69.932361610565351</v>
      </c>
      <c r="V148" s="119">
        <f t="shared" si="61"/>
        <v>0.96461954240579051</v>
      </c>
      <c r="X148" s="51">
        <f t="shared" si="67"/>
        <v>2174.7416025997063</v>
      </c>
      <c r="Y148" s="51">
        <f t="shared" si="67"/>
        <v>1055.6989904487718</v>
      </c>
      <c r="Z148" s="51">
        <f t="shared" si="67"/>
        <v>1015.8989358553913</v>
      </c>
      <c r="AA148" s="51">
        <f t="shared" si="67"/>
        <v>1891.579755213199</v>
      </c>
      <c r="AC148" s="71">
        <f t="shared" si="39"/>
        <v>0.76451645710520288</v>
      </c>
      <c r="AD148" s="71"/>
      <c r="AF148" s="73">
        <f t="shared" si="44"/>
        <v>1.1431067539783173</v>
      </c>
      <c r="AG148" s="73">
        <f t="shared" si="45"/>
        <v>0.91020408367444605</v>
      </c>
      <c r="AH148" s="73">
        <f>Wgted_Floorspace!AB130</f>
        <v>0.98338340494920362</v>
      </c>
      <c r="AI148" s="73">
        <f t="shared" si="40"/>
        <v>1.2428358188069846</v>
      </c>
      <c r="AJ148" s="73">
        <f t="shared" si="46"/>
        <v>0.95793971707661518</v>
      </c>
      <c r="AK148" s="73">
        <f t="shared" si="66"/>
        <v>0.7774347759556649</v>
      </c>
      <c r="AL148" s="73">
        <f t="shared" si="62"/>
        <v>1.0404604355469047</v>
      </c>
      <c r="AM148" s="73">
        <f t="shared" si="63"/>
        <v>1.0404604355469047</v>
      </c>
      <c r="AN148" s="73"/>
      <c r="AO148" s="73">
        <f t="shared" si="64"/>
        <v>1.1707787094493862</v>
      </c>
      <c r="AR148" s="53"/>
    </row>
    <row r="149" spans="1:44" x14ac:dyDescent="0.2">
      <c r="A149" s="50" t="s">
        <v>122</v>
      </c>
      <c r="B149" s="50">
        <f t="shared" si="68"/>
        <v>2008</v>
      </c>
      <c r="D149" s="79">
        <f t="shared" si="32"/>
        <v>3353.1668275961893</v>
      </c>
      <c r="F149" s="327">
        <f t="shared" si="57"/>
        <v>18912.213310169507</v>
      </c>
      <c r="G149" s="327">
        <f t="shared" si="57"/>
        <v>5150.1226477679056</v>
      </c>
      <c r="H149" s="327">
        <f t="shared" si="57"/>
        <v>1168.0957895063234</v>
      </c>
      <c r="I149" s="327">
        <f t="shared" si="58"/>
        <v>25230.431747443734</v>
      </c>
      <c r="K149" s="84">
        <f t="shared" si="59"/>
        <v>41.203640994404346</v>
      </c>
      <c r="L149" s="84">
        <f t="shared" si="59"/>
        <v>5.4860092266404923</v>
      </c>
      <c r="M149" s="84">
        <f t="shared" si="59"/>
        <v>1.1935152523046191</v>
      </c>
      <c r="N149" s="84">
        <f t="shared" si="60"/>
        <v>47.883165473349457</v>
      </c>
      <c r="P149" s="79">
        <f t="shared" si="35"/>
        <v>132.90168242705244</v>
      </c>
      <c r="R149" s="84">
        <f t="shared" si="65"/>
        <v>70.028094309313701</v>
      </c>
      <c r="T149" s="84">
        <f t="shared" si="37"/>
        <v>68.228479687090442</v>
      </c>
      <c r="V149" s="119">
        <f t="shared" si="61"/>
        <v>1.026376296679578</v>
      </c>
      <c r="X149" s="51">
        <f t="shared" si="67"/>
        <v>2178.6789477595548</v>
      </c>
      <c r="Y149" s="51">
        <f t="shared" si="67"/>
        <v>1065.219141726297</v>
      </c>
      <c r="Z149" s="51">
        <f t="shared" si="67"/>
        <v>1021.7614540063011</v>
      </c>
      <c r="AA149" s="51">
        <f t="shared" si="67"/>
        <v>1897.8337728287518</v>
      </c>
      <c r="AC149" s="71">
        <f t="shared" si="39"/>
        <v>0.74588923300665577</v>
      </c>
      <c r="AD149" s="71"/>
      <c r="AF149" s="73">
        <f t="shared" si="44"/>
        <v>1.1482317620158173</v>
      </c>
      <c r="AG149" s="73">
        <f t="shared" si="45"/>
        <v>0.94800439432577055</v>
      </c>
      <c r="AH149" s="73">
        <f>Wgted_Floorspace!AB131</f>
        <v>0.98303379118910128</v>
      </c>
      <c r="AI149" s="73">
        <f t="shared" si="40"/>
        <v>1.2469449329390412</v>
      </c>
      <c r="AJ149" s="73">
        <f t="shared" si="46"/>
        <v>1.0192688163907937</v>
      </c>
      <c r="AK149" s="73">
        <f t="shared" si="66"/>
        <v>0.75876255698637796</v>
      </c>
      <c r="AL149" s="73">
        <f>AF149*AH149*AI149*AJ149*AK149</f>
        <v>1.0885287560954173</v>
      </c>
      <c r="AM149" s="73">
        <f>AF149*AG149</f>
        <v>1.0885287560954173</v>
      </c>
      <c r="AN149" s="73"/>
      <c r="AO149" s="73">
        <f>AH149*AI149*AJ149</f>
        <v>1.2494085080990496</v>
      </c>
      <c r="AR149" s="53"/>
    </row>
    <row r="150" spans="1:44" x14ac:dyDescent="0.2">
      <c r="A150" s="50" t="s">
        <v>122</v>
      </c>
      <c r="B150" s="50">
        <f t="shared" si="68"/>
        <v>2009</v>
      </c>
      <c r="D150" s="79">
        <f t="shared" si="32"/>
        <v>3188.4628306068716</v>
      </c>
      <c r="F150" s="327">
        <f t="shared" si="57"/>
        <v>18952.18724002397</v>
      </c>
      <c r="G150" s="327">
        <f t="shared" si="57"/>
        <v>5162.7578892668416</v>
      </c>
      <c r="H150" s="327">
        <f t="shared" si="57"/>
        <v>1157.3413811027283</v>
      </c>
      <c r="I150" s="327">
        <f t="shared" si="58"/>
        <v>25272.28651039354</v>
      </c>
      <c r="K150" s="84">
        <f t="shared" si="59"/>
        <v>41.325837764383323</v>
      </c>
      <c r="L150" s="84">
        <f t="shared" si="59"/>
        <v>5.5401323407329413</v>
      </c>
      <c r="M150" s="84">
        <f t="shared" si="59"/>
        <v>1.1893111566074965</v>
      </c>
      <c r="N150" s="84">
        <f t="shared" si="60"/>
        <v>48.055281261723756</v>
      </c>
      <c r="P150" s="79">
        <f t="shared" si="35"/>
        <v>126.16439867028166</v>
      </c>
      <c r="R150" s="84">
        <f t="shared" si="65"/>
        <v>66.349894265346776</v>
      </c>
      <c r="T150" s="84">
        <f t="shared" si="37"/>
        <v>66.482726234439667</v>
      </c>
      <c r="V150" s="119">
        <f t="shared" si="61"/>
        <v>0.9980020077903472</v>
      </c>
      <c r="X150" s="51">
        <f t="shared" si="67"/>
        <v>2180.5313149877393</v>
      </c>
      <c r="Y150" s="51">
        <f t="shared" si="67"/>
        <v>1073.0955159161435</v>
      </c>
      <c r="Z150" s="51">
        <f t="shared" si="67"/>
        <v>1027.6234618642143</v>
      </c>
      <c r="AA150" s="51">
        <f t="shared" si="67"/>
        <v>1901.5011262222129</v>
      </c>
      <c r="AC150" s="71">
        <f t="shared" si="39"/>
        <v>0.72680425984312824</v>
      </c>
      <c r="AD150" s="71"/>
      <c r="AF150" s="73">
        <f t="shared" si="44"/>
        <v>1.1501365636732634</v>
      </c>
      <c r="AG150" s="73">
        <f t="shared" si="45"/>
        <v>0.8999465030289916</v>
      </c>
      <c r="AH150" s="73">
        <f>Wgted_Floorspace!AB132</f>
        <v>0.98294153202083046</v>
      </c>
      <c r="AI150" s="73">
        <f t="shared" si="40"/>
        <v>1.2493545157996397</v>
      </c>
      <c r="AJ150" s="73">
        <f t="shared" si="46"/>
        <v>0.99109101459858651</v>
      </c>
      <c r="AK150" s="73">
        <f t="shared" si="66"/>
        <v>0.73941759114490846</v>
      </c>
      <c r="AL150" s="73">
        <f>AF150*AH150*AI150*AJ150*AK150</f>
        <v>1.0350613784835347</v>
      </c>
      <c r="AM150" s="73">
        <f>AF150*AG150</f>
        <v>1.0350613784835345</v>
      </c>
      <c r="AN150" s="73"/>
      <c r="AO150" s="73">
        <f>AH150*AI150*AJ150</f>
        <v>1.2171018296109528</v>
      </c>
      <c r="AR150" s="53"/>
    </row>
    <row r="151" spans="1:44" x14ac:dyDescent="0.2">
      <c r="A151" s="50" t="s">
        <v>122</v>
      </c>
      <c r="B151" s="50">
        <f>B150+1</f>
        <v>2010</v>
      </c>
      <c r="D151" s="79">
        <f t="shared" si="32"/>
        <v>3127.743388207472</v>
      </c>
      <c r="F151" s="327">
        <f t="shared" si="57"/>
        <v>19016.410304283014</v>
      </c>
      <c r="G151" s="327">
        <f t="shared" si="57"/>
        <v>5205.4938232771074</v>
      </c>
      <c r="H151" s="327">
        <f t="shared" si="57"/>
        <v>1166.3001545609588</v>
      </c>
      <c r="I151" s="327">
        <f t="shared" si="58"/>
        <v>25388.204282121078</v>
      </c>
      <c r="K151" s="84">
        <f t="shared" si="59"/>
        <v>41.529504746612517</v>
      </c>
      <c r="L151" s="84">
        <f t="shared" si="59"/>
        <v>5.570219688807974</v>
      </c>
      <c r="M151" s="84">
        <f t="shared" si="59"/>
        <v>1.2019617646933933</v>
      </c>
      <c r="N151" s="84">
        <f t="shared" si="60"/>
        <v>48.301686200113885</v>
      </c>
      <c r="P151" s="79">
        <f t="shared" si="35"/>
        <v>123.19671582326508</v>
      </c>
      <c r="R151" s="84">
        <f t="shared" si="65"/>
        <v>64.754331251485326</v>
      </c>
      <c r="T151" s="84">
        <f t="shared" si="37"/>
        <v>65.997995467608604</v>
      </c>
      <c r="V151" s="119">
        <f t="shared" si="61"/>
        <v>0.98115603046256672</v>
      </c>
      <c r="X151" s="51">
        <f t="shared" ref="X151:AA152" si="69">X76</f>
        <v>2183.8771924929988</v>
      </c>
      <c r="Y151" s="51">
        <f t="shared" si="69"/>
        <v>1070.0655649421662</v>
      </c>
      <c r="Z151" s="51">
        <f t="shared" si="69"/>
        <v>1030.5767001684562</v>
      </c>
      <c r="AA151" s="51">
        <f t="shared" si="69"/>
        <v>1902.5247183050662</v>
      </c>
      <c r="AC151" s="71">
        <f>T151/T$155</f>
        <v>0.72150507302928568</v>
      </c>
      <c r="AD151" s="71"/>
      <c r="AF151" s="73">
        <f t="shared" si="44"/>
        <v>1.1554119576344921</v>
      </c>
      <c r="AG151" s="73">
        <f t="shared" si="45"/>
        <v>0.87877764851519602</v>
      </c>
      <c r="AH151" s="73">
        <f>Wgted_Floorspace!AB133</f>
        <v>0.98331505399392904</v>
      </c>
      <c r="AI151" s="73">
        <f t="shared" si="40"/>
        <v>1.2500270525514798</v>
      </c>
      <c r="AJ151" s="73">
        <f t="shared" si="46"/>
        <v>0.97436169278222995</v>
      </c>
      <c r="AK151" s="73">
        <f t="shared" si="66"/>
        <v>0.73374761232297814</v>
      </c>
      <c r="AL151" s="73">
        <f>AF151*AH151*AI151*AJ151*AK151</f>
        <v>1.0153502031963784</v>
      </c>
      <c r="AM151" s="73">
        <f>AF151*AG151</f>
        <v>1.0153502031963784</v>
      </c>
      <c r="AN151" s="73"/>
      <c r="AO151" s="73">
        <f>AH151*AI151*AJ151</f>
        <v>1.1976565698565833</v>
      </c>
      <c r="AR151" s="53"/>
    </row>
    <row r="152" spans="1:44" x14ac:dyDescent="0.2">
      <c r="A152" s="50" t="s">
        <v>122</v>
      </c>
      <c r="B152" s="50">
        <f>B151+1</f>
        <v>2011</v>
      </c>
      <c r="D152" s="79">
        <f t="shared" si="32"/>
        <v>3122.7881395300387</v>
      </c>
      <c r="F152" s="327">
        <f t="shared" si="57"/>
        <v>19085.755755501556</v>
      </c>
      <c r="G152" s="327">
        <f t="shared" si="57"/>
        <v>5242.4196390788538</v>
      </c>
      <c r="H152" s="327">
        <f t="shared" si="57"/>
        <v>1175.06565218997</v>
      </c>
      <c r="I152" s="327">
        <f>SUM(F152:H152)</f>
        <v>25503.241046770378</v>
      </c>
      <c r="K152" s="84">
        <f t="shared" si="59"/>
        <v>41.781623742560129</v>
      </c>
      <c r="L152" s="84">
        <f t="shared" si="59"/>
        <v>5.5816674945065863</v>
      </c>
      <c r="M152" s="84">
        <f t="shared" si="59"/>
        <v>1.2158536307668997</v>
      </c>
      <c r="N152" s="84">
        <f>SUM(K152:M152)</f>
        <v>48.57914486783362</v>
      </c>
      <c r="P152" s="79">
        <f t="shared" si="35"/>
        <v>122.44671701934509</v>
      </c>
      <c r="R152" s="84">
        <f>D152/N152</f>
        <v>64.28248475814101</v>
      </c>
      <c r="T152" s="84">
        <f t="shared" si="37"/>
        <v>66.012979192877552</v>
      </c>
      <c r="V152" s="119">
        <f>R152/T152</f>
        <v>0.97378554254186345</v>
      </c>
      <c r="X152" s="51">
        <f t="shared" si="69"/>
        <v>2189.1521759894886</v>
      </c>
      <c r="Y152" s="51">
        <f t="shared" si="69"/>
        <v>1064.7120754887417</v>
      </c>
      <c r="Z152" s="51">
        <f t="shared" si="69"/>
        <v>1034.7112337943954</v>
      </c>
      <c r="AA152" s="51">
        <f t="shared" si="69"/>
        <v>1904.8224019348897</v>
      </c>
      <c r="AC152" s="71">
        <f>T152/T$155</f>
        <v>0.72166887851637407</v>
      </c>
      <c r="AD152" s="71"/>
      <c r="AF152" s="73">
        <f t="shared" si="44"/>
        <v>1.1606472571447055</v>
      </c>
      <c r="AG152" s="73">
        <f t="shared" si="45"/>
        <v>0.87342781284065152</v>
      </c>
      <c r="AH152" s="73">
        <f>Wgted_Floorspace!AB134</f>
        <v>0.98358710730752119</v>
      </c>
      <c r="AI152" s="73">
        <f t="shared" si="40"/>
        <v>1.2515367131975936</v>
      </c>
      <c r="AJ152" s="73">
        <f t="shared" si="46"/>
        <v>0.96704224422962637</v>
      </c>
      <c r="AK152" s="73">
        <f>AG152/(AH152*AI152*AJ152)</f>
        <v>0.73371120173776561</v>
      </c>
      <c r="AL152" s="73">
        <f>AF152*AH152*AI152*AJ152*AK152</f>
        <v>1.0137415952874014</v>
      </c>
      <c r="AM152" s="73">
        <f>AF152*AG152</f>
        <v>1.0137415952874014</v>
      </c>
      <c r="AN152" s="73"/>
      <c r="AO152" s="73">
        <f>AH152*AI152*AJ152</f>
        <v>1.1904245304855272</v>
      </c>
      <c r="AR152" s="53"/>
    </row>
    <row r="153" spans="1:44" hidden="1" x14ac:dyDescent="0.2">
      <c r="A153" s="50" t="s">
        <v>122</v>
      </c>
      <c r="B153" s="50">
        <f>B152+1</f>
        <v>2012</v>
      </c>
      <c r="D153" s="79">
        <f t="shared" si="32"/>
        <v>2856.1159305069309</v>
      </c>
      <c r="F153" s="327">
        <f t="shared" si="57"/>
        <v>19135.378720465858</v>
      </c>
      <c r="G153" s="327">
        <f t="shared" si="57"/>
        <v>5256.0499301404589</v>
      </c>
      <c r="H153" s="327">
        <f t="shared" si="57"/>
        <v>1178.120822885664</v>
      </c>
      <c r="I153" s="327">
        <f>SUM(F153:H153)</f>
        <v>25569.549473491981</v>
      </c>
      <c r="K153" s="84">
        <f t="shared" si="59"/>
        <v>41.89025596429078</v>
      </c>
      <c r="L153" s="84">
        <f t="shared" si="59"/>
        <v>5.5961798299923027</v>
      </c>
      <c r="M153" s="84">
        <f t="shared" si="59"/>
        <v>1.2190148502068936</v>
      </c>
      <c r="N153" s="84">
        <f>SUM(K153:M153)</f>
        <v>48.705450644489979</v>
      </c>
      <c r="P153" s="79">
        <f t="shared" si="35"/>
        <v>73.297420260436226</v>
      </c>
      <c r="R153" s="84">
        <f>D153/N153</f>
        <v>58.640581140584146</v>
      </c>
      <c r="T153" s="84">
        <f t="shared" si="37"/>
        <v>47.73822968772452</v>
      </c>
      <c r="V153" s="119">
        <f>R153/T153</f>
        <v>1.2283777912205043</v>
      </c>
      <c r="X153" s="571">
        <f t="shared" ref="X153:AA153" si="70">X78</f>
        <v>2193.3721627866803</v>
      </c>
      <c r="Y153" s="571">
        <f t="shared" si="70"/>
        <v>1064.7120754887417</v>
      </c>
      <c r="Z153" s="571">
        <f t="shared" si="70"/>
        <v>1038.0188606951467</v>
      </c>
      <c r="AA153" s="571">
        <f t="shared" si="70"/>
        <v>1906.6605488387486</v>
      </c>
      <c r="AC153" s="71"/>
      <c r="AD153" s="71"/>
      <c r="AF153" s="73"/>
      <c r="AG153" s="73"/>
      <c r="AH153" s="572">
        <f>AH152</f>
        <v>0.98358710730752119</v>
      </c>
      <c r="AI153" s="73"/>
      <c r="AJ153" s="73"/>
      <c r="AK153" s="73"/>
      <c r="AL153" s="73"/>
      <c r="AM153" s="73"/>
      <c r="AN153" s="73"/>
      <c r="AO153" s="73"/>
      <c r="AR153" s="53"/>
    </row>
    <row r="154" spans="1:44" hidden="1" x14ac:dyDescent="0.2">
      <c r="A154" s="50"/>
      <c r="B154" s="50"/>
      <c r="D154" s="79"/>
      <c r="F154" s="125"/>
      <c r="G154" s="125"/>
      <c r="H154" s="125"/>
      <c r="I154" s="125"/>
      <c r="P154" s="70"/>
      <c r="X154" s="125"/>
      <c r="Y154" s="125"/>
      <c r="Z154" s="125"/>
      <c r="AA154" s="125"/>
      <c r="AC154" s="71"/>
      <c r="AD154" s="71"/>
      <c r="AF154" s="73"/>
      <c r="AG154" s="73"/>
      <c r="AH154" s="73"/>
      <c r="AI154" s="73"/>
      <c r="AJ154" s="73"/>
      <c r="AK154" s="73"/>
      <c r="AL154" s="73"/>
      <c r="AM154" s="73"/>
      <c r="AN154" s="73"/>
      <c r="AO154" s="73"/>
      <c r="AR154" s="53"/>
    </row>
    <row r="155" spans="1:44" hidden="1" x14ac:dyDescent="0.2">
      <c r="A155" s="18" t="s">
        <v>168</v>
      </c>
      <c r="B155" s="91">
        <f>Base_year</f>
        <v>1985</v>
      </c>
      <c r="D155" s="79"/>
      <c r="F155" s="125"/>
      <c r="G155" s="125"/>
      <c r="H155" s="125"/>
      <c r="I155" s="125">
        <f>INDEX(I90:I151,base_row,1)</f>
        <v>21973.291962547344</v>
      </c>
      <c r="K155" s="84"/>
      <c r="L155" s="84"/>
      <c r="M155" s="84"/>
      <c r="N155" s="79"/>
      <c r="P155" s="74">
        <f>INDEX(P90:P151,base_row,1)</f>
        <v>140.19099829339223</v>
      </c>
      <c r="R155" s="74">
        <f>INDEX(R90:R151,base_row,1)</f>
        <v>92.110519618930283</v>
      </c>
      <c r="T155" s="74">
        <f>INDEX(T90:T151,base_row,1)</f>
        <v>91.472670026437584</v>
      </c>
      <c r="V155" s="71">
        <f>INDEX(V90:V151,base_row,1)</f>
        <v>1.0069731165856244</v>
      </c>
      <c r="X155" s="125"/>
      <c r="Y155" s="125"/>
      <c r="Z155" s="125"/>
      <c r="AA155" s="74">
        <f>INDEX(AA90:AA151,base_row,1)</f>
        <v>1521.9868357422727</v>
      </c>
      <c r="AC155" s="71"/>
      <c r="AD155" s="71"/>
      <c r="AF155" s="73"/>
      <c r="AG155" s="73"/>
      <c r="AH155" s="73"/>
      <c r="AI155" s="73"/>
      <c r="AJ155" s="73"/>
      <c r="AK155" s="73"/>
      <c r="AL155" s="73"/>
      <c r="AM155" s="73"/>
      <c r="AN155" s="73"/>
      <c r="AO155" s="73"/>
      <c r="AR155" s="53"/>
    </row>
    <row r="156" spans="1:44" hidden="1" x14ac:dyDescent="0.2">
      <c r="A156" s="18" t="s">
        <v>169</v>
      </c>
      <c r="B156" s="91">
        <f>Base_year2</f>
        <v>1996</v>
      </c>
      <c r="D156" s="79"/>
      <c r="F156" s="125"/>
      <c r="G156" s="125"/>
      <c r="H156" s="125"/>
      <c r="I156" s="125"/>
      <c r="K156" s="84"/>
      <c r="L156" s="84"/>
      <c r="M156" s="84"/>
      <c r="N156" s="79"/>
      <c r="X156" s="125"/>
      <c r="Y156" s="125"/>
      <c r="Z156" s="125"/>
      <c r="AA156" s="125"/>
      <c r="AC156" s="71"/>
      <c r="AD156" s="71"/>
      <c r="AF156" s="73"/>
      <c r="AG156" s="73"/>
      <c r="AH156" s="73"/>
      <c r="AI156" s="73"/>
      <c r="AJ156" s="73"/>
      <c r="AK156" s="73"/>
      <c r="AL156" s="73"/>
      <c r="AM156" s="73"/>
      <c r="AN156" s="73"/>
      <c r="AO156" s="73"/>
      <c r="AR156" s="53"/>
    </row>
    <row r="157" spans="1:44" x14ac:dyDescent="0.2">
      <c r="A157" s="16"/>
      <c r="B157" s="92"/>
      <c r="D157" s="79"/>
      <c r="F157" s="125"/>
      <c r="G157" s="125"/>
      <c r="H157" s="125"/>
      <c r="I157" s="125"/>
      <c r="P157" s="70"/>
      <c r="X157" s="125"/>
      <c r="Y157" s="125"/>
      <c r="Z157" s="125"/>
      <c r="AA157" s="125"/>
      <c r="AC157" s="71"/>
      <c r="AD157" s="71"/>
      <c r="AF157" s="72"/>
      <c r="AG157" s="72"/>
      <c r="AH157" s="72"/>
      <c r="AI157" s="72"/>
      <c r="AJ157" s="72"/>
      <c r="AK157" s="72"/>
      <c r="AL157" s="72"/>
      <c r="AM157" s="72"/>
      <c r="AN157" s="72"/>
      <c r="AO157" s="72"/>
      <c r="AP157" s="143"/>
      <c r="AR157" s="53"/>
    </row>
    <row r="158" spans="1:44" x14ac:dyDescent="0.2">
      <c r="A158" s="16"/>
      <c r="B158" s="92"/>
      <c r="D158" s="79"/>
      <c r="F158" s="125"/>
      <c r="G158" s="125"/>
      <c r="H158" s="125"/>
      <c r="I158" s="125"/>
      <c r="P158" s="70"/>
      <c r="X158" s="125"/>
      <c r="Y158" s="125"/>
      <c r="Z158" s="125"/>
      <c r="AA158" s="125"/>
      <c r="AC158" s="71"/>
      <c r="AD158" s="71"/>
      <c r="AF158" s="72"/>
      <c r="AG158" s="72"/>
      <c r="AH158" s="72"/>
      <c r="AI158" s="72"/>
      <c r="AJ158" s="72"/>
      <c r="AK158" s="72"/>
      <c r="AL158" s="72"/>
      <c r="AM158" s="72"/>
      <c r="AN158" s="72"/>
      <c r="AO158" s="72"/>
      <c r="AP158" s="143"/>
      <c r="AR158" s="53"/>
    </row>
    <row r="159" spans="1:44" x14ac:dyDescent="0.2">
      <c r="A159" s="75" t="s">
        <v>44</v>
      </c>
      <c r="B159" s="50"/>
      <c r="D159" s="83"/>
      <c r="F159" s="126" t="s">
        <v>127</v>
      </c>
      <c r="G159" s="125"/>
      <c r="H159" s="125"/>
      <c r="I159" s="125"/>
      <c r="K159" s="54" t="s">
        <v>129</v>
      </c>
      <c r="W159" s="54"/>
      <c r="X159" s="126" t="s">
        <v>704</v>
      </c>
      <c r="Y159" s="125"/>
      <c r="Z159" s="125"/>
      <c r="AA159" s="125"/>
      <c r="AR159" s="53"/>
    </row>
    <row r="160" spans="1:44" ht="24.75" customHeight="1" x14ac:dyDescent="0.2">
      <c r="A160" s="50"/>
      <c r="B160" s="50"/>
      <c r="D160" s="83"/>
      <c r="F160" s="125"/>
      <c r="G160" s="125"/>
      <c r="H160" s="125"/>
      <c r="I160" s="125"/>
      <c r="X160" s="125"/>
      <c r="Y160" s="125"/>
      <c r="Z160" s="125"/>
      <c r="AA160" s="125"/>
      <c r="AR160" s="53"/>
    </row>
    <row r="161" spans="1:44" ht="55.5" customHeight="1" x14ac:dyDescent="0.2">
      <c r="A161" s="50"/>
      <c r="B161" s="50"/>
      <c r="D161" s="78" t="s">
        <v>32</v>
      </c>
      <c r="F161" s="329" t="str">
        <f>F5</f>
        <v xml:space="preserve">Single-Family </v>
      </c>
      <c r="G161" s="329" t="str">
        <f>G5</f>
        <v>Multi-Family</v>
      </c>
      <c r="H161" s="329" t="str">
        <f>H5</f>
        <v>Manufactured Homes</v>
      </c>
      <c r="I161" s="127" t="s">
        <v>32</v>
      </c>
      <c r="K161" s="56" t="str">
        <f>F161</f>
        <v xml:space="preserve">Single-Family </v>
      </c>
      <c r="L161" s="56" t="str">
        <f>G161</f>
        <v>Multi-Family</v>
      </c>
      <c r="M161" s="56" t="str">
        <f>H161</f>
        <v>Manufactured Homes</v>
      </c>
      <c r="N161" s="56" t="s">
        <v>32</v>
      </c>
      <c r="P161" s="56" t="s">
        <v>32</v>
      </c>
      <c r="R161" s="78" t="s">
        <v>32</v>
      </c>
      <c r="T161" s="78" t="str">
        <f>R161</f>
        <v>Total</v>
      </c>
      <c r="V161" s="78" t="str">
        <f>R161</f>
        <v>Total</v>
      </c>
      <c r="X161" s="127" t="str">
        <f>F5</f>
        <v xml:space="preserve">Single-Family </v>
      </c>
      <c r="Y161" s="127" t="str">
        <f>G5</f>
        <v>Multi-Family</v>
      </c>
      <c r="Z161" s="127" t="str">
        <f>H5</f>
        <v>Manufactured Homes</v>
      </c>
      <c r="AA161" s="127" t="str">
        <f>T161</f>
        <v>Total</v>
      </c>
      <c r="AC161" s="330" t="s">
        <v>32</v>
      </c>
      <c r="AR161" s="53"/>
    </row>
    <row r="162" spans="1:44" ht="38.25" x14ac:dyDescent="0.2">
      <c r="A162" s="137" t="s">
        <v>306</v>
      </c>
      <c r="B162" s="50"/>
      <c r="D162" s="80" t="s">
        <v>123</v>
      </c>
      <c r="F162" s="128"/>
      <c r="G162" s="128"/>
      <c r="H162" s="128"/>
      <c r="I162" s="128"/>
      <c r="K162" s="61"/>
      <c r="L162" s="61"/>
      <c r="M162" s="61"/>
      <c r="N162" s="61"/>
      <c r="P162" s="76" t="s">
        <v>123</v>
      </c>
      <c r="R162" s="80" t="s">
        <v>123</v>
      </c>
      <c r="T162" s="80" t="s">
        <v>123</v>
      </c>
      <c r="V162" s="62"/>
      <c r="X162" s="128"/>
      <c r="Y162" s="128"/>
      <c r="Z162" s="128"/>
      <c r="AA162" s="128"/>
      <c r="AC162" s="80" t="s">
        <v>123</v>
      </c>
      <c r="AD162" s="134"/>
      <c r="AR162" s="53"/>
    </row>
    <row r="163" spans="1:44" x14ac:dyDescent="0.2">
      <c r="A163" s="50"/>
      <c r="B163" s="50"/>
      <c r="D163" s="82" t="s">
        <v>120</v>
      </c>
      <c r="F163" s="346" t="s">
        <v>706</v>
      </c>
      <c r="G163" s="346" t="s">
        <v>706</v>
      </c>
      <c r="H163" s="346" t="s">
        <v>706</v>
      </c>
      <c r="I163" s="346" t="s">
        <v>706</v>
      </c>
      <c r="K163" s="80" t="s">
        <v>130</v>
      </c>
      <c r="L163" s="80" t="s">
        <v>130</v>
      </c>
      <c r="M163" s="80" t="s">
        <v>130</v>
      </c>
      <c r="N163" s="80" t="s">
        <v>130</v>
      </c>
      <c r="P163" s="76" t="s">
        <v>702</v>
      </c>
      <c r="R163" s="76" t="s">
        <v>149</v>
      </c>
      <c r="T163" s="76" t="s">
        <v>149</v>
      </c>
      <c r="V163" s="76" t="s">
        <v>149</v>
      </c>
      <c r="X163" s="129" t="s">
        <v>703</v>
      </c>
      <c r="Y163" s="129" t="s">
        <v>703</v>
      </c>
      <c r="Z163" s="129" t="s">
        <v>703</v>
      </c>
      <c r="AA163" s="129" t="s">
        <v>703</v>
      </c>
      <c r="AC163" s="61" t="s">
        <v>121</v>
      </c>
      <c r="AR163" s="53"/>
    </row>
    <row r="164" spans="1:44" x14ac:dyDescent="0.2">
      <c r="A164" s="75" t="s">
        <v>44</v>
      </c>
      <c r="B164" s="50">
        <v>1949</v>
      </c>
      <c r="D164" s="79"/>
      <c r="F164" s="125"/>
      <c r="G164" s="125"/>
      <c r="H164" s="125"/>
      <c r="I164" s="125"/>
      <c r="P164" s="70"/>
      <c r="X164" s="125"/>
      <c r="Y164" s="125"/>
      <c r="Z164" s="125"/>
      <c r="AA164" s="125"/>
      <c r="AC164" s="71"/>
      <c r="AD164" s="72"/>
      <c r="AF164" s="73"/>
      <c r="AG164" s="73"/>
      <c r="AH164" s="73"/>
      <c r="AI164" s="73"/>
      <c r="AJ164" s="73"/>
      <c r="AK164" s="73"/>
      <c r="AL164" s="73"/>
      <c r="AM164" s="73"/>
      <c r="AN164" s="73"/>
      <c r="AO164" s="73"/>
      <c r="AR164" s="53"/>
    </row>
    <row r="165" spans="1:44" x14ac:dyDescent="0.2">
      <c r="A165" s="75" t="s">
        <v>44</v>
      </c>
      <c r="B165" s="50">
        <f t="shared" ref="B165:B192" si="71">B164+1</f>
        <v>1950</v>
      </c>
      <c r="D165" s="79"/>
      <c r="F165" s="125"/>
      <c r="G165" s="125"/>
      <c r="H165" s="125"/>
      <c r="I165" s="125"/>
      <c r="P165" s="70"/>
      <c r="X165" s="125"/>
      <c r="Y165" s="125"/>
      <c r="Z165" s="125"/>
      <c r="AA165" s="125"/>
      <c r="AC165" s="71"/>
      <c r="AD165" s="71"/>
      <c r="AF165" s="73"/>
      <c r="AG165" s="73"/>
      <c r="AH165" s="73"/>
      <c r="AI165" s="73"/>
      <c r="AJ165" s="73"/>
      <c r="AK165" s="73"/>
      <c r="AL165" s="73"/>
      <c r="AM165" s="73"/>
      <c r="AN165" s="73"/>
      <c r="AO165" s="73"/>
      <c r="AR165" s="53"/>
    </row>
    <row r="166" spans="1:44" x14ac:dyDescent="0.2">
      <c r="A166" s="75" t="s">
        <v>44</v>
      </c>
      <c r="B166" s="50">
        <f t="shared" si="71"/>
        <v>1951</v>
      </c>
      <c r="D166" s="79"/>
      <c r="F166" s="125"/>
      <c r="G166" s="125"/>
      <c r="H166" s="125"/>
      <c r="I166" s="125"/>
      <c r="P166" s="70"/>
      <c r="X166" s="125"/>
      <c r="Y166" s="125"/>
      <c r="Z166" s="125"/>
      <c r="AA166" s="125"/>
      <c r="AC166" s="71"/>
      <c r="AD166" s="71"/>
      <c r="AF166" s="73"/>
      <c r="AG166" s="73"/>
      <c r="AH166" s="73"/>
      <c r="AI166" s="73"/>
      <c r="AJ166" s="73"/>
      <c r="AK166" s="73"/>
      <c r="AL166" s="73"/>
      <c r="AM166" s="73"/>
      <c r="AN166" s="73"/>
      <c r="AO166" s="73"/>
      <c r="AR166" s="53"/>
    </row>
    <row r="167" spans="1:44" x14ac:dyDescent="0.2">
      <c r="A167" s="75" t="s">
        <v>44</v>
      </c>
      <c r="B167" s="50">
        <f t="shared" si="71"/>
        <v>1952</v>
      </c>
      <c r="D167" s="79"/>
      <c r="F167" s="125"/>
      <c r="G167" s="125"/>
      <c r="H167" s="125"/>
      <c r="I167" s="125"/>
      <c r="P167" s="70"/>
      <c r="X167" s="125"/>
      <c r="Y167" s="125"/>
      <c r="Z167" s="125"/>
      <c r="AA167" s="125"/>
      <c r="AC167" s="71"/>
      <c r="AD167" s="71"/>
      <c r="AF167" s="73"/>
      <c r="AG167" s="73"/>
      <c r="AH167" s="73"/>
      <c r="AI167" s="73"/>
      <c r="AJ167" s="73"/>
      <c r="AK167" s="73"/>
      <c r="AL167" s="73"/>
      <c r="AM167" s="73"/>
      <c r="AN167" s="73"/>
      <c r="AO167" s="73"/>
      <c r="AR167" s="53"/>
    </row>
    <row r="168" spans="1:44" x14ac:dyDescent="0.2">
      <c r="A168" s="75" t="s">
        <v>44</v>
      </c>
      <c r="B168" s="50">
        <f t="shared" si="71"/>
        <v>1953</v>
      </c>
      <c r="D168" s="79"/>
      <c r="F168" s="125"/>
      <c r="G168" s="125"/>
      <c r="H168" s="125"/>
      <c r="I168" s="125"/>
      <c r="P168" s="70"/>
      <c r="X168" s="125"/>
      <c r="Y168" s="125"/>
      <c r="Z168" s="125"/>
      <c r="AA168" s="125"/>
      <c r="AC168" s="71"/>
      <c r="AD168" s="71"/>
      <c r="AF168" s="73"/>
      <c r="AG168" s="73"/>
      <c r="AH168" s="73"/>
      <c r="AI168" s="73"/>
      <c r="AJ168" s="73"/>
      <c r="AK168" s="73"/>
      <c r="AL168" s="73"/>
      <c r="AM168" s="73"/>
      <c r="AN168" s="73"/>
      <c r="AO168" s="73"/>
      <c r="AR168" s="53"/>
    </row>
    <row r="169" spans="1:44" x14ac:dyDescent="0.2">
      <c r="A169" s="75" t="s">
        <v>44</v>
      </c>
      <c r="B169" s="50">
        <f t="shared" si="71"/>
        <v>1954</v>
      </c>
      <c r="D169" s="79"/>
      <c r="F169" s="125"/>
      <c r="G169" s="125"/>
      <c r="H169" s="125"/>
      <c r="I169" s="125"/>
      <c r="P169" s="70"/>
      <c r="X169" s="125"/>
      <c r="Y169" s="125"/>
      <c r="Z169" s="125"/>
      <c r="AA169" s="125"/>
      <c r="AC169" s="71"/>
      <c r="AD169" s="71"/>
      <c r="AF169" s="73"/>
      <c r="AG169" s="73"/>
      <c r="AH169" s="73"/>
      <c r="AI169" s="73"/>
      <c r="AJ169" s="73"/>
      <c r="AK169" s="73"/>
      <c r="AL169" s="73"/>
      <c r="AM169" s="73"/>
      <c r="AN169" s="73"/>
      <c r="AO169" s="73"/>
      <c r="AR169" s="53"/>
    </row>
    <row r="170" spans="1:44" x14ac:dyDescent="0.2">
      <c r="A170" s="75" t="s">
        <v>44</v>
      </c>
      <c r="B170" s="50">
        <f t="shared" si="71"/>
        <v>1955</v>
      </c>
      <c r="D170" s="79"/>
      <c r="F170" s="125"/>
      <c r="G170" s="125"/>
      <c r="H170" s="125"/>
      <c r="I170" s="125"/>
      <c r="P170" s="70"/>
      <c r="X170" s="125"/>
      <c r="Y170" s="125"/>
      <c r="Z170" s="125"/>
      <c r="AA170" s="125"/>
      <c r="AC170" s="71"/>
      <c r="AD170" s="71"/>
      <c r="AF170" s="73"/>
      <c r="AG170" s="73"/>
      <c r="AH170" s="73"/>
      <c r="AI170" s="73"/>
      <c r="AJ170" s="73"/>
      <c r="AK170" s="73"/>
      <c r="AL170" s="73"/>
      <c r="AM170" s="73"/>
      <c r="AN170" s="73"/>
      <c r="AO170" s="73"/>
      <c r="AR170" s="53"/>
    </row>
    <row r="171" spans="1:44" x14ac:dyDescent="0.2">
      <c r="A171" s="75" t="s">
        <v>44</v>
      </c>
      <c r="B171" s="50">
        <f t="shared" si="71"/>
        <v>1956</v>
      </c>
      <c r="D171" s="79"/>
      <c r="F171" s="125"/>
      <c r="G171" s="125"/>
      <c r="H171" s="125"/>
      <c r="I171" s="125"/>
      <c r="P171" s="70"/>
      <c r="X171" s="125"/>
      <c r="Y171" s="125"/>
      <c r="Z171" s="125"/>
      <c r="AA171" s="125"/>
      <c r="AC171" s="71"/>
      <c r="AD171" s="71"/>
      <c r="AF171" s="73"/>
      <c r="AG171" s="73"/>
      <c r="AH171" s="73"/>
      <c r="AI171" s="73"/>
      <c r="AJ171" s="73"/>
      <c r="AK171" s="73"/>
      <c r="AL171" s="73"/>
      <c r="AM171" s="73"/>
      <c r="AN171" s="73"/>
      <c r="AO171" s="73"/>
      <c r="AR171" s="53"/>
    </row>
    <row r="172" spans="1:44" x14ac:dyDescent="0.2">
      <c r="A172" s="75" t="s">
        <v>44</v>
      </c>
      <c r="B172" s="50">
        <f t="shared" si="71"/>
        <v>1957</v>
      </c>
      <c r="D172" s="79"/>
      <c r="F172" s="125"/>
      <c r="G172" s="125"/>
      <c r="H172" s="125"/>
      <c r="I172" s="125"/>
      <c r="P172" s="70"/>
      <c r="X172" s="125"/>
      <c r="Y172" s="125"/>
      <c r="Z172" s="125"/>
      <c r="AA172" s="125"/>
      <c r="AC172" s="71"/>
      <c r="AD172" s="71"/>
      <c r="AF172" s="73"/>
      <c r="AG172" s="73"/>
      <c r="AH172" s="73"/>
      <c r="AI172" s="73"/>
      <c r="AJ172" s="73"/>
      <c r="AK172" s="73"/>
      <c r="AL172" s="73"/>
      <c r="AM172" s="73"/>
      <c r="AN172" s="73"/>
      <c r="AO172" s="73"/>
      <c r="AR172" s="53"/>
    </row>
    <row r="173" spans="1:44" x14ac:dyDescent="0.2">
      <c r="A173" s="75" t="s">
        <v>44</v>
      </c>
      <c r="B173" s="50">
        <f t="shared" si="71"/>
        <v>1958</v>
      </c>
      <c r="D173" s="79"/>
      <c r="F173" s="125"/>
      <c r="G173" s="125"/>
      <c r="H173" s="125"/>
      <c r="I173" s="125"/>
      <c r="P173" s="70"/>
      <c r="X173" s="125"/>
      <c r="Y173" s="125"/>
      <c r="Z173" s="125"/>
      <c r="AA173" s="125"/>
      <c r="AC173" s="71"/>
      <c r="AD173" s="71"/>
      <c r="AF173" s="73"/>
      <c r="AG173" s="73"/>
      <c r="AH173" s="73"/>
      <c r="AI173" s="73"/>
      <c r="AJ173" s="73"/>
      <c r="AK173" s="73"/>
      <c r="AL173" s="73"/>
      <c r="AM173" s="73"/>
      <c r="AN173" s="73"/>
      <c r="AO173" s="73"/>
      <c r="AR173" s="53"/>
    </row>
    <row r="174" spans="1:44" x14ac:dyDescent="0.2">
      <c r="A174" s="75" t="s">
        <v>44</v>
      </c>
      <c r="B174" s="50">
        <f t="shared" si="71"/>
        <v>1959</v>
      </c>
      <c r="D174" s="79"/>
      <c r="F174" s="125"/>
      <c r="G174" s="125"/>
      <c r="H174" s="125"/>
      <c r="I174" s="125"/>
      <c r="P174" s="70"/>
      <c r="X174" s="125"/>
      <c r="Y174" s="125"/>
      <c r="Z174" s="125"/>
      <c r="AA174" s="125"/>
      <c r="AC174" s="71"/>
      <c r="AD174" s="71"/>
      <c r="AF174" s="73"/>
      <c r="AG174" s="73"/>
      <c r="AH174" s="73"/>
      <c r="AI174" s="73"/>
      <c r="AJ174" s="73"/>
      <c r="AK174" s="73"/>
      <c r="AL174" s="73"/>
      <c r="AM174" s="73"/>
      <c r="AN174" s="73"/>
      <c r="AO174" s="73"/>
      <c r="AR174" s="53"/>
    </row>
    <row r="175" spans="1:44" x14ac:dyDescent="0.2">
      <c r="A175" s="75" t="s">
        <v>44</v>
      </c>
      <c r="B175" s="50">
        <f t="shared" si="71"/>
        <v>1960</v>
      </c>
      <c r="D175" s="79">
        <f>SEDS_CensusRgn!D8*National_Calibration!P9</f>
        <v>201.72787320551308</v>
      </c>
      <c r="F175" s="125"/>
      <c r="G175" s="125"/>
      <c r="H175" s="125"/>
      <c r="I175" s="125"/>
      <c r="P175" s="70"/>
      <c r="X175" s="125"/>
      <c r="Y175" s="125"/>
      <c r="Z175" s="125"/>
      <c r="AA175" s="125"/>
      <c r="AC175" s="71"/>
      <c r="AD175" s="71"/>
      <c r="AF175" s="73"/>
      <c r="AG175" s="73"/>
      <c r="AH175" s="73"/>
      <c r="AI175" s="73"/>
      <c r="AJ175" s="73"/>
      <c r="AK175" s="73"/>
      <c r="AL175" s="73"/>
      <c r="AM175" s="73"/>
      <c r="AN175" s="73"/>
      <c r="AO175" s="73"/>
      <c r="AR175" s="53"/>
    </row>
    <row r="176" spans="1:44" x14ac:dyDescent="0.2">
      <c r="A176" s="75" t="s">
        <v>44</v>
      </c>
      <c r="B176" s="50">
        <f t="shared" si="71"/>
        <v>1961</v>
      </c>
      <c r="D176" s="79">
        <f>SEDS_CensusRgn!D9</f>
        <v>214.33199999999999</v>
      </c>
      <c r="F176" s="125"/>
      <c r="G176" s="125"/>
      <c r="H176" s="125"/>
      <c r="I176" s="125"/>
      <c r="P176" s="70"/>
      <c r="X176" s="125"/>
      <c r="Y176" s="125"/>
      <c r="Z176" s="125"/>
      <c r="AA176" s="125"/>
      <c r="AC176" s="71"/>
      <c r="AD176" s="71"/>
      <c r="AF176" s="73"/>
      <c r="AG176" s="73"/>
      <c r="AH176" s="73"/>
      <c r="AI176" s="73"/>
      <c r="AJ176" s="73"/>
      <c r="AK176" s="73"/>
      <c r="AL176" s="73"/>
      <c r="AM176" s="73"/>
      <c r="AN176" s="73"/>
      <c r="AO176" s="73"/>
      <c r="AR176" s="53"/>
    </row>
    <row r="177" spans="1:44" x14ac:dyDescent="0.2">
      <c r="A177" s="75" t="s">
        <v>44</v>
      </c>
      <c r="B177" s="50">
        <f t="shared" si="71"/>
        <v>1962</v>
      </c>
      <c r="D177" s="79">
        <f>SEDS_CensusRgn!D10</f>
        <v>227.179</v>
      </c>
      <c r="F177" s="125"/>
      <c r="G177" s="125"/>
      <c r="H177" s="125"/>
      <c r="I177" s="125"/>
      <c r="P177" s="70"/>
      <c r="X177" s="125"/>
      <c r="Y177" s="125"/>
      <c r="Z177" s="125"/>
      <c r="AA177" s="125"/>
      <c r="AC177" s="71"/>
      <c r="AD177" s="71"/>
      <c r="AF177" s="73"/>
      <c r="AG177" s="73"/>
      <c r="AH177" s="73"/>
      <c r="AI177" s="73"/>
      <c r="AJ177" s="73"/>
      <c r="AK177" s="73"/>
      <c r="AL177" s="73"/>
      <c r="AM177" s="73"/>
      <c r="AN177" s="73"/>
      <c r="AO177" s="73"/>
      <c r="AR177" s="53"/>
    </row>
    <row r="178" spans="1:44" x14ac:dyDescent="0.2">
      <c r="A178" s="75" t="s">
        <v>44</v>
      </c>
      <c r="B178" s="50">
        <f t="shared" si="71"/>
        <v>1963</v>
      </c>
      <c r="D178" s="79">
        <f>SEDS_CensusRgn!D11</f>
        <v>241.00900000000001</v>
      </c>
      <c r="F178" s="125"/>
      <c r="G178" s="125"/>
      <c r="H178" s="125"/>
      <c r="I178" s="125"/>
      <c r="P178" s="70"/>
      <c r="X178" s="125"/>
      <c r="Y178" s="125"/>
      <c r="Z178" s="125"/>
      <c r="AA178" s="125"/>
      <c r="AC178" s="71"/>
      <c r="AD178" s="71"/>
      <c r="AF178" s="73"/>
      <c r="AG178" s="73"/>
      <c r="AH178" s="73"/>
      <c r="AI178" s="73"/>
      <c r="AJ178" s="73"/>
      <c r="AK178" s="73"/>
      <c r="AL178" s="73"/>
      <c r="AM178" s="73"/>
      <c r="AN178" s="73"/>
      <c r="AO178" s="73"/>
      <c r="AR178" s="53"/>
    </row>
    <row r="179" spans="1:44" x14ac:dyDescent="0.2">
      <c r="A179" s="75" t="s">
        <v>44</v>
      </c>
      <c r="B179" s="50">
        <f t="shared" si="71"/>
        <v>1964</v>
      </c>
      <c r="D179" s="79">
        <f>SEDS_CensusRgn!D12</f>
        <v>258.26600000000002</v>
      </c>
      <c r="F179" s="125"/>
      <c r="G179" s="125"/>
      <c r="H179" s="125"/>
      <c r="I179" s="125"/>
      <c r="P179" s="70"/>
      <c r="X179" s="125"/>
      <c r="Y179" s="125"/>
      <c r="Z179" s="125"/>
      <c r="AA179" s="125"/>
      <c r="AC179" s="71"/>
      <c r="AD179" s="71"/>
      <c r="AF179" s="73"/>
      <c r="AG179" s="73"/>
      <c r="AH179" s="73"/>
      <c r="AI179" s="73"/>
      <c r="AJ179" s="73"/>
      <c r="AK179" s="73"/>
      <c r="AL179" s="73"/>
      <c r="AM179" s="73"/>
      <c r="AN179" s="73"/>
      <c r="AO179" s="73"/>
      <c r="AR179" s="53"/>
    </row>
    <row r="180" spans="1:44" x14ac:dyDescent="0.2">
      <c r="A180" s="75" t="s">
        <v>44</v>
      </c>
      <c r="B180" s="50">
        <f t="shared" si="71"/>
        <v>1965</v>
      </c>
      <c r="D180" s="79">
        <f>SEDS_CensusRgn!D13</f>
        <v>275.84000000000003</v>
      </c>
      <c r="F180" s="125"/>
      <c r="G180" s="125"/>
      <c r="H180" s="125"/>
      <c r="I180" s="125"/>
      <c r="P180" s="70"/>
      <c r="X180" s="125"/>
      <c r="Y180" s="125"/>
      <c r="Z180" s="125"/>
      <c r="AA180" s="125"/>
      <c r="AC180" s="71"/>
      <c r="AD180" s="71"/>
      <c r="AF180" s="73"/>
      <c r="AG180" s="73"/>
      <c r="AH180" s="73"/>
      <c r="AI180" s="73"/>
      <c r="AJ180" s="73"/>
      <c r="AK180" s="73"/>
      <c r="AL180" s="73"/>
      <c r="AM180" s="73"/>
      <c r="AN180" s="73"/>
      <c r="AO180" s="73"/>
      <c r="AR180" s="53"/>
    </row>
    <row r="181" spans="1:44" x14ac:dyDescent="0.2">
      <c r="A181" s="75" t="s">
        <v>44</v>
      </c>
      <c r="B181" s="50">
        <f t="shared" si="71"/>
        <v>1966</v>
      </c>
      <c r="D181" s="79">
        <f>SEDS_CensusRgn!D14</f>
        <v>297.166</v>
      </c>
      <c r="F181" s="125"/>
      <c r="G181" s="125"/>
      <c r="H181" s="125"/>
      <c r="I181" s="125"/>
      <c r="P181" s="70"/>
      <c r="X181" s="125"/>
      <c r="Y181" s="125"/>
      <c r="Z181" s="125"/>
      <c r="AA181" s="125"/>
      <c r="AC181" s="71"/>
      <c r="AD181" s="71"/>
      <c r="AF181" s="73"/>
      <c r="AG181" s="73"/>
      <c r="AH181" s="73"/>
      <c r="AI181" s="73"/>
      <c r="AJ181" s="73"/>
      <c r="AK181" s="73"/>
      <c r="AL181" s="73"/>
      <c r="AM181" s="73"/>
      <c r="AN181" s="73"/>
      <c r="AO181" s="73"/>
      <c r="AR181" s="53"/>
    </row>
    <row r="182" spans="1:44" x14ac:dyDescent="0.2">
      <c r="A182" s="75" t="s">
        <v>44</v>
      </c>
      <c r="B182" s="50">
        <f t="shared" si="71"/>
        <v>1967</v>
      </c>
      <c r="D182" s="79">
        <f>SEDS_CensusRgn!D15</f>
        <v>314.81799999999998</v>
      </c>
      <c r="F182" s="125"/>
      <c r="G182" s="125"/>
      <c r="H182" s="125"/>
      <c r="I182" s="125"/>
      <c r="P182" s="70"/>
      <c r="X182" s="125"/>
      <c r="Y182" s="125"/>
      <c r="Z182" s="125"/>
      <c r="AA182" s="125"/>
      <c r="AC182" s="71"/>
      <c r="AD182" s="71"/>
      <c r="AF182" s="73"/>
      <c r="AG182" s="73"/>
      <c r="AH182" s="73"/>
      <c r="AI182" s="73"/>
      <c r="AJ182" s="73"/>
      <c r="AK182" s="73"/>
      <c r="AL182" s="73"/>
      <c r="AM182" s="73"/>
      <c r="AN182" s="73"/>
      <c r="AO182" s="73"/>
      <c r="AR182" s="53"/>
    </row>
    <row r="183" spans="1:44" x14ac:dyDescent="0.2">
      <c r="A183" s="75" t="s">
        <v>44</v>
      </c>
      <c r="B183" s="50">
        <f t="shared" si="71"/>
        <v>1968</v>
      </c>
      <c r="D183" s="79">
        <f>SEDS_CensusRgn!D16</f>
        <v>349.31600000000003</v>
      </c>
      <c r="F183" s="125"/>
      <c r="G183" s="125"/>
      <c r="H183" s="125"/>
      <c r="I183" s="125"/>
      <c r="P183" s="70"/>
      <c r="X183" s="125"/>
      <c r="Y183" s="125"/>
      <c r="Z183" s="125"/>
      <c r="AA183" s="125"/>
      <c r="AC183" s="71"/>
      <c r="AD183" s="71"/>
      <c r="AF183" s="73"/>
      <c r="AG183" s="73"/>
      <c r="AH183" s="73"/>
      <c r="AI183" s="73"/>
      <c r="AJ183" s="73"/>
      <c r="AK183" s="73"/>
      <c r="AL183" s="73"/>
      <c r="AM183" s="73"/>
      <c r="AN183" s="73"/>
      <c r="AO183" s="73"/>
      <c r="AR183" s="53"/>
    </row>
    <row r="184" spans="1:44" x14ac:dyDescent="0.2">
      <c r="A184" s="75" t="s">
        <v>44</v>
      </c>
      <c r="B184" s="50">
        <f t="shared" si="71"/>
        <v>1969</v>
      </c>
      <c r="D184" s="79">
        <f>SEDS_CensusRgn!D17</f>
        <v>384.55799999999999</v>
      </c>
      <c r="F184" s="125"/>
      <c r="G184" s="125"/>
      <c r="H184" s="125"/>
      <c r="I184" s="125"/>
      <c r="P184" s="70"/>
      <c r="X184" s="125"/>
      <c r="Y184" s="125"/>
      <c r="Z184" s="125"/>
      <c r="AA184" s="125"/>
      <c r="AC184" s="71"/>
      <c r="AD184" s="71"/>
      <c r="AF184" s="73"/>
      <c r="AG184" s="73"/>
      <c r="AH184" s="73"/>
      <c r="AI184" s="73"/>
      <c r="AJ184" s="73"/>
      <c r="AK184" s="73"/>
      <c r="AL184" s="73"/>
      <c r="AM184" s="73"/>
      <c r="AN184" s="73"/>
      <c r="AO184" s="73"/>
      <c r="AR184" s="53"/>
    </row>
    <row r="185" spans="1:44" x14ac:dyDescent="0.2">
      <c r="A185" s="75" t="s">
        <v>44</v>
      </c>
      <c r="B185" s="50">
        <f t="shared" si="71"/>
        <v>1970</v>
      </c>
      <c r="D185" s="79">
        <f>SEDS_CensusRgn!D18*National_Calibration!P9</f>
        <v>419.12373656303271</v>
      </c>
      <c r="F185" s="327">
        <f t="shared" ref="F185:H199" si="72">F36</f>
        <v>12707</v>
      </c>
      <c r="G185" s="327">
        <f t="shared" si="72"/>
        <v>4330</v>
      </c>
      <c r="H185" s="327">
        <f t="shared" si="72"/>
        <v>499</v>
      </c>
      <c r="I185" s="327">
        <f>SUM(F185:H185)</f>
        <v>17536</v>
      </c>
      <c r="K185" s="84">
        <f t="shared" ref="K185:M199" si="73">K36</f>
        <v>21.854655920760749</v>
      </c>
      <c r="L185" s="84">
        <f t="shared" si="73"/>
        <v>3.5479479679075436</v>
      </c>
      <c r="M185" s="84">
        <f t="shared" si="73"/>
        <v>0.329468603984029</v>
      </c>
      <c r="N185" s="79">
        <f>SUM(K185:M185)</f>
        <v>25.732072492652321</v>
      </c>
      <c r="P185" s="84">
        <f t="shared" ref="P185:P199" si="74">D185/I185*1000</f>
        <v>23.900760524807978</v>
      </c>
      <c r="R185" s="84">
        <f>D185/N185</f>
        <v>16.287989888210973</v>
      </c>
      <c r="T185" s="74">
        <f>R185/V185</f>
        <v>16.072425545372315</v>
      </c>
      <c r="V185" s="119">
        <f>Weather_Factors!CH29</f>
        <v>1.0134120604404184</v>
      </c>
      <c r="X185" s="125">
        <f t="shared" ref="X185:AA204" si="75">X36</f>
        <v>1719.8910774188048</v>
      </c>
      <c r="Y185" s="125">
        <f t="shared" si="75"/>
        <v>819.38752145670753</v>
      </c>
      <c r="Z185" s="125">
        <f t="shared" si="75"/>
        <v>660.25772341488789</v>
      </c>
      <c r="AA185" s="125">
        <f t="shared" si="75"/>
        <v>1467.3855207944982</v>
      </c>
      <c r="AC185" s="71">
        <f t="shared" ref="AC185:AC226" si="76">T185/T$229</f>
        <v>0.84805889173841131</v>
      </c>
      <c r="AD185" s="71"/>
      <c r="AF185" s="73">
        <f>I185/I$229</f>
        <v>0.79805975499208115</v>
      </c>
      <c r="AG185" s="73">
        <f>P185/P$229</f>
        <v>0.83608493192366673</v>
      </c>
      <c r="AH185" s="73">
        <f>Wgted_Floorspace!M93</f>
        <v>0.99001845110115883</v>
      </c>
      <c r="AI185" s="73">
        <f t="shared" ref="AI185:AI226" si="77">AA185/AA$229</f>
        <v>0.96412497554806686</v>
      </c>
      <c r="AJ185" s="73">
        <f>V185/V$229</f>
        <v>1.0225653000641755</v>
      </c>
      <c r="AK185" s="73">
        <f>AG185/(AH185*AI185*AJ185)</f>
        <v>0.85660917813718362</v>
      </c>
      <c r="AL185" s="73">
        <f>AF185*AH185*AI185*AJ185*AK185</f>
        <v>0.66724573592357239</v>
      </c>
      <c r="AM185" s="73">
        <f>AF185*AG185</f>
        <v>0.66724573592357228</v>
      </c>
      <c r="AN185" s="73"/>
      <c r="AO185" s="73">
        <f>AH185*AI185*AJ185</f>
        <v>0.97604012805682316</v>
      </c>
      <c r="AR185" s="53"/>
    </row>
    <row r="186" spans="1:44" x14ac:dyDescent="0.2">
      <c r="A186" s="75" t="s">
        <v>44</v>
      </c>
      <c r="B186" s="50">
        <f t="shared" si="71"/>
        <v>1971</v>
      </c>
      <c r="D186" s="79">
        <f>SEDS_CensusRgn!D19*National_Calibration!P10</f>
        <v>443.73321896426086</v>
      </c>
      <c r="F186" s="327">
        <f t="shared" si="72"/>
        <v>12944.9</v>
      </c>
      <c r="G186" s="327">
        <f t="shared" si="72"/>
        <v>4387.3</v>
      </c>
      <c r="H186" s="327">
        <f t="shared" si="72"/>
        <v>565.29999999999995</v>
      </c>
      <c r="I186" s="327">
        <f t="shared" ref="I186:I199" si="78">SUM(F186:H186)</f>
        <v>17897.5</v>
      </c>
      <c r="K186" s="84">
        <f t="shared" si="73"/>
        <v>22.351128148408549</v>
      </c>
      <c r="L186" s="84">
        <f t="shared" si="73"/>
        <v>3.6037057222572542</v>
      </c>
      <c r="M186" s="84">
        <f t="shared" si="73"/>
        <v>0.38468712755004397</v>
      </c>
      <c r="N186" s="79">
        <f t="shared" ref="N186:N199" si="79">SUM(K186:M186)</f>
        <v>26.339520998215846</v>
      </c>
      <c r="P186" s="84">
        <f t="shared" si="74"/>
        <v>24.793028018676399</v>
      </c>
      <c r="R186" s="84">
        <f t="shared" ref="R186:R199" si="80">D186/N186</f>
        <v>16.846670028445768</v>
      </c>
      <c r="T186" s="74">
        <f t="shared" ref="T186:T199" si="81">R186/V186</f>
        <v>16.80445650642756</v>
      </c>
      <c r="V186" s="119">
        <f>Weather_Factors!CH30</f>
        <v>1.0025120432786423</v>
      </c>
      <c r="X186" s="125">
        <f t="shared" si="75"/>
        <v>1726.6358294315562</v>
      </c>
      <c r="Y186" s="125">
        <f t="shared" si="75"/>
        <v>821.39487207559409</v>
      </c>
      <c r="Z186" s="125">
        <f t="shared" si="75"/>
        <v>680.50084477276494</v>
      </c>
      <c r="AA186" s="125">
        <f t="shared" si="75"/>
        <v>1471.6871629119066</v>
      </c>
      <c r="AC186" s="71">
        <f t="shared" si="76"/>
        <v>0.8866843850591416</v>
      </c>
      <c r="AD186" s="71"/>
      <c r="AF186" s="73">
        <f t="shared" ref="AF186:AF226" si="82">I186/I$229</f>
        <v>0.81451154567579676</v>
      </c>
      <c r="AG186" s="73">
        <f t="shared" ref="AG186:AG226" si="83">P186/P$229</f>
        <v>0.8672978050912109</v>
      </c>
      <c r="AH186" s="73">
        <f>Wgted_Floorspace!M94</f>
        <v>0.99147285228964843</v>
      </c>
      <c r="AI186" s="73">
        <f t="shared" si="77"/>
        <v>0.96695130887526048</v>
      </c>
      <c r="AJ186" s="73">
        <f t="shared" ref="AJ186:AJ226" si="84">V186/V$229</f>
        <v>1.0115668328514482</v>
      </c>
      <c r="AK186" s="73">
        <f t="shared" ref="AK186:AK199" si="85">AG186/(AH186*AI186*AJ186)</f>
        <v>0.8943103010954716</v>
      </c>
      <c r="AL186" s="73">
        <f t="shared" ref="AL186:AL199" si="86">AF186*AH186*AI186*AJ186*AK186</f>
        <v>0.70642407578606803</v>
      </c>
      <c r="AM186" s="73">
        <f t="shared" ref="AM186:AM199" si="87">AF186*AG186</f>
        <v>0.70642407578606814</v>
      </c>
      <c r="AN186" s="73"/>
      <c r="AO186" s="73">
        <f t="shared" ref="AO186:AO199" si="88">AH186*AI186*AJ186</f>
        <v>0.96979516397029963</v>
      </c>
      <c r="AR186" s="53"/>
    </row>
    <row r="187" spans="1:44" x14ac:dyDescent="0.2">
      <c r="A187" s="75" t="s">
        <v>44</v>
      </c>
      <c r="B187" s="50">
        <f t="shared" si="71"/>
        <v>1972</v>
      </c>
      <c r="D187" s="79">
        <f>SEDS_CensusRgn!D20*National_Calibration!P11</f>
        <v>472.1025137873674</v>
      </c>
      <c r="F187" s="327">
        <f t="shared" si="72"/>
        <v>13222.45</v>
      </c>
      <c r="G187" s="327">
        <f t="shared" si="72"/>
        <v>4454.1499999999996</v>
      </c>
      <c r="H187" s="327">
        <f t="shared" si="72"/>
        <v>642.65</v>
      </c>
      <c r="I187" s="327">
        <f t="shared" si="78"/>
        <v>18319.25</v>
      </c>
      <c r="K187" s="84">
        <f t="shared" si="73"/>
        <v>22.920837473754105</v>
      </c>
      <c r="L187" s="84">
        <f t="shared" si="73"/>
        <v>3.6678935324718274</v>
      </c>
      <c r="M187" s="84">
        <f t="shared" si="73"/>
        <v>0.45036893636047098</v>
      </c>
      <c r="N187" s="79">
        <f t="shared" si="79"/>
        <v>27.0390999425864</v>
      </c>
      <c r="P187" s="84">
        <f t="shared" si="74"/>
        <v>25.770842899538319</v>
      </c>
      <c r="R187" s="84">
        <f t="shared" si="80"/>
        <v>17.459993668051396</v>
      </c>
      <c r="T187" s="74">
        <f t="shared" si="81"/>
        <v>17.461665370153121</v>
      </c>
      <c r="V187" s="119">
        <f>Weather_Factors!CH31</f>
        <v>0.99990426445208469</v>
      </c>
      <c r="X187" s="125">
        <f t="shared" si="75"/>
        <v>1733.478854051564</v>
      </c>
      <c r="Y187" s="125">
        <f t="shared" si="75"/>
        <v>823.47777521453656</v>
      </c>
      <c r="Z187" s="125">
        <f t="shared" si="75"/>
        <v>700.79971424643429</v>
      </c>
      <c r="AA187" s="125">
        <f t="shared" si="75"/>
        <v>1475.9938284911445</v>
      </c>
      <c r="AC187" s="71">
        <f t="shared" si="76"/>
        <v>0.92136190271435559</v>
      </c>
      <c r="AD187" s="71"/>
      <c r="AF187" s="73">
        <f t="shared" si="82"/>
        <v>0.833705301473465</v>
      </c>
      <c r="AG187" s="73">
        <f t="shared" si="83"/>
        <v>0.90150325588641966</v>
      </c>
      <c r="AH187" s="73">
        <f>Wgted_Floorspace!M95</f>
        <v>0.99309710596351142</v>
      </c>
      <c r="AI187" s="73">
        <f t="shared" si="77"/>
        <v>0.96978094279725002</v>
      </c>
      <c r="AJ187" s="73">
        <f t="shared" si="84"/>
        <v>1.0089355003043292</v>
      </c>
      <c r="AK187" s="73">
        <f t="shared" si="85"/>
        <v>0.92776617430622976</v>
      </c>
      <c r="AL187" s="73">
        <f t="shared" si="86"/>
        <v>0.75158804372809773</v>
      </c>
      <c r="AM187" s="73">
        <f t="shared" si="87"/>
        <v>0.75158804372809773</v>
      </c>
      <c r="AN187" s="73"/>
      <c r="AO187" s="73">
        <f t="shared" si="88"/>
        <v>0.97169230874422741</v>
      </c>
      <c r="AR187" s="53"/>
    </row>
    <row r="188" spans="1:44" x14ac:dyDescent="0.2">
      <c r="A188" s="75" t="s">
        <v>44</v>
      </c>
      <c r="B188" s="50">
        <f t="shared" si="71"/>
        <v>1973</v>
      </c>
      <c r="D188" s="79">
        <f>SEDS_CensusRgn!D21*National_Calibration!P12</f>
        <v>499.56175831463719</v>
      </c>
      <c r="F188" s="327">
        <f t="shared" si="72"/>
        <v>13434.683324269568</v>
      </c>
      <c r="G188" s="327">
        <f t="shared" si="72"/>
        <v>4629.2174092124778</v>
      </c>
      <c r="H188" s="327">
        <f t="shared" si="72"/>
        <v>753.04691356951082</v>
      </c>
      <c r="I188" s="327">
        <f t="shared" si="78"/>
        <v>18816.947647051555</v>
      </c>
      <c r="K188" s="84">
        <f t="shared" si="73"/>
        <v>23.357513424262393</v>
      </c>
      <c r="L188" s="84">
        <f t="shared" si="73"/>
        <v>3.8212551366259695</v>
      </c>
      <c r="M188" s="84">
        <f t="shared" si="73"/>
        <v>0.54308090270537379</v>
      </c>
      <c r="N188" s="79">
        <f t="shared" si="79"/>
        <v>27.721849463593735</v>
      </c>
      <c r="P188" s="84">
        <f t="shared" si="74"/>
        <v>26.548501259868999</v>
      </c>
      <c r="R188" s="84">
        <f t="shared" si="80"/>
        <v>18.020506134365117</v>
      </c>
      <c r="T188" s="74">
        <f t="shared" si="81"/>
        <v>17.973834423763428</v>
      </c>
      <c r="V188" s="119">
        <f>Weather_Factors!CH32</f>
        <v>1.0025966474098584</v>
      </c>
      <c r="X188" s="125">
        <f t="shared" si="75"/>
        <v>1738.5979900298335</v>
      </c>
      <c r="Y188" s="125">
        <f t="shared" si="75"/>
        <v>825.46460855811074</v>
      </c>
      <c r="Z188" s="125">
        <f t="shared" si="75"/>
        <v>721.17804736908226</v>
      </c>
      <c r="AA188" s="125">
        <f t="shared" si="75"/>
        <v>1473.2383797612094</v>
      </c>
      <c r="AC188" s="71">
        <f t="shared" si="76"/>
        <v>0.94838641863208706</v>
      </c>
      <c r="AD188" s="71"/>
      <c r="AF188" s="73">
        <f t="shared" si="82"/>
        <v>0.85635541907531831</v>
      </c>
      <c r="AG188" s="73">
        <f t="shared" si="83"/>
        <v>0.92870692735880145</v>
      </c>
      <c r="AH188" s="73">
        <f>Wgted_Floorspace!M96</f>
        <v>0.99746674707013883</v>
      </c>
      <c r="AI188" s="73">
        <f t="shared" si="77"/>
        <v>0.96797051404371137</v>
      </c>
      <c r="AJ188" s="73">
        <f t="shared" si="84"/>
        <v>1.0116522011356841</v>
      </c>
      <c r="AK188" s="73">
        <f t="shared" si="85"/>
        <v>0.95079502290957008</v>
      </c>
      <c r="AL188" s="73">
        <f t="shared" si="86"/>
        <v>0.79530320997649762</v>
      </c>
      <c r="AM188" s="73">
        <f t="shared" si="87"/>
        <v>0.79530320997649762</v>
      </c>
      <c r="AN188" s="73"/>
      <c r="AO188" s="73">
        <f t="shared" si="88"/>
        <v>0.97676881449886443</v>
      </c>
      <c r="AR188" s="53"/>
    </row>
    <row r="189" spans="1:44" x14ac:dyDescent="0.2">
      <c r="A189" s="75" t="s">
        <v>44</v>
      </c>
      <c r="B189" s="50">
        <f t="shared" si="71"/>
        <v>1974</v>
      </c>
      <c r="D189" s="79">
        <f>SEDS_CensusRgn!D22*National_Calibration!P13</f>
        <v>503.3235102726585</v>
      </c>
      <c r="F189" s="327">
        <f t="shared" si="72"/>
        <v>13638.02869370119</v>
      </c>
      <c r="G189" s="327">
        <f t="shared" si="72"/>
        <v>4607.1965814975219</v>
      </c>
      <c r="H189" s="327">
        <f t="shared" si="72"/>
        <v>842.89224689704656</v>
      </c>
      <c r="I189" s="327">
        <f t="shared" si="78"/>
        <v>19088.117522095756</v>
      </c>
      <c r="K189" s="84">
        <f t="shared" si="73"/>
        <v>23.785031788543989</v>
      </c>
      <c r="L189" s="84">
        <f t="shared" si="73"/>
        <v>3.8104824087968083</v>
      </c>
      <c r="M189" s="84">
        <f t="shared" si="73"/>
        <v>0.62511969082275087</v>
      </c>
      <c r="N189" s="79">
        <f t="shared" si="79"/>
        <v>28.220633888163547</v>
      </c>
      <c r="P189" s="84">
        <f t="shared" si="74"/>
        <v>26.368420546972654</v>
      </c>
      <c r="R189" s="84">
        <f t="shared" si="80"/>
        <v>17.835301370879737</v>
      </c>
      <c r="T189" s="74">
        <f t="shared" si="81"/>
        <v>18.030418561815946</v>
      </c>
      <c r="V189" s="119">
        <f>Weather_Factors!CH33</f>
        <v>0.98917844362474083</v>
      </c>
      <c r="X189" s="125">
        <f t="shared" si="75"/>
        <v>1744.0227119869062</v>
      </c>
      <c r="Y189" s="125">
        <f t="shared" si="75"/>
        <v>827.07180850491307</v>
      </c>
      <c r="Z189" s="125">
        <f t="shared" si="75"/>
        <v>741.63654147254829</v>
      </c>
      <c r="AA189" s="125">
        <f t="shared" si="75"/>
        <v>1478.4398647743183</v>
      </c>
      <c r="AC189" s="71">
        <f t="shared" si="76"/>
        <v>0.95137207137450142</v>
      </c>
      <c r="AD189" s="71"/>
      <c r="AF189" s="73">
        <f t="shared" si="82"/>
        <v>0.86869630434214129</v>
      </c>
      <c r="AG189" s="73">
        <f t="shared" si="83"/>
        <v>0.92240743030194305</v>
      </c>
      <c r="AH189" s="73">
        <f>Wgted_Floorspace!M97</f>
        <v>0.99855621348485146</v>
      </c>
      <c r="AI189" s="73">
        <f t="shared" si="77"/>
        <v>0.97138807646341008</v>
      </c>
      <c r="AJ189" s="73">
        <f t="shared" si="84"/>
        <v>0.99811280278484149</v>
      </c>
      <c r="AK189" s="73">
        <f t="shared" si="85"/>
        <v>0.95274763556306719</v>
      </c>
      <c r="AL189" s="73">
        <f t="shared" si="86"/>
        <v>0.80129192580102915</v>
      </c>
      <c r="AM189" s="73">
        <f t="shared" si="87"/>
        <v>0.80129192580102915</v>
      </c>
      <c r="AN189" s="73"/>
      <c r="AO189" s="73">
        <f t="shared" si="88"/>
        <v>0.96815504533559582</v>
      </c>
      <c r="AR189" s="53"/>
    </row>
    <row r="190" spans="1:44" x14ac:dyDescent="0.2">
      <c r="A190" s="75" t="s">
        <v>44</v>
      </c>
      <c r="B190" s="50">
        <f t="shared" si="71"/>
        <v>1975</v>
      </c>
      <c r="D190" s="79">
        <f>SEDS_CensusRgn!D23*National_Calibration!P14</f>
        <v>511.24674523455002</v>
      </c>
      <c r="F190" s="327">
        <f t="shared" si="72"/>
        <v>13922.693802050759</v>
      </c>
      <c r="G190" s="327">
        <f t="shared" si="72"/>
        <v>4801.054584948809</v>
      </c>
      <c r="H190" s="327">
        <f t="shared" si="72"/>
        <v>780.56706170904317</v>
      </c>
      <c r="I190" s="327">
        <f t="shared" si="78"/>
        <v>19504.31544870861</v>
      </c>
      <c r="K190" s="84">
        <f t="shared" si="73"/>
        <v>24.382021249409895</v>
      </c>
      <c r="L190" s="84">
        <f t="shared" si="73"/>
        <v>3.9781636367165798</v>
      </c>
      <c r="M190" s="84">
        <f t="shared" si="73"/>
        <v>0.58481137398056304</v>
      </c>
      <c r="N190" s="79">
        <f t="shared" si="79"/>
        <v>28.94499626010704</v>
      </c>
      <c r="P190" s="84">
        <f t="shared" si="74"/>
        <v>26.211980962828402</v>
      </c>
      <c r="R190" s="84">
        <f t="shared" si="80"/>
        <v>17.662698610853418</v>
      </c>
      <c r="T190" s="74">
        <f t="shared" si="81"/>
        <v>17.5928113857086</v>
      </c>
      <c r="V190" s="119">
        <f>Weather_Factors!CH34</f>
        <v>1.0039724876037488</v>
      </c>
      <c r="X190" s="125">
        <f t="shared" si="75"/>
        <v>1751.2430852870239</v>
      </c>
      <c r="Y190" s="125">
        <f t="shared" si="75"/>
        <v>828.60204280701737</v>
      </c>
      <c r="Z190" s="125">
        <f t="shared" si="75"/>
        <v>749.21349191973957</v>
      </c>
      <c r="AA190" s="125">
        <f t="shared" si="75"/>
        <v>1484.0303591389822</v>
      </c>
      <c r="AC190" s="71">
        <f t="shared" si="76"/>
        <v>0.92828180066590726</v>
      </c>
      <c r="AD190" s="71"/>
      <c r="AF190" s="73">
        <f t="shared" si="82"/>
        <v>0.88763738642134227</v>
      </c>
      <c r="AG190" s="73">
        <f t="shared" si="83"/>
        <v>0.9169349358629626</v>
      </c>
      <c r="AH190" s="73">
        <f>Wgted_Floorspace!M98</f>
        <v>0.99751828379231422</v>
      </c>
      <c r="AI190" s="73">
        <f t="shared" si="77"/>
        <v>0.9750612319949673</v>
      </c>
      <c r="AJ190" s="73">
        <f t="shared" si="84"/>
        <v>1.0130404680565399</v>
      </c>
      <c r="AK190" s="73">
        <f t="shared" si="85"/>
        <v>0.93059126408872705</v>
      </c>
      <c r="AL190" s="73">
        <f t="shared" si="86"/>
        <v>0.81390572998782118</v>
      </c>
      <c r="AM190" s="73">
        <f t="shared" si="87"/>
        <v>0.81390572998782118</v>
      </c>
      <c r="AN190" s="73"/>
      <c r="AO190" s="73">
        <f t="shared" si="88"/>
        <v>0.98532510592699651</v>
      </c>
      <c r="AR190" s="53"/>
    </row>
    <row r="191" spans="1:44" x14ac:dyDescent="0.2">
      <c r="A191" s="75" t="s">
        <v>44</v>
      </c>
      <c r="B191" s="50">
        <f t="shared" si="71"/>
        <v>1976</v>
      </c>
      <c r="D191" s="79">
        <f>SEDS_CensusRgn!D24*National_Calibration!P15</f>
        <v>518.72825344213493</v>
      </c>
      <c r="F191" s="327">
        <f t="shared" si="72"/>
        <v>14162.358426573099</v>
      </c>
      <c r="G191" s="327">
        <f t="shared" si="72"/>
        <v>4895.7463252871285</v>
      </c>
      <c r="H191" s="327">
        <f t="shared" si="72"/>
        <v>796.00613989397743</v>
      </c>
      <c r="I191" s="327">
        <f t="shared" si="78"/>
        <v>19854.110891754204</v>
      </c>
      <c r="K191" s="84">
        <f t="shared" si="73"/>
        <v>24.898119202235318</v>
      </c>
      <c r="L191" s="84">
        <f t="shared" si="73"/>
        <v>4.0651778117319362</v>
      </c>
      <c r="M191" s="84">
        <f t="shared" si="73"/>
        <v>0.60161087753002174</v>
      </c>
      <c r="N191" s="79">
        <f t="shared" si="79"/>
        <v>29.564907891497274</v>
      </c>
      <c r="P191" s="84">
        <f t="shared" si="74"/>
        <v>26.126994871252219</v>
      </c>
      <c r="R191" s="84">
        <f t="shared" si="80"/>
        <v>17.545404008896597</v>
      </c>
      <c r="T191" s="74">
        <f t="shared" si="81"/>
        <v>17.60299227315177</v>
      </c>
      <c r="V191" s="119">
        <f>Weather_Factors!CH35</f>
        <v>0.99672849573745448</v>
      </c>
      <c r="X191" s="125">
        <f t="shared" si="75"/>
        <v>1758.0489387642181</v>
      </c>
      <c r="Y191" s="125">
        <f t="shared" si="75"/>
        <v>830.34894817462168</v>
      </c>
      <c r="Z191" s="125">
        <f t="shared" si="75"/>
        <v>755.78672999953517</v>
      </c>
      <c r="AA191" s="125">
        <f t="shared" si="75"/>
        <v>1489.1076237403383</v>
      </c>
      <c r="AC191" s="71">
        <f t="shared" si="76"/>
        <v>0.92881899351819919</v>
      </c>
      <c r="AD191" s="71"/>
      <c r="AF191" s="73">
        <f t="shared" si="82"/>
        <v>0.903556505124257</v>
      </c>
      <c r="AG191" s="73">
        <f t="shared" si="83"/>
        <v>0.91396199320215576</v>
      </c>
      <c r="AH191" s="73">
        <f>Wgted_Floorspace!M99</f>
        <v>0.99772475561527341</v>
      </c>
      <c r="AI191" s="73">
        <f t="shared" si="77"/>
        <v>0.97839717714384888</v>
      </c>
      <c r="AJ191" s="73">
        <f t="shared" si="84"/>
        <v>1.0057310477273598</v>
      </c>
      <c r="AK191" s="73">
        <f t="shared" si="85"/>
        <v>0.93093710293418375</v>
      </c>
      <c r="AL191" s="73">
        <f t="shared" si="86"/>
        <v>0.82581630439413978</v>
      </c>
      <c r="AM191" s="73">
        <f t="shared" si="87"/>
        <v>0.82581630439413978</v>
      </c>
      <c r="AN191" s="73"/>
      <c r="AO191" s="73">
        <f t="shared" si="88"/>
        <v>0.98176556753563182</v>
      </c>
      <c r="AR191" s="53"/>
    </row>
    <row r="192" spans="1:44" x14ac:dyDescent="0.2">
      <c r="A192" s="75" t="s">
        <v>44</v>
      </c>
      <c r="B192" s="50">
        <f t="shared" si="71"/>
        <v>1977</v>
      </c>
      <c r="D192" s="79">
        <f>SEDS_CensusRgn!D25*National_Calibration!P16</f>
        <v>546.37824817833211</v>
      </c>
      <c r="F192" s="327">
        <f t="shared" si="72"/>
        <v>14167.381637950633</v>
      </c>
      <c r="G192" s="327">
        <f t="shared" si="72"/>
        <v>5003.2279737218887</v>
      </c>
      <c r="H192" s="327">
        <f t="shared" si="72"/>
        <v>840.62139366087035</v>
      </c>
      <c r="I192" s="327">
        <f t="shared" si="78"/>
        <v>20011.231005333393</v>
      </c>
      <c r="K192" s="84">
        <f t="shared" si="73"/>
        <v>25.008475376340286</v>
      </c>
      <c r="L192" s="84">
        <f t="shared" si="73"/>
        <v>4.1643708200663552</v>
      </c>
      <c r="M192" s="84">
        <f t="shared" si="73"/>
        <v>0.64171920755090661</v>
      </c>
      <c r="N192" s="79">
        <f t="shared" si="79"/>
        <v>29.814565403957548</v>
      </c>
      <c r="P192" s="84">
        <f t="shared" si="74"/>
        <v>27.303580076243755</v>
      </c>
      <c r="R192" s="84">
        <f t="shared" si="80"/>
        <v>18.325883365242902</v>
      </c>
      <c r="T192" s="74">
        <f t="shared" si="81"/>
        <v>18.104588260933262</v>
      </c>
      <c r="V192" s="119">
        <f>Weather_Factors!CH36</f>
        <v>1.0122231503484207</v>
      </c>
      <c r="X192" s="125">
        <f t="shared" si="75"/>
        <v>1765.2150563481157</v>
      </c>
      <c r="Y192" s="125">
        <f t="shared" si="75"/>
        <v>832.33681174205833</v>
      </c>
      <c r="Z192" s="125">
        <f t="shared" si="75"/>
        <v>763.38671890831483</v>
      </c>
      <c r="AA192" s="125">
        <f t="shared" si="75"/>
        <v>1489.8916211607057</v>
      </c>
      <c r="AC192" s="71">
        <f t="shared" si="76"/>
        <v>0.95528562335559075</v>
      </c>
      <c r="AD192" s="71"/>
      <c r="AF192" s="73">
        <f t="shared" si="82"/>
        <v>0.91070700919287784</v>
      </c>
      <c r="AG192" s="73">
        <f t="shared" si="83"/>
        <v>0.95512073206306669</v>
      </c>
      <c r="AH192" s="73">
        <f>Wgted_Floorspace!M100</f>
        <v>1.0002648534136662</v>
      </c>
      <c r="AI192" s="73">
        <f t="shared" si="77"/>
        <v>0.97891229159947746</v>
      </c>
      <c r="AJ192" s="73">
        <f t="shared" si="84"/>
        <v>1.0213656516166874</v>
      </c>
      <c r="AK192" s="73">
        <f t="shared" si="85"/>
        <v>0.95503267969021211</v>
      </c>
      <c r="AL192" s="73">
        <f t="shared" si="86"/>
        <v>0.86983514531526751</v>
      </c>
      <c r="AM192" s="73">
        <f t="shared" si="87"/>
        <v>0.86983514531526751</v>
      </c>
      <c r="AN192" s="73"/>
      <c r="AO192" s="73">
        <f t="shared" si="88"/>
        <v>1.0000921982825584</v>
      </c>
      <c r="AR192" s="53"/>
    </row>
    <row r="193" spans="1:44" x14ac:dyDescent="0.2">
      <c r="A193" s="75" t="s">
        <v>44</v>
      </c>
      <c r="B193" s="50">
        <f>B192+1</f>
        <v>1978</v>
      </c>
      <c r="D193" s="79">
        <f>SEDS_CensusRgn!D26*National_Calibration!P17</f>
        <v>571.83324848508005</v>
      </c>
      <c r="F193" s="327">
        <f t="shared" si="72"/>
        <v>14339.17399286107</v>
      </c>
      <c r="G193" s="327">
        <f t="shared" si="72"/>
        <v>5187.8118066808556</v>
      </c>
      <c r="H193" s="327">
        <f t="shared" si="72"/>
        <v>820.27843618173847</v>
      </c>
      <c r="I193" s="327">
        <f t="shared" si="78"/>
        <v>20347.264235723665</v>
      </c>
      <c r="K193" s="84">
        <f t="shared" si="73"/>
        <v>25.413973651048426</v>
      </c>
      <c r="L193" s="84">
        <f t="shared" si="73"/>
        <v>4.3288656778745231</v>
      </c>
      <c r="M193" s="84">
        <f t="shared" si="73"/>
        <v>0.63191434920029121</v>
      </c>
      <c r="N193" s="79">
        <f t="shared" si="79"/>
        <v>30.374753678123238</v>
      </c>
      <c r="P193" s="84">
        <f t="shared" si="74"/>
        <v>28.103692066922349</v>
      </c>
      <c r="R193" s="84">
        <f t="shared" si="80"/>
        <v>18.825938624711569</v>
      </c>
      <c r="T193" s="74">
        <f t="shared" si="81"/>
        <v>18.562953820853199</v>
      </c>
      <c r="V193" s="119">
        <f>Weather_Factors!CH37</f>
        <v>1.0141671851579428</v>
      </c>
      <c r="X193" s="125">
        <f t="shared" si="75"/>
        <v>1772.3457197535281</v>
      </c>
      <c r="Y193" s="125">
        <f t="shared" si="75"/>
        <v>834.42997533176072</v>
      </c>
      <c r="Z193" s="125">
        <f t="shared" si="75"/>
        <v>770.36567259008882</v>
      </c>
      <c r="AA193" s="125">
        <f t="shared" si="75"/>
        <v>1492.8175761729344</v>
      </c>
      <c r="AC193" s="71">
        <f t="shared" si="76"/>
        <v>0.97947120677356347</v>
      </c>
      <c r="AD193" s="71"/>
      <c r="AF193" s="73">
        <f t="shared" si="82"/>
        <v>0.92599981242705087</v>
      </c>
      <c r="AG193" s="73">
        <f t="shared" si="83"/>
        <v>0.98310986565417013</v>
      </c>
      <c r="AH193" s="73">
        <f>Wgted_Floorspace!M101</f>
        <v>1.0009271996773912</v>
      </c>
      <c r="AI193" s="73">
        <f t="shared" si="77"/>
        <v>0.98083474910273294</v>
      </c>
      <c r="AJ193" s="73">
        <f t="shared" si="84"/>
        <v>1.0233272451440727</v>
      </c>
      <c r="AK193" s="73">
        <f t="shared" si="85"/>
        <v>0.97856388265725702</v>
      </c>
      <c r="AL193" s="73">
        <f t="shared" si="86"/>
        <v>0.91035955119094458</v>
      </c>
      <c r="AM193" s="73">
        <f t="shared" si="87"/>
        <v>0.91035955119094469</v>
      </c>
      <c r="AN193" s="73"/>
      <c r="AO193" s="73">
        <f t="shared" si="88"/>
        <v>1.0046455658925084</v>
      </c>
      <c r="AR193" s="53"/>
    </row>
    <row r="194" spans="1:44" x14ac:dyDescent="0.2">
      <c r="A194" s="75" t="s">
        <v>44</v>
      </c>
      <c r="B194" s="50">
        <f t="shared" ref="B194:B227" si="89">B193+1</f>
        <v>1979</v>
      </c>
      <c r="D194" s="79">
        <f>SEDS_CensusRgn!D27*National_Calibration!P18</f>
        <v>577.09124770224787</v>
      </c>
      <c r="F194" s="327">
        <f t="shared" si="72"/>
        <v>14846.17563232252</v>
      </c>
      <c r="G194" s="327">
        <f t="shared" si="72"/>
        <v>5073.1268343860829</v>
      </c>
      <c r="H194" s="327">
        <f t="shared" si="72"/>
        <v>828.89134152743509</v>
      </c>
      <c r="I194" s="327">
        <f t="shared" si="78"/>
        <v>20748.193808236039</v>
      </c>
      <c r="K194" s="84">
        <f t="shared" si="73"/>
        <v>26.406127400088444</v>
      </c>
      <c r="L194" s="84">
        <f t="shared" si="73"/>
        <v>4.2433796922351759</v>
      </c>
      <c r="M194" s="84">
        <f t="shared" si="73"/>
        <v>0.64448248336913372</v>
      </c>
      <c r="N194" s="79">
        <f t="shared" si="79"/>
        <v>31.293989575692756</v>
      </c>
      <c r="P194" s="84">
        <f t="shared" si="74"/>
        <v>27.814047479794134</v>
      </c>
      <c r="R194" s="84">
        <f t="shared" si="80"/>
        <v>18.440961204591723</v>
      </c>
      <c r="T194" s="74">
        <f t="shared" si="81"/>
        <v>18.436841828966568</v>
      </c>
      <c r="V194" s="119">
        <f>Weather_Factors!CH38</f>
        <v>1.0002234317386551</v>
      </c>
      <c r="X194" s="125">
        <f t="shared" si="75"/>
        <v>1778.6484583004692</v>
      </c>
      <c r="Y194" s="125">
        <f t="shared" si="75"/>
        <v>836.44265770632614</v>
      </c>
      <c r="Z194" s="125">
        <f t="shared" si="75"/>
        <v>777.52348357447806</v>
      </c>
      <c r="AA194" s="125">
        <f t="shared" si="75"/>
        <v>1508.2753643486085</v>
      </c>
      <c r="AC194" s="71">
        <f t="shared" si="76"/>
        <v>0.97281692825335009</v>
      </c>
      <c r="AD194" s="71"/>
      <c r="AF194" s="73">
        <f t="shared" si="82"/>
        <v>0.94424603484996972</v>
      </c>
      <c r="AG194" s="73">
        <f t="shared" si="83"/>
        <v>0.97297765774138045</v>
      </c>
      <c r="AH194" s="73">
        <f>Wgted_Floorspace!M102</f>
        <v>0.99687178605643967</v>
      </c>
      <c r="AI194" s="73">
        <f t="shared" si="77"/>
        <v>0.99099107096614469</v>
      </c>
      <c r="AJ194" s="73">
        <f t="shared" si="84"/>
        <v>1.0092575503419228</v>
      </c>
      <c r="AK194" s="73">
        <f t="shared" si="85"/>
        <v>0.97586965732248365</v>
      </c>
      <c r="AL194" s="73">
        <f t="shared" si="86"/>
        <v>0.91873029531990946</v>
      </c>
      <c r="AM194" s="73">
        <f t="shared" si="87"/>
        <v>0.91873029531990946</v>
      </c>
      <c r="AN194" s="73"/>
      <c r="AO194" s="73">
        <f t="shared" si="88"/>
        <v>0.99703648990477067</v>
      </c>
      <c r="AR194" s="53"/>
    </row>
    <row r="195" spans="1:44" x14ac:dyDescent="0.2">
      <c r="A195" s="75" t="s">
        <v>44</v>
      </c>
      <c r="B195" s="50">
        <f t="shared" si="89"/>
        <v>1980</v>
      </c>
      <c r="D195" s="79">
        <f>SEDS_CensusRgn!D28*National_Calibration!P19</f>
        <v>603.0122315958414</v>
      </c>
      <c r="F195" s="327">
        <f t="shared" si="72"/>
        <v>15042.250471454377</v>
      </c>
      <c r="G195" s="327">
        <f t="shared" si="72"/>
        <v>5160.7927947100134</v>
      </c>
      <c r="H195" s="327">
        <f t="shared" si="72"/>
        <v>839.70620023383424</v>
      </c>
      <c r="I195" s="327">
        <f t="shared" si="78"/>
        <v>21042.749466398225</v>
      </c>
      <c r="K195" s="84">
        <f t="shared" si="73"/>
        <v>26.852635349971866</v>
      </c>
      <c r="L195" s="84">
        <f t="shared" si="73"/>
        <v>4.3262360051101094</v>
      </c>
      <c r="M195" s="84">
        <f t="shared" si="73"/>
        <v>0.6585529566732784</v>
      </c>
      <c r="N195" s="79">
        <f t="shared" si="79"/>
        <v>31.837424311755253</v>
      </c>
      <c r="P195" s="84">
        <f t="shared" si="74"/>
        <v>28.656532387022509</v>
      </c>
      <c r="R195" s="84">
        <f t="shared" si="80"/>
        <v>18.940358544431394</v>
      </c>
      <c r="T195" s="74">
        <f t="shared" si="81"/>
        <v>18.606487742982743</v>
      </c>
      <c r="V195" s="119">
        <f>Weather_Factors!CH39</f>
        <v>1.0179437842359349</v>
      </c>
      <c r="X195" s="125">
        <f t="shared" si="75"/>
        <v>1785.1474685207518</v>
      </c>
      <c r="Y195" s="125">
        <f t="shared" si="75"/>
        <v>838.28903372068089</v>
      </c>
      <c r="Z195" s="125">
        <f t="shared" si="75"/>
        <v>784.26592121135968</v>
      </c>
      <c r="AA195" s="125">
        <f t="shared" si="75"/>
        <v>1512.9878518296448</v>
      </c>
      <c r="AC195" s="71">
        <f t="shared" si="76"/>
        <v>0.98176826701814102</v>
      </c>
      <c r="AD195" s="71"/>
      <c r="AF195" s="73">
        <f t="shared" si="82"/>
        <v>0.95765120229890022</v>
      </c>
      <c r="AG195" s="73">
        <f t="shared" si="83"/>
        <v>1.0024490603595366</v>
      </c>
      <c r="AH195" s="73">
        <f>Wgted_Floorspace!M103</f>
        <v>0.99711232339019384</v>
      </c>
      <c r="AI195" s="73">
        <f t="shared" si="77"/>
        <v>0.99408734444917912</v>
      </c>
      <c r="AJ195" s="73">
        <f t="shared" si="84"/>
        <v>1.0271379548446566</v>
      </c>
      <c r="AK195" s="73">
        <f t="shared" si="85"/>
        <v>0.98461150663559871</v>
      </c>
      <c r="AL195" s="73">
        <f t="shared" si="86"/>
        <v>0.95999654789671307</v>
      </c>
      <c r="AM195" s="73">
        <f t="shared" si="87"/>
        <v>0.95999654789671307</v>
      </c>
      <c r="AN195" s="73"/>
      <c r="AO195" s="73">
        <f t="shared" si="88"/>
        <v>1.0181163368533936</v>
      </c>
      <c r="AR195" s="53"/>
    </row>
    <row r="196" spans="1:44" x14ac:dyDescent="0.2">
      <c r="A196" s="75" t="s">
        <v>44</v>
      </c>
      <c r="B196" s="50">
        <f t="shared" si="89"/>
        <v>1981</v>
      </c>
      <c r="D196" s="79">
        <f>SEDS_CensusRgn!D29*National_Calibration!P20</f>
        <v>588.7394778015929</v>
      </c>
      <c r="F196" s="327">
        <f t="shared" si="72"/>
        <v>15538.488147723396</v>
      </c>
      <c r="G196" s="327">
        <f t="shared" si="72"/>
        <v>5371.8923652731009</v>
      </c>
      <c r="H196" s="327">
        <f t="shared" si="72"/>
        <v>882.6525102417213</v>
      </c>
      <c r="I196" s="327">
        <f t="shared" si="78"/>
        <v>21793.033023238218</v>
      </c>
      <c r="K196" s="84">
        <f t="shared" si="73"/>
        <v>27.766361162945987</v>
      </c>
      <c r="L196" s="84">
        <f t="shared" si="73"/>
        <v>4.509020982692773</v>
      </c>
      <c r="M196" s="84">
        <f t="shared" si="73"/>
        <v>0.69594384757843142</v>
      </c>
      <c r="N196" s="79">
        <f t="shared" si="79"/>
        <v>32.971325993217192</v>
      </c>
      <c r="P196" s="84">
        <f t="shared" si="74"/>
        <v>27.015031692642857</v>
      </c>
      <c r="R196" s="84">
        <f t="shared" si="80"/>
        <v>17.856105572542258</v>
      </c>
      <c r="T196" s="74">
        <f t="shared" si="81"/>
        <v>18.544412354604773</v>
      </c>
      <c r="V196" s="119">
        <f>Weather_Factors!CH40</f>
        <v>0.96288333278505855</v>
      </c>
      <c r="X196" s="125">
        <f t="shared" si="75"/>
        <v>1786.9409751433345</v>
      </c>
      <c r="Y196" s="125">
        <f t="shared" si="75"/>
        <v>839.37292039609588</v>
      </c>
      <c r="Z196" s="125">
        <f t="shared" si="75"/>
        <v>788.46866632469198</v>
      </c>
      <c r="AA196" s="125">
        <f t="shared" si="75"/>
        <v>1512.9296577516036</v>
      </c>
      <c r="AC196" s="71">
        <f t="shared" si="76"/>
        <v>0.97849286935501667</v>
      </c>
      <c r="AD196" s="71"/>
      <c r="AF196" s="73">
        <f t="shared" si="82"/>
        <v>0.99179645272923278</v>
      </c>
      <c r="AG196" s="73">
        <f t="shared" si="83"/>
        <v>0.94502687101587401</v>
      </c>
      <c r="AH196" s="73">
        <f>Wgted_Floorspace!M104</f>
        <v>0.99796690953058365</v>
      </c>
      <c r="AI196" s="73">
        <f t="shared" si="77"/>
        <v>0.99404910885037201</v>
      </c>
      <c r="AJ196" s="73">
        <f t="shared" si="84"/>
        <v>0.97158019186020428</v>
      </c>
      <c r="AK196" s="73">
        <f t="shared" si="85"/>
        <v>0.98048628667985882</v>
      </c>
      <c r="AL196" s="73">
        <f t="shared" si="86"/>
        <v>0.93727429840734999</v>
      </c>
      <c r="AM196" s="73">
        <f t="shared" si="87"/>
        <v>0.9372742984073501</v>
      </c>
      <c r="AN196" s="73"/>
      <c r="AO196" s="73">
        <f t="shared" si="88"/>
        <v>0.96383486832431065</v>
      </c>
      <c r="AR196" s="53"/>
    </row>
    <row r="197" spans="1:44" x14ac:dyDescent="0.2">
      <c r="A197" s="75" t="s">
        <v>44</v>
      </c>
      <c r="B197" s="50">
        <f t="shared" si="89"/>
        <v>1982</v>
      </c>
      <c r="D197" s="79">
        <f>SEDS_CensusRgn!D30*National_Calibration!P21</f>
        <v>596.23071860393918</v>
      </c>
      <c r="F197" s="327">
        <f t="shared" si="72"/>
        <v>15509.414062985663</v>
      </c>
      <c r="G197" s="327">
        <f t="shared" si="72"/>
        <v>5428.1564725031421</v>
      </c>
      <c r="H197" s="327">
        <f t="shared" si="72"/>
        <v>903.88030914347075</v>
      </c>
      <c r="I197" s="327">
        <f t="shared" si="78"/>
        <v>21841.450844632276</v>
      </c>
      <c r="K197" s="84">
        <f t="shared" si="73"/>
        <v>27.7557052896375</v>
      </c>
      <c r="L197" s="84">
        <f t="shared" si="73"/>
        <v>4.5601568213199251</v>
      </c>
      <c r="M197" s="84">
        <f t="shared" si="73"/>
        <v>0.71621182022404462</v>
      </c>
      <c r="N197" s="79">
        <f t="shared" si="79"/>
        <v>33.032073931181472</v>
      </c>
      <c r="P197" s="84">
        <f t="shared" si="74"/>
        <v>27.298127896593829</v>
      </c>
      <c r="R197" s="84">
        <f t="shared" si="80"/>
        <v>18.050054012536947</v>
      </c>
      <c r="T197" s="74">
        <f t="shared" si="81"/>
        <v>18.127593065332704</v>
      </c>
      <c r="V197" s="119">
        <f>Weather_Factors!CH41</f>
        <v>0.99572259524381956</v>
      </c>
      <c r="X197" s="125">
        <f t="shared" si="75"/>
        <v>1789.6037320893056</v>
      </c>
      <c r="Y197" s="125">
        <f t="shared" si="75"/>
        <v>840.09310424632133</v>
      </c>
      <c r="Z197" s="125">
        <f t="shared" si="75"/>
        <v>792.37462413882724</v>
      </c>
      <c r="AA197" s="125">
        <f t="shared" si="75"/>
        <v>1512.3571307672257</v>
      </c>
      <c r="AC197" s="71">
        <f t="shared" si="76"/>
        <v>0.95649946807794295</v>
      </c>
      <c r="AD197" s="71"/>
      <c r="AF197" s="73">
        <f t="shared" si="82"/>
        <v>0.99399993782725926</v>
      </c>
      <c r="AG197" s="73">
        <f t="shared" si="83"/>
        <v>0.95493000653168825</v>
      </c>
      <c r="AH197" s="73">
        <f>Wgted_Floorspace!M105</f>
        <v>0.99930011028587351</v>
      </c>
      <c r="AI197" s="73">
        <f t="shared" si="77"/>
        <v>0.99367293806430956</v>
      </c>
      <c r="AJ197" s="73">
        <f t="shared" si="84"/>
        <v>1.0047160618393276</v>
      </c>
      <c r="AK197" s="73">
        <f t="shared" si="85"/>
        <v>0.95716938108243943</v>
      </c>
      <c r="AL197" s="73">
        <f t="shared" si="86"/>
        <v>0.94920036712188227</v>
      </c>
      <c r="AM197" s="73">
        <f t="shared" si="87"/>
        <v>0.94920036712188238</v>
      </c>
      <c r="AN197" s="73"/>
      <c r="AO197" s="73">
        <f t="shared" si="88"/>
        <v>0.99766041978043762</v>
      </c>
      <c r="AR197" s="53"/>
    </row>
    <row r="198" spans="1:44" x14ac:dyDescent="0.2">
      <c r="A198" s="75" t="s">
        <v>44</v>
      </c>
      <c r="B198" s="50">
        <f t="shared" si="89"/>
        <v>1983</v>
      </c>
      <c r="D198" s="79">
        <f>SEDS_CensusRgn!D31*National_Calibration!P22</f>
        <v>628.52850939042719</v>
      </c>
      <c r="F198" s="327">
        <f t="shared" si="72"/>
        <v>15468.852374087506</v>
      </c>
      <c r="G198" s="327">
        <f t="shared" si="72"/>
        <v>5491.9035353605832</v>
      </c>
      <c r="H198" s="327">
        <f t="shared" si="72"/>
        <v>929.49629623993155</v>
      </c>
      <c r="I198" s="327">
        <f t="shared" si="78"/>
        <v>21890.252205688023</v>
      </c>
      <c r="K198" s="84">
        <f t="shared" si="73"/>
        <v>27.727742013586102</v>
      </c>
      <c r="L198" s="84">
        <f t="shared" si="73"/>
        <v>4.6180519238109632</v>
      </c>
      <c r="M198" s="84">
        <f t="shared" si="73"/>
        <v>0.74010488901936566</v>
      </c>
      <c r="N198" s="79">
        <f t="shared" si="79"/>
        <v>33.085898826416425</v>
      </c>
      <c r="P198" s="84">
        <f t="shared" si="74"/>
        <v>28.712712100553535</v>
      </c>
      <c r="R198" s="84">
        <f t="shared" si="80"/>
        <v>18.996869714435498</v>
      </c>
      <c r="T198" s="74">
        <f t="shared" si="81"/>
        <v>18.590912903319815</v>
      </c>
      <c r="V198" s="119">
        <f>Weather_Factors!CH42</f>
        <v>1.0218363032104352</v>
      </c>
      <c r="X198" s="125">
        <f t="shared" si="75"/>
        <v>1792.4886308976581</v>
      </c>
      <c r="Y198" s="125">
        <f t="shared" si="75"/>
        <v>840.88365610882033</v>
      </c>
      <c r="Z198" s="125">
        <f t="shared" si="75"/>
        <v>796.24296730744788</v>
      </c>
      <c r="AA198" s="125">
        <f t="shared" si="75"/>
        <v>1511.4443870052487</v>
      </c>
      <c r="AC198" s="71">
        <f t="shared" si="76"/>
        <v>0.98094646316369105</v>
      </c>
      <c r="AD198" s="71"/>
      <c r="AF198" s="73">
        <f t="shared" si="82"/>
        <v>0.99622087773644208</v>
      </c>
      <c r="AG198" s="73">
        <f t="shared" si="83"/>
        <v>1.0044143121310996</v>
      </c>
      <c r="AH198" s="73">
        <f>Wgted_Floorspace!M106</f>
        <v>1.0008847690875282</v>
      </c>
      <c r="AI198" s="73">
        <f t="shared" si="77"/>
        <v>0.99307323263943847</v>
      </c>
      <c r="AJ198" s="73">
        <f t="shared" si="84"/>
        <v>1.0310656314419093</v>
      </c>
      <c r="AK198" s="73">
        <f t="shared" si="85"/>
        <v>0.98007931927866776</v>
      </c>
      <c r="AL198" s="73">
        <f t="shared" si="86"/>
        <v>1.0006185076422889</v>
      </c>
      <c r="AM198" s="73">
        <f t="shared" si="87"/>
        <v>1.0006185076422887</v>
      </c>
      <c r="AN198" s="73"/>
      <c r="AO198" s="73">
        <f t="shared" si="88"/>
        <v>1.0248296156992092</v>
      </c>
      <c r="AR198" s="53"/>
    </row>
    <row r="199" spans="1:44" x14ac:dyDescent="0.2">
      <c r="A199" s="75" t="s">
        <v>44</v>
      </c>
      <c r="B199" s="50">
        <f t="shared" si="89"/>
        <v>1984</v>
      </c>
      <c r="D199" s="79">
        <f>SEDS_CensusRgn!D32*National_Calibration!P23</f>
        <v>630.17252648388694</v>
      </c>
      <c r="F199" s="327">
        <f t="shared" si="72"/>
        <v>15547.300310781038</v>
      </c>
      <c r="G199" s="327">
        <f t="shared" si="72"/>
        <v>5435.1832672172413</v>
      </c>
      <c r="H199" s="327">
        <f t="shared" si="72"/>
        <v>956.45826243782517</v>
      </c>
      <c r="I199" s="327">
        <f t="shared" si="78"/>
        <v>21938.941840436102</v>
      </c>
      <c r="K199" s="84">
        <f t="shared" si="73"/>
        <v>27.930115380881112</v>
      </c>
      <c r="L199" s="84">
        <f t="shared" si="73"/>
        <v>4.5754285799058492</v>
      </c>
      <c r="M199" s="84">
        <f t="shared" si="73"/>
        <v>0.76544927435835175</v>
      </c>
      <c r="N199" s="79">
        <f t="shared" si="79"/>
        <v>33.270993235145312</v>
      </c>
      <c r="P199" s="84">
        <f t="shared" si="74"/>
        <v>28.723925295357837</v>
      </c>
      <c r="R199" s="84">
        <f t="shared" si="80"/>
        <v>18.940598557731473</v>
      </c>
      <c r="T199" s="74">
        <f t="shared" si="81"/>
        <v>18.939416968349079</v>
      </c>
      <c r="V199" s="119">
        <f>Weather_Factors!CH43</f>
        <v>1.0000623878435313</v>
      </c>
      <c r="X199" s="125">
        <f t="shared" si="75"/>
        <v>1796.4607888556318</v>
      </c>
      <c r="Y199" s="125">
        <f t="shared" si="75"/>
        <v>841.81679898503626</v>
      </c>
      <c r="Z199" s="125">
        <f t="shared" si="75"/>
        <v>800.29553240239807</v>
      </c>
      <c r="AA199" s="125">
        <f t="shared" si="75"/>
        <v>1516.5267986545675</v>
      </c>
      <c r="AC199" s="71">
        <f t="shared" si="76"/>
        <v>0.99933522286400567</v>
      </c>
      <c r="AD199" s="71"/>
      <c r="AF199" s="73">
        <f t="shared" si="82"/>
        <v>0.99843673300433133</v>
      </c>
      <c r="AG199" s="73">
        <f t="shared" si="83"/>
        <v>1.0048065667292272</v>
      </c>
      <c r="AH199" s="73">
        <f>Wgted_Floorspace!M107</f>
        <v>1.0005027701838849</v>
      </c>
      <c r="AI199" s="73">
        <f t="shared" si="77"/>
        <v>0.99641255958364305</v>
      </c>
      <c r="AJ199" s="73">
        <f t="shared" si="84"/>
        <v>1.009095051882146</v>
      </c>
      <c r="AK199" s="73">
        <f t="shared" si="85"/>
        <v>0.99883303939311985</v>
      </c>
      <c r="AL199" s="73">
        <f t="shared" si="86"/>
        <v>1.0032357857864282</v>
      </c>
      <c r="AM199" s="73">
        <f t="shared" si="87"/>
        <v>1.0032357857864282</v>
      </c>
      <c r="AN199" s="73"/>
      <c r="AO199" s="73">
        <f t="shared" si="88"/>
        <v>1.0059805063514287</v>
      </c>
      <c r="AR199" s="53"/>
    </row>
    <row r="200" spans="1:44" x14ac:dyDescent="0.2">
      <c r="A200" s="75" t="s">
        <v>44</v>
      </c>
      <c r="B200" s="50">
        <f t="shared" si="89"/>
        <v>1985</v>
      </c>
      <c r="D200" s="79">
        <f>SEDS_CensusRgn!D33*National_Calibration!P24</f>
        <v>628.14</v>
      </c>
      <c r="F200" s="327">
        <f t="shared" ref="F200:H226" si="90">F51</f>
        <v>15623.482421318467</v>
      </c>
      <c r="G200" s="327">
        <f t="shared" si="90"/>
        <v>5366.3893125931572</v>
      </c>
      <c r="H200" s="327">
        <f t="shared" si="90"/>
        <v>983.42022863571879</v>
      </c>
      <c r="I200" s="327">
        <f t="shared" ref="I200:I225" si="91">SUM(F200:H200)</f>
        <v>21973.291962547344</v>
      </c>
      <c r="K200" s="84">
        <f t="shared" ref="K200:K226" si="92">K51</f>
        <v>28.126507129208015</v>
      </c>
      <c r="L200" s="84">
        <f>L51</f>
        <v>4.5228099402393154</v>
      </c>
      <c r="M200" s="84">
        <f>M51</f>
        <v>0.79374403547121042</v>
      </c>
      <c r="N200" s="79">
        <f t="shared" ref="N200:N225" si="93">SUM(K200:M200)</f>
        <v>33.443061104918542</v>
      </c>
      <c r="P200" s="84">
        <f t="shared" ref="P200:P226" si="94">D200/I200*1000</f>
        <v>28.586522268517669</v>
      </c>
      <c r="R200" s="84">
        <f t="shared" ref="R200:R225" si="95">D200/N200</f>
        <v>18.782371566687061</v>
      </c>
      <c r="T200" s="74">
        <f t="shared" ref="T200:T225" si="96">R200/V200</f>
        <v>18.952015835157294</v>
      </c>
      <c r="V200" s="119">
        <f>Weather_Factors!CH44</f>
        <v>0.99104874806217014</v>
      </c>
      <c r="X200" s="125">
        <f t="shared" si="75"/>
        <v>1800.2713076841942</v>
      </c>
      <c r="Y200" s="125">
        <f t="shared" si="75"/>
        <v>842.80317300605884</v>
      </c>
      <c r="Z200" s="125">
        <f t="shared" si="75"/>
        <v>807.12600001360283</v>
      </c>
      <c r="AA200" s="125">
        <f t="shared" si="75"/>
        <v>1521.9868357422727</v>
      </c>
      <c r="AC200" s="71">
        <f t="shared" si="76"/>
        <v>1</v>
      </c>
      <c r="AD200" s="71"/>
      <c r="AE200" s="71"/>
      <c r="AF200" s="73">
        <f t="shared" si="82"/>
        <v>1</v>
      </c>
      <c r="AG200" s="73">
        <f t="shared" si="83"/>
        <v>1</v>
      </c>
      <c r="AH200" s="73">
        <f>Wgted_Floorspace!M108</f>
        <v>1</v>
      </c>
      <c r="AI200" s="73">
        <f t="shared" si="77"/>
        <v>1</v>
      </c>
      <c r="AJ200" s="73">
        <f t="shared" si="84"/>
        <v>1</v>
      </c>
      <c r="AK200" s="73">
        <f>AG200/(AH200*AI200*AJ200)</f>
        <v>1</v>
      </c>
      <c r="AL200" s="73">
        <f t="shared" ref="AL200:AL222" si="97">AF200*AH200*AI200*AJ200*AK200</f>
        <v>1</v>
      </c>
      <c r="AM200" s="73">
        <f t="shared" ref="AM200:AM222" si="98">AF200*AG200</f>
        <v>1</v>
      </c>
      <c r="AN200" s="73"/>
      <c r="AO200" s="73">
        <f t="shared" ref="AO200:AO222" si="99">AH200*AI200*AJ200</f>
        <v>1</v>
      </c>
      <c r="AR200" s="53"/>
    </row>
    <row r="201" spans="1:44" x14ac:dyDescent="0.2">
      <c r="A201" s="75" t="s">
        <v>44</v>
      </c>
      <c r="B201" s="50">
        <f t="shared" si="89"/>
        <v>1986</v>
      </c>
      <c r="D201" s="79">
        <f>SEDS_CensusRgn!D34*National_Calibration!P25</f>
        <v>646.1973063399281</v>
      </c>
      <c r="F201" s="327">
        <f t="shared" si="90"/>
        <v>15709.080298326815</v>
      </c>
      <c r="G201" s="327">
        <f t="shared" si="90"/>
        <v>5279.7019808825062</v>
      </c>
      <c r="H201" s="327">
        <f t="shared" si="90"/>
        <v>1010.3821948336124</v>
      </c>
      <c r="I201" s="327">
        <f t="shared" si="91"/>
        <v>21999.164474042933</v>
      </c>
      <c r="K201" s="84">
        <f t="shared" si="92"/>
        <v>28.325640178595542</v>
      </c>
      <c r="L201" s="84">
        <f t="shared" ref="L201:M226" si="100">L52</f>
        <v>4.5542938450585515</v>
      </c>
      <c r="M201" s="84">
        <f t="shared" si="100"/>
        <v>0.82240683236951806</v>
      </c>
      <c r="N201" s="79">
        <f t="shared" si="93"/>
        <v>33.702340856023611</v>
      </c>
      <c r="P201" s="84">
        <f t="shared" si="94"/>
        <v>29.373720402080895</v>
      </c>
      <c r="R201" s="84">
        <f t="shared" si="95"/>
        <v>19.173662420081822</v>
      </c>
      <c r="T201" s="74">
        <f t="shared" si="96"/>
        <v>19.173895520643541</v>
      </c>
      <c r="V201" s="119">
        <f>Weather_Factors!CH45</f>
        <v>0.99998784281673647</v>
      </c>
      <c r="X201" s="125">
        <f t="shared" si="75"/>
        <v>1803.1380348608013</v>
      </c>
      <c r="Y201" s="125">
        <f t="shared" si="75"/>
        <v>862.60434046265959</v>
      </c>
      <c r="Z201" s="125">
        <f t="shared" si="75"/>
        <v>813.95618071530873</v>
      </c>
      <c r="AA201" s="125">
        <f t="shared" si="75"/>
        <v>1531.9827666995895</v>
      </c>
      <c r="AC201" s="71">
        <f t="shared" si="76"/>
        <v>1.0117074451296439</v>
      </c>
      <c r="AD201" s="71"/>
      <c r="AE201" s="71"/>
      <c r="AF201" s="73">
        <f t="shared" si="82"/>
        <v>1.0011774526793566</v>
      </c>
      <c r="AG201" s="73">
        <f t="shared" si="83"/>
        <v>1.0275373872403559</v>
      </c>
      <c r="AH201" s="73">
        <f>Wgted_Floorspace!M109</f>
        <v>0.9992480383349559</v>
      </c>
      <c r="AI201" s="73">
        <f t="shared" si="77"/>
        <v>1.0065676855558621</v>
      </c>
      <c r="AJ201" s="73">
        <f t="shared" si="84"/>
        <v>1.0090198335571738</v>
      </c>
      <c r="AK201" s="73">
        <f t="shared" ref="AK201:AK225" si="101">AG201/(AH201*AI201*AJ201)</f>
        <v>1.0124687828413947</v>
      </c>
      <c r="AL201" s="73">
        <f t="shared" si="97"/>
        <v>1.0287472638901012</v>
      </c>
      <c r="AM201" s="73">
        <f t="shared" si="98"/>
        <v>1.0287472638901012</v>
      </c>
      <c r="AN201" s="73"/>
      <c r="AO201" s="73">
        <f t="shared" si="99"/>
        <v>1.0148830311159547</v>
      </c>
      <c r="AR201" s="53"/>
    </row>
    <row r="202" spans="1:44" x14ac:dyDescent="0.2">
      <c r="A202" s="75" t="s">
        <v>44</v>
      </c>
      <c r="B202" s="50">
        <f t="shared" si="89"/>
        <v>1987</v>
      </c>
      <c r="D202" s="79">
        <f>SEDS_CensusRgn!D35*National_Calibration!P26</f>
        <v>661.90208753503225</v>
      </c>
      <c r="F202" s="327">
        <f t="shared" si="90"/>
        <v>15794.428927298852</v>
      </c>
      <c r="G202" s="327">
        <f t="shared" si="90"/>
        <v>5186.7201132298378</v>
      </c>
      <c r="H202" s="327">
        <f t="shared" si="90"/>
        <v>1033.9435926376066</v>
      </c>
      <c r="I202" s="327">
        <f t="shared" si="91"/>
        <v>22015.092633166296</v>
      </c>
      <c r="K202" s="84">
        <f t="shared" si="92"/>
        <v>28.790105578705244</v>
      </c>
      <c r="L202" s="84">
        <f t="shared" si="100"/>
        <v>4.5562568912631978</v>
      </c>
      <c r="M202" s="84">
        <f t="shared" si="100"/>
        <v>0.84864690173432356</v>
      </c>
      <c r="N202" s="79">
        <f t="shared" si="93"/>
        <v>34.195009371702767</v>
      </c>
      <c r="P202" s="84">
        <f t="shared" si="94"/>
        <v>30.065832497922809</v>
      </c>
      <c r="R202" s="84">
        <f t="shared" si="95"/>
        <v>19.356686829358583</v>
      </c>
      <c r="T202" s="74">
        <f t="shared" si="96"/>
        <v>19.044133460672537</v>
      </c>
      <c r="V202" s="119">
        <f>Weather_Factors!CH46</f>
        <v>1.0164120551523907</v>
      </c>
      <c r="X202" s="125">
        <f t="shared" si="75"/>
        <v>1822.8012998269828</v>
      </c>
      <c r="Y202" s="125">
        <f t="shared" si="75"/>
        <v>878.44664678194056</v>
      </c>
      <c r="Z202" s="125">
        <f t="shared" si="75"/>
        <v>820.78646047741529</v>
      </c>
      <c r="AA202" s="125">
        <f t="shared" si="75"/>
        <v>1553.2530315219803</v>
      </c>
      <c r="AC202" s="71">
        <f t="shared" si="76"/>
        <v>1.0048605713669971</v>
      </c>
      <c r="AD202" s="71"/>
      <c r="AE202" s="71"/>
      <c r="AF202" s="73">
        <f t="shared" si="82"/>
        <v>1.0019023399265889</v>
      </c>
      <c r="AG202" s="73">
        <f t="shared" si="83"/>
        <v>1.0517485203519947</v>
      </c>
      <c r="AH202" s="73">
        <f>Wgted_Floorspace!M110</f>
        <v>0.9983428473586754</v>
      </c>
      <c r="AI202" s="73">
        <f t="shared" si="77"/>
        <v>1.0205430132807023</v>
      </c>
      <c r="AJ202" s="73">
        <f t="shared" si="84"/>
        <v>1.0255923910300218</v>
      </c>
      <c r="AK202" s="73">
        <f t="shared" si="101"/>
        <v>1.0065285428002673</v>
      </c>
      <c r="AL202" s="73">
        <f t="shared" si="97"/>
        <v>1.0537493035549914</v>
      </c>
      <c r="AM202" s="73">
        <f t="shared" si="98"/>
        <v>1.0537493035549912</v>
      </c>
      <c r="AN202" s="73"/>
      <c r="AO202" s="73">
        <f t="shared" si="99"/>
        <v>1.0449266718516703</v>
      </c>
      <c r="AR202" s="53"/>
    </row>
    <row r="203" spans="1:44" x14ac:dyDescent="0.2">
      <c r="A203" s="75" t="s">
        <v>44</v>
      </c>
      <c r="B203" s="50">
        <f t="shared" si="89"/>
        <v>1988</v>
      </c>
      <c r="D203" s="79">
        <f>SEDS_CensusRgn!D36*National_Calibration!P27</f>
        <v>702.1807695092009</v>
      </c>
      <c r="F203" s="327">
        <f t="shared" si="90"/>
        <v>15995.031065469613</v>
      </c>
      <c r="G203" s="327">
        <f t="shared" si="90"/>
        <v>5282.029978230189</v>
      </c>
      <c r="H203" s="327">
        <f t="shared" si="90"/>
        <v>1030.7772802407558</v>
      </c>
      <c r="I203" s="327">
        <f t="shared" si="91"/>
        <v>22307.838323940559</v>
      </c>
      <c r="K203" s="84">
        <f t="shared" si="92"/>
        <v>29.454443543563986</v>
      </c>
      <c r="L203" s="84">
        <f t="shared" si="100"/>
        <v>4.7009202082569264</v>
      </c>
      <c r="M203" s="84">
        <f t="shared" si="100"/>
        <v>0.87119325410804727</v>
      </c>
      <c r="N203" s="79">
        <f t="shared" si="93"/>
        <v>35.026557005928964</v>
      </c>
      <c r="P203" s="84">
        <f t="shared" si="94"/>
        <v>31.476862944430938</v>
      </c>
      <c r="R203" s="84">
        <f t="shared" si="95"/>
        <v>20.047096532792029</v>
      </c>
      <c r="T203" s="74">
        <f t="shared" si="96"/>
        <v>19.166718920633979</v>
      </c>
      <c r="V203" s="119">
        <f>Weather_Factors!CH47</f>
        <v>1.0459326197563359</v>
      </c>
      <c r="X203" s="125">
        <f t="shared" si="75"/>
        <v>1841.4746068953139</v>
      </c>
      <c r="Y203" s="125">
        <f t="shared" si="75"/>
        <v>889.98362895169123</v>
      </c>
      <c r="Z203" s="125">
        <f t="shared" si="75"/>
        <v>845.18088515160639</v>
      </c>
      <c r="AA203" s="125">
        <f t="shared" si="75"/>
        <v>1570.1457262373467</v>
      </c>
      <c r="AC203" s="71">
        <f t="shared" si="76"/>
        <v>1.0113287730099083</v>
      </c>
      <c r="AD203" s="71"/>
      <c r="AE203" s="71"/>
      <c r="AF203" s="73">
        <f t="shared" si="82"/>
        <v>1.0152251361317839</v>
      </c>
      <c r="AG203" s="73">
        <f t="shared" si="83"/>
        <v>1.1011085101140967</v>
      </c>
      <c r="AH203" s="73">
        <f>Wgted_Floorspace!M111</f>
        <v>0.99826314061791899</v>
      </c>
      <c r="AI203" s="73">
        <f t="shared" si="77"/>
        <v>1.031642120262878</v>
      </c>
      <c r="AJ203" s="73">
        <f t="shared" si="84"/>
        <v>1.055379588341625</v>
      </c>
      <c r="AK203" s="73">
        <f t="shared" si="101"/>
        <v>1.0130883650416078</v>
      </c>
      <c r="AL203" s="73">
        <f t="shared" si="97"/>
        <v>1.1178730370764494</v>
      </c>
      <c r="AM203" s="73">
        <f t="shared" si="98"/>
        <v>1.1178730370764496</v>
      </c>
      <c r="AN203" s="73"/>
      <c r="AO203" s="73">
        <f t="shared" si="99"/>
        <v>1.0868829887991793</v>
      </c>
      <c r="AR203" s="53"/>
    </row>
    <row r="204" spans="1:44" x14ac:dyDescent="0.2">
      <c r="A204" s="75" t="s">
        <v>44</v>
      </c>
      <c r="B204" s="50">
        <f t="shared" si="89"/>
        <v>1989</v>
      </c>
      <c r="D204" s="79">
        <f>SEDS_CensusRgn!D37*National_Calibration!P28</f>
        <v>692.17067208648757</v>
      </c>
      <c r="F204" s="327">
        <f t="shared" si="90"/>
        <v>16183.619670696955</v>
      </c>
      <c r="G204" s="327">
        <f t="shared" si="90"/>
        <v>5370.7401510076061</v>
      </c>
      <c r="H204" s="327">
        <f t="shared" si="90"/>
        <v>1024.1323405837243</v>
      </c>
      <c r="I204" s="327">
        <f t="shared" si="91"/>
        <v>22578.492162288287</v>
      </c>
      <c r="K204" s="84">
        <f t="shared" si="92"/>
        <v>30.095612538566005</v>
      </c>
      <c r="L204" s="84">
        <f t="shared" si="100"/>
        <v>4.8317327565569261</v>
      </c>
      <c r="M204" s="84">
        <f t="shared" si="100"/>
        <v>0.89055080001019393</v>
      </c>
      <c r="N204" s="79">
        <f t="shared" si="93"/>
        <v>35.817896095133129</v>
      </c>
      <c r="P204" s="84">
        <f t="shared" si="94"/>
        <v>30.65619560027951</v>
      </c>
      <c r="R204" s="84">
        <f t="shared" si="95"/>
        <v>19.324716065066102</v>
      </c>
      <c r="T204" s="74">
        <f t="shared" si="96"/>
        <v>19.395668518356562</v>
      </c>
      <c r="V204" s="119">
        <f>Weather_Factors!CH48</f>
        <v>0.99634184028133355</v>
      </c>
      <c r="X204" s="125">
        <f t="shared" si="75"/>
        <v>1859.6341950039121</v>
      </c>
      <c r="Y204" s="125">
        <f t="shared" si="75"/>
        <v>899.64001621833143</v>
      </c>
      <c r="Z204" s="125">
        <f t="shared" si="75"/>
        <v>869.56613390668542</v>
      </c>
      <c r="AA204" s="125">
        <f t="shared" si="75"/>
        <v>1586.372368787228</v>
      </c>
      <c r="AC204" s="71">
        <f t="shared" si="76"/>
        <v>1.0234092608964722</v>
      </c>
      <c r="AD204" s="71"/>
      <c r="AE204" s="71"/>
      <c r="AF204" s="73">
        <f t="shared" si="82"/>
        <v>1.0275425366746358</v>
      </c>
      <c r="AG204" s="73">
        <f t="shared" si="83"/>
        <v>1.0724003190147118</v>
      </c>
      <c r="AH204" s="73">
        <f>Wgted_Floorspace!M112</f>
        <v>0.99809009643814128</v>
      </c>
      <c r="AI204" s="73">
        <f t="shared" si="77"/>
        <v>1.0423036070568603</v>
      </c>
      <c r="AJ204" s="73">
        <f t="shared" si="84"/>
        <v>1.0053408999602826</v>
      </c>
      <c r="AK204" s="73">
        <f t="shared" si="101"/>
        <v>1.0253676141549612</v>
      </c>
      <c r="AL204" s="73">
        <f t="shared" si="97"/>
        <v>1.1019369441310656</v>
      </c>
      <c r="AM204" s="73">
        <f t="shared" si="98"/>
        <v>1.1019369441310656</v>
      </c>
      <c r="AN204" s="73"/>
      <c r="AO204" s="73">
        <f t="shared" si="99"/>
        <v>1.0458691148525416</v>
      </c>
      <c r="AR204" s="53"/>
    </row>
    <row r="205" spans="1:44" x14ac:dyDescent="0.2">
      <c r="A205" s="75" t="s">
        <v>44</v>
      </c>
      <c r="B205" s="50">
        <f t="shared" si="89"/>
        <v>1990</v>
      </c>
      <c r="D205" s="79">
        <f>SEDS_CensusRgn!D38*National_Calibration!P29</f>
        <v>695.13900000000012</v>
      </c>
      <c r="F205" s="327">
        <f t="shared" si="90"/>
        <v>16140.241734318541</v>
      </c>
      <c r="G205" s="327">
        <f t="shared" si="90"/>
        <v>5415.456631667289</v>
      </c>
      <c r="H205" s="327">
        <f t="shared" si="90"/>
        <v>1066.6136311135151</v>
      </c>
      <c r="I205" s="327">
        <f t="shared" si="91"/>
        <v>22622.311997099347</v>
      </c>
      <c r="K205" s="84">
        <f t="shared" si="92"/>
        <v>30.320710187195541</v>
      </c>
      <c r="L205" s="84">
        <f t="shared" si="100"/>
        <v>4.9120400791324093</v>
      </c>
      <c r="M205" s="84">
        <f t="shared" si="100"/>
        <v>0.95349220470001206</v>
      </c>
      <c r="N205" s="79">
        <f t="shared" si="93"/>
        <v>36.18624247102796</v>
      </c>
      <c r="P205" s="84">
        <f t="shared" si="94"/>
        <v>30.72802638780384</v>
      </c>
      <c r="R205" s="84">
        <f t="shared" si="95"/>
        <v>19.210035431464156</v>
      </c>
      <c r="T205" s="74">
        <f t="shared" si="96"/>
        <v>19.58901691905599</v>
      </c>
      <c r="V205" s="119">
        <f>Weather_Factors!CH49</f>
        <v>0.98065336871381403</v>
      </c>
      <c r="X205" s="125">
        <f t="shared" ref="X205:AA224" si="102">X56</f>
        <v>1878.5784430183269</v>
      </c>
      <c r="Y205" s="125">
        <f t="shared" si="102"/>
        <v>907.04079327473278</v>
      </c>
      <c r="Z205" s="125">
        <f t="shared" si="102"/>
        <v>893.94338951452607</v>
      </c>
      <c r="AA205" s="125">
        <f t="shared" si="102"/>
        <v>1599.5819735696243</v>
      </c>
      <c r="AC205" s="71">
        <f t="shared" si="76"/>
        <v>1.0336112574746279</v>
      </c>
      <c r="AD205" s="71"/>
      <c r="AE205" s="71"/>
      <c r="AF205" s="73">
        <f t="shared" si="82"/>
        <v>1.029536768348513</v>
      </c>
      <c r="AG205" s="73">
        <f t="shared" si="83"/>
        <v>1.0749130691439375</v>
      </c>
      <c r="AH205" s="73">
        <f>Wgted_Floorspace!M113</f>
        <v>0.99984677791232512</v>
      </c>
      <c r="AI205" s="73">
        <f t="shared" si="77"/>
        <v>1.0509827917069392</v>
      </c>
      <c r="AJ205" s="73">
        <f t="shared" si="84"/>
        <v>0.98951072854016264</v>
      </c>
      <c r="AK205" s="73">
        <f t="shared" si="101"/>
        <v>1.033769653819161</v>
      </c>
      <c r="AL205" s="73">
        <f t="shared" si="97"/>
        <v>1.1066625274620312</v>
      </c>
      <c r="AM205" s="73">
        <f t="shared" si="98"/>
        <v>1.1066625274620312</v>
      </c>
      <c r="AN205" s="73"/>
      <c r="AO205" s="73">
        <f t="shared" si="99"/>
        <v>1.0397994032546576</v>
      </c>
      <c r="AR205" s="53"/>
    </row>
    <row r="206" spans="1:44" x14ac:dyDescent="0.2">
      <c r="A206" s="75" t="s">
        <v>44</v>
      </c>
      <c r="B206" s="50">
        <f t="shared" si="89"/>
        <v>1991</v>
      </c>
      <c r="D206" s="79">
        <f>SEDS_CensusRgn!D39*National_Calibration!P30</f>
        <v>746.01045769141342</v>
      </c>
      <c r="F206" s="327">
        <f t="shared" si="90"/>
        <v>16071.937918666907</v>
      </c>
      <c r="G206" s="327">
        <f t="shared" si="90"/>
        <v>5452.1084753068981</v>
      </c>
      <c r="H206" s="327">
        <f t="shared" si="90"/>
        <v>1108.2548928131475</v>
      </c>
      <c r="I206" s="327">
        <f t="shared" si="91"/>
        <v>22632.301286786951</v>
      </c>
      <c r="K206" s="84">
        <f t="shared" si="92"/>
        <v>30.456156801997462</v>
      </c>
      <c r="L206" s="84">
        <f t="shared" si="100"/>
        <v>4.9645950408966604</v>
      </c>
      <c r="M206" s="84">
        <f t="shared" si="100"/>
        <v>1.0069246621232018</v>
      </c>
      <c r="N206" s="79">
        <f t="shared" si="93"/>
        <v>36.427676505017324</v>
      </c>
      <c r="P206" s="84">
        <f t="shared" si="94"/>
        <v>32.962200716501798</v>
      </c>
      <c r="R206" s="84">
        <f t="shared" si="95"/>
        <v>20.479221549819751</v>
      </c>
      <c r="T206" s="74">
        <f t="shared" si="96"/>
        <v>19.933667287117103</v>
      </c>
      <c r="V206" s="119">
        <f>Weather_Factors!CH50</f>
        <v>1.0273684844261062</v>
      </c>
      <c r="X206" s="125">
        <f t="shared" si="102"/>
        <v>1894.9896991963781</v>
      </c>
      <c r="Y206" s="125">
        <f t="shared" si="102"/>
        <v>910.58258715536738</v>
      </c>
      <c r="Z206" s="125">
        <f t="shared" si="102"/>
        <v>908.56775697806006</v>
      </c>
      <c r="AA206" s="125">
        <f t="shared" si="102"/>
        <v>1609.5436360368844</v>
      </c>
      <c r="AC206" s="71">
        <f t="shared" si="76"/>
        <v>1.0517966774879313</v>
      </c>
      <c r="AD206" s="71"/>
      <c r="AE206" s="71"/>
      <c r="AF206" s="73">
        <f t="shared" si="82"/>
        <v>1.0299913788686221</v>
      </c>
      <c r="AG206" s="73">
        <f t="shared" si="83"/>
        <v>1.1530678830703049</v>
      </c>
      <c r="AH206" s="73">
        <f>Wgted_Floorspace!M114</f>
        <v>1.0016222710997693</v>
      </c>
      <c r="AI206" s="73">
        <f t="shared" si="77"/>
        <v>1.0575279616343793</v>
      </c>
      <c r="AJ206" s="73">
        <f t="shared" si="84"/>
        <v>1.0366477798745553</v>
      </c>
      <c r="AK206" s="73">
        <f t="shared" si="101"/>
        <v>1.0500931417320334</v>
      </c>
      <c r="AL206" s="73">
        <f t="shared" si="97"/>
        <v>1.1876499788127064</v>
      </c>
      <c r="AM206" s="73">
        <f t="shared" si="98"/>
        <v>1.1876499788127066</v>
      </c>
      <c r="AN206" s="73"/>
      <c r="AO206" s="73">
        <f t="shared" si="99"/>
        <v>1.0980624834559189</v>
      </c>
      <c r="AR206" s="53"/>
    </row>
    <row r="207" spans="1:44" x14ac:dyDescent="0.2">
      <c r="A207" s="75" t="s">
        <v>44</v>
      </c>
      <c r="B207" s="50">
        <f t="shared" si="89"/>
        <v>1992</v>
      </c>
      <c r="D207" s="79">
        <f>SEDS_CensusRgn!D40*National_Calibration!P31</f>
        <v>697.27178165379848</v>
      </c>
      <c r="F207" s="327">
        <f t="shared" si="90"/>
        <v>16385.884633398047</v>
      </c>
      <c r="G207" s="327">
        <f t="shared" si="90"/>
        <v>5525.9642188087164</v>
      </c>
      <c r="H207" s="327">
        <f t="shared" si="90"/>
        <v>1116.7059878011792</v>
      </c>
      <c r="I207" s="327">
        <f t="shared" si="91"/>
        <v>23028.554840007942</v>
      </c>
      <c r="K207" s="84">
        <f t="shared" si="92"/>
        <v>31.399677334821448</v>
      </c>
      <c r="L207" s="84">
        <f t="shared" si="100"/>
        <v>5.0361892488786557</v>
      </c>
      <c r="M207" s="84">
        <f t="shared" si="100"/>
        <v>1.0312196179445952</v>
      </c>
      <c r="N207" s="79">
        <f t="shared" si="93"/>
        <v>37.467086201644697</v>
      </c>
      <c r="P207" s="84">
        <f t="shared" si="94"/>
        <v>30.278573123590675</v>
      </c>
      <c r="R207" s="84">
        <f t="shared" si="95"/>
        <v>18.610248416467204</v>
      </c>
      <c r="T207" s="74">
        <f t="shared" si="96"/>
        <v>19.596253444217524</v>
      </c>
      <c r="V207" s="119">
        <f>Weather_Factors!CH51</f>
        <v>0.9496840030898217</v>
      </c>
      <c r="X207" s="125">
        <f t="shared" si="102"/>
        <v>1916.2637866265688</v>
      </c>
      <c r="Y207" s="125">
        <f t="shared" si="102"/>
        <v>911.36841453605257</v>
      </c>
      <c r="Z207" s="125">
        <f t="shared" si="102"/>
        <v>923.44773755094786</v>
      </c>
      <c r="AA207" s="125">
        <f t="shared" si="102"/>
        <v>1626.9838234291813</v>
      </c>
      <c r="AC207" s="71">
        <f t="shared" si="76"/>
        <v>1.0339930915351561</v>
      </c>
      <c r="AD207" s="71"/>
      <c r="AE207" s="71"/>
      <c r="AF207" s="73">
        <f t="shared" si="82"/>
        <v>1.0480247966148748</v>
      </c>
      <c r="AG207" s="73">
        <f t="shared" si="83"/>
        <v>1.0591905108001354</v>
      </c>
      <c r="AH207" s="73">
        <f>Wgted_Floorspace!M115</f>
        <v>1.0009604114203157</v>
      </c>
      <c r="AI207" s="73">
        <f t="shared" si="77"/>
        <v>1.0689867909637349</v>
      </c>
      <c r="AJ207" s="73">
        <f t="shared" si="84"/>
        <v>0.958261644492029</v>
      </c>
      <c r="AK207" s="73">
        <f t="shared" si="101"/>
        <v>1.0330009855913969</v>
      </c>
      <c r="AL207" s="73">
        <f t="shared" si="97"/>
        <v>1.1100579196577174</v>
      </c>
      <c r="AM207" s="73">
        <f t="shared" si="98"/>
        <v>1.1100579196577172</v>
      </c>
      <c r="AN207" s="73"/>
      <c r="AO207" s="73">
        <f t="shared" si="99"/>
        <v>1.0253528559740386</v>
      </c>
      <c r="AR207" s="53"/>
    </row>
    <row r="208" spans="1:44" x14ac:dyDescent="0.2">
      <c r="A208" s="75" t="s">
        <v>44</v>
      </c>
      <c r="B208" s="50">
        <f t="shared" si="89"/>
        <v>1993</v>
      </c>
      <c r="D208" s="79">
        <f>SEDS_CensusRgn!D41*National_Calibration!P32</f>
        <v>753.06522186877532</v>
      </c>
      <c r="F208" s="327">
        <f t="shared" si="90"/>
        <v>16724.448495374676</v>
      </c>
      <c r="G208" s="327">
        <f t="shared" si="90"/>
        <v>5595.6591639499093</v>
      </c>
      <c r="H208" s="327">
        <f t="shared" si="90"/>
        <v>1128.9131576371969</v>
      </c>
      <c r="I208" s="327">
        <f t="shared" si="91"/>
        <v>23449.020816961784</v>
      </c>
      <c r="K208" s="84">
        <f t="shared" si="92"/>
        <v>32.393458847525196</v>
      </c>
      <c r="L208" s="84">
        <f t="shared" si="100"/>
        <v>5.0943160665260594</v>
      </c>
      <c r="M208" s="84">
        <f t="shared" si="100"/>
        <v>1.0592937357584638</v>
      </c>
      <c r="N208" s="79">
        <f t="shared" si="93"/>
        <v>38.547068649809724</v>
      </c>
      <c r="P208" s="84">
        <f t="shared" si="94"/>
        <v>32.114996517212681</v>
      </c>
      <c r="R208" s="84">
        <f t="shared" si="95"/>
        <v>19.536251347934666</v>
      </c>
      <c r="T208" s="74">
        <f t="shared" si="96"/>
        <v>19.500811304033984</v>
      </c>
      <c r="V208" s="119">
        <f>Weather_Factors!CH52</f>
        <v>1.0018173625367757</v>
      </c>
      <c r="X208" s="125">
        <f t="shared" si="102"/>
        <v>1936.892499413894</v>
      </c>
      <c r="Y208" s="125">
        <f t="shared" si="102"/>
        <v>910.40499738551671</v>
      </c>
      <c r="Z208" s="125">
        <f t="shared" si="102"/>
        <v>938.33057803627173</v>
      </c>
      <c r="AA208" s="125">
        <f t="shared" si="102"/>
        <v>1643.8668783101939</v>
      </c>
      <c r="AC208" s="71">
        <f t="shared" si="76"/>
        <v>1.0289571026982067</v>
      </c>
      <c r="AD208" s="71"/>
      <c r="AE208" s="71"/>
      <c r="AF208" s="73">
        <f t="shared" si="82"/>
        <v>1.0671601167876785</v>
      </c>
      <c r="AG208" s="73">
        <f t="shared" si="83"/>
        <v>1.1234313924426169</v>
      </c>
      <c r="AH208" s="73">
        <f>Wgted_Floorspace!M116</f>
        <v>1.0002406832908866</v>
      </c>
      <c r="AI208" s="73">
        <f t="shared" si="77"/>
        <v>1.0800795642286094</v>
      </c>
      <c r="AJ208" s="73">
        <f t="shared" si="84"/>
        <v>1.0108658776832742</v>
      </c>
      <c r="AK208" s="73">
        <f t="shared" si="101"/>
        <v>1.028709509508092</v>
      </c>
      <c r="AL208" s="73">
        <f t="shared" si="97"/>
        <v>1.1988811759620075</v>
      </c>
      <c r="AM208" s="73">
        <f t="shared" si="98"/>
        <v>1.1988811759620073</v>
      </c>
      <c r="AN208" s="73"/>
      <c r="AO208" s="73">
        <f t="shared" si="99"/>
        <v>1.0920783584277538</v>
      </c>
      <c r="AR208" s="53"/>
    </row>
    <row r="209" spans="1:44" x14ac:dyDescent="0.2">
      <c r="A209" s="75" t="s">
        <v>44</v>
      </c>
      <c r="B209" s="50">
        <f t="shared" si="89"/>
        <v>1994</v>
      </c>
      <c r="D209" s="79">
        <f>SEDS_CensusRgn!D42*National_Calibration!P33</f>
        <v>758.84300000000007</v>
      </c>
      <c r="F209" s="327">
        <f t="shared" si="90"/>
        <v>17073.209369981956</v>
      </c>
      <c r="G209" s="327">
        <f t="shared" si="90"/>
        <v>5528.2978255879279</v>
      </c>
      <c r="H209" s="327">
        <f t="shared" si="90"/>
        <v>1127.2676848258491</v>
      </c>
      <c r="I209" s="327">
        <f t="shared" si="91"/>
        <v>23728.774880395733</v>
      </c>
      <c r="K209" s="84">
        <f t="shared" si="92"/>
        <v>33.427823444267688</v>
      </c>
      <c r="L209" s="84">
        <f t="shared" si="100"/>
        <v>5.0399605241358252</v>
      </c>
      <c r="M209" s="84">
        <f t="shared" si="100"/>
        <v>1.0669159982460881</v>
      </c>
      <c r="N209" s="79">
        <f t="shared" si="93"/>
        <v>39.534699966649598</v>
      </c>
      <c r="P209" s="84">
        <f t="shared" si="94"/>
        <v>31.979864271329991</v>
      </c>
      <c r="R209" s="84">
        <f t="shared" si="95"/>
        <v>19.194353331127832</v>
      </c>
      <c r="T209" s="74">
        <f t="shared" si="96"/>
        <v>19.394694641431059</v>
      </c>
      <c r="V209" s="119">
        <f>Weather_Factors!CH53</f>
        <v>0.98967030345116869</v>
      </c>
      <c r="X209" s="125">
        <f t="shared" si="102"/>
        <v>1957.9109422180661</v>
      </c>
      <c r="Y209" s="125">
        <f t="shared" si="102"/>
        <v>911.66588399202817</v>
      </c>
      <c r="Z209" s="125">
        <f t="shared" si="102"/>
        <v>946.46197403495648</v>
      </c>
      <c r="AA209" s="125">
        <f t="shared" si="102"/>
        <v>1666.1079287035768</v>
      </c>
      <c r="AC209" s="71">
        <f t="shared" si="76"/>
        <v>1.0233578744405947</v>
      </c>
      <c r="AD209" s="71"/>
      <c r="AE209" s="71"/>
      <c r="AF209" s="73">
        <f t="shared" si="82"/>
        <v>1.0798916667034026</v>
      </c>
      <c r="AG209" s="73">
        <f t="shared" si="83"/>
        <v>1.1187042610828324</v>
      </c>
      <c r="AH209" s="73">
        <f>Wgted_Floorspace!M117</f>
        <v>0.99775197417800054</v>
      </c>
      <c r="AI209" s="73">
        <f t="shared" si="77"/>
        <v>1.0946927329309102</v>
      </c>
      <c r="AJ209" s="73">
        <f t="shared" si="84"/>
        <v>0.99860910513867585</v>
      </c>
      <c r="AK209" s="73">
        <f t="shared" si="101"/>
        <v>1.0256635926816278</v>
      </c>
      <c r="AL209" s="73">
        <f t="shared" si="97"/>
        <v>1.2080794090489386</v>
      </c>
      <c r="AM209" s="73">
        <f t="shared" si="98"/>
        <v>1.2080794090489384</v>
      </c>
      <c r="AN209" s="73"/>
      <c r="AO209" s="73">
        <f t="shared" si="99"/>
        <v>1.0907126557528937</v>
      </c>
      <c r="AR209" s="53"/>
    </row>
    <row r="210" spans="1:44" x14ac:dyDescent="0.2">
      <c r="A210" s="75" t="s">
        <v>44</v>
      </c>
      <c r="B210" s="50">
        <f t="shared" si="89"/>
        <v>1995</v>
      </c>
      <c r="D210" s="79">
        <f>SEDS_CensusRgn!D43*National_Calibration!P34</f>
        <v>801.28122526787922</v>
      </c>
      <c r="F210" s="327">
        <f t="shared" si="90"/>
        <v>17427.98033720555</v>
      </c>
      <c r="G210" s="327">
        <f t="shared" si="90"/>
        <v>5463.9577840091179</v>
      </c>
      <c r="H210" s="327">
        <f t="shared" si="90"/>
        <v>1128.5931021884671</v>
      </c>
      <c r="I210" s="327">
        <f t="shared" si="91"/>
        <v>24020.531223403137</v>
      </c>
      <c r="K210" s="84">
        <f t="shared" si="92"/>
        <v>34.411476393209959</v>
      </c>
      <c r="L210" s="84">
        <f t="shared" si="100"/>
        <v>5.0066821388109579</v>
      </c>
      <c r="M210" s="84">
        <f t="shared" si="100"/>
        <v>1.0773375372540681</v>
      </c>
      <c r="N210" s="79">
        <f t="shared" si="93"/>
        <v>40.495496069274985</v>
      </c>
      <c r="P210" s="84">
        <f t="shared" si="94"/>
        <v>33.358180875167037</v>
      </c>
      <c r="R210" s="84">
        <f t="shared" si="95"/>
        <v>19.786922078868734</v>
      </c>
      <c r="T210" s="74">
        <f t="shared" si="96"/>
        <v>19.249100477246071</v>
      </c>
      <c r="V210" s="119">
        <f>Weather_Factors!CH54</f>
        <v>1.0279400900971145</v>
      </c>
      <c r="X210" s="125">
        <f t="shared" si="102"/>
        <v>1974.4959385653972</v>
      </c>
      <c r="Y210" s="125">
        <f t="shared" si="102"/>
        <v>916.31054571167658</v>
      </c>
      <c r="Z210" s="125">
        <f t="shared" si="102"/>
        <v>954.58454882011176</v>
      </c>
      <c r="AA210" s="125">
        <f t="shared" si="102"/>
        <v>1685.8701288762645</v>
      </c>
      <c r="AC210" s="71">
        <f t="shared" si="76"/>
        <v>1.0156756223017536</v>
      </c>
      <c r="AD210" s="71"/>
      <c r="AE210" s="71"/>
      <c r="AF210" s="73">
        <f t="shared" si="82"/>
        <v>1.0931694378951153</v>
      </c>
      <c r="AG210" s="73">
        <f t="shared" si="83"/>
        <v>1.1669198709037929</v>
      </c>
      <c r="AH210" s="73">
        <f>Wgted_Floorspace!M118</f>
        <v>0.99539312516250267</v>
      </c>
      <c r="AI210" s="73">
        <f t="shared" si="77"/>
        <v>1.1076772080318724</v>
      </c>
      <c r="AJ210" s="73">
        <f t="shared" si="84"/>
        <v>1.0372245483454565</v>
      </c>
      <c r="AK210" s="73">
        <f t="shared" si="101"/>
        <v>1.0203763685186591</v>
      </c>
      <c r="AL210" s="73">
        <f t="shared" si="97"/>
        <v>1.2756411393445399</v>
      </c>
      <c r="AM210" s="73">
        <f t="shared" si="98"/>
        <v>1.2756411393445399</v>
      </c>
      <c r="AN210" s="73"/>
      <c r="AO210" s="73">
        <f t="shared" si="99"/>
        <v>1.1436171072815806</v>
      </c>
      <c r="AR210" s="53"/>
    </row>
    <row r="211" spans="1:44" x14ac:dyDescent="0.2">
      <c r="A211" s="75" t="s">
        <v>44</v>
      </c>
      <c r="B211" s="50">
        <f t="shared" si="89"/>
        <v>1996</v>
      </c>
      <c r="D211" s="79">
        <f>SEDS_CensusRgn!D44*National_Calibration!P35</f>
        <v>809.18165724252185</v>
      </c>
      <c r="F211" s="327">
        <f t="shared" si="90"/>
        <v>17555.798197574743</v>
      </c>
      <c r="G211" s="327">
        <f t="shared" si="90"/>
        <v>5453.7981779375959</v>
      </c>
      <c r="H211" s="327">
        <f t="shared" si="90"/>
        <v>1122.071461454161</v>
      </c>
      <c r="I211" s="327">
        <f t="shared" si="91"/>
        <v>24131.667836966499</v>
      </c>
      <c r="K211" s="84">
        <f t="shared" si="92"/>
        <v>34.999393950463556</v>
      </c>
      <c r="L211" s="84">
        <f t="shared" si="100"/>
        <v>5.0359937584062733</v>
      </c>
      <c r="M211" s="84">
        <f t="shared" si="100"/>
        <v>1.0804738468077979</v>
      </c>
      <c r="N211" s="79">
        <f t="shared" si="93"/>
        <v>41.115861555677625</v>
      </c>
      <c r="P211" s="84">
        <f t="shared" si="94"/>
        <v>33.531940797020397</v>
      </c>
      <c r="R211" s="84">
        <f t="shared" si="95"/>
        <v>19.680522956979924</v>
      </c>
      <c r="T211" s="74">
        <f t="shared" si="96"/>
        <v>19.763928017617271</v>
      </c>
      <c r="V211" s="119">
        <f>Weather_Factors!CH55</f>
        <v>0.99577993501276663</v>
      </c>
      <c r="X211" s="125">
        <f t="shared" si="102"/>
        <v>1993.6088098403052</v>
      </c>
      <c r="Y211" s="125">
        <f t="shared" si="102"/>
        <v>923.39202773922239</v>
      </c>
      <c r="Z211" s="125">
        <f t="shared" si="102"/>
        <v>962.92783831035672</v>
      </c>
      <c r="AA211" s="125">
        <f t="shared" si="102"/>
        <v>1703.8135048707079</v>
      </c>
      <c r="AC211" s="71">
        <f t="shared" si="76"/>
        <v>1.042840412836392</v>
      </c>
      <c r="AD211" s="71"/>
      <c r="AE211" s="71"/>
      <c r="AF211" s="73">
        <f t="shared" si="82"/>
        <v>1.0982272423311912</v>
      </c>
      <c r="AG211" s="73">
        <f t="shared" si="83"/>
        <v>1.1729982570824684</v>
      </c>
      <c r="AH211" s="73">
        <f>Wgted_Floorspace!M119</f>
        <v>0.99453045162448184</v>
      </c>
      <c r="AI211" s="73">
        <f t="shared" si="77"/>
        <v>1.1194666503404798</v>
      </c>
      <c r="AJ211" s="73">
        <f t="shared" si="84"/>
        <v>1.004773919506833</v>
      </c>
      <c r="AK211" s="73">
        <f t="shared" si="101"/>
        <v>1.0485756480688955</v>
      </c>
      <c r="AL211" s="73">
        <f t="shared" si="97"/>
        <v>1.288218641134973</v>
      </c>
      <c r="AM211" s="73">
        <f t="shared" si="98"/>
        <v>1.288218641134973</v>
      </c>
      <c r="AN211" s="73"/>
      <c r="AO211" s="73">
        <f t="shared" si="99"/>
        <v>1.1186586864216381</v>
      </c>
      <c r="AR211" s="53"/>
    </row>
    <row r="212" spans="1:44" x14ac:dyDescent="0.2">
      <c r="A212" s="75" t="s">
        <v>44</v>
      </c>
      <c r="B212" s="50">
        <f t="shared" si="89"/>
        <v>1997</v>
      </c>
      <c r="D212" s="79">
        <f>SEDS_CensusRgn!D45*National_Calibration!P36</f>
        <v>804.18321906959102</v>
      </c>
      <c r="F212" s="327">
        <f t="shared" si="90"/>
        <v>17686.173805432642</v>
      </c>
      <c r="G212" s="327">
        <f t="shared" si="90"/>
        <v>5444.9709743082276</v>
      </c>
      <c r="H212" s="327">
        <f t="shared" si="90"/>
        <v>1114.7101664412905</v>
      </c>
      <c r="I212" s="327">
        <f t="shared" si="91"/>
        <v>24245.85494618216</v>
      </c>
      <c r="K212" s="84">
        <f t="shared" si="92"/>
        <v>35.578380556790293</v>
      </c>
      <c r="L212" s="84">
        <f t="shared" si="100"/>
        <v>5.0687561091213</v>
      </c>
      <c r="M212" s="84">
        <f t="shared" si="100"/>
        <v>1.0826801506612815</v>
      </c>
      <c r="N212" s="79">
        <f t="shared" si="93"/>
        <v>41.729816816572878</v>
      </c>
      <c r="P212" s="84">
        <f t="shared" si="94"/>
        <v>33.167863985601407</v>
      </c>
      <c r="R212" s="84">
        <f t="shared" si="95"/>
        <v>19.271189773117143</v>
      </c>
      <c r="T212" s="74">
        <f t="shared" si="96"/>
        <v>19.575854238046116</v>
      </c>
      <c r="V212" s="119">
        <f>Weather_Factors!CH56</f>
        <v>0.98443672182964814</v>
      </c>
      <c r="X212" s="125">
        <f t="shared" si="102"/>
        <v>2011.649379237793</v>
      </c>
      <c r="Y212" s="125">
        <f t="shared" si="102"/>
        <v>930.90599252740287</v>
      </c>
      <c r="Z212" s="125">
        <f t="shared" si="102"/>
        <v>971.26605933606504</v>
      </c>
      <c r="AA212" s="125">
        <f t="shared" si="102"/>
        <v>1721.1113779736527</v>
      </c>
      <c r="AC212" s="71">
        <f t="shared" si="76"/>
        <v>1.0329167307749689</v>
      </c>
      <c r="AD212" s="71"/>
      <c r="AE212" s="71"/>
      <c r="AF212" s="73">
        <f t="shared" si="82"/>
        <v>1.1034238741972899</v>
      </c>
      <c r="AG212" s="73">
        <f t="shared" si="83"/>
        <v>1.1602622968282215</v>
      </c>
      <c r="AH212" s="73">
        <f>Wgted_Floorspace!M120</f>
        <v>0.99365822985556063</v>
      </c>
      <c r="AI212" s="73">
        <f t="shared" si="77"/>
        <v>1.1308319740717514</v>
      </c>
      <c r="AJ212" s="73">
        <f t="shared" si="84"/>
        <v>0.99332825328173746</v>
      </c>
      <c r="AK212" s="73">
        <f t="shared" si="101"/>
        <v>1.0395090582856794</v>
      </c>
      <c r="AL212" s="73">
        <f t="shared" si="97"/>
        <v>1.2802611186512418</v>
      </c>
      <c r="AM212" s="73">
        <f t="shared" si="98"/>
        <v>1.280261118651242</v>
      </c>
      <c r="AN212" s="73"/>
      <c r="AO212" s="73">
        <f t="shared" si="99"/>
        <v>1.1161637193827669</v>
      </c>
      <c r="AR212" s="53"/>
    </row>
    <row r="213" spans="1:44" x14ac:dyDescent="0.2">
      <c r="A213" s="75" t="s">
        <v>44</v>
      </c>
      <c r="B213" s="50">
        <f t="shared" si="89"/>
        <v>1998</v>
      </c>
      <c r="D213" s="79">
        <f>SEDS_CensusRgn!D46*National_Calibration!P37</f>
        <v>834.29778363265132</v>
      </c>
      <c r="F213" s="327">
        <f t="shared" si="90"/>
        <v>17833.27269569792</v>
      </c>
      <c r="G213" s="327">
        <f t="shared" si="90"/>
        <v>5329.2820094901372</v>
      </c>
      <c r="H213" s="327">
        <f t="shared" si="90"/>
        <v>1145.4583500765586</v>
      </c>
      <c r="I213" s="327">
        <f t="shared" si="91"/>
        <v>24308.013055264615</v>
      </c>
      <c r="K213" s="84">
        <f t="shared" si="92"/>
        <v>36.220287756800815</v>
      </c>
      <c r="L213" s="84">
        <f t="shared" si="100"/>
        <v>4.9900779441095038</v>
      </c>
      <c r="M213" s="84">
        <f t="shared" si="100"/>
        <v>1.1219604779152998</v>
      </c>
      <c r="N213" s="79">
        <f t="shared" si="93"/>
        <v>42.332326178825618</v>
      </c>
      <c r="P213" s="84">
        <f t="shared" si="94"/>
        <v>34.321924286278083</v>
      </c>
      <c r="R213" s="84">
        <f t="shared" si="95"/>
        <v>19.70829054156637</v>
      </c>
      <c r="T213" s="74">
        <f t="shared" si="96"/>
        <v>19.545004823812786</v>
      </c>
      <c r="V213" s="119">
        <f>Weather_Factors!CH57</f>
        <v>1.0083543452265944</v>
      </c>
      <c r="X213" s="125">
        <f t="shared" si="102"/>
        <v>2031.0510793421872</v>
      </c>
      <c r="Y213" s="125">
        <f t="shared" si="102"/>
        <v>936.35088839798789</v>
      </c>
      <c r="Z213" s="125">
        <f t="shared" si="102"/>
        <v>979.48605275810485</v>
      </c>
      <c r="AA213" s="125">
        <f t="shared" si="102"/>
        <v>1741.4967682707127</v>
      </c>
      <c r="AC213" s="71">
        <f t="shared" si="76"/>
        <v>1.0312889665043155</v>
      </c>
      <c r="AD213" s="71"/>
      <c r="AE213" s="71"/>
      <c r="AF213" s="73">
        <f t="shared" si="82"/>
        <v>1.1062526769633205</v>
      </c>
      <c r="AG213" s="73">
        <f t="shared" si="83"/>
        <v>1.2006330802987117</v>
      </c>
      <c r="AH213" s="73">
        <f>Wgted_Floorspace!M121</f>
        <v>0.99248597730962473</v>
      </c>
      <c r="AI213" s="73">
        <f t="shared" si="77"/>
        <v>1.1442259074608783</v>
      </c>
      <c r="AJ213" s="73">
        <f t="shared" si="84"/>
        <v>1.0174619030580105</v>
      </c>
      <c r="AK213" s="73">
        <f t="shared" si="101"/>
        <v>1.0390967631601966</v>
      </c>
      <c r="AL213" s="73">
        <f t="shared" si="97"/>
        <v>1.3282035591311672</v>
      </c>
      <c r="AM213" s="73">
        <f t="shared" si="98"/>
        <v>1.3282035591311672</v>
      </c>
      <c r="AN213" s="73"/>
      <c r="AO213" s="73">
        <f t="shared" si="99"/>
        <v>1.1554583970093757</v>
      </c>
      <c r="AR213" s="53"/>
    </row>
    <row r="214" spans="1:44" x14ac:dyDescent="0.2">
      <c r="A214" s="75" t="s">
        <v>44</v>
      </c>
      <c r="B214" s="50">
        <f t="shared" si="89"/>
        <v>1999</v>
      </c>
      <c r="D214" s="79">
        <f>SEDS_CensusRgn!D47*National_Calibration!P38</f>
        <v>848.71265177327393</v>
      </c>
      <c r="F214" s="327">
        <f t="shared" si="90"/>
        <v>17993.30441658619</v>
      </c>
      <c r="G214" s="327">
        <f t="shared" si="90"/>
        <v>5216.3045026369837</v>
      </c>
      <c r="H214" s="327">
        <f t="shared" si="90"/>
        <v>1175.5871437926999</v>
      </c>
      <c r="I214" s="327">
        <f t="shared" si="91"/>
        <v>24385.196063015872</v>
      </c>
      <c r="K214" s="84">
        <f t="shared" si="92"/>
        <v>36.929337128787253</v>
      </c>
      <c r="L214" s="84">
        <f t="shared" si="100"/>
        <v>4.9206558996430507</v>
      </c>
      <c r="M214" s="84">
        <f t="shared" si="100"/>
        <v>1.1611264325989594</v>
      </c>
      <c r="N214" s="79">
        <f t="shared" si="93"/>
        <v>43.011119461029267</v>
      </c>
      <c r="P214" s="84">
        <f t="shared" si="94"/>
        <v>34.804421895154867</v>
      </c>
      <c r="R214" s="84">
        <f t="shared" si="95"/>
        <v>19.732400886293139</v>
      </c>
      <c r="T214" s="74">
        <f t="shared" si="96"/>
        <v>19.642412518023857</v>
      </c>
      <c r="V214" s="119">
        <f>Weather_Factors!CH58</f>
        <v>1.0045813297214234</v>
      </c>
      <c r="X214" s="125">
        <f t="shared" si="102"/>
        <v>2052.3932832896371</v>
      </c>
      <c r="Y214" s="125">
        <f t="shared" si="102"/>
        <v>943.32221156865467</v>
      </c>
      <c r="Z214" s="125">
        <f t="shared" si="102"/>
        <v>987.69915844172374</v>
      </c>
      <c r="AA214" s="125">
        <f t="shared" si="102"/>
        <v>1763.8209407822908</v>
      </c>
      <c r="AC214" s="71">
        <f t="shared" si="76"/>
        <v>1.036428667476408</v>
      </c>
      <c r="AD214" s="71"/>
      <c r="AE214" s="71"/>
      <c r="AF214" s="73">
        <f t="shared" si="82"/>
        <v>1.1097652597789867</v>
      </c>
      <c r="AG214" s="73">
        <f t="shared" si="83"/>
        <v>1.2175115800457117</v>
      </c>
      <c r="AH214" s="73">
        <f>Wgted_Floorspace!M122</f>
        <v>0.99127509621102272</v>
      </c>
      <c r="AI214" s="73">
        <f t="shared" si="77"/>
        <v>1.1588936903794411</v>
      </c>
      <c r="AJ214" s="73">
        <f t="shared" si="84"/>
        <v>1.0136548092974378</v>
      </c>
      <c r="AK214" s="73">
        <f t="shared" si="101"/>
        <v>1.045550999352225</v>
      </c>
      <c r="AL214" s="73">
        <f t="shared" si="97"/>
        <v>1.3511520549133536</v>
      </c>
      <c r="AM214" s="73">
        <f t="shared" si="98"/>
        <v>1.3511520549133538</v>
      </c>
      <c r="AN214" s="73"/>
      <c r="AO214" s="73">
        <f t="shared" si="99"/>
        <v>1.1644688597687014</v>
      </c>
      <c r="AR214" s="53"/>
    </row>
    <row r="215" spans="1:44" x14ac:dyDescent="0.2">
      <c r="A215" s="75" t="s">
        <v>44</v>
      </c>
      <c r="B215" s="50">
        <f t="shared" si="89"/>
        <v>2000</v>
      </c>
      <c r="D215" s="79">
        <f>SEDS_CensusRgn!D48*National_Calibration!P39</f>
        <v>866.12614848311387</v>
      </c>
      <c r="F215" s="327">
        <f t="shared" si="90"/>
        <v>18037.819502794409</v>
      </c>
      <c r="G215" s="327">
        <f t="shared" si="90"/>
        <v>5220.435014149858</v>
      </c>
      <c r="H215" s="327">
        <f t="shared" si="90"/>
        <v>1186.6848873914662</v>
      </c>
      <c r="I215" s="327">
        <f t="shared" si="91"/>
        <v>24444.939404335735</v>
      </c>
      <c r="K215" s="84">
        <f t="shared" si="92"/>
        <v>37.272562293862826</v>
      </c>
      <c r="L215" s="84">
        <f t="shared" si="100"/>
        <v>4.9945782037292679</v>
      </c>
      <c r="M215" s="84">
        <f t="shared" si="100"/>
        <v>1.1821164998554066</v>
      </c>
      <c r="N215" s="79">
        <f t="shared" si="93"/>
        <v>43.449256997447499</v>
      </c>
      <c r="P215" s="84">
        <f t="shared" si="94"/>
        <v>35.431715912925981</v>
      </c>
      <c r="R215" s="84">
        <f t="shared" si="95"/>
        <v>19.934199301359651</v>
      </c>
      <c r="T215" s="74">
        <f t="shared" si="96"/>
        <v>20.031259452159322</v>
      </c>
      <c r="V215" s="119">
        <f>Weather_Factors!CH59</f>
        <v>0.99515456574103689</v>
      </c>
      <c r="X215" s="125">
        <f t="shared" si="102"/>
        <v>2066.3563180731785</v>
      </c>
      <c r="Y215" s="125">
        <f t="shared" si="102"/>
        <v>956.73601724599382</v>
      </c>
      <c r="Z215" s="125">
        <f t="shared" si="102"/>
        <v>996.1502943328943</v>
      </c>
      <c r="AA215" s="125">
        <f t="shared" si="102"/>
        <v>1777.4336143267763</v>
      </c>
      <c r="AC215" s="71">
        <f t="shared" si="76"/>
        <v>1.0569461120331041</v>
      </c>
      <c r="AD215" s="71"/>
      <c r="AE215" s="71"/>
      <c r="AF215" s="73">
        <f t="shared" si="82"/>
        <v>1.1124841669605638</v>
      </c>
      <c r="AG215" s="73">
        <f t="shared" si="83"/>
        <v>1.2394552782640134</v>
      </c>
      <c r="AH215" s="73">
        <f>Wgted_Floorspace!M123</f>
        <v>0.99137226463578987</v>
      </c>
      <c r="AI215" s="73">
        <f t="shared" si="77"/>
        <v>1.1678377056789209</v>
      </c>
      <c r="AJ215" s="73">
        <f t="shared" si="84"/>
        <v>1.0041429018369632</v>
      </c>
      <c r="AK215" s="73">
        <f t="shared" si="101"/>
        <v>1.0661445248535417</v>
      </c>
      <c r="AL215" s="73">
        <f t="shared" si="97"/>
        <v>1.3788743727244148</v>
      </c>
      <c r="AM215" s="73">
        <f t="shared" si="98"/>
        <v>1.3788743727244148</v>
      </c>
      <c r="AN215" s="73"/>
      <c r="AO215" s="73">
        <f t="shared" si="99"/>
        <v>1.1625584049538495</v>
      </c>
      <c r="AR215" s="53"/>
    </row>
    <row r="216" spans="1:44" x14ac:dyDescent="0.2">
      <c r="A216" s="75" t="s">
        <v>44</v>
      </c>
      <c r="B216" s="50">
        <f t="shared" si="89"/>
        <v>2001</v>
      </c>
      <c r="D216" s="79">
        <f>SEDS_CensusRgn!D49*National_Calibration!P40</f>
        <v>890.76078273501935</v>
      </c>
      <c r="F216" s="327">
        <f t="shared" si="90"/>
        <v>18074.942048987734</v>
      </c>
      <c r="G216" s="327">
        <f t="shared" si="90"/>
        <v>5223.4528689288009</v>
      </c>
      <c r="H216" s="327">
        <f t="shared" si="90"/>
        <v>1189.2063968307675</v>
      </c>
      <c r="I216" s="327">
        <f t="shared" si="91"/>
        <v>24487.601314747302</v>
      </c>
      <c r="K216" s="84">
        <f t="shared" si="92"/>
        <v>37.622135310205003</v>
      </c>
      <c r="L216" s="84">
        <f t="shared" si="100"/>
        <v>5.0651576547479458</v>
      </c>
      <c r="M216" s="84">
        <f t="shared" si="100"/>
        <v>1.1946749708649531</v>
      </c>
      <c r="N216" s="79">
        <f t="shared" si="93"/>
        <v>43.881967935817897</v>
      </c>
      <c r="P216" s="84">
        <f t="shared" si="94"/>
        <v>36.375991722740586</v>
      </c>
      <c r="R216" s="84">
        <f t="shared" si="95"/>
        <v>20.299016307515036</v>
      </c>
      <c r="T216" s="74">
        <f t="shared" si="96"/>
        <v>20.361619420649912</v>
      </c>
      <c r="V216" s="119">
        <f>Weather_Factors!CH60</f>
        <v>0.99692543545571877</v>
      </c>
      <c r="X216" s="125">
        <f t="shared" si="102"/>
        <v>2081.4526103729327</v>
      </c>
      <c r="Y216" s="125">
        <f t="shared" si="102"/>
        <v>969.69529195477992</v>
      </c>
      <c r="Z216" s="125">
        <f t="shared" si="102"/>
        <v>1004.5985070789725</v>
      </c>
      <c r="AA216" s="125">
        <f t="shared" si="102"/>
        <v>1792.0076111901831</v>
      </c>
      <c r="AC216" s="71">
        <f t="shared" si="76"/>
        <v>1.0743775014622827</v>
      </c>
      <c r="AE216" s="71"/>
      <c r="AF216" s="73">
        <f t="shared" si="82"/>
        <v>1.1144257017330632</v>
      </c>
      <c r="AG216" s="73">
        <f t="shared" si="83"/>
        <v>1.2724874813751466</v>
      </c>
      <c r="AH216" s="73">
        <f>Wgted_Floorspace!M124</f>
        <v>0.99129394448013397</v>
      </c>
      <c r="AI216" s="73">
        <f t="shared" si="77"/>
        <v>1.1774133449164961</v>
      </c>
      <c r="AJ216" s="73">
        <f t="shared" si="84"/>
        <v>1.0059297662249607</v>
      </c>
      <c r="AK216" s="73">
        <f t="shared" si="101"/>
        <v>1.0838132397002795</v>
      </c>
      <c r="AL216" s="73">
        <f t="shared" si="97"/>
        <v>1.4180927543780359</v>
      </c>
      <c r="AM216" s="73">
        <f t="shared" si="98"/>
        <v>1.4180927543780359</v>
      </c>
      <c r="AN216" s="73"/>
      <c r="AO216" s="73">
        <f t="shared" si="99"/>
        <v>1.1740837210357786</v>
      </c>
      <c r="AR216" s="53"/>
    </row>
    <row r="217" spans="1:44" x14ac:dyDescent="0.2">
      <c r="A217" s="75" t="s">
        <v>44</v>
      </c>
      <c r="B217" s="50">
        <f t="shared" si="89"/>
        <v>2002</v>
      </c>
      <c r="D217" s="79">
        <f>SEDS_CensusRgn!D50*National_Calibration!P41</f>
        <v>946.92356128387803</v>
      </c>
      <c r="F217" s="327">
        <f t="shared" si="90"/>
        <v>18242.239864627376</v>
      </c>
      <c r="G217" s="327">
        <f t="shared" si="90"/>
        <v>5196.048188365703</v>
      </c>
      <c r="H217" s="327">
        <f t="shared" si="90"/>
        <v>1154.4086885536606</v>
      </c>
      <c r="I217" s="327">
        <f t="shared" si="91"/>
        <v>24592.696741546737</v>
      </c>
      <c r="K217" s="84">
        <f t="shared" si="92"/>
        <v>38.254937578634795</v>
      </c>
      <c r="L217" s="84">
        <f t="shared" si="100"/>
        <v>5.1105935643397125</v>
      </c>
      <c r="M217" s="84">
        <f t="shared" si="100"/>
        <v>1.1595227519726508</v>
      </c>
      <c r="N217" s="79">
        <f t="shared" si="93"/>
        <v>44.525053894947156</v>
      </c>
      <c r="P217" s="84">
        <f t="shared" si="94"/>
        <v>38.504258855197108</v>
      </c>
      <c r="R217" s="84">
        <f t="shared" si="95"/>
        <v>21.267207525858556</v>
      </c>
      <c r="T217" s="74">
        <f t="shared" si="96"/>
        <v>20.753165722978267</v>
      </c>
      <c r="V217" s="119">
        <f>Weather_Factors!CH61</f>
        <v>1.0247693200036048</v>
      </c>
      <c r="X217" s="125">
        <f t="shared" si="102"/>
        <v>2097.0526570486036</v>
      </c>
      <c r="Y217" s="125">
        <f t="shared" si="102"/>
        <v>983.55392003150985</v>
      </c>
      <c r="Z217" s="125">
        <f t="shared" si="102"/>
        <v>1004.4300285242982</v>
      </c>
      <c r="AA217" s="125">
        <f t="shared" si="102"/>
        <v>1810.4990421699802</v>
      </c>
      <c r="AC217" s="71">
        <f t="shared" si="76"/>
        <v>1.0950373777379245</v>
      </c>
      <c r="AE217" s="71"/>
      <c r="AF217" s="73">
        <f t="shared" si="82"/>
        <v>1.1192085730014452</v>
      </c>
      <c r="AG217" s="73">
        <f t="shared" si="83"/>
        <v>1.3469375005997788</v>
      </c>
      <c r="AH217" s="73">
        <f>Wgted_Floorspace!M125</f>
        <v>0.98946403464505139</v>
      </c>
      <c r="AI217" s="73">
        <f t="shared" si="77"/>
        <v>1.1895628790291082</v>
      </c>
      <c r="AJ217" s="73">
        <f t="shared" si="84"/>
        <v>1.0340251395376561</v>
      </c>
      <c r="AK217" s="73">
        <f t="shared" si="101"/>
        <v>1.1066975043016547</v>
      </c>
      <c r="AL217" s="73">
        <f t="shared" si="97"/>
        <v>1.5075039979684113</v>
      </c>
      <c r="AM217" s="73">
        <f t="shared" si="98"/>
        <v>1.5075039979684115</v>
      </c>
      <c r="AN217" s="73"/>
      <c r="AO217" s="73">
        <f t="shared" si="99"/>
        <v>1.2170782850456681</v>
      </c>
      <c r="AR217" s="53"/>
    </row>
    <row r="218" spans="1:44" x14ac:dyDescent="0.2">
      <c r="A218" s="75" t="s">
        <v>44</v>
      </c>
      <c r="B218" s="50">
        <f t="shared" si="89"/>
        <v>2003</v>
      </c>
      <c r="D218" s="79">
        <f>SEDS_CensusRgn!D51*National_Calibration!P42</f>
        <v>928.98721340765553</v>
      </c>
      <c r="F218" s="327">
        <f t="shared" si="90"/>
        <v>18419.986795446432</v>
      </c>
      <c r="G218" s="327">
        <f t="shared" si="90"/>
        <v>5166.4173524702455</v>
      </c>
      <c r="H218" s="327">
        <f t="shared" si="90"/>
        <v>1116.8349497491561</v>
      </c>
      <c r="I218" s="327">
        <f t="shared" si="91"/>
        <v>24703.239097665832</v>
      </c>
      <c r="K218" s="84">
        <f t="shared" si="92"/>
        <v>38.911904036932803</v>
      </c>
      <c r="L218" s="84">
        <f t="shared" si="100"/>
        <v>5.1457436585895158</v>
      </c>
      <c r="M218" s="84">
        <f t="shared" si="100"/>
        <v>1.1215944620345364</v>
      </c>
      <c r="N218" s="79">
        <f t="shared" si="93"/>
        <v>45.179242157556857</v>
      </c>
      <c r="P218" s="84">
        <f t="shared" si="94"/>
        <v>37.605886812447764</v>
      </c>
      <c r="R218" s="84">
        <f t="shared" si="95"/>
        <v>20.562257555536917</v>
      </c>
      <c r="T218" s="74">
        <f t="shared" si="96"/>
        <v>20.702196557852016</v>
      </c>
      <c r="V218" s="119">
        <f>Weather_Factors!CH62</f>
        <v>0.99324037901369344</v>
      </c>
      <c r="X218" s="125">
        <f t="shared" si="102"/>
        <v>2112.4827324280241</v>
      </c>
      <c r="Y218" s="125">
        <f t="shared" si="102"/>
        <v>995.99844680166132</v>
      </c>
      <c r="Z218" s="125">
        <f t="shared" si="102"/>
        <v>1004.2616075781381</v>
      </c>
      <c r="AA218" s="125">
        <f t="shared" si="102"/>
        <v>1828.8792809290246</v>
      </c>
      <c r="AC218" s="71">
        <f t="shared" si="76"/>
        <v>1.0923479981189135</v>
      </c>
      <c r="AE218" s="71"/>
      <c r="AF218" s="73">
        <f t="shared" si="82"/>
        <v>1.1242393329033984</v>
      </c>
      <c r="AG218" s="73">
        <f t="shared" si="83"/>
        <v>1.3155110810335653</v>
      </c>
      <c r="AH218" s="73">
        <f>Wgted_Floorspace!M126</f>
        <v>0.98751771176675662</v>
      </c>
      <c r="AI218" s="73">
        <f t="shared" si="77"/>
        <v>1.2016393558601843</v>
      </c>
      <c r="AJ218" s="73">
        <f t="shared" si="84"/>
        <v>1.0022114259826358</v>
      </c>
      <c r="AK218" s="73">
        <f t="shared" si="101"/>
        <v>1.1061553480034361</v>
      </c>
      <c r="AL218" s="73">
        <f t="shared" si="97"/>
        <v>1.4789493001682041</v>
      </c>
      <c r="AM218" s="73">
        <f t="shared" si="98"/>
        <v>1.4789493001682039</v>
      </c>
      <c r="AN218" s="73"/>
      <c r="AO218" s="73">
        <f t="shared" si="99"/>
        <v>1.1892643139211934</v>
      </c>
      <c r="AR218" s="53"/>
    </row>
    <row r="219" spans="1:44" x14ac:dyDescent="0.2">
      <c r="A219" s="75" t="s">
        <v>44</v>
      </c>
      <c r="B219" s="50">
        <f t="shared" si="89"/>
        <v>2004</v>
      </c>
      <c r="D219" s="79">
        <f>SEDS_CensusRgn!D52*National_Calibration!P43</f>
        <v>928.90142143858372</v>
      </c>
      <c r="F219" s="327">
        <f t="shared" si="90"/>
        <v>18614.410299806841</v>
      </c>
      <c r="G219" s="327">
        <f t="shared" si="90"/>
        <v>5105.2694599664583</v>
      </c>
      <c r="H219" s="327">
        <f t="shared" si="90"/>
        <v>1152.3577606399815</v>
      </c>
      <c r="I219" s="327">
        <f t="shared" si="91"/>
        <v>24872.03752041328</v>
      </c>
      <c r="K219" s="84">
        <f t="shared" si="92"/>
        <v>39.651694734282543</v>
      </c>
      <c r="L219" s="84">
        <f t="shared" si="100"/>
        <v>5.1572920658480861</v>
      </c>
      <c r="M219" s="84">
        <f t="shared" si="100"/>
        <v>1.1572334733928205</v>
      </c>
      <c r="N219" s="79">
        <f t="shared" si="93"/>
        <v>45.966220273523447</v>
      </c>
      <c r="P219" s="84">
        <f t="shared" si="94"/>
        <v>37.347218565274538</v>
      </c>
      <c r="R219" s="84">
        <f t="shared" si="95"/>
        <v>20.208348998702231</v>
      </c>
      <c r="T219" s="74">
        <f t="shared" si="96"/>
        <v>20.759743582899677</v>
      </c>
      <c r="V219" s="119">
        <f>Weather_Factors!CH63</f>
        <v>0.97343923917000375</v>
      </c>
      <c r="X219" s="125">
        <f t="shared" si="102"/>
        <v>2130.1612082062038</v>
      </c>
      <c r="Y219" s="125">
        <f t="shared" si="102"/>
        <v>1010.1899823877209</v>
      </c>
      <c r="Z219" s="125">
        <f t="shared" si="102"/>
        <v>1004.2310755560244</v>
      </c>
      <c r="AA219" s="125">
        <f t="shared" si="102"/>
        <v>1848.1083520317743</v>
      </c>
      <c r="AC219" s="71">
        <f t="shared" si="76"/>
        <v>1.0953844574353364</v>
      </c>
      <c r="AE219" s="71"/>
      <c r="AF219" s="73">
        <f t="shared" si="82"/>
        <v>1.1319213144214686</v>
      </c>
      <c r="AG219" s="73">
        <f t="shared" si="83"/>
        <v>1.3064624725759322</v>
      </c>
      <c r="AH219" s="73">
        <f>Wgted_Floorspace!M127</f>
        <v>0.98685858675383975</v>
      </c>
      <c r="AI219" s="73">
        <f t="shared" si="77"/>
        <v>1.2142735460195044</v>
      </c>
      <c r="AJ219" s="73">
        <f t="shared" si="84"/>
        <v>0.98223144025296549</v>
      </c>
      <c r="AK219" s="73">
        <f t="shared" si="101"/>
        <v>1.1099710456373293</v>
      </c>
      <c r="AL219" s="73">
        <f t="shared" si="97"/>
        <v>1.478812719200471</v>
      </c>
      <c r="AM219" s="73">
        <f t="shared" si="98"/>
        <v>1.478812719200471</v>
      </c>
      <c r="AN219" s="73"/>
      <c r="AO219" s="73">
        <f t="shared" si="99"/>
        <v>1.1770239212192966</v>
      </c>
      <c r="AR219" s="53"/>
    </row>
    <row r="220" spans="1:44" x14ac:dyDescent="0.2">
      <c r="A220" s="75" t="s">
        <v>44</v>
      </c>
      <c r="B220" s="50">
        <f t="shared" si="89"/>
        <v>2005</v>
      </c>
      <c r="D220" s="79">
        <f>SEDS_CensusRgn!D53*National_Calibration!P44</f>
        <v>1006.1607830466672</v>
      </c>
      <c r="F220" s="327">
        <f t="shared" si="90"/>
        <v>18830.941866927955</v>
      </c>
      <c r="G220" s="327">
        <f t="shared" si="90"/>
        <v>5044.1068722375394</v>
      </c>
      <c r="H220" s="327">
        <f t="shared" si="90"/>
        <v>1187.4527146659589</v>
      </c>
      <c r="I220" s="327">
        <f t="shared" si="91"/>
        <v>25062.501453831454</v>
      </c>
      <c r="K220" s="84">
        <f t="shared" si="92"/>
        <v>40.470524607627922</v>
      </c>
      <c r="L220" s="84">
        <f t="shared" si="100"/>
        <v>5.1654366463083505</v>
      </c>
      <c r="M220" s="84">
        <f t="shared" si="100"/>
        <v>1.1924406639312972</v>
      </c>
      <c r="N220" s="79">
        <f t="shared" si="93"/>
        <v>46.828401917867573</v>
      </c>
      <c r="P220" s="84">
        <f t="shared" si="94"/>
        <v>40.146063827673089</v>
      </c>
      <c r="R220" s="84">
        <f t="shared" si="95"/>
        <v>21.48612256321227</v>
      </c>
      <c r="T220" s="74">
        <f t="shared" si="96"/>
        <v>20.924129476462678</v>
      </c>
      <c r="V220" s="119">
        <f>Weather_Factors!CH64</f>
        <v>1.0268586125593311</v>
      </c>
      <c r="X220" s="125">
        <f t="shared" si="102"/>
        <v>2149.1503130124743</v>
      </c>
      <c r="Y220" s="125">
        <f t="shared" si="102"/>
        <v>1024.05376752396</v>
      </c>
      <c r="Z220" s="125">
        <f t="shared" si="102"/>
        <v>1004.2005455911915</v>
      </c>
      <c r="AA220" s="125">
        <f t="shared" si="102"/>
        <v>1868.4648060422812</v>
      </c>
      <c r="AC220" s="71">
        <f t="shared" si="76"/>
        <v>1.1040582520856159</v>
      </c>
      <c r="AE220" s="71"/>
      <c r="AF220" s="73">
        <f t="shared" si="82"/>
        <v>1.1405892888762208</v>
      </c>
      <c r="AG220" s="73">
        <f t="shared" si="83"/>
        <v>1.4043703340537488</v>
      </c>
      <c r="AH220" s="73">
        <f>Wgted_Floorspace!M128</f>
        <v>0.98610559178315993</v>
      </c>
      <c r="AI220" s="73">
        <f t="shared" si="77"/>
        <v>1.2276484672293708</v>
      </c>
      <c r="AJ220" s="73">
        <f t="shared" si="84"/>
        <v>1.0361333027938142</v>
      </c>
      <c r="AK220" s="73">
        <f t="shared" si="101"/>
        <v>1.1196146348680207</v>
      </c>
      <c r="AL220" s="73">
        <f t="shared" si="97"/>
        <v>1.6018097606372261</v>
      </c>
      <c r="AM220" s="73">
        <f t="shared" si="98"/>
        <v>1.6018097606372259</v>
      </c>
      <c r="AN220" s="73"/>
      <c r="AO220" s="73">
        <f t="shared" si="99"/>
        <v>1.2543336701018515</v>
      </c>
      <c r="AR220" s="53"/>
    </row>
    <row r="221" spans="1:44" x14ac:dyDescent="0.2">
      <c r="A221" s="75" t="s">
        <v>44</v>
      </c>
      <c r="B221" s="50">
        <f t="shared" si="89"/>
        <v>2006</v>
      </c>
      <c r="D221" s="79">
        <f>SEDS_CensusRgn!D54*National_Calibration!P45</f>
        <v>976.78400000000022</v>
      </c>
      <c r="F221" s="327">
        <f t="shared" si="90"/>
        <v>18842.22384922492</v>
      </c>
      <c r="G221" s="327">
        <f t="shared" si="90"/>
        <v>5090.5277287801146</v>
      </c>
      <c r="H221" s="327">
        <f t="shared" si="90"/>
        <v>1183.0569198988519</v>
      </c>
      <c r="I221" s="327">
        <f t="shared" si="91"/>
        <v>25115.808497903887</v>
      </c>
      <c r="K221" s="84">
        <f t="shared" si="92"/>
        <v>40.826487326003729</v>
      </c>
      <c r="L221" s="84">
        <f t="shared" si="100"/>
        <v>5.2988715771747223</v>
      </c>
      <c r="M221" s="84">
        <f t="shared" si="100"/>
        <v>1.1949467334965385</v>
      </c>
      <c r="N221" s="79">
        <f t="shared" si="93"/>
        <v>47.320305636674988</v>
      </c>
      <c r="P221" s="84">
        <f t="shared" si="94"/>
        <v>38.891202729210193</v>
      </c>
      <c r="R221" s="84">
        <f t="shared" si="95"/>
        <v>20.641963040132108</v>
      </c>
      <c r="T221" s="74">
        <f t="shared" si="96"/>
        <v>20.719198747326217</v>
      </c>
      <c r="V221" s="119">
        <f>Weather_Factors!CH65</f>
        <v>0.99627226380054501</v>
      </c>
      <c r="X221" s="125">
        <f t="shared" si="102"/>
        <v>2166.7552435793368</v>
      </c>
      <c r="Y221" s="125">
        <f t="shared" si="102"/>
        <v>1040.9277504209833</v>
      </c>
      <c r="Z221" s="125">
        <f t="shared" si="102"/>
        <v>1010.0500773865583</v>
      </c>
      <c r="AA221" s="125">
        <f t="shared" si="102"/>
        <v>1884.0845056062697</v>
      </c>
      <c r="AC221" s="71">
        <f t="shared" si="76"/>
        <v>1.0932451158515115</v>
      </c>
      <c r="AE221" s="71"/>
      <c r="AF221" s="73">
        <f t="shared" si="82"/>
        <v>1.1430152814932257</v>
      </c>
      <c r="AG221" s="73">
        <f t="shared" si="83"/>
        <v>1.3604733854611293</v>
      </c>
      <c r="AH221" s="73">
        <f>Wgted_Floorspace!M129</f>
        <v>0.98643820461855458</v>
      </c>
      <c r="AI221" s="73">
        <f t="shared" si="77"/>
        <v>1.2379111706885442</v>
      </c>
      <c r="AJ221" s="73">
        <f t="shared" si="84"/>
        <v>1.0052706950577239</v>
      </c>
      <c r="AK221" s="73">
        <f t="shared" si="101"/>
        <v>1.1082753189534649</v>
      </c>
      <c r="AL221" s="73">
        <f t="shared" si="97"/>
        <v>1.5550418696468944</v>
      </c>
      <c r="AM221" s="73">
        <f t="shared" si="98"/>
        <v>1.5550418696468944</v>
      </c>
      <c r="AN221" s="73"/>
      <c r="AO221" s="73">
        <f t="shared" si="99"/>
        <v>1.2275590389812281</v>
      </c>
      <c r="AR221" s="53"/>
    </row>
    <row r="222" spans="1:44" x14ac:dyDescent="0.2">
      <c r="A222" s="75" t="s">
        <v>44</v>
      </c>
      <c r="B222" s="50">
        <f t="shared" si="89"/>
        <v>2007</v>
      </c>
      <c r="D222" s="79">
        <f>SEDS_CensusRgn!D55*National_Calibration!P46</f>
        <v>1021.0703551577166</v>
      </c>
      <c r="F222" s="327">
        <f t="shared" si="90"/>
        <v>18803.900284466781</v>
      </c>
      <c r="G222" s="327">
        <f t="shared" si="90"/>
        <v>5136.4223392130925</v>
      </c>
      <c r="H222" s="327">
        <f t="shared" si="90"/>
        <v>1177.495825845471</v>
      </c>
      <c r="I222" s="327">
        <f t="shared" si="91"/>
        <v>25117.818449525344</v>
      </c>
      <c r="K222" s="84">
        <f t="shared" si="92"/>
        <v>40.893624239766361</v>
      </c>
      <c r="L222" s="84">
        <f t="shared" si="100"/>
        <v>5.4225158780257798</v>
      </c>
      <c r="M222" s="84">
        <f t="shared" si="100"/>
        <v>1.1962167564505792</v>
      </c>
      <c r="N222" s="79">
        <f t="shared" si="93"/>
        <v>47.51235687424272</v>
      </c>
      <c r="P222" s="84">
        <f t="shared" si="94"/>
        <v>40.651235584394946</v>
      </c>
      <c r="R222" s="84">
        <f t="shared" si="95"/>
        <v>21.490627330071614</v>
      </c>
      <c r="T222" s="74">
        <f t="shared" si="96"/>
        <v>21.016533984491275</v>
      </c>
      <c r="V222" s="119">
        <f>Weather_Factors!CH66</f>
        <v>1.0225581128615302</v>
      </c>
      <c r="X222" s="125">
        <f t="shared" si="102"/>
        <v>2174.7416025997063</v>
      </c>
      <c r="Y222" s="125">
        <f t="shared" si="102"/>
        <v>1055.6989904487718</v>
      </c>
      <c r="Z222" s="125">
        <f t="shared" si="102"/>
        <v>1015.8989358553913</v>
      </c>
      <c r="AA222" s="125">
        <f t="shared" si="102"/>
        <v>1891.579755213199</v>
      </c>
      <c r="AC222" s="71">
        <f t="shared" si="76"/>
        <v>1.1089339607612694</v>
      </c>
      <c r="AE222" s="71"/>
      <c r="AF222" s="73">
        <f t="shared" si="82"/>
        <v>1.1431067539783173</v>
      </c>
      <c r="AG222" s="73">
        <f t="shared" si="83"/>
        <v>1.4220420099567042</v>
      </c>
      <c r="AH222" s="73">
        <f>Wgted_Floorspace!M130</f>
        <v>0.98694683122214666</v>
      </c>
      <c r="AI222" s="73">
        <f t="shared" si="77"/>
        <v>1.2428358188069846</v>
      </c>
      <c r="AJ222" s="73">
        <f t="shared" si="84"/>
        <v>1.0317939605503477</v>
      </c>
      <c r="AK222" s="73">
        <f t="shared" si="101"/>
        <v>1.1236005078288411</v>
      </c>
      <c r="AL222" s="73">
        <f t="shared" si="97"/>
        <v>1.62554582602241</v>
      </c>
      <c r="AM222" s="73">
        <f t="shared" si="98"/>
        <v>1.62554582602241</v>
      </c>
      <c r="AN222" s="73"/>
      <c r="AO222" s="73">
        <f t="shared" si="99"/>
        <v>1.2656117543988552</v>
      </c>
      <c r="AR222" s="53"/>
    </row>
    <row r="223" spans="1:44" x14ac:dyDescent="0.2">
      <c r="A223" s="75" t="s">
        <v>44</v>
      </c>
      <c r="B223" s="50">
        <f t="shared" si="89"/>
        <v>2008</v>
      </c>
      <c r="D223" s="79">
        <f>SEDS_CensusRgn!D56*National_Calibration!P47</f>
        <v>1003.364</v>
      </c>
      <c r="F223" s="327">
        <f t="shared" si="90"/>
        <v>18912.213310169507</v>
      </c>
      <c r="G223" s="327">
        <f t="shared" si="90"/>
        <v>5150.1226477679056</v>
      </c>
      <c r="H223" s="327">
        <f t="shared" si="90"/>
        <v>1168.0957895063234</v>
      </c>
      <c r="I223" s="327">
        <f t="shared" si="91"/>
        <v>25230.431747443734</v>
      </c>
      <c r="K223" s="84">
        <f t="shared" si="92"/>
        <v>41.203640994404346</v>
      </c>
      <c r="L223" s="84">
        <f t="shared" si="100"/>
        <v>5.4860092266404923</v>
      </c>
      <c r="M223" s="84">
        <f t="shared" si="100"/>
        <v>1.1935152523046191</v>
      </c>
      <c r="N223" s="79">
        <f t="shared" si="93"/>
        <v>47.883165473349457</v>
      </c>
      <c r="P223" s="84">
        <f t="shared" si="94"/>
        <v>39.768007541197051</v>
      </c>
      <c r="R223" s="84">
        <f t="shared" si="95"/>
        <v>20.954420829977224</v>
      </c>
      <c r="T223" s="74">
        <f t="shared" si="96"/>
        <v>20.960957743487327</v>
      </c>
      <c r="V223" s="119">
        <f>Weather_Factors!CH67</f>
        <v>0.99968813860558758</v>
      </c>
      <c r="X223" s="125">
        <f t="shared" si="102"/>
        <v>2178.6789477595548</v>
      </c>
      <c r="Y223" s="125">
        <f t="shared" si="102"/>
        <v>1065.219141726297</v>
      </c>
      <c r="Z223" s="125">
        <f t="shared" si="102"/>
        <v>1021.7614540063011</v>
      </c>
      <c r="AA223" s="125">
        <f t="shared" si="102"/>
        <v>1897.8337728287518</v>
      </c>
      <c r="AC223" s="71">
        <f t="shared" si="76"/>
        <v>1.1060014895409336</v>
      </c>
      <c r="AE223" s="71"/>
      <c r="AF223" s="73">
        <f t="shared" si="82"/>
        <v>1.1482317620158173</v>
      </c>
      <c r="AG223" s="73">
        <f t="shared" si="83"/>
        <v>1.3911453505134324</v>
      </c>
      <c r="AH223" s="73">
        <f>Wgted_Floorspace!M131</f>
        <v>0.98642068150561735</v>
      </c>
      <c r="AI223" s="73">
        <f t="shared" si="77"/>
        <v>1.2469449329390412</v>
      </c>
      <c r="AJ223" s="73">
        <f t="shared" si="84"/>
        <v>1.008717422387456</v>
      </c>
      <c r="AK223" s="73">
        <f t="shared" si="101"/>
        <v>1.1212269879143193</v>
      </c>
      <c r="AL223" s="73">
        <f>AF223*AH223*AI223*AJ223*AK223</f>
        <v>1.5973572770401501</v>
      </c>
      <c r="AM223" s="73">
        <f>AF223*AG223</f>
        <v>1.5973572770401503</v>
      </c>
      <c r="AN223" s="73"/>
      <c r="AO223" s="73">
        <f>AH223*AI223*AJ223</f>
        <v>1.2407348070538411</v>
      </c>
      <c r="AP223" s="71"/>
      <c r="AQ223" s="71"/>
      <c r="AR223" s="53"/>
    </row>
    <row r="224" spans="1:44" x14ac:dyDescent="0.2">
      <c r="A224" s="75" t="s">
        <v>44</v>
      </c>
      <c r="B224" s="50">
        <f t="shared" si="89"/>
        <v>2009</v>
      </c>
      <c r="D224" s="79">
        <f>SEDS_CensusRgn!D57*National_Calibration!P48</f>
        <v>969.92079166519909</v>
      </c>
      <c r="F224" s="327">
        <f t="shared" si="90"/>
        <v>18952.18724002397</v>
      </c>
      <c r="G224" s="327">
        <f t="shared" si="90"/>
        <v>5162.7578892668416</v>
      </c>
      <c r="H224" s="327">
        <f t="shared" si="90"/>
        <v>1157.3413811027283</v>
      </c>
      <c r="I224" s="327">
        <f t="shared" si="91"/>
        <v>25272.28651039354</v>
      </c>
      <c r="K224" s="84">
        <f t="shared" si="92"/>
        <v>41.325837764383323</v>
      </c>
      <c r="L224" s="84">
        <f t="shared" si="100"/>
        <v>5.5401323407329413</v>
      </c>
      <c r="M224" s="84">
        <f t="shared" si="100"/>
        <v>1.1893111566074965</v>
      </c>
      <c r="N224" s="79">
        <f t="shared" si="93"/>
        <v>48.055281261723756</v>
      </c>
      <c r="P224" s="84">
        <f t="shared" si="94"/>
        <v>38.378830157148904</v>
      </c>
      <c r="R224" s="84">
        <f t="shared" si="95"/>
        <v>20.183438036346388</v>
      </c>
      <c r="T224" s="74">
        <f t="shared" si="96"/>
        <v>20.716646540772736</v>
      </c>
      <c r="V224" s="119">
        <f>Weather_Factors!CH68</f>
        <v>0.97426183318922144</v>
      </c>
      <c r="X224" s="125">
        <f t="shared" si="102"/>
        <v>2180.5313149877393</v>
      </c>
      <c r="Y224" s="125">
        <f t="shared" si="102"/>
        <v>1073.0955159161435</v>
      </c>
      <c r="Z224" s="125">
        <f t="shared" si="102"/>
        <v>1027.6234618642143</v>
      </c>
      <c r="AA224" s="125">
        <f t="shared" si="102"/>
        <v>1901.5011262222129</v>
      </c>
      <c r="AC224" s="71">
        <f t="shared" si="76"/>
        <v>1.0931104490922772</v>
      </c>
      <c r="AE224" s="71"/>
      <c r="AF224" s="73">
        <f t="shared" si="82"/>
        <v>1.1501365636732634</v>
      </c>
      <c r="AG224" s="73">
        <f t="shared" si="83"/>
        <v>1.342549814092479</v>
      </c>
      <c r="AH224" s="73">
        <f>Wgted_Floorspace!M132</f>
        <v>0.98614185323359416</v>
      </c>
      <c r="AI224" s="73">
        <f t="shared" si="77"/>
        <v>1.2493545157996397</v>
      </c>
      <c r="AJ224" s="73">
        <f t="shared" si="84"/>
        <v>0.9830614640240728</v>
      </c>
      <c r="AK224" s="73">
        <f t="shared" si="101"/>
        <v>1.1084718141796022</v>
      </c>
      <c r="AL224" s="73">
        <f>AF224*AH224*AI224*AJ224*AK224</f>
        <v>1.5441156297405025</v>
      </c>
      <c r="AM224" s="73">
        <f>AF224*AG224</f>
        <v>1.5441156297405025</v>
      </c>
      <c r="AN224" s="73"/>
      <c r="AO224" s="73">
        <f>AH224*AI224*AJ224</f>
        <v>1.2111718105219678</v>
      </c>
      <c r="AP224" s="71"/>
      <c r="AQ224" s="71"/>
      <c r="AR224" s="53"/>
    </row>
    <row r="225" spans="1:44" x14ac:dyDescent="0.2">
      <c r="A225" s="75" t="s">
        <v>44</v>
      </c>
      <c r="B225" s="50">
        <f t="shared" si="89"/>
        <v>2010</v>
      </c>
      <c r="D225" s="79">
        <f>SEDS_CensusRgn!D58*National_Calibration!P49</f>
        <v>1033.4245809951387</v>
      </c>
      <c r="F225" s="327">
        <f t="shared" si="90"/>
        <v>19016.410304283014</v>
      </c>
      <c r="G225" s="327">
        <f t="shared" si="90"/>
        <v>5205.4938232771074</v>
      </c>
      <c r="H225" s="327">
        <f t="shared" si="90"/>
        <v>1166.3001545609588</v>
      </c>
      <c r="I225" s="327">
        <f t="shared" si="91"/>
        <v>25388.204282121078</v>
      </c>
      <c r="K225" s="84">
        <f t="shared" si="92"/>
        <v>41.529504746612517</v>
      </c>
      <c r="L225" s="84">
        <f t="shared" si="100"/>
        <v>5.570219688807974</v>
      </c>
      <c r="M225" s="84">
        <f t="shared" si="100"/>
        <v>1.2019617646933933</v>
      </c>
      <c r="N225" s="79">
        <f t="shared" si="93"/>
        <v>48.301686200113885</v>
      </c>
      <c r="P225" s="84">
        <f t="shared" si="94"/>
        <v>40.704910418689934</v>
      </c>
      <c r="R225" s="84">
        <f t="shared" si="95"/>
        <v>21.395207130319648</v>
      </c>
      <c r="T225" s="74">
        <f t="shared" si="96"/>
        <v>20.727310016733234</v>
      </c>
      <c r="V225" s="119">
        <f>Weather_Factors!CH69</f>
        <v>1.03222304838627</v>
      </c>
      <c r="X225" s="125">
        <f t="shared" ref="X225:AA225" si="103">X76</f>
        <v>2183.8771924929988</v>
      </c>
      <c r="Y225" s="125">
        <f t="shared" si="103"/>
        <v>1070.0655649421662</v>
      </c>
      <c r="Z225" s="125">
        <f t="shared" si="103"/>
        <v>1030.5767001684562</v>
      </c>
      <c r="AA225" s="125">
        <f t="shared" si="103"/>
        <v>1902.5247183050662</v>
      </c>
      <c r="AC225" s="71">
        <f t="shared" si="76"/>
        <v>1.0936731056483526</v>
      </c>
      <c r="AE225" s="71"/>
      <c r="AF225" s="73">
        <f t="shared" si="82"/>
        <v>1.1554119576344921</v>
      </c>
      <c r="AG225" s="73">
        <f t="shared" si="83"/>
        <v>1.4239196372452148</v>
      </c>
      <c r="AH225" s="73">
        <f>Wgted_Floorspace!M133</f>
        <v>0.98651216047499579</v>
      </c>
      <c r="AI225" s="73">
        <f t="shared" si="77"/>
        <v>1.2500270525514798</v>
      </c>
      <c r="AJ225" s="73">
        <f t="shared" si="84"/>
        <v>1.0415461907445112</v>
      </c>
      <c r="AK225" s="73">
        <f t="shared" si="101"/>
        <v>1.1086260762581577</v>
      </c>
      <c r="AL225" s="73">
        <f>AF225*AH225*AI225*AJ225*AK225</f>
        <v>1.6452137755836895</v>
      </c>
      <c r="AM225" s="73">
        <f>AF225*AG225</f>
        <v>1.6452137755836895</v>
      </c>
      <c r="AN225" s="73"/>
      <c r="AO225" s="73">
        <f>AH225*AI225*AJ225</f>
        <v>1.2844002750244141</v>
      </c>
      <c r="AR225" s="53"/>
    </row>
    <row r="226" spans="1:44" x14ac:dyDescent="0.2">
      <c r="A226" s="75" t="s">
        <v>44</v>
      </c>
      <c r="B226" s="50">
        <f t="shared" si="89"/>
        <v>2011</v>
      </c>
      <c r="D226" s="79">
        <f>SEDS_CensusRgn!D59*National_Calibration!P50</f>
        <v>1016.429</v>
      </c>
      <c r="F226" s="327">
        <f t="shared" si="90"/>
        <v>19085.755755501556</v>
      </c>
      <c r="G226" s="327">
        <f t="shared" si="90"/>
        <v>5242.4196390788538</v>
      </c>
      <c r="H226" s="327">
        <f t="shared" si="90"/>
        <v>1175.06565218997</v>
      </c>
      <c r="I226" s="327">
        <f>SUM(F226:H226)</f>
        <v>25503.241046770378</v>
      </c>
      <c r="K226" s="84">
        <f t="shared" si="92"/>
        <v>41.781623742560129</v>
      </c>
      <c r="L226" s="84">
        <f t="shared" si="100"/>
        <v>5.5816674945065863</v>
      </c>
      <c r="M226" s="84">
        <f t="shared" si="100"/>
        <v>1.2158536307668997</v>
      </c>
      <c r="N226" s="79">
        <f>SUM(K226:M226)</f>
        <v>48.57914486783362</v>
      </c>
      <c r="P226" s="84">
        <f t="shared" si="94"/>
        <v>39.854895232177412</v>
      </c>
      <c r="R226" s="84">
        <f>D226/N226</f>
        <v>20.923155456221753</v>
      </c>
      <c r="T226" s="74">
        <f>R226/V226</f>
        <v>20.508388113175709</v>
      </c>
      <c r="V226" s="119">
        <f>Weather_Factors!CH70</f>
        <v>1.0202242780250279</v>
      </c>
      <c r="X226" s="125">
        <f t="shared" ref="X226:AA226" si="104">X77</f>
        <v>2189.1521759894886</v>
      </c>
      <c r="Y226" s="125">
        <f t="shared" si="104"/>
        <v>1064.7120754887417</v>
      </c>
      <c r="Z226" s="125">
        <f t="shared" si="104"/>
        <v>1034.7112337943954</v>
      </c>
      <c r="AA226" s="125">
        <f t="shared" si="104"/>
        <v>1904.8224019348897</v>
      </c>
      <c r="AC226" s="71">
        <f t="shared" si="76"/>
        <v>1.0821217273959447</v>
      </c>
      <c r="AE226" s="71"/>
      <c r="AF226" s="73">
        <f t="shared" si="82"/>
        <v>1.1606472571447055</v>
      </c>
      <c r="AG226" s="73">
        <f t="shared" si="83"/>
        <v>1.3941848140117974</v>
      </c>
      <c r="AH226" s="73">
        <f>Wgted_Floorspace!M134</f>
        <v>0.98679462474861168</v>
      </c>
      <c r="AI226" s="73">
        <f t="shared" si="77"/>
        <v>1.2515367131975936</v>
      </c>
      <c r="AJ226" s="73">
        <f t="shared" si="84"/>
        <v>1.0294390462829459</v>
      </c>
      <c r="AK226" s="73">
        <f>AG226/(AH226*AI226*AJ226)</f>
        <v>1.0966027785889265</v>
      </c>
      <c r="AL226" s="73">
        <f>AF226*AH226*AI226*AJ226*AK226</f>
        <v>1.6181567803355938</v>
      </c>
      <c r="AM226" s="73">
        <f>AF226*AG226</f>
        <v>1.6181567803355941</v>
      </c>
      <c r="AN226" s="73"/>
      <c r="AO226" s="73">
        <f>AH226*AI226*AJ226</f>
        <v>1.2713672090141792</v>
      </c>
      <c r="AR226" s="53"/>
    </row>
    <row r="227" spans="1:44" hidden="1" x14ac:dyDescent="0.2">
      <c r="A227" s="75" t="s">
        <v>44</v>
      </c>
      <c r="B227" s="50">
        <f t="shared" si="89"/>
        <v>2012</v>
      </c>
      <c r="D227" s="79">
        <f>SEDS_CensusRgn!D60*National_Calibration!P51</f>
        <v>981.93391687837322</v>
      </c>
      <c r="F227" s="327"/>
      <c r="G227" s="327"/>
      <c r="H227" s="327"/>
      <c r="I227" s="327"/>
      <c r="K227" s="84"/>
      <c r="L227" s="84"/>
      <c r="M227" s="84"/>
      <c r="N227" s="79"/>
      <c r="P227" s="84"/>
      <c r="R227" s="84"/>
      <c r="T227" s="74"/>
      <c r="V227" s="119">
        <f>Weather_Factors!CH71</f>
        <v>1.0215032398680333</v>
      </c>
      <c r="X227" s="571">
        <f t="shared" ref="X227:AA227" si="105">X78</f>
        <v>2193.3721627866803</v>
      </c>
      <c r="Y227" s="571">
        <f t="shared" si="105"/>
        <v>1064.7120754887417</v>
      </c>
      <c r="Z227" s="571">
        <f t="shared" si="105"/>
        <v>1038.0188606951467</v>
      </c>
      <c r="AA227" s="571">
        <f t="shared" si="105"/>
        <v>1906.6605488387486</v>
      </c>
      <c r="AC227" s="71"/>
      <c r="AE227" s="71"/>
      <c r="AF227" s="73"/>
      <c r="AG227" s="73"/>
      <c r="AH227" s="572">
        <f>AH226</f>
        <v>0.98679462474861168</v>
      </c>
      <c r="AI227" s="73"/>
      <c r="AJ227" s="73"/>
      <c r="AK227" s="73"/>
      <c r="AL227" s="73"/>
      <c r="AM227" s="73"/>
      <c r="AN227" s="73"/>
      <c r="AO227" s="73"/>
      <c r="AR227" s="53"/>
    </row>
    <row r="228" spans="1:44" hidden="1" x14ac:dyDescent="0.2">
      <c r="A228" s="75"/>
      <c r="B228" s="50"/>
      <c r="D228" s="79"/>
      <c r="F228" s="125"/>
      <c r="G228" s="125"/>
      <c r="H228" s="125"/>
      <c r="I228" s="125"/>
      <c r="K228" s="84"/>
      <c r="L228" s="84"/>
      <c r="M228" s="84"/>
      <c r="N228" s="79"/>
      <c r="X228" s="125"/>
      <c r="Y228" s="125"/>
      <c r="Z228" s="125"/>
      <c r="AA228" s="125"/>
      <c r="AR228" s="53"/>
    </row>
    <row r="229" spans="1:44" hidden="1" x14ac:dyDescent="0.2">
      <c r="A229" s="18" t="s">
        <v>168</v>
      </c>
      <c r="B229" s="91">
        <f>Base_year</f>
        <v>1985</v>
      </c>
      <c r="D229" s="125"/>
      <c r="F229" s="125"/>
      <c r="G229" s="125"/>
      <c r="H229" s="125"/>
      <c r="I229" s="125">
        <f>INDEX(I164:I225,base_row,1)</f>
        <v>21973.291962547344</v>
      </c>
      <c r="K229" s="84"/>
      <c r="L229" s="84"/>
      <c r="M229" s="84"/>
      <c r="N229" s="79"/>
      <c r="P229" s="74">
        <f>INDEX(P164:P225,base_row,1)</f>
        <v>28.586522268517669</v>
      </c>
      <c r="R229" s="74">
        <f>R200</f>
        <v>18.782371566687061</v>
      </c>
      <c r="T229" s="74">
        <f>INDEX(T164:T225,base_row,1)</f>
        <v>18.952015835157294</v>
      </c>
      <c r="V229" s="71">
        <f>INDEX(V164:V225,base_row,1)</f>
        <v>0.99104874806217014</v>
      </c>
      <c r="X229" s="125"/>
      <c r="Y229" s="125"/>
      <c r="Z229" s="125"/>
      <c r="AA229" s="74">
        <f>INDEX(AA164:AA225,base_row,1)</f>
        <v>1521.9868357422727</v>
      </c>
      <c r="AR229" s="53"/>
    </row>
    <row r="230" spans="1:44" hidden="1" x14ac:dyDescent="0.2">
      <c r="A230" s="18" t="s">
        <v>169</v>
      </c>
      <c r="B230" s="91">
        <f>Base_year2</f>
        <v>1996</v>
      </c>
      <c r="C230" s="51">
        <f>MATCH(B229,B164:B225)</f>
        <v>37</v>
      </c>
      <c r="D230" s="79"/>
      <c r="F230" s="125"/>
      <c r="G230" s="125"/>
      <c r="H230" s="125"/>
      <c r="I230" s="125"/>
      <c r="K230" s="84"/>
      <c r="L230" s="84"/>
      <c r="M230" s="84"/>
      <c r="N230" s="79"/>
      <c r="X230" s="125"/>
      <c r="Y230" s="125"/>
      <c r="Z230" s="125"/>
      <c r="AA230" s="125"/>
      <c r="AR230" s="53"/>
    </row>
    <row r="231" spans="1:44" x14ac:dyDescent="0.2">
      <c r="A231" s="75"/>
      <c r="B231" s="50"/>
      <c r="C231" s="51">
        <f>MATCH(B230,B164:B225)</f>
        <v>48</v>
      </c>
      <c r="D231" s="79"/>
      <c r="F231" s="125"/>
      <c r="G231" s="125"/>
      <c r="H231" s="125"/>
      <c r="I231" s="125"/>
      <c r="K231" s="84"/>
      <c r="L231" s="84"/>
      <c r="M231" s="84"/>
      <c r="N231" s="79"/>
      <c r="X231" s="125"/>
      <c r="Y231" s="125"/>
      <c r="Z231" s="125"/>
      <c r="AA231" s="125"/>
      <c r="AR231" s="53"/>
    </row>
    <row r="232" spans="1:44" x14ac:dyDescent="0.2">
      <c r="A232" s="75"/>
      <c r="B232" s="50"/>
      <c r="D232" s="79"/>
      <c r="F232" s="125"/>
      <c r="G232" s="125"/>
      <c r="H232" s="125"/>
      <c r="I232" s="125"/>
      <c r="K232" s="84"/>
      <c r="L232" s="84"/>
      <c r="M232" s="84"/>
      <c r="N232" s="79"/>
      <c r="X232" s="125"/>
      <c r="Y232" s="125"/>
      <c r="Z232" s="125"/>
      <c r="AA232" s="125"/>
      <c r="AR232" s="53"/>
    </row>
    <row r="233" spans="1:44" x14ac:dyDescent="0.2">
      <c r="A233" s="75"/>
      <c r="B233" s="50"/>
      <c r="D233" s="79"/>
      <c r="F233" s="125"/>
      <c r="G233" s="125"/>
      <c r="H233" s="125"/>
      <c r="I233" s="125"/>
      <c r="K233" s="84"/>
      <c r="L233" s="84"/>
      <c r="M233" s="84"/>
      <c r="N233" s="79"/>
      <c r="X233" s="125"/>
      <c r="Y233" s="125"/>
      <c r="Z233" s="125"/>
      <c r="AA233" s="125"/>
      <c r="AR233" s="53"/>
    </row>
    <row r="234" spans="1:44" x14ac:dyDescent="0.2">
      <c r="A234" s="50"/>
      <c r="B234" s="50"/>
      <c r="D234" s="83"/>
      <c r="F234" s="125"/>
      <c r="G234" s="125"/>
      <c r="H234" s="125"/>
      <c r="I234" s="125"/>
      <c r="X234" s="125"/>
      <c r="Y234" s="125"/>
      <c r="Z234" s="125"/>
      <c r="AA234" s="125"/>
      <c r="AF234" s="267"/>
      <c r="AR234" s="53"/>
    </row>
    <row r="235" spans="1:44" x14ac:dyDescent="0.2">
      <c r="A235" s="50"/>
      <c r="B235" s="50"/>
      <c r="D235" s="83"/>
      <c r="F235" s="125"/>
      <c r="G235" s="125"/>
      <c r="H235" s="125"/>
      <c r="I235" s="125"/>
      <c r="X235" s="126" t="s">
        <v>704</v>
      </c>
      <c r="Y235" s="125"/>
      <c r="Z235" s="125"/>
      <c r="AA235" s="125"/>
      <c r="AF235" s="54"/>
      <c r="AG235" s="54"/>
      <c r="AJ235" s="54"/>
      <c r="AR235" s="53"/>
    </row>
    <row r="236" spans="1:44" x14ac:dyDescent="0.2">
      <c r="A236" s="50"/>
      <c r="B236" s="50"/>
      <c r="D236" s="83"/>
      <c r="F236" s="125"/>
      <c r="G236" s="125"/>
      <c r="H236" s="125"/>
      <c r="I236" s="125"/>
      <c r="X236" s="125"/>
      <c r="Y236" s="125"/>
      <c r="Z236" s="125"/>
      <c r="AA236" s="125"/>
      <c r="AR236" s="53"/>
    </row>
    <row r="237" spans="1:44" ht="38.25" x14ac:dyDescent="0.2">
      <c r="A237" s="50"/>
      <c r="B237" s="50"/>
      <c r="D237" s="78"/>
      <c r="F237" s="328" t="str">
        <f>F5</f>
        <v xml:space="preserve">Single-Family </v>
      </c>
      <c r="G237" s="328" t="str">
        <f>G5</f>
        <v>Multi-Family</v>
      </c>
      <c r="H237" s="328" t="str">
        <f>H5</f>
        <v>Manufactured Homes</v>
      </c>
      <c r="I237" s="127" t="s">
        <v>32</v>
      </c>
      <c r="K237" s="56" t="str">
        <f>F237</f>
        <v xml:space="preserve">Single-Family </v>
      </c>
      <c r="L237" s="56" t="str">
        <f>G237</f>
        <v>Multi-Family</v>
      </c>
      <c r="M237" s="56" t="str">
        <f>H237</f>
        <v>Manufactured Homes</v>
      </c>
      <c r="N237" s="56" t="s">
        <v>32</v>
      </c>
      <c r="P237" s="56" t="s">
        <v>32</v>
      </c>
      <c r="R237" s="78" t="s">
        <v>32</v>
      </c>
      <c r="T237" s="78" t="str">
        <f>R237</f>
        <v>Total</v>
      </c>
      <c r="V237" s="78" t="str">
        <f>R237</f>
        <v>Total</v>
      </c>
      <c r="X237" s="127" t="str">
        <f>F5</f>
        <v xml:space="preserve">Single-Family </v>
      </c>
      <c r="Y237" s="127" t="str">
        <f>G5</f>
        <v>Multi-Family</v>
      </c>
      <c r="Z237" s="127" t="str">
        <f>H5</f>
        <v>Manufactured Homes</v>
      </c>
      <c r="AA237" s="127" t="s">
        <v>32</v>
      </c>
      <c r="AR237" s="53"/>
    </row>
    <row r="238" spans="1:44" ht="25.5" x14ac:dyDescent="0.2">
      <c r="A238" s="137" t="s">
        <v>306</v>
      </c>
      <c r="B238" s="50"/>
      <c r="D238" s="80" t="s">
        <v>79</v>
      </c>
      <c r="F238" s="128"/>
      <c r="G238" s="128"/>
      <c r="H238" s="128"/>
      <c r="I238" s="128"/>
      <c r="K238" s="61"/>
      <c r="L238" s="61"/>
      <c r="M238" s="61"/>
      <c r="N238" s="61"/>
      <c r="P238" s="61"/>
      <c r="R238" s="61"/>
      <c r="T238" s="61"/>
      <c r="V238" s="62"/>
      <c r="X238" s="128"/>
      <c r="Y238" s="128"/>
      <c r="Z238" s="128"/>
      <c r="AA238" s="128"/>
      <c r="AR238" s="53"/>
    </row>
    <row r="239" spans="1:44" x14ac:dyDescent="0.2">
      <c r="A239" s="50"/>
      <c r="B239" s="50"/>
      <c r="D239" s="82" t="s">
        <v>120</v>
      </c>
      <c r="F239" s="129" t="s">
        <v>128</v>
      </c>
      <c r="G239" s="129" t="s">
        <v>128</v>
      </c>
      <c r="H239" s="129" t="s">
        <v>128</v>
      </c>
      <c r="I239" s="129" t="s">
        <v>128</v>
      </c>
      <c r="K239" s="80" t="s">
        <v>130</v>
      </c>
      <c r="L239" s="80" t="s">
        <v>130</v>
      </c>
      <c r="M239" s="80" t="s">
        <v>130</v>
      </c>
      <c r="N239" s="80" t="s">
        <v>130</v>
      </c>
      <c r="P239" s="76" t="s">
        <v>702</v>
      </c>
      <c r="R239" s="76" t="s">
        <v>149</v>
      </c>
      <c r="T239" s="76" t="s">
        <v>149</v>
      </c>
      <c r="V239" s="76" t="s">
        <v>149</v>
      </c>
      <c r="X239" s="129" t="s">
        <v>703</v>
      </c>
      <c r="Y239" s="129" t="s">
        <v>703</v>
      </c>
      <c r="Z239" s="129" t="s">
        <v>703</v>
      </c>
      <c r="AA239" s="129" t="s">
        <v>703</v>
      </c>
      <c r="AR239" s="53"/>
    </row>
    <row r="240" spans="1:44" x14ac:dyDescent="0.2">
      <c r="A240" s="75" t="s">
        <v>79</v>
      </c>
      <c r="B240" s="50">
        <v>1949</v>
      </c>
      <c r="D240" s="79"/>
      <c r="F240" s="125"/>
      <c r="G240" s="125"/>
      <c r="H240" s="125"/>
      <c r="I240" s="125"/>
      <c r="P240" s="70"/>
      <c r="X240" s="125"/>
      <c r="Y240" s="125"/>
      <c r="Z240" s="125"/>
      <c r="AA240" s="125"/>
      <c r="AC240" s="71"/>
      <c r="AD240" s="72"/>
      <c r="AF240" s="73"/>
      <c r="AG240" s="73"/>
      <c r="AH240" s="73"/>
      <c r="AI240" s="73"/>
      <c r="AJ240" s="73"/>
      <c r="AK240" s="73"/>
      <c r="AL240" s="73"/>
      <c r="AM240" s="73"/>
      <c r="AN240" s="73"/>
      <c r="AO240" s="73"/>
      <c r="AR240" s="53"/>
    </row>
    <row r="241" spans="1:44" x14ac:dyDescent="0.2">
      <c r="A241" s="75" t="s">
        <v>79</v>
      </c>
      <c r="B241" s="50">
        <f t="shared" ref="B241:B268" si="106">B240+1</f>
        <v>1950</v>
      </c>
      <c r="D241" s="79"/>
      <c r="F241" s="125"/>
      <c r="G241" s="125"/>
      <c r="H241" s="125"/>
      <c r="I241" s="125"/>
      <c r="P241" s="70"/>
      <c r="X241" s="125"/>
      <c r="Y241" s="125"/>
      <c r="Z241" s="125"/>
      <c r="AA241" s="125"/>
      <c r="AC241" s="71"/>
      <c r="AD241" s="71"/>
      <c r="AF241" s="73"/>
      <c r="AG241" s="73"/>
      <c r="AH241" s="73"/>
      <c r="AI241" s="73"/>
      <c r="AJ241" s="73"/>
      <c r="AK241" s="73"/>
      <c r="AL241" s="73"/>
      <c r="AM241" s="73"/>
      <c r="AN241" s="73"/>
      <c r="AO241" s="73"/>
      <c r="AR241" s="53"/>
    </row>
    <row r="242" spans="1:44" x14ac:dyDescent="0.2">
      <c r="A242" s="75" t="s">
        <v>79</v>
      </c>
      <c r="B242" s="50">
        <f t="shared" si="106"/>
        <v>1951</v>
      </c>
      <c r="D242" s="79"/>
      <c r="F242" s="125"/>
      <c r="G242" s="125"/>
      <c r="H242" s="125"/>
      <c r="I242" s="125"/>
      <c r="P242" s="70"/>
      <c r="X242" s="125"/>
      <c r="Y242" s="125"/>
      <c r="Z242" s="125"/>
      <c r="AA242" s="125"/>
      <c r="AC242" s="71"/>
      <c r="AD242" s="71"/>
      <c r="AF242" s="73"/>
      <c r="AG242" s="73"/>
      <c r="AH242" s="73"/>
      <c r="AI242" s="73"/>
      <c r="AJ242" s="73"/>
      <c r="AK242" s="73"/>
      <c r="AL242" s="73"/>
      <c r="AM242" s="73"/>
      <c r="AN242" s="73"/>
      <c r="AO242" s="73"/>
      <c r="AR242" s="53"/>
    </row>
    <row r="243" spans="1:44" x14ac:dyDescent="0.2">
      <c r="A243" s="75" t="s">
        <v>79</v>
      </c>
      <c r="B243" s="50">
        <f t="shared" si="106"/>
        <v>1952</v>
      </c>
      <c r="D243" s="79"/>
      <c r="F243" s="125"/>
      <c r="G243" s="125"/>
      <c r="H243" s="125"/>
      <c r="I243" s="125"/>
      <c r="P243" s="70"/>
      <c r="X243" s="125"/>
      <c r="Y243" s="125"/>
      <c r="Z243" s="125"/>
      <c r="AA243" s="125"/>
      <c r="AC243" s="71"/>
      <c r="AD243" s="71"/>
      <c r="AF243" s="73"/>
      <c r="AG243" s="73"/>
      <c r="AH243" s="73"/>
      <c r="AI243" s="73"/>
      <c r="AJ243" s="73"/>
      <c r="AK243" s="73"/>
      <c r="AL243" s="73"/>
      <c r="AM243" s="73"/>
      <c r="AN243" s="73"/>
      <c r="AO243" s="73"/>
      <c r="AR243" s="53"/>
    </row>
    <row r="244" spans="1:44" x14ac:dyDescent="0.2">
      <c r="A244" s="75" t="s">
        <v>79</v>
      </c>
      <c r="B244" s="50">
        <f t="shared" si="106"/>
        <v>1953</v>
      </c>
      <c r="D244" s="79"/>
      <c r="F244" s="125"/>
      <c r="G244" s="125"/>
      <c r="H244" s="125"/>
      <c r="I244" s="125"/>
      <c r="P244" s="70"/>
      <c r="X244" s="125"/>
      <c r="Y244" s="125"/>
      <c r="Z244" s="125"/>
      <c r="AA244" s="125"/>
      <c r="AC244" s="71"/>
      <c r="AD244" s="71"/>
      <c r="AF244" s="73"/>
      <c r="AG244" s="73"/>
      <c r="AH244" s="73"/>
      <c r="AI244" s="73"/>
      <c r="AJ244" s="73"/>
      <c r="AK244" s="73"/>
      <c r="AL244" s="73"/>
      <c r="AM244" s="73"/>
      <c r="AN244" s="73"/>
      <c r="AO244" s="73"/>
      <c r="AR244" s="53"/>
    </row>
    <row r="245" spans="1:44" x14ac:dyDescent="0.2">
      <c r="A245" s="75" t="s">
        <v>79</v>
      </c>
      <c r="B245" s="50">
        <f t="shared" si="106"/>
        <v>1954</v>
      </c>
      <c r="D245" s="79"/>
      <c r="F245" s="125"/>
      <c r="G245" s="125"/>
      <c r="H245" s="125"/>
      <c r="I245" s="125"/>
      <c r="P245" s="70"/>
      <c r="X245" s="125"/>
      <c r="Y245" s="125"/>
      <c r="Z245" s="125"/>
      <c r="AA245" s="125"/>
      <c r="AC245" s="71"/>
      <c r="AD245" s="71"/>
      <c r="AF245" s="73"/>
      <c r="AG245" s="73"/>
      <c r="AH245" s="73"/>
      <c r="AI245" s="73"/>
      <c r="AJ245" s="73"/>
      <c r="AK245" s="73"/>
      <c r="AL245" s="73"/>
      <c r="AM245" s="73"/>
      <c r="AN245" s="73"/>
      <c r="AO245" s="73"/>
      <c r="AR245" s="53"/>
    </row>
    <row r="246" spans="1:44" x14ac:dyDescent="0.2">
      <c r="A246" s="75" t="s">
        <v>79</v>
      </c>
      <c r="B246" s="50">
        <f t="shared" si="106"/>
        <v>1955</v>
      </c>
      <c r="D246" s="79"/>
      <c r="F246" s="125"/>
      <c r="G246" s="125"/>
      <c r="H246" s="125"/>
      <c r="I246" s="125"/>
      <c r="P246" s="70"/>
      <c r="X246" s="125"/>
      <c r="Y246" s="125"/>
      <c r="Z246" s="125"/>
      <c r="AA246" s="125"/>
      <c r="AC246" s="71"/>
      <c r="AD246" s="71"/>
      <c r="AF246" s="73"/>
      <c r="AG246" s="73"/>
      <c r="AH246" s="73"/>
      <c r="AI246" s="73"/>
      <c r="AJ246" s="73"/>
      <c r="AK246" s="73"/>
      <c r="AL246" s="73"/>
      <c r="AM246" s="73"/>
      <c r="AN246" s="73"/>
      <c r="AO246" s="73"/>
      <c r="AR246" s="53"/>
    </row>
    <row r="247" spans="1:44" x14ac:dyDescent="0.2">
      <c r="A247" s="75" t="s">
        <v>79</v>
      </c>
      <c r="B247" s="50">
        <f t="shared" si="106"/>
        <v>1956</v>
      </c>
      <c r="D247" s="79"/>
      <c r="F247" s="125"/>
      <c r="G247" s="125"/>
      <c r="H247" s="125"/>
      <c r="I247" s="125"/>
      <c r="P247" s="70"/>
      <c r="X247" s="125"/>
      <c r="Y247" s="125"/>
      <c r="Z247" s="125"/>
      <c r="AA247" s="125"/>
      <c r="AC247" s="71"/>
      <c r="AD247" s="71"/>
      <c r="AF247" s="73"/>
      <c r="AG247" s="73"/>
      <c r="AH247" s="73"/>
      <c r="AI247" s="73"/>
      <c r="AJ247" s="73"/>
      <c r="AK247" s="73"/>
      <c r="AL247" s="73"/>
      <c r="AM247" s="73"/>
      <c r="AN247" s="73"/>
      <c r="AO247" s="73"/>
      <c r="AR247" s="53"/>
    </row>
    <row r="248" spans="1:44" x14ac:dyDescent="0.2">
      <c r="A248" s="75" t="s">
        <v>79</v>
      </c>
      <c r="B248" s="50">
        <f t="shared" si="106"/>
        <v>1957</v>
      </c>
      <c r="D248" s="79"/>
      <c r="F248" s="125"/>
      <c r="G248" s="125"/>
      <c r="H248" s="125"/>
      <c r="I248" s="125"/>
      <c r="P248" s="70"/>
      <c r="X248" s="125"/>
      <c r="Y248" s="125"/>
      <c r="Z248" s="125"/>
      <c r="AA248" s="125"/>
      <c r="AC248" s="71"/>
      <c r="AD248" s="71"/>
      <c r="AF248" s="73"/>
      <c r="AG248" s="73"/>
      <c r="AH248" s="73"/>
      <c r="AI248" s="73"/>
      <c r="AJ248" s="73"/>
      <c r="AK248" s="73"/>
      <c r="AL248" s="73"/>
      <c r="AM248" s="73"/>
      <c r="AN248" s="73"/>
      <c r="AO248" s="73"/>
      <c r="AR248" s="53"/>
    </row>
    <row r="249" spans="1:44" x14ac:dyDescent="0.2">
      <c r="A249" s="75" t="s">
        <v>79</v>
      </c>
      <c r="B249" s="50">
        <f t="shared" si="106"/>
        <v>1958</v>
      </c>
      <c r="D249" s="79"/>
      <c r="F249" s="125"/>
      <c r="G249" s="125"/>
      <c r="H249" s="125"/>
      <c r="I249" s="125"/>
      <c r="P249" s="70"/>
      <c r="X249" s="125"/>
      <c r="Y249" s="125"/>
      <c r="Z249" s="125"/>
      <c r="AA249" s="125"/>
      <c r="AC249" s="71"/>
      <c r="AD249" s="71"/>
      <c r="AF249" s="73"/>
      <c r="AG249" s="73"/>
      <c r="AH249" s="73"/>
      <c r="AI249" s="73"/>
      <c r="AJ249" s="73"/>
      <c r="AK249" s="73"/>
      <c r="AL249" s="73"/>
      <c r="AM249" s="73"/>
      <c r="AN249" s="73"/>
      <c r="AO249" s="73"/>
      <c r="AR249" s="53"/>
    </row>
    <row r="250" spans="1:44" x14ac:dyDescent="0.2">
      <c r="A250" s="75" t="s">
        <v>79</v>
      </c>
      <c r="B250" s="50">
        <f t="shared" si="106"/>
        <v>1959</v>
      </c>
      <c r="D250" s="79"/>
      <c r="F250" s="125"/>
      <c r="G250" s="125"/>
      <c r="H250" s="125"/>
      <c r="I250" s="125"/>
      <c r="P250" s="70"/>
      <c r="X250" s="125"/>
      <c r="Y250" s="125"/>
      <c r="Z250" s="125"/>
      <c r="AA250" s="125"/>
      <c r="AC250" s="71"/>
      <c r="AD250" s="71"/>
      <c r="AF250" s="73"/>
      <c r="AG250" s="73"/>
      <c r="AH250" s="73"/>
      <c r="AI250" s="73"/>
      <c r="AJ250" s="73"/>
      <c r="AK250" s="73"/>
      <c r="AL250" s="73"/>
      <c r="AM250" s="73"/>
      <c r="AN250" s="73"/>
      <c r="AO250" s="73"/>
      <c r="AR250" s="53"/>
    </row>
    <row r="251" spans="1:44" x14ac:dyDescent="0.2">
      <c r="A251" s="75" t="s">
        <v>79</v>
      </c>
      <c r="B251" s="50">
        <f t="shared" si="106"/>
        <v>1960</v>
      </c>
      <c r="D251" s="79">
        <f>SEDS_CensusRgn!K8</f>
        <v>2385.3180000000002</v>
      </c>
      <c r="F251" s="125"/>
      <c r="G251" s="125"/>
      <c r="H251" s="125"/>
      <c r="I251" s="125"/>
      <c r="P251" s="70"/>
      <c r="X251" s="125"/>
      <c r="Y251" s="125"/>
      <c r="Z251" s="125"/>
      <c r="AA251" s="125"/>
      <c r="AC251" s="71"/>
      <c r="AD251" s="71"/>
      <c r="AF251" s="73"/>
      <c r="AG251" s="73"/>
      <c r="AH251" s="73"/>
      <c r="AI251" s="73"/>
      <c r="AJ251" s="73"/>
      <c r="AK251" s="73"/>
      <c r="AL251" s="73"/>
      <c r="AM251" s="73"/>
      <c r="AN251" s="73"/>
      <c r="AO251" s="73"/>
      <c r="AR251" s="53"/>
    </row>
    <row r="252" spans="1:44" x14ac:dyDescent="0.2">
      <c r="A252" s="75" t="s">
        <v>79</v>
      </c>
      <c r="B252" s="50">
        <f t="shared" si="106"/>
        <v>1961</v>
      </c>
      <c r="D252" s="79">
        <f>SEDS_CensusRgn!K9</f>
        <v>2439.5149999999999</v>
      </c>
      <c r="F252" s="125"/>
      <c r="G252" s="125"/>
      <c r="H252" s="125"/>
      <c r="I252" s="125"/>
      <c r="P252" s="70"/>
      <c r="X252" s="125"/>
      <c r="Y252" s="125"/>
      <c r="Z252" s="125"/>
      <c r="AA252" s="125"/>
      <c r="AC252" s="71"/>
      <c r="AD252" s="71"/>
      <c r="AF252" s="73"/>
      <c r="AG252" s="73"/>
      <c r="AH252" s="73"/>
      <c r="AI252" s="73"/>
      <c r="AJ252" s="73"/>
      <c r="AK252" s="73"/>
      <c r="AL252" s="73"/>
      <c r="AM252" s="73"/>
      <c r="AN252" s="73"/>
      <c r="AO252" s="73"/>
      <c r="AR252" s="53"/>
    </row>
    <row r="253" spans="1:44" x14ac:dyDescent="0.2">
      <c r="A253" s="75" t="s">
        <v>79</v>
      </c>
      <c r="B253" s="50">
        <f t="shared" si="106"/>
        <v>1962</v>
      </c>
      <c r="D253" s="79">
        <f>SEDS_CensusRgn!K10</f>
        <v>2556.14</v>
      </c>
      <c r="F253" s="125"/>
      <c r="G253" s="125"/>
      <c r="H253" s="125"/>
      <c r="I253" s="125"/>
      <c r="P253" s="70"/>
      <c r="X253" s="125"/>
      <c r="Y253" s="125"/>
      <c r="Z253" s="125"/>
      <c r="AA253" s="125"/>
      <c r="AC253" s="71"/>
      <c r="AD253" s="71"/>
      <c r="AF253" s="73"/>
      <c r="AG253" s="73"/>
      <c r="AH253" s="73"/>
      <c r="AI253" s="73"/>
      <c r="AJ253" s="73"/>
      <c r="AK253" s="73"/>
      <c r="AL253" s="73"/>
      <c r="AM253" s="73"/>
      <c r="AN253" s="73"/>
      <c r="AO253" s="73"/>
      <c r="AR253" s="53"/>
    </row>
    <row r="254" spans="1:44" x14ac:dyDescent="0.2">
      <c r="A254" s="75" t="s">
        <v>79</v>
      </c>
      <c r="B254" s="50">
        <f t="shared" si="106"/>
        <v>1963</v>
      </c>
      <c r="D254" s="79">
        <f>SEDS_CensusRgn!K11</f>
        <v>2512.951</v>
      </c>
      <c r="F254" s="125"/>
      <c r="G254" s="125"/>
      <c r="H254" s="125"/>
      <c r="I254" s="125"/>
      <c r="P254" s="70"/>
      <c r="X254" s="125"/>
      <c r="Y254" s="125"/>
      <c r="Z254" s="125"/>
      <c r="AA254" s="125"/>
      <c r="AC254" s="71"/>
      <c r="AD254" s="71"/>
      <c r="AF254" s="73"/>
      <c r="AG254" s="73"/>
      <c r="AH254" s="73"/>
      <c r="AI254" s="73"/>
      <c r="AJ254" s="73"/>
      <c r="AK254" s="73"/>
      <c r="AL254" s="73"/>
      <c r="AM254" s="73"/>
      <c r="AN254" s="73"/>
      <c r="AO254" s="73"/>
      <c r="AR254" s="53"/>
    </row>
    <row r="255" spans="1:44" x14ac:dyDescent="0.2">
      <c r="A255" s="75" t="s">
        <v>79</v>
      </c>
      <c r="B255" s="50">
        <f t="shared" si="106"/>
        <v>1964</v>
      </c>
      <c r="D255" s="79">
        <f>SEDS_CensusRgn!K12</f>
        <v>2506.8620000000001</v>
      </c>
      <c r="F255" s="125"/>
      <c r="G255" s="125"/>
      <c r="H255" s="125"/>
      <c r="I255" s="125"/>
      <c r="P255" s="70"/>
      <c r="X255" s="125"/>
      <c r="Y255" s="125"/>
      <c r="Z255" s="125"/>
      <c r="AA255" s="125"/>
      <c r="AC255" s="71"/>
      <c r="AD255" s="71"/>
      <c r="AF255" s="73"/>
      <c r="AG255" s="73"/>
      <c r="AH255" s="73"/>
      <c r="AI255" s="73"/>
      <c r="AJ255" s="73"/>
      <c r="AK255" s="73"/>
      <c r="AL255" s="73"/>
      <c r="AM255" s="73"/>
      <c r="AN255" s="73"/>
      <c r="AO255" s="73"/>
      <c r="AR255" s="53"/>
    </row>
    <row r="256" spans="1:44" x14ac:dyDescent="0.2">
      <c r="A256" s="75" t="s">
        <v>79</v>
      </c>
      <c r="B256" s="50">
        <f t="shared" si="106"/>
        <v>1965</v>
      </c>
      <c r="D256" s="79">
        <f>SEDS_CensusRgn!K13</f>
        <v>2630.489</v>
      </c>
      <c r="F256" s="125"/>
      <c r="G256" s="125"/>
      <c r="H256" s="125"/>
      <c r="I256" s="125"/>
      <c r="P256" s="70"/>
      <c r="X256" s="125"/>
      <c r="Y256" s="125"/>
      <c r="Z256" s="125"/>
      <c r="AA256" s="125"/>
      <c r="AC256" s="71"/>
      <c r="AD256" s="71"/>
      <c r="AF256" s="73"/>
      <c r="AG256" s="73"/>
      <c r="AH256" s="73"/>
      <c r="AI256" s="73"/>
      <c r="AJ256" s="73"/>
      <c r="AK256" s="73"/>
      <c r="AL256" s="73"/>
      <c r="AM256" s="73"/>
      <c r="AN256" s="73"/>
      <c r="AO256" s="73"/>
      <c r="AR256" s="53"/>
    </row>
    <row r="257" spans="1:44" x14ac:dyDescent="0.2">
      <c r="A257" s="75" t="s">
        <v>79</v>
      </c>
      <c r="B257" s="50">
        <f t="shared" si="106"/>
        <v>1966</v>
      </c>
      <c r="D257" s="79">
        <f>SEDS_CensusRgn!K14</f>
        <v>2732.482</v>
      </c>
      <c r="F257" s="125"/>
      <c r="G257" s="125"/>
      <c r="H257" s="125"/>
      <c r="I257" s="125"/>
      <c r="P257" s="70"/>
      <c r="X257" s="125"/>
      <c r="Y257" s="125"/>
      <c r="Z257" s="125"/>
      <c r="AA257" s="125"/>
      <c r="AC257" s="71"/>
      <c r="AD257" s="71"/>
      <c r="AF257" s="73"/>
      <c r="AG257" s="73"/>
      <c r="AH257" s="73"/>
      <c r="AI257" s="73"/>
      <c r="AJ257" s="73"/>
      <c r="AK257" s="73"/>
      <c r="AL257" s="73"/>
      <c r="AM257" s="73"/>
      <c r="AN257" s="73"/>
      <c r="AO257" s="73"/>
      <c r="AR257" s="53"/>
    </row>
    <row r="258" spans="1:44" x14ac:dyDescent="0.2">
      <c r="A258" s="75" t="s">
        <v>79</v>
      </c>
      <c r="B258" s="50">
        <f t="shared" si="106"/>
        <v>1967</v>
      </c>
      <c r="D258" s="79">
        <f>SEDS_CensusRgn!K15</f>
        <v>2810.3040000000001</v>
      </c>
      <c r="F258" s="125"/>
      <c r="G258" s="125"/>
      <c r="H258" s="125"/>
      <c r="I258" s="125"/>
      <c r="P258" s="70"/>
      <c r="X258" s="125"/>
      <c r="Y258" s="125"/>
      <c r="Z258" s="125"/>
      <c r="AA258" s="125"/>
      <c r="AC258" s="71"/>
      <c r="AD258" s="71"/>
      <c r="AF258" s="73"/>
      <c r="AG258" s="73"/>
      <c r="AH258" s="73"/>
      <c r="AI258" s="73"/>
      <c r="AJ258" s="73"/>
      <c r="AK258" s="73"/>
      <c r="AL258" s="73"/>
      <c r="AM258" s="73"/>
      <c r="AN258" s="73"/>
      <c r="AO258" s="73"/>
      <c r="AR258" s="53"/>
    </row>
    <row r="259" spans="1:44" x14ac:dyDescent="0.2">
      <c r="A259" s="75" t="s">
        <v>79</v>
      </c>
      <c r="B259" s="50">
        <f t="shared" si="106"/>
        <v>1968</v>
      </c>
      <c r="D259" s="79">
        <f>SEDS_CensusRgn!K16</f>
        <v>2867.02</v>
      </c>
      <c r="F259" s="125"/>
      <c r="G259" s="125"/>
      <c r="H259" s="125"/>
      <c r="I259" s="125"/>
      <c r="P259" s="70"/>
      <c r="X259" s="125"/>
      <c r="Y259" s="125"/>
      <c r="Z259" s="125"/>
      <c r="AA259" s="125"/>
      <c r="AC259" s="71"/>
      <c r="AD259" s="71"/>
      <c r="AF259" s="73"/>
      <c r="AG259" s="73"/>
      <c r="AH259" s="73"/>
      <c r="AI259" s="73"/>
      <c r="AJ259" s="73"/>
      <c r="AK259" s="73"/>
      <c r="AL259" s="73"/>
      <c r="AM259" s="73"/>
      <c r="AN259" s="73"/>
      <c r="AO259" s="73"/>
      <c r="AR259" s="53"/>
    </row>
    <row r="260" spans="1:44" x14ac:dyDescent="0.2">
      <c r="A260" s="75" t="s">
        <v>79</v>
      </c>
      <c r="B260" s="50">
        <f t="shared" si="106"/>
        <v>1969</v>
      </c>
      <c r="D260" s="79">
        <f>SEDS_CensusRgn!K17</f>
        <v>2994.6190000000001</v>
      </c>
      <c r="F260" s="125"/>
      <c r="G260" s="125"/>
      <c r="H260" s="125"/>
      <c r="I260" s="125"/>
      <c r="P260" s="70"/>
      <c r="X260" s="125"/>
      <c r="Y260" s="125"/>
      <c r="Z260" s="125"/>
      <c r="AA260" s="125"/>
      <c r="AC260" s="71"/>
      <c r="AD260" s="71"/>
      <c r="AF260" s="73"/>
      <c r="AG260" s="73"/>
      <c r="AH260" s="73"/>
      <c r="AI260" s="73"/>
      <c r="AJ260" s="73"/>
      <c r="AK260" s="73"/>
      <c r="AL260" s="73"/>
      <c r="AM260" s="73"/>
      <c r="AN260" s="73"/>
      <c r="AO260" s="73"/>
      <c r="AR260" s="53"/>
    </row>
    <row r="261" spans="1:44" x14ac:dyDescent="0.2">
      <c r="A261" s="75" t="s">
        <v>79</v>
      </c>
      <c r="B261" s="50">
        <f t="shared" si="106"/>
        <v>1970</v>
      </c>
      <c r="D261" s="79">
        <f>SEDS_CensusRgn!K18*National_Calibration!X9</f>
        <v>3009.9408845461176</v>
      </c>
      <c r="F261" s="327">
        <f t="shared" ref="F261:H275" si="107">F36</f>
        <v>12707</v>
      </c>
      <c r="G261" s="327">
        <f t="shared" si="107"/>
        <v>4330</v>
      </c>
      <c r="H261" s="327">
        <f t="shared" si="107"/>
        <v>499</v>
      </c>
      <c r="I261" s="327">
        <f>SUM(F261:H261)</f>
        <v>17536</v>
      </c>
      <c r="J261" s="83"/>
      <c r="K261" s="84">
        <f t="shared" ref="K261:M275" si="108">K36</f>
        <v>21.854655920760749</v>
      </c>
      <c r="L261" s="84">
        <f t="shared" si="108"/>
        <v>3.5479479679075436</v>
      </c>
      <c r="M261" s="84">
        <f t="shared" si="108"/>
        <v>0.329468603984029</v>
      </c>
      <c r="N261" s="79">
        <f>SUM(K261:M261)</f>
        <v>25.732072492652321</v>
      </c>
      <c r="P261" s="84">
        <f>D261/I261*1000</f>
        <v>171.64352671909884</v>
      </c>
      <c r="R261" s="84">
        <f>D261/N261</f>
        <v>116.97234590822767</v>
      </c>
      <c r="T261" s="74">
        <f>R261/V261</f>
        <v>117.04251929950897</v>
      </c>
      <c r="V261" s="119">
        <f>Weather_Factors!DC29</f>
        <v>0.9994004453108043</v>
      </c>
      <c r="X261" s="125">
        <f t="shared" ref="X261:AA280" si="109">X36</f>
        <v>1719.8910774188048</v>
      </c>
      <c r="Y261" s="125">
        <f t="shared" si="109"/>
        <v>819.38752145670753</v>
      </c>
      <c r="Z261" s="125">
        <f t="shared" si="109"/>
        <v>660.25772341488789</v>
      </c>
      <c r="AA261" s="125">
        <f t="shared" si="109"/>
        <v>1467.3855207944982</v>
      </c>
      <c r="AC261" s="71">
        <f t="shared" ref="AC261:AC302" si="110">T261/T$306</f>
        <v>1.6139197943636572</v>
      </c>
      <c r="AD261" s="71"/>
      <c r="AF261" s="73">
        <f>I261/I$306</f>
        <v>0.79805975499208115</v>
      </c>
      <c r="AG261" s="73">
        <f>P261/P$306</f>
        <v>1.5379627487417502</v>
      </c>
      <c r="AH261" s="73">
        <f>Wgted_Floorspace!U93</f>
        <v>0.99838520758408511</v>
      </c>
      <c r="AI261" s="73">
        <f>AA261/AA$229</f>
        <v>0.96412497554806686</v>
      </c>
      <c r="AJ261" s="73">
        <f>V261/V$306</f>
        <v>0.98839498907512868</v>
      </c>
      <c r="AK261" s="73">
        <f>AG261/(AH261*AI261*AJ261)</f>
        <v>1.6165301549980455</v>
      </c>
      <c r="AL261" s="73">
        <f>AF261*AH261*AI261*AJ261*AK261</f>
        <v>1.2273861744477887</v>
      </c>
      <c r="AM261" s="73">
        <f>AF261*AG261</f>
        <v>1.2273861744477887</v>
      </c>
      <c r="AN261" s="73"/>
      <c r="AO261" s="73">
        <f>AH261*AI261*AJ261</f>
        <v>0.95139750037240089</v>
      </c>
      <c r="AR261" s="53"/>
    </row>
    <row r="262" spans="1:44" x14ac:dyDescent="0.2">
      <c r="A262" s="75" t="s">
        <v>79</v>
      </c>
      <c r="B262" s="50">
        <f t="shared" si="106"/>
        <v>1971</v>
      </c>
      <c r="D262" s="79">
        <f>SEDS_CensusRgn!K19*National_Calibration!X10</f>
        <v>3028.7435617462056</v>
      </c>
      <c r="F262" s="327">
        <f t="shared" si="107"/>
        <v>12944.9</v>
      </c>
      <c r="G262" s="327">
        <f t="shared" si="107"/>
        <v>4387.3</v>
      </c>
      <c r="H262" s="327">
        <f t="shared" si="107"/>
        <v>565.29999999999995</v>
      </c>
      <c r="I262" s="327">
        <f t="shared" ref="I262:I275" si="111">SUM(F262:H262)</f>
        <v>17897.5</v>
      </c>
      <c r="J262" s="83"/>
      <c r="K262" s="84">
        <f t="shared" si="108"/>
        <v>22.351128148408549</v>
      </c>
      <c r="L262" s="84">
        <f t="shared" si="108"/>
        <v>3.6037057222572542</v>
      </c>
      <c r="M262" s="84">
        <f t="shared" si="108"/>
        <v>0.38468712755004397</v>
      </c>
      <c r="N262" s="79">
        <f t="shared" ref="N262:N275" si="112">SUM(K262:M262)</f>
        <v>26.339520998215846</v>
      </c>
      <c r="P262" s="84">
        <f t="shared" ref="P262:P275" si="113">D262/I262*1000</f>
        <v>169.22718601738819</v>
      </c>
      <c r="R262" s="84">
        <f t="shared" ref="R262:R275" si="114">D262/N262</f>
        <v>114.98855890171134</v>
      </c>
      <c r="T262" s="74">
        <f t="shared" ref="T262:T275" si="115">R262/V262</f>
        <v>117.03748418159951</v>
      </c>
      <c r="V262" s="119">
        <f>Weather_Factors!DC30</f>
        <v>0.98249342683486784</v>
      </c>
      <c r="X262" s="125">
        <f t="shared" si="109"/>
        <v>1726.6358294315562</v>
      </c>
      <c r="Y262" s="125">
        <f t="shared" si="109"/>
        <v>821.39487207559409</v>
      </c>
      <c r="Z262" s="125">
        <f t="shared" si="109"/>
        <v>680.50084477276494</v>
      </c>
      <c r="AA262" s="125">
        <f t="shared" si="109"/>
        <v>1471.6871629119066</v>
      </c>
      <c r="AC262" s="71">
        <f t="shared" si="110"/>
        <v>1.6138503642410857</v>
      </c>
      <c r="AD262" s="71"/>
      <c r="AF262" s="73">
        <f t="shared" ref="AF262:AF302" si="116">I262/I$306</f>
        <v>0.81451154567579676</v>
      </c>
      <c r="AG262" s="73">
        <f t="shared" ref="AG262:AG302" si="117">P262/P$306</f>
        <v>1.5163118187094091</v>
      </c>
      <c r="AH262" s="73">
        <f>Wgted_Floorspace!U94</f>
        <v>0.9981120538731767</v>
      </c>
      <c r="AI262" s="73">
        <f t="shared" ref="AI262:AI275" si="118">AA262/AA$229</f>
        <v>0.96695130887526048</v>
      </c>
      <c r="AJ262" s="73">
        <f t="shared" ref="AJ262:AJ302" si="119">V262/V$306</f>
        <v>0.97167415167684312</v>
      </c>
      <c r="AK262" s="73">
        <f t="shared" ref="AK262:AK275" si="120">AG262/(AH262*AI262*AJ262)</f>
        <v>1.6169029899784639</v>
      </c>
      <c r="AL262" s="73">
        <f t="shared" ref="AL262:AL275" si="121">AF262*AH262*AI262*AJ262*AK262</f>
        <v>1.2350534831834794</v>
      </c>
      <c r="AM262" s="73">
        <f t="shared" ref="AM262:AM275" si="122">AF262*AG262</f>
        <v>1.2350534831834794</v>
      </c>
      <c r="AN262" s="73"/>
      <c r="AO262" s="73">
        <f t="shared" ref="AO262:AO275" si="123">AH262*AI262*AJ262</f>
        <v>0.93778775109421086</v>
      </c>
      <c r="AR262" s="53"/>
    </row>
    <row r="263" spans="1:44" x14ac:dyDescent="0.2">
      <c r="A263" s="75" t="s">
        <v>79</v>
      </c>
      <c r="B263" s="50">
        <f t="shared" si="106"/>
        <v>1972</v>
      </c>
      <c r="D263" s="79">
        <f>SEDS_CensusRgn!K20*National_Calibration!X11</f>
        <v>3134.8494727750963</v>
      </c>
      <c r="F263" s="327">
        <f t="shared" si="107"/>
        <v>13222.45</v>
      </c>
      <c r="G263" s="327">
        <f t="shared" si="107"/>
        <v>4454.1499999999996</v>
      </c>
      <c r="H263" s="327">
        <f t="shared" si="107"/>
        <v>642.65</v>
      </c>
      <c r="I263" s="327">
        <f t="shared" si="111"/>
        <v>18319.25</v>
      </c>
      <c r="J263" s="83"/>
      <c r="K263" s="84">
        <f t="shared" si="108"/>
        <v>22.920837473754105</v>
      </c>
      <c r="L263" s="84">
        <f t="shared" si="108"/>
        <v>3.6678935324718274</v>
      </c>
      <c r="M263" s="84">
        <f t="shared" si="108"/>
        <v>0.45036893636047098</v>
      </c>
      <c r="N263" s="79">
        <f t="shared" si="112"/>
        <v>27.0390999425864</v>
      </c>
      <c r="P263" s="84">
        <f t="shared" si="113"/>
        <v>171.12324318818162</v>
      </c>
      <c r="R263" s="84">
        <f t="shared" si="114"/>
        <v>115.93764139455432</v>
      </c>
      <c r="T263" s="74">
        <f t="shared" si="115"/>
        <v>113.53100429561134</v>
      </c>
      <c r="V263" s="119">
        <f>Weather_Factors!DC31</f>
        <v>1.0211980605110882</v>
      </c>
      <c r="X263" s="125">
        <f t="shared" si="109"/>
        <v>1733.478854051564</v>
      </c>
      <c r="Y263" s="125">
        <f t="shared" si="109"/>
        <v>823.47777521453656</v>
      </c>
      <c r="Z263" s="125">
        <f t="shared" si="109"/>
        <v>700.79971424643429</v>
      </c>
      <c r="AA263" s="125">
        <f t="shared" si="109"/>
        <v>1475.9938284911445</v>
      </c>
      <c r="AC263" s="71">
        <f t="shared" si="110"/>
        <v>1.5654988990607044</v>
      </c>
      <c r="AD263" s="71"/>
      <c r="AF263" s="73">
        <f t="shared" si="116"/>
        <v>0.833705301473465</v>
      </c>
      <c r="AG263" s="73">
        <f t="shared" si="117"/>
        <v>1.533300896910635</v>
      </c>
      <c r="AH263" s="73">
        <f>Wgted_Floorspace!U95</f>
        <v>0.99780699986058163</v>
      </c>
      <c r="AI263" s="73">
        <f t="shared" si="118"/>
        <v>0.96978094279725002</v>
      </c>
      <c r="AJ263" s="73">
        <f t="shared" si="119"/>
        <v>1.0099525676602055</v>
      </c>
      <c r="AK263" s="73">
        <f t="shared" si="120"/>
        <v>1.5689395837866877</v>
      </c>
      <c r="AL263" s="73">
        <f t="shared" si="121"/>
        <v>1.2783210865084154</v>
      </c>
      <c r="AM263" s="73">
        <f t="shared" si="122"/>
        <v>1.2783210865084151</v>
      </c>
      <c r="AN263" s="73"/>
      <c r="AO263" s="73">
        <f t="shared" si="123"/>
        <v>0.97728485708159807</v>
      </c>
      <c r="AR263" s="53"/>
    </row>
    <row r="264" spans="1:44" x14ac:dyDescent="0.2">
      <c r="A264" s="75" t="s">
        <v>79</v>
      </c>
      <c r="B264" s="50">
        <f t="shared" si="106"/>
        <v>1973</v>
      </c>
      <c r="D264" s="79">
        <f>SEDS_CensusRgn!K21*National_Calibration!X12</f>
        <v>2932.2562689465694</v>
      </c>
      <c r="F264" s="327">
        <f t="shared" si="107"/>
        <v>13434.683324269568</v>
      </c>
      <c r="G264" s="327">
        <f t="shared" si="107"/>
        <v>4629.2174092124778</v>
      </c>
      <c r="H264" s="327">
        <f t="shared" si="107"/>
        <v>753.04691356951082</v>
      </c>
      <c r="I264" s="327">
        <f t="shared" si="111"/>
        <v>18816.947647051555</v>
      </c>
      <c r="J264" s="83"/>
      <c r="K264" s="84">
        <f t="shared" si="108"/>
        <v>23.357513424262393</v>
      </c>
      <c r="L264" s="84">
        <f t="shared" si="108"/>
        <v>3.8212551366259695</v>
      </c>
      <c r="M264" s="84">
        <f t="shared" si="108"/>
        <v>0.54308090270537379</v>
      </c>
      <c r="N264" s="79">
        <f t="shared" si="112"/>
        <v>27.721849463593735</v>
      </c>
      <c r="P264" s="84">
        <f t="shared" si="113"/>
        <v>155.83060143157849</v>
      </c>
      <c r="R264" s="84">
        <f t="shared" si="114"/>
        <v>105.77419348580666</v>
      </c>
      <c r="T264" s="74">
        <f t="shared" si="115"/>
        <v>110.94772906465225</v>
      </c>
      <c r="V264" s="119">
        <f>Weather_Factors!DC32</f>
        <v>0.95336961267741827</v>
      </c>
      <c r="X264" s="125">
        <f t="shared" si="109"/>
        <v>1738.5979900298335</v>
      </c>
      <c r="Y264" s="125">
        <f t="shared" si="109"/>
        <v>825.46460855811074</v>
      </c>
      <c r="Z264" s="125">
        <f t="shared" si="109"/>
        <v>721.17804736908226</v>
      </c>
      <c r="AA264" s="125">
        <f t="shared" si="109"/>
        <v>1473.2383797612094</v>
      </c>
      <c r="AC264" s="71">
        <f t="shared" si="110"/>
        <v>1.5298776645342556</v>
      </c>
      <c r="AD264" s="71"/>
      <c r="AF264" s="73">
        <f t="shared" si="116"/>
        <v>0.85635541907531831</v>
      </c>
      <c r="AG264" s="73">
        <f t="shared" si="117"/>
        <v>1.3962755525759267</v>
      </c>
      <c r="AH264" s="73">
        <f>Wgted_Floorspace!U96</f>
        <v>0.999993686745836</v>
      </c>
      <c r="AI264" s="73">
        <f t="shared" si="118"/>
        <v>0.96797051404371137</v>
      </c>
      <c r="AJ264" s="73">
        <f t="shared" si="119"/>
        <v>0.9428710506665906</v>
      </c>
      <c r="AK264" s="73">
        <f t="shared" si="120"/>
        <v>1.5298873231017687</v>
      </c>
      <c r="AL264" s="73">
        <f t="shared" si="121"/>
        <v>1.1957081359707793</v>
      </c>
      <c r="AM264" s="73">
        <f t="shared" si="122"/>
        <v>1.1957081359707793</v>
      </c>
      <c r="AN264" s="73"/>
      <c r="AO264" s="73">
        <f t="shared" si="123"/>
        <v>0.91266561366431165</v>
      </c>
      <c r="AR264" s="53"/>
    </row>
    <row r="265" spans="1:44" x14ac:dyDescent="0.2">
      <c r="A265" s="75" t="s">
        <v>79</v>
      </c>
      <c r="B265" s="50">
        <f t="shared" si="106"/>
        <v>1974</v>
      </c>
      <c r="D265" s="79">
        <f>SEDS_CensusRgn!K22*National_Calibration!X13</f>
        <v>2930.2471378517403</v>
      </c>
      <c r="F265" s="327">
        <f t="shared" si="107"/>
        <v>13638.02869370119</v>
      </c>
      <c r="G265" s="327">
        <f t="shared" si="107"/>
        <v>4607.1965814975219</v>
      </c>
      <c r="H265" s="327">
        <f t="shared" si="107"/>
        <v>842.89224689704656</v>
      </c>
      <c r="I265" s="327">
        <f t="shared" si="111"/>
        <v>19088.117522095756</v>
      </c>
      <c r="J265" s="83"/>
      <c r="K265" s="84">
        <f t="shared" si="108"/>
        <v>23.785031788543989</v>
      </c>
      <c r="L265" s="84">
        <f t="shared" si="108"/>
        <v>3.8104824087968083</v>
      </c>
      <c r="M265" s="84">
        <f t="shared" si="108"/>
        <v>0.62511969082275087</v>
      </c>
      <c r="N265" s="79">
        <f t="shared" si="112"/>
        <v>28.220633888163547</v>
      </c>
      <c r="P265" s="84">
        <f t="shared" si="113"/>
        <v>153.51158302854046</v>
      </c>
      <c r="R265" s="84">
        <f t="shared" si="114"/>
        <v>103.83349819370147</v>
      </c>
      <c r="T265" s="74">
        <f t="shared" si="115"/>
        <v>105.64714109245736</v>
      </c>
      <c r="V265" s="119">
        <f>Weather_Factors!DC33</f>
        <v>0.98283301488330221</v>
      </c>
      <c r="X265" s="125">
        <f t="shared" si="109"/>
        <v>1744.0227119869062</v>
      </c>
      <c r="Y265" s="125">
        <f t="shared" si="109"/>
        <v>827.07180850491307</v>
      </c>
      <c r="Z265" s="125">
        <f t="shared" si="109"/>
        <v>741.63654147254829</v>
      </c>
      <c r="AA265" s="125">
        <f t="shared" si="109"/>
        <v>1478.4398647743183</v>
      </c>
      <c r="AC265" s="71">
        <f t="shared" si="110"/>
        <v>1.4567869287803545</v>
      </c>
      <c r="AD265" s="71"/>
      <c r="AF265" s="73">
        <f t="shared" si="116"/>
        <v>0.86869630434214129</v>
      </c>
      <c r="AG265" s="73">
        <f t="shared" si="117"/>
        <v>1.3754966511766571</v>
      </c>
      <c r="AH265" s="73">
        <f>Wgted_Floorspace!U97</f>
        <v>0.99858044851603733</v>
      </c>
      <c r="AI265" s="73">
        <f t="shared" si="118"/>
        <v>0.97138807646341008</v>
      </c>
      <c r="AJ265" s="73">
        <f t="shared" si="119"/>
        <v>0.97201000016179939</v>
      </c>
      <c r="AK265" s="73">
        <f t="shared" si="120"/>
        <v>1.4588578526099183</v>
      </c>
      <c r="AL265" s="73">
        <f t="shared" si="121"/>
        <v>1.1948888575121537</v>
      </c>
      <c r="AM265" s="73">
        <f t="shared" si="122"/>
        <v>1.1948888575121535</v>
      </c>
      <c r="AN265" s="73"/>
      <c r="AO265" s="73">
        <f t="shared" si="123"/>
        <v>0.94285858537613743</v>
      </c>
      <c r="AR265" s="53"/>
    </row>
    <row r="266" spans="1:44" x14ac:dyDescent="0.2">
      <c r="A266" s="75" t="s">
        <v>79</v>
      </c>
      <c r="B266" s="50">
        <f t="shared" si="106"/>
        <v>1975</v>
      </c>
      <c r="D266" s="79">
        <f>SEDS_CensusRgn!K23*National_Calibration!X14</f>
        <v>2945.7896296989734</v>
      </c>
      <c r="F266" s="327">
        <f t="shared" si="107"/>
        <v>13922.693802050759</v>
      </c>
      <c r="G266" s="327">
        <f t="shared" si="107"/>
        <v>4801.054584948809</v>
      </c>
      <c r="H266" s="327">
        <f t="shared" si="107"/>
        <v>780.56706170904317</v>
      </c>
      <c r="I266" s="327">
        <f t="shared" si="111"/>
        <v>19504.31544870861</v>
      </c>
      <c r="J266" s="83"/>
      <c r="K266" s="84">
        <f t="shared" si="108"/>
        <v>24.382021249409895</v>
      </c>
      <c r="L266" s="84">
        <f t="shared" si="108"/>
        <v>3.9781636367165798</v>
      </c>
      <c r="M266" s="84">
        <f t="shared" si="108"/>
        <v>0.58481137398056304</v>
      </c>
      <c r="N266" s="79">
        <f t="shared" si="112"/>
        <v>28.94499626010704</v>
      </c>
      <c r="P266" s="84">
        <f t="shared" si="113"/>
        <v>151.03271055298768</v>
      </c>
      <c r="R266" s="84">
        <f t="shared" si="114"/>
        <v>101.77198170030373</v>
      </c>
      <c r="T266" s="74">
        <f t="shared" si="115"/>
        <v>103.57389453294668</v>
      </c>
      <c r="V266" s="119">
        <f>Weather_Factors!DC34</f>
        <v>0.98260263514500001</v>
      </c>
      <c r="X266" s="125">
        <f t="shared" si="109"/>
        <v>1751.2430852870239</v>
      </c>
      <c r="Y266" s="125">
        <f t="shared" si="109"/>
        <v>828.60204280701737</v>
      </c>
      <c r="Z266" s="125">
        <f t="shared" si="109"/>
        <v>749.21349191973957</v>
      </c>
      <c r="AA266" s="125">
        <f t="shared" si="109"/>
        <v>1484.0303591389822</v>
      </c>
      <c r="AC266" s="71">
        <f t="shared" si="110"/>
        <v>1.4281985689174901</v>
      </c>
      <c r="AD266" s="71"/>
      <c r="AF266" s="73">
        <f t="shared" si="116"/>
        <v>0.88763738642134227</v>
      </c>
      <c r="AG266" s="73">
        <f t="shared" si="117"/>
        <v>1.3532854230624702</v>
      </c>
      <c r="AH266" s="73">
        <f>Wgted_Floorspace!U98</f>
        <v>1.0000583095707618</v>
      </c>
      <c r="AI266" s="73">
        <f t="shared" si="118"/>
        <v>0.9750612319949673</v>
      </c>
      <c r="AJ266" s="73">
        <f t="shared" si="119"/>
        <v>0.97178215737866813</v>
      </c>
      <c r="AK266" s="73">
        <f t="shared" si="120"/>
        <v>1.4281152961275745</v>
      </c>
      <c r="AL266" s="73">
        <f t="shared" si="121"/>
        <v>1.2012267360092714</v>
      </c>
      <c r="AM266" s="73">
        <f t="shared" si="122"/>
        <v>1.2012267360092717</v>
      </c>
      <c r="AN266" s="73"/>
      <c r="AO266" s="73">
        <f t="shared" si="123"/>
        <v>0.94760235866949238</v>
      </c>
      <c r="AR266" s="53"/>
    </row>
    <row r="267" spans="1:44" x14ac:dyDescent="0.2">
      <c r="A267" s="75" t="s">
        <v>79</v>
      </c>
      <c r="B267" s="50">
        <f t="shared" si="106"/>
        <v>1976</v>
      </c>
      <c r="D267" s="79">
        <f>SEDS_CensusRgn!K24*National_Calibration!X15</f>
        <v>3062.243770267226</v>
      </c>
      <c r="F267" s="327">
        <f t="shared" si="107"/>
        <v>14162.358426573099</v>
      </c>
      <c r="G267" s="327">
        <f t="shared" si="107"/>
        <v>4895.7463252871285</v>
      </c>
      <c r="H267" s="327">
        <f t="shared" si="107"/>
        <v>796.00613989397743</v>
      </c>
      <c r="I267" s="327">
        <f t="shared" si="111"/>
        <v>19854.110891754204</v>
      </c>
      <c r="J267" s="83"/>
      <c r="K267" s="84">
        <f t="shared" si="108"/>
        <v>24.898119202235318</v>
      </c>
      <c r="L267" s="84">
        <f t="shared" si="108"/>
        <v>4.0651778117319362</v>
      </c>
      <c r="M267" s="84">
        <f t="shared" si="108"/>
        <v>0.60161087753002174</v>
      </c>
      <c r="N267" s="79">
        <f t="shared" si="112"/>
        <v>29.564907891497274</v>
      </c>
      <c r="P267" s="84">
        <f t="shared" si="113"/>
        <v>154.23726536850538</v>
      </c>
      <c r="R267" s="84">
        <f t="shared" si="114"/>
        <v>103.57697651234396</v>
      </c>
      <c r="T267" s="74">
        <f t="shared" si="115"/>
        <v>102.42854222956137</v>
      </c>
      <c r="V267" s="119">
        <f>Weather_Factors!DC35</f>
        <v>1.0112120533767701</v>
      </c>
      <c r="X267" s="125">
        <f t="shared" si="109"/>
        <v>1758.0489387642181</v>
      </c>
      <c r="Y267" s="125">
        <f t="shared" si="109"/>
        <v>830.34894817462168</v>
      </c>
      <c r="Z267" s="125">
        <f t="shared" si="109"/>
        <v>755.78672999953517</v>
      </c>
      <c r="AA267" s="125">
        <f t="shared" si="109"/>
        <v>1489.1076237403383</v>
      </c>
      <c r="AC267" s="71">
        <f t="shared" si="110"/>
        <v>1.4124051054392879</v>
      </c>
      <c r="AD267" s="71"/>
      <c r="AF267" s="73">
        <f t="shared" si="116"/>
        <v>0.903556505124257</v>
      </c>
      <c r="AG267" s="73">
        <f t="shared" si="117"/>
        <v>1.3819989203132745</v>
      </c>
      <c r="AH267" s="73">
        <f>Wgted_Floorspace!U99</f>
        <v>1.0002699925872196</v>
      </c>
      <c r="AI267" s="73">
        <f t="shared" si="118"/>
        <v>0.97839717714384888</v>
      </c>
      <c r="AJ267" s="73">
        <f t="shared" si="119"/>
        <v>1.0000765270213015</v>
      </c>
      <c r="AK267" s="73">
        <f t="shared" si="120"/>
        <v>1.4120238694615561</v>
      </c>
      <c r="AL267" s="73">
        <f t="shared" si="121"/>
        <v>1.2487141145237588</v>
      </c>
      <c r="AM267" s="73">
        <f t="shared" si="122"/>
        <v>1.2487141145237588</v>
      </c>
      <c r="AN267" s="73"/>
      <c r="AO267" s="73">
        <f t="shared" si="123"/>
        <v>0.9787362311660277</v>
      </c>
      <c r="AR267" s="53"/>
    </row>
    <row r="268" spans="1:44" x14ac:dyDescent="0.2">
      <c r="A268" s="75" t="s">
        <v>79</v>
      </c>
      <c r="B268" s="50">
        <f t="shared" si="106"/>
        <v>1977</v>
      </c>
      <c r="D268" s="79">
        <f>SEDS_CensusRgn!K25*National_Calibration!X16</f>
        <v>2963.9585260297777</v>
      </c>
      <c r="F268" s="327">
        <f t="shared" si="107"/>
        <v>14167.381637950633</v>
      </c>
      <c r="G268" s="327">
        <f t="shared" si="107"/>
        <v>5003.2279737218887</v>
      </c>
      <c r="H268" s="327">
        <f t="shared" si="107"/>
        <v>840.62139366087035</v>
      </c>
      <c r="I268" s="327">
        <f t="shared" si="111"/>
        <v>20011.231005333393</v>
      </c>
      <c r="J268" s="83"/>
      <c r="K268" s="84">
        <f t="shared" si="108"/>
        <v>25.008475376340286</v>
      </c>
      <c r="L268" s="84">
        <f t="shared" si="108"/>
        <v>4.1643708200663552</v>
      </c>
      <c r="M268" s="84">
        <f t="shared" si="108"/>
        <v>0.64171920755090661</v>
      </c>
      <c r="N268" s="79">
        <f t="shared" si="112"/>
        <v>29.814565403957548</v>
      </c>
      <c r="P268" s="84">
        <f t="shared" si="113"/>
        <v>148.11475242276816</v>
      </c>
      <c r="R268" s="84">
        <f t="shared" si="114"/>
        <v>99.413105167595219</v>
      </c>
      <c r="T268" s="74">
        <f t="shared" si="115"/>
        <v>99.649956542951529</v>
      </c>
      <c r="V268" s="119">
        <f>Weather_Factors!DC36</f>
        <v>0.99762316629556957</v>
      </c>
      <c r="X268" s="125">
        <f t="shared" si="109"/>
        <v>1765.2150563481157</v>
      </c>
      <c r="Y268" s="125">
        <f t="shared" si="109"/>
        <v>832.33681174205833</v>
      </c>
      <c r="Z268" s="125">
        <f t="shared" si="109"/>
        <v>763.38671890831483</v>
      </c>
      <c r="AA268" s="125">
        <f t="shared" si="109"/>
        <v>1489.8916211607057</v>
      </c>
      <c r="AC268" s="71">
        <f t="shared" si="110"/>
        <v>1.3740907008383441</v>
      </c>
      <c r="AD268" s="71"/>
      <c r="AF268" s="73">
        <f t="shared" si="116"/>
        <v>0.91070700919287784</v>
      </c>
      <c r="AG268" s="73">
        <f t="shared" si="117"/>
        <v>1.3271398934730552</v>
      </c>
      <c r="AH268" s="73">
        <f>Wgted_Floorspace!U100</f>
        <v>1.0021854456516557</v>
      </c>
      <c r="AI268" s="73">
        <f t="shared" si="118"/>
        <v>0.97891229159947746</v>
      </c>
      <c r="AJ268" s="73">
        <f t="shared" si="119"/>
        <v>0.98663728156049968</v>
      </c>
      <c r="AK268" s="73">
        <f t="shared" si="120"/>
        <v>1.3710942488741322</v>
      </c>
      <c r="AL268" s="73">
        <f t="shared" si="121"/>
        <v>1.2086356031654006</v>
      </c>
      <c r="AM268" s="73">
        <f t="shared" si="122"/>
        <v>1.2086356031654006</v>
      </c>
      <c r="AN268" s="73"/>
      <c r="AO268" s="73">
        <f t="shared" si="123"/>
        <v>0.96794213422077302</v>
      </c>
      <c r="AR268" s="53"/>
    </row>
    <row r="269" spans="1:44" x14ac:dyDescent="0.2">
      <c r="A269" s="75" t="s">
        <v>79</v>
      </c>
      <c r="B269" s="50">
        <f>B268+1</f>
        <v>1978</v>
      </c>
      <c r="D269" s="79">
        <f>SEDS_CensusRgn!K26*National_Calibration!X17</f>
        <v>3061.2186793170749</v>
      </c>
      <c r="F269" s="327">
        <f t="shared" si="107"/>
        <v>14339.17399286107</v>
      </c>
      <c r="G269" s="327">
        <f t="shared" si="107"/>
        <v>5187.8118066808556</v>
      </c>
      <c r="H269" s="327">
        <f t="shared" si="107"/>
        <v>820.27843618173847</v>
      </c>
      <c r="I269" s="327">
        <f t="shared" si="111"/>
        <v>20347.264235723665</v>
      </c>
      <c r="J269" s="83"/>
      <c r="K269" s="84">
        <f t="shared" si="108"/>
        <v>25.413973651048426</v>
      </c>
      <c r="L269" s="84">
        <f t="shared" si="108"/>
        <v>4.3288656778745231</v>
      </c>
      <c r="M269" s="84">
        <f t="shared" si="108"/>
        <v>0.63191434920029121</v>
      </c>
      <c r="N269" s="79">
        <f t="shared" si="112"/>
        <v>30.374753678123238</v>
      </c>
      <c r="P269" s="84">
        <f t="shared" si="113"/>
        <v>150.44866198486267</v>
      </c>
      <c r="R269" s="84">
        <f t="shared" si="114"/>
        <v>100.78167914566009</v>
      </c>
      <c r="T269" s="74">
        <f t="shared" si="115"/>
        <v>97.410941764492705</v>
      </c>
      <c r="V269" s="119">
        <f>Weather_Factors!DC37</f>
        <v>1.0346032726930894</v>
      </c>
      <c r="X269" s="125">
        <f t="shared" si="109"/>
        <v>1772.3457197535281</v>
      </c>
      <c r="Y269" s="125">
        <f t="shared" si="109"/>
        <v>834.42997533176072</v>
      </c>
      <c r="Z269" s="125">
        <f t="shared" si="109"/>
        <v>770.36567259008882</v>
      </c>
      <c r="AA269" s="125">
        <f t="shared" si="109"/>
        <v>1492.8175761729344</v>
      </c>
      <c r="AC269" s="71">
        <f t="shared" si="110"/>
        <v>1.3432165339761257</v>
      </c>
      <c r="AD269" s="71"/>
      <c r="AF269" s="73">
        <f t="shared" si="116"/>
        <v>0.92599981242705087</v>
      </c>
      <c r="AG269" s="73">
        <f t="shared" si="117"/>
        <v>1.3480522228457079</v>
      </c>
      <c r="AH269" s="73">
        <f>Wgted_Floorspace!U101</f>
        <v>1.0041622455735555</v>
      </c>
      <c r="AI269" s="73">
        <f t="shared" si="118"/>
        <v>0.98083474910273294</v>
      </c>
      <c r="AJ269" s="73">
        <f t="shared" si="119"/>
        <v>1.0232101608605551</v>
      </c>
      <c r="AK269" s="73">
        <f t="shared" si="120"/>
        <v>1.3376489107185163</v>
      </c>
      <c r="AL269" s="73">
        <f t="shared" si="121"/>
        <v>1.2482961054969945</v>
      </c>
      <c r="AM269" s="73">
        <f t="shared" si="122"/>
        <v>1.2482961054969945</v>
      </c>
      <c r="AN269" s="73"/>
      <c r="AO269" s="73">
        <f t="shared" si="123"/>
        <v>1.0077773114034858</v>
      </c>
      <c r="AR269" s="53"/>
    </row>
    <row r="270" spans="1:44" x14ac:dyDescent="0.2">
      <c r="A270" s="75" t="s">
        <v>79</v>
      </c>
      <c r="B270" s="50">
        <f t="shared" ref="B270:B303" si="124">B269+1</f>
        <v>1979</v>
      </c>
      <c r="D270" s="79">
        <f>SEDS_CensusRgn!K27*National_Calibration!X18</f>
        <v>2868.5467611555464</v>
      </c>
      <c r="F270" s="327">
        <f t="shared" si="107"/>
        <v>14846.17563232252</v>
      </c>
      <c r="G270" s="327">
        <f t="shared" si="107"/>
        <v>5073.1268343860829</v>
      </c>
      <c r="H270" s="327">
        <f t="shared" si="107"/>
        <v>828.89134152743509</v>
      </c>
      <c r="I270" s="327">
        <f t="shared" si="111"/>
        <v>20748.193808236039</v>
      </c>
      <c r="J270" s="83"/>
      <c r="K270" s="84">
        <f t="shared" si="108"/>
        <v>26.406127400088444</v>
      </c>
      <c r="L270" s="84">
        <f t="shared" si="108"/>
        <v>4.2433796922351759</v>
      </c>
      <c r="M270" s="84">
        <f t="shared" si="108"/>
        <v>0.64448248336913372</v>
      </c>
      <c r="N270" s="79">
        <f t="shared" si="112"/>
        <v>31.293989575692756</v>
      </c>
      <c r="P270" s="84">
        <f t="shared" si="113"/>
        <v>138.25525188688331</v>
      </c>
      <c r="R270" s="84">
        <f t="shared" si="114"/>
        <v>91.664463369785778</v>
      </c>
      <c r="T270" s="74">
        <f t="shared" si="115"/>
        <v>89.253817322269256</v>
      </c>
      <c r="V270" s="119">
        <f>Weather_Factors!DC38</f>
        <v>1.0270088845479</v>
      </c>
      <c r="X270" s="125">
        <f t="shared" si="109"/>
        <v>1778.6484583004692</v>
      </c>
      <c r="Y270" s="125">
        <f t="shared" si="109"/>
        <v>836.44265770632614</v>
      </c>
      <c r="Z270" s="125">
        <f t="shared" si="109"/>
        <v>777.52348357447806</v>
      </c>
      <c r="AA270" s="125">
        <f t="shared" si="109"/>
        <v>1508.2753643486085</v>
      </c>
      <c r="AC270" s="71">
        <f t="shared" si="110"/>
        <v>1.2307365166184743</v>
      </c>
      <c r="AD270" s="71"/>
      <c r="AF270" s="73">
        <f t="shared" si="116"/>
        <v>0.94424603484996972</v>
      </c>
      <c r="AG270" s="73">
        <f t="shared" si="117"/>
        <v>1.2387966577260647</v>
      </c>
      <c r="AH270" s="73">
        <f>Wgted_Floorspace!U102</f>
        <v>0.99928975176934165</v>
      </c>
      <c r="AI270" s="73">
        <f t="shared" si="118"/>
        <v>0.99099107096614469</v>
      </c>
      <c r="AJ270" s="73">
        <f t="shared" si="119"/>
        <v>1.0156994025624013</v>
      </c>
      <c r="AK270" s="73">
        <f t="shared" si="120"/>
        <v>1.2316112663412517</v>
      </c>
      <c r="AL270" s="73">
        <f t="shared" si="121"/>
        <v>1.1697288320432315</v>
      </c>
      <c r="AM270" s="73">
        <f t="shared" si="122"/>
        <v>1.1697288320432317</v>
      </c>
      <c r="AN270" s="73"/>
      <c r="AO270" s="73">
        <f t="shared" si="123"/>
        <v>1.0058341390511623</v>
      </c>
      <c r="AR270" s="53"/>
    </row>
    <row r="271" spans="1:44" x14ac:dyDescent="0.2">
      <c r="A271" s="75" t="s">
        <v>79</v>
      </c>
      <c r="B271" s="50">
        <f t="shared" si="124"/>
        <v>1980</v>
      </c>
      <c r="D271" s="79">
        <f>SEDS_CensusRgn!K28*National_Calibration!X19</f>
        <v>2692.0752977728243</v>
      </c>
      <c r="F271" s="327">
        <f t="shared" si="107"/>
        <v>15042.250471454377</v>
      </c>
      <c r="G271" s="327">
        <f t="shared" si="107"/>
        <v>5160.7927947100134</v>
      </c>
      <c r="H271" s="327">
        <f t="shared" si="107"/>
        <v>839.70620023383424</v>
      </c>
      <c r="I271" s="327">
        <f t="shared" si="111"/>
        <v>21042.749466398225</v>
      </c>
      <c r="J271" s="83"/>
      <c r="K271" s="84">
        <f t="shared" si="108"/>
        <v>26.852635349971866</v>
      </c>
      <c r="L271" s="84">
        <f t="shared" si="108"/>
        <v>4.3262360051101094</v>
      </c>
      <c r="M271" s="84">
        <f t="shared" si="108"/>
        <v>0.6585529566732784</v>
      </c>
      <c r="N271" s="79">
        <f t="shared" si="112"/>
        <v>31.837424311755253</v>
      </c>
      <c r="P271" s="84">
        <f t="shared" si="113"/>
        <v>127.93362873381261</v>
      </c>
      <c r="R271" s="84">
        <f t="shared" si="114"/>
        <v>84.556943784514502</v>
      </c>
      <c r="T271" s="74">
        <f t="shared" si="115"/>
        <v>83.686344241688744</v>
      </c>
      <c r="V271" s="119">
        <f>Weather_Factors!DC39</f>
        <v>1.0104031255124664</v>
      </c>
      <c r="X271" s="125">
        <f t="shared" si="109"/>
        <v>1785.1474685207518</v>
      </c>
      <c r="Y271" s="125">
        <f t="shared" si="109"/>
        <v>838.28903372068089</v>
      </c>
      <c r="Z271" s="125">
        <f t="shared" si="109"/>
        <v>784.26592121135968</v>
      </c>
      <c r="AA271" s="125">
        <f t="shared" si="109"/>
        <v>1512.9878518296448</v>
      </c>
      <c r="AC271" s="71">
        <f t="shared" si="110"/>
        <v>1.1539656553698188</v>
      </c>
      <c r="AD271" s="71"/>
      <c r="AF271" s="73">
        <f t="shared" si="116"/>
        <v>0.95765120229890022</v>
      </c>
      <c r="AG271" s="73">
        <f t="shared" si="117"/>
        <v>1.1463127043873993</v>
      </c>
      <c r="AH271" s="73">
        <f>Wgted_Floorspace!U103</f>
        <v>0.9996237941638263</v>
      </c>
      <c r="AI271" s="73">
        <f t="shared" si="118"/>
        <v>0.99408734444917912</v>
      </c>
      <c r="AJ271" s="73">
        <f t="shared" si="119"/>
        <v>0.99927650711801586</v>
      </c>
      <c r="AK271" s="73">
        <f t="shared" si="120"/>
        <v>1.1543999473672968</v>
      </c>
      <c r="AL271" s="73">
        <f t="shared" si="121"/>
        <v>1.0977677395670966</v>
      </c>
      <c r="AM271" s="73">
        <f t="shared" si="122"/>
        <v>1.0977677395670968</v>
      </c>
      <c r="AN271" s="73"/>
      <c r="AO271" s="73">
        <f t="shared" si="123"/>
        <v>0.9929944184436762</v>
      </c>
      <c r="AR271" s="53"/>
    </row>
    <row r="272" spans="1:44" x14ac:dyDescent="0.2">
      <c r="A272" s="75" t="s">
        <v>79</v>
      </c>
      <c r="B272" s="50">
        <f t="shared" si="124"/>
        <v>1981</v>
      </c>
      <c r="D272" s="79">
        <f>SEDS_CensusRgn!K29*National_Calibration!X20</f>
        <v>2528.8257235321444</v>
      </c>
      <c r="F272" s="327">
        <f t="shared" si="107"/>
        <v>15538.488147723396</v>
      </c>
      <c r="G272" s="327">
        <f t="shared" si="107"/>
        <v>5371.8923652731009</v>
      </c>
      <c r="H272" s="327">
        <f t="shared" si="107"/>
        <v>882.6525102417213</v>
      </c>
      <c r="I272" s="327">
        <f t="shared" si="111"/>
        <v>21793.033023238218</v>
      </c>
      <c r="J272" s="83"/>
      <c r="K272" s="84">
        <f t="shared" si="108"/>
        <v>27.766361162945987</v>
      </c>
      <c r="L272" s="84">
        <f t="shared" si="108"/>
        <v>4.509020982692773</v>
      </c>
      <c r="M272" s="84">
        <f t="shared" si="108"/>
        <v>0.69594384757843142</v>
      </c>
      <c r="N272" s="79">
        <f t="shared" si="112"/>
        <v>32.971325993217192</v>
      </c>
      <c r="P272" s="84">
        <f t="shared" si="113"/>
        <v>116.03826419368161</v>
      </c>
      <c r="R272" s="84">
        <f t="shared" si="114"/>
        <v>76.697725898326638</v>
      </c>
      <c r="T272" s="74">
        <f t="shared" si="115"/>
        <v>77.601638040757635</v>
      </c>
      <c r="V272" s="119">
        <f>Weather_Factors!DC40</f>
        <v>0.98835189352631647</v>
      </c>
      <c r="X272" s="125">
        <f t="shared" si="109"/>
        <v>1786.9409751433345</v>
      </c>
      <c r="Y272" s="125">
        <f t="shared" si="109"/>
        <v>839.37292039609588</v>
      </c>
      <c r="Z272" s="125">
        <f t="shared" si="109"/>
        <v>788.46866632469198</v>
      </c>
      <c r="AA272" s="125">
        <f t="shared" si="109"/>
        <v>1512.9296577516036</v>
      </c>
      <c r="AC272" s="71">
        <f t="shared" si="110"/>
        <v>1.0700625760500693</v>
      </c>
      <c r="AD272" s="71"/>
      <c r="AF272" s="73">
        <f t="shared" si="116"/>
        <v>0.99179645272923278</v>
      </c>
      <c r="AG272" s="73">
        <f t="shared" si="117"/>
        <v>1.039727691278429</v>
      </c>
      <c r="AH272" s="73">
        <f>Wgted_Floorspace!U104</f>
        <v>1.0003001394583879</v>
      </c>
      <c r="AI272" s="73">
        <f t="shared" si="118"/>
        <v>0.99404910885037201</v>
      </c>
      <c r="AJ272" s="73">
        <f t="shared" si="119"/>
        <v>0.97746810458997246</v>
      </c>
      <c r="AK272" s="73">
        <f t="shared" si="120"/>
        <v>1.069741504414319</v>
      </c>
      <c r="AL272" s="73">
        <f t="shared" si="121"/>
        <v>1.0311982360143006</v>
      </c>
      <c r="AM272" s="73">
        <f t="shared" si="122"/>
        <v>1.0311982360143008</v>
      </c>
      <c r="AN272" s="73"/>
      <c r="AO272" s="73">
        <f t="shared" si="123"/>
        <v>0.9719429291917373</v>
      </c>
      <c r="AR272" s="53"/>
    </row>
    <row r="273" spans="1:44" x14ac:dyDescent="0.2">
      <c r="A273" s="75" t="s">
        <v>79</v>
      </c>
      <c r="B273" s="50">
        <f t="shared" si="124"/>
        <v>1982</v>
      </c>
      <c r="D273" s="79">
        <f>SEDS_CensusRgn!K30*National_Calibration!X21</f>
        <v>2587.9824640025363</v>
      </c>
      <c r="F273" s="327">
        <f t="shared" si="107"/>
        <v>15509.414062985663</v>
      </c>
      <c r="G273" s="327">
        <f t="shared" si="107"/>
        <v>5428.1564725031421</v>
      </c>
      <c r="H273" s="327">
        <f t="shared" si="107"/>
        <v>903.88030914347075</v>
      </c>
      <c r="I273" s="327">
        <f t="shared" si="111"/>
        <v>21841.450844632276</v>
      </c>
      <c r="J273" s="83"/>
      <c r="K273" s="84">
        <f t="shared" si="108"/>
        <v>27.7557052896375</v>
      </c>
      <c r="L273" s="84">
        <f t="shared" si="108"/>
        <v>4.5601568213199251</v>
      </c>
      <c r="M273" s="84">
        <f t="shared" si="108"/>
        <v>0.71621182022404462</v>
      </c>
      <c r="N273" s="79">
        <f t="shared" si="112"/>
        <v>33.032073931181472</v>
      </c>
      <c r="P273" s="84">
        <f t="shared" si="113"/>
        <v>118.48949423790476</v>
      </c>
      <c r="R273" s="84">
        <f t="shared" si="114"/>
        <v>78.347562111731165</v>
      </c>
      <c r="T273" s="74">
        <f t="shared" si="115"/>
        <v>77.944069657220837</v>
      </c>
      <c r="V273" s="119">
        <f>Weather_Factors!DC41</f>
        <v>1.0051766921625314</v>
      </c>
      <c r="X273" s="125">
        <f t="shared" si="109"/>
        <v>1789.6037320893056</v>
      </c>
      <c r="Y273" s="125">
        <f t="shared" si="109"/>
        <v>840.09310424632133</v>
      </c>
      <c r="Z273" s="125">
        <f t="shared" si="109"/>
        <v>792.37462413882724</v>
      </c>
      <c r="AA273" s="125">
        <f t="shared" si="109"/>
        <v>1512.3571307672257</v>
      </c>
      <c r="AC273" s="71">
        <f t="shared" si="110"/>
        <v>1.0747844255739305</v>
      </c>
      <c r="AD273" s="71"/>
      <c r="AF273" s="73">
        <f t="shared" si="116"/>
        <v>0.99399993782725926</v>
      </c>
      <c r="AG273" s="73">
        <f t="shared" si="117"/>
        <v>1.0616912372895839</v>
      </c>
      <c r="AH273" s="73">
        <f>Wgted_Floorspace!U105</f>
        <v>1.0013882486323755</v>
      </c>
      <c r="AI273" s="73">
        <f t="shared" si="118"/>
        <v>0.99367293806430956</v>
      </c>
      <c r="AJ273" s="73">
        <f t="shared" si="119"/>
        <v>0.99410762755822701</v>
      </c>
      <c r="AK273" s="73">
        <f t="shared" si="120"/>
        <v>1.0732944260548236</v>
      </c>
      <c r="AL273" s="73">
        <f t="shared" si="121"/>
        <v>1.0553210238575923</v>
      </c>
      <c r="AM273" s="73">
        <f t="shared" si="122"/>
        <v>1.0553210238575923</v>
      </c>
      <c r="AN273" s="73"/>
      <c r="AO273" s="73">
        <f t="shared" si="123"/>
        <v>0.98918918380309651</v>
      </c>
      <c r="AR273" s="53"/>
    </row>
    <row r="274" spans="1:44" x14ac:dyDescent="0.2">
      <c r="A274" s="75" t="s">
        <v>79</v>
      </c>
      <c r="B274" s="50">
        <f t="shared" si="124"/>
        <v>1983</v>
      </c>
      <c r="D274" s="79">
        <f>SEDS_CensusRgn!K31*National_Calibration!X22</f>
        <v>2416.2084993682488</v>
      </c>
      <c r="F274" s="327">
        <f t="shared" si="107"/>
        <v>15468.852374087506</v>
      </c>
      <c r="G274" s="327">
        <f t="shared" si="107"/>
        <v>5491.9035353605832</v>
      </c>
      <c r="H274" s="327">
        <f t="shared" si="107"/>
        <v>929.49629623993155</v>
      </c>
      <c r="I274" s="327">
        <f t="shared" si="111"/>
        <v>21890.252205688023</v>
      </c>
      <c r="J274" s="83"/>
      <c r="K274" s="84">
        <f t="shared" si="108"/>
        <v>27.727742013586102</v>
      </c>
      <c r="L274" s="84">
        <f t="shared" si="108"/>
        <v>4.6180519238109632</v>
      </c>
      <c r="M274" s="84">
        <f t="shared" si="108"/>
        <v>0.74010488901936566</v>
      </c>
      <c r="N274" s="79">
        <f t="shared" si="112"/>
        <v>33.085898826416425</v>
      </c>
      <c r="P274" s="84">
        <f t="shared" si="113"/>
        <v>110.37828512274585</v>
      </c>
      <c r="R274" s="84">
        <f t="shared" si="114"/>
        <v>73.028346971764933</v>
      </c>
      <c r="T274" s="74">
        <f t="shared" si="115"/>
        <v>73.071406230653039</v>
      </c>
      <c r="V274" s="119">
        <f>Weather_Factors!DC42</f>
        <v>0.9994107235496168</v>
      </c>
      <c r="X274" s="125">
        <f t="shared" si="109"/>
        <v>1792.4886308976581</v>
      </c>
      <c r="Y274" s="125">
        <f t="shared" si="109"/>
        <v>840.88365610882033</v>
      </c>
      <c r="Z274" s="125">
        <f t="shared" si="109"/>
        <v>796.24296730744788</v>
      </c>
      <c r="AA274" s="125">
        <f t="shared" si="109"/>
        <v>1511.4443870052487</v>
      </c>
      <c r="AC274" s="71">
        <f t="shared" si="110"/>
        <v>1.0075944163151107</v>
      </c>
      <c r="AD274" s="71"/>
      <c r="AF274" s="73">
        <f t="shared" si="116"/>
        <v>0.99622087773644208</v>
      </c>
      <c r="AG274" s="73">
        <f t="shared" si="117"/>
        <v>0.98901306698617164</v>
      </c>
      <c r="AH274" s="73">
        <f>Wgted_Floorspace!U106</f>
        <v>1.0026617533456554</v>
      </c>
      <c r="AI274" s="73">
        <f t="shared" si="118"/>
        <v>0.99307323263943847</v>
      </c>
      <c r="AJ274" s="73">
        <f t="shared" si="119"/>
        <v>0.98840515412937346</v>
      </c>
      <c r="AK274" s="73">
        <f t="shared" si="120"/>
        <v>1.0049195682920944</v>
      </c>
      <c r="AL274" s="73">
        <f t="shared" si="121"/>
        <v>0.98527546568577451</v>
      </c>
      <c r="AM274" s="73">
        <f t="shared" si="122"/>
        <v>0.98527546568577451</v>
      </c>
      <c r="AN274" s="73"/>
      <c r="AO274" s="73">
        <f t="shared" si="123"/>
        <v>0.98417136872659716</v>
      </c>
      <c r="AR274" s="53"/>
    </row>
    <row r="275" spans="1:44" x14ac:dyDescent="0.2">
      <c r="A275" s="75" t="s">
        <v>79</v>
      </c>
      <c r="B275" s="50">
        <f t="shared" si="124"/>
        <v>1984</v>
      </c>
      <c r="D275" s="79">
        <f>SEDS_CensusRgn!K32*National_Calibration!X23</f>
        <v>2489.2513669789496</v>
      </c>
      <c r="F275" s="327">
        <f t="shared" si="107"/>
        <v>15547.300310781038</v>
      </c>
      <c r="G275" s="327">
        <f t="shared" si="107"/>
        <v>5435.1832672172413</v>
      </c>
      <c r="H275" s="327">
        <f t="shared" si="107"/>
        <v>956.45826243782517</v>
      </c>
      <c r="I275" s="327">
        <f t="shared" si="111"/>
        <v>21938.941840436102</v>
      </c>
      <c r="J275" s="83"/>
      <c r="K275" s="84">
        <f t="shared" si="108"/>
        <v>27.930115380881112</v>
      </c>
      <c r="L275" s="84">
        <f t="shared" si="108"/>
        <v>4.5754285799058492</v>
      </c>
      <c r="M275" s="84">
        <f t="shared" si="108"/>
        <v>0.76544927435835175</v>
      </c>
      <c r="N275" s="79">
        <f t="shared" si="112"/>
        <v>33.270993235145312</v>
      </c>
      <c r="P275" s="84">
        <f t="shared" si="113"/>
        <v>113.46269045624436</v>
      </c>
      <c r="R275" s="84">
        <f t="shared" si="114"/>
        <v>74.817464852521042</v>
      </c>
      <c r="T275" s="74">
        <f t="shared" si="115"/>
        <v>75.132295474467355</v>
      </c>
      <c r="V275" s="119">
        <f>Weather_Factors!DC43</f>
        <v>0.99580964989878018</v>
      </c>
      <c r="X275" s="125">
        <f t="shared" si="109"/>
        <v>1796.4607888556318</v>
      </c>
      <c r="Y275" s="125">
        <f t="shared" si="109"/>
        <v>841.81679898503626</v>
      </c>
      <c r="Z275" s="125">
        <f t="shared" si="109"/>
        <v>800.29553240239807</v>
      </c>
      <c r="AA275" s="125">
        <f t="shared" si="109"/>
        <v>1516.5267986545675</v>
      </c>
      <c r="AC275" s="71">
        <f t="shared" si="110"/>
        <v>1.0360123789879034</v>
      </c>
      <c r="AD275" s="71"/>
      <c r="AF275" s="73">
        <f t="shared" si="116"/>
        <v>0.99843673300433133</v>
      </c>
      <c r="AG275" s="73">
        <f t="shared" si="117"/>
        <v>1.0166499991537583</v>
      </c>
      <c r="AH275" s="73">
        <f>Wgted_Floorspace!U107</f>
        <v>1.0014152184766123</v>
      </c>
      <c r="AI275" s="73">
        <f t="shared" si="118"/>
        <v>0.99641255958364305</v>
      </c>
      <c r="AJ275" s="73">
        <f t="shared" si="119"/>
        <v>0.98484373571248407</v>
      </c>
      <c r="AK275" s="73">
        <f t="shared" si="120"/>
        <v>1.0345482671652637</v>
      </c>
      <c r="AL275" s="73">
        <f t="shared" si="121"/>
        <v>1.0150607037639345</v>
      </c>
      <c r="AM275" s="73">
        <f t="shared" si="122"/>
        <v>1.0150607037639348</v>
      </c>
      <c r="AN275" s="73"/>
      <c r="AO275" s="73">
        <f t="shared" si="123"/>
        <v>0.9826994364791235</v>
      </c>
      <c r="AR275" s="53"/>
    </row>
    <row r="276" spans="1:44" x14ac:dyDescent="0.2">
      <c r="A276" s="75" t="s">
        <v>79</v>
      </c>
      <c r="B276" s="50">
        <f t="shared" si="124"/>
        <v>1985</v>
      </c>
      <c r="D276" s="79">
        <f>SEDS_CensusRgn!K33*National_Calibration!X24</f>
        <v>2452.3177360216837</v>
      </c>
      <c r="F276" s="327">
        <f t="shared" ref="F276:H303" si="125">F51</f>
        <v>15623.482421318467</v>
      </c>
      <c r="G276" s="327">
        <f t="shared" si="125"/>
        <v>5366.3893125931572</v>
      </c>
      <c r="H276" s="327">
        <f t="shared" si="125"/>
        <v>983.42022863571879</v>
      </c>
      <c r="I276" s="327">
        <f t="shared" ref="I276:I301" si="126">SUM(F276:H276)</f>
        <v>21973.291962547344</v>
      </c>
      <c r="J276" s="83"/>
      <c r="K276" s="84">
        <f t="shared" ref="K276:M303" si="127">K51</f>
        <v>28.126507129208015</v>
      </c>
      <c r="L276" s="84">
        <f t="shared" si="127"/>
        <v>4.5228099402393154</v>
      </c>
      <c r="M276" s="84">
        <f t="shared" si="127"/>
        <v>0.79374403547121042</v>
      </c>
      <c r="N276" s="79">
        <f t="shared" ref="N276:N301" si="128">SUM(K276:M276)</f>
        <v>33.443061104918542</v>
      </c>
      <c r="P276" s="84">
        <f t="shared" ref="P276:P301" si="129">D276/I276*1000</f>
        <v>111.60447602487456</v>
      </c>
      <c r="R276" s="84">
        <f t="shared" ref="R276:R301" si="130">D276/N276</f>
        <v>73.328148052243222</v>
      </c>
      <c r="T276" s="74">
        <f t="shared" ref="T276:T301" si="131">R276/V276</f>
        <v>72.520654191280286</v>
      </c>
      <c r="V276" s="119">
        <f>Weather_Factors!DC44</f>
        <v>1.0111346742520151</v>
      </c>
      <c r="X276" s="125">
        <f t="shared" si="109"/>
        <v>1800.2713076841942</v>
      </c>
      <c r="Y276" s="125">
        <f t="shared" si="109"/>
        <v>842.80317300605884</v>
      </c>
      <c r="Z276" s="125">
        <f t="shared" si="109"/>
        <v>807.12600001360283</v>
      </c>
      <c r="AA276" s="125">
        <f t="shared" si="109"/>
        <v>1521.9868357422727</v>
      </c>
      <c r="AC276" s="71">
        <f t="shared" si="110"/>
        <v>1</v>
      </c>
      <c r="AD276" s="71"/>
      <c r="AF276" s="73">
        <f t="shared" si="116"/>
        <v>1</v>
      </c>
      <c r="AG276" s="73">
        <f t="shared" si="117"/>
        <v>1</v>
      </c>
      <c r="AH276" s="73">
        <f>Wgted_Floorspace!U108</f>
        <v>1</v>
      </c>
      <c r="AI276" s="73">
        <f>AA276/AA$229</f>
        <v>1</v>
      </c>
      <c r="AJ276" s="73">
        <f t="shared" si="119"/>
        <v>1</v>
      </c>
      <c r="AK276" s="73">
        <f>AG276/(AH276*AI276*AJ276)</f>
        <v>1</v>
      </c>
      <c r="AL276" s="73">
        <f t="shared" ref="AL276:AL298" si="132">AF276*AH276*AI276*AJ276*AK276</f>
        <v>1</v>
      </c>
      <c r="AM276" s="73">
        <f t="shared" ref="AM276:AM298" si="133">AF276*AG276</f>
        <v>1</v>
      </c>
      <c r="AN276" s="73"/>
      <c r="AO276" s="73">
        <f t="shared" ref="AO276:AO298" si="134">AH276*AI276*AJ276</f>
        <v>1</v>
      </c>
      <c r="AR276" s="53"/>
    </row>
    <row r="277" spans="1:44" x14ac:dyDescent="0.2">
      <c r="A277" s="75" t="s">
        <v>79</v>
      </c>
      <c r="B277" s="50">
        <f t="shared" si="124"/>
        <v>1986</v>
      </c>
      <c r="D277" s="79">
        <f>SEDS_CensusRgn!K34*National_Calibration!X25</f>
        <v>2375.6759713857696</v>
      </c>
      <c r="F277" s="327">
        <f t="shared" si="125"/>
        <v>15709.080298326815</v>
      </c>
      <c r="G277" s="327">
        <f t="shared" si="125"/>
        <v>5279.7019808825062</v>
      </c>
      <c r="H277" s="327">
        <f t="shared" si="125"/>
        <v>1010.3821948336124</v>
      </c>
      <c r="I277" s="327">
        <f t="shared" si="126"/>
        <v>21999.164474042933</v>
      </c>
      <c r="J277" s="83"/>
      <c r="K277" s="84">
        <f t="shared" si="127"/>
        <v>28.325640178595542</v>
      </c>
      <c r="L277" s="84">
        <f t="shared" si="127"/>
        <v>4.5542938450585515</v>
      </c>
      <c r="M277" s="84">
        <f t="shared" si="127"/>
        <v>0.82240683236951806</v>
      </c>
      <c r="N277" s="79">
        <f t="shared" si="128"/>
        <v>33.702340856023611</v>
      </c>
      <c r="P277" s="84">
        <f t="shared" si="129"/>
        <v>107.98937269589747</v>
      </c>
      <c r="R277" s="84">
        <f t="shared" si="130"/>
        <v>70.48993960195989</v>
      </c>
      <c r="T277" s="74">
        <f t="shared" si="131"/>
        <v>72.903401935948651</v>
      </c>
      <c r="V277" s="119">
        <f>Weather_Factors!DC45</f>
        <v>0.96689506566361372</v>
      </c>
      <c r="X277" s="125">
        <f t="shared" si="109"/>
        <v>1803.1380348608013</v>
      </c>
      <c r="Y277" s="125">
        <f t="shared" si="109"/>
        <v>862.60434046265959</v>
      </c>
      <c r="Z277" s="125">
        <f t="shared" si="109"/>
        <v>813.95618071530873</v>
      </c>
      <c r="AA277" s="125">
        <f t="shared" si="109"/>
        <v>1531.9827666995895</v>
      </c>
      <c r="AC277" s="71">
        <f t="shared" si="110"/>
        <v>1.0052777756755866</v>
      </c>
      <c r="AD277" s="71"/>
      <c r="AF277" s="73">
        <f t="shared" si="116"/>
        <v>1.0011774526793566</v>
      </c>
      <c r="AG277" s="73">
        <f t="shared" si="117"/>
        <v>0.96760790016906362</v>
      </c>
      <c r="AH277" s="73">
        <f>Wgted_Floorspace!U109</f>
        <v>0.99826083667690213</v>
      </c>
      <c r="AI277" s="73">
        <f t="shared" ref="AI277:AI301" si="135">AA277/AA$229</f>
        <v>1.0065676855558621</v>
      </c>
      <c r="AJ277" s="73">
        <f t="shared" si="119"/>
        <v>0.95624756057235649</v>
      </c>
      <c r="AK277" s="73">
        <f t="shared" ref="AK277:AK301" si="136">AG277/(AH277*AI277*AJ277)</f>
        <v>1.0070291638626665</v>
      </c>
      <c r="AL277" s="73">
        <f t="shared" si="132"/>
        <v>0.96874721268368447</v>
      </c>
      <c r="AM277" s="73">
        <f t="shared" si="133"/>
        <v>0.96874721268368436</v>
      </c>
      <c r="AN277" s="73"/>
      <c r="AO277" s="73">
        <f t="shared" si="134"/>
        <v>0.96085390065328935</v>
      </c>
      <c r="AR277" s="53"/>
    </row>
    <row r="278" spans="1:44" x14ac:dyDescent="0.2">
      <c r="A278" s="75" t="s">
        <v>79</v>
      </c>
      <c r="B278" s="50">
        <f t="shared" si="124"/>
        <v>1987</v>
      </c>
      <c r="D278" s="79">
        <f>SEDS_CensusRgn!K35*National_Calibration!X26</f>
        <v>2289.9338388786941</v>
      </c>
      <c r="F278" s="327">
        <f t="shared" si="125"/>
        <v>15794.428927298852</v>
      </c>
      <c r="G278" s="327">
        <f t="shared" si="125"/>
        <v>5186.7201132298378</v>
      </c>
      <c r="H278" s="327">
        <f t="shared" si="125"/>
        <v>1033.9435926376066</v>
      </c>
      <c r="I278" s="327">
        <f t="shared" si="126"/>
        <v>22015.092633166296</v>
      </c>
      <c r="J278" s="83"/>
      <c r="K278" s="84">
        <f t="shared" si="127"/>
        <v>28.790105578705244</v>
      </c>
      <c r="L278" s="84">
        <f t="shared" si="127"/>
        <v>4.5562568912631978</v>
      </c>
      <c r="M278" s="84">
        <f t="shared" si="127"/>
        <v>0.84864690173432356</v>
      </c>
      <c r="N278" s="79">
        <f t="shared" si="128"/>
        <v>34.195009371702767</v>
      </c>
      <c r="P278" s="84">
        <f t="shared" si="129"/>
        <v>104.01654342479807</v>
      </c>
      <c r="R278" s="84">
        <f t="shared" si="130"/>
        <v>66.966901923813253</v>
      </c>
      <c r="T278" s="74">
        <f t="shared" si="131"/>
        <v>71.81614520379668</v>
      </c>
      <c r="V278" s="119">
        <f>Weather_Factors!DC46</f>
        <v>0.93247697622557635</v>
      </c>
      <c r="X278" s="125">
        <f t="shared" si="109"/>
        <v>1822.8012998269828</v>
      </c>
      <c r="Y278" s="125">
        <f t="shared" si="109"/>
        <v>878.44664678194056</v>
      </c>
      <c r="Z278" s="125">
        <f t="shared" si="109"/>
        <v>820.78646047741529</v>
      </c>
      <c r="AA278" s="125">
        <f t="shared" si="109"/>
        <v>1553.2530315219803</v>
      </c>
      <c r="AC278" s="71">
        <f t="shared" si="110"/>
        <v>0.99028540220244854</v>
      </c>
      <c r="AD278" s="71"/>
      <c r="AF278" s="73">
        <f t="shared" si="116"/>
        <v>1.0019023399265889</v>
      </c>
      <c r="AG278" s="73">
        <f t="shared" si="117"/>
        <v>0.93201049930662927</v>
      </c>
      <c r="AH278" s="73">
        <f>Wgted_Floorspace!U110</f>
        <v>0.99641989771619721</v>
      </c>
      <c r="AI278" s="73">
        <f t="shared" si="135"/>
        <v>1.0205430132807023</v>
      </c>
      <c r="AJ278" s="73">
        <f t="shared" si="119"/>
        <v>0.92220848515097598</v>
      </c>
      <c r="AK278" s="73">
        <f t="shared" si="136"/>
        <v>0.99384346345570884</v>
      </c>
      <c r="AL278" s="73">
        <f t="shared" si="132"/>
        <v>0.93378350009146038</v>
      </c>
      <c r="AM278" s="73">
        <f t="shared" si="133"/>
        <v>0.93378350009146038</v>
      </c>
      <c r="AN278" s="73"/>
      <c r="AO278" s="73">
        <f t="shared" si="134"/>
        <v>0.937784000778071</v>
      </c>
      <c r="AR278" s="53"/>
    </row>
    <row r="279" spans="1:44" x14ac:dyDescent="0.2">
      <c r="A279" s="75" t="s">
        <v>79</v>
      </c>
      <c r="B279" s="50">
        <f t="shared" si="124"/>
        <v>1988</v>
      </c>
      <c r="D279" s="79">
        <f>SEDS_CensusRgn!K36*National_Calibration!X27</f>
        <v>2527.7357234058613</v>
      </c>
      <c r="F279" s="327">
        <f t="shared" si="125"/>
        <v>15995.031065469613</v>
      </c>
      <c r="G279" s="327">
        <f t="shared" si="125"/>
        <v>5282.029978230189</v>
      </c>
      <c r="H279" s="327">
        <f t="shared" si="125"/>
        <v>1030.7772802407558</v>
      </c>
      <c r="I279" s="327">
        <f t="shared" si="126"/>
        <v>22307.838323940559</v>
      </c>
      <c r="J279" s="83"/>
      <c r="K279" s="84">
        <f t="shared" si="127"/>
        <v>29.454443543563986</v>
      </c>
      <c r="L279" s="84">
        <f t="shared" si="127"/>
        <v>4.7009202082569264</v>
      </c>
      <c r="M279" s="84">
        <f t="shared" si="127"/>
        <v>0.87119325410804727</v>
      </c>
      <c r="N279" s="79">
        <f t="shared" si="128"/>
        <v>35.026557005928964</v>
      </c>
      <c r="P279" s="84">
        <f t="shared" si="129"/>
        <v>113.31154936214143</v>
      </c>
      <c r="R279" s="84">
        <f t="shared" si="130"/>
        <v>72.16626295807464</v>
      </c>
      <c r="T279" s="74">
        <f t="shared" si="131"/>
        <v>71.945931703279598</v>
      </c>
      <c r="V279" s="119">
        <f>Weather_Factors!DC47</f>
        <v>1.0030624560635859</v>
      </c>
      <c r="X279" s="125">
        <f t="shared" si="109"/>
        <v>1841.4746068953139</v>
      </c>
      <c r="Y279" s="125">
        <f t="shared" si="109"/>
        <v>889.98362895169123</v>
      </c>
      <c r="Z279" s="125">
        <f t="shared" si="109"/>
        <v>845.18088515160639</v>
      </c>
      <c r="AA279" s="125">
        <f t="shared" si="109"/>
        <v>1570.1457262373467</v>
      </c>
      <c r="AC279" s="71">
        <f t="shared" si="110"/>
        <v>0.99207505097120607</v>
      </c>
      <c r="AD279" s="71"/>
      <c r="AF279" s="73">
        <f t="shared" si="116"/>
        <v>1.0152251361317839</v>
      </c>
      <c r="AG279" s="73">
        <f t="shared" si="117"/>
        <v>1.0152957425908833</v>
      </c>
      <c r="AH279" s="73">
        <f>Wgted_Floorspace!U111</f>
        <v>0.99683016641807842</v>
      </c>
      <c r="AI279" s="73">
        <f t="shared" si="135"/>
        <v>1.031642120262878</v>
      </c>
      <c r="AJ279" s="73">
        <f t="shared" si="119"/>
        <v>0.99201667355102763</v>
      </c>
      <c r="AK279" s="73">
        <f t="shared" si="136"/>
        <v>0.99522976369790339</v>
      </c>
      <c r="AL279" s="73">
        <f t="shared" si="132"/>
        <v>1.0307537584858499</v>
      </c>
      <c r="AM279" s="73">
        <f t="shared" si="133"/>
        <v>1.0307537584858502</v>
      </c>
      <c r="AN279" s="73"/>
      <c r="AO279" s="73">
        <f t="shared" si="134"/>
        <v>1.0201621571469308</v>
      </c>
      <c r="AR279" s="53"/>
    </row>
    <row r="280" spans="1:44" x14ac:dyDescent="0.2">
      <c r="A280" s="75" t="s">
        <v>79</v>
      </c>
      <c r="B280" s="50">
        <f t="shared" si="124"/>
        <v>1989</v>
      </c>
      <c r="D280" s="79">
        <f>SEDS_CensusRgn!K37*National_Calibration!X28</f>
        <v>2629.976334288895</v>
      </c>
      <c r="F280" s="327">
        <f t="shared" si="125"/>
        <v>16183.619670696955</v>
      </c>
      <c r="G280" s="327">
        <f t="shared" si="125"/>
        <v>5370.7401510076061</v>
      </c>
      <c r="H280" s="327">
        <f t="shared" si="125"/>
        <v>1024.1323405837243</v>
      </c>
      <c r="I280" s="327">
        <f t="shared" si="126"/>
        <v>22578.492162288287</v>
      </c>
      <c r="J280" s="83"/>
      <c r="K280" s="84">
        <f t="shared" si="127"/>
        <v>30.095612538566005</v>
      </c>
      <c r="L280" s="84">
        <f t="shared" si="127"/>
        <v>4.8317327565569261</v>
      </c>
      <c r="M280" s="84">
        <f t="shared" si="127"/>
        <v>0.89055080001019393</v>
      </c>
      <c r="N280" s="79">
        <f t="shared" si="128"/>
        <v>35.817896095133129</v>
      </c>
      <c r="P280" s="84">
        <f t="shared" si="129"/>
        <v>116.48148669031191</v>
      </c>
      <c r="R280" s="84">
        <f t="shared" si="130"/>
        <v>73.426320945920978</v>
      </c>
      <c r="T280" s="74">
        <f t="shared" si="131"/>
        <v>71.404246931166597</v>
      </c>
      <c r="V280" s="119">
        <f>Weather_Factors!DC48</f>
        <v>1.0283186799337531</v>
      </c>
      <c r="X280" s="125">
        <f t="shared" si="109"/>
        <v>1859.6341950039121</v>
      </c>
      <c r="Y280" s="125">
        <f t="shared" si="109"/>
        <v>899.64001621833143</v>
      </c>
      <c r="Z280" s="125">
        <f t="shared" si="109"/>
        <v>869.56613390668542</v>
      </c>
      <c r="AA280" s="125">
        <f t="shared" si="109"/>
        <v>1586.372368787228</v>
      </c>
      <c r="AC280" s="71">
        <f t="shared" si="110"/>
        <v>0.9846056647921424</v>
      </c>
      <c r="AD280" s="71"/>
      <c r="AF280" s="73">
        <f t="shared" si="116"/>
        <v>1.0275425366746358</v>
      </c>
      <c r="AG280" s="73">
        <f t="shared" si="117"/>
        <v>1.0436990597433597</v>
      </c>
      <c r="AH280" s="73">
        <f>Wgted_Floorspace!U112</f>
        <v>0.99718324118266122</v>
      </c>
      <c r="AI280" s="73">
        <f t="shared" si="135"/>
        <v>1.0423036070568603</v>
      </c>
      <c r="AJ280" s="73">
        <f t="shared" si="119"/>
        <v>1.0169947744047547</v>
      </c>
      <c r="AK280" s="73">
        <f t="shared" si="136"/>
        <v>0.98738689553626879</v>
      </c>
      <c r="AL280" s="73">
        <f t="shared" si="132"/>
        <v>1.072445179373624</v>
      </c>
      <c r="AM280" s="73">
        <f t="shared" si="133"/>
        <v>1.072445179373624</v>
      </c>
      <c r="AN280" s="73"/>
      <c r="AO280" s="73">
        <f t="shared" si="134"/>
        <v>1.057031508582567</v>
      </c>
      <c r="AR280" s="53"/>
    </row>
    <row r="281" spans="1:44" x14ac:dyDescent="0.2">
      <c r="A281" s="75" t="s">
        <v>79</v>
      </c>
      <c r="B281" s="50">
        <f t="shared" si="124"/>
        <v>1990</v>
      </c>
      <c r="D281" s="79">
        <f>SEDS_CensusRgn!K38*National_Calibration!X29</f>
        <v>2253.5138555497147</v>
      </c>
      <c r="F281" s="327">
        <f t="shared" si="125"/>
        <v>16140.241734318541</v>
      </c>
      <c r="G281" s="327">
        <f t="shared" si="125"/>
        <v>5415.456631667289</v>
      </c>
      <c r="H281" s="327">
        <f t="shared" si="125"/>
        <v>1066.6136311135151</v>
      </c>
      <c r="I281" s="327">
        <f t="shared" si="126"/>
        <v>22622.311997099347</v>
      </c>
      <c r="J281" s="83"/>
      <c r="K281" s="84">
        <f t="shared" si="127"/>
        <v>30.320710187195541</v>
      </c>
      <c r="L281" s="84">
        <f t="shared" si="127"/>
        <v>4.9120400791324093</v>
      </c>
      <c r="M281" s="84">
        <f t="shared" si="127"/>
        <v>0.95349220470001206</v>
      </c>
      <c r="N281" s="79">
        <f t="shared" si="128"/>
        <v>36.18624247102796</v>
      </c>
      <c r="P281" s="84">
        <f t="shared" si="129"/>
        <v>99.61465723921863</v>
      </c>
      <c r="R281" s="84">
        <f t="shared" si="130"/>
        <v>62.275431259655129</v>
      </c>
      <c r="T281" s="74">
        <f t="shared" si="131"/>
        <v>67.289564622043272</v>
      </c>
      <c r="V281" s="119">
        <f>Weather_Factors!DC49</f>
        <v>0.92548423532605872</v>
      </c>
      <c r="X281" s="125">
        <f t="shared" ref="X281:AA300" si="137">X56</f>
        <v>1878.5784430183269</v>
      </c>
      <c r="Y281" s="125">
        <f t="shared" si="137"/>
        <v>907.04079327473278</v>
      </c>
      <c r="Z281" s="125">
        <f t="shared" si="137"/>
        <v>893.94338951452607</v>
      </c>
      <c r="AA281" s="125">
        <f t="shared" si="137"/>
        <v>1599.5819735696243</v>
      </c>
      <c r="AC281" s="71">
        <f t="shared" si="110"/>
        <v>0.92786758989460427</v>
      </c>
      <c r="AD281" s="71"/>
      <c r="AF281" s="73">
        <f t="shared" si="116"/>
        <v>1.029536768348513</v>
      </c>
      <c r="AG281" s="73">
        <f t="shared" si="117"/>
        <v>0.8925686566282196</v>
      </c>
      <c r="AH281" s="73">
        <f>Wgted_Floorspace!U113</f>
        <v>0.99819410898237437</v>
      </c>
      <c r="AI281" s="73">
        <f t="shared" si="135"/>
        <v>1.0509827917069392</v>
      </c>
      <c r="AJ281" s="73">
        <f t="shared" si="119"/>
        <v>0.91529274872378785</v>
      </c>
      <c r="AK281" s="73">
        <f t="shared" si="136"/>
        <v>0.92954624911635109</v>
      </c>
      <c r="AL281" s="73">
        <f t="shared" si="132"/>
        <v>0.9189322502741909</v>
      </c>
      <c r="AM281" s="73">
        <f t="shared" si="133"/>
        <v>0.91893225027419079</v>
      </c>
      <c r="AN281" s="73"/>
      <c r="AO281" s="73">
        <f t="shared" si="134"/>
        <v>0.96021973890671575</v>
      </c>
      <c r="AR281" s="53"/>
    </row>
    <row r="282" spans="1:44" x14ac:dyDescent="0.2">
      <c r="A282" s="75" t="s">
        <v>79</v>
      </c>
      <c r="B282" s="50">
        <f t="shared" si="124"/>
        <v>1991</v>
      </c>
      <c r="D282" s="79">
        <f>SEDS_CensusRgn!K39*National_Calibration!X30</f>
        <v>2372.3394127781344</v>
      </c>
      <c r="F282" s="327">
        <f t="shared" si="125"/>
        <v>16071.937918666907</v>
      </c>
      <c r="G282" s="327">
        <f t="shared" si="125"/>
        <v>5452.1084753068981</v>
      </c>
      <c r="H282" s="327">
        <f t="shared" si="125"/>
        <v>1108.2548928131475</v>
      </c>
      <c r="I282" s="327">
        <f t="shared" si="126"/>
        <v>22632.301286786951</v>
      </c>
      <c r="J282" s="83"/>
      <c r="K282" s="84">
        <f t="shared" si="127"/>
        <v>30.456156801997462</v>
      </c>
      <c r="L282" s="84">
        <f t="shared" si="127"/>
        <v>4.9645950408966604</v>
      </c>
      <c r="M282" s="84">
        <f t="shared" si="127"/>
        <v>1.0069246621232018</v>
      </c>
      <c r="N282" s="79">
        <f t="shared" si="128"/>
        <v>36.427676505017324</v>
      </c>
      <c r="P282" s="84">
        <f t="shared" si="129"/>
        <v>104.8209540301206</v>
      </c>
      <c r="R282" s="84">
        <f t="shared" si="130"/>
        <v>65.124642590130136</v>
      </c>
      <c r="T282" s="74">
        <f t="shared" si="131"/>
        <v>68.752580281725855</v>
      </c>
      <c r="V282" s="119">
        <f>Weather_Factors!DC50</f>
        <v>0.94723197766935285</v>
      </c>
      <c r="X282" s="125">
        <f t="shared" si="137"/>
        <v>1894.9896991963781</v>
      </c>
      <c r="Y282" s="125">
        <f t="shared" si="137"/>
        <v>910.58258715536738</v>
      </c>
      <c r="Z282" s="125">
        <f t="shared" si="137"/>
        <v>908.56775697806006</v>
      </c>
      <c r="AA282" s="125">
        <f t="shared" si="137"/>
        <v>1609.5436360368844</v>
      </c>
      <c r="AC282" s="71">
        <f t="shared" si="110"/>
        <v>0.94804136901997915</v>
      </c>
      <c r="AD282" s="71"/>
      <c r="AF282" s="73">
        <f t="shared" si="116"/>
        <v>1.0299913788686221</v>
      </c>
      <c r="AG282" s="73">
        <f t="shared" si="117"/>
        <v>0.93921819055678346</v>
      </c>
      <c r="AH282" s="73">
        <f>Wgted_Floorspace!U114</f>
        <v>0.99920910712769795</v>
      </c>
      <c r="AI282" s="73">
        <f t="shared" si="135"/>
        <v>1.0575279616343793</v>
      </c>
      <c r="AJ282" s="73">
        <f t="shared" si="119"/>
        <v>0.93680100365469698</v>
      </c>
      <c r="AK282" s="73">
        <f t="shared" si="136"/>
        <v>0.94879176166157631</v>
      </c>
      <c r="AL282" s="73">
        <f t="shared" si="132"/>
        <v>0.96738663915007383</v>
      </c>
      <c r="AM282" s="73">
        <f t="shared" si="133"/>
        <v>0.96738663915007372</v>
      </c>
      <c r="AN282" s="73"/>
      <c r="AO282" s="73">
        <f t="shared" si="134"/>
        <v>0.98990972361730134</v>
      </c>
      <c r="AR282" s="53"/>
    </row>
    <row r="283" spans="1:44" x14ac:dyDescent="0.2">
      <c r="A283" s="75" t="s">
        <v>79</v>
      </c>
      <c r="B283" s="50">
        <f t="shared" si="124"/>
        <v>1992</v>
      </c>
      <c r="D283" s="79">
        <f>SEDS_CensusRgn!K40*National_Calibration!X31</f>
        <v>2392.81819260167</v>
      </c>
      <c r="F283" s="327">
        <f t="shared" si="125"/>
        <v>16385.884633398047</v>
      </c>
      <c r="G283" s="327">
        <f t="shared" si="125"/>
        <v>5525.9642188087164</v>
      </c>
      <c r="H283" s="327">
        <f t="shared" si="125"/>
        <v>1116.7059878011792</v>
      </c>
      <c r="I283" s="327">
        <f t="shared" si="126"/>
        <v>23028.554840007942</v>
      </c>
      <c r="J283" s="83"/>
      <c r="K283" s="84">
        <f t="shared" si="127"/>
        <v>31.399677334821448</v>
      </c>
      <c r="L283" s="84">
        <f t="shared" si="127"/>
        <v>5.0361892488786557</v>
      </c>
      <c r="M283" s="84">
        <f t="shared" si="127"/>
        <v>1.0312196179445952</v>
      </c>
      <c r="N283" s="79">
        <f t="shared" si="128"/>
        <v>37.467086201644697</v>
      </c>
      <c r="P283" s="84">
        <f t="shared" si="129"/>
        <v>103.90657204613559</v>
      </c>
      <c r="R283" s="84">
        <f t="shared" si="130"/>
        <v>63.864539124385715</v>
      </c>
      <c r="T283" s="74">
        <f t="shared" si="131"/>
        <v>65.687802936150121</v>
      </c>
      <c r="V283" s="119">
        <f>Weather_Factors!DC51</f>
        <v>0.97224349528729626</v>
      </c>
      <c r="X283" s="125">
        <f t="shared" si="137"/>
        <v>1916.2637866265688</v>
      </c>
      <c r="Y283" s="125">
        <f t="shared" si="137"/>
        <v>911.36841453605257</v>
      </c>
      <c r="Z283" s="125">
        <f t="shared" si="137"/>
        <v>923.44773755094786</v>
      </c>
      <c r="AA283" s="125">
        <f t="shared" si="137"/>
        <v>1626.9838234291813</v>
      </c>
      <c r="AC283" s="71">
        <f t="shared" si="110"/>
        <v>0.90578061751748884</v>
      </c>
      <c r="AD283" s="71"/>
      <c r="AF283" s="73">
        <f t="shared" si="116"/>
        <v>1.0480247966148748</v>
      </c>
      <c r="AG283" s="73">
        <f t="shared" si="117"/>
        <v>0.93102513220864691</v>
      </c>
      <c r="AH283" s="73">
        <f>Wgted_Floorspace!U115</f>
        <v>0.9986943108246924</v>
      </c>
      <c r="AI283" s="73">
        <f t="shared" si="135"/>
        <v>1.0689867909637349</v>
      </c>
      <c r="AJ283" s="73">
        <f t="shared" si="119"/>
        <v>0.96153709297578138</v>
      </c>
      <c r="AK283" s="73">
        <f t="shared" si="136"/>
        <v>0.90696483168059883</v>
      </c>
      <c r="AL283" s="73">
        <f t="shared" si="132"/>
        <v>0.9757374248263041</v>
      </c>
      <c r="AM283" s="73">
        <f t="shared" si="133"/>
        <v>0.9757374248263041</v>
      </c>
      <c r="AN283" s="73"/>
      <c r="AO283" s="73">
        <f t="shared" si="134"/>
        <v>1.0265283720907508</v>
      </c>
      <c r="AR283" s="53"/>
    </row>
    <row r="284" spans="1:44" x14ac:dyDescent="0.2">
      <c r="A284" s="75" t="s">
        <v>79</v>
      </c>
      <c r="B284" s="50">
        <f t="shared" si="124"/>
        <v>1993</v>
      </c>
      <c r="D284" s="79">
        <f>SEDS_CensusRgn!K41*National_Calibration!X32</f>
        <v>2462.6366449749698</v>
      </c>
      <c r="F284" s="327">
        <f t="shared" si="125"/>
        <v>16724.448495374676</v>
      </c>
      <c r="G284" s="327">
        <f t="shared" si="125"/>
        <v>5595.6591639499093</v>
      </c>
      <c r="H284" s="327">
        <f t="shared" si="125"/>
        <v>1128.9131576371969</v>
      </c>
      <c r="I284" s="327">
        <f t="shared" si="126"/>
        <v>23449.020816961784</v>
      </c>
      <c r="J284" s="83"/>
      <c r="K284" s="84">
        <f t="shared" si="127"/>
        <v>32.393458847525196</v>
      </c>
      <c r="L284" s="84">
        <f t="shared" si="127"/>
        <v>5.0943160665260594</v>
      </c>
      <c r="M284" s="84">
        <f t="shared" si="127"/>
        <v>1.0592937357584638</v>
      </c>
      <c r="N284" s="79">
        <f t="shared" si="128"/>
        <v>38.547068649809724</v>
      </c>
      <c r="P284" s="84">
        <f t="shared" si="129"/>
        <v>105.02087333188892</v>
      </c>
      <c r="R284" s="84">
        <f t="shared" si="130"/>
        <v>63.886482973514667</v>
      </c>
      <c r="T284" s="74">
        <f t="shared" si="131"/>
        <v>62.470677028005348</v>
      </c>
      <c r="V284" s="119">
        <f>Weather_Factors!DC52</f>
        <v>1.022663528120155</v>
      </c>
      <c r="X284" s="125">
        <f t="shared" si="137"/>
        <v>1936.892499413894</v>
      </c>
      <c r="Y284" s="125">
        <f t="shared" si="137"/>
        <v>910.40499738551671</v>
      </c>
      <c r="Z284" s="125">
        <f t="shared" si="137"/>
        <v>938.33057803627173</v>
      </c>
      <c r="AA284" s="125">
        <f t="shared" si="137"/>
        <v>1643.8668783101939</v>
      </c>
      <c r="AC284" s="71">
        <f t="shared" si="110"/>
        <v>0.86141910500742114</v>
      </c>
      <c r="AD284" s="71"/>
      <c r="AF284" s="73">
        <f t="shared" si="116"/>
        <v>1.0671601167876785</v>
      </c>
      <c r="AG284" s="73">
        <f t="shared" si="117"/>
        <v>0.94100951030388535</v>
      </c>
      <c r="AH284" s="73">
        <f>Wgted_Floorspace!U116</f>
        <v>0.99802114563026167</v>
      </c>
      <c r="AI284" s="73">
        <f t="shared" si="135"/>
        <v>1.0800795642286094</v>
      </c>
      <c r="AJ284" s="73">
        <f t="shared" si="119"/>
        <v>1.0114018974541332</v>
      </c>
      <c r="AK284" s="73">
        <f t="shared" si="136"/>
        <v>0.86312710785644242</v>
      </c>
      <c r="AL284" s="73">
        <f t="shared" si="132"/>
        <v>1.0042078189142103</v>
      </c>
      <c r="AM284" s="73">
        <f t="shared" si="133"/>
        <v>1.0042078189142105</v>
      </c>
      <c r="AN284" s="73"/>
      <c r="AO284" s="73">
        <f t="shared" si="134"/>
        <v>1.0902328309915583</v>
      </c>
      <c r="AR284" s="53"/>
    </row>
    <row r="285" spans="1:44" x14ac:dyDescent="0.2">
      <c r="A285" s="75" t="s">
        <v>79</v>
      </c>
      <c r="B285" s="50">
        <f t="shared" si="124"/>
        <v>1994</v>
      </c>
      <c r="D285" s="79">
        <f>SEDS_CensusRgn!K42*National_Calibration!X33</f>
        <v>2364.1938449529334</v>
      </c>
      <c r="F285" s="327">
        <f t="shared" si="125"/>
        <v>17073.209369981956</v>
      </c>
      <c r="G285" s="327">
        <f t="shared" si="125"/>
        <v>5528.2978255879279</v>
      </c>
      <c r="H285" s="327">
        <f t="shared" si="125"/>
        <v>1127.2676848258491</v>
      </c>
      <c r="I285" s="327">
        <f t="shared" si="126"/>
        <v>23728.774880395733</v>
      </c>
      <c r="J285" s="83"/>
      <c r="K285" s="84">
        <f t="shared" si="127"/>
        <v>33.427823444267688</v>
      </c>
      <c r="L285" s="84">
        <f t="shared" si="127"/>
        <v>5.0399605241358252</v>
      </c>
      <c r="M285" s="84">
        <f t="shared" si="127"/>
        <v>1.0669159982460881</v>
      </c>
      <c r="N285" s="79">
        <f t="shared" si="128"/>
        <v>39.534699966649598</v>
      </c>
      <c r="P285" s="84">
        <f t="shared" si="129"/>
        <v>99.634045873400154</v>
      </c>
      <c r="R285" s="84">
        <f t="shared" si="130"/>
        <v>59.800475201463613</v>
      </c>
      <c r="T285" s="74">
        <f t="shared" si="131"/>
        <v>60.777128673036039</v>
      </c>
      <c r="V285" s="119">
        <f>Weather_Factors!DC53</f>
        <v>0.98393057564751785</v>
      </c>
      <c r="X285" s="125">
        <f t="shared" si="137"/>
        <v>1957.9109422180661</v>
      </c>
      <c r="Y285" s="125">
        <f t="shared" si="137"/>
        <v>911.66588399202817</v>
      </c>
      <c r="Z285" s="125">
        <f t="shared" si="137"/>
        <v>946.46197403495648</v>
      </c>
      <c r="AA285" s="125">
        <f t="shared" si="137"/>
        <v>1666.1079287035768</v>
      </c>
      <c r="AC285" s="71">
        <f t="shared" si="110"/>
        <v>0.83806647017731584</v>
      </c>
      <c r="AD285" s="71"/>
      <c r="AF285" s="73">
        <f t="shared" si="116"/>
        <v>1.0798916667034026</v>
      </c>
      <c r="AG285" s="73">
        <f t="shared" si="117"/>
        <v>0.89274238294164454</v>
      </c>
      <c r="AH285" s="73">
        <f>Wgted_Floorspace!U117</f>
        <v>0.99530967999068476</v>
      </c>
      <c r="AI285" s="73">
        <f t="shared" si="135"/>
        <v>1.0946927329309102</v>
      </c>
      <c r="AJ285" s="73">
        <f t="shared" si="119"/>
        <v>0.9730954745225987</v>
      </c>
      <c r="AK285" s="73">
        <f t="shared" si="136"/>
        <v>0.84201579370267898</v>
      </c>
      <c r="AL285" s="73">
        <f t="shared" si="132"/>
        <v>0.96406505985161983</v>
      </c>
      <c r="AM285" s="73">
        <f t="shared" si="133"/>
        <v>0.96406505985161983</v>
      </c>
      <c r="AN285" s="73"/>
      <c r="AO285" s="73">
        <f t="shared" si="134"/>
        <v>1.0602442253676745</v>
      </c>
      <c r="AR285" s="53"/>
    </row>
    <row r="286" spans="1:44" x14ac:dyDescent="0.2">
      <c r="A286" s="75" t="s">
        <v>79</v>
      </c>
      <c r="B286" s="50">
        <f t="shared" si="124"/>
        <v>1995</v>
      </c>
      <c r="D286" s="79">
        <f>SEDS_CensusRgn!K43*National_Calibration!X34</f>
        <v>2446.4769634044378</v>
      </c>
      <c r="F286" s="327">
        <f t="shared" si="125"/>
        <v>17427.98033720555</v>
      </c>
      <c r="G286" s="327">
        <f t="shared" si="125"/>
        <v>5463.9577840091179</v>
      </c>
      <c r="H286" s="327">
        <f t="shared" si="125"/>
        <v>1128.5931021884671</v>
      </c>
      <c r="I286" s="327">
        <f t="shared" si="126"/>
        <v>24020.531223403137</v>
      </c>
      <c r="J286" s="83"/>
      <c r="K286" s="84">
        <f t="shared" si="127"/>
        <v>34.411476393209959</v>
      </c>
      <c r="L286" s="84">
        <f t="shared" si="127"/>
        <v>5.0066821388109579</v>
      </c>
      <c r="M286" s="84">
        <f t="shared" si="127"/>
        <v>1.0773375372540681</v>
      </c>
      <c r="N286" s="79">
        <f t="shared" si="128"/>
        <v>40.495496069274985</v>
      </c>
      <c r="P286" s="84">
        <f t="shared" si="129"/>
        <v>101.84941126617724</v>
      </c>
      <c r="R286" s="84">
        <f t="shared" si="130"/>
        <v>60.413557083466507</v>
      </c>
      <c r="T286" s="74">
        <f t="shared" si="131"/>
        <v>59.547212396866179</v>
      </c>
      <c r="V286" s="119">
        <f>Weather_Factors!DC54</f>
        <v>1.0145488705806474</v>
      </c>
      <c r="X286" s="125">
        <f t="shared" si="137"/>
        <v>1974.4959385653972</v>
      </c>
      <c r="Y286" s="125">
        <f t="shared" si="137"/>
        <v>916.31054571167658</v>
      </c>
      <c r="Z286" s="125">
        <f t="shared" si="137"/>
        <v>954.58454882011176</v>
      </c>
      <c r="AA286" s="125">
        <f t="shared" si="137"/>
        <v>1685.8701288762645</v>
      </c>
      <c r="AC286" s="71">
        <f t="shared" si="110"/>
        <v>0.82110693927008171</v>
      </c>
      <c r="AD286" s="71"/>
      <c r="AF286" s="73">
        <f t="shared" si="116"/>
        <v>1.0931694378951153</v>
      </c>
      <c r="AG286" s="73">
        <f t="shared" si="117"/>
        <v>0.91259253117658923</v>
      </c>
      <c r="AH286" s="73">
        <f>Wgted_Floorspace!U118</f>
        <v>0.99268454533774264</v>
      </c>
      <c r="AI286" s="73">
        <f t="shared" si="135"/>
        <v>1.1076772080318724</v>
      </c>
      <c r="AJ286" s="73">
        <f t="shared" si="119"/>
        <v>1.003376598998702</v>
      </c>
      <c r="AK286" s="73">
        <f t="shared" si="136"/>
        <v>0.82715797594160712</v>
      </c>
      <c r="AL286" s="73">
        <f t="shared" si="132"/>
        <v>0.99761826433359246</v>
      </c>
      <c r="AM286" s="73">
        <f t="shared" si="133"/>
        <v>0.99761826433359257</v>
      </c>
      <c r="AN286" s="73"/>
      <c r="AO286" s="73">
        <f t="shared" si="134"/>
        <v>1.103286866257593</v>
      </c>
      <c r="AR286" s="53"/>
    </row>
    <row r="287" spans="1:44" x14ac:dyDescent="0.2">
      <c r="A287" s="75" t="s">
        <v>79</v>
      </c>
      <c r="B287" s="50">
        <f t="shared" si="124"/>
        <v>1996</v>
      </c>
      <c r="D287" s="79">
        <f>SEDS_CensusRgn!K44*National_Calibration!X35</f>
        <v>2668.4992464674724</v>
      </c>
      <c r="F287" s="327">
        <f t="shared" si="125"/>
        <v>17555.798197574743</v>
      </c>
      <c r="G287" s="327">
        <f t="shared" si="125"/>
        <v>5453.7981779375959</v>
      </c>
      <c r="H287" s="327">
        <f t="shared" si="125"/>
        <v>1122.071461454161</v>
      </c>
      <c r="I287" s="327">
        <f t="shared" si="126"/>
        <v>24131.667836966499</v>
      </c>
      <c r="J287" s="83"/>
      <c r="K287" s="84">
        <f t="shared" si="127"/>
        <v>34.999393950463556</v>
      </c>
      <c r="L287" s="84">
        <f t="shared" si="127"/>
        <v>5.0359937584062733</v>
      </c>
      <c r="M287" s="84">
        <f t="shared" si="127"/>
        <v>1.0804738468077979</v>
      </c>
      <c r="N287" s="79">
        <f t="shared" si="128"/>
        <v>41.115861555677625</v>
      </c>
      <c r="P287" s="84">
        <f t="shared" si="129"/>
        <v>110.58080462966124</v>
      </c>
      <c r="R287" s="84">
        <f t="shared" si="130"/>
        <v>64.901941623037288</v>
      </c>
      <c r="T287" s="74">
        <f t="shared" si="131"/>
        <v>61.565676494787603</v>
      </c>
      <c r="V287" s="119">
        <f>Weather_Factors!DC55</f>
        <v>1.0541903430320001</v>
      </c>
      <c r="X287" s="125">
        <f t="shared" si="137"/>
        <v>1993.6088098403052</v>
      </c>
      <c r="Y287" s="125">
        <f t="shared" si="137"/>
        <v>923.39202773922239</v>
      </c>
      <c r="Z287" s="125">
        <f t="shared" si="137"/>
        <v>962.92783831035672</v>
      </c>
      <c r="AA287" s="125">
        <f t="shared" si="137"/>
        <v>1703.8135048707079</v>
      </c>
      <c r="AC287" s="71">
        <f t="shared" si="110"/>
        <v>0.84893989417693527</v>
      </c>
      <c r="AD287" s="71"/>
      <c r="AF287" s="73">
        <f t="shared" si="116"/>
        <v>1.0982272423311912</v>
      </c>
      <c r="AG287" s="73">
        <f t="shared" si="117"/>
        <v>0.99082768512810226</v>
      </c>
      <c r="AH287" s="73">
        <f>Wgted_Floorspace!U119</f>
        <v>0.99192376487260059</v>
      </c>
      <c r="AI287" s="73">
        <f t="shared" si="135"/>
        <v>1.1194666503404798</v>
      </c>
      <c r="AJ287" s="73">
        <f t="shared" si="119"/>
        <v>1.0425815372337373</v>
      </c>
      <c r="AK287" s="73">
        <f t="shared" si="136"/>
        <v>0.85585195580627149</v>
      </c>
      <c r="AL287" s="73">
        <f t="shared" si="132"/>
        <v>1.0881539562636335</v>
      </c>
      <c r="AM287" s="73">
        <f t="shared" si="133"/>
        <v>1.0881539562636335</v>
      </c>
      <c r="AN287" s="73"/>
      <c r="AO287" s="73">
        <f t="shared" si="134"/>
        <v>1.1577092023989994</v>
      </c>
      <c r="AR287" s="53"/>
    </row>
    <row r="288" spans="1:44" x14ac:dyDescent="0.2">
      <c r="A288" s="75" t="s">
        <v>79</v>
      </c>
      <c r="B288" s="50">
        <f t="shared" si="124"/>
        <v>1997</v>
      </c>
      <c r="D288" s="79">
        <f>SEDS_CensusRgn!K45*National_Calibration!X36</f>
        <v>2463.5879499397615</v>
      </c>
      <c r="F288" s="327">
        <f t="shared" si="125"/>
        <v>17686.173805432642</v>
      </c>
      <c r="G288" s="327">
        <f t="shared" si="125"/>
        <v>5444.9709743082276</v>
      </c>
      <c r="H288" s="327">
        <f t="shared" si="125"/>
        <v>1114.7101664412905</v>
      </c>
      <c r="I288" s="327">
        <f t="shared" si="126"/>
        <v>24245.85494618216</v>
      </c>
      <c r="J288" s="83"/>
      <c r="K288" s="84">
        <f t="shared" si="127"/>
        <v>35.578380556790293</v>
      </c>
      <c r="L288" s="84">
        <f t="shared" si="127"/>
        <v>5.0687561091213</v>
      </c>
      <c r="M288" s="84">
        <f t="shared" si="127"/>
        <v>1.0826801506612815</v>
      </c>
      <c r="N288" s="79">
        <f t="shared" si="128"/>
        <v>41.729816816572878</v>
      </c>
      <c r="P288" s="84">
        <f t="shared" si="129"/>
        <v>101.6086236351788</v>
      </c>
      <c r="R288" s="84">
        <f t="shared" si="130"/>
        <v>59.036634662660553</v>
      </c>
      <c r="T288" s="74">
        <f t="shared" si="131"/>
        <v>58.442454171975577</v>
      </c>
      <c r="V288" s="119">
        <f>Weather_Factors!DC56</f>
        <v>1.0101669325681724</v>
      </c>
      <c r="X288" s="125">
        <f t="shared" si="137"/>
        <v>2011.649379237793</v>
      </c>
      <c r="Y288" s="125">
        <f t="shared" si="137"/>
        <v>930.90599252740287</v>
      </c>
      <c r="Z288" s="125">
        <f t="shared" si="137"/>
        <v>971.26605933606504</v>
      </c>
      <c r="AA288" s="125">
        <f t="shared" si="137"/>
        <v>1721.1113779736527</v>
      </c>
      <c r="AC288" s="71">
        <f t="shared" si="110"/>
        <v>0.80587323464882032</v>
      </c>
      <c r="AD288" s="71"/>
      <c r="AF288" s="73">
        <f t="shared" si="116"/>
        <v>1.1034238741972899</v>
      </c>
      <c r="AG288" s="73">
        <f t="shared" si="117"/>
        <v>0.91043502244956676</v>
      </c>
      <c r="AH288" s="73">
        <f>Wgted_Floorspace!U120</f>
        <v>0.99117516103543191</v>
      </c>
      <c r="AI288" s="73">
        <f t="shared" si="135"/>
        <v>1.1308319740717514</v>
      </c>
      <c r="AJ288" s="73">
        <f t="shared" si="119"/>
        <v>0.99904291514425747</v>
      </c>
      <c r="AK288" s="73">
        <f t="shared" si="136"/>
        <v>0.81304825456578644</v>
      </c>
      <c r="AL288" s="73">
        <f t="shared" si="132"/>
        <v>1.0045957396761975</v>
      </c>
      <c r="AM288" s="73">
        <f t="shared" si="133"/>
        <v>1.0045957396761975</v>
      </c>
      <c r="AN288" s="73"/>
      <c r="AO288" s="73">
        <f t="shared" si="134"/>
        <v>1.1197798129900547</v>
      </c>
      <c r="AR288" s="53"/>
    </row>
    <row r="289" spans="1:44" x14ac:dyDescent="0.2">
      <c r="A289" s="75" t="s">
        <v>79</v>
      </c>
      <c r="B289" s="50">
        <f t="shared" si="124"/>
        <v>1998</v>
      </c>
      <c r="D289" s="79">
        <f>SEDS_CensusRgn!K46*National_Calibration!X37</f>
        <v>2086.9031329678214</v>
      </c>
      <c r="F289" s="327">
        <f t="shared" si="125"/>
        <v>17833.27269569792</v>
      </c>
      <c r="G289" s="327">
        <f t="shared" si="125"/>
        <v>5329.2820094901372</v>
      </c>
      <c r="H289" s="327">
        <f t="shared" si="125"/>
        <v>1145.4583500765586</v>
      </c>
      <c r="I289" s="327">
        <f t="shared" si="126"/>
        <v>24308.013055264615</v>
      </c>
      <c r="J289" s="83"/>
      <c r="K289" s="84">
        <f t="shared" si="127"/>
        <v>36.220287756800815</v>
      </c>
      <c r="L289" s="84">
        <f t="shared" si="127"/>
        <v>4.9900779441095038</v>
      </c>
      <c r="M289" s="84">
        <f t="shared" si="127"/>
        <v>1.1219604779152998</v>
      </c>
      <c r="N289" s="79">
        <f t="shared" si="128"/>
        <v>42.332326178825618</v>
      </c>
      <c r="P289" s="84">
        <f t="shared" si="129"/>
        <v>85.852477050395578</v>
      </c>
      <c r="R289" s="84">
        <f t="shared" si="130"/>
        <v>49.298097254378575</v>
      </c>
      <c r="T289" s="74">
        <f t="shared" si="131"/>
        <v>56.995531810730242</v>
      </c>
      <c r="V289" s="119">
        <f>Weather_Factors!DC57</f>
        <v>0.8649467017535134</v>
      </c>
      <c r="X289" s="125">
        <f t="shared" si="137"/>
        <v>2031.0510793421872</v>
      </c>
      <c r="Y289" s="125">
        <f t="shared" si="137"/>
        <v>936.35088839798789</v>
      </c>
      <c r="Z289" s="125">
        <f t="shared" si="137"/>
        <v>979.48605275810485</v>
      </c>
      <c r="AA289" s="125">
        <f t="shared" si="137"/>
        <v>1741.4967682707127</v>
      </c>
      <c r="AC289" s="71">
        <f t="shared" si="110"/>
        <v>0.78592136883375285</v>
      </c>
      <c r="AD289" s="71"/>
      <c r="AF289" s="73">
        <f t="shared" si="116"/>
        <v>1.1062526769633205</v>
      </c>
      <c r="AG289" s="73">
        <f t="shared" si="117"/>
        <v>0.7692565756167401</v>
      </c>
      <c r="AH289" s="73">
        <f>Wgted_Floorspace!U121</f>
        <v>0.98892285202051511</v>
      </c>
      <c r="AI289" s="73">
        <f t="shared" si="135"/>
        <v>1.1442259074608783</v>
      </c>
      <c r="AJ289" s="73">
        <f t="shared" si="119"/>
        <v>0.85542185801644677</v>
      </c>
      <c r="AK289" s="73">
        <f t="shared" si="136"/>
        <v>0.79472465140025805</v>
      </c>
      <c r="AL289" s="73">
        <f t="shared" si="132"/>
        <v>0.85099214604765583</v>
      </c>
      <c r="AM289" s="73">
        <f t="shared" si="133"/>
        <v>0.85099214604765572</v>
      </c>
      <c r="AN289" s="73"/>
      <c r="AO289" s="73">
        <f t="shared" si="134"/>
        <v>0.96795358525919051</v>
      </c>
      <c r="AR289" s="53"/>
    </row>
    <row r="290" spans="1:44" x14ac:dyDescent="0.2">
      <c r="A290" s="75" t="s">
        <v>79</v>
      </c>
      <c r="B290" s="50">
        <f t="shared" si="124"/>
        <v>1999</v>
      </c>
      <c r="D290" s="79">
        <f>SEDS_CensusRgn!K47*National_Calibration!X38</f>
        <v>2278.5010795346916</v>
      </c>
      <c r="F290" s="327">
        <f t="shared" si="125"/>
        <v>17993.30441658619</v>
      </c>
      <c r="G290" s="327">
        <f t="shared" si="125"/>
        <v>5216.3045026369837</v>
      </c>
      <c r="H290" s="327">
        <f t="shared" si="125"/>
        <v>1175.5871437926999</v>
      </c>
      <c r="I290" s="327">
        <f t="shared" si="126"/>
        <v>24385.196063015872</v>
      </c>
      <c r="J290" s="83"/>
      <c r="K290" s="84">
        <f t="shared" si="127"/>
        <v>36.929337128787253</v>
      </c>
      <c r="L290" s="84">
        <f t="shared" si="127"/>
        <v>4.9206558996430507</v>
      </c>
      <c r="M290" s="84">
        <f t="shared" si="127"/>
        <v>1.1611264325989594</v>
      </c>
      <c r="N290" s="79">
        <f t="shared" si="128"/>
        <v>43.011119461029267</v>
      </c>
      <c r="P290" s="84">
        <f t="shared" si="129"/>
        <v>93.437882297383297</v>
      </c>
      <c r="R290" s="84">
        <f t="shared" si="130"/>
        <v>52.97469835908722</v>
      </c>
      <c r="T290" s="74">
        <f t="shared" si="131"/>
        <v>57.310747898524781</v>
      </c>
      <c r="V290" s="119">
        <f>Weather_Factors!DC58</f>
        <v>0.92434142462919811</v>
      </c>
      <c r="X290" s="125">
        <f t="shared" si="137"/>
        <v>2052.3932832896371</v>
      </c>
      <c r="Y290" s="125">
        <f t="shared" si="137"/>
        <v>943.32221156865467</v>
      </c>
      <c r="Z290" s="125">
        <f t="shared" si="137"/>
        <v>987.69915844172374</v>
      </c>
      <c r="AA290" s="125">
        <f t="shared" si="137"/>
        <v>1763.8209407822908</v>
      </c>
      <c r="AC290" s="71">
        <f t="shared" si="110"/>
        <v>0.79026793866699141</v>
      </c>
      <c r="AD290" s="71"/>
      <c r="AF290" s="73">
        <f t="shared" si="116"/>
        <v>1.1097652597789867</v>
      </c>
      <c r="AG290" s="73">
        <f t="shared" si="117"/>
        <v>0.83722343068532246</v>
      </c>
      <c r="AH290" s="73">
        <f>Wgted_Floorspace!U122</f>
        <v>0.9866628871041847</v>
      </c>
      <c r="AI290" s="73">
        <f t="shared" si="135"/>
        <v>1.1588936903794411</v>
      </c>
      <c r="AJ290" s="73">
        <f t="shared" si="119"/>
        <v>0.91416252272525211</v>
      </c>
      <c r="AK290" s="73">
        <f t="shared" si="136"/>
        <v>0.80095030328585226</v>
      </c>
      <c r="AL290" s="73">
        <f t="shared" si="132"/>
        <v>0.92912147804755119</v>
      </c>
      <c r="AM290" s="73">
        <f t="shared" si="133"/>
        <v>0.9291214780475513</v>
      </c>
      <c r="AN290" s="73"/>
      <c r="AO290" s="73">
        <f t="shared" si="134"/>
        <v>1.0452876130399873</v>
      </c>
      <c r="AR290" s="53"/>
    </row>
    <row r="291" spans="1:44" x14ac:dyDescent="0.2">
      <c r="A291" s="75" t="s">
        <v>79</v>
      </c>
      <c r="B291" s="50">
        <f t="shared" si="124"/>
        <v>2000</v>
      </c>
      <c r="D291" s="79">
        <f>SEDS_CensusRgn!K48*National_Calibration!X39</f>
        <v>2373.6697950937682</v>
      </c>
      <c r="F291" s="327">
        <f t="shared" si="125"/>
        <v>18037.819502794409</v>
      </c>
      <c r="G291" s="327">
        <f t="shared" si="125"/>
        <v>5220.435014149858</v>
      </c>
      <c r="H291" s="327">
        <f t="shared" si="125"/>
        <v>1186.6848873914662</v>
      </c>
      <c r="I291" s="327">
        <f t="shared" si="126"/>
        <v>24444.939404335735</v>
      </c>
      <c r="J291" s="83"/>
      <c r="K291" s="84">
        <f t="shared" si="127"/>
        <v>37.272562293862826</v>
      </c>
      <c r="L291" s="84">
        <f t="shared" si="127"/>
        <v>4.9945782037292679</v>
      </c>
      <c r="M291" s="84">
        <f t="shared" si="127"/>
        <v>1.1821164998554066</v>
      </c>
      <c r="N291" s="79">
        <f t="shared" si="128"/>
        <v>43.449256997447499</v>
      </c>
      <c r="P291" s="84">
        <f t="shared" si="129"/>
        <v>97.102707265159211</v>
      </c>
      <c r="R291" s="84">
        <f t="shared" si="130"/>
        <v>54.630848928744939</v>
      </c>
      <c r="T291" s="74">
        <f t="shared" si="131"/>
        <v>56.278762039371408</v>
      </c>
      <c r="V291" s="119">
        <f>Weather_Factors!DC59</f>
        <v>0.97071873916711915</v>
      </c>
      <c r="X291" s="125">
        <f t="shared" si="137"/>
        <v>2066.3563180731785</v>
      </c>
      <c r="Y291" s="125">
        <f t="shared" si="137"/>
        <v>956.73601724599382</v>
      </c>
      <c r="Z291" s="125">
        <f t="shared" si="137"/>
        <v>996.1502943328943</v>
      </c>
      <c r="AA291" s="125">
        <f t="shared" si="137"/>
        <v>1777.4336143267763</v>
      </c>
      <c r="AC291" s="71">
        <f t="shared" si="110"/>
        <v>0.77603770494031521</v>
      </c>
      <c r="AD291" s="71"/>
      <c r="AF291" s="73">
        <f t="shared" si="116"/>
        <v>1.1124841669605638</v>
      </c>
      <c r="AG291" s="73">
        <f t="shared" si="117"/>
        <v>0.87006104704543241</v>
      </c>
      <c r="AH291" s="73">
        <f>Wgted_Floorspace!U123</f>
        <v>0.98655902607348434</v>
      </c>
      <c r="AI291" s="73">
        <f t="shared" si="135"/>
        <v>1.1678377056789209</v>
      </c>
      <c r="AJ291" s="73">
        <f t="shared" si="119"/>
        <v>0.96002912755930014</v>
      </c>
      <c r="AK291" s="73">
        <f t="shared" si="136"/>
        <v>0.78661051638131962</v>
      </c>
      <c r="AL291" s="73">
        <f t="shared" si="132"/>
        <v>0.96792913912717382</v>
      </c>
      <c r="AM291" s="73">
        <f t="shared" si="133"/>
        <v>0.96792913912717382</v>
      </c>
      <c r="AN291" s="73"/>
      <c r="AO291" s="73">
        <f t="shared" si="134"/>
        <v>1.1060887553957632</v>
      </c>
      <c r="AR291" s="53"/>
    </row>
    <row r="292" spans="1:44" x14ac:dyDescent="0.2">
      <c r="A292" s="75" t="s">
        <v>79</v>
      </c>
      <c r="B292" s="50">
        <f t="shared" si="124"/>
        <v>2001</v>
      </c>
      <c r="D292" s="79">
        <f>SEDS_CensusRgn!K49*National_Calibration!X40</f>
        <v>2237.929330843448</v>
      </c>
      <c r="F292" s="327">
        <f t="shared" si="125"/>
        <v>18074.942048987734</v>
      </c>
      <c r="G292" s="327">
        <f t="shared" si="125"/>
        <v>5223.4528689288009</v>
      </c>
      <c r="H292" s="327">
        <f t="shared" si="125"/>
        <v>1189.2063968307675</v>
      </c>
      <c r="I292" s="327">
        <f t="shared" si="126"/>
        <v>24487.601314747302</v>
      </c>
      <c r="J292" s="83"/>
      <c r="K292" s="84">
        <f t="shared" si="127"/>
        <v>37.622135310205003</v>
      </c>
      <c r="L292" s="84">
        <f t="shared" si="127"/>
        <v>5.0651576547479458</v>
      </c>
      <c r="M292" s="84">
        <f t="shared" si="127"/>
        <v>1.1946749708649531</v>
      </c>
      <c r="N292" s="79">
        <f t="shared" si="128"/>
        <v>43.881967935817897</v>
      </c>
      <c r="P292" s="84">
        <f t="shared" si="129"/>
        <v>91.390304100372944</v>
      </c>
      <c r="R292" s="84">
        <f t="shared" si="130"/>
        <v>50.998837019266333</v>
      </c>
      <c r="T292" s="74">
        <f t="shared" si="131"/>
        <v>55.580850316109995</v>
      </c>
      <c r="V292" s="119">
        <f>Weather_Factors!DC60</f>
        <v>0.91756129546806209</v>
      </c>
      <c r="X292" s="125">
        <f t="shared" si="137"/>
        <v>2081.4526103729327</v>
      </c>
      <c r="Y292" s="125">
        <f t="shared" si="137"/>
        <v>969.69529195477992</v>
      </c>
      <c r="Z292" s="125">
        <f t="shared" si="137"/>
        <v>1004.5985070789725</v>
      </c>
      <c r="AA292" s="125">
        <f t="shared" si="137"/>
        <v>1792.0076111901831</v>
      </c>
      <c r="AC292" s="71">
        <f t="shared" si="110"/>
        <v>0.76641407797439454</v>
      </c>
      <c r="AF292" s="73">
        <f t="shared" si="116"/>
        <v>1.1144257017330632</v>
      </c>
      <c r="AG292" s="73">
        <f t="shared" si="117"/>
        <v>0.81887669164813559</v>
      </c>
      <c r="AH292" s="73">
        <f>Wgted_Floorspace!U124</f>
        <v>0.98644779759273882</v>
      </c>
      <c r="AI292" s="73">
        <f t="shared" si="135"/>
        <v>1.1774133449164961</v>
      </c>
      <c r="AJ292" s="73">
        <f t="shared" si="119"/>
        <v>0.9074570567435305</v>
      </c>
      <c r="AK292" s="73">
        <f t="shared" si="136"/>
        <v>0.77694337180811834</v>
      </c>
      <c r="AL292" s="73">
        <f t="shared" si="132"/>
        <v>0.91257723172282279</v>
      </c>
      <c r="AM292" s="73">
        <f t="shared" si="133"/>
        <v>0.91257723172282268</v>
      </c>
      <c r="AN292" s="73"/>
      <c r="AO292" s="73">
        <f t="shared" si="134"/>
        <v>1.0539721701240969</v>
      </c>
      <c r="AR292" s="53"/>
    </row>
    <row r="293" spans="1:44" x14ac:dyDescent="0.2">
      <c r="A293" s="75" t="s">
        <v>79</v>
      </c>
      <c r="B293" s="50">
        <f t="shared" si="124"/>
        <v>2002</v>
      </c>
      <c r="D293" s="79">
        <f>SEDS_CensusRgn!K50*National_Calibration!X41</f>
        <v>2348.7322824084831</v>
      </c>
      <c r="F293" s="327">
        <f t="shared" si="125"/>
        <v>18242.239864627376</v>
      </c>
      <c r="G293" s="327">
        <f t="shared" si="125"/>
        <v>5196.048188365703</v>
      </c>
      <c r="H293" s="327">
        <f t="shared" si="125"/>
        <v>1154.4086885536606</v>
      </c>
      <c r="I293" s="327">
        <f t="shared" si="126"/>
        <v>24592.696741546737</v>
      </c>
      <c r="J293" s="83"/>
      <c r="K293" s="84">
        <f t="shared" si="127"/>
        <v>38.254937578634795</v>
      </c>
      <c r="L293" s="84">
        <f t="shared" si="127"/>
        <v>5.1105935643397125</v>
      </c>
      <c r="M293" s="84">
        <f t="shared" si="127"/>
        <v>1.1595227519726508</v>
      </c>
      <c r="N293" s="79">
        <f t="shared" si="128"/>
        <v>44.525053894947156</v>
      </c>
      <c r="P293" s="84">
        <f t="shared" si="129"/>
        <v>95.505275695956939</v>
      </c>
      <c r="R293" s="84">
        <f t="shared" si="130"/>
        <v>52.750801558828087</v>
      </c>
      <c r="T293" s="74">
        <f t="shared" si="131"/>
        <v>55.30109981728117</v>
      </c>
      <c r="V293" s="119">
        <f>Weather_Factors!DC61</f>
        <v>0.95388340798140625</v>
      </c>
      <c r="X293" s="125">
        <f t="shared" si="137"/>
        <v>2097.0526570486036</v>
      </c>
      <c r="Y293" s="125">
        <f t="shared" si="137"/>
        <v>983.55392003150985</v>
      </c>
      <c r="Z293" s="125">
        <f t="shared" si="137"/>
        <v>1004.4300285242982</v>
      </c>
      <c r="AA293" s="125">
        <f t="shared" si="137"/>
        <v>1810.4990421699802</v>
      </c>
      <c r="AC293" s="71">
        <f t="shared" si="110"/>
        <v>0.76255654935791306</v>
      </c>
      <c r="AF293" s="73">
        <f t="shared" si="116"/>
        <v>1.1192085730014452</v>
      </c>
      <c r="AG293" s="73">
        <f t="shared" si="117"/>
        <v>0.85574771817100415</v>
      </c>
      <c r="AH293" s="73">
        <f>Wgted_Floorspace!U125</f>
        <v>0.98523167738292305</v>
      </c>
      <c r="AI293" s="73">
        <f t="shared" si="135"/>
        <v>1.1895628790291082</v>
      </c>
      <c r="AJ293" s="73">
        <f t="shared" si="119"/>
        <v>0.94337918802659959</v>
      </c>
      <c r="AK293" s="73">
        <f t="shared" si="136"/>
        <v>0.77398703966106397</v>
      </c>
      <c r="AL293" s="73">
        <f t="shared" si="132"/>
        <v>0.95776018250341255</v>
      </c>
      <c r="AM293" s="73">
        <f t="shared" si="133"/>
        <v>0.95776018250341244</v>
      </c>
      <c r="AN293" s="73"/>
      <c r="AO293" s="73">
        <f t="shared" si="134"/>
        <v>1.1056357203936438</v>
      </c>
      <c r="AR293" s="53"/>
    </row>
    <row r="294" spans="1:44" x14ac:dyDescent="0.2">
      <c r="A294" s="75" t="s">
        <v>79</v>
      </c>
      <c r="B294" s="50">
        <f t="shared" si="124"/>
        <v>2003</v>
      </c>
      <c r="D294" s="79">
        <f>SEDS_CensusRgn!K51*National_Calibration!X42</f>
        <v>2440.7232545133884</v>
      </c>
      <c r="F294" s="327">
        <f t="shared" si="125"/>
        <v>18419.986795446432</v>
      </c>
      <c r="G294" s="327">
        <f t="shared" si="125"/>
        <v>5166.4173524702455</v>
      </c>
      <c r="H294" s="327">
        <f t="shared" si="125"/>
        <v>1116.8349497491561</v>
      </c>
      <c r="I294" s="327">
        <f t="shared" si="126"/>
        <v>24703.239097665832</v>
      </c>
      <c r="J294" s="83"/>
      <c r="K294" s="84">
        <f t="shared" si="127"/>
        <v>38.911904036932803</v>
      </c>
      <c r="L294" s="84">
        <f t="shared" si="127"/>
        <v>5.1457436585895158</v>
      </c>
      <c r="M294" s="84">
        <f t="shared" si="127"/>
        <v>1.1215944620345364</v>
      </c>
      <c r="N294" s="79">
        <f t="shared" si="128"/>
        <v>45.179242157556857</v>
      </c>
      <c r="P294" s="84">
        <f t="shared" si="129"/>
        <v>98.801750040301727</v>
      </c>
      <c r="R294" s="84">
        <f t="shared" si="130"/>
        <v>54.023111897310642</v>
      </c>
      <c r="T294" s="74">
        <f t="shared" si="131"/>
        <v>54.290923018087049</v>
      </c>
      <c r="V294" s="119">
        <f>Weather_Factors!DC62</f>
        <v>0.99506711056124086</v>
      </c>
      <c r="X294" s="125">
        <f t="shared" si="137"/>
        <v>2112.4827324280241</v>
      </c>
      <c r="Y294" s="125">
        <f t="shared" si="137"/>
        <v>995.99844680166132</v>
      </c>
      <c r="Z294" s="125">
        <f t="shared" si="137"/>
        <v>1004.2616075781381</v>
      </c>
      <c r="AA294" s="125">
        <f t="shared" si="137"/>
        <v>1828.8792809290246</v>
      </c>
      <c r="AC294" s="71">
        <f t="shared" si="110"/>
        <v>0.74862704457807916</v>
      </c>
      <c r="AF294" s="73">
        <f t="shared" si="116"/>
        <v>1.1242393329033984</v>
      </c>
      <c r="AG294" s="73">
        <f t="shared" si="117"/>
        <v>0.88528483408031644</v>
      </c>
      <c r="AH294" s="73">
        <f>Wgted_Floorspace!U126</f>
        <v>0.98394179214955069</v>
      </c>
      <c r="AI294" s="73">
        <f t="shared" si="135"/>
        <v>1.2016393558601843</v>
      </c>
      <c r="AJ294" s="73">
        <f t="shared" si="119"/>
        <v>0.98410937326161807</v>
      </c>
      <c r="AK294" s="73">
        <f t="shared" si="136"/>
        <v>0.76084484931024698</v>
      </c>
      <c r="AL294" s="73">
        <f t="shared" si="132"/>
        <v>0.99527203129595088</v>
      </c>
      <c r="AM294" s="73">
        <f t="shared" si="133"/>
        <v>0.99527203129595065</v>
      </c>
      <c r="AN294" s="73"/>
      <c r="AO294" s="73">
        <f t="shared" si="134"/>
        <v>1.1635550071514345</v>
      </c>
      <c r="AR294" s="53"/>
    </row>
    <row r="295" spans="1:44" x14ac:dyDescent="0.2">
      <c r="A295" s="75" t="s">
        <v>79</v>
      </c>
      <c r="B295" s="50">
        <f t="shared" si="124"/>
        <v>2004</v>
      </c>
      <c r="D295" s="79">
        <f>SEDS_CensusRgn!K52*National_Calibration!X43</f>
        <v>2282.8012257569549</v>
      </c>
      <c r="F295" s="327">
        <f t="shared" si="125"/>
        <v>18614.410299806841</v>
      </c>
      <c r="G295" s="327">
        <f t="shared" si="125"/>
        <v>5105.2694599664583</v>
      </c>
      <c r="H295" s="327">
        <f t="shared" si="125"/>
        <v>1152.3577606399815</v>
      </c>
      <c r="I295" s="327">
        <f t="shared" si="126"/>
        <v>24872.03752041328</v>
      </c>
      <c r="J295" s="83"/>
      <c r="K295" s="84">
        <f t="shared" si="127"/>
        <v>39.651694734282543</v>
      </c>
      <c r="L295" s="84">
        <f t="shared" si="127"/>
        <v>5.1572920658480861</v>
      </c>
      <c r="M295" s="84">
        <f t="shared" si="127"/>
        <v>1.1572334733928205</v>
      </c>
      <c r="N295" s="79">
        <f t="shared" si="128"/>
        <v>45.966220273523447</v>
      </c>
      <c r="P295" s="84">
        <f t="shared" si="129"/>
        <v>91.781834274067279</v>
      </c>
      <c r="R295" s="84">
        <f t="shared" si="130"/>
        <v>49.662582917913937</v>
      </c>
      <c r="T295" s="74">
        <f t="shared" si="131"/>
        <v>52.157234272749093</v>
      </c>
      <c r="V295" s="119">
        <f>Weather_Factors!DC63</f>
        <v>0.9521705590869769</v>
      </c>
      <c r="X295" s="125">
        <f t="shared" si="137"/>
        <v>2130.1612082062038</v>
      </c>
      <c r="Y295" s="125">
        <f t="shared" si="137"/>
        <v>1010.1899823877209</v>
      </c>
      <c r="Z295" s="125">
        <f t="shared" si="137"/>
        <v>1004.2310755560244</v>
      </c>
      <c r="AA295" s="125">
        <f t="shared" si="137"/>
        <v>1848.1083520317743</v>
      </c>
      <c r="AC295" s="71">
        <f t="shared" si="110"/>
        <v>0.71920523683059046</v>
      </c>
      <c r="AF295" s="73">
        <f t="shared" si="116"/>
        <v>1.1319213144214686</v>
      </c>
      <c r="AG295" s="73">
        <f t="shared" si="117"/>
        <v>0.82238488583209524</v>
      </c>
      <c r="AH295" s="73">
        <f>Wgted_Floorspace!U127</f>
        <v>0.98235451809382024</v>
      </c>
      <c r="AI295" s="73">
        <f t="shared" si="135"/>
        <v>1.2142735460195044</v>
      </c>
      <c r="AJ295" s="73">
        <f t="shared" si="119"/>
        <v>0.94168520112451215</v>
      </c>
      <c r="AK295" s="73">
        <f t="shared" si="136"/>
        <v>0.73212391614602657</v>
      </c>
      <c r="AL295" s="73">
        <f t="shared" si="132"/>
        <v>0.93087498093141452</v>
      </c>
      <c r="AM295" s="73">
        <f t="shared" si="133"/>
        <v>0.93087498093141463</v>
      </c>
      <c r="AN295" s="73"/>
      <c r="AO295" s="73">
        <f t="shared" si="134"/>
        <v>1.1232864651672785</v>
      </c>
      <c r="AR295" s="53"/>
    </row>
    <row r="296" spans="1:44" x14ac:dyDescent="0.2">
      <c r="A296" s="75" t="s">
        <v>79</v>
      </c>
      <c r="B296" s="50">
        <f t="shared" si="124"/>
        <v>2005</v>
      </c>
      <c r="D296" s="79">
        <f>SEDS_CensusRgn!K53*National_Calibration!X44</f>
        <v>2286.6634761924088</v>
      </c>
      <c r="F296" s="327">
        <f t="shared" si="125"/>
        <v>18830.941866927955</v>
      </c>
      <c r="G296" s="327">
        <f t="shared" si="125"/>
        <v>5044.1068722375394</v>
      </c>
      <c r="H296" s="327">
        <f t="shared" si="125"/>
        <v>1187.4527146659589</v>
      </c>
      <c r="I296" s="327">
        <f t="shared" si="126"/>
        <v>25062.501453831454</v>
      </c>
      <c r="J296" s="83"/>
      <c r="K296" s="84">
        <f t="shared" si="127"/>
        <v>40.470524607627922</v>
      </c>
      <c r="L296" s="84">
        <f t="shared" si="127"/>
        <v>5.1654366463083505</v>
      </c>
      <c r="M296" s="84">
        <f t="shared" si="127"/>
        <v>1.1924406639312972</v>
      </c>
      <c r="N296" s="79">
        <f t="shared" si="128"/>
        <v>46.828401917867573</v>
      </c>
      <c r="P296" s="84">
        <f t="shared" si="129"/>
        <v>91.238437647764528</v>
      </c>
      <c r="R296" s="84">
        <f t="shared" si="130"/>
        <v>48.830696383852526</v>
      </c>
      <c r="T296" s="74">
        <f t="shared" si="131"/>
        <v>51.320762526168984</v>
      </c>
      <c r="V296" s="119">
        <f>Weather_Factors!DC64</f>
        <v>0.95148033622753081</v>
      </c>
      <c r="X296" s="125">
        <f t="shared" si="137"/>
        <v>2149.1503130124743</v>
      </c>
      <c r="Y296" s="125">
        <f t="shared" si="137"/>
        <v>1024.05376752396</v>
      </c>
      <c r="Z296" s="125">
        <f t="shared" si="137"/>
        <v>1004.2005455911915</v>
      </c>
      <c r="AA296" s="125">
        <f t="shared" si="137"/>
        <v>1868.4648060422812</v>
      </c>
      <c r="AC296" s="71">
        <f t="shared" si="110"/>
        <v>0.7076709814393769</v>
      </c>
      <c r="AF296" s="73">
        <f t="shared" si="116"/>
        <v>1.1405892888762208</v>
      </c>
      <c r="AG296" s="73">
        <f t="shared" si="117"/>
        <v>0.81751593571775005</v>
      </c>
      <c r="AH296" s="73">
        <f>Wgted_Floorspace!U128</f>
        <v>0.98069810130117741</v>
      </c>
      <c r="AI296" s="73">
        <f t="shared" si="135"/>
        <v>1.2276484672293708</v>
      </c>
      <c r="AJ296" s="73">
        <f t="shared" si="119"/>
        <v>0.94100257903961859</v>
      </c>
      <c r="AK296" s="73">
        <f t="shared" si="136"/>
        <v>0.72159921641578406</v>
      </c>
      <c r="AL296" s="73">
        <f t="shared" si="132"/>
        <v>0.93244991976528679</v>
      </c>
      <c r="AM296" s="73">
        <f t="shared" si="133"/>
        <v>0.93244991976528679</v>
      </c>
      <c r="AN296" s="73"/>
      <c r="AO296" s="73">
        <f t="shared" si="134"/>
        <v>1.1329224271866434</v>
      </c>
      <c r="AR296" s="53"/>
    </row>
    <row r="297" spans="1:44" x14ac:dyDescent="0.2">
      <c r="A297" s="75" t="s">
        <v>79</v>
      </c>
      <c r="B297" s="50">
        <f t="shared" si="124"/>
        <v>2006</v>
      </c>
      <c r="D297" s="79">
        <f>SEDS_CensusRgn!K54*National_Calibration!X45</f>
        <v>2012.991223189234</v>
      </c>
      <c r="F297" s="327">
        <f t="shared" si="125"/>
        <v>18842.22384922492</v>
      </c>
      <c r="G297" s="327">
        <f t="shared" si="125"/>
        <v>5090.5277287801146</v>
      </c>
      <c r="H297" s="327">
        <f t="shared" si="125"/>
        <v>1183.0569198988519</v>
      </c>
      <c r="I297" s="327">
        <f t="shared" si="126"/>
        <v>25115.808497903887</v>
      </c>
      <c r="J297" s="83"/>
      <c r="K297" s="84">
        <f t="shared" si="127"/>
        <v>40.826487326003729</v>
      </c>
      <c r="L297" s="84">
        <f t="shared" si="127"/>
        <v>5.2988715771747223</v>
      </c>
      <c r="M297" s="84">
        <f t="shared" si="127"/>
        <v>1.1949467334965385</v>
      </c>
      <c r="N297" s="79">
        <f t="shared" si="128"/>
        <v>47.320305636674988</v>
      </c>
      <c r="P297" s="84">
        <f t="shared" si="129"/>
        <v>80.148374413558457</v>
      </c>
      <c r="R297" s="84">
        <f t="shared" si="130"/>
        <v>42.539691916721083</v>
      </c>
      <c r="T297" s="74">
        <f t="shared" si="131"/>
        <v>48.529300737524657</v>
      </c>
      <c r="V297" s="119">
        <f>Weather_Factors!DC65</f>
        <v>0.87657747526182284</v>
      </c>
      <c r="X297" s="125">
        <f t="shared" si="137"/>
        <v>2166.7552435793368</v>
      </c>
      <c r="Y297" s="125">
        <f t="shared" si="137"/>
        <v>1040.9277504209833</v>
      </c>
      <c r="Z297" s="125">
        <f t="shared" si="137"/>
        <v>1010.0500773865583</v>
      </c>
      <c r="AA297" s="125">
        <f t="shared" si="137"/>
        <v>1884.0845056062697</v>
      </c>
      <c r="AC297" s="71">
        <f t="shared" si="110"/>
        <v>0.66917902601269841</v>
      </c>
      <c r="AF297" s="73">
        <f t="shared" si="116"/>
        <v>1.1430152814932257</v>
      </c>
      <c r="AG297" s="73">
        <f t="shared" si="117"/>
        <v>0.71814659472703302</v>
      </c>
      <c r="AH297" s="73">
        <f>Wgted_Floorspace!U129</f>
        <v>0.98130350005912181</v>
      </c>
      <c r="AI297" s="73">
        <f t="shared" si="135"/>
        <v>1.2379111706885442</v>
      </c>
      <c r="AJ297" s="73">
        <f t="shared" si="119"/>
        <v>0.8669245527657029</v>
      </c>
      <c r="AK297" s="73">
        <f t="shared" si="136"/>
        <v>0.6819287060245699</v>
      </c>
      <c r="AL297" s="73">
        <f t="shared" si="132"/>
        <v>0.82085253212532117</v>
      </c>
      <c r="AM297" s="73">
        <f t="shared" si="133"/>
        <v>0.82085253212532117</v>
      </c>
      <c r="AN297" s="73"/>
      <c r="AO297" s="73">
        <f t="shared" si="134"/>
        <v>1.053110960695</v>
      </c>
      <c r="AR297" s="53"/>
    </row>
    <row r="298" spans="1:44" x14ac:dyDescent="0.2">
      <c r="A298" s="75" t="s">
        <v>79</v>
      </c>
      <c r="B298" s="50">
        <f t="shared" si="124"/>
        <v>2007</v>
      </c>
      <c r="D298" s="79">
        <f>SEDS_CensusRgn!K55*National_Calibration!X46</f>
        <v>2184.0240425472366</v>
      </c>
      <c r="F298" s="327">
        <f t="shared" si="125"/>
        <v>18803.900284466781</v>
      </c>
      <c r="G298" s="327">
        <f t="shared" si="125"/>
        <v>5136.4223392130925</v>
      </c>
      <c r="H298" s="327">
        <f t="shared" si="125"/>
        <v>1177.495825845471</v>
      </c>
      <c r="I298" s="327">
        <f t="shared" si="126"/>
        <v>25117.818449525344</v>
      </c>
      <c r="J298" s="83"/>
      <c r="K298" s="84">
        <f t="shared" si="127"/>
        <v>40.893624239766361</v>
      </c>
      <c r="L298" s="84">
        <f t="shared" si="127"/>
        <v>5.4225158780257798</v>
      </c>
      <c r="M298" s="84">
        <f t="shared" si="127"/>
        <v>1.1962167564505792</v>
      </c>
      <c r="N298" s="79">
        <f t="shared" si="128"/>
        <v>47.51235687424272</v>
      </c>
      <c r="P298" s="84">
        <f t="shared" si="129"/>
        <v>86.951183556647948</v>
      </c>
      <c r="R298" s="84">
        <f t="shared" si="130"/>
        <v>45.967495326068203</v>
      </c>
      <c r="T298" s="74">
        <f t="shared" si="131"/>
        <v>48.915827626074076</v>
      </c>
      <c r="V298" s="119">
        <f>Weather_Factors!DC66</f>
        <v>0.93972641488264841</v>
      </c>
      <c r="X298" s="125">
        <f t="shared" si="137"/>
        <v>2174.7416025997063</v>
      </c>
      <c r="Y298" s="125">
        <f t="shared" si="137"/>
        <v>1055.6989904487718</v>
      </c>
      <c r="Z298" s="125">
        <f t="shared" si="137"/>
        <v>1015.8989358553913</v>
      </c>
      <c r="AA298" s="125">
        <f t="shared" si="137"/>
        <v>1891.579755213199</v>
      </c>
      <c r="AC298" s="71">
        <f t="shared" si="110"/>
        <v>0.67450891296504056</v>
      </c>
      <c r="AF298" s="73">
        <f t="shared" si="116"/>
        <v>1.1431067539783173</v>
      </c>
      <c r="AG298" s="73">
        <f t="shared" si="117"/>
        <v>0.77910122114876601</v>
      </c>
      <c r="AH298" s="73">
        <f>Wgted_Floorspace!U130</f>
        <v>0.98209705258918767</v>
      </c>
      <c r="AI298" s="73">
        <f t="shared" si="135"/>
        <v>1.2428358188069846</v>
      </c>
      <c r="AJ298" s="73">
        <f t="shared" si="119"/>
        <v>0.92937809256497828</v>
      </c>
      <c r="AK298" s="73">
        <f t="shared" si="136"/>
        <v>0.68680474214516174</v>
      </c>
      <c r="AL298" s="73">
        <f t="shared" si="132"/>
        <v>0.8905958679279089</v>
      </c>
      <c r="AM298" s="73">
        <f t="shared" si="133"/>
        <v>0.89059586792790901</v>
      </c>
      <c r="AN298" s="73"/>
      <c r="AO298" s="73">
        <f t="shared" si="134"/>
        <v>1.1343853257555065</v>
      </c>
      <c r="AR298" s="53"/>
    </row>
    <row r="299" spans="1:44" x14ac:dyDescent="0.2">
      <c r="A299" s="75" t="s">
        <v>79</v>
      </c>
      <c r="B299" s="50">
        <f t="shared" si="124"/>
        <v>2008</v>
      </c>
      <c r="D299" s="79">
        <f>SEDS_CensusRgn!K56*National_Calibration!X47</f>
        <v>2349.8028275961892</v>
      </c>
      <c r="F299" s="327">
        <f t="shared" si="125"/>
        <v>18912.213310169507</v>
      </c>
      <c r="G299" s="327">
        <f t="shared" si="125"/>
        <v>5150.1226477679056</v>
      </c>
      <c r="H299" s="327">
        <f t="shared" si="125"/>
        <v>1168.0957895063234</v>
      </c>
      <c r="I299" s="327">
        <f t="shared" si="126"/>
        <v>25230.431747443734</v>
      </c>
      <c r="J299" s="83"/>
      <c r="K299" s="84">
        <f t="shared" si="127"/>
        <v>41.203640994404346</v>
      </c>
      <c r="L299" s="84">
        <f t="shared" si="127"/>
        <v>5.4860092266404923</v>
      </c>
      <c r="M299" s="84">
        <f t="shared" si="127"/>
        <v>1.1935152523046191</v>
      </c>
      <c r="N299" s="79">
        <f t="shared" si="128"/>
        <v>47.883165473349457</v>
      </c>
      <c r="P299" s="84">
        <f t="shared" si="129"/>
        <v>93.133674885855399</v>
      </c>
      <c r="R299" s="84">
        <f t="shared" si="130"/>
        <v>49.073673479336477</v>
      </c>
      <c r="T299" s="74">
        <f t="shared" si="131"/>
        <v>47.267521943603114</v>
      </c>
      <c r="V299" s="119">
        <f>Weather_Factors!DC67</f>
        <v>1.0382112592635671</v>
      </c>
      <c r="X299" s="125">
        <f t="shared" si="137"/>
        <v>2178.6789477595548</v>
      </c>
      <c r="Y299" s="125">
        <f t="shared" si="137"/>
        <v>1065.219141726297</v>
      </c>
      <c r="Z299" s="125">
        <f t="shared" si="137"/>
        <v>1021.7614540063011</v>
      </c>
      <c r="AA299" s="125">
        <f t="shared" si="137"/>
        <v>1897.8337728287518</v>
      </c>
      <c r="AC299" s="71">
        <f t="shared" si="110"/>
        <v>0.65178013726862449</v>
      </c>
      <c r="AF299" s="73">
        <f t="shared" si="116"/>
        <v>1.1482317620158173</v>
      </c>
      <c r="AG299" s="73">
        <f t="shared" si="117"/>
        <v>0.83449766714641116</v>
      </c>
      <c r="AH299" s="73">
        <f>Wgted_Floorspace!U131</f>
        <v>0.98182505992910107</v>
      </c>
      <c r="AI299" s="73">
        <f t="shared" si="135"/>
        <v>1.2469449329390412</v>
      </c>
      <c r="AJ299" s="73">
        <f t="shared" si="119"/>
        <v>1.0267784160716096</v>
      </c>
      <c r="AK299" s="73">
        <f t="shared" si="136"/>
        <v>0.66384548925211839</v>
      </c>
      <c r="AL299" s="73">
        <f>AF299*AH299*AI299*AJ299*AK299</f>
        <v>0.95819672674561285</v>
      </c>
      <c r="AM299" s="73">
        <f>AF299*AG299</f>
        <v>0.95819672674561274</v>
      </c>
      <c r="AN299" s="73"/>
      <c r="AO299" s="73">
        <f>AH299*AI299*AJ299</f>
        <v>1.2570661104989171</v>
      </c>
      <c r="AR299" s="53"/>
    </row>
    <row r="300" spans="1:44" x14ac:dyDescent="0.2">
      <c r="A300" s="75" t="s">
        <v>79</v>
      </c>
      <c r="B300" s="50">
        <f t="shared" si="124"/>
        <v>2009</v>
      </c>
      <c r="D300" s="79">
        <f>SEDS_CensusRgn!K57*National_Calibration!X48</f>
        <v>2218.5420389416727</v>
      </c>
      <c r="F300" s="327">
        <f t="shared" si="125"/>
        <v>18952.18724002397</v>
      </c>
      <c r="G300" s="327">
        <f t="shared" si="125"/>
        <v>5162.7578892668416</v>
      </c>
      <c r="H300" s="327">
        <f t="shared" si="125"/>
        <v>1157.3413811027283</v>
      </c>
      <c r="I300" s="327">
        <f t="shared" si="126"/>
        <v>25272.28651039354</v>
      </c>
      <c r="J300" s="83"/>
      <c r="K300" s="84">
        <f t="shared" si="127"/>
        <v>41.325837764383323</v>
      </c>
      <c r="L300" s="84">
        <f t="shared" si="127"/>
        <v>5.5401323407329413</v>
      </c>
      <c r="M300" s="84">
        <f t="shared" si="127"/>
        <v>1.1893111566074965</v>
      </c>
      <c r="N300" s="79">
        <f t="shared" si="128"/>
        <v>48.055281261723756</v>
      </c>
      <c r="P300" s="84">
        <f t="shared" si="129"/>
        <v>87.785568513132759</v>
      </c>
      <c r="R300" s="84">
        <f t="shared" si="130"/>
        <v>46.166456229000396</v>
      </c>
      <c r="T300" s="74">
        <f t="shared" si="131"/>
        <v>45.766079693666931</v>
      </c>
      <c r="V300" s="119">
        <f>Weather_Factors!DC68</f>
        <v>1.0087483249169116</v>
      </c>
      <c r="X300" s="125">
        <f t="shared" si="137"/>
        <v>2180.5313149877393</v>
      </c>
      <c r="Y300" s="125">
        <f t="shared" si="137"/>
        <v>1073.0955159161435</v>
      </c>
      <c r="Z300" s="125">
        <f t="shared" si="137"/>
        <v>1027.6234618642143</v>
      </c>
      <c r="AA300" s="125">
        <f t="shared" si="137"/>
        <v>1901.5011262222129</v>
      </c>
      <c r="AC300" s="71">
        <f t="shared" si="110"/>
        <v>0.63107648716122222</v>
      </c>
      <c r="AF300" s="73">
        <f t="shared" si="116"/>
        <v>1.1501365636732634</v>
      </c>
      <c r="AG300" s="73">
        <f t="shared" si="117"/>
        <v>0.78657748900292312</v>
      </c>
      <c r="AH300" s="73">
        <f>Wgted_Floorspace!U132</f>
        <v>0.98181154918781344</v>
      </c>
      <c r="AI300" s="73">
        <f t="shared" si="135"/>
        <v>1.2493545157996397</v>
      </c>
      <c r="AJ300" s="73">
        <f t="shared" si="119"/>
        <v>0.99763992928353606</v>
      </c>
      <c r="AK300" s="73">
        <f t="shared" si="136"/>
        <v>0.64276743096296785</v>
      </c>
      <c r="AL300" s="73">
        <f>AF300*AH300*AI300*AJ300*AK300</f>
        <v>0.90467153026456626</v>
      </c>
      <c r="AM300" s="73">
        <f>AF300*AG300</f>
        <v>0.90467153026456615</v>
      </c>
      <c r="AN300" s="73"/>
      <c r="AO300" s="73">
        <f>AH300*AI300*AJ300</f>
        <v>1.2237357574644143</v>
      </c>
      <c r="AR300" s="53"/>
    </row>
    <row r="301" spans="1:44" x14ac:dyDescent="0.2">
      <c r="A301" s="75" t="s">
        <v>79</v>
      </c>
      <c r="B301" s="50">
        <f t="shared" si="124"/>
        <v>2010</v>
      </c>
      <c r="D301" s="79">
        <f>SEDS_CensusRgn!K58*National_Calibration!X49</f>
        <v>2094.3188072123335</v>
      </c>
      <c r="F301" s="327">
        <f t="shared" si="125"/>
        <v>19016.410304283014</v>
      </c>
      <c r="G301" s="327">
        <f t="shared" si="125"/>
        <v>5205.4938232771074</v>
      </c>
      <c r="H301" s="327">
        <f t="shared" si="125"/>
        <v>1166.3001545609588</v>
      </c>
      <c r="I301" s="327">
        <f t="shared" si="126"/>
        <v>25388.204282121078</v>
      </c>
      <c r="J301" s="83"/>
      <c r="K301" s="84">
        <f t="shared" si="127"/>
        <v>41.529504746612517</v>
      </c>
      <c r="L301" s="84">
        <f t="shared" si="127"/>
        <v>5.570219688807974</v>
      </c>
      <c r="M301" s="84">
        <f t="shared" si="127"/>
        <v>1.2019617646933933</v>
      </c>
      <c r="N301" s="79">
        <f t="shared" si="128"/>
        <v>48.301686200113885</v>
      </c>
      <c r="P301" s="84">
        <f t="shared" si="129"/>
        <v>82.491805404575146</v>
      </c>
      <c r="R301" s="84">
        <f t="shared" si="130"/>
        <v>43.359124121165685</v>
      </c>
      <c r="T301" s="74">
        <f t="shared" si="131"/>
        <v>45.270685450875362</v>
      </c>
      <c r="V301" s="119">
        <f>Weather_Factors!DC69</f>
        <v>0.95777485340300461</v>
      </c>
      <c r="X301" s="125">
        <f t="shared" ref="X301:AA301" si="138">X76</f>
        <v>2183.8771924929988</v>
      </c>
      <c r="Y301" s="125">
        <f t="shared" si="138"/>
        <v>1070.0655649421662</v>
      </c>
      <c r="Z301" s="125">
        <f t="shared" si="138"/>
        <v>1030.5767001684562</v>
      </c>
      <c r="AA301" s="125">
        <f t="shared" si="138"/>
        <v>1902.5247183050662</v>
      </c>
      <c r="AC301" s="71">
        <f t="shared" si="110"/>
        <v>0.62424540919707538</v>
      </c>
      <c r="AF301" s="73">
        <f t="shared" si="116"/>
        <v>1.1554119576344921</v>
      </c>
      <c r="AG301" s="73">
        <f t="shared" si="117"/>
        <v>0.73914423814139196</v>
      </c>
      <c r="AH301" s="73">
        <f>Wgted_Floorspace!U133</f>
        <v>0.98218198428448944</v>
      </c>
      <c r="AI301" s="73">
        <f t="shared" si="135"/>
        <v>1.2500270525514798</v>
      </c>
      <c r="AJ301" s="73">
        <f t="shared" si="119"/>
        <v>0.94722778062330493</v>
      </c>
      <c r="AK301" s="73">
        <f t="shared" si="136"/>
        <v>0.63557000554416854</v>
      </c>
      <c r="AL301" s="73">
        <f>AF301*AH301*AI301*AJ301*AK301</f>
        <v>0.85401609116520105</v>
      </c>
      <c r="AM301" s="73">
        <f>AF301*AG301</f>
        <v>0.85401609116520094</v>
      </c>
      <c r="AN301" s="73"/>
      <c r="AO301" s="73">
        <f>AH301*AI301*AJ301</f>
        <v>1.1629627447704116</v>
      </c>
      <c r="AR301" s="53"/>
    </row>
    <row r="302" spans="1:44" x14ac:dyDescent="0.2">
      <c r="A302" s="75" t="s">
        <v>79</v>
      </c>
      <c r="B302" s="50">
        <f t="shared" si="124"/>
        <v>2011</v>
      </c>
      <c r="D302" s="79">
        <f>SEDS_CensusRgn!K59*National_Calibration!X50</f>
        <v>2106.3591395300386</v>
      </c>
      <c r="F302" s="327">
        <f t="shared" si="125"/>
        <v>19085.755755501556</v>
      </c>
      <c r="G302" s="327">
        <f t="shared" si="125"/>
        <v>5242.4196390788538</v>
      </c>
      <c r="H302" s="327">
        <f t="shared" si="125"/>
        <v>1175.06565218997</v>
      </c>
      <c r="I302" s="327">
        <f>SUM(F302:H302)</f>
        <v>25503.241046770378</v>
      </c>
      <c r="J302" s="83"/>
      <c r="K302" s="84">
        <f t="shared" si="127"/>
        <v>41.781623742560129</v>
      </c>
      <c r="L302" s="84">
        <f t="shared" si="127"/>
        <v>5.5816674945065863</v>
      </c>
      <c r="M302" s="84">
        <f t="shared" si="127"/>
        <v>1.2158536307668997</v>
      </c>
      <c r="N302" s="79">
        <f>SUM(K302:M302)</f>
        <v>48.57914486783362</v>
      </c>
      <c r="P302" s="84">
        <f>D302/I302*1000</f>
        <v>82.591821787167675</v>
      </c>
      <c r="R302" s="84">
        <f>D302/N302</f>
        <v>43.359329301919253</v>
      </c>
      <c r="T302" s="74">
        <f>R302/V302</f>
        <v>45.504591079701846</v>
      </c>
      <c r="V302" s="119">
        <f>Weather_Factors!DC70</f>
        <v>0.95285614644849481</v>
      </c>
      <c r="X302" s="125">
        <f t="shared" ref="X302:AA302" si="139">X77</f>
        <v>2189.1521759894886</v>
      </c>
      <c r="Y302" s="125">
        <f t="shared" si="139"/>
        <v>1064.7120754887417</v>
      </c>
      <c r="Z302" s="125">
        <f t="shared" si="139"/>
        <v>1034.7112337943954</v>
      </c>
      <c r="AA302" s="125">
        <f t="shared" si="139"/>
        <v>1904.8224019348897</v>
      </c>
      <c r="AC302" s="71">
        <f t="shared" si="110"/>
        <v>0.62747077487303216</v>
      </c>
      <c r="AF302" s="73">
        <f t="shared" si="116"/>
        <v>1.1606472571447055</v>
      </c>
      <c r="AG302" s="73">
        <f t="shared" si="117"/>
        <v>0.74004040634319623</v>
      </c>
      <c r="AH302" s="73">
        <f>Wgted_Floorspace!U134</f>
        <v>0.98244648136532875</v>
      </c>
      <c r="AI302" s="73">
        <f>AA302/AA$229</f>
        <v>1.2515367131975936</v>
      </c>
      <c r="AJ302" s="73">
        <f t="shared" si="119"/>
        <v>0.94236323875785222</v>
      </c>
      <c r="AK302" s="73">
        <f>AG302/(AH302*AI302*AJ302)</f>
        <v>0.63868188931881698</v>
      </c>
      <c r="AL302" s="73">
        <f>AF302*AH302*AI302*AJ302*AK302</f>
        <v>0.85892586779848401</v>
      </c>
      <c r="AM302" s="73">
        <f>AF302*AG302</f>
        <v>0.85892586779848401</v>
      </c>
      <c r="AN302" s="73"/>
      <c r="AO302" s="73">
        <f>AH302*AI302*AJ302</f>
        <v>1.1586995321449973</v>
      </c>
      <c r="AR302" s="53"/>
    </row>
    <row r="303" spans="1:44" hidden="1" x14ac:dyDescent="0.2">
      <c r="A303" s="75" t="s">
        <v>79</v>
      </c>
      <c r="B303" s="50">
        <f t="shared" si="124"/>
        <v>2012</v>
      </c>
      <c r="D303" s="79">
        <f>SEDS_CensusRgn!K60*National_Calibration!X51</f>
        <v>1874.1820136285576</v>
      </c>
      <c r="F303" s="327">
        <f t="shared" si="125"/>
        <v>19135.378720465858</v>
      </c>
      <c r="G303" s="327">
        <f t="shared" si="125"/>
        <v>5256.0499301404589</v>
      </c>
      <c r="H303" s="327">
        <f t="shared" si="125"/>
        <v>1178.120822885664</v>
      </c>
      <c r="I303" s="327">
        <f>SUM(F303:H303)</f>
        <v>25569.549473491981</v>
      </c>
      <c r="J303" s="83"/>
      <c r="K303" s="84">
        <f t="shared" si="127"/>
        <v>41.89025596429078</v>
      </c>
      <c r="L303" s="84">
        <f t="shared" si="127"/>
        <v>5.5961798299923027</v>
      </c>
      <c r="M303" s="84">
        <f t="shared" si="127"/>
        <v>1.2190148502068936</v>
      </c>
      <c r="N303" s="79">
        <f>SUM(K303:M303)</f>
        <v>48.705450644489979</v>
      </c>
      <c r="P303" s="84">
        <f>D303/I303*1000</f>
        <v>73.297420260436226</v>
      </c>
      <c r="R303" s="84">
        <f>D303/N303</f>
        <v>38.479923475270887</v>
      </c>
      <c r="T303" s="74">
        <f>R303/V303</f>
        <v>47.73822968772452</v>
      </c>
      <c r="V303" s="119">
        <f>Weather_Factors!DC71</f>
        <v>0.8060609647023772</v>
      </c>
      <c r="X303" s="571">
        <f t="shared" ref="X303:AA303" si="140">X78</f>
        <v>2193.3721627866803</v>
      </c>
      <c r="Y303" s="571">
        <f t="shared" si="140"/>
        <v>1064.7120754887417</v>
      </c>
      <c r="Z303" s="571">
        <f t="shared" si="140"/>
        <v>1038.0188606951467</v>
      </c>
      <c r="AA303" s="571">
        <f t="shared" si="140"/>
        <v>1906.6605488387486</v>
      </c>
      <c r="AC303" s="71"/>
      <c r="AF303" s="73"/>
      <c r="AG303" s="73"/>
      <c r="AH303" s="572">
        <f>AH302</f>
        <v>0.98244648136532875</v>
      </c>
      <c r="AI303" s="73"/>
      <c r="AJ303" s="73"/>
      <c r="AK303" s="73"/>
      <c r="AL303" s="73"/>
      <c r="AM303" s="73"/>
      <c r="AN303" s="73"/>
      <c r="AO303" s="73"/>
      <c r="AR303" s="53"/>
    </row>
    <row r="304" spans="1:44" hidden="1" x14ac:dyDescent="0.2">
      <c r="A304" s="75"/>
      <c r="B304" s="50"/>
      <c r="D304" s="79"/>
      <c r="F304" s="327"/>
      <c r="G304" s="327"/>
      <c r="H304" s="327"/>
      <c r="I304" s="327"/>
      <c r="J304" s="83"/>
      <c r="K304" s="84"/>
      <c r="L304" s="84"/>
      <c r="M304" s="84"/>
      <c r="N304" s="79"/>
      <c r="P304" s="84"/>
      <c r="R304" s="84"/>
      <c r="T304" s="74"/>
      <c r="V304" s="119"/>
      <c r="X304" s="125"/>
      <c r="Y304" s="125"/>
      <c r="Z304" s="125"/>
      <c r="AA304" s="125"/>
      <c r="AC304" s="71"/>
      <c r="AF304" s="73"/>
      <c r="AG304" s="73"/>
      <c r="AH304" s="572"/>
      <c r="AI304" s="73"/>
      <c r="AJ304" s="73"/>
      <c r="AK304" s="73"/>
      <c r="AL304" s="73"/>
      <c r="AM304" s="73"/>
      <c r="AN304" s="73"/>
      <c r="AO304" s="73"/>
      <c r="AR304" s="53"/>
    </row>
    <row r="305" spans="1:44" hidden="1" x14ac:dyDescent="0.2">
      <c r="A305" s="50"/>
      <c r="B305" s="50"/>
      <c r="D305" s="83"/>
      <c r="AR305" s="53"/>
    </row>
    <row r="306" spans="1:44" hidden="1" x14ac:dyDescent="0.2">
      <c r="A306" s="18" t="s">
        <v>168</v>
      </c>
      <c r="B306" s="91">
        <f>Base_year</f>
        <v>1985</v>
      </c>
      <c r="D306" s="79"/>
      <c r="F306" s="69"/>
      <c r="G306" s="69"/>
      <c r="H306" s="69"/>
      <c r="I306" s="74">
        <f>INDEX(I240:I301,base_row,1)</f>
        <v>21973.291962547344</v>
      </c>
      <c r="K306" s="84"/>
      <c r="L306" s="84"/>
      <c r="M306" s="84"/>
      <c r="N306" s="79"/>
      <c r="P306" s="74">
        <f>INDEX(P240:P301,base_row,1)</f>
        <v>111.60447602487456</v>
      </c>
      <c r="R306" s="74">
        <f>R276</f>
        <v>73.328148052243222</v>
      </c>
      <c r="T306" s="74">
        <f>INDEX(T240:T301,base_row,1)</f>
        <v>72.520654191280286</v>
      </c>
      <c r="V306" s="71">
        <f>INDEX(V240:V301,base_row,1)</f>
        <v>1.0111346742520151</v>
      </c>
      <c r="AR306" s="53"/>
    </row>
    <row r="307" spans="1:44" hidden="1" x14ac:dyDescent="0.2">
      <c r="A307" s="18" t="s">
        <v>169</v>
      </c>
      <c r="B307" s="91">
        <f>Base_year2</f>
        <v>1996</v>
      </c>
      <c r="D307" s="79"/>
      <c r="F307" s="69"/>
      <c r="G307" s="69"/>
      <c r="H307" s="69"/>
      <c r="I307" s="69"/>
      <c r="K307" s="84"/>
      <c r="L307" s="84"/>
      <c r="M307" s="84"/>
      <c r="N307" s="79"/>
      <c r="AR307" s="53"/>
    </row>
    <row r="308" spans="1:44" x14ac:dyDescent="0.2">
      <c r="D308" s="83"/>
      <c r="AR308" s="53"/>
    </row>
    <row r="309" spans="1:44" x14ac:dyDescent="0.2">
      <c r="D309" s="83"/>
      <c r="AR309" s="53"/>
    </row>
    <row r="310" spans="1:44" x14ac:dyDescent="0.2">
      <c r="D310" s="83"/>
      <c r="AR310" s="53"/>
    </row>
    <row r="311" spans="1:44" x14ac:dyDescent="0.2">
      <c r="D311" s="83"/>
      <c r="AR311" s="53"/>
    </row>
    <row r="312" spans="1:44" x14ac:dyDescent="0.2">
      <c r="AR312" s="53"/>
    </row>
    <row r="313" spans="1:44" x14ac:dyDescent="0.2">
      <c r="AR313" s="53"/>
    </row>
    <row r="314" spans="1:44" x14ac:dyDescent="0.2">
      <c r="AR314" s="53"/>
    </row>
    <row r="315" spans="1:44" x14ac:dyDescent="0.2">
      <c r="AR315" s="53"/>
    </row>
    <row r="316" spans="1:44" x14ac:dyDescent="0.2">
      <c r="AR316" s="53"/>
    </row>
    <row r="317" spans="1:44" x14ac:dyDescent="0.2">
      <c r="AR317" s="53"/>
    </row>
    <row r="318" spans="1:44" x14ac:dyDescent="0.2">
      <c r="AR318" s="53"/>
    </row>
    <row r="319" spans="1:44" x14ac:dyDescent="0.2">
      <c r="AR319" s="53"/>
    </row>
    <row r="320" spans="1:44" x14ac:dyDescent="0.2">
      <c r="AR320" s="53"/>
    </row>
    <row r="321" spans="44:44" x14ac:dyDescent="0.2">
      <c r="AR321" s="53"/>
    </row>
    <row r="322" spans="44:44" x14ac:dyDescent="0.2">
      <c r="AR322" s="53"/>
    </row>
    <row r="323" spans="44:44" x14ac:dyDescent="0.2">
      <c r="AR323" s="53"/>
    </row>
    <row r="324" spans="44:44" x14ac:dyDescent="0.2">
      <c r="AR324" s="53"/>
    </row>
    <row r="325" spans="44:44" x14ac:dyDescent="0.2">
      <c r="AR325" s="53"/>
    </row>
    <row r="326" spans="44:44" x14ac:dyDescent="0.2">
      <c r="AR326" s="53"/>
    </row>
    <row r="327" spans="44:44" x14ac:dyDescent="0.2">
      <c r="AR327" s="53"/>
    </row>
    <row r="328" spans="44:44" x14ac:dyDescent="0.2">
      <c r="AR328" s="53"/>
    </row>
    <row r="329" spans="44:44" x14ac:dyDescent="0.2">
      <c r="AR329" s="53"/>
    </row>
    <row r="330" spans="44:44" x14ac:dyDescent="0.2">
      <c r="AR330" s="53"/>
    </row>
    <row r="331" spans="44:44" x14ac:dyDescent="0.2">
      <c r="AR331" s="53"/>
    </row>
    <row r="332" spans="44:44" x14ac:dyDescent="0.2">
      <c r="AR332" s="53"/>
    </row>
    <row r="333" spans="44:44" x14ac:dyDescent="0.2">
      <c r="AR333" s="53"/>
    </row>
    <row r="334" spans="44:44" x14ac:dyDescent="0.2">
      <c r="AR334" s="53"/>
    </row>
    <row r="335" spans="44:44" x14ac:dyDescent="0.2">
      <c r="AR335" s="53"/>
    </row>
    <row r="336" spans="44:44" x14ac:dyDescent="0.2">
      <c r="AR336" s="53"/>
    </row>
    <row r="337" spans="44:44" x14ac:dyDescent="0.2">
      <c r="AR337" s="53"/>
    </row>
    <row r="338" spans="44:44" x14ac:dyDescent="0.2">
      <c r="AR338" s="53"/>
    </row>
    <row r="339" spans="44:44" x14ac:dyDescent="0.2">
      <c r="AR339" s="53"/>
    </row>
    <row r="340" spans="44:44" x14ac:dyDescent="0.2">
      <c r="AR340" s="53"/>
    </row>
    <row r="341" spans="44:44" x14ac:dyDescent="0.2">
      <c r="AR341" s="53"/>
    </row>
    <row r="342" spans="44:44" x14ac:dyDescent="0.2">
      <c r="AR342" s="53"/>
    </row>
    <row r="343" spans="44:44" x14ac:dyDescent="0.2">
      <c r="AR343" s="53"/>
    </row>
    <row r="344" spans="44:44" x14ac:dyDescent="0.2">
      <c r="AR344" s="53"/>
    </row>
    <row r="345" spans="44:44" x14ac:dyDescent="0.2">
      <c r="AR345" s="53"/>
    </row>
    <row r="346" spans="44:44" x14ac:dyDescent="0.2">
      <c r="AR346" s="53"/>
    </row>
    <row r="347" spans="44:44" x14ac:dyDescent="0.2">
      <c r="AR347" s="53"/>
    </row>
    <row r="348" spans="44:44" x14ac:dyDescent="0.2">
      <c r="AR348" s="53"/>
    </row>
    <row r="349" spans="44:44" x14ac:dyDescent="0.2">
      <c r="AR349" s="53"/>
    </row>
    <row r="350" spans="44:44" x14ac:dyDescent="0.2">
      <c r="AR350" s="53"/>
    </row>
    <row r="351" spans="44:44" x14ac:dyDescent="0.2">
      <c r="AR351" s="53"/>
    </row>
    <row r="352" spans="44:44" x14ac:dyDescent="0.2">
      <c r="AR352" s="53"/>
    </row>
    <row r="353" spans="44:44" x14ac:dyDescent="0.2">
      <c r="AR353" s="53"/>
    </row>
    <row r="354" spans="44:44" x14ac:dyDescent="0.2">
      <c r="AR354" s="53"/>
    </row>
    <row r="355" spans="44:44" x14ac:dyDescent="0.2">
      <c r="AR355" s="53"/>
    </row>
    <row r="356" spans="44:44" x14ac:dyDescent="0.2">
      <c r="AR356" s="53"/>
    </row>
    <row r="357" spans="44:44" x14ac:dyDescent="0.2">
      <c r="AR357" s="53"/>
    </row>
    <row r="358" spans="44:44" x14ac:dyDescent="0.2">
      <c r="AR358" s="53"/>
    </row>
    <row r="359" spans="44:44" x14ac:dyDescent="0.2">
      <c r="AR359" s="53"/>
    </row>
    <row r="360" spans="44:44" x14ac:dyDescent="0.2">
      <c r="AR360" s="53"/>
    </row>
    <row r="361" spans="44:44" x14ac:dyDescent="0.2">
      <c r="AR361" s="53"/>
    </row>
    <row r="362" spans="44:44" x14ac:dyDescent="0.2">
      <c r="AR362" s="53"/>
    </row>
    <row r="363" spans="44:44" x14ac:dyDescent="0.2">
      <c r="AR363" s="53"/>
    </row>
    <row r="364" spans="44:44" x14ac:dyDescent="0.2">
      <c r="AR364" s="53"/>
    </row>
    <row r="365" spans="44:44" x14ac:dyDescent="0.2">
      <c r="AR365" s="53"/>
    </row>
    <row r="366" spans="44:44" x14ac:dyDescent="0.2">
      <c r="AR366" s="53"/>
    </row>
    <row r="367" spans="44:44" x14ac:dyDescent="0.2">
      <c r="AR367" s="53"/>
    </row>
    <row r="368" spans="44:44" x14ac:dyDescent="0.2">
      <c r="AR368" s="53"/>
    </row>
    <row r="369" spans="44:44" x14ac:dyDescent="0.2">
      <c r="AR369" s="53"/>
    </row>
    <row r="370" spans="44:44" x14ac:dyDescent="0.2">
      <c r="AR370" s="53"/>
    </row>
    <row r="371" spans="44:44" x14ac:dyDescent="0.2">
      <c r="AR371" s="53"/>
    </row>
    <row r="372" spans="44:44" x14ac:dyDescent="0.2">
      <c r="AR372" s="53"/>
    </row>
    <row r="373" spans="44:44" x14ac:dyDescent="0.2">
      <c r="AR373" s="53"/>
    </row>
    <row r="374" spans="44:44" x14ac:dyDescent="0.2">
      <c r="AR374" s="53"/>
    </row>
    <row r="375" spans="44:44" x14ac:dyDescent="0.2">
      <c r="AR375" s="53"/>
    </row>
    <row r="376" spans="44:44" x14ac:dyDescent="0.2">
      <c r="AR376" s="53"/>
    </row>
    <row r="377" spans="44:44" x14ac:dyDescent="0.2">
      <c r="AR377" s="53"/>
    </row>
    <row r="378" spans="44:44" x14ac:dyDescent="0.2">
      <c r="AR378" s="53"/>
    </row>
    <row r="379" spans="44:44" x14ac:dyDescent="0.2">
      <c r="AR379" s="53"/>
    </row>
    <row r="380" spans="44:44" x14ac:dyDescent="0.2">
      <c r="AR380" s="53"/>
    </row>
    <row r="381" spans="44:44" x14ac:dyDescent="0.2">
      <c r="AR381" s="53"/>
    </row>
    <row r="382" spans="44:44" x14ac:dyDescent="0.2">
      <c r="AR382" s="53"/>
    </row>
    <row r="383" spans="44:44" x14ac:dyDescent="0.2">
      <c r="AR383" s="53"/>
    </row>
    <row r="384" spans="44:44" x14ac:dyDescent="0.2">
      <c r="AR384" s="53"/>
    </row>
    <row r="385" spans="44:44" x14ac:dyDescent="0.2">
      <c r="AR385" s="53"/>
    </row>
    <row r="386" spans="44:44" x14ac:dyDescent="0.2">
      <c r="AR386" s="53"/>
    </row>
    <row r="387" spans="44:44" x14ac:dyDescent="0.2">
      <c r="AR387" s="53"/>
    </row>
    <row r="388" spans="44:44" x14ac:dyDescent="0.2">
      <c r="AR388" s="53"/>
    </row>
    <row r="389" spans="44:44" x14ac:dyDescent="0.2">
      <c r="AR389" s="53"/>
    </row>
    <row r="390" spans="44:44" x14ac:dyDescent="0.2">
      <c r="AR390" s="53"/>
    </row>
    <row r="391" spans="44:44" x14ac:dyDescent="0.2">
      <c r="AR391" s="53"/>
    </row>
    <row r="392" spans="44:44" x14ac:dyDescent="0.2">
      <c r="AR392" s="53"/>
    </row>
    <row r="393" spans="44:44" x14ac:dyDescent="0.2">
      <c r="AR393" s="53"/>
    </row>
    <row r="394" spans="44:44" x14ac:dyDescent="0.2">
      <c r="AR394" s="53"/>
    </row>
    <row r="395" spans="44:44" x14ac:dyDescent="0.2">
      <c r="AR395" s="53"/>
    </row>
    <row r="396" spans="44:44" x14ac:dyDescent="0.2">
      <c r="AR396" s="53"/>
    </row>
    <row r="397" spans="44:44" x14ac:dyDescent="0.2">
      <c r="AR397" s="53"/>
    </row>
    <row r="398" spans="44:44" x14ac:dyDescent="0.2">
      <c r="AR398" s="53"/>
    </row>
    <row r="399" spans="44:44" x14ac:dyDescent="0.2">
      <c r="AR399" s="53"/>
    </row>
    <row r="400" spans="44:44" x14ac:dyDescent="0.2">
      <c r="AR400" s="53"/>
    </row>
    <row r="401" spans="44:44" x14ac:dyDescent="0.2">
      <c r="AR401" s="53"/>
    </row>
    <row r="402" spans="44:44" x14ac:dyDescent="0.2">
      <c r="AR402" s="53"/>
    </row>
    <row r="403" spans="44:44" x14ac:dyDescent="0.2">
      <c r="AR403" s="53"/>
    </row>
    <row r="404" spans="44:44" x14ac:dyDescent="0.2">
      <c r="AR404" s="53"/>
    </row>
    <row r="405" spans="44:44" x14ac:dyDescent="0.2">
      <c r="AR405" s="53"/>
    </row>
    <row r="406" spans="44:44" x14ac:dyDescent="0.2">
      <c r="AR406" s="53"/>
    </row>
    <row r="407" spans="44:44" x14ac:dyDescent="0.2">
      <c r="AR407" s="53"/>
    </row>
    <row r="408" spans="44:44" x14ac:dyDescent="0.2">
      <c r="AR408" s="53"/>
    </row>
    <row r="409" spans="44:44" x14ac:dyDescent="0.2">
      <c r="AR409" s="53"/>
    </row>
    <row r="410" spans="44:44" x14ac:dyDescent="0.2">
      <c r="AR410" s="53"/>
    </row>
    <row r="411" spans="44:44" x14ac:dyDescent="0.2">
      <c r="AR411" s="53"/>
    </row>
    <row r="412" spans="44:44" x14ac:dyDescent="0.2">
      <c r="AR412" s="53"/>
    </row>
    <row r="413" spans="44:44" x14ac:dyDescent="0.2">
      <c r="AR413" s="53"/>
    </row>
    <row r="414" spans="44:44" x14ac:dyDescent="0.2">
      <c r="AR414" s="53"/>
    </row>
    <row r="415" spans="44:44" x14ac:dyDescent="0.2">
      <c r="AR415" s="53"/>
    </row>
    <row r="416" spans="44:44" x14ac:dyDescent="0.2">
      <c r="AR416" s="53"/>
    </row>
    <row r="417" spans="44:44" x14ac:dyDescent="0.2">
      <c r="AR417" s="53"/>
    </row>
    <row r="418" spans="44:44" x14ac:dyDescent="0.2">
      <c r="AR418" s="53"/>
    </row>
    <row r="419" spans="44:44" x14ac:dyDescent="0.2">
      <c r="AR419" s="53"/>
    </row>
    <row r="420" spans="44:44" x14ac:dyDescent="0.2">
      <c r="AR420" s="53"/>
    </row>
    <row r="421" spans="44:44" x14ac:dyDescent="0.2">
      <c r="AR421" s="53"/>
    </row>
    <row r="422" spans="44:44" x14ac:dyDescent="0.2">
      <c r="AR422" s="53"/>
    </row>
    <row r="423" spans="44:44" x14ac:dyDescent="0.2">
      <c r="AR423" s="53"/>
    </row>
    <row r="424" spans="44:44" x14ac:dyDescent="0.2">
      <c r="AR424" s="53"/>
    </row>
    <row r="425" spans="44:44" x14ac:dyDescent="0.2">
      <c r="AR425" s="53"/>
    </row>
    <row r="426" spans="44:44" x14ac:dyDescent="0.2">
      <c r="AR426" s="53"/>
    </row>
    <row r="427" spans="44:44" x14ac:dyDescent="0.2">
      <c r="AR427" s="53"/>
    </row>
    <row r="428" spans="44:44" x14ac:dyDescent="0.2">
      <c r="AR428" s="53"/>
    </row>
    <row r="429" spans="44:44" x14ac:dyDescent="0.2">
      <c r="AR429" s="53"/>
    </row>
    <row r="430" spans="44:44" x14ac:dyDescent="0.2">
      <c r="AR430" s="53"/>
    </row>
    <row r="431" spans="44:44" x14ac:dyDescent="0.2">
      <c r="AR431" s="53"/>
    </row>
    <row r="432" spans="44:44" x14ac:dyDescent="0.2">
      <c r="AR432" s="53"/>
    </row>
    <row r="433" spans="44:44" x14ac:dyDescent="0.2">
      <c r="AR433" s="53"/>
    </row>
    <row r="434" spans="44:44" x14ac:dyDescent="0.2">
      <c r="AR434" s="53"/>
    </row>
    <row r="435" spans="44:44" x14ac:dyDescent="0.2">
      <c r="AR435" s="53"/>
    </row>
    <row r="436" spans="44:44" x14ac:dyDescent="0.2">
      <c r="AR436" s="53"/>
    </row>
    <row r="437" spans="44:44" x14ac:dyDescent="0.2">
      <c r="AR437" s="53"/>
    </row>
    <row r="438" spans="44:44" x14ac:dyDescent="0.2">
      <c r="AR438" s="53"/>
    </row>
    <row r="439" spans="44:44" x14ac:dyDescent="0.2">
      <c r="AR439" s="53"/>
    </row>
    <row r="440" spans="44:44" x14ac:dyDescent="0.2">
      <c r="AR440" s="53"/>
    </row>
    <row r="441" spans="44:44" x14ac:dyDescent="0.2">
      <c r="AR441" s="53"/>
    </row>
    <row r="442" spans="44:44" x14ac:dyDescent="0.2">
      <c r="AR442" s="53"/>
    </row>
    <row r="443" spans="44:44" x14ac:dyDescent="0.2">
      <c r="AR443" s="53"/>
    </row>
    <row r="444" spans="44:44" x14ac:dyDescent="0.2">
      <c r="AR444" s="53"/>
    </row>
    <row r="445" spans="44:44" x14ac:dyDescent="0.2">
      <c r="AR445" s="53"/>
    </row>
    <row r="446" spans="44:44" x14ac:dyDescent="0.2">
      <c r="AR446" s="53"/>
    </row>
    <row r="447" spans="44:44" x14ac:dyDescent="0.2">
      <c r="AR447" s="53"/>
    </row>
    <row r="448" spans="44:44" x14ac:dyDescent="0.2">
      <c r="AR448" s="53"/>
    </row>
    <row r="449" spans="44:44" x14ac:dyDescent="0.2">
      <c r="AR449" s="53"/>
    </row>
    <row r="450" spans="44:44" x14ac:dyDescent="0.2">
      <c r="AR450" s="53"/>
    </row>
    <row r="451" spans="44:44" x14ac:dyDescent="0.2">
      <c r="AR451" s="53"/>
    </row>
    <row r="452" spans="44:44" x14ac:dyDescent="0.2">
      <c r="AR452" s="53"/>
    </row>
    <row r="453" spans="44:44" x14ac:dyDescent="0.2">
      <c r="AR453" s="53"/>
    </row>
    <row r="454" spans="44:44" x14ac:dyDescent="0.2">
      <c r="AR454" s="53"/>
    </row>
    <row r="455" spans="44:44" x14ac:dyDescent="0.2">
      <c r="AR455" s="53"/>
    </row>
    <row r="456" spans="44:44" x14ac:dyDescent="0.2">
      <c r="AR456" s="53"/>
    </row>
    <row r="457" spans="44:44" x14ac:dyDescent="0.2">
      <c r="AR457" s="53"/>
    </row>
    <row r="458" spans="44:44" x14ac:dyDescent="0.2">
      <c r="AR458" s="53"/>
    </row>
    <row r="459" spans="44:44" x14ac:dyDescent="0.2">
      <c r="AR459" s="53"/>
    </row>
    <row r="460" spans="44:44" x14ac:dyDescent="0.2">
      <c r="AR460" s="53"/>
    </row>
    <row r="461" spans="44:44" x14ac:dyDescent="0.2">
      <c r="AR461" s="53"/>
    </row>
    <row r="462" spans="44:44" x14ac:dyDescent="0.2">
      <c r="AR462" s="53"/>
    </row>
    <row r="463" spans="44:44" x14ac:dyDescent="0.2">
      <c r="AR463" s="53"/>
    </row>
    <row r="464" spans="44:44" x14ac:dyDescent="0.2">
      <c r="AR464" s="53"/>
    </row>
    <row r="465" spans="44:44" x14ac:dyDescent="0.2">
      <c r="AR465" s="53"/>
    </row>
    <row r="466" spans="44:44" x14ac:dyDescent="0.2">
      <c r="AR466" s="53"/>
    </row>
    <row r="467" spans="44:44" x14ac:dyDescent="0.2">
      <c r="AR467" s="53"/>
    </row>
    <row r="468" spans="44:44" x14ac:dyDescent="0.2">
      <c r="AR468" s="53"/>
    </row>
    <row r="469" spans="44:44" x14ac:dyDescent="0.2">
      <c r="AR469" s="53"/>
    </row>
    <row r="470" spans="44:44" x14ac:dyDescent="0.2">
      <c r="AR470" s="53"/>
    </row>
    <row r="471" spans="44:44" x14ac:dyDescent="0.2">
      <c r="AR471" s="53"/>
    </row>
    <row r="472" spans="44:44" x14ac:dyDescent="0.2">
      <c r="AR472" s="53"/>
    </row>
    <row r="473" spans="44:44" x14ac:dyDescent="0.2">
      <c r="AR473" s="53"/>
    </row>
    <row r="474" spans="44:44" x14ac:dyDescent="0.2">
      <c r="AR474" s="53"/>
    </row>
    <row r="475" spans="44:44" x14ac:dyDescent="0.2">
      <c r="AR475" s="53"/>
    </row>
    <row r="476" spans="44:44" x14ac:dyDescent="0.2">
      <c r="AR476" s="53"/>
    </row>
    <row r="477" spans="44:44" x14ac:dyDescent="0.2">
      <c r="AR477" s="53"/>
    </row>
    <row r="478" spans="44:44" x14ac:dyDescent="0.2">
      <c r="AR478" s="53"/>
    </row>
    <row r="479" spans="44:44" x14ac:dyDescent="0.2">
      <c r="AR479" s="53"/>
    </row>
    <row r="480" spans="44:44" x14ac:dyDescent="0.2">
      <c r="AR480" s="53"/>
    </row>
    <row r="481" spans="44:44" x14ac:dyDescent="0.2">
      <c r="AR481" s="53"/>
    </row>
    <row r="482" spans="44:44" x14ac:dyDescent="0.2">
      <c r="AR482" s="53"/>
    </row>
    <row r="483" spans="44:44" x14ac:dyDescent="0.2">
      <c r="AR483" s="53"/>
    </row>
    <row r="484" spans="44:44" x14ac:dyDescent="0.2">
      <c r="AR484" s="53"/>
    </row>
    <row r="485" spans="44:44" x14ac:dyDescent="0.2">
      <c r="AR485" s="53"/>
    </row>
    <row r="486" spans="44:44" x14ac:dyDescent="0.2">
      <c r="AR486" s="53"/>
    </row>
    <row r="487" spans="44:44" x14ac:dyDescent="0.2">
      <c r="AR487" s="53"/>
    </row>
    <row r="488" spans="44:44" x14ac:dyDescent="0.2">
      <c r="AR488" s="53"/>
    </row>
    <row r="489" spans="44:44" x14ac:dyDescent="0.2">
      <c r="AR489" s="53"/>
    </row>
    <row r="490" spans="44:44" x14ac:dyDescent="0.2">
      <c r="AR490" s="53"/>
    </row>
    <row r="491" spans="44:44" x14ac:dyDescent="0.2">
      <c r="AR491" s="53"/>
    </row>
    <row r="492" spans="44:44" x14ac:dyDescent="0.2">
      <c r="AR492" s="53"/>
    </row>
    <row r="493" spans="44:44" x14ac:dyDescent="0.2">
      <c r="AR493" s="53"/>
    </row>
    <row r="494" spans="44:44" x14ac:dyDescent="0.2">
      <c r="AR494" s="53"/>
    </row>
    <row r="495" spans="44:44" x14ac:dyDescent="0.2">
      <c r="AR495" s="53"/>
    </row>
    <row r="496" spans="44:44" x14ac:dyDescent="0.2">
      <c r="AR496" s="53"/>
    </row>
    <row r="497" spans="44:44" x14ac:dyDescent="0.2">
      <c r="AR497" s="53"/>
    </row>
    <row r="498" spans="44:44" x14ac:dyDescent="0.2">
      <c r="AR498" s="53"/>
    </row>
    <row r="499" spans="44:44" x14ac:dyDescent="0.2">
      <c r="AR499" s="53"/>
    </row>
    <row r="500" spans="44:44" x14ac:dyDescent="0.2">
      <c r="AR500" s="53"/>
    </row>
    <row r="501" spans="44:44" x14ac:dyDescent="0.2">
      <c r="AR501" s="53"/>
    </row>
    <row r="502" spans="44:44" x14ac:dyDescent="0.2">
      <c r="AR502" s="53"/>
    </row>
    <row r="503" spans="44:44" x14ac:dyDescent="0.2">
      <c r="AR503" s="53"/>
    </row>
    <row r="504" spans="44:44" x14ac:dyDescent="0.2">
      <c r="AR504" s="53"/>
    </row>
    <row r="505" spans="44:44" x14ac:dyDescent="0.2">
      <c r="AR505" s="53"/>
    </row>
    <row r="506" spans="44:44" x14ac:dyDescent="0.2">
      <c r="AR506" s="53"/>
    </row>
    <row r="507" spans="44:44" x14ac:dyDescent="0.2">
      <c r="AR507" s="53"/>
    </row>
    <row r="508" spans="44:44" x14ac:dyDescent="0.2">
      <c r="AR508" s="53"/>
    </row>
    <row r="509" spans="44:44" x14ac:dyDescent="0.2">
      <c r="AR509" s="53"/>
    </row>
    <row r="510" spans="44:44" x14ac:dyDescent="0.2">
      <c r="AR510" s="53"/>
    </row>
    <row r="511" spans="44:44" x14ac:dyDescent="0.2">
      <c r="AR511" s="53"/>
    </row>
    <row r="512" spans="44:44" x14ac:dyDescent="0.2">
      <c r="AR512" s="53"/>
    </row>
    <row r="513" spans="44:44" x14ac:dyDescent="0.2">
      <c r="AR513" s="53"/>
    </row>
    <row r="514" spans="44:44" x14ac:dyDescent="0.2">
      <c r="AR514" s="53"/>
    </row>
    <row r="515" spans="44:44" x14ac:dyDescent="0.2">
      <c r="AR515" s="53"/>
    </row>
    <row r="516" spans="44:44" x14ac:dyDescent="0.2">
      <c r="AR516" s="53"/>
    </row>
    <row r="517" spans="44:44" x14ac:dyDescent="0.2">
      <c r="AR517" s="53"/>
    </row>
    <row r="518" spans="44:44" x14ac:dyDescent="0.2">
      <c r="AR518" s="53"/>
    </row>
    <row r="519" spans="44:44" x14ac:dyDescent="0.2">
      <c r="AR519" s="53"/>
    </row>
    <row r="520" spans="44:44" x14ac:dyDescent="0.2">
      <c r="AR520" s="53"/>
    </row>
    <row r="521" spans="44:44" x14ac:dyDescent="0.2">
      <c r="AR521" s="53"/>
    </row>
    <row r="522" spans="44:44" x14ac:dyDescent="0.2">
      <c r="AR522" s="53"/>
    </row>
    <row r="523" spans="44:44" x14ac:dyDescent="0.2">
      <c r="AR523" s="53"/>
    </row>
    <row r="524" spans="44:44" x14ac:dyDescent="0.2">
      <c r="AR524" s="53"/>
    </row>
    <row r="525" spans="44:44" x14ac:dyDescent="0.2">
      <c r="AR525" s="53"/>
    </row>
    <row r="526" spans="44:44" x14ac:dyDescent="0.2">
      <c r="AR526" s="53"/>
    </row>
    <row r="527" spans="44:44" x14ac:dyDescent="0.2">
      <c r="AR527" s="53"/>
    </row>
    <row r="528" spans="44:44" x14ac:dyDescent="0.2">
      <c r="AR528" s="53"/>
    </row>
    <row r="529" spans="44:44" x14ac:dyDescent="0.2">
      <c r="AR529" s="53"/>
    </row>
    <row r="530" spans="44:44" x14ac:dyDescent="0.2">
      <c r="AR530" s="53"/>
    </row>
    <row r="531" spans="44:44" x14ac:dyDescent="0.2">
      <c r="AR531" s="53"/>
    </row>
    <row r="532" spans="44:44" x14ac:dyDescent="0.2">
      <c r="AR532" s="53"/>
    </row>
    <row r="533" spans="44:44" x14ac:dyDescent="0.2">
      <c r="AR533" s="53"/>
    </row>
    <row r="534" spans="44:44" x14ac:dyDescent="0.2">
      <c r="AR534" s="53"/>
    </row>
    <row r="535" spans="44:44" x14ac:dyDescent="0.2">
      <c r="AR535" s="53"/>
    </row>
    <row r="536" spans="44:44" x14ac:dyDescent="0.2">
      <c r="AR536" s="53"/>
    </row>
    <row r="537" spans="44:44" x14ac:dyDescent="0.2">
      <c r="AR537" s="53"/>
    </row>
    <row r="538" spans="44:44" x14ac:dyDescent="0.2">
      <c r="AR538" s="53"/>
    </row>
    <row r="539" spans="44:44" x14ac:dyDescent="0.2">
      <c r="AR539" s="53"/>
    </row>
    <row r="540" spans="44:44" x14ac:dyDescent="0.2">
      <c r="AR540" s="53"/>
    </row>
    <row r="541" spans="44:44" x14ac:dyDescent="0.2">
      <c r="AR541" s="53"/>
    </row>
    <row r="542" spans="44:44" x14ac:dyDescent="0.2">
      <c r="AR542" s="53"/>
    </row>
    <row r="543" spans="44:44" x14ac:dyDescent="0.2">
      <c r="AR543" s="53"/>
    </row>
    <row r="544" spans="44:44" x14ac:dyDescent="0.2">
      <c r="AR544" s="53"/>
    </row>
    <row r="545" spans="44:44" x14ac:dyDescent="0.2">
      <c r="AR545" s="53"/>
    </row>
    <row r="546" spans="44:44" x14ac:dyDescent="0.2">
      <c r="AR546" s="53"/>
    </row>
    <row r="547" spans="44:44" x14ac:dyDescent="0.2">
      <c r="AR547" s="53"/>
    </row>
    <row r="548" spans="44:44" x14ac:dyDescent="0.2">
      <c r="AR548" s="53"/>
    </row>
    <row r="549" spans="44:44" x14ac:dyDescent="0.2">
      <c r="AR549" s="53"/>
    </row>
    <row r="550" spans="44:44" x14ac:dyDescent="0.2">
      <c r="AR550" s="53"/>
    </row>
    <row r="551" spans="44:44" x14ac:dyDescent="0.2">
      <c r="AR551" s="53"/>
    </row>
    <row r="552" spans="44:44" x14ac:dyDescent="0.2">
      <c r="AR552" s="53"/>
    </row>
    <row r="553" spans="44:44" x14ac:dyDescent="0.2">
      <c r="AR553" s="53"/>
    </row>
    <row r="554" spans="44:44" x14ac:dyDescent="0.2">
      <c r="AR554" s="53"/>
    </row>
    <row r="555" spans="44:44" x14ac:dyDescent="0.2">
      <c r="AR555" s="53"/>
    </row>
    <row r="556" spans="44:44" x14ac:dyDescent="0.2">
      <c r="AR556" s="53"/>
    </row>
    <row r="557" spans="44:44" x14ac:dyDescent="0.2">
      <c r="AR557" s="53"/>
    </row>
    <row r="558" spans="44:44" x14ac:dyDescent="0.2">
      <c r="AR558" s="53"/>
    </row>
    <row r="559" spans="44:44" x14ac:dyDescent="0.2">
      <c r="AR559" s="53"/>
    </row>
    <row r="560" spans="44:44" x14ac:dyDescent="0.2">
      <c r="AR560" s="53"/>
    </row>
    <row r="561" spans="44:44" x14ac:dyDescent="0.2">
      <c r="AR561" s="53"/>
    </row>
    <row r="562" spans="44:44" x14ac:dyDescent="0.2">
      <c r="AR562" s="53"/>
    </row>
    <row r="563" spans="44:44" x14ac:dyDescent="0.2">
      <c r="AR563" s="53"/>
    </row>
    <row r="564" spans="44:44" x14ac:dyDescent="0.2">
      <c r="AR564" s="53"/>
    </row>
    <row r="565" spans="44:44" x14ac:dyDescent="0.2">
      <c r="AR565" s="53"/>
    </row>
    <row r="566" spans="44:44" x14ac:dyDescent="0.2">
      <c r="AR566" s="53"/>
    </row>
    <row r="567" spans="44:44" x14ac:dyDescent="0.2">
      <c r="AR567" s="53"/>
    </row>
    <row r="568" spans="44:44" x14ac:dyDescent="0.2">
      <c r="AR568" s="53"/>
    </row>
    <row r="569" spans="44:44" x14ac:dyDescent="0.2">
      <c r="AR569" s="53"/>
    </row>
    <row r="570" spans="44:44" x14ac:dyDescent="0.2">
      <c r="AR570" s="53"/>
    </row>
    <row r="571" spans="44:44" x14ac:dyDescent="0.2">
      <c r="AR571" s="53"/>
    </row>
    <row r="572" spans="44:44" x14ac:dyDescent="0.2">
      <c r="AR572" s="53"/>
    </row>
    <row r="573" spans="44:44" x14ac:dyDescent="0.2">
      <c r="AR573" s="53"/>
    </row>
    <row r="574" spans="44:44" x14ac:dyDescent="0.2">
      <c r="AR574" s="53"/>
    </row>
    <row r="575" spans="44:44" x14ac:dyDescent="0.2">
      <c r="AR575" s="53"/>
    </row>
    <row r="576" spans="44:44" x14ac:dyDescent="0.2">
      <c r="AR576" s="53"/>
    </row>
    <row r="577" spans="44:44" x14ac:dyDescent="0.2">
      <c r="AR577" s="53"/>
    </row>
    <row r="578" spans="44:44" x14ac:dyDescent="0.2">
      <c r="AR578" s="53"/>
    </row>
    <row r="579" spans="44:44" x14ac:dyDescent="0.2">
      <c r="AR579" s="53"/>
    </row>
    <row r="580" spans="44:44" x14ac:dyDescent="0.2">
      <c r="AR580" s="53"/>
    </row>
    <row r="581" spans="44:44" x14ac:dyDescent="0.2">
      <c r="AR581" s="53"/>
    </row>
    <row r="582" spans="44:44" x14ac:dyDescent="0.2">
      <c r="AR582" s="53"/>
    </row>
    <row r="583" spans="44:44" x14ac:dyDescent="0.2">
      <c r="AR583" s="53"/>
    </row>
    <row r="584" spans="44:44" x14ac:dyDescent="0.2">
      <c r="AR584" s="53"/>
    </row>
    <row r="585" spans="44:44" x14ac:dyDescent="0.2">
      <c r="AR585" s="53"/>
    </row>
    <row r="586" spans="44:44" x14ac:dyDescent="0.2">
      <c r="AR586" s="53"/>
    </row>
    <row r="587" spans="44:44" x14ac:dyDescent="0.2">
      <c r="AR587" s="53"/>
    </row>
    <row r="588" spans="44:44" x14ac:dyDescent="0.2">
      <c r="AR588" s="53"/>
    </row>
    <row r="589" spans="44:44" x14ac:dyDescent="0.2">
      <c r="AR589" s="53"/>
    </row>
    <row r="590" spans="44:44" x14ac:dyDescent="0.2">
      <c r="AR590" s="53"/>
    </row>
    <row r="591" spans="44:44" x14ac:dyDescent="0.2">
      <c r="AR591" s="53"/>
    </row>
    <row r="592" spans="44:44" x14ac:dyDescent="0.2">
      <c r="AR592" s="53"/>
    </row>
    <row r="593" spans="44:44" x14ac:dyDescent="0.2">
      <c r="AR593" s="53"/>
    </row>
    <row r="594" spans="44:44" x14ac:dyDescent="0.2">
      <c r="AR594" s="53"/>
    </row>
    <row r="595" spans="44:44" x14ac:dyDescent="0.2">
      <c r="AR595" s="53"/>
    </row>
    <row r="596" spans="44:44" x14ac:dyDescent="0.2">
      <c r="AR596" s="53"/>
    </row>
    <row r="597" spans="44:44" x14ac:dyDescent="0.2">
      <c r="AR597" s="53"/>
    </row>
    <row r="598" spans="44:44" x14ac:dyDescent="0.2">
      <c r="AR598" s="53"/>
    </row>
    <row r="599" spans="44:44" x14ac:dyDescent="0.2">
      <c r="AR599" s="53"/>
    </row>
    <row r="600" spans="44:44" x14ac:dyDescent="0.2">
      <c r="AR600" s="53"/>
    </row>
    <row r="601" spans="44:44" x14ac:dyDescent="0.2">
      <c r="AR601" s="53"/>
    </row>
    <row r="602" spans="44:44" x14ac:dyDescent="0.2">
      <c r="AR602" s="53"/>
    </row>
    <row r="603" spans="44:44" x14ac:dyDescent="0.2">
      <c r="AR603" s="53"/>
    </row>
    <row r="604" spans="44:44" x14ac:dyDescent="0.2">
      <c r="AR604" s="53"/>
    </row>
    <row r="605" spans="44:44" x14ac:dyDescent="0.2">
      <c r="AR605" s="53"/>
    </row>
    <row r="606" spans="44:44" x14ac:dyDescent="0.2">
      <c r="AR606" s="53"/>
    </row>
    <row r="607" spans="44:44" x14ac:dyDescent="0.2">
      <c r="AR607" s="53"/>
    </row>
    <row r="608" spans="44:44" x14ac:dyDescent="0.2">
      <c r="AR608" s="53"/>
    </row>
    <row r="609" spans="44:44" x14ac:dyDescent="0.2">
      <c r="AR609" s="53"/>
    </row>
    <row r="610" spans="44:44" x14ac:dyDescent="0.2">
      <c r="AR610" s="53"/>
    </row>
    <row r="611" spans="44:44" x14ac:dyDescent="0.2">
      <c r="AR611" s="53"/>
    </row>
    <row r="612" spans="44:44" x14ac:dyDescent="0.2">
      <c r="AR612" s="53"/>
    </row>
    <row r="613" spans="44:44" x14ac:dyDescent="0.2">
      <c r="AR613" s="53"/>
    </row>
    <row r="614" spans="44:44" x14ac:dyDescent="0.2">
      <c r="AR614" s="53"/>
    </row>
    <row r="615" spans="44:44" x14ac:dyDescent="0.2">
      <c r="AR615" s="53"/>
    </row>
    <row r="616" spans="44:44" x14ac:dyDescent="0.2">
      <c r="AR616" s="53"/>
    </row>
    <row r="617" spans="44:44" x14ac:dyDescent="0.2">
      <c r="AR617" s="53"/>
    </row>
    <row r="618" spans="44:44" x14ac:dyDescent="0.2">
      <c r="AR618" s="53"/>
    </row>
    <row r="619" spans="44:44" x14ac:dyDescent="0.2">
      <c r="AR619" s="53"/>
    </row>
    <row r="620" spans="44:44" x14ac:dyDescent="0.2">
      <c r="AR620" s="53"/>
    </row>
    <row r="621" spans="44:44" x14ac:dyDescent="0.2">
      <c r="AR621" s="53"/>
    </row>
    <row r="622" spans="44:44" x14ac:dyDescent="0.2">
      <c r="AR622" s="53"/>
    </row>
    <row r="623" spans="44:44" x14ac:dyDescent="0.2">
      <c r="AR623" s="53"/>
    </row>
    <row r="624" spans="44:44" x14ac:dyDescent="0.2">
      <c r="AR624" s="53"/>
    </row>
    <row r="625" spans="44:44" x14ac:dyDescent="0.2">
      <c r="AR625" s="53"/>
    </row>
    <row r="626" spans="44:44" x14ac:dyDescent="0.2">
      <c r="AR626" s="53"/>
    </row>
    <row r="627" spans="44:44" x14ac:dyDescent="0.2">
      <c r="AR627" s="53"/>
    </row>
    <row r="628" spans="44:44" x14ac:dyDescent="0.2">
      <c r="AR628" s="53"/>
    </row>
    <row r="629" spans="44:44" x14ac:dyDescent="0.2">
      <c r="AR629" s="53"/>
    </row>
    <row r="630" spans="44:44" x14ac:dyDescent="0.2">
      <c r="AR630" s="53"/>
    </row>
    <row r="631" spans="44:44" x14ac:dyDescent="0.2">
      <c r="AR631" s="53"/>
    </row>
    <row r="632" spans="44:44" x14ac:dyDescent="0.2">
      <c r="AR632" s="53"/>
    </row>
    <row r="633" spans="44:44" x14ac:dyDescent="0.2">
      <c r="AR633" s="53"/>
    </row>
    <row r="634" spans="44:44" x14ac:dyDescent="0.2">
      <c r="AR634" s="53"/>
    </row>
    <row r="635" spans="44:44" x14ac:dyDescent="0.2">
      <c r="AR635" s="53"/>
    </row>
    <row r="636" spans="44:44" x14ac:dyDescent="0.2">
      <c r="AR636" s="53"/>
    </row>
    <row r="637" spans="44:44" x14ac:dyDescent="0.2">
      <c r="AR637" s="53"/>
    </row>
    <row r="638" spans="44:44" x14ac:dyDescent="0.2">
      <c r="AR638" s="53"/>
    </row>
    <row r="639" spans="44:44" x14ac:dyDescent="0.2">
      <c r="AR639" s="53"/>
    </row>
    <row r="640" spans="44:44" x14ac:dyDescent="0.2">
      <c r="AR640" s="53"/>
    </row>
    <row r="641" spans="44:44" x14ac:dyDescent="0.2">
      <c r="AR641" s="53"/>
    </row>
    <row r="642" spans="44:44" x14ac:dyDescent="0.2">
      <c r="AR642" s="53"/>
    </row>
    <row r="643" spans="44:44" x14ac:dyDescent="0.2">
      <c r="AR643" s="53"/>
    </row>
    <row r="644" spans="44:44" x14ac:dyDescent="0.2">
      <c r="AR644" s="53"/>
    </row>
    <row r="645" spans="44:44" x14ac:dyDescent="0.2">
      <c r="AR645" s="53"/>
    </row>
    <row r="646" spans="44:44" x14ac:dyDescent="0.2">
      <c r="AR646" s="53"/>
    </row>
    <row r="647" spans="44:44" x14ac:dyDescent="0.2">
      <c r="AR647" s="53"/>
    </row>
    <row r="648" spans="44:44" x14ac:dyDescent="0.2">
      <c r="AR648" s="53"/>
    </row>
    <row r="649" spans="44:44" x14ac:dyDescent="0.2">
      <c r="AR649" s="53"/>
    </row>
    <row r="650" spans="44:44" x14ac:dyDescent="0.2">
      <c r="AR650" s="53"/>
    </row>
    <row r="651" spans="44:44" x14ac:dyDescent="0.2">
      <c r="AR651" s="53"/>
    </row>
    <row r="652" spans="44:44" x14ac:dyDescent="0.2">
      <c r="AR652" s="53"/>
    </row>
    <row r="653" spans="44:44" x14ac:dyDescent="0.2">
      <c r="AR653" s="53"/>
    </row>
    <row r="654" spans="44:44" x14ac:dyDescent="0.2">
      <c r="AR654" s="53"/>
    </row>
    <row r="655" spans="44:44" x14ac:dyDescent="0.2">
      <c r="AR655" s="53"/>
    </row>
    <row r="656" spans="44:44" x14ac:dyDescent="0.2">
      <c r="AR656" s="53"/>
    </row>
    <row r="657" spans="44:44" x14ac:dyDescent="0.2">
      <c r="AR657" s="53"/>
    </row>
    <row r="658" spans="44:44" x14ac:dyDescent="0.2">
      <c r="AR658" s="53"/>
    </row>
    <row r="659" spans="44:44" x14ac:dyDescent="0.2">
      <c r="AR659" s="53"/>
    </row>
    <row r="660" spans="44:44" x14ac:dyDescent="0.2">
      <c r="AR660" s="53"/>
    </row>
    <row r="661" spans="44:44" x14ac:dyDescent="0.2">
      <c r="AR661" s="53"/>
    </row>
    <row r="662" spans="44:44" x14ac:dyDescent="0.2">
      <c r="AR662" s="53"/>
    </row>
    <row r="663" spans="44:44" x14ac:dyDescent="0.2">
      <c r="AR663" s="53"/>
    </row>
    <row r="664" spans="44:44" x14ac:dyDescent="0.2">
      <c r="AR664" s="53"/>
    </row>
    <row r="665" spans="44:44" x14ac:dyDescent="0.2">
      <c r="AR665" s="53"/>
    </row>
    <row r="666" spans="44:44" x14ac:dyDescent="0.2">
      <c r="AR666" s="53"/>
    </row>
    <row r="667" spans="44:44" x14ac:dyDescent="0.2">
      <c r="AR667" s="53"/>
    </row>
    <row r="668" spans="44:44" x14ac:dyDescent="0.2">
      <c r="AR668" s="53"/>
    </row>
    <row r="669" spans="44:44" x14ac:dyDescent="0.2">
      <c r="AR669" s="53"/>
    </row>
    <row r="670" spans="44:44" x14ac:dyDescent="0.2">
      <c r="AR670" s="53"/>
    </row>
    <row r="671" spans="44:44" x14ac:dyDescent="0.2">
      <c r="AR671" s="53"/>
    </row>
    <row r="672" spans="44:44" x14ac:dyDescent="0.2">
      <c r="AR672" s="53"/>
    </row>
    <row r="673" spans="44:44" x14ac:dyDescent="0.2">
      <c r="AR673" s="53"/>
    </row>
    <row r="674" spans="44:44" x14ac:dyDescent="0.2">
      <c r="AR674" s="53"/>
    </row>
    <row r="675" spans="44:44" x14ac:dyDescent="0.2">
      <c r="AR675" s="53"/>
    </row>
    <row r="676" spans="44:44" x14ac:dyDescent="0.2">
      <c r="AR676" s="53"/>
    </row>
    <row r="677" spans="44:44" x14ac:dyDescent="0.2">
      <c r="AR677" s="53"/>
    </row>
    <row r="678" spans="44:44" x14ac:dyDescent="0.2">
      <c r="AR678" s="53"/>
    </row>
    <row r="679" spans="44:44" x14ac:dyDescent="0.2">
      <c r="AR679" s="53"/>
    </row>
    <row r="680" spans="44:44" x14ac:dyDescent="0.2">
      <c r="AR680" s="53"/>
    </row>
    <row r="681" spans="44:44" x14ac:dyDescent="0.2">
      <c r="AR681" s="53"/>
    </row>
    <row r="682" spans="44:44" x14ac:dyDescent="0.2">
      <c r="AR682" s="53"/>
    </row>
    <row r="683" spans="44:44" x14ac:dyDescent="0.2">
      <c r="AR683" s="53"/>
    </row>
    <row r="684" spans="44:44" x14ac:dyDescent="0.2">
      <c r="AR684" s="53"/>
    </row>
    <row r="685" spans="44:44" x14ac:dyDescent="0.2">
      <c r="AR685" s="53"/>
    </row>
    <row r="686" spans="44:44" x14ac:dyDescent="0.2">
      <c r="AR686" s="53"/>
    </row>
    <row r="687" spans="44:44" x14ac:dyDescent="0.2">
      <c r="AR687" s="53"/>
    </row>
    <row r="688" spans="44:44" x14ac:dyDescent="0.2">
      <c r="AR688" s="53"/>
    </row>
    <row r="689" spans="44:44" x14ac:dyDescent="0.2">
      <c r="AR689" s="53"/>
    </row>
    <row r="690" spans="44:44" x14ac:dyDescent="0.2">
      <c r="AR690" s="53"/>
    </row>
    <row r="691" spans="44:44" x14ac:dyDescent="0.2">
      <c r="AR691" s="53"/>
    </row>
    <row r="692" spans="44:44" x14ac:dyDescent="0.2">
      <c r="AR692" s="53"/>
    </row>
    <row r="693" spans="44:44" x14ac:dyDescent="0.2">
      <c r="AR693" s="53"/>
    </row>
    <row r="694" spans="44:44" x14ac:dyDescent="0.2">
      <c r="AR694" s="53"/>
    </row>
    <row r="695" spans="44:44" x14ac:dyDescent="0.2">
      <c r="AR695" s="53"/>
    </row>
    <row r="696" spans="44:44" x14ac:dyDescent="0.2">
      <c r="AR696" s="53"/>
    </row>
    <row r="697" spans="44:44" x14ac:dyDescent="0.2">
      <c r="AR697" s="53"/>
    </row>
    <row r="698" spans="44:44" x14ac:dyDescent="0.2">
      <c r="AR698" s="53"/>
    </row>
    <row r="699" spans="44:44" x14ac:dyDescent="0.2">
      <c r="AR699" s="53"/>
    </row>
    <row r="700" spans="44:44" x14ac:dyDescent="0.2">
      <c r="AR700" s="53"/>
    </row>
    <row r="701" spans="44:44" x14ac:dyDescent="0.2">
      <c r="AR701" s="53"/>
    </row>
    <row r="702" spans="44:44" x14ac:dyDescent="0.2">
      <c r="AR702" s="53"/>
    </row>
    <row r="703" spans="44:44" x14ac:dyDescent="0.2">
      <c r="AR703" s="53"/>
    </row>
    <row r="704" spans="44:44" x14ac:dyDescent="0.2">
      <c r="AR704" s="53"/>
    </row>
    <row r="705" spans="44:44" x14ac:dyDescent="0.2">
      <c r="AR705" s="53"/>
    </row>
    <row r="706" spans="44:44" x14ac:dyDescent="0.2">
      <c r="AR706" s="53"/>
    </row>
    <row r="707" spans="44:44" x14ac:dyDescent="0.2">
      <c r="AR707" s="53"/>
    </row>
    <row r="708" spans="44:44" x14ac:dyDescent="0.2">
      <c r="AR708" s="53"/>
    </row>
    <row r="709" spans="44:44" x14ac:dyDescent="0.2">
      <c r="AR709" s="53"/>
    </row>
    <row r="710" spans="44:44" x14ac:dyDescent="0.2">
      <c r="AR710" s="53"/>
    </row>
    <row r="711" spans="44:44" x14ac:dyDescent="0.2">
      <c r="AR711" s="53"/>
    </row>
    <row r="712" spans="44:44" x14ac:dyDescent="0.2">
      <c r="AR712" s="53"/>
    </row>
    <row r="713" spans="44:44" x14ac:dyDescent="0.2">
      <c r="AR713" s="53"/>
    </row>
    <row r="714" spans="44:44" x14ac:dyDescent="0.2">
      <c r="AR714" s="53"/>
    </row>
    <row r="715" spans="44:44" x14ac:dyDescent="0.2">
      <c r="AR715" s="53"/>
    </row>
    <row r="716" spans="44:44" x14ac:dyDescent="0.2">
      <c r="AR716" s="53"/>
    </row>
    <row r="717" spans="44:44" x14ac:dyDescent="0.2">
      <c r="AR717" s="53"/>
    </row>
    <row r="718" spans="44:44" x14ac:dyDescent="0.2">
      <c r="AR718" s="53"/>
    </row>
    <row r="719" spans="44:44" x14ac:dyDescent="0.2">
      <c r="AR719" s="53"/>
    </row>
    <row r="720" spans="44:44" x14ac:dyDescent="0.2">
      <c r="AR720" s="53"/>
    </row>
    <row r="721" spans="44:44" x14ac:dyDescent="0.2">
      <c r="AR721" s="53"/>
    </row>
    <row r="722" spans="44:44" x14ac:dyDescent="0.2">
      <c r="AR722" s="53"/>
    </row>
    <row r="723" spans="44:44" x14ac:dyDescent="0.2">
      <c r="AR723" s="53"/>
    </row>
    <row r="724" spans="44:44" x14ac:dyDescent="0.2">
      <c r="AR724" s="53"/>
    </row>
    <row r="725" spans="44:44" x14ac:dyDescent="0.2">
      <c r="AR725" s="53"/>
    </row>
    <row r="726" spans="44:44" x14ac:dyDescent="0.2">
      <c r="AR726" s="53"/>
    </row>
    <row r="727" spans="44:44" x14ac:dyDescent="0.2">
      <c r="AR727" s="53"/>
    </row>
    <row r="728" spans="44:44" x14ac:dyDescent="0.2">
      <c r="AR728" s="53"/>
    </row>
    <row r="729" spans="44:44" x14ac:dyDescent="0.2">
      <c r="AR729" s="53"/>
    </row>
    <row r="730" spans="44:44" x14ac:dyDescent="0.2">
      <c r="AR730" s="53"/>
    </row>
    <row r="731" spans="44:44" x14ac:dyDescent="0.2">
      <c r="AR731" s="53"/>
    </row>
    <row r="732" spans="44:44" x14ac:dyDescent="0.2">
      <c r="AR732" s="53"/>
    </row>
    <row r="733" spans="44:44" x14ac:dyDescent="0.2">
      <c r="AR733" s="53"/>
    </row>
    <row r="734" spans="44:44" x14ac:dyDescent="0.2">
      <c r="AR734" s="53"/>
    </row>
    <row r="735" spans="44:44" x14ac:dyDescent="0.2">
      <c r="AR735" s="53"/>
    </row>
    <row r="736" spans="44:44" x14ac:dyDescent="0.2">
      <c r="AR736" s="53"/>
    </row>
    <row r="737" spans="44:44" x14ac:dyDescent="0.2">
      <c r="AR737" s="53"/>
    </row>
    <row r="738" spans="44:44" x14ac:dyDescent="0.2">
      <c r="AR738" s="53"/>
    </row>
    <row r="739" spans="44:44" x14ac:dyDescent="0.2">
      <c r="AR739" s="53"/>
    </row>
    <row r="740" spans="44:44" x14ac:dyDescent="0.2">
      <c r="AR740" s="53"/>
    </row>
    <row r="741" spans="44:44" x14ac:dyDescent="0.2">
      <c r="AR741" s="53"/>
    </row>
    <row r="742" spans="44:44" x14ac:dyDescent="0.2">
      <c r="AR742" s="53"/>
    </row>
    <row r="743" spans="44:44" x14ac:dyDescent="0.2">
      <c r="AR743" s="53"/>
    </row>
    <row r="744" spans="44:44" x14ac:dyDescent="0.2">
      <c r="AR744" s="53"/>
    </row>
    <row r="745" spans="44:44" x14ac:dyDescent="0.2">
      <c r="AR745" s="53"/>
    </row>
    <row r="746" spans="44:44" x14ac:dyDescent="0.2">
      <c r="AR746" s="53"/>
    </row>
    <row r="747" spans="44:44" x14ac:dyDescent="0.2">
      <c r="AR747" s="53"/>
    </row>
    <row r="748" spans="44:44" x14ac:dyDescent="0.2">
      <c r="AR748" s="53"/>
    </row>
    <row r="749" spans="44:44" x14ac:dyDescent="0.2">
      <c r="AR749" s="53"/>
    </row>
    <row r="750" spans="44:44" x14ac:dyDescent="0.2">
      <c r="AR750" s="53"/>
    </row>
    <row r="751" spans="44:44" x14ac:dyDescent="0.2">
      <c r="AR751" s="53"/>
    </row>
    <row r="752" spans="44:44" x14ac:dyDescent="0.2">
      <c r="AR752" s="53"/>
    </row>
    <row r="753" spans="44:44" x14ac:dyDescent="0.2">
      <c r="AR753" s="53"/>
    </row>
    <row r="754" spans="44:44" x14ac:dyDescent="0.2">
      <c r="AR754" s="53"/>
    </row>
    <row r="755" spans="44:44" x14ac:dyDescent="0.2">
      <c r="AR755" s="53"/>
    </row>
    <row r="756" spans="44:44" x14ac:dyDescent="0.2">
      <c r="AR756" s="53"/>
    </row>
    <row r="757" spans="44:44" x14ac:dyDescent="0.2">
      <c r="AR757" s="53"/>
    </row>
    <row r="758" spans="44:44" x14ac:dyDescent="0.2">
      <c r="AR758" s="53"/>
    </row>
    <row r="759" spans="44:44" x14ac:dyDescent="0.2">
      <c r="AR759" s="53"/>
    </row>
    <row r="760" spans="44:44" x14ac:dyDescent="0.2">
      <c r="AR760" s="53"/>
    </row>
    <row r="761" spans="44:44" x14ac:dyDescent="0.2">
      <c r="AR761" s="53"/>
    </row>
    <row r="762" spans="44:44" x14ac:dyDescent="0.2">
      <c r="AR762" s="53"/>
    </row>
    <row r="763" spans="44:44" x14ac:dyDescent="0.2">
      <c r="AR763" s="53"/>
    </row>
    <row r="764" spans="44:44" x14ac:dyDescent="0.2">
      <c r="AR764" s="53"/>
    </row>
    <row r="765" spans="44:44" x14ac:dyDescent="0.2">
      <c r="AR765" s="53"/>
    </row>
    <row r="766" spans="44:44" x14ac:dyDescent="0.2">
      <c r="AR766" s="53"/>
    </row>
    <row r="767" spans="44:44" x14ac:dyDescent="0.2">
      <c r="AR767" s="53"/>
    </row>
    <row r="768" spans="44:44" x14ac:dyDescent="0.2">
      <c r="AR768" s="53"/>
    </row>
    <row r="769" spans="44:44" x14ac:dyDescent="0.2">
      <c r="AR769" s="53"/>
    </row>
    <row r="770" spans="44:44" x14ac:dyDescent="0.2">
      <c r="AR770" s="53"/>
    </row>
    <row r="771" spans="44:44" x14ac:dyDescent="0.2">
      <c r="AR771" s="53"/>
    </row>
    <row r="772" spans="44:44" x14ac:dyDescent="0.2">
      <c r="AR772" s="53"/>
    </row>
    <row r="773" spans="44:44" x14ac:dyDescent="0.2">
      <c r="AR773" s="53"/>
    </row>
    <row r="774" spans="44:44" x14ac:dyDescent="0.2">
      <c r="AR774" s="53"/>
    </row>
    <row r="775" spans="44:44" x14ac:dyDescent="0.2">
      <c r="AR775" s="53"/>
    </row>
    <row r="776" spans="44:44" x14ac:dyDescent="0.2">
      <c r="AR776" s="53"/>
    </row>
    <row r="777" spans="44:44" x14ac:dyDescent="0.2">
      <c r="AR777" s="53"/>
    </row>
    <row r="778" spans="44:44" x14ac:dyDescent="0.2">
      <c r="AR778" s="53"/>
    </row>
    <row r="779" spans="44:44" x14ac:dyDescent="0.2">
      <c r="AR779" s="53"/>
    </row>
    <row r="780" spans="44:44" x14ac:dyDescent="0.2">
      <c r="AR780" s="53"/>
    </row>
    <row r="781" spans="44:44" x14ac:dyDescent="0.2">
      <c r="AR781" s="53"/>
    </row>
    <row r="782" spans="44:44" x14ac:dyDescent="0.2">
      <c r="AR782" s="53"/>
    </row>
    <row r="783" spans="44:44" x14ac:dyDescent="0.2">
      <c r="AR783" s="53"/>
    </row>
    <row r="784" spans="44:44" x14ac:dyDescent="0.2">
      <c r="AR784" s="53"/>
    </row>
  </sheetData>
  <pageMargins left="0.75" right="0.75" top="1" bottom="1" header="0.5" footer="0.5"/>
  <pageSetup orientation="portrait"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784"/>
  <sheetViews>
    <sheetView workbookViewId="0">
      <pane xSplit="2" ySplit="7" topLeftCell="C8" activePane="bottomRight" state="frozen"/>
      <selection pane="topRight" activeCell="C1" sqref="C1"/>
      <selection pane="bottomLeft" activeCell="A7" sqref="A7"/>
      <selection pane="bottomRight" activeCell="A17" sqref="A17"/>
    </sheetView>
  </sheetViews>
  <sheetFormatPr defaultRowHeight="12.75" x14ac:dyDescent="0.2"/>
  <cols>
    <col min="1" max="1" width="6.5703125" style="51" customWidth="1"/>
    <col min="2" max="2" width="6.85546875" style="51" customWidth="1"/>
    <col min="3" max="3" width="9.140625" style="51"/>
    <col min="4" max="4" width="13.5703125" style="51" customWidth="1"/>
    <col min="5" max="5" width="9.140625" style="51"/>
    <col min="6" max="6" width="14.140625" style="51" customWidth="1"/>
    <col min="7" max="7" width="11.85546875" style="51" customWidth="1"/>
    <col min="8" max="8" width="12.5703125" style="51" customWidth="1"/>
    <col min="9" max="9" width="9.85546875" style="51" customWidth="1"/>
    <col min="10" max="10" width="9.140625" style="51"/>
    <col min="11" max="11" width="13.28515625" style="51" customWidth="1"/>
    <col min="12" max="15" width="9.140625" style="51"/>
    <col min="16" max="16" width="12.42578125" style="51" customWidth="1"/>
    <col min="17" max="21" width="9.140625" style="51"/>
    <col min="22" max="22" width="10" style="51" customWidth="1"/>
    <col min="23" max="28" width="9.140625" style="51"/>
    <col min="29" max="29" width="11.140625" style="51" customWidth="1"/>
    <col min="30" max="30" width="10.140625" style="51" customWidth="1"/>
    <col min="31" max="31" width="9.140625" style="51"/>
    <col min="32" max="32" width="11.85546875" style="51" customWidth="1"/>
    <col min="33" max="33" width="10.28515625" style="51" customWidth="1"/>
    <col min="34" max="34" width="9.5703125" style="51" bestFit="1" customWidth="1"/>
    <col min="35" max="35" width="9.85546875" style="51" customWidth="1"/>
    <col min="36" max="36" width="9.5703125" style="51" bestFit="1" customWidth="1"/>
    <col min="37" max="37" width="10.42578125" style="51" customWidth="1"/>
    <col min="38" max="38" width="10.28515625" style="51" customWidth="1"/>
    <col min="39" max="39" width="9.7109375" style="51" bestFit="1" customWidth="1"/>
    <col min="40" max="40" width="5.7109375" style="51" customWidth="1"/>
    <col min="41" max="41" width="9.5703125" style="51" bestFit="1" customWidth="1"/>
    <col min="42" max="43" width="9.140625" style="51"/>
    <col min="44" max="44" width="6.42578125" style="51" customWidth="1"/>
    <col min="45" max="57" width="9.140625" style="51"/>
    <col min="58" max="58" width="10.5703125" style="51" customWidth="1"/>
    <col min="59" max="16384" width="9.140625" style="51"/>
  </cols>
  <sheetData>
    <row r="1" spans="1:61" x14ac:dyDescent="0.2">
      <c r="A1" s="50"/>
      <c r="B1" s="50"/>
      <c r="AR1" s="53"/>
    </row>
    <row r="2" spans="1:61" x14ac:dyDescent="0.2">
      <c r="A2" s="50"/>
      <c r="B2" s="50"/>
      <c r="AR2" s="53"/>
    </row>
    <row r="3" spans="1:61" ht="102" x14ac:dyDescent="0.2">
      <c r="A3" s="50"/>
      <c r="B3" s="50"/>
      <c r="D3" s="340" t="s">
        <v>695</v>
      </c>
      <c r="E3" s="57"/>
      <c r="F3" s="54" t="s">
        <v>696</v>
      </c>
      <c r="G3" s="57"/>
      <c r="H3" s="57"/>
      <c r="I3" s="57"/>
      <c r="J3" s="57"/>
      <c r="K3" s="87" t="s">
        <v>303</v>
      </c>
      <c r="L3" s="57"/>
      <c r="M3" s="57"/>
      <c r="N3" s="57"/>
      <c r="O3" s="57"/>
      <c r="P3" s="345" t="s">
        <v>699</v>
      </c>
      <c r="Q3" s="138"/>
      <c r="R3" s="345" t="s">
        <v>277</v>
      </c>
      <c r="S3" s="138"/>
      <c r="T3" s="345" t="s">
        <v>280</v>
      </c>
      <c r="U3" s="138"/>
      <c r="V3" s="345" t="s">
        <v>301</v>
      </c>
      <c r="W3" s="57"/>
      <c r="X3" s="87" t="s">
        <v>700</v>
      </c>
      <c r="Y3" s="57"/>
      <c r="Z3" s="57"/>
      <c r="AA3" s="57"/>
      <c r="AB3" s="57"/>
      <c r="AC3" s="340" t="s">
        <v>286</v>
      </c>
      <c r="AF3" s="54" t="s">
        <v>40</v>
      </c>
      <c r="AG3" s="54"/>
      <c r="AH3" s="54" t="str">
        <f>index_label</f>
        <v>1985 = 1</v>
      </c>
      <c r="AR3" s="53"/>
    </row>
    <row r="4" spans="1:61" x14ac:dyDescent="0.2">
      <c r="A4" s="50"/>
      <c r="B4" s="50"/>
      <c r="AF4" s="55" t="s">
        <v>103</v>
      </c>
      <c r="AG4" s="55" t="s">
        <v>104</v>
      </c>
      <c r="AH4" s="55" t="s">
        <v>105</v>
      </c>
      <c r="AI4" s="55" t="s">
        <v>106</v>
      </c>
      <c r="AJ4" s="55" t="s">
        <v>107</v>
      </c>
      <c r="AK4" s="55" t="s">
        <v>108</v>
      </c>
      <c r="AL4" s="55" t="s">
        <v>109</v>
      </c>
      <c r="AM4" s="55" t="s">
        <v>110</v>
      </c>
      <c r="AR4" s="53"/>
    </row>
    <row r="5" spans="1:61" ht="54" customHeight="1" x14ac:dyDescent="0.2">
      <c r="A5" s="50"/>
      <c r="B5" s="50"/>
      <c r="D5" s="77" t="str">
        <f>D12</f>
        <v>Total Consumption (Trillion Btu)</v>
      </c>
      <c r="F5" s="77" t="s">
        <v>275</v>
      </c>
      <c r="G5" s="77" t="s">
        <v>276</v>
      </c>
      <c r="H5" s="77" t="s">
        <v>629</v>
      </c>
      <c r="I5" s="77" t="str">
        <f>I12</f>
        <v>Total</v>
      </c>
      <c r="K5" s="77" t="str">
        <f>K12</f>
        <v xml:space="preserve">Single-Family </v>
      </c>
      <c r="L5" s="77" t="str">
        <f>L12</f>
        <v>Multi-Family</v>
      </c>
      <c r="M5" s="77" t="str">
        <f>M12</f>
        <v>Manufactured Homes</v>
      </c>
      <c r="N5" s="77" t="str">
        <f>N12</f>
        <v>Total</v>
      </c>
      <c r="P5" s="77" t="str">
        <f>P12</f>
        <v>Total</v>
      </c>
      <c r="R5" s="77" t="str">
        <f>R12</f>
        <v>Total</v>
      </c>
      <c r="T5" s="77" t="str">
        <f>T12</f>
        <v>Total</v>
      </c>
      <c r="V5" s="77" t="str">
        <f>V12</f>
        <v>Total</v>
      </c>
      <c r="X5" s="77" t="str">
        <f>X12</f>
        <v xml:space="preserve">Single-Family </v>
      </c>
      <c r="Y5" s="77" t="str">
        <f>Y12</f>
        <v>Multi-Family</v>
      </c>
      <c r="Z5" s="77" t="str">
        <f>Z12</f>
        <v>Manufactured Homes</v>
      </c>
      <c r="AA5" s="77" t="str">
        <f>AA12</f>
        <v>Total</v>
      </c>
      <c r="AC5" s="330" t="s">
        <v>32</v>
      </c>
      <c r="AD5" s="134"/>
      <c r="AF5" s="341" t="s">
        <v>696</v>
      </c>
      <c r="AG5" s="131" t="s">
        <v>112</v>
      </c>
      <c r="AH5" s="122" t="s">
        <v>290</v>
      </c>
      <c r="AI5" s="341" t="s">
        <v>707</v>
      </c>
      <c r="AJ5" s="120" t="s">
        <v>292</v>
      </c>
      <c r="AK5" s="131" t="s">
        <v>113</v>
      </c>
      <c r="AL5" s="132" t="s">
        <v>114</v>
      </c>
      <c r="AM5" s="131" t="s">
        <v>115</v>
      </c>
      <c r="AN5" s="59"/>
      <c r="AO5" s="132" t="s">
        <v>116</v>
      </c>
      <c r="AR5" s="53"/>
    </row>
    <row r="6" spans="1:61" ht="24.75" customHeight="1" x14ac:dyDescent="0.2">
      <c r="A6" s="137" t="s">
        <v>306</v>
      </c>
      <c r="B6" s="50"/>
      <c r="D6" s="77"/>
      <c r="F6" s="77"/>
      <c r="G6" s="77"/>
      <c r="H6" s="77"/>
      <c r="I6" s="77"/>
      <c r="K6" s="77"/>
      <c r="L6" s="77"/>
      <c r="M6" s="77"/>
      <c r="N6" s="77"/>
      <c r="P6" s="77"/>
      <c r="R6" s="77"/>
      <c r="T6" s="77"/>
      <c r="V6" s="77"/>
      <c r="X6" s="77"/>
      <c r="Y6" s="77"/>
      <c r="Z6" s="77"/>
      <c r="AA6" s="77"/>
      <c r="AC6" s="77"/>
      <c r="AD6" s="134"/>
      <c r="AF6" s="63"/>
      <c r="AG6" s="120"/>
      <c r="AH6" s="63"/>
      <c r="AI6" s="63"/>
      <c r="AJ6" s="63"/>
      <c r="AK6" s="63"/>
      <c r="AL6" s="121" t="s">
        <v>294</v>
      </c>
      <c r="AM6" s="64" t="s">
        <v>118</v>
      </c>
      <c r="AN6" s="65"/>
      <c r="AO6" s="347" t="s">
        <v>708</v>
      </c>
      <c r="AR6" s="53"/>
    </row>
    <row r="7" spans="1:61" ht="27.75" customHeight="1" thickBot="1" x14ac:dyDescent="0.25">
      <c r="A7" s="50"/>
      <c r="B7" s="50"/>
      <c r="D7" s="82" t="str">
        <f>D14</f>
        <v xml:space="preserve">   (TBtu)</v>
      </c>
      <c r="F7" s="82" t="str">
        <f>F14</f>
        <v>Thousand HU</v>
      </c>
      <c r="G7" s="82" t="str">
        <f>G14</f>
        <v>Thousand HU</v>
      </c>
      <c r="H7" s="82" t="str">
        <f>H14</f>
        <v>Thousand HU</v>
      </c>
      <c r="I7" s="82" t="str">
        <f>I14</f>
        <v>Thousand HU</v>
      </c>
      <c r="K7" s="82" t="str">
        <f>K14</f>
        <v>Billion SF</v>
      </c>
      <c r="L7" s="82" t="str">
        <f>L14</f>
        <v>Billion SF</v>
      </c>
      <c r="M7" s="82" t="str">
        <f>M14</f>
        <v>Billion SF</v>
      </c>
      <c r="N7" s="82" t="str">
        <f>N14</f>
        <v>Billion SF</v>
      </c>
      <c r="P7" s="82" t="str">
        <f>P14</f>
        <v>MMBtu/HU</v>
      </c>
      <c r="R7" s="82" t="str">
        <f>R14</f>
        <v xml:space="preserve"> kBtu/SF</v>
      </c>
      <c r="T7" s="82" t="str">
        <f>T14</f>
        <v xml:space="preserve"> kBtu/SF</v>
      </c>
      <c r="V7" s="82" t="str">
        <f>V14</f>
        <v xml:space="preserve"> kBtu/SF</v>
      </c>
      <c r="X7" s="82" t="str">
        <f>X14</f>
        <v>SF/HU</v>
      </c>
      <c r="Y7" s="82" t="str">
        <f>Y14</f>
        <v>SF/HU</v>
      </c>
      <c r="Z7" s="82" t="str">
        <f>Z14</f>
        <v>SF/HU</v>
      </c>
      <c r="AA7" s="82" t="str">
        <f>AA14</f>
        <v>SF/HU</v>
      </c>
      <c r="AC7" s="82" t="str">
        <f>AC14</f>
        <v>1985 = 1.0</v>
      </c>
      <c r="AD7" s="133"/>
      <c r="AF7" s="66"/>
      <c r="AG7" s="136" t="s">
        <v>701</v>
      </c>
      <c r="AH7" s="66"/>
      <c r="AI7" s="66"/>
      <c r="AJ7" s="66"/>
      <c r="AK7" s="123" t="s">
        <v>296</v>
      </c>
      <c r="AL7" s="67"/>
      <c r="AM7" s="66"/>
      <c r="AN7" s="67"/>
      <c r="AO7" s="67"/>
      <c r="AR7" s="53"/>
    </row>
    <row r="8" spans="1:61" x14ac:dyDescent="0.2">
      <c r="A8" s="50"/>
      <c r="B8" s="50"/>
      <c r="AE8"/>
      <c r="AF8"/>
      <c r="AG8"/>
      <c r="AH8"/>
      <c r="AI8"/>
      <c r="AJ8"/>
      <c r="AK8"/>
      <c r="AL8"/>
      <c r="AM8"/>
      <c r="AN8"/>
      <c r="AO8"/>
      <c r="AP8"/>
      <c r="AR8" s="53"/>
    </row>
    <row r="9" spans="1:61" x14ac:dyDescent="0.2">
      <c r="A9" s="50"/>
      <c r="B9" s="50"/>
      <c r="H9" s="633" t="s">
        <v>1493</v>
      </c>
      <c r="I9" s="616" t="s">
        <v>1483</v>
      </c>
      <c r="AE9"/>
      <c r="AF9"/>
      <c r="AG9"/>
      <c r="AH9"/>
      <c r="AI9"/>
      <c r="AJ9"/>
      <c r="AK9"/>
      <c r="AL9"/>
      <c r="AM9"/>
      <c r="AN9"/>
      <c r="AO9"/>
      <c r="AP9"/>
      <c r="AR9" s="53"/>
    </row>
    <row r="10" spans="1:61" x14ac:dyDescent="0.2">
      <c r="A10" s="50"/>
      <c r="B10" s="50"/>
      <c r="F10" s="54" t="s">
        <v>696</v>
      </c>
      <c r="I10" s="570">
        <v>1.0109999999999999</v>
      </c>
      <c r="K10" s="54" t="s">
        <v>303</v>
      </c>
      <c r="X10" s="54" t="s">
        <v>700</v>
      </c>
      <c r="AF10" s="54" t="s">
        <v>40</v>
      </c>
      <c r="AG10" s="54"/>
      <c r="AH10" s="54" t="str">
        <f>index_label</f>
        <v>1985 = 1</v>
      </c>
      <c r="AR10" s="53"/>
    </row>
    <row r="11" spans="1:61" x14ac:dyDescent="0.2">
      <c r="A11" s="75"/>
      <c r="B11" s="50"/>
      <c r="I11" s="579"/>
      <c r="AF11" s="55" t="s">
        <v>103</v>
      </c>
      <c r="AG11" s="55" t="s">
        <v>104</v>
      </c>
      <c r="AH11" s="55" t="s">
        <v>105</v>
      </c>
      <c r="AI11" s="55" t="s">
        <v>106</v>
      </c>
      <c r="AJ11" s="55" t="s">
        <v>107</v>
      </c>
      <c r="AK11" s="55" t="s">
        <v>108</v>
      </c>
      <c r="AL11" s="55" t="s">
        <v>109</v>
      </c>
      <c r="AM11" s="55" t="s">
        <v>110</v>
      </c>
      <c r="AR11" s="53"/>
    </row>
    <row r="12" spans="1:61" ht="48.75" customHeight="1" x14ac:dyDescent="0.2">
      <c r="A12" s="50"/>
      <c r="B12" s="50"/>
      <c r="D12" s="330" t="s">
        <v>694</v>
      </c>
      <c r="E12" s="57"/>
      <c r="F12" s="330" t="str">
        <f>F5</f>
        <v xml:space="preserve">Single-Family </v>
      </c>
      <c r="G12" s="330" t="str">
        <f>G5</f>
        <v>Multi-Family</v>
      </c>
      <c r="H12" s="330" t="str">
        <f>H5</f>
        <v>Manufactured Homes</v>
      </c>
      <c r="I12" s="78" t="s">
        <v>32</v>
      </c>
      <c r="J12" s="57"/>
      <c r="K12" s="330" t="s">
        <v>275</v>
      </c>
      <c r="L12" s="330" t="s">
        <v>276</v>
      </c>
      <c r="M12" s="330" t="s">
        <v>629</v>
      </c>
      <c r="N12" s="56" t="s">
        <v>32</v>
      </c>
      <c r="O12" s="57"/>
      <c r="P12" s="78" t="s">
        <v>32</v>
      </c>
      <c r="Q12" s="57"/>
      <c r="R12" s="78" t="s">
        <v>32</v>
      </c>
      <c r="S12" s="57"/>
      <c r="T12" s="56" t="s">
        <v>32</v>
      </c>
      <c r="U12" s="57"/>
      <c r="V12" s="78" t="s">
        <v>32</v>
      </c>
      <c r="W12" s="57"/>
      <c r="X12" s="330" t="s">
        <v>275</v>
      </c>
      <c r="Y12" s="330" t="s">
        <v>276</v>
      </c>
      <c r="Z12" s="330" t="s">
        <v>629</v>
      </c>
      <c r="AA12" s="78" t="s">
        <v>32</v>
      </c>
      <c r="AB12" s="57"/>
      <c r="AC12" s="330" t="s">
        <v>32</v>
      </c>
      <c r="AD12" s="58"/>
      <c r="AE12" s="57"/>
      <c r="AF12" s="120" t="s">
        <v>127</v>
      </c>
      <c r="AG12" s="131" t="s">
        <v>112</v>
      </c>
      <c r="AH12" s="122" t="s">
        <v>290</v>
      </c>
      <c r="AI12" s="122" t="s">
        <v>295</v>
      </c>
      <c r="AJ12" s="120" t="s">
        <v>292</v>
      </c>
      <c r="AK12" s="131" t="s">
        <v>113</v>
      </c>
      <c r="AL12" s="59" t="s">
        <v>114</v>
      </c>
      <c r="AM12" s="131" t="s">
        <v>115</v>
      </c>
      <c r="AN12" s="59"/>
      <c r="AO12" s="132" t="s">
        <v>116</v>
      </c>
      <c r="AR12" s="53"/>
    </row>
    <row r="13" spans="1:61" ht="27" customHeight="1" x14ac:dyDescent="0.2">
      <c r="A13" s="137" t="s">
        <v>306</v>
      </c>
      <c r="B13" s="50"/>
      <c r="D13" s="80" t="s">
        <v>148</v>
      </c>
      <c r="E13" s="57"/>
      <c r="F13" s="61"/>
      <c r="G13" s="61"/>
      <c r="H13" s="61"/>
      <c r="I13" s="61"/>
      <c r="J13" s="57"/>
      <c r="K13" s="61"/>
      <c r="L13" s="61"/>
      <c r="M13" s="61"/>
      <c r="N13" s="61"/>
      <c r="O13" s="57"/>
      <c r="P13" s="80" t="s">
        <v>148</v>
      </c>
      <c r="Q13" s="57"/>
      <c r="R13" s="80" t="s">
        <v>148</v>
      </c>
      <c r="S13" s="57"/>
      <c r="T13" s="80" t="s">
        <v>148</v>
      </c>
      <c r="U13" s="57"/>
      <c r="V13" s="62"/>
      <c r="W13" s="57"/>
      <c r="X13" s="61"/>
      <c r="Y13" s="61"/>
      <c r="Z13" s="61"/>
      <c r="AA13" s="61"/>
      <c r="AB13" s="57"/>
      <c r="AC13" s="80" t="s">
        <v>148</v>
      </c>
      <c r="AD13" s="134"/>
      <c r="AE13" s="57"/>
      <c r="AF13" s="63"/>
      <c r="AG13" s="120"/>
      <c r="AH13" s="63"/>
      <c r="AI13" s="63"/>
      <c r="AJ13" s="63"/>
      <c r="AK13" s="63"/>
      <c r="AL13" s="121" t="s">
        <v>294</v>
      </c>
      <c r="AM13" s="64" t="s">
        <v>118</v>
      </c>
      <c r="AN13" s="65"/>
      <c r="AO13" s="121" t="s">
        <v>297</v>
      </c>
      <c r="AR13" s="53"/>
    </row>
    <row r="14" spans="1:61" ht="27.75" customHeight="1" thickBot="1" x14ac:dyDescent="0.25">
      <c r="A14" s="75"/>
      <c r="B14" s="50"/>
      <c r="D14" s="82" t="s">
        <v>120</v>
      </c>
      <c r="E14" s="57"/>
      <c r="F14" s="326" t="s">
        <v>705</v>
      </c>
      <c r="G14" s="326" t="s">
        <v>705</v>
      </c>
      <c r="H14" s="326" t="s">
        <v>705</v>
      </c>
      <c r="I14" s="326" t="s">
        <v>705</v>
      </c>
      <c r="J14" s="57"/>
      <c r="K14" s="80" t="s">
        <v>130</v>
      </c>
      <c r="L14" s="80" t="s">
        <v>130</v>
      </c>
      <c r="M14" s="80" t="s">
        <v>130</v>
      </c>
      <c r="N14" s="80" t="s">
        <v>130</v>
      </c>
      <c r="O14" s="57"/>
      <c r="P14" s="76" t="s">
        <v>702</v>
      </c>
      <c r="Q14" s="57"/>
      <c r="R14" s="76" t="s">
        <v>149</v>
      </c>
      <c r="S14" s="57"/>
      <c r="T14" s="61" t="s">
        <v>149</v>
      </c>
      <c r="U14" s="57"/>
      <c r="V14" s="76" t="s">
        <v>149</v>
      </c>
      <c r="W14" s="57"/>
      <c r="X14" s="80" t="s">
        <v>703</v>
      </c>
      <c r="Y14" s="80" t="s">
        <v>703</v>
      </c>
      <c r="Z14" s="80" t="s">
        <v>703</v>
      </c>
      <c r="AA14" s="80" t="s">
        <v>703</v>
      </c>
      <c r="AB14" s="57"/>
      <c r="AC14" s="61" t="s">
        <v>121</v>
      </c>
      <c r="AD14" s="58"/>
      <c r="AE14" s="57"/>
      <c r="AF14" s="66"/>
      <c r="AG14" s="135" t="s">
        <v>701</v>
      </c>
      <c r="AH14" s="66"/>
      <c r="AI14" s="66"/>
      <c r="AJ14" s="66"/>
      <c r="AK14" s="123" t="s">
        <v>296</v>
      </c>
      <c r="AL14" s="67"/>
      <c r="AM14" s="66"/>
      <c r="AN14" s="67"/>
      <c r="AO14" s="67"/>
      <c r="AR14" s="53"/>
      <c r="BD14"/>
      <c r="BE14" s="1" t="s">
        <v>553</v>
      </c>
      <c r="BF14"/>
      <c r="BG14"/>
      <c r="BH14"/>
      <c r="BI14"/>
    </row>
    <row r="15" spans="1:61" x14ac:dyDescent="0.2">
      <c r="A15" s="75" t="s">
        <v>148</v>
      </c>
      <c r="B15" s="50">
        <v>1949</v>
      </c>
      <c r="D15" s="79"/>
      <c r="F15" s="69"/>
      <c r="G15" s="69"/>
      <c r="H15" s="69"/>
      <c r="I15" s="69"/>
      <c r="P15" s="70"/>
      <c r="AC15" s="71"/>
      <c r="AD15" s="72"/>
      <c r="AF15" s="73"/>
      <c r="AG15" s="73"/>
      <c r="AH15" s="73"/>
      <c r="AI15" s="73"/>
      <c r="AJ15" s="73"/>
      <c r="AK15" s="73"/>
      <c r="AL15" s="73"/>
      <c r="AM15" s="73"/>
      <c r="AN15" s="73"/>
      <c r="AO15" s="73"/>
      <c r="AR15" s="53"/>
      <c r="BD15"/>
      <c r="BE15"/>
      <c r="BF15"/>
      <c r="BG15"/>
      <c r="BH15"/>
      <c r="BI15"/>
    </row>
    <row r="16" spans="1:61" ht="51.75" thickBot="1" x14ac:dyDescent="0.25">
      <c r="A16" s="75" t="s">
        <v>148</v>
      </c>
      <c r="B16" s="50">
        <f t="shared" ref="B16:B78" si="0">B15+1</f>
        <v>1950</v>
      </c>
      <c r="D16" s="79"/>
      <c r="F16" s="69"/>
      <c r="G16" s="69"/>
      <c r="H16" s="69"/>
      <c r="I16" s="69"/>
      <c r="P16" s="70"/>
      <c r="AC16" s="71"/>
      <c r="AD16" s="71"/>
      <c r="AF16" s="73"/>
      <c r="AG16" s="73"/>
      <c r="AH16" s="73"/>
      <c r="AI16" s="73"/>
      <c r="AJ16" s="73"/>
      <c r="AK16" s="73"/>
      <c r="AL16" s="73"/>
      <c r="AM16" s="73"/>
      <c r="AN16" s="73"/>
      <c r="AO16" s="73"/>
      <c r="AR16" s="53"/>
      <c r="BD16" s="95"/>
      <c r="BE16" s="253" t="s">
        <v>415</v>
      </c>
      <c r="BF16" s="253" t="s">
        <v>419</v>
      </c>
      <c r="BG16" s="253" t="s">
        <v>416</v>
      </c>
      <c r="BH16" s="253" t="s">
        <v>417</v>
      </c>
      <c r="BI16" s="253" t="s">
        <v>585</v>
      </c>
    </row>
    <row r="17" spans="1:61" x14ac:dyDescent="0.2">
      <c r="A17" s="75" t="s">
        <v>148</v>
      </c>
      <c r="B17" s="50">
        <f t="shared" si="0"/>
        <v>1951</v>
      </c>
      <c r="D17" s="79"/>
      <c r="F17" s="69"/>
      <c r="G17" s="69"/>
      <c r="H17" s="69"/>
      <c r="I17" s="69"/>
      <c r="P17" s="70"/>
      <c r="AC17" s="71"/>
      <c r="AD17" s="71"/>
      <c r="AF17" s="73"/>
      <c r="AG17" s="73"/>
      <c r="AH17" s="73"/>
      <c r="AI17" s="73"/>
      <c r="AJ17" s="73"/>
      <c r="AK17" s="73"/>
      <c r="AL17" s="73"/>
      <c r="AM17" s="73"/>
      <c r="AN17" s="73"/>
      <c r="AO17" s="73"/>
      <c r="AR17" s="53"/>
      <c r="BD17" s="95">
        <v>1985</v>
      </c>
      <c r="BE17" s="9">
        <v>1</v>
      </c>
      <c r="BF17" s="9">
        <v>1</v>
      </c>
      <c r="BG17" s="9">
        <v>1</v>
      </c>
      <c r="BH17" s="9">
        <v>1</v>
      </c>
      <c r="BI17" s="17">
        <v>1</v>
      </c>
    </row>
    <row r="18" spans="1:61" x14ac:dyDescent="0.2">
      <c r="A18" s="75" t="s">
        <v>148</v>
      </c>
      <c r="B18" s="50">
        <f t="shared" si="0"/>
        <v>1952</v>
      </c>
      <c r="D18" s="79"/>
      <c r="F18" s="69"/>
      <c r="G18" s="69"/>
      <c r="H18" s="69"/>
      <c r="I18" s="69"/>
      <c r="P18" s="70"/>
      <c r="AC18" s="71"/>
      <c r="AD18" s="71"/>
      <c r="AF18" s="73"/>
      <c r="AG18" s="73"/>
      <c r="AH18" s="73"/>
      <c r="AI18" s="73"/>
      <c r="AJ18" s="73"/>
      <c r="AK18" s="73"/>
      <c r="AL18" s="73"/>
      <c r="AM18" s="73"/>
      <c r="AN18" s="73"/>
      <c r="AO18" s="73"/>
      <c r="AR18" s="53"/>
      <c r="BD18" s="95">
        <v>1986</v>
      </c>
      <c r="BE18" s="9">
        <v>1.0020336592800534</v>
      </c>
      <c r="BF18" s="9">
        <v>1.0192305476500476</v>
      </c>
      <c r="BG18" s="9">
        <v>1.0121109621818536</v>
      </c>
      <c r="BH18" s="9">
        <v>0.97592898535522632</v>
      </c>
      <c r="BI18" s="17">
        <v>0.99532183831316356</v>
      </c>
    </row>
    <row r="19" spans="1:61" x14ac:dyDescent="0.2">
      <c r="A19" s="75" t="s">
        <v>148</v>
      </c>
      <c r="B19" s="50">
        <f t="shared" si="0"/>
        <v>1953</v>
      </c>
      <c r="D19" s="79"/>
      <c r="F19" s="69"/>
      <c r="G19" s="69"/>
      <c r="H19" s="69"/>
      <c r="I19" s="69"/>
      <c r="P19" s="70"/>
      <c r="AC19" s="71"/>
      <c r="AD19" s="71"/>
      <c r="AF19" s="73"/>
      <c r="AG19" s="73"/>
      <c r="AH19" s="73"/>
      <c r="AI19" s="73"/>
      <c r="AJ19" s="73"/>
      <c r="AK19" s="73"/>
      <c r="AL19" s="73"/>
      <c r="AM19" s="73"/>
      <c r="AN19" s="73"/>
      <c r="AO19" s="73"/>
      <c r="AR19" s="53"/>
      <c r="BD19" s="95">
        <v>1987</v>
      </c>
      <c r="BE19" s="9">
        <v>1.0257750890035429</v>
      </c>
      <c r="BF19" s="9">
        <v>1.0309947113113413</v>
      </c>
      <c r="BG19" s="9">
        <v>1.023930061536239</v>
      </c>
      <c r="BH19" s="9">
        <v>0.98057998928525658</v>
      </c>
      <c r="BI19" s="17">
        <v>0.99092866255128809</v>
      </c>
    </row>
    <row r="20" spans="1:61" x14ac:dyDescent="0.2">
      <c r="A20" s="75" t="s">
        <v>148</v>
      </c>
      <c r="B20" s="50">
        <f t="shared" si="0"/>
        <v>1954</v>
      </c>
      <c r="D20" s="79"/>
      <c r="F20" s="69"/>
      <c r="G20" s="69"/>
      <c r="H20" s="69"/>
      <c r="I20" s="69"/>
      <c r="P20" s="70"/>
      <c r="AC20" s="71"/>
      <c r="AD20" s="71"/>
      <c r="AF20" s="73"/>
      <c r="AG20" s="73"/>
      <c r="AH20" s="73"/>
      <c r="AI20" s="73"/>
      <c r="AJ20" s="73"/>
      <c r="AK20" s="73"/>
      <c r="AL20" s="73"/>
      <c r="AM20" s="73"/>
      <c r="AN20" s="73"/>
      <c r="AO20" s="73"/>
      <c r="AR20" s="53"/>
      <c r="BD20" s="95">
        <v>1988</v>
      </c>
      <c r="BE20" s="9">
        <v>1.0874416489199918</v>
      </c>
      <c r="BF20" s="9">
        <v>1.0499487262210647</v>
      </c>
      <c r="BG20" s="9">
        <v>1.0353979241746722</v>
      </c>
      <c r="BH20" s="9">
        <v>1.0078030115503169</v>
      </c>
      <c r="BI20" s="17">
        <v>0.99255579580702868</v>
      </c>
    </row>
    <row r="21" spans="1:61" x14ac:dyDescent="0.2">
      <c r="A21" s="75" t="s">
        <v>148</v>
      </c>
      <c r="B21" s="50">
        <f t="shared" si="0"/>
        <v>1955</v>
      </c>
      <c r="D21" s="79"/>
      <c r="F21" s="69"/>
      <c r="G21" s="69"/>
      <c r="H21" s="69"/>
      <c r="I21" s="69"/>
      <c r="P21" s="70"/>
      <c r="AC21" s="71"/>
      <c r="AD21" s="71"/>
      <c r="AF21" s="73"/>
      <c r="AG21" s="73"/>
      <c r="AH21" s="73"/>
      <c r="AI21" s="73"/>
      <c r="AJ21" s="73"/>
      <c r="AK21" s="73"/>
      <c r="AL21" s="73"/>
      <c r="AM21" s="73"/>
      <c r="AN21" s="73"/>
      <c r="AO21" s="73"/>
      <c r="AR21" s="53"/>
      <c r="BD21" s="95">
        <v>1989</v>
      </c>
      <c r="BE21" s="9">
        <v>1.137475938364702</v>
      </c>
      <c r="BF21" s="9">
        <v>1.0696055951791124</v>
      </c>
      <c r="BG21" s="9">
        <v>1.0463300716022612</v>
      </c>
      <c r="BH21" s="9">
        <v>1.0082335311188568</v>
      </c>
      <c r="BI21" s="17">
        <v>1.0080653997436821</v>
      </c>
    </row>
    <row r="22" spans="1:61" x14ac:dyDescent="0.2">
      <c r="A22" s="75" t="s">
        <v>148</v>
      </c>
      <c r="B22" s="50">
        <f t="shared" si="0"/>
        <v>1956</v>
      </c>
      <c r="D22" s="79"/>
      <c r="F22" s="69"/>
      <c r="G22" s="69"/>
      <c r="H22" s="69"/>
      <c r="I22" s="69"/>
      <c r="P22" s="70"/>
      <c r="AC22" s="71"/>
      <c r="AD22" s="71"/>
      <c r="AF22" s="73"/>
      <c r="AG22" s="73"/>
      <c r="AH22" s="73"/>
      <c r="AI22" s="73"/>
      <c r="AJ22" s="73"/>
      <c r="AK22" s="73"/>
      <c r="AL22" s="73"/>
      <c r="AM22" s="73"/>
      <c r="AN22" s="73"/>
      <c r="AO22" s="73"/>
      <c r="AR22" s="53"/>
      <c r="BD22" s="95">
        <v>1990</v>
      </c>
      <c r="BE22" s="9">
        <v>1.0914935388431937</v>
      </c>
      <c r="BF22" s="9">
        <v>1.0755625712935968</v>
      </c>
      <c r="BG22" s="9">
        <v>1.056464136933756</v>
      </c>
      <c r="BH22" s="9">
        <v>0.95314900400077218</v>
      </c>
      <c r="BI22" s="17">
        <v>1.0077897366393302</v>
      </c>
    </row>
    <row r="23" spans="1:61" x14ac:dyDescent="0.2">
      <c r="A23" s="75" t="s">
        <v>148</v>
      </c>
      <c r="B23" s="50">
        <f t="shared" si="0"/>
        <v>1957</v>
      </c>
      <c r="D23" s="79"/>
      <c r="F23" s="69"/>
      <c r="G23" s="69"/>
      <c r="H23" s="69"/>
      <c r="I23" s="69"/>
      <c r="P23" s="70"/>
      <c r="AC23" s="71"/>
      <c r="AD23" s="71"/>
      <c r="AF23" s="73"/>
      <c r="AG23" s="73"/>
      <c r="AH23" s="73"/>
      <c r="AI23" s="73"/>
      <c r="AJ23" s="73"/>
      <c r="AK23" s="73"/>
      <c r="AL23" s="73"/>
      <c r="AM23" s="73"/>
      <c r="AN23" s="73"/>
      <c r="AO23" s="73"/>
      <c r="AR23" s="53"/>
      <c r="BD23" s="95">
        <v>1991</v>
      </c>
      <c r="BE23" s="9">
        <v>1.1232655394460189</v>
      </c>
      <c r="BF23" s="9">
        <v>1.0866814918941341</v>
      </c>
      <c r="BG23" s="9">
        <v>1.0738063702406406</v>
      </c>
      <c r="BH23" s="9">
        <v>0.97593598364286249</v>
      </c>
      <c r="BI23" s="17">
        <v>0.98635410854565708</v>
      </c>
    </row>
    <row r="24" spans="1:61" x14ac:dyDescent="0.2">
      <c r="A24" s="75" t="s">
        <v>148</v>
      </c>
      <c r="B24" s="50">
        <f t="shared" si="0"/>
        <v>1958</v>
      </c>
      <c r="D24" s="79"/>
      <c r="F24" s="69"/>
      <c r="G24" s="69"/>
      <c r="H24" s="69"/>
      <c r="I24" s="69"/>
      <c r="P24" s="70"/>
      <c r="AC24" s="71"/>
      <c r="AD24" s="71"/>
      <c r="AF24" s="73"/>
      <c r="AG24" s="73"/>
      <c r="AH24" s="73"/>
      <c r="AI24" s="73"/>
      <c r="AJ24" s="73"/>
      <c r="AK24" s="73"/>
      <c r="AL24" s="73"/>
      <c r="AM24" s="73"/>
      <c r="AN24" s="73"/>
      <c r="AO24" s="73"/>
      <c r="AR24" s="53"/>
      <c r="BD24" s="95">
        <v>1992</v>
      </c>
      <c r="BE24" s="9">
        <v>1.1203299959180515</v>
      </c>
      <c r="BF24" s="9">
        <v>1.102317113919967</v>
      </c>
      <c r="BG24" s="9">
        <v>1.0912023211145085</v>
      </c>
      <c r="BH24" s="9">
        <v>0.96762157726603337</v>
      </c>
      <c r="BI24" s="17">
        <v>0.96256172510150295</v>
      </c>
    </row>
    <row r="25" spans="1:61" x14ac:dyDescent="0.2">
      <c r="A25" s="75" t="s">
        <v>148</v>
      </c>
      <c r="B25" s="50">
        <f t="shared" si="0"/>
        <v>1959</v>
      </c>
      <c r="D25" s="79"/>
      <c r="F25" s="69"/>
      <c r="G25" s="69"/>
      <c r="H25" s="69"/>
      <c r="I25" s="69"/>
      <c r="P25" s="70"/>
      <c r="AC25" s="71"/>
      <c r="AD25" s="71"/>
      <c r="AF25" s="73"/>
      <c r="AG25" s="73"/>
      <c r="AH25" s="73"/>
      <c r="AI25" s="73"/>
      <c r="AJ25" s="73"/>
      <c r="AK25" s="73"/>
      <c r="AL25" s="73"/>
      <c r="AM25" s="73"/>
      <c r="AN25" s="73"/>
      <c r="AO25" s="73"/>
      <c r="AR25" s="53"/>
      <c r="BD25" s="95">
        <v>1993</v>
      </c>
      <c r="BE25" s="9">
        <v>1.177349641673664</v>
      </c>
      <c r="BF25" s="9">
        <v>1.1110394174376939</v>
      </c>
      <c r="BG25" s="9">
        <v>1.108518507200039</v>
      </c>
      <c r="BH25" s="9">
        <v>1.0076488428657537</v>
      </c>
      <c r="BI25" s="17">
        <v>0.94868892379392955</v>
      </c>
    </row>
    <row r="26" spans="1:61" x14ac:dyDescent="0.2">
      <c r="A26" s="75" t="s">
        <v>148</v>
      </c>
      <c r="B26" s="50">
        <f t="shared" si="0"/>
        <v>1960</v>
      </c>
      <c r="D26" s="79"/>
      <c r="F26" s="69"/>
      <c r="G26" s="69"/>
      <c r="H26" s="69"/>
      <c r="I26" s="69"/>
      <c r="P26" s="70"/>
      <c r="AC26" s="71"/>
      <c r="AD26" s="71"/>
      <c r="AF26" s="73"/>
      <c r="AG26" s="73"/>
      <c r="AH26" s="73"/>
      <c r="AI26" s="73"/>
      <c r="AJ26" s="73"/>
      <c r="AK26" s="73"/>
      <c r="AL26" s="73"/>
      <c r="AM26" s="73"/>
      <c r="AN26" s="73"/>
      <c r="AO26" s="73"/>
      <c r="AR26" s="53"/>
      <c r="BD26" s="95">
        <v>1994</v>
      </c>
      <c r="BE26" s="9">
        <v>1.1710367279175466</v>
      </c>
      <c r="BF26" s="9">
        <v>1.1188860339443942</v>
      </c>
      <c r="BG26" s="9">
        <v>1.1232146924431996</v>
      </c>
      <c r="BH26" s="9">
        <v>0.98893846031021859</v>
      </c>
      <c r="BI26" s="17">
        <v>0.94222065511706909</v>
      </c>
    </row>
    <row r="27" spans="1:61" x14ac:dyDescent="0.2">
      <c r="A27" s="75" t="s">
        <v>148</v>
      </c>
      <c r="B27" s="50">
        <f t="shared" si="0"/>
        <v>1961</v>
      </c>
      <c r="D27" s="79"/>
      <c r="F27" s="69"/>
      <c r="G27" s="69"/>
      <c r="H27" s="69"/>
      <c r="I27" s="69"/>
      <c r="P27" s="70"/>
      <c r="AC27" s="71"/>
      <c r="AD27" s="71"/>
      <c r="AF27" s="73"/>
      <c r="AG27" s="73"/>
      <c r="AH27" s="73"/>
      <c r="AI27" s="73"/>
      <c r="AJ27" s="73"/>
      <c r="AK27" s="73"/>
      <c r="AL27" s="73"/>
      <c r="AM27" s="73"/>
      <c r="AN27" s="73"/>
      <c r="AO27" s="73"/>
      <c r="AR27" s="53"/>
      <c r="BD27" s="95">
        <v>1995</v>
      </c>
      <c r="BE27" s="9">
        <v>1.1972270107574494</v>
      </c>
      <c r="BF27" s="9">
        <v>1.1405823318623329</v>
      </c>
      <c r="BG27" s="9">
        <v>1.1378982019065542</v>
      </c>
      <c r="BH27" s="9">
        <v>1.0043976576628382</v>
      </c>
      <c r="BI27" s="17">
        <v>0.91841879795217218</v>
      </c>
    </row>
    <row r="28" spans="1:61" x14ac:dyDescent="0.2">
      <c r="A28" s="75" t="s">
        <v>148</v>
      </c>
      <c r="B28" s="50">
        <f t="shared" si="0"/>
        <v>1962</v>
      </c>
      <c r="D28" s="79"/>
      <c r="F28" s="69"/>
      <c r="G28" s="69"/>
      <c r="H28" s="69"/>
      <c r="I28" s="69"/>
      <c r="P28" s="70"/>
      <c r="AC28" s="71"/>
      <c r="AD28" s="71"/>
      <c r="AF28" s="73"/>
      <c r="AG28" s="73"/>
      <c r="AH28" s="73"/>
      <c r="AI28" s="73"/>
      <c r="AJ28" s="73"/>
      <c r="AK28" s="73"/>
      <c r="AL28" s="73"/>
      <c r="AM28" s="73"/>
      <c r="AN28" s="73"/>
      <c r="AO28" s="73"/>
      <c r="AR28" s="53"/>
      <c r="BD28" s="95">
        <v>1996</v>
      </c>
      <c r="BE28" s="9">
        <v>1.2613833671974832</v>
      </c>
      <c r="BF28" s="9">
        <v>1.1479219716784383</v>
      </c>
      <c r="BG28" s="9">
        <v>1.1525811381445978</v>
      </c>
      <c r="BH28" s="9">
        <v>1.0091397392680514</v>
      </c>
      <c r="BI28" s="17">
        <v>0.94473915374165451</v>
      </c>
    </row>
    <row r="29" spans="1:61" x14ac:dyDescent="0.2">
      <c r="A29" s="75" t="s">
        <v>148</v>
      </c>
      <c r="B29" s="50">
        <f t="shared" si="0"/>
        <v>1963</v>
      </c>
      <c r="D29" s="79"/>
      <c r="F29" s="69"/>
      <c r="G29" s="69"/>
      <c r="H29" s="69"/>
      <c r="I29" s="69"/>
      <c r="P29" s="70"/>
      <c r="AC29" s="71"/>
      <c r="AD29" s="71"/>
      <c r="AF29" s="73"/>
      <c r="AG29" s="73"/>
      <c r="AH29" s="73"/>
      <c r="AI29" s="73"/>
      <c r="AJ29" s="73"/>
      <c r="AK29" s="73"/>
      <c r="AL29" s="73"/>
      <c r="AM29" s="73"/>
      <c r="AN29" s="73"/>
      <c r="AO29" s="73"/>
      <c r="AR29" s="53"/>
      <c r="BD29" s="95">
        <v>1997</v>
      </c>
      <c r="BE29" s="9">
        <v>1.2271672516723804</v>
      </c>
      <c r="BF29" s="9">
        <v>1.1639493484197307</v>
      </c>
      <c r="BG29" s="9">
        <v>1.1672711524536317</v>
      </c>
      <c r="BH29" s="9">
        <v>0.99832307214588223</v>
      </c>
      <c r="BI29" s="17">
        <v>0.90474629804485285</v>
      </c>
    </row>
    <row r="30" spans="1:61" x14ac:dyDescent="0.2">
      <c r="A30" s="75" t="s">
        <v>148</v>
      </c>
      <c r="B30" s="50">
        <f t="shared" si="0"/>
        <v>1964</v>
      </c>
      <c r="D30" s="79"/>
      <c r="F30" s="69"/>
      <c r="G30" s="69"/>
      <c r="H30" s="69"/>
      <c r="I30" s="69"/>
      <c r="P30" s="70"/>
      <c r="AC30" s="71"/>
      <c r="AD30" s="71"/>
      <c r="AF30" s="73"/>
      <c r="AG30" s="73"/>
      <c r="AH30" s="73"/>
      <c r="AI30" s="73"/>
      <c r="AJ30" s="73"/>
      <c r="AK30" s="73"/>
      <c r="AL30" s="73"/>
      <c r="AM30" s="73"/>
      <c r="AN30" s="73"/>
      <c r="AO30" s="73"/>
      <c r="AR30" s="53"/>
      <c r="BD30" s="95">
        <v>1998</v>
      </c>
      <c r="BE30" s="9">
        <v>1.2237950682545191</v>
      </c>
      <c r="BF30" s="9">
        <v>1.1852395771411801</v>
      </c>
      <c r="BG30" s="9">
        <v>1.1820896843370592</v>
      </c>
      <c r="BH30" s="9">
        <v>0.96430950279715122</v>
      </c>
      <c r="BI30" s="17">
        <v>0.90580701527539031</v>
      </c>
    </row>
    <row r="31" spans="1:61" x14ac:dyDescent="0.2">
      <c r="A31" s="75" t="s">
        <v>148</v>
      </c>
      <c r="B31" s="50">
        <f t="shared" si="0"/>
        <v>1965</v>
      </c>
      <c r="D31" s="79"/>
      <c r="F31" s="69"/>
      <c r="G31" s="69"/>
      <c r="H31" s="69"/>
      <c r="I31" s="69"/>
      <c r="P31" s="70"/>
      <c r="AC31" s="71"/>
      <c r="AD31" s="71"/>
      <c r="AF31" s="73"/>
      <c r="AG31" s="73"/>
      <c r="AH31" s="73"/>
      <c r="AI31" s="73"/>
      <c r="AJ31" s="73"/>
      <c r="AK31" s="73"/>
      <c r="AL31" s="73"/>
      <c r="AM31" s="73"/>
      <c r="AN31" s="73"/>
      <c r="AO31" s="73"/>
      <c r="AR31" s="53"/>
      <c r="BD31" s="95">
        <v>1999</v>
      </c>
      <c r="BE31" s="9">
        <v>1.2594882071335987</v>
      </c>
      <c r="BF31" s="9">
        <v>1.2065342017192668</v>
      </c>
      <c r="BG31" s="9">
        <v>1.1970575741248244</v>
      </c>
      <c r="BH31" s="9">
        <v>0.9708699594666691</v>
      </c>
      <c r="BI31" s="17">
        <v>0.89821099250336756</v>
      </c>
    </row>
    <row r="32" spans="1:61" x14ac:dyDescent="0.2">
      <c r="A32" s="75" t="s">
        <v>148</v>
      </c>
      <c r="B32" s="50">
        <f t="shared" si="0"/>
        <v>1966</v>
      </c>
      <c r="D32" s="79"/>
      <c r="F32" s="69"/>
      <c r="G32" s="69"/>
      <c r="H32" s="69"/>
      <c r="I32" s="69"/>
      <c r="P32" s="70"/>
      <c r="AC32" s="71"/>
      <c r="AD32" s="71"/>
      <c r="AF32" s="73"/>
      <c r="AG32" s="73"/>
      <c r="AH32" s="73"/>
      <c r="AI32" s="73"/>
      <c r="AJ32" s="73"/>
      <c r="AK32" s="73"/>
      <c r="AL32" s="73"/>
      <c r="AM32" s="73"/>
      <c r="AN32" s="73"/>
      <c r="AO32" s="73"/>
      <c r="AR32" s="53"/>
      <c r="BD32" s="95">
        <v>2000</v>
      </c>
      <c r="BE32" s="9">
        <v>1.3120110399230065</v>
      </c>
      <c r="BF32" s="9">
        <v>1.2278330473187848</v>
      </c>
      <c r="BG32" s="9">
        <v>1.2121567372590638</v>
      </c>
      <c r="BH32" s="9">
        <v>0.98505988960515678</v>
      </c>
      <c r="BI32" s="17">
        <v>0.89490463192244396</v>
      </c>
    </row>
    <row r="33" spans="1:61" x14ac:dyDescent="0.2">
      <c r="A33" s="75" t="s">
        <v>148</v>
      </c>
      <c r="B33" s="50">
        <f t="shared" si="0"/>
        <v>1967</v>
      </c>
      <c r="D33" s="79"/>
      <c r="F33" s="69"/>
      <c r="G33" s="69"/>
      <c r="H33" s="69"/>
      <c r="I33" s="69"/>
      <c r="P33" s="70"/>
      <c r="AC33" s="71"/>
      <c r="AD33" s="71"/>
      <c r="AF33" s="73"/>
      <c r="AG33" s="73"/>
      <c r="AH33" s="73"/>
      <c r="AI33" s="73"/>
      <c r="AJ33" s="73"/>
      <c r="AK33" s="73"/>
      <c r="AL33" s="73"/>
      <c r="AM33" s="73"/>
      <c r="AN33" s="73"/>
      <c r="AO33" s="73"/>
      <c r="AR33" s="53"/>
      <c r="BD33" s="95">
        <v>2001</v>
      </c>
      <c r="BE33" s="9">
        <v>1.2849900105145728</v>
      </c>
      <c r="BF33" s="9">
        <v>1.2491359482547804</v>
      </c>
      <c r="BG33" s="9">
        <v>1.2273855042536923</v>
      </c>
      <c r="BH33" s="9">
        <v>0.96333847727625754</v>
      </c>
      <c r="BI33" s="17">
        <v>0.87002182585690058</v>
      </c>
    </row>
    <row r="34" spans="1:61" x14ac:dyDescent="0.2">
      <c r="A34" s="75" t="s">
        <v>148</v>
      </c>
      <c r="B34" s="50">
        <f t="shared" si="0"/>
        <v>1968</v>
      </c>
      <c r="D34" s="79"/>
      <c r="F34" s="69"/>
      <c r="G34" s="69"/>
      <c r="H34" s="69"/>
      <c r="I34" s="69"/>
      <c r="P34" s="70"/>
      <c r="AC34" s="71"/>
      <c r="AD34" s="71"/>
      <c r="AF34" s="73"/>
      <c r="AG34" s="73"/>
      <c r="AH34" s="73"/>
      <c r="AI34" s="73"/>
      <c r="AJ34" s="73"/>
      <c r="AK34" s="73"/>
      <c r="AL34" s="73"/>
      <c r="AM34" s="73"/>
      <c r="AN34" s="73"/>
      <c r="AO34" s="73"/>
      <c r="AR34" s="53"/>
      <c r="BD34" s="95">
        <v>2002</v>
      </c>
      <c r="BE34" s="9">
        <v>1.3348647201320571</v>
      </c>
      <c r="BF34" s="9">
        <v>1.2613125040516688</v>
      </c>
      <c r="BG34" s="9">
        <v>1.2379104474234053</v>
      </c>
      <c r="BH34" s="9">
        <v>0.98781886221902981</v>
      </c>
      <c r="BI34" s="17">
        <v>0.86546201394197686</v>
      </c>
    </row>
    <row r="35" spans="1:61" x14ac:dyDescent="0.2">
      <c r="A35" s="75" t="s">
        <v>148</v>
      </c>
      <c r="B35" s="50">
        <f t="shared" si="0"/>
        <v>1969</v>
      </c>
      <c r="D35" s="79"/>
      <c r="F35" s="69"/>
      <c r="G35" s="69"/>
      <c r="H35" s="69"/>
      <c r="I35" s="69"/>
      <c r="P35" s="70"/>
      <c r="AC35" s="71"/>
      <c r="AD35" s="71"/>
      <c r="AF35" s="73"/>
      <c r="AG35" s="73"/>
      <c r="AH35" s="73"/>
      <c r="AI35" s="73"/>
      <c r="AJ35" s="73"/>
      <c r="AK35" s="73"/>
      <c r="AL35" s="73"/>
      <c r="AM35" s="73"/>
      <c r="AN35" s="73"/>
      <c r="AO35" s="73"/>
      <c r="AR35" s="53"/>
      <c r="BD35" s="95">
        <v>2003</v>
      </c>
      <c r="BE35" s="9">
        <v>1.3538184128610296</v>
      </c>
      <c r="BF35" s="9">
        <v>1.2839307360292607</v>
      </c>
      <c r="BG35" s="9">
        <v>1.2485187833655684</v>
      </c>
      <c r="BH35" s="9">
        <v>0.98861808546133256</v>
      </c>
      <c r="BI35" s="17">
        <v>0.8542700672870972</v>
      </c>
    </row>
    <row r="36" spans="1:61" x14ac:dyDescent="0.2">
      <c r="A36" s="75" t="s">
        <v>148</v>
      </c>
      <c r="B36" s="50">
        <f t="shared" si="0"/>
        <v>1970</v>
      </c>
      <c r="D36" s="79">
        <f>Conversion_Factors!$O32*D185+D262</f>
        <v>3937.8500099833536</v>
      </c>
      <c r="F36" s="365">
        <f>'Final Floorspace Estimates'!D162</f>
        <v>15063</v>
      </c>
      <c r="G36" s="365">
        <f>'Final Floorspace Estimates'!E162</f>
        <v>3326</v>
      </c>
      <c r="H36" s="365">
        <f>'Final Floorspace Estimates'!F162</f>
        <v>868</v>
      </c>
      <c r="I36" s="327">
        <f t="shared" ref="I36:I50" si="1">SUM(F36:H36)</f>
        <v>19257</v>
      </c>
      <c r="K36" s="85">
        <f>'Final Floorspace Estimates'!U162</f>
        <v>23.849098207730759</v>
      </c>
      <c r="L36" s="85">
        <f>'Final Floorspace Estimates'!V162</f>
        <v>2.7909398650124797</v>
      </c>
      <c r="M36" s="85">
        <f>'Final Floorspace Estimates'!W162</f>
        <v>0.61900381474954447</v>
      </c>
      <c r="N36" s="81">
        <f t="shared" ref="N36:N50" si="2">SUM(K36:M36)</f>
        <v>27.259041887492781</v>
      </c>
      <c r="P36" s="84">
        <f>D36/I36*1000</f>
        <v>204.48927714510845</v>
      </c>
      <c r="R36" s="79">
        <f>Conversion_Factors!$O32*R185+R262</f>
        <v>144.46032352260153</v>
      </c>
      <c r="T36" s="79">
        <f>Conversion_Factors!$O32*T185+T262</f>
        <v>141.33989631942063</v>
      </c>
      <c r="V36" s="119">
        <f>R36/T36</f>
        <v>1.0220774691678625</v>
      </c>
      <c r="X36" s="125">
        <f>'Final Floorspace Estimates'!Q162</f>
        <v>1583.2900622539175</v>
      </c>
      <c r="Y36" s="125">
        <f>'Final Floorspace Estimates'!R162</f>
        <v>839.12804119437158</v>
      </c>
      <c r="Z36" s="125">
        <f>'Final Floorspace Estimates'!S162</f>
        <v>713.13803542574249</v>
      </c>
      <c r="AA36" s="125">
        <f>N36/I36*1000000</f>
        <v>1415.5393824319874</v>
      </c>
      <c r="AC36" s="71"/>
      <c r="AD36" s="71"/>
      <c r="AF36" s="73">
        <f>I36/I$80</f>
        <v>0.64901017518892434</v>
      </c>
      <c r="AG36" s="73">
        <f>P36/P$80</f>
        <v>1.102953831085181</v>
      </c>
      <c r="AH36" s="73">
        <f>Wgted_Floorspace!AI142</f>
        <v>0.97720824051539446</v>
      </c>
      <c r="AI36" s="73">
        <f t="shared" ref="AI36:AI77" si="3">AA36/AA$80</f>
        <v>0.98389628929722339</v>
      </c>
      <c r="AJ36" s="73">
        <f t="shared" ref="AJ36:AJ77" si="4">V36/V$80</f>
        <v>1.0482436127536705</v>
      </c>
      <c r="AK36" s="73">
        <f>AG36/(AH36*AI36*AJ36)</f>
        <v>1.0943561061531015</v>
      </c>
      <c r="AL36" s="73">
        <f>AF36*AH36*AI36*AJ36*AK36</f>
        <v>0.71582825913788872</v>
      </c>
      <c r="AM36" s="73">
        <f>AF36*AG36</f>
        <v>0.71582825913788861</v>
      </c>
      <c r="AN36" s="73"/>
      <c r="AO36" s="73">
        <f>AH36*AI36*AJ36</f>
        <v>1.007856423410751</v>
      </c>
      <c r="AR36" s="53"/>
      <c r="BD36" s="95">
        <v>2004</v>
      </c>
      <c r="BE36" s="9">
        <v>1.3533069322582358</v>
      </c>
      <c r="BF36" s="9">
        <v>1.2919515838359581</v>
      </c>
      <c r="BG36" s="9">
        <v>1.259215000039327</v>
      </c>
      <c r="BH36" s="9">
        <v>0.96825126287272922</v>
      </c>
      <c r="BI36" s="17">
        <v>0.859136375408182</v>
      </c>
    </row>
    <row r="37" spans="1:61" x14ac:dyDescent="0.2">
      <c r="A37" s="75" t="s">
        <v>148</v>
      </c>
      <c r="B37" s="50">
        <f t="shared" si="0"/>
        <v>1971</v>
      </c>
      <c r="D37" s="79">
        <f>Conversion_Factors!$O33*D186+D263</f>
        <v>4050.9966045708579</v>
      </c>
      <c r="F37" s="365">
        <f>'Final Floorspace Estimates'!D163</f>
        <v>15532.8</v>
      </c>
      <c r="G37" s="365">
        <f>'Final Floorspace Estimates'!E163</f>
        <v>3434.8999999999996</v>
      </c>
      <c r="H37" s="365">
        <f>'Final Floorspace Estimates'!F163</f>
        <v>1053.6999999999998</v>
      </c>
      <c r="I37" s="327">
        <f t="shared" si="1"/>
        <v>20021.399999999998</v>
      </c>
      <c r="K37" s="85">
        <f>'Final Floorspace Estimates'!U163</f>
        <v>24.707568972377498</v>
      </c>
      <c r="L37" s="85">
        <f>'Final Floorspace Estimates'!V163</f>
        <v>2.8893820714675624</v>
      </c>
      <c r="M37" s="85">
        <f>'Final Floorspace Estimates'!W163</f>
        <v>0.77447206752983655</v>
      </c>
      <c r="N37" s="81">
        <f t="shared" si="2"/>
        <v>28.371423111374895</v>
      </c>
      <c r="P37" s="84">
        <f t="shared" ref="P37:P50" si="5">D37/I37*1000</f>
        <v>202.33333356163197</v>
      </c>
      <c r="R37" s="79">
        <f>Conversion_Factors!$O33*R186+R263</f>
        <v>142.78439924103421</v>
      </c>
      <c r="T37" s="79">
        <f>Conversion_Factors!$O33*T186+T263</f>
        <v>146.76786852848838</v>
      </c>
      <c r="V37" s="119">
        <f t="shared" ref="V37:V50" si="6">R37/T37</f>
        <v>0.97285870996565604</v>
      </c>
      <c r="X37" s="125">
        <f>'Final Floorspace Estimates'!Q163</f>
        <v>1590.6706435657125</v>
      </c>
      <c r="Y37" s="125">
        <f>'Final Floorspace Estimates'!R163</f>
        <v>841.18375250154668</v>
      </c>
      <c r="Z37" s="125">
        <f>'Final Floorspace Estimates'!S163</f>
        <v>735.00243668011456</v>
      </c>
      <c r="AA37" s="125">
        <f t="shared" ref="AA37:AA50" si="7">N37/I37*1000000</f>
        <v>1417.0549068184491</v>
      </c>
      <c r="AC37" s="71"/>
      <c r="AD37" s="71"/>
      <c r="AF37" s="73">
        <f t="shared" ref="AF37:AF77" si="8">I37/I$80</f>
        <v>0.67477241115062203</v>
      </c>
      <c r="AG37" s="73">
        <f t="shared" ref="AG37:AG77" si="9">P37/P$80</f>
        <v>1.0913253180003042</v>
      </c>
      <c r="AH37" s="73">
        <f>Wgted_Floorspace!AI143</f>
        <v>0.97969680023879013</v>
      </c>
      <c r="AI37" s="73">
        <f t="shared" si="3"/>
        <v>0.98494968197473209</v>
      </c>
      <c r="AJ37" s="73">
        <f t="shared" si="4"/>
        <v>0.99776480706844295</v>
      </c>
      <c r="AK37" s="73">
        <f t="shared" ref="AK37:AK50" si="10">AG37/(AH37*AI37*AJ37)</f>
        <v>1.1334968438457385</v>
      </c>
      <c r="AL37" s="73">
        <f t="shared" ref="AL37:AL50" si="11">AF37*AH37*AI37*AJ37*AK37</f>
        <v>0.73639621617678475</v>
      </c>
      <c r="AM37" s="73">
        <f t="shared" ref="AM37:AM50" si="12">AF37*AG37</f>
        <v>0.73639621617678463</v>
      </c>
      <c r="AN37" s="73"/>
      <c r="AO37" s="73">
        <f t="shared" ref="AO37:AO50" si="13">AH37*AI37*AJ37</f>
        <v>0.96279519782132406</v>
      </c>
      <c r="AR37" s="53"/>
      <c r="BD37" s="95">
        <v>2005</v>
      </c>
      <c r="BE37" s="9">
        <v>1.3880661081613228</v>
      </c>
      <c r="BF37" s="9">
        <v>1.3071359147114285</v>
      </c>
      <c r="BG37" s="9">
        <v>1.2700095573830721</v>
      </c>
      <c r="BH37" s="9">
        <v>0.97254925868545694</v>
      </c>
      <c r="BI37" s="17">
        <v>0.85974727213556335</v>
      </c>
    </row>
    <row r="38" spans="1:61" x14ac:dyDescent="0.2">
      <c r="A38" s="75" t="s">
        <v>148</v>
      </c>
      <c r="B38" s="50">
        <f t="shared" si="0"/>
        <v>1972</v>
      </c>
      <c r="D38" s="79">
        <f>Conversion_Factors!$O34*D187+D264</f>
        <v>4249.5991528160484</v>
      </c>
      <c r="F38" s="365">
        <f>'Final Floorspace Estimates'!D164</f>
        <v>16080.9</v>
      </c>
      <c r="G38" s="365">
        <f>'Final Floorspace Estimates'!E164</f>
        <v>3561.95</v>
      </c>
      <c r="H38" s="365">
        <f>'Final Floorspace Estimates'!F164</f>
        <v>1270.3499999999999</v>
      </c>
      <c r="I38" s="327">
        <f t="shared" si="1"/>
        <v>20913.199999999997</v>
      </c>
      <c r="K38" s="85">
        <f>'Final Floorspace Estimates'!U164</f>
        <v>25.699685232219636</v>
      </c>
      <c r="L38" s="85">
        <f>'Final Floorspace Estimates'!V164</f>
        <v>3.0038524058599716</v>
      </c>
      <c r="M38" s="85">
        <f>'Final Floorspace Estimates'!W164</f>
        <v>0.96156227916131043</v>
      </c>
      <c r="N38" s="81">
        <f t="shared" si="2"/>
        <v>29.665099917240919</v>
      </c>
      <c r="P38" s="84">
        <f t="shared" si="5"/>
        <v>203.20176504867973</v>
      </c>
      <c r="R38" s="79">
        <f>Conversion_Factors!$O34*R187+R264</f>
        <v>143.25248068172675</v>
      </c>
      <c r="T38" s="79">
        <f>Conversion_Factors!$O34*T187+T264</f>
        <v>145.77797033549439</v>
      </c>
      <c r="V38" s="119">
        <f t="shared" si="6"/>
        <v>0.98267577983178489</v>
      </c>
      <c r="X38" s="125">
        <f>'Final Floorspace Estimates'!Q164</f>
        <v>1598.1496826806731</v>
      </c>
      <c r="Y38" s="125">
        <f>'Final Floorspace Estimates'!R164</f>
        <v>843.31683652492927</v>
      </c>
      <c r="Z38" s="125">
        <f>'Final Floorspace Estimates'!S164</f>
        <v>756.92705093974939</v>
      </c>
      <c r="AA38" s="125">
        <f t="shared" si="7"/>
        <v>1418.486884706354</v>
      </c>
      <c r="AC38" s="71"/>
      <c r="AD38" s="71"/>
      <c r="AF38" s="73">
        <f t="shared" si="8"/>
        <v>0.70482835310593606</v>
      </c>
      <c r="AG38" s="73">
        <f t="shared" si="9"/>
        <v>1.0960093769839674</v>
      </c>
      <c r="AH38" s="73">
        <f>Wgted_Floorspace!AI144</f>
        <v>0.9823701944121197</v>
      </c>
      <c r="AI38" s="73">
        <f t="shared" si="3"/>
        <v>0.98594500414503072</v>
      </c>
      <c r="AJ38" s="73">
        <f t="shared" si="4"/>
        <v>1.0078332031475623</v>
      </c>
      <c r="AK38" s="73">
        <f t="shared" si="10"/>
        <v>1.1227879412093942</v>
      </c>
      <c r="AL38" s="73">
        <f t="shared" si="11"/>
        <v>0.77249848416827271</v>
      </c>
      <c r="AM38" s="73">
        <f t="shared" si="12"/>
        <v>0.77249848416827271</v>
      </c>
      <c r="AN38" s="73"/>
      <c r="AO38" s="73">
        <f t="shared" si="13"/>
        <v>0.97614993602747224</v>
      </c>
      <c r="AR38" s="53"/>
      <c r="BD38" s="95">
        <v>2006</v>
      </c>
      <c r="BE38" s="9">
        <v>1.329579451609175</v>
      </c>
      <c r="BF38" s="9">
        <v>1.3179550403853022</v>
      </c>
      <c r="BG38" s="9">
        <v>1.280909322633667</v>
      </c>
      <c r="BH38" s="9">
        <v>0.94529311874657995</v>
      </c>
      <c r="BI38" s="17">
        <v>0.83316077680597644</v>
      </c>
    </row>
    <row r="39" spans="1:61" x14ac:dyDescent="0.2">
      <c r="A39" s="75" t="s">
        <v>148</v>
      </c>
      <c r="B39" s="50">
        <f t="shared" si="0"/>
        <v>1973</v>
      </c>
      <c r="D39" s="79">
        <f>Conversion_Factors!$O35*D188+D265</f>
        <v>4419.7870225610941</v>
      </c>
      <c r="F39" s="365">
        <f>'Final Floorspace Estimates'!D165</f>
        <v>16351.670595679077</v>
      </c>
      <c r="G39" s="365">
        <f>'Final Floorspace Estimates'!E165</f>
        <v>3936.7234389431742</v>
      </c>
      <c r="H39" s="365">
        <f>'Final Floorspace Estimates'!F165</f>
        <v>1554.0260888278628</v>
      </c>
      <c r="I39" s="327">
        <f t="shared" si="1"/>
        <v>21842.420123450116</v>
      </c>
      <c r="K39" s="85">
        <f>'Final Floorspace Estimates'!U165</f>
        <v>26.228835471424567</v>
      </c>
      <c r="L39" s="85">
        <f>'Final Floorspace Estimates'!V165</f>
        <v>3.3279152069362929</v>
      </c>
      <c r="M39" s="85">
        <f>'Final Floorspace Estimates'!W165</f>
        <v>1.210489185881831</v>
      </c>
      <c r="N39" s="81">
        <f t="shared" si="2"/>
        <v>30.76723986424269</v>
      </c>
      <c r="P39" s="84">
        <f t="shared" si="5"/>
        <v>202.34877809240524</v>
      </c>
      <c r="R39" s="79">
        <f>Conversion_Factors!$O35*R188+R265</f>
        <v>143.65237317559047</v>
      </c>
      <c r="T39" s="79">
        <f>Conversion_Factors!$O35*T188+T265</f>
        <v>145.1685815531263</v>
      </c>
      <c r="V39" s="119">
        <f t="shared" si="6"/>
        <v>0.98955553356439629</v>
      </c>
      <c r="X39" s="125">
        <f>'Final Floorspace Estimates'!Q165</f>
        <v>1604.0462237757852</v>
      </c>
      <c r="Y39" s="125">
        <f>'Final Floorspace Estimates'!R165</f>
        <v>845.35153625871226</v>
      </c>
      <c r="Z39" s="125">
        <f>'Final Floorspace Estimates'!S165</f>
        <v>778.9374931246183</v>
      </c>
      <c r="AA39" s="125">
        <f t="shared" si="7"/>
        <v>1408.6003149079093</v>
      </c>
      <c r="AC39" s="71"/>
      <c r="AD39" s="71"/>
      <c r="AF39" s="73">
        <f t="shared" si="8"/>
        <v>0.73614544897286416</v>
      </c>
      <c r="AG39" s="73">
        <f t="shared" si="9"/>
        <v>1.091408621167216</v>
      </c>
      <c r="AH39" s="73">
        <f>Wgted_Floorspace!AI145</f>
        <v>0.98864328326702833</v>
      </c>
      <c r="AI39" s="73">
        <f t="shared" si="3"/>
        <v>0.97907316471810102</v>
      </c>
      <c r="AJ39" s="73">
        <f t="shared" si="4"/>
        <v>1.0148890850401548</v>
      </c>
      <c r="AK39" s="73">
        <f t="shared" si="10"/>
        <v>1.110999928177959</v>
      </c>
      <c r="AL39" s="73">
        <f t="shared" si="11"/>
        <v>0.80343548944199483</v>
      </c>
      <c r="AM39" s="73">
        <f t="shared" si="12"/>
        <v>0.80343548944199483</v>
      </c>
      <c r="AN39" s="73"/>
      <c r="AO39" s="73">
        <f t="shared" si="13"/>
        <v>0.98236605915639186</v>
      </c>
      <c r="AR39" s="53"/>
      <c r="BD39" s="95">
        <v>2007</v>
      </c>
      <c r="BE39" s="9">
        <v>1.3846805531013671</v>
      </c>
      <c r="BF39" s="9">
        <v>1.3367016557397824</v>
      </c>
      <c r="BG39" s="9">
        <v>1.2919078510814088</v>
      </c>
      <c r="BH39" s="9">
        <v>0.97127280749018507</v>
      </c>
      <c r="BI39" s="17">
        <v>0.8255480184550299</v>
      </c>
    </row>
    <row r="40" spans="1:61" x14ac:dyDescent="0.2">
      <c r="A40" s="75" t="s">
        <v>148</v>
      </c>
      <c r="B40" s="50">
        <f t="shared" si="0"/>
        <v>1974</v>
      </c>
      <c r="D40" s="79">
        <f>Conversion_Factors!$O36*D189+D266</f>
        <v>4330.931888366893</v>
      </c>
      <c r="F40" s="365">
        <f>'Final Floorspace Estimates'!D166</f>
        <v>16531.066817869942</v>
      </c>
      <c r="G40" s="365">
        <f>'Final Floorspace Estimates'!E166</f>
        <v>4243.9228337689801</v>
      </c>
      <c r="H40" s="365">
        <f>'Final Floorspace Estimates'!F166</f>
        <v>1792.3943376390632</v>
      </c>
      <c r="I40" s="327">
        <f t="shared" si="1"/>
        <v>22567.383989277983</v>
      </c>
      <c r="K40" s="85">
        <f>'Final Floorspace Estimates'!U166</f>
        <v>26.618828654998044</v>
      </c>
      <c r="L40" s="85">
        <f>'Final Floorspace Estimates'!V166</f>
        <v>3.5945918459718014</v>
      </c>
      <c r="M40" s="85">
        <f>'Final Floorspace Estimates'!W166</f>
        <v>1.4357697314777591</v>
      </c>
      <c r="N40" s="81">
        <f t="shared" si="2"/>
        <v>31.649190232447605</v>
      </c>
      <c r="P40" s="84">
        <f t="shared" si="5"/>
        <v>191.91111785152268</v>
      </c>
      <c r="R40" s="79">
        <f>Conversion_Factors!$O36*R189+R266</f>
        <v>136.84179141893824</v>
      </c>
      <c r="T40" s="79">
        <f>Conversion_Factors!$O36*T189+T266</f>
        <v>142.91281693541691</v>
      </c>
      <c r="V40" s="119">
        <f t="shared" si="6"/>
        <v>0.95751937687140964</v>
      </c>
      <c r="X40" s="125">
        <f>'Final Floorspace Estimates'!Q166</f>
        <v>1610.2305403679889</v>
      </c>
      <c r="Y40" s="125">
        <f>'Final Floorspace Estimates'!R166</f>
        <v>846.99745654411083</v>
      </c>
      <c r="Z40" s="125">
        <f>'Final Floorspace Estimates'!S166</f>
        <v>801.03451641615368</v>
      </c>
      <c r="AA40" s="125">
        <f t="shared" si="7"/>
        <v>1402.430616126552</v>
      </c>
      <c r="AC40" s="71"/>
      <c r="AD40" s="71"/>
      <c r="AF40" s="73">
        <f t="shared" si="8"/>
        <v>0.76057858630300823</v>
      </c>
      <c r="AG40" s="73">
        <f t="shared" si="9"/>
        <v>1.035111012260918</v>
      </c>
      <c r="AH40" s="73">
        <f>Wgted_Floorspace!AI146</f>
        <v>0.99361848481823978</v>
      </c>
      <c r="AI40" s="73">
        <f t="shared" si="3"/>
        <v>0.97478480382020094</v>
      </c>
      <c r="AJ40" s="73">
        <f t="shared" si="4"/>
        <v>0.98203277263367938</v>
      </c>
      <c r="AK40" s="73">
        <f t="shared" si="10"/>
        <v>1.0882596702733585</v>
      </c>
      <c r="AL40" s="73">
        <f t="shared" si="11"/>
        <v>0.7872832703720849</v>
      </c>
      <c r="AM40" s="73">
        <f t="shared" si="12"/>
        <v>0.78728327037208479</v>
      </c>
      <c r="AN40" s="73"/>
      <c r="AO40" s="73">
        <f t="shared" si="13"/>
        <v>0.95116178659906592</v>
      </c>
      <c r="AR40" s="53"/>
      <c r="BD40">
        <v>2008</v>
      </c>
      <c r="BE40" s="9">
        <v>1.3848214917888673</v>
      </c>
      <c r="BF40" s="9">
        <v>1.3455967922202123</v>
      </c>
      <c r="BG40" s="9">
        <v>1.3029953188763594</v>
      </c>
      <c r="BH40" s="9">
        <v>0.97628719021262722</v>
      </c>
      <c r="BI40" s="17">
        <v>0.80901841155589971</v>
      </c>
    </row>
    <row r="41" spans="1:61" x14ac:dyDescent="0.2">
      <c r="A41" s="75" t="s">
        <v>148</v>
      </c>
      <c r="B41" s="50">
        <f t="shared" si="0"/>
        <v>1975</v>
      </c>
      <c r="D41" s="79">
        <f>Conversion_Factors!$O37*D190+D267</f>
        <v>4401.9059814542816</v>
      </c>
      <c r="F41" s="365">
        <f>'Final Floorspace Estimates'!D167</f>
        <v>16991.995522892263</v>
      </c>
      <c r="G41" s="365">
        <f>'Final Floorspace Estimates'!E167</f>
        <v>4627.0534341733819</v>
      </c>
      <c r="H41" s="365">
        <f>'Final Floorspace Estimates'!F167</f>
        <v>1603.3224220020822</v>
      </c>
      <c r="I41" s="327">
        <f t="shared" si="1"/>
        <v>23222.371379067725</v>
      </c>
      <c r="K41" s="85">
        <f>'Final Floorspace Estimates'!U167</f>
        <v>27.494408191744817</v>
      </c>
      <c r="L41" s="85">
        <f>'Final Floorspace Estimates'!V167</f>
        <v>3.9263535473252897</v>
      </c>
      <c r="M41" s="85">
        <f>'Final Floorspace Estimates'!W167</f>
        <v>1.2974378574050534</v>
      </c>
      <c r="N41" s="81">
        <f t="shared" si="2"/>
        <v>32.718199596475159</v>
      </c>
      <c r="P41" s="84">
        <f t="shared" si="5"/>
        <v>189.55454245392394</v>
      </c>
      <c r="R41" s="79">
        <f>Conversion_Factors!$O37*R190+R267</f>
        <v>134.53998189828619</v>
      </c>
      <c r="T41" s="79">
        <f>Conversion_Factors!$O37*T190+T267</f>
        <v>136.70588750209839</v>
      </c>
      <c r="V41" s="119">
        <f t="shared" si="6"/>
        <v>0.98415645702326493</v>
      </c>
      <c r="X41" s="125">
        <f>'Final Floorspace Estimates'!Q167</f>
        <v>1618.0800044764198</v>
      </c>
      <c r="Y41" s="125">
        <f>'Final Floorspace Estimates'!R167</f>
        <v>848.5645569439439</v>
      </c>
      <c r="Z41" s="125">
        <f>'Final Floorspace Estimates'!S167</f>
        <v>809.21830793392871</v>
      </c>
      <c r="AA41" s="125">
        <f t="shared" si="7"/>
        <v>1408.9086365213686</v>
      </c>
      <c r="AC41" s="71"/>
      <c r="AD41" s="71"/>
      <c r="AF41" s="73">
        <f t="shared" si="8"/>
        <v>0.78265333733348941</v>
      </c>
      <c r="AG41" s="73">
        <f t="shared" si="9"/>
        <v>1.022400351343582</v>
      </c>
      <c r="AH41" s="73">
        <f>Wgted_Floorspace!AI147</f>
        <v>0.99257524916167672</v>
      </c>
      <c r="AI41" s="73">
        <f t="shared" si="3"/>
        <v>0.97928746924057331</v>
      </c>
      <c r="AJ41" s="73">
        <f t="shared" si="4"/>
        <v>1.0093517870664337</v>
      </c>
      <c r="AK41" s="73">
        <f t="shared" si="10"/>
        <v>1.0420889599528509</v>
      </c>
      <c r="AL41" s="73">
        <f t="shared" si="11"/>
        <v>0.8001850470699865</v>
      </c>
      <c r="AM41" s="73">
        <f t="shared" si="12"/>
        <v>0.80018504706998661</v>
      </c>
      <c r="AN41" s="73"/>
      <c r="AO41" s="73">
        <f t="shared" si="13"/>
        <v>0.98110659515080201</v>
      </c>
      <c r="AR41" s="53"/>
      <c r="BD41">
        <v>2009</v>
      </c>
      <c r="BE41" s="9">
        <v>1.3603989110484105</v>
      </c>
      <c r="BF41" s="9">
        <v>1.350182626830589</v>
      </c>
      <c r="BG41" s="9">
        <v>1.3141783689815587</v>
      </c>
      <c r="BH41" s="9">
        <v>0.97153860951814597</v>
      </c>
      <c r="BI41" s="17">
        <v>0.78914967351611298</v>
      </c>
    </row>
    <row r="42" spans="1:61" x14ac:dyDescent="0.2">
      <c r="A42" s="75" t="s">
        <v>148</v>
      </c>
      <c r="B42" s="50">
        <f t="shared" si="0"/>
        <v>1976</v>
      </c>
      <c r="D42" s="79">
        <f>Conversion_Factors!$O38*D191+D268</f>
        <v>4597.4196890702351</v>
      </c>
      <c r="F42" s="365">
        <f>'Final Floorspace Estimates'!D168</f>
        <v>17249.726040406371</v>
      </c>
      <c r="G42" s="365">
        <f>'Final Floorspace Estimates'!E168</f>
        <v>4881.9657666335888</v>
      </c>
      <c r="H42" s="365">
        <f>'Final Floorspace Estimates'!F168</f>
        <v>1780.6462545948232</v>
      </c>
      <c r="I42" s="327">
        <f t="shared" si="1"/>
        <v>23912.338061634782</v>
      </c>
      <c r="K42" s="85">
        <f>'Final Floorspace Estimates'!U168</f>
        <v>28.040372172642385</v>
      </c>
      <c r="L42" s="85">
        <f>'Final Floorspace Estimates'!V168</f>
        <v>4.1513969128491315</v>
      </c>
      <c r="M42" s="85">
        <f>'Final Floorspace Estimates'!W168</f>
        <v>1.4535735880989955</v>
      </c>
      <c r="N42" s="81">
        <f t="shared" si="2"/>
        <v>33.645342673590513</v>
      </c>
      <c r="P42" s="84">
        <f t="shared" si="5"/>
        <v>192.2614040174677</v>
      </c>
      <c r="R42" s="79">
        <f>Conversion_Factors!$O38*R191+R268</f>
        <v>136.6435685816011</v>
      </c>
      <c r="T42" s="79">
        <f>Conversion_Factors!$O38*T191+T268</f>
        <v>138.24658672985481</v>
      </c>
      <c r="V42" s="119">
        <f t="shared" si="6"/>
        <v>0.9884046457408302</v>
      </c>
      <c r="X42" s="125">
        <f>'Final Floorspace Estimates'!Q168</f>
        <v>1625.554638198869</v>
      </c>
      <c r="Y42" s="125">
        <f>'Final Floorspace Estimates'!R168</f>
        <v>850.35354840510718</v>
      </c>
      <c r="Z42" s="125">
        <f>'Final Floorspace Estimates'!S168</f>
        <v>816.31799934892103</v>
      </c>
      <c r="AA42" s="125">
        <f t="shared" si="7"/>
        <v>1407.0285635335454</v>
      </c>
      <c r="AC42" s="71"/>
      <c r="AD42" s="71"/>
      <c r="AF42" s="73">
        <f t="shared" si="8"/>
        <v>0.80590698003626593</v>
      </c>
      <c r="AG42" s="73">
        <f t="shared" si="9"/>
        <v>1.0370003507832066</v>
      </c>
      <c r="AH42" s="73">
        <f>Wgted_Floorspace!AI148</f>
        <v>0.99578212457606885</v>
      </c>
      <c r="AI42" s="73">
        <f t="shared" si="3"/>
        <v>0.97798069045413705</v>
      </c>
      <c r="AJ42" s="73">
        <f t="shared" si="4"/>
        <v>1.0137087334068962</v>
      </c>
      <c r="AK42" s="73">
        <f t="shared" si="10"/>
        <v>1.0504396570980474</v>
      </c>
      <c r="AL42" s="73">
        <f t="shared" si="11"/>
        <v>0.83572582099624237</v>
      </c>
      <c r="AM42" s="73">
        <f t="shared" si="12"/>
        <v>0.83572582099624249</v>
      </c>
      <c r="AN42" s="73"/>
      <c r="AO42" s="73">
        <f t="shared" si="13"/>
        <v>0.98720601776215455</v>
      </c>
      <c r="AR42" s="53"/>
      <c r="BD42"/>
      <c r="BE42"/>
      <c r="BF42"/>
      <c r="BG42"/>
      <c r="BH42"/>
      <c r="BI42"/>
    </row>
    <row r="43" spans="1:61" x14ac:dyDescent="0.2">
      <c r="A43" s="75" t="s">
        <v>148</v>
      </c>
      <c r="B43" s="50">
        <f t="shared" si="0"/>
        <v>1977</v>
      </c>
      <c r="D43" s="79">
        <f>Conversion_Factors!$O39*D192+D269</f>
        <v>4955.7834426426971</v>
      </c>
      <c r="F43" s="365">
        <f>'Final Floorspace Estimates'!D169</f>
        <v>17598.284505920852</v>
      </c>
      <c r="G43" s="365">
        <f>'Final Floorspace Estimates'!E169</f>
        <v>5179.0560758850052</v>
      </c>
      <c r="H43" s="365">
        <f>'Final Floorspace Estimates'!F169</f>
        <v>1815.4406357079481</v>
      </c>
      <c r="I43" s="327">
        <f t="shared" si="1"/>
        <v>24592.781217513806</v>
      </c>
      <c r="K43" s="85">
        <f>'Final Floorspace Estimates'!U169</f>
        <v>28.744518840819278</v>
      </c>
      <c r="L43" s="85">
        <f>'Final Floorspace Estimates'!V169</f>
        <v>4.4145719996677437</v>
      </c>
      <c r="M43" s="85">
        <f>'Final Floorspace Estimates'!W169</f>
        <v>1.4968792300908857</v>
      </c>
      <c r="N43" s="81">
        <f t="shared" si="2"/>
        <v>34.655970070577908</v>
      </c>
      <c r="P43" s="84">
        <f t="shared" si="5"/>
        <v>201.5137449811258</v>
      </c>
      <c r="R43" s="79">
        <f>Conversion_Factors!$O39*R192+R269</f>
        <v>142.99941489302125</v>
      </c>
      <c r="T43" s="79">
        <f>Conversion_Factors!$O39*T192+T269</f>
        <v>139.80891959545028</v>
      </c>
      <c r="V43" s="119">
        <f t="shared" si="6"/>
        <v>1.0228203987757216</v>
      </c>
      <c r="X43" s="125">
        <f>'Final Floorspace Estimates'!Q169</f>
        <v>1633.3705044459496</v>
      </c>
      <c r="Y43" s="125">
        <f>'Final Floorspace Estimates'!R169</f>
        <v>852.38930318269922</v>
      </c>
      <c r="Z43" s="125">
        <f>'Final Floorspace Estimates'!S169</f>
        <v>824.52667448812713</v>
      </c>
      <c r="AA43" s="125">
        <f t="shared" si="7"/>
        <v>1409.1927937738728</v>
      </c>
      <c r="AC43" s="71"/>
      <c r="AD43" s="71"/>
      <c r="AF43" s="73">
        <f t="shared" si="8"/>
        <v>0.82883965552066896</v>
      </c>
      <c r="AG43" s="73">
        <f t="shared" si="9"/>
        <v>1.0869047030057024</v>
      </c>
      <c r="AH43" s="73">
        <f>Wgted_Floorspace!AI149</f>
        <v>0.99713631373574152</v>
      </c>
      <c r="AI43" s="73">
        <f t="shared" si="3"/>
        <v>0.97948497788624267</v>
      </c>
      <c r="AJ43" s="73">
        <f t="shared" si="4"/>
        <v>1.0490055620575702</v>
      </c>
      <c r="AK43" s="73">
        <f t="shared" si="10"/>
        <v>1.0608680367562804</v>
      </c>
      <c r="AL43" s="73">
        <f t="shared" si="11"/>
        <v>0.9008697196230413</v>
      </c>
      <c r="AM43" s="73">
        <f t="shared" si="12"/>
        <v>0.90086971962304141</v>
      </c>
      <c r="AN43" s="73"/>
      <c r="AO43" s="73">
        <f t="shared" si="13"/>
        <v>1.0245427945298757</v>
      </c>
      <c r="AR43" s="53"/>
      <c r="BD43" s="1" t="s">
        <v>579</v>
      </c>
      <c r="BE43"/>
      <c r="BF43"/>
      <c r="BG43"/>
      <c r="BH43"/>
      <c r="BI43"/>
    </row>
    <row r="44" spans="1:61" ht="51.75" thickBot="1" x14ac:dyDescent="0.25">
      <c r="A44" s="75" t="s">
        <v>148</v>
      </c>
      <c r="B44" s="50">
        <f>B43+1</f>
        <v>1978</v>
      </c>
      <c r="D44" s="79">
        <f>Conversion_Factors!$O40*D193+D270</f>
        <v>5106.4643592180055</v>
      </c>
      <c r="F44" s="365">
        <f>'Final Floorspace Estimates'!D170</f>
        <v>18119.099255827172</v>
      </c>
      <c r="G44" s="365">
        <f>'Final Floorspace Estimates'!E170</f>
        <v>5374.8542500784179</v>
      </c>
      <c r="H44" s="365">
        <f>'Final Floorspace Estimates'!F170</f>
        <v>1847.009643287691</v>
      </c>
      <c r="I44" s="327">
        <f t="shared" si="1"/>
        <v>25340.963149193281</v>
      </c>
      <c r="K44" s="85">
        <f>'Final Floorspace Estimates'!U170</f>
        <v>29.736375171826555</v>
      </c>
      <c r="L44" s="85">
        <f>'Final Floorspace Estimates'!V170</f>
        <v>4.5929897617139854</v>
      </c>
      <c r="M44" s="85">
        <f>'Final Floorspace Estimates'!W170</f>
        <v>1.5368312946649518</v>
      </c>
      <c r="N44" s="81">
        <f t="shared" si="2"/>
        <v>35.866196228205489</v>
      </c>
      <c r="P44" s="84">
        <f t="shared" si="5"/>
        <v>201.51027130081943</v>
      </c>
      <c r="R44" s="79">
        <f>Conversion_Factors!$O40*R193+R270</f>
        <v>142.37540905445215</v>
      </c>
      <c r="T44" s="79">
        <f>Conversion_Factors!$O40*T193+T270</f>
        <v>138.07086818090892</v>
      </c>
      <c r="V44" s="119">
        <f t="shared" si="6"/>
        <v>1.0311763149624231</v>
      </c>
      <c r="X44" s="125">
        <f>'Final Floorspace Estimates'!Q170</f>
        <v>1641.161889560444</v>
      </c>
      <c r="Y44" s="125">
        <f>'Final Floorspace Estimates'!R170</f>
        <v>854.53289484956258</v>
      </c>
      <c r="Z44" s="125">
        <f>'Final Floorspace Estimates'!S170</f>
        <v>832.06457543414922</v>
      </c>
      <c r="AA44" s="125">
        <f t="shared" si="7"/>
        <v>1415.344634576262</v>
      </c>
      <c r="AC44" s="71"/>
      <c r="AD44" s="71"/>
      <c r="AF44" s="73">
        <f t="shared" si="8"/>
        <v>0.85405530108085403</v>
      </c>
      <c r="AG44" s="73">
        <f t="shared" si="9"/>
        <v>1.0868859670159461</v>
      </c>
      <c r="AH44" s="73">
        <f>Wgted_Floorspace!AI150</f>
        <v>0.99716671170163274</v>
      </c>
      <c r="AI44" s="73">
        <f t="shared" si="3"/>
        <v>0.98376092627237588</v>
      </c>
      <c r="AJ44" s="73">
        <f t="shared" si="4"/>
        <v>1.0575753975501245</v>
      </c>
      <c r="AK44" s="73">
        <f t="shared" si="10"/>
        <v>1.0476477902253756</v>
      </c>
      <c r="AL44" s="73">
        <f t="shared" si="11"/>
        <v>0.92826072180035912</v>
      </c>
      <c r="AM44" s="73">
        <f t="shared" si="12"/>
        <v>0.92826072180035901</v>
      </c>
      <c r="AN44" s="73"/>
      <c r="AO44" s="73">
        <f t="shared" si="13"/>
        <v>1.0374535957185853</v>
      </c>
      <c r="AR44" s="53"/>
      <c r="BD44" s="95"/>
      <c r="BE44" s="253" t="s">
        <v>415</v>
      </c>
      <c r="BF44" s="342" t="s">
        <v>697</v>
      </c>
      <c r="BG44" s="253" t="s">
        <v>416</v>
      </c>
      <c r="BH44" s="342" t="s">
        <v>698</v>
      </c>
      <c r="BI44" s="253" t="s">
        <v>588</v>
      </c>
    </row>
    <row r="45" spans="1:61" x14ac:dyDescent="0.2">
      <c r="A45" s="75" t="s">
        <v>148</v>
      </c>
      <c r="B45" s="50">
        <f t="shared" si="0"/>
        <v>1979</v>
      </c>
      <c r="D45" s="79">
        <f>Conversion_Factors!$O41*D194+D271</f>
        <v>5058.6074588024558</v>
      </c>
      <c r="F45" s="365">
        <f>'Final Floorspace Estimates'!D171</f>
        <v>18578.657172921739</v>
      </c>
      <c r="G45" s="365">
        <f>'Final Floorspace Estimates'!E171</f>
        <v>5383.280785775125</v>
      </c>
      <c r="H45" s="365">
        <f>'Final Floorspace Estimates'!F171</f>
        <v>1887.8768024197154</v>
      </c>
      <c r="I45" s="327">
        <f t="shared" si="1"/>
        <v>25849.81476111658</v>
      </c>
      <c r="K45" s="85">
        <f>'Final Floorspace Estimates'!U171</f>
        <v>30.621237986587786</v>
      </c>
      <c r="L45" s="85">
        <f>'Final Floorspace Estimates'!V171</f>
        <v>4.6112863786663256</v>
      </c>
      <c r="M45" s="85">
        <f>'Final Floorspace Estimates'!W171</f>
        <v>1.5854307423370395</v>
      </c>
      <c r="N45" s="81">
        <f t="shared" si="2"/>
        <v>36.817955107591153</v>
      </c>
      <c r="P45" s="84">
        <f t="shared" si="5"/>
        <v>195.69221309901368</v>
      </c>
      <c r="R45" s="79">
        <f>Conversion_Factors!$O41*R194+R271</f>
        <v>137.3951226791373</v>
      </c>
      <c r="T45" s="79">
        <f>Conversion_Factors!$O41*T194+T271</f>
        <v>137.67146362472747</v>
      </c>
      <c r="V45" s="119">
        <f t="shared" si="6"/>
        <v>0.99799275072470039</v>
      </c>
      <c r="X45" s="125">
        <f>'Final Floorspace Estimates'!Q171</f>
        <v>1648.1943609583379</v>
      </c>
      <c r="Y45" s="125">
        <f>'Final Floorspace Estimates'!R171</f>
        <v>856.59406636400411</v>
      </c>
      <c r="Z45" s="125">
        <f>'Final Floorspace Estimates'!S171</f>
        <v>839.79565843754904</v>
      </c>
      <c r="AA45" s="125">
        <f t="shared" si="7"/>
        <v>1424.3024736476218</v>
      </c>
      <c r="AC45" s="71"/>
      <c r="AD45" s="71"/>
      <c r="AF45" s="73">
        <f t="shared" si="8"/>
        <v>0.87120490246214433</v>
      </c>
      <c r="AG45" s="73">
        <f t="shared" si="9"/>
        <v>1.0555051060106788</v>
      </c>
      <c r="AH45" s="73">
        <f>Wgted_Floorspace!AI151</f>
        <v>0.99626804827533078</v>
      </c>
      <c r="AI45" s="73">
        <f t="shared" si="3"/>
        <v>0.98998723458411653</v>
      </c>
      <c r="AJ45" s="73">
        <f t="shared" si="4"/>
        <v>1.0235423028876287</v>
      </c>
      <c r="AK45" s="73">
        <f t="shared" si="10"/>
        <v>1.0455594824896837</v>
      </c>
      <c r="AL45" s="73">
        <f t="shared" si="11"/>
        <v>0.91956122293032883</v>
      </c>
      <c r="AM45" s="73">
        <f t="shared" si="12"/>
        <v>0.91956122293032871</v>
      </c>
      <c r="AN45" s="73"/>
      <c r="AO45" s="73">
        <f t="shared" si="13"/>
        <v>1.0095122503191427</v>
      </c>
      <c r="AR45" s="53"/>
      <c r="BD45" s="95">
        <v>1985</v>
      </c>
      <c r="BE45" s="9">
        <f t="shared" ref="BE45:BE69" si="14">AM51</f>
        <v>1</v>
      </c>
      <c r="BF45" s="9">
        <f t="shared" ref="BF45:BF69" si="15">AF51</f>
        <v>1</v>
      </c>
      <c r="BG45" s="9">
        <f t="shared" ref="BG45:BG69" si="16">AI51</f>
        <v>1</v>
      </c>
      <c r="BH45" s="9">
        <f>AO51/AI51</f>
        <v>1</v>
      </c>
      <c r="BI45" s="9">
        <f t="shared" ref="BI45:BI69" si="17">AK51</f>
        <v>1</v>
      </c>
    </row>
    <row r="46" spans="1:61" x14ac:dyDescent="0.2">
      <c r="A46" s="75" t="s">
        <v>148</v>
      </c>
      <c r="B46" s="50">
        <f t="shared" si="0"/>
        <v>1980</v>
      </c>
      <c r="D46" s="79">
        <f>Conversion_Factors!$O42*D195+D272</f>
        <v>5138.2983546817086</v>
      </c>
      <c r="F46" s="365">
        <f>'Final Floorspace Estimates'!D172</f>
        <v>19025.845870935504</v>
      </c>
      <c r="G46" s="365">
        <f>'Final Floorspace Estimates'!E172</f>
        <v>5534.0241111662435</v>
      </c>
      <c r="H46" s="365">
        <f>'Final Floorspace Estimates'!F172</f>
        <v>2034.5201088884928</v>
      </c>
      <c r="I46" s="327">
        <f t="shared" si="1"/>
        <v>26594.39009099024</v>
      </c>
      <c r="K46" s="85">
        <f>'Final Floorspace Estimates'!U172</f>
        <v>31.49568970202165</v>
      </c>
      <c r="L46" s="85">
        <f>'Final Floorspace Estimates'!V172</f>
        <v>4.7508762734625805</v>
      </c>
      <c r="M46" s="85">
        <f>'Final Floorspace Estimates'!W172</f>
        <v>1.7233974296154144</v>
      </c>
      <c r="N46" s="81">
        <f t="shared" si="2"/>
        <v>37.969963405099648</v>
      </c>
      <c r="P46" s="84">
        <f t="shared" si="5"/>
        <v>193.20985881238477</v>
      </c>
      <c r="R46" s="79">
        <f>Conversion_Factors!$O42*R195+R272</f>
        <v>135.32534387408961</v>
      </c>
      <c r="T46" s="79">
        <f>Conversion_Factors!$O42*T195+T272</f>
        <v>131.42155072666924</v>
      </c>
      <c r="V46" s="119">
        <f t="shared" si="6"/>
        <v>1.0297043607067116</v>
      </c>
      <c r="X46" s="125">
        <f>'Final Floorspace Estimates'!Q172</f>
        <v>1655.4160017734341</v>
      </c>
      <c r="Y46" s="125">
        <f>'Final Floorspace Estimates'!R172</f>
        <v>858.48492489877822</v>
      </c>
      <c r="Z46" s="125">
        <f>'Final Floorspace Estimates'!S172</f>
        <v>847.07810067158675</v>
      </c>
      <c r="AA46" s="125">
        <f t="shared" si="7"/>
        <v>1427.7433426820069</v>
      </c>
      <c r="AC46" s="71"/>
      <c r="AD46" s="71"/>
      <c r="AF46" s="73">
        <f t="shared" si="8"/>
        <v>0.89629899631283005</v>
      </c>
      <c r="AG46" s="73">
        <f t="shared" si="9"/>
        <v>1.0421160314891564</v>
      </c>
      <c r="AH46" s="73">
        <f>Wgted_Floorspace!AI152</f>
        <v>0.99750203441398089</v>
      </c>
      <c r="AI46" s="73">
        <f t="shared" si="3"/>
        <v>0.99237887293547966</v>
      </c>
      <c r="AJ46" s="73">
        <f t="shared" si="4"/>
        <v>1.0560657598823737</v>
      </c>
      <c r="AK46" s="73">
        <f t="shared" si="10"/>
        <v>0.99685918543533203</v>
      </c>
      <c r="AL46" s="73">
        <f t="shared" si="11"/>
        <v>0.93404755306524068</v>
      </c>
      <c r="AM46" s="73">
        <f t="shared" si="12"/>
        <v>0.93404755306524057</v>
      </c>
      <c r="AN46" s="73"/>
      <c r="AO46" s="73">
        <f t="shared" si="13"/>
        <v>1.0453994372676223</v>
      </c>
      <c r="AR46" s="53"/>
      <c r="BD46" s="95">
        <v>1986</v>
      </c>
      <c r="BE46" s="9">
        <f t="shared" si="14"/>
        <v>1.0158118351760632</v>
      </c>
      <c r="BF46" s="9">
        <f t="shared" si="15"/>
        <v>1.020948248863683</v>
      </c>
      <c r="BG46" s="9">
        <f t="shared" si="16"/>
        <v>1.0074415264116179</v>
      </c>
      <c r="BH46" s="9">
        <f t="shared" ref="BH46:BH69" si="18">AO52/AI52</f>
        <v>1.0191468619071897</v>
      </c>
      <c r="BI46" s="9">
        <f t="shared" si="17"/>
        <v>0.96906502600241307</v>
      </c>
    </row>
    <row r="47" spans="1:61" x14ac:dyDescent="0.2">
      <c r="A47" s="75" t="s">
        <v>148</v>
      </c>
      <c r="B47" s="50">
        <f t="shared" si="0"/>
        <v>1981</v>
      </c>
      <c r="D47" s="79">
        <f>Conversion_Factors!$O43*D196+D273</f>
        <v>4980.1201938890108</v>
      </c>
      <c r="F47" s="365">
        <f>'Final Floorspace Estimates'!D173</f>
        <v>19706.125472323602</v>
      </c>
      <c r="G47" s="365">
        <f>'Final Floorspace Estimates'!E173</f>
        <v>5989.947764673946</v>
      </c>
      <c r="H47" s="365">
        <f>'Final Floorspace Estimates'!F173</f>
        <v>2103.8960556645948</v>
      </c>
      <c r="I47" s="327">
        <f t="shared" si="1"/>
        <v>27799.969292662143</v>
      </c>
      <c r="K47" s="85">
        <f>'Final Floorspace Estimates'!U173</f>
        <v>32.678241347319037</v>
      </c>
      <c r="L47" s="85">
        <f>'Final Floorspace Estimates'!V173</f>
        <v>5.1489286956621267</v>
      </c>
      <c r="M47" s="85">
        <f>'Final Floorspace Estimates'!W173</f>
        <v>1.7917145842400111</v>
      </c>
      <c r="N47" s="81">
        <f t="shared" si="2"/>
        <v>39.618884627221178</v>
      </c>
      <c r="P47" s="84">
        <f t="shared" si="5"/>
        <v>179.14121204455873</v>
      </c>
      <c r="R47" s="79">
        <f>Conversion_Factors!$O43*R196+R273</f>
        <v>125.70066625417545</v>
      </c>
      <c r="T47" s="79">
        <f>Conversion_Factors!$O43*T196+T273</f>
        <v>125.77376405060058</v>
      </c>
      <c r="V47" s="119">
        <f t="shared" si="6"/>
        <v>0.99941881522766762</v>
      </c>
      <c r="X47" s="125">
        <f>'Final Floorspace Estimates'!Q173</f>
        <v>1658.2783557942028</v>
      </c>
      <c r="Y47" s="125">
        <f>'Final Floorspace Estimates'!R173</f>
        <v>859.59492435446987</v>
      </c>
      <c r="Z47" s="125">
        <f>'Final Floorspace Estimates'!S173</f>
        <v>851.61744536567926</v>
      </c>
      <c r="AA47" s="125">
        <f t="shared" si="7"/>
        <v>1425.1413089754262</v>
      </c>
      <c r="AC47" s="71"/>
      <c r="AD47" s="71"/>
      <c r="AF47" s="73">
        <f t="shared" si="8"/>
        <v>0.9369301002688567</v>
      </c>
      <c r="AG47" s="73">
        <f t="shared" si="9"/>
        <v>0.96623397025155555</v>
      </c>
      <c r="AH47" s="73">
        <f>Wgted_Floorspace!AI153</f>
        <v>0.99902507424949216</v>
      </c>
      <c r="AI47" s="73">
        <f t="shared" si="3"/>
        <v>0.99057028227364119</v>
      </c>
      <c r="AJ47" s="73">
        <f t="shared" si="4"/>
        <v>1.0250048759818455</v>
      </c>
      <c r="AK47" s="73">
        <f t="shared" si="10"/>
        <v>0.95256514730424746</v>
      </c>
      <c r="AL47" s="73">
        <f t="shared" si="11"/>
        <v>0.90529369063096532</v>
      </c>
      <c r="AM47" s="73">
        <f t="shared" si="12"/>
        <v>0.90529369063096543</v>
      </c>
      <c r="AN47" s="73"/>
      <c r="AO47" s="73">
        <f t="shared" si="13"/>
        <v>1.0143494888365281</v>
      </c>
      <c r="AR47" s="53"/>
      <c r="BD47" s="95">
        <v>1987</v>
      </c>
      <c r="BE47" s="9">
        <f t="shared" si="14"/>
        <v>1.0486149188132527</v>
      </c>
      <c r="BF47" s="9">
        <f t="shared" si="15"/>
        <v>1.041865517432377</v>
      </c>
      <c r="BG47" s="9">
        <f t="shared" si="16"/>
        <v>1.0222148053249047</v>
      </c>
      <c r="BH47" s="9">
        <f t="shared" si="18"/>
        <v>1.0336016791019935</v>
      </c>
      <c r="BI47" s="9">
        <f t="shared" si="17"/>
        <v>0.95259652911475945</v>
      </c>
    </row>
    <row r="48" spans="1:61" x14ac:dyDescent="0.2">
      <c r="A48" s="75" t="s">
        <v>148</v>
      </c>
      <c r="B48" s="50">
        <f t="shared" si="0"/>
        <v>1982</v>
      </c>
      <c r="D48" s="79">
        <f>Conversion_Factors!$O44*D197+D274</f>
        <v>5124.1660694098491</v>
      </c>
      <c r="F48" s="365">
        <f>'Final Floorspace Estimates'!D174</f>
        <v>19795.612594444035</v>
      </c>
      <c r="G48" s="365">
        <f>'Final Floorspace Estimates'!E174</f>
        <v>6080.8907777813774</v>
      </c>
      <c r="H48" s="365">
        <f>'Final Floorspace Estimates'!F174</f>
        <v>2179.5249207323927</v>
      </c>
      <c r="I48" s="327">
        <f t="shared" si="1"/>
        <v>28056.028292957806</v>
      </c>
      <c r="K48" s="85">
        <f>'Final Floorspace Estimates'!U174</f>
        <v>32.89929949751761</v>
      </c>
      <c r="L48" s="85">
        <f>'Final Floorspace Estimates'!V174</f>
        <v>5.2315877141141547</v>
      </c>
      <c r="M48" s="85">
        <f>'Final Floorspace Estimates'!W174</f>
        <v>1.8653163977671654</v>
      </c>
      <c r="N48" s="81">
        <f t="shared" si="2"/>
        <v>39.996203609398933</v>
      </c>
      <c r="P48" s="84">
        <f t="shared" si="5"/>
        <v>182.64046556782375</v>
      </c>
      <c r="R48" s="79">
        <f>Conversion_Factors!$O44*R197+R274</f>
        <v>128.11631122424063</v>
      </c>
      <c r="T48" s="79">
        <f>Conversion_Factors!$O44*T197+T274</f>
        <v>128.62201514715861</v>
      </c>
      <c r="V48" s="119">
        <f t="shared" si="6"/>
        <v>0.99606829420034049</v>
      </c>
      <c r="X48" s="125">
        <f>'Final Floorspace Estimates'!Q174</f>
        <v>1661.9490475758928</v>
      </c>
      <c r="Y48" s="125">
        <f>'Final Floorspace Estimates'!R174</f>
        <v>860.33245872949351</v>
      </c>
      <c r="Z48" s="125">
        <f>'Final Floorspace Estimates'!S174</f>
        <v>855.83623294399274</v>
      </c>
      <c r="AA48" s="125">
        <f t="shared" si="7"/>
        <v>1425.5832362215776</v>
      </c>
      <c r="AC48" s="71"/>
      <c r="AD48" s="71"/>
      <c r="AF48" s="73">
        <f t="shared" si="8"/>
        <v>0.94555994378760777</v>
      </c>
      <c r="AG48" s="73">
        <f t="shared" si="9"/>
        <v>0.98510789427000034</v>
      </c>
      <c r="AH48" s="73">
        <f>Wgted_Floorspace!AI154</f>
        <v>1.0000768472311947</v>
      </c>
      <c r="AI48" s="73">
        <f t="shared" si="3"/>
        <v>0.99087745181129172</v>
      </c>
      <c r="AJ48" s="73">
        <f t="shared" si="4"/>
        <v>1.0215685784679673</v>
      </c>
      <c r="AK48" s="73">
        <f t="shared" si="10"/>
        <v>0.97311228230080971</v>
      </c>
      <c r="AL48" s="73">
        <f t="shared" si="11"/>
        <v>0.93147856513067007</v>
      </c>
      <c r="AM48" s="73">
        <f t="shared" si="12"/>
        <v>0.93147856513067018</v>
      </c>
      <c r="AN48" s="73"/>
      <c r="AO48" s="73">
        <f t="shared" si="13"/>
        <v>1.0123270584364925</v>
      </c>
      <c r="AR48" s="53"/>
      <c r="BD48" s="95">
        <v>1988</v>
      </c>
      <c r="BE48" s="9">
        <f t="shared" si="14"/>
        <v>1.0855315542120263</v>
      </c>
      <c r="BF48" s="9">
        <f t="shared" si="15"/>
        <v>1.0610563000296895</v>
      </c>
      <c r="BG48" s="9">
        <f t="shared" si="16"/>
        <v>1.0344241239300027</v>
      </c>
      <c r="BH48" s="9">
        <f t="shared" si="18"/>
        <v>1.0386851439112483</v>
      </c>
      <c r="BI48" s="9">
        <f t="shared" si="17"/>
        <v>0.9521852801720766</v>
      </c>
    </row>
    <row r="49" spans="1:61" x14ac:dyDescent="0.2">
      <c r="A49" s="75" t="s">
        <v>148</v>
      </c>
      <c r="B49" s="50">
        <f t="shared" si="0"/>
        <v>1983</v>
      </c>
      <c r="D49" s="79">
        <f>Conversion_Factors!$O45*D198+D275</f>
        <v>5113.7173039067266</v>
      </c>
      <c r="F49" s="365">
        <f>'Final Floorspace Estimates'!D175</f>
        <v>19934.155033266452</v>
      </c>
      <c r="G49" s="365">
        <f>'Final Floorspace Estimates'!E175</f>
        <v>6192.1646805046294</v>
      </c>
      <c r="H49" s="365">
        <f>'Final Floorspace Estimates'!F175</f>
        <v>2274.2932779573407</v>
      </c>
      <c r="I49" s="327">
        <f t="shared" si="1"/>
        <v>28400.612991728423</v>
      </c>
      <c r="K49" s="85">
        <f>'Final Floorspace Estimates'!U175</f>
        <v>33.206882357825791</v>
      </c>
      <c r="L49" s="85">
        <f>'Final Floorspace Estimates'!V175</f>
        <v>5.332333426591827</v>
      </c>
      <c r="M49" s="85">
        <f>'Final Floorspace Estimates'!W175</f>
        <v>1.95592495363875</v>
      </c>
      <c r="N49" s="81">
        <f t="shared" si="2"/>
        <v>40.495140738056371</v>
      </c>
      <c r="P49" s="84">
        <f t="shared" si="5"/>
        <v>180.05658206729828</v>
      </c>
      <c r="R49" s="79">
        <f>Conversion_Factors!$O45*R198+R275</f>
        <v>126.27977605967365</v>
      </c>
      <c r="T49" s="79">
        <f>Conversion_Factors!$O45*T198+T275</f>
        <v>126.43485284071882</v>
      </c>
      <c r="V49" s="119">
        <f t="shared" si="6"/>
        <v>0.99877346493027097</v>
      </c>
      <c r="X49" s="125">
        <f>'Final Floorspace Estimates'!Q175</f>
        <v>1665.8284387981128</v>
      </c>
      <c r="Y49" s="125">
        <f>'Final Floorspace Estimates'!R175</f>
        <v>861.14205640882108</v>
      </c>
      <c r="Z49" s="125">
        <f>'Final Floorspace Estimates'!S175</f>
        <v>860.01439330439678</v>
      </c>
      <c r="AA49" s="125">
        <f t="shared" si="7"/>
        <v>1425.8544613051288</v>
      </c>
      <c r="AC49" s="71"/>
      <c r="AD49" s="71"/>
      <c r="AF49" s="73">
        <f t="shared" si="8"/>
        <v>0.95717332986625658</v>
      </c>
      <c r="AG49" s="73">
        <f t="shared" si="9"/>
        <v>0.97117120161906967</v>
      </c>
      <c r="AH49" s="73">
        <f>Wgted_Floorspace!AI155</f>
        <v>1.0012749087839603</v>
      </c>
      <c r="AI49" s="73">
        <f t="shared" si="3"/>
        <v>0.99106597171867283</v>
      </c>
      <c r="AJ49" s="73">
        <f t="shared" si="4"/>
        <v>1.0243430041104449</v>
      </c>
      <c r="AK49" s="73">
        <f t="shared" si="10"/>
        <v>0.95542036007139952</v>
      </c>
      <c r="AL49" s="73">
        <f t="shared" si="11"/>
        <v>0.92957917292393877</v>
      </c>
      <c r="AM49" s="73">
        <f t="shared" si="12"/>
        <v>0.92957917292393855</v>
      </c>
      <c r="AN49" s="73"/>
      <c r="AO49" s="73">
        <f t="shared" si="13"/>
        <v>1.0164857712959907</v>
      </c>
      <c r="AR49" s="53"/>
      <c r="BD49" s="95">
        <v>1989</v>
      </c>
      <c r="BE49" s="9">
        <f t="shared" si="14"/>
        <v>1.135472934666949</v>
      </c>
      <c r="BF49" s="9">
        <f t="shared" si="15"/>
        <v>1.079303837606141</v>
      </c>
      <c r="BG49" s="9">
        <f t="shared" si="16"/>
        <v>1.0462502776430807</v>
      </c>
      <c r="BH49" s="9">
        <f t="shared" si="18"/>
        <v>1.0326794365953014</v>
      </c>
      <c r="BI49" s="9">
        <f t="shared" si="17"/>
        <v>0.97371520129656142</v>
      </c>
    </row>
    <row r="50" spans="1:61" x14ac:dyDescent="0.2">
      <c r="A50" s="75" t="s">
        <v>148</v>
      </c>
      <c r="B50" s="50">
        <f t="shared" si="0"/>
        <v>1984</v>
      </c>
      <c r="D50" s="79">
        <f>Conversion_Factors!$O46*D199+D276</f>
        <v>5475.5200440590761</v>
      </c>
      <c r="F50" s="365">
        <f>'Final Floorspace Estimates'!D176</f>
        <v>20463.036404730548</v>
      </c>
      <c r="G50" s="365">
        <f>'Final Floorspace Estimates'!E176</f>
        <v>6228.1664305705599</v>
      </c>
      <c r="H50" s="365">
        <f>'Final Floorspace Estimates'!F176</f>
        <v>2344.7780178749404</v>
      </c>
      <c r="I50" s="327">
        <f t="shared" si="1"/>
        <v>29035.98085317605</v>
      </c>
      <c r="K50" s="85">
        <f>'Final Floorspace Estimates'!U176</f>
        <v>34.188035630913234</v>
      </c>
      <c r="L50" s="85">
        <f>'Final Floorspace Estimates'!V176</f>
        <v>5.3692878327902633</v>
      </c>
      <c r="M50" s="85">
        <f>'Final Floorspace Estimates'!W176</f>
        <v>2.0268062583831798</v>
      </c>
      <c r="N50" s="81">
        <f t="shared" si="2"/>
        <v>41.584129722086679</v>
      </c>
      <c r="P50" s="84">
        <f t="shared" si="5"/>
        <v>188.57706484057508</v>
      </c>
      <c r="R50" s="79">
        <f>Conversion_Factors!$O46*R199+R276</f>
        <v>131.67331096389037</v>
      </c>
      <c r="T50" s="79">
        <f>Conversion_Factors!$O46*T199+T276</f>
        <v>133.29617417411663</v>
      </c>
      <c r="V50" s="119">
        <f t="shared" si="6"/>
        <v>0.9878251328646056</v>
      </c>
      <c r="X50" s="125">
        <f>'Final Floorspace Estimates'!Q176</f>
        <v>1670.7215368590071</v>
      </c>
      <c r="Y50" s="125">
        <f>'Final Floorspace Estimates'!R176</f>
        <v>862.09768037595381</v>
      </c>
      <c r="Z50" s="125">
        <f>'Final Floorspace Estimates'!S176</f>
        <v>864.39153000080728</v>
      </c>
      <c r="AA50" s="125">
        <f t="shared" si="7"/>
        <v>1432.158601163221</v>
      </c>
      <c r="AC50" s="71"/>
      <c r="AD50" s="71"/>
      <c r="AF50" s="73">
        <f t="shared" si="8"/>
        <v>0.97858685258877498</v>
      </c>
      <c r="AG50" s="73">
        <f t="shared" si="9"/>
        <v>1.017128130259451</v>
      </c>
      <c r="AH50" s="73">
        <f>Wgted_Floorspace!AI156</f>
        <v>1.0006492536109324</v>
      </c>
      <c r="AI50" s="73">
        <f t="shared" si="3"/>
        <v>0.99544777832226661</v>
      </c>
      <c r="AJ50" s="73">
        <f t="shared" si="4"/>
        <v>1.0131143844565123</v>
      </c>
      <c r="AK50" s="73">
        <f t="shared" si="10"/>
        <v>1.007898564175439</v>
      </c>
      <c r="AL50" s="73">
        <f t="shared" si="11"/>
        <v>0.99534821567010179</v>
      </c>
      <c r="AM50" s="73">
        <f t="shared" si="12"/>
        <v>0.99534821567010168</v>
      </c>
      <c r="AN50" s="73"/>
      <c r="AO50" s="73">
        <f t="shared" si="13"/>
        <v>1.0091572370594284</v>
      </c>
      <c r="AR50" s="53"/>
      <c r="BD50" s="95">
        <v>1990</v>
      </c>
      <c r="BE50" s="9">
        <f t="shared" si="14"/>
        <v>1.1113215003182453</v>
      </c>
      <c r="BF50" s="9">
        <f t="shared" si="15"/>
        <v>1.0840542076405693</v>
      </c>
      <c r="BG50" s="9">
        <f t="shared" si="16"/>
        <v>1.0583504948292177</v>
      </c>
      <c r="BH50" s="9">
        <f t="shared" si="18"/>
        <v>0.99351570793608168</v>
      </c>
      <c r="BI50" s="9">
        <f t="shared" si="17"/>
        <v>0.97495475565438927</v>
      </c>
    </row>
    <row r="51" spans="1:61" x14ac:dyDescent="0.2">
      <c r="A51" s="75" t="s">
        <v>148</v>
      </c>
      <c r="B51" s="50">
        <f t="shared" si="0"/>
        <v>1985</v>
      </c>
      <c r="D51" s="79">
        <f>Conversion_Factors!$O47*D200+D277</f>
        <v>5501.1100214539219</v>
      </c>
      <c r="F51" s="365">
        <f>'Final Floorspace Estimates'!D177</f>
        <v>20997.953809162947</v>
      </c>
      <c r="G51" s="365">
        <f>'Final Floorspace Estimates'!E177</f>
        <v>6258.1210116801039</v>
      </c>
      <c r="H51" s="365">
        <f>'Final Floorspace Estimates'!F177</f>
        <v>2415.26275779254</v>
      </c>
      <c r="I51" s="327">
        <f t="shared" ref="I51:I78" si="19">SUM(F51:H51)</f>
        <v>29671.337578635594</v>
      </c>
      <c r="K51" s="85">
        <f>'Final Floorspace Estimates'!U177</f>
        <v>35.181403831253334</v>
      </c>
      <c r="L51" s="85">
        <f>'Final Floorspace Estimates'!V177</f>
        <v>5.4014331706827328</v>
      </c>
      <c r="M51" s="85">
        <f>'Final Floorspace Estimates'!W177</f>
        <v>2.1055513260585914</v>
      </c>
      <c r="N51" s="81">
        <f t="shared" ref="N51:N78" si="20">SUM(K51:M51)</f>
        <v>42.688388327994659</v>
      </c>
      <c r="P51" s="84">
        <f t="shared" ref="P51:P76" si="21">D51/I51*1000</f>
        <v>185.40148407110956</v>
      </c>
      <c r="R51" s="79">
        <f>Conversion_Factors!$O47*R200+R277</f>
        <v>128.86665992602826</v>
      </c>
      <c r="T51" s="79">
        <f>Conversion_Factors!$O47*T200+T277</f>
        <v>132.16576750717206</v>
      </c>
      <c r="V51" s="119">
        <f t="shared" ref="V51:V76" si="22">R51/T51</f>
        <v>0.97503810825322246</v>
      </c>
      <c r="X51" s="125">
        <f>'Final Floorspace Estimates'!Q177</f>
        <v>1675.4681980441881</v>
      </c>
      <c r="Y51" s="125">
        <f>'Final Floorspace Estimates'!R177</f>
        <v>863.10781792195189</v>
      </c>
      <c r="Z51" s="125">
        <f>'Final Floorspace Estimates'!S177</f>
        <v>871.76905256593579</v>
      </c>
      <c r="AA51" s="125">
        <f t="shared" ref="AA51:AA76" si="23">N51/I51*1000000</f>
        <v>1438.7079185379159</v>
      </c>
      <c r="AC51" s="71">
        <f t="shared" ref="AC51:AC78" si="24">T51/T$80</f>
        <v>1</v>
      </c>
      <c r="AD51" s="71"/>
      <c r="AF51" s="73">
        <f t="shared" si="8"/>
        <v>1</v>
      </c>
      <c r="AG51" s="73">
        <f t="shared" si="9"/>
        <v>1</v>
      </c>
      <c r="AH51" s="73">
        <f>Wgted_Floorspace!AI157</f>
        <v>1</v>
      </c>
      <c r="AI51" s="73">
        <f t="shared" si="3"/>
        <v>1</v>
      </c>
      <c r="AJ51" s="73">
        <f t="shared" si="4"/>
        <v>1</v>
      </c>
      <c r="AK51" s="73">
        <f>AG51/(AH51*AI51*AJ51)</f>
        <v>1</v>
      </c>
      <c r="AL51" s="73">
        <f t="shared" ref="AL51:AL73" si="25">AF51*AH51*AI51*AJ51*AK51</f>
        <v>1</v>
      </c>
      <c r="AM51" s="73">
        <f t="shared" ref="AM51:AM73" si="26">AF51*AG51</f>
        <v>1</v>
      </c>
      <c r="AN51" s="73"/>
      <c r="AO51" s="73">
        <f t="shared" ref="AO51:AO73" si="27">AH51*AI51*AJ51</f>
        <v>1</v>
      </c>
      <c r="AR51" s="53"/>
      <c r="BD51" s="95">
        <v>1991</v>
      </c>
      <c r="BE51" s="9">
        <f t="shared" si="14"/>
        <v>1.1361453320417549</v>
      </c>
      <c r="BF51" s="9">
        <f t="shared" si="15"/>
        <v>1.0873200795411133</v>
      </c>
      <c r="BG51" s="9">
        <f t="shared" si="16"/>
        <v>1.0681276124335475</v>
      </c>
      <c r="BH51" s="9">
        <f t="shared" si="18"/>
        <v>1.0218988462021561</v>
      </c>
      <c r="BI51" s="9">
        <f t="shared" si="17"/>
        <v>0.95729420340015137</v>
      </c>
    </row>
    <row r="52" spans="1:61" x14ac:dyDescent="0.2">
      <c r="A52" s="75" t="s">
        <v>148</v>
      </c>
      <c r="B52" s="50">
        <f t="shared" si="0"/>
        <v>1986</v>
      </c>
      <c r="D52" s="79">
        <f>Conversion_Factors!$O48*D201+D278</f>
        <v>5588.0926663985401</v>
      </c>
      <c r="F52" s="365">
        <f>'Final Floorspace Estimates'!D178</f>
        <v>21522.9846078714</v>
      </c>
      <c r="G52" s="365">
        <f>'Final Floorspace Estimates'!E178</f>
        <v>6284.1680367696572</v>
      </c>
      <c r="H52" s="365">
        <f>'Final Floorspace Estimates'!F178</f>
        <v>2485.7474977101397</v>
      </c>
      <c r="I52" s="327">
        <f t="shared" si="19"/>
        <v>30292.900142351198</v>
      </c>
      <c r="K52" s="85">
        <f>'Final Floorspace Estimates'!U178</f>
        <v>36.170274752115283</v>
      </c>
      <c r="L52" s="85">
        <f>'Final Floorspace Estimates'!V178</f>
        <v>5.5513462609644328</v>
      </c>
      <c r="M52" s="85">
        <f>'Final Floorspace Estimates'!W178</f>
        <v>2.185335628948669</v>
      </c>
      <c r="N52" s="81">
        <f t="shared" si="20"/>
        <v>43.906956642028383</v>
      </c>
      <c r="P52" s="84">
        <f t="shared" si="21"/>
        <v>184.46872501936744</v>
      </c>
      <c r="R52" s="79">
        <f>Conversion_Factors!$O48*R201+R278</f>
        <v>127.27123658234913</v>
      </c>
      <c r="T52" s="79">
        <f>Conversion_Factors!$O48*T201+T278</f>
        <v>127.9982179632605</v>
      </c>
      <c r="V52" s="119">
        <f t="shared" si="22"/>
        <v>0.99432037888902458</v>
      </c>
      <c r="X52" s="125">
        <f>'Final Floorspace Estimates'!Q178</f>
        <v>1680.5417748097573</v>
      </c>
      <c r="Y52" s="125">
        <f>'Final Floorspace Estimates'!R178</f>
        <v>883.38603113134957</v>
      </c>
      <c r="Z52" s="125">
        <f>'Final Floorspace Estimates'!S178</f>
        <v>879.14626524286598</v>
      </c>
      <c r="AA52" s="125">
        <f t="shared" si="23"/>
        <v>1449.4141015123196</v>
      </c>
      <c r="AC52" s="71">
        <f t="shared" si="24"/>
        <v>0.96846725424807589</v>
      </c>
      <c r="AD52" s="71"/>
      <c r="AF52" s="73">
        <f t="shared" si="8"/>
        <v>1.020948248863683</v>
      </c>
      <c r="AG52" s="73">
        <f t="shared" si="9"/>
        <v>0.99496897742531354</v>
      </c>
      <c r="AH52" s="73">
        <f>Wgted_Floorspace!AI158</f>
        <v>0.99938314587948462</v>
      </c>
      <c r="AI52" s="73">
        <f t="shared" si="3"/>
        <v>1.0074415264116179</v>
      </c>
      <c r="AJ52" s="73">
        <f t="shared" si="4"/>
        <v>1.0197759148822874</v>
      </c>
      <c r="AK52" s="73">
        <f t="shared" ref="AK52:AK76" si="28">AG52/(AH52*AI52*AJ52)</f>
        <v>0.96906502600241307</v>
      </c>
      <c r="AL52" s="73">
        <f t="shared" si="25"/>
        <v>1.0158118351760632</v>
      </c>
      <c r="AM52" s="73">
        <f t="shared" si="26"/>
        <v>1.0158118351760632</v>
      </c>
      <c r="AN52" s="73"/>
      <c r="AO52" s="73">
        <f t="shared" si="27"/>
        <v>1.0267308701973896</v>
      </c>
      <c r="AR52" s="53"/>
      <c r="BD52" s="95">
        <v>1992</v>
      </c>
      <c r="BE52" s="9">
        <f t="shared" si="14"/>
        <v>1.1333551991985871</v>
      </c>
      <c r="BF52" s="9">
        <f t="shared" si="15"/>
        <v>1.1098120785794587</v>
      </c>
      <c r="BG52" s="9">
        <f t="shared" si="16"/>
        <v>1.0810333588860452</v>
      </c>
      <c r="BH52" s="9">
        <f t="shared" si="18"/>
        <v>1.0038132503241664</v>
      </c>
      <c r="BI52" s="9">
        <f t="shared" si="17"/>
        <v>0.9410757322623936</v>
      </c>
    </row>
    <row r="53" spans="1:61" x14ac:dyDescent="0.2">
      <c r="A53" s="75" t="s">
        <v>148</v>
      </c>
      <c r="B53" s="50">
        <f t="shared" si="0"/>
        <v>1987</v>
      </c>
      <c r="D53" s="79">
        <f>Conversion_Factors!$O49*D202+D279</f>
        <v>5768.5460385296765</v>
      </c>
      <c r="F53" s="365">
        <f>'Final Floorspace Estimates'!D179</f>
        <v>22062.027647010753</v>
      </c>
      <c r="G53" s="365">
        <f>'Final Floorspace Estimates'!E179</f>
        <v>6303.395635698178</v>
      </c>
      <c r="H53" s="365">
        <f>'Final Floorspace Estimates'!F179</f>
        <v>2548.1201965669757</v>
      </c>
      <c r="I53" s="327">
        <f t="shared" si="19"/>
        <v>30913.543479275904</v>
      </c>
      <c r="K53" s="85">
        <f>'Final Floorspace Estimates'!U179</f>
        <v>37.534009252100056</v>
      </c>
      <c r="L53" s="85">
        <f>'Final Floorspace Estimates'!V179</f>
        <v>5.6705977926812743</v>
      </c>
      <c r="M53" s="85">
        <f>'Final Floorspace Estimates'!W179</f>
        <v>2.2589686514522831</v>
      </c>
      <c r="N53" s="81">
        <f t="shared" si="20"/>
        <v>45.463575696233612</v>
      </c>
      <c r="P53" s="84">
        <f t="shared" si="21"/>
        <v>186.60254986287305</v>
      </c>
      <c r="R53" s="79">
        <f>Conversion_Factors!$O49*R202+R279</f>
        <v>126.8828056348319</v>
      </c>
      <c r="T53" s="79">
        <f>Conversion_Factors!$O49*T202+T279</f>
        <v>125.72974761641669</v>
      </c>
      <c r="V53" s="119">
        <f t="shared" si="22"/>
        <v>1.0091709244651712</v>
      </c>
      <c r="X53" s="125">
        <f>'Final Floorspace Estimates'!Q179</f>
        <v>1701.2946340489991</v>
      </c>
      <c r="Y53" s="125">
        <f>'Final Floorspace Estimates'!R179</f>
        <v>899.61000711534541</v>
      </c>
      <c r="Z53" s="125">
        <f>'Final Floorspace Estimates'!S179</f>
        <v>886.52358491398491</v>
      </c>
      <c r="AA53" s="125">
        <f t="shared" si="23"/>
        <v>1470.6685348676347</v>
      </c>
      <c r="AC53" s="71">
        <f t="shared" si="24"/>
        <v>0.95130342741431806</v>
      </c>
      <c r="AD53" s="71"/>
      <c r="AF53" s="73">
        <f t="shared" si="8"/>
        <v>1.041865517432377</v>
      </c>
      <c r="AG53" s="73">
        <f t="shared" si="9"/>
        <v>1.0064781886605763</v>
      </c>
      <c r="AH53" s="73">
        <f>Wgted_Floorspace!AI159</f>
        <v>0.99864255048079675</v>
      </c>
      <c r="AI53" s="73">
        <f t="shared" si="3"/>
        <v>1.0222148053249047</v>
      </c>
      <c r="AJ53" s="73">
        <f t="shared" si="4"/>
        <v>1.035006648379208</v>
      </c>
      <c r="AK53" s="73">
        <f t="shared" si="28"/>
        <v>0.95259652911475945</v>
      </c>
      <c r="AL53" s="73">
        <f t="shared" si="25"/>
        <v>1.0486149188132525</v>
      </c>
      <c r="AM53" s="73">
        <f t="shared" si="26"/>
        <v>1.0486149188132527</v>
      </c>
      <c r="AN53" s="73"/>
      <c r="AO53" s="73">
        <f t="shared" si="27"/>
        <v>1.056562939186739</v>
      </c>
      <c r="AR53" s="53"/>
      <c r="BD53" s="95">
        <v>1993</v>
      </c>
      <c r="BE53" s="9">
        <f t="shared" si="14"/>
        <v>1.2101829468775209</v>
      </c>
      <c r="BF53" s="9">
        <f t="shared" si="15"/>
        <v>1.1337672659242413</v>
      </c>
      <c r="BG53" s="9">
        <f t="shared" si="16"/>
        <v>1.093523301364199</v>
      </c>
      <c r="BH53" s="9">
        <f t="shared" si="18"/>
        <v>1.0474426202774301</v>
      </c>
      <c r="BI53" s="9">
        <f t="shared" si="17"/>
        <v>0.93189897057448212</v>
      </c>
    </row>
    <row r="54" spans="1:61" x14ac:dyDescent="0.2">
      <c r="A54" s="75" t="s">
        <v>148</v>
      </c>
      <c r="B54" s="50">
        <f t="shared" si="0"/>
        <v>1988</v>
      </c>
      <c r="D54" s="79">
        <f>Conversion_Factors!$O50*D203+D280</f>
        <v>5971.6285114802286</v>
      </c>
      <c r="F54" s="365">
        <f>'Final Floorspace Estimates'!D180</f>
        <v>22421.7701941017</v>
      </c>
      <c r="G54" s="365">
        <f>'Final Floorspace Estimates'!E180</f>
        <v>6461.0371355785437</v>
      </c>
      <c r="H54" s="365">
        <f>'Final Floorspace Estimates'!F180</f>
        <v>2600.1523384387251</v>
      </c>
      <c r="I54" s="327">
        <f t="shared" si="19"/>
        <v>31482.959668118969</v>
      </c>
      <c r="K54" s="85">
        <f>'Final Floorspace Estimates'!U180</f>
        <v>38.591660587292751</v>
      </c>
      <c r="L54" s="85">
        <f>'Final Floorspace Estimates'!V180</f>
        <v>5.888750357428834</v>
      </c>
      <c r="M54" s="85">
        <f>'Final Floorspace Estimates'!W180</f>
        <v>2.3736056650441326</v>
      </c>
      <c r="N54" s="81">
        <f t="shared" si="20"/>
        <v>46.854016609765715</v>
      </c>
      <c r="P54" s="84">
        <f t="shared" si="21"/>
        <v>189.6781171284656</v>
      </c>
      <c r="R54" s="79">
        <f>Conversion_Factors!$O50*R203+R280</f>
        <v>127.45179482084296</v>
      </c>
      <c r="T54" s="79">
        <f>Conversion_Factors!$O50*T203+T280</f>
        <v>125.72402814619602</v>
      </c>
      <c r="V54" s="119">
        <f t="shared" si="22"/>
        <v>1.0137425335484624</v>
      </c>
      <c r="X54" s="125">
        <f>'Final Floorspace Estimates'!Q180</f>
        <v>1721.169214259663</v>
      </c>
      <c r="Y54" s="125">
        <f>'Final Floorspace Estimates'!R180</f>
        <v>911.42493594436439</v>
      </c>
      <c r="Z54" s="125">
        <f>'Final Floorspace Estimates'!S180</f>
        <v>912.87176907079856</v>
      </c>
      <c r="AA54" s="125">
        <f t="shared" si="23"/>
        <v>1488.2341782247415</v>
      </c>
      <c r="AC54" s="71">
        <f t="shared" si="24"/>
        <v>0.95126015243980266</v>
      </c>
      <c r="AD54" s="71"/>
      <c r="AF54" s="73">
        <f t="shared" si="8"/>
        <v>1.0610563000296895</v>
      </c>
      <c r="AG54" s="73">
        <f t="shared" si="9"/>
        <v>1.023066876075899</v>
      </c>
      <c r="AH54" s="73">
        <f>Wgted_Floorspace!AI160</f>
        <v>0.99902841626358019</v>
      </c>
      <c r="AI54" s="73">
        <f t="shared" si="3"/>
        <v>1.0344241239300027</v>
      </c>
      <c r="AJ54" s="73">
        <f t="shared" si="4"/>
        <v>1.0396952949506546</v>
      </c>
      <c r="AK54" s="73">
        <f t="shared" si="28"/>
        <v>0.9521852801720766</v>
      </c>
      <c r="AL54" s="73">
        <f t="shared" si="25"/>
        <v>1.0855315542120261</v>
      </c>
      <c r="AM54" s="73">
        <f t="shared" si="26"/>
        <v>1.0855315542120263</v>
      </c>
      <c r="AN54" s="73"/>
      <c r="AO54" s="73">
        <f t="shared" si="27"/>
        <v>1.0744409700295019</v>
      </c>
      <c r="AR54" s="53"/>
      <c r="BD54" s="95">
        <v>1994</v>
      </c>
      <c r="BE54" s="9">
        <f t="shared" si="14"/>
        <v>1.2048990992904705</v>
      </c>
      <c r="BF54" s="9">
        <f t="shared" si="15"/>
        <v>1.1517967790703858</v>
      </c>
      <c r="BG54" s="9">
        <f t="shared" si="16"/>
        <v>1.1058071857844629</v>
      </c>
      <c r="BH54" s="9">
        <f t="shared" si="18"/>
        <v>1.0131905979145188</v>
      </c>
      <c r="BI54" s="9">
        <f t="shared" si="17"/>
        <v>0.93369334047315133</v>
      </c>
    </row>
    <row r="55" spans="1:61" x14ac:dyDescent="0.2">
      <c r="A55" s="75" t="s">
        <v>148</v>
      </c>
      <c r="B55" s="50">
        <f t="shared" si="0"/>
        <v>1989</v>
      </c>
      <c r="D55" s="79">
        <f>Conversion_Factors!$O51*D204+D281</f>
        <v>6246.3615399860473</v>
      </c>
      <c r="F55" s="365">
        <f>'Final Floorspace Estimates'!D181</f>
        <v>22766.941966810802</v>
      </c>
      <c r="G55" s="365">
        <f>'Final Floorspace Estimates'!E181</f>
        <v>6611.7724857785215</v>
      </c>
      <c r="H55" s="365">
        <f>'Final Floorspace Estimates'!F181</f>
        <v>2645.6740629393735</v>
      </c>
      <c r="I55" s="327">
        <f t="shared" si="19"/>
        <v>32024.388515528699</v>
      </c>
      <c r="K55" s="85">
        <f>'Final Floorspace Estimates'!U181</f>
        <v>39.628302712948823</v>
      </c>
      <c r="L55" s="85">
        <f>'Final Floorspace Estimates'!V181</f>
        <v>6.0915183110311091</v>
      </c>
      <c r="M55" s="85">
        <f>'Final Floorspace Estimates'!W181</f>
        <v>2.4848436488440835</v>
      </c>
      <c r="N55" s="81">
        <f t="shared" si="20"/>
        <v>48.204664672824016</v>
      </c>
      <c r="P55" s="84">
        <f t="shared" si="21"/>
        <v>195.05014239248229</v>
      </c>
      <c r="R55" s="79">
        <f>Conversion_Factors!$O51*R204+R281</f>
        <v>129.58002264680232</v>
      </c>
      <c r="T55" s="79">
        <f>Conversion_Factors!$O51*T204+T281</f>
        <v>128.60736448692958</v>
      </c>
      <c r="V55" s="119">
        <f t="shared" si="22"/>
        <v>1.0075630051494571</v>
      </c>
      <c r="X55" s="125">
        <f>'Final Floorspace Estimates'!Q181</f>
        <v>1740.6071825859694</v>
      </c>
      <c r="Y55" s="125">
        <f>'Final Floorspace Estimates'!R181</f>
        <v>921.31396295525235</v>
      </c>
      <c r="Z55" s="125">
        <f>'Final Floorspace Estimates'!S181</f>
        <v>939.21004240537275</v>
      </c>
      <c r="AA55" s="125">
        <f t="shared" si="23"/>
        <v>1505.2485592175933</v>
      </c>
      <c r="AC55" s="71">
        <f t="shared" si="24"/>
        <v>0.97307621264296462</v>
      </c>
      <c r="AD55" s="71"/>
      <c r="AF55" s="73">
        <f t="shared" si="8"/>
        <v>1.079303837606141</v>
      </c>
      <c r="AG55" s="73">
        <f t="shared" si="9"/>
        <v>1.052041969187647</v>
      </c>
      <c r="AH55" s="73">
        <f>Wgted_Floorspace!AI161</f>
        <v>0.99934376226976229</v>
      </c>
      <c r="AI55" s="73">
        <f t="shared" si="3"/>
        <v>1.0462502776430807</v>
      </c>
      <c r="AJ55" s="73">
        <f t="shared" si="4"/>
        <v>1.0333575648181617</v>
      </c>
      <c r="AK55" s="73">
        <f t="shared" si="28"/>
        <v>0.97371520129656142</v>
      </c>
      <c r="AL55" s="73">
        <f t="shared" si="25"/>
        <v>1.135472934666949</v>
      </c>
      <c r="AM55" s="73">
        <f t="shared" si="26"/>
        <v>1.135472934666949</v>
      </c>
      <c r="AN55" s="73"/>
      <c r="AO55" s="73">
        <f t="shared" si="27"/>
        <v>1.0804411472541342</v>
      </c>
      <c r="AR55" s="53"/>
      <c r="BD55" s="95">
        <v>1995</v>
      </c>
      <c r="BE55" s="9">
        <f t="shared" si="14"/>
        <v>1.2555190489420029</v>
      </c>
      <c r="BF55" s="9">
        <f t="shared" si="15"/>
        <v>1.1706979340339365</v>
      </c>
      <c r="BG55" s="9">
        <f t="shared" si="16"/>
        <v>1.1163263572140578</v>
      </c>
      <c r="BH55" s="9">
        <f t="shared" si="18"/>
        <v>1.0375451350337666</v>
      </c>
      <c r="BI55" s="9">
        <f t="shared" si="17"/>
        <v>0.92593452360039274</v>
      </c>
    </row>
    <row r="56" spans="1:61" x14ac:dyDescent="0.2">
      <c r="A56" s="75" t="s">
        <v>148</v>
      </c>
      <c r="B56" s="50">
        <f t="shared" si="0"/>
        <v>1990</v>
      </c>
      <c r="D56" s="79">
        <f>Conversion_Factors!$O52*D205+D282</f>
        <v>6113.5018424579066</v>
      </c>
      <c r="F56" s="365">
        <f>'Final Floorspace Estimates'!D182</f>
        <v>22835.06167135634</v>
      </c>
      <c r="G56" s="365">
        <f>'Final Floorspace Estimates'!E182</f>
        <v>6562.0445464301974</v>
      </c>
      <c r="H56" s="365">
        <f>'Final Floorspace Estimates'!F182</f>
        <v>2768.2321306571152</v>
      </c>
      <c r="I56" s="327">
        <f t="shared" si="19"/>
        <v>32165.338348443653</v>
      </c>
      <c r="K56" s="85">
        <f>'Final Floorspace Estimates'!U182</f>
        <v>40.208509766041708</v>
      </c>
      <c r="L56" s="85">
        <f>'Final Floorspace Estimates'!V182</f>
        <v>6.0954374945356404</v>
      </c>
      <c r="M56" s="85">
        <f>'Final Floorspace Estimates'!W182</f>
        <v>2.6728379722947118</v>
      </c>
      <c r="N56" s="81">
        <f t="shared" si="20"/>
        <v>48.976785232872061</v>
      </c>
      <c r="P56" s="84">
        <f t="shared" si="21"/>
        <v>190.06490080194396</v>
      </c>
      <c r="R56" s="79">
        <f>Conversion_Factors!$O52*R205+R282</f>
        <v>124.82448191300782</v>
      </c>
      <c r="T56" s="79">
        <f>Conversion_Factors!$O52*T205+T282</f>
        <v>128.85613381419296</v>
      </c>
      <c r="V56" s="119">
        <f t="shared" si="22"/>
        <v>0.96871199079278081</v>
      </c>
      <c r="X56" s="125">
        <f>'Final Floorspace Estimates'!Q182</f>
        <v>1760.8233489677034</v>
      </c>
      <c r="Y56" s="125">
        <f>'Final Floorspace Estimates'!R182</f>
        <v>928.89303804735766</v>
      </c>
      <c r="Z56" s="125">
        <f>'Final Floorspace Estimates'!S182</f>
        <v>965.53968241826635</v>
      </c>
      <c r="AA56" s="125">
        <f t="shared" si="23"/>
        <v>1522.6572374993173</v>
      </c>
      <c r="AC56" s="71">
        <f t="shared" si="24"/>
        <v>0.97495846499889238</v>
      </c>
      <c r="AD56" s="71"/>
      <c r="AF56" s="73">
        <f t="shared" si="8"/>
        <v>1.0840542076405693</v>
      </c>
      <c r="AG56" s="73">
        <f t="shared" si="9"/>
        <v>1.0251530712075949</v>
      </c>
      <c r="AH56" s="73">
        <f>Wgted_Floorspace!AI162</f>
        <v>1.0000038046324526</v>
      </c>
      <c r="AI56" s="73">
        <f t="shared" si="3"/>
        <v>1.0583504948292177</v>
      </c>
      <c r="AJ56" s="73">
        <f t="shared" si="4"/>
        <v>0.99351192798835841</v>
      </c>
      <c r="AK56" s="73">
        <f t="shared" si="28"/>
        <v>0.97495475565438927</v>
      </c>
      <c r="AL56" s="73">
        <f t="shared" si="25"/>
        <v>1.1113215003182455</v>
      </c>
      <c r="AM56" s="73">
        <f t="shared" si="26"/>
        <v>1.1113215003182453</v>
      </c>
      <c r="AN56" s="73"/>
      <c r="AO56" s="73">
        <f t="shared" si="27"/>
        <v>1.0514878411147526</v>
      </c>
      <c r="AR56" s="53"/>
      <c r="BD56" s="95">
        <v>1996</v>
      </c>
      <c r="BE56" s="9">
        <f t="shared" si="14"/>
        <v>1.3350230120531998</v>
      </c>
      <c r="BF56" s="9">
        <f t="shared" si="15"/>
        <v>1.1772534844063491</v>
      </c>
      <c r="BG56" s="9">
        <f t="shared" si="16"/>
        <v>1.127667992429624</v>
      </c>
      <c r="BH56" s="9">
        <f t="shared" si="18"/>
        <v>1.0296966882850123</v>
      </c>
      <c r="BI56" s="9">
        <f t="shared" si="17"/>
        <v>0.97662581026692874</v>
      </c>
    </row>
    <row r="57" spans="1:61" x14ac:dyDescent="0.2">
      <c r="A57" s="75" t="s">
        <v>148</v>
      </c>
      <c r="B57" s="50">
        <f t="shared" si="0"/>
        <v>1991</v>
      </c>
      <c r="D57" s="79">
        <f>Conversion_Factors!$O53*D206+D283</f>
        <v>6250.0604719229914</v>
      </c>
      <c r="F57" s="365">
        <f>'Final Floorspace Estimates'!D183</f>
        <v>22869.568195305834</v>
      </c>
      <c r="G57" s="365">
        <f>'Final Floorspace Estimates'!E183</f>
        <v>6503.4053578103894</v>
      </c>
      <c r="H57" s="365">
        <f>'Final Floorspace Estimates'!F183</f>
        <v>2889.2675829770569</v>
      </c>
      <c r="I57" s="327">
        <f t="shared" si="19"/>
        <v>32262.241136093278</v>
      </c>
      <c r="K57" s="85">
        <f>'Final Floorspace Estimates'!U183</f>
        <v>40.678252147515749</v>
      </c>
      <c r="L57" s="85">
        <f>'Final Floorspace Estimates'!V183</f>
        <v>6.0645566055608295</v>
      </c>
      <c r="M57" s="85">
        <f>'Final Floorspace Estimates'!W183</f>
        <v>2.8353403323628639</v>
      </c>
      <c r="N57" s="81">
        <f t="shared" si="20"/>
        <v>49.578149085439442</v>
      </c>
      <c r="P57" s="84">
        <f t="shared" si="21"/>
        <v>193.72679181083785</v>
      </c>
      <c r="R57" s="79">
        <f>Conversion_Factors!$O53*R206+R283</f>
        <v>126.0648206360444</v>
      </c>
      <c r="T57" s="79">
        <f>Conversion_Factors!$O53*T206+T283</f>
        <v>126.60823770981003</v>
      </c>
      <c r="V57" s="119">
        <f t="shared" si="22"/>
        <v>0.99570788533514576</v>
      </c>
      <c r="X57" s="125">
        <f>'Final Floorspace Estimates'!Q183</f>
        <v>1778.7066113414987</v>
      </c>
      <c r="Y57" s="125">
        <f>'Final Floorspace Estimates'!R183</f>
        <v>932.52016011542082</v>
      </c>
      <c r="Z57" s="125">
        <f>'Final Floorspace Estimates'!S183</f>
        <v>981.33532147319249</v>
      </c>
      <c r="AA57" s="125">
        <f t="shared" si="23"/>
        <v>1536.7236540171427</v>
      </c>
      <c r="AC57" s="71">
        <f t="shared" si="24"/>
        <v>0.95795030814571214</v>
      </c>
      <c r="AD57" s="71"/>
      <c r="AF57" s="73">
        <f t="shared" si="8"/>
        <v>1.0873200795411133</v>
      </c>
      <c r="AG57" s="73">
        <f t="shared" si="9"/>
        <v>1.0449042130457551</v>
      </c>
      <c r="AH57" s="73">
        <f>Wgted_Floorspace!AI163</f>
        <v>1.0006853741965953</v>
      </c>
      <c r="AI57" s="73">
        <f t="shared" si="3"/>
        <v>1.0681276124335475</v>
      </c>
      <c r="AJ57" s="73">
        <f t="shared" si="4"/>
        <v>1.0211989427971724</v>
      </c>
      <c r="AK57" s="73">
        <f t="shared" si="28"/>
        <v>0.95729420340015137</v>
      </c>
      <c r="AL57" s="73">
        <f t="shared" si="25"/>
        <v>1.1361453320417549</v>
      </c>
      <c r="AM57" s="73">
        <f t="shared" si="26"/>
        <v>1.1361453320417549</v>
      </c>
      <c r="AN57" s="73"/>
      <c r="AO57" s="73">
        <f t="shared" si="27"/>
        <v>1.0915183747425059</v>
      </c>
      <c r="AR57" s="53"/>
      <c r="BD57" s="95">
        <v>1997</v>
      </c>
      <c r="BE57" s="9">
        <f t="shared" si="14"/>
        <v>1.2944556027447842</v>
      </c>
      <c r="BF57" s="9">
        <f t="shared" si="15"/>
        <v>1.1839634354220616</v>
      </c>
      <c r="BG57" s="9">
        <f t="shared" si="16"/>
        <v>1.1385673208751745</v>
      </c>
      <c r="BH57" s="9">
        <f t="shared" si="18"/>
        <v>1.0208720107799016</v>
      </c>
      <c r="BI57" s="9">
        <f t="shared" si="17"/>
        <v>0.94063006952758188</v>
      </c>
    </row>
    <row r="58" spans="1:61" x14ac:dyDescent="0.2">
      <c r="A58" s="75" t="s">
        <v>148</v>
      </c>
      <c r="B58" s="50">
        <f t="shared" si="0"/>
        <v>1992</v>
      </c>
      <c r="D58" s="79">
        <f>Conversion_Factors!$O54*D207+D284</f>
        <v>6234.7116441782537</v>
      </c>
      <c r="F58" s="365">
        <f>'Final Floorspace Estimates'!D184</f>
        <v>23385.39940321945</v>
      </c>
      <c r="G58" s="365">
        <f>'Final Floorspace Estimates'!E184</f>
        <v>6648.9140277418473</v>
      </c>
      <c r="H58" s="365">
        <f>'Final Floorspace Estimates'!F184</f>
        <v>2895.2954014170718</v>
      </c>
      <c r="I58" s="327">
        <f t="shared" si="19"/>
        <v>32929.60883237837</v>
      </c>
      <c r="K58" s="85">
        <f>'Final Floorspace Estimates'!U184</f>
        <v>42.121747419869699</v>
      </c>
      <c r="L58" s="85">
        <f>'Final Floorspace Estimates'!V184</f>
        <v>6.205597149649174</v>
      </c>
      <c r="M58" s="85">
        <f>'Final Floorspace Estimates'!W184</f>
        <v>2.8877880330349956</v>
      </c>
      <c r="N58" s="81">
        <f t="shared" si="20"/>
        <v>51.215132602553865</v>
      </c>
      <c r="P58" s="84">
        <f t="shared" si="21"/>
        <v>189.3345188494286</v>
      </c>
      <c r="R58" s="79">
        <f>Conversion_Factors!$O54*R207+R284</f>
        <v>121.7357317525984</v>
      </c>
      <c r="T58" s="79">
        <f>Conversion_Factors!$O54*T207+T284</f>
        <v>124.39895944599931</v>
      </c>
      <c r="V58" s="119">
        <f t="shared" si="22"/>
        <v>0.97859123818027594</v>
      </c>
      <c r="X58" s="125">
        <f>'Final Floorspace Estimates'!Q184</f>
        <v>1801.1985467338577</v>
      </c>
      <c r="Y58" s="125">
        <f>'Final Floorspace Estimates'!R184</f>
        <v>933.32491949166683</v>
      </c>
      <c r="Z58" s="125">
        <f>'Final Floorspace Estimates'!S184</f>
        <v>997.40704579629357</v>
      </c>
      <c r="AA58" s="125">
        <f t="shared" si="23"/>
        <v>1555.2912536329941</v>
      </c>
      <c r="AC58" s="71">
        <f t="shared" si="24"/>
        <v>0.94123434375129489</v>
      </c>
      <c r="AD58" s="71"/>
      <c r="AF58" s="73">
        <f t="shared" si="8"/>
        <v>1.1098120785794587</v>
      </c>
      <c r="AG58" s="73">
        <f t="shared" si="9"/>
        <v>1.0212136100097804</v>
      </c>
      <c r="AH58" s="73">
        <f>Wgted_Floorspace!AI164</f>
        <v>1.0001685427468412</v>
      </c>
      <c r="AI58" s="73">
        <f t="shared" si="3"/>
        <v>1.0810333588860452</v>
      </c>
      <c r="AJ58" s="73">
        <f t="shared" si="4"/>
        <v>1.0036440933918152</v>
      </c>
      <c r="AK58" s="73">
        <f t="shared" si="28"/>
        <v>0.9410757322623936</v>
      </c>
      <c r="AL58" s="73">
        <f t="shared" si="25"/>
        <v>1.1333551991985871</v>
      </c>
      <c r="AM58" s="73">
        <f t="shared" si="26"/>
        <v>1.1333551991985871</v>
      </c>
      <c r="AN58" s="73"/>
      <c r="AO58" s="73">
        <f t="shared" si="27"/>
        <v>1.0851556096922521</v>
      </c>
      <c r="AR58" s="53"/>
      <c r="BD58" s="95">
        <v>1998</v>
      </c>
      <c r="BE58" s="9">
        <f t="shared" si="14"/>
        <v>1.3510689719675542</v>
      </c>
      <c r="BF58" s="9">
        <f t="shared" si="15"/>
        <v>1.2049870321915537</v>
      </c>
      <c r="BG58" s="9">
        <f t="shared" si="16"/>
        <v>1.148370752720115</v>
      </c>
      <c r="BH58" s="9">
        <f t="shared" si="18"/>
        <v>1.0308584548364115</v>
      </c>
      <c r="BI58" s="9">
        <f t="shared" si="17"/>
        <v>0.947139582253546</v>
      </c>
    </row>
    <row r="59" spans="1:61" x14ac:dyDescent="0.2">
      <c r="A59" s="75" t="s">
        <v>148</v>
      </c>
      <c r="B59" s="50">
        <f t="shared" si="0"/>
        <v>1993</v>
      </c>
      <c r="D59" s="79">
        <f>Conversion_Factors!$O55*D208+D285</f>
        <v>6657.3495368605691</v>
      </c>
      <c r="F59" s="365">
        <f>'Final Floorspace Estimates'!D185</f>
        <v>23938.940282480795</v>
      </c>
      <c r="G59" s="365">
        <f>'Final Floorspace Estimates'!E185</f>
        <v>6790.7472384821431</v>
      </c>
      <c r="H59" s="365">
        <f>'Final Floorspace Estimates'!F185</f>
        <v>2910.7037618819354</v>
      </c>
      <c r="I59" s="327">
        <f t="shared" si="19"/>
        <v>33640.391282844874</v>
      </c>
      <c r="K59" s="85">
        <f>'Final Floorspace Estimates'!U185</f>
        <v>43.643884135755464</v>
      </c>
      <c r="L59" s="85">
        <f>'Final Floorspace Estimates'!V185</f>
        <v>6.3312736809728012</v>
      </c>
      <c r="M59" s="85">
        <f>'Final Floorspace Estimates'!W185</f>
        <v>2.9499454598331245</v>
      </c>
      <c r="N59" s="81">
        <f t="shared" si="20"/>
        <v>52.925103276561387</v>
      </c>
      <c r="P59" s="84">
        <f t="shared" si="21"/>
        <v>197.89750603333576</v>
      </c>
      <c r="R59" s="79">
        <f>Conversion_Factors!$O55*R208+R285</f>
        <v>125.78812557195081</v>
      </c>
      <c r="T59" s="79">
        <f>Conversion_Factors!$O55*T208+T285</f>
        <v>123.12106403103182</v>
      </c>
      <c r="V59" s="119">
        <f t="shared" si="22"/>
        <v>1.0216621060084956</v>
      </c>
      <c r="X59" s="125">
        <f>'Final Floorspace Estimates'!Q185</f>
        <v>1823.1335063605684</v>
      </c>
      <c r="Y59" s="125">
        <f>'Final Floorspace Estimates'!R185</f>
        <v>932.33829188847233</v>
      </c>
      <c r="Z59" s="125">
        <f>'Final Floorspace Estimates'!S185</f>
        <v>1013.4818590833913</v>
      </c>
      <c r="AA59" s="125">
        <f t="shared" si="23"/>
        <v>1573.2606327783967</v>
      </c>
      <c r="AC59" s="71">
        <f t="shared" si="24"/>
        <v>0.93156546020398645</v>
      </c>
      <c r="AD59" s="71"/>
      <c r="AF59" s="73">
        <f t="shared" si="8"/>
        <v>1.1337672659242413</v>
      </c>
      <c r="AG59" s="73">
        <f t="shared" si="9"/>
        <v>1.0673997946933016</v>
      </c>
      <c r="AH59" s="73">
        <f>Wgted_Floorspace!AI165</f>
        <v>0.99964211746012588</v>
      </c>
      <c r="AI59" s="73">
        <f t="shared" si="3"/>
        <v>1.093523301364199</v>
      </c>
      <c r="AJ59" s="73">
        <f t="shared" si="4"/>
        <v>1.047817615907136</v>
      </c>
      <c r="AK59" s="73">
        <f t="shared" si="28"/>
        <v>0.93189897057448212</v>
      </c>
      <c r="AL59" s="73">
        <f t="shared" si="25"/>
        <v>1.2101829468775214</v>
      </c>
      <c r="AM59" s="73">
        <f t="shared" si="26"/>
        <v>1.2101829468775209</v>
      </c>
      <c r="AN59" s="73"/>
      <c r="AO59" s="73">
        <f t="shared" si="27"/>
        <v>1.1454029121153424</v>
      </c>
      <c r="AR59" s="53"/>
      <c r="BD59" s="95">
        <v>1999</v>
      </c>
      <c r="BE59" s="9">
        <f t="shared" si="14"/>
        <v>1.3571336464855537</v>
      </c>
      <c r="BF59" s="9">
        <f t="shared" si="15"/>
        <v>1.2269337749925329</v>
      </c>
      <c r="BG59" s="9">
        <f t="shared" si="16"/>
        <v>1.1593820067974914</v>
      </c>
      <c r="BH59" s="9">
        <f t="shared" si="18"/>
        <v>1.0141185648192563</v>
      </c>
      <c r="BI59" s="9">
        <f t="shared" si="17"/>
        <v>0.94077595049345619</v>
      </c>
    </row>
    <row r="60" spans="1:61" x14ac:dyDescent="0.2">
      <c r="A60" s="75" t="s">
        <v>148</v>
      </c>
      <c r="B60" s="50">
        <f t="shared" si="0"/>
        <v>1994</v>
      </c>
      <c r="D60" s="79">
        <f>Conversion_Factors!$O56*D209+D286</f>
        <v>6628.2825099476122</v>
      </c>
      <c r="F60" s="365">
        <f>'Final Floorspace Estimates'!D186</f>
        <v>24339.094598105654</v>
      </c>
      <c r="G60" s="365">
        <f>'Final Floorspace Estimates'!E186</f>
        <v>6791.4951112568951</v>
      </c>
      <c r="H60" s="365">
        <f>'Final Floorspace Estimates'!F186</f>
        <v>3044.7613444200319</v>
      </c>
      <c r="I60" s="327">
        <f t="shared" si="19"/>
        <v>34175.351053782579</v>
      </c>
      <c r="K60" s="85">
        <f>'Final Floorspace Estimates'!U186</f>
        <v>44.917420729189523</v>
      </c>
      <c r="L60" s="85">
        <f>'Final Floorspace Estimates'!V186</f>
        <v>6.3407405620531643</v>
      </c>
      <c r="M60" s="85">
        <f>'Final Floorspace Estimates'!W186</f>
        <v>3.1125514392322118</v>
      </c>
      <c r="N60" s="81">
        <f t="shared" si="20"/>
        <v>54.370712730474899</v>
      </c>
      <c r="P60" s="84">
        <f t="shared" si="21"/>
        <v>193.94921502098174</v>
      </c>
      <c r="R60" s="79">
        <f>Conversion_Factors!$O56*R209+R286</f>
        <v>121.90906054156699</v>
      </c>
      <c r="T60" s="79">
        <f>Conversion_Factors!$O56*T209+T286</f>
        <v>123.37872086850173</v>
      </c>
      <c r="V60" s="119">
        <f t="shared" si="22"/>
        <v>0.98808821880637654</v>
      </c>
      <c r="X60" s="125">
        <f>'Final Floorspace Estimates'!Q186</f>
        <v>1845.4844549840202</v>
      </c>
      <c r="Y60" s="125">
        <f>'Final Floorspace Estimates'!R186</f>
        <v>933.62955552208155</v>
      </c>
      <c r="Z60" s="125">
        <f>'Final Floorspace Estimates'!S186</f>
        <v>1022.2645019244005</v>
      </c>
      <c r="AA60" s="125">
        <f t="shared" si="23"/>
        <v>1590.9335545642352</v>
      </c>
      <c r="AC60" s="71">
        <f t="shared" si="24"/>
        <v>0.93351495773522819</v>
      </c>
      <c r="AD60" s="71"/>
      <c r="AF60" s="73">
        <f t="shared" si="8"/>
        <v>1.1517967790703858</v>
      </c>
      <c r="AG60" s="73">
        <f t="shared" si="9"/>
        <v>1.0461038971327421</v>
      </c>
      <c r="AH60" s="73">
        <f>Wgted_Floorspace!AI166</f>
        <v>0.99980894933037368</v>
      </c>
      <c r="AI60" s="73">
        <f t="shared" si="3"/>
        <v>1.1058071857844629</v>
      </c>
      <c r="AJ60" s="73">
        <f t="shared" si="4"/>
        <v>1.0133842056455962</v>
      </c>
      <c r="AK60" s="73">
        <f t="shared" si="28"/>
        <v>0.93369334047315133</v>
      </c>
      <c r="AL60" s="73">
        <f t="shared" si="25"/>
        <v>1.2048990992904707</v>
      </c>
      <c r="AM60" s="73">
        <f t="shared" si="26"/>
        <v>1.2048990992904705</v>
      </c>
      <c r="AN60" s="73"/>
      <c r="AO60" s="73">
        <f t="shared" si="27"/>
        <v>1.1203934437431313</v>
      </c>
      <c r="AR60" s="53"/>
      <c r="BD60" s="95">
        <v>2000</v>
      </c>
      <c r="BE60" s="9">
        <f t="shared" si="14"/>
        <v>1.4480644710755517</v>
      </c>
      <c r="BF60" s="9">
        <f t="shared" si="15"/>
        <v>1.2475911299121434</v>
      </c>
      <c r="BG60" s="9">
        <f t="shared" si="16"/>
        <v>1.1728046330335544</v>
      </c>
      <c r="BH60" s="9">
        <f t="shared" si="18"/>
        <v>1.0323128844859879</v>
      </c>
      <c r="BI60" s="9">
        <f t="shared" si="17"/>
        <v>0.95869088644286438</v>
      </c>
    </row>
    <row r="61" spans="1:61" x14ac:dyDescent="0.2">
      <c r="A61" s="75" t="s">
        <v>148</v>
      </c>
      <c r="B61" s="50">
        <f t="shared" si="0"/>
        <v>1995</v>
      </c>
      <c r="D61" s="79">
        <f>Conversion_Factors!$O57*D210+D287</f>
        <v>6906.7484222611492</v>
      </c>
      <c r="F61" s="365">
        <f>'Final Floorspace Estimates'!D187</f>
        <v>24744.82956514704</v>
      </c>
      <c r="G61" s="365">
        <f>'Final Floorspace Estimates'!E187</f>
        <v>6797.0214672422453</v>
      </c>
      <c r="H61" s="365">
        <f>'Final Floorspace Estimates'!F187</f>
        <v>3194.3225709429098</v>
      </c>
      <c r="I61" s="327">
        <f t="shared" si="19"/>
        <v>34736.173603332194</v>
      </c>
      <c r="K61" s="85">
        <f>'Final Floorspace Estimates'!U187</f>
        <v>46.116944619859808</v>
      </c>
      <c r="L61" s="85">
        <f>'Final Floorspace Estimates'!V187</f>
        <v>6.3782305716143348</v>
      </c>
      <c r="M61" s="85">
        <f>'Final Floorspace Estimates'!W187</f>
        <v>3.2934667316572259</v>
      </c>
      <c r="N61" s="81">
        <f t="shared" si="20"/>
        <v>55.788641923131372</v>
      </c>
      <c r="P61" s="84">
        <f t="shared" si="21"/>
        <v>198.8344629184659</v>
      </c>
      <c r="R61" s="79">
        <f>Conversion_Factors!$O57*R210+R287</f>
        <v>123.80205332436023</v>
      </c>
      <c r="T61" s="79">
        <f>Conversion_Factors!$O57*T210+T287</f>
        <v>122.39000260676077</v>
      </c>
      <c r="V61" s="119">
        <f t="shared" si="22"/>
        <v>1.0115373044164104</v>
      </c>
      <c r="X61" s="125">
        <f>'Final Floorspace Estimates'!Q187</f>
        <v>1863.7002327474211</v>
      </c>
      <c r="Y61" s="125">
        <f>'Final Floorspace Estimates'!R187</f>
        <v>938.38611549981965</v>
      </c>
      <c r="Z61" s="125">
        <f>'Final Floorspace Estimates'!S187</f>
        <v>1031.0376170572688</v>
      </c>
      <c r="AA61" s="125">
        <f t="shared" si="23"/>
        <v>1606.0675697964512</v>
      </c>
      <c r="AC61" s="71">
        <f t="shared" si="24"/>
        <v>0.9260340624898894</v>
      </c>
      <c r="AD61" s="71"/>
      <c r="AF61" s="73">
        <f t="shared" si="8"/>
        <v>1.1706979340339365</v>
      </c>
      <c r="AG61" s="73">
        <f t="shared" si="9"/>
        <v>1.0724534591222807</v>
      </c>
      <c r="AH61" s="73">
        <f>Wgted_Floorspace!AI167</f>
        <v>1.0001075010024572</v>
      </c>
      <c r="AI61" s="73">
        <f t="shared" si="3"/>
        <v>1.1163263572140578</v>
      </c>
      <c r="AJ61" s="73">
        <f t="shared" si="4"/>
        <v>1.0374336098807218</v>
      </c>
      <c r="AK61" s="73">
        <f t="shared" si="28"/>
        <v>0.92593452360039274</v>
      </c>
      <c r="AL61" s="73">
        <f t="shared" si="25"/>
        <v>1.2555190489420029</v>
      </c>
      <c r="AM61" s="73">
        <f t="shared" si="26"/>
        <v>1.2555190489420029</v>
      </c>
      <c r="AN61" s="73"/>
      <c r="AO61" s="73">
        <f t="shared" si="27"/>
        <v>1.1582389810374123</v>
      </c>
      <c r="AR61" s="53"/>
      <c r="BD61" s="95">
        <v>2001</v>
      </c>
      <c r="BE61" s="9">
        <f t="shared" si="14"/>
        <v>1.4124820906589075</v>
      </c>
      <c r="BF61" s="9">
        <f t="shared" si="15"/>
        <v>1.2673503436083646</v>
      </c>
      <c r="BG61" s="9">
        <f t="shared" si="16"/>
        <v>1.1870584955764001</v>
      </c>
      <c r="BH61" s="9">
        <f t="shared" si="18"/>
        <v>1.0082524463422922</v>
      </c>
      <c r="BI61" s="9">
        <f t="shared" si="17"/>
        <v>0.93120405416132301</v>
      </c>
    </row>
    <row r="62" spans="1:61" x14ac:dyDescent="0.2">
      <c r="A62" s="75" t="s">
        <v>148</v>
      </c>
      <c r="B62" s="50">
        <f t="shared" si="0"/>
        <v>1996</v>
      </c>
      <c r="D62" s="79">
        <f>Conversion_Factors!$O58*D211+D288</f>
        <v>7344.1084704774566</v>
      </c>
      <c r="F62" s="365">
        <f>'Final Floorspace Estimates'!D188</f>
        <v>24854.043282860952</v>
      </c>
      <c r="G62" s="365">
        <f>'Final Floorspace Estimates'!E188</f>
        <v>6807.8166344176852</v>
      </c>
      <c r="H62" s="365">
        <f>'Final Floorspace Estimates'!F188</f>
        <v>3268.8256341671604</v>
      </c>
      <c r="I62" s="327">
        <f t="shared" si="19"/>
        <v>34930.6855514458</v>
      </c>
      <c r="K62" s="85">
        <f>'Final Floorspace Estimates'!U188</f>
        <v>46.833545016937506</v>
      </c>
      <c r="L62" s="85">
        <f>'Final Floorspace Estimates'!V188</f>
        <v>6.4377314896904814</v>
      </c>
      <c r="M62" s="85">
        <f>'Final Floorspace Estimates'!W188</f>
        <v>3.39973923741102</v>
      </c>
      <c r="N62" s="81">
        <f t="shared" si="20"/>
        <v>56.671015744039003</v>
      </c>
      <c r="P62" s="84">
        <f t="shared" si="21"/>
        <v>210.24804851485317</v>
      </c>
      <c r="R62" s="79">
        <f>Conversion_Factors!$O58*R211+R288</f>
        <v>129.59196820554527</v>
      </c>
      <c r="T62" s="79">
        <f>Conversion_Factors!$O58*T211+T288</f>
        <v>129.14228065573735</v>
      </c>
      <c r="V62" s="119">
        <f t="shared" si="22"/>
        <v>1.0034821094030908</v>
      </c>
      <c r="X62" s="125">
        <f>'Final Floorspace Estimates'!Q188</f>
        <v>1884.3431020027779</v>
      </c>
      <c r="Y62" s="125">
        <f>'Final Floorspace Estimates'!R188</f>
        <v>945.63820317130808</v>
      </c>
      <c r="Z62" s="125">
        <f>'Final Floorspace Estimates'!S188</f>
        <v>1040.0491240265296</v>
      </c>
      <c r="AA62" s="125">
        <f t="shared" si="23"/>
        <v>1622.3848701902548</v>
      </c>
      <c r="AC62" s="71">
        <f t="shared" si="24"/>
        <v>0.97712352518763501</v>
      </c>
      <c r="AD62" s="71"/>
      <c r="AF62" s="73">
        <f t="shared" si="8"/>
        <v>1.1772534844063491</v>
      </c>
      <c r="AG62" s="73">
        <f t="shared" si="9"/>
        <v>1.1340149166994471</v>
      </c>
      <c r="AH62" s="73">
        <f>Wgted_Floorspace!AI168</f>
        <v>1.0005096270398284</v>
      </c>
      <c r="AI62" s="73">
        <f t="shared" si="3"/>
        <v>1.127667992429624</v>
      </c>
      <c r="AJ62" s="73">
        <f t="shared" si="4"/>
        <v>1.0291721943061545</v>
      </c>
      <c r="AK62" s="73">
        <f t="shared" si="28"/>
        <v>0.97662581026692874</v>
      </c>
      <c r="AL62" s="73">
        <f t="shared" si="25"/>
        <v>1.3350230120532001</v>
      </c>
      <c r="AM62" s="73">
        <f t="shared" si="26"/>
        <v>1.3350230120531998</v>
      </c>
      <c r="AN62" s="73"/>
      <c r="AO62" s="73">
        <f t="shared" si="27"/>
        <v>1.1611559972897922</v>
      </c>
      <c r="AR62" s="53"/>
      <c r="BD62" s="95">
        <v>2002</v>
      </c>
      <c r="BE62" s="9">
        <f t="shared" si="14"/>
        <v>1.4834824365261732</v>
      </c>
      <c r="BF62" s="9">
        <f t="shared" si="15"/>
        <v>1.2808614478892695</v>
      </c>
      <c r="BG62" s="9">
        <f t="shared" si="16"/>
        <v>1.2004263398230945</v>
      </c>
      <c r="BH62" s="9">
        <f t="shared" si="18"/>
        <v>1.0480568418283052</v>
      </c>
      <c r="BI62" s="9">
        <f t="shared" si="17"/>
        <v>0.92057653571508435</v>
      </c>
    </row>
    <row r="63" spans="1:61" x14ac:dyDescent="0.2">
      <c r="A63" s="75" t="s">
        <v>148</v>
      </c>
      <c r="B63" s="50">
        <f t="shared" si="0"/>
        <v>1997</v>
      </c>
      <c r="D63" s="79">
        <f>Conversion_Factors!$O59*D212+D289</f>
        <v>7120.9426885865087</v>
      </c>
      <c r="F63" s="365">
        <f>'Final Floorspace Estimates'!D189</f>
        <v>24965.709352189711</v>
      </c>
      <c r="G63" s="365">
        <f>'Final Floorspace Estimates'!E189</f>
        <v>6820.4974628778245</v>
      </c>
      <c r="H63" s="365">
        <f>'Final Floorspace Estimates'!F189</f>
        <v>3343.571958101576</v>
      </c>
      <c r="I63" s="327">
        <f t="shared" si="19"/>
        <v>35129.778773169113</v>
      </c>
      <c r="K63" s="85">
        <f>'Final Floorspace Estimates'!U189</f>
        <v>47.535091856651221</v>
      </c>
      <c r="L63" s="85">
        <f>'Final Floorspace Estimates'!V189</f>
        <v>6.5022066233924152</v>
      </c>
      <c r="M63" s="85">
        <f>'Final Floorspace Estimates'!W189</f>
        <v>3.5075914040957388</v>
      </c>
      <c r="N63" s="81">
        <f t="shared" si="20"/>
        <v>57.54488988413938</v>
      </c>
      <c r="P63" s="84">
        <f t="shared" si="21"/>
        <v>202.70388648234911</v>
      </c>
      <c r="R63" s="79">
        <f>Conversion_Factors!$O59*R212+R289</f>
        <v>123.74587392423172</v>
      </c>
      <c r="T63" s="79">
        <f>Conversion_Factors!$O59*T212+T289</f>
        <v>124.43251149161462</v>
      </c>
      <c r="V63" s="119">
        <f t="shared" si="22"/>
        <v>0.99448184755614155</v>
      </c>
      <c r="X63" s="125">
        <f>'Final Floorspace Estimates'!Q189</f>
        <v>1904.0152709493104</v>
      </c>
      <c r="Y63" s="125">
        <f>'Final Floorspace Estimates'!R189</f>
        <v>953.33319289131282</v>
      </c>
      <c r="Z63" s="125">
        <f>'Final Floorspace Estimates'!S189</f>
        <v>1049.0551565958492</v>
      </c>
      <c r="AA63" s="125">
        <f t="shared" si="23"/>
        <v>1638.0658203316138</v>
      </c>
      <c r="AC63" s="71">
        <f t="shared" si="24"/>
        <v>0.94148820710977377</v>
      </c>
      <c r="AD63" s="71"/>
      <c r="AF63" s="73">
        <f t="shared" si="8"/>
        <v>1.1839634354220616</v>
      </c>
      <c r="AG63" s="73">
        <f t="shared" si="9"/>
        <v>1.0933239693194867</v>
      </c>
      <c r="AH63" s="73">
        <f>Wgted_Floorspace!AI169</f>
        <v>1.0009123008183471</v>
      </c>
      <c r="AI63" s="73">
        <f t="shared" si="3"/>
        <v>1.1385673208751745</v>
      </c>
      <c r="AJ63" s="73">
        <f t="shared" si="4"/>
        <v>1.0199415172990034</v>
      </c>
      <c r="AK63" s="73">
        <f t="shared" si="28"/>
        <v>0.94063006952758188</v>
      </c>
      <c r="AL63" s="73">
        <f t="shared" si="25"/>
        <v>1.2944556027447842</v>
      </c>
      <c r="AM63" s="73">
        <f t="shared" si="26"/>
        <v>1.2944556027447842</v>
      </c>
      <c r="AN63" s="73"/>
      <c r="AO63" s="73">
        <f t="shared" si="27"/>
        <v>1.1623315102701248</v>
      </c>
      <c r="AR63" s="53"/>
      <c r="BD63" s="95">
        <v>2003</v>
      </c>
      <c r="BE63" s="9">
        <f t="shared" si="14"/>
        <v>1.489121096538043</v>
      </c>
      <c r="BF63" s="9">
        <f t="shared" si="15"/>
        <v>1.2945407056688782</v>
      </c>
      <c r="BG63" s="9">
        <f t="shared" si="16"/>
        <v>1.2138649133067734</v>
      </c>
      <c r="BH63" s="9">
        <f t="shared" si="18"/>
        <v>1.0283152502702622</v>
      </c>
      <c r="BI63" s="9">
        <f t="shared" si="17"/>
        <v>0.92154738362553124</v>
      </c>
    </row>
    <row r="64" spans="1:61" x14ac:dyDescent="0.2">
      <c r="A64" s="75" t="s">
        <v>148</v>
      </c>
      <c r="B64" s="50">
        <f t="shared" si="0"/>
        <v>1998</v>
      </c>
      <c r="D64" s="79">
        <f>Conversion_Factors!$O60*D213+D290</f>
        <v>7432.3790613661604</v>
      </c>
      <c r="F64" s="365">
        <f>'Final Floorspace Estimates'!D190</f>
        <v>25293.732733535417</v>
      </c>
      <c r="G64" s="365">
        <f>'Final Floorspace Estimates'!E190</f>
        <v>6924.9731574050884</v>
      </c>
      <c r="H64" s="365">
        <f>'Final Floorspace Estimates'!F190</f>
        <v>3534.8711190933186</v>
      </c>
      <c r="I64" s="327">
        <f t="shared" si="19"/>
        <v>35753.577010033827</v>
      </c>
      <c r="K64" s="85">
        <f>'Final Floorspace Estimates'!U190</f>
        <v>48.69091126070402</v>
      </c>
      <c r="L64" s="85">
        <f>'Final Floorspace Estimates'!V190</f>
        <v>6.640420928133433</v>
      </c>
      <c r="M64" s="85">
        <f>'Final Floorspace Estimates'!W190</f>
        <v>3.739658549140227</v>
      </c>
      <c r="N64" s="81">
        <f t="shared" si="20"/>
        <v>59.070990737977681</v>
      </c>
      <c r="P64" s="84">
        <f t="shared" si="21"/>
        <v>207.87791552381876</v>
      </c>
      <c r="R64" s="79">
        <f>Conversion_Factors!$O60*R213+R290</f>
        <v>125.82113434213596</v>
      </c>
      <c r="T64" s="79">
        <f>Conversion_Factors!$O60*T213+T290</f>
        <v>125.4488568547368</v>
      </c>
      <c r="V64" s="119">
        <f t="shared" si="22"/>
        <v>1.0029675638083353</v>
      </c>
      <c r="X64" s="125">
        <f>'Final Floorspace Estimates'!Q190</f>
        <v>1925.0188089537185</v>
      </c>
      <c r="Y64" s="125">
        <f>'Final Floorspace Estimates'!R190</f>
        <v>958.90926610056613</v>
      </c>
      <c r="Z64" s="125">
        <f>'Final Floorspace Estimates'!S190</f>
        <v>1057.9334926642066</v>
      </c>
      <c r="AA64" s="125">
        <f t="shared" si="23"/>
        <v>1652.1700953557763</v>
      </c>
      <c r="AC64" s="71">
        <f t="shared" si="24"/>
        <v>0.94917813607013812</v>
      </c>
      <c r="AD64" s="71"/>
      <c r="AF64" s="73">
        <f t="shared" si="8"/>
        <v>1.2049870321915537</v>
      </c>
      <c r="AG64" s="73">
        <f t="shared" si="9"/>
        <v>1.1212311301892735</v>
      </c>
      <c r="AH64" s="73">
        <f>Wgted_Floorspace!AI170</f>
        <v>1.0021523267053649</v>
      </c>
      <c r="AI64" s="73">
        <f t="shared" si="3"/>
        <v>1.148370752720115</v>
      </c>
      <c r="AJ64" s="73">
        <f t="shared" si="4"/>
        <v>1.0286444758606905</v>
      </c>
      <c r="AK64" s="73">
        <f t="shared" si="28"/>
        <v>0.947139582253546</v>
      </c>
      <c r="AL64" s="73">
        <f t="shared" si="25"/>
        <v>1.3510689719675544</v>
      </c>
      <c r="AM64" s="73">
        <f t="shared" si="26"/>
        <v>1.3510689719675542</v>
      </c>
      <c r="AN64" s="73"/>
      <c r="AO64" s="73">
        <f t="shared" si="27"/>
        <v>1.1838076997283846</v>
      </c>
      <c r="AR64" s="53"/>
      <c r="BD64" s="95">
        <v>2004</v>
      </c>
      <c r="BE64" s="9">
        <f t="shared" si="14"/>
        <v>1.5007401461358576</v>
      </c>
      <c r="BF64" s="9">
        <f t="shared" si="15"/>
        <v>1.3189925039269927</v>
      </c>
      <c r="BG64" s="9">
        <f t="shared" si="16"/>
        <v>1.2293272747513215</v>
      </c>
      <c r="BH64" s="9">
        <f t="shared" si="18"/>
        <v>1.0213067790353425</v>
      </c>
      <c r="BI64" s="9">
        <f t="shared" si="17"/>
        <v>0.90623209948419714</v>
      </c>
    </row>
    <row r="65" spans="1:61" x14ac:dyDescent="0.2">
      <c r="A65" s="75" t="s">
        <v>148</v>
      </c>
      <c r="B65" s="50">
        <f t="shared" si="0"/>
        <v>1999</v>
      </c>
      <c r="D65" s="79">
        <f>Conversion_Factors!$O61*D214+D291</f>
        <v>7465.7415031339815</v>
      </c>
      <c r="F65" s="365">
        <f>'Final Floorspace Estimates'!D191</f>
        <v>25644.039351449745</v>
      </c>
      <c r="G65" s="365">
        <f>'Final Floorspace Estimates'!E191</f>
        <v>7029.3672918896746</v>
      </c>
      <c r="H65" s="365">
        <f>'Final Floorspace Estimates'!F191</f>
        <v>3731.3595810937491</v>
      </c>
      <c r="I65" s="327">
        <f t="shared" si="19"/>
        <v>36404.766224433166</v>
      </c>
      <c r="K65" s="85">
        <f>'Final Floorspace Estimates'!U191</f>
        <v>49.952248810078075</v>
      </c>
      <c r="L65" s="85">
        <f>'Final Floorspace Estimates'!V191</f>
        <v>6.7907100164135619</v>
      </c>
      <c r="M65" s="85">
        <f>'Final Floorspace Estimates'!W191</f>
        <v>3.9806307793627447</v>
      </c>
      <c r="N65" s="81">
        <f t="shared" si="20"/>
        <v>60.723589605854386</v>
      </c>
      <c r="P65" s="84">
        <f t="shared" si="21"/>
        <v>205.07593585708366</v>
      </c>
      <c r="R65" s="79">
        <f>Conversion_Factors!$O61*R214+R291</f>
        <v>122.94631380642566</v>
      </c>
      <c r="T65" s="79">
        <f>Conversion_Factors!$O61*T214+T291</f>
        <v>124.75333558184272</v>
      </c>
      <c r="V65" s="119">
        <f t="shared" si="22"/>
        <v>0.98551524280301439</v>
      </c>
      <c r="X65" s="125">
        <f>'Final Floorspace Estimates'!Q191</f>
        <v>1947.9087567089584</v>
      </c>
      <c r="Y65" s="125">
        <f>'Final Floorspace Estimates'!R191</f>
        <v>966.04854099010163</v>
      </c>
      <c r="Z65" s="125">
        <f>'Final Floorspace Estimates'!S191</f>
        <v>1066.8043893523466</v>
      </c>
      <c r="AA65" s="125">
        <f t="shared" si="23"/>
        <v>1668.0120737899306</v>
      </c>
      <c r="AC65" s="71">
        <f t="shared" si="24"/>
        <v>0.94391564423119545</v>
      </c>
      <c r="AD65" s="71"/>
      <c r="AF65" s="73">
        <f t="shared" si="8"/>
        <v>1.2269337749925329</v>
      </c>
      <c r="AG65" s="73">
        <f t="shared" si="9"/>
        <v>1.1061180922285827</v>
      </c>
      <c r="AH65" s="73">
        <f>Wgted_Floorspace!AI171</f>
        <v>1.0033373448121123</v>
      </c>
      <c r="AI65" s="73">
        <f t="shared" si="3"/>
        <v>1.1593820067974914</v>
      </c>
      <c r="AJ65" s="73">
        <f t="shared" si="4"/>
        <v>1.0107453590389013</v>
      </c>
      <c r="AK65" s="73">
        <f t="shared" si="28"/>
        <v>0.94077595049345619</v>
      </c>
      <c r="AL65" s="73">
        <f t="shared" si="25"/>
        <v>1.3571336464855537</v>
      </c>
      <c r="AM65" s="73">
        <f t="shared" si="26"/>
        <v>1.3571336464855537</v>
      </c>
      <c r="AN65" s="73"/>
      <c r="AO65" s="73">
        <f t="shared" si="27"/>
        <v>1.1757508168107413</v>
      </c>
      <c r="AR65" s="53"/>
      <c r="BD65" s="95">
        <v>2005</v>
      </c>
      <c r="BE65" s="9">
        <f t="shared" si="14"/>
        <v>1.544233601788338</v>
      </c>
      <c r="BF65" s="9">
        <f t="shared" si="15"/>
        <v>1.3447748896548752</v>
      </c>
      <c r="BG65" s="9">
        <f t="shared" si="16"/>
        <v>1.2456850435133828</v>
      </c>
      <c r="BH65" s="9">
        <f t="shared" si="18"/>
        <v>1.0342175385872472</v>
      </c>
      <c r="BI65" s="9">
        <f t="shared" si="17"/>
        <v>0.89133971717160465</v>
      </c>
    </row>
    <row r="66" spans="1:61" x14ac:dyDescent="0.2">
      <c r="A66" s="75" t="s">
        <v>148</v>
      </c>
      <c r="B66" s="50">
        <f t="shared" si="0"/>
        <v>2000</v>
      </c>
      <c r="D66" s="79">
        <f>Conversion_Factors!$O62*D215+D292</f>
        <v>7965.9619735450906</v>
      </c>
      <c r="F66" s="365">
        <f>'Final Floorspace Estimates'!D192</f>
        <v>26109.441163693893</v>
      </c>
      <c r="G66" s="365">
        <f>'Final Floorspace Estimates'!E192</f>
        <v>7074.0309211872318</v>
      </c>
      <c r="H66" s="365">
        <f>'Final Floorspace Estimates'!F192</f>
        <v>3834.2254908534965</v>
      </c>
      <c r="I66" s="327">
        <f t="shared" si="19"/>
        <v>37017.697575734623</v>
      </c>
      <c r="K66" s="85">
        <f>'Final Floorspace Estimates'!U192</f>
        <v>51.440698593664315</v>
      </c>
      <c r="L66" s="85">
        <f>'Final Floorspace Estimates'!V192</f>
        <v>6.8947581403094818</v>
      </c>
      <c r="M66" s="85">
        <f>'Final Floorspace Estimates'!W192</f>
        <v>4.1253673585401502</v>
      </c>
      <c r="N66" s="81">
        <f t="shared" si="20"/>
        <v>62.460824092513953</v>
      </c>
      <c r="P66" s="84">
        <f t="shared" si="21"/>
        <v>215.1933398139499</v>
      </c>
      <c r="R66" s="79">
        <f>Conversion_Factors!$O62*R215+R292</f>
        <v>127.535332574964</v>
      </c>
      <c r="T66" s="79">
        <f>Conversion_Factors!$O62*T215+T292</f>
        <v>127.11691250078988</v>
      </c>
      <c r="V66" s="119">
        <f t="shared" si="22"/>
        <v>1.0032916160874465</v>
      </c>
      <c r="X66" s="125">
        <f>'Final Floorspace Estimates'!Q192</f>
        <v>1970.1953125367709</v>
      </c>
      <c r="Y66" s="125">
        <f>'Final Floorspace Estimates'!R192</f>
        <v>974.65761983866719</v>
      </c>
      <c r="Z66" s="125">
        <f>'Final Floorspace Estimates'!S192</f>
        <v>1075.9323801850387</v>
      </c>
      <c r="AA66" s="125">
        <f t="shared" si="23"/>
        <v>1687.3233124433295</v>
      </c>
      <c r="AC66" s="71">
        <f t="shared" si="24"/>
        <v>0.96179907171417744</v>
      </c>
      <c r="AD66" s="71"/>
      <c r="AF66" s="73">
        <f t="shared" si="8"/>
        <v>1.2475911299121434</v>
      </c>
      <c r="AG66" s="73">
        <f t="shared" si="9"/>
        <v>1.1606883347892396</v>
      </c>
      <c r="AH66" s="73">
        <f>Wgted_Floorspace!AI172</f>
        <v>1.0032421141321637</v>
      </c>
      <c r="AI66" s="73">
        <f t="shared" si="3"/>
        <v>1.1728046330335544</v>
      </c>
      <c r="AJ66" s="73">
        <f t="shared" si="4"/>
        <v>1.0289768241826365</v>
      </c>
      <c r="AK66" s="73">
        <f t="shared" si="28"/>
        <v>0.95869088644286438</v>
      </c>
      <c r="AL66" s="73">
        <f t="shared" si="25"/>
        <v>1.4480644710755515</v>
      </c>
      <c r="AM66" s="73">
        <f t="shared" si="26"/>
        <v>1.4480644710755517</v>
      </c>
      <c r="AN66" s="73"/>
      <c r="AO66" s="73">
        <f t="shared" si="27"/>
        <v>1.2107013336653991</v>
      </c>
      <c r="AR66" s="53"/>
      <c r="BD66" s="95">
        <v>2006</v>
      </c>
      <c r="BE66" s="9">
        <f t="shared" si="14"/>
        <v>1.4981945958872818</v>
      </c>
      <c r="BF66" s="9">
        <f t="shared" si="15"/>
        <v>1.36122046047414</v>
      </c>
      <c r="BG66" s="9">
        <f t="shared" si="16"/>
        <v>1.2629121688748259</v>
      </c>
      <c r="BH66" s="9">
        <f t="shared" si="18"/>
        <v>1.0117992298368774</v>
      </c>
      <c r="BI66" s="9">
        <f t="shared" si="17"/>
        <v>0.86133533808026452</v>
      </c>
    </row>
    <row r="67" spans="1:61" x14ac:dyDescent="0.2">
      <c r="A67" s="75" t="s">
        <v>148</v>
      </c>
      <c r="B67" s="50">
        <f t="shared" si="0"/>
        <v>2001</v>
      </c>
      <c r="D67" s="79">
        <f>Conversion_Factors!$O63*D216+D293</f>
        <v>7770.2193840479049</v>
      </c>
      <c r="F67" s="365">
        <f>'Final Floorspace Estimates'!D193</f>
        <v>26574.291847453176</v>
      </c>
      <c r="G67" s="365">
        <f>'Final Floorspace Estimates'!E193</f>
        <v>7117.391212486561</v>
      </c>
      <c r="H67" s="365">
        <f>'Final Floorspace Estimates'!F193</f>
        <v>3912.2968156638667</v>
      </c>
      <c r="I67" s="327">
        <f t="shared" si="19"/>
        <v>37603.979875603603</v>
      </c>
      <c r="K67" s="85">
        <f>'Final Floorspace Estimates'!U193</f>
        <v>52.981931544028242</v>
      </c>
      <c r="L67" s="85">
        <f>'Final Floorspace Estimates'!V193</f>
        <v>6.9942247230409924</v>
      </c>
      <c r="M67" s="85">
        <f>'Final Floorspace Estimates'!W193</f>
        <v>4.2450658821936349</v>
      </c>
      <c r="N67" s="81">
        <f t="shared" si="20"/>
        <v>64.221222149262871</v>
      </c>
      <c r="P67" s="84">
        <f t="shared" si="21"/>
        <v>206.63289922376015</v>
      </c>
      <c r="R67" s="79">
        <f>Conversion_Factors!$O63*R216+R293</f>
        <v>120.99145927164656</v>
      </c>
      <c r="T67" s="79">
        <f>Conversion_Factors!$O63*T216+T293</f>
        <v>123.43755302300538</v>
      </c>
      <c r="V67" s="119">
        <f t="shared" si="22"/>
        <v>0.98018355280501279</v>
      </c>
      <c r="W67" s="119">
        <f>(X67/X59)^(1/8)</f>
        <v>1.0112439858670246</v>
      </c>
      <c r="X67" s="125">
        <f>'Final Floorspace Estimates'!Q193</f>
        <v>1993.7288206272906</v>
      </c>
      <c r="Y67" s="125">
        <f>'Final Floorspace Estimates'!R193</f>
        <v>982.69499515082316</v>
      </c>
      <c r="Z67" s="125">
        <f>'Final Floorspace Estimates'!S193</f>
        <v>1085.0572137567485</v>
      </c>
      <c r="AA67" s="125">
        <f t="shared" si="23"/>
        <v>1707.8304573534724</v>
      </c>
      <c r="AB67" s="71">
        <f>AA67/AA51</f>
        <v>1.1870584955764001</v>
      </c>
      <c r="AC67" s="71">
        <f t="shared" si="24"/>
        <v>0.93396009686325887</v>
      </c>
      <c r="AD67" s="71"/>
      <c r="AF67" s="73">
        <f t="shared" si="8"/>
        <v>1.2673503436083646</v>
      </c>
      <c r="AG67" s="73">
        <f t="shared" si="9"/>
        <v>1.1145158856684632</v>
      </c>
      <c r="AH67" s="73">
        <f>Wgted_Floorspace!AI173</f>
        <v>1.0029596549645803</v>
      </c>
      <c r="AI67" s="73">
        <f t="shared" si="3"/>
        <v>1.1870584955764001</v>
      </c>
      <c r="AJ67" s="73">
        <f t="shared" si="4"/>
        <v>1.0052771727671326</v>
      </c>
      <c r="AK67" s="73">
        <f t="shared" si="28"/>
        <v>0.93120405416132301</v>
      </c>
      <c r="AL67" s="73">
        <f t="shared" si="25"/>
        <v>1.4124820906589077</v>
      </c>
      <c r="AM67" s="73">
        <f t="shared" si="26"/>
        <v>1.4124820906589075</v>
      </c>
      <c r="AN67" s="73"/>
      <c r="AO67" s="73">
        <f t="shared" si="27"/>
        <v>1.1968546321163063</v>
      </c>
      <c r="AR67" s="53"/>
      <c r="BD67" s="95">
        <v>2007</v>
      </c>
      <c r="BE67" s="9">
        <f t="shared" si="14"/>
        <v>1.5413469911346385</v>
      </c>
      <c r="BF67" s="9">
        <f t="shared" si="15"/>
        <v>1.3751854693695611</v>
      </c>
      <c r="BG67" s="9">
        <f t="shared" si="16"/>
        <v>1.2749593524904057</v>
      </c>
      <c r="BH67" s="9">
        <f t="shared" si="18"/>
        <v>1.0454687351885479</v>
      </c>
      <c r="BI67" s="9">
        <f t="shared" si="17"/>
        <v>0.84087560923324112</v>
      </c>
    </row>
    <row r="68" spans="1:61" x14ac:dyDescent="0.2">
      <c r="A68" s="75" t="s">
        <v>148</v>
      </c>
      <c r="B68" s="50">
        <f t="shared" si="0"/>
        <v>2002</v>
      </c>
      <c r="D68" s="79">
        <f>Conversion_Factors!$O64*D217+D294</f>
        <v>8160.8000982250114</v>
      </c>
      <c r="F68" s="365">
        <f>'Final Floorspace Estimates'!D194</f>
        <v>26884.638904632597</v>
      </c>
      <c r="G68" s="365">
        <f>'Final Floorspace Estimates'!E194</f>
        <v>7266.8762595064427</v>
      </c>
      <c r="H68" s="365">
        <f>'Final Floorspace Estimates'!F194</f>
        <v>3853.3572476434338</v>
      </c>
      <c r="I68" s="327">
        <f t="shared" si="19"/>
        <v>38004.872411782475</v>
      </c>
      <c r="K68" s="85">
        <f>'Final Floorspace Estimates'!U194</f>
        <v>54.251039139064503</v>
      </c>
      <c r="L68" s="85">
        <f>'Final Floorspace Estimates'!V194</f>
        <v>7.2053534146758791</v>
      </c>
      <c r="M68" s="85">
        <f>'Final Floorspace Estimates'!W194</f>
        <v>4.1804118753377191</v>
      </c>
      <c r="N68" s="81">
        <f t="shared" si="20"/>
        <v>65.636804429078097</v>
      </c>
      <c r="P68" s="84">
        <f t="shared" si="21"/>
        <v>214.73036430178769</v>
      </c>
      <c r="R68" s="79">
        <f>Conversion_Factors!$O64*R217+R294</f>
        <v>124.3326845237099</v>
      </c>
      <c r="T68" s="79">
        <f>Conversion_Factors!$O64*T217+T294</f>
        <v>121.96876827417351</v>
      </c>
      <c r="V68" s="119">
        <f t="shared" si="22"/>
        <v>1.0193813242765766</v>
      </c>
      <c r="X68" s="125">
        <f>'Final Floorspace Estimates'!Q194</f>
        <v>2017.9195759894062</v>
      </c>
      <c r="Y68" s="125">
        <f>'Final Floorspace Estimates'!R194</f>
        <v>991.53379765479292</v>
      </c>
      <c r="Z68" s="125">
        <f>'Final Floorspace Estimates'!S194</f>
        <v>1084.8752416854938</v>
      </c>
      <c r="AA68" s="125">
        <f t="shared" si="23"/>
        <v>1727.0628807249732</v>
      </c>
      <c r="AB68" s="71">
        <f>AA68/AA52</f>
        <v>1.1915593196747256</v>
      </c>
      <c r="AC68" s="71">
        <f t="shared" si="24"/>
        <v>0.92284689579360857</v>
      </c>
      <c r="AD68" s="71"/>
      <c r="AF68" s="73">
        <f t="shared" si="8"/>
        <v>1.2808614478892695</v>
      </c>
      <c r="AG68" s="73">
        <f t="shared" si="9"/>
        <v>1.15819118373092</v>
      </c>
      <c r="AH68" s="73">
        <f>Wgted_Floorspace!AI174</f>
        <v>1.0024662371790312</v>
      </c>
      <c r="AI68" s="73">
        <f t="shared" si="3"/>
        <v>1.2004263398230945</v>
      </c>
      <c r="AJ68" s="73">
        <f t="shared" si="4"/>
        <v>1.045478444019788</v>
      </c>
      <c r="AK68" s="73">
        <f t="shared" si="28"/>
        <v>0.92057653571508435</v>
      </c>
      <c r="AL68" s="73">
        <f t="shared" si="25"/>
        <v>1.4834824365261732</v>
      </c>
      <c r="AM68" s="73">
        <f t="shared" si="26"/>
        <v>1.4834824365261732</v>
      </c>
      <c r="AN68" s="73"/>
      <c r="AO68" s="73">
        <f t="shared" si="27"/>
        <v>1.2581150385625044</v>
      </c>
      <c r="AR68" s="53"/>
      <c r="BD68">
        <v>2008</v>
      </c>
      <c r="BE68" s="9">
        <f t="shared" si="14"/>
        <v>1.5373045341728706</v>
      </c>
      <c r="BF68" s="9">
        <f t="shared" si="15"/>
        <v>1.3881234403702678</v>
      </c>
      <c r="BG68" s="9">
        <f t="shared" si="16"/>
        <v>1.2848938829489058</v>
      </c>
      <c r="BH68" s="9">
        <f t="shared" si="18"/>
        <v>1.0228269375467489</v>
      </c>
      <c r="BI68" s="9">
        <f t="shared" si="17"/>
        <v>0.8426794465754065</v>
      </c>
    </row>
    <row r="69" spans="1:61" x14ac:dyDescent="0.2">
      <c r="A69" s="75" t="s">
        <v>148</v>
      </c>
      <c r="B69" s="50">
        <f t="shared" si="0"/>
        <v>2003</v>
      </c>
      <c r="D69" s="79">
        <f>Conversion_Factors!$O65*D218+D295</f>
        <v>8191.8189873238807</v>
      </c>
      <c r="F69" s="365">
        <f>'Final Floorspace Estimates'!D195</f>
        <v>27211.662474653498</v>
      </c>
      <c r="G69" s="365">
        <f>'Final Floorspace Estimates'!E195</f>
        <v>7416.7122506193136</v>
      </c>
      <c r="H69" s="365">
        <f>'Final Floorspace Estimates'!F195</f>
        <v>3782.3795619136172</v>
      </c>
      <c r="I69" s="327">
        <f t="shared" si="19"/>
        <v>38410.754287186428</v>
      </c>
      <c r="K69" s="85">
        <f>'Final Floorspace Estimates'!U195</f>
        <v>55.569592027070691</v>
      </c>
      <c r="L69" s="85">
        <f>'Final Floorspace Estimates'!V195</f>
        <v>7.408114551097551</v>
      </c>
      <c r="M69" s="85">
        <f>'Final Floorspace Estimates'!W195</f>
        <v>4.1027218892829032</v>
      </c>
      <c r="N69" s="81">
        <f t="shared" si="20"/>
        <v>67.080428467451142</v>
      </c>
      <c r="P69" s="84">
        <f t="shared" si="21"/>
        <v>213.26889146919507</v>
      </c>
      <c r="R69" s="79">
        <f>Conversion_Factors!$O65*R218+R295</f>
        <v>122.11935991581697</v>
      </c>
      <c r="T69" s="79">
        <f>Conversion_Factors!$O65*T218+T295</f>
        <v>122.02348196286897</v>
      </c>
      <c r="V69" s="119">
        <f t="shared" si="22"/>
        <v>1.000785733626067</v>
      </c>
      <c r="X69" s="125">
        <f>'Final Floorspace Estimates'!Q195</f>
        <v>2042.1241105291306</v>
      </c>
      <c r="Y69" s="125">
        <f>'Final Floorspace Estimates'!R195</f>
        <v>998.8407667398659</v>
      </c>
      <c r="Z69" s="125">
        <f>'Final Floorspace Estimates'!S195</f>
        <v>1084.693331836643</v>
      </c>
      <c r="AA69" s="125">
        <f t="shared" si="23"/>
        <v>1746.3970628097957</v>
      </c>
      <c r="AC69" s="71">
        <f t="shared" si="24"/>
        <v>0.92326087355598552</v>
      </c>
      <c r="AD69" s="71"/>
      <c r="AF69" s="73">
        <f t="shared" si="8"/>
        <v>1.2945407056688782</v>
      </c>
      <c r="AG69" s="73">
        <f t="shared" si="9"/>
        <v>1.1503084375926416</v>
      </c>
      <c r="AH69" s="73">
        <f>Wgted_Floorspace!AI175</f>
        <v>1.0018593617223599</v>
      </c>
      <c r="AI69" s="73">
        <f t="shared" si="3"/>
        <v>1.2138649133067734</v>
      </c>
      <c r="AJ69" s="73">
        <f t="shared" si="4"/>
        <v>1.0264067887756423</v>
      </c>
      <c r="AK69" s="73">
        <f t="shared" si="28"/>
        <v>0.92154738362553124</v>
      </c>
      <c r="AL69" s="73">
        <f t="shared" si="25"/>
        <v>1.4891210965380428</v>
      </c>
      <c r="AM69" s="73">
        <f t="shared" si="26"/>
        <v>1.489121096538043</v>
      </c>
      <c r="AN69" s="73"/>
      <c r="AO69" s="73">
        <f t="shared" si="27"/>
        <v>1.2482358021213447</v>
      </c>
      <c r="AR69" s="53"/>
      <c r="BD69">
        <v>2009</v>
      </c>
      <c r="BE69" s="9">
        <f t="shared" si="14"/>
        <v>1.524685606971985</v>
      </c>
      <c r="BF69" s="9">
        <f t="shared" si="15"/>
        <v>1.3973451641261212</v>
      </c>
      <c r="BG69" s="9">
        <f t="shared" si="16"/>
        <v>1.293159752027438</v>
      </c>
      <c r="BH69" s="9">
        <f t="shared" si="18"/>
        <v>1.0274026158574512</v>
      </c>
      <c r="BI69" s="9">
        <f t="shared" si="17"/>
        <v>0.82126583784897755</v>
      </c>
    </row>
    <row r="70" spans="1:61" x14ac:dyDescent="0.2">
      <c r="A70" s="75" t="s">
        <v>148</v>
      </c>
      <c r="B70" s="50">
        <f t="shared" si="0"/>
        <v>2004</v>
      </c>
      <c r="D70" s="79">
        <f>Conversion_Factors!$O66*D219+D296</f>
        <v>8255.7366575061897</v>
      </c>
      <c r="F70" s="365">
        <f>'Final Floorspace Estimates'!D196</f>
        <v>27784.872342490889</v>
      </c>
      <c r="G70" s="365">
        <f>'Final Floorspace Estimates'!E196</f>
        <v>7449.2905810223619</v>
      </c>
      <c r="H70" s="365">
        <f>'Final Floorspace Estimates'!F196</f>
        <v>3902.108924194386</v>
      </c>
      <c r="I70" s="327">
        <f t="shared" si="19"/>
        <v>39136.271847707634</v>
      </c>
      <c r="K70" s="85">
        <f>'Final Floorspace Estimates'!U196</f>
        <v>57.478284864804031</v>
      </c>
      <c r="L70" s="85">
        <f>'Final Floorspace Estimates'!V196</f>
        <v>7.5073410217541499</v>
      </c>
      <c r="M70" s="85">
        <f>'Final Floorspace Estimates'!W196</f>
        <v>4.2324628489844409</v>
      </c>
      <c r="N70" s="81">
        <f t="shared" si="20"/>
        <v>69.218088735542622</v>
      </c>
      <c r="P70" s="84">
        <f t="shared" si="21"/>
        <v>210.94846973753735</v>
      </c>
      <c r="R70" s="79">
        <f>Conversion_Factors!$O66*R219+R296</f>
        <v>119.27137556554595</v>
      </c>
      <c r="T70" s="79">
        <f>Conversion_Factors!$O66*T219+T296</f>
        <v>119.96842733138351</v>
      </c>
      <c r="V70" s="119">
        <f t="shared" si="22"/>
        <v>0.99418970656411021</v>
      </c>
      <c r="X70" s="125">
        <f>'Final Floorspace Estimates'!Q196</f>
        <v>2068.6899027750278</v>
      </c>
      <c r="Y70" s="125">
        <f>'Final Floorspace Estimates'!R196</f>
        <v>1007.7927475241302</v>
      </c>
      <c r="Z70" s="125">
        <f>'Final Floorspace Estimates'!S196</f>
        <v>1084.6603544923489</v>
      </c>
      <c r="AA70" s="125">
        <f t="shared" si="23"/>
        <v>1768.6428846593624</v>
      </c>
      <c r="AC70" s="71">
        <f t="shared" si="24"/>
        <v>0.90771180460835554</v>
      </c>
      <c r="AD70" s="71"/>
      <c r="AF70" s="73">
        <f t="shared" si="8"/>
        <v>1.3189925039269927</v>
      </c>
      <c r="AG70" s="73">
        <f t="shared" si="9"/>
        <v>1.137792778706288</v>
      </c>
      <c r="AH70" s="73">
        <f>Wgted_Floorspace!AI176</f>
        <v>1.0016328103197851</v>
      </c>
      <c r="AI70" s="73">
        <f t="shared" si="3"/>
        <v>1.2293272747513215</v>
      </c>
      <c r="AJ70" s="73">
        <f t="shared" si="4"/>
        <v>1.0196418972230714</v>
      </c>
      <c r="AK70" s="73">
        <f t="shared" si="28"/>
        <v>0.90623209948419714</v>
      </c>
      <c r="AL70" s="73">
        <f t="shared" si="25"/>
        <v>1.5007401461358576</v>
      </c>
      <c r="AM70" s="73">
        <f t="shared" si="26"/>
        <v>1.5007401461358576</v>
      </c>
      <c r="AN70" s="73"/>
      <c r="AO70" s="73">
        <f t="shared" si="27"/>
        <v>1.2555202793565676</v>
      </c>
      <c r="AR70" s="53"/>
    </row>
    <row r="71" spans="1:61" x14ac:dyDescent="0.2">
      <c r="A71" s="75" t="s">
        <v>148</v>
      </c>
      <c r="B71" s="50">
        <f t="shared" si="0"/>
        <v>2005</v>
      </c>
      <c r="D71" s="79">
        <f>Conversion_Factors!$O67*D220+D297</f>
        <v>8494.99894226371</v>
      </c>
      <c r="F71" s="365">
        <f>'Final Floorspace Estimates'!D197</f>
        <v>28399.476604996838</v>
      </c>
      <c r="G71" s="365">
        <f>'Final Floorspace Estimates'!E197</f>
        <v>7481.4364604227803</v>
      </c>
      <c r="H71" s="365">
        <f>'Final Floorspace Estimates'!F197</f>
        <v>4020.3566528026113</v>
      </c>
      <c r="I71" s="327">
        <f t="shared" si="19"/>
        <v>39901.269718222233</v>
      </c>
      <c r="K71" s="85">
        <f>'Final Floorspace Estimates'!U197</f>
        <v>59.54612984488859</v>
      </c>
      <c r="L71" s="85">
        <f>'Final Floorspace Estimates'!V197</f>
        <v>7.6034165650295824</v>
      </c>
      <c r="M71" s="85">
        <f>'Final Floorspace Estimates'!W197</f>
        <v>4.3605889004624618</v>
      </c>
      <c r="N71" s="81">
        <f t="shared" si="20"/>
        <v>71.510135310380633</v>
      </c>
      <c r="P71" s="84">
        <f t="shared" si="21"/>
        <v>212.90046663312543</v>
      </c>
      <c r="R71" s="79">
        <f>Conversion_Factors!$O67*R220+R297</f>
        <v>118.79433461274054</v>
      </c>
      <c r="T71" s="79">
        <f>Conversion_Factors!$O67*T220+T297</f>
        <v>117.95957865393531</v>
      </c>
      <c r="V71" s="119">
        <f t="shared" si="22"/>
        <v>1.0070766271661091</v>
      </c>
      <c r="X71" s="125">
        <f>'Final Floorspace Estimates'!Q197</f>
        <v>2096.7333543890577</v>
      </c>
      <c r="Y71" s="125">
        <f>'Final Floorspace Estimates'!R197</f>
        <v>1016.3043695220944</v>
      </c>
      <c r="Z71" s="125">
        <f>'Final Floorspace Estimates'!S197</f>
        <v>1084.6273793701046</v>
      </c>
      <c r="AA71" s="125">
        <f t="shared" si="23"/>
        <v>1792.1769361069523</v>
      </c>
      <c r="AC71" s="71">
        <f t="shared" si="24"/>
        <v>0.89251234172671945</v>
      </c>
      <c r="AD71" s="71"/>
      <c r="AF71" s="73">
        <f t="shared" si="8"/>
        <v>1.3447748896548752</v>
      </c>
      <c r="AG71" s="73">
        <f t="shared" si="9"/>
        <v>1.1483212645237986</v>
      </c>
      <c r="AH71" s="73">
        <f>Wgted_Floorspace!AI177</f>
        <v>1.0013155753440854</v>
      </c>
      <c r="AI71" s="73">
        <f t="shared" si="3"/>
        <v>1.2456850435133828</v>
      </c>
      <c r="AJ71" s="73">
        <f t="shared" si="4"/>
        <v>1.0328587351014245</v>
      </c>
      <c r="AK71" s="73">
        <f t="shared" si="28"/>
        <v>0.89133971717160465</v>
      </c>
      <c r="AL71" s="73">
        <f t="shared" si="25"/>
        <v>1.544233601788338</v>
      </c>
      <c r="AM71" s="73">
        <f t="shared" si="26"/>
        <v>1.544233601788338</v>
      </c>
      <c r="AN71" s="73"/>
      <c r="AO71" s="73">
        <f t="shared" si="27"/>
        <v>1.2883093195573587</v>
      </c>
      <c r="AR71" s="53"/>
    </row>
    <row r="72" spans="1:61" x14ac:dyDescent="0.2">
      <c r="A72" s="75" t="s">
        <v>148</v>
      </c>
      <c r="B72" s="50">
        <f t="shared" si="0"/>
        <v>2006</v>
      </c>
      <c r="D72" s="79">
        <f>Conversion_Factors!$O68*D221+D298</f>
        <v>8241.733305523634</v>
      </c>
      <c r="F72" s="365">
        <f>'Final Floorspace Estimates'!D198</f>
        <v>28855.455612390702</v>
      </c>
      <c r="G72" s="365">
        <f>'Final Floorspace Estimates'!E198</f>
        <v>7514.1623075785919</v>
      </c>
      <c r="H72" s="365">
        <f>'Final Floorspace Estimates'!F198</f>
        <v>4019.6138817047045</v>
      </c>
      <c r="I72" s="327">
        <f t="shared" si="19"/>
        <v>40389.231801673996</v>
      </c>
      <c r="K72" s="85">
        <f>'Final Floorspace Estimates'!U198</f>
        <v>61.278375971504481</v>
      </c>
      <c r="L72" s="85">
        <f>'Final Floorspace Estimates'!V198</f>
        <v>7.7221335460461171</v>
      </c>
      <c r="M72" s="85">
        <f>'Final Floorspace Estimates'!W198</f>
        <v>4.3851792843417234</v>
      </c>
      <c r="N72" s="81">
        <f t="shared" si="20"/>
        <v>73.385688801892314</v>
      </c>
      <c r="P72" s="84">
        <f t="shared" si="21"/>
        <v>204.05768908885369</v>
      </c>
      <c r="R72" s="79">
        <f>Conversion_Factors!$O68*R221+R298</f>
        <v>112.30709202406661</v>
      </c>
      <c r="T72" s="79">
        <f>Conversion_Factors!$O68*T221+T298</f>
        <v>113.89616720013467</v>
      </c>
      <c r="V72" s="119">
        <f t="shared" si="22"/>
        <v>0.98604803642535399</v>
      </c>
      <c r="X72" s="125">
        <f>'Final Floorspace Estimates'!Q198</f>
        <v>2123.6322446141239</v>
      </c>
      <c r="Y72" s="125">
        <f>'Final Floorspace Estimates'!R198</f>
        <v>1027.6772353263877</v>
      </c>
      <c r="Z72" s="125">
        <f>'Final Floorspace Estimates'!S198</f>
        <v>1090.945402567369</v>
      </c>
      <c r="AA72" s="125">
        <f t="shared" si="23"/>
        <v>1816.9617377781058</v>
      </c>
      <c r="AC72" s="71">
        <f t="shared" si="24"/>
        <v>0.86176753139918794</v>
      </c>
      <c r="AD72" s="71"/>
      <c r="AF72" s="73">
        <f t="shared" si="8"/>
        <v>1.36122046047414</v>
      </c>
      <c r="AG72" s="73">
        <f t="shared" si="9"/>
        <v>1.1006259745503906</v>
      </c>
      <c r="AH72" s="73">
        <f>Wgted_Floorspace!AI178</f>
        <v>1.0005017712612219</v>
      </c>
      <c r="AI72" s="73">
        <f t="shared" si="3"/>
        <v>1.2629121688748259</v>
      </c>
      <c r="AJ72" s="73">
        <f t="shared" si="4"/>
        <v>1.0112917926786018</v>
      </c>
      <c r="AK72" s="73">
        <f t="shared" si="28"/>
        <v>0.86133533808026452</v>
      </c>
      <c r="AL72" s="73">
        <f t="shared" si="25"/>
        <v>1.4981945958872818</v>
      </c>
      <c r="AM72" s="73">
        <f t="shared" si="26"/>
        <v>1.4981945958872818</v>
      </c>
      <c r="AN72" s="73"/>
      <c r="AO72" s="73">
        <f t="shared" si="27"/>
        <v>1.2778135598191693</v>
      </c>
      <c r="AR72" s="53"/>
    </row>
    <row r="73" spans="1:61" x14ac:dyDescent="0.2">
      <c r="A73" s="75" t="s">
        <v>148</v>
      </c>
      <c r="B73" s="50">
        <f t="shared" si="0"/>
        <v>2007</v>
      </c>
      <c r="D73" s="79">
        <f>Conversion_Factors!$O69*D222+D299</f>
        <v>8479.1193794686096</v>
      </c>
      <c r="F73" s="365">
        <f>'Final Floorspace Estimates'!D199</f>
        <v>29242.794504216828</v>
      </c>
      <c r="G73" s="365">
        <f>'Final Floorspace Estimates'!E199</f>
        <v>7546.0026054558903</v>
      </c>
      <c r="H73" s="365">
        <f>'Final Floorspace Estimates'!F199</f>
        <v>4014.795185225968</v>
      </c>
      <c r="I73" s="327">
        <f t="shared" si="19"/>
        <v>40803.592294898684</v>
      </c>
      <c r="K73" s="85">
        <f>'Final Floorspace Estimates'!U199</f>
        <v>62.616473607544989</v>
      </c>
      <c r="L73" s="85">
        <f>'Final Floorspace Estimates'!V199</f>
        <v>7.824030661611415</v>
      </c>
      <c r="M73" s="85">
        <f>'Final Floorspace Estimates'!W199</f>
        <v>4.405284998910421</v>
      </c>
      <c r="N73" s="81">
        <f t="shared" si="20"/>
        <v>74.845789268066824</v>
      </c>
      <c r="P73" s="84">
        <f t="shared" si="21"/>
        <v>207.80325708059482</v>
      </c>
      <c r="R73" s="79">
        <f>Conversion_Factors!$O69*R222+R299</f>
        <v>113.28786111266584</v>
      </c>
      <c r="T73" s="79">
        <f>Conversion_Factors!$O69*T222+T299</f>
        <v>111.11417313227344</v>
      </c>
      <c r="V73" s="119">
        <f t="shared" si="22"/>
        <v>1.0195626527122224</v>
      </c>
      <c r="X73" s="125">
        <f>'Final Floorspace Estimates'!Q199</f>
        <v>2141.2616225345928</v>
      </c>
      <c r="Y73" s="125">
        <f>'Final Floorspace Estimates'!R199</f>
        <v>1036.8444156054898</v>
      </c>
      <c r="Z73" s="125">
        <f>'Final Floorspace Estimates'!S199</f>
        <v>1097.262698511101</v>
      </c>
      <c r="AA73" s="125">
        <f t="shared" si="23"/>
        <v>1834.2941162419206</v>
      </c>
      <c r="AC73" s="71">
        <f t="shared" si="24"/>
        <v>0.84071825275212619</v>
      </c>
      <c r="AD73" s="71"/>
      <c r="AF73" s="73">
        <f t="shared" si="8"/>
        <v>1.3751854693695611</v>
      </c>
      <c r="AG73" s="73">
        <f t="shared" si="9"/>
        <v>1.1208284449378689</v>
      </c>
      <c r="AH73" s="73">
        <f>Wgted_Floorspace!AI179</f>
        <v>0.99981286592287022</v>
      </c>
      <c r="AI73" s="73">
        <f t="shared" si="3"/>
        <v>1.2749593524904057</v>
      </c>
      <c r="AJ73" s="73">
        <f t="shared" si="4"/>
        <v>1.0456644146337679</v>
      </c>
      <c r="AK73" s="73">
        <f t="shared" si="28"/>
        <v>0.84087560923324112</v>
      </c>
      <c r="AL73" s="73">
        <f t="shared" si="25"/>
        <v>1.5413469911346385</v>
      </c>
      <c r="AM73" s="73">
        <f t="shared" si="26"/>
        <v>1.5413469911346385</v>
      </c>
      <c r="AN73" s="73"/>
      <c r="AO73" s="73">
        <f t="shared" si="27"/>
        <v>1.3329301416649544</v>
      </c>
      <c r="AR73" s="53"/>
    </row>
    <row r="74" spans="1:61" x14ac:dyDescent="0.2">
      <c r="A74" s="75" t="s">
        <v>148</v>
      </c>
      <c r="B74" s="50">
        <f t="shared" si="0"/>
        <v>2008</v>
      </c>
      <c r="D74" s="79">
        <f>Conversion_Factors!$O70*D223+D300</f>
        <v>8456.8813789649303</v>
      </c>
      <c r="F74" s="365">
        <f>'Final Floorspace Estimates'!D200</f>
        <v>29635.964259004479</v>
      </c>
      <c r="G74" s="365">
        <f>'Final Floorspace Estimates'!E200</f>
        <v>7561.3628904142697</v>
      </c>
      <c r="H74" s="365">
        <f>'Final Floorspace Estimates'!F200</f>
        <v>3990.1520506245024</v>
      </c>
      <c r="I74" s="327">
        <f t="shared" si="19"/>
        <v>41187.47920004325</v>
      </c>
      <c r="K74" s="85">
        <f>'Final Floorspace Estimates'!U200</f>
        <v>63.865538879086898</v>
      </c>
      <c r="L74" s="85">
        <f>'Final Floorspace Estimates'!V200</f>
        <v>7.8695890452961326</v>
      </c>
      <c r="M74" s="85">
        <f>'Final Floorspace Estimates'!W200</f>
        <v>4.4035108473750002</v>
      </c>
      <c r="N74" s="81">
        <f t="shared" si="20"/>
        <v>76.138638771758039</v>
      </c>
      <c r="P74" s="84">
        <f t="shared" si="21"/>
        <v>205.32651046427841</v>
      </c>
      <c r="R74" s="79">
        <f>Conversion_Factors!$O70*R223+R300</f>
        <v>111.0721378184374</v>
      </c>
      <c r="T74" s="79">
        <f>Conversion_Factors!$O70*T223+T300</f>
        <v>111.25333055423503</v>
      </c>
      <c r="V74" s="119">
        <f t="shared" si="22"/>
        <v>0.99837135000907407</v>
      </c>
      <c r="X74" s="125">
        <f>'Final Floorspace Estimates'!Q200</f>
        <v>2155.0012113974744</v>
      </c>
      <c r="Y74" s="125">
        <f>'Final Floorspace Estimates'!R200</f>
        <v>1040.7633067409856</v>
      </c>
      <c r="Z74" s="125">
        <f>'Final Floorspace Estimates'!S200</f>
        <v>1103.594748146453</v>
      </c>
      <c r="AA74" s="125">
        <f t="shared" si="23"/>
        <v>1848.5870038795208</v>
      </c>
      <c r="AC74" s="71">
        <f t="shared" si="24"/>
        <v>0.84177115339793107</v>
      </c>
      <c r="AD74" s="71"/>
      <c r="AF74" s="73">
        <f t="shared" si="8"/>
        <v>1.3881234403702678</v>
      </c>
      <c r="AG74" s="73">
        <f t="shared" si="9"/>
        <v>1.1074696165081761</v>
      </c>
      <c r="AH74" s="73">
        <f>Wgted_Floorspace!AI180</f>
        <v>0.99892213678502961</v>
      </c>
      <c r="AI74" s="73">
        <f t="shared" si="3"/>
        <v>1.2848938829489058</v>
      </c>
      <c r="AJ74" s="73">
        <f t="shared" si="4"/>
        <v>1.0239305946694259</v>
      </c>
      <c r="AK74" s="73">
        <f t="shared" si="28"/>
        <v>0.8426794465754065</v>
      </c>
      <c r="AL74" s="73">
        <f>AF74*AH74*AI74*AJ74*AK74</f>
        <v>1.5373045341728706</v>
      </c>
      <c r="AM74" s="73">
        <f>AF74*AG74</f>
        <v>1.5373045341728706</v>
      </c>
      <c r="AN74" s="73"/>
      <c r="AO74" s="73">
        <f>AH74*AI74*AJ74</f>
        <v>1.3142240753691803</v>
      </c>
      <c r="AR74" s="53"/>
    </row>
    <row r="75" spans="1:61" x14ac:dyDescent="0.2">
      <c r="A75" s="75" t="s">
        <v>148</v>
      </c>
      <c r="B75" s="50">
        <f t="shared" si="0"/>
        <v>2009</v>
      </c>
      <c r="D75" s="79">
        <f>Conversion_Factors!$O71*D224+D301</f>
        <v>8387.4632720801401</v>
      </c>
      <c r="F75" s="365">
        <f>'Final Floorspace Estimates'!D201</f>
        <v>29925.16511566292</v>
      </c>
      <c r="G75" s="365">
        <f>'Final Floorspace Estimates'!E201</f>
        <v>7575.1979377197295</v>
      </c>
      <c r="H75" s="365">
        <f>'Final Floorspace Estimates'!F201</f>
        <v>3960.737025277449</v>
      </c>
      <c r="I75" s="327">
        <f t="shared" si="19"/>
        <v>41461.1000786601</v>
      </c>
      <c r="K75" s="85">
        <f>'Final Floorspace Estimates'!U201</f>
        <v>64.84029650724537</v>
      </c>
      <c r="L75" s="85">
        <f>'Final Floorspace Estimates'!V201</f>
        <v>7.9010907886944475</v>
      </c>
      <c r="M75" s="85">
        <f>'Final Floorspace Estimates'!W201</f>
        <v>4.3961259803120241</v>
      </c>
      <c r="N75" s="81">
        <f t="shared" si="20"/>
        <v>77.137513276251838</v>
      </c>
      <c r="P75" s="84">
        <f t="shared" si="21"/>
        <v>202.29717147319838</v>
      </c>
      <c r="R75" s="79">
        <f>Conversion_Factors!$O71*R224+R301</f>
        <v>108.73390800196266</v>
      </c>
      <c r="T75" s="79">
        <f>Conversion_Factors!$O71*T224+T301</f>
        <v>108.34889219129957</v>
      </c>
      <c r="V75" s="119">
        <f t="shared" si="22"/>
        <v>1.0035534817465721</v>
      </c>
      <c r="X75" s="125">
        <f>'Final Floorspace Estimates'!Q201</f>
        <v>2166.748161844152</v>
      </c>
      <c r="Y75" s="125">
        <f>'Final Floorspace Estimates'!R201</f>
        <v>1043.0210343880226</v>
      </c>
      <c r="Z75" s="125">
        <f>'Final Floorspace Estimates'!S201</f>
        <v>1109.9262466192329</v>
      </c>
      <c r="AA75" s="125">
        <f t="shared" si="23"/>
        <v>1860.4791751764028</v>
      </c>
      <c r="AC75" s="71">
        <f t="shared" si="24"/>
        <v>0.81979542989768472</v>
      </c>
      <c r="AD75" s="71"/>
      <c r="AF75" s="73">
        <f t="shared" si="8"/>
        <v>1.3973451641261212</v>
      </c>
      <c r="AG75" s="73">
        <f t="shared" si="9"/>
        <v>1.0911302705409229</v>
      </c>
      <c r="AH75" s="73">
        <f>Wgted_Floorspace!AI181</f>
        <v>0.99820958344603261</v>
      </c>
      <c r="AI75" s="73">
        <f t="shared" si="3"/>
        <v>1.293159752027438</v>
      </c>
      <c r="AJ75" s="73">
        <f t="shared" si="4"/>
        <v>1.0292453938486925</v>
      </c>
      <c r="AK75" s="73">
        <f t="shared" si="28"/>
        <v>0.82126583784897755</v>
      </c>
      <c r="AL75" s="73">
        <f>AF75*AH75*AI75*AJ75*AK75</f>
        <v>1.524685606971985</v>
      </c>
      <c r="AM75" s="73">
        <f>AF75*AG75</f>
        <v>1.524685606971985</v>
      </c>
      <c r="AN75" s="73"/>
      <c r="AO75" s="73">
        <f>AH75*AI75*AJ75</f>
        <v>1.3285957119545628</v>
      </c>
      <c r="AR75" s="53"/>
    </row>
    <row r="76" spans="1:61" x14ac:dyDescent="0.2">
      <c r="A76" s="75" t="s">
        <v>148</v>
      </c>
      <c r="B76" s="50">
        <f t="shared" si="0"/>
        <v>2010</v>
      </c>
      <c r="D76" s="79">
        <f>Conversion_Factors!$O72*D225+D302</f>
        <v>9096.5018031344935</v>
      </c>
      <c r="F76" s="365">
        <f>'Final Floorspace Estimates'!D202</f>
        <v>30193.329832512605</v>
      </c>
      <c r="G76" s="365">
        <f>'Final Floorspace Estimates'!E202</f>
        <v>7619.8494198395474</v>
      </c>
      <c r="H76" s="365">
        <f>'Final Floorspace Estimates'!F202</f>
        <v>3991.3963850104242</v>
      </c>
      <c r="I76" s="327">
        <f t="shared" si="19"/>
        <v>41804.575637362577</v>
      </c>
      <c r="K76" s="85">
        <f>'Final Floorspace Estimates'!U202</f>
        <v>65.642023579892594</v>
      </c>
      <c r="L76" s="85">
        <f>'Final Floorspace Estimates'!V202</f>
        <v>7.9087660751854401</v>
      </c>
      <c r="M76" s="85">
        <f>'Final Floorspace Estimates'!W202</f>
        <v>4.4428872223672951</v>
      </c>
      <c r="N76" s="81">
        <f t="shared" si="20"/>
        <v>77.993676877445324</v>
      </c>
      <c r="P76" s="84">
        <f t="shared" si="21"/>
        <v>217.59584123142136</v>
      </c>
      <c r="R76" s="79">
        <f>Conversion_Factors!$O72*R225+R302</f>
        <v>116.63127278161538</v>
      </c>
      <c r="T76" s="79">
        <f>Conversion_Factors!$O72*T225+T302</f>
        <v>108.70324046362828</v>
      </c>
      <c r="V76" s="119">
        <f t="shared" si="22"/>
        <v>1.0729328057210934</v>
      </c>
      <c r="X76" s="125">
        <f>'Final Floorspace Estimates'!Q202</f>
        <v>2174.0571160590684</v>
      </c>
      <c r="Y76" s="125">
        <f>'Final Floorspace Estimates'!R202</f>
        <v>1037.9163208387886</v>
      </c>
      <c r="Z76" s="125">
        <f>'Final Floorspace Estimates'!S202</f>
        <v>1113.1160109911489</v>
      </c>
      <c r="AA76" s="125">
        <f t="shared" si="23"/>
        <v>1865.6732113251967</v>
      </c>
      <c r="AC76" s="71">
        <f t="shared" si="24"/>
        <v>0.82247651955510659</v>
      </c>
      <c r="AD76" s="71"/>
      <c r="AF76" s="73">
        <f t="shared" si="8"/>
        <v>1.4089211693463843</v>
      </c>
      <c r="AG76" s="73">
        <f t="shared" si="9"/>
        <v>1.1736467068837693</v>
      </c>
      <c r="AH76" s="73">
        <f>Wgted_Floorspace!AI182</f>
        <v>0.99808352998114191</v>
      </c>
      <c r="AI76" s="73">
        <f t="shared" si="3"/>
        <v>1.2967699609391066</v>
      </c>
      <c r="AJ76" s="73">
        <f t="shared" si="4"/>
        <v>1.1004008937078869</v>
      </c>
      <c r="AK76" s="73">
        <f t="shared" si="28"/>
        <v>0.8240557977854287</v>
      </c>
      <c r="AL76" s="73">
        <f>AF76*AH76*AI76*AJ76*AK76</f>
        <v>1.6535756906622134</v>
      </c>
      <c r="AM76" s="73">
        <f>AF76*AG76</f>
        <v>1.6535756906622134</v>
      </c>
      <c r="AN76" s="73"/>
      <c r="AO76" s="73">
        <f>AH76*AI76*AJ76</f>
        <v>1.4242320848149272</v>
      </c>
      <c r="AR76" s="53"/>
    </row>
    <row r="77" spans="1:61" x14ac:dyDescent="0.2">
      <c r="A77" s="75" t="s">
        <v>148</v>
      </c>
      <c r="B77" s="50">
        <f t="shared" si="0"/>
        <v>2011</v>
      </c>
      <c r="D77" s="79">
        <f>Conversion_Factors!$O73*D226+D303</f>
        <v>8685.8725610748734</v>
      </c>
      <c r="F77" s="365">
        <f>'Final Floorspace Estimates'!D203</f>
        <v>30472.301859247407</v>
      </c>
      <c r="G77" s="365">
        <f>'Final Floorspace Estimates'!E203</f>
        <v>7655.4883451985625</v>
      </c>
      <c r="H77" s="365">
        <f>'Final Floorspace Estimates'!F203</f>
        <v>4021.3943022810627</v>
      </c>
      <c r="I77" s="327">
        <f t="shared" si="19"/>
        <v>42149.184506727033</v>
      </c>
      <c r="K77" s="85">
        <f>'Final Floorspace Estimates'!U203</f>
        <v>66.457283613445057</v>
      </c>
      <c r="L77" s="85">
        <f>'Final Floorspace Estimates'!V203</f>
        <v>7.8977938101874816</v>
      </c>
      <c r="M77" s="85">
        <f>'Final Floorspace Estimates'!W203</f>
        <v>4.4942366047568116</v>
      </c>
      <c r="N77" s="81">
        <f t="shared" si="20"/>
        <v>78.849314028389344</v>
      </c>
      <c r="P77" s="84">
        <f>D77/I77*1000</f>
        <v>206.07451040217882</v>
      </c>
      <c r="R77" s="79">
        <f>Conversion_Factors!$O73*R226+R303</f>
        <v>110.15787097332975</v>
      </c>
      <c r="T77" s="79">
        <f>Conversion_Factors!$O73*T226+T303</f>
        <v>107.36989094474288</v>
      </c>
      <c r="V77" s="119">
        <f>R77/T77</f>
        <v>1.025966125177697</v>
      </c>
      <c r="X77" s="125">
        <f>'Final Floorspace Estimates'!Q203</f>
        <v>2180.9078920395809</v>
      </c>
      <c r="Y77" s="125">
        <f>'Final Floorspace Estimates'!R203</f>
        <v>1031.651209441249</v>
      </c>
      <c r="Z77" s="125">
        <f>'Final Floorspace Estimates'!S203</f>
        <v>1117.5816811118318</v>
      </c>
      <c r="AA77" s="125">
        <f>N77/I77*1000000</f>
        <v>1870.7198004223533</v>
      </c>
      <c r="AC77" s="71">
        <f t="shared" si="24"/>
        <v>0.81238805607447773</v>
      </c>
      <c r="AD77" s="71"/>
      <c r="AF77" s="73">
        <f t="shared" si="8"/>
        <v>1.4205353700358938</v>
      </c>
      <c r="AG77" s="73">
        <f t="shared" si="9"/>
        <v>1.111504103835222</v>
      </c>
      <c r="AH77" s="73">
        <f>Wgted_Floorspace!AI183</f>
        <v>0.99789871229582494</v>
      </c>
      <c r="AI77" s="73">
        <f t="shared" si="3"/>
        <v>1.3002776841066312</v>
      </c>
      <c r="AJ77" s="73">
        <f t="shared" si="4"/>
        <v>1.0522318220112565</v>
      </c>
      <c r="AK77" s="73">
        <f>AG77/(AH77*AI77*AJ77)</f>
        <v>0.81409871168733139</v>
      </c>
      <c r="AL77" s="73">
        <f>AF77*AH77*AI77*AJ77*AK77</f>
        <v>1.5789308934379818</v>
      </c>
      <c r="AM77" s="73">
        <f>AF77*AG77</f>
        <v>1.5789308934379815</v>
      </c>
      <c r="AN77" s="73"/>
      <c r="AO77" s="73">
        <f>AH77*AI77*AJ77</f>
        <v>1.3653185883705394</v>
      </c>
      <c r="AR77" s="53"/>
    </row>
    <row r="78" spans="1:61" hidden="1" x14ac:dyDescent="0.2">
      <c r="A78" s="75" t="s">
        <v>148</v>
      </c>
      <c r="B78" s="50">
        <f t="shared" si="0"/>
        <v>2012</v>
      </c>
      <c r="D78" s="79">
        <f>Conversion_Factors!$O74*D227+D304</f>
        <v>8179.5449195556757</v>
      </c>
      <c r="F78" s="574">
        <f>F77*$I$10</f>
        <v>30807.497179699127</v>
      </c>
      <c r="G78" s="574">
        <f>G77*$I$10</f>
        <v>7739.6987169957456</v>
      </c>
      <c r="H78" s="574">
        <f>H77*$I$10</f>
        <v>4065.6296396061539</v>
      </c>
      <c r="I78" s="327">
        <f t="shared" si="19"/>
        <v>42612.825536301025</v>
      </c>
      <c r="K78" s="575">
        <f>K77*$I$10</f>
        <v>67.188313733192942</v>
      </c>
      <c r="L78" s="575">
        <f>L77*$I$10</f>
        <v>7.9846695420995433</v>
      </c>
      <c r="M78" s="575">
        <f>M77*$I$10</f>
        <v>4.5436732074091362</v>
      </c>
      <c r="N78" s="81">
        <f t="shared" si="20"/>
        <v>79.716656482701623</v>
      </c>
      <c r="P78" s="84">
        <f>D78/I78*1000</f>
        <v>191.95030643034181</v>
      </c>
      <c r="R78" s="79">
        <f>Conversion_Factors!$O74*R227+R304</f>
        <v>102.60772692254878</v>
      </c>
      <c r="T78" s="79">
        <f>Conversion_Factors!$O74*T227+T304</f>
        <v>104.43341636536665</v>
      </c>
      <c r="V78" s="119">
        <f>R78/T78</f>
        <v>0.98251814882287691</v>
      </c>
      <c r="X78" s="571">
        <f>X77+(X77-X76)*0.8</f>
        <v>2186.3885128239908</v>
      </c>
      <c r="Y78" s="571">
        <f>Y77</f>
        <v>1031.651209441249</v>
      </c>
      <c r="Z78" s="571">
        <f t="shared" ref="Z78:AA78" si="29">Z77+(Z77-Z76)*0.8</f>
        <v>1121.1542172083782</v>
      </c>
      <c r="AA78" s="571">
        <f t="shared" si="29"/>
        <v>1874.7570717000785</v>
      </c>
      <c r="AC78" s="71">
        <f t="shared" si="24"/>
        <v>0.79016993836697924</v>
      </c>
      <c r="AD78" s="71"/>
      <c r="AF78" s="73"/>
      <c r="AG78" s="73"/>
      <c r="AH78" s="572">
        <f>AH77</f>
        <v>0.99789871229582494</v>
      </c>
      <c r="AI78" s="73"/>
      <c r="AJ78" s="73"/>
      <c r="AK78" s="73"/>
      <c r="AL78" s="73"/>
      <c r="AM78" s="73"/>
      <c r="AN78" s="73"/>
      <c r="AO78" s="73"/>
      <c r="AR78" s="53"/>
    </row>
    <row r="79" spans="1:61" hidden="1" x14ac:dyDescent="0.2">
      <c r="A79" s="75"/>
      <c r="B79" s="50"/>
      <c r="D79" s="79"/>
      <c r="F79" s="69"/>
      <c r="G79" s="69"/>
      <c r="H79" s="69"/>
      <c r="I79" s="69"/>
      <c r="P79" s="70"/>
      <c r="AC79" s="71"/>
      <c r="AD79" s="71"/>
      <c r="AF79" s="73"/>
      <c r="AG79" s="73"/>
      <c r="AH79" s="73"/>
      <c r="AI79" s="73"/>
      <c r="AJ79" s="73"/>
      <c r="AK79" s="73"/>
      <c r="AL79" s="73"/>
      <c r="AM79" s="73"/>
      <c r="AN79" s="73"/>
      <c r="AO79" s="73"/>
      <c r="AR79" s="53"/>
    </row>
    <row r="80" spans="1:61" hidden="1" x14ac:dyDescent="0.2">
      <c r="A80" s="18" t="s">
        <v>168</v>
      </c>
      <c r="B80" s="91">
        <f>Base_year</f>
        <v>1985</v>
      </c>
      <c r="D80" s="79"/>
      <c r="F80" s="69"/>
      <c r="G80" s="69"/>
      <c r="H80" s="69"/>
      <c r="I80" s="74">
        <f>INDEX(I15:I76,base_row,1)</f>
        <v>29671.337578635594</v>
      </c>
      <c r="K80" s="84"/>
      <c r="L80" s="84"/>
      <c r="M80" s="84"/>
      <c r="N80" s="79"/>
      <c r="P80" s="74">
        <f>INDEX(P15:P76,base_row,1)</f>
        <v>185.40148407110956</v>
      </c>
      <c r="R80" s="74">
        <f>INDEX(R15:R76,base_row,1)</f>
        <v>128.86665992602826</v>
      </c>
      <c r="T80" s="74">
        <f>INDEX(T15:T76,base_row,1)</f>
        <v>132.16576750717206</v>
      </c>
      <c r="V80" s="119">
        <f>INDEX(V15:V76,base_row,1)</f>
        <v>0.97503810825322246</v>
      </c>
      <c r="AA80" s="74">
        <f>INDEX(AA15:AA76,base_row,1)</f>
        <v>1438.7079185379159</v>
      </c>
      <c r="AC80" s="71"/>
      <c r="AD80" s="71"/>
      <c r="AF80" s="73"/>
      <c r="AG80" s="73"/>
      <c r="AH80" s="73"/>
      <c r="AI80" s="73"/>
      <c r="AJ80" s="73"/>
      <c r="AK80" s="73"/>
      <c r="AL80" s="73"/>
      <c r="AM80" s="73"/>
      <c r="AN80" s="73"/>
      <c r="AO80" s="73"/>
      <c r="AR80" s="53"/>
    </row>
    <row r="81" spans="1:61" hidden="1" x14ac:dyDescent="0.2">
      <c r="A81" s="18" t="s">
        <v>169</v>
      </c>
      <c r="B81" s="91">
        <f>Base_year2</f>
        <v>1996</v>
      </c>
      <c r="D81" s="79"/>
      <c r="F81" s="69"/>
      <c r="G81" s="69"/>
      <c r="H81" s="69"/>
      <c r="I81" s="69"/>
      <c r="K81" s="84"/>
      <c r="L81" s="84"/>
      <c r="M81" s="84"/>
      <c r="N81" s="79"/>
      <c r="AC81" s="71"/>
      <c r="AD81" s="71"/>
      <c r="AF81" s="73"/>
      <c r="AG81" s="73"/>
      <c r="AH81" s="73"/>
      <c r="AI81" s="73"/>
      <c r="AJ81" s="73"/>
      <c r="AK81" s="73"/>
      <c r="AL81" s="73"/>
      <c r="AM81" s="73"/>
      <c r="AN81" s="73"/>
      <c r="AO81" s="73"/>
      <c r="AR81" s="53"/>
    </row>
    <row r="82" spans="1:61" x14ac:dyDescent="0.2">
      <c r="A82" s="75"/>
      <c r="B82" s="75"/>
      <c r="D82" s="79"/>
      <c r="F82" s="69"/>
      <c r="G82" s="69"/>
      <c r="H82" s="69"/>
      <c r="I82" s="69"/>
      <c r="K82" s="84"/>
      <c r="L82" s="84"/>
      <c r="M82" s="84"/>
      <c r="N82" s="79"/>
      <c r="AC82" s="71"/>
      <c r="AD82" s="71"/>
      <c r="AF82" s="72"/>
      <c r="AG82" s="72"/>
      <c r="AH82" s="72"/>
      <c r="AI82" s="72"/>
      <c r="AJ82" s="72"/>
      <c r="AK82" s="72"/>
      <c r="AL82" s="72"/>
      <c r="AM82" s="72"/>
      <c r="AN82" s="72"/>
      <c r="AO82" s="72"/>
      <c r="AP82" s="143"/>
      <c r="AQ82" s="143"/>
      <c r="AR82" s="53"/>
    </row>
    <row r="83" spans="1:61" x14ac:dyDescent="0.2">
      <c r="A83" s="75"/>
      <c r="B83" s="50"/>
      <c r="D83" s="79"/>
      <c r="F83" s="69"/>
      <c r="G83" s="69"/>
      <c r="H83" s="69"/>
      <c r="I83" s="69"/>
      <c r="P83" s="70"/>
      <c r="AC83" s="71"/>
      <c r="AD83" s="71"/>
      <c r="AE83" s="143"/>
      <c r="AF83" s="72"/>
      <c r="AG83" s="72"/>
      <c r="AH83" s="72"/>
      <c r="AI83" s="72"/>
      <c r="AJ83" s="72"/>
      <c r="AK83" s="72"/>
      <c r="AL83" s="72"/>
      <c r="AM83" s="72"/>
      <c r="AN83" s="72"/>
      <c r="AO83" s="72"/>
      <c r="AR83" s="53"/>
    </row>
    <row r="84" spans="1:61" x14ac:dyDescent="0.2">
      <c r="A84" s="50"/>
      <c r="B84" s="50"/>
      <c r="D84" s="83"/>
      <c r="F84" s="69"/>
      <c r="G84" s="69"/>
      <c r="H84" s="69"/>
      <c r="I84" s="69"/>
      <c r="P84" s="74"/>
      <c r="AR84" s="53"/>
    </row>
    <row r="85" spans="1:61" x14ac:dyDescent="0.2">
      <c r="A85" s="50"/>
      <c r="B85" s="50"/>
      <c r="D85" s="83"/>
      <c r="F85" s="69"/>
      <c r="G85" s="69"/>
      <c r="H85" s="69"/>
      <c r="I85" s="69"/>
      <c r="P85" s="74"/>
      <c r="AR85" s="53"/>
    </row>
    <row r="86" spans="1:61" x14ac:dyDescent="0.2">
      <c r="A86" s="50"/>
      <c r="B86" s="50"/>
      <c r="D86" s="83"/>
      <c r="AR86" s="53"/>
    </row>
    <row r="87" spans="1:61" ht="38.25" x14ac:dyDescent="0.2">
      <c r="A87" s="50"/>
      <c r="B87" s="50"/>
      <c r="D87" s="78" t="s">
        <v>32</v>
      </c>
      <c r="F87" s="77" t="str">
        <f>F5</f>
        <v xml:space="preserve">Single-Family </v>
      </c>
      <c r="G87" s="77" t="str">
        <f>G5</f>
        <v>Multi-Family</v>
      </c>
      <c r="H87" s="77" t="str">
        <f>H5</f>
        <v>Manufactured Homes</v>
      </c>
      <c r="I87" s="78" t="s">
        <v>32</v>
      </c>
      <c r="K87" s="56" t="e">
        <f>#REF!</f>
        <v>#REF!</v>
      </c>
      <c r="L87" s="56" t="e">
        <f>#REF!</f>
        <v>#REF!</v>
      </c>
      <c r="M87" s="56" t="e">
        <f>#REF!</f>
        <v>#REF!</v>
      </c>
      <c r="N87" s="56" t="s">
        <v>32</v>
      </c>
      <c r="P87" s="56" t="s">
        <v>32</v>
      </c>
      <c r="R87" s="78" t="s">
        <v>32</v>
      </c>
      <c r="T87" s="56" t="s">
        <v>32</v>
      </c>
      <c r="V87" s="78" t="s">
        <v>32</v>
      </c>
      <c r="X87" s="78" t="str">
        <f>F5</f>
        <v xml:space="preserve">Single-Family </v>
      </c>
      <c r="Y87" s="78" t="str">
        <f>G5</f>
        <v>Multi-Family</v>
      </c>
      <c r="Z87" s="78" t="str">
        <f>H5</f>
        <v>Manufactured Homes</v>
      </c>
      <c r="AA87" s="78" t="s">
        <v>32</v>
      </c>
      <c r="AC87" s="330" t="s">
        <v>32</v>
      </c>
      <c r="AR87" s="53"/>
    </row>
    <row r="88" spans="1:61" ht="23.25" customHeight="1" x14ac:dyDescent="0.2">
      <c r="A88" s="137" t="s">
        <v>306</v>
      </c>
      <c r="B88" s="50"/>
      <c r="D88" s="82" t="s">
        <v>117</v>
      </c>
      <c r="F88" s="61"/>
      <c r="G88" s="61"/>
      <c r="H88" s="61"/>
      <c r="I88" s="61"/>
      <c r="K88" s="61"/>
      <c r="L88" s="61"/>
      <c r="M88" s="61"/>
      <c r="N88" s="61"/>
      <c r="P88" s="82" t="s">
        <v>117</v>
      </c>
      <c r="R88" s="82" t="s">
        <v>117</v>
      </c>
      <c r="T88" s="82" t="s">
        <v>117</v>
      </c>
      <c r="V88" s="62"/>
      <c r="X88" s="61"/>
      <c r="Y88" s="61"/>
      <c r="Z88" s="61"/>
      <c r="AA88" s="61"/>
      <c r="AC88" s="82" t="s">
        <v>117</v>
      </c>
      <c r="AD88" s="133"/>
      <c r="AR88" s="53"/>
      <c r="BD88"/>
      <c r="BE88" s="1" t="s">
        <v>579</v>
      </c>
      <c r="BF88"/>
      <c r="BG88"/>
      <c r="BH88"/>
      <c r="BI88"/>
    </row>
    <row r="89" spans="1:61" x14ac:dyDescent="0.2">
      <c r="A89" s="50"/>
      <c r="B89" s="50"/>
      <c r="D89" s="82" t="s">
        <v>120</v>
      </c>
      <c r="F89" s="80" t="s">
        <v>128</v>
      </c>
      <c r="G89" s="80" t="s">
        <v>128</v>
      </c>
      <c r="H89" s="80" t="s">
        <v>128</v>
      </c>
      <c r="I89" s="80" t="s">
        <v>128</v>
      </c>
      <c r="K89" s="80" t="s">
        <v>130</v>
      </c>
      <c r="L89" s="80" t="s">
        <v>130</v>
      </c>
      <c r="M89" s="80" t="s">
        <v>130</v>
      </c>
      <c r="N89" s="80" t="s">
        <v>130</v>
      </c>
      <c r="P89" s="76" t="s">
        <v>702</v>
      </c>
      <c r="R89" s="76" t="s">
        <v>149</v>
      </c>
      <c r="T89" s="61" t="s">
        <v>149</v>
      </c>
      <c r="V89" s="76" t="s">
        <v>149</v>
      </c>
      <c r="X89" s="80" t="s">
        <v>703</v>
      </c>
      <c r="Y89" s="80" t="s">
        <v>703</v>
      </c>
      <c r="Z89" s="80" t="s">
        <v>703</v>
      </c>
      <c r="AA89" s="80" t="s">
        <v>703</v>
      </c>
      <c r="AC89" s="61" t="s">
        <v>121</v>
      </c>
      <c r="AR89" s="53"/>
      <c r="BD89"/>
      <c r="BE89"/>
      <c r="BF89"/>
      <c r="BG89"/>
      <c r="BH89"/>
      <c r="BI89"/>
    </row>
    <row r="90" spans="1:61" ht="51.75" thickBot="1" x14ac:dyDescent="0.25">
      <c r="A90" s="50" t="s">
        <v>122</v>
      </c>
      <c r="B90" s="50">
        <v>1949</v>
      </c>
      <c r="D90" s="79"/>
      <c r="F90" s="69"/>
      <c r="G90" s="69"/>
      <c r="H90" s="69"/>
      <c r="I90" s="69"/>
      <c r="P90" s="70"/>
      <c r="AC90" s="71"/>
      <c r="AD90" s="72"/>
      <c r="AF90" s="73"/>
      <c r="AG90" s="73"/>
      <c r="AH90" s="73"/>
      <c r="AI90" s="73"/>
      <c r="AJ90" s="73"/>
      <c r="AK90" s="73"/>
      <c r="AL90" s="73"/>
      <c r="AM90" s="73"/>
      <c r="AN90" s="73"/>
      <c r="AO90" s="73"/>
      <c r="AR90" s="53"/>
      <c r="BD90" s="95"/>
      <c r="BE90" s="253" t="s">
        <v>415</v>
      </c>
      <c r="BF90" s="253" t="s">
        <v>419</v>
      </c>
      <c r="BG90" s="253" t="s">
        <v>416</v>
      </c>
      <c r="BH90" s="253" t="s">
        <v>417</v>
      </c>
      <c r="BI90" s="253" t="s">
        <v>585</v>
      </c>
    </row>
    <row r="91" spans="1:61" x14ac:dyDescent="0.2">
      <c r="A91" s="50" t="s">
        <v>122</v>
      </c>
      <c r="B91" s="50">
        <f t="shared" ref="B91:B118" si="30">B90+1</f>
        <v>1950</v>
      </c>
      <c r="D91" s="79"/>
      <c r="F91" s="69"/>
      <c r="G91" s="69"/>
      <c r="H91" s="69"/>
      <c r="I91" s="69"/>
      <c r="P91" s="70"/>
      <c r="AC91" s="71"/>
      <c r="AD91" s="71"/>
      <c r="AF91" s="73"/>
      <c r="AG91" s="73"/>
      <c r="AH91" s="73"/>
      <c r="AI91" s="73"/>
      <c r="AJ91" s="73"/>
      <c r="AK91" s="73"/>
      <c r="AL91" s="73"/>
      <c r="AM91" s="73"/>
      <c r="AN91" s="73"/>
      <c r="AO91" s="73"/>
      <c r="AR91" s="53"/>
      <c r="BD91" s="95">
        <v>1985</v>
      </c>
      <c r="BE91" s="9">
        <v>1</v>
      </c>
      <c r="BF91" s="9">
        <v>1</v>
      </c>
      <c r="BG91" s="9">
        <v>1</v>
      </c>
      <c r="BH91" s="9">
        <v>1</v>
      </c>
      <c r="BI91" s="17">
        <v>1</v>
      </c>
    </row>
    <row r="92" spans="1:61" x14ac:dyDescent="0.2">
      <c r="A92" s="50" t="s">
        <v>122</v>
      </c>
      <c r="B92" s="50">
        <f t="shared" si="30"/>
        <v>1951</v>
      </c>
      <c r="D92" s="79"/>
      <c r="F92" s="69"/>
      <c r="G92" s="69"/>
      <c r="H92" s="69"/>
      <c r="I92" s="69"/>
      <c r="P92" s="70"/>
      <c r="AC92" s="71"/>
      <c r="AD92" s="71"/>
      <c r="AF92" s="73"/>
      <c r="AG92" s="73"/>
      <c r="AH92" s="73"/>
      <c r="AI92" s="73"/>
      <c r="AJ92" s="73"/>
      <c r="AK92" s="73"/>
      <c r="AL92" s="73"/>
      <c r="AM92" s="73"/>
      <c r="AN92" s="73"/>
      <c r="AO92" s="73"/>
      <c r="AR92" s="53"/>
      <c r="BD92" s="95">
        <v>1986</v>
      </c>
      <c r="BE92" s="9">
        <v>1.0020336592800534</v>
      </c>
      <c r="BF92" s="9">
        <v>1.0192305476500476</v>
      </c>
      <c r="BG92" s="9">
        <v>1.0121109621818536</v>
      </c>
      <c r="BH92" s="9">
        <v>0.97592898535522632</v>
      </c>
      <c r="BI92" s="17">
        <v>0.99532183831316356</v>
      </c>
    </row>
    <row r="93" spans="1:61" x14ac:dyDescent="0.2">
      <c r="A93" s="50" t="s">
        <v>122</v>
      </c>
      <c r="B93" s="50">
        <f t="shared" si="30"/>
        <v>1952</v>
      </c>
      <c r="D93" s="79"/>
      <c r="F93" s="69"/>
      <c r="G93" s="69"/>
      <c r="H93" s="69"/>
      <c r="I93" s="69"/>
      <c r="P93" s="70"/>
      <c r="AC93" s="71"/>
      <c r="AD93" s="71"/>
      <c r="AF93" s="73"/>
      <c r="AG93" s="73"/>
      <c r="AH93" s="73"/>
      <c r="AI93" s="73"/>
      <c r="AJ93" s="73"/>
      <c r="AK93" s="73"/>
      <c r="AL93" s="73"/>
      <c r="AM93" s="73"/>
      <c r="AN93" s="73"/>
      <c r="AO93" s="73"/>
      <c r="AR93" s="53"/>
      <c r="BD93" s="95">
        <v>1987</v>
      </c>
      <c r="BE93" s="9">
        <v>1.0257750890035429</v>
      </c>
      <c r="BF93" s="9">
        <v>1.0309947113113413</v>
      </c>
      <c r="BG93" s="9">
        <v>1.023930061536239</v>
      </c>
      <c r="BH93" s="9">
        <v>0.98057998928525658</v>
      </c>
      <c r="BI93" s="17">
        <v>0.99092866255128809</v>
      </c>
    </row>
    <row r="94" spans="1:61" x14ac:dyDescent="0.2">
      <c r="A94" s="50" t="s">
        <v>122</v>
      </c>
      <c r="B94" s="50">
        <f t="shared" si="30"/>
        <v>1953</v>
      </c>
      <c r="D94" s="79"/>
      <c r="F94" s="69"/>
      <c r="G94" s="69"/>
      <c r="H94" s="69"/>
      <c r="I94" s="69"/>
      <c r="P94" s="70"/>
      <c r="AC94" s="71"/>
      <c r="AD94" s="71"/>
      <c r="AF94" s="73"/>
      <c r="AG94" s="73"/>
      <c r="AH94" s="73"/>
      <c r="AI94" s="73"/>
      <c r="AJ94" s="73"/>
      <c r="AK94" s="73"/>
      <c r="AL94" s="73"/>
      <c r="AM94" s="73"/>
      <c r="AN94" s="73"/>
      <c r="AO94" s="73"/>
      <c r="AR94" s="53"/>
      <c r="BD94" s="95">
        <v>1988</v>
      </c>
      <c r="BE94" s="9">
        <v>1.0874416489199918</v>
      </c>
      <c r="BF94" s="9">
        <v>1.0499487262210647</v>
      </c>
      <c r="BG94" s="9">
        <v>1.0353979241746722</v>
      </c>
      <c r="BH94" s="9">
        <v>1.0078030115503169</v>
      </c>
      <c r="BI94" s="17">
        <v>0.99255579580702868</v>
      </c>
    </row>
    <row r="95" spans="1:61" x14ac:dyDescent="0.2">
      <c r="A95" s="50" t="s">
        <v>122</v>
      </c>
      <c r="B95" s="50">
        <f t="shared" si="30"/>
        <v>1954</v>
      </c>
      <c r="D95" s="79"/>
      <c r="F95" s="69"/>
      <c r="G95" s="69"/>
      <c r="H95" s="69"/>
      <c r="I95" s="69"/>
      <c r="P95" s="70"/>
      <c r="AC95" s="71"/>
      <c r="AD95" s="71"/>
      <c r="AF95" s="73"/>
      <c r="AG95" s="73"/>
      <c r="AH95" s="73"/>
      <c r="AI95" s="73"/>
      <c r="AJ95" s="73"/>
      <c r="AK95" s="73"/>
      <c r="AL95" s="73"/>
      <c r="AM95" s="73"/>
      <c r="AN95" s="73"/>
      <c r="AO95" s="73"/>
      <c r="AR95" s="53"/>
      <c r="BD95" s="95">
        <v>1989</v>
      </c>
      <c r="BE95" s="9">
        <v>1.137475938364702</v>
      </c>
      <c r="BF95" s="9">
        <v>1.0696055951791124</v>
      </c>
      <c r="BG95" s="9">
        <v>1.0463300716022612</v>
      </c>
      <c r="BH95" s="9">
        <v>1.0082335311188568</v>
      </c>
      <c r="BI95" s="17">
        <v>1.0080653997436821</v>
      </c>
    </row>
    <row r="96" spans="1:61" x14ac:dyDescent="0.2">
      <c r="A96" s="50" t="s">
        <v>122</v>
      </c>
      <c r="B96" s="50">
        <f t="shared" si="30"/>
        <v>1955</v>
      </c>
      <c r="D96" s="79"/>
      <c r="F96" s="69"/>
      <c r="G96" s="69"/>
      <c r="H96" s="69"/>
      <c r="I96" s="69"/>
      <c r="P96" s="70"/>
      <c r="AC96" s="71"/>
      <c r="AD96" s="71"/>
      <c r="AF96" s="73"/>
      <c r="AG96" s="73"/>
      <c r="AH96" s="73"/>
      <c r="AI96" s="73"/>
      <c r="AJ96" s="73"/>
      <c r="AK96" s="73"/>
      <c r="AL96" s="73"/>
      <c r="AM96" s="73"/>
      <c r="AN96" s="73"/>
      <c r="AO96" s="73"/>
      <c r="AR96" s="53"/>
      <c r="BD96" s="95">
        <v>1990</v>
      </c>
      <c r="BE96" s="9">
        <v>1.0914935388431937</v>
      </c>
      <c r="BF96" s="9">
        <v>1.0755625712935968</v>
      </c>
      <c r="BG96" s="9">
        <v>1.056464136933756</v>
      </c>
      <c r="BH96" s="9">
        <v>0.95314900400077218</v>
      </c>
      <c r="BI96" s="17">
        <v>1.0077897366393302</v>
      </c>
    </row>
    <row r="97" spans="1:61" x14ac:dyDescent="0.2">
      <c r="A97" s="50" t="s">
        <v>122</v>
      </c>
      <c r="B97" s="50">
        <f t="shared" si="30"/>
        <v>1956</v>
      </c>
      <c r="D97" s="79"/>
      <c r="F97" s="69"/>
      <c r="G97" s="69"/>
      <c r="H97" s="69"/>
      <c r="I97" s="69"/>
      <c r="P97" s="70"/>
      <c r="AC97" s="71"/>
      <c r="AD97" s="71"/>
      <c r="AF97" s="73"/>
      <c r="AG97" s="73"/>
      <c r="AH97" s="73"/>
      <c r="AI97" s="73"/>
      <c r="AJ97" s="73"/>
      <c r="AK97" s="73"/>
      <c r="AL97" s="73"/>
      <c r="AM97" s="73"/>
      <c r="AN97" s="73"/>
      <c r="AO97" s="73"/>
      <c r="AR97" s="53"/>
      <c r="BD97" s="95">
        <v>1991</v>
      </c>
      <c r="BE97" s="9">
        <v>1.1232655394460189</v>
      </c>
      <c r="BF97" s="9">
        <v>1.0866814918941341</v>
      </c>
      <c r="BG97" s="9">
        <v>1.0738063702406406</v>
      </c>
      <c r="BH97" s="9">
        <v>0.97593598364286249</v>
      </c>
      <c r="BI97" s="17">
        <v>0.98635410854565708</v>
      </c>
    </row>
    <row r="98" spans="1:61" x14ac:dyDescent="0.2">
      <c r="A98" s="50" t="s">
        <v>122</v>
      </c>
      <c r="B98" s="50">
        <f t="shared" si="30"/>
        <v>1957</v>
      </c>
      <c r="D98" s="79"/>
      <c r="F98" s="69"/>
      <c r="G98" s="69"/>
      <c r="H98" s="69"/>
      <c r="I98" s="69"/>
      <c r="P98" s="70"/>
      <c r="AC98" s="71"/>
      <c r="AD98" s="71"/>
      <c r="AF98" s="73"/>
      <c r="AG98" s="73"/>
      <c r="AH98" s="73"/>
      <c r="AI98" s="73"/>
      <c r="AJ98" s="73"/>
      <c r="AK98" s="73"/>
      <c r="AL98" s="73"/>
      <c r="AM98" s="73"/>
      <c r="AN98" s="73"/>
      <c r="AO98" s="73"/>
      <c r="AR98" s="53"/>
      <c r="BD98" s="95">
        <v>1992</v>
      </c>
      <c r="BE98" s="9">
        <v>1.1203299959180515</v>
      </c>
      <c r="BF98" s="9">
        <v>1.102317113919967</v>
      </c>
      <c r="BG98" s="9">
        <v>1.0912023211145085</v>
      </c>
      <c r="BH98" s="9">
        <v>0.96762157726603337</v>
      </c>
      <c r="BI98" s="17">
        <v>0.96256172510150295</v>
      </c>
    </row>
    <row r="99" spans="1:61" x14ac:dyDescent="0.2">
      <c r="A99" s="50" t="s">
        <v>122</v>
      </c>
      <c r="B99" s="50">
        <f t="shared" si="30"/>
        <v>1958</v>
      </c>
      <c r="D99" s="79"/>
      <c r="F99" s="69"/>
      <c r="G99" s="69"/>
      <c r="H99" s="69"/>
      <c r="I99" s="69"/>
      <c r="P99" s="70"/>
      <c r="AC99" s="71"/>
      <c r="AD99" s="71"/>
      <c r="AF99" s="73"/>
      <c r="AG99" s="73"/>
      <c r="AH99" s="73"/>
      <c r="AI99" s="73"/>
      <c r="AJ99" s="73"/>
      <c r="AK99" s="73"/>
      <c r="AL99" s="73"/>
      <c r="AM99" s="73"/>
      <c r="AN99" s="73"/>
      <c r="AO99" s="73"/>
      <c r="AR99" s="53"/>
      <c r="BD99" s="95">
        <v>1993</v>
      </c>
      <c r="BE99" s="9">
        <v>1.177349641673664</v>
      </c>
      <c r="BF99" s="9">
        <v>1.1110394174376939</v>
      </c>
      <c r="BG99" s="9">
        <v>1.108518507200039</v>
      </c>
      <c r="BH99" s="9">
        <v>1.0076488428657537</v>
      </c>
      <c r="BI99" s="17">
        <v>0.94868892379392955</v>
      </c>
    </row>
    <row r="100" spans="1:61" x14ac:dyDescent="0.2">
      <c r="A100" s="50" t="s">
        <v>122</v>
      </c>
      <c r="B100" s="50">
        <f t="shared" si="30"/>
        <v>1959</v>
      </c>
      <c r="D100" s="79"/>
      <c r="F100" s="69"/>
      <c r="G100" s="69"/>
      <c r="H100" s="69"/>
      <c r="I100" s="69"/>
      <c r="P100" s="70"/>
      <c r="AC100" s="71"/>
      <c r="AD100" s="71"/>
      <c r="AF100" s="73"/>
      <c r="AG100" s="73"/>
      <c r="AH100" s="73"/>
      <c r="AI100" s="73"/>
      <c r="AJ100" s="73"/>
      <c r="AK100" s="73"/>
      <c r="AL100" s="73"/>
      <c r="AM100" s="73"/>
      <c r="AN100" s="73"/>
      <c r="AO100" s="73"/>
      <c r="AR100" s="53"/>
      <c r="BD100" s="95">
        <v>1994</v>
      </c>
      <c r="BE100" s="9">
        <v>1.1710367279175466</v>
      </c>
      <c r="BF100" s="9">
        <v>1.1188860339443942</v>
      </c>
      <c r="BG100" s="9">
        <v>1.1232146924431996</v>
      </c>
      <c r="BH100" s="9">
        <v>0.98893846031021859</v>
      </c>
      <c r="BI100" s="17">
        <v>0.94222065511706909</v>
      </c>
    </row>
    <row r="101" spans="1:61" x14ac:dyDescent="0.2">
      <c r="A101" s="50" t="s">
        <v>122</v>
      </c>
      <c r="B101" s="50">
        <f t="shared" si="30"/>
        <v>1960</v>
      </c>
      <c r="D101" s="79"/>
      <c r="F101" s="69"/>
      <c r="G101" s="69"/>
      <c r="H101" s="69"/>
      <c r="I101" s="69"/>
      <c r="P101" s="70"/>
      <c r="AC101" s="71"/>
      <c r="AD101" s="71"/>
      <c r="AF101" s="73"/>
      <c r="AG101" s="73"/>
      <c r="AH101" s="73"/>
      <c r="AI101" s="73"/>
      <c r="AJ101" s="73"/>
      <c r="AK101" s="73"/>
      <c r="AL101" s="73"/>
      <c r="AM101" s="73"/>
      <c r="AN101" s="73"/>
      <c r="AO101" s="73"/>
      <c r="AR101" s="53"/>
      <c r="BD101" s="95">
        <v>1995</v>
      </c>
      <c r="BE101" s="9">
        <v>1.1972270107574494</v>
      </c>
      <c r="BF101" s="9">
        <v>1.1405823318623329</v>
      </c>
      <c r="BG101" s="9">
        <v>1.1378982019065542</v>
      </c>
      <c r="BH101" s="9">
        <v>1.0043976576628382</v>
      </c>
      <c r="BI101" s="17">
        <v>0.91841879795217218</v>
      </c>
    </row>
    <row r="102" spans="1:61" x14ac:dyDescent="0.2">
      <c r="A102" s="50" t="s">
        <v>122</v>
      </c>
      <c r="B102" s="50">
        <f t="shared" si="30"/>
        <v>1961</v>
      </c>
      <c r="D102" s="79"/>
      <c r="F102" s="69"/>
      <c r="G102" s="69"/>
      <c r="H102" s="69"/>
      <c r="I102" s="69"/>
      <c r="P102" s="70"/>
      <c r="AC102" s="71"/>
      <c r="AD102" s="71"/>
      <c r="AF102" s="73"/>
      <c r="AG102" s="73"/>
      <c r="AH102" s="73"/>
      <c r="AI102" s="73"/>
      <c r="AJ102" s="73"/>
      <c r="AK102" s="73"/>
      <c r="AL102" s="73"/>
      <c r="AM102" s="73"/>
      <c r="AN102" s="73"/>
      <c r="AO102" s="73"/>
      <c r="AR102" s="53"/>
      <c r="BD102" s="95">
        <v>1996</v>
      </c>
      <c r="BE102" s="9">
        <v>1.2613833671974832</v>
      </c>
      <c r="BF102" s="9">
        <v>1.1479219716784383</v>
      </c>
      <c r="BG102" s="9">
        <v>1.1525811381445978</v>
      </c>
      <c r="BH102" s="9">
        <v>1.0091397392680514</v>
      </c>
      <c r="BI102" s="17">
        <v>0.94473915374165451</v>
      </c>
    </row>
    <row r="103" spans="1:61" x14ac:dyDescent="0.2">
      <c r="A103" s="50" t="s">
        <v>122</v>
      </c>
      <c r="B103" s="50">
        <f t="shared" si="30"/>
        <v>1962</v>
      </c>
      <c r="D103" s="79"/>
      <c r="F103" s="69"/>
      <c r="G103" s="69"/>
      <c r="H103" s="69"/>
      <c r="I103" s="69"/>
      <c r="P103" s="70"/>
      <c r="AC103" s="71"/>
      <c r="AD103" s="71"/>
      <c r="AF103" s="73"/>
      <c r="AG103" s="73"/>
      <c r="AH103" s="73"/>
      <c r="AI103" s="73"/>
      <c r="AJ103" s="73"/>
      <c r="AK103" s="73"/>
      <c r="AL103" s="73"/>
      <c r="AM103" s="73"/>
      <c r="AN103" s="73"/>
      <c r="AO103" s="73"/>
      <c r="AR103" s="53"/>
      <c r="BD103" s="95">
        <v>1997</v>
      </c>
      <c r="BE103" s="9">
        <v>1.2271672516723804</v>
      </c>
      <c r="BF103" s="9">
        <v>1.1639493484197307</v>
      </c>
      <c r="BG103" s="9">
        <v>1.1672711524536317</v>
      </c>
      <c r="BH103" s="9">
        <v>0.99832307214588223</v>
      </c>
      <c r="BI103" s="17">
        <v>0.90474629804485285</v>
      </c>
    </row>
    <row r="104" spans="1:61" x14ac:dyDescent="0.2">
      <c r="A104" s="50" t="s">
        <v>122</v>
      </c>
      <c r="B104" s="50">
        <f t="shared" si="30"/>
        <v>1963</v>
      </c>
      <c r="D104" s="79"/>
      <c r="F104" s="69"/>
      <c r="G104" s="69"/>
      <c r="H104" s="69"/>
      <c r="I104" s="69"/>
      <c r="P104" s="70"/>
      <c r="AC104" s="71"/>
      <c r="AD104" s="71"/>
      <c r="AF104" s="73"/>
      <c r="AG104" s="73"/>
      <c r="AH104" s="73"/>
      <c r="AI104" s="73"/>
      <c r="AJ104" s="73"/>
      <c r="AK104" s="73"/>
      <c r="AL104" s="73"/>
      <c r="AM104" s="73"/>
      <c r="AN104" s="73"/>
      <c r="AO104" s="73"/>
      <c r="AR104" s="53"/>
      <c r="BD104" s="95">
        <v>1998</v>
      </c>
      <c r="BE104" s="9">
        <v>1.2237950682545191</v>
      </c>
      <c r="BF104" s="9">
        <v>1.1852395771411801</v>
      </c>
      <c r="BG104" s="9">
        <v>1.1820896843370592</v>
      </c>
      <c r="BH104" s="9">
        <v>0.96430950279715122</v>
      </c>
      <c r="BI104" s="17">
        <v>0.90580701527539031</v>
      </c>
    </row>
    <row r="105" spans="1:61" x14ac:dyDescent="0.2">
      <c r="A105" s="50" t="s">
        <v>122</v>
      </c>
      <c r="B105" s="50">
        <f t="shared" si="30"/>
        <v>1964</v>
      </c>
      <c r="D105" s="79"/>
      <c r="F105" s="69"/>
      <c r="G105" s="69"/>
      <c r="H105" s="69"/>
      <c r="I105" s="69"/>
      <c r="P105" s="70"/>
      <c r="AC105" s="71"/>
      <c r="AD105" s="71"/>
      <c r="AF105" s="73"/>
      <c r="AG105" s="73"/>
      <c r="AH105" s="73"/>
      <c r="AI105" s="73"/>
      <c r="AJ105" s="73"/>
      <c r="AK105" s="73"/>
      <c r="AL105" s="73"/>
      <c r="AM105" s="73"/>
      <c r="AN105" s="73"/>
      <c r="AO105" s="73"/>
      <c r="AR105" s="53"/>
      <c r="BD105" s="95">
        <v>1999</v>
      </c>
      <c r="BE105" s="9">
        <v>1.2594882071335987</v>
      </c>
      <c r="BF105" s="9">
        <v>1.2065342017192668</v>
      </c>
      <c r="BG105" s="9">
        <v>1.1970575741248244</v>
      </c>
      <c r="BH105" s="9">
        <v>0.9708699594666691</v>
      </c>
      <c r="BI105" s="17">
        <v>0.89821099250336756</v>
      </c>
    </row>
    <row r="106" spans="1:61" x14ac:dyDescent="0.2">
      <c r="A106" s="50" t="s">
        <v>122</v>
      </c>
      <c r="B106" s="50">
        <f t="shared" si="30"/>
        <v>1965</v>
      </c>
      <c r="D106" s="79"/>
      <c r="F106" s="69"/>
      <c r="G106" s="69"/>
      <c r="H106" s="69"/>
      <c r="I106" s="69"/>
      <c r="P106" s="70"/>
      <c r="AC106" s="71"/>
      <c r="AD106" s="71"/>
      <c r="AF106" s="73"/>
      <c r="AG106" s="73"/>
      <c r="AH106" s="73"/>
      <c r="AI106" s="73"/>
      <c r="AJ106" s="73"/>
      <c r="AK106" s="73"/>
      <c r="AL106" s="73"/>
      <c r="AM106" s="73"/>
      <c r="AN106" s="73"/>
      <c r="AO106" s="73"/>
      <c r="AR106" s="53"/>
      <c r="BD106" s="95">
        <v>2000</v>
      </c>
      <c r="BE106" s="9">
        <v>1.3120110399230065</v>
      </c>
      <c r="BF106" s="9">
        <v>1.2278330473187848</v>
      </c>
      <c r="BG106" s="9">
        <v>1.2121567372590638</v>
      </c>
      <c r="BH106" s="9">
        <v>0.98505988960515678</v>
      </c>
      <c r="BI106" s="17">
        <v>0.89490463192244396</v>
      </c>
    </row>
    <row r="107" spans="1:61" x14ac:dyDescent="0.2">
      <c r="A107" s="50" t="s">
        <v>122</v>
      </c>
      <c r="B107" s="50">
        <f t="shared" si="30"/>
        <v>1966</v>
      </c>
      <c r="D107" s="79"/>
      <c r="F107" s="69"/>
      <c r="G107" s="69"/>
      <c r="H107" s="69"/>
      <c r="I107" s="69"/>
      <c r="P107" s="70"/>
      <c r="AC107" s="71"/>
      <c r="AD107" s="71"/>
      <c r="AF107" s="73"/>
      <c r="AG107" s="73"/>
      <c r="AH107" s="73"/>
      <c r="AI107" s="73"/>
      <c r="AJ107" s="73"/>
      <c r="AK107" s="73"/>
      <c r="AL107" s="73"/>
      <c r="AM107" s="73"/>
      <c r="AN107" s="73"/>
      <c r="AO107" s="73"/>
      <c r="AR107" s="53"/>
      <c r="BD107" s="95">
        <v>2001</v>
      </c>
      <c r="BE107" s="9">
        <v>1.2849900105145728</v>
      </c>
      <c r="BF107" s="9">
        <v>1.2491359482547804</v>
      </c>
      <c r="BG107" s="9">
        <v>1.2273855042536923</v>
      </c>
      <c r="BH107" s="9">
        <v>0.96333847727625754</v>
      </c>
      <c r="BI107" s="17">
        <v>0.87002182585690058</v>
      </c>
    </row>
    <row r="108" spans="1:61" x14ac:dyDescent="0.2">
      <c r="A108" s="50" t="s">
        <v>122</v>
      </c>
      <c r="B108" s="50">
        <f t="shared" si="30"/>
        <v>1967</v>
      </c>
      <c r="D108" s="79"/>
      <c r="F108" s="69"/>
      <c r="G108" s="69"/>
      <c r="H108" s="69"/>
      <c r="I108" s="69"/>
      <c r="P108" s="70"/>
      <c r="AC108" s="71"/>
      <c r="AD108" s="71"/>
      <c r="AF108" s="73"/>
      <c r="AG108" s="73"/>
      <c r="AH108" s="73"/>
      <c r="AI108" s="73"/>
      <c r="AJ108" s="73"/>
      <c r="AK108" s="73"/>
      <c r="AL108" s="73"/>
      <c r="AM108" s="73"/>
      <c r="AN108" s="73"/>
      <c r="AO108" s="73"/>
      <c r="AR108" s="53"/>
      <c r="BD108" s="95">
        <v>2002</v>
      </c>
      <c r="BE108" s="9">
        <v>1.3348647201320571</v>
      </c>
      <c r="BF108" s="9">
        <v>1.2613125040516688</v>
      </c>
      <c r="BG108" s="9">
        <v>1.2379104474234053</v>
      </c>
      <c r="BH108" s="9">
        <v>0.98781886221902981</v>
      </c>
      <c r="BI108" s="17">
        <v>0.86546201394197686</v>
      </c>
    </row>
    <row r="109" spans="1:61" x14ac:dyDescent="0.2">
      <c r="A109" s="50" t="s">
        <v>122</v>
      </c>
      <c r="B109" s="50">
        <f t="shared" si="30"/>
        <v>1968</v>
      </c>
      <c r="D109" s="79"/>
      <c r="F109" s="69"/>
      <c r="G109" s="69"/>
      <c r="H109" s="69"/>
      <c r="I109" s="69"/>
      <c r="P109" s="70"/>
      <c r="AC109" s="71"/>
      <c r="AD109" s="71"/>
      <c r="AF109" s="73"/>
      <c r="AG109" s="73"/>
      <c r="AH109" s="73"/>
      <c r="AI109" s="73"/>
      <c r="AJ109" s="73"/>
      <c r="AK109" s="73"/>
      <c r="AL109" s="73"/>
      <c r="AM109" s="73"/>
      <c r="AN109" s="73"/>
      <c r="AO109" s="73"/>
      <c r="AR109" s="53"/>
      <c r="BD109" s="95">
        <v>2003</v>
      </c>
      <c r="BE109" s="9">
        <v>1.3538184128610296</v>
      </c>
      <c r="BF109" s="9">
        <v>1.2839307360292607</v>
      </c>
      <c r="BG109" s="9">
        <v>1.2485187833655684</v>
      </c>
      <c r="BH109" s="9">
        <v>0.98861808546133256</v>
      </c>
      <c r="BI109" s="17">
        <v>0.8542700672870972</v>
      </c>
    </row>
    <row r="110" spans="1:61" x14ac:dyDescent="0.2">
      <c r="A110" s="50" t="s">
        <v>122</v>
      </c>
      <c r="B110" s="50">
        <f t="shared" si="30"/>
        <v>1969</v>
      </c>
      <c r="D110" s="79"/>
      <c r="F110" s="69"/>
      <c r="G110" s="69"/>
      <c r="H110" s="69"/>
      <c r="I110" s="69"/>
      <c r="P110" s="70"/>
      <c r="AC110" s="71"/>
      <c r="AD110" s="71"/>
      <c r="AF110" s="73"/>
      <c r="AG110" s="73"/>
      <c r="AH110" s="73"/>
      <c r="AI110" s="73"/>
      <c r="AJ110" s="73"/>
      <c r="AK110" s="73"/>
      <c r="AL110" s="73"/>
      <c r="AM110" s="73"/>
      <c r="AN110" s="73"/>
      <c r="AO110" s="73"/>
      <c r="AR110" s="53"/>
      <c r="BD110" s="95">
        <v>2004</v>
      </c>
      <c r="BE110" s="9">
        <v>1.3533069322582358</v>
      </c>
      <c r="BF110" s="9">
        <v>1.2919515838359581</v>
      </c>
      <c r="BG110" s="9">
        <v>1.259215000039327</v>
      </c>
      <c r="BH110" s="9">
        <v>0.96825126287272922</v>
      </c>
      <c r="BI110" s="17">
        <v>0.859136375408182</v>
      </c>
    </row>
    <row r="111" spans="1:61" x14ac:dyDescent="0.2">
      <c r="A111" s="50" t="s">
        <v>122</v>
      </c>
      <c r="B111" s="50">
        <f t="shared" si="30"/>
        <v>1970</v>
      </c>
      <c r="D111" s="79"/>
      <c r="F111" s="327">
        <f t="shared" ref="F111:H125" si="31">F36</f>
        <v>15063</v>
      </c>
      <c r="G111" s="327">
        <f t="shared" si="31"/>
        <v>3326</v>
      </c>
      <c r="H111" s="327">
        <f t="shared" si="31"/>
        <v>868</v>
      </c>
      <c r="I111" s="327">
        <f>SUM(F111:H111)</f>
        <v>19257</v>
      </c>
      <c r="J111" s="83"/>
      <c r="K111" s="84">
        <f t="shared" ref="K111:M125" si="32">K36</f>
        <v>23.849098207730759</v>
      </c>
      <c r="L111" s="84">
        <f t="shared" si="32"/>
        <v>2.7909398650124797</v>
      </c>
      <c r="M111" s="84">
        <f t="shared" si="32"/>
        <v>0.61900381474954447</v>
      </c>
      <c r="N111" s="84">
        <f>SUM(K111:M111)</f>
        <v>27.259041887492781</v>
      </c>
      <c r="P111" s="79">
        <f t="shared" ref="P111:P153" si="33">P185+P262</f>
        <v>126.98113271290927</v>
      </c>
      <c r="R111" s="84">
        <f t="shared" ref="R111:R126" si="34">R185+R262</f>
        <v>89.705121799400274</v>
      </c>
      <c r="T111" s="84">
        <f t="shared" ref="T111:T153" si="35">T185+T262</f>
        <v>87.325451655289385</v>
      </c>
      <c r="V111" s="119">
        <f>R111/T111</f>
        <v>1.0272505907384764</v>
      </c>
      <c r="X111" s="51">
        <f t="shared" ref="X111:AA130" si="36">X36</f>
        <v>1583.2900622539175</v>
      </c>
      <c r="Y111" s="51">
        <f t="shared" si="36"/>
        <v>839.12804119437158</v>
      </c>
      <c r="Z111" s="51">
        <f t="shared" si="36"/>
        <v>713.13803542574249</v>
      </c>
      <c r="AA111" s="51">
        <f t="shared" si="36"/>
        <v>1415.5393824319874</v>
      </c>
      <c r="AC111" s="71">
        <f t="shared" ref="AC111:AC152" si="37">T111/T$155</f>
        <v>1.3202326209194795</v>
      </c>
      <c r="AD111" s="71"/>
      <c r="AF111" s="73">
        <f>I111/I$155</f>
        <v>0.64901017518892434</v>
      </c>
      <c r="AG111" s="73">
        <f>P111/P$155</f>
        <v>1.3534421965330756</v>
      </c>
      <c r="AH111" s="73">
        <f>Wgted_Floorspace!AB142</f>
        <v>0.97544115869111514</v>
      </c>
      <c r="AI111" s="73">
        <f t="shared" ref="AI111:AI152" si="38">AA111/AA$155</f>
        <v>0.98389628929722339</v>
      </c>
      <c r="AJ111" s="73">
        <f>V111/V$155</f>
        <v>1.041933329415079</v>
      </c>
      <c r="AK111" s="73">
        <f>AG111/(AH111*AI111*AJ111)</f>
        <v>1.3534723331656613</v>
      </c>
      <c r="AL111" s="73">
        <f>AF111*AH111*AI111*AJ111*AK111</f>
        <v>0.87839775708001411</v>
      </c>
      <c r="AM111" s="73">
        <f>AF111*AG111</f>
        <v>0.878397757080014</v>
      </c>
      <c r="AN111" s="73"/>
      <c r="AO111" s="73">
        <f>AH111*AI111*AJ111</f>
        <v>0.99997773383921695</v>
      </c>
      <c r="AR111" s="53"/>
      <c r="BD111" s="95">
        <v>2005</v>
      </c>
      <c r="BE111" s="9">
        <v>1.3880661081613228</v>
      </c>
      <c r="BF111" s="9">
        <v>1.3071359147114285</v>
      </c>
      <c r="BG111" s="9">
        <v>1.2700095573830721</v>
      </c>
      <c r="BH111" s="9">
        <v>0.97254925868545694</v>
      </c>
      <c r="BI111" s="17">
        <v>0.85974727213556335</v>
      </c>
    </row>
    <row r="112" spans="1:61" x14ac:dyDescent="0.2">
      <c r="A112" s="50" t="s">
        <v>122</v>
      </c>
      <c r="B112" s="50">
        <f t="shared" si="30"/>
        <v>1971</v>
      </c>
      <c r="D112" s="79"/>
      <c r="F112" s="327">
        <f t="shared" si="31"/>
        <v>15532.8</v>
      </c>
      <c r="G112" s="327">
        <f t="shared" si="31"/>
        <v>3434.8999999999996</v>
      </c>
      <c r="H112" s="327">
        <f t="shared" si="31"/>
        <v>1053.6999999999998</v>
      </c>
      <c r="I112" s="327">
        <f t="shared" ref="I112:I125" si="39">SUM(F112:H112)</f>
        <v>20021.399999999998</v>
      </c>
      <c r="J112" s="83"/>
      <c r="K112" s="84">
        <f t="shared" si="32"/>
        <v>24.707568972377498</v>
      </c>
      <c r="L112" s="84">
        <f t="shared" si="32"/>
        <v>2.8893820714675624</v>
      </c>
      <c r="M112" s="84">
        <f t="shared" si="32"/>
        <v>0.77447206752983655</v>
      </c>
      <c r="N112" s="84">
        <f t="shared" ref="N112:N125" si="40">SUM(K112:M112)</f>
        <v>28.371423111374895</v>
      </c>
      <c r="P112" s="79">
        <f t="shared" si="33"/>
        <v>122.54698735098935</v>
      </c>
      <c r="R112" s="84">
        <f t="shared" si="34"/>
        <v>86.480055756011623</v>
      </c>
      <c r="T112" s="84">
        <f t="shared" si="35"/>
        <v>89.863458730922872</v>
      </c>
      <c r="V112" s="119">
        <f t="shared" ref="V112:V125" si="41">R112/T112</f>
        <v>0.96234951310919237</v>
      </c>
      <c r="X112" s="51">
        <f t="shared" si="36"/>
        <v>1590.6706435657125</v>
      </c>
      <c r="Y112" s="51">
        <f t="shared" si="36"/>
        <v>841.18375250154668</v>
      </c>
      <c r="Z112" s="51">
        <f t="shared" si="36"/>
        <v>735.00243668011456</v>
      </c>
      <c r="AA112" s="51">
        <f t="shared" si="36"/>
        <v>1417.0549068184491</v>
      </c>
      <c r="AC112" s="71">
        <f t="shared" si="37"/>
        <v>1.3586035616917373</v>
      </c>
      <c r="AD112" s="71"/>
      <c r="AF112" s="73">
        <f t="shared" ref="AF112:AF152" si="42">I112/I$155</f>
        <v>0.67477241115062203</v>
      </c>
      <c r="AG112" s="73">
        <f t="shared" ref="AG112:AG152" si="43">P112/P$155</f>
        <v>1.3061803765274824</v>
      </c>
      <c r="AH112" s="73">
        <f>Wgted_Floorspace!AB143</f>
        <v>0.97990597341686336</v>
      </c>
      <c r="AI112" s="73">
        <f t="shared" si="38"/>
        <v>0.98494968197473209</v>
      </c>
      <c r="AJ112" s="73">
        <f t="shared" ref="AJ112:AJ152" si="44">V112/V$155</f>
        <v>0.97610460514216968</v>
      </c>
      <c r="AK112" s="73">
        <f t="shared" ref="AK112:AK125" si="45">AG112/(AH112*AI112*AJ112)</f>
        <v>1.3864631898858442</v>
      </c>
      <c r="AL112" s="73">
        <f t="shared" ref="AL112:AL125" si="46">AF112*AH112*AI112*AJ112*AK112</f>
        <v>0.88137448206707658</v>
      </c>
      <c r="AM112" s="73">
        <f t="shared" ref="AM112:AM125" si="47">AF112*AG112</f>
        <v>0.88137448206707669</v>
      </c>
      <c r="AN112" s="73"/>
      <c r="AO112" s="73">
        <f t="shared" ref="AO112:AO125" si="48">AH112*AI112*AJ112</f>
        <v>0.94209524353475849</v>
      </c>
      <c r="AR112" s="53"/>
      <c r="BD112" s="95">
        <v>2006</v>
      </c>
      <c r="BE112" s="9">
        <v>1.329579451609175</v>
      </c>
      <c r="BF112" s="9">
        <v>1.3179550403853022</v>
      </c>
      <c r="BG112" s="9">
        <v>1.280909322633667</v>
      </c>
      <c r="BH112" s="9">
        <v>0.94529311874657995</v>
      </c>
      <c r="BI112" s="17">
        <v>0.83316077680597644</v>
      </c>
    </row>
    <row r="113" spans="1:61" x14ac:dyDescent="0.2">
      <c r="A113" s="50" t="s">
        <v>122</v>
      </c>
      <c r="B113" s="50">
        <f t="shared" si="30"/>
        <v>1972</v>
      </c>
      <c r="D113" s="79"/>
      <c r="F113" s="327">
        <f t="shared" si="31"/>
        <v>16080.9</v>
      </c>
      <c r="G113" s="327">
        <f t="shared" si="31"/>
        <v>3561.95</v>
      </c>
      <c r="H113" s="327">
        <f t="shared" si="31"/>
        <v>1270.3499999999999</v>
      </c>
      <c r="I113" s="327">
        <f t="shared" si="39"/>
        <v>20913.199999999997</v>
      </c>
      <c r="J113" s="83"/>
      <c r="K113" s="84">
        <f t="shared" si="32"/>
        <v>25.699685232219636</v>
      </c>
      <c r="L113" s="84">
        <f t="shared" si="32"/>
        <v>3.0038524058599716</v>
      </c>
      <c r="M113" s="84">
        <f t="shared" si="32"/>
        <v>0.96156227916131043</v>
      </c>
      <c r="N113" s="84">
        <f t="shared" si="40"/>
        <v>29.665099917240919</v>
      </c>
      <c r="P113" s="79">
        <f t="shared" si="33"/>
        <v>120.52295082578634</v>
      </c>
      <c r="R113" s="84">
        <f t="shared" si="34"/>
        <v>84.965854901602569</v>
      </c>
      <c r="T113" s="84">
        <f t="shared" si="35"/>
        <v>86.538657853801766</v>
      </c>
      <c r="V113" s="119">
        <f t="shared" si="41"/>
        <v>0.98182542933753048</v>
      </c>
      <c r="X113" s="51">
        <f t="shared" si="36"/>
        <v>1598.1496826806731</v>
      </c>
      <c r="Y113" s="51">
        <f t="shared" si="36"/>
        <v>843.31683652492927</v>
      </c>
      <c r="Z113" s="51">
        <f t="shared" si="36"/>
        <v>756.92705093974939</v>
      </c>
      <c r="AA113" s="51">
        <f t="shared" si="36"/>
        <v>1418.486884706354</v>
      </c>
      <c r="AC113" s="71">
        <f t="shared" si="37"/>
        <v>1.3083374537835384</v>
      </c>
      <c r="AD113" s="71"/>
      <c r="AF113" s="73">
        <f t="shared" si="42"/>
        <v>0.70482835310593606</v>
      </c>
      <c r="AG113" s="73">
        <f t="shared" si="43"/>
        <v>1.284606963359658</v>
      </c>
      <c r="AH113" s="73">
        <f>Wgted_Floorspace!AB144</f>
        <v>0.98470240629351613</v>
      </c>
      <c r="AI113" s="73">
        <f t="shared" si="38"/>
        <v>0.98594500414503072</v>
      </c>
      <c r="AJ113" s="73">
        <f t="shared" si="44"/>
        <v>0.99585889530481975</v>
      </c>
      <c r="AK113" s="73">
        <f t="shared" si="45"/>
        <v>1.3286627974315668</v>
      </c>
      <c r="AL113" s="73">
        <f t="shared" si="46"/>
        <v>0.90542741037320518</v>
      </c>
      <c r="AM113" s="73">
        <f t="shared" si="47"/>
        <v>0.90542741037320529</v>
      </c>
      <c r="AN113" s="73"/>
      <c r="AO113" s="73">
        <f t="shared" si="48"/>
        <v>0.96684197513690229</v>
      </c>
      <c r="AR113" s="53"/>
      <c r="BD113" s="95">
        <v>2007</v>
      </c>
      <c r="BE113" s="9">
        <v>1.3846805531013671</v>
      </c>
      <c r="BF113" s="9">
        <v>1.3367016557397824</v>
      </c>
      <c r="BG113" s="9">
        <v>1.2919078510814088</v>
      </c>
      <c r="BH113" s="9">
        <v>0.97127280749018507</v>
      </c>
      <c r="BI113" s="17">
        <v>0.8255480184550299</v>
      </c>
    </row>
    <row r="114" spans="1:61" x14ac:dyDescent="0.2">
      <c r="A114" s="50" t="s">
        <v>122</v>
      </c>
      <c r="B114" s="50">
        <f t="shared" si="30"/>
        <v>1973</v>
      </c>
      <c r="D114" s="79"/>
      <c r="F114" s="327">
        <f t="shared" si="31"/>
        <v>16351.670595679077</v>
      </c>
      <c r="G114" s="327">
        <f t="shared" si="31"/>
        <v>3936.7234389431742</v>
      </c>
      <c r="H114" s="327">
        <f t="shared" si="31"/>
        <v>1554.0260888278628</v>
      </c>
      <c r="I114" s="327">
        <f t="shared" si="39"/>
        <v>21842.420123450116</v>
      </c>
      <c r="J114" s="83"/>
      <c r="K114" s="84">
        <f t="shared" si="32"/>
        <v>26.228835471424567</v>
      </c>
      <c r="L114" s="84">
        <f t="shared" si="32"/>
        <v>3.3279152069362929</v>
      </c>
      <c r="M114" s="84">
        <f t="shared" si="32"/>
        <v>1.210489185881831</v>
      </c>
      <c r="N114" s="84">
        <f t="shared" si="40"/>
        <v>30.76723986424269</v>
      </c>
      <c r="P114" s="79">
        <f t="shared" si="33"/>
        <v>115.9385070627101</v>
      </c>
      <c r="R114" s="84">
        <f t="shared" si="34"/>
        <v>82.307597006529036</v>
      </c>
      <c r="T114" s="84">
        <f t="shared" si="35"/>
        <v>83.856546032648879</v>
      </c>
      <c r="V114" s="119">
        <f t="shared" si="41"/>
        <v>0.98152858543068577</v>
      </c>
      <c r="X114" s="51">
        <f t="shared" si="36"/>
        <v>1604.0462237757852</v>
      </c>
      <c r="Y114" s="51">
        <f t="shared" si="36"/>
        <v>845.35153625871226</v>
      </c>
      <c r="Z114" s="51">
        <f t="shared" si="36"/>
        <v>778.9374931246183</v>
      </c>
      <c r="AA114" s="51">
        <f t="shared" si="36"/>
        <v>1408.6003149079093</v>
      </c>
      <c r="AC114" s="71">
        <f t="shared" si="37"/>
        <v>1.2677878608284665</v>
      </c>
      <c r="AD114" s="71"/>
      <c r="AF114" s="73">
        <f t="shared" si="42"/>
        <v>0.73614544897286416</v>
      </c>
      <c r="AG114" s="73">
        <f t="shared" si="43"/>
        <v>1.2357431715189551</v>
      </c>
      <c r="AH114" s="73">
        <f>Wgted_Floorspace!AB145</f>
        <v>0.99166317760266709</v>
      </c>
      <c r="AI114" s="73">
        <f t="shared" si="38"/>
        <v>0.97907316471810102</v>
      </c>
      <c r="AJ114" s="73">
        <f t="shared" si="44"/>
        <v>0.99555780853693288</v>
      </c>
      <c r="AK114" s="73">
        <f t="shared" si="45"/>
        <v>1.278446038395141</v>
      </c>
      <c r="AL114" s="73">
        <f t="shared" si="46"/>
        <v>0.90968671181297245</v>
      </c>
      <c r="AM114" s="73">
        <f t="shared" si="47"/>
        <v>0.90968671181297223</v>
      </c>
      <c r="AN114" s="73"/>
      <c r="AO114" s="73">
        <f t="shared" si="48"/>
        <v>0.96659783393768295</v>
      </c>
      <c r="AR114" s="53"/>
      <c r="BD114">
        <v>2008</v>
      </c>
      <c r="BE114" s="9">
        <v>1.3848214917888673</v>
      </c>
      <c r="BF114" s="9">
        <v>1.3455967922202123</v>
      </c>
      <c r="BG114" s="9">
        <v>1.3029953188763594</v>
      </c>
      <c r="BH114" s="9">
        <v>0.97628719021262722</v>
      </c>
      <c r="BI114" s="17">
        <v>0.80901841155589971</v>
      </c>
    </row>
    <row r="115" spans="1:61" x14ac:dyDescent="0.2">
      <c r="A115" s="50" t="s">
        <v>122</v>
      </c>
      <c r="B115" s="50">
        <f t="shared" si="30"/>
        <v>1974</v>
      </c>
      <c r="D115" s="79"/>
      <c r="F115" s="327">
        <f t="shared" si="31"/>
        <v>16531.066817869942</v>
      </c>
      <c r="G115" s="327">
        <f t="shared" si="31"/>
        <v>4243.9228337689801</v>
      </c>
      <c r="H115" s="327">
        <f t="shared" si="31"/>
        <v>1792.3943376390632</v>
      </c>
      <c r="I115" s="327">
        <f t="shared" si="39"/>
        <v>22567.383989277983</v>
      </c>
      <c r="J115" s="83"/>
      <c r="K115" s="84">
        <f t="shared" si="32"/>
        <v>26.618828654998044</v>
      </c>
      <c r="L115" s="84">
        <f t="shared" si="32"/>
        <v>3.5945918459718014</v>
      </c>
      <c r="M115" s="84">
        <f t="shared" si="32"/>
        <v>1.4357697314777591</v>
      </c>
      <c r="N115" s="84">
        <f t="shared" si="40"/>
        <v>31.649190232447605</v>
      </c>
      <c r="P115" s="79">
        <f t="shared" si="33"/>
        <v>107.00619704892135</v>
      </c>
      <c r="R115" s="84">
        <f t="shared" si="34"/>
        <v>76.30052839581289</v>
      </c>
      <c r="T115" s="84">
        <f t="shared" si="35"/>
        <v>80.31849064087379</v>
      </c>
      <c r="V115" s="119">
        <f t="shared" si="41"/>
        <v>0.94997462959026058</v>
      </c>
      <c r="X115" s="51">
        <f t="shared" si="36"/>
        <v>1610.2305403679889</v>
      </c>
      <c r="Y115" s="51">
        <f t="shared" si="36"/>
        <v>846.99745654411083</v>
      </c>
      <c r="Z115" s="51">
        <f t="shared" si="36"/>
        <v>801.03451641615368</v>
      </c>
      <c r="AA115" s="51">
        <f t="shared" si="36"/>
        <v>1402.430616126552</v>
      </c>
      <c r="AC115" s="71">
        <f t="shared" si="37"/>
        <v>1.2142976577513596</v>
      </c>
      <c r="AD115" s="71"/>
      <c r="AF115" s="73">
        <f t="shared" si="42"/>
        <v>0.76057858630300823</v>
      </c>
      <c r="AG115" s="73">
        <f t="shared" si="43"/>
        <v>1.1405371749516588</v>
      </c>
      <c r="AH115" s="73">
        <f>Wgted_Floorspace!AB146</f>
        <v>0.99719676893134024</v>
      </c>
      <c r="AI115" s="73">
        <f t="shared" si="38"/>
        <v>0.97478480382020094</v>
      </c>
      <c r="AJ115" s="73">
        <f t="shared" si="44"/>
        <v>0.96355284444983924</v>
      </c>
      <c r="AK115" s="73">
        <f t="shared" si="45"/>
        <v>1.2177111835738084</v>
      </c>
      <c r="AL115" s="73">
        <f t="shared" si="46"/>
        <v>0.86746815215075956</v>
      </c>
      <c r="AM115" s="73">
        <f t="shared" si="47"/>
        <v>0.86746815215075945</v>
      </c>
      <c r="AN115" s="73"/>
      <c r="AO115" s="73">
        <f t="shared" si="48"/>
        <v>0.936623716967389</v>
      </c>
      <c r="AR115" s="53"/>
      <c r="BD115">
        <v>2009</v>
      </c>
      <c r="BE115" s="9">
        <v>1.3603989110484105</v>
      </c>
      <c r="BF115" s="9">
        <v>1.350182626830589</v>
      </c>
      <c r="BG115" s="9">
        <v>1.3141783689815587</v>
      </c>
      <c r="BH115" s="9">
        <v>0.97153860951814597</v>
      </c>
      <c r="BI115" s="17">
        <v>0.78914967351611298</v>
      </c>
    </row>
    <row r="116" spans="1:61" x14ac:dyDescent="0.2">
      <c r="A116" s="50" t="s">
        <v>122</v>
      </c>
      <c r="B116" s="50">
        <f t="shared" si="30"/>
        <v>1975</v>
      </c>
      <c r="D116" s="79"/>
      <c r="F116" s="327">
        <f t="shared" si="31"/>
        <v>16991.995522892263</v>
      </c>
      <c r="G116" s="327">
        <f t="shared" si="31"/>
        <v>4627.0534341733819</v>
      </c>
      <c r="H116" s="327">
        <f t="shared" si="31"/>
        <v>1603.3224220020822</v>
      </c>
      <c r="I116" s="327">
        <f t="shared" si="39"/>
        <v>23222.371379067725</v>
      </c>
      <c r="J116" s="83"/>
      <c r="K116" s="84">
        <f t="shared" si="32"/>
        <v>27.494408191744817</v>
      </c>
      <c r="L116" s="84">
        <f t="shared" si="32"/>
        <v>3.9263535473252897</v>
      </c>
      <c r="M116" s="84">
        <f t="shared" si="32"/>
        <v>1.2974378574050534</v>
      </c>
      <c r="N116" s="84">
        <f t="shared" si="40"/>
        <v>32.718199596475159</v>
      </c>
      <c r="P116" s="79">
        <f t="shared" si="33"/>
        <v>105.96142395700957</v>
      </c>
      <c r="R116" s="84">
        <f t="shared" si="34"/>
        <v>75.208158435759927</v>
      </c>
      <c r="T116" s="84">
        <f t="shared" si="35"/>
        <v>77.052423520795301</v>
      </c>
      <c r="V116" s="119">
        <f t="shared" si="41"/>
        <v>0.97606480106965576</v>
      </c>
      <c r="X116" s="51">
        <f t="shared" si="36"/>
        <v>1618.0800044764198</v>
      </c>
      <c r="Y116" s="51">
        <f t="shared" si="36"/>
        <v>848.5645569439439</v>
      </c>
      <c r="Z116" s="51">
        <f t="shared" si="36"/>
        <v>809.21830793392871</v>
      </c>
      <c r="AA116" s="51">
        <f t="shared" si="36"/>
        <v>1408.9086365213686</v>
      </c>
      <c r="AC116" s="71">
        <f t="shared" si="37"/>
        <v>1.1649195180188412</v>
      </c>
      <c r="AD116" s="71"/>
      <c r="AF116" s="73">
        <f t="shared" si="42"/>
        <v>0.78265333733348941</v>
      </c>
      <c r="AG116" s="73">
        <f t="shared" si="43"/>
        <v>1.1294013474615017</v>
      </c>
      <c r="AH116" s="73">
        <f>Wgted_Floorspace!AB147</f>
        <v>0.9917388217909382</v>
      </c>
      <c r="AI116" s="73">
        <f t="shared" si="38"/>
        <v>0.97928746924057331</v>
      </c>
      <c r="AJ116" s="73">
        <f t="shared" si="44"/>
        <v>0.99001592899768487</v>
      </c>
      <c r="AK116" s="73">
        <f t="shared" si="45"/>
        <v>1.1746232903489282</v>
      </c>
      <c r="AL116" s="73">
        <f t="shared" si="46"/>
        <v>0.88392973377968409</v>
      </c>
      <c r="AM116" s="73">
        <f t="shared" si="47"/>
        <v>0.8839297337796842</v>
      </c>
      <c r="AN116" s="73"/>
      <c r="AO116" s="73">
        <f t="shared" si="48"/>
        <v>0.96150089713103415</v>
      </c>
      <c r="AR116" s="53"/>
      <c r="BD116"/>
      <c r="BE116"/>
      <c r="BF116"/>
      <c r="BG116"/>
      <c r="BH116"/>
      <c r="BI116"/>
    </row>
    <row r="117" spans="1:61" x14ac:dyDescent="0.2">
      <c r="A117" s="50" t="s">
        <v>122</v>
      </c>
      <c r="B117" s="50">
        <f t="shared" si="30"/>
        <v>1976</v>
      </c>
      <c r="D117" s="79"/>
      <c r="F117" s="327">
        <f t="shared" si="31"/>
        <v>17249.726040406371</v>
      </c>
      <c r="G117" s="327">
        <f t="shared" si="31"/>
        <v>4881.9657666335888</v>
      </c>
      <c r="H117" s="327">
        <f t="shared" si="31"/>
        <v>1780.6462545948232</v>
      </c>
      <c r="I117" s="327">
        <f t="shared" si="39"/>
        <v>23912.338061634782</v>
      </c>
      <c r="J117" s="83"/>
      <c r="K117" s="84">
        <f t="shared" si="32"/>
        <v>28.040372172642385</v>
      </c>
      <c r="L117" s="84">
        <f t="shared" si="32"/>
        <v>4.1513969128491315</v>
      </c>
      <c r="M117" s="84">
        <f t="shared" si="32"/>
        <v>1.4535735880989955</v>
      </c>
      <c r="N117" s="84">
        <f t="shared" si="40"/>
        <v>33.645342673590513</v>
      </c>
      <c r="P117" s="79">
        <f t="shared" si="33"/>
        <v>108.58472277848369</v>
      </c>
      <c r="R117" s="84">
        <f t="shared" si="34"/>
        <v>77.173076362990898</v>
      </c>
      <c r="T117" s="84">
        <f t="shared" si="35"/>
        <v>76.56319556262882</v>
      </c>
      <c r="V117" s="119">
        <f t="shared" si="41"/>
        <v>1.0079657176777999</v>
      </c>
      <c r="X117" s="51">
        <f t="shared" si="36"/>
        <v>1625.554638198869</v>
      </c>
      <c r="Y117" s="51">
        <f t="shared" si="36"/>
        <v>850.35354840510718</v>
      </c>
      <c r="Z117" s="51">
        <f t="shared" si="36"/>
        <v>816.31799934892103</v>
      </c>
      <c r="AA117" s="51">
        <f t="shared" si="36"/>
        <v>1407.0285635335454</v>
      </c>
      <c r="AC117" s="71">
        <f t="shared" si="37"/>
        <v>1.1575231095583749</v>
      </c>
      <c r="AD117" s="71"/>
      <c r="AF117" s="73">
        <f t="shared" si="42"/>
        <v>0.80590698003626593</v>
      </c>
      <c r="AG117" s="73">
        <f t="shared" si="43"/>
        <v>1.1573620629098811</v>
      </c>
      <c r="AH117" s="73">
        <f>Wgted_Floorspace!AB148</f>
        <v>0.99534953138972859</v>
      </c>
      <c r="AI117" s="73">
        <f t="shared" si="38"/>
        <v>0.97798069045413705</v>
      </c>
      <c r="AJ117" s="73">
        <f t="shared" si="44"/>
        <v>1.0223728130458327</v>
      </c>
      <c r="AK117" s="73">
        <f t="shared" si="45"/>
        <v>1.1629312849951476</v>
      </c>
      <c r="AL117" s="73">
        <f t="shared" si="46"/>
        <v>0.93272616492824501</v>
      </c>
      <c r="AM117" s="73">
        <f t="shared" si="47"/>
        <v>0.93272616492824512</v>
      </c>
      <c r="AN117" s="73"/>
      <c r="AO117" s="73">
        <f t="shared" si="48"/>
        <v>0.9952110480153693</v>
      </c>
      <c r="AR117" s="53"/>
      <c r="BD117" s="1" t="s">
        <v>579</v>
      </c>
      <c r="BE117"/>
      <c r="BF117"/>
      <c r="BG117"/>
      <c r="BH117"/>
      <c r="BI117"/>
    </row>
    <row r="118" spans="1:61" x14ac:dyDescent="0.2">
      <c r="A118" s="50" t="s">
        <v>122</v>
      </c>
      <c r="B118" s="50">
        <f t="shared" si="30"/>
        <v>1977</v>
      </c>
      <c r="D118" s="79"/>
      <c r="F118" s="327">
        <f t="shared" si="31"/>
        <v>17598.284505920852</v>
      </c>
      <c r="G118" s="327">
        <f t="shared" si="31"/>
        <v>5179.0560758850052</v>
      </c>
      <c r="H118" s="327">
        <f t="shared" si="31"/>
        <v>1815.4406357079481</v>
      </c>
      <c r="I118" s="327">
        <f t="shared" si="39"/>
        <v>24592.781217513806</v>
      </c>
      <c r="J118" s="83"/>
      <c r="K118" s="84">
        <f t="shared" si="32"/>
        <v>28.744518840819278</v>
      </c>
      <c r="L118" s="84">
        <f t="shared" si="32"/>
        <v>4.4145719996677437</v>
      </c>
      <c r="M118" s="84">
        <f t="shared" si="32"/>
        <v>1.4968792300908857</v>
      </c>
      <c r="N118" s="84">
        <f t="shared" si="40"/>
        <v>34.655970070577908</v>
      </c>
      <c r="P118" s="79">
        <f t="shared" si="33"/>
        <v>111.66914301257546</v>
      </c>
      <c r="R118" s="84">
        <f t="shared" si="34"/>
        <v>79.243339524552326</v>
      </c>
      <c r="T118" s="84">
        <f t="shared" si="35"/>
        <v>77.635949632035278</v>
      </c>
      <c r="V118" s="119">
        <f t="shared" si="41"/>
        <v>1.0207041956739817</v>
      </c>
      <c r="X118" s="51">
        <f t="shared" si="36"/>
        <v>1633.3705044459496</v>
      </c>
      <c r="Y118" s="51">
        <f t="shared" si="36"/>
        <v>852.38930318269922</v>
      </c>
      <c r="Z118" s="51">
        <f t="shared" si="36"/>
        <v>824.52667448812713</v>
      </c>
      <c r="AA118" s="51">
        <f t="shared" si="36"/>
        <v>1409.1927937738728</v>
      </c>
      <c r="AC118" s="71">
        <f t="shared" si="37"/>
        <v>1.173741576108599</v>
      </c>
      <c r="AD118" s="71"/>
      <c r="AF118" s="73">
        <f t="shared" si="42"/>
        <v>0.82883965552066896</v>
      </c>
      <c r="AG118" s="73">
        <f t="shared" si="43"/>
        <v>1.1902376910246382</v>
      </c>
      <c r="AH118" s="73">
        <f>Wgted_Floorspace!AB149</f>
        <v>0.9954150746885615</v>
      </c>
      <c r="AI118" s="73">
        <f t="shared" si="38"/>
        <v>0.97948497788624267</v>
      </c>
      <c r="AJ118" s="73">
        <f t="shared" si="44"/>
        <v>1.035293365158342</v>
      </c>
      <c r="AK118" s="73">
        <f t="shared" si="45"/>
        <v>1.1791478810744669</v>
      </c>
      <c r="AL118" s="73">
        <f t="shared" si="46"/>
        <v>0.98651619781657751</v>
      </c>
      <c r="AM118" s="73">
        <f t="shared" si="47"/>
        <v>0.98651619781657751</v>
      </c>
      <c r="AN118" s="73"/>
      <c r="AO118" s="73">
        <f t="shared" si="48"/>
        <v>1.0094049356557941</v>
      </c>
      <c r="AR118" s="53"/>
      <c r="BD118" s="343"/>
      <c r="BE118" s="344"/>
      <c r="BF118" s="344"/>
      <c r="BG118" s="344"/>
      <c r="BH118" s="344"/>
      <c r="BI118" s="344"/>
    </row>
    <row r="119" spans="1:61" ht="38.25" customHeight="1" thickBot="1" x14ac:dyDescent="0.25">
      <c r="A119" s="50" t="s">
        <v>122</v>
      </c>
      <c r="B119" s="50">
        <f>B118+1</f>
        <v>1978</v>
      </c>
      <c r="D119" s="79"/>
      <c r="F119" s="327">
        <f t="shared" si="31"/>
        <v>18119.099255827172</v>
      </c>
      <c r="G119" s="327">
        <f t="shared" si="31"/>
        <v>5374.8542500784179</v>
      </c>
      <c r="H119" s="327">
        <f t="shared" si="31"/>
        <v>1847.009643287691</v>
      </c>
      <c r="I119" s="327">
        <f t="shared" si="39"/>
        <v>25340.963149193281</v>
      </c>
      <c r="J119" s="83"/>
      <c r="K119" s="84">
        <f t="shared" si="32"/>
        <v>29.736375171826555</v>
      </c>
      <c r="L119" s="84">
        <f t="shared" si="32"/>
        <v>4.5929897617139854</v>
      </c>
      <c r="M119" s="84">
        <f t="shared" si="32"/>
        <v>1.5368312946649518</v>
      </c>
      <c r="N119" s="84">
        <f t="shared" si="40"/>
        <v>35.866196228205489</v>
      </c>
      <c r="P119" s="79">
        <f t="shared" si="33"/>
        <v>108.87097419380368</v>
      </c>
      <c r="R119" s="84">
        <f t="shared" si="34"/>
        <v>76.921882864521123</v>
      </c>
      <c r="T119" s="84">
        <f t="shared" si="35"/>
        <v>74.284750391027728</v>
      </c>
      <c r="V119" s="119">
        <f t="shared" si="41"/>
        <v>1.0355003208547082</v>
      </c>
      <c r="X119" s="51">
        <f t="shared" si="36"/>
        <v>1641.161889560444</v>
      </c>
      <c r="Y119" s="51">
        <f t="shared" si="36"/>
        <v>854.53289484956258</v>
      </c>
      <c r="Z119" s="51">
        <f t="shared" si="36"/>
        <v>832.06457543414922</v>
      </c>
      <c r="AA119" s="51">
        <f t="shared" si="36"/>
        <v>1415.344634576262</v>
      </c>
      <c r="AC119" s="71">
        <f t="shared" si="37"/>
        <v>1.1230763636955718</v>
      </c>
      <c r="AD119" s="71"/>
      <c r="AF119" s="73">
        <f t="shared" si="42"/>
        <v>0.85405530108085403</v>
      </c>
      <c r="AG119" s="73">
        <f t="shared" si="43"/>
        <v>1.1604131047145505</v>
      </c>
      <c r="AH119" s="73">
        <f>Wgted_Floorspace!AB150</f>
        <v>0.99495964044372842</v>
      </c>
      <c r="AI119" s="73">
        <f t="shared" si="38"/>
        <v>0.98376092627237588</v>
      </c>
      <c r="AJ119" s="73">
        <f t="shared" si="44"/>
        <v>1.0503009748993244</v>
      </c>
      <c r="AK119" s="73">
        <f t="shared" si="45"/>
        <v>1.1287657489249581</v>
      </c>
      <c r="AL119" s="73">
        <f t="shared" si="46"/>
        <v>0.99105696352515416</v>
      </c>
      <c r="AM119" s="73">
        <f t="shared" si="47"/>
        <v>0.99105696352515404</v>
      </c>
      <c r="AN119" s="73"/>
      <c r="AO119" s="73">
        <f t="shared" si="48"/>
        <v>1.0280371333199414</v>
      </c>
      <c r="AR119" s="53"/>
      <c r="BD119" s="95"/>
      <c r="BE119" s="253" t="s">
        <v>415</v>
      </c>
      <c r="BF119" s="253" t="s">
        <v>419</v>
      </c>
      <c r="BG119" s="253" t="s">
        <v>416</v>
      </c>
      <c r="BH119" s="342" t="s">
        <v>698</v>
      </c>
      <c r="BI119" s="253" t="s">
        <v>588</v>
      </c>
    </row>
    <row r="120" spans="1:61" x14ac:dyDescent="0.2">
      <c r="A120" s="50" t="s">
        <v>122</v>
      </c>
      <c r="B120" s="50">
        <f t="shared" ref="B120:B141" si="49">B119+1</f>
        <v>1979</v>
      </c>
      <c r="D120" s="79"/>
      <c r="F120" s="327">
        <f t="shared" si="31"/>
        <v>18578.657172921739</v>
      </c>
      <c r="G120" s="327">
        <f t="shared" si="31"/>
        <v>5383.280785775125</v>
      </c>
      <c r="H120" s="327">
        <f t="shared" si="31"/>
        <v>1887.8768024197154</v>
      </c>
      <c r="I120" s="327">
        <f t="shared" si="39"/>
        <v>25849.81476111658</v>
      </c>
      <c r="J120" s="83"/>
      <c r="K120" s="84">
        <f t="shared" si="32"/>
        <v>30.621237986587786</v>
      </c>
      <c r="L120" s="84">
        <f t="shared" si="32"/>
        <v>4.6112863786663256</v>
      </c>
      <c r="M120" s="84">
        <f t="shared" si="32"/>
        <v>1.5854307423370395</v>
      </c>
      <c r="N120" s="84">
        <f t="shared" si="40"/>
        <v>36.817955107591153</v>
      </c>
      <c r="P120" s="79">
        <f t="shared" si="33"/>
        <v>107.36996210687803</v>
      </c>
      <c r="R120" s="84">
        <f t="shared" si="34"/>
        <v>75.384241826039116</v>
      </c>
      <c r="T120" s="84">
        <f t="shared" si="35"/>
        <v>74.835979924078117</v>
      </c>
      <c r="V120" s="119">
        <f t="shared" si="41"/>
        <v>1.0073261805687213</v>
      </c>
      <c r="X120" s="51">
        <f t="shared" si="36"/>
        <v>1648.1943609583379</v>
      </c>
      <c r="Y120" s="51">
        <f t="shared" si="36"/>
        <v>856.59406636400411</v>
      </c>
      <c r="Z120" s="51">
        <f t="shared" si="36"/>
        <v>839.79565843754904</v>
      </c>
      <c r="AA120" s="51">
        <f t="shared" si="36"/>
        <v>1424.3024736476218</v>
      </c>
      <c r="AC120" s="71">
        <f t="shared" si="37"/>
        <v>1.1314101449397855</v>
      </c>
      <c r="AD120" s="71"/>
      <c r="AF120" s="73">
        <f t="shared" si="42"/>
        <v>0.87120490246214433</v>
      </c>
      <c r="AG120" s="73">
        <f t="shared" si="43"/>
        <v>1.1444144043364053</v>
      </c>
      <c r="AH120" s="73">
        <f>Wgted_Floorspace!AB151</f>
        <v>0.99477588116227089</v>
      </c>
      <c r="AI120" s="73">
        <f t="shared" si="38"/>
        <v>0.98998723458411653</v>
      </c>
      <c r="AJ120" s="73">
        <f t="shared" si="44"/>
        <v>1.0217241348797119</v>
      </c>
      <c r="AK120" s="73">
        <f t="shared" si="45"/>
        <v>1.1373518059342924</v>
      </c>
      <c r="AL120" s="73">
        <f t="shared" si="46"/>
        <v>0.997019439506171</v>
      </c>
      <c r="AM120" s="73">
        <f t="shared" si="47"/>
        <v>0.997019439506171</v>
      </c>
      <c r="AN120" s="73"/>
      <c r="AO120" s="73">
        <f t="shared" si="48"/>
        <v>1.006209686717217</v>
      </c>
      <c r="AR120" s="53"/>
      <c r="BD120" s="95">
        <v>1985</v>
      </c>
      <c r="BE120" s="9">
        <f t="shared" ref="BE120:BE144" si="50">AM126</f>
        <v>1</v>
      </c>
      <c r="BF120" s="9">
        <f t="shared" ref="BF120:BF144" si="51">AF126</f>
        <v>1</v>
      </c>
      <c r="BG120" s="9">
        <f t="shared" ref="BG120:BG144" si="52">AI126</f>
        <v>1</v>
      </c>
      <c r="BH120" s="9">
        <f>AO126/AI126</f>
        <v>1</v>
      </c>
      <c r="BI120" s="9">
        <f t="shared" ref="BI120:BI144" si="53">AK126</f>
        <v>1</v>
      </c>
    </row>
    <row r="121" spans="1:61" x14ac:dyDescent="0.2">
      <c r="A121" s="50" t="s">
        <v>122</v>
      </c>
      <c r="B121" s="50">
        <f t="shared" si="49"/>
        <v>1980</v>
      </c>
      <c r="D121" s="79">
        <f t="shared" ref="D121:D153" si="54">D195+D272</f>
        <v>2641.4632950286232</v>
      </c>
      <c r="F121" s="327">
        <f t="shared" si="31"/>
        <v>19025.845870935504</v>
      </c>
      <c r="G121" s="327">
        <f t="shared" si="31"/>
        <v>5534.0241111662435</v>
      </c>
      <c r="H121" s="327">
        <f t="shared" si="31"/>
        <v>2034.5201088884928</v>
      </c>
      <c r="I121" s="327">
        <f t="shared" si="39"/>
        <v>26594.39009099024</v>
      </c>
      <c r="J121" s="83"/>
      <c r="K121" s="84">
        <f t="shared" si="32"/>
        <v>31.49568970202165</v>
      </c>
      <c r="L121" s="84">
        <f t="shared" si="32"/>
        <v>4.7508762734625805</v>
      </c>
      <c r="M121" s="84">
        <f t="shared" si="32"/>
        <v>1.7233974296154144</v>
      </c>
      <c r="N121" s="84">
        <f t="shared" si="40"/>
        <v>37.969963405099648</v>
      </c>
      <c r="P121" s="79">
        <f t="shared" si="33"/>
        <v>99.324078724539319</v>
      </c>
      <c r="R121" s="84">
        <f t="shared" si="34"/>
        <v>69.567180427512739</v>
      </c>
      <c r="T121" s="84">
        <f t="shared" si="35"/>
        <v>68.191147332642458</v>
      </c>
      <c r="V121" s="119">
        <f t="shared" si="41"/>
        <v>1.0201790576738337</v>
      </c>
      <c r="X121" s="51">
        <f t="shared" si="36"/>
        <v>1655.4160017734341</v>
      </c>
      <c r="Y121" s="51">
        <f t="shared" si="36"/>
        <v>858.48492489877822</v>
      </c>
      <c r="Z121" s="51">
        <f t="shared" si="36"/>
        <v>847.07810067158675</v>
      </c>
      <c r="AA121" s="51">
        <f t="shared" si="36"/>
        <v>1427.7433426820069</v>
      </c>
      <c r="AC121" s="71">
        <f t="shared" si="37"/>
        <v>1.0309500318631084</v>
      </c>
      <c r="AD121" s="71"/>
      <c r="AF121" s="73">
        <f t="shared" si="42"/>
        <v>0.89629899631283005</v>
      </c>
      <c r="AG121" s="73">
        <f t="shared" si="43"/>
        <v>1.0586564823098175</v>
      </c>
      <c r="AH121" s="73">
        <f>Wgted_Floorspace!AB152</f>
        <v>0.99685239150827087</v>
      </c>
      <c r="AI121" s="73">
        <f t="shared" si="38"/>
        <v>0.99237887293547966</v>
      </c>
      <c r="AJ121" s="73">
        <f t="shared" si="44"/>
        <v>1.0347607212350096</v>
      </c>
      <c r="AK121" s="73">
        <f t="shared" si="45"/>
        <v>1.0342053052641491</v>
      </c>
      <c r="AL121" s="73">
        <f t="shared" si="46"/>
        <v>0.9488727425343606</v>
      </c>
      <c r="AM121" s="73">
        <f t="shared" si="47"/>
        <v>0.94887274253436071</v>
      </c>
      <c r="AN121" s="73"/>
      <c r="AO121" s="73">
        <f t="shared" si="48"/>
        <v>1.0236424788397533</v>
      </c>
      <c r="AR121" s="53"/>
      <c r="BD121" s="95">
        <v>1986</v>
      </c>
      <c r="BE121" s="9">
        <f t="shared" si="50"/>
        <v>0.99826860072823709</v>
      </c>
      <c r="BF121" s="9">
        <f t="shared" si="51"/>
        <v>1.020948248863683</v>
      </c>
      <c r="BG121" s="9">
        <f t="shared" si="52"/>
        <v>1.0074415264116179</v>
      </c>
      <c r="BH121" s="9">
        <f t="shared" ref="BH121:BH144" si="55">AO127/AI127</f>
        <v>0.99362334686673326</v>
      </c>
      <c r="BI121" s="9">
        <f t="shared" si="53"/>
        <v>0.97679189367178654</v>
      </c>
    </row>
    <row r="122" spans="1:61" x14ac:dyDescent="0.2">
      <c r="A122" s="50" t="s">
        <v>122</v>
      </c>
      <c r="B122" s="50">
        <f t="shared" si="49"/>
        <v>1981</v>
      </c>
      <c r="D122" s="79">
        <f t="shared" si="54"/>
        <v>2532.719867030095</v>
      </c>
      <c r="F122" s="327">
        <f t="shared" si="31"/>
        <v>19706.125472323602</v>
      </c>
      <c r="G122" s="327">
        <f t="shared" si="31"/>
        <v>5989.947764673946</v>
      </c>
      <c r="H122" s="327">
        <f t="shared" si="31"/>
        <v>2103.8960556645948</v>
      </c>
      <c r="I122" s="327">
        <f t="shared" si="39"/>
        <v>27799.969292662143</v>
      </c>
      <c r="J122" s="83"/>
      <c r="K122" s="84">
        <f t="shared" si="32"/>
        <v>32.678241347319037</v>
      </c>
      <c r="L122" s="84">
        <f t="shared" si="32"/>
        <v>5.1489286956621267</v>
      </c>
      <c r="M122" s="84">
        <f t="shared" si="32"/>
        <v>1.7917145842400111</v>
      </c>
      <c r="N122" s="84">
        <f t="shared" si="40"/>
        <v>39.618884627221178</v>
      </c>
      <c r="P122" s="79">
        <f t="shared" si="33"/>
        <v>91.105131821084825</v>
      </c>
      <c r="R122" s="84">
        <f t="shared" si="34"/>
        <v>63.92708656139007</v>
      </c>
      <c r="T122" s="84">
        <f t="shared" si="35"/>
        <v>63.938237321817063</v>
      </c>
      <c r="V122" s="119">
        <f t="shared" si="41"/>
        <v>0.999825601066059</v>
      </c>
      <c r="X122" s="51">
        <f t="shared" si="36"/>
        <v>1658.2783557942028</v>
      </c>
      <c r="Y122" s="51">
        <f t="shared" si="36"/>
        <v>859.59492435446987</v>
      </c>
      <c r="Z122" s="51">
        <f t="shared" si="36"/>
        <v>851.61744536567926</v>
      </c>
      <c r="AA122" s="51">
        <f t="shared" si="36"/>
        <v>1425.1413089754262</v>
      </c>
      <c r="AC122" s="71">
        <f t="shared" si="37"/>
        <v>0.96665227646997487</v>
      </c>
      <c r="AD122" s="71"/>
      <c r="AF122" s="73">
        <f t="shared" si="42"/>
        <v>0.9369301002688567</v>
      </c>
      <c r="AG122" s="73">
        <f t="shared" si="43"/>
        <v>0.97105394394413713</v>
      </c>
      <c r="AH122" s="73">
        <f>Wgted_Floorspace!AB153</f>
        <v>0.99687837005053548</v>
      </c>
      <c r="AI122" s="73">
        <f t="shared" si="38"/>
        <v>0.99057028227364119</v>
      </c>
      <c r="AJ122" s="73">
        <f t="shared" si="44"/>
        <v>1.0141163477981459</v>
      </c>
      <c r="AK122" s="73">
        <f t="shared" si="45"/>
        <v>0.96967925627774598</v>
      </c>
      <c r="AL122" s="73">
        <f t="shared" si="46"/>
        <v>0.90980966906604921</v>
      </c>
      <c r="AM122" s="73">
        <f t="shared" si="47"/>
        <v>0.90980966906604921</v>
      </c>
      <c r="AN122" s="73"/>
      <c r="AO122" s="73">
        <f t="shared" si="48"/>
        <v>1.0014176725525388</v>
      </c>
      <c r="AR122" s="53"/>
      <c r="BD122" s="95">
        <v>1987</v>
      </c>
      <c r="BE122" s="9">
        <f t="shared" si="50"/>
        <v>1.0305624029718019</v>
      </c>
      <c r="BF122" s="9">
        <f t="shared" si="51"/>
        <v>1.041865517432377</v>
      </c>
      <c r="BG122" s="9">
        <f t="shared" si="52"/>
        <v>1.0222148053249047</v>
      </c>
      <c r="BH122" s="9">
        <f t="shared" si="55"/>
        <v>1.0213102155444866</v>
      </c>
      <c r="BI122" s="9">
        <f t="shared" si="53"/>
        <v>0.94746415243412108</v>
      </c>
    </row>
    <row r="123" spans="1:61" x14ac:dyDescent="0.2">
      <c r="A123" s="50" t="s">
        <v>122</v>
      </c>
      <c r="B123" s="50">
        <f t="shared" si="49"/>
        <v>1982</v>
      </c>
      <c r="D123" s="79">
        <f t="shared" si="54"/>
        <v>2618.5448904211471</v>
      </c>
      <c r="F123" s="327">
        <f t="shared" si="31"/>
        <v>19795.612594444035</v>
      </c>
      <c r="G123" s="327">
        <f t="shared" si="31"/>
        <v>6080.8907777813774</v>
      </c>
      <c r="H123" s="327">
        <f t="shared" si="31"/>
        <v>2179.5249207323927</v>
      </c>
      <c r="I123" s="327">
        <f t="shared" si="39"/>
        <v>28056.028292957806</v>
      </c>
      <c r="J123" s="83"/>
      <c r="K123" s="84">
        <f t="shared" si="32"/>
        <v>32.89929949751761</v>
      </c>
      <c r="L123" s="84">
        <f t="shared" si="32"/>
        <v>5.2315877141141547</v>
      </c>
      <c r="M123" s="84">
        <f t="shared" si="32"/>
        <v>1.8653163977671654</v>
      </c>
      <c r="N123" s="84">
        <f t="shared" si="40"/>
        <v>39.996203609398933</v>
      </c>
      <c r="P123" s="79">
        <f t="shared" si="33"/>
        <v>93.332700661640501</v>
      </c>
      <c r="R123" s="84">
        <f t="shared" si="34"/>
        <v>65.469835987278572</v>
      </c>
      <c r="T123" s="84">
        <f t="shared" si="35"/>
        <v>65.486509613436453</v>
      </c>
      <c r="V123" s="119">
        <f t="shared" si="41"/>
        <v>0.99974538838218274</v>
      </c>
      <c r="X123" s="51">
        <f t="shared" si="36"/>
        <v>1661.9490475758928</v>
      </c>
      <c r="Y123" s="51">
        <f t="shared" si="36"/>
        <v>860.33245872949351</v>
      </c>
      <c r="Z123" s="51">
        <f t="shared" si="36"/>
        <v>855.83623294399274</v>
      </c>
      <c r="AA123" s="51">
        <f t="shared" si="36"/>
        <v>1425.5832362215776</v>
      </c>
      <c r="AC123" s="71">
        <f t="shared" si="37"/>
        <v>0.99005988040119219</v>
      </c>
      <c r="AD123" s="71"/>
      <c r="AF123" s="73">
        <f t="shared" si="42"/>
        <v>0.94555994378760777</v>
      </c>
      <c r="AG123" s="73">
        <f t="shared" si="43"/>
        <v>0.99479672840414546</v>
      </c>
      <c r="AH123" s="73">
        <f>Wgted_Floorspace!AB154</f>
        <v>0.99817501225023453</v>
      </c>
      <c r="AI123" s="73">
        <f t="shared" si="38"/>
        <v>0.99087745181129172</v>
      </c>
      <c r="AJ123" s="73">
        <f t="shared" si="44"/>
        <v>1.0140349886151714</v>
      </c>
      <c r="AK123" s="73">
        <f t="shared" si="45"/>
        <v>0.99187003105723137</v>
      </c>
      <c r="AL123" s="73">
        <f t="shared" si="46"/>
        <v>0.94063993858992001</v>
      </c>
      <c r="AM123" s="73">
        <f t="shared" si="47"/>
        <v>0.9406399385899199</v>
      </c>
      <c r="AN123" s="73"/>
      <c r="AO123" s="73">
        <f t="shared" si="48"/>
        <v>1.0029506863351789</v>
      </c>
      <c r="AR123" s="53"/>
      <c r="BD123" s="95">
        <v>1988</v>
      </c>
      <c r="BE123" s="9">
        <f t="shared" si="50"/>
        <v>1.0707869416823583</v>
      </c>
      <c r="BF123" s="9">
        <f t="shared" si="51"/>
        <v>1.0610563000296895</v>
      </c>
      <c r="BG123" s="9">
        <f t="shared" si="52"/>
        <v>1.0344241239300027</v>
      </c>
      <c r="BH123" s="9">
        <f t="shared" si="55"/>
        <v>1.0372559924230522</v>
      </c>
      <c r="BI123" s="9">
        <f t="shared" si="53"/>
        <v>0.94054600964168289</v>
      </c>
    </row>
    <row r="124" spans="1:61" x14ac:dyDescent="0.2">
      <c r="A124" s="50" t="s">
        <v>122</v>
      </c>
      <c r="B124" s="50">
        <f t="shared" si="49"/>
        <v>1983</v>
      </c>
      <c r="D124" s="79">
        <f t="shared" si="54"/>
        <v>2564.1740458638524</v>
      </c>
      <c r="F124" s="327">
        <f t="shared" si="31"/>
        <v>19934.155033266452</v>
      </c>
      <c r="G124" s="327">
        <f t="shared" si="31"/>
        <v>6192.1646805046294</v>
      </c>
      <c r="H124" s="327">
        <f t="shared" si="31"/>
        <v>2274.2932779573407</v>
      </c>
      <c r="I124" s="327">
        <f t="shared" si="39"/>
        <v>28400.612991728423</v>
      </c>
      <c r="J124" s="83"/>
      <c r="K124" s="84">
        <f t="shared" si="32"/>
        <v>33.206882357825791</v>
      </c>
      <c r="L124" s="84">
        <f t="shared" si="32"/>
        <v>5.332333426591827</v>
      </c>
      <c r="M124" s="84">
        <f t="shared" si="32"/>
        <v>1.95592495363875</v>
      </c>
      <c r="N124" s="84">
        <f t="shared" si="40"/>
        <v>40.495140738056371</v>
      </c>
      <c r="P124" s="79">
        <f t="shared" si="33"/>
        <v>90.285869766637035</v>
      </c>
      <c r="R124" s="84">
        <f t="shared" si="34"/>
        <v>63.320536714522454</v>
      </c>
      <c r="T124" s="84">
        <f t="shared" si="35"/>
        <v>63.968408244958425</v>
      </c>
      <c r="V124" s="119">
        <f t="shared" si="41"/>
        <v>0.9898720079456248</v>
      </c>
      <c r="X124" s="51">
        <f t="shared" si="36"/>
        <v>1665.8284387981128</v>
      </c>
      <c r="Y124" s="51">
        <f t="shared" si="36"/>
        <v>861.14205640882108</v>
      </c>
      <c r="Z124" s="51">
        <f t="shared" si="36"/>
        <v>860.01439330439678</v>
      </c>
      <c r="AA124" s="51">
        <f t="shared" si="36"/>
        <v>1425.8544613051288</v>
      </c>
      <c r="AC124" s="71">
        <f t="shared" si="37"/>
        <v>0.96710841653200075</v>
      </c>
      <c r="AD124" s="71"/>
      <c r="AF124" s="73">
        <f t="shared" si="42"/>
        <v>0.95717332986625658</v>
      </c>
      <c r="AG124" s="73">
        <f t="shared" si="43"/>
        <v>0.96232175034325829</v>
      </c>
      <c r="AH124" s="73">
        <f>Wgted_Floorspace!AB155</f>
        <v>0.99970692557768237</v>
      </c>
      <c r="AI124" s="73">
        <f t="shared" si="38"/>
        <v>0.99106597171867283</v>
      </c>
      <c r="AJ124" s="73">
        <f t="shared" si="44"/>
        <v>1.0040204855877757</v>
      </c>
      <c r="AK124" s="73">
        <f t="shared" si="45"/>
        <v>0.96739193436431914</v>
      </c>
      <c r="AL124" s="73">
        <f t="shared" si="46"/>
        <v>0.92110871417878104</v>
      </c>
      <c r="AM124" s="73">
        <f t="shared" si="47"/>
        <v>0.92110871417878093</v>
      </c>
      <c r="AN124" s="73"/>
      <c r="AO124" s="73">
        <f t="shared" si="48"/>
        <v>0.99475891431285035</v>
      </c>
      <c r="AR124" s="53"/>
      <c r="BD124" s="95">
        <v>1989</v>
      </c>
      <c r="BE124" s="9">
        <f t="shared" si="50"/>
        <v>1.091066015478944</v>
      </c>
      <c r="BF124" s="9">
        <f t="shared" si="51"/>
        <v>1.079303837606141</v>
      </c>
      <c r="BG124" s="9">
        <f t="shared" si="52"/>
        <v>1.0462502776430807</v>
      </c>
      <c r="BH124" s="9">
        <f t="shared" si="55"/>
        <v>1.0288480855424496</v>
      </c>
      <c r="BI124" s="9">
        <f t="shared" si="53"/>
        <v>0.93911865428497476</v>
      </c>
    </row>
    <row r="125" spans="1:61" x14ac:dyDescent="0.2">
      <c r="A125" s="50" t="s">
        <v>122</v>
      </c>
      <c r="B125" s="50">
        <f t="shared" si="49"/>
        <v>1984</v>
      </c>
      <c r="D125" s="79">
        <f t="shared" si="54"/>
        <v>2832.6749832593923</v>
      </c>
      <c r="F125" s="327">
        <f t="shared" si="31"/>
        <v>20463.036404730548</v>
      </c>
      <c r="G125" s="327">
        <f t="shared" si="31"/>
        <v>6228.1664305705599</v>
      </c>
      <c r="H125" s="327">
        <f t="shared" si="31"/>
        <v>2344.7780178749404</v>
      </c>
      <c r="I125" s="327">
        <f t="shared" si="39"/>
        <v>29035.98085317605</v>
      </c>
      <c r="J125" s="83"/>
      <c r="K125" s="84">
        <f t="shared" si="32"/>
        <v>34.188035630913234</v>
      </c>
      <c r="L125" s="84">
        <f t="shared" si="32"/>
        <v>5.3692878327902633</v>
      </c>
      <c r="M125" s="84">
        <f t="shared" si="32"/>
        <v>2.0268062583831798</v>
      </c>
      <c r="N125" s="84">
        <f t="shared" si="40"/>
        <v>41.584129722086679</v>
      </c>
      <c r="P125" s="79">
        <f t="shared" si="33"/>
        <v>97.557406363613325</v>
      </c>
      <c r="R125" s="84">
        <f t="shared" si="34"/>
        <v>68.119135886469365</v>
      </c>
      <c r="T125" s="84">
        <f t="shared" si="35"/>
        <v>68.32895621279124</v>
      </c>
      <c r="V125" s="119">
        <f t="shared" si="41"/>
        <v>0.99692926194176812</v>
      </c>
      <c r="X125" s="51">
        <f t="shared" si="36"/>
        <v>1670.7215368590071</v>
      </c>
      <c r="Y125" s="51">
        <f t="shared" si="36"/>
        <v>862.09768037595381</v>
      </c>
      <c r="Z125" s="51">
        <f t="shared" si="36"/>
        <v>864.39153000080728</v>
      </c>
      <c r="AA125" s="51">
        <f t="shared" si="36"/>
        <v>1432.158601163221</v>
      </c>
      <c r="AC125" s="71">
        <f t="shared" si="37"/>
        <v>1.0330334998048831</v>
      </c>
      <c r="AD125" s="71"/>
      <c r="AF125" s="73">
        <f t="shared" si="42"/>
        <v>0.97858685258877498</v>
      </c>
      <c r="AG125" s="73">
        <f t="shared" si="43"/>
        <v>1.039826213043501</v>
      </c>
      <c r="AH125" s="73">
        <f>Wgted_Floorspace!AB156</f>
        <v>0.99986400836087919</v>
      </c>
      <c r="AI125" s="73">
        <f t="shared" si="38"/>
        <v>0.99544777832226661</v>
      </c>
      <c r="AJ125" s="73">
        <f t="shared" si="44"/>
        <v>1.0111786106052003</v>
      </c>
      <c r="AK125" s="73">
        <f t="shared" si="45"/>
        <v>1.0331740028310257</v>
      </c>
      <c r="AL125" s="73">
        <f t="shared" si="46"/>
        <v>1.0175602610615446</v>
      </c>
      <c r="AM125" s="73">
        <f t="shared" si="47"/>
        <v>1.0175602610615446</v>
      </c>
      <c r="AN125" s="73"/>
      <c r="AO125" s="73">
        <f t="shared" si="48"/>
        <v>1.0064386155616067</v>
      </c>
      <c r="AR125" s="53"/>
      <c r="BD125" s="95">
        <v>1990</v>
      </c>
      <c r="BE125" s="9">
        <f t="shared" si="50"/>
        <v>1.010349728229776</v>
      </c>
      <c r="BF125" s="9">
        <f t="shared" si="51"/>
        <v>1.0840542076405693</v>
      </c>
      <c r="BG125" s="9">
        <f t="shared" si="52"/>
        <v>1.0583504948292177</v>
      </c>
      <c r="BH125" s="9">
        <f t="shared" si="55"/>
        <v>0.95513502086784463</v>
      </c>
      <c r="BI125" s="9">
        <f t="shared" si="53"/>
        <v>0.92199049363583829</v>
      </c>
    </row>
    <row r="126" spans="1:61" x14ac:dyDescent="0.2">
      <c r="A126" s="50" t="s">
        <v>122</v>
      </c>
      <c r="B126" s="50">
        <f t="shared" si="49"/>
        <v>1985</v>
      </c>
      <c r="D126" s="79">
        <f t="shared" si="54"/>
        <v>2783.7908885162969</v>
      </c>
      <c r="F126" s="327">
        <f t="shared" ref="F126:H153" si="56">F51</f>
        <v>20997.953809162947</v>
      </c>
      <c r="G126" s="327">
        <f t="shared" si="56"/>
        <v>6258.1210116801039</v>
      </c>
      <c r="H126" s="327">
        <f t="shared" si="56"/>
        <v>2415.26275779254</v>
      </c>
      <c r="I126" s="327">
        <f t="shared" ref="I126:I151" si="57">SUM(F126:H126)</f>
        <v>29671.337578635594</v>
      </c>
      <c r="J126" s="83"/>
      <c r="K126" s="84">
        <f t="shared" ref="K126:M153" si="58">K51</f>
        <v>35.181403831253334</v>
      </c>
      <c r="L126" s="84">
        <f t="shared" si="58"/>
        <v>5.4014331706827328</v>
      </c>
      <c r="M126" s="84">
        <f t="shared" si="58"/>
        <v>2.1055513260585914</v>
      </c>
      <c r="N126" s="84">
        <f t="shared" ref="N126:N151" si="59">SUM(K126:M126)</f>
        <v>42.688388327994659</v>
      </c>
      <c r="P126" s="79">
        <f t="shared" si="33"/>
        <v>93.820876161670711</v>
      </c>
      <c r="R126" s="84">
        <f t="shared" si="34"/>
        <v>65.211899477842593</v>
      </c>
      <c r="T126" s="84">
        <f t="shared" si="35"/>
        <v>66.143988772578084</v>
      </c>
      <c r="V126" s="119">
        <f t="shared" ref="V126:V151" si="60">R126/T126</f>
        <v>0.98590817832380384</v>
      </c>
      <c r="X126" s="51">
        <f t="shared" si="36"/>
        <v>1675.4681980441881</v>
      </c>
      <c r="Y126" s="51">
        <f t="shared" si="36"/>
        <v>863.10781792195189</v>
      </c>
      <c r="Z126" s="51">
        <f t="shared" si="36"/>
        <v>871.76905256593579</v>
      </c>
      <c r="AA126" s="51">
        <f t="shared" si="36"/>
        <v>1438.7079185379159</v>
      </c>
      <c r="AC126" s="71">
        <f t="shared" si="37"/>
        <v>1</v>
      </c>
      <c r="AD126" s="71"/>
      <c r="AF126" s="73">
        <f t="shared" si="42"/>
        <v>1</v>
      </c>
      <c r="AG126" s="73">
        <f t="shared" si="43"/>
        <v>1</v>
      </c>
      <c r="AH126" s="73">
        <f>Wgted_Floorspace!AB157</f>
        <v>1</v>
      </c>
      <c r="AI126" s="73">
        <f t="shared" si="38"/>
        <v>1</v>
      </c>
      <c r="AJ126" s="73">
        <f t="shared" si="44"/>
        <v>1</v>
      </c>
      <c r="AK126" s="73">
        <f>AG126/(AH126*AI126*AJ126)</f>
        <v>1</v>
      </c>
      <c r="AL126" s="73">
        <f t="shared" ref="AL126:AL148" si="61">AF126*AH126*AI126*AJ126*AK126</f>
        <v>1</v>
      </c>
      <c r="AM126" s="73">
        <f t="shared" ref="AM126:AM148" si="62">AF126*AG126</f>
        <v>1</v>
      </c>
      <c r="AN126" s="73"/>
      <c r="AO126" s="73">
        <f t="shared" ref="AO126:AO148" si="63">AH126*AI126*AJ126</f>
        <v>1</v>
      </c>
      <c r="AR126" s="53"/>
      <c r="BD126" s="95">
        <v>1991</v>
      </c>
      <c r="BE126" s="9">
        <f t="shared" si="50"/>
        <v>1.0394235083170131</v>
      </c>
      <c r="BF126" s="9">
        <f t="shared" si="51"/>
        <v>1.0873200795411133</v>
      </c>
      <c r="BG126" s="9">
        <f t="shared" si="52"/>
        <v>1.0681276124335475</v>
      </c>
      <c r="BH126" s="9">
        <f t="shared" si="55"/>
        <v>0.99499937926131554</v>
      </c>
      <c r="BI126" s="9">
        <f t="shared" si="53"/>
        <v>0.8994751605772312</v>
      </c>
    </row>
    <row r="127" spans="1:61" x14ac:dyDescent="0.2">
      <c r="A127" s="50" t="s">
        <v>122</v>
      </c>
      <c r="B127" s="50">
        <f t="shared" si="49"/>
        <v>1986</v>
      </c>
      <c r="D127" s="79">
        <f t="shared" si="54"/>
        <v>2778.9710349991788</v>
      </c>
      <c r="F127" s="327">
        <f t="shared" si="56"/>
        <v>21522.9846078714</v>
      </c>
      <c r="G127" s="327">
        <f t="shared" si="56"/>
        <v>6284.1680367696572</v>
      </c>
      <c r="H127" s="327">
        <f t="shared" si="56"/>
        <v>2485.7474977101397</v>
      </c>
      <c r="I127" s="327">
        <f t="shared" si="57"/>
        <v>30292.900142351198</v>
      </c>
      <c r="J127" s="83"/>
      <c r="K127" s="84">
        <f t="shared" si="58"/>
        <v>36.170274752115283</v>
      </c>
      <c r="L127" s="84">
        <f t="shared" si="58"/>
        <v>5.5513462609644328</v>
      </c>
      <c r="M127" s="84">
        <f t="shared" si="58"/>
        <v>2.185335628948669</v>
      </c>
      <c r="N127" s="84">
        <f t="shared" si="59"/>
        <v>43.906956642028383</v>
      </c>
      <c r="P127" s="79">
        <f t="shared" si="33"/>
        <v>91.736711306621288</v>
      </c>
      <c r="R127" s="84">
        <f t="shared" ref="R127:R151" si="64">D127/N127</f>
        <v>63.292271829633187</v>
      </c>
      <c r="T127" s="84">
        <f t="shared" si="35"/>
        <v>64.618624754834784</v>
      </c>
      <c r="V127" s="119">
        <f t="shared" si="60"/>
        <v>0.97947413876055356</v>
      </c>
      <c r="X127" s="51">
        <f t="shared" si="36"/>
        <v>1680.5417748097573</v>
      </c>
      <c r="Y127" s="51">
        <f t="shared" si="36"/>
        <v>883.38603113134957</v>
      </c>
      <c r="Z127" s="51">
        <f t="shared" si="36"/>
        <v>879.14626524286598</v>
      </c>
      <c r="AA127" s="51">
        <f t="shared" si="36"/>
        <v>1449.4141015123196</v>
      </c>
      <c r="AC127" s="71">
        <f t="shared" si="37"/>
        <v>0.97693873553667987</v>
      </c>
      <c r="AD127" s="71"/>
      <c r="AF127" s="73">
        <f t="shared" si="42"/>
        <v>1.020948248863683</v>
      </c>
      <c r="AG127" s="73">
        <f t="shared" si="43"/>
        <v>0.97778570249697927</v>
      </c>
      <c r="AH127" s="73">
        <f>Wgted_Floorspace!AB158</f>
        <v>1.0001503307570885</v>
      </c>
      <c r="AI127" s="73">
        <f t="shared" si="38"/>
        <v>1.0074415264116179</v>
      </c>
      <c r="AJ127" s="73">
        <f t="shared" si="44"/>
        <v>0.99347399716859119</v>
      </c>
      <c r="AK127" s="73">
        <f t="shared" ref="AK127:AK151" si="65">AG127/(AH127*AI127*AJ127)</f>
        <v>0.97679189367178654</v>
      </c>
      <c r="AL127" s="73">
        <f t="shared" si="61"/>
        <v>0.9982686007282372</v>
      </c>
      <c r="AM127" s="73">
        <f t="shared" si="62"/>
        <v>0.99826860072823709</v>
      </c>
      <c r="AN127" s="73"/>
      <c r="AO127" s="73">
        <f t="shared" si="63"/>
        <v>1.0010174212456422</v>
      </c>
      <c r="AR127" s="53"/>
      <c r="BD127" s="95">
        <v>1992</v>
      </c>
      <c r="BE127" s="9">
        <f t="shared" si="50"/>
        <v>1.0548046587891551</v>
      </c>
      <c r="BF127" s="9">
        <f t="shared" si="51"/>
        <v>1.1098120785794587</v>
      </c>
      <c r="BG127" s="9">
        <f t="shared" si="52"/>
        <v>1.0810333588860452</v>
      </c>
      <c r="BH127" s="9">
        <f t="shared" si="55"/>
        <v>0.99788511460917717</v>
      </c>
      <c r="BI127" s="9">
        <f t="shared" si="53"/>
        <v>0.88105486186348148</v>
      </c>
    </row>
    <row r="128" spans="1:61" x14ac:dyDescent="0.2">
      <c r="A128" s="50" t="s">
        <v>122</v>
      </c>
      <c r="B128" s="50">
        <f t="shared" si="49"/>
        <v>1987</v>
      </c>
      <c r="D128" s="79">
        <f t="shared" si="54"/>
        <v>2868.8702274403618</v>
      </c>
      <c r="F128" s="327">
        <f t="shared" si="56"/>
        <v>22062.027647010753</v>
      </c>
      <c r="G128" s="327">
        <f t="shared" si="56"/>
        <v>6303.395635698178</v>
      </c>
      <c r="H128" s="327">
        <f t="shared" si="56"/>
        <v>2548.1201965669757</v>
      </c>
      <c r="I128" s="327">
        <f t="shared" si="57"/>
        <v>30913.543479275904</v>
      </c>
      <c r="J128" s="83"/>
      <c r="K128" s="84">
        <f t="shared" si="58"/>
        <v>37.534009252100056</v>
      </c>
      <c r="L128" s="84">
        <f t="shared" si="58"/>
        <v>5.6705977926812743</v>
      </c>
      <c r="M128" s="84">
        <f t="shared" si="58"/>
        <v>2.2589686514522831</v>
      </c>
      <c r="N128" s="84">
        <f t="shared" si="59"/>
        <v>45.463575696233612</v>
      </c>
      <c r="P128" s="79">
        <f t="shared" si="33"/>
        <v>92.803021088915955</v>
      </c>
      <c r="R128" s="84">
        <f t="shared" si="64"/>
        <v>63.102608703917468</v>
      </c>
      <c r="T128" s="84">
        <f t="shared" si="35"/>
        <v>62.676768063218262</v>
      </c>
      <c r="V128" s="119">
        <f t="shared" si="60"/>
        <v>1.006794234193277</v>
      </c>
      <c r="X128" s="51">
        <f t="shared" si="36"/>
        <v>1701.2946340489991</v>
      </c>
      <c r="Y128" s="51">
        <f t="shared" si="36"/>
        <v>899.61000711534541</v>
      </c>
      <c r="Z128" s="51">
        <f t="shared" si="36"/>
        <v>886.52358491398491</v>
      </c>
      <c r="AA128" s="51">
        <f t="shared" si="36"/>
        <v>1470.6685348676347</v>
      </c>
      <c r="AC128" s="71">
        <f t="shared" si="37"/>
        <v>0.94758071332406157</v>
      </c>
      <c r="AD128" s="71"/>
      <c r="AF128" s="73">
        <f t="shared" si="42"/>
        <v>1.041865517432377</v>
      </c>
      <c r="AG128" s="73">
        <f t="shared" si="43"/>
        <v>0.98915108114103723</v>
      </c>
      <c r="AH128" s="73">
        <f>Wgted_Floorspace!AB159</f>
        <v>1.0001230240633814</v>
      </c>
      <c r="AI128" s="73">
        <f t="shared" si="38"/>
        <v>1.0222148053249047</v>
      </c>
      <c r="AJ128" s="73">
        <f t="shared" si="44"/>
        <v>1.0211845852673447</v>
      </c>
      <c r="AK128" s="73">
        <f t="shared" si="65"/>
        <v>0.94746415243412108</v>
      </c>
      <c r="AL128" s="73">
        <f t="shared" si="61"/>
        <v>1.0305624029718017</v>
      </c>
      <c r="AM128" s="73">
        <f t="shared" si="62"/>
        <v>1.0305624029718019</v>
      </c>
      <c r="AN128" s="73"/>
      <c r="AO128" s="73">
        <f t="shared" si="63"/>
        <v>1.0439984231591439</v>
      </c>
      <c r="AR128" s="53"/>
      <c r="BD128" s="95">
        <v>1993</v>
      </c>
      <c r="BE128" s="9">
        <f t="shared" si="50"/>
        <v>1.1174836552917642</v>
      </c>
      <c r="BF128" s="9">
        <f t="shared" si="51"/>
        <v>1.1337672659242413</v>
      </c>
      <c r="BG128" s="9">
        <f t="shared" si="52"/>
        <v>1.093523301364199</v>
      </c>
      <c r="BH128" s="9">
        <f t="shared" si="55"/>
        <v>1.0436461342967682</v>
      </c>
      <c r="BI128" s="9">
        <f t="shared" si="53"/>
        <v>0.86364637671085431</v>
      </c>
    </row>
    <row r="129" spans="1:61" x14ac:dyDescent="0.2">
      <c r="A129" s="50" t="s">
        <v>122</v>
      </c>
      <c r="B129" s="50">
        <f t="shared" si="49"/>
        <v>1988</v>
      </c>
      <c r="D129" s="79">
        <f t="shared" si="54"/>
        <v>2980.8469317975801</v>
      </c>
      <c r="F129" s="327">
        <f t="shared" si="56"/>
        <v>22421.7701941017</v>
      </c>
      <c r="G129" s="327">
        <f t="shared" si="56"/>
        <v>6461.0371355785437</v>
      </c>
      <c r="H129" s="327">
        <f t="shared" si="56"/>
        <v>2600.1523384387251</v>
      </c>
      <c r="I129" s="327">
        <f t="shared" si="57"/>
        <v>31482.959668118969</v>
      </c>
      <c r="J129" s="83"/>
      <c r="K129" s="84">
        <f t="shared" si="58"/>
        <v>38.591660587292751</v>
      </c>
      <c r="L129" s="84">
        <f t="shared" si="58"/>
        <v>5.888750357428834</v>
      </c>
      <c r="M129" s="84">
        <f t="shared" si="58"/>
        <v>2.3736056650441326</v>
      </c>
      <c r="N129" s="84">
        <f t="shared" si="59"/>
        <v>46.854016609765715</v>
      </c>
      <c r="P129" s="79">
        <f t="shared" si="33"/>
        <v>94.681280388518147</v>
      </c>
      <c r="R129" s="84">
        <f t="shared" si="64"/>
        <v>63.619880374915105</v>
      </c>
      <c r="T129" s="84">
        <f t="shared" si="35"/>
        <v>62.23097357216912</v>
      </c>
      <c r="V129" s="119">
        <f t="shared" si="60"/>
        <v>1.0223185774385366</v>
      </c>
      <c r="X129" s="51">
        <f t="shared" si="36"/>
        <v>1721.169214259663</v>
      </c>
      <c r="Y129" s="51">
        <f t="shared" si="36"/>
        <v>911.42493594436439</v>
      </c>
      <c r="Z129" s="51">
        <f t="shared" si="36"/>
        <v>912.87176907079856</v>
      </c>
      <c r="AA129" s="51">
        <f t="shared" si="36"/>
        <v>1488.2341782247415</v>
      </c>
      <c r="AC129" s="71">
        <f t="shared" si="37"/>
        <v>0.94084095511894472</v>
      </c>
      <c r="AD129" s="71"/>
      <c r="AF129" s="73">
        <f t="shared" si="42"/>
        <v>1.0610563000296895</v>
      </c>
      <c r="AG129" s="73">
        <f t="shared" si="43"/>
        <v>1.0091707119145295</v>
      </c>
      <c r="AH129" s="73">
        <f>Wgted_Floorspace!AB160</f>
        <v>1.000313589632233</v>
      </c>
      <c r="AI129" s="73">
        <f t="shared" si="38"/>
        <v>1.0344241239300027</v>
      </c>
      <c r="AJ129" s="73">
        <f t="shared" si="44"/>
        <v>1.0369308216680342</v>
      </c>
      <c r="AK129" s="73">
        <f t="shared" si="65"/>
        <v>0.94054600964168289</v>
      </c>
      <c r="AL129" s="73">
        <f t="shared" si="61"/>
        <v>1.0707869416823583</v>
      </c>
      <c r="AM129" s="73">
        <f t="shared" si="62"/>
        <v>1.0707869416823583</v>
      </c>
      <c r="AN129" s="73"/>
      <c r="AO129" s="73">
        <f t="shared" si="63"/>
        <v>1.0729626212533614</v>
      </c>
      <c r="AR129" s="53"/>
      <c r="BD129" s="95">
        <v>1994</v>
      </c>
      <c r="BE129" s="9">
        <f t="shared" si="50"/>
        <v>1.1011429918868274</v>
      </c>
      <c r="BF129" s="9">
        <f t="shared" si="51"/>
        <v>1.1517967790703858</v>
      </c>
      <c r="BG129" s="9">
        <f t="shared" si="52"/>
        <v>1.1058071857844629</v>
      </c>
      <c r="BH129" s="9">
        <f t="shared" si="55"/>
        <v>0.99775080679605077</v>
      </c>
      <c r="BI129" s="9">
        <f t="shared" si="53"/>
        <v>0.86649560452122398</v>
      </c>
    </row>
    <row r="130" spans="1:61" x14ac:dyDescent="0.2">
      <c r="A130" s="50" t="s">
        <v>122</v>
      </c>
      <c r="B130" s="50">
        <f t="shared" si="49"/>
        <v>1989</v>
      </c>
      <c r="D130" s="79">
        <f t="shared" si="54"/>
        <v>3037.2996326600646</v>
      </c>
      <c r="F130" s="327">
        <f t="shared" si="56"/>
        <v>22766.941966810802</v>
      </c>
      <c r="G130" s="327">
        <f t="shared" si="56"/>
        <v>6611.7724857785215</v>
      </c>
      <c r="H130" s="327">
        <f t="shared" si="56"/>
        <v>2645.6740629393735</v>
      </c>
      <c r="I130" s="327">
        <f t="shared" si="57"/>
        <v>32024.388515528699</v>
      </c>
      <c r="J130" s="83"/>
      <c r="K130" s="84">
        <f t="shared" si="58"/>
        <v>39.628302712948823</v>
      </c>
      <c r="L130" s="84">
        <f t="shared" si="58"/>
        <v>6.0915183110311091</v>
      </c>
      <c r="M130" s="84">
        <f t="shared" si="58"/>
        <v>2.4848436488440835</v>
      </c>
      <c r="N130" s="84">
        <f t="shared" si="59"/>
        <v>48.204664672824016</v>
      </c>
      <c r="P130" s="79">
        <f t="shared" si="33"/>
        <v>94.843329520164644</v>
      </c>
      <c r="R130" s="84">
        <f t="shared" si="64"/>
        <v>63.008417406798813</v>
      </c>
      <c r="T130" s="84">
        <f t="shared" si="35"/>
        <v>62.142898847381616</v>
      </c>
      <c r="V130" s="119">
        <f t="shared" si="60"/>
        <v>1.013927875517086</v>
      </c>
      <c r="X130" s="51">
        <f t="shared" si="36"/>
        <v>1740.6071825859694</v>
      </c>
      <c r="Y130" s="51">
        <f t="shared" si="36"/>
        <v>921.31396295525235</v>
      </c>
      <c r="Z130" s="51">
        <f t="shared" si="36"/>
        <v>939.21004240537275</v>
      </c>
      <c r="AA130" s="51">
        <f t="shared" si="36"/>
        <v>1505.2485592175933</v>
      </c>
      <c r="AC130" s="71">
        <f t="shared" si="37"/>
        <v>0.93950939458832217</v>
      </c>
      <c r="AD130" s="71"/>
      <c r="AF130" s="73">
        <f t="shared" si="42"/>
        <v>1.079303837606141</v>
      </c>
      <c r="AG130" s="73">
        <f t="shared" si="43"/>
        <v>1.0108979301870094</v>
      </c>
      <c r="AH130" s="73">
        <f>Wgted_Floorspace!AB161</f>
        <v>1.0004160712829682</v>
      </c>
      <c r="AI130" s="73">
        <f t="shared" si="38"/>
        <v>1.0462502776430807</v>
      </c>
      <c r="AJ130" s="73">
        <f t="shared" si="44"/>
        <v>1.0284201894348011</v>
      </c>
      <c r="AK130" s="73">
        <f t="shared" si="65"/>
        <v>0.93911865428497476</v>
      </c>
      <c r="AL130" s="73">
        <f t="shared" si="61"/>
        <v>1.091066015478944</v>
      </c>
      <c r="AM130" s="73">
        <f t="shared" si="62"/>
        <v>1.091066015478944</v>
      </c>
      <c r="AN130" s="73"/>
      <c r="AO130" s="73">
        <f t="shared" si="63"/>
        <v>1.0764325951513398</v>
      </c>
      <c r="AR130" s="53"/>
      <c r="BD130" s="95">
        <v>1995</v>
      </c>
      <c r="BE130" s="9">
        <f t="shared" si="50"/>
        <v>1.1320413385726744</v>
      </c>
      <c r="BF130" s="9">
        <f t="shared" si="51"/>
        <v>1.1706979340339365</v>
      </c>
      <c r="BG130" s="9">
        <f t="shared" si="52"/>
        <v>1.1163263572140578</v>
      </c>
      <c r="BH130" s="9">
        <f t="shared" si="55"/>
        <v>1.0277720156796593</v>
      </c>
      <c r="BI130" s="9">
        <f t="shared" si="53"/>
        <v>0.84280958671117134</v>
      </c>
    </row>
    <row r="131" spans="1:61" x14ac:dyDescent="0.2">
      <c r="A131" s="50" t="s">
        <v>122</v>
      </c>
      <c r="B131" s="50">
        <f t="shared" si="49"/>
        <v>1990</v>
      </c>
      <c r="D131" s="79">
        <f t="shared" si="54"/>
        <v>2812.6023676609666</v>
      </c>
      <c r="F131" s="327">
        <f t="shared" si="56"/>
        <v>22835.06167135634</v>
      </c>
      <c r="G131" s="327">
        <f t="shared" si="56"/>
        <v>6562.0445464301974</v>
      </c>
      <c r="H131" s="327">
        <f t="shared" si="56"/>
        <v>2768.2321306571152</v>
      </c>
      <c r="I131" s="327">
        <f t="shared" si="57"/>
        <v>32165.338348443653</v>
      </c>
      <c r="J131" s="83"/>
      <c r="K131" s="84">
        <f t="shared" si="58"/>
        <v>40.208509766041708</v>
      </c>
      <c r="L131" s="84">
        <f t="shared" si="58"/>
        <v>6.0954374945356404</v>
      </c>
      <c r="M131" s="84">
        <f t="shared" si="58"/>
        <v>2.6728379722947118</v>
      </c>
      <c r="N131" s="84">
        <f t="shared" si="59"/>
        <v>48.976785232872061</v>
      </c>
      <c r="P131" s="79">
        <f t="shared" si="33"/>
        <v>87.442026481809322</v>
      </c>
      <c r="R131" s="84">
        <f t="shared" si="64"/>
        <v>57.427255674045639</v>
      </c>
      <c r="T131" s="84">
        <f t="shared" si="35"/>
        <v>61.125509756514582</v>
      </c>
      <c r="V131" s="119">
        <f t="shared" si="60"/>
        <v>0.93949737029269043</v>
      </c>
      <c r="X131" s="51">
        <f t="shared" ref="X131:AA150" si="66">X56</f>
        <v>1760.8233489677034</v>
      </c>
      <c r="Y131" s="51">
        <f t="shared" si="66"/>
        <v>928.89303804735766</v>
      </c>
      <c r="Z131" s="51">
        <f t="shared" si="66"/>
        <v>965.53968241826635</v>
      </c>
      <c r="AA131" s="51">
        <f t="shared" si="66"/>
        <v>1522.6572374993173</v>
      </c>
      <c r="AC131" s="71">
        <f t="shared" si="37"/>
        <v>0.92412796522873053</v>
      </c>
      <c r="AD131" s="71"/>
      <c r="AF131" s="73">
        <f t="shared" si="42"/>
        <v>1.0840542076405693</v>
      </c>
      <c r="AG131" s="73">
        <f t="shared" si="43"/>
        <v>0.93201033777525744</v>
      </c>
      <c r="AH131" s="73">
        <f>Wgted_Floorspace!AB162</f>
        <v>1.0023183228109687</v>
      </c>
      <c r="AI131" s="73">
        <f t="shared" si="38"/>
        <v>1.0583504948292177</v>
      </c>
      <c r="AJ131" s="73">
        <f t="shared" si="44"/>
        <v>0.95292583117626739</v>
      </c>
      <c r="AK131" s="73">
        <f t="shared" si="65"/>
        <v>0.92199049363583829</v>
      </c>
      <c r="AL131" s="73">
        <f t="shared" si="61"/>
        <v>1.010349728229776</v>
      </c>
      <c r="AM131" s="73">
        <f t="shared" si="62"/>
        <v>1.010349728229776</v>
      </c>
      <c r="AN131" s="73"/>
      <c r="AO131" s="73">
        <f t="shared" si="63"/>
        <v>1.0108676219641985</v>
      </c>
      <c r="AR131" s="53"/>
      <c r="BD131" s="95">
        <v>1996</v>
      </c>
      <c r="BE131" s="9">
        <f t="shared" si="50"/>
        <v>1.2163703647188489</v>
      </c>
      <c r="BF131" s="9">
        <f t="shared" si="51"/>
        <v>1.1772534844063491</v>
      </c>
      <c r="BG131" s="9">
        <f t="shared" si="52"/>
        <v>1.127667992429624</v>
      </c>
      <c r="BH131" s="9">
        <f t="shared" si="55"/>
        <v>1.0339676938662572</v>
      </c>
      <c r="BI131" s="9">
        <f t="shared" si="53"/>
        <v>0.88615077752995497</v>
      </c>
    </row>
    <row r="132" spans="1:61" x14ac:dyDescent="0.2">
      <c r="A132" s="50" t="s">
        <v>122</v>
      </c>
      <c r="B132" s="50">
        <f t="shared" si="49"/>
        <v>1991</v>
      </c>
      <c r="D132" s="79">
        <f t="shared" si="54"/>
        <v>2893.537691762544</v>
      </c>
      <c r="F132" s="327">
        <f t="shared" si="56"/>
        <v>22869.568195305834</v>
      </c>
      <c r="G132" s="327">
        <f t="shared" si="56"/>
        <v>6503.4053578103894</v>
      </c>
      <c r="H132" s="327">
        <f t="shared" si="56"/>
        <v>2889.2675829770569</v>
      </c>
      <c r="I132" s="327">
        <f t="shared" si="57"/>
        <v>32262.241136093278</v>
      </c>
      <c r="J132" s="83"/>
      <c r="K132" s="84">
        <f t="shared" si="58"/>
        <v>40.678252147515749</v>
      </c>
      <c r="L132" s="84">
        <f t="shared" si="58"/>
        <v>6.0645566055608295</v>
      </c>
      <c r="M132" s="84">
        <f t="shared" si="58"/>
        <v>2.8353403323628639</v>
      </c>
      <c r="N132" s="84">
        <f t="shared" si="59"/>
        <v>49.578149085439442</v>
      </c>
      <c r="P132" s="79">
        <f t="shared" si="33"/>
        <v>89.688056063948025</v>
      </c>
      <c r="R132" s="84">
        <f t="shared" si="64"/>
        <v>58.36316492525826</v>
      </c>
      <c r="T132" s="84">
        <f t="shared" si="35"/>
        <v>59.747670156286354</v>
      </c>
      <c r="V132" s="119">
        <f t="shared" si="60"/>
        <v>0.97682746076279559</v>
      </c>
      <c r="X132" s="51">
        <f t="shared" si="66"/>
        <v>1778.7066113414987</v>
      </c>
      <c r="Y132" s="51">
        <f t="shared" si="66"/>
        <v>932.52016011542082</v>
      </c>
      <c r="Z132" s="51">
        <f t="shared" si="66"/>
        <v>981.33532147319249</v>
      </c>
      <c r="AA132" s="51">
        <f t="shared" si="66"/>
        <v>1536.7236540171427</v>
      </c>
      <c r="AC132" s="71">
        <f t="shared" si="37"/>
        <v>0.90329705336815869</v>
      </c>
      <c r="AD132" s="71"/>
      <c r="AF132" s="73">
        <f t="shared" si="42"/>
        <v>1.0873200795411133</v>
      </c>
      <c r="AG132" s="73">
        <f t="shared" si="43"/>
        <v>0.95594988805475367</v>
      </c>
      <c r="AH132" s="73">
        <f>Wgted_Floorspace!AB163</f>
        <v>1.0042490253855092</v>
      </c>
      <c r="AI132" s="73">
        <f t="shared" si="38"/>
        <v>1.0681276124335475</v>
      </c>
      <c r="AJ132" s="73">
        <f t="shared" si="44"/>
        <v>0.99078948956844348</v>
      </c>
      <c r="AK132" s="73">
        <f t="shared" si="65"/>
        <v>0.8994751605772312</v>
      </c>
      <c r="AL132" s="73">
        <f t="shared" si="61"/>
        <v>1.0394235083170131</v>
      </c>
      <c r="AM132" s="73">
        <f t="shared" si="62"/>
        <v>1.0394235083170131</v>
      </c>
      <c r="AN132" s="73"/>
      <c r="AO132" s="73">
        <f t="shared" si="63"/>
        <v>1.0627863113432507</v>
      </c>
      <c r="AR132" s="53"/>
      <c r="BD132" s="95">
        <v>1997</v>
      </c>
      <c r="BE132" s="9">
        <f t="shared" si="50"/>
        <v>1.1605616294301455</v>
      </c>
      <c r="BF132" s="9">
        <f t="shared" si="51"/>
        <v>1.1839634354220616</v>
      </c>
      <c r="BG132" s="9">
        <f t="shared" si="52"/>
        <v>1.1385673208751745</v>
      </c>
      <c r="BH132" s="9">
        <f t="shared" si="55"/>
        <v>1.0218349619425957</v>
      </c>
      <c r="BI132" s="9">
        <f t="shared" si="53"/>
        <v>0.84253983849303404</v>
      </c>
    </row>
    <row r="133" spans="1:61" x14ac:dyDescent="0.2">
      <c r="A133" s="50" t="s">
        <v>122</v>
      </c>
      <c r="B133" s="50">
        <f t="shared" si="49"/>
        <v>1992</v>
      </c>
      <c r="D133" s="79">
        <f t="shared" si="54"/>
        <v>2936.3555983017905</v>
      </c>
      <c r="F133" s="327">
        <f t="shared" si="56"/>
        <v>23385.39940321945</v>
      </c>
      <c r="G133" s="327">
        <f t="shared" si="56"/>
        <v>6648.9140277418473</v>
      </c>
      <c r="H133" s="327">
        <f t="shared" si="56"/>
        <v>2895.2954014170718</v>
      </c>
      <c r="I133" s="327">
        <f t="shared" si="57"/>
        <v>32929.60883237837</v>
      </c>
      <c r="J133" s="83"/>
      <c r="K133" s="84">
        <f t="shared" si="58"/>
        <v>42.121747419869699</v>
      </c>
      <c r="L133" s="84">
        <f t="shared" si="58"/>
        <v>6.205597149649174</v>
      </c>
      <c r="M133" s="84">
        <f t="shared" si="58"/>
        <v>2.8877880330349956</v>
      </c>
      <c r="N133" s="84">
        <f t="shared" si="59"/>
        <v>51.215132602553865</v>
      </c>
      <c r="P133" s="79">
        <f t="shared" si="33"/>
        <v>89.170679592603889</v>
      </c>
      <c r="R133" s="84">
        <f t="shared" si="64"/>
        <v>57.333749794008497</v>
      </c>
      <c r="T133" s="84">
        <f t="shared" si="35"/>
        <v>58.468236869298124</v>
      </c>
      <c r="V133" s="119">
        <f t="shared" si="60"/>
        <v>0.98059652324003377</v>
      </c>
      <c r="X133" s="51">
        <f t="shared" si="66"/>
        <v>1801.1985467338577</v>
      </c>
      <c r="Y133" s="51">
        <f t="shared" si="66"/>
        <v>933.32491949166683</v>
      </c>
      <c r="Z133" s="51">
        <f t="shared" si="66"/>
        <v>997.40704579629357</v>
      </c>
      <c r="AA133" s="51">
        <f t="shared" si="66"/>
        <v>1555.2912536329941</v>
      </c>
      <c r="AC133" s="71">
        <f t="shared" si="37"/>
        <v>0.88395390048714195</v>
      </c>
      <c r="AD133" s="71"/>
      <c r="AF133" s="73">
        <f t="shared" si="42"/>
        <v>1.1098120785794587</v>
      </c>
      <c r="AG133" s="73">
        <f t="shared" si="43"/>
        <v>0.95043537473415118</v>
      </c>
      <c r="AH133" s="73">
        <f>Wgted_Floorspace!AB164</f>
        <v>1.0032904178265687</v>
      </c>
      <c r="AI133" s="73">
        <f t="shared" si="38"/>
        <v>1.0810333588860452</v>
      </c>
      <c r="AJ133" s="73">
        <f t="shared" si="44"/>
        <v>0.99461242415820028</v>
      </c>
      <c r="AK133" s="73">
        <f t="shared" si="65"/>
        <v>0.88105486186348148</v>
      </c>
      <c r="AL133" s="73">
        <f t="shared" si="61"/>
        <v>1.0548046587891551</v>
      </c>
      <c r="AM133" s="73">
        <f t="shared" si="62"/>
        <v>1.0548046587891551</v>
      </c>
      <c r="AN133" s="73"/>
      <c r="AO133" s="73">
        <f t="shared" si="63"/>
        <v>1.0787470972283451</v>
      </c>
      <c r="AR133" s="53"/>
      <c r="BD133" s="95">
        <v>1998</v>
      </c>
      <c r="BE133" s="9">
        <f t="shared" si="50"/>
        <v>1.1606766117904752</v>
      </c>
      <c r="BF133" s="9">
        <f t="shared" si="51"/>
        <v>1.2049870321915537</v>
      </c>
      <c r="BG133" s="9">
        <f t="shared" si="52"/>
        <v>1.148370752720115</v>
      </c>
      <c r="BH133" s="9">
        <f t="shared" si="55"/>
        <v>0.99679243940728646</v>
      </c>
      <c r="BI133" s="9">
        <f t="shared" si="53"/>
        <v>0.8414765190990281</v>
      </c>
    </row>
    <row r="134" spans="1:61" x14ac:dyDescent="0.2">
      <c r="A134" s="50" t="s">
        <v>122</v>
      </c>
      <c r="B134" s="50">
        <f t="shared" si="49"/>
        <v>1993</v>
      </c>
      <c r="D134" s="79">
        <f t="shared" si="54"/>
        <v>3110.8408176670991</v>
      </c>
      <c r="F134" s="327">
        <f t="shared" si="56"/>
        <v>23938.940282480795</v>
      </c>
      <c r="G134" s="327">
        <f t="shared" si="56"/>
        <v>6790.7472384821431</v>
      </c>
      <c r="H134" s="327">
        <f t="shared" si="56"/>
        <v>2910.7037618819354</v>
      </c>
      <c r="I134" s="327">
        <f t="shared" si="57"/>
        <v>33640.391282844874</v>
      </c>
      <c r="J134" s="83"/>
      <c r="K134" s="84">
        <f t="shared" si="58"/>
        <v>43.643884135755464</v>
      </c>
      <c r="L134" s="84">
        <f t="shared" si="58"/>
        <v>6.3312736809728012</v>
      </c>
      <c r="M134" s="84">
        <f t="shared" si="58"/>
        <v>2.9499454598331245</v>
      </c>
      <c r="N134" s="84">
        <f t="shared" si="59"/>
        <v>52.925103276561387</v>
      </c>
      <c r="P134" s="79">
        <f t="shared" si="33"/>
        <v>92.473383900665027</v>
      </c>
      <c r="R134" s="84">
        <f t="shared" si="64"/>
        <v>58.778171889648029</v>
      </c>
      <c r="T134" s="84">
        <f t="shared" si="35"/>
        <v>57.264658480182952</v>
      </c>
      <c r="V134" s="119">
        <f t="shared" si="60"/>
        <v>1.0264301481862299</v>
      </c>
      <c r="X134" s="51">
        <f t="shared" si="66"/>
        <v>1823.1335063605684</v>
      </c>
      <c r="Y134" s="51">
        <f t="shared" si="66"/>
        <v>932.33829188847233</v>
      </c>
      <c r="Z134" s="51">
        <f t="shared" si="66"/>
        <v>1013.4818590833913</v>
      </c>
      <c r="AA134" s="51">
        <f t="shared" si="66"/>
        <v>1573.2606327783967</v>
      </c>
      <c r="AC134" s="71">
        <f t="shared" si="37"/>
        <v>0.86575756229451473</v>
      </c>
      <c r="AD134" s="71"/>
      <c r="AF134" s="73">
        <f t="shared" si="42"/>
        <v>1.1337672659242413</v>
      </c>
      <c r="AG134" s="73">
        <f t="shared" si="43"/>
        <v>0.98563760736273975</v>
      </c>
      <c r="AH134" s="73">
        <f>Wgted_Floorspace!AB165</f>
        <v>1.0024445023340465</v>
      </c>
      <c r="AI134" s="73">
        <f t="shared" si="38"/>
        <v>1.093523301364199</v>
      </c>
      <c r="AJ134" s="73">
        <f t="shared" si="44"/>
        <v>1.0411011600809719</v>
      </c>
      <c r="AK134" s="73">
        <f t="shared" si="65"/>
        <v>0.86364637671085431</v>
      </c>
      <c r="AL134" s="73">
        <f t="shared" si="61"/>
        <v>1.1174836552917644</v>
      </c>
      <c r="AM134" s="73">
        <f t="shared" si="62"/>
        <v>1.1174836552917642</v>
      </c>
      <c r="AN134" s="73"/>
      <c r="AO134" s="73">
        <f t="shared" si="63"/>
        <v>1.1412513662321861</v>
      </c>
      <c r="AR134" s="53"/>
      <c r="BD134" s="95">
        <v>1999</v>
      </c>
      <c r="BE134" s="9">
        <f t="shared" si="50"/>
        <v>1.1630796884993158</v>
      </c>
      <c r="BF134" s="9">
        <f t="shared" si="51"/>
        <v>1.2269337749925329</v>
      </c>
      <c r="BG134" s="9">
        <f t="shared" si="52"/>
        <v>1.1593820067974914</v>
      </c>
      <c r="BH134" s="9">
        <f t="shared" si="55"/>
        <v>0.99065332009788343</v>
      </c>
      <c r="BI134" s="9">
        <f t="shared" si="53"/>
        <v>0.82535368421547461</v>
      </c>
    </row>
    <row r="135" spans="1:61" x14ac:dyDescent="0.2">
      <c r="A135" s="50" t="s">
        <v>122</v>
      </c>
      <c r="B135" s="50">
        <f t="shared" si="49"/>
        <v>1994</v>
      </c>
      <c r="D135" s="79">
        <f t="shared" si="54"/>
        <v>3065.3518277681251</v>
      </c>
      <c r="F135" s="327">
        <f t="shared" si="56"/>
        <v>24339.094598105654</v>
      </c>
      <c r="G135" s="327">
        <f t="shared" si="56"/>
        <v>6791.4951112568951</v>
      </c>
      <c r="H135" s="327">
        <f t="shared" si="56"/>
        <v>3044.7613444200319</v>
      </c>
      <c r="I135" s="327">
        <f t="shared" si="57"/>
        <v>34175.351053782579</v>
      </c>
      <c r="J135" s="83"/>
      <c r="K135" s="84">
        <f t="shared" si="58"/>
        <v>44.917420729189523</v>
      </c>
      <c r="L135" s="84">
        <f t="shared" si="58"/>
        <v>6.3407405620531643</v>
      </c>
      <c r="M135" s="84">
        <f t="shared" si="58"/>
        <v>3.1125514392322118</v>
      </c>
      <c r="N135" s="84">
        <f t="shared" si="59"/>
        <v>54.370712730474899</v>
      </c>
      <c r="P135" s="79">
        <f t="shared" si="33"/>
        <v>89.694816095498368</v>
      </c>
      <c r="R135" s="84">
        <f t="shared" si="64"/>
        <v>56.378731744121296</v>
      </c>
      <c r="T135" s="84">
        <f t="shared" si="35"/>
        <v>57.529468970460705</v>
      </c>
      <c r="V135" s="119">
        <f t="shared" si="60"/>
        <v>0.97999743006614104</v>
      </c>
      <c r="X135" s="51">
        <f t="shared" si="66"/>
        <v>1845.4844549840202</v>
      </c>
      <c r="Y135" s="51">
        <f t="shared" si="66"/>
        <v>933.62955552208155</v>
      </c>
      <c r="Z135" s="51">
        <f t="shared" si="66"/>
        <v>1022.2645019244005</v>
      </c>
      <c r="AA135" s="51">
        <f t="shared" si="66"/>
        <v>1590.9335545642352</v>
      </c>
      <c r="AC135" s="71">
        <f t="shared" si="37"/>
        <v>0.86976110812221263</v>
      </c>
      <c r="AD135" s="71"/>
      <c r="AF135" s="73">
        <f t="shared" si="42"/>
        <v>1.1517967790703858</v>
      </c>
      <c r="AG135" s="73">
        <f t="shared" si="43"/>
        <v>0.95602194058535139</v>
      </c>
      <c r="AH135" s="73">
        <f>Wgted_Floorspace!AB166</f>
        <v>1.0037686326208117</v>
      </c>
      <c r="AI135" s="73">
        <f t="shared" si="38"/>
        <v>1.1058071857844629</v>
      </c>
      <c r="AJ135" s="73">
        <f t="shared" si="44"/>
        <v>0.99400476800211557</v>
      </c>
      <c r="AK135" s="73">
        <f t="shared" si="65"/>
        <v>0.86649560452122398</v>
      </c>
      <c r="AL135" s="73">
        <f t="shared" si="61"/>
        <v>1.1011429918868274</v>
      </c>
      <c r="AM135" s="73">
        <f t="shared" si="62"/>
        <v>1.1011429918868274</v>
      </c>
      <c r="AN135" s="73"/>
      <c r="AO135" s="73">
        <f t="shared" si="63"/>
        <v>1.1033200117773183</v>
      </c>
      <c r="AR135" s="53"/>
      <c r="BD135" s="95">
        <v>2000</v>
      </c>
      <c r="BE135" s="9">
        <f t="shared" si="50"/>
        <v>1.2633060459258951</v>
      </c>
      <c r="BF135" s="9">
        <f t="shared" si="51"/>
        <v>1.2475911299121434</v>
      </c>
      <c r="BG135" s="9">
        <f t="shared" si="52"/>
        <v>1.1728046330335544</v>
      </c>
      <c r="BH135" s="9">
        <f t="shared" si="55"/>
        <v>1.0289799453185402</v>
      </c>
      <c r="BI135" s="9">
        <f t="shared" si="53"/>
        <v>0.83908066319767949</v>
      </c>
    </row>
    <row r="136" spans="1:61" x14ac:dyDescent="0.2">
      <c r="A136" s="50" t="s">
        <v>122</v>
      </c>
      <c r="B136" s="50">
        <f t="shared" si="49"/>
        <v>1995</v>
      </c>
      <c r="D136" s="79">
        <f t="shared" si="54"/>
        <v>3151.3663637424033</v>
      </c>
      <c r="F136" s="327">
        <f t="shared" si="56"/>
        <v>24744.82956514704</v>
      </c>
      <c r="G136" s="327">
        <f t="shared" si="56"/>
        <v>6797.0214672422453</v>
      </c>
      <c r="H136" s="327">
        <f t="shared" si="56"/>
        <v>3194.3225709429098</v>
      </c>
      <c r="I136" s="327">
        <f t="shared" si="57"/>
        <v>34736.173603332194</v>
      </c>
      <c r="J136" s="83"/>
      <c r="K136" s="84">
        <f t="shared" si="58"/>
        <v>46.116944619859808</v>
      </c>
      <c r="L136" s="84">
        <f t="shared" si="58"/>
        <v>6.3782305716143348</v>
      </c>
      <c r="M136" s="84">
        <f t="shared" si="58"/>
        <v>3.2934667316572259</v>
      </c>
      <c r="N136" s="84">
        <f t="shared" si="59"/>
        <v>55.788641923131372</v>
      </c>
      <c r="P136" s="79">
        <f t="shared" si="33"/>
        <v>90.722898835354073</v>
      </c>
      <c r="R136" s="84">
        <f t="shared" si="64"/>
        <v>56.487597745873209</v>
      </c>
      <c r="T136" s="84">
        <f t="shared" si="35"/>
        <v>56.041072353742109</v>
      </c>
      <c r="V136" s="119">
        <f t="shared" si="60"/>
        <v>1.0079678238366416</v>
      </c>
      <c r="X136" s="51">
        <f t="shared" si="66"/>
        <v>1863.7002327474211</v>
      </c>
      <c r="Y136" s="51">
        <f t="shared" si="66"/>
        <v>938.38611549981965</v>
      </c>
      <c r="Z136" s="51">
        <f t="shared" si="66"/>
        <v>1031.0376170572688</v>
      </c>
      <c r="AA136" s="51">
        <f t="shared" si="66"/>
        <v>1606.0675697964512</v>
      </c>
      <c r="AC136" s="71">
        <f t="shared" si="37"/>
        <v>0.84725873648816852</v>
      </c>
      <c r="AD136" s="71"/>
      <c r="AF136" s="73">
        <f t="shared" si="42"/>
        <v>1.1706979340339365</v>
      </c>
      <c r="AG136" s="73">
        <f t="shared" si="43"/>
        <v>0.96697987214510495</v>
      </c>
      <c r="AH136" s="73">
        <f>Wgted_Floorspace!AB167</f>
        <v>1.0052789501296</v>
      </c>
      <c r="AI136" s="73">
        <f t="shared" si="38"/>
        <v>1.1163263572140578</v>
      </c>
      <c r="AJ136" s="73">
        <f t="shared" si="44"/>
        <v>1.0223749493085073</v>
      </c>
      <c r="AK136" s="73">
        <f t="shared" si="65"/>
        <v>0.84280958671117134</v>
      </c>
      <c r="AL136" s="73">
        <f t="shared" si="61"/>
        <v>1.1320413385726742</v>
      </c>
      <c r="AM136" s="73">
        <f t="shared" si="62"/>
        <v>1.1320413385726744</v>
      </c>
      <c r="AN136" s="73"/>
      <c r="AO136" s="73">
        <f t="shared" si="63"/>
        <v>1.1473289903102235</v>
      </c>
      <c r="AR136" s="53"/>
      <c r="BD136" s="95">
        <v>2001</v>
      </c>
      <c r="BE136" s="9">
        <f t="shared" si="50"/>
        <v>1.22589607407524</v>
      </c>
      <c r="BF136" s="9">
        <f t="shared" si="51"/>
        <v>1.2673503436083646</v>
      </c>
      <c r="BG136" s="9">
        <f t="shared" si="52"/>
        <v>1.1870584955764001</v>
      </c>
      <c r="BH136" s="9">
        <f t="shared" si="55"/>
        <v>0.99884351913727887</v>
      </c>
      <c r="BI136" s="9">
        <f t="shared" si="53"/>
        <v>0.81580693092552448</v>
      </c>
    </row>
    <row r="137" spans="1:61" x14ac:dyDescent="0.2">
      <c r="A137" s="50" t="s">
        <v>122</v>
      </c>
      <c r="B137" s="50">
        <f t="shared" si="49"/>
        <v>1996</v>
      </c>
      <c r="D137" s="79">
        <f t="shared" si="54"/>
        <v>3386.120738365576</v>
      </c>
      <c r="F137" s="327">
        <f t="shared" si="56"/>
        <v>24854.043282860952</v>
      </c>
      <c r="G137" s="327">
        <f t="shared" si="56"/>
        <v>6807.8166344176852</v>
      </c>
      <c r="H137" s="327">
        <f t="shared" si="56"/>
        <v>3268.8256341671604</v>
      </c>
      <c r="I137" s="327">
        <f t="shared" si="57"/>
        <v>34930.6855514458</v>
      </c>
      <c r="J137" s="83"/>
      <c r="K137" s="84">
        <f t="shared" si="58"/>
        <v>46.833545016937506</v>
      </c>
      <c r="L137" s="84">
        <f t="shared" si="58"/>
        <v>6.4377314896904814</v>
      </c>
      <c r="M137" s="84">
        <f t="shared" si="58"/>
        <v>3.39973923741102</v>
      </c>
      <c r="N137" s="84">
        <f t="shared" si="59"/>
        <v>56.671015744039003</v>
      </c>
      <c r="P137" s="79">
        <f t="shared" si="33"/>
        <v>96.938284631674591</v>
      </c>
      <c r="R137" s="84">
        <f t="shared" si="64"/>
        <v>59.750486097855912</v>
      </c>
      <c r="T137" s="84">
        <f t="shared" si="35"/>
        <v>58.976910020043505</v>
      </c>
      <c r="V137" s="119">
        <f t="shared" si="60"/>
        <v>1.0131165921976839</v>
      </c>
      <c r="X137" s="51">
        <f t="shared" si="66"/>
        <v>1884.3431020027779</v>
      </c>
      <c r="Y137" s="51">
        <f t="shared" si="66"/>
        <v>945.63820317130808</v>
      </c>
      <c r="Z137" s="51">
        <f t="shared" si="66"/>
        <v>1040.0491240265296</v>
      </c>
      <c r="AA137" s="51">
        <f t="shared" si="66"/>
        <v>1622.3848701902548</v>
      </c>
      <c r="AC137" s="71">
        <f t="shared" si="37"/>
        <v>0.89164429171066406</v>
      </c>
      <c r="AD137" s="71"/>
      <c r="AF137" s="73">
        <f t="shared" si="42"/>
        <v>1.1772534844063491</v>
      </c>
      <c r="AG137" s="73">
        <f t="shared" si="43"/>
        <v>1.0332272368106221</v>
      </c>
      <c r="AH137" s="73">
        <f>Wgted_Floorspace!AB168</f>
        <v>1.0061992996226015</v>
      </c>
      <c r="AI137" s="73">
        <f t="shared" si="38"/>
        <v>1.127667992429624</v>
      </c>
      <c r="AJ137" s="73">
        <f t="shared" si="44"/>
        <v>1.0275973102486466</v>
      </c>
      <c r="AK137" s="73">
        <f t="shared" si="65"/>
        <v>0.88615077752995497</v>
      </c>
      <c r="AL137" s="73">
        <f t="shared" si="61"/>
        <v>1.2163703647188489</v>
      </c>
      <c r="AM137" s="73">
        <f t="shared" si="62"/>
        <v>1.2163703647188489</v>
      </c>
      <c r="AN137" s="73"/>
      <c r="AO137" s="73">
        <f t="shared" si="63"/>
        <v>1.1659722735792504</v>
      </c>
      <c r="AR137" s="53"/>
      <c r="BD137" s="95">
        <v>2002</v>
      </c>
      <c r="BE137" s="9">
        <f t="shared" si="50"/>
        <v>1.2685484293700793</v>
      </c>
      <c r="BF137" s="9">
        <f t="shared" si="51"/>
        <v>1.2808614478892695</v>
      </c>
      <c r="BG137" s="9">
        <f t="shared" si="52"/>
        <v>1.2004263398230945</v>
      </c>
      <c r="BH137" s="9">
        <f t="shared" si="55"/>
        <v>1.0315778443333097</v>
      </c>
      <c r="BI137" s="9">
        <f t="shared" si="53"/>
        <v>0.79977417322931199</v>
      </c>
    </row>
    <row r="138" spans="1:61" x14ac:dyDescent="0.2">
      <c r="A138" s="50" t="s">
        <v>122</v>
      </c>
      <c r="B138" s="50">
        <f t="shared" si="49"/>
        <v>1997</v>
      </c>
      <c r="D138" s="79">
        <f t="shared" si="54"/>
        <v>3230.7608895692656</v>
      </c>
      <c r="F138" s="327">
        <f t="shared" si="56"/>
        <v>24965.709352189711</v>
      </c>
      <c r="G138" s="327">
        <f t="shared" si="56"/>
        <v>6820.4974628778245</v>
      </c>
      <c r="H138" s="327">
        <f t="shared" si="56"/>
        <v>3343.571958101576</v>
      </c>
      <c r="I138" s="327">
        <f t="shared" si="57"/>
        <v>35129.778773169113</v>
      </c>
      <c r="J138" s="83"/>
      <c r="K138" s="84">
        <f t="shared" si="58"/>
        <v>47.535091856651221</v>
      </c>
      <c r="L138" s="84">
        <f t="shared" si="58"/>
        <v>6.5022066233924152</v>
      </c>
      <c r="M138" s="84">
        <f t="shared" si="58"/>
        <v>3.5075914040957388</v>
      </c>
      <c r="N138" s="84">
        <f t="shared" si="59"/>
        <v>57.54488988413938</v>
      </c>
      <c r="P138" s="79">
        <f t="shared" si="33"/>
        <v>91.966445630930266</v>
      </c>
      <c r="R138" s="84">
        <f t="shared" si="64"/>
        <v>56.143315176622373</v>
      </c>
      <c r="T138" s="84">
        <f t="shared" si="35"/>
        <v>56.125075608101653</v>
      </c>
      <c r="V138" s="119">
        <f t="shared" si="60"/>
        <v>1.0003249807385219</v>
      </c>
      <c r="X138" s="51">
        <f t="shared" si="66"/>
        <v>1904.0152709493104</v>
      </c>
      <c r="Y138" s="51">
        <f t="shared" si="66"/>
        <v>953.33319289131282</v>
      </c>
      <c r="Z138" s="51">
        <f t="shared" si="66"/>
        <v>1049.0551565958492</v>
      </c>
      <c r="AA138" s="51">
        <f t="shared" si="66"/>
        <v>1638.0658203316138</v>
      </c>
      <c r="AC138" s="71">
        <f t="shared" si="37"/>
        <v>0.84852874236350773</v>
      </c>
      <c r="AD138" s="71"/>
      <c r="AF138" s="73">
        <f t="shared" si="42"/>
        <v>1.1839634354220616</v>
      </c>
      <c r="AG138" s="73">
        <f t="shared" si="43"/>
        <v>0.98023435074785581</v>
      </c>
      <c r="AH138" s="73">
        <f>Wgted_Floorspace!AB169</f>
        <v>1.0071081551243743</v>
      </c>
      <c r="AI138" s="73">
        <f t="shared" si="38"/>
        <v>1.1385673208751745</v>
      </c>
      <c r="AJ138" s="73">
        <f t="shared" si="44"/>
        <v>1.0146228652238476</v>
      </c>
      <c r="AK138" s="73">
        <f t="shared" si="65"/>
        <v>0.84253983849303404</v>
      </c>
      <c r="AL138" s="73">
        <f t="shared" si="61"/>
        <v>1.1605616294301457</v>
      </c>
      <c r="AM138" s="73">
        <f t="shared" si="62"/>
        <v>1.1605616294301455</v>
      </c>
      <c r="AN138" s="73"/>
      <c r="AO138" s="73">
        <f t="shared" si="63"/>
        <v>1.1634278949955672</v>
      </c>
      <c r="AR138" s="53"/>
      <c r="BD138" s="95">
        <v>2003</v>
      </c>
      <c r="BE138" s="9">
        <f t="shared" si="50"/>
        <v>1.2876794691580364</v>
      </c>
      <c r="BF138" s="9">
        <f t="shared" si="51"/>
        <v>1.2945407056688782</v>
      </c>
      <c r="BG138" s="9">
        <f t="shared" si="52"/>
        <v>1.2138649133067734</v>
      </c>
      <c r="BH138" s="9">
        <f t="shared" si="55"/>
        <v>1.0224487096389216</v>
      </c>
      <c r="BI138" s="9">
        <f t="shared" si="53"/>
        <v>0.80145689740003145</v>
      </c>
    </row>
    <row r="139" spans="1:61" x14ac:dyDescent="0.2">
      <c r="A139" s="50" t="s">
        <v>122</v>
      </c>
      <c r="B139" s="50">
        <f t="shared" si="49"/>
        <v>1998</v>
      </c>
      <c r="D139" s="79">
        <f t="shared" si="54"/>
        <v>3231.0809764162914</v>
      </c>
      <c r="F139" s="327">
        <f t="shared" si="56"/>
        <v>25293.732733535417</v>
      </c>
      <c r="G139" s="327">
        <f t="shared" si="56"/>
        <v>6924.9731574050884</v>
      </c>
      <c r="H139" s="327">
        <f t="shared" si="56"/>
        <v>3534.8711190933186</v>
      </c>
      <c r="I139" s="327">
        <f t="shared" si="57"/>
        <v>35753.577010033827</v>
      </c>
      <c r="J139" s="83"/>
      <c r="K139" s="84">
        <f t="shared" si="58"/>
        <v>48.69091126070402</v>
      </c>
      <c r="L139" s="84">
        <f t="shared" si="58"/>
        <v>6.640420928133433</v>
      </c>
      <c r="M139" s="84">
        <f t="shared" si="58"/>
        <v>3.739658549140227</v>
      </c>
      <c r="N139" s="84">
        <f t="shared" si="59"/>
        <v>59.070990737977681</v>
      </c>
      <c r="P139" s="79">
        <f t="shared" si="33"/>
        <v>90.370845286599604</v>
      </c>
      <c r="R139" s="84">
        <f t="shared" si="64"/>
        <v>54.698269591388076</v>
      </c>
      <c r="T139" s="84">
        <f t="shared" si="35"/>
        <v>56.176016966490508</v>
      </c>
      <c r="V139" s="119">
        <f t="shared" si="60"/>
        <v>0.97369433692702134</v>
      </c>
      <c r="X139" s="51">
        <f t="shared" si="66"/>
        <v>1925.0188089537185</v>
      </c>
      <c r="Y139" s="51">
        <f t="shared" si="66"/>
        <v>958.90926610056613</v>
      </c>
      <c r="Z139" s="51">
        <f t="shared" si="66"/>
        <v>1057.9334926642066</v>
      </c>
      <c r="AA139" s="51">
        <f t="shared" si="66"/>
        <v>1652.1700953557763</v>
      </c>
      <c r="AC139" s="71">
        <f t="shared" si="37"/>
        <v>0.84929890091206461</v>
      </c>
      <c r="AD139" s="71"/>
      <c r="AF139" s="73">
        <f t="shared" si="42"/>
        <v>1.2049870321915537</v>
      </c>
      <c r="AG139" s="73">
        <f t="shared" si="43"/>
        <v>0.96322747115337037</v>
      </c>
      <c r="AH139" s="73">
        <f>Wgted_Floorspace!AB170</f>
        <v>1.0092960191229245</v>
      </c>
      <c r="AI139" s="73">
        <f t="shared" si="38"/>
        <v>1.148370752720115</v>
      </c>
      <c r="AJ139" s="73">
        <f t="shared" si="44"/>
        <v>0.98761158324343357</v>
      </c>
      <c r="AK139" s="73">
        <f t="shared" si="65"/>
        <v>0.8414765190990281</v>
      </c>
      <c r="AL139" s="73">
        <f t="shared" si="61"/>
        <v>1.160676611790475</v>
      </c>
      <c r="AM139" s="73">
        <f t="shared" si="62"/>
        <v>1.1606766117904752</v>
      </c>
      <c r="AN139" s="73"/>
      <c r="AO139" s="73">
        <f t="shared" si="63"/>
        <v>1.1446872839478652</v>
      </c>
      <c r="AR139" s="53"/>
      <c r="BD139" s="95">
        <v>2004</v>
      </c>
      <c r="BE139" s="9">
        <f t="shared" si="50"/>
        <v>1.2783009919383459</v>
      </c>
      <c r="BF139" s="9">
        <f t="shared" si="51"/>
        <v>1.3189925039269927</v>
      </c>
      <c r="BG139" s="9">
        <f t="shared" si="52"/>
        <v>1.2293272747513215</v>
      </c>
      <c r="BH139" s="9">
        <f t="shared" si="55"/>
        <v>1.0072855208273006</v>
      </c>
      <c r="BI139" s="9">
        <f t="shared" si="53"/>
        <v>0.78265558732897278</v>
      </c>
    </row>
    <row r="140" spans="1:61" x14ac:dyDescent="0.2">
      <c r="A140" s="50" t="s">
        <v>122</v>
      </c>
      <c r="B140" s="50">
        <f t="shared" si="49"/>
        <v>1999</v>
      </c>
      <c r="D140" s="79">
        <f t="shared" si="54"/>
        <v>3237.770639462768</v>
      </c>
      <c r="F140" s="327">
        <f t="shared" si="56"/>
        <v>25644.039351449745</v>
      </c>
      <c r="G140" s="327">
        <f t="shared" si="56"/>
        <v>7029.3672918896746</v>
      </c>
      <c r="H140" s="327">
        <f t="shared" si="56"/>
        <v>3731.3595810937491</v>
      </c>
      <c r="I140" s="327">
        <f t="shared" si="57"/>
        <v>36404.766224433166</v>
      </c>
      <c r="J140" s="83"/>
      <c r="K140" s="84">
        <f t="shared" si="58"/>
        <v>49.952248810078075</v>
      </c>
      <c r="L140" s="84">
        <f t="shared" si="58"/>
        <v>6.7907100164135619</v>
      </c>
      <c r="M140" s="84">
        <f t="shared" si="58"/>
        <v>3.9806307793627447</v>
      </c>
      <c r="N140" s="84">
        <f t="shared" si="59"/>
        <v>60.723589605854386</v>
      </c>
      <c r="P140" s="79">
        <f t="shared" si="33"/>
        <v>88.938097267322334</v>
      </c>
      <c r="R140" s="84">
        <f t="shared" si="64"/>
        <v>53.319816244041888</v>
      </c>
      <c r="T140" s="84">
        <f t="shared" si="35"/>
        <v>55.216601026667789</v>
      </c>
      <c r="V140" s="119">
        <f t="shared" si="60"/>
        <v>0.96564828788157719</v>
      </c>
      <c r="X140" s="51">
        <f t="shared" si="66"/>
        <v>1947.9087567089584</v>
      </c>
      <c r="Y140" s="51">
        <f t="shared" si="66"/>
        <v>966.04854099010163</v>
      </c>
      <c r="Z140" s="51">
        <f t="shared" si="66"/>
        <v>1066.8043893523466</v>
      </c>
      <c r="AA140" s="51">
        <f t="shared" si="66"/>
        <v>1668.0120737899306</v>
      </c>
      <c r="AC140" s="71">
        <f t="shared" si="37"/>
        <v>0.83479394048215361</v>
      </c>
      <c r="AD140" s="71"/>
      <c r="AF140" s="73">
        <f t="shared" si="42"/>
        <v>1.2269337749925329</v>
      </c>
      <c r="AG140" s="73">
        <f t="shared" si="43"/>
        <v>0.94795637075554007</v>
      </c>
      <c r="AH140" s="73">
        <f>Wgted_Floorspace!AB171</f>
        <v>1.0114378313772869</v>
      </c>
      <c r="AI140" s="73">
        <f t="shared" si="38"/>
        <v>1.1593820067974914</v>
      </c>
      <c r="AJ140" s="73">
        <f t="shared" si="44"/>
        <v>0.97945053009229355</v>
      </c>
      <c r="AK140" s="73">
        <f t="shared" si="65"/>
        <v>0.82535368421547461</v>
      </c>
      <c r="AL140" s="73">
        <f t="shared" si="61"/>
        <v>1.1630796884993158</v>
      </c>
      <c r="AM140" s="73">
        <f t="shared" si="62"/>
        <v>1.1630796884993158</v>
      </c>
      <c r="AN140" s="73"/>
      <c r="AO140" s="73">
        <f t="shared" si="63"/>
        <v>1.1485456342956817</v>
      </c>
      <c r="AR140" s="53"/>
      <c r="BD140" s="95">
        <v>2005</v>
      </c>
      <c r="BE140" s="9">
        <f t="shared" si="50"/>
        <v>1.3111551514307014</v>
      </c>
      <c r="BF140" s="9">
        <f t="shared" si="51"/>
        <v>1.3447748896548752</v>
      </c>
      <c r="BG140" s="9">
        <f t="shared" si="52"/>
        <v>1.2456850435133828</v>
      </c>
      <c r="BH140" s="9">
        <f t="shared" si="55"/>
        <v>1.020831374683641</v>
      </c>
      <c r="BI140" s="9">
        <f t="shared" si="53"/>
        <v>0.76672960932441481</v>
      </c>
    </row>
    <row r="141" spans="1:61" x14ac:dyDescent="0.2">
      <c r="A141" s="50" t="s">
        <v>122</v>
      </c>
      <c r="B141" s="50">
        <f t="shared" si="49"/>
        <v>2000</v>
      </c>
      <c r="D141" s="79">
        <f t="shared" si="54"/>
        <v>3516.7798600560573</v>
      </c>
      <c r="F141" s="327">
        <f t="shared" si="56"/>
        <v>26109.441163693893</v>
      </c>
      <c r="G141" s="327">
        <f t="shared" si="56"/>
        <v>7074.0309211872318</v>
      </c>
      <c r="H141" s="327">
        <f t="shared" si="56"/>
        <v>3834.2254908534965</v>
      </c>
      <c r="I141" s="327">
        <f t="shared" si="57"/>
        <v>37017.697575734623</v>
      </c>
      <c r="J141" s="83"/>
      <c r="K141" s="84">
        <f t="shared" si="58"/>
        <v>51.440698593664315</v>
      </c>
      <c r="L141" s="84">
        <f t="shared" si="58"/>
        <v>6.8947581403094818</v>
      </c>
      <c r="M141" s="84">
        <f t="shared" si="58"/>
        <v>4.1253673585401502</v>
      </c>
      <c r="N141" s="84">
        <f t="shared" si="59"/>
        <v>62.460824092513953</v>
      </c>
      <c r="P141" s="79">
        <f t="shared" si="33"/>
        <v>95.002663330453387</v>
      </c>
      <c r="R141" s="84">
        <f t="shared" si="64"/>
        <v>56.30376978131401</v>
      </c>
      <c r="T141" s="84">
        <f t="shared" si="35"/>
        <v>56.163275289888318</v>
      </c>
      <c r="V141" s="119">
        <f t="shared" si="60"/>
        <v>1.0025015366482906</v>
      </c>
      <c r="X141" s="51">
        <f t="shared" si="66"/>
        <v>1970.1953125367709</v>
      </c>
      <c r="Y141" s="51">
        <f t="shared" si="66"/>
        <v>974.65761983866719</v>
      </c>
      <c r="Z141" s="51">
        <f t="shared" si="66"/>
        <v>1075.9323801850387</v>
      </c>
      <c r="AA141" s="51">
        <f t="shared" si="66"/>
        <v>1687.3233124433295</v>
      </c>
      <c r="AC141" s="71">
        <f t="shared" si="37"/>
        <v>0.84910626546871393</v>
      </c>
      <c r="AD141" s="71"/>
      <c r="AF141" s="73">
        <f t="shared" si="42"/>
        <v>1.2475911299121434</v>
      </c>
      <c r="AG141" s="73">
        <f t="shared" si="43"/>
        <v>1.0125962069118417</v>
      </c>
      <c r="AH141" s="73">
        <f>Wgted_Floorspace!AB172</f>
        <v>1.0119483176180319</v>
      </c>
      <c r="AI141" s="73">
        <f t="shared" si="38"/>
        <v>1.1728046330335544</v>
      </c>
      <c r="AJ141" s="73">
        <f t="shared" si="44"/>
        <v>1.0168305311684278</v>
      </c>
      <c r="AK141" s="73">
        <f t="shared" si="65"/>
        <v>0.83908066319767949</v>
      </c>
      <c r="AL141" s="73">
        <f t="shared" si="61"/>
        <v>1.2633060459258953</v>
      </c>
      <c r="AM141" s="73">
        <f t="shared" si="62"/>
        <v>1.2633060459258951</v>
      </c>
      <c r="AN141" s="73"/>
      <c r="AO141" s="73">
        <f t="shared" si="63"/>
        <v>1.2067924471681974</v>
      </c>
      <c r="AR141" s="53"/>
      <c r="BD141" s="95">
        <v>2006</v>
      </c>
      <c r="BE141" s="9">
        <f t="shared" si="50"/>
        <v>1.2463866031358055</v>
      </c>
      <c r="BF141" s="9">
        <f t="shared" si="51"/>
        <v>1.36122046047414</v>
      </c>
      <c r="BG141" s="9">
        <f t="shared" si="52"/>
        <v>1.2629121688748259</v>
      </c>
      <c r="BH141" s="9">
        <f t="shared" si="55"/>
        <v>0.98862064614178469</v>
      </c>
      <c r="BI141" s="9">
        <f t="shared" si="53"/>
        <v>0.73336719653016502</v>
      </c>
    </row>
    <row r="142" spans="1:61" x14ac:dyDescent="0.2">
      <c r="A142" s="50" t="s">
        <v>122</v>
      </c>
      <c r="B142" s="50">
        <f>B141+1</f>
        <v>2001</v>
      </c>
      <c r="D142" s="79">
        <f t="shared" si="54"/>
        <v>3412.6383212785522</v>
      </c>
      <c r="F142" s="327">
        <f t="shared" si="56"/>
        <v>26574.291847453176</v>
      </c>
      <c r="G142" s="327">
        <f t="shared" si="56"/>
        <v>7117.391212486561</v>
      </c>
      <c r="H142" s="327">
        <f t="shared" si="56"/>
        <v>3912.2968156638667</v>
      </c>
      <c r="I142" s="327">
        <f t="shared" si="57"/>
        <v>37603.979875603603</v>
      </c>
      <c r="J142" s="83"/>
      <c r="K142" s="84">
        <f t="shared" si="58"/>
        <v>52.981931544028242</v>
      </c>
      <c r="L142" s="84">
        <f t="shared" si="58"/>
        <v>6.9942247230409924</v>
      </c>
      <c r="M142" s="84">
        <f t="shared" si="58"/>
        <v>4.2450658821936349</v>
      </c>
      <c r="N142" s="84">
        <f t="shared" si="59"/>
        <v>64.221222149262871</v>
      </c>
      <c r="P142" s="79">
        <f t="shared" si="33"/>
        <v>90.752051579853529</v>
      </c>
      <c r="R142" s="84">
        <f t="shared" si="64"/>
        <v>53.138794421365937</v>
      </c>
      <c r="T142" s="84">
        <f t="shared" si="35"/>
        <v>54.613486781167879</v>
      </c>
      <c r="V142" s="119">
        <f t="shared" si="60"/>
        <v>0.97299765228851032</v>
      </c>
      <c r="X142" s="51">
        <f t="shared" si="66"/>
        <v>1993.7288206272906</v>
      </c>
      <c r="Y142" s="51">
        <f t="shared" si="66"/>
        <v>982.69499515082316</v>
      </c>
      <c r="Z142" s="51">
        <f t="shared" si="66"/>
        <v>1085.0572137567485</v>
      </c>
      <c r="AA142" s="51">
        <f t="shared" si="66"/>
        <v>1707.8304573534724</v>
      </c>
      <c r="AC142" s="71">
        <f t="shared" si="37"/>
        <v>0.82567573856098453</v>
      </c>
      <c r="AD142" s="71"/>
      <c r="AF142" s="73">
        <f t="shared" si="42"/>
        <v>1.2673503436083646</v>
      </c>
      <c r="AG142" s="73">
        <f t="shared" si="43"/>
        <v>0.96729059983911225</v>
      </c>
      <c r="AH142" s="73">
        <f>Wgted_Floorspace!AB173</f>
        <v>1.012096989203394</v>
      </c>
      <c r="AI142" s="73">
        <f t="shared" si="38"/>
        <v>1.1870584955764001</v>
      </c>
      <c r="AJ142" s="73">
        <f t="shared" si="44"/>
        <v>0.9869049407245577</v>
      </c>
      <c r="AK142" s="73">
        <f t="shared" si="65"/>
        <v>0.81580693092552448</v>
      </c>
      <c r="AL142" s="73">
        <f t="shared" si="61"/>
        <v>1.2258960740752398</v>
      </c>
      <c r="AM142" s="73">
        <f t="shared" si="62"/>
        <v>1.22589607407524</v>
      </c>
      <c r="AN142" s="73"/>
      <c r="AO142" s="73">
        <f t="shared" si="63"/>
        <v>1.1856856851433355</v>
      </c>
      <c r="AR142" s="53"/>
      <c r="BD142" s="95">
        <v>2007</v>
      </c>
      <c r="BE142" s="9">
        <f t="shared" si="50"/>
        <v>1.2950111465778693</v>
      </c>
      <c r="BF142" s="9">
        <f t="shared" si="51"/>
        <v>1.3751854693695611</v>
      </c>
      <c r="BG142" s="9">
        <f t="shared" si="52"/>
        <v>1.2749593524904057</v>
      </c>
      <c r="BH142" s="9">
        <f t="shared" si="55"/>
        <v>1.0210197459279327</v>
      </c>
      <c r="BI142" s="9">
        <f t="shared" si="53"/>
        <v>0.72340540862734926</v>
      </c>
    </row>
    <row r="143" spans="1:61" x14ac:dyDescent="0.2">
      <c r="A143" s="50" t="s">
        <v>122</v>
      </c>
      <c r="B143" s="50">
        <f t="shared" ref="B143:B150" si="67">B142+1</f>
        <v>2002</v>
      </c>
      <c r="D143" s="79">
        <f t="shared" si="54"/>
        <v>3531.3735593220854</v>
      </c>
      <c r="F143" s="327">
        <f t="shared" si="56"/>
        <v>26884.638904632597</v>
      </c>
      <c r="G143" s="327">
        <f t="shared" si="56"/>
        <v>7266.8762595064427</v>
      </c>
      <c r="H143" s="327">
        <f t="shared" si="56"/>
        <v>3853.3572476434338</v>
      </c>
      <c r="I143" s="327">
        <f t="shared" si="57"/>
        <v>38004.872411782475</v>
      </c>
      <c r="J143" s="83"/>
      <c r="K143" s="84">
        <f t="shared" si="58"/>
        <v>54.251039139064503</v>
      </c>
      <c r="L143" s="84">
        <f t="shared" si="58"/>
        <v>7.2053534146758791</v>
      </c>
      <c r="M143" s="84">
        <f t="shared" si="58"/>
        <v>4.1804118753377191</v>
      </c>
      <c r="N143" s="84">
        <f t="shared" si="59"/>
        <v>65.636804429078097</v>
      </c>
      <c r="P143" s="79">
        <f t="shared" si="33"/>
        <v>92.918968943236607</v>
      </c>
      <c r="R143" s="84">
        <f t="shared" si="64"/>
        <v>53.801728923866278</v>
      </c>
      <c r="T143" s="84">
        <f t="shared" si="35"/>
        <v>53.46310647963157</v>
      </c>
      <c r="V143" s="119">
        <f t="shared" si="60"/>
        <v>1.0063337592319614</v>
      </c>
      <c r="X143" s="51">
        <f t="shared" si="66"/>
        <v>2017.9195759894062</v>
      </c>
      <c r="Y143" s="51">
        <f t="shared" si="66"/>
        <v>991.53379765479292</v>
      </c>
      <c r="Z143" s="51">
        <f t="shared" si="66"/>
        <v>1084.8752416854938</v>
      </c>
      <c r="AA143" s="51">
        <f t="shared" si="66"/>
        <v>1727.0628807249732</v>
      </c>
      <c r="AC143" s="71">
        <f t="shared" si="37"/>
        <v>0.80828367734901796</v>
      </c>
      <c r="AD143" s="71"/>
      <c r="AF143" s="73">
        <f t="shared" si="42"/>
        <v>1.2808614478892695</v>
      </c>
      <c r="AG143" s="73">
        <f t="shared" si="43"/>
        <v>0.99038692394132033</v>
      </c>
      <c r="AH143" s="73">
        <f>Wgted_Floorspace!AB174</f>
        <v>1.0106398836128285</v>
      </c>
      <c r="AI143" s="73">
        <f t="shared" si="38"/>
        <v>1.2004263398230945</v>
      </c>
      <c r="AJ143" s="73">
        <f t="shared" si="44"/>
        <v>1.0207175286271428</v>
      </c>
      <c r="AK143" s="73">
        <f t="shared" si="65"/>
        <v>0.79977417322931199</v>
      </c>
      <c r="AL143" s="73">
        <f t="shared" si="61"/>
        <v>1.2685484293700793</v>
      </c>
      <c r="AM143" s="73">
        <f t="shared" si="62"/>
        <v>1.2685484293700793</v>
      </c>
      <c r="AN143" s="73"/>
      <c r="AO143" s="73">
        <f t="shared" si="63"/>
        <v>1.2383332159156328</v>
      </c>
      <c r="AR143" s="53"/>
      <c r="BD143">
        <v>2008</v>
      </c>
      <c r="BE143" s="9">
        <f t="shared" si="50"/>
        <v>1.3061778450424955</v>
      </c>
      <c r="BF143" s="9">
        <f t="shared" si="51"/>
        <v>1.3881234403702678</v>
      </c>
      <c r="BG143" s="9">
        <f t="shared" si="52"/>
        <v>1.2848938829489058</v>
      </c>
      <c r="BH143" s="9">
        <f t="shared" si="55"/>
        <v>1.0162541637704809</v>
      </c>
      <c r="BI143" s="9">
        <f t="shared" si="53"/>
        <v>0.72061720300039767</v>
      </c>
    </row>
    <row r="144" spans="1:61" x14ac:dyDescent="0.2">
      <c r="A144" s="50" t="s">
        <v>122</v>
      </c>
      <c r="B144" s="50">
        <f t="shared" si="67"/>
        <v>2003</v>
      </c>
      <c r="D144" s="79">
        <f t="shared" si="54"/>
        <v>3584.6303735716442</v>
      </c>
      <c r="F144" s="327">
        <f t="shared" si="56"/>
        <v>27211.662474653498</v>
      </c>
      <c r="G144" s="327">
        <f t="shared" si="56"/>
        <v>7416.7122506193136</v>
      </c>
      <c r="H144" s="327">
        <f t="shared" si="56"/>
        <v>3782.3795619136172</v>
      </c>
      <c r="I144" s="327">
        <f t="shared" si="57"/>
        <v>38410.754287186428</v>
      </c>
      <c r="J144" s="83"/>
      <c r="K144" s="84">
        <f t="shared" si="58"/>
        <v>55.569592027070691</v>
      </c>
      <c r="L144" s="84">
        <f t="shared" si="58"/>
        <v>7.408114551097551</v>
      </c>
      <c r="M144" s="84">
        <f t="shared" si="58"/>
        <v>4.1027218892829032</v>
      </c>
      <c r="N144" s="84">
        <f t="shared" si="59"/>
        <v>67.080428467451142</v>
      </c>
      <c r="P144" s="79">
        <f t="shared" si="33"/>
        <v>93.323613141527204</v>
      </c>
      <c r="R144" s="84">
        <f t="shared" si="64"/>
        <v>53.43779781178624</v>
      </c>
      <c r="T144" s="84">
        <f t="shared" si="35"/>
        <v>53.489493938174277</v>
      </c>
      <c r="V144" s="119">
        <f t="shared" si="60"/>
        <v>0.99903352747274465</v>
      </c>
      <c r="X144" s="51">
        <f t="shared" si="66"/>
        <v>2042.1241105291306</v>
      </c>
      <c r="Y144" s="51">
        <f t="shared" si="66"/>
        <v>998.8407667398659</v>
      </c>
      <c r="Z144" s="51">
        <f t="shared" si="66"/>
        <v>1084.693331836643</v>
      </c>
      <c r="AA144" s="51">
        <f t="shared" si="66"/>
        <v>1746.3970628097957</v>
      </c>
      <c r="AC144" s="71">
        <f t="shared" si="37"/>
        <v>0.8086826169810597</v>
      </c>
      <c r="AD144" s="71"/>
      <c r="AF144" s="73">
        <f t="shared" si="42"/>
        <v>1.2945407056688782</v>
      </c>
      <c r="AG144" s="73">
        <f t="shared" si="43"/>
        <v>0.99469986808387256</v>
      </c>
      <c r="AH144" s="73">
        <f>Wgted_Floorspace!AB175</f>
        <v>1.009015730732955</v>
      </c>
      <c r="AI144" s="73">
        <f t="shared" si="38"/>
        <v>1.2138649133067734</v>
      </c>
      <c r="AJ144" s="73">
        <f t="shared" si="44"/>
        <v>1.013312952907294</v>
      </c>
      <c r="AK144" s="73">
        <f t="shared" si="65"/>
        <v>0.80145689740003145</v>
      </c>
      <c r="AL144" s="73">
        <f t="shared" si="61"/>
        <v>1.2876794691580367</v>
      </c>
      <c r="AM144" s="73">
        <f t="shared" si="62"/>
        <v>1.2876794691580364</v>
      </c>
      <c r="AN144" s="73"/>
      <c r="AO144" s="73">
        <f t="shared" si="63"/>
        <v>1.241114614286472</v>
      </c>
      <c r="AR144" s="53"/>
      <c r="BD144">
        <v>2009</v>
      </c>
      <c r="BE144" s="9">
        <f t="shared" si="50"/>
        <v>1.3111200747975469</v>
      </c>
      <c r="BF144" s="9">
        <f t="shared" si="51"/>
        <v>1.3973451641261212</v>
      </c>
      <c r="BG144" s="9">
        <f t="shared" si="52"/>
        <v>1.293159752027438</v>
      </c>
      <c r="BH144" s="9">
        <f t="shared" si="55"/>
        <v>1.0223776529514161</v>
      </c>
      <c r="BI144" s="9">
        <f t="shared" si="53"/>
        <v>0.70970071587111838</v>
      </c>
    </row>
    <row r="145" spans="1:44" x14ac:dyDescent="0.2">
      <c r="A145" s="50" t="s">
        <v>122</v>
      </c>
      <c r="B145" s="50">
        <f t="shared" si="67"/>
        <v>2004</v>
      </c>
      <c r="D145" s="79">
        <f t="shared" si="54"/>
        <v>3558.5226541393104</v>
      </c>
      <c r="F145" s="327">
        <f t="shared" si="56"/>
        <v>27784.872342490889</v>
      </c>
      <c r="G145" s="327">
        <f t="shared" si="56"/>
        <v>7449.2905810223619</v>
      </c>
      <c r="H145" s="327">
        <f t="shared" si="56"/>
        <v>3902.108924194386</v>
      </c>
      <c r="I145" s="327">
        <f t="shared" si="57"/>
        <v>39136.271847707634</v>
      </c>
      <c r="J145" s="83"/>
      <c r="K145" s="84">
        <f t="shared" si="58"/>
        <v>57.478284864804031</v>
      </c>
      <c r="L145" s="84">
        <f t="shared" si="58"/>
        <v>7.5073410217541499</v>
      </c>
      <c r="M145" s="84">
        <f t="shared" si="58"/>
        <v>4.2324628489844409</v>
      </c>
      <c r="N145" s="84">
        <f t="shared" si="59"/>
        <v>69.218088735542622</v>
      </c>
      <c r="P145" s="79">
        <f t="shared" si="33"/>
        <v>90.926459934321713</v>
      </c>
      <c r="R145" s="84">
        <f t="shared" si="64"/>
        <v>51.410299231681236</v>
      </c>
      <c r="T145" s="84">
        <f t="shared" si="35"/>
        <v>52.263088697326154</v>
      </c>
      <c r="V145" s="119">
        <f t="shared" si="60"/>
        <v>0.98368275800567928</v>
      </c>
      <c r="X145" s="51">
        <f t="shared" si="66"/>
        <v>2068.6899027750278</v>
      </c>
      <c r="Y145" s="51">
        <f t="shared" si="66"/>
        <v>1007.7927475241302</v>
      </c>
      <c r="Z145" s="51">
        <f t="shared" si="66"/>
        <v>1084.6603544923489</v>
      </c>
      <c r="AA145" s="51">
        <f t="shared" si="66"/>
        <v>1768.6428846593624</v>
      </c>
      <c r="AC145" s="71">
        <f t="shared" si="37"/>
        <v>0.79014117030379849</v>
      </c>
      <c r="AD145" s="71"/>
      <c r="AF145" s="73">
        <f t="shared" si="42"/>
        <v>1.3189925039269927</v>
      </c>
      <c r="AG145" s="73">
        <f t="shared" si="43"/>
        <v>0.9691495502305757</v>
      </c>
      <c r="AH145" s="73">
        <f>Wgted_Floorspace!AB176</f>
        <v>1.0095643385111099</v>
      </c>
      <c r="AI145" s="73">
        <f t="shared" si="38"/>
        <v>1.2293272747513215</v>
      </c>
      <c r="AJ145" s="73">
        <f t="shared" si="44"/>
        <v>0.99774277121637422</v>
      </c>
      <c r="AK145" s="73">
        <f t="shared" si="65"/>
        <v>0.78265558732897278</v>
      </c>
      <c r="AL145" s="73">
        <f t="shared" si="61"/>
        <v>1.2783009919383461</v>
      </c>
      <c r="AM145" s="73">
        <f t="shared" si="62"/>
        <v>1.2783009919383459</v>
      </c>
      <c r="AN145" s="73"/>
      <c r="AO145" s="73">
        <f t="shared" si="63"/>
        <v>1.2382835642150909</v>
      </c>
      <c r="AR145" s="53"/>
    </row>
    <row r="146" spans="1:44" x14ac:dyDescent="0.2">
      <c r="A146" s="50" t="s">
        <v>122</v>
      </c>
      <c r="B146" s="50">
        <f t="shared" si="67"/>
        <v>2005</v>
      </c>
      <c r="D146" s="79">
        <f t="shared" si="54"/>
        <v>3649.9817639839912</v>
      </c>
      <c r="F146" s="327">
        <f t="shared" si="56"/>
        <v>28399.476604996838</v>
      </c>
      <c r="G146" s="327">
        <f t="shared" si="56"/>
        <v>7481.4364604227803</v>
      </c>
      <c r="H146" s="327">
        <f t="shared" si="56"/>
        <v>4020.3566528026113</v>
      </c>
      <c r="I146" s="327">
        <f t="shared" si="57"/>
        <v>39901.269718222233</v>
      </c>
      <c r="J146" s="83"/>
      <c r="K146" s="84">
        <f t="shared" si="58"/>
        <v>59.54612984488859</v>
      </c>
      <c r="L146" s="84">
        <f t="shared" si="58"/>
        <v>7.6034165650295824</v>
      </c>
      <c r="M146" s="84">
        <f t="shared" si="58"/>
        <v>4.3605889004624618</v>
      </c>
      <c r="N146" s="84">
        <f t="shared" si="59"/>
        <v>71.510135310380633</v>
      </c>
      <c r="P146" s="79">
        <f t="shared" si="33"/>
        <v>91.47532872411594</v>
      </c>
      <c r="R146" s="84">
        <f t="shared" si="64"/>
        <v>51.041460740379115</v>
      </c>
      <c r="T146" s="84">
        <f t="shared" si="35"/>
        <v>51.221531418567182</v>
      </c>
      <c r="V146" s="119">
        <f t="shared" si="60"/>
        <v>0.99648447297062281</v>
      </c>
      <c r="X146" s="51">
        <f t="shared" si="66"/>
        <v>2096.7333543890577</v>
      </c>
      <c r="Y146" s="51">
        <f t="shared" si="66"/>
        <v>1016.3043695220944</v>
      </c>
      <c r="Z146" s="51">
        <f t="shared" si="66"/>
        <v>1084.6273793701046</v>
      </c>
      <c r="AA146" s="51">
        <f t="shared" si="66"/>
        <v>1792.1769361069523</v>
      </c>
      <c r="AC146" s="71">
        <f t="shared" si="37"/>
        <v>0.77439435342615082</v>
      </c>
      <c r="AD146" s="71"/>
      <c r="AF146" s="73">
        <f t="shared" si="42"/>
        <v>1.3447748896548752</v>
      </c>
      <c r="AG146" s="73">
        <f t="shared" si="43"/>
        <v>0.97499972784827804</v>
      </c>
      <c r="AH146" s="73">
        <f>Wgted_Floorspace!AB177</f>
        <v>1.0099966715886841</v>
      </c>
      <c r="AI146" s="73">
        <f t="shared" si="38"/>
        <v>1.2456850435133828</v>
      </c>
      <c r="AJ146" s="73">
        <f t="shared" si="44"/>
        <v>1.0107274641587822</v>
      </c>
      <c r="AK146" s="73">
        <f t="shared" si="65"/>
        <v>0.76672960932441481</v>
      </c>
      <c r="AL146" s="73">
        <f t="shared" si="61"/>
        <v>1.3111551514307014</v>
      </c>
      <c r="AM146" s="73">
        <f t="shared" si="62"/>
        <v>1.3111551514307014</v>
      </c>
      <c r="AN146" s="73"/>
      <c r="AO146" s="73">
        <f t="shared" si="63"/>
        <v>1.2716343753926178</v>
      </c>
      <c r="AR146" s="53"/>
    </row>
    <row r="147" spans="1:44" x14ac:dyDescent="0.2">
      <c r="A147" s="50" t="s">
        <v>122</v>
      </c>
      <c r="B147" s="50">
        <f t="shared" si="67"/>
        <v>2006</v>
      </c>
      <c r="D147" s="79">
        <f t="shared" si="54"/>
        <v>3469.6796693782317</v>
      </c>
      <c r="F147" s="327">
        <f t="shared" si="56"/>
        <v>28855.455612390702</v>
      </c>
      <c r="G147" s="327">
        <f t="shared" si="56"/>
        <v>7514.1623075785919</v>
      </c>
      <c r="H147" s="327">
        <f t="shared" si="56"/>
        <v>4019.6138817047045</v>
      </c>
      <c r="I147" s="327">
        <f t="shared" si="57"/>
        <v>40389.231801673996</v>
      </c>
      <c r="J147" s="83"/>
      <c r="K147" s="84">
        <f t="shared" si="58"/>
        <v>61.278375971504481</v>
      </c>
      <c r="L147" s="84">
        <f t="shared" si="58"/>
        <v>7.7221335460461171</v>
      </c>
      <c r="M147" s="84">
        <f t="shared" si="58"/>
        <v>4.3851792843417234</v>
      </c>
      <c r="N147" s="84">
        <f t="shared" si="59"/>
        <v>73.385688801892314</v>
      </c>
      <c r="P147" s="79">
        <f t="shared" si="33"/>
        <v>85.906057496107806</v>
      </c>
      <c r="R147" s="84">
        <f t="shared" si="64"/>
        <v>47.280058633022776</v>
      </c>
      <c r="T147" s="84">
        <f t="shared" si="35"/>
        <v>48.951691558491333</v>
      </c>
      <c r="V147" s="119">
        <f t="shared" si="60"/>
        <v>0.96585137566755663</v>
      </c>
      <c r="X147" s="51">
        <f t="shared" si="66"/>
        <v>2123.6322446141239</v>
      </c>
      <c r="Y147" s="51">
        <f t="shared" si="66"/>
        <v>1027.6772353263877</v>
      </c>
      <c r="Z147" s="51">
        <f t="shared" si="66"/>
        <v>1090.945402567369</v>
      </c>
      <c r="AA147" s="51">
        <f t="shared" si="66"/>
        <v>1816.9617377781058</v>
      </c>
      <c r="AC147" s="71">
        <f t="shared" si="37"/>
        <v>0.74007770723959854</v>
      </c>
      <c r="AD147" s="71"/>
      <c r="AF147" s="73">
        <f t="shared" si="42"/>
        <v>1.36122046047414</v>
      </c>
      <c r="AG147" s="73">
        <f t="shared" si="43"/>
        <v>0.915639045494265</v>
      </c>
      <c r="AH147" s="73">
        <f>Wgted_Floorspace!AB178</f>
        <v>1.0091502738889655</v>
      </c>
      <c r="AI147" s="73">
        <f t="shared" si="38"/>
        <v>1.2629121688748259</v>
      </c>
      <c r="AJ147" s="73">
        <f t="shared" si="44"/>
        <v>0.97965652066062903</v>
      </c>
      <c r="AK147" s="73">
        <f t="shared" si="65"/>
        <v>0.73336719653016502</v>
      </c>
      <c r="AL147" s="73">
        <f t="shared" si="61"/>
        <v>1.2463866031358057</v>
      </c>
      <c r="AM147" s="73">
        <f t="shared" si="62"/>
        <v>1.2463866031358055</v>
      </c>
      <c r="AN147" s="73"/>
      <c r="AO147" s="73">
        <f t="shared" si="63"/>
        <v>1.2485410444133531</v>
      </c>
      <c r="AR147" s="53"/>
    </row>
    <row r="148" spans="1:44" x14ac:dyDescent="0.2">
      <c r="A148" s="50" t="s">
        <v>122</v>
      </c>
      <c r="B148" s="50">
        <f t="shared" si="67"/>
        <v>2007</v>
      </c>
      <c r="D148" s="79">
        <f t="shared" si="54"/>
        <v>3605.0402303705141</v>
      </c>
      <c r="F148" s="327">
        <f t="shared" si="56"/>
        <v>29242.794504216828</v>
      </c>
      <c r="G148" s="327">
        <f t="shared" si="56"/>
        <v>7546.0026054558903</v>
      </c>
      <c r="H148" s="327">
        <f t="shared" si="56"/>
        <v>4014.795185225968</v>
      </c>
      <c r="I148" s="327">
        <f t="shared" si="57"/>
        <v>40803.592294898684</v>
      </c>
      <c r="J148" s="83"/>
      <c r="K148" s="84">
        <f t="shared" si="58"/>
        <v>62.616473607544989</v>
      </c>
      <c r="L148" s="84">
        <f t="shared" si="58"/>
        <v>7.824030661611415</v>
      </c>
      <c r="M148" s="84">
        <f t="shared" si="58"/>
        <v>4.405284998910421</v>
      </c>
      <c r="N148" s="84">
        <f t="shared" si="59"/>
        <v>74.845789268066824</v>
      </c>
      <c r="P148" s="79">
        <f t="shared" si="33"/>
        <v>88.35105017999166</v>
      </c>
      <c r="R148" s="84">
        <f t="shared" si="64"/>
        <v>48.166239752763424</v>
      </c>
      <c r="T148" s="84">
        <f t="shared" si="35"/>
        <v>48.250499601898589</v>
      </c>
      <c r="V148" s="119">
        <f t="shared" si="60"/>
        <v>0.9982536999651741</v>
      </c>
      <c r="X148" s="51">
        <f t="shared" si="66"/>
        <v>2141.2616225345928</v>
      </c>
      <c r="Y148" s="51">
        <f t="shared" si="66"/>
        <v>1036.8444156054898</v>
      </c>
      <c r="Z148" s="51">
        <f t="shared" si="66"/>
        <v>1097.262698511101</v>
      </c>
      <c r="AA148" s="51">
        <f t="shared" si="66"/>
        <v>1834.2941162419206</v>
      </c>
      <c r="AC148" s="71">
        <f t="shared" si="37"/>
        <v>0.72947671432089745</v>
      </c>
      <c r="AD148" s="71"/>
      <c r="AF148" s="73">
        <f t="shared" si="42"/>
        <v>1.3751854693695611</v>
      </c>
      <c r="AG148" s="73">
        <f t="shared" si="43"/>
        <v>0.94169926560637174</v>
      </c>
      <c r="AH148" s="73">
        <f>Wgted_Floorspace!AB179</f>
        <v>1.0083926739019942</v>
      </c>
      <c r="AI148" s="73">
        <f t="shared" si="38"/>
        <v>1.2749593524904057</v>
      </c>
      <c r="AJ148" s="73">
        <f t="shared" si="44"/>
        <v>1.0125219791384219</v>
      </c>
      <c r="AK148" s="73">
        <f t="shared" si="65"/>
        <v>0.72340540862734926</v>
      </c>
      <c r="AL148" s="73">
        <f t="shared" si="61"/>
        <v>1.2950111465778691</v>
      </c>
      <c r="AM148" s="73">
        <f t="shared" si="62"/>
        <v>1.2950111465778693</v>
      </c>
      <c r="AN148" s="73"/>
      <c r="AO148" s="73">
        <f t="shared" si="63"/>
        <v>1.3017586741481955</v>
      </c>
      <c r="AR148" s="53"/>
    </row>
    <row r="149" spans="1:44" x14ac:dyDescent="0.2">
      <c r="A149" s="50" t="s">
        <v>122</v>
      </c>
      <c r="B149" s="50">
        <f t="shared" si="67"/>
        <v>2008</v>
      </c>
      <c r="D149" s="79">
        <f t="shared" si="54"/>
        <v>3636.1259838111491</v>
      </c>
      <c r="F149" s="327">
        <f t="shared" si="56"/>
        <v>29635.964259004479</v>
      </c>
      <c r="G149" s="327">
        <f t="shared" si="56"/>
        <v>7561.3628904142697</v>
      </c>
      <c r="H149" s="327">
        <f t="shared" si="56"/>
        <v>3990.1520506245024</v>
      </c>
      <c r="I149" s="327">
        <f t="shared" si="57"/>
        <v>41187.47920004325</v>
      </c>
      <c r="J149" s="83"/>
      <c r="K149" s="84">
        <f t="shared" si="58"/>
        <v>63.865538879086898</v>
      </c>
      <c r="L149" s="84">
        <f t="shared" si="58"/>
        <v>7.8695890452961326</v>
      </c>
      <c r="M149" s="84">
        <f t="shared" si="58"/>
        <v>4.4035108473750002</v>
      </c>
      <c r="N149" s="84">
        <f t="shared" si="59"/>
        <v>76.138638771758039</v>
      </c>
      <c r="P149" s="79">
        <f t="shared" si="33"/>
        <v>88.282314296314865</v>
      </c>
      <c r="R149" s="84">
        <f t="shared" si="64"/>
        <v>47.756645541184675</v>
      </c>
      <c r="T149" s="84">
        <f t="shared" si="35"/>
        <v>48.016513098087039</v>
      </c>
      <c r="V149" s="119">
        <f t="shared" si="60"/>
        <v>0.99458795443201986</v>
      </c>
      <c r="X149" s="51">
        <f t="shared" si="66"/>
        <v>2155.0012113974744</v>
      </c>
      <c r="Y149" s="51">
        <f t="shared" si="66"/>
        <v>1040.7633067409856</v>
      </c>
      <c r="Z149" s="51">
        <f t="shared" si="66"/>
        <v>1103.594748146453</v>
      </c>
      <c r="AA149" s="51">
        <f t="shared" si="66"/>
        <v>1848.5870038795208</v>
      </c>
      <c r="AC149" s="71">
        <f t="shared" si="37"/>
        <v>0.72593918191389273</v>
      </c>
      <c r="AD149" s="71"/>
      <c r="AF149" s="73">
        <f t="shared" si="42"/>
        <v>1.3881234403702678</v>
      </c>
      <c r="AG149" s="73">
        <f t="shared" si="43"/>
        <v>0.94096663672366609</v>
      </c>
      <c r="AH149" s="73">
        <f>Wgted_Floorspace!AB180</f>
        <v>1.0073853065002283</v>
      </c>
      <c r="AI149" s="73">
        <f t="shared" si="38"/>
        <v>1.2848938829489058</v>
      </c>
      <c r="AJ149" s="73">
        <f t="shared" si="44"/>
        <v>1.0088038382265709</v>
      </c>
      <c r="AK149" s="73">
        <f t="shared" si="65"/>
        <v>0.72061720300039767</v>
      </c>
      <c r="AL149" s="73">
        <f>AF149*AH149*AI149*AJ149*AK149</f>
        <v>1.3061778450424952</v>
      </c>
      <c r="AM149" s="73">
        <f>AF149*AG149</f>
        <v>1.3061778450424955</v>
      </c>
      <c r="AN149" s="73"/>
      <c r="AO149" s="73">
        <f>AH149*AI149*AJ149</f>
        <v>1.3057787585500464</v>
      </c>
      <c r="AR149" s="53"/>
    </row>
    <row r="150" spans="1:44" x14ac:dyDescent="0.2">
      <c r="A150" s="50" t="s">
        <v>122</v>
      </c>
      <c r="B150" s="50">
        <f t="shared" si="67"/>
        <v>2009</v>
      </c>
      <c r="D150" s="79">
        <f t="shared" si="54"/>
        <v>3649.8841179722167</v>
      </c>
      <c r="F150" s="327">
        <f t="shared" si="56"/>
        <v>29925.16511566292</v>
      </c>
      <c r="G150" s="327">
        <f t="shared" si="56"/>
        <v>7575.1979377197295</v>
      </c>
      <c r="H150" s="327">
        <f t="shared" si="56"/>
        <v>3960.737025277449</v>
      </c>
      <c r="I150" s="327">
        <f t="shared" si="57"/>
        <v>41461.1000786601</v>
      </c>
      <c r="J150" s="83"/>
      <c r="K150" s="84">
        <f t="shared" si="58"/>
        <v>64.84029650724537</v>
      </c>
      <c r="L150" s="84">
        <f t="shared" si="58"/>
        <v>7.9010907886944475</v>
      </c>
      <c r="M150" s="84">
        <f t="shared" si="58"/>
        <v>4.3961259803120241</v>
      </c>
      <c r="N150" s="84">
        <f t="shared" si="59"/>
        <v>77.137513276251838</v>
      </c>
      <c r="P150" s="79">
        <f t="shared" si="33"/>
        <v>88.031531026616449</v>
      </c>
      <c r="R150" s="84">
        <f t="shared" si="64"/>
        <v>47.31659037154752</v>
      </c>
      <c r="T150" s="84">
        <f t="shared" si="35"/>
        <v>47.248105553867717</v>
      </c>
      <c r="V150" s="119">
        <f t="shared" si="60"/>
        <v>1.0014494722460718</v>
      </c>
      <c r="X150" s="51">
        <f t="shared" si="66"/>
        <v>2166.748161844152</v>
      </c>
      <c r="Y150" s="51">
        <f t="shared" si="66"/>
        <v>1043.0210343880226</v>
      </c>
      <c r="Z150" s="51">
        <f t="shared" si="66"/>
        <v>1109.9262466192329</v>
      </c>
      <c r="AA150" s="51">
        <f t="shared" si="66"/>
        <v>1860.4791751764028</v>
      </c>
      <c r="AC150" s="71">
        <f t="shared" si="37"/>
        <v>0.71432198799380231</v>
      </c>
      <c r="AD150" s="71"/>
      <c r="AF150" s="73">
        <f t="shared" si="42"/>
        <v>1.3973451641261212</v>
      </c>
      <c r="AG150" s="73">
        <f t="shared" si="43"/>
        <v>0.93829363600188354</v>
      </c>
      <c r="AH150" s="73">
        <f>Wgted_Floorspace!AB181</f>
        <v>1.0065115787815029</v>
      </c>
      <c r="AI150" s="73">
        <f t="shared" si="38"/>
        <v>1.293159752027438</v>
      </c>
      <c r="AJ150" s="73">
        <f t="shared" si="44"/>
        <v>1.0157634293577833</v>
      </c>
      <c r="AK150" s="73">
        <f t="shared" si="65"/>
        <v>0.70970071587111838</v>
      </c>
      <c r="AL150" s="73">
        <f>AF150*AH150*AI150*AJ150*AK150</f>
        <v>1.3111200747975469</v>
      </c>
      <c r="AM150" s="73">
        <f>AF150*AG150</f>
        <v>1.3111200747975469</v>
      </c>
      <c r="AN150" s="73"/>
      <c r="AO150" s="73">
        <f>AH150*AI150*AJ150</f>
        <v>1.3220976321690474</v>
      </c>
      <c r="AR150" s="53"/>
    </row>
    <row r="151" spans="1:44" x14ac:dyDescent="0.2">
      <c r="A151" s="50" t="s">
        <v>122</v>
      </c>
      <c r="B151" s="50">
        <f>B150+1</f>
        <v>2010</v>
      </c>
      <c r="D151" s="79">
        <f t="shared" si="54"/>
        <v>3966.0300992235589</v>
      </c>
      <c r="F151" s="327">
        <f t="shared" si="56"/>
        <v>30193.329832512605</v>
      </c>
      <c r="G151" s="327">
        <f t="shared" si="56"/>
        <v>7619.8494198395474</v>
      </c>
      <c r="H151" s="327">
        <f t="shared" si="56"/>
        <v>3991.3963850104242</v>
      </c>
      <c r="I151" s="327">
        <f t="shared" si="57"/>
        <v>41804.575637362577</v>
      </c>
      <c r="J151" s="83"/>
      <c r="K151" s="84">
        <f t="shared" si="58"/>
        <v>65.642023579892594</v>
      </c>
      <c r="L151" s="84">
        <f t="shared" si="58"/>
        <v>7.9087660751854401</v>
      </c>
      <c r="M151" s="84">
        <f t="shared" si="58"/>
        <v>4.4428872223672951</v>
      </c>
      <c r="N151" s="84">
        <f t="shared" si="59"/>
        <v>77.993676877445324</v>
      </c>
      <c r="P151" s="79">
        <f t="shared" si="33"/>
        <v>94.870717828288264</v>
      </c>
      <c r="R151" s="84">
        <f t="shared" si="64"/>
        <v>50.850661976810571</v>
      </c>
      <c r="T151" s="84">
        <f t="shared" si="35"/>
        <v>47.348901550519244</v>
      </c>
      <c r="V151" s="119">
        <f t="shared" si="60"/>
        <v>1.0739565293305717</v>
      </c>
      <c r="X151" s="51">
        <f t="shared" ref="X151:AA153" si="68">X76</f>
        <v>2174.0571160590684</v>
      </c>
      <c r="Y151" s="51">
        <f t="shared" si="68"/>
        <v>1037.9163208387886</v>
      </c>
      <c r="Z151" s="51">
        <f t="shared" si="68"/>
        <v>1113.1160109911489</v>
      </c>
      <c r="AA151" s="51">
        <f t="shared" si="68"/>
        <v>1865.6732113251967</v>
      </c>
      <c r="AC151" s="71">
        <f t="shared" si="37"/>
        <v>0.71584587547809198</v>
      </c>
      <c r="AD151" s="71"/>
      <c r="AF151" s="73">
        <f t="shared" si="42"/>
        <v>1.4089211693463843</v>
      </c>
      <c r="AG151" s="73">
        <f t="shared" si="43"/>
        <v>1.0111898514442401</v>
      </c>
      <c r="AH151" s="73">
        <f>Wgted_Floorspace!AB182</f>
        <v>1.0064500187814305</v>
      </c>
      <c r="AI151" s="73">
        <f t="shared" si="38"/>
        <v>1.2967699609391066</v>
      </c>
      <c r="AJ151" s="73">
        <f t="shared" si="44"/>
        <v>1.089306847171573</v>
      </c>
      <c r="AK151" s="73">
        <f t="shared" si="65"/>
        <v>0.7112582464301701</v>
      </c>
      <c r="AL151" s="73">
        <f>AF151*AH151*AI151*AJ151*AK151</f>
        <v>1.4246867879280152</v>
      </c>
      <c r="AM151" s="73">
        <f>AF151*AG151</f>
        <v>1.4246867879280154</v>
      </c>
      <c r="AN151" s="73"/>
      <c r="AO151" s="73">
        <f>AH151*AI151*AJ151</f>
        <v>1.4216915677525528</v>
      </c>
      <c r="AR151" s="53"/>
    </row>
    <row r="152" spans="1:44" x14ac:dyDescent="0.2">
      <c r="A152" s="50" t="s">
        <v>122</v>
      </c>
      <c r="B152" s="50">
        <f>B151+1</f>
        <v>2011</v>
      </c>
      <c r="D152" s="79">
        <f t="shared" si="54"/>
        <v>3752.3673070795357</v>
      </c>
      <c r="F152" s="327">
        <f t="shared" si="56"/>
        <v>30472.301859247407</v>
      </c>
      <c r="G152" s="327">
        <f t="shared" si="56"/>
        <v>7655.4883451985625</v>
      </c>
      <c r="H152" s="327">
        <f t="shared" si="56"/>
        <v>4021.3943022810627</v>
      </c>
      <c r="I152" s="327">
        <f>SUM(F152:H152)</f>
        <v>42149.184506727033</v>
      </c>
      <c r="J152" s="83"/>
      <c r="K152" s="84">
        <f t="shared" si="58"/>
        <v>66.457283613445057</v>
      </c>
      <c r="L152" s="84">
        <f t="shared" si="58"/>
        <v>7.8977938101874816</v>
      </c>
      <c r="M152" s="84">
        <f t="shared" si="58"/>
        <v>4.4942366047568116</v>
      </c>
      <c r="N152" s="84">
        <f>SUM(K152:M152)</f>
        <v>78.849314028389344</v>
      </c>
      <c r="P152" s="79">
        <f t="shared" si="33"/>
        <v>89.025857818925431</v>
      </c>
      <c r="R152" s="84">
        <f>D152/N152</f>
        <v>47.589092604261751</v>
      </c>
      <c r="T152" s="84">
        <f t="shared" si="35"/>
        <v>47.227172139440938</v>
      </c>
      <c r="V152" s="119">
        <f>R152/T152</f>
        <v>1.0076633947879035</v>
      </c>
      <c r="X152" s="51">
        <f t="shared" si="68"/>
        <v>2180.9078920395809</v>
      </c>
      <c r="Y152" s="51">
        <f t="shared" si="68"/>
        <v>1031.651209441249</v>
      </c>
      <c r="Z152" s="51">
        <f t="shared" si="68"/>
        <v>1117.5816811118318</v>
      </c>
      <c r="AA152" s="51">
        <f t="shared" si="68"/>
        <v>1870.7198004223533</v>
      </c>
      <c r="AC152" s="71">
        <f t="shared" si="37"/>
        <v>0.71400550550136066</v>
      </c>
      <c r="AD152" s="71"/>
      <c r="AF152" s="73">
        <f t="shared" si="42"/>
        <v>1.4205353700358938</v>
      </c>
      <c r="AG152" s="73">
        <f t="shared" si="43"/>
        <v>0.94889177612792086</v>
      </c>
      <c r="AH152" s="73">
        <f>Wgted_Floorspace!AB183</f>
        <v>1.0063630331132387</v>
      </c>
      <c r="AI152" s="73">
        <f t="shared" si="38"/>
        <v>1.3002776841066312</v>
      </c>
      <c r="AJ152" s="73">
        <f t="shared" si="44"/>
        <v>1.0220661689824775</v>
      </c>
      <c r="AK152" s="73">
        <f>AG152/(AH152*AI152*AJ152)</f>
        <v>0.70949099083314504</v>
      </c>
      <c r="AL152" s="73">
        <f>AF152*AH152*AI152*AJ152*AK152</f>
        <v>1.3479343303258928</v>
      </c>
      <c r="AM152" s="73">
        <f>AF152*AG152</f>
        <v>1.3479343303258926</v>
      </c>
      <c r="AN152" s="73"/>
      <c r="AO152" s="73">
        <f>AH152*AI152*AJ152</f>
        <v>1.3374261102507461</v>
      </c>
      <c r="AR152" s="53"/>
    </row>
    <row r="153" spans="1:44" hidden="1" x14ac:dyDescent="0.2">
      <c r="A153" s="50" t="s">
        <v>122</v>
      </c>
      <c r="B153" s="50">
        <f>B152+1</f>
        <v>2012</v>
      </c>
      <c r="D153" s="79">
        <f t="shared" si="54"/>
        <v>3520.4304526411215</v>
      </c>
      <c r="F153" s="327">
        <f t="shared" si="56"/>
        <v>30807.497179699127</v>
      </c>
      <c r="G153" s="327">
        <f t="shared" si="56"/>
        <v>7739.6987169957456</v>
      </c>
      <c r="H153" s="327">
        <f t="shared" si="56"/>
        <v>4065.6296396061539</v>
      </c>
      <c r="I153" s="327">
        <f>SUM(F153:H153)</f>
        <v>42612.825536301025</v>
      </c>
      <c r="J153" s="83"/>
      <c r="K153" s="84">
        <f t="shared" si="58"/>
        <v>67.188313733192942</v>
      </c>
      <c r="L153" s="84">
        <f t="shared" si="58"/>
        <v>7.9846695420995433</v>
      </c>
      <c r="M153" s="84">
        <f t="shared" si="58"/>
        <v>4.5436732074091362</v>
      </c>
      <c r="N153" s="84">
        <f>SUM(K153:M153)</f>
        <v>79.716656482701623</v>
      </c>
      <c r="P153" s="79">
        <f t="shared" si="33"/>
        <v>82.614339892625424</v>
      </c>
      <c r="R153" s="84">
        <f>D153/N153</f>
        <v>44.161792628684182</v>
      </c>
      <c r="T153" s="84">
        <f t="shared" si="35"/>
        <v>46.616688689598334</v>
      </c>
      <c r="V153" s="119">
        <f>R153/T153</f>
        <v>0.94733868642493435</v>
      </c>
      <c r="X153" s="580">
        <f t="shared" si="68"/>
        <v>2186.3885128239908</v>
      </c>
      <c r="Y153" s="580">
        <f t="shared" si="68"/>
        <v>1031.651209441249</v>
      </c>
      <c r="Z153" s="580">
        <f t="shared" si="68"/>
        <v>1121.1542172083782</v>
      </c>
      <c r="AA153" s="580">
        <f t="shared" si="68"/>
        <v>1874.7570717000785</v>
      </c>
      <c r="AC153" s="71"/>
      <c r="AD153" s="71"/>
      <c r="AF153" s="73"/>
      <c r="AG153" s="73"/>
      <c r="AH153" s="572">
        <f>AH152</f>
        <v>1.0063630331132387</v>
      </c>
      <c r="AI153" s="73"/>
      <c r="AJ153" s="73"/>
      <c r="AK153" s="73"/>
      <c r="AL153" s="73"/>
      <c r="AM153" s="73"/>
      <c r="AN153" s="73"/>
      <c r="AO153" s="73"/>
      <c r="AR153" s="53"/>
    </row>
    <row r="154" spans="1:44" hidden="1" x14ac:dyDescent="0.2">
      <c r="A154" s="50"/>
      <c r="B154" s="50"/>
      <c r="D154" s="79"/>
      <c r="F154" s="125"/>
      <c r="G154" s="125"/>
      <c r="H154" s="125"/>
      <c r="I154" s="125"/>
      <c r="P154" s="70"/>
      <c r="X154" s="125"/>
      <c r="Y154" s="125"/>
      <c r="Z154" s="125"/>
      <c r="AA154" s="125"/>
      <c r="AC154" s="71"/>
      <c r="AD154" s="71"/>
      <c r="AF154" s="73"/>
      <c r="AG154" s="73"/>
      <c r="AH154" s="73"/>
      <c r="AI154" s="73"/>
      <c r="AJ154" s="73"/>
      <c r="AK154" s="73"/>
      <c r="AL154" s="73"/>
      <c r="AM154" s="73"/>
      <c r="AN154" s="73"/>
      <c r="AO154" s="73"/>
      <c r="AR154" s="53"/>
    </row>
    <row r="155" spans="1:44" hidden="1" x14ac:dyDescent="0.2">
      <c r="A155" s="18" t="s">
        <v>168</v>
      </c>
      <c r="B155" s="91">
        <f>Base_year</f>
        <v>1985</v>
      </c>
      <c r="D155" s="79"/>
      <c r="F155" s="125"/>
      <c r="G155" s="125"/>
      <c r="H155" s="125"/>
      <c r="I155" s="125">
        <f>INDEX(I90:I151,base_row,1)</f>
        <v>29671.337578635594</v>
      </c>
      <c r="K155" s="84"/>
      <c r="L155" s="84"/>
      <c r="M155" s="84"/>
      <c r="N155" s="79"/>
      <c r="P155" s="74">
        <f>INDEX(P90:P151,base_row,1)</f>
        <v>93.820876161670711</v>
      </c>
      <c r="R155" s="74">
        <f>INDEX(R90:R151,base_row,1)</f>
        <v>65.211899477842593</v>
      </c>
      <c r="T155" s="74">
        <f>INDEX(T90:T151,base_row,1)</f>
        <v>66.143988772578084</v>
      </c>
      <c r="V155" s="71">
        <f>INDEX(V90:V151,base_row,1)</f>
        <v>0.98590817832380384</v>
      </c>
      <c r="X155" s="125"/>
      <c r="Y155" s="125"/>
      <c r="Z155" s="125"/>
      <c r="AA155" s="74">
        <f>INDEX(AA90:AA151,base_row,1)</f>
        <v>1438.7079185379159</v>
      </c>
      <c r="AC155" s="71"/>
      <c r="AD155" s="71"/>
      <c r="AF155" s="73"/>
      <c r="AG155" s="73"/>
      <c r="AH155" s="73"/>
      <c r="AI155" s="73"/>
      <c r="AJ155" s="73"/>
      <c r="AK155" s="73"/>
      <c r="AL155" s="73"/>
      <c r="AM155" s="73"/>
      <c r="AN155" s="73"/>
      <c r="AO155" s="73"/>
      <c r="AR155" s="53"/>
    </row>
    <row r="156" spans="1:44" hidden="1" x14ac:dyDescent="0.2">
      <c r="A156" s="18" t="s">
        <v>169</v>
      </c>
      <c r="B156" s="91">
        <f>Base_year2</f>
        <v>1996</v>
      </c>
      <c r="D156" s="79"/>
      <c r="F156" s="125"/>
      <c r="G156" s="125"/>
      <c r="H156" s="125"/>
      <c r="I156" s="125"/>
      <c r="K156" s="84"/>
      <c r="L156" s="84"/>
      <c r="M156" s="84"/>
      <c r="N156" s="79"/>
      <c r="X156" s="125"/>
      <c r="Y156" s="125"/>
      <c r="Z156" s="125"/>
      <c r="AA156" s="125"/>
      <c r="AC156" s="71"/>
      <c r="AD156" s="71"/>
      <c r="AF156" s="73"/>
      <c r="AG156" s="73"/>
      <c r="AH156" s="73"/>
      <c r="AI156" s="73"/>
      <c r="AJ156" s="73"/>
      <c r="AK156" s="73"/>
      <c r="AL156" s="73"/>
      <c r="AM156" s="73"/>
      <c r="AN156" s="73"/>
      <c r="AO156" s="73"/>
      <c r="AR156" s="53"/>
    </row>
    <row r="157" spans="1:44" x14ac:dyDescent="0.2">
      <c r="A157" s="16"/>
      <c r="B157" s="92"/>
      <c r="D157" s="79"/>
      <c r="F157" s="125"/>
      <c r="G157" s="125"/>
      <c r="H157" s="125"/>
      <c r="I157" s="125"/>
      <c r="P157" s="70"/>
      <c r="X157" s="125"/>
      <c r="Y157" s="125"/>
      <c r="Z157" s="125"/>
      <c r="AA157" s="125"/>
      <c r="AC157" s="71"/>
      <c r="AD157" s="71"/>
      <c r="AF157" s="72"/>
      <c r="AG157" s="72"/>
      <c r="AH157" s="72"/>
      <c r="AI157" s="72"/>
      <c r="AJ157" s="72"/>
      <c r="AK157" s="72"/>
      <c r="AL157" s="72"/>
      <c r="AM157" s="72"/>
      <c r="AN157" s="72"/>
      <c r="AO157" s="72"/>
      <c r="AP157" s="143"/>
      <c r="AR157" s="53"/>
    </row>
    <row r="158" spans="1:44" x14ac:dyDescent="0.2">
      <c r="A158" s="16"/>
      <c r="B158" s="92"/>
      <c r="D158" s="79"/>
      <c r="F158" s="125"/>
      <c r="G158" s="125"/>
      <c r="H158" s="125"/>
      <c r="I158" s="125"/>
      <c r="P158" s="70"/>
      <c r="X158" s="125"/>
      <c r="Y158" s="125"/>
      <c r="Z158" s="125"/>
      <c r="AA158" s="125"/>
      <c r="AC158" s="71"/>
      <c r="AD158" s="71"/>
      <c r="AF158" s="72"/>
      <c r="AG158" s="72"/>
      <c r="AH158" s="72"/>
      <c r="AI158" s="72"/>
      <c r="AJ158" s="72"/>
      <c r="AK158" s="72"/>
      <c r="AL158" s="72"/>
      <c r="AM158" s="72"/>
      <c r="AN158" s="72"/>
      <c r="AO158" s="72"/>
      <c r="AP158" s="143"/>
      <c r="AR158" s="53"/>
    </row>
    <row r="159" spans="1:44" x14ac:dyDescent="0.2">
      <c r="A159" s="75" t="s">
        <v>44</v>
      </c>
      <c r="B159" s="50"/>
      <c r="D159" s="83"/>
      <c r="F159" s="126" t="s">
        <v>127</v>
      </c>
      <c r="G159" s="125"/>
      <c r="H159" s="125"/>
      <c r="I159" s="125"/>
      <c r="K159" s="54" t="s">
        <v>129</v>
      </c>
      <c r="W159" s="54"/>
      <c r="X159" s="126" t="s">
        <v>704</v>
      </c>
      <c r="Y159" s="125"/>
      <c r="Z159" s="125"/>
      <c r="AA159" s="125"/>
      <c r="AR159" s="53"/>
    </row>
    <row r="160" spans="1:44" ht="24.75" customHeight="1" x14ac:dyDescent="0.2">
      <c r="A160" s="50"/>
      <c r="B160" s="50"/>
      <c r="D160" s="83"/>
      <c r="F160" s="125"/>
      <c r="G160" s="125"/>
      <c r="H160" s="125"/>
      <c r="I160" s="125"/>
      <c r="X160" s="125"/>
      <c r="Y160" s="125"/>
      <c r="Z160" s="125"/>
      <c r="AA160" s="125"/>
      <c r="AR160" s="53"/>
    </row>
    <row r="161" spans="1:44" ht="55.5" customHeight="1" x14ac:dyDescent="0.2">
      <c r="A161" s="50"/>
      <c r="B161" s="50"/>
      <c r="D161" s="78" t="s">
        <v>32</v>
      </c>
      <c r="F161" s="329" t="str">
        <f>F5</f>
        <v xml:space="preserve">Single-Family </v>
      </c>
      <c r="G161" s="329" t="str">
        <f>G5</f>
        <v>Multi-Family</v>
      </c>
      <c r="H161" s="329" t="str">
        <f>H5</f>
        <v>Manufactured Homes</v>
      </c>
      <c r="I161" s="127" t="s">
        <v>32</v>
      </c>
      <c r="K161" s="56" t="str">
        <f>F161</f>
        <v xml:space="preserve">Single-Family </v>
      </c>
      <c r="L161" s="56" t="str">
        <f>G161</f>
        <v>Multi-Family</v>
      </c>
      <c r="M161" s="56" t="str">
        <f>H161</f>
        <v>Manufactured Homes</v>
      </c>
      <c r="N161" s="56" t="s">
        <v>32</v>
      </c>
      <c r="P161" s="56" t="s">
        <v>32</v>
      </c>
      <c r="R161" s="78" t="s">
        <v>32</v>
      </c>
      <c r="T161" s="78" t="str">
        <f>R161</f>
        <v>Total</v>
      </c>
      <c r="V161" s="78" t="str">
        <f>R161</f>
        <v>Total</v>
      </c>
      <c r="X161" s="127" t="str">
        <f>F5</f>
        <v xml:space="preserve">Single-Family </v>
      </c>
      <c r="Y161" s="127" t="str">
        <f>G5</f>
        <v>Multi-Family</v>
      </c>
      <c r="Z161" s="127" t="str">
        <f>H5</f>
        <v>Manufactured Homes</v>
      </c>
      <c r="AA161" s="127" t="str">
        <f>T161</f>
        <v>Total</v>
      </c>
      <c r="AC161" s="330" t="s">
        <v>32</v>
      </c>
      <c r="AR161" s="53"/>
    </row>
    <row r="162" spans="1:44" ht="38.25" x14ac:dyDescent="0.2">
      <c r="A162" s="137" t="s">
        <v>306</v>
      </c>
      <c r="B162" s="50"/>
      <c r="D162" s="80" t="s">
        <v>123</v>
      </c>
      <c r="F162" s="128"/>
      <c r="G162" s="128"/>
      <c r="H162" s="128"/>
      <c r="I162" s="128"/>
      <c r="K162" s="61"/>
      <c r="L162" s="61"/>
      <c r="M162" s="61"/>
      <c r="N162" s="61"/>
      <c r="P162" s="76" t="s">
        <v>123</v>
      </c>
      <c r="R162" s="80" t="s">
        <v>123</v>
      </c>
      <c r="T162" s="80" t="s">
        <v>123</v>
      </c>
      <c r="V162" s="62"/>
      <c r="X162" s="128"/>
      <c r="Y162" s="128"/>
      <c r="Z162" s="128"/>
      <c r="AA162" s="128"/>
      <c r="AC162" s="80" t="s">
        <v>123</v>
      </c>
      <c r="AD162" s="134"/>
      <c r="AR162" s="53"/>
    </row>
    <row r="163" spans="1:44" x14ac:dyDescent="0.2">
      <c r="A163" s="50"/>
      <c r="B163" s="50"/>
      <c r="D163" s="82" t="s">
        <v>120</v>
      </c>
      <c r="F163" s="346" t="s">
        <v>706</v>
      </c>
      <c r="G163" s="346" t="s">
        <v>706</v>
      </c>
      <c r="H163" s="346" t="s">
        <v>706</v>
      </c>
      <c r="I163" s="346" t="s">
        <v>706</v>
      </c>
      <c r="K163" s="80" t="s">
        <v>130</v>
      </c>
      <c r="L163" s="80" t="s">
        <v>130</v>
      </c>
      <c r="M163" s="80" t="s">
        <v>130</v>
      </c>
      <c r="N163" s="80" t="s">
        <v>130</v>
      </c>
      <c r="P163" s="76" t="s">
        <v>702</v>
      </c>
      <c r="R163" s="76" t="s">
        <v>149</v>
      </c>
      <c r="T163" s="76" t="s">
        <v>149</v>
      </c>
      <c r="V163" s="76" t="s">
        <v>149</v>
      </c>
      <c r="X163" s="129" t="s">
        <v>703</v>
      </c>
      <c r="Y163" s="129" t="s">
        <v>703</v>
      </c>
      <c r="Z163" s="129" t="s">
        <v>703</v>
      </c>
      <c r="AA163" s="129" t="s">
        <v>703</v>
      </c>
      <c r="AC163" s="61" t="s">
        <v>121</v>
      </c>
      <c r="AR163" s="53"/>
    </row>
    <row r="164" spans="1:44" x14ac:dyDescent="0.2">
      <c r="A164" s="75" t="s">
        <v>44</v>
      </c>
      <c r="B164" s="50">
        <v>1949</v>
      </c>
      <c r="D164" s="79"/>
      <c r="F164" s="125"/>
      <c r="G164" s="125"/>
      <c r="H164" s="125"/>
      <c r="I164" s="125"/>
      <c r="P164" s="70"/>
      <c r="X164" s="125"/>
      <c r="Y164" s="125"/>
      <c r="Z164" s="125"/>
      <c r="AA164" s="125"/>
      <c r="AC164" s="71"/>
      <c r="AD164" s="72"/>
      <c r="AF164" s="73"/>
      <c r="AG164" s="73"/>
      <c r="AH164" s="73"/>
      <c r="AI164" s="73"/>
      <c r="AJ164" s="73"/>
      <c r="AK164" s="73"/>
      <c r="AL164" s="73"/>
      <c r="AM164" s="73"/>
      <c r="AN164" s="73"/>
      <c r="AO164" s="73"/>
      <c r="AR164" s="53"/>
    </row>
    <row r="165" spans="1:44" x14ac:dyDescent="0.2">
      <c r="A165" s="75" t="s">
        <v>44</v>
      </c>
      <c r="B165" s="50">
        <f t="shared" ref="B165:B192" si="69">B164+1</f>
        <v>1950</v>
      </c>
      <c r="D165" s="79"/>
      <c r="F165" s="125"/>
      <c r="G165" s="125"/>
      <c r="H165" s="125"/>
      <c r="I165" s="125"/>
      <c r="P165" s="70"/>
      <c r="X165" s="125"/>
      <c r="Y165" s="125"/>
      <c r="Z165" s="125"/>
      <c r="AA165" s="125"/>
      <c r="AC165" s="71"/>
      <c r="AD165" s="71"/>
      <c r="AF165" s="73"/>
      <c r="AG165" s="73"/>
      <c r="AH165" s="73"/>
      <c r="AI165" s="73"/>
      <c r="AJ165" s="73"/>
      <c r="AK165" s="73"/>
      <c r="AL165" s="73"/>
      <c r="AM165" s="73"/>
      <c r="AN165" s="73"/>
      <c r="AO165" s="73"/>
      <c r="AR165" s="53"/>
    </row>
    <row r="166" spans="1:44" x14ac:dyDescent="0.2">
      <c r="A166" s="75" t="s">
        <v>44</v>
      </c>
      <c r="B166" s="50">
        <f t="shared" si="69"/>
        <v>1951</v>
      </c>
      <c r="D166" s="79"/>
      <c r="F166" s="125"/>
      <c r="G166" s="125"/>
      <c r="H166" s="125"/>
      <c r="I166" s="125"/>
      <c r="P166" s="70"/>
      <c r="X166" s="125"/>
      <c r="Y166" s="125"/>
      <c r="Z166" s="125"/>
      <c r="AA166" s="125"/>
      <c r="AC166" s="71"/>
      <c r="AD166" s="71"/>
      <c r="AF166" s="73"/>
      <c r="AG166" s="73"/>
      <c r="AH166" s="73"/>
      <c r="AI166" s="73"/>
      <c r="AJ166" s="73"/>
      <c r="AK166" s="73"/>
      <c r="AL166" s="73"/>
      <c r="AM166" s="73"/>
      <c r="AN166" s="73"/>
      <c r="AO166" s="73"/>
      <c r="AR166" s="53"/>
    </row>
    <row r="167" spans="1:44" x14ac:dyDescent="0.2">
      <c r="A167" s="75" t="s">
        <v>44</v>
      </c>
      <c r="B167" s="50">
        <f t="shared" si="69"/>
        <v>1952</v>
      </c>
      <c r="D167" s="79"/>
      <c r="F167" s="125"/>
      <c r="G167" s="125"/>
      <c r="H167" s="125"/>
      <c r="I167" s="125"/>
      <c r="P167" s="70"/>
      <c r="X167" s="125"/>
      <c r="Y167" s="125"/>
      <c r="Z167" s="125"/>
      <c r="AA167" s="125"/>
      <c r="AC167" s="71"/>
      <c r="AD167" s="71"/>
      <c r="AF167" s="73"/>
      <c r="AG167" s="73"/>
      <c r="AH167" s="73"/>
      <c r="AI167" s="73"/>
      <c r="AJ167" s="73"/>
      <c r="AK167" s="73"/>
      <c r="AL167" s="73"/>
      <c r="AM167" s="73"/>
      <c r="AN167" s="73"/>
      <c r="AO167" s="73"/>
      <c r="AR167" s="53"/>
    </row>
    <row r="168" spans="1:44" x14ac:dyDescent="0.2">
      <c r="A168" s="75" t="s">
        <v>44</v>
      </c>
      <c r="B168" s="50">
        <f t="shared" si="69"/>
        <v>1953</v>
      </c>
      <c r="D168" s="79"/>
      <c r="F168" s="125"/>
      <c r="G168" s="125"/>
      <c r="H168" s="125"/>
      <c r="I168" s="125"/>
      <c r="P168" s="70"/>
      <c r="X168" s="125"/>
      <c r="Y168" s="125"/>
      <c r="Z168" s="125"/>
      <c r="AA168" s="125"/>
      <c r="AC168" s="71"/>
      <c r="AD168" s="71"/>
      <c r="AF168" s="73"/>
      <c r="AG168" s="73"/>
      <c r="AH168" s="73"/>
      <c r="AI168" s="73"/>
      <c r="AJ168" s="73"/>
      <c r="AK168" s="73"/>
      <c r="AL168" s="73"/>
      <c r="AM168" s="73"/>
      <c r="AN168" s="73"/>
      <c r="AO168" s="73"/>
      <c r="AR168" s="53"/>
    </row>
    <row r="169" spans="1:44" x14ac:dyDescent="0.2">
      <c r="A169" s="75" t="s">
        <v>44</v>
      </c>
      <c r="B169" s="50">
        <f t="shared" si="69"/>
        <v>1954</v>
      </c>
      <c r="D169" s="79"/>
      <c r="F169" s="125"/>
      <c r="G169" s="125"/>
      <c r="H169" s="125"/>
      <c r="I169" s="125"/>
      <c r="P169" s="70"/>
      <c r="X169" s="125"/>
      <c r="Y169" s="125"/>
      <c r="Z169" s="125"/>
      <c r="AA169" s="125"/>
      <c r="AC169" s="71"/>
      <c r="AD169" s="71"/>
      <c r="AF169" s="73"/>
      <c r="AG169" s="73"/>
      <c r="AH169" s="73"/>
      <c r="AI169" s="73"/>
      <c r="AJ169" s="73"/>
      <c r="AK169" s="73"/>
      <c r="AL169" s="73"/>
      <c r="AM169" s="73"/>
      <c r="AN169" s="73"/>
      <c r="AO169" s="73"/>
      <c r="AR169" s="53"/>
    </row>
    <row r="170" spans="1:44" x14ac:dyDescent="0.2">
      <c r="A170" s="75" t="s">
        <v>44</v>
      </c>
      <c r="B170" s="50">
        <f t="shared" si="69"/>
        <v>1955</v>
      </c>
      <c r="D170" s="79"/>
      <c r="F170" s="125"/>
      <c r="G170" s="125"/>
      <c r="H170" s="125"/>
      <c r="I170" s="125"/>
      <c r="P170" s="70"/>
      <c r="X170" s="125"/>
      <c r="Y170" s="125"/>
      <c r="Z170" s="125"/>
      <c r="AA170" s="125"/>
      <c r="AC170" s="71"/>
      <c r="AD170" s="71"/>
      <c r="AF170" s="73"/>
      <c r="AG170" s="73"/>
      <c r="AH170" s="73"/>
      <c r="AI170" s="73"/>
      <c r="AJ170" s="73"/>
      <c r="AK170" s="73"/>
      <c r="AL170" s="73"/>
      <c r="AM170" s="73"/>
      <c r="AN170" s="73"/>
      <c r="AO170" s="73"/>
      <c r="AR170" s="53"/>
    </row>
    <row r="171" spans="1:44" x14ac:dyDescent="0.2">
      <c r="A171" s="75" t="s">
        <v>44</v>
      </c>
      <c r="B171" s="50">
        <f t="shared" si="69"/>
        <v>1956</v>
      </c>
      <c r="D171" s="79"/>
      <c r="F171" s="125"/>
      <c r="G171" s="125"/>
      <c r="H171" s="125"/>
      <c r="I171" s="125"/>
      <c r="P171" s="70"/>
      <c r="X171" s="125"/>
      <c r="Y171" s="125"/>
      <c r="Z171" s="125"/>
      <c r="AA171" s="125"/>
      <c r="AC171" s="71"/>
      <c r="AD171" s="71"/>
      <c r="AF171" s="73"/>
      <c r="AG171" s="73"/>
      <c r="AH171" s="73"/>
      <c r="AI171" s="73"/>
      <c r="AJ171" s="73"/>
      <c r="AK171" s="73"/>
      <c r="AL171" s="73"/>
      <c r="AM171" s="73"/>
      <c r="AN171" s="73"/>
      <c r="AO171" s="73"/>
      <c r="AR171" s="53"/>
    </row>
    <row r="172" spans="1:44" x14ac:dyDescent="0.2">
      <c r="A172" s="75" t="s">
        <v>44</v>
      </c>
      <c r="B172" s="50">
        <f t="shared" si="69"/>
        <v>1957</v>
      </c>
      <c r="D172" s="79"/>
      <c r="F172" s="125"/>
      <c r="G172" s="125"/>
      <c r="H172" s="125"/>
      <c r="I172" s="125"/>
      <c r="P172" s="70"/>
      <c r="X172" s="125"/>
      <c r="Y172" s="125"/>
      <c r="Z172" s="125"/>
      <c r="AA172" s="125"/>
      <c r="AC172" s="71"/>
      <c r="AD172" s="71"/>
      <c r="AF172" s="73"/>
      <c r="AG172" s="73"/>
      <c r="AH172" s="73"/>
      <c r="AI172" s="73"/>
      <c r="AJ172" s="73"/>
      <c r="AK172" s="73"/>
      <c r="AL172" s="73"/>
      <c r="AM172" s="73"/>
      <c r="AN172" s="73"/>
      <c r="AO172" s="73"/>
      <c r="AR172" s="53"/>
    </row>
    <row r="173" spans="1:44" x14ac:dyDescent="0.2">
      <c r="A173" s="75" t="s">
        <v>44</v>
      </c>
      <c r="B173" s="50">
        <f t="shared" si="69"/>
        <v>1958</v>
      </c>
      <c r="D173" s="79"/>
      <c r="F173" s="125"/>
      <c r="G173" s="125"/>
      <c r="H173" s="125"/>
      <c r="I173" s="125"/>
      <c r="P173" s="70"/>
      <c r="X173" s="125"/>
      <c r="Y173" s="125"/>
      <c r="Z173" s="125"/>
      <c r="AA173" s="125"/>
      <c r="AC173" s="71"/>
      <c r="AD173" s="71"/>
      <c r="AF173" s="73"/>
      <c r="AG173" s="73"/>
      <c r="AH173" s="73"/>
      <c r="AI173" s="73"/>
      <c r="AJ173" s="73"/>
      <c r="AK173" s="73"/>
      <c r="AL173" s="73"/>
      <c r="AM173" s="73"/>
      <c r="AN173" s="73"/>
      <c r="AO173" s="73"/>
      <c r="AR173" s="53"/>
    </row>
    <row r="174" spans="1:44" x14ac:dyDescent="0.2">
      <c r="A174" s="75" t="s">
        <v>44</v>
      </c>
      <c r="B174" s="50">
        <f t="shared" si="69"/>
        <v>1959</v>
      </c>
      <c r="D174" s="79"/>
      <c r="F174" s="125"/>
      <c r="G174" s="125"/>
      <c r="H174" s="125"/>
      <c r="I174" s="125"/>
      <c r="P174" s="70"/>
      <c r="X174" s="125"/>
      <c r="Y174" s="125"/>
      <c r="Z174" s="125"/>
      <c r="AA174" s="125"/>
      <c r="AC174" s="71"/>
      <c r="AD174" s="71"/>
      <c r="AF174" s="73"/>
      <c r="AG174" s="73"/>
      <c r="AH174" s="73"/>
      <c r="AI174" s="73"/>
      <c r="AJ174" s="73"/>
      <c r="AK174" s="73"/>
      <c r="AL174" s="73"/>
      <c r="AM174" s="73"/>
      <c r="AN174" s="73"/>
      <c r="AO174" s="73"/>
      <c r="AR174" s="53"/>
    </row>
    <row r="175" spans="1:44" x14ac:dyDescent="0.2">
      <c r="A175" s="75" t="s">
        <v>44</v>
      </c>
      <c r="B175" s="50">
        <f t="shared" si="69"/>
        <v>1960</v>
      </c>
      <c r="D175" s="79">
        <f>SEDS_CensusRgn!E8</f>
        <v>225.21899999999999</v>
      </c>
      <c r="F175" s="125"/>
      <c r="G175" s="125"/>
      <c r="H175" s="125"/>
      <c r="I175" s="125"/>
      <c r="P175" s="70"/>
      <c r="X175" s="125"/>
      <c r="Y175" s="125"/>
      <c r="Z175" s="125"/>
      <c r="AA175" s="125"/>
      <c r="AC175" s="71"/>
      <c r="AD175" s="71"/>
      <c r="AF175" s="73"/>
      <c r="AG175" s="73"/>
      <c r="AH175" s="73"/>
      <c r="AI175" s="73"/>
      <c r="AJ175" s="73"/>
      <c r="AK175" s="73"/>
      <c r="AL175" s="73"/>
      <c r="AM175" s="73"/>
      <c r="AN175" s="73"/>
      <c r="AO175" s="73"/>
      <c r="AR175" s="53"/>
    </row>
    <row r="176" spans="1:44" x14ac:dyDescent="0.2">
      <c r="A176" s="75" t="s">
        <v>44</v>
      </c>
      <c r="B176" s="50">
        <f t="shared" si="69"/>
        <v>1961</v>
      </c>
      <c r="D176" s="79">
        <f>SEDS_CensusRgn!E9</f>
        <v>237.48400000000001</v>
      </c>
      <c r="F176" s="125"/>
      <c r="G176" s="125"/>
      <c r="H176" s="125"/>
      <c r="I176" s="125"/>
      <c r="P176" s="70"/>
      <c r="X176" s="125"/>
      <c r="Y176" s="125"/>
      <c r="Z176" s="125"/>
      <c r="AA176" s="125"/>
      <c r="AC176" s="71"/>
      <c r="AD176" s="71"/>
      <c r="AF176" s="73"/>
      <c r="AG176" s="73"/>
      <c r="AH176" s="73"/>
      <c r="AI176" s="73"/>
      <c r="AJ176" s="73"/>
      <c r="AK176" s="73"/>
      <c r="AL176" s="73"/>
      <c r="AM176" s="73"/>
      <c r="AN176" s="73"/>
      <c r="AO176" s="73"/>
      <c r="AR176" s="53"/>
    </row>
    <row r="177" spans="1:44" x14ac:dyDescent="0.2">
      <c r="A177" s="75" t="s">
        <v>44</v>
      </c>
      <c r="B177" s="50">
        <f t="shared" si="69"/>
        <v>1962</v>
      </c>
      <c r="D177" s="79">
        <f>SEDS_CensusRgn!E10</f>
        <v>269.512</v>
      </c>
      <c r="F177" s="125"/>
      <c r="G177" s="125"/>
      <c r="H177" s="125"/>
      <c r="I177" s="125"/>
      <c r="P177" s="70"/>
      <c r="X177" s="125"/>
      <c r="Y177" s="125"/>
      <c r="Z177" s="125"/>
      <c r="AA177" s="125"/>
      <c r="AC177" s="71"/>
      <c r="AD177" s="71"/>
      <c r="AF177" s="73"/>
      <c r="AG177" s="73"/>
      <c r="AH177" s="73"/>
      <c r="AI177" s="73"/>
      <c r="AJ177" s="73"/>
      <c r="AK177" s="73"/>
      <c r="AL177" s="73"/>
      <c r="AM177" s="73"/>
      <c r="AN177" s="73"/>
      <c r="AO177" s="73"/>
      <c r="AR177" s="53"/>
    </row>
    <row r="178" spans="1:44" x14ac:dyDescent="0.2">
      <c r="A178" s="75" t="s">
        <v>44</v>
      </c>
      <c r="B178" s="50">
        <f t="shared" si="69"/>
        <v>1963</v>
      </c>
      <c r="D178" s="79">
        <f>SEDS_CensusRgn!E11</f>
        <v>295.80599999999998</v>
      </c>
      <c r="F178" s="125"/>
      <c r="G178" s="125"/>
      <c r="H178" s="125"/>
      <c r="I178" s="125"/>
      <c r="P178" s="70"/>
      <c r="X178" s="125"/>
      <c r="Y178" s="125"/>
      <c r="Z178" s="125"/>
      <c r="AA178" s="125"/>
      <c r="AC178" s="71"/>
      <c r="AD178" s="71"/>
      <c r="AF178" s="73"/>
      <c r="AG178" s="73"/>
      <c r="AH178" s="73"/>
      <c r="AI178" s="73"/>
      <c r="AJ178" s="73"/>
      <c r="AK178" s="73"/>
      <c r="AL178" s="73"/>
      <c r="AM178" s="73"/>
      <c r="AN178" s="73"/>
      <c r="AO178" s="73"/>
      <c r="AR178" s="53"/>
    </row>
    <row r="179" spans="1:44" x14ac:dyDescent="0.2">
      <c r="A179" s="75" t="s">
        <v>44</v>
      </c>
      <c r="B179" s="50">
        <f t="shared" si="69"/>
        <v>1964</v>
      </c>
      <c r="D179" s="79">
        <f>SEDS_CensusRgn!E12</f>
        <v>324.16000000000003</v>
      </c>
      <c r="F179" s="125"/>
      <c r="G179" s="125"/>
      <c r="H179" s="125"/>
      <c r="I179" s="125"/>
      <c r="P179" s="70"/>
      <c r="X179" s="125"/>
      <c r="Y179" s="125"/>
      <c r="Z179" s="125"/>
      <c r="AA179" s="125"/>
      <c r="AC179" s="71"/>
      <c r="AD179" s="71"/>
      <c r="AF179" s="73"/>
      <c r="AG179" s="73"/>
      <c r="AH179" s="73"/>
      <c r="AI179" s="73"/>
      <c r="AJ179" s="73"/>
      <c r="AK179" s="73"/>
      <c r="AL179" s="73"/>
      <c r="AM179" s="73"/>
      <c r="AN179" s="73"/>
      <c r="AO179" s="73"/>
      <c r="AR179" s="53"/>
    </row>
    <row r="180" spans="1:44" x14ac:dyDescent="0.2">
      <c r="A180" s="75" t="s">
        <v>44</v>
      </c>
      <c r="B180" s="50">
        <f t="shared" si="69"/>
        <v>1965</v>
      </c>
      <c r="D180" s="79">
        <f>SEDS_CensusRgn!E13</f>
        <v>351.029</v>
      </c>
      <c r="F180" s="125"/>
      <c r="G180" s="125"/>
      <c r="H180" s="125"/>
      <c r="I180" s="125"/>
      <c r="P180" s="70"/>
      <c r="X180" s="125"/>
      <c r="Y180" s="125"/>
      <c r="Z180" s="125"/>
      <c r="AA180" s="125"/>
      <c r="AC180" s="71"/>
      <c r="AD180" s="71"/>
      <c r="AF180" s="73"/>
      <c r="AG180" s="73"/>
      <c r="AH180" s="73"/>
      <c r="AI180" s="73"/>
      <c r="AJ180" s="73"/>
      <c r="AK180" s="73"/>
      <c r="AL180" s="73"/>
      <c r="AM180" s="73"/>
      <c r="AN180" s="73"/>
      <c r="AO180" s="73"/>
      <c r="AR180" s="53"/>
    </row>
    <row r="181" spans="1:44" x14ac:dyDescent="0.2">
      <c r="A181" s="75" t="s">
        <v>44</v>
      </c>
      <c r="B181" s="50">
        <f t="shared" si="69"/>
        <v>1966</v>
      </c>
      <c r="D181" s="79">
        <f>SEDS_CensusRgn!E14</f>
        <v>387.76800000000003</v>
      </c>
      <c r="F181" s="125"/>
      <c r="G181" s="125"/>
      <c r="H181" s="125"/>
      <c r="I181" s="125"/>
      <c r="P181" s="70"/>
      <c r="X181" s="125"/>
      <c r="Y181" s="125"/>
      <c r="Z181" s="125"/>
      <c r="AA181" s="125"/>
      <c r="AC181" s="71"/>
      <c r="AD181" s="71"/>
      <c r="AF181" s="73"/>
      <c r="AG181" s="73"/>
      <c r="AH181" s="73"/>
      <c r="AI181" s="73"/>
      <c r="AJ181" s="73"/>
      <c r="AK181" s="73"/>
      <c r="AL181" s="73"/>
      <c r="AM181" s="73"/>
      <c r="AN181" s="73"/>
      <c r="AO181" s="73"/>
      <c r="AR181" s="53"/>
    </row>
    <row r="182" spans="1:44" x14ac:dyDescent="0.2">
      <c r="A182" s="75" t="s">
        <v>44</v>
      </c>
      <c r="B182" s="50">
        <f t="shared" si="69"/>
        <v>1967</v>
      </c>
      <c r="D182" s="79">
        <f>SEDS_CensusRgn!E15</f>
        <v>417.09199999999998</v>
      </c>
      <c r="F182" s="125"/>
      <c r="G182" s="125"/>
      <c r="H182" s="125"/>
      <c r="I182" s="125"/>
      <c r="P182" s="70"/>
      <c r="X182" s="125"/>
      <c r="Y182" s="125"/>
      <c r="Z182" s="125"/>
      <c r="AA182" s="125"/>
      <c r="AC182" s="71"/>
      <c r="AD182" s="71"/>
      <c r="AF182" s="73"/>
      <c r="AG182" s="73"/>
      <c r="AH182" s="73"/>
      <c r="AI182" s="73"/>
      <c r="AJ182" s="73"/>
      <c r="AK182" s="73"/>
      <c r="AL182" s="73"/>
      <c r="AM182" s="73"/>
      <c r="AN182" s="73"/>
      <c r="AO182" s="73"/>
      <c r="AR182" s="53"/>
    </row>
    <row r="183" spans="1:44" x14ac:dyDescent="0.2">
      <c r="A183" s="75" t="s">
        <v>44</v>
      </c>
      <c r="B183" s="50">
        <f t="shared" si="69"/>
        <v>1968</v>
      </c>
      <c r="D183" s="79">
        <f>SEDS_CensusRgn!E16</f>
        <v>485.96199999999999</v>
      </c>
      <c r="F183" s="125"/>
      <c r="G183" s="125"/>
      <c r="H183" s="125"/>
      <c r="I183" s="125"/>
      <c r="P183" s="70"/>
      <c r="X183" s="125"/>
      <c r="Y183" s="125"/>
      <c r="Z183" s="125"/>
      <c r="AA183" s="125"/>
      <c r="AC183" s="71"/>
      <c r="AD183" s="71"/>
      <c r="AF183" s="73"/>
      <c r="AG183" s="73"/>
      <c r="AH183" s="73"/>
      <c r="AI183" s="73"/>
      <c r="AJ183" s="73"/>
      <c r="AK183" s="73"/>
      <c r="AL183" s="73"/>
      <c r="AM183" s="73"/>
      <c r="AN183" s="73"/>
      <c r="AO183" s="73"/>
      <c r="AR183" s="53"/>
    </row>
    <row r="184" spans="1:44" x14ac:dyDescent="0.2">
      <c r="A184" s="75" t="s">
        <v>44</v>
      </c>
      <c r="B184" s="50">
        <f t="shared" si="69"/>
        <v>1969</v>
      </c>
      <c r="D184" s="79">
        <f>SEDS_CensusRgn!E17</f>
        <v>557.38700000000006</v>
      </c>
      <c r="F184" s="125"/>
      <c r="G184" s="125"/>
      <c r="H184" s="125"/>
      <c r="I184" s="125"/>
      <c r="P184" s="70"/>
      <c r="X184" s="125"/>
      <c r="Y184" s="125"/>
      <c r="Z184" s="125"/>
      <c r="AA184" s="125"/>
      <c r="AC184" s="71"/>
      <c r="AD184" s="71"/>
      <c r="AF184" s="73"/>
      <c r="AG184" s="73"/>
      <c r="AH184" s="73"/>
      <c r="AI184" s="73"/>
      <c r="AJ184" s="73"/>
      <c r="AK184" s="73"/>
      <c r="AL184" s="73"/>
      <c r="AM184" s="73"/>
      <c r="AN184" s="73"/>
      <c r="AO184" s="73"/>
      <c r="AR184" s="53"/>
    </row>
    <row r="185" spans="1:44" x14ac:dyDescent="0.2">
      <c r="A185" s="75" t="s">
        <v>44</v>
      </c>
      <c r="B185" s="50">
        <f t="shared" si="69"/>
        <v>1970</v>
      </c>
      <c r="D185" s="79">
        <f>SEDS_CensusRgn!E18*National_Calibration!P9</f>
        <v>616.41561255675742</v>
      </c>
      <c r="F185" s="327">
        <f t="shared" ref="F185:H199" si="70">F36</f>
        <v>15063</v>
      </c>
      <c r="G185" s="327">
        <f t="shared" si="70"/>
        <v>3326</v>
      </c>
      <c r="H185" s="327">
        <f t="shared" si="70"/>
        <v>868</v>
      </c>
      <c r="I185" s="327">
        <f>SUM(F185:H185)</f>
        <v>19257</v>
      </c>
      <c r="J185" s="83"/>
      <c r="K185" s="84">
        <f t="shared" ref="K185:M199" si="71">K36</f>
        <v>23.849098207730759</v>
      </c>
      <c r="L185" s="84">
        <f t="shared" si="71"/>
        <v>2.7909398650124797</v>
      </c>
      <c r="M185" s="84">
        <f t="shared" si="71"/>
        <v>0.61900381474954447</v>
      </c>
      <c r="N185" s="79">
        <f>SUM(K185:M185)</f>
        <v>27.259041887492781</v>
      </c>
      <c r="P185" s="84">
        <f>D185/I185*1000</f>
        <v>32.009950280768415</v>
      </c>
      <c r="R185" s="84">
        <f>D185/N185</f>
        <v>22.613253066667259</v>
      </c>
      <c r="T185" s="74">
        <f>R185/V185</f>
        <v>22.307329130483996</v>
      </c>
      <c r="V185" s="119">
        <f>Weather_Factors!EG29</f>
        <v>1.0137140548917263</v>
      </c>
      <c r="X185" s="125">
        <f t="shared" ref="X185:AA204" si="72">X36</f>
        <v>1583.2900622539175</v>
      </c>
      <c r="Y185" s="125">
        <f t="shared" si="72"/>
        <v>839.12804119437158</v>
      </c>
      <c r="Z185" s="125">
        <f t="shared" si="72"/>
        <v>713.13803542574249</v>
      </c>
      <c r="AA185" s="125">
        <f t="shared" si="72"/>
        <v>1415.5393824319874</v>
      </c>
      <c r="AC185" s="71">
        <f t="shared" ref="AC185:AC226" si="73">T185/T$230</f>
        <v>0.77135002839401856</v>
      </c>
      <c r="AD185" s="71"/>
      <c r="AF185" s="73">
        <f>I185/I$230</f>
        <v>0.64901017518892434</v>
      </c>
      <c r="AG185" s="73">
        <f>P185/P$230</f>
        <v>0.7979443851124407</v>
      </c>
      <c r="AH185" s="73">
        <f>Wgted_Floorspace!M142</f>
        <v>0.97109408514461615</v>
      </c>
      <c r="AI185" s="73">
        <f t="shared" ref="AI185:AI226" si="74">AA185/AA$230</f>
        <v>0.98389628929722339</v>
      </c>
      <c r="AJ185" s="73">
        <f>V185/V$230</f>
        <v>1.0514092671307382</v>
      </c>
      <c r="AK185" s="73">
        <f>AG185/(AH185*AI185*AJ185)</f>
        <v>0.7943102941247433</v>
      </c>
      <c r="AL185" s="73">
        <f>AF185*AH185*AI185*AJ185*AK185</f>
        <v>0.51787402517284364</v>
      </c>
      <c r="AM185" s="73">
        <f>AF185*AG185</f>
        <v>0.51787402517284364</v>
      </c>
      <c r="AN185" s="73"/>
      <c r="AO185" s="73">
        <f>AH185*AI185*AJ185</f>
        <v>1.0045751528270219</v>
      </c>
      <c r="AR185" s="53"/>
    </row>
    <row r="186" spans="1:44" x14ac:dyDescent="0.2">
      <c r="A186" s="75" t="s">
        <v>44</v>
      </c>
      <c r="B186" s="50">
        <f t="shared" si="69"/>
        <v>1971</v>
      </c>
      <c r="D186" s="79">
        <f>SEDS_CensusRgn!E19*National_Calibration!P10</f>
        <v>661.75083522118553</v>
      </c>
      <c r="F186" s="327">
        <f t="shared" si="70"/>
        <v>15532.8</v>
      </c>
      <c r="G186" s="327">
        <f t="shared" si="70"/>
        <v>3434.8999999999996</v>
      </c>
      <c r="H186" s="327">
        <f t="shared" si="70"/>
        <v>1053.6999999999998</v>
      </c>
      <c r="I186" s="327">
        <f t="shared" ref="I186:I199" si="75">SUM(F186:H186)</f>
        <v>20021.399999999998</v>
      </c>
      <c r="J186" s="83"/>
      <c r="K186" s="84">
        <f t="shared" si="71"/>
        <v>24.707568972377498</v>
      </c>
      <c r="L186" s="84">
        <f t="shared" si="71"/>
        <v>2.8893820714675624</v>
      </c>
      <c r="M186" s="84">
        <f t="shared" si="71"/>
        <v>0.77447206752983655</v>
      </c>
      <c r="N186" s="79">
        <f t="shared" ref="N186:N199" si="76">SUM(K186:M186)</f>
        <v>28.371423111374895</v>
      </c>
      <c r="P186" s="84">
        <f t="shared" ref="P186:P199" si="77">D186/I186*1000</f>
        <v>33.052175932811174</v>
      </c>
      <c r="R186" s="84">
        <f t="shared" ref="R186:R199" si="78">D186/N186</f>
        <v>23.324555579162016</v>
      </c>
      <c r="T186" s="74">
        <f t="shared" ref="T186:T199" si="79">R186/V186</f>
        <v>23.573138178510032</v>
      </c>
      <c r="V186" s="119">
        <f>Weather_Factors!EG30</f>
        <v>0.98945483637071996</v>
      </c>
      <c r="X186" s="125">
        <f t="shared" si="72"/>
        <v>1590.6706435657125</v>
      </c>
      <c r="Y186" s="125">
        <f t="shared" si="72"/>
        <v>841.18375250154668</v>
      </c>
      <c r="Z186" s="125">
        <f t="shared" si="72"/>
        <v>735.00243668011456</v>
      </c>
      <c r="AA186" s="125">
        <f t="shared" si="72"/>
        <v>1417.0549068184491</v>
      </c>
      <c r="AC186" s="71">
        <f t="shared" si="73"/>
        <v>0.81511958231170456</v>
      </c>
      <c r="AD186" s="71"/>
      <c r="AF186" s="73">
        <f t="shared" ref="AF186:AF226" si="80">I186/I$230</f>
        <v>0.67477241115062203</v>
      </c>
      <c r="AG186" s="73">
        <f t="shared" ref="AG186:AG226" si="81">P186/P$230</f>
        <v>0.82392499738372305</v>
      </c>
      <c r="AH186" s="73">
        <f>Wgted_Floorspace!M143</f>
        <v>0.97344216711891818</v>
      </c>
      <c r="AI186" s="73">
        <f t="shared" si="74"/>
        <v>0.98494968197473209</v>
      </c>
      <c r="AJ186" s="73">
        <f t="shared" ref="AJ186:AJ226" si="82">V186/V$230</f>
        <v>1.0262479634640351</v>
      </c>
      <c r="AK186" s="73">
        <f t="shared" ref="AK186:AK199" si="83">AG186/(AH186*AI186*AJ186)</f>
        <v>0.83735799603195915</v>
      </c>
      <c r="AL186" s="73">
        <f t="shared" ref="AL186:AL199" si="84">AF186*AH186*AI186*AJ186*AK186</f>
        <v>0.55596185709188473</v>
      </c>
      <c r="AM186" s="73">
        <f t="shared" ref="AM186:AM199" si="85">AF186*AG186</f>
        <v>0.55596185709188473</v>
      </c>
      <c r="AN186" s="73"/>
      <c r="AO186" s="73">
        <f t="shared" ref="AO186:AO199" si="86">AH186*AI186*AJ186</f>
        <v>0.98395787857536221</v>
      </c>
      <c r="AR186" s="53"/>
    </row>
    <row r="187" spans="1:44" x14ac:dyDescent="0.2">
      <c r="A187" s="75" t="s">
        <v>44</v>
      </c>
      <c r="B187" s="50">
        <f t="shared" si="69"/>
        <v>1972</v>
      </c>
      <c r="D187" s="79">
        <f>SEDS_CensusRgn!E20*National_Calibration!P11</f>
        <v>723.50578738859235</v>
      </c>
      <c r="F187" s="327">
        <f t="shared" si="70"/>
        <v>16080.9</v>
      </c>
      <c r="G187" s="327">
        <f t="shared" si="70"/>
        <v>3561.95</v>
      </c>
      <c r="H187" s="327">
        <f t="shared" si="70"/>
        <v>1270.3499999999999</v>
      </c>
      <c r="I187" s="327">
        <f t="shared" si="75"/>
        <v>20913.199999999997</v>
      </c>
      <c r="J187" s="83"/>
      <c r="K187" s="84">
        <f t="shared" si="71"/>
        <v>25.699685232219636</v>
      </c>
      <c r="L187" s="84">
        <f t="shared" si="71"/>
        <v>3.0038524058599716</v>
      </c>
      <c r="M187" s="84">
        <f t="shared" si="71"/>
        <v>0.96156227916131043</v>
      </c>
      <c r="N187" s="79">
        <f t="shared" si="76"/>
        <v>29.665099917240919</v>
      </c>
      <c r="P187" s="84">
        <f t="shared" si="77"/>
        <v>34.595651903515119</v>
      </c>
      <c r="R187" s="84">
        <f t="shared" si="78"/>
        <v>24.389123562941428</v>
      </c>
      <c r="T187" s="74">
        <f t="shared" si="79"/>
        <v>24.787760357752219</v>
      </c>
      <c r="V187" s="119">
        <f>Weather_Factors!EG31</f>
        <v>0.98391799867929086</v>
      </c>
      <c r="X187" s="125">
        <f t="shared" si="72"/>
        <v>1598.1496826806731</v>
      </c>
      <c r="Y187" s="125">
        <f t="shared" si="72"/>
        <v>843.31683652492927</v>
      </c>
      <c r="Z187" s="125">
        <f t="shared" si="72"/>
        <v>756.92705093974939</v>
      </c>
      <c r="AA187" s="125">
        <f t="shared" si="72"/>
        <v>1418.486884706354</v>
      </c>
      <c r="AC187" s="71">
        <f t="shared" si="73"/>
        <v>0.85711918015536359</v>
      </c>
      <c r="AD187" s="71"/>
      <c r="AF187" s="73">
        <f t="shared" si="80"/>
        <v>0.70482835310593606</v>
      </c>
      <c r="AG187" s="73">
        <f t="shared" si="81"/>
        <v>0.86240078299339762</v>
      </c>
      <c r="AH187" s="73">
        <f>Wgted_Floorspace!M144</f>
        <v>0.97596464974595054</v>
      </c>
      <c r="AI187" s="73">
        <f t="shared" si="74"/>
        <v>0.98594500414503072</v>
      </c>
      <c r="AJ187" s="73">
        <f t="shared" si="82"/>
        <v>1.0205052370696683</v>
      </c>
      <c r="AK187" s="73">
        <f t="shared" si="83"/>
        <v>0.87822769029439418</v>
      </c>
      <c r="AL187" s="73">
        <f t="shared" si="84"/>
        <v>0.60784452359450614</v>
      </c>
      <c r="AM187" s="73">
        <f t="shared" si="85"/>
        <v>0.60784452359450614</v>
      </c>
      <c r="AN187" s="73"/>
      <c r="AO187" s="73">
        <f t="shared" si="86"/>
        <v>0.98197858314431974</v>
      </c>
      <c r="AR187" s="53"/>
    </row>
    <row r="188" spans="1:44" x14ac:dyDescent="0.2">
      <c r="A188" s="75" t="s">
        <v>44</v>
      </c>
      <c r="B188" s="50">
        <f t="shared" si="69"/>
        <v>1973</v>
      </c>
      <c r="D188" s="79">
        <f>SEDS_CensusRgn!E21*National_Calibration!P12</f>
        <v>794.37620583109947</v>
      </c>
      <c r="F188" s="327">
        <f t="shared" si="70"/>
        <v>16351.670595679077</v>
      </c>
      <c r="G188" s="327">
        <f t="shared" si="70"/>
        <v>3936.7234389431742</v>
      </c>
      <c r="H188" s="327">
        <f t="shared" si="70"/>
        <v>1554.0260888278628</v>
      </c>
      <c r="I188" s="327">
        <f t="shared" si="75"/>
        <v>21842.420123450116</v>
      </c>
      <c r="J188" s="83"/>
      <c r="K188" s="84">
        <f t="shared" si="71"/>
        <v>26.228835471424567</v>
      </c>
      <c r="L188" s="84">
        <f t="shared" si="71"/>
        <v>3.3279152069362929</v>
      </c>
      <c r="M188" s="84">
        <f t="shared" si="71"/>
        <v>1.210489185881831</v>
      </c>
      <c r="N188" s="79">
        <f t="shared" si="76"/>
        <v>30.76723986424269</v>
      </c>
      <c r="P188" s="84">
        <f t="shared" si="77"/>
        <v>36.368506847748698</v>
      </c>
      <c r="R188" s="84">
        <f t="shared" si="78"/>
        <v>25.818897286081025</v>
      </c>
      <c r="T188" s="74">
        <f t="shared" si="79"/>
        <v>25.805117344321339</v>
      </c>
      <c r="V188" s="119">
        <f>Weather_Factors!EG32</f>
        <v>1.0005340003525587</v>
      </c>
      <c r="X188" s="125">
        <f t="shared" si="72"/>
        <v>1604.0462237757852</v>
      </c>
      <c r="Y188" s="125">
        <f t="shared" si="72"/>
        <v>845.35153625871226</v>
      </c>
      <c r="Z188" s="125">
        <f t="shared" si="72"/>
        <v>778.9374931246183</v>
      </c>
      <c r="AA188" s="125">
        <f t="shared" si="72"/>
        <v>1408.6003149079093</v>
      </c>
      <c r="AC188" s="71">
        <f t="shared" si="73"/>
        <v>0.89229767848148378</v>
      </c>
      <c r="AD188" s="71"/>
      <c r="AF188" s="73">
        <f t="shared" si="80"/>
        <v>0.73614544897286416</v>
      </c>
      <c r="AG188" s="73">
        <f t="shared" si="81"/>
        <v>0.90659453012395563</v>
      </c>
      <c r="AH188" s="73">
        <f>Wgted_Floorspace!M145</f>
        <v>0.98382934493244556</v>
      </c>
      <c r="AI188" s="73">
        <f t="shared" si="74"/>
        <v>0.97907316471810102</v>
      </c>
      <c r="AJ188" s="73">
        <f t="shared" si="82"/>
        <v>1.0377391089466836</v>
      </c>
      <c r="AK188" s="73">
        <f t="shared" si="83"/>
        <v>0.90696387851975824</v>
      </c>
      <c r="AL188" s="73">
        <f t="shared" si="84"/>
        <v>0.66738543741444212</v>
      </c>
      <c r="AM188" s="73">
        <f t="shared" si="85"/>
        <v>0.66738543741444212</v>
      </c>
      <c r="AN188" s="73"/>
      <c r="AO188" s="73">
        <f t="shared" si="86"/>
        <v>0.99959276394071461</v>
      </c>
      <c r="AR188" s="53"/>
    </row>
    <row r="189" spans="1:44" x14ac:dyDescent="0.2">
      <c r="A189" s="75" t="s">
        <v>44</v>
      </c>
      <c r="B189" s="50">
        <f t="shared" si="69"/>
        <v>1974</v>
      </c>
      <c r="D189" s="79">
        <f>SEDS_CensusRgn!E22*National_Calibration!P13</f>
        <v>791.8398027723581</v>
      </c>
      <c r="F189" s="327">
        <f t="shared" si="70"/>
        <v>16531.066817869942</v>
      </c>
      <c r="G189" s="327">
        <f t="shared" si="70"/>
        <v>4243.9228337689801</v>
      </c>
      <c r="H189" s="327">
        <f t="shared" si="70"/>
        <v>1792.3943376390632</v>
      </c>
      <c r="I189" s="327">
        <f t="shared" si="75"/>
        <v>22567.383989277983</v>
      </c>
      <c r="J189" s="83"/>
      <c r="K189" s="84">
        <f t="shared" si="71"/>
        <v>26.618828654998044</v>
      </c>
      <c r="L189" s="84">
        <f t="shared" si="71"/>
        <v>3.5945918459718014</v>
      </c>
      <c r="M189" s="84">
        <f t="shared" si="71"/>
        <v>1.4357697314777591</v>
      </c>
      <c r="N189" s="79">
        <f t="shared" si="76"/>
        <v>31.649190232447605</v>
      </c>
      <c r="P189" s="84">
        <f t="shared" si="77"/>
        <v>35.087797644094238</v>
      </c>
      <c r="R189" s="84">
        <f t="shared" si="78"/>
        <v>25.019275278662345</v>
      </c>
      <c r="T189" s="74">
        <f t="shared" si="79"/>
        <v>25.867723966171418</v>
      </c>
      <c r="V189" s="119">
        <f>Weather_Factors!EG33</f>
        <v>0.96720048935814251</v>
      </c>
      <c r="X189" s="125">
        <f t="shared" si="72"/>
        <v>1610.2305403679889</v>
      </c>
      <c r="Y189" s="125">
        <f t="shared" si="72"/>
        <v>846.99745654411083</v>
      </c>
      <c r="Z189" s="125">
        <f t="shared" si="72"/>
        <v>801.03451641615368</v>
      </c>
      <c r="AA189" s="125">
        <f t="shared" si="72"/>
        <v>1402.430616126552</v>
      </c>
      <c r="AC189" s="71">
        <f t="shared" si="73"/>
        <v>0.89446251046379932</v>
      </c>
      <c r="AD189" s="71"/>
      <c r="AF189" s="73">
        <f t="shared" si="80"/>
        <v>0.76057858630300823</v>
      </c>
      <c r="AG189" s="73">
        <f t="shared" si="81"/>
        <v>0.87466899731137016</v>
      </c>
      <c r="AH189" s="73">
        <f>Wgted_Floorspace!M146</f>
        <v>0.990060968394602</v>
      </c>
      <c r="AI189" s="73">
        <f t="shared" si="74"/>
        <v>0.97478480382020094</v>
      </c>
      <c r="AJ189" s="73">
        <f t="shared" si="82"/>
        <v>1.003166082957341</v>
      </c>
      <c r="AK189" s="73">
        <f t="shared" si="83"/>
        <v>0.90344184754013979</v>
      </c>
      <c r="AL189" s="73">
        <f t="shared" si="84"/>
        <v>0.66525450945815168</v>
      </c>
      <c r="AM189" s="73">
        <f t="shared" si="85"/>
        <v>0.66525450945815157</v>
      </c>
      <c r="AN189" s="73"/>
      <c r="AO189" s="73">
        <f t="shared" si="86"/>
        <v>0.96815196206915655</v>
      </c>
      <c r="AR189" s="53"/>
    </row>
    <row r="190" spans="1:44" x14ac:dyDescent="0.2">
      <c r="A190" s="75" t="s">
        <v>44</v>
      </c>
      <c r="B190" s="50">
        <f t="shared" si="69"/>
        <v>1975</v>
      </c>
      <c r="D190" s="79">
        <f>SEDS_CensusRgn!E23*National_Calibration!P14</f>
        <v>808.69959700727952</v>
      </c>
      <c r="F190" s="327">
        <f t="shared" si="70"/>
        <v>16991.995522892263</v>
      </c>
      <c r="G190" s="327">
        <f t="shared" si="70"/>
        <v>4627.0534341733819</v>
      </c>
      <c r="H190" s="327">
        <f t="shared" si="70"/>
        <v>1603.3224220020822</v>
      </c>
      <c r="I190" s="327">
        <f t="shared" si="75"/>
        <v>23222.371379067725</v>
      </c>
      <c r="J190" s="83"/>
      <c r="K190" s="84">
        <f t="shared" si="71"/>
        <v>27.494408191744817</v>
      </c>
      <c r="L190" s="84">
        <f t="shared" si="71"/>
        <v>3.9263535473252897</v>
      </c>
      <c r="M190" s="84">
        <f t="shared" si="71"/>
        <v>1.2974378574050534</v>
      </c>
      <c r="N190" s="79">
        <f t="shared" si="76"/>
        <v>32.718199596475159</v>
      </c>
      <c r="P190" s="84">
        <f t="shared" si="77"/>
        <v>34.824160883768677</v>
      </c>
      <c r="R190" s="84">
        <f t="shared" si="78"/>
        <v>24.717117903223606</v>
      </c>
      <c r="T190" s="74">
        <f t="shared" si="79"/>
        <v>24.851110525750741</v>
      </c>
      <c r="V190" s="119">
        <f>Weather_Factors!EG34</f>
        <v>0.99460818371121518</v>
      </c>
      <c r="X190" s="125">
        <f t="shared" si="72"/>
        <v>1618.0800044764198</v>
      </c>
      <c r="Y190" s="125">
        <f t="shared" si="72"/>
        <v>848.5645569439439</v>
      </c>
      <c r="Z190" s="125">
        <f t="shared" si="72"/>
        <v>809.21830793392871</v>
      </c>
      <c r="AA190" s="125">
        <f t="shared" si="72"/>
        <v>1408.9086365213686</v>
      </c>
      <c r="AC190" s="71">
        <f t="shared" si="73"/>
        <v>0.85930972271644712</v>
      </c>
      <c r="AD190" s="71"/>
      <c r="AF190" s="73">
        <f t="shared" si="80"/>
        <v>0.78265333733348941</v>
      </c>
      <c r="AG190" s="73">
        <f t="shared" si="81"/>
        <v>0.86809705731253162</v>
      </c>
      <c r="AH190" s="73">
        <f>Wgted_Floorspace!M147</f>
        <v>0.99070163645698273</v>
      </c>
      <c r="AI190" s="73">
        <f t="shared" si="74"/>
        <v>0.97928746924057331</v>
      </c>
      <c r="AJ190" s="73">
        <f t="shared" si="82"/>
        <v>1.0315929393222607</v>
      </c>
      <c r="AK190" s="73">
        <f t="shared" si="83"/>
        <v>0.86737488976960953</v>
      </c>
      <c r="AL190" s="73">
        <f t="shared" si="84"/>
        <v>0.6794190590350343</v>
      </c>
      <c r="AM190" s="73">
        <f t="shared" si="85"/>
        <v>0.6794190590350343</v>
      </c>
      <c r="AN190" s="73"/>
      <c r="AO190" s="73">
        <f t="shared" si="86"/>
        <v>1.0008325898656276</v>
      </c>
      <c r="AR190" s="53"/>
    </row>
    <row r="191" spans="1:44" x14ac:dyDescent="0.2">
      <c r="A191" s="75" t="s">
        <v>44</v>
      </c>
      <c r="B191" s="50">
        <f t="shared" si="69"/>
        <v>1976</v>
      </c>
      <c r="D191" s="79">
        <f>SEDS_CensusRgn!E24*National_Calibration!P15</f>
        <v>836.44002115300043</v>
      </c>
      <c r="F191" s="327">
        <f t="shared" si="70"/>
        <v>17249.726040406371</v>
      </c>
      <c r="G191" s="327">
        <f t="shared" si="70"/>
        <v>4881.9657666335888</v>
      </c>
      <c r="H191" s="327">
        <f t="shared" si="70"/>
        <v>1780.6462545948232</v>
      </c>
      <c r="I191" s="327">
        <f t="shared" si="75"/>
        <v>23912.338061634782</v>
      </c>
      <c r="J191" s="83"/>
      <c r="K191" s="84">
        <f t="shared" si="71"/>
        <v>28.040372172642385</v>
      </c>
      <c r="L191" s="84">
        <f t="shared" si="71"/>
        <v>4.1513969128491315</v>
      </c>
      <c r="M191" s="84">
        <f t="shared" si="71"/>
        <v>1.4535735880989955</v>
      </c>
      <c r="N191" s="79">
        <f t="shared" si="76"/>
        <v>33.645342673590513</v>
      </c>
      <c r="P191" s="84">
        <f t="shared" si="77"/>
        <v>34.979432751287256</v>
      </c>
      <c r="R191" s="84">
        <f t="shared" si="78"/>
        <v>24.860499394156964</v>
      </c>
      <c r="T191" s="74">
        <f t="shared" si="79"/>
        <v>25.785559384734576</v>
      </c>
      <c r="V191" s="119">
        <f>Weather_Factors!EG35</f>
        <v>0.96412488180786715</v>
      </c>
      <c r="X191" s="125">
        <f t="shared" si="72"/>
        <v>1625.554638198869</v>
      </c>
      <c r="Y191" s="125">
        <f t="shared" si="72"/>
        <v>850.35354840510718</v>
      </c>
      <c r="Z191" s="125">
        <f t="shared" si="72"/>
        <v>816.31799934892103</v>
      </c>
      <c r="AA191" s="125">
        <f t="shared" si="72"/>
        <v>1407.0285635335454</v>
      </c>
      <c r="AC191" s="71">
        <f t="shared" si="73"/>
        <v>0.89162139704078169</v>
      </c>
      <c r="AD191" s="71"/>
      <c r="AF191" s="73">
        <f t="shared" si="80"/>
        <v>0.80590698003626593</v>
      </c>
      <c r="AG191" s="73">
        <f t="shared" si="81"/>
        <v>0.87196767609717896</v>
      </c>
      <c r="AH191" s="73">
        <f>Wgted_Floorspace!M148</f>
        <v>0.99469846869315881</v>
      </c>
      <c r="AI191" s="73">
        <f t="shared" si="74"/>
        <v>0.97798069045413705</v>
      </c>
      <c r="AJ191" s="73">
        <f t="shared" si="82"/>
        <v>0.99997610816631155</v>
      </c>
      <c r="AK191" s="73">
        <f t="shared" si="83"/>
        <v>0.89637354947595316</v>
      </c>
      <c r="AL191" s="73">
        <f t="shared" si="84"/>
        <v>0.70272483653271833</v>
      </c>
      <c r="AM191" s="73">
        <f t="shared" si="85"/>
        <v>0.70272483653271844</v>
      </c>
      <c r="AN191" s="73"/>
      <c r="AO191" s="73">
        <f t="shared" si="86"/>
        <v>0.97277265332846719</v>
      </c>
      <c r="AR191" s="53"/>
    </row>
    <row r="192" spans="1:44" x14ac:dyDescent="0.2">
      <c r="A192" s="75" t="s">
        <v>44</v>
      </c>
      <c r="B192" s="50">
        <f t="shared" si="69"/>
        <v>1977</v>
      </c>
      <c r="D192" s="79">
        <f>SEDS_CensusRgn!E25*National_Calibration!P16</f>
        <v>923.64241954092415</v>
      </c>
      <c r="F192" s="327">
        <f t="shared" si="70"/>
        <v>17598.284505920852</v>
      </c>
      <c r="G192" s="327">
        <f t="shared" si="70"/>
        <v>5179.0560758850052</v>
      </c>
      <c r="H192" s="327">
        <f t="shared" si="70"/>
        <v>1815.4406357079481</v>
      </c>
      <c r="I192" s="327">
        <f t="shared" si="75"/>
        <v>24592.781217513806</v>
      </c>
      <c r="J192" s="83"/>
      <c r="K192" s="84">
        <f t="shared" si="71"/>
        <v>28.744518840819278</v>
      </c>
      <c r="L192" s="84">
        <f t="shared" si="71"/>
        <v>4.4145719996677437</v>
      </c>
      <c r="M192" s="84">
        <f t="shared" si="71"/>
        <v>1.4968792300908857</v>
      </c>
      <c r="N192" s="79">
        <f t="shared" si="76"/>
        <v>34.655970070577908</v>
      </c>
      <c r="P192" s="84">
        <f t="shared" si="77"/>
        <v>37.557460922034721</v>
      </c>
      <c r="R192" s="84">
        <f t="shared" si="78"/>
        <v>26.651754882633469</v>
      </c>
      <c r="T192" s="74">
        <f t="shared" si="79"/>
        <v>25.98997422933849</v>
      </c>
      <c r="V192" s="119">
        <f>Weather_Factors!EG36</f>
        <v>1.0254629207191723</v>
      </c>
      <c r="X192" s="125">
        <f t="shared" si="72"/>
        <v>1633.3705044459496</v>
      </c>
      <c r="Y192" s="125">
        <f t="shared" si="72"/>
        <v>852.38930318269922</v>
      </c>
      <c r="Z192" s="125">
        <f t="shared" si="72"/>
        <v>824.52667448812713</v>
      </c>
      <c r="AA192" s="125">
        <f t="shared" si="72"/>
        <v>1409.1927937738728</v>
      </c>
      <c r="AC192" s="71">
        <f t="shared" si="73"/>
        <v>0.89868971953098586</v>
      </c>
      <c r="AD192" s="71"/>
      <c r="AF192" s="73">
        <f t="shared" si="80"/>
        <v>0.82883965552066896</v>
      </c>
      <c r="AG192" s="73">
        <f t="shared" si="81"/>
        <v>0.93623279008411187</v>
      </c>
      <c r="AH192" s="73">
        <f>Wgted_Floorspace!M149</f>
        <v>0.99704742666782986</v>
      </c>
      <c r="AI192" s="73">
        <f t="shared" si="74"/>
        <v>0.97948497788624267</v>
      </c>
      <c r="AJ192" s="73">
        <f t="shared" si="82"/>
        <v>1.0635950174906579</v>
      </c>
      <c r="AK192" s="73">
        <f t="shared" si="83"/>
        <v>0.90135102452893456</v>
      </c>
      <c r="AL192" s="73">
        <f t="shared" si="84"/>
        <v>0.77598686322047017</v>
      </c>
      <c r="AM192" s="73">
        <f t="shared" si="85"/>
        <v>0.77598686322047006</v>
      </c>
      <c r="AN192" s="73"/>
      <c r="AO192" s="73">
        <f t="shared" si="86"/>
        <v>1.0386994240933018</v>
      </c>
      <c r="AR192" s="53"/>
    </row>
    <row r="193" spans="1:44" x14ac:dyDescent="0.2">
      <c r="A193" s="75" t="s">
        <v>44</v>
      </c>
      <c r="B193" s="50">
        <f>B192+1</f>
        <v>1978</v>
      </c>
      <c r="D193" s="79">
        <f>SEDS_CensusRgn!E26*National_Calibration!P17</f>
        <v>969.72642138603896</v>
      </c>
      <c r="F193" s="327">
        <f t="shared" si="70"/>
        <v>18119.099255827172</v>
      </c>
      <c r="G193" s="327">
        <f t="shared" si="70"/>
        <v>5374.8542500784179</v>
      </c>
      <c r="H193" s="327">
        <f t="shared" si="70"/>
        <v>1847.009643287691</v>
      </c>
      <c r="I193" s="327">
        <f t="shared" si="75"/>
        <v>25340.963149193281</v>
      </c>
      <c r="J193" s="83"/>
      <c r="K193" s="84">
        <f t="shared" si="71"/>
        <v>29.736375171826555</v>
      </c>
      <c r="L193" s="84">
        <f t="shared" si="71"/>
        <v>4.5929897617139854</v>
      </c>
      <c r="M193" s="84">
        <f t="shared" si="71"/>
        <v>1.5368312946649518</v>
      </c>
      <c r="N193" s="79">
        <f t="shared" si="76"/>
        <v>35.866196228205489</v>
      </c>
      <c r="P193" s="84">
        <f t="shared" si="77"/>
        <v>38.267149345383494</v>
      </c>
      <c r="R193" s="84">
        <f t="shared" si="78"/>
        <v>27.037336639100793</v>
      </c>
      <c r="T193" s="74">
        <f t="shared" si="79"/>
        <v>26.348568823961344</v>
      </c>
      <c r="V193" s="119">
        <f>Weather_Factors!EG37</f>
        <v>1.0261406158240021</v>
      </c>
      <c r="X193" s="125">
        <f t="shared" si="72"/>
        <v>1641.161889560444</v>
      </c>
      <c r="Y193" s="125">
        <f t="shared" si="72"/>
        <v>854.53289484956258</v>
      </c>
      <c r="Z193" s="125">
        <f t="shared" si="72"/>
        <v>832.06457543414922</v>
      </c>
      <c r="AA193" s="125">
        <f t="shared" si="72"/>
        <v>1415.344634576262</v>
      </c>
      <c r="AC193" s="71">
        <f t="shared" si="73"/>
        <v>0.9110893191928876</v>
      </c>
      <c r="AD193" s="71"/>
      <c r="AF193" s="73">
        <f t="shared" si="80"/>
        <v>0.85405530108085403</v>
      </c>
      <c r="AG193" s="73">
        <f t="shared" si="81"/>
        <v>0.95392391073951266</v>
      </c>
      <c r="AH193" s="73">
        <f>Wgted_Floorspace!M150</f>
        <v>0.99730718968218046</v>
      </c>
      <c r="AI193" s="73">
        <f t="shared" si="74"/>
        <v>0.98376092627237588</v>
      </c>
      <c r="AJ193" s="73">
        <f t="shared" si="82"/>
        <v>1.0642979128585071</v>
      </c>
      <c r="AK193" s="73">
        <f t="shared" si="83"/>
        <v>0.91354933426603646</v>
      </c>
      <c r="AL193" s="73">
        <f t="shared" si="84"/>
        <v>0.81470377279486028</v>
      </c>
      <c r="AM193" s="73">
        <f t="shared" si="85"/>
        <v>0.81470377279486017</v>
      </c>
      <c r="AN193" s="73"/>
      <c r="AO193" s="73">
        <f t="shared" si="86"/>
        <v>1.0441952885948014</v>
      </c>
      <c r="AR193" s="53"/>
    </row>
    <row r="194" spans="1:44" x14ac:dyDescent="0.2">
      <c r="A194" s="75" t="s">
        <v>44</v>
      </c>
      <c r="B194" s="50">
        <f t="shared" ref="B194:B227" si="87">B193+1</f>
        <v>1979</v>
      </c>
      <c r="D194" s="79">
        <f>SEDS_CensusRgn!E27*National_Calibration!P18</f>
        <v>955.98741033412205</v>
      </c>
      <c r="F194" s="327">
        <f t="shared" si="70"/>
        <v>18578.657172921739</v>
      </c>
      <c r="G194" s="327">
        <f t="shared" si="70"/>
        <v>5383.280785775125</v>
      </c>
      <c r="H194" s="327">
        <f t="shared" si="70"/>
        <v>1887.8768024197154</v>
      </c>
      <c r="I194" s="327">
        <f t="shared" si="75"/>
        <v>25849.81476111658</v>
      </c>
      <c r="J194" s="83"/>
      <c r="K194" s="84">
        <f t="shared" si="71"/>
        <v>30.621237986587786</v>
      </c>
      <c r="L194" s="84">
        <f t="shared" si="71"/>
        <v>4.6112863786663256</v>
      </c>
      <c r="M194" s="84">
        <f t="shared" si="71"/>
        <v>1.5854307423370395</v>
      </c>
      <c r="N194" s="79">
        <f t="shared" si="76"/>
        <v>36.817955107591153</v>
      </c>
      <c r="P194" s="84">
        <f t="shared" si="77"/>
        <v>36.982369861006632</v>
      </c>
      <c r="R194" s="84">
        <f t="shared" si="78"/>
        <v>25.965250040109257</v>
      </c>
      <c r="T194" s="74">
        <f t="shared" si="79"/>
        <v>26.310528462636011</v>
      </c>
      <c r="V194" s="119">
        <f>Weather_Factors!EG38</f>
        <v>0.98687679637385128</v>
      </c>
      <c r="X194" s="125">
        <f t="shared" si="72"/>
        <v>1648.1943609583379</v>
      </c>
      <c r="Y194" s="125">
        <f t="shared" si="72"/>
        <v>856.59406636400411</v>
      </c>
      <c r="Z194" s="125">
        <f t="shared" si="72"/>
        <v>839.79565843754904</v>
      </c>
      <c r="AA194" s="125">
        <f t="shared" si="72"/>
        <v>1424.3024736476218</v>
      </c>
      <c r="AC194" s="71">
        <f t="shared" si="73"/>
        <v>0.90977394729799255</v>
      </c>
      <c r="AD194" s="71"/>
      <c r="AF194" s="73">
        <f t="shared" si="80"/>
        <v>0.87120490246214433</v>
      </c>
      <c r="AG194" s="73">
        <f t="shared" si="81"/>
        <v>0.92189691392527195</v>
      </c>
      <c r="AH194" s="73">
        <f>Wgted_Floorspace!M151</f>
        <v>0.99581193729660755</v>
      </c>
      <c r="AI194" s="73">
        <f t="shared" si="74"/>
        <v>0.98998723458411653</v>
      </c>
      <c r="AJ194" s="73">
        <f t="shared" si="82"/>
        <v>1.0235740584011019</v>
      </c>
      <c r="AK194" s="73">
        <f t="shared" si="83"/>
        <v>0.91360016206254013</v>
      </c>
      <c r="AL194" s="73">
        <f t="shared" si="84"/>
        <v>0.8031611109764184</v>
      </c>
      <c r="AM194" s="73">
        <f t="shared" si="85"/>
        <v>0.8031611109764184</v>
      </c>
      <c r="AN194" s="73"/>
      <c r="AO194" s="73">
        <f t="shared" si="86"/>
        <v>1.0090813817764668</v>
      </c>
      <c r="AR194" s="53"/>
    </row>
    <row r="195" spans="1:44" x14ac:dyDescent="0.2">
      <c r="A195" s="75" t="s">
        <v>44</v>
      </c>
      <c r="B195" s="50">
        <f t="shared" si="87"/>
        <v>1980</v>
      </c>
      <c r="D195" s="79">
        <f>SEDS_CensusRgn!E28*National_Calibration!P19</f>
        <v>1042.0401282690821</v>
      </c>
      <c r="F195" s="327">
        <f t="shared" si="70"/>
        <v>19025.845870935504</v>
      </c>
      <c r="G195" s="327">
        <f t="shared" si="70"/>
        <v>5534.0241111662435</v>
      </c>
      <c r="H195" s="327">
        <f t="shared" si="70"/>
        <v>2034.5201088884928</v>
      </c>
      <c r="I195" s="327">
        <f t="shared" si="75"/>
        <v>26594.39009099024</v>
      </c>
      <c r="J195" s="83"/>
      <c r="K195" s="84">
        <f t="shared" si="71"/>
        <v>31.49568970202165</v>
      </c>
      <c r="L195" s="84">
        <f t="shared" si="71"/>
        <v>4.7508762734625805</v>
      </c>
      <c r="M195" s="84">
        <f t="shared" si="71"/>
        <v>1.7233974296154144</v>
      </c>
      <c r="N195" s="79">
        <f t="shared" si="76"/>
        <v>37.969963405099648</v>
      </c>
      <c r="P195" s="84">
        <f t="shared" si="77"/>
        <v>39.182704499100687</v>
      </c>
      <c r="R195" s="84">
        <f t="shared" si="78"/>
        <v>27.443801226553944</v>
      </c>
      <c r="T195" s="74">
        <f t="shared" si="79"/>
        <v>26.38885472569908</v>
      </c>
      <c r="V195" s="119">
        <f>Weather_Factors!EG39</f>
        <v>1.0399769717867859</v>
      </c>
      <c r="X195" s="125">
        <f t="shared" si="72"/>
        <v>1655.4160017734341</v>
      </c>
      <c r="Y195" s="125">
        <f t="shared" si="72"/>
        <v>858.48492489877822</v>
      </c>
      <c r="Z195" s="125">
        <f t="shared" si="72"/>
        <v>847.07810067158675</v>
      </c>
      <c r="AA195" s="125">
        <f t="shared" si="72"/>
        <v>1427.7433426820069</v>
      </c>
      <c r="AC195" s="71">
        <f t="shared" si="73"/>
        <v>0.91248233810911539</v>
      </c>
      <c r="AD195" s="71"/>
      <c r="AF195" s="73">
        <f t="shared" si="80"/>
        <v>0.89629899631283005</v>
      </c>
      <c r="AG195" s="73">
        <f t="shared" si="81"/>
        <v>0.97674687946521899</v>
      </c>
      <c r="AH195" s="73">
        <f>Wgted_Floorspace!M152</f>
        <v>0.99703853794634523</v>
      </c>
      <c r="AI195" s="73">
        <f t="shared" si="74"/>
        <v>0.99237887293547966</v>
      </c>
      <c r="AJ195" s="73">
        <f t="shared" si="82"/>
        <v>1.0786487771997779</v>
      </c>
      <c r="AK195" s="73">
        <f t="shared" si="83"/>
        <v>0.91519264640322218</v>
      </c>
      <c r="AL195" s="73">
        <f t="shared" si="84"/>
        <v>0.87545724771636446</v>
      </c>
      <c r="AM195" s="73">
        <f t="shared" si="85"/>
        <v>0.87545724771636457</v>
      </c>
      <c r="AN195" s="73"/>
      <c r="AO195" s="73">
        <f t="shared" si="86"/>
        <v>1.0672582251440828</v>
      </c>
      <c r="AR195" s="53"/>
    </row>
    <row r="196" spans="1:44" x14ac:dyDescent="0.2">
      <c r="A196" s="75" t="s">
        <v>44</v>
      </c>
      <c r="B196" s="50">
        <f t="shared" si="87"/>
        <v>1981</v>
      </c>
      <c r="D196" s="79">
        <f>SEDS_CensusRgn!E29*National_Calibration!P20</f>
        <v>1048.5758509896664</v>
      </c>
      <c r="F196" s="327">
        <f t="shared" si="70"/>
        <v>19706.125472323602</v>
      </c>
      <c r="G196" s="327">
        <f t="shared" si="70"/>
        <v>5989.947764673946</v>
      </c>
      <c r="H196" s="327">
        <f t="shared" si="70"/>
        <v>2103.8960556645948</v>
      </c>
      <c r="I196" s="327">
        <f t="shared" si="75"/>
        <v>27799.969292662143</v>
      </c>
      <c r="J196" s="83"/>
      <c r="K196" s="84">
        <f t="shared" si="71"/>
        <v>32.678241347319037</v>
      </c>
      <c r="L196" s="84">
        <f t="shared" si="71"/>
        <v>5.1489286956621267</v>
      </c>
      <c r="M196" s="84">
        <f t="shared" si="71"/>
        <v>1.7917145842400111</v>
      </c>
      <c r="N196" s="79">
        <f t="shared" si="76"/>
        <v>39.618884627221178</v>
      </c>
      <c r="P196" s="84">
        <f t="shared" si="77"/>
        <v>37.718597454222369</v>
      </c>
      <c r="R196" s="84">
        <f t="shared" si="78"/>
        <v>26.466566660213733</v>
      </c>
      <c r="T196" s="74">
        <f t="shared" si="79"/>
        <v>26.493107543319447</v>
      </c>
      <c r="V196" s="119">
        <f>Weather_Factors!EG40</f>
        <v>0.99899819667955836</v>
      </c>
      <c r="X196" s="125">
        <f t="shared" si="72"/>
        <v>1658.2783557942028</v>
      </c>
      <c r="Y196" s="125">
        <f t="shared" si="72"/>
        <v>859.59492435446987</v>
      </c>
      <c r="Z196" s="125">
        <f t="shared" si="72"/>
        <v>851.61744536567926</v>
      </c>
      <c r="AA196" s="125">
        <f t="shared" si="72"/>
        <v>1425.1413089754262</v>
      </c>
      <c r="AC196" s="71">
        <f t="shared" si="73"/>
        <v>0.91608722569387491</v>
      </c>
      <c r="AD196" s="71"/>
      <c r="AF196" s="73">
        <f t="shared" si="80"/>
        <v>0.9369301002688567</v>
      </c>
      <c r="AG196" s="73">
        <f t="shared" si="81"/>
        <v>0.94024960329274954</v>
      </c>
      <c r="AH196" s="73">
        <f>Wgted_Floorspace!M153</f>
        <v>0.99970201288852967</v>
      </c>
      <c r="AI196" s="73">
        <f t="shared" si="74"/>
        <v>0.99057028227364119</v>
      </c>
      <c r="AJ196" s="73">
        <f t="shared" si="82"/>
        <v>1.0361461960276075</v>
      </c>
      <c r="AK196" s="73">
        <f t="shared" si="83"/>
        <v>0.91636028924953461</v>
      </c>
      <c r="AL196" s="73">
        <f t="shared" si="84"/>
        <v>0.88094815509082858</v>
      </c>
      <c r="AM196" s="73">
        <f t="shared" si="85"/>
        <v>0.88094815509082858</v>
      </c>
      <c r="AN196" s="73"/>
      <c r="AO196" s="73">
        <f t="shared" si="86"/>
        <v>1.0260697831665964</v>
      </c>
      <c r="AR196" s="53"/>
    </row>
    <row r="197" spans="1:44" x14ac:dyDescent="0.2">
      <c r="A197" s="75" t="s">
        <v>44</v>
      </c>
      <c r="B197" s="50">
        <f t="shared" si="87"/>
        <v>1982</v>
      </c>
      <c r="D197" s="79">
        <f>SEDS_CensusRgn!E30*National_Calibration!P21</f>
        <v>1057.9392750757497</v>
      </c>
      <c r="F197" s="327">
        <f t="shared" si="70"/>
        <v>19795.612594444035</v>
      </c>
      <c r="G197" s="327">
        <f t="shared" si="70"/>
        <v>6080.8907777813774</v>
      </c>
      <c r="H197" s="327">
        <f t="shared" si="70"/>
        <v>2179.5249207323927</v>
      </c>
      <c r="I197" s="327">
        <f t="shared" si="75"/>
        <v>28056.028292957806</v>
      </c>
      <c r="J197" s="83"/>
      <c r="K197" s="84">
        <f t="shared" si="71"/>
        <v>32.89929949751761</v>
      </c>
      <c r="L197" s="84">
        <f t="shared" si="71"/>
        <v>5.2315877141141547</v>
      </c>
      <c r="M197" s="84">
        <f t="shared" si="71"/>
        <v>1.8653163977671654</v>
      </c>
      <c r="N197" s="79">
        <f t="shared" si="76"/>
        <v>39.996203609398933</v>
      </c>
      <c r="P197" s="84">
        <f t="shared" si="77"/>
        <v>37.708091253290384</v>
      </c>
      <c r="R197" s="84">
        <f t="shared" si="78"/>
        <v>26.450992334360919</v>
      </c>
      <c r="T197" s="74">
        <f t="shared" si="79"/>
        <v>26.657473809686451</v>
      </c>
      <c r="V197" s="119">
        <f>Weather_Factors!EG41</f>
        <v>0.99225427447478154</v>
      </c>
      <c r="X197" s="125">
        <f t="shared" si="72"/>
        <v>1661.9490475758928</v>
      </c>
      <c r="Y197" s="125">
        <f t="shared" si="72"/>
        <v>860.33245872949351</v>
      </c>
      <c r="Z197" s="125">
        <f t="shared" si="72"/>
        <v>855.83623294399274</v>
      </c>
      <c r="AA197" s="125">
        <f t="shared" si="72"/>
        <v>1425.5832362215776</v>
      </c>
      <c r="AC197" s="71">
        <f t="shared" si="73"/>
        <v>0.9217707355164807</v>
      </c>
      <c r="AD197" s="71"/>
      <c r="AF197" s="73">
        <f t="shared" si="80"/>
        <v>0.94555994378760777</v>
      </c>
      <c r="AG197" s="73">
        <f t="shared" si="81"/>
        <v>0.93998770460284187</v>
      </c>
      <c r="AH197" s="73">
        <f>Wgted_Floorspace!M154</f>
        <v>1.000961930321776</v>
      </c>
      <c r="AI197" s="73">
        <f t="shared" si="74"/>
        <v>0.99087745181129172</v>
      </c>
      <c r="AJ197" s="73">
        <f t="shared" si="82"/>
        <v>1.0291514993784934</v>
      </c>
      <c r="AK197" s="73">
        <f t="shared" si="83"/>
        <v>0.92088490840022463</v>
      </c>
      <c r="AL197" s="73">
        <f t="shared" si="84"/>
        <v>0.88881472112530568</v>
      </c>
      <c r="AM197" s="73">
        <f t="shared" si="85"/>
        <v>0.88881472112530557</v>
      </c>
      <c r="AN197" s="73"/>
      <c r="AO197" s="73">
        <f t="shared" si="86"/>
        <v>1.0207439561973091</v>
      </c>
      <c r="AR197" s="53"/>
    </row>
    <row r="198" spans="1:44" x14ac:dyDescent="0.2">
      <c r="A198" s="75" t="s">
        <v>44</v>
      </c>
      <c r="B198" s="50">
        <f t="shared" si="87"/>
        <v>1983</v>
      </c>
      <c r="D198" s="79">
        <f>SEDS_CensusRgn!E31*National_Calibration!P22</f>
        <v>1083.1651545153707</v>
      </c>
      <c r="F198" s="327">
        <f t="shared" si="70"/>
        <v>19934.155033266452</v>
      </c>
      <c r="G198" s="327">
        <f t="shared" si="70"/>
        <v>6192.1646805046294</v>
      </c>
      <c r="H198" s="327">
        <f t="shared" si="70"/>
        <v>2274.2932779573407</v>
      </c>
      <c r="I198" s="327">
        <f t="shared" si="75"/>
        <v>28400.612991728423</v>
      </c>
      <c r="J198" s="83"/>
      <c r="K198" s="84">
        <f t="shared" si="71"/>
        <v>33.206882357825791</v>
      </c>
      <c r="L198" s="84">
        <f t="shared" si="71"/>
        <v>5.332333426591827</v>
      </c>
      <c r="M198" s="84">
        <f t="shared" si="71"/>
        <v>1.95592495363875</v>
      </c>
      <c r="N198" s="79">
        <f t="shared" si="76"/>
        <v>40.495140738056371</v>
      </c>
      <c r="P198" s="84">
        <f t="shared" si="77"/>
        <v>38.138794920758883</v>
      </c>
      <c r="R198" s="84">
        <f t="shared" si="78"/>
        <v>26.748027905912124</v>
      </c>
      <c r="T198" s="74">
        <f t="shared" si="79"/>
        <v>26.538665660661181</v>
      </c>
      <c r="V198" s="119">
        <f>Weather_Factors!EG42</f>
        <v>1.0078889514615381</v>
      </c>
      <c r="X198" s="125">
        <f t="shared" si="72"/>
        <v>1665.8284387981128</v>
      </c>
      <c r="Y198" s="125">
        <f t="shared" si="72"/>
        <v>861.14205640882108</v>
      </c>
      <c r="Z198" s="125">
        <f t="shared" si="72"/>
        <v>860.01439330439678</v>
      </c>
      <c r="AA198" s="125">
        <f t="shared" si="72"/>
        <v>1425.8544613051288</v>
      </c>
      <c r="AC198" s="71">
        <f t="shared" si="73"/>
        <v>0.91766254898334487</v>
      </c>
      <c r="AD198" s="71"/>
      <c r="AF198" s="73">
        <f t="shared" si="80"/>
        <v>0.95717332986625658</v>
      </c>
      <c r="AG198" s="73">
        <f t="shared" si="81"/>
        <v>0.95072429026103045</v>
      </c>
      <c r="AH198" s="73">
        <f>Wgted_Floorspace!M155</f>
        <v>1.0023721990924361</v>
      </c>
      <c r="AI198" s="73">
        <f t="shared" si="74"/>
        <v>0.99106597171867283</v>
      </c>
      <c r="AJ198" s="73">
        <f t="shared" si="82"/>
        <v>1.0453675557635727</v>
      </c>
      <c r="AK198" s="73">
        <f t="shared" si="83"/>
        <v>0.91549082248511215</v>
      </c>
      <c r="AL198" s="73">
        <f t="shared" si="84"/>
        <v>0.91000793469388397</v>
      </c>
      <c r="AM198" s="73">
        <f t="shared" si="85"/>
        <v>0.91000793469388397</v>
      </c>
      <c r="AN198" s="73"/>
      <c r="AO198" s="73">
        <f t="shared" si="86"/>
        <v>1.0384858776413253</v>
      </c>
      <c r="AR198" s="53"/>
    </row>
    <row r="199" spans="1:44" x14ac:dyDescent="0.2">
      <c r="A199" s="75" t="s">
        <v>44</v>
      </c>
      <c r="B199" s="50">
        <f t="shared" si="87"/>
        <v>1984</v>
      </c>
      <c r="D199" s="79">
        <f>SEDS_CensusRgn!E32*National_Calibration!P23</f>
        <v>1155.6431316415412</v>
      </c>
      <c r="F199" s="327">
        <f t="shared" si="70"/>
        <v>20463.036404730548</v>
      </c>
      <c r="G199" s="327">
        <f t="shared" si="70"/>
        <v>6228.1664305705599</v>
      </c>
      <c r="H199" s="327">
        <f t="shared" si="70"/>
        <v>2344.7780178749404</v>
      </c>
      <c r="I199" s="327">
        <f t="shared" si="75"/>
        <v>29035.98085317605</v>
      </c>
      <c r="J199" s="83"/>
      <c r="K199" s="84">
        <f t="shared" si="71"/>
        <v>34.188035630913234</v>
      </c>
      <c r="L199" s="84">
        <f t="shared" si="71"/>
        <v>5.3692878327902633</v>
      </c>
      <c r="M199" s="84">
        <f t="shared" si="71"/>
        <v>2.0268062583831798</v>
      </c>
      <c r="N199" s="79">
        <f t="shared" si="76"/>
        <v>41.584129722086679</v>
      </c>
      <c r="P199" s="84">
        <f t="shared" si="77"/>
        <v>39.800382066829101</v>
      </c>
      <c r="R199" s="84">
        <f t="shared" si="78"/>
        <v>27.790484960606058</v>
      </c>
      <c r="T199" s="74">
        <f t="shared" si="79"/>
        <v>28.408369575833913</v>
      </c>
      <c r="V199" s="119">
        <f>Weather_Factors!EG43</f>
        <v>0.97824990928893474</v>
      </c>
      <c r="X199" s="125">
        <f t="shared" si="72"/>
        <v>1670.7215368590071</v>
      </c>
      <c r="Y199" s="125">
        <f t="shared" si="72"/>
        <v>862.09768037595381</v>
      </c>
      <c r="Z199" s="125">
        <f t="shared" si="72"/>
        <v>864.39153000080728</v>
      </c>
      <c r="AA199" s="125">
        <f t="shared" si="72"/>
        <v>1432.158601163221</v>
      </c>
      <c r="AC199" s="71">
        <f t="shared" si="73"/>
        <v>0.98231377457924407</v>
      </c>
      <c r="AD199" s="71"/>
      <c r="AF199" s="73">
        <f t="shared" si="80"/>
        <v>0.97858685258877498</v>
      </c>
      <c r="AG199" s="73">
        <f t="shared" si="81"/>
        <v>0.99214435252143041</v>
      </c>
      <c r="AH199" s="73">
        <f>Wgted_Floorspace!M156</f>
        <v>1.0012020466255322</v>
      </c>
      <c r="AI199" s="73">
        <f t="shared" si="74"/>
        <v>0.99544777832226661</v>
      </c>
      <c r="AJ199" s="73">
        <f t="shared" si="82"/>
        <v>1.0146263783489196</v>
      </c>
      <c r="AK199" s="73">
        <f t="shared" si="83"/>
        <v>0.98113440527818596</v>
      </c>
      <c r="AL199" s="73">
        <f t="shared" si="84"/>
        <v>0.97089941924767464</v>
      </c>
      <c r="AM199" s="73">
        <f t="shared" si="85"/>
        <v>0.97089941924767464</v>
      </c>
      <c r="AN199" s="73"/>
      <c r="AO199" s="73">
        <f t="shared" si="86"/>
        <v>1.011221650350874</v>
      </c>
      <c r="AR199" s="53"/>
    </row>
    <row r="200" spans="1:44" x14ac:dyDescent="0.2">
      <c r="A200" s="75" t="s">
        <v>44</v>
      </c>
      <c r="B200" s="50">
        <f t="shared" si="87"/>
        <v>1985</v>
      </c>
      <c r="D200" s="79">
        <f>SEDS_CensusRgn!E33*National_Calibration!P24</f>
        <v>1190.2809999999999</v>
      </c>
      <c r="F200" s="327">
        <f t="shared" ref="F200:H227" si="88">F51</f>
        <v>20997.953809162947</v>
      </c>
      <c r="G200" s="327">
        <f t="shared" si="88"/>
        <v>6258.1210116801039</v>
      </c>
      <c r="H200" s="327">
        <f t="shared" si="88"/>
        <v>2415.26275779254</v>
      </c>
      <c r="I200" s="327">
        <f t="shared" ref="I200:I225" si="89">SUM(F200:H200)</f>
        <v>29671.337578635594</v>
      </c>
      <c r="J200" s="83"/>
      <c r="K200" s="84">
        <f t="shared" ref="K200:K227" si="90">K51</f>
        <v>35.181403831253334</v>
      </c>
      <c r="L200" s="84">
        <f>L51</f>
        <v>5.4014331706827328</v>
      </c>
      <c r="M200" s="84">
        <f>M51</f>
        <v>2.1055513260585914</v>
      </c>
      <c r="N200" s="79">
        <f t="shared" ref="N200:N225" si="91">SUM(K200:M200)</f>
        <v>42.688388327994659</v>
      </c>
      <c r="P200" s="84">
        <f t="shared" ref="P200:P225" si="92">D200/I200*1000</f>
        <v>40.115515414345325</v>
      </c>
      <c r="R200" s="84">
        <f t="shared" ref="R200:R225" si="93">D200/N200</f>
        <v>27.883015654152125</v>
      </c>
      <c r="T200" s="74">
        <f t="shared" ref="T200:T225" si="94">R200/V200</f>
        <v>28.91985260819753</v>
      </c>
      <c r="V200" s="119">
        <f>Weather_Factors!EG44</f>
        <v>0.96414791706955283</v>
      </c>
      <c r="X200" s="125">
        <f t="shared" si="72"/>
        <v>1675.4681980441881</v>
      </c>
      <c r="Y200" s="125">
        <f t="shared" si="72"/>
        <v>863.10781792195189</v>
      </c>
      <c r="Z200" s="125">
        <f t="shared" si="72"/>
        <v>871.76905256593579</v>
      </c>
      <c r="AA200" s="125">
        <f t="shared" si="72"/>
        <v>1438.7079185379159</v>
      </c>
      <c r="AC200" s="71">
        <f t="shared" si="73"/>
        <v>1</v>
      </c>
      <c r="AD200" s="71"/>
      <c r="AE200" s="71">
        <f t="shared" ref="AE200:AE226" si="95">D200/D$230</f>
        <v>1</v>
      </c>
      <c r="AF200" s="73">
        <f t="shared" si="80"/>
        <v>1</v>
      </c>
      <c r="AG200" s="73">
        <f t="shared" si="81"/>
        <v>1</v>
      </c>
      <c r="AH200" s="73">
        <f>Wgted_Floorspace!M157</f>
        <v>1</v>
      </c>
      <c r="AI200" s="73">
        <f t="shared" si="74"/>
        <v>1</v>
      </c>
      <c r="AJ200" s="73">
        <f t="shared" si="82"/>
        <v>1</v>
      </c>
      <c r="AK200" s="73">
        <f>AG200/(AH200*AI200*AJ200)</f>
        <v>1</v>
      </c>
      <c r="AL200" s="73">
        <f t="shared" ref="AL200:AL222" si="96">AF200*AH200*AI200*AJ200*AK200</f>
        <v>1</v>
      </c>
      <c r="AM200" s="73">
        <f t="shared" ref="AM200:AM222" si="97">AF200*AG200</f>
        <v>1</v>
      </c>
      <c r="AN200" s="73"/>
      <c r="AO200" s="73">
        <f t="shared" ref="AO200:AO222" si="98">AH200*AI200*AJ200</f>
        <v>1</v>
      </c>
      <c r="AR200" s="53"/>
    </row>
    <row r="201" spans="1:44" x14ac:dyDescent="0.2">
      <c r="A201" s="75" t="s">
        <v>44</v>
      </c>
      <c r="B201" s="50">
        <f t="shared" si="87"/>
        <v>1986</v>
      </c>
      <c r="D201" s="79">
        <f>SEDS_CensusRgn!E34*National_Calibration!P25</f>
        <v>1251.2746568200457</v>
      </c>
      <c r="F201" s="327">
        <f t="shared" si="88"/>
        <v>21522.9846078714</v>
      </c>
      <c r="G201" s="327">
        <f t="shared" si="88"/>
        <v>6284.1680367696572</v>
      </c>
      <c r="H201" s="327">
        <f t="shared" si="88"/>
        <v>2485.7474977101397</v>
      </c>
      <c r="I201" s="327">
        <f t="shared" si="89"/>
        <v>30292.900142351198</v>
      </c>
      <c r="J201" s="83"/>
      <c r="K201" s="84">
        <f t="shared" si="90"/>
        <v>36.170274752115283</v>
      </c>
      <c r="L201" s="84">
        <f t="shared" ref="L201:M227" si="99">L52</f>
        <v>5.5513462609644328</v>
      </c>
      <c r="M201" s="84">
        <f t="shared" si="99"/>
        <v>2.185335628948669</v>
      </c>
      <c r="N201" s="79">
        <f t="shared" si="91"/>
        <v>43.906956642028383</v>
      </c>
      <c r="P201" s="84">
        <f t="shared" si="92"/>
        <v>41.305872034044455</v>
      </c>
      <c r="R201" s="84">
        <f t="shared" si="93"/>
        <v>28.4983235577368</v>
      </c>
      <c r="T201" s="74">
        <f t="shared" si="94"/>
        <v>28.231343867357268</v>
      </c>
      <c r="V201" s="119">
        <f>Weather_Factors!EG45</f>
        <v>1.0094568537592088</v>
      </c>
      <c r="X201" s="125">
        <f t="shared" si="72"/>
        <v>1680.5417748097573</v>
      </c>
      <c r="Y201" s="125">
        <f t="shared" si="72"/>
        <v>883.38603113134957</v>
      </c>
      <c r="Z201" s="125">
        <f t="shared" si="72"/>
        <v>879.14626524286598</v>
      </c>
      <c r="AA201" s="125">
        <f t="shared" si="72"/>
        <v>1449.4141015123196</v>
      </c>
      <c r="AC201" s="71">
        <f t="shared" si="73"/>
        <v>0.97619252248038424</v>
      </c>
      <c r="AD201" s="71"/>
      <c r="AE201" s="71">
        <f t="shared" si="95"/>
        <v>1.0512430735431766</v>
      </c>
      <c r="AF201" s="73">
        <f t="shared" si="80"/>
        <v>1.020948248863683</v>
      </c>
      <c r="AG201" s="73">
        <f t="shared" si="81"/>
        <v>1.0296732226273093</v>
      </c>
      <c r="AH201" s="73">
        <f>Wgted_Floorspace!M158</f>
        <v>0.99884836624674278</v>
      </c>
      <c r="AI201" s="73">
        <f t="shared" si="74"/>
        <v>1.0074415264116179</v>
      </c>
      <c r="AJ201" s="73">
        <f t="shared" si="82"/>
        <v>1.0469937609027551</v>
      </c>
      <c r="AK201" s="73">
        <f t="shared" ref="AK201:AK225" si="100">AG201/(AH201*AI201*AJ201)</f>
        <v>0.97731803491706171</v>
      </c>
      <c r="AL201" s="73">
        <f t="shared" si="96"/>
        <v>1.0512430735431766</v>
      </c>
      <c r="AM201" s="73">
        <f t="shared" si="97"/>
        <v>1.0512430735431766</v>
      </c>
      <c r="AN201" s="73"/>
      <c r="AO201" s="73">
        <f t="shared" si="98"/>
        <v>1.0535702666273734</v>
      </c>
      <c r="AR201" s="53"/>
    </row>
    <row r="202" spans="1:44" x14ac:dyDescent="0.2">
      <c r="A202" s="75" t="s">
        <v>44</v>
      </c>
      <c r="B202" s="50">
        <f t="shared" si="87"/>
        <v>1987</v>
      </c>
      <c r="D202" s="79">
        <f>SEDS_CensusRgn!E35*National_Calibration!P26</f>
        <v>1306.8321984667789</v>
      </c>
      <c r="F202" s="327">
        <f t="shared" si="88"/>
        <v>22062.027647010753</v>
      </c>
      <c r="G202" s="327">
        <f t="shared" si="88"/>
        <v>6303.395635698178</v>
      </c>
      <c r="H202" s="327">
        <f t="shared" si="88"/>
        <v>2548.1201965669757</v>
      </c>
      <c r="I202" s="327">
        <f t="shared" si="89"/>
        <v>30913.543479275904</v>
      </c>
      <c r="J202" s="83"/>
      <c r="K202" s="84">
        <f t="shared" si="90"/>
        <v>37.534009252100056</v>
      </c>
      <c r="L202" s="84">
        <f t="shared" si="99"/>
        <v>5.6705977926812743</v>
      </c>
      <c r="M202" s="84">
        <f t="shared" si="99"/>
        <v>2.2589686514522831</v>
      </c>
      <c r="N202" s="79">
        <f t="shared" si="91"/>
        <v>45.463575696233612</v>
      </c>
      <c r="P202" s="84">
        <f t="shared" si="92"/>
        <v>42.273775548987608</v>
      </c>
      <c r="R202" s="84">
        <f t="shared" si="93"/>
        <v>28.744597811628843</v>
      </c>
      <c r="T202" s="74">
        <f t="shared" si="94"/>
        <v>28.416853902861742</v>
      </c>
      <c r="V202" s="119">
        <f>Weather_Factors!EG46</f>
        <v>1.0115334339926383</v>
      </c>
      <c r="X202" s="125">
        <f t="shared" si="72"/>
        <v>1701.2946340489991</v>
      </c>
      <c r="Y202" s="125">
        <f t="shared" si="72"/>
        <v>899.61000711534541</v>
      </c>
      <c r="Z202" s="125">
        <f t="shared" si="72"/>
        <v>886.52358491398491</v>
      </c>
      <c r="AA202" s="125">
        <f t="shared" si="72"/>
        <v>1470.6685348676347</v>
      </c>
      <c r="AC202" s="71">
        <f t="shared" si="73"/>
        <v>0.98260714837830088</v>
      </c>
      <c r="AD202" s="71"/>
      <c r="AE202" s="71">
        <f t="shared" si="95"/>
        <v>1.0979190615214214</v>
      </c>
      <c r="AF202" s="73">
        <f t="shared" si="80"/>
        <v>1.041865517432377</v>
      </c>
      <c r="AG202" s="73">
        <f t="shared" si="81"/>
        <v>1.053801131865066</v>
      </c>
      <c r="AH202" s="73">
        <f>Wgted_Floorspace!M159</f>
        <v>0.99755987064017848</v>
      </c>
      <c r="AI202" s="73">
        <f t="shared" si="74"/>
        <v>1.0222148053249047</v>
      </c>
      <c r="AJ202" s="73">
        <f t="shared" si="82"/>
        <v>1.0491475592947499</v>
      </c>
      <c r="AK202" s="73">
        <f t="shared" si="100"/>
        <v>0.98501070191177409</v>
      </c>
      <c r="AL202" s="73">
        <f t="shared" si="96"/>
        <v>1.0979190615214214</v>
      </c>
      <c r="AM202" s="73">
        <f t="shared" si="97"/>
        <v>1.0979190615214214</v>
      </c>
      <c r="AN202" s="73"/>
      <c r="AO202" s="73">
        <f t="shared" si="98"/>
        <v>1.0698372411789829</v>
      </c>
      <c r="AR202" s="53"/>
    </row>
    <row r="203" spans="1:44" x14ac:dyDescent="0.2">
      <c r="A203" s="75" t="s">
        <v>44</v>
      </c>
      <c r="B203" s="50">
        <f t="shared" si="87"/>
        <v>1988</v>
      </c>
      <c r="D203" s="79">
        <f>SEDS_CensusRgn!E36*National_Calibration!P27</f>
        <v>1353.95955556285</v>
      </c>
      <c r="F203" s="327">
        <f t="shared" si="88"/>
        <v>22421.7701941017</v>
      </c>
      <c r="G203" s="327">
        <f t="shared" si="88"/>
        <v>6461.0371355785437</v>
      </c>
      <c r="H203" s="327">
        <f t="shared" si="88"/>
        <v>2600.1523384387251</v>
      </c>
      <c r="I203" s="327">
        <f t="shared" si="89"/>
        <v>31482.959668118969</v>
      </c>
      <c r="J203" s="83"/>
      <c r="K203" s="84">
        <f t="shared" si="90"/>
        <v>38.591660587292751</v>
      </c>
      <c r="L203" s="84">
        <f t="shared" si="99"/>
        <v>5.888750357428834</v>
      </c>
      <c r="M203" s="84">
        <f t="shared" si="99"/>
        <v>2.3736056650441326</v>
      </c>
      <c r="N203" s="79">
        <f t="shared" si="91"/>
        <v>46.854016609765715</v>
      </c>
      <c r="P203" s="84">
        <f t="shared" si="92"/>
        <v>43.006107743228768</v>
      </c>
      <c r="R203" s="84">
        <f t="shared" si="93"/>
        <v>28.897406317149045</v>
      </c>
      <c r="T203" s="74">
        <f t="shared" si="94"/>
        <v>28.744000744280097</v>
      </c>
      <c r="V203" s="119">
        <f>Weather_Factors!EG47</f>
        <v>1.0053369596749497</v>
      </c>
      <c r="X203" s="125">
        <f t="shared" si="72"/>
        <v>1721.169214259663</v>
      </c>
      <c r="Y203" s="125">
        <f t="shared" si="72"/>
        <v>911.42493594436439</v>
      </c>
      <c r="Z203" s="125">
        <f t="shared" si="72"/>
        <v>912.87176907079856</v>
      </c>
      <c r="AA203" s="125">
        <f t="shared" si="72"/>
        <v>1488.2341782247415</v>
      </c>
      <c r="AC203" s="71">
        <f t="shared" si="73"/>
        <v>0.99391933747727379</v>
      </c>
      <c r="AD203" s="71"/>
      <c r="AE203" s="71">
        <f t="shared" si="95"/>
        <v>1.137512533227742</v>
      </c>
      <c r="AF203" s="73">
        <f t="shared" si="80"/>
        <v>1.0610563000296895</v>
      </c>
      <c r="AG203" s="73">
        <f t="shared" si="81"/>
        <v>1.0720567166849804</v>
      </c>
      <c r="AH203" s="73">
        <f>Wgted_Floorspace!M160</f>
        <v>0.99815130078246883</v>
      </c>
      <c r="AI203" s="73">
        <f t="shared" si="74"/>
        <v>1.0344241239300027</v>
      </c>
      <c r="AJ203" s="73">
        <f t="shared" si="82"/>
        <v>1.0427206675201743</v>
      </c>
      <c r="AK203" s="73">
        <f t="shared" si="100"/>
        <v>0.9957601985772323</v>
      </c>
      <c r="AL203" s="73">
        <f t="shared" si="96"/>
        <v>1.1375125332277423</v>
      </c>
      <c r="AM203" s="73">
        <f t="shared" si="97"/>
        <v>1.1375125332277425</v>
      </c>
      <c r="AN203" s="73"/>
      <c r="AO203" s="73">
        <f t="shared" si="98"/>
        <v>1.0766213775332278</v>
      </c>
      <c r="AR203" s="53"/>
    </row>
    <row r="204" spans="1:44" x14ac:dyDescent="0.2">
      <c r="A204" s="75" t="s">
        <v>44</v>
      </c>
      <c r="B204" s="50">
        <f t="shared" si="87"/>
        <v>1989</v>
      </c>
      <c r="D204" s="79">
        <f>SEDS_CensusRgn!E37*National_Calibration!P28</f>
        <v>1390.7533503989291</v>
      </c>
      <c r="F204" s="327">
        <f t="shared" si="88"/>
        <v>22766.941966810802</v>
      </c>
      <c r="G204" s="327">
        <f t="shared" si="88"/>
        <v>6611.7724857785215</v>
      </c>
      <c r="H204" s="327">
        <f t="shared" si="88"/>
        <v>2645.6740629393735</v>
      </c>
      <c r="I204" s="327">
        <f t="shared" si="89"/>
        <v>32024.388515528699</v>
      </c>
      <c r="J204" s="83"/>
      <c r="K204" s="84">
        <f t="shared" si="90"/>
        <v>39.628302712948823</v>
      </c>
      <c r="L204" s="84">
        <f t="shared" si="99"/>
        <v>6.0915183110311091</v>
      </c>
      <c r="M204" s="84">
        <f t="shared" si="99"/>
        <v>2.4848436488440835</v>
      </c>
      <c r="N204" s="79">
        <f t="shared" si="91"/>
        <v>48.204664672824016</v>
      </c>
      <c r="P204" s="84">
        <f t="shared" si="92"/>
        <v>43.427943978525917</v>
      </c>
      <c r="R204" s="84">
        <f t="shared" si="93"/>
        <v>28.851011822990312</v>
      </c>
      <c r="T204" s="74">
        <f t="shared" si="94"/>
        <v>28.804579325706992</v>
      </c>
      <c r="V204" s="119">
        <f>Weather_Factors!EG48</f>
        <v>1.001611983176643</v>
      </c>
      <c r="X204" s="125">
        <f t="shared" si="72"/>
        <v>1740.6071825859694</v>
      </c>
      <c r="Y204" s="125">
        <f t="shared" si="72"/>
        <v>921.31396295525235</v>
      </c>
      <c r="Z204" s="125">
        <f t="shared" si="72"/>
        <v>939.21004240537275</v>
      </c>
      <c r="AA204" s="125">
        <f t="shared" si="72"/>
        <v>1505.2485592175933</v>
      </c>
      <c r="AC204" s="71">
        <f t="shared" si="73"/>
        <v>0.99601404322310194</v>
      </c>
      <c r="AD204" s="71"/>
      <c r="AE204" s="71">
        <f t="shared" si="95"/>
        <v>1.1684243891979533</v>
      </c>
      <c r="AF204" s="73">
        <f t="shared" si="80"/>
        <v>1.079303837606141</v>
      </c>
      <c r="AG204" s="73">
        <f t="shared" si="81"/>
        <v>1.0825722548985639</v>
      </c>
      <c r="AH204" s="73">
        <f>Wgted_Floorspace!M161</f>
        <v>0.99865877467556752</v>
      </c>
      <c r="AI204" s="73">
        <f t="shared" si="74"/>
        <v>1.0462502776430807</v>
      </c>
      <c r="AJ204" s="73">
        <f t="shared" si="82"/>
        <v>1.038857176833363</v>
      </c>
      <c r="AK204" s="73">
        <f t="shared" si="100"/>
        <v>0.99735171660277588</v>
      </c>
      <c r="AL204" s="73">
        <f t="shared" si="96"/>
        <v>1.1684243891979536</v>
      </c>
      <c r="AM204" s="73">
        <f t="shared" si="97"/>
        <v>1.1684243891979536</v>
      </c>
      <c r="AN204" s="73"/>
      <c r="AO204" s="73">
        <f t="shared" si="98"/>
        <v>1.0854468257056498</v>
      </c>
      <c r="AR204" s="53"/>
    </row>
    <row r="205" spans="1:44" x14ac:dyDescent="0.2">
      <c r="A205" s="75" t="s">
        <v>44</v>
      </c>
      <c r="B205" s="50">
        <f t="shared" si="87"/>
        <v>1990</v>
      </c>
      <c r="D205" s="79">
        <f>SEDS_CensusRgn!E38*National_Calibration!P29</f>
        <v>1438.3650000000002</v>
      </c>
      <c r="F205" s="327">
        <f t="shared" si="88"/>
        <v>22835.06167135634</v>
      </c>
      <c r="G205" s="327">
        <f t="shared" si="88"/>
        <v>6562.0445464301974</v>
      </c>
      <c r="H205" s="327">
        <f t="shared" si="88"/>
        <v>2768.2321306571152</v>
      </c>
      <c r="I205" s="327">
        <f t="shared" si="89"/>
        <v>32165.338348443653</v>
      </c>
      <c r="J205" s="83"/>
      <c r="K205" s="84">
        <f t="shared" si="90"/>
        <v>40.208509766041708</v>
      </c>
      <c r="L205" s="84">
        <f t="shared" si="99"/>
        <v>6.0954374945356404</v>
      </c>
      <c r="M205" s="84">
        <f t="shared" si="99"/>
        <v>2.6728379722947118</v>
      </c>
      <c r="N205" s="79">
        <f t="shared" si="91"/>
        <v>48.976785232872061</v>
      </c>
      <c r="P205" s="84">
        <f t="shared" si="92"/>
        <v>44.717856980652492</v>
      </c>
      <c r="R205" s="84">
        <f t="shared" si="93"/>
        <v>29.368301597602688</v>
      </c>
      <c r="T205" s="74">
        <f t="shared" si="94"/>
        <v>29.513579500543734</v>
      </c>
      <c r="V205" s="119">
        <f>Weather_Factors!EG49</f>
        <v>0.99507759121734551</v>
      </c>
      <c r="X205" s="125">
        <f t="shared" ref="X205:AA224" si="101">X56</f>
        <v>1760.8233489677034</v>
      </c>
      <c r="Y205" s="125">
        <f t="shared" si="101"/>
        <v>928.89303804735766</v>
      </c>
      <c r="Z205" s="125">
        <f t="shared" si="101"/>
        <v>965.53968241826635</v>
      </c>
      <c r="AA205" s="125">
        <f t="shared" si="101"/>
        <v>1522.6572374993173</v>
      </c>
      <c r="AC205" s="71">
        <f t="shared" si="73"/>
        <v>1.0205300801629227</v>
      </c>
      <c r="AD205" s="71"/>
      <c r="AE205" s="71">
        <f t="shared" si="95"/>
        <v>1.2084247333192752</v>
      </c>
      <c r="AF205" s="73">
        <f t="shared" si="80"/>
        <v>1.0840542076405693</v>
      </c>
      <c r="AG205" s="73">
        <f t="shared" si="81"/>
        <v>1.1147272200985201</v>
      </c>
      <c r="AH205" s="73">
        <f>Wgted_Floorspace!M162</f>
        <v>0.99895619386586099</v>
      </c>
      <c r="AI205" s="73">
        <f t="shared" si="74"/>
        <v>1.0583504948292177</v>
      </c>
      <c r="AJ205" s="73">
        <f t="shared" si="82"/>
        <v>1.032079801864636</v>
      </c>
      <c r="AK205" s="73">
        <f t="shared" si="100"/>
        <v>1.0215964287818999</v>
      </c>
      <c r="AL205" s="73">
        <f t="shared" si="96"/>
        <v>1.2084247333192755</v>
      </c>
      <c r="AM205" s="73">
        <f t="shared" si="97"/>
        <v>1.2084247333192757</v>
      </c>
      <c r="AN205" s="73"/>
      <c r="AO205" s="73">
        <f t="shared" si="98"/>
        <v>1.091162017302336</v>
      </c>
      <c r="AR205" s="53"/>
    </row>
    <row r="206" spans="1:44" x14ac:dyDescent="0.2">
      <c r="A206" s="75" t="s">
        <v>44</v>
      </c>
      <c r="B206" s="50">
        <f t="shared" si="87"/>
        <v>1991</v>
      </c>
      <c r="D206" s="79">
        <f>SEDS_CensusRgn!E39*National_Calibration!P30</f>
        <v>1475.905905495966</v>
      </c>
      <c r="F206" s="327">
        <f t="shared" si="88"/>
        <v>22869.568195305834</v>
      </c>
      <c r="G206" s="327">
        <f t="shared" si="88"/>
        <v>6503.4053578103894</v>
      </c>
      <c r="H206" s="327">
        <f t="shared" si="88"/>
        <v>2889.2675829770569</v>
      </c>
      <c r="I206" s="327">
        <f t="shared" si="89"/>
        <v>32262.241136093278</v>
      </c>
      <c r="J206" s="83"/>
      <c r="K206" s="84">
        <f t="shared" si="90"/>
        <v>40.678252147515749</v>
      </c>
      <c r="L206" s="84">
        <f t="shared" si="99"/>
        <v>6.0645566055608295</v>
      </c>
      <c r="M206" s="84">
        <f t="shared" si="99"/>
        <v>2.8353403323628639</v>
      </c>
      <c r="N206" s="79">
        <f t="shared" si="91"/>
        <v>49.578149085439442</v>
      </c>
      <c r="P206" s="84">
        <f t="shared" si="92"/>
        <v>45.747159946827161</v>
      </c>
      <c r="R206" s="84">
        <f t="shared" si="93"/>
        <v>29.769282087406996</v>
      </c>
      <c r="T206" s="74">
        <f t="shared" si="94"/>
        <v>29.399444889910882</v>
      </c>
      <c r="V206" s="119">
        <f>Weather_Factors!EG50</f>
        <v>1.0125797340351494</v>
      </c>
      <c r="X206" s="125">
        <f t="shared" si="101"/>
        <v>1778.7066113414987</v>
      </c>
      <c r="Y206" s="125">
        <f t="shared" si="101"/>
        <v>932.52016011542082</v>
      </c>
      <c r="Z206" s="125">
        <f t="shared" si="101"/>
        <v>981.33532147319249</v>
      </c>
      <c r="AA206" s="125">
        <f t="shared" si="101"/>
        <v>1536.7236540171427</v>
      </c>
      <c r="AC206" s="71">
        <f t="shared" si="73"/>
        <v>1.0165834967491296</v>
      </c>
      <c r="AD206" s="71"/>
      <c r="AE206" s="71">
        <f t="shared" si="95"/>
        <v>1.2399642651575267</v>
      </c>
      <c r="AF206" s="73">
        <f t="shared" si="80"/>
        <v>1.0873200795411133</v>
      </c>
      <c r="AG206" s="73">
        <f t="shared" si="81"/>
        <v>1.1403856955173997</v>
      </c>
      <c r="AH206" s="73">
        <f>Wgted_Floorspace!M163</f>
        <v>0.99927853409857792</v>
      </c>
      <c r="AI206" s="73">
        <f t="shared" si="74"/>
        <v>1.0681276124335475</v>
      </c>
      <c r="AJ206" s="73">
        <f t="shared" si="82"/>
        <v>1.0502327662676503</v>
      </c>
      <c r="AK206" s="73">
        <f t="shared" si="100"/>
        <v>1.0173174566049918</v>
      </c>
      <c r="AL206" s="73">
        <f t="shared" si="96"/>
        <v>1.2399642651575269</v>
      </c>
      <c r="AM206" s="73">
        <f t="shared" si="97"/>
        <v>1.2399642651575269</v>
      </c>
      <c r="AN206" s="73"/>
      <c r="AO206" s="73">
        <f t="shared" si="98"/>
        <v>1.1209732892258757</v>
      </c>
      <c r="AR206" s="53"/>
    </row>
    <row r="207" spans="1:44" x14ac:dyDescent="0.2">
      <c r="A207" s="75" t="s">
        <v>44</v>
      </c>
      <c r="B207" s="50">
        <f t="shared" si="87"/>
        <v>1992</v>
      </c>
      <c r="D207" s="79">
        <f>SEDS_CensusRgn!E40*National_Calibration!P31</f>
        <v>1460.4425426717528</v>
      </c>
      <c r="F207" s="327">
        <f t="shared" si="88"/>
        <v>23385.39940321945</v>
      </c>
      <c r="G207" s="327">
        <f t="shared" si="88"/>
        <v>6648.9140277418473</v>
      </c>
      <c r="H207" s="327">
        <f t="shared" si="88"/>
        <v>2895.2954014170718</v>
      </c>
      <c r="I207" s="327">
        <f t="shared" si="89"/>
        <v>32929.60883237837</v>
      </c>
      <c r="J207" s="83"/>
      <c r="K207" s="84">
        <f t="shared" si="90"/>
        <v>42.121747419869699</v>
      </c>
      <c r="L207" s="84">
        <f t="shared" si="99"/>
        <v>6.205597149649174</v>
      </c>
      <c r="M207" s="84">
        <f t="shared" si="99"/>
        <v>2.8877880330349956</v>
      </c>
      <c r="N207" s="79">
        <f t="shared" si="91"/>
        <v>51.215132602553865</v>
      </c>
      <c r="P207" s="84">
        <f t="shared" si="92"/>
        <v>44.350437021764982</v>
      </c>
      <c r="R207" s="84">
        <f t="shared" si="93"/>
        <v>28.515840308474125</v>
      </c>
      <c r="T207" s="74">
        <f t="shared" si="94"/>
        <v>29.192734435228953</v>
      </c>
      <c r="V207" s="119">
        <f>Weather_Factors!EG51</f>
        <v>0.97681292486468918</v>
      </c>
      <c r="X207" s="125">
        <f t="shared" si="101"/>
        <v>1801.1985467338577</v>
      </c>
      <c r="Y207" s="125">
        <f t="shared" si="101"/>
        <v>933.32491949166683</v>
      </c>
      <c r="Z207" s="125">
        <f t="shared" si="101"/>
        <v>997.40704579629357</v>
      </c>
      <c r="AA207" s="125">
        <f t="shared" si="101"/>
        <v>1555.2912536329941</v>
      </c>
      <c r="AC207" s="71">
        <f t="shared" si="73"/>
        <v>1.0094357959125309</v>
      </c>
      <c r="AD207" s="71"/>
      <c r="AE207" s="71">
        <f t="shared" si="95"/>
        <v>1.226972910322649</v>
      </c>
      <c r="AF207" s="73">
        <f t="shared" si="80"/>
        <v>1.1098120785794587</v>
      </c>
      <c r="AG207" s="73">
        <f t="shared" si="81"/>
        <v>1.1055681714089418</v>
      </c>
      <c r="AH207" s="73">
        <f>Wgted_Floorspace!M164</f>
        <v>0.9988050791419969</v>
      </c>
      <c r="AI207" s="73">
        <f t="shared" si="74"/>
        <v>1.0810333588860452</v>
      </c>
      <c r="AJ207" s="73">
        <f t="shared" si="82"/>
        <v>1.0131359592972318</v>
      </c>
      <c r="AK207" s="73">
        <f t="shared" si="100"/>
        <v>1.0106434348328164</v>
      </c>
      <c r="AL207" s="73">
        <f t="shared" si="96"/>
        <v>1.226972910322649</v>
      </c>
      <c r="AM207" s="73">
        <f t="shared" si="97"/>
        <v>1.226972910322649</v>
      </c>
      <c r="AN207" s="73"/>
      <c r="AO207" s="73">
        <f t="shared" si="98"/>
        <v>1.0939250514122503</v>
      </c>
      <c r="AR207" s="53"/>
    </row>
    <row r="208" spans="1:44" x14ac:dyDescent="0.2">
      <c r="A208" s="75" t="s">
        <v>44</v>
      </c>
      <c r="B208" s="50">
        <f t="shared" si="87"/>
        <v>1993</v>
      </c>
      <c r="D208" s="79">
        <f>SEDS_CensusRgn!E41*National_Calibration!P32</f>
        <v>1567.9244619433616</v>
      </c>
      <c r="F208" s="327">
        <f t="shared" si="88"/>
        <v>23938.940282480795</v>
      </c>
      <c r="G208" s="327">
        <f t="shared" si="88"/>
        <v>6790.7472384821431</v>
      </c>
      <c r="H208" s="327">
        <f t="shared" si="88"/>
        <v>2910.7037618819354</v>
      </c>
      <c r="I208" s="327">
        <f t="shared" si="89"/>
        <v>33640.391282844874</v>
      </c>
      <c r="J208" s="83"/>
      <c r="K208" s="84">
        <f t="shared" si="90"/>
        <v>43.643884135755464</v>
      </c>
      <c r="L208" s="84">
        <f t="shared" si="99"/>
        <v>6.3312736809728012</v>
      </c>
      <c r="M208" s="84">
        <f t="shared" si="99"/>
        <v>2.9499454598331245</v>
      </c>
      <c r="N208" s="79">
        <f t="shared" si="91"/>
        <v>52.925103276561387</v>
      </c>
      <c r="P208" s="84">
        <f t="shared" si="92"/>
        <v>46.60838956242862</v>
      </c>
      <c r="R208" s="84">
        <f t="shared" si="93"/>
        <v>29.625345344158045</v>
      </c>
      <c r="T208" s="74">
        <f t="shared" si="94"/>
        <v>29.115357500748214</v>
      </c>
      <c r="V208" s="119">
        <f>Weather_Factors!EG52</f>
        <v>1.01751611133048</v>
      </c>
      <c r="X208" s="125">
        <f t="shared" si="101"/>
        <v>1823.1335063605684</v>
      </c>
      <c r="Y208" s="125">
        <f t="shared" si="101"/>
        <v>932.33829188847233</v>
      </c>
      <c r="Z208" s="125">
        <f t="shared" si="101"/>
        <v>1013.4818590833913</v>
      </c>
      <c r="AA208" s="125">
        <f t="shared" si="101"/>
        <v>1573.2606327783967</v>
      </c>
      <c r="AC208" s="71">
        <f t="shared" si="73"/>
        <v>1.00676023129161</v>
      </c>
      <c r="AD208" s="71"/>
      <c r="AE208" s="71">
        <f t="shared" si="95"/>
        <v>1.3172725280361206</v>
      </c>
      <c r="AF208" s="73">
        <f t="shared" si="80"/>
        <v>1.1337672659242413</v>
      </c>
      <c r="AG208" s="73">
        <f t="shared" si="81"/>
        <v>1.1618544366442676</v>
      </c>
      <c r="AH208" s="73">
        <f>Wgted_Floorspace!M165</f>
        <v>0.9982637088960955</v>
      </c>
      <c r="AI208" s="73">
        <f t="shared" si="74"/>
        <v>1.093523301364199</v>
      </c>
      <c r="AJ208" s="73">
        <f t="shared" si="82"/>
        <v>1.0553527039949797</v>
      </c>
      <c r="AK208" s="73">
        <f t="shared" si="100"/>
        <v>1.0085113004908393</v>
      </c>
      <c r="AL208" s="73">
        <f t="shared" si="96"/>
        <v>1.3172725280361208</v>
      </c>
      <c r="AM208" s="73">
        <f t="shared" si="97"/>
        <v>1.3172725280361208</v>
      </c>
      <c r="AN208" s="73"/>
      <c r="AO208" s="73">
        <f t="shared" si="98"/>
        <v>1.1520490014130695</v>
      </c>
      <c r="AR208" s="53"/>
    </row>
    <row r="209" spans="1:44" x14ac:dyDescent="0.2">
      <c r="A209" s="75" t="s">
        <v>44</v>
      </c>
      <c r="B209" s="50">
        <f t="shared" si="87"/>
        <v>1994</v>
      </c>
      <c r="D209" s="79">
        <f>SEDS_CensusRgn!E42*National_Calibration!P33</f>
        <v>1593.6080000000004</v>
      </c>
      <c r="F209" s="327">
        <f t="shared" si="88"/>
        <v>24339.094598105654</v>
      </c>
      <c r="G209" s="327">
        <f t="shared" si="88"/>
        <v>6791.4951112568951</v>
      </c>
      <c r="H209" s="327">
        <f t="shared" si="88"/>
        <v>3044.7613444200319</v>
      </c>
      <c r="I209" s="327">
        <f t="shared" si="89"/>
        <v>34175.351053782579</v>
      </c>
      <c r="J209" s="83"/>
      <c r="K209" s="84">
        <f t="shared" si="90"/>
        <v>44.917420729189523</v>
      </c>
      <c r="L209" s="84">
        <f t="shared" si="99"/>
        <v>6.3407405620531643</v>
      </c>
      <c r="M209" s="84">
        <f t="shared" si="99"/>
        <v>3.1125514392322118</v>
      </c>
      <c r="N209" s="79">
        <f t="shared" si="91"/>
        <v>54.370712730474899</v>
      </c>
      <c r="P209" s="84">
        <f t="shared" si="92"/>
        <v>46.630332999128548</v>
      </c>
      <c r="R209" s="84">
        <f t="shared" si="93"/>
        <v>29.31004432293895</v>
      </c>
      <c r="T209" s="74">
        <f t="shared" si="94"/>
        <v>29.452690489768838</v>
      </c>
      <c r="V209" s="119">
        <f>Weather_Factors!EG53</f>
        <v>0.99515676956984833</v>
      </c>
      <c r="X209" s="125">
        <f t="shared" si="101"/>
        <v>1845.4844549840202</v>
      </c>
      <c r="Y209" s="125">
        <f t="shared" si="101"/>
        <v>933.62955552208155</v>
      </c>
      <c r="Z209" s="125">
        <f t="shared" si="101"/>
        <v>1022.2645019244005</v>
      </c>
      <c r="AA209" s="125">
        <f t="shared" si="101"/>
        <v>1590.9335545642352</v>
      </c>
      <c r="AC209" s="71">
        <f t="shared" si="73"/>
        <v>1.0184246402908801</v>
      </c>
      <c r="AD209" s="71"/>
      <c r="AE209" s="71">
        <f t="shared" si="95"/>
        <v>1.338850237885004</v>
      </c>
      <c r="AF209" s="73">
        <f t="shared" si="80"/>
        <v>1.1517967790703858</v>
      </c>
      <c r="AG209" s="73">
        <f t="shared" si="81"/>
        <v>1.1624014428704941</v>
      </c>
      <c r="AH209" s="73">
        <f>Wgted_Floorspace!M166</f>
        <v>0.99795675605886236</v>
      </c>
      <c r="AI209" s="73">
        <f t="shared" si="74"/>
        <v>1.1058071857844629</v>
      </c>
      <c r="AJ209" s="73">
        <f t="shared" si="82"/>
        <v>1.0321619244841023</v>
      </c>
      <c r="AK209" s="73">
        <f t="shared" si="100"/>
        <v>1.0205097907376768</v>
      </c>
      <c r="AL209" s="73">
        <f t="shared" si="96"/>
        <v>1.3388502378850045</v>
      </c>
      <c r="AM209" s="73">
        <f t="shared" si="97"/>
        <v>1.3388502378850042</v>
      </c>
      <c r="AN209" s="73"/>
      <c r="AO209" s="73">
        <f t="shared" si="98"/>
        <v>1.1390399714149246</v>
      </c>
      <c r="AR209" s="53"/>
    </row>
    <row r="210" spans="1:44" x14ac:dyDescent="0.2">
      <c r="A210" s="75" t="s">
        <v>44</v>
      </c>
      <c r="B210" s="50">
        <f t="shared" si="87"/>
        <v>1995</v>
      </c>
      <c r="D210" s="79">
        <f>SEDS_CensusRgn!E43*National_Calibration!P34</f>
        <v>1664.4124679239383</v>
      </c>
      <c r="F210" s="327">
        <f t="shared" si="88"/>
        <v>24744.82956514704</v>
      </c>
      <c r="G210" s="327">
        <f t="shared" si="88"/>
        <v>6797.0214672422453</v>
      </c>
      <c r="H210" s="327">
        <f t="shared" si="88"/>
        <v>3194.3225709429098</v>
      </c>
      <c r="I210" s="327">
        <f t="shared" si="89"/>
        <v>34736.173603332194</v>
      </c>
      <c r="J210" s="83"/>
      <c r="K210" s="84">
        <f t="shared" si="90"/>
        <v>46.116944619859808</v>
      </c>
      <c r="L210" s="84">
        <f t="shared" si="99"/>
        <v>6.3782305716143348</v>
      </c>
      <c r="M210" s="84">
        <f t="shared" si="99"/>
        <v>3.2934667316572259</v>
      </c>
      <c r="N210" s="79">
        <f t="shared" si="91"/>
        <v>55.788641923131372</v>
      </c>
      <c r="P210" s="84">
        <f t="shared" si="92"/>
        <v>47.915826507853282</v>
      </c>
      <c r="R210" s="84">
        <f t="shared" si="93"/>
        <v>29.834253183959135</v>
      </c>
      <c r="T210" s="74">
        <f t="shared" si="94"/>
        <v>29.406325382003416</v>
      </c>
      <c r="V210" s="119">
        <f>Weather_Factors!EG54</f>
        <v>1.0145522365136315</v>
      </c>
      <c r="X210" s="125">
        <f t="shared" si="101"/>
        <v>1863.7002327474211</v>
      </c>
      <c r="Y210" s="125">
        <f t="shared" si="101"/>
        <v>938.38611549981965</v>
      </c>
      <c r="Z210" s="125">
        <f t="shared" si="101"/>
        <v>1031.0376170572688</v>
      </c>
      <c r="AA210" s="125">
        <f t="shared" si="101"/>
        <v>1606.0675697964512</v>
      </c>
      <c r="AC210" s="71">
        <f t="shared" si="73"/>
        <v>1.0168214126260102</v>
      </c>
      <c r="AD210" s="71"/>
      <c r="AE210" s="71">
        <f t="shared" si="95"/>
        <v>1.3983357441847248</v>
      </c>
      <c r="AF210" s="73">
        <f t="shared" si="80"/>
        <v>1.1706979340339365</v>
      </c>
      <c r="AG210" s="73">
        <f t="shared" si="81"/>
        <v>1.1944462388913633</v>
      </c>
      <c r="AH210" s="73">
        <f>Wgted_Floorspace!M167</f>
        <v>0.99779680538167037</v>
      </c>
      <c r="AI210" s="73">
        <f t="shared" si="74"/>
        <v>1.1163263572140578</v>
      </c>
      <c r="AJ210" s="73">
        <f t="shared" si="82"/>
        <v>1.0522786167471878</v>
      </c>
      <c r="AK210" s="73">
        <f t="shared" si="100"/>
        <v>1.0190666147072527</v>
      </c>
      <c r="AL210" s="73">
        <f t="shared" si="96"/>
        <v>1.3983357441847248</v>
      </c>
      <c r="AM210" s="73">
        <f t="shared" si="97"/>
        <v>1.3983357441847248</v>
      </c>
      <c r="AN210" s="73"/>
      <c r="AO210" s="73">
        <f t="shared" si="98"/>
        <v>1.1720982923520578</v>
      </c>
      <c r="AR210" s="53"/>
    </row>
    <row r="211" spans="1:44" x14ac:dyDescent="0.2">
      <c r="A211" s="75" t="s">
        <v>44</v>
      </c>
      <c r="B211" s="50">
        <f t="shared" si="87"/>
        <v>1996</v>
      </c>
      <c r="D211" s="79">
        <f>SEDS_CensusRgn!E44*National_Calibration!P35</f>
        <v>1751.9604229967726</v>
      </c>
      <c r="F211" s="327">
        <f t="shared" si="88"/>
        <v>24854.043282860952</v>
      </c>
      <c r="G211" s="327">
        <f t="shared" si="88"/>
        <v>6807.8166344176852</v>
      </c>
      <c r="H211" s="327">
        <f t="shared" si="88"/>
        <v>3268.8256341671604</v>
      </c>
      <c r="I211" s="327">
        <f t="shared" si="89"/>
        <v>34930.6855514458</v>
      </c>
      <c r="J211" s="83"/>
      <c r="K211" s="84">
        <f t="shared" si="90"/>
        <v>46.833545016937506</v>
      </c>
      <c r="L211" s="84">
        <f t="shared" si="99"/>
        <v>6.4377314896904814</v>
      </c>
      <c r="M211" s="84">
        <f t="shared" si="99"/>
        <v>3.39973923741102</v>
      </c>
      <c r="N211" s="79">
        <f t="shared" si="91"/>
        <v>56.671015744039003</v>
      </c>
      <c r="P211" s="84">
        <f t="shared" si="92"/>
        <v>50.15534036446239</v>
      </c>
      <c r="R211" s="84">
        <f t="shared" si="93"/>
        <v>30.914575996126455</v>
      </c>
      <c r="T211" s="74">
        <f t="shared" si="94"/>
        <v>31.057941746839337</v>
      </c>
      <c r="V211" s="119">
        <f>Weather_Factors!EG55</f>
        <v>0.99538392621502447</v>
      </c>
      <c r="X211" s="125">
        <f t="shared" si="101"/>
        <v>1884.3431020027779</v>
      </c>
      <c r="Y211" s="125">
        <f t="shared" si="101"/>
        <v>945.63820317130808</v>
      </c>
      <c r="Z211" s="125">
        <f t="shared" si="101"/>
        <v>1040.0491240265296</v>
      </c>
      <c r="AA211" s="125">
        <f t="shared" si="101"/>
        <v>1622.3848701902548</v>
      </c>
      <c r="AC211" s="71">
        <f t="shared" si="73"/>
        <v>1.0739315364987632</v>
      </c>
      <c r="AD211" s="71"/>
      <c r="AE211" s="71">
        <f t="shared" si="95"/>
        <v>1.471888086087884</v>
      </c>
      <c r="AF211" s="73">
        <f t="shared" si="80"/>
        <v>1.1772534844063491</v>
      </c>
      <c r="AG211" s="73">
        <f t="shared" si="81"/>
        <v>1.2502728644121277</v>
      </c>
      <c r="AH211" s="73">
        <f>Wgted_Floorspace!M168</f>
        <v>0.99808611391878277</v>
      </c>
      <c r="AI211" s="73">
        <f t="shared" si="74"/>
        <v>1.127667992429624</v>
      </c>
      <c r="AJ211" s="73">
        <f t="shared" si="82"/>
        <v>1.0323975280062949</v>
      </c>
      <c r="AK211" s="73">
        <f t="shared" si="100"/>
        <v>1.0759908604300574</v>
      </c>
      <c r="AL211" s="73">
        <f t="shared" si="96"/>
        <v>1.4718880860878842</v>
      </c>
      <c r="AM211" s="73">
        <f t="shared" si="97"/>
        <v>1.4718880860878842</v>
      </c>
      <c r="AN211" s="73"/>
      <c r="AO211" s="73">
        <f t="shared" si="98"/>
        <v>1.1619734984667178</v>
      </c>
      <c r="AR211" s="53"/>
    </row>
    <row r="212" spans="1:44" x14ac:dyDescent="0.2">
      <c r="A212" s="75" t="s">
        <v>44</v>
      </c>
      <c r="B212" s="50">
        <f t="shared" si="87"/>
        <v>1997</v>
      </c>
      <c r="D212" s="79">
        <f>SEDS_CensusRgn!E45*National_Calibration!P36</f>
        <v>1728.6324709011571</v>
      </c>
      <c r="F212" s="327">
        <f t="shared" si="88"/>
        <v>24965.709352189711</v>
      </c>
      <c r="G212" s="327">
        <f t="shared" si="88"/>
        <v>6820.4974628778245</v>
      </c>
      <c r="H212" s="327">
        <f t="shared" si="88"/>
        <v>3343.571958101576</v>
      </c>
      <c r="I212" s="327">
        <f t="shared" si="89"/>
        <v>35129.778773169113</v>
      </c>
      <c r="J212" s="83"/>
      <c r="K212" s="84">
        <f t="shared" si="90"/>
        <v>47.535091856651221</v>
      </c>
      <c r="L212" s="84">
        <f t="shared" si="99"/>
        <v>6.5022066233924152</v>
      </c>
      <c r="M212" s="84">
        <f t="shared" si="99"/>
        <v>3.5075914040957388</v>
      </c>
      <c r="N212" s="79">
        <f t="shared" si="91"/>
        <v>57.54488988413938</v>
      </c>
      <c r="P212" s="84">
        <f t="shared" si="92"/>
        <v>49.207041184712089</v>
      </c>
      <c r="R212" s="84">
        <f t="shared" si="93"/>
        <v>30.039721587469849</v>
      </c>
      <c r="T212" s="74">
        <f t="shared" si="94"/>
        <v>30.3529392127815</v>
      </c>
      <c r="V212" s="119">
        <f>Weather_Factors!EG56</f>
        <v>0.98968081400236341</v>
      </c>
      <c r="X212" s="125">
        <f t="shared" si="101"/>
        <v>1904.0152709493104</v>
      </c>
      <c r="Y212" s="125">
        <f t="shared" si="101"/>
        <v>953.33319289131282</v>
      </c>
      <c r="Z212" s="125">
        <f t="shared" si="101"/>
        <v>1049.0551565958492</v>
      </c>
      <c r="AA212" s="125">
        <f t="shared" si="101"/>
        <v>1638.0658203316138</v>
      </c>
      <c r="AC212" s="71">
        <f t="shared" si="73"/>
        <v>1.0495537312723977</v>
      </c>
      <c r="AD212" s="71"/>
      <c r="AE212" s="71">
        <f t="shared" si="95"/>
        <v>1.4522893929258363</v>
      </c>
      <c r="AF212" s="73">
        <f t="shared" si="80"/>
        <v>1.1839634354220616</v>
      </c>
      <c r="AG212" s="73">
        <f t="shared" si="81"/>
        <v>1.2266336522530539</v>
      </c>
      <c r="AH212" s="73">
        <f>Wgted_Floorspace!M169</f>
        <v>0.99838159278281746</v>
      </c>
      <c r="AI212" s="73">
        <f t="shared" si="74"/>
        <v>1.1385673208751745</v>
      </c>
      <c r="AJ212" s="73">
        <f t="shared" si="82"/>
        <v>1.02648234413078</v>
      </c>
      <c r="AK212" s="73">
        <f t="shared" si="100"/>
        <v>1.0512550900973112</v>
      </c>
      <c r="AL212" s="73">
        <f t="shared" si="96"/>
        <v>1.4522893929258363</v>
      </c>
      <c r="AM212" s="73">
        <f t="shared" si="97"/>
        <v>1.452289392925836</v>
      </c>
      <c r="AN212" s="73"/>
      <c r="AO212" s="73">
        <f t="shared" si="98"/>
        <v>1.1668277888095728</v>
      </c>
      <c r="AR212" s="53"/>
    </row>
    <row r="213" spans="1:44" x14ac:dyDescent="0.2">
      <c r="A213" s="75" t="s">
        <v>44</v>
      </c>
      <c r="B213" s="50">
        <f t="shared" si="87"/>
        <v>1998</v>
      </c>
      <c r="D213" s="79">
        <f>SEDS_CensusRgn!E46*National_Calibration!P37</f>
        <v>1865.1445162921659</v>
      </c>
      <c r="F213" s="327">
        <f t="shared" si="88"/>
        <v>25293.732733535417</v>
      </c>
      <c r="G213" s="327">
        <f t="shared" si="88"/>
        <v>6924.9731574050884</v>
      </c>
      <c r="H213" s="327">
        <f t="shared" si="88"/>
        <v>3534.8711190933186</v>
      </c>
      <c r="I213" s="327">
        <f t="shared" si="89"/>
        <v>35753.577010033827</v>
      </c>
      <c r="J213" s="83"/>
      <c r="K213" s="84">
        <f t="shared" si="90"/>
        <v>48.69091126070402</v>
      </c>
      <c r="L213" s="84">
        <f t="shared" si="99"/>
        <v>6.640420928133433</v>
      </c>
      <c r="M213" s="84">
        <f t="shared" si="99"/>
        <v>3.739658549140227</v>
      </c>
      <c r="N213" s="79">
        <f t="shared" si="91"/>
        <v>59.070990737977681</v>
      </c>
      <c r="P213" s="84">
        <f t="shared" si="92"/>
        <v>52.166654983045049</v>
      </c>
      <c r="R213" s="84">
        <f t="shared" si="93"/>
        <v>31.574627291514762</v>
      </c>
      <c r="T213" s="74">
        <f t="shared" si="94"/>
        <v>30.753318339488757</v>
      </c>
      <c r="V213" s="119">
        <f>Weather_Factors!EG57</f>
        <v>1.0267063522368383</v>
      </c>
      <c r="X213" s="125">
        <f t="shared" si="101"/>
        <v>1925.0188089537185</v>
      </c>
      <c r="Y213" s="125">
        <f t="shared" si="101"/>
        <v>958.90926610056613</v>
      </c>
      <c r="Z213" s="125">
        <f t="shared" si="101"/>
        <v>1057.9334926642066</v>
      </c>
      <c r="AA213" s="125">
        <f t="shared" si="101"/>
        <v>1652.1700953557763</v>
      </c>
      <c r="AC213" s="71">
        <f t="shared" si="73"/>
        <v>1.0633981699744735</v>
      </c>
      <c r="AD213" s="71"/>
      <c r="AE213" s="71">
        <f t="shared" si="95"/>
        <v>1.5669783154500205</v>
      </c>
      <c r="AF213" s="73">
        <f t="shared" si="80"/>
        <v>1.2049870321915537</v>
      </c>
      <c r="AG213" s="73">
        <f t="shared" si="81"/>
        <v>1.3004109368713292</v>
      </c>
      <c r="AH213" s="73">
        <f>Wgted_Floorspace!M170</f>
        <v>0.99956834528109451</v>
      </c>
      <c r="AI213" s="73">
        <f t="shared" si="74"/>
        <v>1.148370752720115</v>
      </c>
      <c r="AJ213" s="73">
        <f t="shared" si="82"/>
        <v>1.0648846863222259</v>
      </c>
      <c r="AK213" s="73">
        <f t="shared" si="100"/>
        <v>1.063857389036694</v>
      </c>
      <c r="AL213" s="73">
        <f t="shared" si="96"/>
        <v>1.566978315450021</v>
      </c>
      <c r="AM213" s="73">
        <f t="shared" si="97"/>
        <v>1.566978315450021</v>
      </c>
      <c r="AN213" s="73"/>
      <c r="AO213" s="73">
        <f t="shared" si="98"/>
        <v>1.2223545658209234</v>
      </c>
      <c r="AR213" s="53"/>
    </row>
    <row r="214" spans="1:44" x14ac:dyDescent="0.2">
      <c r="A214" s="75" t="s">
        <v>44</v>
      </c>
      <c r="B214" s="50">
        <f t="shared" si="87"/>
        <v>1999</v>
      </c>
      <c r="D214" s="79">
        <f>SEDS_CensusRgn!E47*National_Calibration!P38</f>
        <v>1860.9494291257467</v>
      </c>
      <c r="F214" s="327">
        <f t="shared" si="88"/>
        <v>25644.039351449745</v>
      </c>
      <c r="G214" s="327">
        <f t="shared" si="88"/>
        <v>7029.3672918896746</v>
      </c>
      <c r="H214" s="327">
        <f t="shared" si="88"/>
        <v>3731.3595810937491</v>
      </c>
      <c r="I214" s="327">
        <f t="shared" si="89"/>
        <v>36404.766224433166</v>
      </c>
      <c r="J214" s="83"/>
      <c r="K214" s="84">
        <f t="shared" si="90"/>
        <v>49.952248810078075</v>
      </c>
      <c r="L214" s="84">
        <f t="shared" si="99"/>
        <v>6.7907100164135619</v>
      </c>
      <c r="M214" s="84">
        <f t="shared" si="99"/>
        <v>3.9806307793627447</v>
      </c>
      <c r="N214" s="79">
        <f t="shared" si="91"/>
        <v>60.723589605854386</v>
      </c>
      <c r="P214" s="84">
        <f t="shared" si="92"/>
        <v>51.118290875791011</v>
      </c>
      <c r="R214" s="84">
        <f t="shared" si="93"/>
        <v>30.646235527326795</v>
      </c>
      <c r="T214" s="74">
        <f t="shared" si="94"/>
        <v>30.606726168722357</v>
      </c>
      <c r="V214" s="119">
        <f>Weather_Factors!EG58</f>
        <v>1.0012908717641553</v>
      </c>
      <c r="X214" s="125">
        <f t="shared" si="101"/>
        <v>1947.9087567089584</v>
      </c>
      <c r="Y214" s="125">
        <f t="shared" si="101"/>
        <v>966.04854099010163</v>
      </c>
      <c r="Z214" s="125">
        <f t="shared" si="101"/>
        <v>1066.8043893523466</v>
      </c>
      <c r="AA214" s="125">
        <f t="shared" si="101"/>
        <v>1668.0120737899306</v>
      </c>
      <c r="AC214" s="71">
        <f t="shared" si="73"/>
        <v>1.058329258567752</v>
      </c>
      <c r="AD214" s="71"/>
      <c r="AE214" s="71">
        <f t="shared" si="95"/>
        <v>1.5634538643612279</v>
      </c>
      <c r="AF214" s="73">
        <f t="shared" si="80"/>
        <v>1.2269337749925329</v>
      </c>
      <c r="AG214" s="73">
        <f t="shared" si="81"/>
        <v>1.2742773051224736</v>
      </c>
      <c r="AH214" s="73">
        <f>Wgted_Floorspace!M171</f>
        <v>1.0006793428156469</v>
      </c>
      <c r="AI214" s="73">
        <f t="shared" si="74"/>
        <v>1.1593820067974914</v>
      </c>
      <c r="AJ214" s="73">
        <f t="shared" si="82"/>
        <v>1.0385241248121921</v>
      </c>
      <c r="AK214" s="73">
        <f t="shared" si="100"/>
        <v>1.057610778283774</v>
      </c>
      <c r="AL214" s="73">
        <f t="shared" si="96"/>
        <v>1.5634538643612281</v>
      </c>
      <c r="AM214" s="73">
        <f t="shared" si="97"/>
        <v>1.5634538643612281</v>
      </c>
      <c r="AN214" s="73"/>
      <c r="AO214" s="73">
        <f t="shared" si="98"/>
        <v>1.2048641440571293</v>
      </c>
      <c r="AR214" s="53"/>
    </row>
    <row r="215" spans="1:44" x14ac:dyDescent="0.2">
      <c r="A215" s="75" t="s">
        <v>44</v>
      </c>
      <c r="B215" s="50">
        <f t="shared" si="87"/>
        <v>2000</v>
      </c>
      <c r="D215" s="79">
        <f>SEDS_CensusRgn!E48*National_Calibration!P39</f>
        <v>1968.2810649186422</v>
      </c>
      <c r="F215" s="327">
        <f t="shared" si="88"/>
        <v>26109.441163693893</v>
      </c>
      <c r="G215" s="327">
        <f t="shared" si="88"/>
        <v>7074.0309211872318</v>
      </c>
      <c r="H215" s="327">
        <f t="shared" si="88"/>
        <v>3834.2254908534965</v>
      </c>
      <c r="I215" s="327">
        <f t="shared" si="89"/>
        <v>37017.697575734623</v>
      </c>
      <c r="J215" s="83"/>
      <c r="K215" s="84">
        <f t="shared" si="90"/>
        <v>51.440698593664315</v>
      </c>
      <c r="L215" s="84">
        <f t="shared" si="99"/>
        <v>6.8947581403094818</v>
      </c>
      <c r="M215" s="84">
        <f t="shared" si="99"/>
        <v>4.1253673585401502</v>
      </c>
      <c r="N215" s="79">
        <f t="shared" si="91"/>
        <v>62.460824092513953</v>
      </c>
      <c r="P215" s="84">
        <f t="shared" si="92"/>
        <v>53.171352996542524</v>
      </c>
      <c r="R215" s="84">
        <f t="shared" si="93"/>
        <v>31.512249374156823</v>
      </c>
      <c r="T215" s="74">
        <f t="shared" si="94"/>
        <v>31.389297413992793</v>
      </c>
      <c r="V215" s="119">
        <f>Weather_Factors!EG59</f>
        <v>1.0039170026185174</v>
      </c>
      <c r="X215" s="125">
        <f t="shared" si="101"/>
        <v>1970.1953125367709</v>
      </c>
      <c r="Y215" s="125">
        <f t="shared" si="101"/>
        <v>974.65761983866719</v>
      </c>
      <c r="Z215" s="125">
        <f t="shared" si="101"/>
        <v>1075.9323801850387</v>
      </c>
      <c r="AA215" s="125">
        <f t="shared" si="101"/>
        <v>1687.3233124433295</v>
      </c>
      <c r="AC215" s="71">
        <f t="shared" si="73"/>
        <v>1.0853892597327859</v>
      </c>
      <c r="AD215" s="71"/>
      <c r="AE215" s="71">
        <f t="shared" si="95"/>
        <v>1.6536272232511837</v>
      </c>
      <c r="AF215" s="73">
        <f t="shared" si="80"/>
        <v>1.2475911299121434</v>
      </c>
      <c r="AG215" s="73">
        <f t="shared" si="81"/>
        <v>1.325456059765056</v>
      </c>
      <c r="AH215" s="73">
        <f>Wgted_Floorspace!M172</f>
        <v>1.0002807545780203</v>
      </c>
      <c r="AI215" s="73">
        <f t="shared" si="74"/>
        <v>1.1728046330335544</v>
      </c>
      <c r="AJ215" s="73">
        <f t="shared" si="82"/>
        <v>1.0412479090032569</v>
      </c>
      <c r="AK215" s="73">
        <f t="shared" si="100"/>
        <v>1.0850846172589508</v>
      </c>
      <c r="AL215" s="73">
        <f t="shared" si="96"/>
        <v>1.6536272232511833</v>
      </c>
      <c r="AM215" s="73">
        <f t="shared" si="97"/>
        <v>1.6536272232511837</v>
      </c>
      <c r="AN215" s="73"/>
      <c r="AO215" s="73">
        <f t="shared" si="98"/>
        <v>1.2215232237954965</v>
      </c>
      <c r="AR215" s="53"/>
    </row>
    <row r="216" spans="1:44" x14ac:dyDescent="0.2">
      <c r="A216" s="75" t="s">
        <v>44</v>
      </c>
      <c r="B216" s="50">
        <f t="shared" si="87"/>
        <v>2001</v>
      </c>
      <c r="D216" s="79">
        <f>SEDS_CensusRgn!E49*National_Calibration!P40</f>
        <v>1968.8735197731251</v>
      </c>
      <c r="F216" s="327">
        <f t="shared" si="88"/>
        <v>26574.291847453176</v>
      </c>
      <c r="G216" s="327">
        <f t="shared" si="88"/>
        <v>7117.391212486561</v>
      </c>
      <c r="H216" s="327">
        <f t="shared" si="88"/>
        <v>3912.2968156638667</v>
      </c>
      <c r="I216" s="327">
        <f t="shared" si="89"/>
        <v>37603.979875603603</v>
      </c>
      <c r="J216" s="83"/>
      <c r="K216" s="84">
        <f t="shared" si="90"/>
        <v>52.981931544028242</v>
      </c>
      <c r="L216" s="84">
        <f t="shared" si="99"/>
        <v>6.9942247230409924</v>
      </c>
      <c r="M216" s="84">
        <f t="shared" si="99"/>
        <v>4.2450658821936349</v>
      </c>
      <c r="N216" s="79">
        <f t="shared" si="91"/>
        <v>64.221222149262871</v>
      </c>
      <c r="P216" s="84">
        <f t="shared" si="92"/>
        <v>52.358115451776271</v>
      </c>
      <c r="R216" s="84">
        <f t="shared" si="93"/>
        <v>30.657677538385553</v>
      </c>
      <c r="T216" s="74">
        <f t="shared" si="94"/>
        <v>31.096583080097179</v>
      </c>
      <c r="V216" s="119">
        <f>Weather_Factors!EG60</f>
        <v>0.98588573089907938</v>
      </c>
      <c r="X216" s="125">
        <f t="shared" si="101"/>
        <v>1993.7288206272906</v>
      </c>
      <c r="Y216" s="125">
        <f t="shared" si="101"/>
        <v>982.69499515082316</v>
      </c>
      <c r="Z216" s="125">
        <f t="shared" si="101"/>
        <v>1085.0572137567485</v>
      </c>
      <c r="AA216" s="125">
        <f t="shared" si="101"/>
        <v>1707.8304573534724</v>
      </c>
      <c r="AC216" s="71">
        <f t="shared" si="73"/>
        <v>1.0752676889951589</v>
      </c>
      <c r="AE216" s="71">
        <f t="shared" si="95"/>
        <v>1.6541249669390043</v>
      </c>
      <c r="AF216" s="73">
        <f t="shared" si="80"/>
        <v>1.2673503436083646</v>
      </c>
      <c r="AG216" s="73">
        <f t="shared" si="81"/>
        <v>1.3051836654964923</v>
      </c>
      <c r="AH216" s="73">
        <f>Wgted_Floorspace!M173</f>
        <v>0.99971724329627942</v>
      </c>
      <c r="AI216" s="73">
        <f t="shared" si="74"/>
        <v>1.1870584955764001</v>
      </c>
      <c r="AJ216" s="73">
        <f t="shared" si="82"/>
        <v>1.0225461399072424</v>
      </c>
      <c r="AK216" s="73">
        <f t="shared" si="100"/>
        <v>1.0755718141359387</v>
      </c>
      <c r="AL216" s="73">
        <f t="shared" si="96"/>
        <v>1.6541249669390043</v>
      </c>
      <c r="AM216" s="73">
        <f t="shared" si="97"/>
        <v>1.6541249669390043</v>
      </c>
      <c r="AN216" s="73"/>
      <c r="AO216" s="73">
        <f t="shared" si="98"/>
        <v>1.2134788661647966</v>
      </c>
      <c r="AR216" s="53"/>
    </row>
    <row r="217" spans="1:44" x14ac:dyDescent="0.2">
      <c r="A217" s="75" t="s">
        <v>44</v>
      </c>
      <c r="B217" s="50">
        <f t="shared" si="87"/>
        <v>2002</v>
      </c>
      <c r="D217" s="79">
        <f>SEDS_CensusRgn!E50*National_Calibration!P41</f>
        <v>2089.909031730941</v>
      </c>
      <c r="F217" s="327">
        <f t="shared" si="88"/>
        <v>26884.638904632597</v>
      </c>
      <c r="G217" s="327">
        <f t="shared" si="88"/>
        <v>7266.8762595064427</v>
      </c>
      <c r="H217" s="327">
        <f t="shared" si="88"/>
        <v>3853.3572476434338</v>
      </c>
      <c r="I217" s="327">
        <f t="shared" si="89"/>
        <v>38004.872411782475</v>
      </c>
      <c r="J217" s="83"/>
      <c r="K217" s="84">
        <f t="shared" si="90"/>
        <v>54.251039139064503</v>
      </c>
      <c r="L217" s="84">
        <f t="shared" si="99"/>
        <v>7.2053534146758791</v>
      </c>
      <c r="M217" s="84">
        <f t="shared" si="99"/>
        <v>4.1804118753377191</v>
      </c>
      <c r="N217" s="79">
        <f t="shared" si="91"/>
        <v>65.636804429078097</v>
      </c>
      <c r="P217" s="84">
        <f t="shared" si="92"/>
        <v>54.990555134267893</v>
      </c>
      <c r="R217" s="84">
        <f t="shared" si="93"/>
        <v>31.840505489403132</v>
      </c>
      <c r="T217" s="74">
        <f t="shared" si="94"/>
        <v>30.926206541133883</v>
      </c>
      <c r="V217" s="119">
        <f>Weather_Factors!EG61</f>
        <v>1.0295638893523256</v>
      </c>
      <c r="X217" s="125">
        <f t="shared" si="101"/>
        <v>2017.9195759894062</v>
      </c>
      <c r="Y217" s="125">
        <f t="shared" si="101"/>
        <v>991.53379765479292</v>
      </c>
      <c r="Z217" s="125">
        <f t="shared" si="101"/>
        <v>1084.8752416854938</v>
      </c>
      <c r="AA217" s="125">
        <f t="shared" si="101"/>
        <v>1727.0628807249732</v>
      </c>
      <c r="AC217" s="71">
        <f t="shared" si="73"/>
        <v>1.0693763540263561</v>
      </c>
      <c r="AE217" s="71">
        <f t="shared" si="95"/>
        <v>1.7558114695025302</v>
      </c>
      <c r="AF217" s="73">
        <f t="shared" si="80"/>
        <v>1.2808614478892695</v>
      </c>
      <c r="AG217" s="73">
        <f t="shared" si="81"/>
        <v>1.3708051502337983</v>
      </c>
      <c r="AH217" s="73">
        <f>Wgted_Floorspace!M174</f>
        <v>0.99951079656446906</v>
      </c>
      <c r="AI217" s="73">
        <f t="shared" si="74"/>
        <v>1.2004263398230945</v>
      </c>
      <c r="AJ217" s="73">
        <f t="shared" si="82"/>
        <v>1.0678484816744709</v>
      </c>
      <c r="AK217" s="73">
        <f t="shared" si="100"/>
        <v>1.0698997526610317</v>
      </c>
      <c r="AL217" s="73">
        <f t="shared" si="96"/>
        <v>1.7558114695025306</v>
      </c>
      <c r="AM217" s="73">
        <f t="shared" si="97"/>
        <v>1.7558114695025304</v>
      </c>
      <c r="AN217" s="73"/>
      <c r="AO217" s="73">
        <f t="shared" si="98"/>
        <v>1.2812463474492459</v>
      </c>
      <c r="AR217" s="53"/>
    </row>
    <row r="218" spans="1:44" x14ac:dyDescent="0.2">
      <c r="A218" s="75" t="s">
        <v>44</v>
      </c>
      <c r="B218" s="50">
        <f t="shared" si="87"/>
        <v>2003</v>
      </c>
      <c r="D218" s="79">
        <f>SEDS_CensusRgn!E51*National_Calibration!P42</f>
        <v>2100.8874826174847</v>
      </c>
      <c r="F218" s="327">
        <f t="shared" si="88"/>
        <v>27211.662474653498</v>
      </c>
      <c r="G218" s="327">
        <f t="shared" si="88"/>
        <v>7416.7122506193136</v>
      </c>
      <c r="H218" s="327">
        <f t="shared" si="88"/>
        <v>3782.3795619136172</v>
      </c>
      <c r="I218" s="327">
        <f t="shared" si="89"/>
        <v>38410.754287186428</v>
      </c>
      <c r="J218" s="83"/>
      <c r="K218" s="84">
        <f t="shared" si="90"/>
        <v>55.569592027070691</v>
      </c>
      <c r="L218" s="84">
        <f t="shared" si="99"/>
        <v>7.408114551097551</v>
      </c>
      <c r="M218" s="84">
        <f t="shared" si="99"/>
        <v>4.1027218892829032</v>
      </c>
      <c r="N218" s="79">
        <f t="shared" si="91"/>
        <v>67.080428467451142</v>
      </c>
      <c r="P218" s="84">
        <f t="shared" si="92"/>
        <v>54.695293586523675</v>
      </c>
      <c r="R218" s="84">
        <f t="shared" si="93"/>
        <v>31.318933564010852</v>
      </c>
      <c r="T218" s="74">
        <f t="shared" si="94"/>
        <v>31.25163948034551</v>
      </c>
      <c r="V218" s="119">
        <f>Weather_Factors!EG62</f>
        <v>1.0021532977080343</v>
      </c>
      <c r="X218" s="125">
        <f t="shared" si="101"/>
        <v>2042.1241105291306</v>
      </c>
      <c r="Y218" s="125">
        <f t="shared" si="101"/>
        <v>998.8407667398659</v>
      </c>
      <c r="Z218" s="125">
        <f t="shared" si="101"/>
        <v>1084.693331836643</v>
      </c>
      <c r="AA218" s="125">
        <f t="shared" si="101"/>
        <v>1746.3970628097957</v>
      </c>
      <c r="AC218" s="71">
        <f t="shared" si="73"/>
        <v>1.0806292792615071</v>
      </c>
      <c r="AE218" s="71">
        <f t="shared" si="95"/>
        <v>1.765034880517697</v>
      </c>
      <c r="AF218" s="73">
        <f t="shared" si="80"/>
        <v>1.2945407056688782</v>
      </c>
      <c r="AG218" s="73">
        <f t="shared" si="81"/>
        <v>1.3634448671938193</v>
      </c>
      <c r="AH218" s="73">
        <f>Wgted_Floorspace!M175</f>
        <v>0.99918075265492967</v>
      </c>
      <c r="AI218" s="73">
        <f t="shared" si="74"/>
        <v>1.2138649133067734</v>
      </c>
      <c r="AJ218" s="73">
        <f t="shared" si="82"/>
        <v>1.0394186202818294</v>
      </c>
      <c r="AK218" s="73">
        <f t="shared" si="100"/>
        <v>1.08151530780608</v>
      </c>
      <c r="AL218" s="73">
        <f t="shared" si="96"/>
        <v>1.7650348805176965</v>
      </c>
      <c r="AM218" s="73">
        <f t="shared" si="97"/>
        <v>1.7650348805176967</v>
      </c>
      <c r="AN218" s="73"/>
      <c r="AO218" s="73">
        <f t="shared" si="98"/>
        <v>1.2606801377223691</v>
      </c>
      <c r="AR218" s="53"/>
    </row>
    <row r="219" spans="1:44" x14ac:dyDescent="0.2">
      <c r="A219" s="75" t="s">
        <v>44</v>
      </c>
      <c r="B219" s="50">
        <f t="shared" si="87"/>
        <v>2004</v>
      </c>
      <c r="D219" s="79">
        <f>SEDS_CensusRgn!E52*National_Calibration!P43</f>
        <v>2136.6529693902717</v>
      </c>
      <c r="F219" s="327">
        <f t="shared" si="88"/>
        <v>27784.872342490889</v>
      </c>
      <c r="G219" s="327">
        <f t="shared" si="88"/>
        <v>7449.2905810223619</v>
      </c>
      <c r="H219" s="327">
        <f t="shared" si="88"/>
        <v>3902.108924194386</v>
      </c>
      <c r="I219" s="327">
        <f t="shared" si="89"/>
        <v>39136.271847707634</v>
      </c>
      <c r="J219" s="83"/>
      <c r="K219" s="84">
        <f t="shared" si="90"/>
        <v>57.478284864804031</v>
      </c>
      <c r="L219" s="84">
        <f t="shared" si="99"/>
        <v>7.5073410217541499</v>
      </c>
      <c r="M219" s="84">
        <f t="shared" si="99"/>
        <v>4.2324628489844409</v>
      </c>
      <c r="N219" s="79">
        <f t="shared" si="91"/>
        <v>69.218088735542622</v>
      </c>
      <c r="P219" s="84">
        <f t="shared" si="92"/>
        <v>54.595209725257057</v>
      </c>
      <c r="R219" s="84">
        <f t="shared" si="93"/>
        <v>30.868419056666717</v>
      </c>
      <c r="T219" s="74">
        <f t="shared" si="94"/>
        <v>30.797577613525984</v>
      </c>
      <c r="V219" s="119">
        <f>Weather_Factors!EG63</f>
        <v>1.0023002277656285</v>
      </c>
      <c r="X219" s="125">
        <f t="shared" si="101"/>
        <v>2068.6899027750278</v>
      </c>
      <c r="Y219" s="125">
        <f t="shared" si="101"/>
        <v>1007.7927475241302</v>
      </c>
      <c r="Z219" s="125">
        <f t="shared" si="101"/>
        <v>1084.6603544923489</v>
      </c>
      <c r="AA219" s="125">
        <f t="shared" si="101"/>
        <v>1768.6428846593624</v>
      </c>
      <c r="AC219" s="71">
        <f t="shared" si="73"/>
        <v>1.0649285814408405</v>
      </c>
      <c r="AE219" s="71">
        <f t="shared" si="95"/>
        <v>1.7950828160663506</v>
      </c>
      <c r="AF219" s="73">
        <f t="shared" si="80"/>
        <v>1.3189925039269927</v>
      </c>
      <c r="AG219" s="73">
        <f t="shared" si="81"/>
        <v>1.3609499756229926</v>
      </c>
      <c r="AH219" s="73">
        <f>Wgted_Floorspace!M176</f>
        <v>0.99853422343567577</v>
      </c>
      <c r="AI219" s="73">
        <f t="shared" si="74"/>
        <v>1.2293272747513215</v>
      </c>
      <c r="AJ219" s="73">
        <f t="shared" si="82"/>
        <v>1.0395710139705912</v>
      </c>
      <c r="AK219" s="73">
        <f t="shared" si="100"/>
        <v>1.0664918201568701</v>
      </c>
      <c r="AL219" s="73">
        <f t="shared" si="96"/>
        <v>1.7950828160663508</v>
      </c>
      <c r="AM219" s="73">
        <f t="shared" si="97"/>
        <v>1.7950828160663508</v>
      </c>
      <c r="AN219" s="73"/>
      <c r="AO219" s="73">
        <f t="shared" si="98"/>
        <v>1.276099778639475</v>
      </c>
      <c r="AR219" s="53"/>
    </row>
    <row r="220" spans="1:44" x14ac:dyDescent="0.2">
      <c r="A220" s="75" t="s">
        <v>44</v>
      </c>
      <c r="B220" s="50">
        <f t="shared" si="87"/>
        <v>2005</v>
      </c>
      <c r="D220" s="79">
        <f>SEDS_CensusRgn!E53*National_Calibration!P44</f>
        <v>2229.3705192921725</v>
      </c>
      <c r="F220" s="327">
        <f t="shared" si="88"/>
        <v>28399.476604996838</v>
      </c>
      <c r="G220" s="327">
        <f t="shared" si="88"/>
        <v>7481.4364604227803</v>
      </c>
      <c r="H220" s="327">
        <f t="shared" si="88"/>
        <v>4020.3566528026113</v>
      </c>
      <c r="I220" s="327">
        <f t="shared" si="89"/>
        <v>39901.269718222233</v>
      </c>
      <c r="J220" s="83"/>
      <c r="K220" s="84">
        <f t="shared" si="90"/>
        <v>59.54612984488859</v>
      </c>
      <c r="L220" s="84">
        <f t="shared" si="99"/>
        <v>7.6034165650295824</v>
      </c>
      <c r="M220" s="84">
        <f t="shared" si="99"/>
        <v>4.3605889004624618</v>
      </c>
      <c r="N220" s="79">
        <f t="shared" si="91"/>
        <v>71.510135310380633</v>
      </c>
      <c r="P220" s="84">
        <f t="shared" si="92"/>
        <v>55.87216985914754</v>
      </c>
      <c r="R220" s="84">
        <f t="shared" si="93"/>
        <v>31.175588042392505</v>
      </c>
      <c r="T220" s="74">
        <f t="shared" si="94"/>
        <v>30.708628999017431</v>
      </c>
      <c r="V220" s="119">
        <f>Weather_Factors!EG64</f>
        <v>1.0152061182343899</v>
      </c>
      <c r="X220" s="125">
        <f t="shared" si="101"/>
        <v>2096.7333543890577</v>
      </c>
      <c r="Y220" s="125">
        <f t="shared" si="101"/>
        <v>1016.3043695220944</v>
      </c>
      <c r="Z220" s="125">
        <f t="shared" si="101"/>
        <v>1084.6273793701046</v>
      </c>
      <c r="AA220" s="125">
        <f t="shared" si="101"/>
        <v>1792.1769361069523</v>
      </c>
      <c r="AC220" s="71">
        <f t="shared" si="73"/>
        <v>1.0618528875321052</v>
      </c>
      <c r="AE220" s="71">
        <f t="shared" si="95"/>
        <v>1.8729783297323679</v>
      </c>
      <c r="AF220" s="73">
        <f t="shared" si="80"/>
        <v>1.3447748896548752</v>
      </c>
      <c r="AG220" s="73">
        <f t="shared" si="81"/>
        <v>1.3927820515841516</v>
      </c>
      <c r="AH220" s="73">
        <f>Wgted_Floorspace!M177</f>
        <v>0.99778109383767355</v>
      </c>
      <c r="AI220" s="73">
        <f t="shared" si="74"/>
        <v>1.2456850435133828</v>
      </c>
      <c r="AJ220" s="73">
        <f t="shared" si="82"/>
        <v>1.0529568132242864</v>
      </c>
      <c r="AK220" s="73">
        <f t="shared" si="100"/>
        <v>1.0642142791541562</v>
      </c>
      <c r="AL220" s="73">
        <f t="shared" si="96"/>
        <v>1.8729783297323681</v>
      </c>
      <c r="AM220" s="73">
        <f t="shared" si="97"/>
        <v>1.8729783297323681</v>
      </c>
      <c r="AN220" s="73"/>
      <c r="AO220" s="73">
        <f t="shared" si="98"/>
        <v>1.3087421197647742</v>
      </c>
      <c r="AR220" s="53"/>
    </row>
    <row r="221" spans="1:44" x14ac:dyDescent="0.2">
      <c r="A221" s="75" t="s">
        <v>44</v>
      </c>
      <c r="B221" s="50">
        <f t="shared" si="87"/>
        <v>2006</v>
      </c>
      <c r="D221" s="79">
        <f>SEDS_CensusRgn!E54*National_Calibration!P45</f>
        <v>2220.8700000000003</v>
      </c>
      <c r="F221" s="327">
        <f t="shared" si="88"/>
        <v>28855.455612390702</v>
      </c>
      <c r="G221" s="327">
        <f t="shared" si="88"/>
        <v>7514.1623075785919</v>
      </c>
      <c r="H221" s="327">
        <f t="shared" si="88"/>
        <v>4019.6138817047045</v>
      </c>
      <c r="I221" s="327">
        <f t="shared" si="89"/>
        <v>40389.231801673996</v>
      </c>
      <c r="J221" s="83"/>
      <c r="K221" s="84">
        <f t="shared" si="90"/>
        <v>61.278375971504481</v>
      </c>
      <c r="L221" s="84">
        <f t="shared" si="99"/>
        <v>7.7221335460461171</v>
      </c>
      <c r="M221" s="84">
        <f t="shared" si="99"/>
        <v>4.3851792843417234</v>
      </c>
      <c r="N221" s="79">
        <f t="shared" si="91"/>
        <v>73.385688801892314</v>
      </c>
      <c r="P221" s="84">
        <f t="shared" si="92"/>
        <v>54.986685830156169</v>
      </c>
      <c r="R221" s="84">
        <f t="shared" si="93"/>
        <v>30.262985007817129</v>
      </c>
      <c r="T221" s="74">
        <f t="shared" si="94"/>
        <v>30.224563388344485</v>
      </c>
      <c r="V221" s="119">
        <f>Weather_Factors!EG65</f>
        <v>1.0012712051115173</v>
      </c>
      <c r="X221" s="125">
        <f t="shared" si="101"/>
        <v>2123.6322446141239</v>
      </c>
      <c r="Y221" s="125">
        <f t="shared" si="101"/>
        <v>1027.6772353263877</v>
      </c>
      <c r="Z221" s="125">
        <f t="shared" si="101"/>
        <v>1090.945402567369</v>
      </c>
      <c r="AA221" s="125">
        <f t="shared" si="101"/>
        <v>1816.9617377781058</v>
      </c>
      <c r="AC221" s="71">
        <f t="shared" si="73"/>
        <v>1.0451147105700367</v>
      </c>
      <c r="AE221" s="71">
        <f t="shared" si="95"/>
        <v>1.865836722589036</v>
      </c>
      <c r="AF221" s="73">
        <f t="shared" si="80"/>
        <v>1.36122046047414</v>
      </c>
      <c r="AG221" s="73">
        <f t="shared" si="81"/>
        <v>1.3707086961792572</v>
      </c>
      <c r="AH221" s="73">
        <f>Wgted_Floorspace!M178</f>
        <v>0.99673515614414987</v>
      </c>
      <c r="AI221" s="73">
        <f t="shared" si="74"/>
        <v>1.2629121688748259</v>
      </c>
      <c r="AJ221" s="73">
        <f t="shared" si="82"/>
        <v>1.0385037268501265</v>
      </c>
      <c r="AK221" s="73">
        <f t="shared" si="100"/>
        <v>1.0485380234936654</v>
      </c>
      <c r="AL221" s="73">
        <f t="shared" si="96"/>
        <v>1.8658367225890367</v>
      </c>
      <c r="AM221" s="73">
        <f t="shared" si="97"/>
        <v>1.8658367225890364</v>
      </c>
      <c r="AN221" s="73"/>
      <c r="AO221" s="73">
        <f t="shared" si="98"/>
        <v>1.3072570240344155</v>
      </c>
      <c r="AR221" s="53"/>
    </row>
    <row r="222" spans="1:44" x14ac:dyDescent="0.2">
      <c r="A222" s="75" t="s">
        <v>44</v>
      </c>
      <c r="B222" s="50">
        <f t="shared" si="87"/>
        <v>2007</v>
      </c>
      <c r="D222" s="79">
        <f>SEDS_CensusRgn!E55*National_Calibration!P46</f>
        <v>2273.6705640960872</v>
      </c>
      <c r="F222" s="327">
        <f t="shared" si="88"/>
        <v>29242.794504216828</v>
      </c>
      <c r="G222" s="327">
        <f t="shared" si="88"/>
        <v>7546.0026054558903</v>
      </c>
      <c r="H222" s="327">
        <f t="shared" si="88"/>
        <v>4014.795185225968</v>
      </c>
      <c r="I222" s="327">
        <f t="shared" si="89"/>
        <v>40803.592294898684</v>
      </c>
      <c r="J222" s="83"/>
      <c r="K222" s="84">
        <f t="shared" si="90"/>
        <v>62.616473607544989</v>
      </c>
      <c r="L222" s="84">
        <f t="shared" si="99"/>
        <v>7.824030661611415</v>
      </c>
      <c r="M222" s="84">
        <f t="shared" si="99"/>
        <v>4.405284998910421</v>
      </c>
      <c r="N222" s="79">
        <f t="shared" si="91"/>
        <v>74.845789268066824</v>
      </c>
      <c r="P222" s="84">
        <f t="shared" si="92"/>
        <v>55.722313556699866</v>
      </c>
      <c r="R222" s="84">
        <f t="shared" si="93"/>
        <v>30.378069178384035</v>
      </c>
      <c r="T222" s="74">
        <f t="shared" si="94"/>
        <v>29.324776985496385</v>
      </c>
      <c r="V222" s="119">
        <f>Weather_Factors!EG66</f>
        <v>1.0359181654956351</v>
      </c>
      <c r="X222" s="125">
        <f t="shared" si="101"/>
        <v>2141.2616225345928</v>
      </c>
      <c r="Y222" s="125">
        <f t="shared" si="101"/>
        <v>1036.8444156054898</v>
      </c>
      <c r="Z222" s="125">
        <f t="shared" si="101"/>
        <v>1097.262698511101</v>
      </c>
      <c r="AA222" s="125">
        <f t="shared" si="101"/>
        <v>1834.2941162419206</v>
      </c>
      <c r="AC222" s="71">
        <f t="shared" si="73"/>
        <v>1.0140016058444252</v>
      </c>
      <c r="AE222" s="71">
        <f t="shared" si="95"/>
        <v>1.9101964696538778</v>
      </c>
      <c r="AF222" s="73">
        <f t="shared" si="80"/>
        <v>1.3751854693695611</v>
      </c>
      <c r="AG222" s="73">
        <f t="shared" si="81"/>
        <v>1.3890464320638778</v>
      </c>
      <c r="AH222" s="73">
        <f>Wgted_Floorspace!M179</f>
        <v>0.99586836888261498</v>
      </c>
      <c r="AI222" s="73">
        <f t="shared" si="74"/>
        <v>1.2749593524904057</v>
      </c>
      <c r="AJ222" s="73">
        <f t="shared" si="82"/>
        <v>1.0744390431752651</v>
      </c>
      <c r="AK222" s="73">
        <f t="shared" si="100"/>
        <v>1.0182084676332839</v>
      </c>
      <c r="AL222" s="73">
        <f t="shared" si="96"/>
        <v>1.9101964696538782</v>
      </c>
      <c r="AM222" s="73">
        <f t="shared" si="97"/>
        <v>1.910196469653878</v>
      </c>
      <c r="AN222" s="73"/>
      <c r="AO222" s="73">
        <f t="shared" si="98"/>
        <v>1.3642063253437353</v>
      </c>
      <c r="AR222" s="53"/>
    </row>
    <row r="223" spans="1:44" x14ac:dyDescent="0.2">
      <c r="A223" s="75" t="s">
        <v>44</v>
      </c>
      <c r="B223" s="50">
        <f t="shared" si="87"/>
        <v>2008</v>
      </c>
      <c r="D223" s="79">
        <f>SEDS_CensusRgn!E56*National_Calibration!P47</f>
        <v>2254.0230000000001</v>
      </c>
      <c r="F223" s="327">
        <f t="shared" si="88"/>
        <v>29635.964259004479</v>
      </c>
      <c r="G223" s="327">
        <f t="shared" si="88"/>
        <v>7561.3628904142697</v>
      </c>
      <c r="H223" s="327">
        <f t="shared" si="88"/>
        <v>3990.1520506245024</v>
      </c>
      <c r="I223" s="327">
        <f t="shared" si="89"/>
        <v>41187.47920004325</v>
      </c>
      <c r="J223" s="83"/>
      <c r="K223" s="84">
        <f t="shared" si="90"/>
        <v>63.865538879086898</v>
      </c>
      <c r="L223" s="84">
        <f t="shared" si="99"/>
        <v>7.8695890452961326</v>
      </c>
      <c r="M223" s="84">
        <f t="shared" si="99"/>
        <v>4.4035108473750002</v>
      </c>
      <c r="N223" s="79">
        <f t="shared" si="91"/>
        <v>76.138638771758039</v>
      </c>
      <c r="P223" s="84">
        <f t="shared" si="92"/>
        <v>54.725927485206071</v>
      </c>
      <c r="R223" s="84">
        <f t="shared" si="93"/>
        <v>29.60419356533178</v>
      </c>
      <c r="T223" s="74">
        <f t="shared" si="94"/>
        <v>29.567407866462013</v>
      </c>
      <c r="V223" s="119">
        <f>Weather_Factors!EG67</f>
        <v>1.0012441299905595</v>
      </c>
      <c r="X223" s="125">
        <f t="shared" si="101"/>
        <v>2155.0012113974744</v>
      </c>
      <c r="Y223" s="125">
        <f t="shared" si="101"/>
        <v>1040.7633067409856</v>
      </c>
      <c r="Z223" s="125">
        <f t="shared" si="101"/>
        <v>1103.594748146453</v>
      </c>
      <c r="AA223" s="125">
        <f t="shared" si="101"/>
        <v>1848.5870038795208</v>
      </c>
      <c r="AC223" s="71">
        <f t="shared" si="73"/>
        <v>1.0223913747776476</v>
      </c>
      <c r="AE223" s="71">
        <f t="shared" si="95"/>
        <v>1.8936898093811463</v>
      </c>
      <c r="AF223" s="73">
        <f t="shared" si="80"/>
        <v>1.3881234403702678</v>
      </c>
      <c r="AG223" s="73">
        <f t="shared" si="81"/>
        <v>1.3642085093498775</v>
      </c>
      <c r="AH223" s="73">
        <f>Wgted_Floorspace!M180</f>
        <v>0.99476025029480386</v>
      </c>
      <c r="AI223" s="73">
        <f t="shared" si="74"/>
        <v>1.2848938829489058</v>
      </c>
      <c r="AJ223" s="73">
        <f t="shared" si="82"/>
        <v>1.0384756449339823</v>
      </c>
      <c r="AK223" s="73">
        <f t="shared" si="100"/>
        <v>1.0277766672669673</v>
      </c>
      <c r="AL223" s="73">
        <f>AF223*AH223*AI223*AJ223*AK223</f>
        <v>1.8936898093811467</v>
      </c>
      <c r="AM223" s="73">
        <f>AF223*AG223</f>
        <v>1.8936898093811465</v>
      </c>
      <c r="AN223" s="73"/>
      <c r="AO223" s="73">
        <f>AH223*AI223*AJ223</f>
        <v>1.3273394432834709</v>
      </c>
      <c r="AP223" s="71"/>
      <c r="AQ223" s="71"/>
      <c r="AR223" s="53"/>
    </row>
    <row r="224" spans="1:44" x14ac:dyDescent="0.2">
      <c r="A224" s="75" t="s">
        <v>44</v>
      </c>
      <c r="B224" s="50">
        <f t="shared" si="87"/>
        <v>2009</v>
      </c>
      <c r="D224" s="79">
        <f>SEDS_CensusRgn!E57*National_Calibration!P48</f>
        <v>2253.2345160149484</v>
      </c>
      <c r="F224" s="327">
        <f t="shared" si="88"/>
        <v>29925.16511566292</v>
      </c>
      <c r="G224" s="327">
        <f t="shared" si="88"/>
        <v>7575.1979377197295</v>
      </c>
      <c r="H224" s="327">
        <f t="shared" si="88"/>
        <v>3960.737025277449</v>
      </c>
      <c r="I224" s="327">
        <f t="shared" si="89"/>
        <v>41461.1000786601</v>
      </c>
      <c r="J224" s="83"/>
      <c r="K224" s="84">
        <f t="shared" si="90"/>
        <v>64.84029650724537</v>
      </c>
      <c r="L224" s="84">
        <f t="shared" si="99"/>
        <v>7.9010907886944475</v>
      </c>
      <c r="M224" s="84">
        <f t="shared" si="99"/>
        <v>4.3961259803120241</v>
      </c>
      <c r="N224" s="79">
        <f t="shared" si="91"/>
        <v>77.137513276251838</v>
      </c>
      <c r="P224" s="84">
        <f t="shared" si="92"/>
        <v>54.345748466396365</v>
      </c>
      <c r="R224" s="84">
        <f t="shared" si="93"/>
        <v>29.210619066049759</v>
      </c>
      <c r="T224" s="74">
        <f t="shared" si="94"/>
        <v>29.060074128312944</v>
      </c>
      <c r="V224" s="119">
        <f>Weather_Factors!EG68</f>
        <v>1.0051804732868916</v>
      </c>
      <c r="X224" s="125">
        <f t="shared" si="101"/>
        <v>2166.748161844152</v>
      </c>
      <c r="Y224" s="125">
        <f t="shared" si="101"/>
        <v>1043.0210343880226</v>
      </c>
      <c r="Z224" s="125">
        <f t="shared" si="101"/>
        <v>1109.9262466192329</v>
      </c>
      <c r="AA224" s="125">
        <f t="shared" si="101"/>
        <v>1860.4791751764028</v>
      </c>
      <c r="AC224" s="71">
        <f t="shared" si="73"/>
        <v>1.0048486249918047</v>
      </c>
      <c r="AE224" s="71">
        <f t="shared" si="95"/>
        <v>1.8930273742208341</v>
      </c>
      <c r="AF224" s="73">
        <f t="shared" si="80"/>
        <v>1.3973451641261212</v>
      </c>
      <c r="AG224" s="73">
        <f t="shared" si="81"/>
        <v>1.354731402677237</v>
      </c>
      <c r="AH224" s="73">
        <f>Wgted_Floorspace!M181</f>
        <v>0.99390454523021032</v>
      </c>
      <c r="AI224" s="73">
        <f t="shared" si="74"/>
        <v>1.293159752027438</v>
      </c>
      <c r="AJ224" s="73">
        <f t="shared" si="82"/>
        <v>1.0425583621463954</v>
      </c>
      <c r="AK224" s="73">
        <f t="shared" si="100"/>
        <v>1.0110111980210932</v>
      </c>
      <c r="AL224" s="73">
        <f>AF224*AH224*AI224*AJ224*AK224</f>
        <v>1.8930273742208341</v>
      </c>
      <c r="AM224" s="73">
        <f>AF224*AG224</f>
        <v>1.8930273742208341</v>
      </c>
      <c r="AN224" s="73"/>
      <c r="AO224" s="73">
        <f>AH224*AI224*AJ224</f>
        <v>1.3399766543920839</v>
      </c>
      <c r="AP224" s="71"/>
      <c r="AQ224" s="71"/>
      <c r="AR224" s="53"/>
    </row>
    <row r="225" spans="1:44" x14ac:dyDescent="0.2">
      <c r="A225" s="75" t="s">
        <v>44</v>
      </c>
      <c r="B225" s="50">
        <f t="shared" si="87"/>
        <v>2010</v>
      </c>
      <c r="D225" s="79">
        <f>SEDS_CensusRgn!E58*National_Calibration!P49</f>
        <v>2450.847006297287</v>
      </c>
      <c r="F225" s="327">
        <f t="shared" si="88"/>
        <v>30193.329832512605</v>
      </c>
      <c r="G225" s="327">
        <f t="shared" si="88"/>
        <v>7619.8494198395474</v>
      </c>
      <c r="H225" s="327">
        <f t="shared" si="88"/>
        <v>3991.3963850104242</v>
      </c>
      <c r="I225" s="327">
        <f t="shared" si="89"/>
        <v>41804.575637362577</v>
      </c>
      <c r="J225" s="83"/>
      <c r="K225" s="84">
        <f t="shared" si="90"/>
        <v>65.642023579892594</v>
      </c>
      <c r="L225" s="84">
        <f t="shared" si="99"/>
        <v>7.9087660751854401</v>
      </c>
      <c r="M225" s="84">
        <f t="shared" si="99"/>
        <v>4.4428872223672951</v>
      </c>
      <c r="N225" s="79">
        <f t="shared" si="91"/>
        <v>77.993676877445324</v>
      </c>
      <c r="P225" s="84">
        <f t="shared" si="92"/>
        <v>58.62628597303253</v>
      </c>
      <c r="R225" s="84">
        <f t="shared" si="93"/>
        <v>31.423662845750993</v>
      </c>
      <c r="T225" s="74">
        <f t="shared" si="94"/>
        <v>29.309214927336217</v>
      </c>
      <c r="V225" s="119">
        <f>Weather_Factors!EG69</f>
        <v>1.0721427688751453</v>
      </c>
      <c r="X225" s="125">
        <f t="shared" ref="X225:AA227" si="102">X76</f>
        <v>2174.0571160590684</v>
      </c>
      <c r="Y225" s="125">
        <f t="shared" si="102"/>
        <v>1037.9163208387886</v>
      </c>
      <c r="Z225" s="125">
        <f t="shared" si="102"/>
        <v>1113.1160109911489</v>
      </c>
      <c r="AA225" s="125">
        <f t="shared" si="102"/>
        <v>1865.6732113251967</v>
      </c>
      <c r="AC225" s="71">
        <f t="shared" si="73"/>
        <v>1.0134634959732927</v>
      </c>
      <c r="AE225" s="71">
        <f t="shared" si="95"/>
        <v>2.059049086978022</v>
      </c>
      <c r="AF225" s="73">
        <f t="shared" si="80"/>
        <v>1.4089211693463843</v>
      </c>
      <c r="AG225" s="73">
        <f t="shared" si="81"/>
        <v>1.4614366877127982</v>
      </c>
      <c r="AH225" s="73">
        <f>Wgted_Floorspace!M182</f>
        <v>0.99371102443443482</v>
      </c>
      <c r="AI225" s="73">
        <f t="shared" si="74"/>
        <v>1.2967699609391066</v>
      </c>
      <c r="AJ225" s="73">
        <f t="shared" si="82"/>
        <v>1.1120106675476038</v>
      </c>
      <c r="AK225" s="73">
        <f t="shared" si="100"/>
        <v>1.0198774805282051</v>
      </c>
      <c r="AL225" s="73">
        <f>AF225*AH225*AI225*AJ225*AK225</f>
        <v>2.059049086978022</v>
      </c>
      <c r="AM225" s="73">
        <f>AF225*AG225</f>
        <v>2.0590490869780225</v>
      </c>
      <c r="AN225" s="73"/>
      <c r="AO225" s="73">
        <f>AH225*AI225*AJ225</f>
        <v>1.432953188608405</v>
      </c>
      <c r="AR225" s="53"/>
    </row>
    <row r="226" spans="1:44" x14ac:dyDescent="0.2">
      <c r="A226" s="75" t="s">
        <v>44</v>
      </c>
      <c r="B226" s="50">
        <f t="shared" si="87"/>
        <v>2011</v>
      </c>
      <c r="D226" s="79">
        <f>SEDS_CensusRgn!E59*National_Calibration!P50</f>
        <v>2381.39</v>
      </c>
      <c r="F226" s="327">
        <f t="shared" si="88"/>
        <v>30472.301859247407</v>
      </c>
      <c r="G226" s="327">
        <f t="shared" si="88"/>
        <v>7655.4883451985625</v>
      </c>
      <c r="H226" s="327">
        <f t="shared" si="88"/>
        <v>4021.3943022810627</v>
      </c>
      <c r="I226" s="327">
        <f>SUM(F226:H226)</f>
        <v>42149.184506727033</v>
      </c>
      <c r="J226" s="83"/>
      <c r="K226" s="84">
        <f t="shared" si="90"/>
        <v>66.457283613445057</v>
      </c>
      <c r="L226" s="84">
        <f t="shared" si="99"/>
        <v>7.8977938101874816</v>
      </c>
      <c r="M226" s="84">
        <f t="shared" si="99"/>
        <v>4.4942366047568116</v>
      </c>
      <c r="N226" s="79">
        <f>SUM(K226:M226)</f>
        <v>78.849314028389344</v>
      </c>
      <c r="P226" s="84">
        <f>D226/I226*1000</f>
        <v>56.499076503364584</v>
      </c>
      <c r="R226" s="84">
        <f>D226/N226</f>
        <v>30.201784623549052</v>
      </c>
      <c r="T226" s="74">
        <f>R226/V226</f>
        <v>29.030732058057591</v>
      </c>
      <c r="V226" s="119">
        <f>Weather_Factors!EG70</f>
        <v>1.040338375317216</v>
      </c>
      <c r="X226" s="125">
        <f t="shared" si="102"/>
        <v>2180.9078920395809</v>
      </c>
      <c r="Y226" s="125">
        <f t="shared" si="102"/>
        <v>1031.651209441249</v>
      </c>
      <c r="Z226" s="125">
        <f t="shared" si="102"/>
        <v>1117.5816811118318</v>
      </c>
      <c r="AA226" s="125">
        <f t="shared" si="102"/>
        <v>1870.7198004223533</v>
      </c>
      <c r="AC226" s="71">
        <f t="shared" si="73"/>
        <v>1.0038340254136922</v>
      </c>
      <c r="AE226" s="71">
        <f t="shared" si="95"/>
        <v>2.0006956340561599</v>
      </c>
      <c r="AF226" s="73">
        <f t="shared" si="80"/>
        <v>1.4205353700358938</v>
      </c>
      <c r="AG226" s="73">
        <f t="shared" si="81"/>
        <v>1.4084095871584013</v>
      </c>
      <c r="AH226" s="73">
        <f>Wgted_Floorspace!M183</f>
        <v>0.99342580423928717</v>
      </c>
      <c r="AI226" s="73">
        <f t="shared" si="74"/>
        <v>1.3002776841066312</v>
      </c>
      <c r="AJ226" s="73">
        <f t="shared" si="82"/>
        <v>1.0790236196114364</v>
      </c>
      <c r="AK226" s="73">
        <f>AG226/(AH226*AI226*AJ226)</f>
        <v>1.0104770996786976</v>
      </c>
      <c r="AL226" s="73">
        <f>AF226*AH226*AI226*AJ226*AK226</f>
        <v>2.0006956340561604</v>
      </c>
      <c r="AM226" s="73">
        <f>AF226*AG226</f>
        <v>2.0006956340561599</v>
      </c>
      <c r="AN226" s="73"/>
      <c r="AO226" s="73">
        <f>AH226*AI226*AJ226</f>
        <v>1.3938065371360071</v>
      </c>
      <c r="AR226" s="53"/>
    </row>
    <row r="227" spans="1:44" hidden="1" x14ac:dyDescent="0.2">
      <c r="A227" s="75" t="s">
        <v>44</v>
      </c>
      <c r="B227" s="50">
        <f t="shared" si="87"/>
        <v>2012</v>
      </c>
      <c r="D227" s="79">
        <f>SEDS_CensusRgn!E60*National_Calibration!P51</f>
        <v>2300.5715207997696</v>
      </c>
      <c r="F227" s="327">
        <f t="shared" si="88"/>
        <v>30807.497179699127</v>
      </c>
      <c r="G227" s="327">
        <f t="shared" si="88"/>
        <v>7739.6987169957456</v>
      </c>
      <c r="H227" s="327">
        <f t="shared" si="88"/>
        <v>4065.6296396061539</v>
      </c>
      <c r="I227" s="327">
        <f>SUM(F227:H227)</f>
        <v>42612.825536301025</v>
      </c>
      <c r="J227" s="83"/>
      <c r="K227" s="84">
        <f t="shared" si="90"/>
        <v>67.188313733192942</v>
      </c>
      <c r="L227" s="84">
        <f t="shared" si="99"/>
        <v>7.9846695420995433</v>
      </c>
      <c r="M227" s="84">
        <f t="shared" si="99"/>
        <v>4.5436732074091362</v>
      </c>
      <c r="N227" s="79">
        <f>SUM(K227:M227)</f>
        <v>79.716656482701623</v>
      </c>
      <c r="P227" s="84">
        <f>D227/I227*1000</f>
        <v>53.987772269171828</v>
      </c>
      <c r="R227" s="84">
        <f>D227/N227</f>
        <v>28.859357909710997</v>
      </c>
      <c r="T227" s="74">
        <f>R227/V227</f>
        <v>28.548669078910567</v>
      </c>
      <c r="V227" s="119">
        <f>Weather_Factors!EG71</f>
        <v>1.0108827781057557</v>
      </c>
      <c r="X227" s="571">
        <f t="shared" si="102"/>
        <v>2186.3885128239908</v>
      </c>
      <c r="Y227" s="571">
        <f t="shared" si="102"/>
        <v>1031.651209441249</v>
      </c>
      <c r="Z227" s="571">
        <f t="shared" si="102"/>
        <v>1121.1542172083782</v>
      </c>
      <c r="AA227" s="571">
        <f t="shared" si="102"/>
        <v>1874.7570717000785</v>
      </c>
      <c r="AC227" s="71"/>
      <c r="AE227" s="71"/>
      <c r="AF227" s="73"/>
      <c r="AG227" s="73"/>
      <c r="AH227" s="572">
        <f>AH226</f>
        <v>0.99342580423928717</v>
      </c>
      <c r="AI227" s="73"/>
      <c r="AJ227" s="73"/>
      <c r="AK227" s="73"/>
      <c r="AL227" s="73"/>
      <c r="AM227" s="73"/>
      <c r="AN227" s="73"/>
      <c r="AO227" s="73"/>
      <c r="AR227" s="53"/>
    </row>
    <row r="228" spans="1:44" hidden="1" x14ac:dyDescent="0.2">
      <c r="A228" s="75"/>
      <c r="B228" s="50"/>
      <c r="D228" s="79"/>
      <c r="F228" s="327"/>
      <c r="G228" s="327"/>
      <c r="H228" s="327"/>
      <c r="I228" s="327"/>
      <c r="J228" s="83"/>
      <c r="K228" s="84"/>
      <c r="L228" s="84"/>
      <c r="M228" s="84"/>
      <c r="N228" s="79"/>
      <c r="P228" s="84"/>
      <c r="R228" s="84"/>
      <c r="T228" s="74"/>
      <c r="V228" s="119"/>
      <c r="X228" s="125"/>
      <c r="Y228" s="125"/>
      <c r="Z228" s="125"/>
      <c r="AA228" s="125"/>
      <c r="AC228" s="71"/>
      <c r="AE228" s="71"/>
      <c r="AF228" s="73"/>
      <c r="AG228" s="73"/>
      <c r="AH228" s="572"/>
      <c r="AI228" s="73"/>
      <c r="AJ228" s="73"/>
      <c r="AK228" s="73"/>
      <c r="AL228" s="73"/>
      <c r="AM228" s="73"/>
      <c r="AN228" s="73"/>
      <c r="AO228" s="73"/>
      <c r="AR228" s="53"/>
    </row>
    <row r="229" spans="1:44" hidden="1" x14ac:dyDescent="0.2">
      <c r="A229" s="75"/>
      <c r="B229" s="50"/>
      <c r="D229" s="79"/>
      <c r="F229" s="125"/>
      <c r="G229" s="125"/>
      <c r="H229" s="125"/>
      <c r="I229" s="125"/>
      <c r="K229" s="84"/>
      <c r="L229" s="84"/>
      <c r="M229" s="84"/>
      <c r="N229" s="79"/>
      <c r="X229" s="125"/>
      <c r="Y229" s="125"/>
      <c r="Z229" s="125"/>
      <c r="AA229" s="125"/>
      <c r="AR229" s="53"/>
    </row>
    <row r="230" spans="1:44" hidden="1" x14ac:dyDescent="0.2">
      <c r="A230" s="18" t="s">
        <v>168</v>
      </c>
      <c r="B230" s="91">
        <f>Base_year</f>
        <v>1985</v>
      </c>
      <c r="C230" s="51">
        <f>MATCH(B230,B164:B225)</f>
        <v>37</v>
      </c>
      <c r="D230" s="125">
        <f>INDEX(D164:D225,base_row,1)</f>
        <v>1190.2809999999999</v>
      </c>
      <c r="F230" s="125"/>
      <c r="G230" s="125"/>
      <c r="H230" s="125"/>
      <c r="I230" s="125">
        <f>INDEX(I164:I225,base_row,1)</f>
        <v>29671.337578635594</v>
      </c>
      <c r="K230" s="84"/>
      <c r="L230" s="84"/>
      <c r="M230" s="84"/>
      <c r="N230" s="79"/>
      <c r="P230" s="74">
        <f>INDEX(P164:P225,base_row,1)</f>
        <v>40.115515414345325</v>
      </c>
      <c r="R230" s="74">
        <f>R200</f>
        <v>27.883015654152125</v>
      </c>
      <c r="T230" s="74">
        <f>INDEX(T164:T225,base_row,1)</f>
        <v>28.91985260819753</v>
      </c>
      <c r="V230" s="71">
        <f>INDEX(V164:V225,base_row,1)</f>
        <v>0.96414791706955283</v>
      </c>
      <c r="X230" s="125"/>
      <c r="Y230" s="125"/>
      <c r="Z230" s="125"/>
      <c r="AA230" s="74">
        <f>INDEX(AA164:AA225,base_row,1)</f>
        <v>1438.7079185379159</v>
      </c>
      <c r="AR230" s="53"/>
    </row>
    <row r="231" spans="1:44" hidden="1" x14ac:dyDescent="0.2">
      <c r="A231" s="18" t="s">
        <v>169</v>
      </c>
      <c r="B231" s="91">
        <f>Base_year2</f>
        <v>1996</v>
      </c>
      <c r="C231" s="51">
        <f>MATCH(B231,B164:B225)</f>
        <v>48</v>
      </c>
      <c r="D231" s="79"/>
      <c r="F231" s="125"/>
      <c r="G231" s="125"/>
      <c r="H231" s="125"/>
      <c r="I231" s="125"/>
      <c r="K231" s="84"/>
      <c r="L231" s="84"/>
      <c r="M231" s="84"/>
      <c r="N231" s="79"/>
      <c r="X231" s="125"/>
      <c r="Y231" s="125"/>
      <c r="Z231" s="125"/>
      <c r="AA231" s="125"/>
      <c r="AR231" s="53"/>
    </row>
    <row r="232" spans="1:44" x14ac:dyDescent="0.2">
      <c r="A232" s="75"/>
      <c r="B232" s="50"/>
      <c r="D232" s="79"/>
      <c r="F232" s="125"/>
      <c r="G232" s="125"/>
      <c r="H232" s="125"/>
      <c r="I232" s="125"/>
      <c r="K232" s="84"/>
      <c r="L232" s="84"/>
      <c r="M232" s="84"/>
      <c r="N232" s="79"/>
      <c r="X232" s="125"/>
      <c r="Y232" s="125"/>
      <c r="Z232" s="125"/>
      <c r="AA232" s="125"/>
      <c r="AR232" s="53"/>
    </row>
    <row r="233" spans="1:44" x14ac:dyDescent="0.2">
      <c r="A233" s="75"/>
      <c r="B233" s="50"/>
      <c r="D233" s="79"/>
      <c r="F233" s="125"/>
      <c r="G233" s="125"/>
      <c r="H233" s="125"/>
      <c r="I233" s="125"/>
      <c r="K233" s="84"/>
      <c r="L233" s="84"/>
      <c r="M233" s="84"/>
      <c r="N233" s="79"/>
      <c r="X233" s="125"/>
      <c r="Y233" s="125"/>
      <c r="Z233" s="125"/>
      <c r="AA233" s="125"/>
      <c r="AR233" s="53"/>
    </row>
    <row r="234" spans="1:44" x14ac:dyDescent="0.2">
      <c r="A234" s="75"/>
      <c r="B234" s="50"/>
      <c r="D234" s="79"/>
      <c r="F234" s="125"/>
      <c r="G234" s="125"/>
      <c r="H234" s="125"/>
      <c r="I234" s="125"/>
      <c r="K234" s="84"/>
      <c r="L234" s="84"/>
      <c r="M234" s="84"/>
      <c r="N234" s="79"/>
      <c r="X234" s="125"/>
      <c r="Y234" s="125"/>
      <c r="Z234" s="125"/>
      <c r="AA234" s="125"/>
      <c r="AR234" s="53"/>
    </row>
    <row r="235" spans="1:44" x14ac:dyDescent="0.2">
      <c r="A235" s="50"/>
      <c r="B235" s="50"/>
      <c r="D235" s="83"/>
      <c r="F235" s="125"/>
      <c r="G235" s="125"/>
      <c r="H235" s="125"/>
      <c r="I235" s="125"/>
      <c r="X235" s="125"/>
      <c r="Y235" s="125"/>
      <c r="Z235" s="125"/>
      <c r="AA235" s="125"/>
      <c r="AF235" s="267"/>
      <c r="AR235" s="53"/>
    </row>
    <row r="236" spans="1:44" x14ac:dyDescent="0.2">
      <c r="A236" s="50"/>
      <c r="B236" s="50"/>
      <c r="D236" s="83"/>
      <c r="F236" s="125"/>
      <c r="G236" s="125"/>
      <c r="H236" s="125"/>
      <c r="I236" s="125"/>
      <c r="X236" s="126" t="s">
        <v>704</v>
      </c>
      <c r="Y236" s="125"/>
      <c r="Z236" s="125"/>
      <c r="AA236" s="125"/>
      <c r="AF236" s="54"/>
      <c r="AG236" s="54"/>
      <c r="AJ236" s="54"/>
      <c r="AR236" s="53"/>
    </row>
    <row r="237" spans="1:44" x14ac:dyDescent="0.2">
      <c r="A237" s="50"/>
      <c r="B237" s="50"/>
      <c r="D237" s="83"/>
      <c r="F237" s="125"/>
      <c r="G237" s="125"/>
      <c r="H237" s="125"/>
      <c r="I237" s="125"/>
      <c r="X237" s="125"/>
      <c r="Y237" s="125"/>
      <c r="Z237" s="125"/>
      <c r="AA237" s="125"/>
      <c r="AR237" s="53"/>
    </row>
    <row r="238" spans="1:44" ht="38.25" x14ac:dyDescent="0.2">
      <c r="A238" s="50"/>
      <c r="B238" s="50"/>
      <c r="D238" s="78" t="s">
        <v>32</v>
      </c>
      <c r="F238" s="328" t="str">
        <f>F5</f>
        <v xml:space="preserve">Single-Family </v>
      </c>
      <c r="G238" s="328" t="str">
        <f>G5</f>
        <v>Multi-Family</v>
      </c>
      <c r="H238" s="328" t="str">
        <f>H5</f>
        <v>Manufactured Homes</v>
      </c>
      <c r="I238" s="127" t="s">
        <v>32</v>
      </c>
      <c r="K238" s="56" t="str">
        <f>F238</f>
        <v xml:space="preserve">Single-Family </v>
      </c>
      <c r="L238" s="56" t="str">
        <f>G238</f>
        <v>Multi-Family</v>
      </c>
      <c r="M238" s="56" t="str">
        <f>H238</f>
        <v>Manufactured Homes</v>
      </c>
      <c r="N238" s="56" t="s">
        <v>32</v>
      </c>
      <c r="P238" s="56" t="s">
        <v>32</v>
      </c>
      <c r="R238" s="78" t="s">
        <v>32</v>
      </c>
      <c r="T238" s="78" t="str">
        <f>R238</f>
        <v>Total</v>
      </c>
      <c r="V238" s="78" t="str">
        <f>R238</f>
        <v>Total</v>
      </c>
      <c r="X238" s="127" t="str">
        <f>F5</f>
        <v xml:space="preserve">Single-Family </v>
      </c>
      <c r="Y238" s="127" t="str">
        <f>G5</f>
        <v>Multi-Family</v>
      </c>
      <c r="Z238" s="127" t="str">
        <f>H5</f>
        <v>Manufactured Homes</v>
      </c>
      <c r="AA238" s="127" t="s">
        <v>32</v>
      </c>
      <c r="AR238" s="53"/>
    </row>
    <row r="239" spans="1:44" ht="25.5" x14ac:dyDescent="0.2">
      <c r="A239" s="137" t="s">
        <v>306</v>
      </c>
      <c r="B239" s="50"/>
      <c r="D239" s="80" t="s">
        <v>79</v>
      </c>
      <c r="F239" s="128"/>
      <c r="G239" s="128"/>
      <c r="H239" s="128"/>
      <c r="I239" s="128"/>
      <c r="K239" s="61"/>
      <c r="L239" s="61"/>
      <c r="M239" s="61"/>
      <c r="N239" s="61"/>
      <c r="P239" s="61"/>
      <c r="R239" s="61"/>
      <c r="T239" s="61"/>
      <c r="V239" s="62"/>
      <c r="X239" s="128"/>
      <c r="Y239" s="128"/>
      <c r="Z239" s="128"/>
      <c r="AA239" s="128"/>
      <c r="AR239" s="53"/>
    </row>
    <row r="240" spans="1:44" x14ac:dyDescent="0.2">
      <c r="A240" s="50"/>
      <c r="B240" s="50"/>
      <c r="D240" s="82" t="s">
        <v>120</v>
      </c>
      <c r="F240" s="129" t="s">
        <v>128</v>
      </c>
      <c r="G240" s="129" t="s">
        <v>128</v>
      </c>
      <c r="H240" s="129" t="s">
        <v>128</v>
      </c>
      <c r="I240" s="129" t="s">
        <v>128</v>
      </c>
      <c r="K240" s="80" t="s">
        <v>130</v>
      </c>
      <c r="L240" s="80" t="s">
        <v>130</v>
      </c>
      <c r="M240" s="80" t="s">
        <v>130</v>
      </c>
      <c r="N240" s="80" t="s">
        <v>130</v>
      </c>
      <c r="P240" s="76" t="s">
        <v>702</v>
      </c>
      <c r="R240" s="76" t="s">
        <v>149</v>
      </c>
      <c r="T240" s="76" t="s">
        <v>149</v>
      </c>
      <c r="V240" s="76" t="s">
        <v>149</v>
      </c>
      <c r="X240" s="129" t="s">
        <v>703</v>
      </c>
      <c r="Y240" s="129" t="s">
        <v>703</v>
      </c>
      <c r="Z240" s="129" t="s">
        <v>703</v>
      </c>
      <c r="AA240" s="129" t="s">
        <v>703</v>
      </c>
      <c r="AR240" s="53"/>
    </row>
    <row r="241" spans="1:44" x14ac:dyDescent="0.2">
      <c r="A241" s="75" t="s">
        <v>79</v>
      </c>
      <c r="B241" s="50">
        <v>1949</v>
      </c>
      <c r="D241" s="79"/>
      <c r="F241" s="125"/>
      <c r="G241" s="125"/>
      <c r="H241" s="125"/>
      <c r="I241" s="125"/>
      <c r="P241" s="70"/>
      <c r="X241" s="125"/>
      <c r="Y241" s="125"/>
      <c r="Z241" s="125"/>
      <c r="AA241" s="125"/>
      <c r="AC241" s="71"/>
      <c r="AD241" s="72"/>
      <c r="AF241" s="73"/>
      <c r="AG241" s="73"/>
      <c r="AH241" s="73"/>
      <c r="AI241" s="73"/>
      <c r="AJ241" s="73"/>
      <c r="AK241" s="73"/>
      <c r="AL241" s="73"/>
      <c r="AM241" s="73"/>
      <c r="AN241" s="73"/>
      <c r="AO241" s="73"/>
      <c r="AR241" s="53"/>
    </row>
    <row r="242" spans="1:44" x14ac:dyDescent="0.2">
      <c r="A242" s="75" t="s">
        <v>79</v>
      </c>
      <c r="B242" s="50">
        <f t="shared" ref="B242:B269" si="103">B241+1</f>
        <v>1950</v>
      </c>
      <c r="D242" s="79"/>
      <c r="F242" s="125"/>
      <c r="G242" s="125"/>
      <c r="H242" s="125"/>
      <c r="I242" s="125"/>
      <c r="P242" s="70"/>
      <c r="X242" s="125"/>
      <c r="Y242" s="125"/>
      <c r="Z242" s="125"/>
      <c r="AA242" s="125"/>
      <c r="AC242" s="71"/>
      <c r="AD242" s="71"/>
      <c r="AF242" s="73"/>
      <c r="AG242" s="73"/>
      <c r="AH242" s="73"/>
      <c r="AI242" s="73"/>
      <c r="AJ242" s="73"/>
      <c r="AK242" s="73"/>
      <c r="AL242" s="73"/>
      <c r="AM242" s="73"/>
      <c r="AN242" s="73"/>
      <c r="AO242" s="73"/>
      <c r="AR242" s="53"/>
    </row>
    <row r="243" spans="1:44" x14ac:dyDescent="0.2">
      <c r="A243" s="75" t="s">
        <v>79</v>
      </c>
      <c r="B243" s="50">
        <f t="shared" si="103"/>
        <v>1951</v>
      </c>
      <c r="D243" s="79"/>
      <c r="F243" s="125"/>
      <c r="G243" s="125"/>
      <c r="H243" s="125"/>
      <c r="I243" s="125"/>
      <c r="P243" s="70"/>
      <c r="X243" s="125"/>
      <c r="Y243" s="125"/>
      <c r="Z243" s="125"/>
      <c r="AA243" s="125"/>
      <c r="AC243" s="71"/>
      <c r="AD243" s="71"/>
      <c r="AF243" s="73"/>
      <c r="AG243" s="73"/>
      <c r="AH243" s="73"/>
      <c r="AI243" s="73"/>
      <c r="AJ243" s="73"/>
      <c r="AK243" s="73"/>
      <c r="AL243" s="73"/>
      <c r="AM243" s="73"/>
      <c r="AN243" s="73"/>
      <c r="AO243" s="73"/>
      <c r="AR243" s="53"/>
    </row>
    <row r="244" spans="1:44" x14ac:dyDescent="0.2">
      <c r="A244" s="75" t="s">
        <v>79</v>
      </c>
      <c r="B244" s="50">
        <f t="shared" si="103"/>
        <v>1952</v>
      </c>
      <c r="D244" s="79"/>
      <c r="F244" s="125"/>
      <c r="G244" s="125"/>
      <c r="H244" s="125"/>
      <c r="I244" s="125"/>
      <c r="P244" s="70"/>
      <c r="X244" s="125"/>
      <c r="Y244" s="125"/>
      <c r="Z244" s="125"/>
      <c r="AA244" s="125"/>
      <c r="AC244" s="71"/>
      <c r="AD244" s="71"/>
      <c r="AF244" s="73"/>
      <c r="AG244" s="73"/>
      <c r="AH244" s="73"/>
      <c r="AI244" s="73"/>
      <c r="AJ244" s="73"/>
      <c r="AK244" s="73"/>
      <c r="AL244" s="73"/>
      <c r="AM244" s="73"/>
      <c r="AN244" s="73"/>
      <c r="AO244" s="73"/>
      <c r="AR244" s="53"/>
    </row>
    <row r="245" spans="1:44" x14ac:dyDescent="0.2">
      <c r="A245" s="75" t="s">
        <v>79</v>
      </c>
      <c r="B245" s="50">
        <f t="shared" si="103"/>
        <v>1953</v>
      </c>
      <c r="D245" s="79"/>
      <c r="F245" s="125"/>
      <c r="G245" s="125"/>
      <c r="H245" s="125"/>
      <c r="I245" s="125"/>
      <c r="P245" s="70"/>
      <c r="X245" s="125"/>
      <c r="Y245" s="125"/>
      <c r="Z245" s="125"/>
      <c r="AA245" s="125"/>
      <c r="AC245" s="71"/>
      <c r="AD245" s="71"/>
      <c r="AF245" s="73"/>
      <c r="AG245" s="73"/>
      <c r="AH245" s="73"/>
      <c r="AI245" s="73"/>
      <c r="AJ245" s="73"/>
      <c r="AK245" s="73"/>
      <c r="AL245" s="73"/>
      <c r="AM245" s="73"/>
      <c r="AN245" s="73"/>
      <c r="AO245" s="73"/>
      <c r="AR245" s="53"/>
    </row>
    <row r="246" spans="1:44" x14ac:dyDescent="0.2">
      <c r="A246" s="75" t="s">
        <v>79</v>
      </c>
      <c r="B246" s="50">
        <f t="shared" si="103"/>
        <v>1954</v>
      </c>
      <c r="D246" s="79"/>
      <c r="F246" s="125"/>
      <c r="G246" s="125"/>
      <c r="H246" s="125"/>
      <c r="I246" s="125"/>
      <c r="P246" s="70"/>
      <c r="X246" s="125"/>
      <c r="Y246" s="125"/>
      <c r="Z246" s="125"/>
      <c r="AA246" s="125"/>
      <c r="AC246" s="71"/>
      <c r="AD246" s="71"/>
      <c r="AF246" s="73"/>
      <c r="AG246" s="73"/>
      <c r="AH246" s="73"/>
      <c r="AI246" s="73"/>
      <c r="AJ246" s="73"/>
      <c r="AK246" s="73"/>
      <c r="AL246" s="73"/>
      <c r="AM246" s="73"/>
      <c r="AN246" s="73"/>
      <c r="AO246" s="73"/>
      <c r="AR246" s="53"/>
    </row>
    <row r="247" spans="1:44" x14ac:dyDescent="0.2">
      <c r="A247" s="75" t="s">
        <v>79</v>
      </c>
      <c r="B247" s="50">
        <f t="shared" si="103"/>
        <v>1955</v>
      </c>
      <c r="D247" s="79"/>
      <c r="F247" s="125"/>
      <c r="G247" s="125"/>
      <c r="H247" s="125"/>
      <c r="I247" s="125"/>
      <c r="P247" s="70"/>
      <c r="X247" s="125"/>
      <c r="Y247" s="125"/>
      <c r="Z247" s="125"/>
      <c r="AA247" s="125"/>
      <c r="AC247" s="71"/>
      <c r="AD247" s="71"/>
      <c r="AF247" s="73"/>
      <c r="AG247" s="73"/>
      <c r="AH247" s="73"/>
      <c r="AI247" s="73"/>
      <c r="AJ247" s="73"/>
      <c r="AK247" s="73"/>
      <c r="AL247" s="73"/>
      <c r="AM247" s="73"/>
      <c r="AN247" s="73"/>
      <c r="AO247" s="73"/>
      <c r="AR247" s="53"/>
    </row>
    <row r="248" spans="1:44" x14ac:dyDescent="0.2">
      <c r="A248" s="75" t="s">
        <v>79</v>
      </c>
      <c r="B248" s="50">
        <f t="shared" si="103"/>
        <v>1956</v>
      </c>
      <c r="D248" s="79"/>
      <c r="F248" s="125"/>
      <c r="G248" s="125"/>
      <c r="H248" s="125"/>
      <c r="I248" s="125"/>
      <c r="P248" s="70"/>
      <c r="X248" s="125"/>
      <c r="Y248" s="125"/>
      <c r="Z248" s="125"/>
      <c r="AA248" s="125"/>
      <c r="AC248" s="71"/>
      <c r="AD248" s="71"/>
      <c r="AF248" s="73"/>
      <c r="AG248" s="73"/>
      <c r="AH248" s="73"/>
      <c r="AI248" s="73"/>
      <c r="AJ248" s="73"/>
      <c r="AK248" s="73"/>
      <c r="AL248" s="73"/>
      <c r="AM248" s="73"/>
      <c r="AN248" s="73"/>
      <c r="AO248" s="73"/>
      <c r="AR248" s="53"/>
    </row>
    <row r="249" spans="1:44" x14ac:dyDescent="0.2">
      <c r="A249" s="75" t="s">
        <v>79</v>
      </c>
      <c r="B249" s="50">
        <f t="shared" si="103"/>
        <v>1957</v>
      </c>
      <c r="D249" s="79"/>
      <c r="F249" s="125"/>
      <c r="G249" s="125"/>
      <c r="H249" s="125"/>
      <c r="I249" s="125"/>
      <c r="P249" s="70"/>
      <c r="X249" s="125"/>
      <c r="Y249" s="125"/>
      <c r="Z249" s="125"/>
      <c r="AA249" s="125"/>
      <c r="AC249" s="71"/>
      <c r="AD249" s="71"/>
      <c r="AF249" s="73"/>
      <c r="AG249" s="73"/>
      <c r="AH249" s="73"/>
      <c r="AI249" s="73"/>
      <c r="AJ249" s="73"/>
      <c r="AK249" s="73"/>
      <c r="AL249" s="73"/>
      <c r="AM249" s="73"/>
      <c r="AN249" s="73"/>
      <c r="AO249" s="73"/>
      <c r="AR249" s="53"/>
    </row>
    <row r="250" spans="1:44" x14ac:dyDescent="0.2">
      <c r="A250" s="75" t="s">
        <v>79</v>
      </c>
      <c r="B250" s="50">
        <f t="shared" si="103"/>
        <v>1958</v>
      </c>
      <c r="D250" s="79"/>
      <c r="F250" s="125"/>
      <c r="G250" s="125"/>
      <c r="H250" s="125"/>
      <c r="I250" s="125"/>
      <c r="P250" s="70"/>
      <c r="X250" s="125"/>
      <c r="Y250" s="125"/>
      <c r="Z250" s="125"/>
      <c r="AA250" s="125"/>
      <c r="AC250" s="71"/>
      <c r="AD250" s="71"/>
      <c r="AF250" s="73"/>
      <c r="AG250" s="73"/>
      <c r="AH250" s="73"/>
      <c r="AI250" s="73"/>
      <c r="AJ250" s="73"/>
      <c r="AK250" s="73"/>
      <c r="AL250" s="73"/>
      <c r="AM250" s="73"/>
      <c r="AN250" s="73"/>
      <c r="AO250" s="73"/>
      <c r="AR250" s="53"/>
    </row>
    <row r="251" spans="1:44" x14ac:dyDescent="0.2">
      <c r="A251" s="75" t="s">
        <v>79</v>
      </c>
      <c r="B251" s="50">
        <f t="shared" si="103"/>
        <v>1959</v>
      </c>
      <c r="D251" s="79"/>
      <c r="F251" s="125"/>
      <c r="G251" s="125"/>
      <c r="H251" s="125"/>
      <c r="I251" s="125"/>
      <c r="P251" s="70"/>
      <c r="X251" s="125"/>
      <c r="Y251" s="125"/>
      <c r="Z251" s="125"/>
      <c r="AA251" s="125"/>
      <c r="AC251" s="71"/>
      <c r="AD251" s="71"/>
      <c r="AF251" s="73"/>
      <c r="AG251" s="73"/>
      <c r="AH251" s="73"/>
      <c r="AI251" s="73"/>
      <c r="AJ251" s="73"/>
      <c r="AK251" s="73"/>
      <c r="AL251" s="73"/>
      <c r="AM251" s="73"/>
      <c r="AN251" s="73"/>
      <c r="AO251" s="73"/>
      <c r="AR251" s="53"/>
    </row>
    <row r="252" spans="1:44" x14ac:dyDescent="0.2">
      <c r="A252" s="75" t="s">
        <v>79</v>
      </c>
      <c r="B252" s="50">
        <f t="shared" si="103"/>
        <v>1960</v>
      </c>
      <c r="D252" s="79">
        <f>SEDS_CensusRgn!L8</f>
        <v>1519.1369999999999</v>
      </c>
      <c r="F252" s="125"/>
      <c r="G252" s="125"/>
      <c r="H252" s="125"/>
      <c r="I252" s="125"/>
      <c r="P252" s="70"/>
      <c r="X252" s="125"/>
      <c r="Y252" s="125"/>
      <c r="Z252" s="125"/>
      <c r="AA252" s="125"/>
      <c r="AC252" s="71"/>
      <c r="AD252" s="71"/>
      <c r="AF252" s="73"/>
      <c r="AG252" s="73"/>
      <c r="AH252" s="73"/>
      <c r="AI252" s="73"/>
      <c r="AJ252" s="73"/>
      <c r="AK252" s="73"/>
      <c r="AL252" s="73"/>
      <c r="AM252" s="73"/>
      <c r="AN252" s="73"/>
      <c r="AO252" s="73"/>
      <c r="AR252" s="53"/>
    </row>
    <row r="253" spans="1:44" x14ac:dyDescent="0.2">
      <c r="A253" s="75" t="s">
        <v>79</v>
      </c>
      <c r="B253" s="50">
        <f t="shared" si="103"/>
        <v>1961</v>
      </c>
      <c r="D253" s="79">
        <f>SEDS_CensusRgn!L9</f>
        <v>1506.829</v>
      </c>
      <c r="F253" s="125"/>
      <c r="G253" s="125"/>
      <c r="H253" s="125"/>
      <c r="I253" s="125"/>
      <c r="P253" s="70"/>
      <c r="X253" s="125"/>
      <c r="Y253" s="125"/>
      <c r="Z253" s="125"/>
      <c r="AA253" s="125"/>
      <c r="AC253" s="71"/>
      <c r="AD253" s="71"/>
      <c r="AF253" s="73"/>
      <c r="AG253" s="73"/>
      <c r="AH253" s="73"/>
      <c r="AI253" s="73"/>
      <c r="AJ253" s="73"/>
      <c r="AK253" s="73"/>
      <c r="AL253" s="73"/>
      <c r="AM253" s="73"/>
      <c r="AN253" s="73"/>
      <c r="AO253" s="73"/>
      <c r="AR253" s="53"/>
    </row>
    <row r="254" spans="1:44" x14ac:dyDescent="0.2">
      <c r="A254" s="75" t="s">
        <v>79</v>
      </c>
      <c r="B254" s="50">
        <f t="shared" si="103"/>
        <v>1962</v>
      </c>
      <c r="D254" s="79">
        <f>SEDS_CensusRgn!L10</f>
        <v>1575.1670000000001</v>
      </c>
      <c r="F254" s="125"/>
      <c r="G254" s="125"/>
      <c r="H254" s="125"/>
      <c r="I254" s="125"/>
      <c r="P254" s="70"/>
      <c r="X254" s="125"/>
      <c r="Y254" s="125"/>
      <c r="Z254" s="125"/>
      <c r="AA254" s="125"/>
      <c r="AC254" s="71"/>
      <c r="AD254" s="71"/>
      <c r="AF254" s="73"/>
      <c r="AG254" s="73"/>
      <c r="AH254" s="73"/>
      <c r="AI254" s="73"/>
      <c r="AJ254" s="73"/>
      <c r="AK254" s="73"/>
      <c r="AL254" s="73"/>
      <c r="AM254" s="73"/>
      <c r="AN254" s="73"/>
      <c r="AO254" s="73"/>
      <c r="AR254" s="53"/>
    </row>
    <row r="255" spans="1:44" x14ac:dyDescent="0.2">
      <c r="A255" s="75" t="s">
        <v>79</v>
      </c>
      <c r="B255" s="50">
        <f t="shared" si="103"/>
        <v>1963</v>
      </c>
      <c r="D255" s="79">
        <f>SEDS_CensusRgn!L11</f>
        <v>1607.8610000000001</v>
      </c>
      <c r="F255" s="125"/>
      <c r="G255" s="125"/>
      <c r="H255" s="125"/>
      <c r="I255" s="125"/>
      <c r="P255" s="70"/>
      <c r="X255" s="125"/>
      <c r="Y255" s="125"/>
      <c r="Z255" s="125"/>
      <c r="AA255" s="125"/>
      <c r="AC255" s="71"/>
      <c r="AD255" s="71"/>
      <c r="AF255" s="73"/>
      <c r="AG255" s="73"/>
      <c r="AH255" s="73"/>
      <c r="AI255" s="73"/>
      <c r="AJ255" s="73"/>
      <c r="AK255" s="73"/>
      <c r="AL255" s="73"/>
      <c r="AM255" s="73"/>
      <c r="AN255" s="73"/>
      <c r="AO255" s="73"/>
      <c r="AR255" s="53"/>
    </row>
    <row r="256" spans="1:44" x14ac:dyDescent="0.2">
      <c r="A256" s="75" t="s">
        <v>79</v>
      </c>
      <c r="B256" s="50">
        <f t="shared" si="103"/>
        <v>1964</v>
      </c>
      <c r="D256" s="79">
        <f>SEDS_CensusRgn!L12</f>
        <v>1589.7250000000001</v>
      </c>
      <c r="F256" s="125"/>
      <c r="G256" s="125"/>
      <c r="H256" s="125"/>
      <c r="I256" s="125"/>
      <c r="P256" s="70"/>
      <c r="X256" s="125"/>
      <c r="Y256" s="125"/>
      <c r="Z256" s="125"/>
      <c r="AA256" s="125"/>
      <c r="AC256" s="71"/>
      <c r="AD256" s="71"/>
      <c r="AF256" s="73"/>
      <c r="AG256" s="73"/>
      <c r="AH256" s="73"/>
      <c r="AI256" s="73"/>
      <c r="AJ256" s="73"/>
      <c r="AK256" s="73"/>
      <c r="AL256" s="73"/>
      <c r="AM256" s="73"/>
      <c r="AN256" s="73"/>
      <c r="AO256" s="73"/>
      <c r="AR256" s="53"/>
    </row>
    <row r="257" spans="1:44" x14ac:dyDescent="0.2">
      <c r="A257" s="75" t="s">
        <v>79</v>
      </c>
      <c r="B257" s="50">
        <f t="shared" si="103"/>
        <v>1965</v>
      </c>
      <c r="D257" s="79">
        <f>SEDS_CensusRgn!L13</f>
        <v>1535.884</v>
      </c>
      <c r="F257" s="125"/>
      <c r="G257" s="125"/>
      <c r="H257" s="125"/>
      <c r="I257" s="125"/>
      <c r="P257" s="70"/>
      <c r="X257" s="125"/>
      <c r="Y257" s="125"/>
      <c r="Z257" s="125"/>
      <c r="AA257" s="125"/>
      <c r="AC257" s="71"/>
      <c r="AD257" s="71"/>
      <c r="AF257" s="73"/>
      <c r="AG257" s="73"/>
      <c r="AH257" s="73"/>
      <c r="AI257" s="73"/>
      <c r="AJ257" s="73"/>
      <c r="AK257" s="73"/>
      <c r="AL257" s="73"/>
      <c r="AM257" s="73"/>
      <c r="AN257" s="73"/>
      <c r="AO257" s="73"/>
      <c r="AR257" s="53"/>
    </row>
    <row r="258" spans="1:44" x14ac:dyDescent="0.2">
      <c r="A258" s="75" t="s">
        <v>79</v>
      </c>
      <c r="B258" s="50">
        <f t="shared" si="103"/>
        <v>1966</v>
      </c>
      <c r="D258" s="79">
        <f>SEDS_CensusRgn!L14</f>
        <v>1618.6369999999999</v>
      </c>
      <c r="F258" s="125"/>
      <c r="G258" s="125"/>
      <c r="H258" s="125"/>
      <c r="I258" s="125"/>
      <c r="P258" s="70"/>
      <c r="X258" s="125"/>
      <c r="Y258" s="125"/>
      <c r="Z258" s="125"/>
      <c r="AA258" s="125"/>
      <c r="AC258" s="71"/>
      <c r="AD258" s="71"/>
      <c r="AF258" s="73"/>
      <c r="AG258" s="73"/>
      <c r="AH258" s="73"/>
      <c r="AI258" s="73"/>
      <c r="AJ258" s="73"/>
      <c r="AK258" s="73"/>
      <c r="AL258" s="73"/>
      <c r="AM258" s="73"/>
      <c r="AN258" s="73"/>
      <c r="AO258" s="73"/>
      <c r="AR258" s="53"/>
    </row>
    <row r="259" spans="1:44" x14ac:dyDescent="0.2">
      <c r="A259" s="75" t="s">
        <v>79</v>
      </c>
      <c r="B259" s="50">
        <f t="shared" si="103"/>
        <v>1967</v>
      </c>
      <c r="D259" s="79">
        <f>SEDS_CensusRgn!L15</f>
        <v>1649.644</v>
      </c>
      <c r="F259" s="125"/>
      <c r="G259" s="125"/>
      <c r="H259" s="125"/>
      <c r="I259" s="125"/>
      <c r="P259" s="70"/>
      <c r="X259" s="125"/>
      <c r="Y259" s="125"/>
      <c r="Z259" s="125"/>
      <c r="AA259" s="125"/>
      <c r="AC259" s="71"/>
      <c r="AD259" s="71"/>
      <c r="AF259" s="73"/>
      <c r="AG259" s="73"/>
      <c r="AH259" s="73"/>
      <c r="AI259" s="73"/>
      <c r="AJ259" s="73"/>
      <c r="AK259" s="73"/>
      <c r="AL259" s="73"/>
      <c r="AM259" s="73"/>
      <c r="AN259" s="73"/>
      <c r="AO259" s="73"/>
      <c r="AR259" s="53"/>
    </row>
    <row r="260" spans="1:44" x14ac:dyDescent="0.2">
      <c r="A260" s="75" t="s">
        <v>79</v>
      </c>
      <c r="B260" s="50">
        <f t="shared" si="103"/>
        <v>1968</v>
      </c>
      <c r="D260" s="79">
        <f>SEDS_CensusRgn!L16</f>
        <v>1741.337</v>
      </c>
      <c r="F260" s="125"/>
      <c r="G260" s="125"/>
      <c r="H260" s="125"/>
      <c r="I260" s="125"/>
      <c r="P260" s="70"/>
      <c r="X260" s="125"/>
      <c r="Y260" s="125"/>
      <c r="Z260" s="125"/>
      <c r="AA260" s="125"/>
      <c r="AC260" s="71"/>
      <c r="AD260" s="71"/>
      <c r="AF260" s="73"/>
      <c r="AG260" s="73"/>
      <c r="AH260" s="73"/>
      <c r="AI260" s="73"/>
      <c r="AJ260" s="73"/>
      <c r="AK260" s="73"/>
      <c r="AL260" s="73"/>
      <c r="AM260" s="73"/>
      <c r="AN260" s="73"/>
      <c r="AO260" s="73"/>
      <c r="AR260" s="53"/>
    </row>
    <row r="261" spans="1:44" x14ac:dyDescent="0.2">
      <c r="A261" s="75" t="s">
        <v>79</v>
      </c>
      <c r="B261" s="50">
        <f t="shared" si="103"/>
        <v>1969</v>
      </c>
      <c r="D261" s="79">
        <f>SEDS_CensusRgn!L17</f>
        <v>1797.249</v>
      </c>
      <c r="F261" s="125"/>
      <c r="G261" s="125"/>
      <c r="H261" s="125"/>
      <c r="I261" s="125"/>
      <c r="P261" s="70"/>
      <c r="X261" s="125"/>
      <c r="Y261" s="125"/>
      <c r="Z261" s="125"/>
      <c r="AA261" s="125"/>
      <c r="AC261" s="71"/>
      <c r="AD261" s="71"/>
      <c r="AF261" s="73"/>
      <c r="AG261" s="73"/>
      <c r="AH261" s="73"/>
      <c r="AI261" s="73"/>
      <c r="AJ261" s="73"/>
      <c r="AK261" s="73"/>
      <c r="AL261" s="73"/>
      <c r="AM261" s="73"/>
      <c r="AN261" s="73"/>
      <c r="AO261" s="73"/>
      <c r="AR261" s="53"/>
    </row>
    <row r="262" spans="1:44" x14ac:dyDescent="0.2">
      <c r="A262" s="75" t="s">
        <v>79</v>
      </c>
      <c r="B262" s="50">
        <f t="shared" si="103"/>
        <v>1970</v>
      </c>
      <c r="D262" s="79">
        <f>SEDS_CensusRgn!L18*National_Calibration!X9</f>
        <v>1828.8600600957366</v>
      </c>
      <c r="F262" s="327">
        <f t="shared" ref="F262:H276" si="104">F36</f>
        <v>15063</v>
      </c>
      <c r="G262" s="327">
        <f t="shared" si="104"/>
        <v>3326</v>
      </c>
      <c r="H262" s="327">
        <f t="shared" si="104"/>
        <v>868</v>
      </c>
      <c r="I262" s="327">
        <f>SUM(F262:H262)</f>
        <v>19257</v>
      </c>
      <c r="J262" s="83"/>
      <c r="K262" s="84">
        <f t="shared" ref="K262:M276" si="105">K36</f>
        <v>23.849098207730759</v>
      </c>
      <c r="L262" s="84">
        <f t="shared" si="105"/>
        <v>2.7909398650124797</v>
      </c>
      <c r="M262" s="84">
        <f t="shared" si="105"/>
        <v>0.61900381474954447</v>
      </c>
      <c r="N262" s="79">
        <f>SUM(K262:M262)</f>
        <v>27.259041887492781</v>
      </c>
      <c r="P262" s="84">
        <f>D262/I262*1000</f>
        <v>94.971182432140864</v>
      </c>
      <c r="R262" s="84">
        <f>D262/N262</f>
        <v>67.091868732733019</v>
      </c>
      <c r="T262" s="74">
        <f>R262/V262</f>
        <v>65.018122524805392</v>
      </c>
      <c r="V262" s="119">
        <f>Weather_Factors!FB29</f>
        <v>1.0318948952599556</v>
      </c>
      <c r="X262" s="125">
        <f t="shared" ref="X262:AA281" si="106">X36</f>
        <v>1583.2900622539175</v>
      </c>
      <c r="Y262" s="125">
        <f t="shared" si="106"/>
        <v>839.12804119437158</v>
      </c>
      <c r="Z262" s="125">
        <f t="shared" si="106"/>
        <v>713.13803542574249</v>
      </c>
      <c r="AA262" s="125">
        <f t="shared" si="106"/>
        <v>1415.5393824319874</v>
      </c>
      <c r="AC262" s="71">
        <f t="shared" ref="AC262:AC303" si="107">T262/T$306</f>
        <v>1.7466657181159964</v>
      </c>
      <c r="AD262" s="71"/>
      <c r="AF262" s="73">
        <f>I262/I$306</f>
        <v>0.64901017518892434</v>
      </c>
      <c r="AG262" s="73">
        <f>P262/P$306</f>
        <v>1.7683743505413578</v>
      </c>
      <c r="AH262" s="73">
        <f>Wgted_Floorspace!U142</f>
        <v>1.0035355238383172</v>
      </c>
      <c r="AI262" s="73">
        <f>AA262/AA$230</f>
        <v>0.98389628929722339</v>
      </c>
      <c r="AJ262" s="73">
        <f>V262/V$306</f>
        <v>1.0289993204701269</v>
      </c>
      <c r="AK262" s="73">
        <f>AG262/(AH262*AI262*AJ262)</f>
        <v>1.7405120961093223</v>
      </c>
      <c r="AL262" s="73">
        <f>AF262*AH262*AI262*AJ262*AK262</f>
        <v>1.147692947044447</v>
      </c>
      <c r="AM262" s="73">
        <f>AF262*AG262</f>
        <v>1.147692947044447</v>
      </c>
      <c r="AN262" s="73"/>
      <c r="AO262" s="73">
        <f>AH262*AI262*AJ262</f>
        <v>1.0160080785961314</v>
      </c>
      <c r="AR262" s="53"/>
    </row>
    <row r="263" spans="1:44" x14ac:dyDescent="0.2">
      <c r="A263" s="75" t="s">
        <v>79</v>
      </c>
      <c r="B263" s="50">
        <f t="shared" si="103"/>
        <v>1971</v>
      </c>
      <c r="D263" s="79">
        <f>SEDS_CensusRgn!L19*National_Calibration!X10</f>
        <v>1791.8114173279123</v>
      </c>
      <c r="F263" s="327">
        <f t="shared" si="104"/>
        <v>15532.8</v>
      </c>
      <c r="G263" s="327">
        <f t="shared" si="104"/>
        <v>3434.8999999999996</v>
      </c>
      <c r="H263" s="327">
        <f t="shared" si="104"/>
        <v>1053.6999999999998</v>
      </c>
      <c r="I263" s="327">
        <f t="shared" ref="I263:I276" si="108">SUM(F263:H263)</f>
        <v>20021.399999999998</v>
      </c>
      <c r="J263" s="83"/>
      <c r="K263" s="84">
        <f t="shared" si="105"/>
        <v>24.707568972377498</v>
      </c>
      <c r="L263" s="84">
        <f t="shared" si="105"/>
        <v>2.8893820714675624</v>
      </c>
      <c r="M263" s="84">
        <f t="shared" si="105"/>
        <v>0.77447206752983655</v>
      </c>
      <c r="N263" s="79">
        <f t="shared" ref="N263:N276" si="109">SUM(K263:M263)</f>
        <v>28.371423111374895</v>
      </c>
      <c r="P263" s="84">
        <f t="shared" ref="P263:P276" si="110">D263/I263*1000</f>
        <v>89.494811418178173</v>
      </c>
      <c r="R263" s="84">
        <f t="shared" ref="R263:R276" si="111">D263/N263</f>
        <v>63.155500176849607</v>
      </c>
      <c r="T263" s="74">
        <f t="shared" ref="T263:T276" si="112">R263/V263</f>
        <v>66.290320552412837</v>
      </c>
      <c r="V263" s="119">
        <f>Weather_Factors!FB30</f>
        <v>0.95271073741324475</v>
      </c>
      <c r="X263" s="125">
        <f t="shared" si="106"/>
        <v>1590.6706435657125</v>
      </c>
      <c r="Y263" s="125">
        <f t="shared" si="106"/>
        <v>841.18375250154668</v>
      </c>
      <c r="Z263" s="125">
        <f t="shared" si="106"/>
        <v>735.00243668011456</v>
      </c>
      <c r="AA263" s="125">
        <f t="shared" si="106"/>
        <v>1417.0549068184491</v>
      </c>
      <c r="AC263" s="71">
        <f t="shared" si="107"/>
        <v>1.7808424152457689</v>
      </c>
      <c r="AD263" s="71"/>
      <c r="AF263" s="73">
        <f t="shared" ref="AF263:AF303" si="113">I263/I$306</f>
        <v>0.67477241115062203</v>
      </c>
      <c r="AG263" s="73">
        <f t="shared" ref="AG263:AG303" si="114">P263/P$306</f>
        <v>1.6664036917885363</v>
      </c>
      <c r="AH263" s="73">
        <f>Wgted_Floorspace!U143</f>
        <v>1.0059554244489162</v>
      </c>
      <c r="AI263" s="73">
        <f t="shared" ref="AI263:AI276" si="115">AA263/AA$230</f>
        <v>0.98494968197473209</v>
      </c>
      <c r="AJ263" s="73">
        <f t="shared" ref="AJ263:AJ303" si="116">V263/V$306</f>
        <v>0.95003735933382505</v>
      </c>
      <c r="AK263" s="73">
        <f t="shared" ref="AK263:AK276" si="117">AG263/(AH263*AI263*AJ263)</f>
        <v>1.7702995301420563</v>
      </c>
      <c r="AL263" s="73">
        <f t="shared" ref="AL263:AL276" si="118">AF263*AH263*AI263*AJ263*AK263</f>
        <v>1.1244432370584487</v>
      </c>
      <c r="AM263" s="73">
        <f t="shared" ref="AM263:AM276" si="119">AF263*AG263</f>
        <v>1.1244432370584487</v>
      </c>
      <c r="AN263" s="73"/>
      <c r="AO263" s="73">
        <f t="shared" ref="AO263:AO276" si="120">AH263*AI263*AJ263</f>
        <v>0.94131171782823497</v>
      </c>
      <c r="AR263" s="53"/>
    </row>
    <row r="264" spans="1:44" x14ac:dyDescent="0.2">
      <c r="A264" s="75" t="s">
        <v>79</v>
      </c>
      <c r="B264" s="50">
        <f t="shared" si="103"/>
        <v>1972</v>
      </c>
      <c r="D264" s="79">
        <f>SEDS_CensusRgn!L20*National_Calibration!X11</f>
        <v>1797.0147878212422</v>
      </c>
      <c r="F264" s="327">
        <f t="shared" si="104"/>
        <v>16080.9</v>
      </c>
      <c r="G264" s="327">
        <f t="shared" si="104"/>
        <v>3561.95</v>
      </c>
      <c r="H264" s="327">
        <f t="shared" si="104"/>
        <v>1270.3499999999999</v>
      </c>
      <c r="I264" s="327">
        <f t="shared" si="108"/>
        <v>20913.199999999997</v>
      </c>
      <c r="J264" s="83"/>
      <c r="K264" s="84">
        <f t="shared" si="105"/>
        <v>25.699685232219636</v>
      </c>
      <c r="L264" s="84">
        <f t="shared" si="105"/>
        <v>3.0038524058599716</v>
      </c>
      <c r="M264" s="84">
        <f t="shared" si="105"/>
        <v>0.96156227916131043</v>
      </c>
      <c r="N264" s="79">
        <f t="shared" si="109"/>
        <v>29.665099917240919</v>
      </c>
      <c r="P264" s="84">
        <f t="shared" si="110"/>
        <v>85.92729892227122</v>
      </c>
      <c r="R264" s="84">
        <f t="shared" si="111"/>
        <v>60.576731338661148</v>
      </c>
      <c r="T264" s="74">
        <f t="shared" si="112"/>
        <v>61.750897496049539</v>
      </c>
      <c r="V264" s="119">
        <f>Weather_Factors!FB31</f>
        <v>0.98098543980735653</v>
      </c>
      <c r="X264" s="125">
        <f t="shared" si="106"/>
        <v>1598.1496826806731</v>
      </c>
      <c r="Y264" s="125">
        <f t="shared" si="106"/>
        <v>843.31683652492927</v>
      </c>
      <c r="Z264" s="125">
        <f t="shared" si="106"/>
        <v>756.92705093974939</v>
      </c>
      <c r="AA264" s="125">
        <f t="shared" si="106"/>
        <v>1418.486884706354</v>
      </c>
      <c r="AC264" s="71">
        <f t="shared" si="107"/>
        <v>1.6588940364756786</v>
      </c>
      <c r="AD264" s="71"/>
      <c r="AF264" s="73">
        <f t="shared" si="113"/>
        <v>0.70482835310593606</v>
      </c>
      <c r="AG264" s="73">
        <f t="shared" si="114"/>
        <v>1.5999761984012097</v>
      </c>
      <c r="AH264" s="73">
        <f>Wgted_Floorspace!U144</f>
        <v>1.0085550599455415</v>
      </c>
      <c r="AI264" s="73">
        <f t="shared" si="115"/>
        <v>0.98594500414503072</v>
      </c>
      <c r="AJ264" s="73">
        <f t="shared" si="116"/>
        <v>0.9782327207836039</v>
      </c>
      <c r="AK264" s="73">
        <f t="shared" si="117"/>
        <v>1.644822481546276</v>
      </c>
      <c r="AL264" s="73">
        <f t="shared" si="118"/>
        <v>1.1277085889278211</v>
      </c>
      <c r="AM264" s="73">
        <f t="shared" si="119"/>
        <v>1.1277085889278211</v>
      </c>
      <c r="AN264" s="73"/>
      <c r="AO264" s="73">
        <f t="shared" si="120"/>
        <v>0.97273487950936399</v>
      </c>
      <c r="AR264" s="53"/>
    </row>
    <row r="265" spans="1:44" x14ac:dyDescent="0.2">
      <c r="A265" s="75" t="s">
        <v>79</v>
      </c>
      <c r="B265" s="50">
        <f t="shared" si="103"/>
        <v>1973</v>
      </c>
      <c r="D265" s="79">
        <f>SEDS_CensusRgn!L21*National_Calibration!X12</f>
        <v>1738.0013739182029</v>
      </c>
      <c r="F265" s="327">
        <f t="shared" si="104"/>
        <v>16351.670595679077</v>
      </c>
      <c r="G265" s="327">
        <f t="shared" si="104"/>
        <v>3936.7234389431742</v>
      </c>
      <c r="H265" s="327">
        <f t="shared" si="104"/>
        <v>1554.0260888278628</v>
      </c>
      <c r="I265" s="327">
        <f t="shared" si="108"/>
        <v>21842.420123450116</v>
      </c>
      <c r="J265" s="83"/>
      <c r="K265" s="84">
        <f t="shared" si="105"/>
        <v>26.228835471424567</v>
      </c>
      <c r="L265" s="84">
        <f t="shared" si="105"/>
        <v>3.3279152069362929</v>
      </c>
      <c r="M265" s="84">
        <f t="shared" si="105"/>
        <v>1.210489185881831</v>
      </c>
      <c r="N265" s="79">
        <f t="shared" si="109"/>
        <v>30.76723986424269</v>
      </c>
      <c r="P265" s="84">
        <f t="shared" si="110"/>
        <v>79.570000214961397</v>
      </c>
      <c r="R265" s="84">
        <f t="shared" si="111"/>
        <v>56.488699720448011</v>
      </c>
      <c r="T265" s="74">
        <f t="shared" si="112"/>
        <v>58.051428688327547</v>
      </c>
      <c r="V265" s="119">
        <f>Weather_Factors!FB32</f>
        <v>0.97308026687388394</v>
      </c>
      <c r="X265" s="125">
        <f t="shared" si="106"/>
        <v>1604.0462237757852</v>
      </c>
      <c r="Y265" s="125">
        <f t="shared" si="106"/>
        <v>845.35153625871226</v>
      </c>
      <c r="Z265" s="125">
        <f t="shared" si="106"/>
        <v>778.9374931246183</v>
      </c>
      <c r="AA265" s="125">
        <f t="shared" si="106"/>
        <v>1408.6003149079093</v>
      </c>
      <c r="AC265" s="71">
        <f t="shared" si="107"/>
        <v>1.5595104324778515</v>
      </c>
      <c r="AD265" s="71"/>
      <c r="AF265" s="73">
        <f t="shared" si="113"/>
        <v>0.73614544897286416</v>
      </c>
      <c r="AG265" s="73">
        <f t="shared" si="114"/>
        <v>1.4816025645805593</v>
      </c>
      <c r="AH265" s="73">
        <f>Wgted_Floorspace!U145</f>
        <v>1.007898724479914</v>
      </c>
      <c r="AI265" s="73">
        <f t="shared" si="115"/>
        <v>0.97907316471810102</v>
      </c>
      <c r="AJ265" s="73">
        <f t="shared" si="116"/>
        <v>0.97034973036073446</v>
      </c>
      <c r="AK265" s="73">
        <f t="shared" si="117"/>
        <v>1.5472888243633554</v>
      </c>
      <c r="AL265" s="73">
        <f t="shared" si="118"/>
        <v>1.090674985102503</v>
      </c>
      <c r="AM265" s="73">
        <f t="shared" si="119"/>
        <v>1.0906749851025028</v>
      </c>
      <c r="AN265" s="73"/>
      <c r="AO265" s="73">
        <f t="shared" si="120"/>
        <v>0.95754751230118706</v>
      </c>
      <c r="AR265" s="53"/>
    </row>
    <row r="266" spans="1:44" x14ac:dyDescent="0.2">
      <c r="A266" s="75" t="s">
        <v>79</v>
      </c>
      <c r="B266" s="50">
        <f t="shared" si="103"/>
        <v>1974</v>
      </c>
      <c r="D266" s="79">
        <f>SEDS_CensusRgn!L22*National_Calibration!X13</f>
        <v>1623.0101352629945</v>
      </c>
      <c r="F266" s="327">
        <f t="shared" si="104"/>
        <v>16531.066817869942</v>
      </c>
      <c r="G266" s="327">
        <f t="shared" si="104"/>
        <v>4243.9228337689801</v>
      </c>
      <c r="H266" s="327">
        <f t="shared" si="104"/>
        <v>1792.3943376390632</v>
      </c>
      <c r="I266" s="327">
        <f t="shared" si="108"/>
        <v>22567.383989277983</v>
      </c>
      <c r="J266" s="83"/>
      <c r="K266" s="84">
        <f t="shared" si="105"/>
        <v>26.618828654998044</v>
      </c>
      <c r="L266" s="84">
        <f t="shared" si="105"/>
        <v>3.5945918459718014</v>
      </c>
      <c r="M266" s="84">
        <f t="shared" si="105"/>
        <v>1.4357697314777591</v>
      </c>
      <c r="N266" s="79">
        <f t="shared" si="109"/>
        <v>31.649190232447605</v>
      </c>
      <c r="P266" s="84">
        <f t="shared" si="110"/>
        <v>71.918399404827113</v>
      </c>
      <c r="R266" s="84">
        <f t="shared" si="111"/>
        <v>51.281253117150548</v>
      </c>
      <c r="T266" s="74">
        <f t="shared" si="112"/>
        <v>54.450766674702365</v>
      </c>
      <c r="V266" s="119">
        <f>Weather_Factors!FB33</f>
        <v>0.94179120421780282</v>
      </c>
      <c r="X266" s="125">
        <f t="shared" si="106"/>
        <v>1610.2305403679889</v>
      </c>
      <c r="Y266" s="125">
        <f t="shared" si="106"/>
        <v>846.99745654411083</v>
      </c>
      <c r="Z266" s="125">
        <f t="shared" si="106"/>
        <v>801.03451641615368</v>
      </c>
      <c r="AA266" s="125">
        <f t="shared" si="106"/>
        <v>1402.430616126552</v>
      </c>
      <c r="AC266" s="71">
        <f t="shared" si="107"/>
        <v>1.4627812028800233</v>
      </c>
      <c r="AD266" s="71"/>
      <c r="AF266" s="73">
        <f t="shared" si="113"/>
        <v>0.76057858630300823</v>
      </c>
      <c r="AG266" s="73">
        <f t="shared" si="114"/>
        <v>1.3391288765974589</v>
      </c>
      <c r="AH266" s="73">
        <f>Wgted_Floorspace!U146</f>
        <v>1.0073986178400629</v>
      </c>
      <c r="AI266" s="73">
        <f t="shared" si="115"/>
        <v>0.97478480382020094</v>
      </c>
      <c r="AJ266" s="73">
        <f t="shared" si="116"/>
        <v>0.93914846717089784</v>
      </c>
      <c r="AK266" s="73">
        <f t="shared" si="117"/>
        <v>1.4520381276840884</v>
      </c>
      <c r="AL266" s="73">
        <f t="shared" si="118"/>
        <v>1.0185127478400309</v>
      </c>
      <c r="AM266" s="73">
        <f t="shared" si="119"/>
        <v>1.0185127478400309</v>
      </c>
      <c r="AN266" s="73"/>
      <c r="AO266" s="73">
        <f t="shared" si="120"/>
        <v>0.92224084964854691</v>
      </c>
      <c r="AR266" s="53"/>
    </row>
    <row r="267" spans="1:44" x14ac:dyDescent="0.2">
      <c r="A267" s="75" t="s">
        <v>79</v>
      </c>
      <c r="B267" s="50">
        <f t="shared" si="103"/>
        <v>1975</v>
      </c>
      <c r="D267" s="79">
        <f>SEDS_CensusRgn!L23*National_Calibration!X14</f>
        <v>1651.9759419772408</v>
      </c>
      <c r="F267" s="327">
        <f t="shared" si="104"/>
        <v>16991.995522892263</v>
      </c>
      <c r="G267" s="327">
        <f t="shared" si="104"/>
        <v>4627.0534341733819</v>
      </c>
      <c r="H267" s="327">
        <f t="shared" si="104"/>
        <v>1603.3224220020822</v>
      </c>
      <c r="I267" s="327">
        <f t="shared" si="108"/>
        <v>23222.371379067725</v>
      </c>
      <c r="J267" s="83"/>
      <c r="K267" s="84">
        <f t="shared" si="105"/>
        <v>27.494408191744817</v>
      </c>
      <c r="L267" s="84">
        <f t="shared" si="105"/>
        <v>3.9263535473252897</v>
      </c>
      <c r="M267" s="84">
        <f t="shared" si="105"/>
        <v>1.2974378574050534</v>
      </c>
      <c r="N267" s="79">
        <f t="shared" si="109"/>
        <v>32.718199596475159</v>
      </c>
      <c r="P267" s="84">
        <f t="shared" si="110"/>
        <v>71.137263073240902</v>
      </c>
      <c r="R267" s="84">
        <f t="shared" si="111"/>
        <v>50.491040532536324</v>
      </c>
      <c r="T267" s="74">
        <f t="shared" si="112"/>
        <v>52.20131299504456</v>
      </c>
      <c r="V267" s="119">
        <f>Weather_Factors!FB34</f>
        <v>0.96723698381551071</v>
      </c>
      <c r="X267" s="125">
        <f t="shared" si="106"/>
        <v>1618.0800044764198</v>
      </c>
      <c r="Y267" s="125">
        <f t="shared" si="106"/>
        <v>848.5645569439439</v>
      </c>
      <c r="Z267" s="125">
        <f t="shared" si="106"/>
        <v>809.21830793392871</v>
      </c>
      <c r="AA267" s="125">
        <f t="shared" si="106"/>
        <v>1408.9086365213686</v>
      </c>
      <c r="AC267" s="71">
        <f t="shared" si="107"/>
        <v>1.4023512262185289</v>
      </c>
      <c r="AD267" s="71"/>
      <c r="AF267" s="73">
        <f t="shared" si="113"/>
        <v>0.78265333733348941</v>
      </c>
      <c r="AG267" s="73">
        <f t="shared" si="114"/>
        <v>1.3245840281742014</v>
      </c>
      <c r="AH267" s="73">
        <f>Wgted_Floorspace!U147</f>
        <v>1.0007414362882383</v>
      </c>
      <c r="AI267" s="73">
        <f t="shared" si="115"/>
        <v>0.97928746924057331</v>
      </c>
      <c r="AJ267" s="73">
        <f t="shared" si="116"/>
        <v>0.96452284399469035</v>
      </c>
      <c r="AK267" s="73">
        <f t="shared" si="117"/>
        <v>1.4013122424708084</v>
      </c>
      <c r="AL267" s="73">
        <f t="shared" si="118"/>
        <v>1.0366901102291755</v>
      </c>
      <c r="AM267" s="73">
        <f t="shared" si="119"/>
        <v>1.0366901102291755</v>
      </c>
      <c r="AN267" s="73"/>
      <c r="AO267" s="73">
        <f t="shared" si="120"/>
        <v>0.94524545495918944</v>
      </c>
      <c r="AR267" s="53"/>
    </row>
    <row r="268" spans="1:44" x14ac:dyDescent="0.2">
      <c r="A268" s="75" t="s">
        <v>79</v>
      </c>
      <c r="B268" s="50">
        <f t="shared" si="103"/>
        <v>1976</v>
      </c>
      <c r="D268" s="79">
        <f>SEDS_CensusRgn!L24*National_Calibration!X15</f>
        <v>1760.0745782549966</v>
      </c>
      <c r="F268" s="327">
        <f t="shared" si="104"/>
        <v>17249.726040406371</v>
      </c>
      <c r="G268" s="327">
        <f t="shared" si="104"/>
        <v>4881.9657666335888</v>
      </c>
      <c r="H268" s="327">
        <f t="shared" si="104"/>
        <v>1780.6462545948232</v>
      </c>
      <c r="I268" s="327">
        <f t="shared" si="108"/>
        <v>23912.338061634782</v>
      </c>
      <c r="J268" s="83"/>
      <c r="K268" s="84">
        <f t="shared" si="105"/>
        <v>28.040372172642385</v>
      </c>
      <c r="L268" s="84">
        <f t="shared" si="105"/>
        <v>4.1513969128491315</v>
      </c>
      <c r="M268" s="84">
        <f t="shared" si="105"/>
        <v>1.4535735880989955</v>
      </c>
      <c r="N268" s="79">
        <f t="shared" si="109"/>
        <v>33.645342673590513</v>
      </c>
      <c r="P268" s="84">
        <f t="shared" si="110"/>
        <v>73.605290027196446</v>
      </c>
      <c r="R268" s="84">
        <f t="shared" si="111"/>
        <v>52.312576968833937</v>
      </c>
      <c r="T268" s="74">
        <f t="shared" si="112"/>
        <v>50.777636177894244</v>
      </c>
      <c r="V268" s="119">
        <f>Weather_Factors!FB35</f>
        <v>1.0302286775532872</v>
      </c>
      <c r="X268" s="125">
        <f t="shared" si="106"/>
        <v>1625.554638198869</v>
      </c>
      <c r="Y268" s="125">
        <f t="shared" si="106"/>
        <v>850.35354840510718</v>
      </c>
      <c r="Z268" s="125">
        <f t="shared" si="106"/>
        <v>816.31799934892103</v>
      </c>
      <c r="AA268" s="125">
        <f t="shared" si="106"/>
        <v>1407.0285635335454</v>
      </c>
      <c r="AC268" s="71">
        <f t="shared" si="107"/>
        <v>1.3641051589125368</v>
      </c>
      <c r="AD268" s="71"/>
      <c r="AF268" s="73">
        <f t="shared" si="113"/>
        <v>0.80590698003626593</v>
      </c>
      <c r="AG268" s="73">
        <f t="shared" si="114"/>
        <v>1.370538974190991</v>
      </c>
      <c r="AH268" s="73">
        <f>Wgted_Floorspace!U148</f>
        <v>1.0004881740728127</v>
      </c>
      <c r="AI268" s="73">
        <f t="shared" si="115"/>
        <v>0.97798069045413705</v>
      </c>
      <c r="AJ268" s="73">
        <f t="shared" si="116"/>
        <v>1.0273377782958288</v>
      </c>
      <c r="AK268" s="73">
        <f t="shared" si="117"/>
        <v>1.3634395630680003</v>
      </c>
      <c r="AL268" s="73">
        <f t="shared" si="118"/>
        <v>1.1045269257122634</v>
      </c>
      <c r="AM268" s="73">
        <f t="shared" si="119"/>
        <v>1.1045269257122634</v>
      </c>
      <c r="AN268" s="73"/>
      <c r="AO268" s="73">
        <f t="shared" si="120"/>
        <v>1.0052069862979593</v>
      </c>
      <c r="AR268" s="53"/>
    </row>
    <row r="269" spans="1:44" x14ac:dyDescent="0.2">
      <c r="A269" s="75" t="s">
        <v>79</v>
      </c>
      <c r="B269" s="50">
        <f t="shared" si="103"/>
        <v>1977</v>
      </c>
      <c r="D269" s="79">
        <f>SEDS_CensusRgn!L25*National_Calibration!X16</f>
        <v>1822.6123833146046</v>
      </c>
      <c r="F269" s="327">
        <f t="shared" si="104"/>
        <v>17598.284505920852</v>
      </c>
      <c r="G269" s="327">
        <f t="shared" si="104"/>
        <v>5179.0560758850052</v>
      </c>
      <c r="H269" s="327">
        <f t="shared" si="104"/>
        <v>1815.4406357079481</v>
      </c>
      <c r="I269" s="327">
        <f t="shared" si="108"/>
        <v>24592.781217513806</v>
      </c>
      <c r="J269" s="83"/>
      <c r="K269" s="84">
        <f t="shared" si="105"/>
        <v>28.744518840819278</v>
      </c>
      <c r="L269" s="84">
        <f t="shared" si="105"/>
        <v>4.4145719996677437</v>
      </c>
      <c r="M269" s="84">
        <f t="shared" si="105"/>
        <v>1.4968792300908857</v>
      </c>
      <c r="N269" s="79">
        <f t="shared" si="109"/>
        <v>34.655970070577908</v>
      </c>
      <c r="P269" s="84">
        <f t="shared" si="110"/>
        <v>74.111682090540739</v>
      </c>
      <c r="R269" s="84">
        <f t="shared" si="111"/>
        <v>52.591584641918857</v>
      </c>
      <c r="T269" s="74">
        <f t="shared" si="112"/>
        <v>51.645975402696791</v>
      </c>
      <c r="V269" s="119">
        <f>Weather_Factors!FB36</f>
        <v>1.0183094468029485</v>
      </c>
      <c r="X269" s="125">
        <f t="shared" si="106"/>
        <v>1633.3705044459496</v>
      </c>
      <c r="Y269" s="125">
        <f t="shared" si="106"/>
        <v>852.38930318269922</v>
      </c>
      <c r="Z269" s="125">
        <f t="shared" si="106"/>
        <v>824.52667448812713</v>
      </c>
      <c r="AA269" s="125">
        <f t="shared" si="106"/>
        <v>1409.1927937738728</v>
      </c>
      <c r="AC269" s="71">
        <f t="shared" si="107"/>
        <v>1.3874324759244883</v>
      </c>
      <c r="AD269" s="71"/>
      <c r="AF269" s="73">
        <f t="shared" si="113"/>
        <v>0.82883965552066896</v>
      </c>
      <c r="AG269" s="73">
        <f t="shared" si="114"/>
        <v>1.3799680527093681</v>
      </c>
      <c r="AH269" s="73">
        <f>Wgted_Floorspace!U149</f>
        <v>0.99808530416475605</v>
      </c>
      <c r="AI269" s="73">
        <f t="shared" si="115"/>
        <v>0.97948497788624267</v>
      </c>
      <c r="AJ269" s="73">
        <f t="shared" si="116"/>
        <v>1.0154519938046329</v>
      </c>
      <c r="AK269" s="73">
        <f t="shared" si="117"/>
        <v>1.3900940832763349</v>
      </c>
      <c r="AL269" s="73">
        <f t="shared" si="118"/>
        <v>1.1437722454371611</v>
      </c>
      <c r="AM269" s="73">
        <f t="shared" si="119"/>
        <v>1.1437722454371611</v>
      </c>
      <c r="AN269" s="73"/>
      <c r="AO269" s="73">
        <f t="shared" si="120"/>
        <v>0.99271557897498519</v>
      </c>
      <c r="AR269" s="53"/>
    </row>
    <row r="270" spans="1:44" x14ac:dyDescent="0.2">
      <c r="A270" s="75" t="s">
        <v>79</v>
      </c>
      <c r="B270" s="50">
        <f>B269+1</f>
        <v>1978</v>
      </c>
      <c r="D270" s="79">
        <f>SEDS_CensusRgn!L26*National_Calibration!X17</f>
        <v>1789.168923675913</v>
      </c>
      <c r="F270" s="327">
        <f t="shared" si="104"/>
        <v>18119.099255827172</v>
      </c>
      <c r="G270" s="327">
        <f t="shared" si="104"/>
        <v>5374.8542500784179</v>
      </c>
      <c r="H270" s="327">
        <f t="shared" si="104"/>
        <v>1847.009643287691</v>
      </c>
      <c r="I270" s="327">
        <f t="shared" si="108"/>
        <v>25340.963149193281</v>
      </c>
      <c r="J270" s="83"/>
      <c r="K270" s="84">
        <f t="shared" si="105"/>
        <v>29.736375171826555</v>
      </c>
      <c r="L270" s="84">
        <f t="shared" si="105"/>
        <v>4.5929897617139854</v>
      </c>
      <c r="M270" s="84">
        <f t="shared" si="105"/>
        <v>1.5368312946649518</v>
      </c>
      <c r="N270" s="79">
        <f t="shared" si="109"/>
        <v>35.866196228205489</v>
      </c>
      <c r="P270" s="84">
        <f t="shared" si="110"/>
        <v>70.603824848420189</v>
      </c>
      <c r="R270" s="84">
        <f t="shared" si="111"/>
        <v>49.88454622542033</v>
      </c>
      <c r="T270" s="74">
        <f t="shared" si="112"/>
        <v>47.936181567066384</v>
      </c>
      <c r="V270" s="119">
        <f>Weather_Factors!FB37</f>
        <v>1.0406449699300315</v>
      </c>
      <c r="X270" s="125">
        <f t="shared" si="106"/>
        <v>1641.161889560444</v>
      </c>
      <c r="Y270" s="125">
        <f t="shared" si="106"/>
        <v>854.53289484956258</v>
      </c>
      <c r="Z270" s="125">
        <f t="shared" si="106"/>
        <v>832.06457543414922</v>
      </c>
      <c r="AA270" s="125">
        <f t="shared" si="106"/>
        <v>1415.344634576262</v>
      </c>
      <c r="AC270" s="71">
        <f t="shared" si="107"/>
        <v>1.2877714973795977</v>
      </c>
      <c r="AD270" s="71"/>
      <c r="AF270" s="73">
        <f t="shared" si="113"/>
        <v>0.85405530108085403</v>
      </c>
      <c r="AG270" s="73">
        <f t="shared" si="114"/>
        <v>1.3146513470154164</v>
      </c>
      <c r="AH270" s="73">
        <f>Wgted_Floorspace!U150</f>
        <v>0.99731245336893715</v>
      </c>
      <c r="AI270" s="73">
        <f t="shared" si="115"/>
        <v>0.98376092627237588</v>
      </c>
      <c r="AJ270" s="73">
        <f t="shared" si="116"/>
        <v>1.0377248417716958</v>
      </c>
      <c r="AK270" s="73">
        <f t="shared" si="117"/>
        <v>1.2912417698480405</v>
      </c>
      <c r="AL270" s="73">
        <f t="shared" si="118"/>
        <v>1.1227849519916016</v>
      </c>
      <c r="AM270" s="73">
        <f t="shared" si="119"/>
        <v>1.1227849519916018</v>
      </c>
      <c r="AN270" s="73"/>
      <c r="AO270" s="73">
        <f t="shared" si="120"/>
        <v>1.0181295073579681</v>
      </c>
      <c r="AR270" s="53"/>
    </row>
    <row r="271" spans="1:44" x14ac:dyDescent="0.2">
      <c r="A271" s="75" t="s">
        <v>79</v>
      </c>
      <c r="B271" s="50">
        <f t="shared" ref="B271:B304" si="121">B270+1</f>
        <v>1979</v>
      </c>
      <c r="D271" s="79">
        <f>SEDS_CensusRgn!L27*National_Calibration!X18</f>
        <v>1819.5062210367817</v>
      </c>
      <c r="F271" s="327">
        <f t="shared" si="104"/>
        <v>18578.657172921739</v>
      </c>
      <c r="G271" s="327">
        <f t="shared" si="104"/>
        <v>5383.280785775125</v>
      </c>
      <c r="H271" s="327">
        <f t="shared" si="104"/>
        <v>1887.8768024197154</v>
      </c>
      <c r="I271" s="327">
        <f t="shared" si="108"/>
        <v>25849.81476111658</v>
      </c>
      <c r="J271" s="83"/>
      <c r="K271" s="84">
        <f t="shared" si="105"/>
        <v>30.621237986587786</v>
      </c>
      <c r="L271" s="84">
        <f t="shared" si="105"/>
        <v>4.6112863786663256</v>
      </c>
      <c r="M271" s="84">
        <f t="shared" si="105"/>
        <v>1.5854307423370395</v>
      </c>
      <c r="N271" s="79">
        <f t="shared" si="109"/>
        <v>36.817955107591153</v>
      </c>
      <c r="P271" s="84">
        <f t="shared" si="110"/>
        <v>70.387592245871403</v>
      </c>
      <c r="R271" s="84">
        <f t="shared" si="111"/>
        <v>49.418991785929862</v>
      </c>
      <c r="T271" s="74">
        <f t="shared" si="112"/>
        <v>48.525451461442103</v>
      </c>
      <c r="V271" s="119">
        <f>Weather_Factors!FB38</f>
        <v>1.0184138487654826</v>
      </c>
      <c r="X271" s="125">
        <f t="shared" si="106"/>
        <v>1648.1943609583379</v>
      </c>
      <c r="Y271" s="125">
        <f t="shared" si="106"/>
        <v>856.59406636400411</v>
      </c>
      <c r="Z271" s="125">
        <f t="shared" si="106"/>
        <v>839.79565843754904</v>
      </c>
      <c r="AA271" s="125">
        <f t="shared" si="106"/>
        <v>1424.3024736476218</v>
      </c>
      <c r="AC271" s="71">
        <f t="shared" si="107"/>
        <v>1.3036018148857857</v>
      </c>
      <c r="AD271" s="71"/>
      <c r="AF271" s="73">
        <f t="shared" si="113"/>
        <v>0.87120490246214433</v>
      </c>
      <c r="AG271" s="73">
        <f t="shared" si="114"/>
        <v>1.3106250710619576</v>
      </c>
      <c r="AH271" s="73">
        <f>Wgted_Floorspace!U151</f>
        <v>0.99868634337677709</v>
      </c>
      <c r="AI271" s="73">
        <f t="shared" si="115"/>
        <v>0.98998723458411653</v>
      </c>
      <c r="AJ271" s="73">
        <f t="shared" si="116"/>
        <v>1.0155561028073974</v>
      </c>
      <c r="AK271" s="73">
        <f t="shared" si="117"/>
        <v>1.3053165526205381</v>
      </c>
      <c r="AL271" s="73">
        <f t="shared" si="118"/>
        <v>1.1418229871989736</v>
      </c>
      <c r="AM271" s="73">
        <f t="shared" si="119"/>
        <v>1.1418229871989738</v>
      </c>
      <c r="AN271" s="73"/>
      <c r="AO271" s="73">
        <f t="shared" si="120"/>
        <v>1.004066843732857</v>
      </c>
      <c r="AR271" s="53"/>
    </row>
    <row r="272" spans="1:44" x14ac:dyDescent="0.2">
      <c r="A272" s="75" t="s">
        <v>79</v>
      </c>
      <c r="B272" s="50">
        <f t="shared" si="121"/>
        <v>1980</v>
      </c>
      <c r="D272" s="79">
        <f>SEDS_CensusRgn!L28*National_Calibration!X19</f>
        <v>1599.4231667595409</v>
      </c>
      <c r="F272" s="327">
        <f t="shared" si="104"/>
        <v>19025.845870935504</v>
      </c>
      <c r="G272" s="327">
        <f t="shared" si="104"/>
        <v>5534.0241111662435</v>
      </c>
      <c r="H272" s="327">
        <f t="shared" si="104"/>
        <v>2034.5201088884928</v>
      </c>
      <c r="I272" s="327">
        <f t="shared" si="108"/>
        <v>26594.39009099024</v>
      </c>
      <c r="J272" s="83"/>
      <c r="K272" s="84">
        <f t="shared" si="105"/>
        <v>31.49568970202165</v>
      </c>
      <c r="L272" s="84">
        <f t="shared" si="105"/>
        <v>4.7508762734625805</v>
      </c>
      <c r="M272" s="84">
        <f t="shared" si="105"/>
        <v>1.7233974296154144</v>
      </c>
      <c r="N272" s="79">
        <f t="shared" si="109"/>
        <v>37.969963405099648</v>
      </c>
      <c r="P272" s="84">
        <f t="shared" si="110"/>
        <v>60.141374225438632</v>
      </c>
      <c r="R272" s="84">
        <f t="shared" si="111"/>
        <v>42.123379200958787</v>
      </c>
      <c r="T272" s="74">
        <f t="shared" si="112"/>
        <v>41.802292606943375</v>
      </c>
      <c r="V272" s="119">
        <f>Weather_Factors!FB39</f>
        <v>1.0076810761800676</v>
      </c>
      <c r="X272" s="125">
        <f t="shared" si="106"/>
        <v>1655.4160017734341</v>
      </c>
      <c r="Y272" s="125">
        <f t="shared" si="106"/>
        <v>858.48492489877822</v>
      </c>
      <c r="Z272" s="125">
        <f t="shared" si="106"/>
        <v>847.07810067158675</v>
      </c>
      <c r="AA272" s="125">
        <f t="shared" si="106"/>
        <v>1427.7433426820069</v>
      </c>
      <c r="AC272" s="71">
        <f t="shared" si="107"/>
        <v>1.1229889237011663</v>
      </c>
      <c r="AD272" s="71"/>
      <c r="AF272" s="73">
        <f t="shared" si="113"/>
        <v>0.89629899631283005</v>
      </c>
      <c r="AG272" s="73">
        <f t="shared" si="114"/>
        <v>1.1198393119151289</v>
      </c>
      <c r="AH272" s="73">
        <f>Wgted_Floorspace!U152</f>
        <v>0.99967004839422513</v>
      </c>
      <c r="AI272" s="73">
        <f t="shared" si="115"/>
        <v>0.99237887293547966</v>
      </c>
      <c r="AJ272" s="73">
        <f t="shared" si="116"/>
        <v>1.0048534471901602</v>
      </c>
      <c r="AK272" s="73">
        <f t="shared" si="117"/>
        <v>1.1233595779977894</v>
      </c>
      <c r="AL272" s="73">
        <f t="shared" si="118"/>
        <v>1.0037108513011803</v>
      </c>
      <c r="AM272" s="73">
        <f t="shared" si="119"/>
        <v>1.0037108513011803</v>
      </c>
      <c r="AN272" s="73"/>
      <c r="AO272" s="73">
        <f t="shared" si="120"/>
        <v>0.99686630518704011</v>
      </c>
      <c r="AR272" s="53"/>
    </row>
    <row r="273" spans="1:44" x14ac:dyDescent="0.2">
      <c r="A273" s="75" t="s">
        <v>79</v>
      </c>
      <c r="B273" s="50">
        <f t="shared" si="121"/>
        <v>1981</v>
      </c>
      <c r="D273" s="79">
        <f>SEDS_CensusRgn!L29*National_Calibration!X20</f>
        <v>1484.1440160404284</v>
      </c>
      <c r="F273" s="327">
        <f t="shared" si="104"/>
        <v>19706.125472323602</v>
      </c>
      <c r="G273" s="327">
        <f t="shared" si="104"/>
        <v>5989.947764673946</v>
      </c>
      <c r="H273" s="327">
        <f t="shared" si="104"/>
        <v>2103.8960556645948</v>
      </c>
      <c r="I273" s="327">
        <f t="shared" si="108"/>
        <v>27799.969292662143</v>
      </c>
      <c r="J273" s="83"/>
      <c r="K273" s="84">
        <f t="shared" si="105"/>
        <v>32.678241347319037</v>
      </c>
      <c r="L273" s="84">
        <f t="shared" si="105"/>
        <v>5.1489286956621267</v>
      </c>
      <c r="M273" s="84">
        <f t="shared" si="105"/>
        <v>1.7917145842400111</v>
      </c>
      <c r="N273" s="79">
        <f t="shared" si="109"/>
        <v>39.618884627221178</v>
      </c>
      <c r="P273" s="84">
        <f t="shared" si="110"/>
        <v>53.386534366862456</v>
      </c>
      <c r="R273" s="84">
        <f t="shared" si="111"/>
        <v>37.46051990117634</v>
      </c>
      <c r="T273" s="74">
        <f t="shared" si="112"/>
        <v>37.445129778497616</v>
      </c>
      <c r="V273" s="119">
        <f>Weather_Factors!FB40</f>
        <v>1.0004110046558727</v>
      </c>
      <c r="X273" s="125">
        <f t="shared" si="106"/>
        <v>1658.2783557942028</v>
      </c>
      <c r="Y273" s="125">
        <f t="shared" si="106"/>
        <v>859.59492435446987</v>
      </c>
      <c r="Z273" s="125">
        <f t="shared" si="106"/>
        <v>851.61744536567926</v>
      </c>
      <c r="AA273" s="125">
        <f t="shared" si="106"/>
        <v>1425.1413089754262</v>
      </c>
      <c r="AC273" s="71">
        <f t="shared" si="107"/>
        <v>1.0059368366035726</v>
      </c>
      <c r="AD273" s="71"/>
      <c r="AF273" s="73">
        <f t="shared" si="113"/>
        <v>0.9369301002688567</v>
      </c>
      <c r="AG273" s="73">
        <f t="shared" si="114"/>
        <v>0.99406341609056581</v>
      </c>
      <c r="AH273" s="73">
        <f>Wgted_Floorspace!U153</f>
        <v>0.99689245872074739</v>
      </c>
      <c r="AI273" s="73">
        <f t="shared" si="115"/>
        <v>0.99057028227364119</v>
      </c>
      <c r="AJ273" s="73">
        <f t="shared" si="116"/>
        <v>0.99760377603418338</v>
      </c>
      <c r="AK273" s="73">
        <f t="shared" si="117"/>
        <v>1.0090725712725639</v>
      </c>
      <c r="AL273" s="73">
        <f t="shared" si="118"/>
        <v>0.93136793611133595</v>
      </c>
      <c r="AM273" s="73">
        <f t="shared" si="119"/>
        <v>0.93136793611133606</v>
      </c>
      <c r="AN273" s="73"/>
      <c r="AO273" s="73">
        <f t="shared" si="120"/>
        <v>0.98512579212903428</v>
      </c>
      <c r="AR273" s="53"/>
    </row>
    <row r="274" spans="1:44" x14ac:dyDescent="0.2">
      <c r="A274" s="75" t="s">
        <v>79</v>
      </c>
      <c r="B274" s="50">
        <f t="shared" si="121"/>
        <v>1982</v>
      </c>
      <c r="D274" s="79">
        <f>SEDS_CensusRgn!L30*National_Calibration!X21</f>
        <v>1560.6056153453976</v>
      </c>
      <c r="F274" s="327">
        <f t="shared" si="104"/>
        <v>19795.612594444035</v>
      </c>
      <c r="G274" s="327">
        <f t="shared" si="104"/>
        <v>6080.8907777813774</v>
      </c>
      <c r="H274" s="327">
        <f t="shared" si="104"/>
        <v>2179.5249207323927</v>
      </c>
      <c r="I274" s="327">
        <f t="shared" si="108"/>
        <v>28056.028292957806</v>
      </c>
      <c r="J274" s="83"/>
      <c r="K274" s="84">
        <f t="shared" si="105"/>
        <v>32.89929949751761</v>
      </c>
      <c r="L274" s="84">
        <f t="shared" si="105"/>
        <v>5.2315877141141547</v>
      </c>
      <c r="M274" s="84">
        <f t="shared" si="105"/>
        <v>1.8653163977671654</v>
      </c>
      <c r="N274" s="79">
        <f t="shared" si="109"/>
        <v>39.996203609398933</v>
      </c>
      <c r="P274" s="84">
        <f t="shared" si="110"/>
        <v>55.624609408350111</v>
      </c>
      <c r="R274" s="84">
        <f t="shared" si="111"/>
        <v>39.018843652917653</v>
      </c>
      <c r="T274" s="74">
        <f t="shared" si="112"/>
        <v>38.829035803750003</v>
      </c>
      <c r="V274" s="119">
        <f>Weather_Factors!FB41</f>
        <v>1.0048882967407942</v>
      </c>
      <c r="X274" s="125">
        <f t="shared" si="106"/>
        <v>1661.9490475758928</v>
      </c>
      <c r="Y274" s="125">
        <f t="shared" si="106"/>
        <v>860.33245872949351</v>
      </c>
      <c r="Z274" s="125">
        <f t="shared" si="106"/>
        <v>855.83623294399274</v>
      </c>
      <c r="AA274" s="125">
        <f t="shared" si="106"/>
        <v>1425.5832362215776</v>
      </c>
      <c r="AC274" s="71">
        <f t="shared" si="107"/>
        <v>1.0431144898106504</v>
      </c>
      <c r="AD274" s="71"/>
      <c r="AF274" s="73">
        <f t="shared" si="113"/>
        <v>0.94555994378760777</v>
      </c>
      <c r="AG274" s="73">
        <f t="shared" si="114"/>
        <v>1.0357366310237532</v>
      </c>
      <c r="AH274" s="73">
        <f>Wgted_Floorspace!U154</f>
        <v>0.99698628422475977</v>
      </c>
      <c r="AI274" s="73">
        <f t="shared" si="115"/>
        <v>0.99087745181129172</v>
      </c>
      <c r="AJ274" s="73">
        <f t="shared" si="116"/>
        <v>1.0020685045003221</v>
      </c>
      <c r="AK274" s="73">
        <f t="shared" si="117"/>
        <v>1.0462676431118201</v>
      </c>
      <c r="AL274" s="73">
        <f t="shared" si="118"/>
        <v>0.97935107060958637</v>
      </c>
      <c r="AM274" s="73">
        <f t="shared" si="119"/>
        <v>0.97935107060958637</v>
      </c>
      <c r="AN274" s="73"/>
      <c r="AO274" s="73">
        <f t="shared" si="120"/>
        <v>0.98993468625604686</v>
      </c>
      <c r="AR274" s="53"/>
    </row>
    <row r="275" spans="1:44" x14ac:dyDescent="0.2">
      <c r="A275" s="75" t="s">
        <v>79</v>
      </c>
      <c r="B275" s="50">
        <f t="shared" si="121"/>
        <v>1983</v>
      </c>
      <c r="D275" s="79">
        <f>SEDS_CensusRgn!L31*National_Calibration!X22</f>
        <v>1481.0088913484817</v>
      </c>
      <c r="F275" s="327">
        <f t="shared" si="104"/>
        <v>19934.155033266452</v>
      </c>
      <c r="G275" s="327">
        <f t="shared" si="104"/>
        <v>6192.1646805046294</v>
      </c>
      <c r="H275" s="327">
        <f t="shared" si="104"/>
        <v>2274.2932779573407</v>
      </c>
      <c r="I275" s="327">
        <f t="shared" si="108"/>
        <v>28400.612991728423</v>
      </c>
      <c r="J275" s="83"/>
      <c r="K275" s="84">
        <f t="shared" si="105"/>
        <v>33.206882357825791</v>
      </c>
      <c r="L275" s="84">
        <f t="shared" si="105"/>
        <v>5.332333426591827</v>
      </c>
      <c r="M275" s="84">
        <f t="shared" si="105"/>
        <v>1.95592495363875</v>
      </c>
      <c r="N275" s="79">
        <f t="shared" si="109"/>
        <v>40.495140738056371</v>
      </c>
      <c r="P275" s="84">
        <f t="shared" si="110"/>
        <v>52.147074845878159</v>
      </c>
      <c r="R275" s="84">
        <f t="shared" si="111"/>
        <v>36.57250880861033</v>
      </c>
      <c r="T275" s="74">
        <f t="shared" si="112"/>
        <v>37.429742584297244</v>
      </c>
      <c r="V275" s="119">
        <f>Weather_Factors!FB42</f>
        <v>0.97709752414790729</v>
      </c>
      <c r="X275" s="125">
        <f t="shared" si="106"/>
        <v>1665.8284387981128</v>
      </c>
      <c r="Y275" s="125">
        <f t="shared" si="106"/>
        <v>861.14205640882108</v>
      </c>
      <c r="Z275" s="125">
        <f t="shared" si="106"/>
        <v>860.01439330439678</v>
      </c>
      <c r="AA275" s="125">
        <f t="shared" si="106"/>
        <v>1425.8544613051288</v>
      </c>
      <c r="AC275" s="71">
        <f t="shared" si="107"/>
        <v>1.0055234705517071</v>
      </c>
      <c r="AD275" s="71"/>
      <c r="AF275" s="73">
        <f t="shared" si="113"/>
        <v>0.95717332986625658</v>
      </c>
      <c r="AG275" s="73">
        <f t="shared" si="114"/>
        <v>0.97098453711578814</v>
      </c>
      <c r="AH275" s="73">
        <f>Wgted_Floorspace!U155</f>
        <v>0.99717957967805682</v>
      </c>
      <c r="AI275" s="73">
        <f t="shared" si="115"/>
        <v>0.99106597171867283</v>
      </c>
      <c r="AJ275" s="73">
        <f t="shared" si="116"/>
        <v>0.97435571490830053</v>
      </c>
      <c r="AK275" s="73">
        <f t="shared" si="117"/>
        <v>1.008367490714505</v>
      </c>
      <c r="AL275" s="73">
        <f t="shared" si="118"/>
        <v>0.92940050263976481</v>
      </c>
      <c r="AM275" s="73">
        <f t="shared" si="119"/>
        <v>0.9294005026397647</v>
      </c>
      <c r="AN275" s="73"/>
      <c r="AO275" s="73">
        <f t="shared" si="120"/>
        <v>0.96292725227364451</v>
      </c>
      <c r="AR275" s="53"/>
    </row>
    <row r="276" spans="1:44" x14ac:dyDescent="0.2">
      <c r="A276" s="75" t="s">
        <v>79</v>
      </c>
      <c r="B276" s="50">
        <f t="shared" si="121"/>
        <v>1984</v>
      </c>
      <c r="D276" s="79">
        <f>SEDS_CensusRgn!L32*National_Calibration!X23</f>
        <v>1677.0318516178509</v>
      </c>
      <c r="F276" s="327">
        <f t="shared" si="104"/>
        <v>20463.036404730548</v>
      </c>
      <c r="G276" s="327">
        <f t="shared" si="104"/>
        <v>6228.1664305705599</v>
      </c>
      <c r="H276" s="327">
        <f t="shared" si="104"/>
        <v>2344.7780178749404</v>
      </c>
      <c r="I276" s="327">
        <f t="shared" si="108"/>
        <v>29035.98085317605</v>
      </c>
      <c r="J276" s="83"/>
      <c r="K276" s="84">
        <f t="shared" si="105"/>
        <v>34.188035630913234</v>
      </c>
      <c r="L276" s="84">
        <f t="shared" si="105"/>
        <v>5.3692878327902633</v>
      </c>
      <c r="M276" s="84">
        <f t="shared" si="105"/>
        <v>2.0268062583831798</v>
      </c>
      <c r="N276" s="79">
        <f t="shared" si="109"/>
        <v>41.584129722086679</v>
      </c>
      <c r="P276" s="84">
        <f t="shared" si="110"/>
        <v>57.75702429678423</v>
      </c>
      <c r="R276" s="84">
        <f t="shared" si="111"/>
        <v>40.328650925863307</v>
      </c>
      <c r="T276" s="74">
        <f t="shared" si="112"/>
        <v>39.920586636957324</v>
      </c>
      <c r="V276" s="119">
        <f>Weather_Factors!FB43</f>
        <v>1.0102219011112479</v>
      </c>
      <c r="X276" s="125">
        <f t="shared" si="106"/>
        <v>1670.7215368590071</v>
      </c>
      <c r="Y276" s="125">
        <f t="shared" si="106"/>
        <v>862.09768037595381</v>
      </c>
      <c r="Z276" s="125">
        <f t="shared" si="106"/>
        <v>864.39153000080728</v>
      </c>
      <c r="AA276" s="125">
        <f t="shared" si="106"/>
        <v>1432.158601163221</v>
      </c>
      <c r="AC276" s="71">
        <f t="shared" si="107"/>
        <v>1.072438228268598</v>
      </c>
      <c r="AD276" s="71"/>
      <c r="AF276" s="73">
        <f t="shared" si="113"/>
        <v>0.97858685258877498</v>
      </c>
      <c r="AG276" s="73">
        <f t="shared" si="114"/>
        <v>1.0754424417428501</v>
      </c>
      <c r="AH276" s="73">
        <f>Wgted_Floorspace!U156</f>
        <v>0.99858454757257586</v>
      </c>
      <c r="AI276" s="73">
        <f t="shared" si="115"/>
        <v>0.99544777832226661</v>
      </c>
      <c r="AJ276" s="73">
        <f t="shared" si="116"/>
        <v>1.0073871423752299</v>
      </c>
      <c r="AK276" s="73">
        <f t="shared" si="117"/>
        <v>1.0739583652436346</v>
      </c>
      <c r="AL276" s="73">
        <f t="shared" si="118"/>
        <v>1.0524138342055227</v>
      </c>
      <c r="AM276" s="73">
        <f t="shared" si="119"/>
        <v>1.0524138342055227</v>
      </c>
      <c r="AN276" s="73"/>
      <c r="AO276" s="73">
        <f t="shared" si="120"/>
        <v>1.0013818752637387</v>
      </c>
      <c r="AR276" s="53"/>
    </row>
    <row r="277" spans="1:44" x14ac:dyDescent="0.2">
      <c r="A277" s="75" t="s">
        <v>79</v>
      </c>
      <c r="B277" s="50">
        <f t="shared" si="121"/>
        <v>1985</v>
      </c>
      <c r="D277" s="79">
        <f>SEDS_CensusRgn!L33*National_Calibration!X24</f>
        <v>1593.5098885162968</v>
      </c>
      <c r="F277" s="327">
        <f t="shared" ref="F277:H304" si="122">F51</f>
        <v>20997.953809162947</v>
      </c>
      <c r="G277" s="327">
        <f t="shared" si="122"/>
        <v>6258.1210116801039</v>
      </c>
      <c r="H277" s="327">
        <f t="shared" si="122"/>
        <v>2415.26275779254</v>
      </c>
      <c r="I277" s="327">
        <f t="shared" ref="I277:I302" si="123">SUM(F277:H277)</f>
        <v>29671.337578635594</v>
      </c>
      <c r="J277" s="83"/>
      <c r="K277" s="84">
        <f t="shared" ref="K277:M304" si="124">K51</f>
        <v>35.181403831253334</v>
      </c>
      <c r="L277" s="84">
        <f t="shared" si="124"/>
        <v>5.4014331706827328</v>
      </c>
      <c r="M277" s="84">
        <f t="shared" si="124"/>
        <v>2.1055513260585914</v>
      </c>
      <c r="N277" s="79">
        <f t="shared" ref="N277:N302" si="125">SUM(K277:M277)</f>
        <v>42.688388327994659</v>
      </c>
      <c r="P277" s="84">
        <f t="shared" ref="P277:P303" si="126">D277/I277*1000</f>
        <v>53.705360747325386</v>
      </c>
      <c r="R277" s="84">
        <f t="shared" ref="R277:R302" si="127">D277/N277</f>
        <v>37.328883823690468</v>
      </c>
      <c r="T277" s="74">
        <f t="shared" ref="T277:T302" si="128">R277/V277</f>
        <v>37.224136164380553</v>
      </c>
      <c r="V277" s="119">
        <f>Weather_Factors!FB44</f>
        <v>1.0028139715277031</v>
      </c>
      <c r="X277" s="125">
        <f t="shared" si="106"/>
        <v>1675.4681980441881</v>
      </c>
      <c r="Y277" s="125">
        <f t="shared" si="106"/>
        <v>863.10781792195189</v>
      </c>
      <c r="Z277" s="125">
        <f t="shared" si="106"/>
        <v>871.76905256593579</v>
      </c>
      <c r="AA277" s="125">
        <f t="shared" si="106"/>
        <v>1438.7079185379159</v>
      </c>
      <c r="AC277" s="71">
        <f t="shared" si="107"/>
        <v>1</v>
      </c>
      <c r="AD277" s="71"/>
      <c r="AF277" s="73">
        <f t="shared" si="113"/>
        <v>1</v>
      </c>
      <c r="AG277" s="73">
        <f t="shared" si="114"/>
        <v>1</v>
      </c>
      <c r="AH277" s="73">
        <f>Wgted_Floorspace!U157</f>
        <v>1.0000000000000002</v>
      </c>
      <c r="AI277" s="73">
        <f>AA277/AA$230</f>
        <v>1</v>
      </c>
      <c r="AJ277" s="73">
        <f t="shared" si="116"/>
        <v>1</v>
      </c>
      <c r="AK277" s="73">
        <f>AG277/(AH277*AI277*AJ277)</f>
        <v>0.99999999999999978</v>
      </c>
      <c r="AL277" s="73">
        <f t="shared" ref="AL277:AL299" si="129">AF277*AH277*AI277*AJ277*AK277</f>
        <v>1</v>
      </c>
      <c r="AM277" s="73">
        <f t="shared" ref="AM277:AM299" si="130">AF277*AG277</f>
        <v>1</v>
      </c>
      <c r="AN277" s="73"/>
      <c r="AO277" s="73">
        <f t="shared" ref="AO277:AO299" si="131">AH277*AI277*AJ277</f>
        <v>1.0000000000000002</v>
      </c>
      <c r="AR277" s="53"/>
    </row>
    <row r="278" spans="1:44" x14ac:dyDescent="0.2">
      <c r="A278" s="75" t="s">
        <v>79</v>
      </c>
      <c r="B278" s="50">
        <f t="shared" si="121"/>
        <v>1986</v>
      </c>
      <c r="D278" s="79">
        <f>SEDS_CensusRgn!L34*National_Calibration!X25</f>
        <v>1527.696378179133</v>
      </c>
      <c r="F278" s="327">
        <f t="shared" si="122"/>
        <v>21522.9846078714</v>
      </c>
      <c r="G278" s="327">
        <f t="shared" si="122"/>
        <v>6284.1680367696572</v>
      </c>
      <c r="H278" s="327">
        <f t="shared" si="122"/>
        <v>2485.7474977101397</v>
      </c>
      <c r="I278" s="327">
        <f t="shared" si="123"/>
        <v>30292.900142351198</v>
      </c>
      <c r="J278" s="83"/>
      <c r="K278" s="84">
        <f t="shared" si="124"/>
        <v>36.170274752115283</v>
      </c>
      <c r="L278" s="84">
        <f t="shared" si="124"/>
        <v>5.5513462609644328</v>
      </c>
      <c r="M278" s="84">
        <f t="shared" si="124"/>
        <v>2.185335628948669</v>
      </c>
      <c r="N278" s="79">
        <f t="shared" si="125"/>
        <v>43.906956642028383</v>
      </c>
      <c r="P278" s="84">
        <f t="shared" si="126"/>
        <v>50.430839272576826</v>
      </c>
      <c r="R278" s="84">
        <f t="shared" si="127"/>
        <v>34.793948271896383</v>
      </c>
      <c r="T278" s="74">
        <f t="shared" si="128"/>
        <v>36.387280887477516</v>
      </c>
      <c r="V278" s="119">
        <f>Weather_Factors!FB45</f>
        <v>0.95621182521144443</v>
      </c>
      <c r="X278" s="125">
        <f t="shared" si="106"/>
        <v>1680.5417748097573</v>
      </c>
      <c r="Y278" s="125">
        <f t="shared" si="106"/>
        <v>883.38603113134957</v>
      </c>
      <c r="Z278" s="125">
        <f t="shared" si="106"/>
        <v>879.14626524286598</v>
      </c>
      <c r="AA278" s="125">
        <f t="shared" si="106"/>
        <v>1449.4141015123196</v>
      </c>
      <c r="AC278" s="71">
        <f t="shared" si="107"/>
        <v>0.97751847690413785</v>
      </c>
      <c r="AD278" s="71"/>
      <c r="AF278" s="73">
        <f t="shared" si="113"/>
        <v>1.020948248863683</v>
      </c>
      <c r="AG278" s="73">
        <f t="shared" si="114"/>
        <v>0.93902803315753469</v>
      </c>
      <c r="AH278" s="73">
        <f>Wgted_Floorspace!U158</f>
        <v>1.0013780571863746</v>
      </c>
      <c r="AI278" s="73">
        <f t="shared" ref="AI278:AI302" si="132">AA278/AA$230</f>
        <v>1.0074415264116179</v>
      </c>
      <c r="AJ278" s="73">
        <f t="shared" si="116"/>
        <v>0.95352862281599027</v>
      </c>
      <c r="AK278" s="73">
        <f t="shared" ref="AK278:AK302" si="133">AG278/(AH278*AI278*AJ278)</f>
        <v>0.97617325433585378</v>
      </c>
      <c r="AL278" s="73">
        <f t="shared" si="129"/>
        <v>0.95869902608609336</v>
      </c>
      <c r="AM278" s="73">
        <f t="shared" si="130"/>
        <v>0.95869902608609348</v>
      </c>
      <c r="AN278" s="73"/>
      <c r="AO278" s="73">
        <f t="shared" si="131"/>
        <v>0.96194812650999018</v>
      </c>
      <c r="AR278" s="53"/>
    </row>
    <row r="279" spans="1:44" x14ac:dyDescent="0.2">
      <c r="A279" s="75" t="s">
        <v>79</v>
      </c>
      <c r="B279" s="50">
        <f t="shared" si="121"/>
        <v>1987</v>
      </c>
      <c r="D279" s="79">
        <f>SEDS_CensusRgn!L35*National_Calibration!X26</f>
        <v>1562.0380289735829</v>
      </c>
      <c r="F279" s="327">
        <f t="shared" si="122"/>
        <v>22062.027647010753</v>
      </c>
      <c r="G279" s="327">
        <f t="shared" si="122"/>
        <v>6303.395635698178</v>
      </c>
      <c r="H279" s="327">
        <f t="shared" si="122"/>
        <v>2548.1201965669757</v>
      </c>
      <c r="I279" s="327">
        <f t="shared" si="123"/>
        <v>30913.543479275904</v>
      </c>
      <c r="J279" s="83"/>
      <c r="K279" s="84">
        <f t="shared" si="124"/>
        <v>37.534009252100056</v>
      </c>
      <c r="L279" s="84">
        <f t="shared" si="124"/>
        <v>5.6705977926812743</v>
      </c>
      <c r="M279" s="84">
        <f t="shared" si="124"/>
        <v>2.2589686514522831</v>
      </c>
      <c r="N279" s="79">
        <f t="shared" si="125"/>
        <v>45.463575696233612</v>
      </c>
      <c r="P279" s="84">
        <f t="shared" si="126"/>
        <v>50.529245539928347</v>
      </c>
      <c r="R279" s="84">
        <f t="shared" si="127"/>
        <v>34.358010892288625</v>
      </c>
      <c r="T279" s="74">
        <f t="shared" si="128"/>
        <v>34.259914160356523</v>
      </c>
      <c r="V279" s="119">
        <f>Weather_Factors!FB46</f>
        <v>1.0028633093320944</v>
      </c>
      <c r="X279" s="125">
        <f t="shared" si="106"/>
        <v>1701.2946340489991</v>
      </c>
      <c r="Y279" s="125">
        <f t="shared" si="106"/>
        <v>899.61000711534541</v>
      </c>
      <c r="Z279" s="125">
        <f t="shared" si="106"/>
        <v>886.52358491398491</v>
      </c>
      <c r="AA279" s="125">
        <f t="shared" si="106"/>
        <v>1470.6685348676347</v>
      </c>
      <c r="AC279" s="71">
        <f t="shared" si="107"/>
        <v>0.92036827957715062</v>
      </c>
      <c r="AD279" s="71"/>
      <c r="AF279" s="73">
        <f t="shared" si="113"/>
        <v>1.041865517432377</v>
      </c>
      <c r="AG279" s="73">
        <f t="shared" si="114"/>
        <v>0.94086036918474258</v>
      </c>
      <c r="AH279" s="73">
        <f>Wgted_Floorspace!U159</f>
        <v>1.0027056025167027</v>
      </c>
      <c r="AI279" s="73">
        <f t="shared" si="132"/>
        <v>1.0222148053249047</v>
      </c>
      <c r="AJ279" s="73">
        <f t="shared" si="116"/>
        <v>1.0000491993587965</v>
      </c>
      <c r="AK279" s="73">
        <f t="shared" si="133"/>
        <v>0.91788484802229819</v>
      </c>
      <c r="AL279" s="73">
        <f t="shared" si="129"/>
        <v>0.9802499753722792</v>
      </c>
      <c r="AM279" s="73">
        <f t="shared" si="130"/>
        <v>0.98024997537227909</v>
      </c>
      <c r="AN279" s="73"/>
      <c r="AO279" s="73">
        <f t="shared" si="131"/>
        <v>1.0250309406587854</v>
      </c>
      <c r="AR279" s="53"/>
    </row>
    <row r="280" spans="1:44" x14ac:dyDescent="0.2">
      <c r="A280" s="75" t="s">
        <v>79</v>
      </c>
      <c r="B280" s="50">
        <f t="shared" si="121"/>
        <v>1988</v>
      </c>
      <c r="D280" s="79">
        <f>SEDS_CensusRgn!L36*National_Calibration!X27</f>
        <v>1626.88737623473</v>
      </c>
      <c r="F280" s="327">
        <f t="shared" si="122"/>
        <v>22421.7701941017</v>
      </c>
      <c r="G280" s="327">
        <f t="shared" si="122"/>
        <v>6461.0371355785437</v>
      </c>
      <c r="H280" s="327">
        <f t="shared" si="122"/>
        <v>2600.1523384387251</v>
      </c>
      <c r="I280" s="327">
        <f t="shared" si="123"/>
        <v>31482.959668118969</v>
      </c>
      <c r="J280" s="83"/>
      <c r="K280" s="84">
        <f t="shared" si="124"/>
        <v>38.591660587292751</v>
      </c>
      <c r="L280" s="84">
        <f t="shared" si="124"/>
        <v>5.888750357428834</v>
      </c>
      <c r="M280" s="84">
        <f t="shared" si="124"/>
        <v>2.3736056650441326</v>
      </c>
      <c r="N280" s="79">
        <f t="shared" si="125"/>
        <v>46.854016609765715</v>
      </c>
      <c r="P280" s="84">
        <f t="shared" si="126"/>
        <v>51.675172645289379</v>
      </c>
      <c r="R280" s="84">
        <f t="shared" si="127"/>
        <v>34.722474057766057</v>
      </c>
      <c r="T280" s="74">
        <f t="shared" si="128"/>
        <v>33.486972827889026</v>
      </c>
      <c r="V280" s="119">
        <f>Weather_Factors!FB47</f>
        <v>1.0368949811088348</v>
      </c>
      <c r="X280" s="125">
        <f t="shared" si="106"/>
        <v>1721.169214259663</v>
      </c>
      <c r="Y280" s="125">
        <f t="shared" si="106"/>
        <v>911.42493594436439</v>
      </c>
      <c r="Z280" s="125">
        <f t="shared" si="106"/>
        <v>912.87176907079856</v>
      </c>
      <c r="AA280" s="125">
        <f t="shared" si="106"/>
        <v>1488.2341782247415</v>
      </c>
      <c r="AC280" s="71">
        <f t="shared" si="107"/>
        <v>0.89960375923867419</v>
      </c>
      <c r="AD280" s="71"/>
      <c r="AF280" s="73">
        <f t="shared" si="113"/>
        <v>1.0610563000296895</v>
      </c>
      <c r="AG280" s="73">
        <f t="shared" si="114"/>
        <v>0.96219766381259964</v>
      </c>
      <c r="AH280" s="73">
        <f>Wgted_Floorspace!U160</f>
        <v>1.0022913807903053</v>
      </c>
      <c r="AI280" s="73">
        <f t="shared" si="132"/>
        <v>1.0344241239300027</v>
      </c>
      <c r="AJ280" s="73">
        <f t="shared" si="116"/>
        <v>1.0339853757015491</v>
      </c>
      <c r="AK280" s="73">
        <f t="shared" si="133"/>
        <v>0.89754713697062638</v>
      </c>
      <c r="AL280" s="73">
        <f t="shared" si="129"/>
        <v>1.0209458930622082</v>
      </c>
      <c r="AM280" s="73">
        <f t="shared" si="130"/>
        <v>1.020945893062208</v>
      </c>
      <c r="AN280" s="73"/>
      <c r="AO280" s="73">
        <f t="shared" si="131"/>
        <v>1.0720302301449924</v>
      </c>
      <c r="AR280" s="53"/>
    </row>
    <row r="281" spans="1:44" x14ac:dyDescent="0.2">
      <c r="A281" s="75" t="s">
        <v>79</v>
      </c>
      <c r="B281" s="50">
        <f t="shared" si="121"/>
        <v>1989</v>
      </c>
      <c r="D281" s="79">
        <f>SEDS_CensusRgn!L37*National_Calibration!X28</f>
        <v>1646.5462822611355</v>
      </c>
      <c r="F281" s="327">
        <f t="shared" si="122"/>
        <v>22766.941966810802</v>
      </c>
      <c r="G281" s="327">
        <f t="shared" si="122"/>
        <v>6611.7724857785215</v>
      </c>
      <c r="H281" s="327">
        <f t="shared" si="122"/>
        <v>2645.6740629393735</v>
      </c>
      <c r="I281" s="327">
        <f t="shared" si="123"/>
        <v>32024.388515528699</v>
      </c>
      <c r="J281" s="83"/>
      <c r="K281" s="84">
        <f t="shared" si="124"/>
        <v>39.628302712948823</v>
      </c>
      <c r="L281" s="84">
        <f t="shared" si="124"/>
        <v>6.0915183110311091</v>
      </c>
      <c r="M281" s="84">
        <f t="shared" si="124"/>
        <v>2.4848436488440835</v>
      </c>
      <c r="N281" s="79">
        <f t="shared" si="125"/>
        <v>48.204664672824016</v>
      </c>
      <c r="P281" s="84">
        <f t="shared" si="126"/>
        <v>51.415385541638727</v>
      </c>
      <c r="R281" s="84">
        <f t="shared" si="127"/>
        <v>34.157405583808504</v>
      </c>
      <c r="T281" s="74">
        <f t="shared" si="128"/>
        <v>33.33831952167462</v>
      </c>
      <c r="V281" s="119">
        <f>Weather_Factors!FB48</f>
        <v>1.0245689067081309</v>
      </c>
      <c r="X281" s="125">
        <f t="shared" si="106"/>
        <v>1740.6071825859694</v>
      </c>
      <c r="Y281" s="125">
        <f t="shared" si="106"/>
        <v>921.31396295525235</v>
      </c>
      <c r="Z281" s="125">
        <f t="shared" si="106"/>
        <v>939.21004240537275</v>
      </c>
      <c r="AA281" s="125">
        <f t="shared" si="106"/>
        <v>1505.2485592175933</v>
      </c>
      <c r="AC281" s="71">
        <f t="shared" si="107"/>
        <v>0.89561029366682154</v>
      </c>
      <c r="AD281" s="71"/>
      <c r="AF281" s="73">
        <f t="shared" si="113"/>
        <v>1.079303837606141</v>
      </c>
      <c r="AG281" s="73">
        <f t="shared" si="114"/>
        <v>0.95736039803436745</v>
      </c>
      <c r="AH281" s="73">
        <f>Wgted_Floorspace!U161</f>
        <v>1.0018690649937529</v>
      </c>
      <c r="AI281" s="73">
        <f t="shared" si="132"/>
        <v>1.0462502776430807</v>
      </c>
      <c r="AJ281" s="73">
        <f t="shared" si="116"/>
        <v>1.0216938891939109</v>
      </c>
      <c r="AK281" s="73">
        <f t="shared" si="133"/>
        <v>0.89393946271053504</v>
      </c>
      <c r="AL281" s="73">
        <f t="shared" si="129"/>
        <v>1.0332827515706353</v>
      </c>
      <c r="AM281" s="73">
        <f t="shared" si="130"/>
        <v>1.0332827515706355</v>
      </c>
      <c r="AN281" s="73"/>
      <c r="AO281" s="73">
        <f t="shared" si="131"/>
        <v>1.0709454476162539</v>
      </c>
      <c r="AR281" s="53"/>
    </row>
    <row r="282" spans="1:44" x14ac:dyDescent="0.2">
      <c r="A282" s="75" t="s">
        <v>79</v>
      </c>
      <c r="B282" s="50">
        <f t="shared" si="121"/>
        <v>1990</v>
      </c>
      <c r="D282" s="79">
        <f>SEDS_CensusRgn!L38*National_Calibration!X29</f>
        <v>1374.2373676609666</v>
      </c>
      <c r="F282" s="327">
        <f t="shared" si="122"/>
        <v>22835.06167135634</v>
      </c>
      <c r="G282" s="327">
        <f t="shared" si="122"/>
        <v>6562.0445464301974</v>
      </c>
      <c r="H282" s="327">
        <f t="shared" si="122"/>
        <v>2768.2321306571152</v>
      </c>
      <c r="I282" s="327">
        <f t="shared" si="123"/>
        <v>32165.338348443653</v>
      </c>
      <c r="J282" s="83"/>
      <c r="K282" s="84">
        <f t="shared" si="124"/>
        <v>40.208509766041708</v>
      </c>
      <c r="L282" s="84">
        <f t="shared" si="124"/>
        <v>6.0954374945356404</v>
      </c>
      <c r="M282" s="84">
        <f t="shared" si="124"/>
        <v>2.6728379722947118</v>
      </c>
      <c r="N282" s="79">
        <f t="shared" si="125"/>
        <v>48.976785232872061</v>
      </c>
      <c r="P282" s="84">
        <f t="shared" si="126"/>
        <v>42.72416950115683</v>
      </c>
      <c r="R282" s="84">
        <f t="shared" si="127"/>
        <v>28.058954076442955</v>
      </c>
      <c r="T282" s="74">
        <f t="shared" si="128"/>
        <v>31.611930255970847</v>
      </c>
      <c r="V282" s="119">
        <f>Weather_Factors!FB49</f>
        <v>0.8876064779733972</v>
      </c>
      <c r="X282" s="125">
        <f t="shared" ref="X282:AA301" si="134">X56</f>
        <v>1760.8233489677034</v>
      </c>
      <c r="Y282" s="125">
        <f t="shared" si="134"/>
        <v>928.89303804735766</v>
      </c>
      <c r="Z282" s="125">
        <f t="shared" si="134"/>
        <v>965.53968241826635</v>
      </c>
      <c r="AA282" s="125">
        <f t="shared" si="134"/>
        <v>1522.6572374993173</v>
      </c>
      <c r="AC282" s="71">
        <f t="shared" si="107"/>
        <v>0.84923207126617017</v>
      </c>
      <c r="AD282" s="71"/>
      <c r="AF282" s="73">
        <f t="shared" si="113"/>
        <v>1.0840542076405693</v>
      </c>
      <c r="AG282" s="73">
        <f t="shared" si="114"/>
        <v>0.79552895477542362</v>
      </c>
      <c r="AH282" s="73">
        <f>Wgted_Floorspace!U162</f>
        <v>1.003640697623978</v>
      </c>
      <c r="AI282" s="73">
        <f t="shared" si="132"/>
        <v>1.0583504948292177</v>
      </c>
      <c r="AJ282" s="73">
        <f t="shared" si="116"/>
        <v>0.88511578734907637</v>
      </c>
      <c r="AK282" s="73">
        <f t="shared" si="133"/>
        <v>0.84615148954864483</v>
      </c>
      <c r="AL282" s="73">
        <f t="shared" si="129"/>
        <v>0.8623965107242022</v>
      </c>
      <c r="AM282" s="73">
        <f t="shared" si="130"/>
        <v>0.86239651072420209</v>
      </c>
      <c r="AN282" s="73"/>
      <c r="AO282" s="73">
        <f t="shared" si="131"/>
        <v>0.94017320137293103</v>
      </c>
      <c r="AR282" s="53"/>
    </row>
    <row r="283" spans="1:44" x14ac:dyDescent="0.2">
      <c r="A283" s="75" t="s">
        <v>79</v>
      </c>
      <c r="B283" s="50">
        <f t="shared" si="121"/>
        <v>1991</v>
      </c>
      <c r="D283" s="79">
        <f>SEDS_CensusRgn!L39*National_Calibration!X30</f>
        <v>1417.631786266578</v>
      </c>
      <c r="F283" s="327">
        <f t="shared" si="122"/>
        <v>22869.568195305834</v>
      </c>
      <c r="G283" s="327">
        <f t="shared" si="122"/>
        <v>6503.4053578103894</v>
      </c>
      <c r="H283" s="327">
        <f t="shared" si="122"/>
        <v>2889.2675829770569</v>
      </c>
      <c r="I283" s="327">
        <f t="shared" si="123"/>
        <v>32262.241136093278</v>
      </c>
      <c r="J283" s="83"/>
      <c r="K283" s="84">
        <f t="shared" si="124"/>
        <v>40.678252147515749</v>
      </c>
      <c r="L283" s="84">
        <f t="shared" si="124"/>
        <v>6.0645566055608295</v>
      </c>
      <c r="M283" s="84">
        <f t="shared" si="124"/>
        <v>2.8353403323628639</v>
      </c>
      <c r="N283" s="79">
        <f t="shared" si="125"/>
        <v>49.578149085439442</v>
      </c>
      <c r="P283" s="84">
        <f t="shared" si="126"/>
        <v>43.940896117120865</v>
      </c>
      <c r="R283" s="84">
        <f t="shared" si="127"/>
        <v>28.593882837851261</v>
      </c>
      <c r="T283" s="74">
        <f t="shared" si="128"/>
        <v>30.348225266375472</v>
      </c>
      <c r="V283" s="119">
        <f>Weather_Factors!FB50</f>
        <v>0.9421929152981493</v>
      </c>
      <c r="X283" s="125">
        <f t="shared" si="134"/>
        <v>1778.7066113414987</v>
      </c>
      <c r="Y283" s="125">
        <f t="shared" si="134"/>
        <v>932.52016011542082</v>
      </c>
      <c r="Z283" s="125">
        <f t="shared" si="134"/>
        <v>981.33532147319249</v>
      </c>
      <c r="AA283" s="125">
        <f t="shared" si="134"/>
        <v>1536.7236540171427</v>
      </c>
      <c r="AC283" s="71">
        <f t="shared" si="107"/>
        <v>0.81528353357506311</v>
      </c>
      <c r="AD283" s="71"/>
      <c r="AF283" s="73">
        <f t="shared" si="113"/>
        <v>1.0873200795411133</v>
      </c>
      <c r="AG283" s="73">
        <f t="shared" si="114"/>
        <v>0.81818454444157496</v>
      </c>
      <c r="AH283" s="73">
        <f>Wgted_Floorspace!U163</f>
        <v>1.0054172590069494</v>
      </c>
      <c r="AI283" s="73">
        <f t="shared" si="132"/>
        <v>1.0681276124335475</v>
      </c>
      <c r="AJ283" s="73">
        <f t="shared" si="116"/>
        <v>0.93954905101969932</v>
      </c>
      <c r="AK283" s="73">
        <f t="shared" si="133"/>
        <v>0.81089072847259336</v>
      </c>
      <c r="AL283" s="73">
        <f t="shared" si="129"/>
        <v>0.88962848394152294</v>
      </c>
      <c r="AM283" s="73">
        <f t="shared" si="130"/>
        <v>0.88962848394152283</v>
      </c>
      <c r="AN283" s="73"/>
      <c r="AO283" s="73">
        <f t="shared" si="131"/>
        <v>1.0089948197862866</v>
      </c>
      <c r="AR283" s="53"/>
    </row>
    <row r="284" spans="1:44" x14ac:dyDescent="0.2">
      <c r="A284" s="75" t="s">
        <v>79</v>
      </c>
      <c r="B284" s="50">
        <f t="shared" si="121"/>
        <v>1992</v>
      </c>
      <c r="D284" s="79">
        <f>SEDS_CensusRgn!L40*National_Calibration!X31</f>
        <v>1475.9130556300379</v>
      </c>
      <c r="F284" s="327">
        <f t="shared" si="122"/>
        <v>23385.39940321945</v>
      </c>
      <c r="G284" s="327">
        <f t="shared" si="122"/>
        <v>6648.9140277418473</v>
      </c>
      <c r="H284" s="327">
        <f t="shared" si="122"/>
        <v>2895.2954014170718</v>
      </c>
      <c r="I284" s="327">
        <f t="shared" si="123"/>
        <v>32929.60883237837</v>
      </c>
      <c r="J284" s="83"/>
      <c r="K284" s="84">
        <f t="shared" si="124"/>
        <v>42.121747419869699</v>
      </c>
      <c r="L284" s="84">
        <f t="shared" si="124"/>
        <v>6.205597149649174</v>
      </c>
      <c r="M284" s="84">
        <f t="shared" si="124"/>
        <v>2.8877880330349956</v>
      </c>
      <c r="N284" s="79">
        <f t="shared" si="125"/>
        <v>51.215132602553865</v>
      </c>
      <c r="P284" s="84">
        <f t="shared" si="126"/>
        <v>44.820242570838907</v>
      </c>
      <c r="R284" s="84">
        <f t="shared" si="127"/>
        <v>28.817909485534376</v>
      </c>
      <c r="T284" s="74">
        <f t="shared" si="128"/>
        <v>29.275502434069175</v>
      </c>
      <c r="V284" s="119">
        <f>Weather_Factors!FB51</f>
        <v>0.98436942458749133</v>
      </c>
      <c r="X284" s="125">
        <f t="shared" si="134"/>
        <v>1801.1985467338577</v>
      </c>
      <c r="Y284" s="125">
        <f t="shared" si="134"/>
        <v>933.32491949166683</v>
      </c>
      <c r="Z284" s="125">
        <f t="shared" si="134"/>
        <v>997.40704579629357</v>
      </c>
      <c r="AA284" s="125">
        <f t="shared" si="134"/>
        <v>1555.2912536329941</v>
      </c>
      <c r="AC284" s="71">
        <f t="shared" si="107"/>
        <v>0.78646559599904553</v>
      </c>
      <c r="AD284" s="71"/>
      <c r="AF284" s="73">
        <f t="shared" si="113"/>
        <v>1.1098120785794587</v>
      </c>
      <c r="AG284" s="73">
        <f t="shared" si="114"/>
        <v>0.83455807664546833</v>
      </c>
      <c r="AH284" s="73">
        <f>Wgted_Floorspace!U164</f>
        <v>1.0048653727737729</v>
      </c>
      <c r="AI284" s="73">
        <f t="shared" si="132"/>
        <v>1.0810333588860452</v>
      </c>
      <c r="AJ284" s="73">
        <f t="shared" si="116"/>
        <v>0.98160720984759209</v>
      </c>
      <c r="AK284" s="73">
        <f t="shared" si="133"/>
        <v>0.78265767465758218</v>
      </c>
      <c r="AL284" s="73">
        <f t="shared" si="129"/>
        <v>0.92620263373718259</v>
      </c>
      <c r="AM284" s="73">
        <f t="shared" si="130"/>
        <v>0.92620263373718248</v>
      </c>
      <c r="AN284" s="73"/>
      <c r="AO284" s="73">
        <f t="shared" si="131"/>
        <v>1.0663130301642962</v>
      </c>
      <c r="AR284" s="53"/>
    </row>
    <row r="285" spans="1:44" x14ac:dyDescent="0.2">
      <c r="A285" s="75" t="s">
        <v>79</v>
      </c>
      <c r="B285" s="50">
        <f t="shared" si="121"/>
        <v>1993</v>
      </c>
      <c r="D285" s="79">
        <f>SEDS_CensusRgn!L41*National_Calibration!X32</f>
        <v>1542.9163557237378</v>
      </c>
      <c r="F285" s="327">
        <f t="shared" si="122"/>
        <v>23938.940282480795</v>
      </c>
      <c r="G285" s="327">
        <f t="shared" si="122"/>
        <v>6790.7472384821431</v>
      </c>
      <c r="H285" s="327">
        <f t="shared" si="122"/>
        <v>2910.7037618819354</v>
      </c>
      <c r="I285" s="327">
        <f t="shared" si="123"/>
        <v>33640.391282844874</v>
      </c>
      <c r="J285" s="83"/>
      <c r="K285" s="84">
        <f t="shared" si="124"/>
        <v>43.643884135755464</v>
      </c>
      <c r="L285" s="84">
        <f t="shared" si="124"/>
        <v>6.3312736809728012</v>
      </c>
      <c r="M285" s="84">
        <f t="shared" si="124"/>
        <v>2.9499454598331245</v>
      </c>
      <c r="N285" s="79">
        <f t="shared" si="125"/>
        <v>52.925103276561387</v>
      </c>
      <c r="P285" s="84">
        <f t="shared" si="126"/>
        <v>45.864994338236414</v>
      </c>
      <c r="R285" s="84">
        <f t="shared" si="127"/>
        <v>29.152826545489983</v>
      </c>
      <c r="T285" s="74">
        <f t="shared" si="128"/>
        <v>28.149300979434738</v>
      </c>
      <c r="V285" s="119">
        <f>Weather_Factors!FB52</f>
        <v>1.035650106082151</v>
      </c>
      <c r="X285" s="125">
        <f t="shared" si="134"/>
        <v>1823.1335063605684</v>
      </c>
      <c r="Y285" s="125">
        <f t="shared" si="134"/>
        <v>932.33829188847233</v>
      </c>
      <c r="Z285" s="125">
        <f t="shared" si="134"/>
        <v>1013.4818590833913</v>
      </c>
      <c r="AA285" s="125">
        <f t="shared" si="134"/>
        <v>1573.2606327783967</v>
      </c>
      <c r="AC285" s="71">
        <f t="shared" si="107"/>
        <v>0.75621099318808516</v>
      </c>
      <c r="AD285" s="71"/>
      <c r="AF285" s="73">
        <f t="shared" si="113"/>
        <v>1.1337672659242413</v>
      </c>
      <c r="AG285" s="73">
        <f t="shared" si="114"/>
        <v>0.85401147483252993</v>
      </c>
      <c r="AH285" s="73">
        <f>Wgted_Floorspace!U165</f>
        <v>1.004508554472981</v>
      </c>
      <c r="AI285" s="73">
        <f t="shared" si="132"/>
        <v>1.093523301364199</v>
      </c>
      <c r="AJ285" s="73">
        <f t="shared" si="116"/>
        <v>1.0327439938879439</v>
      </c>
      <c r="AK285" s="73">
        <f t="shared" si="133"/>
        <v>0.75281687728864988</v>
      </c>
      <c r="AL285" s="73">
        <f t="shared" si="129"/>
        <v>0.96825025488880634</v>
      </c>
      <c r="AM285" s="73">
        <f t="shared" si="130"/>
        <v>0.96825025488880645</v>
      </c>
      <c r="AN285" s="73"/>
      <c r="AO285" s="73">
        <f t="shared" si="131"/>
        <v>1.1344212657775994</v>
      </c>
      <c r="AR285" s="53"/>
    </row>
    <row r="286" spans="1:44" x14ac:dyDescent="0.2">
      <c r="A286" s="75" t="s">
        <v>79</v>
      </c>
      <c r="B286" s="50">
        <f t="shared" si="121"/>
        <v>1994</v>
      </c>
      <c r="D286" s="79">
        <f>SEDS_CensusRgn!L42*National_Calibration!X33</f>
        <v>1471.7438277681244</v>
      </c>
      <c r="F286" s="327">
        <f t="shared" si="122"/>
        <v>24339.094598105654</v>
      </c>
      <c r="G286" s="327">
        <f t="shared" si="122"/>
        <v>6791.4951112568951</v>
      </c>
      <c r="H286" s="327">
        <f t="shared" si="122"/>
        <v>3044.7613444200319</v>
      </c>
      <c r="I286" s="327">
        <f t="shared" si="123"/>
        <v>34175.351053782579</v>
      </c>
      <c r="J286" s="83"/>
      <c r="K286" s="84">
        <f t="shared" si="124"/>
        <v>44.917420729189523</v>
      </c>
      <c r="L286" s="84">
        <f t="shared" si="124"/>
        <v>6.3407405620531643</v>
      </c>
      <c r="M286" s="84">
        <f t="shared" si="124"/>
        <v>3.1125514392322118</v>
      </c>
      <c r="N286" s="79">
        <f t="shared" si="125"/>
        <v>54.370712730474899</v>
      </c>
      <c r="P286" s="84">
        <f t="shared" si="126"/>
        <v>43.06448309636982</v>
      </c>
      <c r="R286" s="84">
        <f t="shared" si="127"/>
        <v>27.068687421182339</v>
      </c>
      <c r="T286" s="74">
        <f t="shared" si="128"/>
        <v>28.076778480691868</v>
      </c>
      <c r="V286" s="119">
        <f>Weather_Factors!FB53</f>
        <v>0.9640952020117699</v>
      </c>
      <c r="X286" s="125">
        <f t="shared" si="134"/>
        <v>1845.4844549840202</v>
      </c>
      <c r="Y286" s="125">
        <f t="shared" si="134"/>
        <v>933.62955552208155</v>
      </c>
      <c r="Z286" s="125">
        <f t="shared" si="134"/>
        <v>1022.2645019244005</v>
      </c>
      <c r="AA286" s="125">
        <f t="shared" si="134"/>
        <v>1590.9335545642352</v>
      </c>
      <c r="AC286" s="71">
        <f t="shared" si="107"/>
        <v>0.75426272772874414</v>
      </c>
      <c r="AD286" s="71"/>
      <c r="AF286" s="73">
        <f t="shared" si="113"/>
        <v>1.1517967790703858</v>
      </c>
      <c r="AG286" s="73">
        <f t="shared" si="114"/>
        <v>0.80186563309724157</v>
      </c>
      <c r="AH286" s="73">
        <f>Wgted_Floorspace!U166</f>
        <v>1.0062832608558605</v>
      </c>
      <c r="AI286" s="73">
        <f t="shared" si="132"/>
        <v>1.1058071857844629</v>
      </c>
      <c r="AJ286" s="73">
        <f t="shared" si="116"/>
        <v>0.96138987826730371</v>
      </c>
      <c r="AK286" s="73">
        <f t="shared" si="133"/>
        <v>0.74955309013809024</v>
      </c>
      <c r="AL286" s="73">
        <f t="shared" si="129"/>
        <v>0.92358625344863865</v>
      </c>
      <c r="AM286" s="73">
        <f t="shared" si="130"/>
        <v>0.92358625344863854</v>
      </c>
      <c r="AN286" s="73"/>
      <c r="AO286" s="73">
        <f t="shared" si="131"/>
        <v>1.069791644711269</v>
      </c>
      <c r="AR286" s="53"/>
    </row>
    <row r="287" spans="1:44" x14ac:dyDescent="0.2">
      <c r="A287" s="75" t="s">
        <v>79</v>
      </c>
      <c r="B287" s="50">
        <f t="shared" si="121"/>
        <v>1995</v>
      </c>
      <c r="D287" s="79">
        <f>SEDS_CensusRgn!L43*National_Calibration!X34</f>
        <v>1486.9538958184648</v>
      </c>
      <c r="F287" s="327">
        <f t="shared" si="122"/>
        <v>24744.82956514704</v>
      </c>
      <c r="G287" s="327">
        <f t="shared" si="122"/>
        <v>6797.0214672422453</v>
      </c>
      <c r="H287" s="327">
        <f t="shared" si="122"/>
        <v>3194.3225709429098</v>
      </c>
      <c r="I287" s="327">
        <f t="shared" si="123"/>
        <v>34736.173603332194</v>
      </c>
      <c r="J287" s="83"/>
      <c r="K287" s="84">
        <f t="shared" si="124"/>
        <v>46.116944619859808</v>
      </c>
      <c r="L287" s="84">
        <f t="shared" si="124"/>
        <v>6.3782305716143348</v>
      </c>
      <c r="M287" s="84">
        <f t="shared" si="124"/>
        <v>3.2934667316572259</v>
      </c>
      <c r="N287" s="79">
        <f t="shared" si="125"/>
        <v>55.788641923131372</v>
      </c>
      <c r="P287" s="84">
        <f t="shared" si="126"/>
        <v>42.807072327500784</v>
      </c>
      <c r="R287" s="84">
        <f t="shared" si="127"/>
        <v>26.653344561914068</v>
      </c>
      <c r="T287" s="74">
        <f t="shared" si="128"/>
        <v>26.634746971738696</v>
      </c>
      <c r="V287" s="119">
        <f>Weather_Factors!FB54</f>
        <v>1.0006982454233602</v>
      </c>
      <c r="X287" s="125">
        <f t="shared" si="134"/>
        <v>1863.7002327474211</v>
      </c>
      <c r="Y287" s="125">
        <f t="shared" si="134"/>
        <v>938.38611549981965</v>
      </c>
      <c r="Z287" s="125">
        <f t="shared" si="134"/>
        <v>1031.0376170572688</v>
      </c>
      <c r="AA287" s="125">
        <f t="shared" si="134"/>
        <v>1606.0675697964512</v>
      </c>
      <c r="AC287" s="71">
        <f t="shared" si="107"/>
        <v>0.71552357465383576</v>
      </c>
      <c r="AD287" s="71"/>
      <c r="AF287" s="73">
        <f t="shared" si="113"/>
        <v>1.1706979340339365</v>
      </c>
      <c r="AG287" s="73">
        <f t="shared" si="114"/>
        <v>0.79707261494622106</v>
      </c>
      <c r="AH287" s="73">
        <f>Wgted_Floorspace!U167</f>
        <v>1.0081071669561201</v>
      </c>
      <c r="AI287" s="73">
        <f t="shared" si="132"/>
        <v>1.1163263572140578</v>
      </c>
      <c r="AJ287" s="73">
        <f t="shared" si="116"/>
        <v>0.99789021078244466</v>
      </c>
      <c r="AK287" s="73">
        <f t="shared" si="133"/>
        <v>0.70976935598453117</v>
      </c>
      <c r="AL287" s="73">
        <f t="shared" si="129"/>
        <v>0.93313126359256804</v>
      </c>
      <c r="AM287" s="73">
        <f t="shared" si="130"/>
        <v>0.93313126359256837</v>
      </c>
      <c r="AN287" s="73"/>
      <c r="AO287" s="73">
        <f t="shared" si="131"/>
        <v>1.1230022939502513</v>
      </c>
      <c r="AR287" s="53"/>
    </row>
    <row r="288" spans="1:44" x14ac:dyDescent="0.2">
      <c r="A288" s="75" t="s">
        <v>79</v>
      </c>
      <c r="B288" s="50">
        <f t="shared" si="121"/>
        <v>1996</v>
      </c>
      <c r="D288" s="79">
        <f>SEDS_CensusRgn!L44*National_Calibration!X35</f>
        <v>1634.1603153688034</v>
      </c>
      <c r="F288" s="327">
        <f t="shared" si="122"/>
        <v>24854.043282860952</v>
      </c>
      <c r="G288" s="327">
        <f t="shared" si="122"/>
        <v>6807.8166344176852</v>
      </c>
      <c r="H288" s="327">
        <f t="shared" si="122"/>
        <v>3268.8256341671604</v>
      </c>
      <c r="I288" s="327">
        <f t="shared" si="123"/>
        <v>34930.6855514458</v>
      </c>
      <c r="J288" s="83"/>
      <c r="K288" s="84">
        <f t="shared" si="124"/>
        <v>46.833545016937506</v>
      </c>
      <c r="L288" s="84">
        <f t="shared" si="124"/>
        <v>6.4377314896904814</v>
      </c>
      <c r="M288" s="84">
        <f t="shared" si="124"/>
        <v>3.39973923741102</v>
      </c>
      <c r="N288" s="79">
        <f t="shared" si="125"/>
        <v>56.671015744039003</v>
      </c>
      <c r="P288" s="84">
        <f t="shared" si="126"/>
        <v>46.782944267212201</v>
      </c>
      <c r="R288" s="84">
        <f t="shared" si="127"/>
        <v>28.835910101729457</v>
      </c>
      <c r="T288" s="74">
        <f t="shared" si="128"/>
        <v>27.918968273204168</v>
      </c>
      <c r="V288" s="119">
        <f>Weather_Factors!FB55</f>
        <v>1.0328429696811305</v>
      </c>
      <c r="X288" s="125">
        <f t="shared" si="134"/>
        <v>1884.3431020027779</v>
      </c>
      <c r="Y288" s="125">
        <f t="shared" si="134"/>
        <v>945.63820317130808</v>
      </c>
      <c r="Z288" s="125">
        <f t="shared" si="134"/>
        <v>1040.0491240265296</v>
      </c>
      <c r="AA288" s="125">
        <f t="shared" si="134"/>
        <v>1622.3848701902548</v>
      </c>
      <c r="AC288" s="71">
        <f t="shared" si="107"/>
        <v>0.75002326850285872</v>
      </c>
      <c r="AD288" s="71"/>
      <c r="AF288" s="73">
        <f t="shared" si="113"/>
        <v>1.1772534844063491</v>
      </c>
      <c r="AG288" s="73">
        <f t="shared" si="114"/>
        <v>0.87110380818998723</v>
      </c>
      <c r="AH288" s="73">
        <f>Wgted_Floorspace!U168</f>
        <v>1.0088111248744609</v>
      </c>
      <c r="AI288" s="73">
        <f t="shared" si="132"/>
        <v>1.127667992429624</v>
      </c>
      <c r="AJ288" s="73">
        <f t="shared" si="116"/>
        <v>1.0299447345230748</v>
      </c>
      <c r="AK288" s="73">
        <f t="shared" si="133"/>
        <v>0.74347243999335733</v>
      </c>
      <c r="AL288" s="73">
        <f t="shared" si="129"/>
        <v>1.0255099934713028</v>
      </c>
      <c r="AM288" s="73">
        <f t="shared" si="130"/>
        <v>1.0255099934713026</v>
      </c>
      <c r="AN288" s="73"/>
      <c r="AO288" s="73">
        <f t="shared" si="131"/>
        <v>1.1716692661771972</v>
      </c>
      <c r="AR288" s="53"/>
    </row>
    <row r="289" spans="1:44" x14ac:dyDescent="0.2">
      <c r="A289" s="75" t="s">
        <v>79</v>
      </c>
      <c r="B289" s="50">
        <f t="shared" si="121"/>
        <v>1997</v>
      </c>
      <c r="D289" s="79">
        <f>SEDS_CensusRgn!L45*National_Calibration!X36</f>
        <v>1502.1284186681082</v>
      </c>
      <c r="F289" s="327">
        <f t="shared" si="122"/>
        <v>24965.709352189711</v>
      </c>
      <c r="G289" s="327">
        <f t="shared" si="122"/>
        <v>6820.4974628778245</v>
      </c>
      <c r="H289" s="327">
        <f t="shared" si="122"/>
        <v>3343.571958101576</v>
      </c>
      <c r="I289" s="327">
        <f t="shared" si="123"/>
        <v>35129.778773169113</v>
      </c>
      <c r="J289" s="83"/>
      <c r="K289" s="84">
        <f t="shared" si="124"/>
        <v>47.535091856651221</v>
      </c>
      <c r="L289" s="84">
        <f t="shared" si="124"/>
        <v>6.5022066233924152</v>
      </c>
      <c r="M289" s="84">
        <f t="shared" si="124"/>
        <v>3.5075914040957388</v>
      </c>
      <c r="N289" s="79">
        <f t="shared" si="125"/>
        <v>57.54488988413938</v>
      </c>
      <c r="P289" s="84">
        <f t="shared" si="126"/>
        <v>42.759404446218177</v>
      </c>
      <c r="R289" s="84">
        <f t="shared" si="127"/>
        <v>26.103593589152517</v>
      </c>
      <c r="T289" s="74">
        <f t="shared" si="128"/>
        <v>25.772136395320157</v>
      </c>
      <c r="V289" s="119">
        <f>Weather_Factors!FB56</f>
        <v>1.0128610678116909</v>
      </c>
      <c r="X289" s="125">
        <f t="shared" si="134"/>
        <v>1904.0152709493104</v>
      </c>
      <c r="Y289" s="125">
        <f t="shared" si="134"/>
        <v>953.33319289131282</v>
      </c>
      <c r="Z289" s="125">
        <f t="shared" si="134"/>
        <v>1049.0551565958492</v>
      </c>
      <c r="AA289" s="125">
        <f t="shared" si="134"/>
        <v>1638.0658203316138</v>
      </c>
      <c r="AC289" s="71">
        <f t="shared" si="107"/>
        <v>0.69235015371508568</v>
      </c>
      <c r="AD289" s="71"/>
      <c r="AF289" s="73">
        <f t="shared" si="113"/>
        <v>1.1839634354220616</v>
      </c>
      <c r="AG289" s="73">
        <f t="shared" si="114"/>
        <v>0.79618503350892522</v>
      </c>
      <c r="AH289" s="73">
        <f>Wgted_Floorspace!U169</f>
        <v>1.0094959840810305</v>
      </c>
      <c r="AI289" s="73">
        <f t="shared" si="132"/>
        <v>1.1385673208751745</v>
      </c>
      <c r="AJ289" s="73">
        <f t="shared" si="116"/>
        <v>1.0100189033751514</v>
      </c>
      <c r="AK289" s="73">
        <f t="shared" si="133"/>
        <v>0.68583745218694403</v>
      </c>
      <c r="AL289" s="73">
        <f t="shared" si="129"/>
        <v>0.9426539675048563</v>
      </c>
      <c r="AM289" s="73">
        <f t="shared" si="130"/>
        <v>0.9426539675048563</v>
      </c>
      <c r="AN289" s="73"/>
      <c r="AO289" s="73">
        <f t="shared" si="131"/>
        <v>1.160894656554718</v>
      </c>
      <c r="AR289" s="53"/>
    </row>
    <row r="290" spans="1:44" x14ac:dyDescent="0.2">
      <c r="A290" s="75" t="s">
        <v>79</v>
      </c>
      <c r="B290" s="50">
        <f t="shared" si="121"/>
        <v>1998</v>
      </c>
      <c r="D290" s="79">
        <f>SEDS_CensusRgn!L46*National_Calibration!X37</f>
        <v>1365.9364601241255</v>
      </c>
      <c r="F290" s="327">
        <f t="shared" si="122"/>
        <v>25293.732733535417</v>
      </c>
      <c r="G290" s="327">
        <f t="shared" si="122"/>
        <v>6924.9731574050884</v>
      </c>
      <c r="H290" s="327">
        <f t="shared" si="122"/>
        <v>3534.8711190933186</v>
      </c>
      <c r="I290" s="327">
        <f t="shared" si="123"/>
        <v>35753.577010033827</v>
      </c>
      <c r="J290" s="83"/>
      <c r="K290" s="84">
        <f t="shared" si="124"/>
        <v>48.69091126070402</v>
      </c>
      <c r="L290" s="84">
        <f t="shared" si="124"/>
        <v>6.640420928133433</v>
      </c>
      <c r="M290" s="84">
        <f t="shared" si="124"/>
        <v>3.739658549140227</v>
      </c>
      <c r="N290" s="79">
        <f t="shared" si="125"/>
        <v>59.070990737977681</v>
      </c>
      <c r="P290" s="84">
        <f t="shared" si="126"/>
        <v>38.204190303554554</v>
      </c>
      <c r="R290" s="84">
        <f t="shared" si="127"/>
        <v>23.123642299873314</v>
      </c>
      <c r="T290" s="74">
        <f t="shared" si="128"/>
        <v>25.422698627001754</v>
      </c>
      <c r="V290" s="119">
        <f>Weather_Factors!FB57</f>
        <v>0.90956678671844127</v>
      </c>
      <c r="X290" s="125">
        <f t="shared" si="134"/>
        <v>1925.0188089537185</v>
      </c>
      <c r="Y290" s="125">
        <f t="shared" si="134"/>
        <v>958.90926610056613</v>
      </c>
      <c r="Z290" s="125">
        <f t="shared" si="134"/>
        <v>1057.9334926642066</v>
      </c>
      <c r="AA290" s="125">
        <f t="shared" si="134"/>
        <v>1652.1700953557763</v>
      </c>
      <c r="AC290" s="71">
        <f t="shared" si="107"/>
        <v>0.68296275606600942</v>
      </c>
      <c r="AD290" s="71"/>
      <c r="AF290" s="73">
        <f t="shared" si="113"/>
        <v>1.2049870321915537</v>
      </c>
      <c r="AG290" s="73">
        <f t="shared" si="114"/>
        <v>0.71136642174882303</v>
      </c>
      <c r="AH290" s="73">
        <f>Wgted_Floorspace!U170</f>
        <v>1.0106437203471836</v>
      </c>
      <c r="AI290" s="73">
        <f t="shared" si="132"/>
        <v>1.148370752720115</v>
      </c>
      <c r="AJ290" s="73">
        <f t="shared" si="116"/>
        <v>0.90701447381391431</v>
      </c>
      <c r="AK290" s="73">
        <f t="shared" si="133"/>
        <v>0.67577004864918466</v>
      </c>
      <c r="AL290" s="73">
        <f t="shared" si="129"/>
        <v>0.85718731334383913</v>
      </c>
      <c r="AM290" s="73">
        <f t="shared" si="130"/>
        <v>0.85718731334383935</v>
      </c>
      <c r="AN290" s="73"/>
      <c r="AO290" s="73">
        <f t="shared" si="131"/>
        <v>1.0526752749264234</v>
      </c>
      <c r="AR290" s="53"/>
    </row>
    <row r="291" spans="1:44" x14ac:dyDescent="0.2">
      <c r="A291" s="75" t="s">
        <v>79</v>
      </c>
      <c r="B291" s="50">
        <f t="shared" si="121"/>
        <v>1999</v>
      </c>
      <c r="D291" s="79">
        <f>SEDS_CensusRgn!L47*National_Calibration!X38</f>
        <v>1376.8212103370213</v>
      </c>
      <c r="F291" s="327">
        <f t="shared" si="122"/>
        <v>25644.039351449745</v>
      </c>
      <c r="G291" s="327">
        <f t="shared" si="122"/>
        <v>7029.3672918896746</v>
      </c>
      <c r="H291" s="327">
        <f t="shared" si="122"/>
        <v>3731.3595810937491</v>
      </c>
      <c r="I291" s="327">
        <f t="shared" si="123"/>
        <v>36404.766224433166</v>
      </c>
      <c r="J291" s="83"/>
      <c r="K291" s="84">
        <f t="shared" si="124"/>
        <v>49.952248810078075</v>
      </c>
      <c r="L291" s="84">
        <f t="shared" si="124"/>
        <v>6.7907100164135619</v>
      </c>
      <c r="M291" s="84">
        <f t="shared" si="124"/>
        <v>3.9806307793627447</v>
      </c>
      <c r="N291" s="79">
        <f t="shared" si="125"/>
        <v>60.723589605854386</v>
      </c>
      <c r="P291" s="84">
        <f t="shared" si="126"/>
        <v>37.819806391531323</v>
      </c>
      <c r="R291" s="84">
        <f t="shared" si="127"/>
        <v>22.673580716715097</v>
      </c>
      <c r="T291" s="74">
        <f t="shared" si="128"/>
        <v>24.609874857945432</v>
      </c>
      <c r="V291" s="119">
        <f>Weather_Factors!FB58</f>
        <v>0.92132043935992669</v>
      </c>
      <c r="X291" s="125">
        <f t="shared" si="134"/>
        <v>1947.9087567089584</v>
      </c>
      <c r="Y291" s="125">
        <f t="shared" si="134"/>
        <v>966.04854099010163</v>
      </c>
      <c r="Z291" s="125">
        <f t="shared" si="134"/>
        <v>1066.8043893523466</v>
      </c>
      <c r="AA291" s="125">
        <f t="shared" si="134"/>
        <v>1668.0120737899306</v>
      </c>
      <c r="AC291" s="71">
        <f t="shared" si="107"/>
        <v>0.66112682237323217</v>
      </c>
      <c r="AD291" s="71"/>
      <c r="AF291" s="73">
        <f t="shared" si="113"/>
        <v>1.2269337749925329</v>
      </c>
      <c r="AG291" s="73">
        <f t="shared" si="114"/>
        <v>0.70420914905435783</v>
      </c>
      <c r="AH291" s="73">
        <f>Wgted_Floorspace!U171</f>
        <v>1.0118207918176394</v>
      </c>
      <c r="AI291" s="73">
        <f t="shared" si="132"/>
        <v>1.1593820067974914</v>
      </c>
      <c r="AJ291" s="73">
        <f t="shared" si="116"/>
        <v>0.91873514482090046</v>
      </c>
      <c r="AK291" s="73">
        <f t="shared" si="133"/>
        <v>0.6534030805846367</v>
      </c>
      <c r="AL291" s="73">
        <f t="shared" si="129"/>
        <v>0.86401798963354248</v>
      </c>
      <c r="AM291" s="73">
        <f t="shared" si="130"/>
        <v>0.86401798963354248</v>
      </c>
      <c r="AN291" s="73"/>
      <c r="AO291" s="73">
        <f t="shared" si="131"/>
        <v>1.077756089586021</v>
      </c>
      <c r="AR291" s="53"/>
    </row>
    <row r="292" spans="1:44" x14ac:dyDescent="0.2">
      <c r="A292" s="75" t="s">
        <v>79</v>
      </c>
      <c r="B292" s="50">
        <f t="shared" si="121"/>
        <v>2000</v>
      </c>
      <c r="D292" s="79">
        <f>SEDS_CensusRgn!L48*National_Calibration!X39</f>
        <v>1548.4987951374148</v>
      </c>
      <c r="F292" s="327">
        <f t="shared" si="122"/>
        <v>26109.441163693893</v>
      </c>
      <c r="G292" s="327">
        <f t="shared" si="122"/>
        <v>7074.0309211872318</v>
      </c>
      <c r="H292" s="327">
        <f t="shared" si="122"/>
        <v>3834.2254908534965</v>
      </c>
      <c r="I292" s="327">
        <f t="shared" si="123"/>
        <v>37017.697575734623</v>
      </c>
      <c r="J292" s="83"/>
      <c r="K292" s="84">
        <f t="shared" si="124"/>
        <v>51.440698593664315</v>
      </c>
      <c r="L292" s="84">
        <f t="shared" si="124"/>
        <v>6.8947581403094818</v>
      </c>
      <c r="M292" s="84">
        <f t="shared" si="124"/>
        <v>4.1253673585401502</v>
      </c>
      <c r="N292" s="79">
        <f t="shared" si="125"/>
        <v>62.460824092513953</v>
      </c>
      <c r="P292" s="84">
        <f t="shared" si="126"/>
        <v>41.831310333910864</v>
      </c>
      <c r="R292" s="84">
        <f t="shared" si="127"/>
        <v>24.791520407157186</v>
      </c>
      <c r="T292" s="74">
        <f t="shared" si="128"/>
        <v>24.773977875895522</v>
      </c>
      <c r="V292" s="119">
        <f>Weather_Factors!FB59</f>
        <v>1.0007081031294023</v>
      </c>
      <c r="X292" s="125">
        <f t="shared" si="134"/>
        <v>1970.1953125367709</v>
      </c>
      <c r="Y292" s="125">
        <f t="shared" si="134"/>
        <v>974.65761983866719</v>
      </c>
      <c r="Z292" s="125">
        <f t="shared" si="134"/>
        <v>1075.9323801850387</v>
      </c>
      <c r="AA292" s="125">
        <f t="shared" si="134"/>
        <v>1687.3233124433295</v>
      </c>
      <c r="AC292" s="71">
        <f t="shared" si="107"/>
        <v>0.66553533348616756</v>
      </c>
      <c r="AD292" s="71"/>
      <c r="AF292" s="73">
        <f t="shared" si="113"/>
        <v>1.2475911299121434</v>
      </c>
      <c r="AG292" s="73">
        <f t="shared" si="114"/>
        <v>0.77890381428997535</v>
      </c>
      <c r="AH292" s="73">
        <f>Wgted_Floorspace!U172</f>
        <v>1.012800239888543</v>
      </c>
      <c r="AI292" s="73">
        <f t="shared" si="132"/>
        <v>1.1728046330335544</v>
      </c>
      <c r="AJ292" s="73">
        <f t="shared" si="116"/>
        <v>0.99790004082702122</v>
      </c>
      <c r="AK292" s="73">
        <f t="shared" si="133"/>
        <v>0.65712398879309974</v>
      </c>
      <c r="AL292" s="73">
        <f t="shared" si="129"/>
        <v>0.97175348976290854</v>
      </c>
      <c r="AM292" s="73">
        <f t="shared" si="130"/>
        <v>0.97175348976290865</v>
      </c>
      <c r="AN292" s="73"/>
      <c r="AO292" s="73">
        <f t="shared" si="131"/>
        <v>1.1853224468650754</v>
      </c>
      <c r="AR292" s="53"/>
    </row>
    <row r="293" spans="1:44" x14ac:dyDescent="0.2">
      <c r="A293" s="75" t="s">
        <v>79</v>
      </c>
      <c r="B293" s="50">
        <f t="shared" si="121"/>
        <v>2001</v>
      </c>
      <c r="D293" s="79">
        <f>SEDS_CensusRgn!L49*National_Calibration!X40</f>
        <v>1443.7648015054274</v>
      </c>
      <c r="F293" s="327">
        <f t="shared" si="122"/>
        <v>26574.291847453176</v>
      </c>
      <c r="G293" s="327">
        <f t="shared" si="122"/>
        <v>7117.391212486561</v>
      </c>
      <c r="H293" s="327">
        <f t="shared" si="122"/>
        <v>3912.2968156638667</v>
      </c>
      <c r="I293" s="327">
        <f t="shared" si="123"/>
        <v>37603.979875603603</v>
      </c>
      <c r="J293" s="83"/>
      <c r="K293" s="84">
        <f t="shared" si="124"/>
        <v>52.981931544028242</v>
      </c>
      <c r="L293" s="84">
        <f t="shared" si="124"/>
        <v>6.9942247230409924</v>
      </c>
      <c r="M293" s="84">
        <f t="shared" si="124"/>
        <v>4.2450658821936349</v>
      </c>
      <c r="N293" s="79">
        <f t="shared" si="125"/>
        <v>64.221222149262871</v>
      </c>
      <c r="P293" s="84">
        <f t="shared" si="126"/>
        <v>38.393936128077257</v>
      </c>
      <c r="R293" s="84">
        <f t="shared" si="127"/>
        <v>22.481116882980384</v>
      </c>
      <c r="T293" s="74">
        <f t="shared" si="128"/>
        <v>23.516903701070703</v>
      </c>
      <c r="V293" s="119">
        <f>Weather_Factors!FB60</f>
        <v>0.95595564657420606</v>
      </c>
      <c r="X293" s="125">
        <f t="shared" si="134"/>
        <v>1993.7288206272906</v>
      </c>
      <c r="Y293" s="125">
        <f t="shared" si="134"/>
        <v>982.69499515082316</v>
      </c>
      <c r="Z293" s="125">
        <f t="shared" si="134"/>
        <v>1085.0572137567485</v>
      </c>
      <c r="AA293" s="125">
        <f t="shared" si="134"/>
        <v>1707.8304573534724</v>
      </c>
      <c r="AC293" s="71">
        <f t="shared" si="107"/>
        <v>0.63176492792796679</v>
      </c>
      <c r="AF293" s="73">
        <f t="shared" si="113"/>
        <v>1.2673503436083646</v>
      </c>
      <c r="AG293" s="73">
        <f t="shared" si="114"/>
        <v>0.71489951084611858</v>
      </c>
      <c r="AH293" s="73">
        <f>Wgted_Floorspace!U173</f>
        <v>1.0135568710242855</v>
      </c>
      <c r="AI293" s="73">
        <f t="shared" si="132"/>
        <v>1.1870584955764001</v>
      </c>
      <c r="AJ293" s="73">
        <f t="shared" si="116"/>
        <v>0.95327316303530119</v>
      </c>
      <c r="AK293" s="73">
        <f t="shared" si="133"/>
        <v>0.62331473051878628</v>
      </c>
      <c r="AL293" s="73">
        <f t="shared" si="129"/>
        <v>0.90602814071627991</v>
      </c>
      <c r="AM293" s="73">
        <f t="shared" si="130"/>
        <v>0.90602814071628013</v>
      </c>
      <c r="AN293" s="73"/>
      <c r="AO293" s="73">
        <f t="shared" si="131"/>
        <v>1.1469318401172808</v>
      </c>
      <c r="AR293" s="53"/>
    </row>
    <row r="294" spans="1:44" x14ac:dyDescent="0.2">
      <c r="A294" s="75" t="s">
        <v>79</v>
      </c>
      <c r="B294" s="50">
        <f t="shared" si="121"/>
        <v>2002</v>
      </c>
      <c r="D294" s="79">
        <f>SEDS_CensusRgn!L50*National_Calibration!X41</f>
        <v>1441.4645275911446</v>
      </c>
      <c r="F294" s="327">
        <f t="shared" si="122"/>
        <v>26884.638904632597</v>
      </c>
      <c r="G294" s="327">
        <f t="shared" si="122"/>
        <v>7266.8762595064427</v>
      </c>
      <c r="H294" s="327">
        <f t="shared" si="122"/>
        <v>3853.3572476434338</v>
      </c>
      <c r="I294" s="327">
        <f t="shared" si="123"/>
        <v>38004.872411782475</v>
      </c>
      <c r="J294" s="83"/>
      <c r="K294" s="84">
        <f t="shared" si="124"/>
        <v>54.251039139064503</v>
      </c>
      <c r="L294" s="84">
        <f t="shared" si="124"/>
        <v>7.2053534146758791</v>
      </c>
      <c r="M294" s="84">
        <f t="shared" si="124"/>
        <v>4.1804118753377191</v>
      </c>
      <c r="N294" s="79">
        <f t="shared" si="125"/>
        <v>65.636804429078097</v>
      </c>
      <c r="P294" s="84">
        <f t="shared" si="126"/>
        <v>37.928413808968713</v>
      </c>
      <c r="R294" s="84">
        <f t="shared" si="127"/>
        <v>21.96122343446315</v>
      </c>
      <c r="T294" s="74">
        <f t="shared" si="128"/>
        <v>22.536899938497687</v>
      </c>
      <c r="V294" s="119">
        <f>Weather_Factors!FB61</f>
        <v>0.97445626924707762</v>
      </c>
      <c r="X294" s="125">
        <f t="shared" si="134"/>
        <v>2017.9195759894062</v>
      </c>
      <c r="Y294" s="125">
        <f t="shared" si="134"/>
        <v>991.53379765479292</v>
      </c>
      <c r="Z294" s="125">
        <f t="shared" si="134"/>
        <v>1084.8752416854938</v>
      </c>
      <c r="AA294" s="125">
        <f t="shared" si="134"/>
        <v>1727.0628807249732</v>
      </c>
      <c r="AC294" s="71">
        <f t="shared" si="107"/>
        <v>0.60543782235739418</v>
      </c>
      <c r="AF294" s="73">
        <f t="shared" si="113"/>
        <v>1.2808614478892695</v>
      </c>
      <c r="AG294" s="73">
        <f t="shared" si="114"/>
        <v>0.70623143167058255</v>
      </c>
      <c r="AH294" s="73">
        <f>Wgted_Floorspace!U174</f>
        <v>1.0121773005940624</v>
      </c>
      <c r="AI294" s="73">
        <f t="shared" si="132"/>
        <v>1.2004263398230945</v>
      </c>
      <c r="AJ294" s="73">
        <f t="shared" si="116"/>
        <v>0.97172187156763989</v>
      </c>
      <c r="AK294" s="73">
        <f t="shared" si="133"/>
        <v>0.59815392224470298</v>
      </c>
      <c r="AL294" s="73">
        <f t="shared" si="129"/>
        <v>0.90458461411449398</v>
      </c>
      <c r="AM294" s="73">
        <f t="shared" si="130"/>
        <v>0.90458461411449409</v>
      </c>
      <c r="AN294" s="73"/>
      <c r="AO294" s="73">
        <f t="shared" si="131"/>
        <v>1.1806851136581955</v>
      </c>
      <c r="AR294" s="53"/>
    </row>
    <row r="295" spans="1:44" x14ac:dyDescent="0.2">
      <c r="A295" s="75" t="s">
        <v>79</v>
      </c>
      <c r="B295" s="50">
        <f t="shared" si="121"/>
        <v>2003</v>
      </c>
      <c r="D295" s="79">
        <f>SEDS_CensusRgn!L51*National_Calibration!X42</f>
        <v>1483.7428909541595</v>
      </c>
      <c r="F295" s="327">
        <f t="shared" si="122"/>
        <v>27211.662474653498</v>
      </c>
      <c r="G295" s="327">
        <f t="shared" si="122"/>
        <v>7416.7122506193136</v>
      </c>
      <c r="H295" s="327">
        <f t="shared" si="122"/>
        <v>3782.3795619136172</v>
      </c>
      <c r="I295" s="327">
        <f t="shared" si="123"/>
        <v>38410.754287186428</v>
      </c>
      <c r="J295" s="83"/>
      <c r="K295" s="84">
        <f t="shared" si="124"/>
        <v>55.569592027070691</v>
      </c>
      <c r="L295" s="84">
        <f t="shared" si="124"/>
        <v>7.408114551097551</v>
      </c>
      <c r="M295" s="84">
        <f t="shared" si="124"/>
        <v>4.1027218892829032</v>
      </c>
      <c r="N295" s="79">
        <f t="shared" si="125"/>
        <v>67.080428467451142</v>
      </c>
      <c r="P295" s="84">
        <f t="shared" si="126"/>
        <v>38.628319555003536</v>
      </c>
      <c r="R295" s="84">
        <f t="shared" si="127"/>
        <v>22.118864247775388</v>
      </c>
      <c r="T295" s="74">
        <f t="shared" si="128"/>
        <v>22.237854457828764</v>
      </c>
      <c r="V295" s="119">
        <f>Weather_Factors!FB62</f>
        <v>0.99464920456786754</v>
      </c>
      <c r="X295" s="125">
        <f t="shared" si="134"/>
        <v>2042.1241105291306</v>
      </c>
      <c r="Y295" s="125">
        <f t="shared" si="134"/>
        <v>998.8407667398659</v>
      </c>
      <c r="Z295" s="125">
        <f t="shared" si="134"/>
        <v>1084.693331836643</v>
      </c>
      <c r="AA295" s="125">
        <f t="shared" si="134"/>
        <v>1746.3970628097957</v>
      </c>
      <c r="AC295" s="71">
        <f t="shared" si="107"/>
        <v>0.59740417775249732</v>
      </c>
      <c r="AF295" s="73">
        <f t="shared" si="113"/>
        <v>1.2945407056688782</v>
      </c>
      <c r="AG295" s="73">
        <f t="shared" si="114"/>
        <v>0.71926375723911862</v>
      </c>
      <c r="AH295" s="73">
        <f>Wgted_Floorspace!U175</f>
        <v>1.0107448509196255</v>
      </c>
      <c r="AI295" s="73">
        <f t="shared" si="132"/>
        <v>1.2138649133067734</v>
      </c>
      <c r="AJ295" s="73">
        <f t="shared" si="116"/>
        <v>0.99185814399115591</v>
      </c>
      <c r="AK295" s="73">
        <f t="shared" si="133"/>
        <v>0.59105339711495897</v>
      </c>
      <c r="AL295" s="73">
        <f t="shared" si="129"/>
        <v>0.93111621185837745</v>
      </c>
      <c r="AM295" s="73">
        <f t="shared" si="130"/>
        <v>0.93111621185837734</v>
      </c>
      <c r="AN295" s="73"/>
      <c r="AO295" s="73">
        <f t="shared" si="131"/>
        <v>1.2169184049190449</v>
      </c>
      <c r="AR295" s="53"/>
    </row>
    <row r="296" spans="1:44" x14ac:dyDescent="0.2">
      <c r="A296" s="75" t="s">
        <v>79</v>
      </c>
      <c r="B296" s="50">
        <f t="shared" si="121"/>
        <v>2004</v>
      </c>
      <c r="D296" s="79">
        <f>SEDS_CensusRgn!L52*National_Calibration!X43</f>
        <v>1421.8696847490389</v>
      </c>
      <c r="F296" s="327">
        <f t="shared" si="122"/>
        <v>27784.872342490889</v>
      </c>
      <c r="G296" s="327">
        <f t="shared" si="122"/>
        <v>7449.2905810223619</v>
      </c>
      <c r="H296" s="327">
        <f t="shared" si="122"/>
        <v>3902.108924194386</v>
      </c>
      <c r="I296" s="327">
        <f t="shared" si="123"/>
        <v>39136.271847707634</v>
      </c>
      <c r="J296" s="83"/>
      <c r="K296" s="84">
        <f t="shared" si="124"/>
        <v>57.478284864804031</v>
      </c>
      <c r="L296" s="84">
        <f t="shared" si="124"/>
        <v>7.5073410217541499</v>
      </c>
      <c r="M296" s="84">
        <f t="shared" si="124"/>
        <v>4.2324628489844409</v>
      </c>
      <c r="N296" s="79">
        <f t="shared" si="125"/>
        <v>69.218088735542622</v>
      </c>
      <c r="P296" s="84">
        <f t="shared" si="126"/>
        <v>36.331250209064649</v>
      </c>
      <c r="R296" s="84">
        <f t="shared" si="127"/>
        <v>20.541880175014519</v>
      </c>
      <c r="T296" s="74">
        <f t="shared" si="128"/>
        <v>21.46551108380017</v>
      </c>
      <c r="V296" s="119">
        <f>Weather_Factors!FB63</f>
        <v>0.95697139913511275</v>
      </c>
      <c r="X296" s="125">
        <f t="shared" si="134"/>
        <v>2068.6899027750278</v>
      </c>
      <c r="Y296" s="125">
        <f t="shared" si="134"/>
        <v>1007.7927475241302</v>
      </c>
      <c r="Z296" s="125">
        <f t="shared" si="134"/>
        <v>1084.6603544923489</v>
      </c>
      <c r="AA296" s="125">
        <f t="shared" si="134"/>
        <v>1768.6428846593624</v>
      </c>
      <c r="AC296" s="71">
        <f t="shared" si="107"/>
        <v>0.57665572114310948</v>
      </c>
      <c r="AF296" s="73">
        <f t="shared" si="113"/>
        <v>1.3189925039269927</v>
      </c>
      <c r="AG296" s="73">
        <f t="shared" si="114"/>
        <v>0.67649206156526942</v>
      </c>
      <c r="AH296" s="73">
        <f>Wgted_Floorspace!U176</f>
        <v>1.0120272967873112</v>
      </c>
      <c r="AI296" s="73">
        <f t="shared" si="132"/>
        <v>1.2293272747513215</v>
      </c>
      <c r="AJ296" s="73">
        <f t="shared" si="116"/>
        <v>0.95428606531802396</v>
      </c>
      <c r="AK296" s="73">
        <f t="shared" si="133"/>
        <v>0.56980253692139304</v>
      </c>
      <c r="AL296" s="73">
        <f t="shared" si="129"/>
        <v>0.89228795817070783</v>
      </c>
      <c r="AM296" s="73">
        <f t="shared" si="130"/>
        <v>0.89228795817070805</v>
      </c>
      <c r="AN296" s="73"/>
      <c r="AO296" s="73">
        <f t="shared" si="131"/>
        <v>1.1872394693437363</v>
      </c>
      <c r="AR296" s="53"/>
    </row>
    <row r="297" spans="1:44" x14ac:dyDescent="0.2">
      <c r="A297" s="75" t="s">
        <v>79</v>
      </c>
      <c r="B297" s="50">
        <f t="shared" si="121"/>
        <v>2005</v>
      </c>
      <c r="D297" s="79">
        <f>SEDS_CensusRgn!L53*National_Calibration!X44</f>
        <v>1420.6112446918187</v>
      </c>
      <c r="F297" s="327">
        <f t="shared" si="122"/>
        <v>28399.476604996838</v>
      </c>
      <c r="G297" s="327">
        <f t="shared" si="122"/>
        <v>7481.4364604227803</v>
      </c>
      <c r="H297" s="327">
        <f t="shared" si="122"/>
        <v>4020.3566528026113</v>
      </c>
      <c r="I297" s="327">
        <f t="shared" si="123"/>
        <v>39901.269718222233</v>
      </c>
      <c r="J297" s="83"/>
      <c r="K297" s="84">
        <f t="shared" si="124"/>
        <v>59.54612984488859</v>
      </c>
      <c r="L297" s="84">
        <f t="shared" si="124"/>
        <v>7.6034165650295824</v>
      </c>
      <c r="M297" s="84">
        <f t="shared" si="124"/>
        <v>4.3605889004624618</v>
      </c>
      <c r="N297" s="79">
        <f t="shared" si="125"/>
        <v>71.510135310380633</v>
      </c>
      <c r="P297" s="84">
        <f t="shared" si="126"/>
        <v>35.603158864968393</v>
      </c>
      <c r="R297" s="84">
        <f t="shared" si="127"/>
        <v>19.865872697986607</v>
      </c>
      <c r="T297" s="74">
        <f t="shared" si="128"/>
        <v>20.51290241954975</v>
      </c>
      <c r="V297" s="119">
        <f>Weather_Factors!FB64</f>
        <v>0.9684574270218097</v>
      </c>
      <c r="X297" s="125">
        <f t="shared" si="134"/>
        <v>2096.7333543890577</v>
      </c>
      <c r="Y297" s="125">
        <f t="shared" si="134"/>
        <v>1016.3043695220944</v>
      </c>
      <c r="Z297" s="125">
        <f t="shared" si="134"/>
        <v>1084.6273793701046</v>
      </c>
      <c r="AA297" s="125">
        <f t="shared" si="134"/>
        <v>1792.1769361069523</v>
      </c>
      <c r="AC297" s="71">
        <f t="shared" si="107"/>
        <v>0.55106456544660842</v>
      </c>
      <c r="AF297" s="73">
        <f t="shared" si="113"/>
        <v>1.3447748896548752</v>
      </c>
      <c r="AG297" s="73">
        <f t="shared" si="114"/>
        <v>0.66293491691593354</v>
      </c>
      <c r="AH297" s="73">
        <f>Wgted_Floorspace!U177</f>
        <v>1.0132946062890842</v>
      </c>
      <c r="AI297" s="73">
        <f t="shared" si="132"/>
        <v>1.2456850435133828</v>
      </c>
      <c r="AJ297" s="73">
        <f t="shared" si="116"/>
        <v>0.96573986254543887</v>
      </c>
      <c r="AK297" s="73">
        <f t="shared" si="133"/>
        <v>0.54383449988422672</v>
      </c>
      <c r="AL297" s="73">
        <f t="shared" si="129"/>
        <v>0.8914982297439884</v>
      </c>
      <c r="AM297" s="73">
        <f t="shared" si="130"/>
        <v>0.8914982297439884</v>
      </c>
      <c r="AN297" s="73"/>
      <c r="AO297" s="73">
        <f t="shared" si="131"/>
        <v>1.2190012164676225</v>
      </c>
      <c r="AR297" s="53"/>
    </row>
    <row r="298" spans="1:44" x14ac:dyDescent="0.2">
      <c r="A298" s="75" t="s">
        <v>79</v>
      </c>
      <c r="B298" s="50">
        <f t="shared" si="121"/>
        <v>2006</v>
      </c>
      <c r="D298" s="79">
        <f>SEDS_CensusRgn!L54*National_Calibration!X45</f>
        <v>1248.8096693782315</v>
      </c>
      <c r="F298" s="327">
        <f t="shared" si="122"/>
        <v>28855.455612390702</v>
      </c>
      <c r="G298" s="327">
        <f t="shared" si="122"/>
        <v>7514.1623075785919</v>
      </c>
      <c r="H298" s="327">
        <f t="shared" si="122"/>
        <v>4019.6138817047045</v>
      </c>
      <c r="I298" s="327">
        <f t="shared" si="123"/>
        <v>40389.231801673996</v>
      </c>
      <c r="J298" s="83"/>
      <c r="K298" s="84">
        <f t="shared" si="124"/>
        <v>61.278375971504481</v>
      </c>
      <c r="L298" s="84">
        <f t="shared" si="124"/>
        <v>7.7221335460461171</v>
      </c>
      <c r="M298" s="84">
        <f t="shared" si="124"/>
        <v>4.3851792843417234</v>
      </c>
      <c r="N298" s="79">
        <f t="shared" si="125"/>
        <v>73.385688801892314</v>
      </c>
      <c r="P298" s="84">
        <f t="shared" si="126"/>
        <v>30.919371665951633</v>
      </c>
      <c r="R298" s="84">
        <f t="shared" si="127"/>
        <v>17.017073625205654</v>
      </c>
      <c r="T298" s="74">
        <f t="shared" si="128"/>
        <v>18.727128170146845</v>
      </c>
      <c r="V298" s="119">
        <f>Weather_Factors!FB65</f>
        <v>0.90868570293296702</v>
      </c>
      <c r="X298" s="125">
        <f t="shared" si="134"/>
        <v>2123.6322446141239</v>
      </c>
      <c r="Y298" s="125">
        <f t="shared" si="134"/>
        <v>1027.6772353263877</v>
      </c>
      <c r="Z298" s="125">
        <f t="shared" si="134"/>
        <v>1090.945402567369</v>
      </c>
      <c r="AA298" s="125">
        <f t="shared" si="134"/>
        <v>1816.9617377781058</v>
      </c>
      <c r="AC298" s="71">
        <f t="shared" si="107"/>
        <v>0.50309100760454095</v>
      </c>
      <c r="AF298" s="73">
        <f t="shared" si="113"/>
        <v>1.36122046047414</v>
      </c>
      <c r="AG298" s="73">
        <f t="shared" si="114"/>
        <v>0.57572226004443083</v>
      </c>
      <c r="AH298" s="73">
        <f>Wgted_Floorspace!U178</f>
        <v>1.0134688388402713</v>
      </c>
      <c r="AI298" s="73">
        <f t="shared" si="132"/>
        <v>1.2629121688748259</v>
      </c>
      <c r="AJ298" s="73">
        <f t="shared" si="116"/>
        <v>0.90613586241589794</v>
      </c>
      <c r="AK298" s="73">
        <f t="shared" si="133"/>
        <v>0.49640500854494568</v>
      </c>
      <c r="AL298" s="73">
        <f t="shared" si="129"/>
        <v>0.7836849199228928</v>
      </c>
      <c r="AM298" s="73">
        <f t="shared" si="130"/>
        <v>0.78368491992289269</v>
      </c>
      <c r="AN298" s="73"/>
      <c r="AO298" s="73">
        <f t="shared" si="131"/>
        <v>1.1597833425008717</v>
      </c>
      <c r="AR298" s="53"/>
    </row>
    <row r="299" spans="1:44" x14ac:dyDescent="0.2">
      <c r="A299" s="75" t="s">
        <v>79</v>
      </c>
      <c r="B299" s="50">
        <f t="shared" si="121"/>
        <v>2007</v>
      </c>
      <c r="D299" s="79">
        <f>SEDS_CensusRgn!L55*National_Calibration!X46</f>
        <v>1331.3696662744271</v>
      </c>
      <c r="F299" s="327">
        <f t="shared" si="122"/>
        <v>29242.794504216828</v>
      </c>
      <c r="G299" s="327">
        <f t="shared" si="122"/>
        <v>7546.0026054558903</v>
      </c>
      <c r="H299" s="327">
        <f t="shared" si="122"/>
        <v>4014.795185225968</v>
      </c>
      <c r="I299" s="327">
        <f t="shared" si="123"/>
        <v>40803.592294898684</v>
      </c>
      <c r="J299" s="83"/>
      <c r="K299" s="84">
        <f t="shared" si="124"/>
        <v>62.616473607544989</v>
      </c>
      <c r="L299" s="84">
        <f t="shared" si="124"/>
        <v>7.824030661611415</v>
      </c>
      <c r="M299" s="84">
        <f t="shared" si="124"/>
        <v>4.405284998910421</v>
      </c>
      <c r="N299" s="79">
        <f t="shared" si="125"/>
        <v>74.845789268066824</v>
      </c>
      <c r="P299" s="84">
        <f t="shared" si="126"/>
        <v>32.628736623291786</v>
      </c>
      <c r="R299" s="84">
        <f t="shared" si="127"/>
        <v>17.788170574379393</v>
      </c>
      <c r="T299" s="74">
        <f t="shared" si="128"/>
        <v>18.925722616402204</v>
      </c>
      <c r="V299" s="119">
        <f>Weather_Factors!FB66</f>
        <v>0.93989386481671577</v>
      </c>
      <c r="X299" s="125">
        <f t="shared" si="134"/>
        <v>2141.2616225345928</v>
      </c>
      <c r="Y299" s="125">
        <f t="shared" si="134"/>
        <v>1036.8444156054898</v>
      </c>
      <c r="Z299" s="125">
        <f t="shared" si="134"/>
        <v>1097.262698511101</v>
      </c>
      <c r="AA299" s="125">
        <f t="shared" si="134"/>
        <v>1834.2941162419206</v>
      </c>
      <c r="AC299" s="71">
        <f t="shared" si="107"/>
        <v>0.50842610646025044</v>
      </c>
      <c r="AF299" s="73">
        <f t="shared" si="113"/>
        <v>1.3751854693695611</v>
      </c>
      <c r="AG299" s="73">
        <f t="shared" si="114"/>
        <v>0.6075508323425004</v>
      </c>
      <c r="AH299" s="73">
        <f>Wgted_Floorspace!U179</f>
        <v>1.0135516574336729</v>
      </c>
      <c r="AI299" s="73">
        <f t="shared" si="132"/>
        <v>1.2749593524904057</v>
      </c>
      <c r="AJ299" s="73">
        <f t="shared" si="116"/>
        <v>0.93725645184706208</v>
      </c>
      <c r="AK299" s="73">
        <f t="shared" si="133"/>
        <v>0.50162821276183645</v>
      </c>
      <c r="AL299" s="73">
        <f t="shared" si="129"/>
        <v>0.83549507654078892</v>
      </c>
      <c r="AM299" s="73">
        <f t="shared" si="130"/>
        <v>0.83549507654078892</v>
      </c>
      <c r="AN299" s="73"/>
      <c r="AO299" s="73">
        <f t="shared" si="131"/>
        <v>1.2111576200977237</v>
      </c>
      <c r="AR299" s="53"/>
    </row>
    <row r="300" spans="1:44" x14ac:dyDescent="0.2">
      <c r="A300" s="75" t="s">
        <v>79</v>
      </c>
      <c r="B300" s="50">
        <f t="shared" si="121"/>
        <v>2008</v>
      </c>
      <c r="D300" s="79">
        <f>SEDS_CensusRgn!L56*National_Calibration!X47</f>
        <v>1382.1029838111492</v>
      </c>
      <c r="F300" s="327">
        <f t="shared" si="122"/>
        <v>29635.964259004479</v>
      </c>
      <c r="G300" s="327">
        <f t="shared" si="122"/>
        <v>7561.3628904142697</v>
      </c>
      <c r="H300" s="327">
        <f t="shared" si="122"/>
        <v>3990.1520506245024</v>
      </c>
      <c r="I300" s="327">
        <f t="shared" si="123"/>
        <v>41187.47920004325</v>
      </c>
      <c r="J300" s="83"/>
      <c r="K300" s="84">
        <f t="shared" si="124"/>
        <v>63.865538879086898</v>
      </c>
      <c r="L300" s="84">
        <f t="shared" si="124"/>
        <v>7.8695890452961326</v>
      </c>
      <c r="M300" s="84">
        <f t="shared" si="124"/>
        <v>4.4035108473750002</v>
      </c>
      <c r="N300" s="79">
        <f t="shared" si="125"/>
        <v>76.138638771758039</v>
      </c>
      <c r="P300" s="84">
        <f t="shared" si="126"/>
        <v>33.556386811108801</v>
      </c>
      <c r="R300" s="84">
        <f t="shared" si="127"/>
        <v>18.152451975852898</v>
      </c>
      <c r="T300" s="74">
        <f t="shared" si="128"/>
        <v>18.449105231625026</v>
      </c>
      <c r="V300" s="119">
        <f>Weather_Factors!FB67</f>
        <v>0.98392045294079555</v>
      </c>
      <c r="X300" s="125">
        <f t="shared" si="134"/>
        <v>2155.0012113974744</v>
      </c>
      <c r="Y300" s="125">
        <f t="shared" si="134"/>
        <v>1040.7633067409856</v>
      </c>
      <c r="Z300" s="125">
        <f t="shared" si="134"/>
        <v>1103.594748146453</v>
      </c>
      <c r="AA300" s="125">
        <f t="shared" si="134"/>
        <v>1848.5870038795208</v>
      </c>
      <c r="AC300" s="71">
        <f t="shared" si="107"/>
        <v>0.49562211867467892</v>
      </c>
      <c r="AF300" s="73">
        <f t="shared" si="113"/>
        <v>1.3881234403702678</v>
      </c>
      <c r="AG300" s="73">
        <f t="shared" si="114"/>
        <v>0.62482378563633356</v>
      </c>
      <c r="AH300" s="73">
        <f>Wgted_Floorspace!U180</f>
        <v>1.0136149679228446</v>
      </c>
      <c r="AI300" s="73">
        <f t="shared" si="132"/>
        <v>1.2848938829489058</v>
      </c>
      <c r="AJ300" s="73">
        <f t="shared" si="116"/>
        <v>0.9811594980491497</v>
      </c>
      <c r="AK300" s="73">
        <f t="shared" si="133"/>
        <v>0.48896487755141882</v>
      </c>
      <c r="AL300" s="73">
        <f>AF300*AH300*AI300*AJ300*AK300</f>
        <v>0.86733254294268203</v>
      </c>
      <c r="AM300" s="73">
        <f>AF300*AG300</f>
        <v>0.86733254294268203</v>
      </c>
      <c r="AN300" s="73"/>
      <c r="AO300" s="73">
        <f>AH300*AI300*AJ300</f>
        <v>1.2778500344753863</v>
      </c>
      <c r="AR300" s="53"/>
    </row>
    <row r="301" spans="1:44" x14ac:dyDescent="0.2">
      <c r="A301" s="75" t="s">
        <v>79</v>
      </c>
      <c r="B301" s="50">
        <f t="shared" si="121"/>
        <v>2009</v>
      </c>
      <c r="D301" s="79">
        <f>SEDS_CensusRgn!L57*National_Calibration!X48</f>
        <v>1396.649601957268</v>
      </c>
      <c r="F301" s="327">
        <f t="shared" si="122"/>
        <v>29925.16511566292</v>
      </c>
      <c r="G301" s="327">
        <f t="shared" si="122"/>
        <v>7575.1979377197295</v>
      </c>
      <c r="H301" s="327">
        <f t="shared" si="122"/>
        <v>3960.737025277449</v>
      </c>
      <c r="I301" s="327">
        <f t="shared" si="123"/>
        <v>41461.1000786601</v>
      </c>
      <c r="J301" s="83"/>
      <c r="K301" s="84">
        <f t="shared" si="124"/>
        <v>64.84029650724537</v>
      </c>
      <c r="L301" s="84">
        <f t="shared" si="124"/>
        <v>7.9010907886944475</v>
      </c>
      <c r="M301" s="84">
        <f t="shared" si="124"/>
        <v>4.3961259803120241</v>
      </c>
      <c r="N301" s="79">
        <f t="shared" si="125"/>
        <v>77.137513276251838</v>
      </c>
      <c r="P301" s="84">
        <f t="shared" si="126"/>
        <v>33.685782560220083</v>
      </c>
      <c r="R301" s="84">
        <f t="shared" si="127"/>
        <v>18.105971305497757</v>
      </c>
      <c r="T301" s="74">
        <f t="shared" si="128"/>
        <v>18.188031425554776</v>
      </c>
      <c r="V301" s="119">
        <f>Weather_Factors!FB68</f>
        <v>0.9954882351950568</v>
      </c>
      <c r="X301" s="125">
        <f t="shared" si="134"/>
        <v>2166.748161844152</v>
      </c>
      <c r="Y301" s="125">
        <f t="shared" si="134"/>
        <v>1043.0210343880226</v>
      </c>
      <c r="Z301" s="125">
        <f t="shared" si="134"/>
        <v>1109.9262466192329</v>
      </c>
      <c r="AA301" s="125">
        <f t="shared" si="134"/>
        <v>1860.4791751764028</v>
      </c>
      <c r="AC301" s="71">
        <f t="shared" si="107"/>
        <v>0.48860855615928955</v>
      </c>
      <c r="AF301" s="73">
        <f t="shared" si="113"/>
        <v>1.3973451641261212</v>
      </c>
      <c r="AG301" s="73">
        <f t="shared" si="114"/>
        <v>0.62723314938160413</v>
      </c>
      <c r="AH301" s="73">
        <f>Wgted_Floorspace!U181</f>
        <v>1.013558828544509</v>
      </c>
      <c r="AI301" s="73">
        <f t="shared" si="132"/>
        <v>1.293159752027438</v>
      </c>
      <c r="AJ301" s="73">
        <f t="shared" si="116"/>
        <v>0.99269482023521649</v>
      </c>
      <c r="AK301" s="73">
        <f t="shared" si="133"/>
        <v>0.48207222156107238</v>
      </c>
      <c r="AL301" s="73">
        <f>AF301*AH301*AI301*AJ301*AK301</f>
        <v>0.87646120806798145</v>
      </c>
      <c r="AM301" s="73">
        <f>AF301*AG301</f>
        <v>0.87646120806798156</v>
      </c>
      <c r="AN301" s="73"/>
      <c r="AO301" s="73">
        <f>AH301*AI301*AJ301</f>
        <v>1.301118631873174</v>
      </c>
      <c r="AR301" s="53"/>
    </row>
    <row r="302" spans="1:44" x14ac:dyDescent="0.2">
      <c r="A302" s="75" t="s">
        <v>79</v>
      </c>
      <c r="B302" s="50">
        <f t="shared" si="121"/>
        <v>2010</v>
      </c>
      <c r="D302" s="79">
        <f>SEDS_CensusRgn!L58*National_Calibration!X49</f>
        <v>1515.1830929262719</v>
      </c>
      <c r="F302" s="327">
        <f t="shared" si="122"/>
        <v>30193.329832512605</v>
      </c>
      <c r="G302" s="327">
        <f t="shared" si="122"/>
        <v>7619.8494198395474</v>
      </c>
      <c r="H302" s="327">
        <f t="shared" si="122"/>
        <v>3991.3963850104242</v>
      </c>
      <c r="I302" s="327">
        <f t="shared" si="123"/>
        <v>41804.575637362577</v>
      </c>
      <c r="J302" s="83"/>
      <c r="K302" s="84">
        <f t="shared" si="124"/>
        <v>65.642023579892594</v>
      </c>
      <c r="L302" s="84">
        <f t="shared" si="124"/>
        <v>7.9087660751854401</v>
      </c>
      <c r="M302" s="84">
        <f t="shared" si="124"/>
        <v>4.4428872223672951</v>
      </c>
      <c r="N302" s="79">
        <f t="shared" si="125"/>
        <v>77.993676877445324</v>
      </c>
      <c r="P302" s="84">
        <f t="shared" si="126"/>
        <v>36.244431855255733</v>
      </c>
      <c r="R302" s="84">
        <f t="shared" si="127"/>
        <v>19.426999131059578</v>
      </c>
      <c r="T302" s="74">
        <f t="shared" si="128"/>
        <v>18.039686623183023</v>
      </c>
      <c r="V302" s="119">
        <f>Weather_Factors!FB69</f>
        <v>1.0769033596234261</v>
      </c>
      <c r="X302" s="125">
        <f t="shared" ref="X302:AA304" si="135">X76</f>
        <v>2174.0571160590684</v>
      </c>
      <c r="Y302" s="125">
        <f t="shared" si="135"/>
        <v>1037.9163208387886</v>
      </c>
      <c r="Z302" s="125">
        <f t="shared" si="135"/>
        <v>1113.1160109911489</v>
      </c>
      <c r="AA302" s="125">
        <f t="shared" si="135"/>
        <v>1865.6732113251967</v>
      </c>
      <c r="AC302" s="71">
        <f t="shared" si="107"/>
        <v>0.48462337832422392</v>
      </c>
      <c r="AF302" s="73">
        <f t="shared" si="113"/>
        <v>1.4089211693463843</v>
      </c>
      <c r="AG302" s="73">
        <f t="shared" si="114"/>
        <v>0.67487549382229528</v>
      </c>
      <c r="AH302" s="73">
        <f>Wgted_Floorspace!U182</f>
        <v>1.0136952362380371</v>
      </c>
      <c r="AI302" s="73">
        <f t="shared" si="132"/>
        <v>1.2967699609391066</v>
      </c>
      <c r="AJ302" s="73">
        <f t="shared" si="116"/>
        <v>1.0738814876929308</v>
      </c>
      <c r="AK302" s="73">
        <f t="shared" si="133"/>
        <v>0.4780760143677189</v>
      </c>
      <c r="AL302" s="73">
        <f>AF302*AH302*AI302*AJ302*AK302</f>
        <v>0.95084636991932681</v>
      </c>
      <c r="AM302" s="73">
        <f>AF302*AG302</f>
        <v>0.95084636991932681</v>
      </c>
      <c r="AN302" s="73"/>
      <c r="AO302" s="73">
        <f>AH302*AI302*AJ302</f>
        <v>1.4116489293336629</v>
      </c>
      <c r="AR302" s="53"/>
    </row>
    <row r="303" spans="1:44" x14ac:dyDescent="0.2">
      <c r="A303" s="75" t="s">
        <v>79</v>
      </c>
      <c r="B303" s="50">
        <f t="shared" si="121"/>
        <v>2011</v>
      </c>
      <c r="D303" s="79">
        <f>SEDS_CensusRgn!L59*National_Calibration!X50</f>
        <v>1370.9773070795359</v>
      </c>
      <c r="F303" s="327">
        <f t="shared" si="122"/>
        <v>30472.301859247407</v>
      </c>
      <c r="G303" s="327">
        <f t="shared" si="122"/>
        <v>7655.4883451985625</v>
      </c>
      <c r="H303" s="327">
        <f t="shared" si="122"/>
        <v>4021.3943022810627</v>
      </c>
      <c r="I303" s="327">
        <f>SUM(F303:H303)</f>
        <v>42149.184506727033</v>
      </c>
      <c r="J303" s="83"/>
      <c r="K303" s="84">
        <f t="shared" si="124"/>
        <v>66.457283613445057</v>
      </c>
      <c r="L303" s="84">
        <f t="shared" si="124"/>
        <v>7.8977938101874816</v>
      </c>
      <c r="M303" s="84">
        <f t="shared" si="124"/>
        <v>4.4942366047568116</v>
      </c>
      <c r="N303" s="79">
        <f>SUM(K303:M303)</f>
        <v>78.849314028389344</v>
      </c>
      <c r="P303" s="84">
        <f t="shared" si="126"/>
        <v>32.526781315560854</v>
      </c>
      <c r="R303" s="84">
        <f>D303/N303</f>
        <v>17.387307980712698</v>
      </c>
      <c r="T303" s="74">
        <f>R303/V303</f>
        <v>18.196440081383351</v>
      </c>
      <c r="V303" s="119">
        <f>Weather_Factors!FB70</f>
        <v>0.95553349462577186</v>
      </c>
      <c r="X303" s="125">
        <f t="shared" si="135"/>
        <v>2180.9078920395809</v>
      </c>
      <c r="Y303" s="125">
        <f t="shared" si="135"/>
        <v>1031.651209441249</v>
      </c>
      <c r="Z303" s="125">
        <f t="shared" si="135"/>
        <v>1117.5816811118318</v>
      </c>
      <c r="AA303" s="125">
        <f t="shared" si="135"/>
        <v>1870.7198004223533</v>
      </c>
      <c r="AC303" s="71">
        <f t="shared" si="107"/>
        <v>0.4888344487304816</v>
      </c>
      <c r="AF303" s="73">
        <f t="shared" si="113"/>
        <v>1.4205353700358938</v>
      </c>
      <c r="AG303" s="73">
        <f t="shared" si="114"/>
        <v>0.60565241277484094</v>
      </c>
      <c r="AH303" s="73">
        <f>Wgted_Floorspace!U183</f>
        <v>1.013900384487493</v>
      </c>
      <c r="AI303" s="73">
        <f>AA303/AA$230</f>
        <v>1.3002776841066312</v>
      </c>
      <c r="AJ303" s="73">
        <f t="shared" si="116"/>
        <v>0.95285219567702728</v>
      </c>
      <c r="AK303" s="73">
        <f>AG303/(AH303*AI303*AJ303)</f>
        <v>0.48213261993936224</v>
      </c>
      <c r="AL303" s="73">
        <f>AF303*AH303*AI303*AJ303*AK303</f>
        <v>0.86035067429424039</v>
      </c>
      <c r="AM303" s="73">
        <f>AF303*AG303</f>
        <v>0.86035067429424061</v>
      </c>
      <c r="AN303" s="73"/>
      <c r="AO303" s="73">
        <f>AH303*AI303*AJ303</f>
        <v>1.2561946396636963</v>
      </c>
      <c r="AR303" s="53"/>
    </row>
    <row r="304" spans="1:44" hidden="1" x14ac:dyDescent="0.2">
      <c r="A304" s="75" t="s">
        <v>79</v>
      </c>
      <c r="B304" s="50">
        <f t="shared" si="121"/>
        <v>2012</v>
      </c>
      <c r="D304" s="79">
        <f>SEDS_CensusRgn!L60*National_Calibration!X51</f>
        <v>1219.8589318413517</v>
      </c>
      <c r="F304" s="327">
        <f t="shared" si="122"/>
        <v>30807.497179699127</v>
      </c>
      <c r="G304" s="327">
        <f t="shared" si="122"/>
        <v>7739.6987169957456</v>
      </c>
      <c r="H304" s="327">
        <f t="shared" si="122"/>
        <v>4065.6296396061539</v>
      </c>
      <c r="I304" s="327">
        <f>SUM(F304:H304)</f>
        <v>42612.825536301025</v>
      </c>
      <c r="J304" s="83"/>
      <c r="K304" s="84">
        <f t="shared" si="124"/>
        <v>67.188313733192942</v>
      </c>
      <c r="L304" s="84">
        <f t="shared" si="124"/>
        <v>7.9846695420995433</v>
      </c>
      <c r="M304" s="84">
        <f t="shared" si="124"/>
        <v>4.5436732074091362</v>
      </c>
      <c r="N304" s="79">
        <f>SUM(K304:M304)</f>
        <v>79.716656482701623</v>
      </c>
      <c r="P304" s="84">
        <f t="shared" ref="P304" si="136">D304/I304*1000</f>
        <v>28.6265676234536</v>
      </c>
      <c r="R304" s="84">
        <f>D304/N304</f>
        <v>15.30243471897318</v>
      </c>
      <c r="T304" s="74">
        <f>R304/V304</f>
        <v>18.06801961068777</v>
      </c>
      <c r="V304" s="119">
        <f>Weather_Factors!FB71</f>
        <v>0.84693480794770315</v>
      </c>
      <c r="X304" s="571">
        <f t="shared" si="135"/>
        <v>2186.3885128239908</v>
      </c>
      <c r="Y304" s="571">
        <f t="shared" si="135"/>
        <v>1031.651209441249</v>
      </c>
      <c r="Z304" s="571">
        <f t="shared" si="135"/>
        <v>1121.1542172083782</v>
      </c>
      <c r="AA304" s="571">
        <f t="shared" si="135"/>
        <v>1874.7570717000785</v>
      </c>
      <c r="AC304" s="71"/>
      <c r="AF304" s="73"/>
      <c r="AG304" s="73"/>
      <c r="AH304" s="572">
        <f>AH303</f>
        <v>1.013900384487493</v>
      </c>
      <c r="AI304" s="73"/>
      <c r="AJ304" s="73"/>
      <c r="AK304" s="73"/>
      <c r="AL304" s="73"/>
      <c r="AM304" s="73"/>
      <c r="AN304" s="73"/>
      <c r="AO304" s="73"/>
      <c r="AR304" s="53"/>
    </row>
    <row r="305" spans="1:44" hidden="1" x14ac:dyDescent="0.2">
      <c r="A305" s="50"/>
      <c r="B305" s="50"/>
      <c r="D305" s="578"/>
      <c r="AR305" s="53"/>
    </row>
    <row r="306" spans="1:44" hidden="1" x14ac:dyDescent="0.2">
      <c r="A306" s="18" t="s">
        <v>168</v>
      </c>
      <c r="B306" s="91">
        <f>Base_year</f>
        <v>1985</v>
      </c>
      <c r="D306" s="79"/>
      <c r="F306" s="69"/>
      <c r="G306" s="69"/>
      <c r="H306" s="69"/>
      <c r="I306" s="74">
        <f>INDEX(I241:I302,base_row,1)</f>
        <v>29671.337578635594</v>
      </c>
      <c r="K306" s="84"/>
      <c r="L306" s="84"/>
      <c r="M306" s="84"/>
      <c r="N306" s="79"/>
      <c r="P306" s="74">
        <f>INDEX(P241:P302,base_row,1)</f>
        <v>53.705360747325386</v>
      </c>
      <c r="R306" s="74">
        <f>R277</f>
        <v>37.328883823690468</v>
      </c>
      <c r="T306" s="74">
        <f>INDEX(T241:T302,base_row,1)</f>
        <v>37.224136164380553</v>
      </c>
      <c r="V306" s="71">
        <f>INDEX(V241:V302,base_row,1)</f>
        <v>1.0028139715277031</v>
      </c>
      <c r="AR306" s="53"/>
    </row>
    <row r="307" spans="1:44" hidden="1" x14ac:dyDescent="0.2">
      <c r="A307" s="18" t="s">
        <v>169</v>
      </c>
      <c r="B307" s="91">
        <f>Base_year2</f>
        <v>1996</v>
      </c>
      <c r="D307" s="79"/>
      <c r="F307" s="69"/>
      <c r="G307" s="69"/>
      <c r="H307" s="69"/>
      <c r="I307" s="69"/>
      <c r="K307" s="84"/>
      <c r="L307" s="84"/>
      <c r="M307" s="84"/>
      <c r="N307" s="79"/>
      <c r="AR307" s="53"/>
    </row>
    <row r="308" spans="1:44" x14ac:dyDescent="0.2">
      <c r="D308" s="83"/>
      <c r="AR308" s="53"/>
    </row>
    <row r="309" spans="1:44" x14ac:dyDescent="0.2">
      <c r="D309" s="83"/>
      <c r="AR309" s="53"/>
    </row>
    <row r="310" spans="1:44" x14ac:dyDescent="0.2">
      <c r="D310" s="83"/>
      <c r="AR310" s="53"/>
    </row>
    <row r="311" spans="1:44" x14ac:dyDescent="0.2">
      <c r="D311" s="83"/>
      <c r="AR311" s="53"/>
    </row>
    <row r="312" spans="1:44" x14ac:dyDescent="0.2">
      <c r="AR312" s="53"/>
    </row>
    <row r="313" spans="1:44" x14ac:dyDescent="0.2">
      <c r="AR313" s="53"/>
    </row>
    <row r="314" spans="1:44" x14ac:dyDescent="0.2">
      <c r="AR314" s="53"/>
    </row>
    <row r="315" spans="1:44" x14ac:dyDescent="0.2">
      <c r="AR315" s="53"/>
    </row>
    <row r="316" spans="1:44" x14ac:dyDescent="0.2">
      <c r="AR316" s="53"/>
    </row>
    <row r="317" spans="1:44" x14ac:dyDescent="0.2">
      <c r="AR317" s="53"/>
    </row>
    <row r="318" spans="1:44" x14ac:dyDescent="0.2">
      <c r="AR318" s="53"/>
    </row>
    <row r="319" spans="1:44" x14ac:dyDescent="0.2">
      <c r="AR319" s="53"/>
    </row>
    <row r="320" spans="1:44" x14ac:dyDescent="0.2">
      <c r="AR320" s="53"/>
    </row>
    <row r="321" spans="44:44" x14ac:dyDescent="0.2">
      <c r="AR321" s="53"/>
    </row>
    <row r="322" spans="44:44" x14ac:dyDescent="0.2">
      <c r="AR322" s="53"/>
    </row>
    <row r="323" spans="44:44" x14ac:dyDescent="0.2">
      <c r="AR323" s="53"/>
    </row>
    <row r="324" spans="44:44" x14ac:dyDescent="0.2">
      <c r="AR324" s="53"/>
    </row>
    <row r="325" spans="44:44" x14ac:dyDescent="0.2">
      <c r="AR325" s="53"/>
    </row>
    <row r="326" spans="44:44" x14ac:dyDescent="0.2">
      <c r="AR326" s="53"/>
    </row>
    <row r="327" spans="44:44" x14ac:dyDescent="0.2">
      <c r="AR327" s="53"/>
    </row>
    <row r="328" spans="44:44" x14ac:dyDescent="0.2">
      <c r="AR328" s="53"/>
    </row>
    <row r="329" spans="44:44" x14ac:dyDescent="0.2">
      <c r="AR329" s="53"/>
    </row>
    <row r="330" spans="44:44" x14ac:dyDescent="0.2">
      <c r="AR330" s="53"/>
    </row>
    <row r="331" spans="44:44" x14ac:dyDescent="0.2">
      <c r="AR331" s="53"/>
    </row>
    <row r="332" spans="44:44" x14ac:dyDescent="0.2">
      <c r="AR332" s="53"/>
    </row>
    <row r="333" spans="44:44" x14ac:dyDescent="0.2">
      <c r="AR333" s="53"/>
    </row>
    <row r="334" spans="44:44" x14ac:dyDescent="0.2">
      <c r="AR334" s="53"/>
    </row>
    <row r="335" spans="44:44" x14ac:dyDescent="0.2">
      <c r="AR335" s="53"/>
    </row>
    <row r="336" spans="44:44" x14ac:dyDescent="0.2">
      <c r="AR336" s="53"/>
    </row>
    <row r="337" spans="44:44" x14ac:dyDescent="0.2">
      <c r="AR337" s="53"/>
    </row>
    <row r="338" spans="44:44" x14ac:dyDescent="0.2">
      <c r="AR338" s="53"/>
    </row>
    <row r="339" spans="44:44" x14ac:dyDescent="0.2">
      <c r="AR339" s="53"/>
    </row>
    <row r="340" spans="44:44" x14ac:dyDescent="0.2">
      <c r="AR340" s="53"/>
    </row>
    <row r="341" spans="44:44" x14ac:dyDescent="0.2">
      <c r="AR341" s="53"/>
    </row>
    <row r="342" spans="44:44" x14ac:dyDescent="0.2">
      <c r="AR342" s="53"/>
    </row>
    <row r="343" spans="44:44" x14ac:dyDescent="0.2">
      <c r="AR343" s="53"/>
    </row>
    <row r="344" spans="44:44" x14ac:dyDescent="0.2">
      <c r="AR344" s="53"/>
    </row>
    <row r="345" spans="44:44" x14ac:dyDescent="0.2">
      <c r="AR345" s="53"/>
    </row>
    <row r="346" spans="44:44" x14ac:dyDescent="0.2">
      <c r="AR346" s="53"/>
    </row>
    <row r="347" spans="44:44" x14ac:dyDescent="0.2">
      <c r="AR347" s="53"/>
    </row>
    <row r="348" spans="44:44" x14ac:dyDescent="0.2">
      <c r="AR348" s="53"/>
    </row>
    <row r="349" spans="44:44" x14ac:dyDescent="0.2">
      <c r="AR349" s="53"/>
    </row>
    <row r="350" spans="44:44" x14ac:dyDescent="0.2">
      <c r="AR350" s="53"/>
    </row>
    <row r="351" spans="44:44" x14ac:dyDescent="0.2">
      <c r="AR351" s="53"/>
    </row>
    <row r="352" spans="44:44" x14ac:dyDescent="0.2">
      <c r="AR352" s="53"/>
    </row>
    <row r="353" spans="44:44" x14ac:dyDescent="0.2">
      <c r="AR353" s="53"/>
    </row>
    <row r="354" spans="44:44" x14ac:dyDescent="0.2">
      <c r="AR354" s="53"/>
    </row>
    <row r="355" spans="44:44" x14ac:dyDescent="0.2">
      <c r="AR355" s="53"/>
    </row>
    <row r="356" spans="44:44" x14ac:dyDescent="0.2">
      <c r="AR356" s="53"/>
    </row>
    <row r="357" spans="44:44" x14ac:dyDescent="0.2">
      <c r="AR357" s="53"/>
    </row>
    <row r="358" spans="44:44" x14ac:dyDescent="0.2">
      <c r="AR358" s="53"/>
    </row>
    <row r="359" spans="44:44" x14ac:dyDescent="0.2">
      <c r="AR359" s="53"/>
    </row>
    <row r="360" spans="44:44" x14ac:dyDescent="0.2">
      <c r="AR360" s="53"/>
    </row>
    <row r="361" spans="44:44" x14ac:dyDescent="0.2">
      <c r="AR361" s="53"/>
    </row>
    <row r="362" spans="44:44" x14ac:dyDescent="0.2">
      <c r="AR362" s="53"/>
    </row>
    <row r="363" spans="44:44" x14ac:dyDescent="0.2">
      <c r="AR363" s="53"/>
    </row>
    <row r="364" spans="44:44" x14ac:dyDescent="0.2">
      <c r="AR364" s="53"/>
    </row>
    <row r="365" spans="44:44" x14ac:dyDescent="0.2">
      <c r="AR365" s="53"/>
    </row>
    <row r="366" spans="44:44" x14ac:dyDescent="0.2">
      <c r="AR366" s="53"/>
    </row>
    <row r="367" spans="44:44" x14ac:dyDescent="0.2">
      <c r="AR367" s="53"/>
    </row>
    <row r="368" spans="44:44" x14ac:dyDescent="0.2">
      <c r="AR368" s="53"/>
    </row>
    <row r="369" spans="44:44" x14ac:dyDescent="0.2">
      <c r="AR369" s="53"/>
    </row>
    <row r="370" spans="44:44" x14ac:dyDescent="0.2">
      <c r="AR370" s="53"/>
    </row>
    <row r="371" spans="44:44" x14ac:dyDescent="0.2">
      <c r="AR371" s="53"/>
    </row>
    <row r="372" spans="44:44" x14ac:dyDescent="0.2">
      <c r="AR372" s="53"/>
    </row>
    <row r="373" spans="44:44" x14ac:dyDescent="0.2">
      <c r="AR373" s="53"/>
    </row>
    <row r="374" spans="44:44" x14ac:dyDescent="0.2">
      <c r="AR374" s="53"/>
    </row>
    <row r="375" spans="44:44" x14ac:dyDescent="0.2">
      <c r="AR375" s="53"/>
    </row>
    <row r="376" spans="44:44" x14ac:dyDescent="0.2">
      <c r="AR376" s="53"/>
    </row>
    <row r="377" spans="44:44" x14ac:dyDescent="0.2">
      <c r="AR377" s="53"/>
    </row>
    <row r="378" spans="44:44" x14ac:dyDescent="0.2">
      <c r="AR378" s="53"/>
    </row>
    <row r="379" spans="44:44" x14ac:dyDescent="0.2">
      <c r="AR379" s="53"/>
    </row>
    <row r="380" spans="44:44" x14ac:dyDescent="0.2">
      <c r="AR380" s="53"/>
    </row>
    <row r="381" spans="44:44" x14ac:dyDescent="0.2">
      <c r="AR381" s="53"/>
    </row>
    <row r="382" spans="44:44" x14ac:dyDescent="0.2">
      <c r="AR382" s="53"/>
    </row>
    <row r="383" spans="44:44" x14ac:dyDescent="0.2">
      <c r="AR383" s="53"/>
    </row>
    <row r="384" spans="44:44" x14ac:dyDescent="0.2">
      <c r="AR384" s="53"/>
    </row>
    <row r="385" spans="44:44" x14ac:dyDescent="0.2">
      <c r="AR385" s="53"/>
    </row>
    <row r="386" spans="44:44" x14ac:dyDescent="0.2">
      <c r="AR386" s="53"/>
    </row>
    <row r="387" spans="44:44" x14ac:dyDescent="0.2">
      <c r="AR387" s="53"/>
    </row>
    <row r="388" spans="44:44" x14ac:dyDescent="0.2">
      <c r="AR388" s="53"/>
    </row>
    <row r="389" spans="44:44" x14ac:dyDescent="0.2">
      <c r="AR389" s="53"/>
    </row>
    <row r="390" spans="44:44" x14ac:dyDescent="0.2">
      <c r="AR390" s="53"/>
    </row>
    <row r="391" spans="44:44" x14ac:dyDescent="0.2">
      <c r="AR391" s="53"/>
    </row>
    <row r="392" spans="44:44" x14ac:dyDescent="0.2">
      <c r="AR392" s="53"/>
    </row>
    <row r="393" spans="44:44" x14ac:dyDescent="0.2">
      <c r="AR393" s="53"/>
    </row>
    <row r="394" spans="44:44" x14ac:dyDescent="0.2">
      <c r="AR394" s="53"/>
    </row>
    <row r="395" spans="44:44" x14ac:dyDescent="0.2">
      <c r="AR395" s="53"/>
    </row>
    <row r="396" spans="44:44" x14ac:dyDescent="0.2">
      <c r="AR396" s="53"/>
    </row>
    <row r="397" spans="44:44" x14ac:dyDescent="0.2">
      <c r="AR397" s="53"/>
    </row>
    <row r="398" spans="44:44" x14ac:dyDescent="0.2">
      <c r="AR398" s="53"/>
    </row>
    <row r="399" spans="44:44" x14ac:dyDescent="0.2">
      <c r="AR399" s="53"/>
    </row>
    <row r="400" spans="44:44" x14ac:dyDescent="0.2">
      <c r="AR400" s="53"/>
    </row>
    <row r="401" spans="44:44" x14ac:dyDescent="0.2">
      <c r="AR401" s="53"/>
    </row>
    <row r="402" spans="44:44" x14ac:dyDescent="0.2">
      <c r="AR402" s="53"/>
    </row>
    <row r="403" spans="44:44" x14ac:dyDescent="0.2">
      <c r="AR403" s="53"/>
    </row>
    <row r="404" spans="44:44" x14ac:dyDescent="0.2">
      <c r="AR404" s="53"/>
    </row>
    <row r="405" spans="44:44" x14ac:dyDescent="0.2">
      <c r="AR405" s="53"/>
    </row>
    <row r="406" spans="44:44" x14ac:dyDescent="0.2">
      <c r="AR406" s="53"/>
    </row>
    <row r="407" spans="44:44" x14ac:dyDescent="0.2">
      <c r="AR407" s="53"/>
    </row>
    <row r="408" spans="44:44" x14ac:dyDescent="0.2">
      <c r="AR408" s="53"/>
    </row>
    <row r="409" spans="44:44" x14ac:dyDescent="0.2">
      <c r="AR409" s="53"/>
    </row>
    <row r="410" spans="44:44" x14ac:dyDescent="0.2">
      <c r="AR410" s="53"/>
    </row>
    <row r="411" spans="44:44" x14ac:dyDescent="0.2">
      <c r="AR411" s="53"/>
    </row>
    <row r="412" spans="44:44" x14ac:dyDescent="0.2">
      <c r="AR412" s="53"/>
    </row>
    <row r="413" spans="44:44" x14ac:dyDescent="0.2">
      <c r="AR413" s="53"/>
    </row>
    <row r="414" spans="44:44" x14ac:dyDescent="0.2">
      <c r="AR414" s="53"/>
    </row>
    <row r="415" spans="44:44" x14ac:dyDescent="0.2">
      <c r="AR415" s="53"/>
    </row>
    <row r="416" spans="44:44" x14ac:dyDescent="0.2">
      <c r="AR416" s="53"/>
    </row>
    <row r="417" spans="44:44" x14ac:dyDescent="0.2">
      <c r="AR417" s="53"/>
    </row>
    <row r="418" spans="44:44" x14ac:dyDescent="0.2">
      <c r="AR418" s="53"/>
    </row>
    <row r="419" spans="44:44" x14ac:dyDescent="0.2">
      <c r="AR419" s="53"/>
    </row>
    <row r="420" spans="44:44" x14ac:dyDescent="0.2">
      <c r="AR420" s="53"/>
    </row>
    <row r="421" spans="44:44" x14ac:dyDescent="0.2">
      <c r="AR421" s="53"/>
    </row>
    <row r="422" spans="44:44" x14ac:dyDescent="0.2">
      <c r="AR422" s="53"/>
    </row>
    <row r="423" spans="44:44" x14ac:dyDescent="0.2">
      <c r="AR423" s="53"/>
    </row>
    <row r="424" spans="44:44" x14ac:dyDescent="0.2">
      <c r="AR424" s="53"/>
    </row>
    <row r="425" spans="44:44" x14ac:dyDescent="0.2">
      <c r="AR425" s="53"/>
    </row>
    <row r="426" spans="44:44" x14ac:dyDescent="0.2">
      <c r="AR426" s="53"/>
    </row>
    <row r="427" spans="44:44" x14ac:dyDescent="0.2">
      <c r="AR427" s="53"/>
    </row>
    <row r="428" spans="44:44" x14ac:dyDescent="0.2">
      <c r="AR428" s="53"/>
    </row>
    <row r="429" spans="44:44" x14ac:dyDescent="0.2">
      <c r="AR429" s="53"/>
    </row>
    <row r="430" spans="44:44" x14ac:dyDescent="0.2">
      <c r="AR430" s="53"/>
    </row>
    <row r="431" spans="44:44" x14ac:dyDescent="0.2">
      <c r="AR431" s="53"/>
    </row>
    <row r="432" spans="44:44" x14ac:dyDescent="0.2">
      <c r="AR432" s="53"/>
    </row>
    <row r="433" spans="44:44" x14ac:dyDescent="0.2">
      <c r="AR433" s="53"/>
    </row>
    <row r="434" spans="44:44" x14ac:dyDescent="0.2">
      <c r="AR434" s="53"/>
    </row>
    <row r="435" spans="44:44" x14ac:dyDescent="0.2">
      <c r="AR435" s="53"/>
    </row>
    <row r="436" spans="44:44" x14ac:dyDescent="0.2">
      <c r="AR436" s="53"/>
    </row>
    <row r="437" spans="44:44" x14ac:dyDescent="0.2">
      <c r="AR437" s="53"/>
    </row>
    <row r="438" spans="44:44" x14ac:dyDescent="0.2">
      <c r="AR438" s="53"/>
    </row>
    <row r="439" spans="44:44" x14ac:dyDescent="0.2">
      <c r="AR439" s="53"/>
    </row>
    <row r="440" spans="44:44" x14ac:dyDescent="0.2">
      <c r="AR440" s="53"/>
    </row>
    <row r="441" spans="44:44" x14ac:dyDescent="0.2">
      <c r="AR441" s="53"/>
    </row>
    <row r="442" spans="44:44" x14ac:dyDescent="0.2">
      <c r="AR442" s="53"/>
    </row>
    <row r="443" spans="44:44" x14ac:dyDescent="0.2">
      <c r="AR443" s="53"/>
    </row>
    <row r="444" spans="44:44" x14ac:dyDescent="0.2">
      <c r="AR444" s="53"/>
    </row>
    <row r="445" spans="44:44" x14ac:dyDescent="0.2">
      <c r="AR445" s="53"/>
    </row>
    <row r="446" spans="44:44" x14ac:dyDescent="0.2">
      <c r="AR446" s="53"/>
    </row>
    <row r="447" spans="44:44" x14ac:dyDescent="0.2">
      <c r="AR447" s="53"/>
    </row>
    <row r="448" spans="44:44" x14ac:dyDescent="0.2">
      <c r="AR448" s="53"/>
    </row>
    <row r="449" spans="44:44" x14ac:dyDescent="0.2">
      <c r="AR449" s="53"/>
    </row>
    <row r="450" spans="44:44" x14ac:dyDescent="0.2">
      <c r="AR450" s="53"/>
    </row>
    <row r="451" spans="44:44" x14ac:dyDescent="0.2">
      <c r="AR451" s="53"/>
    </row>
    <row r="452" spans="44:44" x14ac:dyDescent="0.2">
      <c r="AR452" s="53"/>
    </row>
    <row r="453" spans="44:44" x14ac:dyDescent="0.2">
      <c r="AR453" s="53"/>
    </row>
    <row r="454" spans="44:44" x14ac:dyDescent="0.2">
      <c r="AR454" s="53"/>
    </row>
    <row r="455" spans="44:44" x14ac:dyDescent="0.2">
      <c r="AR455" s="53"/>
    </row>
    <row r="456" spans="44:44" x14ac:dyDescent="0.2">
      <c r="AR456" s="53"/>
    </row>
    <row r="457" spans="44:44" x14ac:dyDescent="0.2">
      <c r="AR457" s="53"/>
    </row>
    <row r="458" spans="44:44" x14ac:dyDescent="0.2">
      <c r="AR458" s="53"/>
    </row>
    <row r="459" spans="44:44" x14ac:dyDescent="0.2">
      <c r="AR459" s="53"/>
    </row>
    <row r="460" spans="44:44" x14ac:dyDescent="0.2">
      <c r="AR460" s="53"/>
    </row>
    <row r="461" spans="44:44" x14ac:dyDescent="0.2">
      <c r="AR461" s="53"/>
    </row>
    <row r="462" spans="44:44" x14ac:dyDescent="0.2">
      <c r="AR462" s="53"/>
    </row>
    <row r="463" spans="44:44" x14ac:dyDescent="0.2">
      <c r="AR463" s="53"/>
    </row>
    <row r="464" spans="44:44" x14ac:dyDescent="0.2">
      <c r="AR464" s="53"/>
    </row>
    <row r="465" spans="44:44" x14ac:dyDescent="0.2">
      <c r="AR465" s="53"/>
    </row>
    <row r="466" spans="44:44" x14ac:dyDescent="0.2">
      <c r="AR466" s="53"/>
    </row>
    <row r="467" spans="44:44" x14ac:dyDescent="0.2">
      <c r="AR467" s="53"/>
    </row>
    <row r="468" spans="44:44" x14ac:dyDescent="0.2">
      <c r="AR468" s="53"/>
    </row>
    <row r="469" spans="44:44" x14ac:dyDescent="0.2">
      <c r="AR469" s="53"/>
    </row>
    <row r="470" spans="44:44" x14ac:dyDescent="0.2">
      <c r="AR470" s="53"/>
    </row>
    <row r="471" spans="44:44" x14ac:dyDescent="0.2">
      <c r="AR471" s="53"/>
    </row>
    <row r="472" spans="44:44" x14ac:dyDescent="0.2">
      <c r="AR472" s="53"/>
    </row>
    <row r="473" spans="44:44" x14ac:dyDescent="0.2">
      <c r="AR473" s="53"/>
    </row>
    <row r="474" spans="44:44" x14ac:dyDescent="0.2">
      <c r="AR474" s="53"/>
    </row>
    <row r="475" spans="44:44" x14ac:dyDescent="0.2">
      <c r="AR475" s="53"/>
    </row>
    <row r="476" spans="44:44" x14ac:dyDescent="0.2">
      <c r="AR476" s="53"/>
    </row>
    <row r="477" spans="44:44" x14ac:dyDescent="0.2">
      <c r="AR477" s="53"/>
    </row>
    <row r="478" spans="44:44" x14ac:dyDescent="0.2">
      <c r="AR478" s="53"/>
    </row>
    <row r="479" spans="44:44" x14ac:dyDescent="0.2">
      <c r="AR479" s="53"/>
    </row>
    <row r="480" spans="44:44" x14ac:dyDescent="0.2">
      <c r="AR480" s="53"/>
    </row>
    <row r="481" spans="44:44" x14ac:dyDescent="0.2">
      <c r="AR481" s="53"/>
    </row>
    <row r="482" spans="44:44" x14ac:dyDescent="0.2">
      <c r="AR482" s="53"/>
    </row>
    <row r="483" spans="44:44" x14ac:dyDescent="0.2">
      <c r="AR483" s="53"/>
    </row>
    <row r="484" spans="44:44" x14ac:dyDescent="0.2">
      <c r="AR484" s="53"/>
    </row>
    <row r="485" spans="44:44" x14ac:dyDescent="0.2">
      <c r="AR485" s="53"/>
    </row>
    <row r="486" spans="44:44" x14ac:dyDescent="0.2">
      <c r="AR486" s="53"/>
    </row>
    <row r="487" spans="44:44" x14ac:dyDescent="0.2">
      <c r="AR487" s="53"/>
    </row>
    <row r="488" spans="44:44" x14ac:dyDescent="0.2">
      <c r="AR488" s="53"/>
    </row>
    <row r="489" spans="44:44" x14ac:dyDescent="0.2">
      <c r="AR489" s="53"/>
    </row>
    <row r="490" spans="44:44" x14ac:dyDescent="0.2">
      <c r="AR490" s="53"/>
    </row>
    <row r="491" spans="44:44" x14ac:dyDescent="0.2">
      <c r="AR491" s="53"/>
    </row>
    <row r="492" spans="44:44" x14ac:dyDescent="0.2">
      <c r="AR492" s="53"/>
    </row>
    <row r="493" spans="44:44" x14ac:dyDescent="0.2">
      <c r="AR493" s="53"/>
    </row>
    <row r="494" spans="44:44" x14ac:dyDescent="0.2">
      <c r="AR494" s="53"/>
    </row>
    <row r="495" spans="44:44" x14ac:dyDescent="0.2">
      <c r="AR495" s="53"/>
    </row>
    <row r="496" spans="44:44" x14ac:dyDescent="0.2">
      <c r="AR496" s="53"/>
    </row>
    <row r="497" spans="44:44" x14ac:dyDescent="0.2">
      <c r="AR497" s="53"/>
    </row>
    <row r="498" spans="44:44" x14ac:dyDescent="0.2">
      <c r="AR498" s="53"/>
    </row>
    <row r="499" spans="44:44" x14ac:dyDescent="0.2">
      <c r="AR499" s="53"/>
    </row>
    <row r="500" spans="44:44" x14ac:dyDescent="0.2">
      <c r="AR500" s="53"/>
    </row>
    <row r="501" spans="44:44" x14ac:dyDescent="0.2">
      <c r="AR501" s="53"/>
    </row>
    <row r="502" spans="44:44" x14ac:dyDescent="0.2">
      <c r="AR502" s="53"/>
    </row>
    <row r="503" spans="44:44" x14ac:dyDescent="0.2">
      <c r="AR503" s="53"/>
    </row>
    <row r="504" spans="44:44" x14ac:dyDescent="0.2">
      <c r="AR504" s="53"/>
    </row>
    <row r="505" spans="44:44" x14ac:dyDescent="0.2">
      <c r="AR505" s="53"/>
    </row>
    <row r="506" spans="44:44" x14ac:dyDescent="0.2">
      <c r="AR506" s="53"/>
    </row>
    <row r="507" spans="44:44" x14ac:dyDescent="0.2">
      <c r="AR507" s="53"/>
    </row>
    <row r="508" spans="44:44" x14ac:dyDescent="0.2">
      <c r="AR508" s="53"/>
    </row>
    <row r="509" spans="44:44" x14ac:dyDescent="0.2">
      <c r="AR509" s="53"/>
    </row>
    <row r="510" spans="44:44" x14ac:dyDescent="0.2">
      <c r="AR510" s="53"/>
    </row>
    <row r="511" spans="44:44" x14ac:dyDescent="0.2">
      <c r="AR511" s="53"/>
    </row>
    <row r="512" spans="44:44" x14ac:dyDescent="0.2">
      <c r="AR512" s="53"/>
    </row>
    <row r="513" spans="44:44" x14ac:dyDescent="0.2">
      <c r="AR513" s="53"/>
    </row>
    <row r="514" spans="44:44" x14ac:dyDescent="0.2">
      <c r="AR514" s="53"/>
    </row>
    <row r="515" spans="44:44" x14ac:dyDescent="0.2">
      <c r="AR515" s="53"/>
    </row>
    <row r="516" spans="44:44" x14ac:dyDescent="0.2">
      <c r="AR516" s="53"/>
    </row>
    <row r="517" spans="44:44" x14ac:dyDescent="0.2">
      <c r="AR517" s="53"/>
    </row>
    <row r="518" spans="44:44" x14ac:dyDescent="0.2">
      <c r="AR518" s="53"/>
    </row>
    <row r="519" spans="44:44" x14ac:dyDescent="0.2">
      <c r="AR519" s="53"/>
    </row>
    <row r="520" spans="44:44" x14ac:dyDescent="0.2">
      <c r="AR520" s="53"/>
    </row>
    <row r="521" spans="44:44" x14ac:dyDescent="0.2">
      <c r="AR521" s="53"/>
    </row>
    <row r="522" spans="44:44" x14ac:dyDescent="0.2">
      <c r="AR522" s="53"/>
    </row>
    <row r="523" spans="44:44" x14ac:dyDescent="0.2">
      <c r="AR523" s="53"/>
    </row>
    <row r="524" spans="44:44" x14ac:dyDescent="0.2">
      <c r="AR524" s="53"/>
    </row>
    <row r="525" spans="44:44" x14ac:dyDescent="0.2">
      <c r="AR525" s="53"/>
    </row>
    <row r="526" spans="44:44" x14ac:dyDescent="0.2">
      <c r="AR526" s="53"/>
    </row>
    <row r="527" spans="44:44" x14ac:dyDescent="0.2">
      <c r="AR527" s="53"/>
    </row>
    <row r="528" spans="44:44" x14ac:dyDescent="0.2">
      <c r="AR528" s="53"/>
    </row>
    <row r="529" spans="44:44" x14ac:dyDescent="0.2">
      <c r="AR529" s="53"/>
    </row>
    <row r="530" spans="44:44" x14ac:dyDescent="0.2">
      <c r="AR530" s="53"/>
    </row>
    <row r="531" spans="44:44" x14ac:dyDescent="0.2">
      <c r="AR531" s="53"/>
    </row>
    <row r="532" spans="44:44" x14ac:dyDescent="0.2">
      <c r="AR532" s="53"/>
    </row>
    <row r="533" spans="44:44" x14ac:dyDescent="0.2">
      <c r="AR533" s="53"/>
    </row>
    <row r="534" spans="44:44" x14ac:dyDescent="0.2">
      <c r="AR534" s="53"/>
    </row>
    <row r="535" spans="44:44" x14ac:dyDescent="0.2">
      <c r="AR535" s="53"/>
    </row>
    <row r="536" spans="44:44" x14ac:dyDescent="0.2">
      <c r="AR536" s="53"/>
    </row>
    <row r="537" spans="44:44" x14ac:dyDescent="0.2">
      <c r="AR537" s="53"/>
    </row>
    <row r="538" spans="44:44" x14ac:dyDescent="0.2">
      <c r="AR538" s="53"/>
    </row>
    <row r="539" spans="44:44" x14ac:dyDescent="0.2">
      <c r="AR539" s="53"/>
    </row>
    <row r="540" spans="44:44" x14ac:dyDescent="0.2">
      <c r="AR540" s="53"/>
    </row>
    <row r="541" spans="44:44" x14ac:dyDescent="0.2">
      <c r="AR541" s="53"/>
    </row>
    <row r="542" spans="44:44" x14ac:dyDescent="0.2">
      <c r="AR542" s="53"/>
    </row>
    <row r="543" spans="44:44" x14ac:dyDescent="0.2">
      <c r="AR543" s="53"/>
    </row>
    <row r="544" spans="44:44" x14ac:dyDescent="0.2">
      <c r="AR544" s="53"/>
    </row>
    <row r="545" spans="44:44" x14ac:dyDescent="0.2">
      <c r="AR545" s="53"/>
    </row>
    <row r="546" spans="44:44" x14ac:dyDescent="0.2">
      <c r="AR546" s="53"/>
    </row>
    <row r="547" spans="44:44" x14ac:dyDescent="0.2">
      <c r="AR547" s="53"/>
    </row>
    <row r="548" spans="44:44" x14ac:dyDescent="0.2">
      <c r="AR548" s="53"/>
    </row>
    <row r="549" spans="44:44" x14ac:dyDescent="0.2">
      <c r="AR549" s="53"/>
    </row>
    <row r="550" spans="44:44" x14ac:dyDescent="0.2">
      <c r="AR550" s="53"/>
    </row>
    <row r="551" spans="44:44" x14ac:dyDescent="0.2">
      <c r="AR551" s="53"/>
    </row>
    <row r="552" spans="44:44" x14ac:dyDescent="0.2">
      <c r="AR552" s="53"/>
    </row>
    <row r="553" spans="44:44" x14ac:dyDescent="0.2">
      <c r="AR553" s="53"/>
    </row>
    <row r="554" spans="44:44" x14ac:dyDescent="0.2">
      <c r="AR554" s="53"/>
    </row>
    <row r="555" spans="44:44" x14ac:dyDescent="0.2">
      <c r="AR555" s="53"/>
    </row>
    <row r="556" spans="44:44" x14ac:dyDescent="0.2">
      <c r="AR556" s="53"/>
    </row>
    <row r="557" spans="44:44" x14ac:dyDescent="0.2">
      <c r="AR557" s="53"/>
    </row>
    <row r="558" spans="44:44" x14ac:dyDescent="0.2">
      <c r="AR558" s="53"/>
    </row>
    <row r="559" spans="44:44" x14ac:dyDescent="0.2">
      <c r="AR559" s="53"/>
    </row>
    <row r="560" spans="44:44" x14ac:dyDescent="0.2">
      <c r="AR560" s="53"/>
    </row>
    <row r="561" spans="44:44" x14ac:dyDescent="0.2">
      <c r="AR561" s="53"/>
    </row>
    <row r="562" spans="44:44" x14ac:dyDescent="0.2">
      <c r="AR562" s="53"/>
    </row>
    <row r="563" spans="44:44" x14ac:dyDescent="0.2">
      <c r="AR563" s="53"/>
    </row>
    <row r="564" spans="44:44" x14ac:dyDescent="0.2">
      <c r="AR564" s="53"/>
    </row>
    <row r="565" spans="44:44" x14ac:dyDescent="0.2">
      <c r="AR565" s="53"/>
    </row>
    <row r="566" spans="44:44" x14ac:dyDescent="0.2">
      <c r="AR566" s="53"/>
    </row>
    <row r="567" spans="44:44" x14ac:dyDescent="0.2">
      <c r="AR567" s="53"/>
    </row>
    <row r="568" spans="44:44" x14ac:dyDescent="0.2">
      <c r="AR568" s="53"/>
    </row>
    <row r="569" spans="44:44" x14ac:dyDescent="0.2">
      <c r="AR569" s="53"/>
    </row>
    <row r="570" spans="44:44" x14ac:dyDescent="0.2">
      <c r="AR570" s="53"/>
    </row>
    <row r="571" spans="44:44" x14ac:dyDescent="0.2">
      <c r="AR571" s="53"/>
    </row>
    <row r="572" spans="44:44" x14ac:dyDescent="0.2">
      <c r="AR572" s="53"/>
    </row>
    <row r="573" spans="44:44" x14ac:dyDescent="0.2">
      <c r="AR573" s="53"/>
    </row>
    <row r="574" spans="44:44" x14ac:dyDescent="0.2">
      <c r="AR574" s="53"/>
    </row>
    <row r="575" spans="44:44" x14ac:dyDescent="0.2">
      <c r="AR575" s="53"/>
    </row>
    <row r="576" spans="44:44" x14ac:dyDescent="0.2">
      <c r="AR576" s="53"/>
    </row>
    <row r="577" spans="44:44" x14ac:dyDescent="0.2">
      <c r="AR577" s="53"/>
    </row>
    <row r="578" spans="44:44" x14ac:dyDescent="0.2">
      <c r="AR578" s="53"/>
    </row>
    <row r="579" spans="44:44" x14ac:dyDescent="0.2">
      <c r="AR579" s="53"/>
    </row>
    <row r="580" spans="44:44" x14ac:dyDescent="0.2">
      <c r="AR580" s="53"/>
    </row>
    <row r="581" spans="44:44" x14ac:dyDescent="0.2">
      <c r="AR581" s="53"/>
    </row>
    <row r="582" spans="44:44" x14ac:dyDescent="0.2">
      <c r="AR582" s="53"/>
    </row>
    <row r="583" spans="44:44" x14ac:dyDescent="0.2">
      <c r="AR583" s="53"/>
    </row>
    <row r="584" spans="44:44" x14ac:dyDescent="0.2">
      <c r="AR584" s="53"/>
    </row>
    <row r="585" spans="44:44" x14ac:dyDescent="0.2">
      <c r="AR585" s="53"/>
    </row>
    <row r="586" spans="44:44" x14ac:dyDescent="0.2">
      <c r="AR586" s="53"/>
    </row>
    <row r="587" spans="44:44" x14ac:dyDescent="0.2">
      <c r="AR587" s="53"/>
    </row>
    <row r="588" spans="44:44" x14ac:dyDescent="0.2">
      <c r="AR588" s="53"/>
    </row>
    <row r="589" spans="44:44" x14ac:dyDescent="0.2">
      <c r="AR589" s="53"/>
    </row>
    <row r="590" spans="44:44" x14ac:dyDescent="0.2">
      <c r="AR590" s="53"/>
    </row>
    <row r="591" spans="44:44" x14ac:dyDescent="0.2">
      <c r="AR591" s="53"/>
    </row>
    <row r="592" spans="44:44" x14ac:dyDescent="0.2">
      <c r="AR592" s="53"/>
    </row>
    <row r="593" spans="44:44" x14ac:dyDescent="0.2">
      <c r="AR593" s="53"/>
    </row>
    <row r="594" spans="44:44" x14ac:dyDescent="0.2">
      <c r="AR594" s="53"/>
    </row>
    <row r="595" spans="44:44" x14ac:dyDescent="0.2">
      <c r="AR595" s="53"/>
    </row>
    <row r="596" spans="44:44" x14ac:dyDescent="0.2">
      <c r="AR596" s="53"/>
    </row>
    <row r="597" spans="44:44" x14ac:dyDescent="0.2">
      <c r="AR597" s="53"/>
    </row>
    <row r="598" spans="44:44" x14ac:dyDescent="0.2">
      <c r="AR598" s="53"/>
    </row>
    <row r="599" spans="44:44" x14ac:dyDescent="0.2">
      <c r="AR599" s="53"/>
    </row>
    <row r="600" spans="44:44" x14ac:dyDescent="0.2">
      <c r="AR600" s="53"/>
    </row>
    <row r="601" spans="44:44" x14ac:dyDescent="0.2">
      <c r="AR601" s="53"/>
    </row>
    <row r="602" spans="44:44" x14ac:dyDescent="0.2">
      <c r="AR602" s="53"/>
    </row>
    <row r="603" spans="44:44" x14ac:dyDescent="0.2">
      <c r="AR603" s="53"/>
    </row>
    <row r="604" spans="44:44" x14ac:dyDescent="0.2">
      <c r="AR604" s="53"/>
    </row>
    <row r="605" spans="44:44" x14ac:dyDescent="0.2">
      <c r="AR605" s="53"/>
    </row>
    <row r="606" spans="44:44" x14ac:dyDescent="0.2">
      <c r="AR606" s="53"/>
    </row>
    <row r="607" spans="44:44" x14ac:dyDescent="0.2">
      <c r="AR607" s="53"/>
    </row>
    <row r="608" spans="44:44" x14ac:dyDescent="0.2">
      <c r="AR608" s="53"/>
    </row>
    <row r="609" spans="44:44" x14ac:dyDescent="0.2">
      <c r="AR609" s="53"/>
    </row>
    <row r="610" spans="44:44" x14ac:dyDescent="0.2">
      <c r="AR610" s="53"/>
    </row>
    <row r="611" spans="44:44" x14ac:dyDescent="0.2">
      <c r="AR611" s="53"/>
    </row>
    <row r="612" spans="44:44" x14ac:dyDescent="0.2">
      <c r="AR612" s="53"/>
    </row>
    <row r="613" spans="44:44" x14ac:dyDescent="0.2">
      <c r="AR613" s="53"/>
    </row>
    <row r="614" spans="44:44" x14ac:dyDescent="0.2">
      <c r="AR614" s="53"/>
    </row>
    <row r="615" spans="44:44" x14ac:dyDescent="0.2">
      <c r="AR615" s="53"/>
    </row>
    <row r="616" spans="44:44" x14ac:dyDescent="0.2">
      <c r="AR616" s="53"/>
    </row>
    <row r="617" spans="44:44" x14ac:dyDescent="0.2">
      <c r="AR617" s="53"/>
    </row>
    <row r="618" spans="44:44" x14ac:dyDescent="0.2">
      <c r="AR618" s="53"/>
    </row>
    <row r="619" spans="44:44" x14ac:dyDescent="0.2">
      <c r="AR619" s="53"/>
    </row>
    <row r="620" spans="44:44" x14ac:dyDescent="0.2">
      <c r="AR620" s="53"/>
    </row>
    <row r="621" spans="44:44" x14ac:dyDescent="0.2">
      <c r="AR621" s="53"/>
    </row>
    <row r="622" spans="44:44" x14ac:dyDescent="0.2">
      <c r="AR622" s="53"/>
    </row>
    <row r="623" spans="44:44" x14ac:dyDescent="0.2">
      <c r="AR623" s="53"/>
    </row>
    <row r="624" spans="44:44" x14ac:dyDescent="0.2">
      <c r="AR624" s="53"/>
    </row>
    <row r="625" spans="44:44" x14ac:dyDescent="0.2">
      <c r="AR625" s="53"/>
    </row>
    <row r="626" spans="44:44" x14ac:dyDescent="0.2">
      <c r="AR626" s="53"/>
    </row>
    <row r="627" spans="44:44" x14ac:dyDescent="0.2">
      <c r="AR627" s="53"/>
    </row>
    <row r="628" spans="44:44" x14ac:dyDescent="0.2">
      <c r="AR628" s="53"/>
    </row>
    <row r="629" spans="44:44" x14ac:dyDescent="0.2">
      <c r="AR629" s="53"/>
    </row>
    <row r="630" spans="44:44" x14ac:dyDescent="0.2">
      <c r="AR630" s="53"/>
    </row>
    <row r="631" spans="44:44" x14ac:dyDescent="0.2">
      <c r="AR631" s="53"/>
    </row>
    <row r="632" spans="44:44" x14ac:dyDescent="0.2">
      <c r="AR632" s="53"/>
    </row>
    <row r="633" spans="44:44" x14ac:dyDescent="0.2">
      <c r="AR633" s="53"/>
    </row>
    <row r="634" spans="44:44" x14ac:dyDescent="0.2">
      <c r="AR634" s="53"/>
    </row>
    <row r="635" spans="44:44" x14ac:dyDescent="0.2">
      <c r="AR635" s="53"/>
    </row>
    <row r="636" spans="44:44" x14ac:dyDescent="0.2">
      <c r="AR636" s="53"/>
    </row>
    <row r="637" spans="44:44" x14ac:dyDescent="0.2">
      <c r="AR637" s="53"/>
    </row>
    <row r="638" spans="44:44" x14ac:dyDescent="0.2">
      <c r="AR638" s="53"/>
    </row>
    <row r="639" spans="44:44" x14ac:dyDescent="0.2">
      <c r="AR639" s="53"/>
    </row>
    <row r="640" spans="44:44" x14ac:dyDescent="0.2">
      <c r="AR640" s="53"/>
    </row>
    <row r="641" spans="44:44" x14ac:dyDescent="0.2">
      <c r="AR641" s="53"/>
    </row>
    <row r="642" spans="44:44" x14ac:dyDescent="0.2">
      <c r="AR642" s="53"/>
    </row>
    <row r="643" spans="44:44" x14ac:dyDescent="0.2">
      <c r="AR643" s="53"/>
    </row>
    <row r="644" spans="44:44" x14ac:dyDescent="0.2">
      <c r="AR644" s="53"/>
    </row>
    <row r="645" spans="44:44" x14ac:dyDescent="0.2">
      <c r="AR645" s="53"/>
    </row>
    <row r="646" spans="44:44" x14ac:dyDescent="0.2">
      <c r="AR646" s="53"/>
    </row>
    <row r="647" spans="44:44" x14ac:dyDescent="0.2">
      <c r="AR647" s="53"/>
    </row>
    <row r="648" spans="44:44" x14ac:dyDescent="0.2">
      <c r="AR648" s="53"/>
    </row>
    <row r="649" spans="44:44" x14ac:dyDescent="0.2">
      <c r="AR649" s="53"/>
    </row>
    <row r="650" spans="44:44" x14ac:dyDescent="0.2">
      <c r="AR650" s="53"/>
    </row>
    <row r="651" spans="44:44" x14ac:dyDescent="0.2">
      <c r="AR651" s="53"/>
    </row>
    <row r="652" spans="44:44" x14ac:dyDescent="0.2">
      <c r="AR652" s="53"/>
    </row>
    <row r="653" spans="44:44" x14ac:dyDescent="0.2">
      <c r="AR653" s="53"/>
    </row>
    <row r="654" spans="44:44" x14ac:dyDescent="0.2">
      <c r="AR654" s="53"/>
    </row>
    <row r="655" spans="44:44" x14ac:dyDescent="0.2">
      <c r="AR655" s="53"/>
    </row>
    <row r="656" spans="44:44" x14ac:dyDescent="0.2">
      <c r="AR656" s="53"/>
    </row>
    <row r="657" spans="44:44" x14ac:dyDescent="0.2">
      <c r="AR657" s="53"/>
    </row>
    <row r="658" spans="44:44" x14ac:dyDescent="0.2">
      <c r="AR658" s="53"/>
    </row>
    <row r="659" spans="44:44" x14ac:dyDescent="0.2">
      <c r="AR659" s="53"/>
    </row>
    <row r="660" spans="44:44" x14ac:dyDescent="0.2">
      <c r="AR660" s="53"/>
    </row>
    <row r="661" spans="44:44" x14ac:dyDescent="0.2">
      <c r="AR661" s="53"/>
    </row>
    <row r="662" spans="44:44" x14ac:dyDescent="0.2">
      <c r="AR662" s="53"/>
    </row>
    <row r="663" spans="44:44" x14ac:dyDescent="0.2">
      <c r="AR663" s="53"/>
    </row>
    <row r="664" spans="44:44" x14ac:dyDescent="0.2">
      <c r="AR664" s="53"/>
    </row>
    <row r="665" spans="44:44" x14ac:dyDescent="0.2">
      <c r="AR665" s="53"/>
    </row>
    <row r="666" spans="44:44" x14ac:dyDescent="0.2">
      <c r="AR666" s="53"/>
    </row>
    <row r="667" spans="44:44" x14ac:dyDescent="0.2">
      <c r="AR667" s="53"/>
    </row>
    <row r="668" spans="44:44" x14ac:dyDescent="0.2">
      <c r="AR668" s="53"/>
    </row>
    <row r="669" spans="44:44" x14ac:dyDescent="0.2">
      <c r="AR669" s="53"/>
    </row>
    <row r="670" spans="44:44" x14ac:dyDescent="0.2">
      <c r="AR670" s="53"/>
    </row>
    <row r="671" spans="44:44" x14ac:dyDescent="0.2">
      <c r="AR671" s="53"/>
    </row>
    <row r="672" spans="44:44" x14ac:dyDescent="0.2">
      <c r="AR672" s="53"/>
    </row>
    <row r="673" spans="44:44" x14ac:dyDescent="0.2">
      <c r="AR673" s="53"/>
    </row>
    <row r="674" spans="44:44" x14ac:dyDescent="0.2">
      <c r="AR674" s="53"/>
    </row>
    <row r="675" spans="44:44" x14ac:dyDescent="0.2">
      <c r="AR675" s="53"/>
    </row>
    <row r="676" spans="44:44" x14ac:dyDescent="0.2">
      <c r="AR676" s="53"/>
    </row>
    <row r="677" spans="44:44" x14ac:dyDescent="0.2">
      <c r="AR677" s="53"/>
    </row>
    <row r="678" spans="44:44" x14ac:dyDescent="0.2">
      <c r="AR678" s="53"/>
    </row>
    <row r="679" spans="44:44" x14ac:dyDescent="0.2">
      <c r="AR679" s="53"/>
    </row>
    <row r="680" spans="44:44" x14ac:dyDescent="0.2">
      <c r="AR680" s="53"/>
    </row>
    <row r="681" spans="44:44" x14ac:dyDescent="0.2">
      <c r="AR681" s="53"/>
    </row>
    <row r="682" spans="44:44" x14ac:dyDescent="0.2">
      <c r="AR682" s="53"/>
    </row>
    <row r="683" spans="44:44" x14ac:dyDescent="0.2">
      <c r="AR683" s="53"/>
    </row>
    <row r="684" spans="44:44" x14ac:dyDescent="0.2">
      <c r="AR684" s="53"/>
    </row>
    <row r="685" spans="44:44" x14ac:dyDescent="0.2">
      <c r="AR685" s="53"/>
    </row>
    <row r="686" spans="44:44" x14ac:dyDescent="0.2">
      <c r="AR686" s="53"/>
    </row>
    <row r="687" spans="44:44" x14ac:dyDescent="0.2">
      <c r="AR687" s="53"/>
    </row>
    <row r="688" spans="44:44" x14ac:dyDescent="0.2">
      <c r="AR688" s="53"/>
    </row>
    <row r="689" spans="44:44" x14ac:dyDescent="0.2">
      <c r="AR689" s="53"/>
    </row>
    <row r="690" spans="44:44" x14ac:dyDescent="0.2">
      <c r="AR690" s="53"/>
    </row>
    <row r="691" spans="44:44" x14ac:dyDescent="0.2">
      <c r="AR691" s="53"/>
    </row>
    <row r="692" spans="44:44" x14ac:dyDescent="0.2">
      <c r="AR692" s="53"/>
    </row>
    <row r="693" spans="44:44" x14ac:dyDescent="0.2">
      <c r="AR693" s="53"/>
    </row>
    <row r="694" spans="44:44" x14ac:dyDescent="0.2">
      <c r="AR694" s="53"/>
    </row>
    <row r="695" spans="44:44" x14ac:dyDescent="0.2">
      <c r="AR695" s="53"/>
    </row>
    <row r="696" spans="44:44" x14ac:dyDescent="0.2">
      <c r="AR696" s="53"/>
    </row>
    <row r="697" spans="44:44" x14ac:dyDescent="0.2">
      <c r="AR697" s="53"/>
    </row>
    <row r="698" spans="44:44" x14ac:dyDescent="0.2">
      <c r="AR698" s="53"/>
    </row>
    <row r="699" spans="44:44" x14ac:dyDescent="0.2">
      <c r="AR699" s="53"/>
    </row>
    <row r="700" spans="44:44" x14ac:dyDescent="0.2">
      <c r="AR700" s="53"/>
    </row>
    <row r="701" spans="44:44" x14ac:dyDescent="0.2">
      <c r="AR701" s="53"/>
    </row>
    <row r="702" spans="44:44" x14ac:dyDescent="0.2">
      <c r="AR702" s="53"/>
    </row>
    <row r="703" spans="44:44" x14ac:dyDescent="0.2">
      <c r="AR703" s="53"/>
    </row>
    <row r="704" spans="44:44" x14ac:dyDescent="0.2">
      <c r="AR704" s="53"/>
    </row>
    <row r="705" spans="44:44" x14ac:dyDescent="0.2">
      <c r="AR705" s="53"/>
    </row>
    <row r="706" spans="44:44" x14ac:dyDescent="0.2">
      <c r="AR706" s="53"/>
    </row>
    <row r="707" spans="44:44" x14ac:dyDescent="0.2">
      <c r="AR707" s="53"/>
    </row>
    <row r="708" spans="44:44" x14ac:dyDescent="0.2">
      <c r="AR708" s="53"/>
    </row>
    <row r="709" spans="44:44" x14ac:dyDescent="0.2">
      <c r="AR709" s="53"/>
    </row>
    <row r="710" spans="44:44" x14ac:dyDescent="0.2">
      <c r="AR710" s="53"/>
    </row>
    <row r="711" spans="44:44" x14ac:dyDescent="0.2">
      <c r="AR711" s="53"/>
    </row>
    <row r="712" spans="44:44" x14ac:dyDescent="0.2">
      <c r="AR712" s="53"/>
    </row>
    <row r="713" spans="44:44" x14ac:dyDescent="0.2">
      <c r="AR713" s="53"/>
    </row>
    <row r="714" spans="44:44" x14ac:dyDescent="0.2">
      <c r="AR714" s="53"/>
    </row>
    <row r="715" spans="44:44" x14ac:dyDescent="0.2">
      <c r="AR715" s="53"/>
    </row>
    <row r="716" spans="44:44" x14ac:dyDescent="0.2">
      <c r="AR716" s="53"/>
    </row>
    <row r="717" spans="44:44" x14ac:dyDescent="0.2">
      <c r="AR717" s="53"/>
    </row>
    <row r="718" spans="44:44" x14ac:dyDescent="0.2">
      <c r="AR718" s="53"/>
    </row>
    <row r="719" spans="44:44" x14ac:dyDescent="0.2">
      <c r="AR719" s="53"/>
    </row>
    <row r="720" spans="44:44" x14ac:dyDescent="0.2">
      <c r="AR720" s="53"/>
    </row>
    <row r="721" spans="44:44" x14ac:dyDescent="0.2">
      <c r="AR721" s="53"/>
    </row>
    <row r="722" spans="44:44" x14ac:dyDescent="0.2">
      <c r="AR722" s="53"/>
    </row>
    <row r="723" spans="44:44" x14ac:dyDescent="0.2">
      <c r="AR723" s="53"/>
    </row>
    <row r="724" spans="44:44" x14ac:dyDescent="0.2">
      <c r="AR724" s="53"/>
    </row>
    <row r="725" spans="44:44" x14ac:dyDescent="0.2">
      <c r="AR725" s="53"/>
    </row>
    <row r="726" spans="44:44" x14ac:dyDescent="0.2">
      <c r="AR726" s="53"/>
    </row>
    <row r="727" spans="44:44" x14ac:dyDescent="0.2">
      <c r="AR727" s="53"/>
    </row>
    <row r="728" spans="44:44" x14ac:dyDescent="0.2">
      <c r="AR728" s="53"/>
    </row>
    <row r="729" spans="44:44" x14ac:dyDescent="0.2">
      <c r="AR729" s="53"/>
    </row>
    <row r="730" spans="44:44" x14ac:dyDescent="0.2">
      <c r="AR730" s="53"/>
    </row>
    <row r="731" spans="44:44" x14ac:dyDescent="0.2">
      <c r="AR731" s="53"/>
    </row>
    <row r="732" spans="44:44" x14ac:dyDescent="0.2">
      <c r="AR732" s="53"/>
    </row>
    <row r="733" spans="44:44" x14ac:dyDescent="0.2">
      <c r="AR733" s="53"/>
    </row>
    <row r="734" spans="44:44" x14ac:dyDescent="0.2">
      <c r="AR734" s="53"/>
    </row>
    <row r="735" spans="44:44" x14ac:dyDescent="0.2">
      <c r="AR735" s="53"/>
    </row>
    <row r="736" spans="44:44" x14ac:dyDescent="0.2">
      <c r="AR736" s="53"/>
    </row>
    <row r="737" spans="44:44" x14ac:dyDescent="0.2">
      <c r="AR737" s="53"/>
    </row>
    <row r="738" spans="44:44" x14ac:dyDescent="0.2">
      <c r="AR738" s="53"/>
    </row>
    <row r="739" spans="44:44" x14ac:dyDescent="0.2">
      <c r="AR739" s="53"/>
    </row>
    <row r="740" spans="44:44" x14ac:dyDescent="0.2">
      <c r="AR740" s="53"/>
    </row>
    <row r="741" spans="44:44" x14ac:dyDescent="0.2">
      <c r="AR741" s="53"/>
    </row>
    <row r="742" spans="44:44" x14ac:dyDescent="0.2">
      <c r="AR742" s="53"/>
    </row>
    <row r="743" spans="44:44" x14ac:dyDescent="0.2">
      <c r="AR743" s="53"/>
    </row>
    <row r="744" spans="44:44" x14ac:dyDescent="0.2">
      <c r="AR744" s="53"/>
    </row>
    <row r="745" spans="44:44" x14ac:dyDescent="0.2">
      <c r="AR745" s="53"/>
    </row>
    <row r="746" spans="44:44" x14ac:dyDescent="0.2">
      <c r="AR746" s="53"/>
    </row>
    <row r="747" spans="44:44" x14ac:dyDescent="0.2">
      <c r="AR747" s="53"/>
    </row>
    <row r="748" spans="44:44" x14ac:dyDescent="0.2">
      <c r="AR748" s="53"/>
    </row>
    <row r="749" spans="44:44" x14ac:dyDescent="0.2">
      <c r="AR749" s="53"/>
    </row>
    <row r="750" spans="44:44" x14ac:dyDescent="0.2">
      <c r="AR750" s="53"/>
    </row>
    <row r="751" spans="44:44" x14ac:dyDescent="0.2">
      <c r="AR751" s="53"/>
    </row>
    <row r="752" spans="44:44" x14ac:dyDescent="0.2">
      <c r="AR752" s="53"/>
    </row>
    <row r="753" spans="44:44" x14ac:dyDescent="0.2">
      <c r="AR753" s="53"/>
    </row>
    <row r="754" spans="44:44" x14ac:dyDescent="0.2">
      <c r="AR754" s="53"/>
    </row>
    <row r="755" spans="44:44" x14ac:dyDescent="0.2">
      <c r="AR755" s="53"/>
    </row>
    <row r="756" spans="44:44" x14ac:dyDescent="0.2">
      <c r="AR756" s="53"/>
    </row>
    <row r="757" spans="44:44" x14ac:dyDescent="0.2">
      <c r="AR757" s="53"/>
    </row>
    <row r="758" spans="44:44" x14ac:dyDescent="0.2">
      <c r="AR758" s="53"/>
    </row>
    <row r="759" spans="44:44" x14ac:dyDescent="0.2">
      <c r="AR759" s="53"/>
    </row>
    <row r="760" spans="44:44" x14ac:dyDescent="0.2">
      <c r="AR760" s="53"/>
    </row>
    <row r="761" spans="44:44" x14ac:dyDescent="0.2">
      <c r="AR761" s="53"/>
    </row>
    <row r="762" spans="44:44" x14ac:dyDescent="0.2">
      <c r="AR762" s="53"/>
    </row>
    <row r="763" spans="44:44" x14ac:dyDescent="0.2">
      <c r="AR763" s="53"/>
    </row>
    <row r="764" spans="44:44" x14ac:dyDescent="0.2">
      <c r="AR764" s="53"/>
    </row>
    <row r="765" spans="44:44" x14ac:dyDescent="0.2">
      <c r="AR765" s="53"/>
    </row>
    <row r="766" spans="44:44" x14ac:dyDescent="0.2">
      <c r="AR766" s="53"/>
    </row>
    <row r="767" spans="44:44" x14ac:dyDescent="0.2">
      <c r="AR767" s="53"/>
    </row>
    <row r="768" spans="44:44" x14ac:dyDescent="0.2">
      <c r="AR768" s="53"/>
    </row>
    <row r="769" spans="44:44" x14ac:dyDescent="0.2">
      <c r="AR769" s="53"/>
    </row>
    <row r="770" spans="44:44" x14ac:dyDescent="0.2">
      <c r="AR770" s="53"/>
    </row>
    <row r="771" spans="44:44" x14ac:dyDescent="0.2">
      <c r="AR771" s="53"/>
    </row>
    <row r="772" spans="44:44" x14ac:dyDescent="0.2">
      <c r="AR772" s="53"/>
    </row>
    <row r="773" spans="44:44" x14ac:dyDescent="0.2">
      <c r="AR773" s="53"/>
    </row>
    <row r="774" spans="44:44" x14ac:dyDescent="0.2">
      <c r="AR774" s="53"/>
    </row>
    <row r="775" spans="44:44" x14ac:dyDescent="0.2">
      <c r="AR775" s="53"/>
    </row>
    <row r="776" spans="44:44" x14ac:dyDescent="0.2">
      <c r="AR776" s="53"/>
    </row>
    <row r="777" spans="44:44" x14ac:dyDescent="0.2">
      <c r="AR777" s="53"/>
    </row>
    <row r="778" spans="44:44" x14ac:dyDescent="0.2">
      <c r="AR778" s="53"/>
    </row>
    <row r="779" spans="44:44" x14ac:dyDescent="0.2">
      <c r="AR779" s="53"/>
    </row>
    <row r="780" spans="44:44" x14ac:dyDescent="0.2">
      <c r="AR780" s="53"/>
    </row>
    <row r="781" spans="44:44" x14ac:dyDescent="0.2">
      <c r="AR781" s="53"/>
    </row>
    <row r="782" spans="44:44" x14ac:dyDescent="0.2">
      <c r="AR782" s="53"/>
    </row>
    <row r="783" spans="44:44" x14ac:dyDescent="0.2">
      <c r="AR783" s="53"/>
    </row>
    <row r="784" spans="44:44" x14ac:dyDescent="0.2">
      <c r="AR784" s="53"/>
    </row>
  </sheetData>
  <pageMargins left="0.75" right="0.75" top="1" bottom="1" header="0.5" footer="0.5"/>
  <pageSetup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14</vt:i4>
      </vt:variant>
    </vt:vector>
  </HeadingPairs>
  <TitlesOfParts>
    <vt:vector size="48" baseType="lpstr">
      <vt:lpstr>Directory </vt:lpstr>
      <vt:lpstr>Data_development_revised</vt:lpstr>
      <vt:lpstr>Energy_weights (nat'l, regional</vt:lpstr>
      <vt:lpstr>General_inputs</vt:lpstr>
      <vt:lpstr>Residential_Total_LMDI_UtilAdj</vt:lpstr>
      <vt:lpstr>National</vt:lpstr>
      <vt:lpstr>Northeast</vt:lpstr>
      <vt:lpstr>Midwest</vt:lpstr>
      <vt:lpstr>South</vt:lpstr>
      <vt:lpstr>West</vt:lpstr>
      <vt:lpstr>Report_Tables</vt:lpstr>
      <vt:lpstr>Report_graphs</vt:lpstr>
      <vt:lpstr>Wgted_Floorspace</vt:lpstr>
      <vt:lpstr>Final Floorspace Estimates</vt:lpstr>
      <vt:lpstr>AER10_table2.1b</vt:lpstr>
      <vt:lpstr>AER10_Table2.1a</vt:lpstr>
      <vt:lpstr>AER11_table2.1b_update</vt:lpstr>
      <vt:lpstr>Annual Data_MERT2.2_July-2014</vt:lpstr>
      <vt:lpstr>Mon Data_MER2.2_12_2013</vt:lpstr>
      <vt:lpstr>mer_dataT02.02_Sept13</vt:lpstr>
      <vt:lpstr>RECS_data</vt:lpstr>
      <vt:lpstr>RECS_intensity_data</vt:lpstr>
      <vt:lpstr>SEDS_CensusRgn</vt:lpstr>
      <vt:lpstr>National_Calibration</vt:lpstr>
      <vt:lpstr>Conversion_Factors</vt:lpstr>
      <vt:lpstr>Regional_intensity (aggregate)</vt:lpstr>
      <vt:lpstr>Weather_Factors</vt:lpstr>
      <vt:lpstr>CDD_by_Division10</vt:lpstr>
      <vt:lpstr>HDD_by_Division10</vt:lpstr>
      <vt:lpstr>CDD_by_Division11_update</vt:lpstr>
      <vt:lpstr>HDD_by_Division11_update</vt:lpstr>
      <vt:lpstr>Extrapolate_Energy2010-not used</vt:lpstr>
      <vt:lpstr>Charts (www)</vt:lpstr>
      <vt:lpstr>Special_charts</vt:lpstr>
      <vt:lpstr>base_label</vt:lpstr>
      <vt:lpstr>base_label_paren</vt:lpstr>
      <vt:lpstr>base_label2</vt:lpstr>
      <vt:lpstr>base_row</vt:lpstr>
      <vt:lpstr>base_row2</vt:lpstr>
      <vt:lpstr>Base_year</vt:lpstr>
      <vt:lpstr>base_year_paren</vt:lpstr>
      <vt:lpstr>Base_year2</vt:lpstr>
      <vt:lpstr>Begin_year_chart1</vt:lpstr>
      <vt:lpstr>End_year_chart1</vt:lpstr>
      <vt:lpstr>Fuel_type</vt:lpstr>
      <vt:lpstr>'Directory '!index_label</vt:lpstr>
      <vt:lpstr>index_label</vt:lpstr>
      <vt:lpstr>Utility_Adj</vt:lpstr>
    </vt:vector>
  </TitlesOfParts>
  <Company>Pacific Northwest National Laboratory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Staff</dc:creator>
  <cp:lastModifiedBy>test</cp:lastModifiedBy>
  <cp:lastPrinted>2013-01-14T17:30:42Z</cp:lastPrinted>
  <dcterms:created xsi:type="dcterms:W3CDTF">2002-04-01T16:12:07Z</dcterms:created>
  <dcterms:modified xsi:type="dcterms:W3CDTF">2015-03-09T18:25:03Z</dcterms:modified>
</cp:coreProperties>
</file>